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EstaPastaDeTrabalho"/>
  <mc:AlternateContent xmlns:mc="http://schemas.openxmlformats.org/markup-compatibility/2006">
    <mc:Choice Requires="x15">
      <x15ac:absPath xmlns:x15ac="http://schemas.microsoft.com/office/spreadsheetml/2010/11/ac" url="Z:\CPL\COMISSÃO 017-S - JULHO.2021\5 - LICITAÇÕES 2023\PREGÃO\PROJETOS EXECUTIVOS DE IMPERMEABILIZAÇÃO - CARIACICA E V. VELHA\"/>
    </mc:Choice>
  </mc:AlternateContent>
  <xr:revisionPtr revIDLastSave="0" documentId="8_{8FA09DB9-3C86-4E04-8C81-50BE2DC7BF03}" xr6:coauthVersionLast="47" xr6:coauthVersionMax="47" xr10:uidLastSave="{00000000-0000-0000-0000-000000000000}"/>
  <bookViews>
    <workbookView xWindow="-120" yWindow="-120" windowWidth="29040" windowHeight="15840" firstSheet="23" activeTab="31" xr2:uid="{A80C7920-2C69-4CAC-8B9A-406449A8FA4E}"/>
  </bookViews>
  <sheets>
    <sheet name="SINAPI" sheetId="28" state="hidden" r:id="rId1"/>
    <sheet name="FGV-39" sheetId="35" state="hidden" r:id="rId2"/>
    <sheet name="DER-ROD" sheetId="39" state="hidden" r:id="rId3"/>
    <sheet name="CESAN" sheetId="40" state="hidden" r:id="rId4"/>
    <sheet name="SCO-RIO" sheetId="42" state="hidden" r:id="rId5"/>
    <sheet name="SICRO" sheetId="43" state="hidden" r:id="rId6"/>
    <sheet name="BDI" sheetId="38" state="hidden" r:id="rId7"/>
    <sheet name="DER-EDIF" sheetId="71" state="hidden" r:id="rId8"/>
    <sheet name="CRONOGRAMA" sheetId="15" r:id="rId9"/>
    <sheet name="ORÇAMENTO" sheetId="1" r:id="rId10"/>
    <sheet name="CPU-SERV" sheetId="32" state="hidden" r:id="rId11"/>
    <sheet name="CPU-EQUIP" sheetId="44" state="hidden" r:id="rId12"/>
    <sheet name="PROJ-MC" sheetId="70" r:id="rId13"/>
    <sheet name="SERV-MC" sheetId="63" r:id="rId14"/>
    <sheet name="CONSULT-CPU" sheetId="51" r:id="rId15"/>
    <sheet name="ADM LOCAL" sheetId="10" state="hidden" r:id="rId16"/>
    <sheet name="BDI CALC" sheetId="31" state="hidden" r:id="rId17"/>
    <sheet name="MO-HH" sheetId="50" state="hidden" r:id="rId18"/>
    <sheet name="REF-MO" sheetId="61" r:id="rId19"/>
    <sheet name="REF-SERV" sheetId="62" r:id="rId20"/>
    <sheet name="REF-PROJ" sheetId="69" r:id="rId21"/>
    <sheet name="FATOR K" sheetId="65" r:id="rId22"/>
    <sheet name="K1" sheetId="67" r:id="rId23"/>
    <sheet name="K2" sheetId="78" r:id="rId24"/>
    <sheet name="K2_CPU" sheetId="77" r:id="rId25"/>
    <sheet name="K2_Cotacoes_Escrit" sheetId="72" r:id="rId26"/>
    <sheet name="K2_Cotacoes_Mat_Limpeza" sheetId="73" r:id="rId27"/>
    <sheet name="K2_Cotacoes_Mat_Cafe" sheetId="74" r:id="rId28"/>
    <sheet name="K2_Cotacoes_Mat_Escri" sheetId="75" r:id="rId29"/>
    <sheet name=" K2_Deprecicao" sheetId="76" r:id="rId30"/>
    <sheet name="K4" sheetId="66" r:id="rId31"/>
    <sheet name="ABC" sheetId="79" r:id="rId32"/>
    <sheet name="MERCADO" sheetId="48" state="hidden" r:id="rId33"/>
    <sheet name="SERVIDOR" sheetId="46" state="hidden" r:id="rId34"/>
  </sheets>
  <externalReferences>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s>
  <definedNames>
    <definedName name="\0" localSheetId="29">#REF!</definedName>
    <definedName name="\0" localSheetId="14">#REF!</definedName>
    <definedName name="\0" localSheetId="11">#REF!</definedName>
    <definedName name="\0" localSheetId="10">#REF!</definedName>
    <definedName name="\0" localSheetId="21">#REF!</definedName>
    <definedName name="\0" localSheetId="23">#REF!</definedName>
    <definedName name="\0" localSheetId="25">#REF!</definedName>
    <definedName name="\0" localSheetId="27">#REF!</definedName>
    <definedName name="\0" localSheetId="28">#REF!</definedName>
    <definedName name="\0" localSheetId="26">#REF!</definedName>
    <definedName name="\0" localSheetId="24">#REF!</definedName>
    <definedName name="\0" localSheetId="18">#REF!</definedName>
    <definedName name="\0" localSheetId="20">#REF!</definedName>
    <definedName name="\0" localSheetId="19">#REF!</definedName>
    <definedName name="\0">#REF!</definedName>
    <definedName name="\a" localSheetId="21">#REF!</definedName>
    <definedName name="\a" localSheetId="23">#REF!</definedName>
    <definedName name="\a" localSheetId="24">#REF!</definedName>
    <definedName name="\a">#REF!</definedName>
    <definedName name="\c" localSheetId="29">'[1]Bm 8'!#REF!</definedName>
    <definedName name="\c" localSheetId="14">#REF!</definedName>
    <definedName name="\c" localSheetId="11">#REF!</definedName>
    <definedName name="\c" localSheetId="10">#REF!</definedName>
    <definedName name="\c" localSheetId="21">#REF!</definedName>
    <definedName name="\c" localSheetId="22">'[1]Bm 8'!#REF!</definedName>
    <definedName name="\c" localSheetId="23">'[1]Bm 8'!#REF!</definedName>
    <definedName name="\c" localSheetId="25">'[1]Bm 8'!#REF!</definedName>
    <definedName name="\c" localSheetId="27">'[1]Bm 8'!#REF!</definedName>
    <definedName name="\c" localSheetId="28">'[1]Bm 8'!#REF!</definedName>
    <definedName name="\c" localSheetId="26">'[1]Bm 8'!#REF!</definedName>
    <definedName name="\c" localSheetId="24">'[1]Bm 8'!#REF!</definedName>
    <definedName name="\c" localSheetId="30">'[1]Bm 8'!#REF!</definedName>
    <definedName name="\c" localSheetId="18">#REF!</definedName>
    <definedName name="\c" localSheetId="20">#REF!</definedName>
    <definedName name="\c" localSheetId="19">#REF!</definedName>
    <definedName name="\c">#REF!</definedName>
    <definedName name="\d" localSheetId="29">'[1]Bm 8'!#REF!</definedName>
    <definedName name="\d" localSheetId="14">#REF!</definedName>
    <definedName name="\d" localSheetId="11">#REF!</definedName>
    <definedName name="\d" localSheetId="10">#REF!</definedName>
    <definedName name="\d" localSheetId="21">#REF!</definedName>
    <definedName name="\d" localSheetId="22">'[1]Bm 8'!#REF!</definedName>
    <definedName name="\d" localSheetId="23">'[1]Bm 8'!#REF!</definedName>
    <definedName name="\d" localSheetId="25">'[1]Bm 8'!#REF!</definedName>
    <definedName name="\d" localSheetId="27">'[1]Bm 8'!#REF!</definedName>
    <definedName name="\d" localSheetId="28">'[1]Bm 8'!#REF!</definedName>
    <definedName name="\d" localSheetId="26">'[1]Bm 8'!#REF!</definedName>
    <definedName name="\d" localSheetId="24">'[1]Bm 8'!#REF!</definedName>
    <definedName name="\d" localSheetId="30">'[1]Bm 8'!#REF!</definedName>
    <definedName name="\d" localSheetId="18">#REF!</definedName>
    <definedName name="\d" localSheetId="20">#REF!</definedName>
    <definedName name="\d" localSheetId="19">#REF!</definedName>
    <definedName name="\d">#REF!</definedName>
    <definedName name="\f">#N/A</definedName>
    <definedName name="\p">#N/A</definedName>
    <definedName name="\q" localSheetId="29">'[1]Bm 8'!#REF!</definedName>
    <definedName name="\q" localSheetId="14">#REF!</definedName>
    <definedName name="\q" localSheetId="11">#REF!</definedName>
    <definedName name="\q" localSheetId="10">#REF!</definedName>
    <definedName name="\q" localSheetId="21">#REF!</definedName>
    <definedName name="\q" localSheetId="22">'[1]Bm 8'!#REF!</definedName>
    <definedName name="\q" localSheetId="23">'[1]Bm 8'!#REF!</definedName>
    <definedName name="\q" localSheetId="25">'[1]Bm 8'!#REF!</definedName>
    <definedName name="\q" localSheetId="27">'[1]Bm 8'!#REF!</definedName>
    <definedName name="\q" localSheetId="28">'[1]Bm 8'!#REF!</definedName>
    <definedName name="\q" localSheetId="26">'[1]Bm 8'!#REF!</definedName>
    <definedName name="\q" localSheetId="24">'[1]Bm 8'!#REF!</definedName>
    <definedName name="\q" localSheetId="30">'[1]Bm 8'!#REF!</definedName>
    <definedName name="\q" localSheetId="18">#REF!</definedName>
    <definedName name="\q" localSheetId="20">#REF!</definedName>
    <definedName name="\q" localSheetId="19">#REF!</definedName>
    <definedName name="\q">#REF!</definedName>
    <definedName name="\s" localSheetId="29">'[1]Bm 8'!#REF!</definedName>
    <definedName name="\s" localSheetId="14">#REF!</definedName>
    <definedName name="\s" localSheetId="11">#REF!</definedName>
    <definedName name="\s" localSheetId="10">#REF!</definedName>
    <definedName name="\s" localSheetId="21">#REF!</definedName>
    <definedName name="\s" localSheetId="22">'[1]Bm 8'!#REF!</definedName>
    <definedName name="\s" localSheetId="23">'[1]Bm 8'!#REF!</definedName>
    <definedName name="\s" localSheetId="25">'[1]Bm 8'!#REF!</definedName>
    <definedName name="\s" localSheetId="27">'[1]Bm 8'!#REF!</definedName>
    <definedName name="\s" localSheetId="28">'[1]Bm 8'!#REF!</definedName>
    <definedName name="\s" localSheetId="26">'[1]Bm 8'!#REF!</definedName>
    <definedName name="\s" localSheetId="24">'[1]Bm 8'!#REF!</definedName>
    <definedName name="\s" localSheetId="30">'[1]Bm 8'!#REF!</definedName>
    <definedName name="\s" localSheetId="18">#REF!</definedName>
    <definedName name="\s" localSheetId="20">#REF!</definedName>
    <definedName name="\s" localSheetId="19">#REF!</definedName>
    <definedName name="\s">#REF!</definedName>
    <definedName name="\x" localSheetId="29">'[1]Bm 8'!#REF!</definedName>
    <definedName name="\x" localSheetId="14">#REF!</definedName>
    <definedName name="\x" localSheetId="11">#REF!</definedName>
    <definedName name="\x" localSheetId="10">#REF!</definedName>
    <definedName name="\x" localSheetId="21">#REF!</definedName>
    <definedName name="\x" localSheetId="22">'[1]Bm 8'!#REF!</definedName>
    <definedName name="\x" localSheetId="23">'[1]Bm 8'!#REF!</definedName>
    <definedName name="\x" localSheetId="25">'[1]Bm 8'!#REF!</definedName>
    <definedName name="\x" localSheetId="27">'[1]Bm 8'!#REF!</definedName>
    <definedName name="\x" localSheetId="28">'[1]Bm 8'!#REF!</definedName>
    <definedName name="\x" localSheetId="26">'[1]Bm 8'!#REF!</definedName>
    <definedName name="\x" localSheetId="24">'[1]Bm 8'!#REF!</definedName>
    <definedName name="\x" localSheetId="30">'[1]Bm 8'!#REF!</definedName>
    <definedName name="\x" localSheetId="18">#REF!</definedName>
    <definedName name="\x" localSheetId="20">#REF!</definedName>
    <definedName name="\x" localSheetId="19">#REF!</definedName>
    <definedName name="\x">#REF!</definedName>
    <definedName name="__________________BOR1" localSheetId="29">#REF!</definedName>
    <definedName name="__________________BOR1" localSheetId="21">#REF!</definedName>
    <definedName name="__________________BOR1" localSheetId="22">#REF!</definedName>
    <definedName name="__________________BOR1" localSheetId="23">#REF!</definedName>
    <definedName name="__________________BOR1" localSheetId="25">#REF!</definedName>
    <definedName name="__________________BOR1" localSheetId="27">#REF!</definedName>
    <definedName name="__________________BOR1" localSheetId="28">#REF!</definedName>
    <definedName name="__________________BOR1" localSheetId="26">#REF!</definedName>
    <definedName name="__________________BOR1" localSheetId="24">#REF!</definedName>
    <definedName name="__________________BOR1" localSheetId="30">#REF!</definedName>
    <definedName name="__________________BOR1">#REF!</definedName>
    <definedName name="______________BOR1" localSheetId="29">#REF!</definedName>
    <definedName name="______________BOR1" localSheetId="21">#REF!</definedName>
    <definedName name="______________BOR1" localSheetId="22">#REF!</definedName>
    <definedName name="______________BOR1" localSheetId="23">#REF!</definedName>
    <definedName name="______________BOR1" localSheetId="25">#REF!</definedName>
    <definedName name="______________BOR1" localSheetId="27">#REF!</definedName>
    <definedName name="______________BOR1" localSheetId="28">#REF!</definedName>
    <definedName name="______________BOR1" localSheetId="26">#REF!</definedName>
    <definedName name="______________BOR1" localSheetId="24">#REF!</definedName>
    <definedName name="______________BOR1" localSheetId="30">#REF!</definedName>
    <definedName name="______________BOR1">#REF!</definedName>
    <definedName name="_____________BOR1" localSheetId="29">#REF!</definedName>
    <definedName name="_____________BOR1" localSheetId="21">#REF!</definedName>
    <definedName name="_____________BOR1" localSheetId="22">#REF!</definedName>
    <definedName name="_____________BOR1" localSheetId="23">#REF!</definedName>
    <definedName name="_____________BOR1" localSheetId="25">#REF!</definedName>
    <definedName name="_____________BOR1" localSheetId="27">#REF!</definedName>
    <definedName name="_____________BOR1" localSheetId="28">#REF!</definedName>
    <definedName name="_____________BOR1" localSheetId="26">#REF!</definedName>
    <definedName name="_____________BOR1" localSheetId="24">#REF!</definedName>
    <definedName name="_____________BOR1" localSheetId="30">#REF!</definedName>
    <definedName name="_____________BOR1">#REF!</definedName>
    <definedName name="____________BOR1" localSheetId="23">#REF!</definedName>
    <definedName name="____________BOR1" localSheetId="24">#REF!</definedName>
    <definedName name="____________BOR1">#REF!</definedName>
    <definedName name="___________BOR1" localSheetId="29">'[1]Bm 8'!#REF!</definedName>
    <definedName name="___________BOR1" localSheetId="16">#REF!</definedName>
    <definedName name="___________BOR1" localSheetId="14">#REF!</definedName>
    <definedName name="___________BOR1" localSheetId="11">#REF!</definedName>
    <definedName name="___________BOR1" localSheetId="10">#REF!</definedName>
    <definedName name="___________BOR1" localSheetId="22">'[1]Bm 8'!#REF!</definedName>
    <definedName name="___________BOR1" localSheetId="23">'[1]Bm 8'!#REF!</definedName>
    <definedName name="___________BOR1" localSheetId="25">'[1]Bm 8'!#REF!</definedName>
    <definedName name="___________BOR1" localSheetId="27">'[1]Bm 8'!#REF!</definedName>
    <definedName name="___________BOR1" localSheetId="28">'[1]Bm 8'!#REF!</definedName>
    <definedName name="___________BOR1" localSheetId="26">'[1]Bm 8'!#REF!</definedName>
    <definedName name="___________BOR1" localSheetId="24">'[1]Bm 8'!#REF!</definedName>
    <definedName name="___________BOR1" localSheetId="30">'[1]Bm 8'!#REF!</definedName>
    <definedName name="___________BOR1">#REF!</definedName>
    <definedName name="__________BOR1" localSheetId="29">'[1]Bm 8'!#REF!</definedName>
    <definedName name="__________BOR1" localSheetId="16">#REF!</definedName>
    <definedName name="__________BOR1" localSheetId="14">#REF!</definedName>
    <definedName name="__________BOR1" localSheetId="11">#REF!</definedName>
    <definedName name="__________BOR1" localSheetId="10">#REF!</definedName>
    <definedName name="__________BOR1" localSheetId="22">'[1]Bm 8'!#REF!</definedName>
    <definedName name="__________BOR1" localSheetId="23">'[1]Bm 8'!#REF!</definedName>
    <definedName name="__________BOR1" localSheetId="25">'[1]Bm 8'!#REF!</definedName>
    <definedName name="__________BOR1" localSheetId="27">'[1]Bm 8'!#REF!</definedName>
    <definedName name="__________BOR1" localSheetId="28">'[1]Bm 8'!#REF!</definedName>
    <definedName name="__________BOR1" localSheetId="26">'[1]Bm 8'!#REF!</definedName>
    <definedName name="__________BOR1" localSheetId="24">'[1]Bm 8'!#REF!</definedName>
    <definedName name="__________BOR1" localSheetId="30">'[1]Bm 8'!#REF!</definedName>
    <definedName name="__________BOR1">#REF!</definedName>
    <definedName name="_________BOR1" localSheetId="29">#REF!</definedName>
    <definedName name="_________BOR1" localSheetId="21">#REF!</definedName>
    <definedName name="_________BOR1" localSheetId="22">#REF!</definedName>
    <definedName name="_________BOR1" localSheetId="23">#REF!</definedName>
    <definedName name="_________BOR1" localSheetId="25">#REF!</definedName>
    <definedName name="_________BOR1" localSheetId="27">#REF!</definedName>
    <definedName name="_________BOR1" localSheetId="28">#REF!</definedName>
    <definedName name="_________BOR1" localSheetId="26">#REF!</definedName>
    <definedName name="_________BOR1" localSheetId="24">#REF!</definedName>
    <definedName name="_________BOR1" localSheetId="30">#REF!</definedName>
    <definedName name="_________BOR1">#REF!</definedName>
    <definedName name="________BOR1" localSheetId="29">'[1]Bm 8'!#REF!</definedName>
    <definedName name="________BOR1" localSheetId="16">#REF!</definedName>
    <definedName name="________BOR1" localSheetId="14">#REF!</definedName>
    <definedName name="________BOR1" localSheetId="11">#REF!</definedName>
    <definedName name="________BOR1" localSheetId="10">#REF!</definedName>
    <definedName name="________BOR1" localSheetId="22">'[1]Bm 8'!#REF!</definedName>
    <definedName name="________BOR1" localSheetId="23">'[1]Bm 8'!#REF!</definedName>
    <definedName name="________BOR1" localSheetId="25">'[1]Bm 8'!#REF!</definedName>
    <definedName name="________BOR1" localSheetId="27">'[1]Bm 8'!#REF!</definedName>
    <definedName name="________BOR1" localSheetId="28">'[1]Bm 8'!#REF!</definedName>
    <definedName name="________BOR1" localSheetId="26">'[1]Bm 8'!#REF!</definedName>
    <definedName name="________BOR1" localSheetId="24">'[1]Bm 8'!#REF!</definedName>
    <definedName name="________BOR1" localSheetId="30">'[1]Bm 8'!#REF!</definedName>
    <definedName name="________BOR1" localSheetId="32">#REF!</definedName>
    <definedName name="________BOR1">#REF!</definedName>
    <definedName name="________NIL1" localSheetId="29">#REF!</definedName>
    <definedName name="________NIL1" localSheetId="21">#REF!</definedName>
    <definedName name="________NIL1" localSheetId="22">#REF!</definedName>
    <definedName name="________NIL1" localSheetId="23">#REF!</definedName>
    <definedName name="________NIL1" localSheetId="25">#REF!</definedName>
    <definedName name="________NIL1" localSheetId="27">#REF!</definedName>
    <definedName name="________NIL1" localSheetId="28">#REF!</definedName>
    <definedName name="________NIL1" localSheetId="26">#REF!</definedName>
    <definedName name="________NIL1" localSheetId="24">#REF!</definedName>
    <definedName name="________NIL1" localSheetId="30">#REF!</definedName>
    <definedName name="________NIL1" localSheetId="32">#REF!</definedName>
    <definedName name="________NIL1">#REF!</definedName>
    <definedName name="_______BOR1" localSheetId="29">'[1]Bm 8'!#REF!</definedName>
    <definedName name="_______BOR1" localSheetId="16">#REF!</definedName>
    <definedName name="_______BOR1" localSheetId="14">#REF!</definedName>
    <definedName name="_______BOR1" localSheetId="11">#REF!</definedName>
    <definedName name="_______BOR1" localSheetId="10">#REF!</definedName>
    <definedName name="_______BOR1" localSheetId="22">'[1]Bm 8'!#REF!</definedName>
    <definedName name="_______BOR1" localSheetId="23">'[1]Bm 8'!#REF!</definedName>
    <definedName name="_______BOR1" localSheetId="25">'[1]Bm 8'!#REF!</definedName>
    <definedName name="_______BOR1" localSheetId="27">'[1]Bm 8'!#REF!</definedName>
    <definedName name="_______BOR1" localSheetId="28">'[1]Bm 8'!#REF!</definedName>
    <definedName name="_______BOR1" localSheetId="26">'[1]Bm 8'!#REF!</definedName>
    <definedName name="_______BOR1" localSheetId="24">'[1]Bm 8'!#REF!</definedName>
    <definedName name="_______BOR1" localSheetId="30">'[1]Bm 8'!#REF!</definedName>
    <definedName name="_______BOR1" localSheetId="32">#REF!</definedName>
    <definedName name="_______BOR1">#REF!</definedName>
    <definedName name="_______NIL1" localSheetId="29">#REF!</definedName>
    <definedName name="_______NIL1" localSheetId="14">#REF!</definedName>
    <definedName name="_______NIL1" localSheetId="11">#REF!</definedName>
    <definedName name="_______NIL1" localSheetId="10">#REF!</definedName>
    <definedName name="_______NIL1" localSheetId="21">#REF!</definedName>
    <definedName name="_______NIL1" localSheetId="22">#REF!</definedName>
    <definedName name="_______NIL1" localSheetId="23">#REF!</definedName>
    <definedName name="_______NIL1" localSheetId="25">#REF!</definedName>
    <definedName name="_______NIL1" localSheetId="27">#REF!</definedName>
    <definedName name="_______NIL1" localSheetId="28">#REF!</definedName>
    <definedName name="_______NIL1" localSheetId="26">#REF!</definedName>
    <definedName name="_______NIL1" localSheetId="24">#REF!</definedName>
    <definedName name="_______NIL1" localSheetId="30">#REF!</definedName>
    <definedName name="_______NIL1" localSheetId="32">#REF!</definedName>
    <definedName name="_______NIL1">#REF!</definedName>
    <definedName name="______BOR1" localSheetId="29">'[1]Bm 8'!#REF!</definedName>
    <definedName name="______BOR1" localSheetId="16">#REF!</definedName>
    <definedName name="______BOR1" localSheetId="14">#REF!</definedName>
    <definedName name="______BOR1" localSheetId="11">#REF!</definedName>
    <definedName name="______BOR1" localSheetId="10">#REF!</definedName>
    <definedName name="______BOR1" localSheetId="22">'[1]Bm 8'!#REF!</definedName>
    <definedName name="______BOR1" localSheetId="23">'[1]Bm 8'!#REF!</definedName>
    <definedName name="______BOR1" localSheetId="25">'[1]Bm 8'!#REF!</definedName>
    <definedName name="______BOR1" localSheetId="27">'[1]Bm 8'!#REF!</definedName>
    <definedName name="______BOR1" localSheetId="28">'[1]Bm 8'!#REF!</definedName>
    <definedName name="______BOR1" localSheetId="26">'[1]Bm 8'!#REF!</definedName>
    <definedName name="______BOR1" localSheetId="24">'[1]Bm 8'!#REF!</definedName>
    <definedName name="______BOR1" localSheetId="30">'[1]Bm 8'!#REF!</definedName>
    <definedName name="______BOR1" localSheetId="32">#REF!</definedName>
    <definedName name="______BOR1">#REF!</definedName>
    <definedName name="______NIL1" localSheetId="29">#REF!</definedName>
    <definedName name="______NIL1" localSheetId="14">#REF!</definedName>
    <definedName name="______NIL1" localSheetId="11">#REF!</definedName>
    <definedName name="______NIL1" localSheetId="10">#REF!</definedName>
    <definedName name="______NIL1" localSheetId="21">#REF!</definedName>
    <definedName name="______NIL1" localSheetId="22">#REF!</definedName>
    <definedName name="______NIL1" localSheetId="23">#REF!</definedName>
    <definedName name="______NIL1" localSheetId="25">#REF!</definedName>
    <definedName name="______NIL1" localSheetId="27">#REF!</definedName>
    <definedName name="______NIL1" localSheetId="28">#REF!</definedName>
    <definedName name="______NIL1" localSheetId="26">#REF!</definedName>
    <definedName name="______NIL1" localSheetId="24">#REF!</definedName>
    <definedName name="______NIL1" localSheetId="30">#REF!</definedName>
    <definedName name="______NIL1" localSheetId="32">#REF!</definedName>
    <definedName name="______NIL1">#REF!</definedName>
    <definedName name="_____BOR1" localSheetId="29">#REF!</definedName>
    <definedName name="_____BOR1" localSheetId="21">#REF!</definedName>
    <definedName name="_____BOR1" localSheetId="22">#REF!</definedName>
    <definedName name="_____BOR1" localSheetId="23">#REF!</definedName>
    <definedName name="_____BOR1" localSheetId="25">#REF!</definedName>
    <definedName name="_____BOR1" localSheetId="27">#REF!</definedName>
    <definedName name="_____BOR1" localSheetId="28">#REF!</definedName>
    <definedName name="_____BOR1" localSheetId="26">#REF!</definedName>
    <definedName name="_____BOR1" localSheetId="24">#REF!</definedName>
    <definedName name="_____BOR1" localSheetId="30">#REF!</definedName>
    <definedName name="_____BOR1" localSheetId="32">#REF!</definedName>
    <definedName name="_____BOR1">#REF!</definedName>
    <definedName name="____BOR1" localSheetId="29">#REF!</definedName>
    <definedName name="____BOR1" localSheetId="21">#REF!</definedName>
    <definedName name="____BOR1" localSheetId="22">#REF!</definedName>
    <definedName name="____BOR1" localSheetId="23">#REF!</definedName>
    <definedName name="____BOR1" localSheetId="25">#REF!</definedName>
    <definedName name="____BOR1" localSheetId="27">#REF!</definedName>
    <definedName name="____BOR1" localSheetId="28">#REF!</definedName>
    <definedName name="____BOR1" localSheetId="26">#REF!</definedName>
    <definedName name="____BOR1" localSheetId="24">#REF!</definedName>
    <definedName name="____BOR1" localSheetId="30">#REF!</definedName>
    <definedName name="____BOR1">#REF!</definedName>
    <definedName name="____NIL1" localSheetId="14">#REF!</definedName>
    <definedName name="____NIL1" localSheetId="11">#REF!</definedName>
    <definedName name="____NIL1" localSheetId="10">#REF!</definedName>
    <definedName name="____NIL1" localSheetId="23">#REF!</definedName>
    <definedName name="____NIL1" localSheetId="24">#REF!</definedName>
    <definedName name="____NIL1">#REF!</definedName>
    <definedName name="___BOR1" localSheetId="29">'[1]Bm 8'!#REF!</definedName>
    <definedName name="___BOR1" localSheetId="16">#REF!</definedName>
    <definedName name="___BOR1" localSheetId="14">#REF!</definedName>
    <definedName name="___BOR1" localSheetId="11">#REF!</definedName>
    <definedName name="___BOR1" localSheetId="10">#REF!</definedName>
    <definedName name="___BOR1" localSheetId="22">'[1]Bm 8'!#REF!</definedName>
    <definedName name="___BOR1" localSheetId="23">'[1]Bm 8'!#REF!</definedName>
    <definedName name="___BOR1" localSheetId="25">'[1]Bm 8'!#REF!</definedName>
    <definedName name="___BOR1" localSheetId="27">'[1]Bm 8'!#REF!</definedName>
    <definedName name="___BOR1" localSheetId="28">'[1]Bm 8'!#REF!</definedName>
    <definedName name="___BOR1" localSheetId="26">'[1]Bm 8'!#REF!</definedName>
    <definedName name="___BOR1" localSheetId="24">'[1]Bm 8'!#REF!</definedName>
    <definedName name="___BOR1" localSheetId="30">'[1]Bm 8'!#REF!</definedName>
    <definedName name="___BOR1">#REF!</definedName>
    <definedName name="___NIL1" localSheetId="29">#REF!</definedName>
    <definedName name="___NIL1" localSheetId="14">#REF!</definedName>
    <definedName name="___NIL1" localSheetId="11">#REF!</definedName>
    <definedName name="___NIL1" localSheetId="10">#REF!</definedName>
    <definedName name="___NIL1" localSheetId="21">#REF!</definedName>
    <definedName name="___NIL1" localSheetId="22">#REF!</definedName>
    <definedName name="___NIL1" localSheetId="23">#REF!</definedName>
    <definedName name="___NIL1" localSheetId="25">#REF!</definedName>
    <definedName name="___NIL1" localSheetId="27">#REF!</definedName>
    <definedName name="___NIL1" localSheetId="28">#REF!</definedName>
    <definedName name="___NIL1" localSheetId="26">#REF!</definedName>
    <definedName name="___NIL1" localSheetId="24">#REF!</definedName>
    <definedName name="___NIL1" localSheetId="30">#REF!</definedName>
    <definedName name="___NIL1" localSheetId="32">#REF!</definedName>
    <definedName name="___NIL1">#REF!</definedName>
    <definedName name="__123Graph_A" localSheetId="29" hidden="1">[2]A!$AF$59:$AF$65</definedName>
    <definedName name="__123Graph_A" localSheetId="21" hidden="1">#REF!</definedName>
    <definedName name="__123Graph_A" localSheetId="22" hidden="1">[2]A!$AF$59:$AF$65</definedName>
    <definedName name="__123Graph_A" localSheetId="23" hidden="1">[2]A!$AF$59:$AF$65</definedName>
    <definedName name="__123Graph_A" localSheetId="25" hidden="1">[2]A!$AF$59:$AF$65</definedName>
    <definedName name="__123Graph_A" localSheetId="27" hidden="1">[2]A!$AF$59:$AF$65</definedName>
    <definedName name="__123Graph_A" localSheetId="28" hidden="1">[2]A!$AF$59:$AF$65</definedName>
    <definedName name="__123Graph_A" localSheetId="26" hidden="1">[2]A!$AF$59:$AF$65</definedName>
    <definedName name="__123Graph_A" localSheetId="24" hidden="1">[2]A!$AF$59:$AF$65</definedName>
    <definedName name="__123Graph_A" localSheetId="30" hidden="1">[2]A!$AF$59:$AF$65</definedName>
    <definedName name="__123Graph_A" hidden="1">#REF!</definedName>
    <definedName name="__123Graph_B" localSheetId="29" hidden="1">[2]A!$AG$58:$AG$64</definedName>
    <definedName name="__123Graph_B" localSheetId="21" hidden="1">#REF!</definedName>
    <definedName name="__123Graph_B" localSheetId="22" hidden="1">[2]A!$AG$58:$AG$64</definedName>
    <definedName name="__123Graph_B" localSheetId="23" hidden="1">[2]A!$AG$58:$AG$64</definedName>
    <definedName name="__123Graph_B" localSheetId="25" hidden="1">[2]A!$AG$58:$AG$64</definedName>
    <definedName name="__123Graph_B" localSheetId="27" hidden="1">[2]A!$AG$58:$AG$64</definedName>
    <definedName name="__123Graph_B" localSheetId="28" hidden="1">[2]A!$AG$58:$AG$64</definedName>
    <definedName name="__123Graph_B" localSheetId="26" hidden="1">[2]A!$AG$58:$AG$64</definedName>
    <definedName name="__123Graph_B" localSheetId="24" hidden="1">[2]A!$AG$58:$AG$64</definedName>
    <definedName name="__123Graph_B" localSheetId="30" hidden="1">[2]A!$AG$58:$AG$64</definedName>
    <definedName name="__123Graph_B" hidden="1">#REF!</definedName>
    <definedName name="__123Graph_D" localSheetId="29" hidden="1">'[3]Etapa Única'!$C$125:$C$134</definedName>
    <definedName name="__123Graph_D" localSheetId="21" hidden="1">#REF!</definedName>
    <definedName name="__123Graph_D" localSheetId="22" hidden="1">'[3]Etapa Única'!$C$125:$C$134</definedName>
    <definedName name="__123Graph_D" localSheetId="23" hidden="1">'[3]Etapa Única'!$C$125:$C$134</definedName>
    <definedName name="__123Graph_D" localSheetId="25" hidden="1">'[3]Etapa Única'!$C$125:$C$134</definedName>
    <definedName name="__123Graph_D" localSheetId="27" hidden="1">'[3]Etapa Única'!$C$125:$C$134</definedName>
    <definedName name="__123Graph_D" localSheetId="28" hidden="1">'[3]Etapa Única'!$C$125:$C$134</definedName>
    <definedName name="__123Graph_D" localSheetId="26" hidden="1">'[3]Etapa Única'!$C$125:$C$134</definedName>
    <definedName name="__123Graph_D" localSheetId="24" hidden="1">'[3]Etapa Única'!$C$125:$C$134</definedName>
    <definedName name="__123Graph_D" localSheetId="30" hidden="1">'[3]Etapa Única'!$C$125:$C$134</definedName>
    <definedName name="__123Graph_D" hidden="1">#REF!</definedName>
    <definedName name="__123Graph_E" localSheetId="29" hidden="1">'[3]Etapa Única'!$E$125:$E$134</definedName>
    <definedName name="__123Graph_E" localSheetId="21" hidden="1">#REF!</definedName>
    <definedName name="__123Graph_E" localSheetId="22" hidden="1">'[3]Etapa Única'!$E$125:$E$134</definedName>
    <definedName name="__123Graph_E" localSheetId="23" hidden="1">'[3]Etapa Única'!$E$125:$E$134</definedName>
    <definedName name="__123Graph_E" localSheetId="25" hidden="1">'[3]Etapa Única'!$E$125:$E$134</definedName>
    <definedName name="__123Graph_E" localSheetId="27" hidden="1">'[3]Etapa Única'!$E$125:$E$134</definedName>
    <definedName name="__123Graph_E" localSheetId="28" hidden="1">'[3]Etapa Única'!$E$125:$E$134</definedName>
    <definedName name="__123Graph_E" localSheetId="26" hidden="1">'[3]Etapa Única'!$E$125:$E$134</definedName>
    <definedName name="__123Graph_E" localSheetId="24" hidden="1">'[3]Etapa Única'!$E$125:$E$134</definedName>
    <definedName name="__123Graph_E" localSheetId="30" hidden="1">'[3]Etapa Única'!$E$125:$E$134</definedName>
    <definedName name="__123Graph_E" hidden="1">#REF!</definedName>
    <definedName name="__123Graph_X" localSheetId="29" hidden="1">[2]A!$AE$59:$AE$65</definedName>
    <definedName name="__123Graph_X" localSheetId="21" hidden="1">#REF!</definedName>
    <definedName name="__123Graph_X" localSheetId="22" hidden="1">[2]A!$AE$59:$AE$65</definedName>
    <definedName name="__123Graph_X" localSheetId="23" hidden="1">[2]A!$AE$59:$AE$65</definedName>
    <definedName name="__123Graph_X" localSheetId="25" hidden="1">[2]A!$AE$59:$AE$65</definedName>
    <definedName name="__123Graph_X" localSheetId="27" hidden="1">[2]A!$AE$59:$AE$65</definedName>
    <definedName name="__123Graph_X" localSheetId="28" hidden="1">[2]A!$AE$59:$AE$65</definedName>
    <definedName name="__123Graph_X" localSheetId="26" hidden="1">[2]A!$AE$59:$AE$65</definedName>
    <definedName name="__123Graph_X" localSheetId="24" hidden="1">[2]A!$AE$59:$AE$65</definedName>
    <definedName name="__123Graph_X" localSheetId="30" hidden="1">[2]A!$AE$59:$AE$65</definedName>
    <definedName name="__123Graph_X" hidden="1">#REF!</definedName>
    <definedName name="__BOR1" localSheetId="29">'[1]Bm 8'!#REF!</definedName>
    <definedName name="__BOR1" localSheetId="16">#REF!</definedName>
    <definedName name="__BOR1" localSheetId="14">#REF!</definedName>
    <definedName name="__BOR1" localSheetId="11">#REF!</definedName>
    <definedName name="__BOR1" localSheetId="10">#REF!</definedName>
    <definedName name="__BOR1" localSheetId="8">#REF!</definedName>
    <definedName name="__BOR1" localSheetId="22">'[1]Bm 8'!#REF!</definedName>
    <definedName name="__BOR1" localSheetId="23">'[1]Bm 8'!#REF!</definedName>
    <definedName name="__BOR1" localSheetId="25">'[1]Bm 8'!#REF!</definedName>
    <definedName name="__BOR1" localSheetId="27">'[1]Bm 8'!#REF!</definedName>
    <definedName name="__BOR1" localSheetId="28">'[1]Bm 8'!#REF!</definedName>
    <definedName name="__BOR1" localSheetId="26">'[1]Bm 8'!#REF!</definedName>
    <definedName name="__BOR1" localSheetId="24">'[1]Bm 8'!#REF!</definedName>
    <definedName name="__BOR1" localSheetId="30">'[1]Bm 8'!#REF!</definedName>
    <definedName name="__BOR1" localSheetId="18">#REF!</definedName>
    <definedName name="__BOR1" localSheetId="20">#REF!</definedName>
    <definedName name="__BOR1" localSheetId="19">#REF!</definedName>
    <definedName name="__BOR1">#REF!</definedName>
    <definedName name="__NIL1" localSheetId="29">#REF!</definedName>
    <definedName name="__NIL1" localSheetId="14">#REF!</definedName>
    <definedName name="__NIL1" localSheetId="11">#REF!</definedName>
    <definedName name="__NIL1" localSheetId="10">#REF!</definedName>
    <definedName name="__NIL1" localSheetId="21">#REF!</definedName>
    <definedName name="__NIL1" localSheetId="22">#REF!</definedName>
    <definedName name="__NIL1" localSheetId="23">#REF!</definedName>
    <definedName name="__NIL1" localSheetId="25">#REF!</definedName>
    <definedName name="__NIL1" localSheetId="27">#REF!</definedName>
    <definedName name="__NIL1" localSheetId="28">#REF!</definedName>
    <definedName name="__NIL1" localSheetId="26">#REF!</definedName>
    <definedName name="__NIL1" localSheetId="24">#REF!</definedName>
    <definedName name="__NIL1" localSheetId="30">#REF!</definedName>
    <definedName name="__NIL1" localSheetId="32">#REF!</definedName>
    <definedName name="__NIL1">#REF!</definedName>
    <definedName name="_16.3___VEÍCULOS" localSheetId="29">#REF!</definedName>
    <definedName name="_16.3___VEÍCULOS" localSheetId="21">#REF!</definedName>
    <definedName name="_16.3___VEÍCULOS" localSheetId="22">#REF!</definedName>
    <definedName name="_16.3___VEÍCULOS" localSheetId="23">#REF!</definedName>
    <definedName name="_16.3___VEÍCULOS" localSheetId="25">#REF!</definedName>
    <definedName name="_16.3___VEÍCULOS" localSheetId="27">#REF!</definedName>
    <definedName name="_16.3___VEÍCULOS" localSheetId="28">#REF!</definedName>
    <definedName name="_16.3___VEÍCULOS" localSheetId="26">#REF!</definedName>
    <definedName name="_16.3___VEÍCULOS" localSheetId="24">#REF!</definedName>
    <definedName name="_16.3___VEÍCULOS" localSheetId="30">#REF!</definedName>
    <definedName name="_16.3___VEÍCULOS" localSheetId="32">#REF!</definedName>
    <definedName name="_16.3___VEÍCULOS">#REF!</definedName>
    <definedName name="_16.4___COMBÚSTIVEL" localSheetId="29">#REF!</definedName>
    <definedName name="_16.4___COMBÚSTIVEL" localSheetId="21">#REF!</definedName>
    <definedName name="_16.4___COMBÚSTIVEL" localSheetId="22">#REF!</definedName>
    <definedName name="_16.4___COMBÚSTIVEL" localSheetId="23">#REF!</definedName>
    <definedName name="_16.4___COMBÚSTIVEL" localSheetId="25">#REF!</definedName>
    <definedName name="_16.4___COMBÚSTIVEL" localSheetId="27">#REF!</definedName>
    <definedName name="_16.4___COMBÚSTIVEL" localSheetId="28">#REF!</definedName>
    <definedName name="_16.4___COMBÚSTIVEL" localSheetId="26">#REF!</definedName>
    <definedName name="_16.4___COMBÚSTIVEL" localSheetId="24">#REF!</definedName>
    <definedName name="_16.4___COMBÚSTIVEL" localSheetId="30">#REF!</definedName>
    <definedName name="_16.4___COMBÚSTIVEL">#REF!</definedName>
    <definedName name="_16.5___EQUIPAMENTOS_DE_ESCRITÓRIO" localSheetId="23">#REF!</definedName>
    <definedName name="_16.5___EQUIPAMENTOS_DE_ESCRITÓRIO" localSheetId="24">#REF!</definedName>
    <definedName name="_16.5___EQUIPAMENTOS_DE_ESCRITÓRIO">#REF!</definedName>
    <definedName name="_17.1_MENSALISTA" localSheetId="23">#REF!</definedName>
    <definedName name="_17.1_MENSALISTA" localSheetId="24">#REF!</definedName>
    <definedName name="_17.1_MENSALISTA">#REF!</definedName>
    <definedName name="_17.2___HORISTA" localSheetId="23">#REF!</definedName>
    <definedName name="_17.2___HORISTA" localSheetId="24">#REF!</definedName>
    <definedName name="_17.2___HORISTA">#REF!</definedName>
    <definedName name="_18___CANTEIRO___INSTALAÇÃO___MANUTENÇÃO" localSheetId="23">#REF!</definedName>
    <definedName name="_18___CANTEIRO___INSTALAÇÃO___MANUTENÇÃO" localSheetId="24">#REF!</definedName>
    <definedName name="_18___CANTEIRO___INSTALAÇÃO___MANUTENÇÃO">#REF!</definedName>
    <definedName name="_1Excel_BuiltIn_Print_Area_3_1" localSheetId="18">#REF!</definedName>
    <definedName name="_1Excel_BuiltIn_Print_Area_3_1" localSheetId="20">#REF!</definedName>
    <definedName name="_1Excel_BuiltIn_Print_Area_3_1" localSheetId="19">#REF!</definedName>
    <definedName name="_2Excel_BuiltIn_Print_Titles_1_1" localSheetId="23">#REF!</definedName>
    <definedName name="_2Excel_BuiltIn_Print_Titles_1_1" localSheetId="24">#REF!</definedName>
    <definedName name="_2Excel_BuiltIn_Print_Titles_1_1">#REF!</definedName>
    <definedName name="_3Excel_BuiltIn_Print_Titles_1_1" localSheetId="23">#REF!</definedName>
    <definedName name="_3Excel_BuiltIn_Print_Titles_1_1" localSheetId="24">#REF!</definedName>
    <definedName name="_3Excel_BuiltIn_Print_Titles_1_1">#REF!</definedName>
    <definedName name="_BOR1" localSheetId="29">'[1]Bm 8'!#REF!</definedName>
    <definedName name="_BOR1" localSheetId="16">#REF!</definedName>
    <definedName name="_BOR1" localSheetId="14">#REF!</definedName>
    <definedName name="_BOR1" localSheetId="11">#REF!</definedName>
    <definedName name="_BOR1" localSheetId="10">#REF!</definedName>
    <definedName name="_BOR1" localSheetId="22">'[1]Bm 8'!#REF!</definedName>
    <definedName name="_BOR1" localSheetId="23">'[1]Bm 8'!#REF!</definedName>
    <definedName name="_BOR1" localSheetId="25">'[1]Bm 8'!#REF!</definedName>
    <definedName name="_BOR1" localSheetId="27">'[1]Bm 8'!#REF!</definedName>
    <definedName name="_BOR1" localSheetId="28">'[1]Bm 8'!#REF!</definedName>
    <definedName name="_BOR1" localSheetId="26">'[1]Bm 8'!#REF!</definedName>
    <definedName name="_BOR1" localSheetId="24">'[1]Bm 8'!#REF!</definedName>
    <definedName name="_BOR1" localSheetId="30">'[1]Bm 8'!#REF!</definedName>
    <definedName name="_BOR1" localSheetId="18">#REF!</definedName>
    <definedName name="_BOR1" localSheetId="20">#REF!</definedName>
    <definedName name="_BOR1" localSheetId="19">#REF!</definedName>
    <definedName name="_BOR1">#REF!</definedName>
    <definedName name="_Fill" localSheetId="29" hidden="1">'[4]A.2- RESUMO'!#REF!</definedName>
    <definedName name="_Fill" localSheetId="6" hidden="1">#REF!</definedName>
    <definedName name="_Fill" localSheetId="16">#REF!</definedName>
    <definedName name="_Fill" localSheetId="22" hidden="1">'[4]A.2- RESUMO'!#REF!</definedName>
    <definedName name="_Fill" localSheetId="23" hidden="1">'[4]A.2- RESUMO'!#REF!</definedName>
    <definedName name="_Fill" localSheetId="25" hidden="1">'[4]A.2- RESUMO'!#REF!</definedName>
    <definedName name="_Fill" localSheetId="27" hidden="1">'[4]A.2- RESUMO'!#REF!</definedName>
    <definedName name="_Fill" localSheetId="28" hidden="1">'[4]A.2- RESUMO'!#REF!</definedName>
    <definedName name="_Fill" localSheetId="26" hidden="1">'[4]A.2- RESUMO'!#REF!</definedName>
    <definedName name="_Fill" localSheetId="24" hidden="1">'[4]A.2- RESUMO'!#REF!</definedName>
    <definedName name="_Fill" localSheetId="30" hidden="1">'[4]A.2- RESUMO'!#REF!</definedName>
    <definedName name="_Fill" localSheetId="18" hidden="1">#REF!</definedName>
    <definedName name="_Fill" localSheetId="20" hidden="1">#REF!</definedName>
    <definedName name="_Fill" localSheetId="19" hidden="1">#REF!</definedName>
    <definedName name="_Fill" hidden="1">#REF!</definedName>
    <definedName name="_xlnm._FilterDatabase" localSheetId="31" hidden="1">ABC!$A$6:$K$6</definedName>
    <definedName name="_xlnm._FilterDatabase" localSheetId="3" hidden="1">CESAN!$A$1:$E$1338</definedName>
    <definedName name="_xlnm._FilterDatabase" localSheetId="14" hidden="1">'CONSULT-CPU'!$A$2:$G$643</definedName>
    <definedName name="_xlnm._FilterDatabase" localSheetId="11" hidden="1">'CPU-EQUIP'!$C$2:$G$99</definedName>
    <definedName name="_xlnm._FilterDatabase" localSheetId="10" hidden="1">'CPU-SERV'!$C$2:$G$28</definedName>
    <definedName name="_xlnm._FilterDatabase" localSheetId="2" hidden="1">'DER-ROD'!$A$1:$F$1946</definedName>
    <definedName name="_xlnm._FilterDatabase" localSheetId="32" hidden="1">MERCADO!$A$3:$F$51</definedName>
    <definedName name="_xlnm._FilterDatabase" localSheetId="4" hidden="1">'SCO-RIO'!$A$1:$E$9542</definedName>
    <definedName name="_xlnm._FilterDatabase" localSheetId="5" hidden="1">SICRO!$A$1:$E$9542</definedName>
    <definedName name="_MM" localSheetId="29" hidden="1">#REF!</definedName>
    <definedName name="_MM" localSheetId="6" hidden="1">#REF!</definedName>
    <definedName name="_MM" localSheetId="14" hidden="1">#REF!</definedName>
    <definedName name="_MM" localSheetId="11" hidden="1">#REF!</definedName>
    <definedName name="_MM" localSheetId="10" hidden="1">#REF!</definedName>
    <definedName name="_MM" localSheetId="21" hidden="1">#REF!</definedName>
    <definedName name="_MM" localSheetId="22" hidden="1">#REF!</definedName>
    <definedName name="_MM" localSheetId="23" hidden="1">#REF!</definedName>
    <definedName name="_MM" localSheetId="25" hidden="1">#REF!</definedName>
    <definedName name="_MM" localSheetId="27" hidden="1">#REF!</definedName>
    <definedName name="_MM" localSheetId="28" hidden="1">#REF!</definedName>
    <definedName name="_MM" localSheetId="26" hidden="1">#REF!</definedName>
    <definedName name="_MM" localSheetId="24" hidden="1">#REF!</definedName>
    <definedName name="_MM" localSheetId="30" hidden="1">#REF!</definedName>
    <definedName name="_MM" localSheetId="32" hidden="1">#REF!</definedName>
    <definedName name="_MM" hidden="1">#REF!</definedName>
    <definedName name="_NIL1" localSheetId="29">#REF!</definedName>
    <definedName name="_NIL1" localSheetId="21">#REF!</definedName>
    <definedName name="_NIL1" localSheetId="22">#REF!</definedName>
    <definedName name="_NIL1" localSheetId="23">#REF!</definedName>
    <definedName name="_NIL1" localSheetId="25">#REF!</definedName>
    <definedName name="_NIL1" localSheetId="27">#REF!</definedName>
    <definedName name="_NIL1" localSheetId="28">#REF!</definedName>
    <definedName name="_NIL1" localSheetId="26">#REF!</definedName>
    <definedName name="_NIL1" localSheetId="24">#REF!</definedName>
    <definedName name="_NIL1" localSheetId="30">#REF!</definedName>
    <definedName name="_NIL1">#REF!</definedName>
    <definedName name="_VR1" localSheetId="18">#REF!</definedName>
    <definedName name="_VR1" localSheetId="20">#REF!</definedName>
    <definedName name="_VR1" localSheetId="19">#REF!</definedName>
    <definedName name="a" localSheetId="29">'[1]Bm 8'!#REF!</definedName>
    <definedName name="a" localSheetId="16">#REF!</definedName>
    <definedName name="a" localSheetId="14">#REF!</definedName>
    <definedName name="a" localSheetId="11">#REF!</definedName>
    <definedName name="a" localSheetId="10">#REF!</definedName>
    <definedName name="a" localSheetId="21">#REF!</definedName>
    <definedName name="a" localSheetId="22">'[1]Bm 8'!#REF!</definedName>
    <definedName name="a" localSheetId="23">'[1]Bm 8'!#REF!</definedName>
    <definedName name="a" localSheetId="25">'[1]Bm 8'!#REF!</definedName>
    <definedName name="a" localSheetId="27">'[1]Bm 8'!#REF!</definedName>
    <definedName name="a" localSheetId="28">'[1]Bm 8'!#REF!</definedName>
    <definedName name="a" localSheetId="26">'[1]Bm 8'!#REF!</definedName>
    <definedName name="a" localSheetId="24">'[1]Bm 8'!#REF!</definedName>
    <definedName name="a" localSheetId="30">'[1]Bm 8'!#REF!</definedName>
    <definedName name="a" localSheetId="18">#REF!</definedName>
    <definedName name="a" localSheetId="20">#REF!</definedName>
    <definedName name="a" localSheetId="19">#REF!</definedName>
    <definedName name="a">#REF!</definedName>
    <definedName name="aa" localSheetId="29" hidden="1">{"'EI 060 02'!$A$1:$K$59"}</definedName>
    <definedName name="aa" localSheetId="6" hidden="1">{"'EI 060 02'!$A$1:$K$59"}</definedName>
    <definedName name="aa" localSheetId="21" hidden="1">{"'EI 060 02'!$A$1:$K$59"}</definedName>
    <definedName name="aa" localSheetId="22" hidden="1">{"'EI 060 02'!$A$1:$K$59"}</definedName>
    <definedName name="aa" localSheetId="23" hidden="1">{"'EI 060 02'!$A$1:$K$59"}</definedName>
    <definedName name="aa" localSheetId="25" hidden="1">{"'EI 060 02'!$A$1:$K$59"}</definedName>
    <definedName name="aa" localSheetId="27" hidden="1">{"'EI 060 02'!$A$1:$K$59"}</definedName>
    <definedName name="aa" localSheetId="28" hidden="1">{"'EI 060 02'!$A$1:$K$59"}</definedName>
    <definedName name="aa" localSheetId="26" hidden="1">{"'EI 060 02'!$A$1:$K$59"}</definedName>
    <definedName name="aa" localSheetId="24" hidden="1">{"'EI 060 02'!$A$1:$K$59"}</definedName>
    <definedName name="aa" localSheetId="30" hidden="1">{"'EI 060 02'!$A$1:$K$59"}</definedName>
    <definedName name="aa" localSheetId="32" hidden="1">{"'EI 060 02'!$A$1:$K$59"}</definedName>
    <definedName name="aa" hidden="1">{"'EI 060 02'!$A$1:$K$59"}</definedName>
    <definedName name="aaa" localSheetId="23">#REF!</definedName>
    <definedName name="aaa" localSheetId="24">#REF!</definedName>
    <definedName name="AAA">#REF!</definedName>
    <definedName name="aaaaaa2" localSheetId="23">#REF!</definedName>
    <definedName name="aaaaaa2" localSheetId="24">#REF!</definedName>
    <definedName name="aaaaaa2">#REF!</definedName>
    <definedName name="AAAAAAAA" localSheetId="23">#REF!</definedName>
    <definedName name="AAAAAAAA" localSheetId="24">#REF!</definedName>
    <definedName name="AAAAAAAA">#REF!</definedName>
    <definedName name="aaaaaaaaaaa" localSheetId="23">#REF!</definedName>
    <definedName name="aaaaaaaaaaa" localSheetId="24">#REF!</definedName>
    <definedName name="aaaaaaaaaaa">#REF!</definedName>
    <definedName name="AADÇE" localSheetId="23">#REF!</definedName>
    <definedName name="AADÇE" localSheetId="24">#REF!</definedName>
    <definedName name="AADÇE">#REF!</definedName>
    <definedName name="acha.coluna" localSheetId="14">#REF!</definedName>
    <definedName name="acha.coluna" localSheetId="11">#REF!</definedName>
    <definedName name="acha.coluna" localSheetId="10">#REF!</definedName>
    <definedName name="acha.coluna" localSheetId="23">#REF!</definedName>
    <definedName name="acha.coluna" localSheetId="24">#REF!</definedName>
    <definedName name="acha.coluna" localSheetId="18">#REF!</definedName>
    <definedName name="acha.coluna" localSheetId="20">#REF!</definedName>
    <definedName name="acha.coluna" localSheetId="19">#REF!</definedName>
    <definedName name="acha.coluna">#REF!</definedName>
    <definedName name="acha.dados" localSheetId="14">#REF!</definedName>
    <definedName name="acha.dados" localSheetId="11">#REF!</definedName>
    <definedName name="acha.dados" localSheetId="10">#REF!</definedName>
    <definedName name="acha.dados" localSheetId="23">#REF!</definedName>
    <definedName name="acha.dados" localSheetId="24">#REF!</definedName>
    <definedName name="acha.dados">#REF!</definedName>
    <definedName name="acha.linha" localSheetId="14">#REF!</definedName>
    <definedName name="acha.linha" localSheetId="11">#REF!</definedName>
    <definedName name="acha.linha" localSheetId="10">#REF!</definedName>
    <definedName name="acha.linha" localSheetId="23">#REF!</definedName>
    <definedName name="acha.linha" localSheetId="24">#REF!</definedName>
    <definedName name="acha.linha">#REF!</definedName>
    <definedName name="Adut" localSheetId="6" hidden="1">#REF!</definedName>
    <definedName name="Adut" localSheetId="14" hidden="1">#REF!</definedName>
    <definedName name="Adut" localSheetId="11" hidden="1">#REF!</definedName>
    <definedName name="Adut" localSheetId="10" hidden="1">#REF!</definedName>
    <definedName name="Adut" localSheetId="23" hidden="1">#REF!</definedName>
    <definedName name="Adut" localSheetId="24" hidden="1">#REF!</definedName>
    <definedName name="Adut" hidden="1">#REF!</definedName>
    <definedName name="AJUDA" localSheetId="23">#REF!</definedName>
    <definedName name="AJUDA" localSheetId="24">#REF!</definedName>
    <definedName name="AJUDA">#REF!</definedName>
    <definedName name="Ala" localSheetId="23">#REF!</definedName>
    <definedName name="Ala" localSheetId="24">#REF!</definedName>
    <definedName name="Ala">#REF!</definedName>
    <definedName name="ANEXO_10_MATRIZ_DE_RESPONSABILIDADE" localSheetId="23">#REF!</definedName>
    <definedName name="ANEXO_10_MATRIZ_DE_RESPONSABILIDADE" localSheetId="24">#REF!</definedName>
    <definedName name="ANEXO_10_MATRIZ_DE_RESPONSABILIDADE">#REF!</definedName>
    <definedName name="_xlnm.Print_Area" localSheetId="29">' K2_Deprecicao'!$A$1:$F$29</definedName>
    <definedName name="_xlnm.Print_Area" localSheetId="31">ABC!$B$1:$K$40</definedName>
    <definedName name="_xlnm.Print_Area" localSheetId="15">'ADM LOCAL'!$A$4:$I$30</definedName>
    <definedName name="_xlnm.Print_Area" localSheetId="6">BDI!$A$1:$F$29</definedName>
    <definedName name="_xlnm.Print_Area" localSheetId="14">'CONSULT-CPU'!$A$1:$G$642</definedName>
    <definedName name="_xlnm.Print_Area" localSheetId="11">'CPU-EQUIP'!$A$1:$G$101</definedName>
    <definedName name="_xlnm.Print_Area" localSheetId="10">'CPU-SERV'!$A$1:$G$27</definedName>
    <definedName name="_xlnm.Print_Area" localSheetId="8">CRONOGRAMA!$A:$V</definedName>
    <definedName name="_xlnm.Print_Area" localSheetId="21">'FATOR K'!$A$1:$G$25</definedName>
    <definedName name="_xlnm.Print_Area" localSheetId="22">'K1'!$A$1:$D$52</definedName>
    <definedName name="_xlnm.Print_Area" localSheetId="23">'K2'!$A$1:$I$49</definedName>
    <definedName name="_xlnm.Print_Area" localSheetId="25">K2_Cotacoes_Escrit!$B$1:$K$60</definedName>
    <definedName name="_xlnm.Print_Area" localSheetId="27">K2_Cotacoes_Mat_Cafe!$A$1:$L$14</definedName>
    <definedName name="_xlnm.Print_Area" localSheetId="28">K2_Cotacoes_Mat_Escri!$A$1:$F$26</definedName>
    <definedName name="_xlnm.Print_Area" localSheetId="26">K2_Cotacoes_Mat_Limpeza!$A$1:$G$21</definedName>
    <definedName name="_xlnm.Print_Area" localSheetId="24">K2_CPU!$A$1:$H$82</definedName>
    <definedName name="_xlnm.Print_Area" localSheetId="30">'K4'!$A$1:$C$26</definedName>
    <definedName name="_xlnm.Print_Area" localSheetId="32">MERCADO!$A$1:$F$50</definedName>
    <definedName name="_xlnm.Print_Area" localSheetId="17">'MO-HH'!#REF!</definedName>
    <definedName name="_xlnm.Print_Area" localSheetId="9">ORÇAMENTO!$A$1:$H$60</definedName>
    <definedName name="_xlnm.Print_Area" localSheetId="12">'PROJ-MC'!$A$1:$I$167</definedName>
    <definedName name="_xlnm.Print_Area" localSheetId="18">'REF-MO'!$A$1:$J$23</definedName>
    <definedName name="_xlnm.Print_Area" localSheetId="20">'REF-PROJ'!$A$1:$K$21</definedName>
    <definedName name="_xlnm.Print_Area" localSheetId="19">'REF-SERV'!$A$1:$G$21</definedName>
    <definedName name="Área_impressão_IM" localSheetId="29">#REF!</definedName>
    <definedName name="Área_impressão_IM" localSheetId="14">#REF!</definedName>
    <definedName name="Área_impressão_IM" localSheetId="11">#REF!</definedName>
    <definedName name="Área_impressão_IM" localSheetId="10">#REF!</definedName>
    <definedName name="Área_impressão_IM" localSheetId="21">#REF!</definedName>
    <definedName name="Área_impressão_IM" localSheetId="23">#REF!</definedName>
    <definedName name="Área_impressão_IM" localSheetId="25">#REF!</definedName>
    <definedName name="Área_impressão_IM" localSheetId="27">#REF!</definedName>
    <definedName name="Área_impressão_IM" localSheetId="28">#REF!</definedName>
    <definedName name="Área_impressão_IM" localSheetId="26">#REF!</definedName>
    <definedName name="Área_impressão_IM" localSheetId="24">#REF!</definedName>
    <definedName name="Área_impressão_IM" localSheetId="32">#REF!</definedName>
    <definedName name="Área_impressão_IM" localSheetId="18">#REF!</definedName>
    <definedName name="Área_impressão_IM" localSheetId="20">#REF!</definedName>
    <definedName name="Área_impressão_IM" localSheetId="19">#REF!</definedName>
    <definedName name="Área_impressão_IM">#REF!</definedName>
    <definedName name="ASDF" localSheetId="29">#REF!</definedName>
    <definedName name="ASDF" localSheetId="14">#REF!</definedName>
    <definedName name="ASDF" localSheetId="11">#REF!</definedName>
    <definedName name="ASDF" localSheetId="10">#REF!</definedName>
    <definedName name="ASDF" localSheetId="8">#REF!</definedName>
    <definedName name="ASDF" localSheetId="22">#REF!</definedName>
    <definedName name="ASDF" localSheetId="23">#REF!</definedName>
    <definedName name="ASDF" localSheetId="25">#REF!</definedName>
    <definedName name="ASDF" localSheetId="27">#REF!</definedName>
    <definedName name="ASDF" localSheetId="26">#REF!</definedName>
    <definedName name="ASDF" localSheetId="24">#REF!</definedName>
    <definedName name="ASDF" localSheetId="30">#REF!</definedName>
    <definedName name="ASDF" localSheetId="18">#REF!</definedName>
    <definedName name="ASDF" localSheetId="20">#REF!</definedName>
    <definedName name="ASDF" localSheetId="19">#REF!</definedName>
    <definedName name="ASDF">#REF!</definedName>
    <definedName name="ATA_DE_REUNIÃO" localSheetId="23">#REF!</definedName>
    <definedName name="ATA_DE_REUNIÃO" localSheetId="24">#REF!</definedName>
    <definedName name="ATA_DE_REUNIÃO">#REF!</definedName>
    <definedName name="AUXILIARES" localSheetId="14">#REF!</definedName>
    <definedName name="AUXILIARES" localSheetId="11">#REF!</definedName>
    <definedName name="AUXILIARES" localSheetId="10">#REF!</definedName>
    <definedName name="AUXILIARES" localSheetId="23">#REF!</definedName>
    <definedName name="AUXILIARES" localSheetId="24">#REF!</definedName>
    <definedName name="AUXILIARES">#REF!</definedName>
    <definedName name="b" localSheetId="23">#REF!</definedName>
    <definedName name="b" localSheetId="24">#REF!</definedName>
    <definedName name="b">#REF!</definedName>
    <definedName name="B_MEC" localSheetId="23">#REF!</definedName>
    <definedName name="B_MEC" localSheetId="24">#REF!</definedName>
    <definedName name="B_MEC">#REF!</definedName>
    <definedName name="_xlnm.Database" localSheetId="23">#REF!</definedName>
    <definedName name="_xlnm.Database" localSheetId="24">#REF!</definedName>
    <definedName name="_xlnm.Database">#REF!</definedName>
    <definedName name="BBB" localSheetId="23">#REF!</definedName>
    <definedName name="BBB" localSheetId="24">#REF!</definedName>
    <definedName name="BBB">#REF!</definedName>
    <definedName name="BBBB" localSheetId="23">#REF!</definedName>
    <definedName name="BBBB" localSheetId="24">#REF!</definedName>
    <definedName name="BBBB">#REF!</definedName>
    <definedName name="BDD_01" localSheetId="23">#REF!</definedName>
    <definedName name="BDD_01" localSheetId="24">#REF!</definedName>
    <definedName name="BDD_01">#REF!</definedName>
    <definedName name="BDI" comment="BDI">[5]BDI!$C$37</definedName>
    <definedName name="BDI_SERVIÇO_DRENAGEM" localSheetId="29">'[6]BDI-DRENAGEM'!$F$9</definedName>
    <definedName name="BDI_SERVIÇO_DRENAGEM" localSheetId="21">#REF!</definedName>
    <definedName name="BDI_SERVIÇO_DRENAGEM" localSheetId="22">'[6]BDI-DRENAGEM'!$F$9</definedName>
    <definedName name="BDI_SERVIÇO_DRENAGEM" localSheetId="23">'[6]BDI-DRENAGEM'!$F$9</definedName>
    <definedName name="BDI_SERVIÇO_DRENAGEM" localSheetId="25">'[6]BDI-DRENAGEM'!$F$9</definedName>
    <definedName name="BDI_SERVIÇO_DRENAGEM" localSheetId="27">'[6]BDI-DRENAGEM'!$F$9</definedName>
    <definedName name="BDI_SERVIÇO_DRENAGEM" localSheetId="28">'[6]BDI-DRENAGEM'!$F$9</definedName>
    <definedName name="BDI_SERVIÇO_DRENAGEM" localSheetId="26">'[6]BDI-DRENAGEM'!$F$9</definedName>
    <definedName name="BDI_SERVIÇO_DRENAGEM" localSheetId="24">'[6]BDI-DRENAGEM'!$F$9</definedName>
    <definedName name="BDI_SERVIÇO_DRENAGEM" localSheetId="30">'[6]BDI-DRENAGEM'!$F$9</definedName>
    <definedName name="BDI_SERVIÇO_DRENAGEM">#REF!</definedName>
    <definedName name="BLOCO" localSheetId="29">#REF!</definedName>
    <definedName name="BLOCO" localSheetId="21">#REF!</definedName>
    <definedName name="BLOCO" localSheetId="22">#REF!</definedName>
    <definedName name="BLOCO" localSheetId="23">#REF!</definedName>
    <definedName name="BLOCO" localSheetId="25">#REF!</definedName>
    <definedName name="BLOCO" localSheetId="27">#REF!</definedName>
    <definedName name="BLOCO" localSheetId="28">#REF!</definedName>
    <definedName name="BLOCO" localSheetId="26">#REF!</definedName>
    <definedName name="BLOCO" localSheetId="24">#REF!</definedName>
    <definedName name="BLOCO" localSheetId="30">#REF!</definedName>
    <definedName name="BLOCO" localSheetId="32">#REF!</definedName>
    <definedName name="BLOCO">#REF!</definedName>
    <definedName name="BLOCRET" localSheetId="18">#REF!</definedName>
    <definedName name="BLOCRET" localSheetId="20">#REF!</definedName>
    <definedName name="BLOCRET" localSheetId="19">#REF!</definedName>
    <definedName name="cadm" localSheetId="29">#REF!</definedName>
    <definedName name="cadm" localSheetId="21">#REF!</definedName>
    <definedName name="cadm" localSheetId="23">#REF!</definedName>
    <definedName name="cadm" localSheetId="25">#REF!</definedName>
    <definedName name="cadm" localSheetId="27">#REF!</definedName>
    <definedName name="cadm" localSheetId="28">#REF!</definedName>
    <definedName name="cadm" localSheetId="26">#REF!</definedName>
    <definedName name="cadm" localSheetId="24">#REF!</definedName>
    <definedName name="cadm" localSheetId="32">#REF!</definedName>
    <definedName name="cadm">#REF!</definedName>
    <definedName name="CASH_FLOW" localSheetId="21">#REF!</definedName>
    <definedName name="CASH_FLOW" localSheetId="23">#REF!</definedName>
    <definedName name="CASH_FLOW" localSheetId="24">#REF!</definedName>
    <definedName name="CASH_FLOW" localSheetId="32">#REF!</definedName>
    <definedName name="CASH_FLOW">#REF!</definedName>
    <definedName name="CBUQ" localSheetId="23">#REF!</definedName>
    <definedName name="CBUQ" localSheetId="24">#REF!</definedName>
    <definedName name="CBUQ">#REF!</definedName>
    <definedName name="cbuq2" localSheetId="23">#REF!</definedName>
    <definedName name="cbuq2" localSheetId="24">#REF!</definedName>
    <definedName name="cbuq2">#REF!</definedName>
    <definedName name="ccc" localSheetId="23">#REF!</definedName>
    <definedName name="ccc" localSheetId="24">#REF!</definedName>
    <definedName name="ccc">#REF!</definedName>
    <definedName name="Cliente" localSheetId="23">#REF!</definedName>
    <definedName name="Cliente" localSheetId="24">#REF!</definedName>
    <definedName name="Cliente">#REF!</definedName>
    <definedName name="Código" localSheetId="14">#REF!</definedName>
    <definedName name="Código" localSheetId="11">#REF!</definedName>
    <definedName name="Código" localSheetId="10">#REF!</definedName>
    <definedName name="Código" localSheetId="23">#REF!</definedName>
    <definedName name="Código" localSheetId="24">#REF!</definedName>
    <definedName name="Código" localSheetId="18">#REF!</definedName>
    <definedName name="Código" localSheetId="20">#REF!</definedName>
    <definedName name="Código" localSheetId="19">#REF!</definedName>
    <definedName name="Código">#REF!</definedName>
    <definedName name="Comprimento_Equivalente" localSheetId="14">#REF!</definedName>
    <definedName name="Comprimento_Equivalente" localSheetId="11">#REF!</definedName>
    <definedName name="Comprimento_Equivalente" localSheetId="10">#REF!</definedName>
    <definedName name="Comprimento_Equivalente" localSheetId="23">#REF!</definedName>
    <definedName name="Comprimento_Equivalente" localSheetId="24">#REF!</definedName>
    <definedName name="Comprimento_Equivalente">#REF!</definedName>
    <definedName name="contratada" localSheetId="14">#REF!</definedName>
    <definedName name="contratada" localSheetId="11">#REF!</definedName>
    <definedName name="contratada" localSheetId="10">#REF!</definedName>
    <definedName name="contratada" localSheetId="23">#REF!</definedName>
    <definedName name="contratada" localSheetId="24">#REF!</definedName>
    <definedName name="contratada">#REF!</definedName>
    <definedName name="COORD" localSheetId="18">#REF!</definedName>
    <definedName name="COORD" localSheetId="20">#REF!</definedName>
    <definedName name="COORD" localSheetId="19">#REF!</definedName>
    <definedName name="CPU" localSheetId="23">#REF!</definedName>
    <definedName name="CPU" localSheetId="24">#REF!</definedName>
    <definedName name="CPU">#REF!</definedName>
    <definedName name="critério" localSheetId="23">#REF!</definedName>
    <definedName name="critério" localSheetId="24">#REF!</definedName>
    <definedName name="critério">#REF!</definedName>
    <definedName name="critério1" localSheetId="23">#REF!</definedName>
    <definedName name="critério1" localSheetId="24">#REF!</definedName>
    <definedName name="critério1">#REF!</definedName>
    <definedName name="CUSTO_DE_COMBUSTÍVEL_E_LUFRIFICANTES" localSheetId="23">#REF!</definedName>
    <definedName name="CUSTO_DE_COMBUSTÍVEL_E_LUFRIFICANTES" localSheetId="24">#REF!</definedName>
    <definedName name="CUSTO_DE_COMBUSTÍVEL_E_LUFRIFICANTES">#REF!</definedName>
    <definedName name="DADOS" comment="Lista Suspensa" localSheetId="29">[5]DADOS!$A$6:$A$13</definedName>
    <definedName name="DADOS" comment="Lista Suspensa" localSheetId="22">[5]DADOS!$A$6:$A$13</definedName>
    <definedName name="DADOS" comment="Lista Suspensa" localSheetId="23">[5]DADOS!$A$6:$A$13</definedName>
    <definedName name="DADOS" comment="Lista Suspensa" localSheetId="25">[5]DADOS!$A$6:$A$13</definedName>
    <definedName name="DADOS" comment="Lista Suspensa" localSheetId="27">[5]DADOS!$A$6:$A$13</definedName>
    <definedName name="DADOS" comment="Lista Suspensa" localSheetId="28">[5]DADOS!$A$6:$A$13</definedName>
    <definedName name="DADOS" comment="Lista Suspensa" localSheetId="26">[5]DADOS!$A$6:$A$13</definedName>
    <definedName name="DADOS" comment="Lista Suspensa" localSheetId="24">[5]DADOS!$A$6:$A$13</definedName>
    <definedName name="DADOS" comment="Lista Suspensa" localSheetId="30">[5]DADOS!$A$6:$A$13</definedName>
    <definedName name="DADOS">#REF!</definedName>
    <definedName name="Decréscimos" localSheetId="29">#REF!</definedName>
    <definedName name="Decréscimos" localSheetId="22">#REF!</definedName>
    <definedName name="Decréscimos" localSheetId="23">#REF!</definedName>
    <definedName name="Decréscimos" localSheetId="25">#REF!</definedName>
    <definedName name="Decréscimos" localSheetId="27">#REF!</definedName>
    <definedName name="Decréscimos" localSheetId="28">#REF!</definedName>
    <definedName name="Decréscimos" localSheetId="26">#REF!</definedName>
    <definedName name="Decréscimos" localSheetId="24">#REF!</definedName>
    <definedName name="Decréscimos" localSheetId="30">#REF!</definedName>
    <definedName name="Decréscimos">#REF!</definedName>
    <definedName name="DIAMETRO" localSheetId="29">#REF!</definedName>
    <definedName name="DIAMETRO" localSheetId="14">#REF!</definedName>
    <definedName name="DIAMETRO" localSheetId="11">#REF!</definedName>
    <definedName name="DIAMETRO" localSheetId="10">#REF!</definedName>
    <definedName name="DIAMETRO" localSheetId="22">#REF!</definedName>
    <definedName name="DIAMETRO" localSheetId="23">#REF!</definedName>
    <definedName name="DIAMETRO" localSheetId="25">#REF!</definedName>
    <definedName name="DIAMETRO" localSheetId="27">#REF!</definedName>
    <definedName name="DIAMETRO" localSheetId="28">#REF!</definedName>
    <definedName name="DIAMETRO" localSheetId="26">#REF!</definedName>
    <definedName name="DIAMETRO" localSheetId="24">#REF!</definedName>
    <definedName name="DIAMETRO" localSheetId="30">#REF!</definedName>
    <definedName name="DIAMETRO">#REF!</definedName>
    <definedName name="EE" localSheetId="29" hidden="1">#REF!</definedName>
    <definedName name="EE" localSheetId="6" hidden="1">#REF!</definedName>
    <definedName name="EE" localSheetId="14" hidden="1">#REF!</definedName>
    <definedName name="EE" localSheetId="11" hidden="1">#REF!</definedName>
    <definedName name="EE" localSheetId="10" hidden="1">#REF!</definedName>
    <definedName name="EE" localSheetId="22" hidden="1">#REF!</definedName>
    <definedName name="EE" localSheetId="23" hidden="1">#REF!</definedName>
    <definedName name="EE" localSheetId="25" hidden="1">#REF!</definedName>
    <definedName name="EE" localSheetId="27" hidden="1">#REF!</definedName>
    <definedName name="EE" localSheetId="28" hidden="1">#REF!</definedName>
    <definedName name="EE" localSheetId="26" hidden="1">#REF!</definedName>
    <definedName name="EE" localSheetId="24" hidden="1">#REF!</definedName>
    <definedName name="EE" localSheetId="30" hidden="1">#REF!</definedName>
    <definedName name="EE" hidden="1">#REF!</definedName>
    <definedName name="EFETIVO" localSheetId="23">#REF!</definedName>
    <definedName name="EFETIVO" localSheetId="24">#REF!</definedName>
    <definedName name="EFETIVO">#REF!</definedName>
    <definedName name="EMPRE" localSheetId="23">#REF!</definedName>
    <definedName name="EMPRE" localSheetId="24">#REF!</definedName>
    <definedName name="EMPRE">#REF!</definedName>
    <definedName name="ENG.CESP" localSheetId="18">#REF!</definedName>
    <definedName name="ENG.CESP" localSheetId="20">#REF!</definedName>
    <definedName name="ENG.CESP" localSheetId="19">#REF!</definedName>
    <definedName name="ENG.CIV" localSheetId="18">#REF!</definedName>
    <definedName name="ENG.CIV" localSheetId="20">#REF!</definedName>
    <definedName name="ENG.CIV" localSheetId="19">#REF!</definedName>
    <definedName name="ENG.ELE" localSheetId="18">#REF!</definedName>
    <definedName name="ENG.ELE" localSheetId="20">#REF!</definedName>
    <definedName name="ENG.ELE" localSheetId="19">#REF!</definedName>
    <definedName name="EQUIPAMENTO" localSheetId="23">#REF!</definedName>
    <definedName name="EQUIPAMENTO" localSheetId="24">#REF!</definedName>
    <definedName name="EQUIPAMENTO">#REF!</definedName>
    <definedName name="ETAPA">[5]DADOS!$A$2:$A$3</definedName>
    <definedName name="eu" localSheetId="29">#REF!</definedName>
    <definedName name="eu" localSheetId="22">#REF!</definedName>
    <definedName name="eu" localSheetId="23">#REF!</definedName>
    <definedName name="eu" localSheetId="25">#REF!</definedName>
    <definedName name="eu" localSheetId="27">#REF!</definedName>
    <definedName name="eu" localSheetId="28">#REF!</definedName>
    <definedName name="eu" localSheetId="26">#REF!</definedName>
    <definedName name="eu" localSheetId="24">#REF!</definedName>
    <definedName name="eu" localSheetId="30">#REF!</definedName>
    <definedName name="eu">#REF!</definedName>
    <definedName name="Excel_BuiltIn_Database" localSheetId="29">#REF!</definedName>
    <definedName name="Excel_BuiltIn_Database" localSheetId="22">#REF!</definedName>
    <definedName name="Excel_BuiltIn_Database" localSheetId="23">#REF!</definedName>
    <definedName name="Excel_BuiltIn_Database" localSheetId="25">#REF!</definedName>
    <definedName name="Excel_BuiltIn_Database" localSheetId="27">#REF!</definedName>
    <definedName name="Excel_BuiltIn_Database" localSheetId="28">#REF!</definedName>
    <definedName name="Excel_BuiltIn_Database" localSheetId="26">#REF!</definedName>
    <definedName name="Excel_BuiltIn_Database" localSheetId="24">#REF!</definedName>
    <definedName name="Excel_BuiltIn_Database" localSheetId="30">#REF!</definedName>
    <definedName name="Excel_BuiltIn_Database">#REF!</definedName>
    <definedName name="Excel_BuiltIn_Print_Area" localSheetId="29">#REF!</definedName>
    <definedName name="Excel_BuiltIn_Print_Area" localSheetId="22">#REF!</definedName>
    <definedName name="Excel_BuiltIn_Print_Area" localSheetId="23">#REF!</definedName>
    <definedName name="Excel_BuiltIn_Print_Area" localSheetId="25">#REF!</definedName>
    <definedName name="Excel_BuiltIn_Print_Area" localSheetId="27">#REF!</definedName>
    <definedName name="Excel_BuiltIn_Print_Area" localSheetId="28">#REF!</definedName>
    <definedName name="Excel_BuiltIn_Print_Area" localSheetId="26">#REF!</definedName>
    <definedName name="Excel_BuiltIn_Print_Area" localSheetId="24">#REF!</definedName>
    <definedName name="Excel_BuiltIn_Print_Area" localSheetId="30">#REF!</definedName>
    <definedName name="Excel_BuiltIn_Print_Area">#REF!</definedName>
    <definedName name="Excel_BuiltIn_Print_Area_1" localSheetId="23">#REF!</definedName>
    <definedName name="Excel_BuiltIn_Print_Area_1" localSheetId="24">#REF!</definedName>
    <definedName name="Excel_BuiltIn_Print_Area_1">#REF!</definedName>
    <definedName name="Excel_BuiltIn_Print_Titles_1" localSheetId="23">#REF!</definedName>
    <definedName name="Excel_BuiltIn_Print_Titles_1" localSheetId="24">#REF!</definedName>
    <definedName name="Excel_BuiltIn_Print_Titles_1">#REF!</definedName>
    <definedName name="Exist" localSheetId="14">#REF!</definedName>
    <definedName name="Exist" localSheetId="11">#REF!</definedName>
    <definedName name="Exist" localSheetId="10">#REF!</definedName>
    <definedName name="Exist" localSheetId="23">#REF!</definedName>
    <definedName name="Exist" localSheetId="24">#REF!</definedName>
    <definedName name="Exist">#REF!</definedName>
    <definedName name="EXTREDE" localSheetId="18">#REF!</definedName>
    <definedName name="EXTREDE" localSheetId="20">#REF!</definedName>
    <definedName name="EXTREDE" localSheetId="19">#REF!</definedName>
    <definedName name="F" localSheetId="6" hidden="1">#REF!</definedName>
    <definedName name="F" localSheetId="14" hidden="1">#REF!</definedName>
    <definedName name="F" localSheetId="11" hidden="1">#REF!</definedName>
    <definedName name="F" localSheetId="10" hidden="1">#REF!</definedName>
    <definedName name="F" localSheetId="23" hidden="1">#REF!</definedName>
    <definedName name="F" localSheetId="24" hidden="1">#REF!</definedName>
    <definedName name="F" hidden="1">#REF!</definedName>
    <definedName name="Faixa" localSheetId="29">[7]BDI!$C$18:$F$18</definedName>
    <definedName name="Faixa" localSheetId="21">#REF!</definedName>
    <definedName name="Faixa" localSheetId="22">[7]BDI!$C$18:$F$18</definedName>
    <definedName name="Faixa" localSheetId="23">[7]BDI!$C$18:$F$18</definedName>
    <definedName name="Faixa" localSheetId="25">[7]BDI!$C$18:$F$18</definedName>
    <definedName name="Faixa" localSheetId="27">[7]BDI!$C$18:$F$18</definedName>
    <definedName name="Faixa" localSheetId="28">[7]BDI!$C$18:$F$18</definedName>
    <definedName name="Faixa" localSheetId="26">[7]BDI!$C$18:$F$18</definedName>
    <definedName name="Faixa" localSheetId="24">[7]BDI!$C$18:$F$18</definedName>
    <definedName name="Faixa" localSheetId="30">[7]BDI!$C$18:$F$18</definedName>
    <definedName name="Faixa" localSheetId="32">#REF!</definedName>
    <definedName name="Faixa">BDI!$C$18:$F$18</definedName>
    <definedName name="fffff" localSheetId="29" hidden="1">{"'EI 060 02'!$A$1:$K$59"}</definedName>
    <definedName name="fffff" localSheetId="6" hidden="1">{"'EI 060 02'!$A$1:$K$59"}</definedName>
    <definedName name="fffff" localSheetId="21" hidden="1">{"'EI 060 02'!$A$1:$K$59"}</definedName>
    <definedName name="fffff" localSheetId="22" hidden="1">{"'EI 060 02'!$A$1:$K$59"}</definedName>
    <definedName name="fffff" localSheetId="23" hidden="1">{"'EI 060 02'!$A$1:$K$59"}</definedName>
    <definedName name="fffff" localSheetId="25" hidden="1">{"'EI 060 02'!$A$1:$K$59"}</definedName>
    <definedName name="fffff" localSheetId="27" hidden="1">{"'EI 060 02'!$A$1:$K$59"}</definedName>
    <definedName name="fffff" localSheetId="28" hidden="1">{"'EI 060 02'!$A$1:$K$59"}</definedName>
    <definedName name="fffff" localSheetId="26" hidden="1">{"'EI 060 02'!$A$1:$K$59"}</definedName>
    <definedName name="fffff" localSheetId="24" hidden="1">{"'EI 060 02'!$A$1:$K$59"}</definedName>
    <definedName name="fffff" localSheetId="30" hidden="1">{"'EI 060 02'!$A$1:$K$59"}</definedName>
    <definedName name="fffff" localSheetId="32" hidden="1">{"'EI 060 02'!$A$1:$K$59"}</definedName>
    <definedName name="fffff" hidden="1">{"'EI 060 02'!$A$1:$K$59"}</definedName>
    <definedName name="Fot" localSheetId="29" hidden="1">{"'EI 060 02'!$A$1:$K$59"}</definedName>
    <definedName name="Fot" localSheetId="6" hidden="1">{"'EI 060 02'!$A$1:$K$59"}</definedName>
    <definedName name="Fot" localSheetId="21" hidden="1">{"'EI 060 02'!$A$1:$K$59"}</definedName>
    <definedName name="Fot" localSheetId="22" hidden="1">{"'EI 060 02'!$A$1:$K$59"}</definedName>
    <definedName name="Fot" localSheetId="23" hidden="1">{"'EI 060 02'!$A$1:$K$59"}</definedName>
    <definedName name="Fot" localSheetId="25" hidden="1">{"'EI 060 02'!$A$1:$K$59"}</definedName>
    <definedName name="Fot" localSheetId="27" hidden="1">{"'EI 060 02'!$A$1:$K$59"}</definedName>
    <definedName name="Fot" localSheetId="28" hidden="1">{"'EI 060 02'!$A$1:$K$59"}</definedName>
    <definedName name="Fot" localSheetId="26" hidden="1">{"'EI 060 02'!$A$1:$K$59"}</definedName>
    <definedName name="Fot" localSheetId="24" hidden="1">{"'EI 060 02'!$A$1:$K$59"}</definedName>
    <definedName name="Fot" localSheetId="30" hidden="1">{"'EI 060 02'!$A$1:$K$59"}</definedName>
    <definedName name="Fot" localSheetId="32" hidden="1">{"'EI 060 02'!$A$1:$K$59"}</definedName>
    <definedName name="Fot" hidden="1">{"'EI 060 02'!$A$1:$K$59"}</definedName>
    <definedName name="GEO_ECI" localSheetId="18">#REF!</definedName>
    <definedName name="GEO_ECI" localSheetId="20">#REF!</definedName>
    <definedName name="GEO_ECI" localSheetId="19">#REF!</definedName>
    <definedName name="GERAL" localSheetId="23">#REF!</definedName>
    <definedName name="GERAL" localSheetId="24">#REF!</definedName>
    <definedName name="GERAL">#REF!</definedName>
    <definedName name="_xlnm.Recorder" localSheetId="29">#REF!</definedName>
    <definedName name="_xlnm.Recorder" localSheetId="14">#REF!</definedName>
    <definedName name="_xlnm.Recorder" localSheetId="11">#REF!</definedName>
    <definedName name="_xlnm.Recorder" localSheetId="10">#REF!</definedName>
    <definedName name="_xlnm.Recorder" localSheetId="8">#REF!</definedName>
    <definedName name="_xlnm.Recorder" localSheetId="22">#REF!</definedName>
    <definedName name="_xlnm.Recorder" localSheetId="23">#REF!</definedName>
    <definedName name="_xlnm.Recorder" localSheetId="25">#REF!</definedName>
    <definedName name="_xlnm.Recorder" localSheetId="27">#REF!</definedName>
    <definedName name="_xlnm.Recorder" localSheetId="26">#REF!</definedName>
    <definedName name="_xlnm.Recorder" localSheetId="24">#REF!</definedName>
    <definedName name="_xlnm.Recorder" localSheetId="30">#REF!</definedName>
    <definedName name="_xlnm.Recorder" localSheetId="18">#REF!</definedName>
    <definedName name="_xlnm.Recorder" localSheetId="20">#REF!</definedName>
    <definedName name="_xlnm.Recorder" localSheetId="19">#REF!</definedName>
    <definedName name="_xlnm.Recorder">#REF!</definedName>
    <definedName name="HTML_CodePage" hidden="1">1252</definedName>
    <definedName name="HTML_Control" localSheetId="29" hidden="1">{"'EI 060 02'!$A$1:$K$59"}</definedName>
    <definedName name="HTML_Control" localSheetId="6" hidden="1">{"'EI 060 02'!$A$1:$K$59"}</definedName>
    <definedName name="HTML_Control" localSheetId="21" hidden="1">{"'EI 060 02'!$A$1:$K$59"}</definedName>
    <definedName name="HTML_Control" localSheetId="22" hidden="1">{"'EI 060 02'!$A$1:$K$59"}</definedName>
    <definedName name="HTML_Control" localSheetId="23" hidden="1">{"'EI 060 02'!$A$1:$K$59"}</definedName>
    <definedName name="HTML_Control" localSheetId="25" hidden="1">{"'EI 060 02'!$A$1:$K$59"}</definedName>
    <definedName name="HTML_Control" localSheetId="27" hidden="1">{"'EI 060 02'!$A$1:$K$59"}</definedName>
    <definedName name="HTML_Control" localSheetId="28" hidden="1">{"'EI 060 02'!$A$1:$K$59"}</definedName>
    <definedName name="HTML_Control" localSheetId="26" hidden="1">{"'EI 060 02'!$A$1:$K$59"}</definedName>
    <definedName name="HTML_Control" localSheetId="24" hidden="1">{"'EI 060 02'!$A$1:$K$59"}</definedName>
    <definedName name="HTML_Control" localSheetId="30" hidden="1">{"'EI 060 02'!$A$1:$K$59"}</definedName>
    <definedName name="HTML_Control" localSheetId="32" hidden="1">{"'EI 060 02'!$A$1:$K$59"}</definedName>
    <definedName name="HTML_Control" hidden="1">{"'EI 060 02'!$A$1:$K$59"}</definedName>
    <definedName name="HTML_Description" hidden="1">""</definedName>
    <definedName name="HTML_Email" hidden="1">""</definedName>
    <definedName name="HTML_Header" hidden="1">"EI 060 02"</definedName>
    <definedName name="HTML_LastUpdate" hidden="1">"05/05/03"</definedName>
    <definedName name="HTML_LineAfter" hidden="1">FALSE</definedName>
    <definedName name="HTML_LineBefore" hidden="1">FALSE</definedName>
    <definedName name="HTML_Name" hidden="1">"Keyloir"</definedName>
    <definedName name="HTML_OBDlg2" hidden="1">TRUE</definedName>
    <definedName name="HTML_OBDlg4" hidden="1">TRUE</definedName>
    <definedName name="HTML_OS" hidden="1">0</definedName>
    <definedName name="HTML_PathFile" hidden="1">"C:\Meus documentos\EI 060-02.htm"</definedName>
    <definedName name="HTML_Title" hidden="1">"EI 060-02 Relatório"</definedName>
    <definedName name="I" localSheetId="29" hidden="1">[8]Poço!#REF!</definedName>
    <definedName name="I" localSheetId="6" hidden="1">#REF!</definedName>
    <definedName name="I" localSheetId="16">#REF!</definedName>
    <definedName name="I" localSheetId="14" hidden="1">#REF!</definedName>
    <definedName name="I" localSheetId="11" hidden="1">#REF!</definedName>
    <definedName name="I" localSheetId="10" hidden="1">#REF!</definedName>
    <definedName name="I" localSheetId="21" hidden="1">#REF!</definedName>
    <definedName name="I" localSheetId="22" hidden="1">[8]Poço!#REF!</definedName>
    <definedName name="I" localSheetId="23" hidden="1">[8]Poço!#REF!</definedName>
    <definedName name="I" localSheetId="25" hidden="1">[8]Poço!#REF!</definedName>
    <definedName name="I" localSheetId="27" hidden="1">[8]Poço!#REF!</definedName>
    <definedName name="I" localSheetId="28" hidden="1">[8]Poço!#REF!</definedName>
    <definedName name="I" localSheetId="26" hidden="1">[8]Poço!#REF!</definedName>
    <definedName name="I" localSheetId="24" hidden="1">[8]Poço!#REF!</definedName>
    <definedName name="I" localSheetId="30" hidden="1">[8]Poço!#REF!</definedName>
    <definedName name="I" localSheetId="32" hidden="1">#REF!</definedName>
    <definedName name="I" localSheetId="18" hidden="1">#REF!</definedName>
    <definedName name="I" localSheetId="20" hidden="1">#REF!</definedName>
    <definedName name="I" localSheetId="19" hidden="1">#REF!</definedName>
    <definedName name="I" hidden="1">#REF!</definedName>
    <definedName name="impress" localSheetId="29">#REF!</definedName>
    <definedName name="impress" localSheetId="21">#REF!</definedName>
    <definedName name="impress" localSheetId="22">#REF!</definedName>
    <definedName name="impress" localSheetId="23">#REF!</definedName>
    <definedName name="impress" localSheetId="25">#REF!</definedName>
    <definedName name="impress" localSheetId="27">#REF!</definedName>
    <definedName name="impress" localSheetId="28">#REF!</definedName>
    <definedName name="impress" localSheetId="26">#REF!</definedName>
    <definedName name="impress" localSheetId="24">#REF!</definedName>
    <definedName name="impress" localSheetId="30">#REF!</definedName>
    <definedName name="impress" localSheetId="32">#REF!</definedName>
    <definedName name="impress">#REF!</definedName>
    <definedName name="IMPRESSÃO" localSheetId="29">#REF!</definedName>
    <definedName name="IMPRESSÃO" localSheetId="21">#REF!</definedName>
    <definedName name="IMPRESSÃO" localSheetId="22">#REF!</definedName>
    <definedName name="IMPRESSÃO" localSheetId="23">#REF!</definedName>
    <definedName name="IMPRESSÃO" localSheetId="25">#REF!</definedName>
    <definedName name="IMPRESSÃO" localSheetId="27">#REF!</definedName>
    <definedName name="IMPRESSÃO" localSheetId="28">#REF!</definedName>
    <definedName name="IMPRESSÃO" localSheetId="26">#REF!</definedName>
    <definedName name="IMPRESSÃO" localSheetId="24">#REF!</definedName>
    <definedName name="IMPRESSÃO" localSheetId="30">#REF!</definedName>
    <definedName name="IMPRESSÃO" localSheetId="32">#REF!</definedName>
    <definedName name="IMPRESSÃO">#REF!</definedName>
    <definedName name="imprimação" localSheetId="29">#REF!</definedName>
    <definedName name="imprimação" localSheetId="21">#REF!</definedName>
    <definedName name="imprimação" localSheetId="22">#REF!</definedName>
    <definedName name="imprimação" localSheetId="23">#REF!</definedName>
    <definedName name="imprimação" localSheetId="25">#REF!</definedName>
    <definedName name="imprimação" localSheetId="27">#REF!</definedName>
    <definedName name="imprimação" localSheetId="28">#REF!</definedName>
    <definedName name="imprimação" localSheetId="26">#REF!</definedName>
    <definedName name="imprimação" localSheetId="24">#REF!</definedName>
    <definedName name="imprimação" localSheetId="30">#REF!</definedName>
    <definedName name="imprimação" localSheetId="32">#REF!</definedName>
    <definedName name="imprimação">#REF!</definedName>
    <definedName name="InhaltsvezSUMMEN" localSheetId="23">#REF!</definedName>
    <definedName name="InhaltsvezSUMMEN" localSheetId="24">#REF!</definedName>
    <definedName name="InhaltsvezSUMMEN">#REF!</definedName>
    <definedName name="INSS" localSheetId="23">#REF!</definedName>
    <definedName name="INSS" localSheetId="24">#REF!</definedName>
    <definedName name="INSS">#REF!</definedName>
    <definedName name="INSUMOS" localSheetId="29">[9]MAT!$A$3:$E$249</definedName>
    <definedName name="INSUMOS" localSheetId="21">#REF!</definedName>
    <definedName name="INSUMOS" localSheetId="22">[9]MAT!$A$3:$E$249</definedName>
    <definedName name="INSUMOS" localSheetId="23">[9]MAT!$A$3:$E$249</definedName>
    <definedName name="INSUMOS" localSheetId="25">[9]MAT!$A$3:$E$249</definedName>
    <definedName name="INSUMOS" localSheetId="27">[9]MAT!$A$3:$E$249</definedName>
    <definedName name="INSUMOS" localSheetId="28">[9]MAT!$A$3:$E$249</definedName>
    <definedName name="INSUMOS" localSheetId="26">[9]MAT!$A$3:$E$249</definedName>
    <definedName name="INSUMOS" localSheetId="24">[9]MAT!$A$3:$E$249</definedName>
    <definedName name="INSUMOS" localSheetId="30">[9]MAT!$A$3:$E$249</definedName>
    <definedName name="INSUMOS" localSheetId="18">#REF!</definedName>
    <definedName name="INSUMOS" localSheetId="20">#REF!</definedName>
    <definedName name="INSUMOS" localSheetId="19">#REF!</definedName>
    <definedName name="INSUMOS">#REF!</definedName>
    <definedName name="JR_PAGE_ANCHOR_0_1" localSheetId="29">#REF!</definedName>
    <definedName name="JR_PAGE_ANCHOR_0_1" localSheetId="21">#REF!</definedName>
    <definedName name="JR_PAGE_ANCHOR_0_1" localSheetId="22">#REF!</definedName>
    <definedName name="JR_PAGE_ANCHOR_0_1" localSheetId="23">#REF!</definedName>
    <definedName name="JR_PAGE_ANCHOR_0_1" localSheetId="25">#REF!</definedName>
    <definedName name="JR_PAGE_ANCHOR_0_1" localSheetId="27">#REF!</definedName>
    <definedName name="JR_PAGE_ANCHOR_0_1" localSheetId="28">#REF!</definedName>
    <definedName name="JR_PAGE_ANCHOR_0_1" localSheetId="26">#REF!</definedName>
    <definedName name="JR_PAGE_ANCHOR_0_1" localSheetId="24">#REF!</definedName>
    <definedName name="JR_PAGE_ANCHOR_0_1" localSheetId="30">#REF!</definedName>
    <definedName name="JR_PAGE_ANCHOR_0_1" localSheetId="32">#REF!</definedName>
    <definedName name="JR_PAGE_ANCHOR_0_1">#REF!</definedName>
    <definedName name="k" localSheetId="29">'[1]Bm 8'!#REF!</definedName>
    <definedName name="k" localSheetId="16">#REF!</definedName>
    <definedName name="k" localSheetId="14">#REF!</definedName>
    <definedName name="k" localSheetId="11">#REF!</definedName>
    <definedName name="k" localSheetId="10">#REF!</definedName>
    <definedName name="k" localSheetId="21">#REF!</definedName>
    <definedName name="k" localSheetId="22">'[1]Bm 8'!#REF!</definedName>
    <definedName name="k" localSheetId="23">'[1]Bm 8'!#REF!</definedName>
    <definedName name="k" localSheetId="25">'[1]Bm 8'!#REF!</definedName>
    <definedName name="k" localSheetId="27">'[1]Bm 8'!#REF!</definedName>
    <definedName name="k" localSheetId="28">'[1]Bm 8'!#REF!</definedName>
    <definedName name="k" localSheetId="26">'[1]Bm 8'!#REF!</definedName>
    <definedName name="k" localSheetId="24">'[1]Bm 8'!#REF!</definedName>
    <definedName name="k" localSheetId="30">'[1]Bm 8'!#REF!</definedName>
    <definedName name="k" localSheetId="32">#REF!</definedName>
    <definedName name="k">#REF!</definedName>
    <definedName name="KKKK" localSheetId="29">#REF!</definedName>
    <definedName name="KKKK" localSheetId="21">#REF!</definedName>
    <definedName name="KKKK" localSheetId="22">#REF!</definedName>
    <definedName name="KKKK" localSheetId="23">#REF!</definedName>
    <definedName name="KKKK" localSheetId="25">#REF!</definedName>
    <definedName name="KKKK" localSheetId="27">#REF!</definedName>
    <definedName name="KKKK" localSheetId="28">#REF!</definedName>
    <definedName name="KKKK" localSheetId="26">#REF!</definedName>
    <definedName name="KKKK" localSheetId="24">#REF!</definedName>
    <definedName name="KKKK" localSheetId="30">#REF!</definedName>
    <definedName name="KKKK" localSheetId="32">#REF!</definedName>
    <definedName name="KKKK">#REF!</definedName>
    <definedName name="kkkk2" localSheetId="29">#REF!</definedName>
    <definedName name="kkkk2" localSheetId="21">#REF!</definedName>
    <definedName name="kkkk2" localSheetId="22">#REF!</definedName>
    <definedName name="kkkk2" localSheetId="23">#REF!</definedName>
    <definedName name="kkkk2" localSheetId="25">#REF!</definedName>
    <definedName name="kkkk2" localSheetId="27">#REF!</definedName>
    <definedName name="kkkk2" localSheetId="28">#REF!</definedName>
    <definedName name="kkkk2" localSheetId="26">#REF!</definedName>
    <definedName name="kkkk2" localSheetId="24">#REF!</definedName>
    <definedName name="kkkk2" localSheetId="30">#REF!</definedName>
    <definedName name="kkkk2" localSheetId="32">#REF!</definedName>
    <definedName name="kkkk2">#REF!</definedName>
    <definedName name="kkkkkkk" localSheetId="29">#REF!</definedName>
    <definedName name="kkkkkkk" localSheetId="21">#REF!</definedName>
    <definedName name="kkkkkkk" localSheetId="22">#REF!</definedName>
    <definedName name="kkkkkkk" localSheetId="23">#REF!</definedName>
    <definedName name="kkkkkkk" localSheetId="25">#REF!</definedName>
    <definedName name="kkkkkkk" localSheetId="27">#REF!</definedName>
    <definedName name="kkkkkkk" localSheetId="28">#REF!</definedName>
    <definedName name="kkkkkkk" localSheetId="26">#REF!</definedName>
    <definedName name="kkkkkkk" localSheetId="24">#REF!</definedName>
    <definedName name="kkkkkkk" localSheetId="30">#REF!</definedName>
    <definedName name="kkkkkkk">#REF!</definedName>
    <definedName name="kkkkkkkk3" localSheetId="23">#REF!</definedName>
    <definedName name="kkkkkkkk3" localSheetId="24">#REF!</definedName>
    <definedName name="kkkkkkkk3">#REF!</definedName>
    <definedName name="kl" localSheetId="23">#REF!</definedName>
    <definedName name="kl" localSheetId="24">#REF!</definedName>
    <definedName name="kl">#REF!</definedName>
    <definedName name="klkl" localSheetId="23">#REF!</definedName>
    <definedName name="klkl" localSheetId="24">#REF!</definedName>
    <definedName name="klkl">#REF!</definedName>
    <definedName name="Laranjeiras" localSheetId="23">#REF!</definedName>
    <definedName name="Laranjeiras" localSheetId="24">#REF!</definedName>
    <definedName name="Laranjeiras">#REF!</definedName>
    <definedName name="lista" localSheetId="14">#REF!</definedName>
    <definedName name="lista" localSheetId="11">#REF!</definedName>
    <definedName name="lista" localSheetId="10">#REF!</definedName>
    <definedName name="lista" localSheetId="23">#REF!</definedName>
    <definedName name="lista" localSheetId="24">#REF!</definedName>
    <definedName name="lista">#REF!</definedName>
    <definedName name="lista.coluna" localSheetId="14">#REF!</definedName>
    <definedName name="lista.coluna" localSheetId="11">#REF!</definedName>
    <definedName name="lista.coluna" localSheetId="10">#REF!</definedName>
    <definedName name="lista.coluna" localSheetId="23">#REF!</definedName>
    <definedName name="lista.coluna" localSheetId="24">#REF!</definedName>
    <definedName name="lista.coluna">#REF!</definedName>
    <definedName name="lista.linha" localSheetId="14">#REF!</definedName>
    <definedName name="lista.linha" localSheetId="11">#REF!</definedName>
    <definedName name="lista.linha" localSheetId="10">#REF!</definedName>
    <definedName name="lista.linha" localSheetId="23">#REF!</definedName>
    <definedName name="lista.linha" localSheetId="24">#REF!</definedName>
    <definedName name="lista.linha">#REF!</definedName>
    <definedName name="LLLLL" localSheetId="23">#REF!</definedName>
    <definedName name="LLLLL" localSheetId="24">#REF!</definedName>
    <definedName name="LLLLL">#REF!</definedName>
    <definedName name="MATRIZ_DE_RESPONSABILIDADE" localSheetId="23">#REF!</definedName>
    <definedName name="MATRIZ_DE_RESPONSABILIDADE" localSheetId="24">#REF!</definedName>
    <definedName name="MATRIZ_DE_RESPONSABILIDADE">#REF!</definedName>
    <definedName name="memoria" localSheetId="23">#REF!</definedName>
    <definedName name="memoria" localSheetId="24">#REF!</definedName>
    <definedName name="memoria">#REF!</definedName>
    <definedName name="MmExcelLinker_CBF3F7D5_5F0E_4EA5_B59F_34028F0F12D2" localSheetId="29">[10]PLAN_FORN!#REF!</definedName>
    <definedName name="MmExcelLinker_CBF3F7D5_5F0E_4EA5_B59F_34028F0F12D2" localSheetId="16">#REF!</definedName>
    <definedName name="MmExcelLinker_CBF3F7D5_5F0E_4EA5_B59F_34028F0F12D2" localSheetId="14">#REF!</definedName>
    <definedName name="MmExcelLinker_CBF3F7D5_5F0E_4EA5_B59F_34028F0F12D2" localSheetId="11">#REF!</definedName>
    <definedName name="MmExcelLinker_CBF3F7D5_5F0E_4EA5_B59F_34028F0F12D2" localSheetId="10">#REF!</definedName>
    <definedName name="MmExcelLinker_CBF3F7D5_5F0E_4EA5_B59F_34028F0F12D2" localSheetId="8">#REF!</definedName>
    <definedName name="MmExcelLinker_CBF3F7D5_5F0E_4EA5_B59F_34028F0F12D2" localSheetId="22">[10]PLAN_FORN!#REF!</definedName>
    <definedName name="MmExcelLinker_CBF3F7D5_5F0E_4EA5_B59F_34028F0F12D2" localSheetId="23">[10]PLAN_FORN!#REF!</definedName>
    <definedName name="MmExcelLinker_CBF3F7D5_5F0E_4EA5_B59F_34028F0F12D2" localSheetId="25">[10]PLAN_FORN!#REF!</definedName>
    <definedName name="MmExcelLinker_CBF3F7D5_5F0E_4EA5_B59F_34028F0F12D2" localSheetId="27">[10]PLAN_FORN!#REF!</definedName>
    <definedName name="MmExcelLinker_CBF3F7D5_5F0E_4EA5_B59F_34028F0F12D2" localSheetId="28">[10]PLAN_FORN!#REF!</definedName>
    <definedName name="MmExcelLinker_CBF3F7D5_5F0E_4EA5_B59F_34028F0F12D2" localSheetId="26">[10]PLAN_FORN!#REF!</definedName>
    <definedName name="MmExcelLinker_CBF3F7D5_5F0E_4EA5_B59F_34028F0F12D2" localSheetId="24">[10]PLAN_FORN!#REF!</definedName>
    <definedName name="MmExcelLinker_CBF3F7D5_5F0E_4EA5_B59F_34028F0F12D2" localSheetId="30">[10]PLAN_FORN!#REF!</definedName>
    <definedName name="MmExcelLinker_CBF3F7D5_5F0E_4EA5_B59F_34028F0F12D2" localSheetId="18">#REF!</definedName>
    <definedName name="MmExcelLinker_CBF3F7D5_5F0E_4EA5_B59F_34028F0F12D2" localSheetId="20">#REF!</definedName>
    <definedName name="MmExcelLinker_CBF3F7D5_5F0E_4EA5_B59F_34028F0F12D2" localSheetId="19">#REF!</definedName>
    <definedName name="MmExcelLinker_CBF3F7D5_5F0E_4EA5_B59F_34028F0F12D2">#REF!</definedName>
    <definedName name="N__EPC" localSheetId="29">#REF!</definedName>
    <definedName name="N__EPC" localSheetId="21">#REF!</definedName>
    <definedName name="N__EPC" localSheetId="22">#REF!</definedName>
    <definedName name="N__EPC" localSheetId="23">#REF!</definedName>
    <definedName name="N__EPC" localSheetId="25">#REF!</definedName>
    <definedName name="N__EPC" localSheetId="27">#REF!</definedName>
    <definedName name="N__EPC" localSheetId="28">#REF!</definedName>
    <definedName name="N__EPC" localSheetId="26">#REF!</definedName>
    <definedName name="N__EPC" localSheetId="24">#REF!</definedName>
    <definedName name="N__EPC" localSheetId="30">#REF!</definedName>
    <definedName name="N__EPC" localSheetId="32">#REF!</definedName>
    <definedName name="N__EPC">#REF!</definedName>
    <definedName name="nil" localSheetId="29">#REF!</definedName>
    <definedName name="nil" localSheetId="14">#REF!</definedName>
    <definedName name="nil" localSheetId="11">#REF!</definedName>
    <definedName name="nil" localSheetId="10">#REF!</definedName>
    <definedName name="nil" localSheetId="21">#REF!</definedName>
    <definedName name="nil" localSheetId="23">#REF!</definedName>
    <definedName name="nil" localSheetId="25">#REF!</definedName>
    <definedName name="nil" localSheetId="27">#REF!</definedName>
    <definedName name="nil" localSheetId="28">#REF!</definedName>
    <definedName name="nil" localSheetId="26">#REF!</definedName>
    <definedName name="nil" localSheetId="24">#REF!</definedName>
    <definedName name="nil" localSheetId="32">#REF!</definedName>
    <definedName name="nil" localSheetId="18">#REF!</definedName>
    <definedName name="nil" localSheetId="20">#REF!</definedName>
    <definedName name="nil" localSheetId="19">#REF!</definedName>
    <definedName name="nil">#REF!</definedName>
    <definedName name="NOME" localSheetId="21">#REF!</definedName>
    <definedName name="NOME" localSheetId="23">#REF!</definedName>
    <definedName name="NOME" localSheetId="24">#REF!</definedName>
    <definedName name="NOME">#REF!</definedName>
    <definedName name="p" localSheetId="23">#REF!</definedName>
    <definedName name="p" localSheetId="24">#REF!</definedName>
    <definedName name="p">#REF!</definedName>
    <definedName name="PASSARELAS" localSheetId="29">'[1]Bm 8'!#REF!</definedName>
    <definedName name="PASSARELAS" localSheetId="16">#REF!</definedName>
    <definedName name="PASSARELAS" localSheetId="14">#REF!</definedName>
    <definedName name="PASSARELAS" localSheetId="11">#REF!</definedName>
    <definedName name="PASSARELAS" localSheetId="10">#REF!</definedName>
    <definedName name="PASSARELAS" localSheetId="22">'[1]Bm 8'!#REF!</definedName>
    <definedName name="PASSARELAS" localSheetId="23">'[1]Bm 8'!#REF!</definedName>
    <definedName name="PASSARELAS" localSheetId="25">'[1]Bm 8'!#REF!</definedName>
    <definedName name="PASSARELAS" localSheetId="27">'[1]Bm 8'!#REF!</definedName>
    <definedName name="PASSARELAS" localSheetId="28">'[1]Bm 8'!#REF!</definedName>
    <definedName name="PASSARELAS" localSheetId="26">'[1]Bm 8'!#REF!</definedName>
    <definedName name="PASSARELAS" localSheetId="24">'[1]Bm 8'!#REF!</definedName>
    <definedName name="PASSARELAS" localSheetId="30">'[1]Bm 8'!#REF!</definedName>
    <definedName name="PASSARELAS">#REF!</definedName>
    <definedName name="pelicano" localSheetId="29">#REF!</definedName>
    <definedName name="pelicano" localSheetId="21">#REF!</definedName>
    <definedName name="pelicano" localSheetId="22">#REF!</definedName>
    <definedName name="pelicano" localSheetId="23">#REF!</definedName>
    <definedName name="pelicano" localSheetId="25">#REF!</definedName>
    <definedName name="pelicano" localSheetId="27">#REF!</definedName>
    <definedName name="pelicano" localSheetId="28">#REF!</definedName>
    <definedName name="pelicano" localSheetId="26">#REF!</definedName>
    <definedName name="pelicano" localSheetId="24">#REF!</definedName>
    <definedName name="pelicano" localSheetId="30">#REF!</definedName>
    <definedName name="pelicano">#REF!</definedName>
    <definedName name="pinheiros" localSheetId="29">#REF!</definedName>
    <definedName name="pinheiros" localSheetId="21">#REF!</definedName>
    <definedName name="pinheiros" localSheetId="22">#REF!</definedName>
    <definedName name="pinheiros" localSheetId="23">#REF!</definedName>
    <definedName name="pinheiros" localSheetId="25">#REF!</definedName>
    <definedName name="pinheiros" localSheetId="27">#REF!</definedName>
    <definedName name="pinheiros" localSheetId="28">#REF!</definedName>
    <definedName name="pinheiros" localSheetId="26">#REF!</definedName>
    <definedName name="pinheiros" localSheetId="24">#REF!</definedName>
    <definedName name="pinheiros" localSheetId="30">#REF!</definedName>
    <definedName name="pinheiros">#REF!</definedName>
    <definedName name="pl" localSheetId="29">#REF!</definedName>
    <definedName name="pl" localSheetId="21">#REF!</definedName>
    <definedName name="pl" localSheetId="22">#REF!</definedName>
    <definedName name="pl" localSheetId="23">#REF!</definedName>
    <definedName name="pl" localSheetId="25">#REF!</definedName>
    <definedName name="pl" localSheetId="27">#REF!</definedName>
    <definedName name="pl" localSheetId="28">#REF!</definedName>
    <definedName name="pl" localSheetId="26">#REF!</definedName>
    <definedName name="pl" localSheetId="24">#REF!</definedName>
    <definedName name="pl" localSheetId="30">#REF!</definedName>
    <definedName name="pl">#REF!</definedName>
    <definedName name="Print_Area_MI" localSheetId="23">#REF!</definedName>
    <definedName name="Print_Area_MI" localSheetId="24">#REF!</definedName>
    <definedName name="Print_Area_MI">#REF!</definedName>
    <definedName name="PRINT_TITLES_MI" localSheetId="23">#REF!</definedName>
    <definedName name="PRINT_TITLES_MI" localSheetId="24">#REF!</definedName>
    <definedName name="PRINT_TITLES_MI">#REF!</definedName>
    <definedName name="PROJETO" localSheetId="23">#REF!</definedName>
    <definedName name="PROJETO" localSheetId="24">#REF!</definedName>
    <definedName name="PROJETO">#REF!</definedName>
    <definedName name="qq" localSheetId="23">#REF!</definedName>
    <definedName name="qq" localSheetId="24">#REF!</definedName>
    <definedName name="qq">#REF!</definedName>
    <definedName name="RAH" localSheetId="18">#REF!</definedName>
    <definedName name="RAH" localSheetId="20">#REF!</definedName>
    <definedName name="RAH" localSheetId="19">#REF!</definedName>
    <definedName name="REATERRO_DE_VALAS_COMPACTADO_MECANICAMENTE" localSheetId="14">#REF!</definedName>
    <definedName name="REATERRO_DE_VALAS_COMPACTADO_MECANICAMENTE" localSheetId="11">#REF!</definedName>
    <definedName name="REATERRO_DE_VALAS_COMPACTADO_MECANICAMENTE" localSheetId="10">#REF!</definedName>
    <definedName name="REATERRO_DE_VALAS_COMPACTADO_MECANICAMENTE" localSheetId="23">#REF!</definedName>
    <definedName name="REATERRO_DE_VALAS_COMPACTADO_MECANICAMENTE" localSheetId="24">#REF!</definedName>
    <definedName name="REATERRO_DE_VALAS_COMPACTADO_MECANICAMENTE">#REF!</definedName>
    <definedName name="rec" localSheetId="23">#REF!</definedName>
    <definedName name="rec" localSheetId="24">#REF!</definedName>
    <definedName name="rec">#REF!</definedName>
    <definedName name="recuper" localSheetId="23">#REF!</definedName>
    <definedName name="recuper" localSheetId="24">#REF!</definedName>
    <definedName name="recuper">#REF!</definedName>
    <definedName name="rere" localSheetId="14">#REF!</definedName>
    <definedName name="rere" localSheetId="11">#REF!</definedName>
    <definedName name="rere" localSheetId="10">#REF!</definedName>
    <definedName name="rere" localSheetId="23">#REF!</definedName>
    <definedName name="rere" localSheetId="24">#REF!</definedName>
    <definedName name="rere">#REF!</definedName>
    <definedName name="S" localSheetId="29" hidden="1">'[4]A.2- RESUMO'!#REF!</definedName>
    <definedName name="S" localSheetId="6" hidden="1">#REF!</definedName>
    <definedName name="S" localSheetId="16">#REF!</definedName>
    <definedName name="S" localSheetId="22" hidden="1">'[4]A.2- RESUMO'!#REF!</definedName>
    <definedName name="S" localSheetId="23" hidden="1">'[4]A.2- RESUMO'!#REF!</definedName>
    <definedName name="S" localSheetId="25" hidden="1">'[4]A.2- RESUMO'!#REF!</definedName>
    <definedName name="S" localSheetId="27" hidden="1">'[4]A.2- RESUMO'!#REF!</definedName>
    <definedName name="S" localSheetId="28" hidden="1">'[4]A.2- RESUMO'!#REF!</definedName>
    <definedName name="S" localSheetId="26" hidden="1">'[4]A.2- RESUMO'!#REF!</definedName>
    <definedName name="S" localSheetId="24" hidden="1">'[4]A.2- RESUMO'!#REF!</definedName>
    <definedName name="S" localSheetId="30" hidden="1">'[4]A.2- RESUMO'!#REF!</definedName>
    <definedName name="S" hidden="1">#REF!</definedName>
    <definedName name="SCO" localSheetId="29">#REF!</definedName>
    <definedName name="SCO" localSheetId="14">#REF!</definedName>
    <definedName name="SCO" localSheetId="11">#REF!</definedName>
    <definedName name="SCO" localSheetId="10">#REF!</definedName>
    <definedName name="SCO" localSheetId="8">#REF!</definedName>
    <definedName name="SCO" localSheetId="22">#REF!</definedName>
    <definedName name="SCO" localSheetId="23">#REF!</definedName>
    <definedName name="SCO" localSheetId="25">#REF!</definedName>
    <definedName name="SCO" localSheetId="27">#REF!</definedName>
    <definedName name="SCO" localSheetId="26">#REF!</definedName>
    <definedName name="SCO" localSheetId="24">#REF!</definedName>
    <definedName name="SCO" localSheetId="30">#REF!</definedName>
    <definedName name="SCO" localSheetId="32">#REF!</definedName>
    <definedName name="SCO" localSheetId="18">#REF!</definedName>
    <definedName name="SCO" localSheetId="20">#REF!</definedName>
    <definedName name="SCO" localSheetId="19">#REF!</definedName>
    <definedName name="SCO">#REF!</definedName>
    <definedName name="SEMANAS" localSheetId="23">#REF!</definedName>
    <definedName name="SEMANAS" localSheetId="24">#REF!</definedName>
    <definedName name="SEMANAS">#REF!</definedName>
    <definedName name="SS" localSheetId="29" hidden="1">'[4]A.2- RESUMO'!#REF!</definedName>
    <definedName name="SS" localSheetId="6" hidden="1">#REF!</definedName>
    <definedName name="SS" localSheetId="16">#REF!</definedName>
    <definedName name="SS" localSheetId="22" hidden="1">'[4]A.2- RESUMO'!#REF!</definedName>
    <definedName name="SS" localSheetId="23" hidden="1">'[4]A.2- RESUMO'!#REF!</definedName>
    <definedName name="SS" localSheetId="25" hidden="1">'[4]A.2- RESUMO'!#REF!</definedName>
    <definedName name="SS" localSheetId="27" hidden="1">'[4]A.2- RESUMO'!#REF!</definedName>
    <definedName name="SS" localSheetId="28" hidden="1">'[4]A.2- RESUMO'!#REF!</definedName>
    <definedName name="SS" localSheetId="26" hidden="1">'[4]A.2- RESUMO'!#REF!</definedName>
    <definedName name="SS" localSheetId="24" hidden="1">'[4]A.2- RESUMO'!#REF!</definedName>
    <definedName name="SS" localSheetId="30" hidden="1">'[4]A.2- RESUMO'!#REF!</definedName>
    <definedName name="SS" hidden="1">#REF!</definedName>
    <definedName name="sssss" localSheetId="29">#REF!</definedName>
    <definedName name="sssss" localSheetId="21">#REF!</definedName>
    <definedName name="sssss" localSheetId="23">#REF!</definedName>
    <definedName name="sssss" localSheetId="25">#REF!</definedName>
    <definedName name="sssss" localSheetId="27">#REF!</definedName>
    <definedName name="sssss" localSheetId="28">#REF!</definedName>
    <definedName name="sssss" localSheetId="26">#REF!</definedName>
    <definedName name="sssss" localSheetId="24">#REF!</definedName>
    <definedName name="sssss" localSheetId="18">#REF!</definedName>
    <definedName name="sssss" localSheetId="20">#REF!</definedName>
    <definedName name="sssss" localSheetId="19">#REF!</definedName>
    <definedName name="sssss">#REF!</definedName>
    <definedName name="STOT02.010.0020" localSheetId="18">#REF!</definedName>
    <definedName name="STOT02.010.0020" localSheetId="20">#REF!</definedName>
    <definedName name="STOT02.010.0020" localSheetId="19">#REF!</definedName>
    <definedName name="STOT02.010.0020_1" localSheetId="18">#REF!</definedName>
    <definedName name="STOT02.010.0020_1" localSheetId="20">#REF!</definedName>
    <definedName name="STOT02.010.0020_1" localSheetId="19">#REF!</definedName>
    <definedName name="STOT02.010.0030" localSheetId="18">#REF!</definedName>
    <definedName name="STOT02.010.0030" localSheetId="20">#REF!</definedName>
    <definedName name="STOT02.010.0030" localSheetId="19">#REF!</definedName>
    <definedName name="STOT04.010.0290" localSheetId="18">#REF!</definedName>
    <definedName name="STOT04.010.0290" localSheetId="20">#REF!</definedName>
    <definedName name="STOT04.010.0290" localSheetId="19">#REF!</definedName>
    <definedName name="STOT04.010.0290_1" localSheetId="18">#REF!</definedName>
    <definedName name="STOT04.010.0290_1" localSheetId="20">#REF!</definedName>
    <definedName name="STOT04.010.0290_1" localSheetId="19">#REF!</definedName>
    <definedName name="STOT04.010.0320" localSheetId="18">#REF!</definedName>
    <definedName name="STOT04.010.0320" localSheetId="20">#REF!</definedName>
    <definedName name="STOT04.010.0320" localSheetId="19">#REF!</definedName>
    <definedName name="stot04.010.0330" localSheetId="18">#REF!</definedName>
    <definedName name="stot04.010.0330" localSheetId="20">#REF!</definedName>
    <definedName name="stot04.010.0330" localSheetId="19">#REF!</definedName>
    <definedName name="STOT04.010.0330_1" localSheetId="18">#REF!</definedName>
    <definedName name="STOT04.010.0330_1" localSheetId="20">#REF!</definedName>
    <definedName name="STOT04.010.0330_1" localSheetId="19">#REF!</definedName>
    <definedName name="STOT04.010.0371" localSheetId="18">#REF!</definedName>
    <definedName name="STOT04.010.0371" localSheetId="20">#REF!</definedName>
    <definedName name="STOT04.010.0371" localSheetId="19">#REF!</definedName>
    <definedName name="STOT15.010.0010" localSheetId="18">#REF!</definedName>
    <definedName name="STOT15.010.0010" localSheetId="20">#REF!</definedName>
    <definedName name="STOT15.010.0010" localSheetId="19">#REF!</definedName>
    <definedName name="STOT15.010.0010_1" localSheetId="18">#REF!</definedName>
    <definedName name="STOT15.010.0010_1" localSheetId="20">#REF!</definedName>
    <definedName name="STOT15.010.0010_1" localSheetId="19">#REF!</definedName>
    <definedName name="STOT15.010.0040" localSheetId="18">#REF!</definedName>
    <definedName name="STOT15.010.0040" localSheetId="20">#REF!</definedName>
    <definedName name="STOT15.010.0040" localSheetId="19">#REF!</definedName>
    <definedName name="STOT15.010.0040_1" localSheetId="18">#REF!</definedName>
    <definedName name="STOT15.010.0040_1" localSheetId="20">#REF!</definedName>
    <definedName name="STOT15.010.0040_1" localSheetId="19">#REF!</definedName>
    <definedName name="STOT15.010.0055" localSheetId="18">#REF!</definedName>
    <definedName name="STOT15.010.0055" localSheetId="20">#REF!</definedName>
    <definedName name="STOT15.010.0055" localSheetId="19">#REF!</definedName>
    <definedName name="STOT15.010.0055_1" localSheetId="18">#REF!</definedName>
    <definedName name="STOT15.010.0055_1" localSheetId="20">#REF!</definedName>
    <definedName name="STOT15.010.0055_1" localSheetId="19">#REF!</definedName>
    <definedName name="STOT15.010.0140" localSheetId="18">#REF!</definedName>
    <definedName name="STOT15.010.0140" localSheetId="20">#REF!</definedName>
    <definedName name="STOT15.010.0140" localSheetId="19">#REF!</definedName>
    <definedName name="STOT15.010.0140_1" localSheetId="18">#REF!</definedName>
    <definedName name="STOT15.010.0140_1" localSheetId="20">#REF!</definedName>
    <definedName name="STOT15.010.0140_1" localSheetId="19">#REF!</definedName>
    <definedName name="STOT15.010.0181" localSheetId="18">#REF!</definedName>
    <definedName name="STOT15.010.0181" localSheetId="20">#REF!</definedName>
    <definedName name="STOT15.010.0181" localSheetId="19">#REF!</definedName>
    <definedName name="STOT15.010.0181_1" localSheetId="18">#REF!</definedName>
    <definedName name="STOT15.010.0181_1" localSheetId="20">#REF!</definedName>
    <definedName name="STOT15.010.0181_1" localSheetId="19">#REF!</definedName>
    <definedName name="tabela" localSheetId="29">#REF!</definedName>
    <definedName name="tabela" localSheetId="21">#REF!</definedName>
    <definedName name="tabela" localSheetId="22">#REF!</definedName>
    <definedName name="tabela" localSheetId="23">#REF!</definedName>
    <definedName name="tabela" localSheetId="25">#REF!</definedName>
    <definedName name="tabela" localSheetId="27">#REF!</definedName>
    <definedName name="tabela" localSheetId="28">#REF!</definedName>
    <definedName name="tabela" localSheetId="26">#REF!</definedName>
    <definedName name="tabela" localSheetId="24">#REF!</definedName>
    <definedName name="tabela" localSheetId="30">#REF!</definedName>
    <definedName name="tabela">#REF!</definedName>
    <definedName name="tabela1" localSheetId="29">#REF!</definedName>
    <definedName name="tabela1" localSheetId="21">#REF!</definedName>
    <definedName name="tabela1" localSheetId="22">#REF!</definedName>
    <definedName name="tabela1" localSheetId="23">#REF!</definedName>
    <definedName name="tabela1" localSheetId="25">#REF!</definedName>
    <definedName name="tabela1" localSheetId="27">#REF!</definedName>
    <definedName name="tabela1" localSheetId="28">#REF!</definedName>
    <definedName name="tabela1" localSheetId="26">#REF!</definedName>
    <definedName name="tabela1" localSheetId="24">#REF!</definedName>
    <definedName name="tabela1" localSheetId="30">#REF!</definedName>
    <definedName name="tabela1">#REF!</definedName>
    <definedName name="TABREC" localSheetId="29">'[11]TABELA RECURSOS'!$A$1:$G$142</definedName>
    <definedName name="TABREC" localSheetId="21">#REF!</definedName>
    <definedName name="TABREC" localSheetId="22">'[11]TABELA RECURSOS'!$A$1:$G$142</definedName>
    <definedName name="TABREC" localSheetId="23">'[11]TABELA RECURSOS'!$A$1:$G$142</definedName>
    <definedName name="TABREC" localSheetId="25">'[11]TABELA RECURSOS'!$A$1:$G$142</definedName>
    <definedName name="TABREC" localSheetId="27">'[11]TABELA RECURSOS'!$A$1:$G$142</definedName>
    <definedName name="TABREC" localSheetId="28">'[11]TABELA RECURSOS'!$A$1:$G$142</definedName>
    <definedName name="TABREC" localSheetId="26">'[11]TABELA RECURSOS'!$A$1:$G$142</definedName>
    <definedName name="TABREC" localSheetId="24">'[11]TABELA RECURSOS'!$A$1:$G$142</definedName>
    <definedName name="TABREC" localSheetId="30">'[11]TABELA RECURSOS'!$A$1:$G$142</definedName>
    <definedName name="TABREC">#REF!</definedName>
    <definedName name="teca1" localSheetId="29">#REF!</definedName>
    <definedName name="teca1" localSheetId="21">#REF!</definedName>
    <definedName name="teca1" localSheetId="22">#REF!</definedName>
    <definedName name="teca1" localSheetId="23">#REF!</definedName>
    <definedName name="teca1" localSheetId="25">#REF!</definedName>
    <definedName name="teca1" localSheetId="27">#REF!</definedName>
    <definedName name="teca1" localSheetId="28">#REF!</definedName>
    <definedName name="teca1" localSheetId="26">#REF!</definedName>
    <definedName name="teca1" localSheetId="24">#REF!</definedName>
    <definedName name="teca1" localSheetId="30">#REF!</definedName>
    <definedName name="teca1" localSheetId="32">#REF!</definedName>
    <definedName name="teca1">#REF!</definedName>
    <definedName name="TÉCNICO" localSheetId="18">#REF!</definedName>
    <definedName name="TÉCNICO" localSheetId="20">#REF!</definedName>
    <definedName name="TÉCNICO" localSheetId="19">#REF!</definedName>
    <definedName name="tera" localSheetId="29">#REF!</definedName>
    <definedName name="tera" localSheetId="21">#REF!</definedName>
    <definedName name="tera" localSheetId="23">#REF!</definedName>
    <definedName name="tera" localSheetId="25">#REF!</definedName>
    <definedName name="tera" localSheetId="27">#REF!</definedName>
    <definedName name="tera" localSheetId="28">#REF!</definedName>
    <definedName name="tera" localSheetId="26">#REF!</definedName>
    <definedName name="tera" localSheetId="24">#REF!</definedName>
    <definedName name="tera" localSheetId="32">#REF!</definedName>
    <definedName name="tera">#REF!</definedName>
    <definedName name="TEST" localSheetId="21">#REF!</definedName>
    <definedName name="TEST" localSheetId="23">#REF!</definedName>
    <definedName name="TEST" localSheetId="24">#REF!</definedName>
    <definedName name="TEST" localSheetId="32">#REF!</definedName>
    <definedName name="TEST">#REF!</definedName>
    <definedName name="THIAGO" localSheetId="23">[12]PLAN_FORN!#REF!</definedName>
    <definedName name="THIAGO" localSheetId="24">[12]PLAN_FORN!#REF!</definedName>
    <definedName name="THIAGO">[12]PLAN_FORN!#REF!</definedName>
    <definedName name="_xlnm.Print_Titles" localSheetId="29">' K2_Deprecicao'!$1:$14</definedName>
    <definedName name="_xlnm.Print_Titles" localSheetId="31">ABC!$1:$6</definedName>
    <definedName name="_xlnm.Print_Titles" localSheetId="14">'CONSULT-CPU'!$1:$2</definedName>
    <definedName name="_xlnm.Print_Titles" localSheetId="11">'CPU-EQUIP'!$1:$2</definedName>
    <definedName name="_xlnm.Print_Titles" localSheetId="10">'CPU-SERV'!$1:$2</definedName>
    <definedName name="_xlnm.Print_Titles" localSheetId="8">CRONOGRAMA!$A:$D,CRONOGRAMA!$1:$2</definedName>
    <definedName name="_xlnm.Print_Titles" localSheetId="22">'K1'!$1:$16</definedName>
    <definedName name="_xlnm.Print_Titles" localSheetId="23">'K2'!$1:$8</definedName>
    <definedName name="_xlnm.Print_Titles" localSheetId="25">K2_Cotacoes_Escrit!$1:$13</definedName>
    <definedName name="_xlnm.Print_Titles" localSheetId="27">K2_Cotacoes_Mat_Cafe!$1:$9</definedName>
    <definedName name="_xlnm.Print_Titles" localSheetId="28">K2_Cotacoes_Mat_Escri!$1:$9</definedName>
    <definedName name="_xlnm.Print_Titles" localSheetId="26">K2_Cotacoes_Mat_Limpeza!$1:$9</definedName>
    <definedName name="_xlnm.Print_Titles" localSheetId="24">K2_CPU!$1:$7</definedName>
    <definedName name="_xlnm.Print_Titles" localSheetId="30">'K4'!$1:$16</definedName>
    <definedName name="_xlnm.Print_Titles" localSheetId="32">MERCADO!$1:$2</definedName>
    <definedName name="_xlnm.Print_Titles" localSheetId="17">'MO-HH'!#REF!</definedName>
    <definedName name="_xlnm.Print_Titles" localSheetId="9">ORÇAMENTO!$1:$6</definedName>
    <definedName name="_xlnm.Print_Titles" localSheetId="18">'REF-MO'!$1:$4</definedName>
    <definedName name="_xlnm.Print_Titles" localSheetId="20">'REF-PROJ'!$1:$3</definedName>
    <definedName name="_xlnm.Print_Titles" localSheetId="19">'REF-SERV'!$1:$5</definedName>
    <definedName name="TOT" localSheetId="29">'[1]Bm 8'!#REF!</definedName>
    <definedName name="TOT" localSheetId="16">#REF!</definedName>
    <definedName name="TOT" localSheetId="14">#REF!</definedName>
    <definedName name="TOT" localSheetId="11">#REF!</definedName>
    <definedName name="TOT" localSheetId="10">#REF!</definedName>
    <definedName name="TOT" localSheetId="21">#REF!</definedName>
    <definedName name="TOT" localSheetId="22">'[1]Bm 8'!#REF!</definedName>
    <definedName name="TOT" localSheetId="23">'[1]Bm 8'!#REF!</definedName>
    <definedName name="TOT" localSheetId="25">'[1]Bm 8'!#REF!</definedName>
    <definedName name="TOT" localSheetId="27">'[1]Bm 8'!#REF!</definedName>
    <definedName name="TOT" localSheetId="28">'[1]Bm 8'!#REF!</definedName>
    <definedName name="TOT" localSheetId="26">'[1]Bm 8'!#REF!</definedName>
    <definedName name="TOT" localSheetId="24">'[1]Bm 8'!#REF!</definedName>
    <definedName name="TOT" localSheetId="30">'[1]Bm 8'!#REF!</definedName>
    <definedName name="TOT" localSheetId="32">#REF!</definedName>
    <definedName name="TOT">#REF!</definedName>
    <definedName name="total" localSheetId="29">#REF!</definedName>
    <definedName name="total" localSheetId="21">#REF!</definedName>
    <definedName name="total" localSheetId="22">#REF!</definedName>
    <definedName name="total" localSheetId="23">#REF!</definedName>
    <definedName name="total" localSheetId="25">#REF!</definedName>
    <definedName name="total" localSheetId="27">#REF!</definedName>
    <definedName name="total" localSheetId="28">#REF!</definedName>
    <definedName name="total" localSheetId="26">#REF!</definedName>
    <definedName name="total" localSheetId="24">#REF!</definedName>
    <definedName name="total" localSheetId="30">#REF!</definedName>
    <definedName name="total" localSheetId="32">#REF!</definedName>
    <definedName name="total">#REF!</definedName>
    <definedName name="TOTALMATERIAL" localSheetId="18">#REF!</definedName>
    <definedName name="TOTALMATERIAL" localSheetId="20">#REF!</definedName>
    <definedName name="TOTALMATERIAL" localSheetId="19">#REF!</definedName>
    <definedName name="TOTALSERVIÇO_1" localSheetId="18">#REF!</definedName>
    <definedName name="TOTALSERVIÇO_1" localSheetId="20">#REF!</definedName>
    <definedName name="TOTALSERVIÇO_1" localSheetId="19">#REF!</definedName>
    <definedName name="TOTFASE" localSheetId="18">#REF!</definedName>
    <definedName name="TOTFASE" localSheetId="20">#REF!</definedName>
    <definedName name="TOTFASE" localSheetId="19">#REF!</definedName>
    <definedName name="TOTFASE_5" localSheetId="18">#REF!</definedName>
    <definedName name="TOTFASE_5" localSheetId="20">#REF!</definedName>
    <definedName name="TOTFASE_5" localSheetId="19">#REF!</definedName>
    <definedName name="TOTFASE_6" localSheetId="18">#REF!</definedName>
    <definedName name="TOTFASE_6" localSheetId="20">#REF!</definedName>
    <definedName name="TOTFASE_6" localSheetId="19">#REF!</definedName>
    <definedName name="tudo" localSheetId="29">#REF!</definedName>
    <definedName name="tudo" localSheetId="21">#REF!</definedName>
    <definedName name="tudo" localSheetId="22">#REF!</definedName>
    <definedName name="tudo" localSheetId="23">#REF!</definedName>
    <definedName name="tudo" localSheetId="25">#REF!</definedName>
    <definedName name="tudo" localSheetId="27">#REF!</definedName>
    <definedName name="tudo" localSheetId="28">#REF!</definedName>
    <definedName name="tudo" localSheetId="26">#REF!</definedName>
    <definedName name="tudo" localSheetId="24">#REF!</definedName>
    <definedName name="tudo" localSheetId="30">#REF!</definedName>
    <definedName name="tudo" localSheetId="32">#REF!</definedName>
    <definedName name="tudo">#REF!</definedName>
    <definedName name="VAA" localSheetId="18">#REF!</definedName>
    <definedName name="VAA" localSheetId="20">#REF!</definedName>
    <definedName name="VAA" localSheetId="19">#REF!</definedName>
    <definedName name="Valores" localSheetId="29">#REF!</definedName>
    <definedName name="Valores" localSheetId="14">#REF!</definedName>
    <definedName name="Valores" localSheetId="11">#REF!</definedName>
    <definedName name="Valores" localSheetId="10">#REF!</definedName>
    <definedName name="Valores" localSheetId="21">#REF!</definedName>
    <definedName name="Valores" localSheetId="23">#REF!</definedName>
    <definedName name="Valores" localSheetId="25">#REF!</definedName>
    <definedName name="Valores" localSheetId="27">#REF!</definedName>
    <definedName name="Valores" localSheetId="28">#REF!</definedName>
    <definedName name="Valores" localSheetId="26">#REF!</definedName>
    <definedName name="Valores" localSheetId="24">#REF!</definedName>
    <definedName name="Valores">#REF!</definedName>
    <definedName name="VALORES_VALORES_Listar" localSheetId="14">#REF!</definedName>
    <definedName name="VALORES_VALORES_Listar" localSheetId="11">#REF!</definedName>
    <definedName name="VALORES_VALORES_Listar" localSheetId="10">#REF!</definedName>
    <definedName name="VALORES_VALORES_Listar" localSheetId="23">#REF!</definedName>
    <definedName name="VALORES_VALORES_Listar" localSheetId="24">#REF!</definedName>
    <definedName name="VALORES_VALORES_Listar">#REF!</definedName>
    <definedName name="VAT" localSheetId="18">#REF!</definedName>
    <definedName name="VAT" localSheetId="20">#REF!</definedName>
    <definedName name="VAT" localSheetId="19">#REF!</definedName>
    <definedName name="VAT_1" localSheetId="18">#REF!</definedName>
    <definedName name="VAT_1" localSheetId="20">#REF!</definedName>
    <definedName name="VAT_1" localSheetId="19">#REF!</definedName>
    <definedName name="VB1.0" localSheetId="29">#REF!</definedName>
    <definedName name="VB1.0" localSheetId="23">#REF!</definedName>
    <definedName name="VB1.0" localSheetId="25">#REF!</definedName>
    <definedName name="VB1.0" localSheetId="27">#REF!</definedName>
    <definedName name="VB1.0" localSheetId="28">#REF!</definedName>
    <definedName name="VB1.0" localSheetId="26">#REF!</definedName>
    <definedName name="VB1.0" localSheetId="24">#REF!</definedName>
    <definedName name="VB1.0">#REF!</definedName>
    <definedName name="VB1.1" localSheetId="23">#REF!</definedName>
    <definedName name="VB1.1" localSheetId="24">#REF!</definedName>
    <definedName name="VB1.1">#REF!</definedName>
    <definedName name="VB1.3" localSheetId="23">#REF!</definedName>
    <definedName name="VB1.3" localSheetId="24">#REF!</definedName>
    <definedName name="VB1.3">#REF!</definedName>
    <definedName name="VB2.0" localSheetId="23">#REF!</definedName>
    <definedName name="VB2.0" localSheetId="24">#REF!</definedName>
    <definedName name="VB2.0">#REF!</definedName>
    <definedName name="VB2.1" localSheetId="23">#REF!</definedName>
    <definedName name="VB2.1" localSheetId="24">#REF!</definedName>
    <definedName name="VB2.1">#REF!</definedName>
    <definedName name="VB2.10" localSheetId="23">#REF!</definedName>
    <definedName name="VB2.10" localSheetId="24">#REF!</definedName>
    <definedName name="VB2.10">#REF!</definedName>
    <definedName name="VB2.2" localSheetId="23">#REF!</definedName>
    <definedName name="VB2.2" localSheetId="24">#REF!</definedName>
    <definedName name="VB2.2">#REF!</definedName>
    <definedName name="VB2.3" localSheetId="23">#REF!</definedName>
    <definedName name="VB2.3" localSheetId="24">#REF!</definedName>
    <definedName name="VB2.3">#REF!</definedName>
    <definedName name="VB2.4" localSheetId="23">#REF!</definedName>
    <definedName name="VB2.4" localSheetId="24">#REF!</definedName>
    <definedName name="VB2.4">#REF!</definedName>
    <definedName name="VB2.5" localSheetId="23">#REF!</definedName>
    <definedName name="VB2.5" localSheetId="24">#REF!</definedName>
    <definedName name="VB2.5">#REF!</definedName>
    <definedName name="VB2.6" localSheetId="23">#REF!</definedName>
    <definedName name="VB2.6" localSheetId="24">#REF!</definedName>
    <definedName name="VB2.6">#REF!</definedName>
    <definedName name="VB2.7" localSheetId="23">#REF!</definedName>
    <definedName name="VB2.7" localSheetId="24">#REF!</definedName>
    <definedName name="VB2.7">#REF!</definedName>
    <definedName name="VB2.8" localSheetId="23">#REF!</definedName>
    <definedName name="VB2.8" localSheetId="24">#REF!</definedName>
    <definedName name="VB2.8">#REF!</definedName>
    <definedName name="VB2.9" localSheetId="23">#REF!</definedName>
    <definedName name="VB2.9" localSheetId="24">#REF!</definedName>
    <definedName name="VB2.9">#REF!</definedName>
    <definedName name="VB3.0" localSheetId="23">#REF!</definedName>
    <definedName name="VB3.0" localSheetId="24">#REF!</definedName>
    <definedName name="VB3.0">#REF!</definedName>
    <definedName name="VB3.1" localSheetId="23">#REF!</definedName>
    <definedName name="VB3.1" localSheetId="24">#REF!</definedName>
    <definedName name="VB3.1">#REF!</definedName>
    <definedName name="VB3.2" localSheetId="23">#REF!</definedName>
    <definedName name="VB3.2" localSheetId="24">#REF!</definedName>
    <definedName name="VB3.2">#REF!</definedName>
    <definedName name="VB3.3" localSheetId="23">#REF!</definedName>
    <definedName name="VB3.3" localSheetId="24">#REF!</definedName>
    <definedName name="VB3.3">#REF!</definedName>
    <definedName name="VB3.4" localSheetId="23">#REF!</definedName>
    <definedName name="VB3.4" localSheetId="24">#REF!</definedName>
    <definedName name="VB3.4">#REF!</definedName>
    <definedName name="VB3.5" localSheetId="23">#REF!</definedName>
    <definedName name="VB3.5" localSheetId="24">#REF!</definedName>
    <definedName name="VB3.5">#REF!</definedName>
    <definedName name="VB3.6" localSheetId="23">#REF!</definedName>
    <definedName name="VB3.6" localSheetId="24">#REF!</definedName>
    <definedName name="VB3.6">#REF!</definedName>
    <definedName name="VB3.7" localSheetId="23">#REF!</definedName>
    <definedName name="VB3.7" localSheetId="24">#REF!</definedName>
    <definedName name="VB3.7">#REF!</definedName>
    <definedName name="VB4.0" localSheetId="23">#REF!</definedName>
    <definedName name="VB4.0" localSheetId="24">#REF!</definedName>
    <definedName name="VB4.0">#REF!</definedName>
    <definedName name="VB4.1" localSheetId="23">#REF!</definedName>
    <definedName name="VB4.1" localSheetId="24">#REF!</definedName>
    <definedName name="VB4.1">#REF!</definedName>
    <definedName name="VB4.2" localSheetId="23">#REF!</definedName>
    <definedName name="VB4.2" localSheetId="24">#REF!</definedName>
    <definedName name="VB4.2">#REF!</definedName>
    <definedName name="VB4.3" localSheetId="23">#REF!</definedName>
    <definedName name="VB4.3" localSheetId="24">#REF!</definedName>
    <definedName name="VB4.3">#REF!</definedName>
    <definedName name="VB4.3.1" localSheetId="23">#REF!</definedName>
    <definedName name="VB4.3.1" localSheetId="24">#REF!</definedName>
    <definedName name="VB4.3.1">#REF!</definedName>
    <definedName name="VB4.3.2" localSheetId="23">#REF!</definedName>
    <definedName name="VB4.3.2" localSheetId="24">#REF!</definedName>
    <definedName name="VB4.3.2">#REF!</definedName>
    <definedName name="VB4.4" localSheetId="23">#REF!</definedName>
    <definedName name="VB4.4" localSheetId="24">#REF!</definedName>
    <definedName name="VB4.4">#REF!</definedName>
    <definedName name="VB4.5" localSheetId="23">#REF!</definedName>
    <definedName name="VB4.5" localSheetId="24">#REF!</definedName>
    <definedName name="VB4.5">#REF!</definedName>
    <definedName name="VB5.0" localSheetId="23">#REF!</definedName>
    <definedName name="VB5.0" localSheetId="24">#REF!</definedName>
    <definedName name="VB5.0">#REF!</definedName>
    <definedName name="VB5.1" localSheetId="23">#REF!</definedName>
    <definedName name="VB5.1" localSheetId="24">#REF!</definedName>
    <definedName name="VB5.1">#REF!</definedName>
    <definedName name="VB5.2" localSheetId="23">#REF!</definedName>
    <definedName name="VB5.2" localSheetId="24">#REF!</definedName>
    <definedName name="VB5.2">#REF!</definedName>
    <definedName name="VB6.0" localSheetId="23">#REF!</definedName>
    <definedName name="VB6.0" localSheetId="24">#REF!</definedName>
    <definedName name="VB6.0">#REF!</definedName>
    <definedName name="VB6.1" localSheetId="23">#REF!</definedName>
    <definedName name="VB6.1" localSheetId="24">#REF!</definedName>
    <definedName name="VB6.1">#REF!</definedName>
    <definedName name="VB6.2" localSheetId="23">#REF!</definedName>
    <definedName name="VB6.2" localSheetId="24">#REF!</definedName>
    <definedName name="VB6.2">#REF!</definedName>
    <definedName name="VB6.2.1" localSheetId="23">#REF!</definedName>
    <definedName name="VB6.2.1" localSheetId="24">#REF!</definedName>
    <definedName name="VB6.2.1">#REF!</definedName>
    <definedName name="VB6.2.2" localSheetId="23">#REF!</definedName>
    <definedName name="VB6.2.2" localSheetId="24">#REF!</definedName>
    <definedName name="VB6.2.2">#REF!</definedName>
    <definedName name="VB6.2.3" localSheetId="23">#REF!</definedName>
    <definedName name="VB6.2.3" localSheetId="24">#REF!</definedName>
    <definedName name="VB6.2.3">#REF!</definedName>
    <definedName name="VB6.3" localSheetId="23">#REF!</definedName>
    <definedName name="VB6.3" localSheetId="24">#REF!</definedName>
    <definedName name="VB6.3">#REF!</definedName>
    <definedName name="VB6.3.1" localSheetId="23">#REF!</definedName>
    <definedName name="VB6.3.1" localSheetId="24">#REF!</definedName>
    <definedName name="VB6.3.1">#REF!</definedName>
    <definedName name="VB6.3.2" localSheetId="23">#REF!</definedName>
    <definedName name="VB6.3.2" localSheetId="24">#REF!</definedName>
    <definedName name="VB6.3.2">#REF!</definedName>
    <definedName name="VB6.4" localSheetId="23">#REF!</definedName>
    <definedName name="VB6.4" localSheetId="24">#REF!</definedName>
    <definedName name="VB6.4">#REF!</definedName>
    <definedName name="VB6.4.1" localSheetId="23">#REF!</definedName>
    <definedName name="VB6.4.1" localSheetId="24">#REF!</definedName>
    <definedName name="VB6.4.1">#REF!</definedName>
    <definedName name="VB6.4.2" localSheetId="23">#REF!</definedName>
    <definedName name="VB6.4.2" localSheetId="24">#REF!</definedName>
    <definedName name="VB6.4.2">#REF!</definedName>
    <definedName name="VB6.4.3" localSheetId="23">#REF!</definedName>
    <definedName name="VB6.4.3" localSheetId="24">#REF!</definedName>
    <definedName name="VB6.4.3">#REF!</definedName>
    <definedName name="VB6.4.4" localSheetId="23">#REF!</definedName>
    <definedName name="VB6.4.4" localSheetId="24">#REF!</definedName>
    <definedName name="VB6.4.4">#REF!</definedName>
    <definedName name="VB6.4.5" localSheetId="23">#REF!</definedName>
    <definedName name="VB6.4.5" localSheetId="24">#REF!</definedName>
    <definedName name="VB6.4.5">#REF!</definedName>
    <definedName name="VB6.5" localSheetId="23">#REF!</definedName>
    <definedName name="VB6.5" localSheetId="24">#REF!</definedName>
    <definedName name="VB6.5">#REF!</definedName>
    <definedName name="VB6.6" localSheetId="23">#REF!</definedName>
    <definedName name="VB6.6" localSheetId="24">#REF!</definedName>
    <definedName name="VB6.6">#REF!</definedName>
    <definedName name="VB6.7" localSheetId="23">#REF!</definedName>
    <definedName name="VB6.7" localSheetId="24">#REF!</definedName>
    <definedName name="VB6.7">#REF!</definedName>
    <definedName name="VB6.8" localSheetId="23">#REF!</definedName>
    <definedName name="VB6.8" localSheetId="24">#REF!</definedName>
    <definedName name="VB6.8">#REF!</definedName>
    <definedName name="VB6.8.1" localSheetId="23">#REF!</definedName>
    <definedName name="VB6.8.1" localSheetId="24">#REF!</definedName>
    <definedName name="VB6.8.1">#REF!</definedName>
    <definedName name="VB6.8.2" localSheetId="23">#REF!</definedName>
    <definedName name="VB6.8.2" localSheetId="24">#REF!</definedName>
    <definedName name="VB6.8.2">#REF!</definedName>
    <definedName name="VB6.8.3" localSheetId="23">#REF!</definedName>
    <definedName name="VB6.8.3" localSheetId="24">#REF!</definedName>
    <definedName name="VB6.8.3">#REF!</definedName>
    <definedName name="VB6.8.4" localSheetId="23">#REF!</definedName>
    <definedName name="VB6.8.4" localSheetId="24">#REF!</definedName>
    <definedName name="VB6.8.4">#REF!</definedName>
    <definedName name="VB6.8.5" localSheetId="23">#REF!</definedName>
    <definedName name="VB6.8.5" localSheetId="24">#REF!</definedName>
    <definedName name="VB6.8.5">#REF!</definedName>
    <definedName name="VB6.8.6" localSheetId="23">#REF!</definedName>
    <definedName name="VB6.8.6" localSheetId="24">#REF!</definedName>
    <definedName name="VB6.8.6">#REF!</definedName>
    <definedName name="VB6.8.7" localSheetId="23">#REF!</definedName>
    <definedName name="VB6.8.7" localSheetId="24">#REF!</definedName>
    <definedName name="VB6.8.7">#REF!</definedName>
    <definedName name="VB6.8.8" localSheetId="23">#REF!</definedName>
    <definedName name="VB6.8.8" localSheetId="24">#REF!</definedName>
    <definedName name="VB6.8.8">#REF!</definedName>
    <definedName name="VB6.8.9" localSheetId="23">#REF!</definedName>
    <definedName name="VB6.8.9" localSheetId="24">#REF!</definedName>
    <definedName name="VB6.8.9">#REF!</definedName>
    <definedName name="VBF" localSheetId="18">#REF!</definedName>
    <definedName name="VBF" localSheetId="20">#REF!</definedName>
    <definedName name="VBF" localSheetId="19">#REF!</definedName>
    <definedName name="VO1_1" localSheetId="18">#REF!</definedName>
    <definedName name="VO1_1" localSheetId="20">#REF!</definedName>
    <definedName name="VO1_1" localSheetId="19">#REF!</definedName>
    <definedName name="VOC" localSheetId="18">#REF!</definedName>
    <definedName name="VOC" localSheetId="20">#REF!</definedName>
    <definedName name="VOC" localSheetId="19">#REF!</definedName>
    <definedName name="Vol_Estrutural" localSheetId="18">#REF!</definedName>
    <definedName name="Vol_Estrutural" localSheetId="20">#REF!</definedName>
    <definedName name="Vol_Estrutural" localSheetId="19">#REF!</definedName>
    <definedName name="Vol_Estrutural_1" localSheetId="18">#REF!</definedName>
    <definedName name="Vol_Estrutural_1" localSheetId="20">#REF!</definedName>
    <definedName name="Vol_Estrutural_1" localSheetId="19">#REF!</definedName>
    <definedName name="VOLCON" localSheetId="18">#REF!</definedName>
    <definedName name="VOLCON" localSheetId="20">#REF!</definedName>
    <definedName name="VOLCON" localSheetId="19">#REF!</definedName>
    <definedName name="VOLCON_1" localSheetId="18">#REF!</definedName>
    <definedName name="VOLCON_1" localSheetId="20">#REF!</definedName>
    <definedName name="VOLCON_1" localSheetId="19">#REF!</definedName>
    <definedName name="VOLCONC" localSheetId="18">#REF!</definedName>
    <definedName name="VOLCONC" localSheetId="20">#REF!</definedName>
    <definedName name="VOLCONC" localSheetId="19">#REF!</definedName>
    <definedName name="VOLCONC_1" localSheetId="18">#REF!</definedName>
    <definedName name="VOLCONC_1" localSheetId="20">#REF!</definedName>
    <definedName name="VOLCONC_1" localSheetId="19">#REF!</definedName>
    <definedName name="Volume" localSheetId="29">#REF!</definedName>
    <definedName name="Volume" localSheetId="14">#REF!</definedName>
    <definedName name="Volume" localSheetId="11">#REF!</definedName>
    <definedName name="Volume" localSheetId="10">#REF!</definedName>
    <definedName name="Volume" localSheetId="23">#REF!</definedName>
    <definedName name="Volume" localSheetId="25">#REF!</definedName>
    <definedName name="Volume" localSheetId="27">#REF!</definedName>
    <definedName name="Volume" localSheetId="28">#REF!</definedName>
    <definedName name="Volume" localSheetId="26">#REF!</definedName>
    <definedName name="Volume" localSheetId="24">#REF!</definedName>
    <definedName name="Volume" localSheetId="18">#REF!</definedName>
    <definedName name="Volume" localSheetId="20">#REF!</definedName>
    <definedName name="Volume" localSheetId="19">#REF!</definedName>
    <definedName name="Volume">#REF!</definedName>
    <definedName name="VTE" localSheetId="18">#REF!</definedName>
    <definedName name="VTE" localSheetId="20">#REF!</definedName>
    <definedName name="VTE" localSheetId="19">#REF!</definedName>
    <definedName name="VTE_1" localSheetId="18">#REF!</definedName>
    <definedName name="VTE_1" localSheetId="20">#REF!</definedName>
    <definedName name="VTE_1" localSheetId="19">#REF!</definedName>
    <definedName name="wrn.PENDENCIAS." localSheetId="29" hidden="1">{#N/A,#N/A,FALSE,"GERAL";#N/A,#N/A,FALSE,"012-96";#N/A,#N/A,FALSE,"018-96";#N/A,#N/A,FALSE,"027-96";#N/A,#N/A,FALSE,"059-96";#N/A,#N/A,FALSE,"076-96";#N/A,#N/A,FALSE,"019-97";#N/A,#N/A,FALSE,"021-97";#N/A,#N/A,FALSE,"022-97";#N/A,#N/A,FALSE,"028-97"}</definedName>
    <definedName name="wrn.PENDENCIAS." localSheetId="6" hidden="1">{#N/A,#N/A,FALSE,"GERAL";#N/A,#N/A,FALSE,"012-96";#N/A,#N/A,FALSE,"018-96";#N/A,#N/A,FALSE,"027-96";#N/A,#N/A,FALSE,"059-96";#N/A,#N/A,FALSE,"076-96";#N/A,#N/A,FALSE,"019-97";#N/A,#N/A,FALSE,"021-97";#N/A,#N/A,FALSE,"022-97";#N/A,#N/A,FALSE,"028-97"}</definedName>
    <definedName name="wrn.PENDENCIAS." localSheetId="16">#REF!</definedName>
    <definedName name="wrn.PENDENCIAS." localSheetId="14" hidden="1">{#N/A,#N/A,FALSE,"GERAL";#N/A,#N/A,FALSE,"012-96";#N/A,#N/A,FALSE,"018-96";#N/A,#N/A,FALSE,"027-96";#N/A,#N/A,FALSE,"059-96";#N/A,#N/A,FALSE,"076-96";#N/A,#N/A,FALSE,"019-97";#N/A,#N/A,FALSE,"021-97";#N/A,#N/A,FALSE,"022-97";#N/A,#N/A,FALSE,"028-97"}</definedName>
    <definedName name="wrn.PENDENCIAS." localSheetId="11" hidden="1">{#N/A,#N/A,FALSE,"GERAL";#N/A,#N/A,FALSE,"012-96";#N/A,#N/A,FALSE,"018-96";#N/A,#N/A,FALSE,"027-96";#N/A,#N/A,FALSE,"059-96";#N/A,#N/A,FALSE,"076-96";#N/A,#N/A,FALSE,"019-97";#N/A,#N/A,FALSE,"021-97";#N/A,#N/A,FALSE,"022-97";#N/A,#N/A,FALSE,"028-97"}</definedName>
    <definedName name="wrn.PENDENCIAS." localSheetId="10" hidden="1">{#N/A,#N/A,FALSE,"GERAL";#N/A,#N/A,FALSE,"012-96";#N/A,#N/A,FALSE,"018-96";#N/A,#N/A,FALSE,"027-96";#N/A,#N/A,FALSE,"059-96";#N/A,#N/A,FALSE,"076-96";#N/A,#N/A,FALSE,"019-97";#N/A,#N/A,FALSE,"021-97";#N/A,#N/A,FALSE,"022-97";#N/A,#N/A,FALSE,"028-97"}</definedName>
    <definedName name="wrn.PENDENCIAS." localSheetId="21" hidden="1">{#N/A,#N/A,FALSE,"GERAL";#N/A,#N/A,FALSE,"012-96";#N/A,#N/A,FALSE,"018-96";#N/A,#N/A,FALSE,"027-96";#N/A,#N/A,FALSE,"059-96";#N/A,#N/A,FALSE,"076-96";#N/A,#N/A,FALSE,"019-97";#N/A,#N/A,FALSE,"021-97";#N/A,#N/A,FALSE,"022-97";#N/A,#N/A,FALSE,"028-97"}</definedName>
    <definedName name="wrn.PENDENCIAS." localSheetId="22" hidden="1">{#N/A,#N/A,FALSE,"GERAL";#N/A,#N/A,FALSE,"012-96";#N/A,#N/A,FALSE,"018-96";#N/A,#N/A,FALSE,"027-96";#N/A,#N/A,FALSE,"059-96";#N/A,#N/A,FALSE,"076-96";#N/A,#N/A,FALSE,"019-97";#N/A,#N/A,FALSE,"021-97";#N/A,#N/A,FALSE,"022-97";#N/A,#N/A,FALSE,"028-97"}</definedName>
    <definedName name="wrn.PENDENCIAS." localSheetId="23" hidden="1">{#N/A,#N/A,FALSE,"GERAL";#N/A,#N/A,FALSE,"012-96";#N/A,#N/A,FALSE,"018-96";#N/A,#N/A,FALSE,"027-96";#N/A,#N/A,FALSE,"059-96";#N/A,#N/A,FALSE,"076-96";#N/A,#N/A,FALSE,"019-97";#N/A,#N/A,FALSE,"021-97";#N/A,#N/A,FALSE,"022-97";#N/A,#N/A,FALSE,"028-97"}</definedName>
    <definedName name="wrn.PENDENCIAS." localSheetId="25" hidden="1">{#N/A,#N/A,FALSE,"GERAL";#N/A,#N/A,FALSE,"012-96";#N/A,#N/A,FALSE,"018-96";#N/A,#N/A,FALSE,"027-96";#N/A,#N/A,FALSE,"059-96";#N/A,#N/A,FALSE,"076-96";#N/A,#N/A,FALSE,"019-97";#N/A,#N/A,FALSE,"021-97";#N/A,#N/A,FALSE,"022-97";#N/A,#N/A,FALSE,"028-97"}</definedName>
    <definedName name="wrn.PENDENCIAS." localSheetId="27" hidden="1">{#N/A,#N/A,FALSE,"GERAL";#N/A,#N/A,FALSE,"012-96";#N/A,#N/A,FALSE,"018-96";#N/A,#N/A,FALSE,"027-96";#N/A,#N/A,FALSE,"059-96";#N/A,#N/A,FALSE,"076-96";#N/A,#N/A,FALSE,"019-97";#N/A,#N/A,FALSE,"021-97";#N/A,#N/A,FALSE,"022-97";#N/A,#N/A,FALSE,"028-97"}</definedName>
    <definedName name="wrn.PENDENCIAS." localSheetId="28" hidden="1">{#N/A,#N/A,FALSE,"GERAL";#N/A,#N/A,FALSE,"012-96";#N/A,#N/A,FALSE,"018-96";#N/A,#N/A,FALSE,"027-96";#N/A,#N/A,FALSE,"059-96";#N/A,#N/A,FALSE,"076-96";#N/A,#N/A,FALSE,"019-97";#N/A,#N/A,FALSE,"021-97";#N/A,#N/A,FALSE,"022-97";#N/A,#N/A,FALSE,"028-97"}</definedName>
    <definedName name="wrn.PENDENCIAS." localSheetId="26" hidden="1">{#N/A,#N/A,FALSE,"GERAL";#N/A,#N/A,FALSE,"012-96";#N/A,#N/A,FALSE,"018-96";#N/A,#N/A,FALSE,"027-96";#N/A,#N/A,FALSE,"059-96";#N/A,#N/A,FALSE,"076-96";#N/A,#N/A,FALSE,"019-97";#N/A,#N/A,FALSE,"021-97";#N/A,#N/A,FALSE,"022-97";#N/A,#N/A,FALSE,"028-97"}</definedName>
    <definedName name="wrn.PENDENCIAS." localSheetId="24" hidden="1">{#N/A,#N/A,FALSE,"GERAL";#N/A,#N/A,FALSE,"012-96";#N/A,#N/A,FALSE,"018-96";#N/A,#N/A,FALSE,"027-96";#N/A,#N/A,FALSE,"059-96";#N/A,#N/A,FALSE,"076-96";#N/A,#N/A,FALSE,"019-97";#N/A,#N/A,FALSE,"021-97";#N/A,#N/A,FALSE,"022-97";#N/A,#N/A,FALSE,"028-97"}</definedName>
    <definedName name="wrn.PENDENCIAS." localSheetId="30" hidden="1">{#N/A,#N/A,FALSE,"GERAL";#N/A,#N/A,FALSE,"012-96";#N/A,#N/A,FALSE,"018-96";#N/A,#N/A,FALSE,"027-96";#N/A,#N/A,FALSE,"059-96";#N/A,#N/A,FALSE,"076-96";#N/A,#N/A,FALSE,"019-97";#N/A,#N/A,FALSE,"021-97";#N/A,#N/A,FALSE,"022-97";#N/A,#N/A,FALSE,"028-97"}</definedName>
    <definedName name="wrn.PENDENCIAS." localSheetId="32" hidden="1">{#N/A,#N/A,FALSE,"GERAL";#N/A,#N/A,FALSE,"012-96";#N/A,#N/A,FALSE,"018-96";#N/A,#N/A,FALSE,"027-96";#N/A,#N/A,FALSE,"059-96";#N/A,#N/A,FALSE,"076-96";#N/A,#N/A,FALSE,"019-97";#N/A,#N/A,FALSE,"021-97";#N/A,#N/A,FALSE,"022-97";#N/A,#N/A,FALSE,"028-97"}</definedName>
    <definedName name="wrn.PENDENCIAS." localSheetId="18" hidden="1">{#N/A,#N/A,FALSE,"GERAL";#N/A,#N/A,FALSE,"012-96";#N/A,#N/A,FALSE,"018-96";#N/A,#N/A,FALSE,"027-96";#N/A,#N/A,FALSE,"059-96";#N/A,#N/A,FALSE,"076-96";#N/A,#N/A,FALSE,"019-97";#N/A,#N/A,FALSE,"021-97";#N/A,#N/A,FALSE,"022-97";#N/A,#N/A,FALSE,"028-97"}</definedName>
    <definedName name="wrn.PENDENCIAS." localSheetId="20" hidden="1">{#N/A,#N/A,FALSE,"GERAL";#N/A,#N/A,FALSE,"012-96";#N/A,#N/A,FALSE,"018-96";#N/A,#N/A,FALSE,"027-96";#N/A,#N/A,FALSE,"059-96";#N/A,#N/A,FALSE,"076-96";#N/A,#N/A,FALSE,"019-97";#N/A,#N/A,FALSE,"021-97";#N/A,#N/A,FALSE,"022-97";#N/A,#N/A,FALSE,"028-97"}</definedName>
    <definedName name="wrn.PENDENCIAS." localSheetId="19" hidden="1">{#N/A,#N/A,FALSE,"GERAL";#N/A,#N/A,FALSE,"012-96";#N/A,#N/A,FALSE,"018-96";#N/A,#N/A,FALSE,"027-96";#N/A,#N/A,FALSE,"059-96";#N/A,#N/A,FALSE,"076-96";#N/A,#N/A,FALSE,"019-97";#N/A,#N/A,FALSE,"021-97";#N/A,#N/A,FALSE,"022-97";#N/A,#N/A,FALSE,"028-97"}</definedName>
    <definedName name="wrn.PENDENCIAS." hidden="1">{#N/A,#N/A,FALSE,"GERAL";#N/A,#N/A,FALSE,"012-96";#N/A,#N/A,FALSE,"018-96";#N/A,#N/A,FALSE,"027-96";#N/A,#N/A,FALSE,"059-96";#N/A,#N/A,FALSE,"076-96";#N/A,#N/A,FALSE,"019-97";#N/A,#N/A,FALSE,"021-97";#N/A,#N/A,FALSE,"022-97";#N/A,#N/A,FALSE,"028-97"}</definedName>
    <definedName name="wrn.RELAT_EAP." localSheetId="29" hidden="1">{#N/A,#N/A,FALSE,"EAP";#N/A,#N/A,FALSE,"CURVA AV.FÍSICO";#N/A,#N/A,FALSE,"CURVA AV.FINANC."}</definedName>
    <definedName name="wrn.RELAT_EAP." localSheetId="6" hidden="1">{#N/A,#N/A,FALSE,"EAP";#N/A,#N/A,FALSE,"CURVA AV.FÍSICO";#N/A,#N/A,FALSE,"CURVA AV.FINANC."}</definedName>
    <definedName name="wrn.RELAT_EAP." localSheetId="16">#REF!</definedName>
    <definedName name="wrn.RELAT_EAP." localSheetId="21" hidden="1">{#N/A,#N/A,FALSE,"EAP";#N/A,#N/A,FALSE,"CURVA AV.FÍSICO";#N/A,#N/A,FALSE,"CURVA AV.FINANC."}</definedName>
    <definedName name="wrn.RELAT_EAP." localSheetId="22" hidden="1">{#N/A,#N/A,FALSE,"EAP";#N/A,#N/A,FALSE,"CURVA AV.FÍSICO";#N/A,#N/A,FALSE,"CURVA AV.FINANC."}</definedName>
    <definedName name="wrn.RELAT_EAP." localSheetId="23" hidden="1">{#N/A,#N/A,FALSE,"EAP";#N/A,#N/A,FALSE,"CURVA AV.FÍSICO";#N/A,#N/A,FALSE,"CURVA AV.FINANC."}</definedName>
    <definedName name="wrn.RELAT_EAP." localSheetId="25" hidden="1">{#N/A,#N/A,FALSE,"EAP";#N/A,#N/A,FALSE,"CURVA AV.FÍSICO";#N/A,#N/A,FALSE,"CURVA AV.FINANC."}</definedName>
    <definedName name="wrn.RELAT_EAP." localSheetId="27" hidden="1">{#N/A,#N/A,FALSE,"EAP";#N/A,#N/A,FALSE,"CURVA AV.FÍSICO";#N/A,#N/A,FALSE,"CURVA AV.FINANC."}</definedName>
    <definedName name="wrn.RELAT_EAP." localSheetId="28" hidden="1">{#N/A,#N/A,FALSE,"EAP";#N/A,#N/A,FALSE,"CURVA AV.FÍSICO";#N/A,#N/A,FALSE,"CURVA AV.FINANC."}</definedName>
    <definedName name="wrn.RELAT_EAP." localSheetId="26" hidden="1">{#N/A,#N/A,FALSE,"EAP";#N/A,#N/A,FALSE,"CURVA AV.FÍSICO";#N/A,#N/A,FALSE,"CURVA AV.FINANC."}</definedName>
    <definedName name="wrn.RELAT_EAP." localSheetId="24" hidden="1">{#N/A,#N/A,FALSE,"EAP";#N/A,#N/A,FALSE,"CURVA AV.FÍSICO";#N/A,#N/A,FALSE,"CURVA AV.FINANC."}</definedName>
    <definedName name="wrn.RELAT_EAP." localSheetId="30" hidden="1">{#N/A,#N/A,FALSE,"EAP";#N/A,#N/A,FALSE,"CURVA AV.FÍSICO";#N/A,#N/A,FALSE,"CURVA AV.FINANC."}</definedName>
    <definedName name="wrn.RELAT_EAP." localSheetId="32" hidden="1">{#N/A,#N/A,FALSE,"EAP";#N/A,#N/A,FALSE,"CURVA AV.FÍSICO";#N/A,#N/A,FALSE,"CURVA AV.FINANC."}</definedName>
    <definedName name="wrn.RELAT_EAP." hidden="1">{#N/A,#N/A,FALSE,"EAP";#N/A,#N/A,FALSE,"CURVA AV.FÍSICO";#N/A,#N/A,FALSE,"CURVA AV.FINANC."}</definedName>
    <definedName name="x" localSheetId="29" hidden="1">{"'EI 060 02'!$A$1:$K$59"}</definedName>
    <definedName name="x" localSheetId="6" hidden="1">{"'EI 060 02'!$A$1:$K$59"}</definedName>
    <definedName name="x" localSheetId="16">#REF!</definedName>
    <definedName name="x" localSheetId="21" hidden="1">{"'EI 060 02'!$A$1:$K$59"}</definedName>
    <definedName name="x" localSheetId="22" hidden="1">{"'EI 060 02'!$A$1:$K$59"}</definedName>
    <definedName name="x" localSheetId="23" hidden="1">{"'EI 060 02'!$A$1:$K$59"}</definedName>
    <definedName name="x" localSheetId="25" hidden="1">{"'EI 060 02'!$A$1:$K$59"}</definedName>
    <definedName name="x" localSheetId="27" hidden="1">{"'EI 060 02'!$A$1:$K$59"}</definedName>
    <definedName name="x" localSheetId="28" hidden="1">{"'EI 060 02'!$A$1:$K$59"}</definedName>
    <definedName name="x" localSheetId="26" hidden="1">{"'EI 060 02'!$A$1:$K$59"}</definedName>
    <definedName name="x" localSheetId="24" hidden="1">{"'EI 060 02'!$A$1:$K$59"}</definedName>
    <definedName name="x" localSheetId="30" hidden="1">{"'EI 060 02'!$A$1:$K$59"}</definedName>
    <definedName name="x" localSheetId="32" hidden="1">{"'EI 060 02'!$A$1:$K$59"}</definedName>
    <definedName name="x" hidden="1">{"'EI 060 02'!$A$1:$K$59"}</definedName>
    <definedName name="XX" localSheetId="29" hidden="1">{"'EI 060 02'!$A$1:$K$59"}</definedName>
    <definedName name="XX" localSheetId="6" hidden="1">{"'EI 060 02'!$A$1:$K$59"}</definedName>
    <definedName name="xx" localSheetId="16">#REF!</definedName>
    <definedName name="XX" localSheetId="21" hidden="1">{"'EI 060 02'!$A$1:$K$59"}</definedName>
    <definedName name="XX" localSheetId="22" hidden="1">{"'EI 060 02'!$A$1:$K$59"}</definedName>
    <definedName name="XX" localSheetId="23" hidden="1">{"'EI 060 02'!$A$1:$K$59"}</definedName>
    <definedName name="XX" localSheetId="25" hidden="1">{"'EI 060 02'!$A$1:$K$59"}</definedName>
    <definedName name="XX" localSheetId="27" hidden="1">{"'EI 060 02'!$A$1:$K$59"}</definedName>
    <definedName name="XX" localSheetId="28" hidden="1">{"'EI 060 02'!$A$1:$K$59"}</definedName>
    <definedName name="XX" localSheetId="26" hidden="1">{"'EI 060 02'!$A$1:$K$59"}</definedName>
    <definedName name="XX" localSheetId="24" hidden="1">{"'EI 060 02'!$A$1:$K$59"}</definedName>
    <definedName name="XX" localSheetId="30" hidden="1">{"'EI 060 02'!$A$1:$K$59"}</definedName>
    <definedName name="XX" localSheetId="32" hidden="1">{"'EI 060 02'!$A$1:$K$59"}</definedName>
    <definedName name="XX" hidden="1">{"'EI 060 02'!$A$1:$K$59"}</definedName>
    <definedName name="xxxxx">#REF!</definedName>
    <definedName name="xxxxxxx" localSheetId="23">#REF!</definedName>
    <definedName name="xxxxxxx" localSheetId="24">#REF!</definedName>
    <definedName name="xxxxxxx">#REF!</definedName>
    <definedName name="xxxxxxxxx" localSheetId="23">#REF!</definedName>
    <definedName name="xxxxxxxxx" localSheetId="24">#REF!</definedName>
    <definedName name="xxxxxxxxx">#REF!</definedName>
    <definedName name="ZZZZZB2" localSheetId="23">#REF!</definedName>
    <definedName name="ZZZZZB2" localSheetId="24">#REF!</definedName>
    <definedName name="ZZZZZB2">#REF!</definedName>
    <definedName name="zzzzzzz" localSheetId="23">#REF!</definedName>
    <definedName name="zzzzzzz" localSheetId="24">#REF!</definedName>
    <definedName name="zzzzzzz">#REF!</definedName>
    <definedName name="ZZZZZZZZZZ2" localSheetId="23">#REF!</definedName>
    <definedName name="ZZZZZZZZZZ2" localSheetId="24">#REF!</definedName>
    <definedName name="ZZZZZZZZZZ2">#REF!</definedName>
    <definedName name="ZZZZZZZZZZZ" localSheetId="23">#REF!</definedName>
    <definedName name="ZZZZZZZZZZZ" localSheetId="24">#REF!</definedName>
    <definedName name="ZZZZZZZZZZZ">#REF!</definedName>
    <definedName name="ZZZZZZZZZZZZZZZZZZZZZZZZ" localSheetId="23">#REF!</definedName>
    <definedName name="ZZZZZZZZZZZZZZZZZZZZZZZZ" localSheetId="24">#REF!</definedName>
    <definedName name="ZZZZZZZZZZZZZZZZZZZZZZZZ">#REF!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7" i="79" l="1"/>
  <c r="C7" i="79"/>
  <c r="D7" i="79"/>
  <c r="E7" i="79"/>
  <c r="F7" i="79"/>
  <c r="G7" i="79"/>
  <c r="H7" i="79"/>
  <c r="I7" i="79"/>
  <c r="J7" i="79" s="1"/>
  <c r="K7" i="79" s="1"/>
  <c r="B8" i="79"/>
  <c r="C8" i="79"/>
  <c r="D8" i="79"/>
  <c r="E8" i="79"/>
  <c r="F8" i="79"/>
  <c r="G8" i="79"/>
  <c r="H8" i="79"/>
  <c r="I8" i="79"/>
  <c r="B9" i="79"/>
  <c r="C9" i="79"/>
  <c r="D9" i="79"/>
  <c r="E9" i="79"/>
  <c r="F9" i="79"/>
  <c r="G9" i="79"/>
  <c r="H9" i="79"/>
  <c r="I9" i="79"/>
  <c r="B10" i="79"/>
  <c r="C10" i="79"/>
  <c r="D10" i="79"/>
  <c r="E10" i="79"/>
  <c r="F10" i="79"/>
  <c r="G10" i="79"/>
  <c r="H10" i="79"/>
  <c r="I10" i="79"/>
  <c r="B11" i="79"/>
  <c r="C11" i="79"/>
  <c r="D11" i="79"/>
  <c r="E11" i="79"/>
  <c r="F11" i="79"/>
  <c r="G11" i="79"/>
  <c r="H11" i="79"/>
  <c r="I11" i="79"/>
  <c r="B12" i="79"/>
  <c r="C12" i="79"/>
  <c r="D12" i="79"/>
  <c r="E12" i="79"/>
  <c r="F12" i="79"/>
  <c r="G12" i="79"/>
  <c r="H12" i="79"/>
  <c r="I12" i="79"/>
  <c r="B13" i="79"/>
  <c r="C13" i="79"/>
  <c r="D13" i="79"/>
  <c r="E13" i="79"/>
  <c r="F13" i="79"/>
  <c r="G13" i="79"/>
  <c r="H13" i="79"/>
  <c r="I13" i="79"/>
  <c r="B14" i="79"/>
  <c r="C14" i="79"/>
  <c r="D14" i="79"/>
  <c r="E14" i="79"/>
  <c r="F14" i="79"/>
  <c r="G14" i="79"/>
  <c r="H14" i="79"/>
  <c r="I14" i="79"/>
  <c r="B15" i="79"/>
  <c r="C15" i="79"/>
  <c r="D15" i="79"/>
  <c r="E15" i="79"/>
  <c r="F15" i="79"/>
  <c r="G15" i="79"/>
  <c r="H15" i="79"/>
  <c r="I15" i="79"/>
  <c r="B16" i="79"/>
  <c r="C16" i="79"/>
  <c r="D16" i="79"/>
  <c r="E16" i="79"/>
  <c r="F16" i="79"/>
  <c r="G16" i="79"/>
  <c r="H16" i="79"/>
  <c r="I16" i="79"/>
  <c r="B17" i="79"/>
  <c r="C17" i="79"/>
  <c r="D17" i="79"/>
  <c r="E17" i="79"/>
  <c r="F17" i="79"/>
  <c r="G17" i="79"/>
  <c r="H17" i="79"/>
  <c r="I17" i="79"/>
  <c r="B18" i="79"/>
  <c r="C18" i="79"/>
  <c r="D18" i="79"/>
  <c r="E18" i="79"/>
  <c r="F18" i="79"/>
  <c r="G18" i="79"/>
  <c r="H18" i="79"/>
  <c r="I18" i="79"/>
  <c r="B19" i="79"/>
  <c r="C19" i="79"/>
  <c r="D19" i="79"/>
  <c r="E19" i="79"/>
  <c r="F19" i="79"/>
  <c r="G19" i="79"/>
  <c r="H19" i="79"/>
  <c r="I19" i="79"/>
  <c r="B20" i="79"/>
  <c r="C20" i="79"/>
  <c r="D20" i="79"/>
  <c r="E20" i="79"/>
  <c r="F20" i="79"/>
  <c r="G20" i="79"/>
  <c r="H20" i="79"/>
  <c r="I20" i="79"/>
  <c r="B21" i="79"/>
  <c r="C21" i="79"/>
  <c r="D21" i="79"/>
  <c r="E21" i="79"/>
  <c r="F21" i="79"/>
  <c r="G21" i="79"/>
  <c r="H21" i="79"/>
  <c r="I21" i="79"/>
  <c r="B22" i="79"/>
  <c r="C22" i="79"/>
  <c r="D22" i="79"/>
  <c r="E22" i="79"/>
  <c r="F22" i="79"/>
  <c r="G22" i="79"/>
  <c r="H22" i="79"/>
  <c r="I22" i="79"/>
  <c r="B23" i="79"/>
  <c r="C23" i="79"/>
  <c r="D23" i="79"/>
  <c r="E23" i="79"/>
  <c r="F23" i="79"/>
  <c r="G23" i="79"/>
  <c r="H23" i="79"/>
  <c r="I23" i="79"/>
  <c r="B24" i="79"/>
  <c r="C24" i="79"/>
  <c r="D24" i="79"/>
  <c r="E24" i="79"/>
  <c r="F24" i="79"/>
  <c r="G24" i="79"/>
  <c r="H24" i="79"/>
  <c r="I24" i="79"/>
  <c r="B25" i="79"/>
  <c r="C25" i="79"/>
  <c r="D25" i="79"/>
  <c r="E25" i="79"/>
  <c r="F25" i="79"/>
  <c r="G25" i="79"/>
  <c r="H25" i="79"/>
  <c r="I25" i="79"/>
  <c r="B26" i="79"/>
  <c r="C26" i="79"/>
  <c r="D26" i="79"/>
  <c r="E26" i="79"/>
  <c r="F26" i="79"/>
  <c r="G26" i="79"/>
  <c r="H26" i="79"/>
  <c r="I26" i="79"/>
  <c r="B27" i="79"/>
  <c r="C27" i="79"/>
  <c r="D27" i="79"/>
  <c r="E27" i="79"/>
  <c r="F27" i="79"/>
  <c r="G27" i="79"/>
  <c r="H27" i="79"/>
  <c r="I27" i="79"/>
  <c r="B28" i="79"/>
  <c r="C28" i="79"/>
  <c r="D28" i="79"/>
  <c r="E28" i="79"/>
  <c r="F28" i="79"/>
  <c r="G28" i="79"/>
  <c r="H28" i="79"/>
  <c r="I28" i="79"/>
  <c r="B29" i="79"/>
  <c r="C29" i="79"/>
  <c r="D29" i="79"/>
  <c r="E29" i="79"/>
  <c r="F29" i="79"/>
  <c r="G29" i="79"/>
  <c r="H29" i="79"/>
  <c r="I29" i="79"/>
  <c r="B30" i="79"/>
  <c r="C30" i="79"/>
  <c r="D30" i="79"/>
  <c r="E30" i="79"/>
  <c r="F30" i="79"/>
  <c r="G30" i="79"/>
  <c r="H30" i="79"/>
  <c r="I30" i="79"/>
  <c r="B31" i="79"/>
  <c r="C31" i="79"/>
  <c r="D31" i="79"/>
  <c r="E31" i="79"/>
  <c r="F31" i="79"/>
  <c r="G31" i="79"/>
  <c r="H31" i="79"/>
  <c r="I31" i="79"/>
  <c r="B32" i="79"/>
  <c r="C32" i="79"/>
  <c r="D32" i="79"/>
  <c r="E32" i="79"/>
  <c r="F32" i="79"/>
  <c r="G32" i="79"/>
  <c r="H32" i="79"/>
  <c r="I32" i="79"/>
  <c r="B33" i="79"/>
  <c r="C33" i="79"/>
  <c r="D33" i="79"/>
  <c r="E33" i="79"/>
  <c r="F33" i="79"/>
  <c r="G33" i="79"/>
  <c r="H33" i="79"/>
  <c r="I33" i="79"/>
  <c r="B34" i="79"/>
  <c r="C34" i="79"/>
  <c r="D34" i="79"/>
  <c r="E34" i="79"/>
  <c r="F34" i="79"/>
  <c r="G34" i="79"/>
  <c r="H34" i="79"/>
  <c r="I34" i="79"/>
  <c r="B35" i="79"/>
  <c r="C35" i="79"/>
  <c r="D35" i="79"/>
  <c r="E35" i="79"/>
  <c r="F35" i="79"/>
  <c r="G35" i="79"/>
  <c r="H35" i="79"/>
  <c r="I35" i="79"/>
  <c r="B36" i="79"/>
  <c r="C36" i="79"/>
  <c r="D36" i="79"/>
  <c r="E36" i="79"/>
  <c r="F36" i="79"/>
  <c r="G36" i="79"/>
  <c r="H36" i="79"/>
  <c r="I36" i="79"/>
  <c r="B37" i="79"/>
  <c r="C37" i="79"/>
  <c r="D37" i="79"/>
  <c r="E37" i="79"/>
  <c r="F37" i="79"/>
  <c r="G37" i="79"/>
  <c r="H37" i="79"/>
  <c r="I37" i="79"/>
  <c r="B38" i="79"/>
  <c r="C38" i="79"/>
  <c r="D38" i="79"/>
  <c r="E38" i="79"/>
  <c r="F38" i="79"/>
  <c r="G38" i="79"/>
  <c r="H38" i="79"/>
  <c r="I38" i="79"/>
  <c r="B39" i="79"/>
  <c r="C39" i="79"/>
  <c r="N39" i="79" s="1"/>
  <c r="D39" i="79"/>
  <c r="E39" i="79"/>
  <c r="F39" i="79"/>
  <c r="G39" i="79"/>
  <c r="H39" i="79"/>
  <c r="I39" i="79"/>
  <c r="B40" i="79"/>
  <c r="C40" i="79"/>
  <c r="D40" i="79"/>
  <c r="E40" i="79"/>
  <c r="F40" i="79"/>
  <c r="G40" i="79"/>
  <c r="H40" i="79"/>
  <c r="I40" i="79"/>
  <c r="O42" i="79"/>
  <c r="N40" i="79"/>
  <c r="N38" i="79"/>
  <c r="N37" i="79"/>
  <c r="N36" i="79"/>
  <c r="N35" i="79"/>
  <c r="N34" i="79"/>
  <c r="N33" i="79"/>
  <c r="N32" i="79"/>
  <c r="N31" i="79"/>
  <c r="N30" i="79"/>
  <c r="N29" i="79"/>
  <c r="N28" i="79"/>
  <c r="N27" i="79"/>
  <c r="N26" i="79"/>
  <c r="N25" i="79"/>
  <c r="N24" i="79"/>
  <c r="N23" i="79"/>
  <c r="N22" i="79"/>
  <c r="N21" i="79"/>
  <c r="N20" i="79"/>
  <c r="N19" i="79"/>
  <c r="N18" i="79"/>
  <c r="N17" i="79"/>
  <c r="N16" i="79"/>
  <c r="N15" i="79"/>
  <c r="N14" i="79"/>
  <c r="N13" i="79"/>
  <c r="N12" i="79"/>
  <c r="N11" i="79"/>
  <c r="N10" i="79"/>
  <c r="N9" i="79"/>
  <c r="N8" i="79"/>
  <c r="J8" i="79" l="1"/>
  <c r="N7" i="79"/>
  <c r="J9" i="79" l="1"/>
  <c r="K8" i="79"/>
  <c r="J10" i="79" l="1"/>
  <c r="K9" i="79"/>
  <c r="J11" i="79" l="1"/>
  <c r="K10" i="79"/>
  <c r="J12" i="79" l="1"/>
  <c r="K11" i="79"/>
  <c r="J13" i="79" l="1"/>
  <c r="K12" i="79"/>
  <c r="J14" i="79" l="1"/>
  <c r="K13" i="79"/>
  <c r="J15" i="79" l="1"/>
  <c r="K14" i="79"/>
  <c r="J16" i="79" l="1"/>
  <c r="K15" i="79"/>
  <c r="J17" i="79" l="1"/>
  <c r="K16" i="79"/>
  <c r="J18" i="79" l="1"/>
  <c r="K17" i="79"/>
  <c r="J19" i="79" l="1"/>
  <c r="K18" i="79"/>
  <c r="J20" i="79" l="1"/>
  <c r="K19" i="79"/>
  <c r="J21" i="79" l="1"/>
  <c r="K20" i="79"/>
  <c r="J22" i="79" l="1"/>
  <c r="K21" i="79"/>
  <c r="J23" i="79" l="1"/>
  <c r="K22" i="79"/>
  <c r="J24" i="79" l="1"/>
  <c r="K23" i="79"/>
  <c r="J25" i="79" l="1"/>
  <c r="K24" i="79"/>
  <c r="J26" i="79" l="1"/>
  <c r="K25" i="79"/>
  <c r="J27" i="79" l="1"/>
  <c r="K26" i="79"/>
  <c r="J28" i="79" l="1"/>
  <c r="K27" i="79"/>
  <c r="J29" i="79" l="1"/>
  <c r="K28" i="79"/>
  <c r="J30" i="79" l="1"/>
  <c r="K29" i="79"/>
  <c r="J31" i="79" l="1"/>
  <c r="K30" i="79"/>
  <c r="J32" i="79" l="1"/>
  <c r="K31" i="79"/>
  <c r="J33" i="79" l="1"/>
  <c r="K32" i="79"/>
  <c r="J34" i="79" l="1"/>
  <c r="K33" i="79"/>
  <c r="J35" i="79" l="1"/>
  <c r="K34" i="79"/>
  <c r="J36" i="79" l="1"/>
  <c r="K35" i="79"/>
  <c r="J37" i="79" l="1"/>
  <c r="K36" i="79"/>
  <c r="J38" i="79" l="1"/>
  <c r="K37" i="79"/>
  <c r="J39" i="79" l="1"/>
  <c r="K38" i="79"/>
  <c r="J40" i="79" l="1"/>
  <c r="K40" i="79" s="1"/>
  <c r="K39" i="79"/>
  <c r="O4" i="79" l="1"/>
  <c r="P4" i="79"/>
  <c r="Q4" i="79" s="1"/>
  <c r="O2" i="79"/>
  <c r="P2" i="79"/>
  <c r="Q2" i="79" s="1"/>
  <c r="O3" i="79"/>
  <c r="P3" i="79"/>
  <c r="Q3" i="79" s="1"/>
  <c r="M45" i="51" l="1"/>
  <c r="L45" i="51"/>
  <c r="F42" i="51" s="1"/>
  <c r="K45" i="51"/>
  <c r="J45" i="51"/>
  <c r="D42" i="51" s="1"/>
  <c r="E424" i="51"/>
  <c r="E425" i="51"/>
  <c r="E176" i="51" l="1"/>
  <c r="E175" i="51"/>
  <c r="M545" i="51"/>
  <c r="L545" i="51"/>
  <c r="F542" i="51" s="1"/>
  <c r="K545" i="51"/>
  <c r="J545" i="51"/>
  <c r="D542" i="51" s="1"/>
  <c r="M212" i="51"/>
  <c r="L212" i="51"/>
  <c r="F209" i="51" s="1"/>
  <c r="K212" i="51"/>
  <c r="J212" i="51"/>
  <c r="D209" i="51" s="1"/>
  <c r="M296" i="51"/>
  <c r="L296" i="51"/>
  <c r="F293" i="51" s="1"/>
  <c r="K296" i="51"/>
  <c r="J296" i="51"/>
  <c r="D293" i="51" s="1"/>
  <c r="M461" i="51"/>
  <c r="L461" i="51"/>
  <c r="F458" i="51" s="1"/>
  <c r="K461" i="51"/>
  <c r="J461" i="51"/>
  <c r="D458" i="51" s="1"/>
  <c r="M349" i="51"/>
  <c r="F349" i="51" s="1"/>
  <c r="L349" i="51"/>
  <c r="K349" i="51"/>
  <c r="J349" i="51"/>
  <c r="E6" i="15" l="1"/>
  <c r="E91" i="70" l="1"/>
  <c r="G91" i="70" s="1"/>
  <c r="I103" i="63"/>
  <c r="G12" i="78"/>
  <c r="F69" i="77"/>
  <c r="G69" i="77" s="1"/>
  <c r="F70" i="77"/>
  <c r="F71" i="77"/>
  <c r="G71" i="77" s="1"/>
  <c r="F72" i="77"/>
  <c r="F73" i="77"/>
  <c r="F64" i="77"/>
  <c r="F65" i="77"/>
  <c r="F66" i="77"/>
  <c r="F67" i="77"/>
  <c r="F68" i="77"/>
  <c r="F59" i="77"/>
  <c r="F60" i="77"/>
  <c r="F61" i="77"/>
  <c r="F62" i="77"/>
  <c r="G62" i="77" s="1"/>
  <c r="F63" i="77"/>
  <c r="G63" i="77" s="1"/>
  <c r="F58" i="77"/>
  <c r="F57" i="77"/>
  <c r="F31" i="77"/>
  <c r="F32" i="77"/>
  <c r="F33" i="77"/>
  <c r="F34" i="77"/>
  <c r="F30" i="77"/>
  <c r="G30" i="77" s="1"/>
  <c r="F29" i="77"/>
  <c r="F26" i="77"/>
  <c r="F27" i="77"/>
  <c r="F28" i="77"/>
  <c r="F21" i="77"/>
  <c r="G21" i="77" s="1"/>
  <c r="F22" i="77"/>
  <c r="F23" i="77"/>
  <c r="F24" i="77"/>
  <c r="F25" i="77"/>
  <c r="F20" i="77"/>
  <c r="F19" i="77"/>
  <c r="H45" i="78"/>
  <c r="A45" i="78"/>
  <c r="H35" i="78"/>
  <c r="H32" i="78"/>
  <c r="H33" i="78" s="1"/>
  <c r="G26" i="78"/>
  <c r="H26" i="78" s="1"/>
  <c r="G25" i="78"/>
  <c r="H25" i="78" s="1"/>
  <c r="F21" i="78"/>
  <c r="H17" i="78"/>
  <c r="H12" i="78"/>
  <c r="F12" i="78"/>
  <c r="G11" i="78"/>
  <c r="F11" i="78"/>
  <c r="H11" i="78" s="1"/>
  <c r="G10" i="78"/>
  <c r="F10" i="78"/>
  <c r="G79" i="77"/>
  <c r="G78" i="77"/>
  <c r="H80" i="77" s="1"/>
  <c r="E73" i="77"/>
  <c r="G72" i="77"/>
  <c r="E70" i="77"/>
  <c r="E68" i="77"/>
  <c r="E67" i="77"/>
  <c r="E66" i="77"/>
  <c r="G66" i="77" s="1"/>
  <c r="E65" i="77"/>
  <c r="E64" i="77"/>
  <c r="G64" i="77" s="1"/>
  <c r="E61" i="77"/>
  <c r="G61" i="77" s="1"/>
  <c r="E60" i="77"/>
  <c r="G60" i="77" s="1"/>
  <c r="E59" i="77"/>
  <c r="E58" i="77"/>
  <c r="E57" i="77"/>
  <c r="G51" i="77"/>
  <c r="H53" i="77" s="1"/>
  <c r="G47" i="77"/>
  <c r="E47" i="77"/>
  <c r="G41" i="77"/>
  <c r="G40" i="77"/>
  <c r="H42" i="77" s="1"/>
  <c r="E34" i="77"/>
  <c r="E33" i="77"/>
  <c r="E32" i="77"/>
  <c r="G31" i="77"/>
  <c r="E29" i="77"/>
  <c r="E28" i="77"/>
  <c r="E27" i="77"/>
  <c r="G27" i="77" s="1"/>
  <c r="E26" i="77"/>
  <c r="E25" i="77"/>
  <c r="G25" i="77" s="1"/>
  <c r="E24" i="77"/>
  <c r="E23" i="77"/>
  <c r="G23" i="77" s="1"/>
  <c r="E22" i="77"/>
  <c r="E20" i="77"/>
  <c r="E19" i="77"/>
  <c r="G13" i="77"/>
  <c r="H15" i="77" s="1"/>
  <c r="G9" i="77"/>
  <c r="E9" i="77"/>
  <c r="G32" i="77" l="1"/>
  <c r="G29" i="77"/>
  <c r="G59" i="77"/>
  <c r="G65" i="77"/>
  <c r="G19" i="77"/>
  <c r="G24" i="77"/>
  <c r="G68" i="77"/>
  <c r="G22" i="77"/>
  <c r="G28" i="77"/>
  <c r="G26" i="77"/>
  <c r="H10" i="78"/>
  <c r="H13" i="78" s="1"/>
  <c r="H27" i="78"/>
  <c r="G73" i="77"/>
  <c r="G70" i="77"/>
  <c r="G67" i="77"/>
  <c r="G58" i="77"/>
  <c r="G57" i="77"/>
  <c r="G33" i="77"/>
  <c r="G34" i="77"/>
  <c r="G20" i="77"/>
  <c r="H36" i="77" l="1"/>
  <c r="H44" i="77" s="1"/>
  <c r="H74" i="77"/>
  <c r="H82" i="77" s="1"/>
  <c r="A8" i="76"/>
  <c r="C28" i="76"/>
  <c r="E28" i="76" s="1"/>
  <c r="F28" i="76" s="1"/>
  <c r="G36" i="78" s="1"/>
  <c r="H36" i="78" s="1"/>
  <c r="H37" i="78" s="1"/>
  <c r="C26" i="76"/>
  <c r="E26" i="76" s="1"/>
  <c r="F26" i="76" s="1"/>
  <c r="C24" i="76"/>
  <c r="E24" i="76" s="1"/>
  <c r="F24" i="76" s="1"/>
  <c r="C22" i="76"/>
  <c r="E22" i="76" s="1"/>
  <c r="F22" i="76" s="1"/>
  <c r="G29" i="78" s="1"/>
  <c r="H29" i="78" s="1"/>
  <c r="H30" i="78" s="1"/>
  <c r="C20" i="76"/>
  <c r="E20" i="76" s="1"/>
  <c r="F20" i="76" s="1"/>
  <c r="G22" i="78" s="1"/>
  <c r="H22" i="78" s="1"/>
  <c r="C18" i="76"/>
  <c r="E18" i="76" s="1"/>
  <c r="F18" i="76" s="1"/>
  <c r="G21" i="78" s="1"/>
  <c r="H21" i="78" s="1"/>
  <c r="C16" i="76"/>
  <c r="E16" i="76" s="1"/>
  <c r="F16" i="76" s="1"/>
  <c r="G20" i="78" s="1"/>
  <c r="H20" i="78" s="1"/>
  <c r="F26" i="75"/>
  <c r="F25" i="75"/>
  <c r="F24" i="75"/>
  <c r="F23" i="75"/>
  <c r="F22" i="75"/>
  <c r="F21" i="75"/>
  <c r="F20" i="75"/>
  <c r="D19" i="75"/>
  <c r="F19" i="75" s="1"/>
  <c r="F18" i="75"/>
  <c r="C17" i="75"/>
  <c r="F17" i="75" s="1"/>
  <c r="F16" i="75"/>
  <c r="F15" i="75"/>
  <c r="F14" i="75"/>
  <c r="F13" i="75"/>
  <c r="F12" i="75"/>
  <c r="F11" i="75"/>
  <c r="E10" i="75"/>
  <c r="D10" i="75"/>
  <c r="C10" i="75"/>
  <c r="F10" i="75" s="1"/>
  <c r="L14" i="74"/>
  <c r="H13" i="74"/>
  <c r="L13" i="74" s="1"/>
  <c r="L12" i="74"/>
  <c r="L11" i="74"/>
  <c r="L10" i="74"/>
  <c r="G21" i="73"/>
  <c r="G20" i="73"/>
  <c r="G19" i="73"/>
  <c r="G18" i="73"/>
  <c r="G17" i="73"/>
  <c r="G16" i="73"/>
  <c r="G15" i="73"/>
  <c r="G14" i="73"/>
  <c r="G13" i="73"/>
  <c r="G12" i="73"/>
  <c r="G11" i="73"/>
  <c r="G10" i="73"/>
  <c r="D10" i="73"/>
  <c r="J59" i="72"/>
  <c r="J60" i="72" s="1"/>
  <c r="J58" i="72"/>
  <c r="J57" i="72"/>
  <c r="J54" i="72"/>
  <c r="J53" i="72"/>
  <c r="J52" i="72"/>
  <c r="J49" i="72"/>
  <c r="J48" i="72"/>
  <c r="J47" i="72"/>
  <c r="J44" i="72"/>
  <c r="J43" i="72"/>
  <c r="J42" i="72"/>
  <c r="J39" i="72"/>
  <c r="J38" i="72"/>
  <c r="J37" i="72"/>
  <c r="J34" i="72"/>
  <c r="J33" i="72"/>
  <c r="J32" i="72"/>
  <c r="J29" i="72"/>
  <c r="J28" i="72"/>
  <c r="J27" i="72"/>
  <c r="J24" i="72"/>
  <c r="J23" i="72"/>
  <c r="J22" i="72"/>
  <c r="J21" i="72"/>
  <c r="J18" i="72"/>
  <c r="J17" i="72"/>
  <c r="J16" i="72"/>
  <c r="J15" i="72"/>
  <c r="J19" i="72" l="1"/>
  <c r="G15" i="78" s="1"/>
  <c r="H15" i="78" s="1"/>
  <c r="J25" i="72"/>
  <c r="G16" i="78" s="1"/>
  <c r="H16" i="78" s="1"/>
  <c r="J40" i="72"/>
  <c r="J35" i="72"/>
  <c r="J55" i="72"/>
  <c r="J30" i="72"/>
  <c r="J50" i="72"/>
  <c r="J45" i="72"/>
  <c r="H23" i="78"/>
  <c r="A9" i="67"/>
  <c r="H18" i="78" l="1"/>
  <c r="H39" i="78" s="1"/>
  <c r="I98" i="70"/>
  <c r="D509" i="51"/>
  <c r="A509" i="51"/>
  <c r="F509" i="51" s="1"/>
  <c r="G509" i="51" s="1"/>
  <c r="E508" i="51"/>
  <c r="D508" i="51"/>
  <c r="A508" i="51"/>
  <c r="E507" i="51"/>
  <c r="D507" i="51"/>
  <c r="A507" i="51"/>
  <c r="E259" i="51"/>
  <c r="E258" i="51"/>
  <c r="D260" i="51"/>
  <c r="A260" i="51"/>
  <c r="F260" i="51" s="1"/>
  <c r="G260" i="51" s="1"/>
  <c r="D259" i="51"/>
  <c r="A259" i="51"/>
  <c r="D258" i="51"/>
  <c r="A258" i="51"/>
  <c r="H43" i="78" l="1"/>
  <c r="H47" i="78" s="1"/>
  <c r="H49" i="78" s="1"/>
  <c r="E6" i="65"/>
  <c r="E8" i="65" s="1"/>
  <c r="F258" i="51"/>
  <c r="G258" i="51" s="1"/>
  <c r="F507" i="51"/>
  <c r="G507" i="51" s="1"/>
  <c r="F508" i="51" l="1"/>
  <c r="G508" i="51" s="1"/>
  <c r="F259" i="51"/>
  <c r="G259" i="51" s="1"/>
  <c r="H107" i="70" l="1"/>
  <c r="H67" i="70"/>
  <c r="E70" i="51" l="1"/>
  <c r="M459" i="51" l="1"/>
  <c r="L459" i="51"/>
  <c r="K459" i="51"/>
  <c r="J459" i="51"/>
  <c r="D425" i="51"/>
  <c r="A425" i="51"/>
  <c r="D424" i="51"/>
  <c r="A424" i="51"/>
  <c r="J210" i="51"/>
  <c r="K210" i="51"/>
  <c r="L210" i="51"/>
  <c r="M210" i="51"/>
  <c r="D176" i="51"/>
  <c r="A176" i="51"/>
  <c r="D175" i="51"/>
  <c r="A175" i="51"/>
  <c r="F424" i="51" l="1"/>
  <c r="G424" i="51" s="1"/>
  <c r="F425" i="51" l="1"/>
  <c r="G425" i="51" s="1"/>
  <c r="G426" i="51" s="1"/>
  <c r="F176" i="51"/>
  <c r="G176" i="51" s="1"/>
  <c r="F175" i="51" l="1"/>
  <c r="G175" i="51" s="1"/>
  <c r="F107" i="70" l="1"/>
  <c r="E404" i="51" s="1"/>
  <c r="E98" i="51"/>
  <c r="J211" i="51"/>
  <c r="K211" i="51"/>
  <c r="L211" i="51"/>
  <c r="M211" i="51"/>
  <c r="F67" i="70"/>
  <c r="E154" i="51" s="1"/>
  <c r="E126" i="51"/>
  <c r="G126" i="51" s="1"/>
  <c r="G28" i="51"/>
  <c r="W61" i="15"/>
  <c r="B59" i="15"/>
  <c r="W58" i="15"/>
  <c r="W57" i="15"/>
  <c r="W56" i="15"/>
  <c r="W55" i="15"/>
  <c r="W54" i="15"/>
  <c r="B52" i="15"/>
  <c r="W51" i="15"/>
  <c r="W50" i="15"/>
  <c r="B48" i="15"/>
  <c r="B46" i="15"/>
  <c r="W39" i="15"/>
  <c r="I57" i="70"/>
  <c r="G26" i="1" s="1"/>
  <c r="K15" i="51"/>
  <c r="L15" i="51"/>
  <c r="M15" i="51"/>
  <c r="N15" i="51"/>
  <c r="F15" i="51"/>
  <c r="E15" i="51"/>
  <c r="D15" i="51"/>
  <c r="F16" i="51"/>
  <c r="E16" i="51"/>
  <c r="D16" i="51"/>
  <c r="N16" i="51"/>
  <c r="M16" i="51"/>
  <c r="L16" i="51"/>
  <c r="K16" i="51"/>
  <c r="N14" i="51"/>
  <c r="M14" i="51"/>
  <c r="L14" i="51"/>
  <c r="K14" i="51"/>
  <c r="M13" i="51"/>
  <c r="K13" i="51"/>
  <c r="M44" i="51"/>
  <c r="L44" i="51"/>
  <c r="K44" i="51"/>
  <c r="J44" i="51"/>
  <c r="M43" i="51"/>
  <c r="L43" i="51"/>
  <c r="K43" i="51"/>
  <c r="J43" i="51"/>
  <c r="M42" i="51"/>
  <c r="L42" i="51"/>
  <c r="K42" i="51"/>
  <c r="J42" i="51"/>
  <c r="L41" i="51"/>
  <c r="F43" i="51" s="1"/>
  <c r="J41" i="51"/>
  <c r="D44" i="51" s="1"/>
  <c r="E619" i="51"/>
  <c r="M600" i="51"/>
  <c r="L600" i="51"/>
  <c r="K600" i="51"/>
  <c r="J600" i="51"/>
  <c r="M599" i="51"/>
  <c r="L599" i="51"/>
  <c r="K599" i="51"/>
  <c r="J599" i="51"/>
  <c r="M598" i="51"/>
  <c r="L598" i="51"/>
  <c r="K598" i="51"/>
  <c r="J598" i="51"/>
  <c r="L597" i="51"/>
  <c r="F599" i="51" s="1"/>
  <c r="G599" i="51" s="1"/>
  <c r="J597" i="51"/>
  <c r="D600" i="51" s="1"/>
  <c r="M572" i="51"/>
  <c r="L572" i="51"/>
  <c r="K572" i="51"/>
  <c r="J572" i="51"/>
  <c r="M571" i="51"/>
  <c r="L571" i="51"/>
  <c r="K571" i="51"/>
  <c r="J571" i="51"/>
  <c r="M570" i="51"/>
  <c r="L570" i="51"/>
  <c r="K570" i="51"/>
  <c r="J570" i="51"/>
  <c r="L569" i="51"/>
  <c r="F571" i="51" s="1"/>
  <c r="G571" i="51" s="1"/>
  <c r="J569" i="51"/>
  <c r="D572" i="51" s="1"/>
  <c r="M544" i="51"/>
  <c r="L544" i="51"/>
  <c r="K544" i="51"/>
  <c r="J544" i="51"/>
  <c r="M543" i="51"/>
  <c r="L543" i="51"/>
  <c r="K543" i="51"/>
  <c r="J543" i="51"/>
  <c r="M542" i="51"/>
  <c r="L542" i="51"/>
  <c r="K542" i="51"/>
  <c r="J542" i="51"/>
  <c r="L541" i="51"/>
  <c r="J541" i="51"/>
  <c r="M516" i="51"/>
  <c r="L516" i="51"/>
  <c r="K516" i="51"/>
  <c r="J516" i="51"/>
  <c r="M515" i="51"/>
  <c r="L515" i="51"/>
  <c r="K515" i="51"/>
  <c r="J515" i="51"/>
  <c r="M514" i="51"/>
  <c r="L514" i="51"/>
  <c r="K514" i="51"/>
  <c r="J514" i="51"/>
  <c r="L513" i="51"/>
  <c r="F515" i="51" s="1"/>
  <c r="G515" i="51" s="1"/>
  <c r="J513" i="51"/>
  <c r="D516" i="51" s="1"/>
  <c r="M488" i="51"/>
  <c r="L488" i="51"/>
  <c r="K488" i="51"/>
  <c r="J488" i="51"/>
  <c r="M487" i="51"/>
  <c r="L487" i="51"/>
  <c r="K487" i="51"/>
  <c r="J487" i="51"/>
  <c r="M486" i="51"/>
  <c r="L486" i="51"/>
  <c r="K486" i="51"/>
  <c r="J486" i="51"/>
  <c r="L485" i="51"/>
  <c r="F487" i="51" s="1"/>
  <c r="G487" i="51" s="1"/>
  <c r="J485" i="51"/>
  <c r="D487" i="51" s="1"/>
  <c r="M460" i="51"/>
  <c r="L460" i="51"/>
  <c r="K460" i="51"/>
  <c r="J460" i="51"/>
  <c r="M458" i="51"/>
  <c r="L458" i="51"/>
  <c r="K458" i="51"/>
  <c r="J458" i="51"/>
  <c r="L457" i="51"/>
  <c r="J457" i="51"/>
  <c r="M432" i="51"/>
  <c r="L432" i="51"/>
  <c r="K432" i="51"/>
  <c r="J432" i="51"/>
  <c r="M431" i="51"/>
  <c r="L431" i="51"/>
  <c r="K431" i="51"/>
  <c r="J431" i="51"/>
  <c r="M430" i="51"/>
  <c r="L430" i="51"/>
  <c r="K430" i="51"/>
  <c r="J430" i="51"/>
  <c r="L429" i="51"/>
  <c r="F431" i="51" s="1"/>
  <c r="G431" i="51" s="1"/>
  <c r="J429" i="51"/>
  <c r="D431" i="51" s="1"/>
  <c r="A588" i="51"/>
  <c r="D591" i="51"/>
  <c r="D592" i="51"/>
  <c r="D593" i="51"/>
  <c r="G609" i="51"/>
  <c r="G610" i="51"/>
  <c r="G612" i="51"/>
  <c r="M405" i="51"/>
  <c r="L405" i="51"/>
  <c r="K405" i="51"/>
  <c r="J405" i="51"/>
  <c r="M404" i="51"/>
  <c r="L404" i="51"/>
  <c r="K404" i="51"/>
  <c r="J404" i="51"/>
  <c r="M403" i="51"/>
  <c r="L403" i="51"/>
  <c r="K403" i="51"/>
  <c r="J403" i="51"/>
  <c r="L402" i="51"/>
  <c r="J402" i="51"/>
  <c r="D405" i="51" s="1"/>
  <c r="M377" i="51"/>
  <c r="L377" i="51"/>
  <c r="K377" i="51"/>
  <c r="J377" i="51"/>
  <c r="M376" i="51"/>
  <c r="L376" i="51"/>
  <c r="K376" i="51"/>
  <c r="J376" i="51"/>
  <c r="M375" i="51"/>
  <c r="L375" i="51"/>
  <c r="K375" i="51"/>
  <c r="J375" i="51"/>
  <c r="L374" i="51"/>
  <c r="F376" i="51" s="1"/>
  <c r="J374" i="51"/>
  <c r="D377" i="51" s="1"/>
  <c r="K13" i="69"/>
  <c r="J13" i="69"/>
  <c r="L348" i="51"/>
  <c r="J348" i="51"/>
  <c r="M323" i="51"/>
  <c r="L323" i="51"/>
  <c r="K323" i="51"/>
  <c r="J323" i="51"/>
  <c r="M322" i="51"/>
  <c r="L322" i="51"/>
  <c r="K322" i="51"/>
  <c r="J322" i="51"/>
  <c r="M321" i="51"/>
  <c r="L321" i="51"/>
  <c r="K321" i="51"/>
  <c r="J321" i="51"/>
  <c r="L320" i="51"/>
  <c r="F322" i="51" s="1"/>
  <c r="G322" i="51" s="1"/>
  <c r="J320" i="51"/>
  <c r="D322" i="51" s="1"/>
  <c r="J293" i="51"/>
  <c r="K293" i="51"/>
  <c r="L293" i="51"/>
  <c r="M293" i="51"/>
  <c r="J294" i="51"/>
  <c r="K294" i="51"/>
  <c r="L294" i="51"/>
  <c r="M294" i="51"/>
  <c r="J295" i="51"/>
  <c r="K295" i="51"/>
  <c r="L295" i="51"/>
  <c r="M295" i="51"/>
  <c r="L292" i="51"/>
  <c r="J292" i="51"/>
  <c r="M267" i="51"/>
  <c r="L267" i="51"/>
  <c r="K267" i="51"/>
  <c r="J267" i="51"/>
  <c r="M266" i="51"/>
  <c r="L266" i="51"/>
  <c r="K266" i="51"/>
  <c r="J266" i="51"/>
  <c r="M265" i="51"/>
  <c r="L265" i="51"/>
  <c r="K265" i="51"/>
  <c r="J265" i="51"/>
  <c r="L264" i="51"/>
  <c r="F266" i="51" s="1"/>
  <c r="G266" i="51" s="1"/>
  <c r="J264" i="51"/>
  <c r="D267" i="51" s="1"/>
  <c r="M239" i="51"/>
  <c r="L239" i="51"/>
  <c r="K239" i="51"/>
  <c r="J239" i="51"/>
  <c r="M238" i="51"/>
  <c r="L238" i="51"/>
  <c r="K238" i="51"/>
  <c r="J238" i="51"/>
  <c r="M237" i="51"/>
  <c r="L237" i="51"/>
  <c r="K237" i="51"/>
  <c r="J237" i="51"/>
  <c r="L236" i="51"/>
  <c r="F239" i="51" s="1"/>
  <c r="G239" i="51" s="1"/>
  <c r="J236" i="51"/>
  <c r="D238" i="51" s="1"/>
  <c r="M209" i="51"/>
  <c r="L209" i="51"/>
  <c r="K209" i="51"/>
  <c r="J209" i="51"/>
  <c r="L208" i="51"/>
  <c r="J208" i="51"/>
  <c r="C12" i="70"/>
  <c r="C19" i="70"/>
  <c r="C18" i="70"/>
  <c r="C17" i="70"/>
  <c r="C16" i="70"/>
  <c r="C15" i="70"/>
  <c r="C14" i="70"/>
  <c r="C13" i="70"/>
  <c r="C11" i="70"/>
  <c r="C10" i="70"/>
  <c r="C9" i="70"/>
  <c r="C22" i="70" s="1"/>
  <c r="K12" i="69"/>
  <c r="J12" i="69"/>
  <c r="M183" i="51"/>
  <c r="L183" i="51"/>
  <c r="K183" i="51"/>
  <c r="J183" i="51"/>
  <c r="M182" i="51"/>
  <c r="L182" i="51"/>
  <c r="K182" i="51"/>
  <c r="J182" i="51"/>
  <c r="M181" i="51"/>
  <c r="L181" i="51"/>
  <c r="K181" i="51"/>
  <c r="J181" i="51"/>
  <c r="L180" i="51"/>
  <c r="F181" i="51" s="1"/>
  <c r="J180" i="51"/>
  <c r="D183" i="51" s="1"/>
  <c r="C136" i="70" l="1"/>
  <c r="E136" i="70" s="1"/>
  <c r="C128" i="70"/>
  <c r="C122" i="70"/>
  <c r="C116" i="70"/>
  <c r="F459" i="51"/>
  <c r="D459" i="51"/>
  <c r="F210" i="51"/>
  <c r="C40" i="70"/>
  <c r="D40" i="70" s="1"/>
  <c r="F40" i="70" s="1"/>
  <c r="C133" i="70"/>
  <c r="E133" i="70" s="1"/>
  <c r="C42" i="70"/>
  <c r="D42" i="70" s="1"/>
  <c r="F42" i="70" s="1"/>
  <c r="C135" i="70"/>
  <c r="E135" i="70" s="1"/>
  <c r="C41" i="70"/>
  <c r="D41" i="70" s="1"/>
  <c r="F41" i="70" s="1"/>
  <c r="C134" i="70"/>
  <c r="E134" i="70" s="1"/>
  <c r="C43" i="70"/>
  <c r="D43" i="70" s="1"/>
  <c r="F43" i="70" s="1"/>
  <c r="C31" i="70"/>
  <c r="D31" i="70" s="1"/>
  <c r="F31" i="70" s="1"/>
  <c r="G31" i="70" s="1"/>
  <c r="C36" i="70"/>
  <c r="D36" i="70" s="1"/>
  <c r="F36" i="70" s="1"/>
  <c r="C37" i="70"/>
  <c r="D37" i="70" s="1"/>
  <c r="F37" i="70" s="1"/>
  <c r="C38" i="70"/>
  <c r="D38" i="70" s="1"/>
  <c r="F38" i="70" s="1"/>
  <c r="C39" i="70"/>
  <c r="D39" i="70" s="1"/>
  <c r="F39" i="70" s="1"/>
  <c r="F295" i="51"/>
  <c r="D211" i="51"/>
  <c r="D210" i="51"/>
  <c r="D295" i="51"/>
  <c r="F211" i="51"/>
  <c r="G15" i="51"/>
  <c r="G16" i="51"/>
  <c r="C30" i="70"/>
  <c r="D30" i="70" s="1"/>
  <c r="F30" i="70" s="1"/>
  <c r="G30" i="70" s="1"/>
  <c r="C35" i="70"/>
  <c r="D35" i="70" s="1"/>
  <c r="F35" i="70" s="1"/>
  <c r="D43" i="51"/>
  <c r="G43" i="51"/>
  <c r="F44" i="51"/>
  <c r="G44" i="51" s="1"/>
  <c r="F543" i="51"/>
  <c r="F514" i="51"/>
  <c r="D543" i="51"/>
  <c r="F544" i="51"/>
  <c r="F570" i="51"/>
  <c r="F598" i="51"/>
  <c r="D544" i="51"/>
  <c r="D598" i="51"/>
  <c r="D599" i="51"/>
  <c r="F600" i="51"/>
  <c r="G600" i="51" s="1"/>
  <c r="D570" i="51"/>
  <c r="D571" i="51"/>
  <c r="F572" i="51"/>
  <c r="G572" i="51" s="1"/>
  <c r="F486" i="51"/>
  <c r="D460" i="51"/>
  <c r="F430" i="51"/>
  <c r="F460" i="51"/>
  <c r="D514" i="51"/>
  <c r="D515" i="51"/>
  <c r="F516" i="51"/>
  <c r="G516" i="51" s="1"/>
  <c r="D488" i="51"/>
  <c r="D486" i="51"/>
  <c r="F488" i="51"/>
  <c r="G488" i="51" s="1"/>
  <c r="D432" i="51"/>
  <c r="D430" i="51"/>
  <c r="F432" i="51"/>
  <c r="G432" i="51" s="1"/>
  <c r="D403" i="51"/>
  <c r="D404" i="51"/>
  <c r="F404" i="51"/>
  <c r="F405" i="51"/>
  <c r="G405" i="51" s="1"/>
  <c r="F403" i="51"/>
  <c r="G376" i="51"/>
  <c r="D375" i="51"/>
  <c r="D376" i="51"/>
  <c r="F377" i="51"/>
  <c r="G377" i="51" s="1"/>
  <c r="F375" i="51"/>
  <c r="F321" i="51"/>
  <c r="D349" i="51"/>
  <c r="F294" i="51"/>
  <c r="G349" i="51"/>
  <c r="D323" i="51"/>
  <c r="D321" i="51"/>
  <c r="F323" i="51"/>
  <c r="G323" i="51" s="1"/>
  <c r="D294" i="51"/>
  <c r="F238" i="51"/>
  <c r="G238" i="51" s="1"/>
  <c r="D182" i="51"/>
  <c r="F183" i="51"/>
  <c r="D266" i="51"/>
  <c r="D181" i="51"/>
  <c r="F182" i="51"/>
  <c r="F237" i="51"/>
  <c r="F267" i="51"/>
  <c r="G267" i="51" s="1"/>
  <c r="D265" i="51"/>
  <c r="F265" i="51"/>
  <c r="D239" i="51"/>
  <c r="D237" i="51"/>
  <c r="I35" i="70" l="1"/>
  <c r="E42" i="51" s="1"/>
  <c r="G42" i="51" s="1"/>
  <c r="I133" i="70"/>
  <c r="E570" i="51" s="1"/>
  <c r="D116" i="70" l="1"/>
  <c r="C115" i="70"/>
  <c r="D115" i="70" s="1"/>
  <c r="C113" i="70"/>
  <c r="D113" i="70" s="1"/>
  <c r="L155" i="51"/>
  <c r="M155" i="51"/>
  <c r="L156" i="51"/>
  <c r="M156" i="51"/>
  <c r="M154" i="51"/>
  <c r="L154" i="51"/>
  <c r="K155" i="51"/>
  <c r="K156" i="51"/>
  <c r="K154" i="51"/>
  <c r="J155" i="51"/>
  <c r="J156" i="51"/>
  <c r="J154" i="51"/>
  <c r="J153" i="51"/>
  <c r="L153" i="51"/>
  <c r="C140" i="70"/>
  <c r="D140" i="70" s="1"/>
  <c r="C114" i="70"/>
  <c r="D114" i="70" s="1"/>
  <c r="C141" i="70"/>
  <c r="D141" i="70" s="1"/>
  <c r="C142" i="70"/>
  <c r="D142" i="70" s="1"/>
  <c r="C126" i="70"/>
  <c r="E126" i="70" s="1"/>
  <c r="E128" i="70"/>
  <c r="C127" i="70"/>
  <c r="E127" i="70" s="1"/>
  <c r="C120" i="70"/>
  <c r="D120" i="70" s="1"/>
  <c r="D122" i="70"/>
  <c r="C121" i="70"/>
  <c r="D121" i="70" s="1"/>
  <c r="C109" i="70"/>
  <c r="D109" i="70" s="1"/>
  <c r="C108" i="70"/>
  <c r="D108" i="70" s="1"/>
  <c r="C107" i="70"/>
  <c r="D107" i="70" s="1"/>
  <c r="C110" i="70"/>
  <c r="D110" i="70" s="1"/>
  <c r="C105" i="70"/>
  <c r="D105" i="70" s="1"/>
  <c r="C104" i="70"/>
  <c r="D104" i="70" s="1"/>
  <c r="C103" i="70"/>
  <c r="D103" i="70" s="1"/>
  <c r="C102" i="70"/>
  <c r="D102" i="70" s="1"/>
  <c r="C100" i="70"/>
  <c r="D100" i="70" s="1"/>
  <c r="C98" i="70"/>
  <c r="C93" i="70"/>
  <c r="G93" i="70" s="1"/>
  <c r="C94" i="70"/>
  <c r="G94" i="70" s="1"/>
  <c r="C95" i="70"/>
  <c r="G95" i="70" s="1"/>
  <c r="C32" i="70"/>
  <c r="D32" i="70" s="1"/>
  <c r="F32" i="70" s="1"/>
  <c r="G32" i="70" s="1"/>
  <c r="C29" i="70"/>
  <c r="D29" i="70" s="1"/>
  <c r="F29" i="70" s="1"/>
  <c r="G29" i="70" s="1"/>
  <c r="C28" i="70"/>
  <c r="D28" i="70" s="1"/>
  <c r="F28" i="70" s="1"/>
  <c r="G28" i="70" s="1"/>
  <c r="C27" i="70"/>
  <c r="D27" i="70" s="1"/>
  <c r="F27" i="70" s="1"/>
  <c r="G27" i="70" s="1"/>
  <c r="C26" i="70"/>
  <c r="D26" i="70" s="1"/>
  <c r="F26" i="70" s="1"/>
  <c r="G26" i="70" s="1"/>
  <c r="C25" i="70"/>
  <c r="D25" i="70" s="1"/>
  <c r="F25" i="70" s="1"/>
  <c r="G25" i="70" s="1"/>
  <c r="C24" i="70"/>
  <c r="D24" i="70" s="1"/>
  <c r="F24" i="70" s="1"/>
  <c r="G24" i="70" s="1"/>
  <c r="D22" i="70"/>
  <c r="F22" i="70" s="1"/>
  <c r="G22" i="70" s="1"/>
  <c r="C86" i="70"/>
  <c r="E86" i="70" s="1"/>
  <c r="C85" i="70"/>
  <c r="E85" i="70" s="1"/>
  <c r="C84" i="70"/>
  <c r="E84" i="70" s="1"/>
  <c r="C81" i="70"/>
  <c r="D81" i="70" s="1"/>
  <c r="C80" i="70"/>
  <c r="D80" i="70" s="1"/>
  <c r="C79" i="70"/>
  <c r="D79" i="70" s="1"/>
  <c r="C76" i="70"/>
  <c r="D76" i="70" s="1"/>
  <c r="C75" i="70"/>
  <c r="D75" i="70" s="1"/>
  <c r="C74" i="70"/>
  <c r="D74" i="70" s="1"/>
  <c r="C70" i="70"/>
  <c r="D70" i="70" s="1"/>
  <c r="C69" i="70"/>
  <c r="D69" i="70" s="1"/>
  <c r="C68" i="70"/>
  <c r="D68" i="70" s="1"/>
  <c r="C65" i="70"/>
  <c r="C64" i="70"/>
  <c r="C63" i="70"/>
  <c r="C62" i="70"/>
  <c r="C61" i="70"/>
  <c r="C60" i="70"/>
  <c r="C59" i="70"/>
  <c r="C57" i="70"/>
  <c r="C46" i="70"/>
  <c r="D46" i="70" s="1"/>
  <c r="F46" i="70" s="1"/>
  <c r="C48" i="70"/>
  <c r="D48" i="70" s="1"/>
  <c r="F48" i="70" s="1"/>
  <c r="C49" i="70"/>
  <c r="D49" i="70" s="1"/>
  <c r="F49" i="70" s="1"/>
  <c r="C50" i="70"/>
  <c r="D50" i="70" s="1"/>
  <c r="F50" i="70" s="1"/>
  <c r="C54" i="70"/>
  <c r="D54" i="70" s="1"/>
  <c r="F54" i="70" s="1"/>
  <c r="C53" i="70"/>
  <c r="D53" i="70" s="1"/>
  <c r="F53" i="70" s="1"/>
  <c r="C52" i="70"/>
  <c r="D52" i="70" s="1"/>
  <c r="F52" i="70" s="1"/>
  <c r="C51" i="70"/>
  <c r="D51" i="70" s="1"/>
  <c r="F51" i="70" s="1"/>
  <c r="D155" i="51" l="1"/>
  <c r="F155" i="51"/>
  <c r="I107" i="70"/>
  <c r="E403" i="51" s="1"/>
  <c r="I113" i="70"/>
  <c r="E458" i="51" s="1"/>
  <c r="G295" i="51"/>
  <c r="F156" i="51"/>
  <c r="F154" i="51"/>
  <c r="D156" i="51"/>
  <c r="D154" i="51"/>
  <c r="G182" i="51"/>
  <c r="E460" i="51" l="1"/>
  <c r="E459" i="51"/>
  <c r="G350" i="51"/>
  <c r="G404" i="51"/>
  <c r="G403" i="51"/>
  <c r="I20" i="70"/>
  <c r="K17" i="69"/>
  <c r="J17" i="69"/>
  <c r="K8" i="69"/>
  <c r="K9" i="69"/>
  <c r="K10" i="69"/>
  <c r="K11" i="69"/>
  <c r="K14" i="69"/>
  <c r="K15" i="69"/>
  <c r="K16" i="69"/>
  <c r="J8" i="69"/>
  <c r="J9" i="69"/>
  <c r="J10" i="69"/>
  <c r="J11" i="69"/>
  <c r="J14" i="69"/>
  <c r="J15" i="69"/>
  <c r="J16" i="69"/>
  <c r="K7" i="69"/>
  <c r="J7" i="69"/>
  <c r="K4" i="69"/>
  <c r="G459" i="51" l="1"/>
  <c r="G460" i="51"/>
  <c r="G458" i="51"/>
  <c r="C23" i="70"/>
  <c r="D23" i="70" s="1"/>
  <c r="F23" i="70" s="1"/>
  <c r="G23" i="70" s="1"/>
  <c r="I22" i="70" s="1"/>
  <c r="C139" i="70"/>
  <c r="C131" i="70"/>
  <c r="D131" i="70" s="1"/>
  <c r="I131" i="70" s="1"/>
  <c r="E542" i="51" s="1"/>
  <c r="C125" i="70"/>
  <c r="E125" i="70" s="1"/>
  <c r="I125" i="70" s="1"/>
  <c r="G514" i="51" s="1"/>
  <c r="C119" i="70"/>
  <c r="D119" i="70" s="1"/>
  <c r="I119" i="70" s="1"/>
  <c r="E486" i="51" s="1"/>
  <c r="G486" i="51" s="1"/>
  <c r="G430" i="51"/>
  <c r="C101" i="70"/>
  <c r="D101" i="70" s="1"/>
  <c r="I100" i="70" s="1"/>
  <c r="C92" i="70"/>
  <c r="G92" i="70" s="1"/>
  <c r="C67" i="70"/>
  <c r="C89" i="70"/>
  <c r="C58" i="70"/>
  <c r="C47" i="70"/>
  <c r="D47" i="70" s="1"/>
  <c r="F47" i="70" s="1"/>
  <c r="C73" i="70"/>
  <c r="D73" i="70" s="1"/>
  <c r="C83" i="70"/>
  <c r="C78" i="70"/>
  <c r="D78" i="70" s="1"/>
  <c r="A616" i="51"/>
  <c r="A560" i="51"/>
  <c r="G584" i="51"/>
  <c r="G582" i="51"/>
  <c r="G581" i="51"/>
  <c r="E565" i="51"/>
  <c r="D565" i="51"/>
  <c r="E564" i="51"/>
  <c r="D564" i="51"/>
  <c r="E563" i="51"/>
  <c r="D563" i="51"/>
  <c r="A532" i="51"/>
  <c r="A504" i="51"/>
  <c r="A476" i="51"/>
  <c r="A448" i="51"/>
  <c r="A421" i="51"/>
  <c r="A393" i="51"/>
  <c r="G444" i="51"/>
  <c r="G442" i="51"/>
  <c r="G441" i="51"/>
  <c r="G417" i="51"/>
  <c r="G415" i="51"/>
  <c r="G414" i="51"/>
  <c r="D398" i="51"/>
  <c r="E397" i="51"/>
  <c r="D397" i="51"/>
  <c r="E396" i="51"/>
  <c r="D396" i="51"/>
  <c r="A311" i="51"/>
  <c r="A283" i="51"/>
  <c r="A255" i="51"/>
  <c r="D368" i="51"/>
  <c r="D369" i="51"/>
  <c r="G556" i="51"/>
  <c r="G554" i="51"/>
  <c r="G553" i="51"/>
  <c r="E537" i="51"/>
  <c r="D537" i="51"/>
  <c r="E536" i="51"/>
  <c r="D536" i="51"/>
  <c r="E535" i="51"/>
  <c r="D535" i="51"/>
  <c r="G528" i="51"/>
  <c r="G526" i="51"/>
  <c r="G525" i="51"/>
  <c r="G500" i="51"/>
  <c r="G498" i="51"/>
  <c r="G497" i="51"/>
  <c r="D481" i="51"/>
  <c r="E480" i="51"/>
  <c r="D480" i="51"/>
  <c r="E479" i="51"/>
  <c r="D479" i="51"/>
  <c r="G472" i="51"/>
  <c r="G470" i="51"/>
  <c r="G469" i="51"/>
  <c r="E453" i="51"/>
  <c r="D453" i="51"/>
  <c r="E452" i="51"/>
  <c r="D452" i="51"/>
  <c r="E451" i="51"/>
  <c r="D451" i="51"/>
  <c r="G335" i="51"/>
  <c r="G333" i="51"/>
  <c r="G332" i="51"/>
  <c r="E316" i="51"/>
  <c r="D316" i="51"/>
  <c r="E315" i="51"/>
  <c r="D315" i="51"/>
  <c r="E314" i="51"/>
  <c r="D314" i="51"/>
  <c r="G307" i="51"/>
  <c r="G305" i="51"/>
  <c r="G304" i="51"/>
  <c r="E288" i="51"/>
  <c r="D288" i="51"/>
  <c r="E287" i="51"/>
  <c r="D287" i="51"/>
  <c r="E286" i="51"/>
  <c r="D286" i="51"/>
  <c r="E543" i="51" l="1"/>
  <c r="E544" i="51"/>
  <c r="G544" i="51" s="1"/>
  <c r="G461" i="51"/>
  <c r="G465" i="51" s="1"/>
  <c r="E375" i="51"/>
  <c r="G375" i="51" s="1"/>
  <c r="I46" i="70"/>
  <c r="E63" i="51" s="1"/>
  <c r="E64" i="51" s="1"/>
  <c r="I73" i="70"/>
  <c r="E209" i="51" s="1"/>
  <c r="I78" i="70"/>
  <c r="E237" i="51" s="1"/>
  <c r="D139" i="70"/>
  <c r="I139" i="70" s="1"/>
  <c r="E83" i="70"/>
  <c r="D89" i="70"/>
  <c r="I89" i="70" s="1"/>
  <c r="E293" i="51" s="1"/>
  <c r="E294" i="51" s="1"/>
  <c r="E14" i="51"/>
  <c r="G14" i="51" s="1"/>
  <c r="I91" i="70"/>
  <c r="E321" i="51" s="1"/>
  <c r="G321" i="51" s="1"/>
  <c r="G324" i="51" s="1"/>
  <c r="G328" i="51" s="1"/>
  <c r="G181" i="51"/>
  <c r="D67" i="70"/>
  <c r="I67" i="70" s="1"/>
  <c r="G542" i="51"/>
  <c r="G543" i="51"/>
  <c r="G406" i="51"/>
  <c r="G410" i="51" s="1"/>
  <c r="G433" i="51"/>
  <c r="G437" i="51" s="1"/>
  <c r="G489" i="51"/>
  <c r="G493" i="51" s="1"/>
  <c r="G517" i="51"/>
  <c r="G521" i="51" s="1"/>
  <c r="E598" i="51" l="1"/>
  <c r="G598" i="51" s="1"/>
  <c r="G601" i="51" s="1"/>
  <c r="G605" i="51" s="1"/>
  <c r="E210" i="51"/>
  <c r="G210" i="51" s="1"/>
  <c r="G265" i="51"/>
  <c r="I83" i="70"/>
  <c r="G570" i="51"/>
  <c r="G573" i="51" s="1"/>
  <c r="G577" i="51" s="1"/>
  <c r="G237" i="51"/>
  <c r="G293" i="51"/>
  <c r="G294" i="51"/>
  <c r="E211" i="51"/>
  <c r="G211" i="51" s="1"/>
  <c r="E155" i="51"/>
  <c r="G155" i="51" s="1"/>
  <c r="G17" i="51"/>
  <c r="G545" i="51"/>
  <c r="G549" i="51" s="1"/>
  <c r="D26" i="50"/>
  <c r="D25" i="50"/>
  <c r="D24" i="50"/>
  <c r="I24" i="50"/>
  <c r="O18" i="61"/>
  <c r="O11" i="61"/>
  <c r="O12" i="61"/>
  <c r="O13" i="61"/>
  <c r="O14" i="61"/>
  <c r="O15" i="61"/>
  <c r="O16" i="61"/>
  <c r="O17" i="61"/>
  <c r="O10" i="61"/>
  <c r="O9" i="61"/>
  <c r="O8" i="61"/>
  <c r="O7" i="61"/>
  <c r="J4" i="61"/>
  <c r="G209" i="51" l="1"/>
  <c r="G212" i="51" s="1"/>
  <c r="G296" i="51"/>
  <c r="G300" i="51" s="1"/>
  <c r="W64" i="15"/>
  <c r="I23" i="50"/>
  <c r="E13" i="65" l="1"/>
  <c r="I13" i="50"/>
  <c r="G7" i="61" l="1"/>
  <c r="R9" i="61"/>
  <c r="P8" i="61"/>
  <c r="P9" i="61"/>
  <c r="P10" i="61"/>
  <c r="P11" i="61"/>
  <c r="H11" i="61" s="1"/>
  <c r="P12" i="61"/>
  <c r="H12" i="61" s="1"/>
  <c r="P13" i="61"/>
  <c r="H13" i="61" s="1"/>
  <c r="P14" i="61"/>
  <c r="H14" i="61" s="1"/>
  <c r="P15" i="61"/>
  <c r="H15" i="61" s="1"/>
  <c r="P16" i="61"/>
  <c r="H16" i="61" s="1"/>
  <c r="P17" i="61"/>
  <c r="H17" i="61" s="1"/>
  <c r="P18" i="61"/>
  <c r="H18" i="61" s="1"/>
  <c r="P7" i="61"/>
  <c r="H7" i="61" s="1"/>
  <c r="G14" i="61"/>
  <c r="G8" i="61"/>
  <c r="G9" i="61"/>
  <c r="G10" i="61"/>
  <c r="G11" i="61"/>
  <c r="G12" i="61"/>
  <c r="G13" i="61"/>
  <c r="G15" i="61"/>
  <c r="G16" i="61"/>
  <c r="G17" i="61"/>
  <c r="R8" i="61"/>
  <c r="R7" i="61"/>
  <c r="J15" i="62"/>
  <c r="F15" i="62" s="1"/>
  <c r="J12" i="62"/>
  <c r="F12" i="62" s="1"/>
  <c r="I7" i="61" l="1"/>
  <c r="N9" i="62"/>
  <c r="F9" i="62" s="1"/>
  <c r="N10" i="62"/>
  <c r="F10" i="62" s="1"/>
  <c r="N11" i="62"/>
  <c r="F11" i="62" s="1"/>
  <c r="N12" i="62"/>
  <c r="N13" i="62"/>
  <c r="F13" i="62" s="1"/>
  <c r="N14" i="62"/>
  <c r="F14" i="62" s="1"/>
  <c r="N15" i="62"/>
  <c r="N16" i="62"/>
  <c r="N17" i="62"/>
  <c r="N18" i="62"/>
  <c r="N8" i="62"/>
  <c r="F8" i="62" s="1"/>
  <c r="C50" i="67" l="1"/>
  <c r="D50" i="67"/>
  <c r="D46" i="67"/>
  <c r="C46" i="67"/>
  <c r="D39" i="67"/>
  <c r="C39" i="67"/>
  <c r="D27" i="67"/>
  <c r="C27" i="67"/>
  <c r="E16" i="65"/>
  <c r="E15" i="65"/>
  <c r="E14" i="65"/>
  <c r="B20" i="66"/>
  <c r="C24" i="66" s="1"/>
  <c r="C26" i="66" s="1"/>
  <c r="C51" i="67" l="1"/>
  <c r="D51" i="67"/>
  <c r="E4" i="65" s="1"/>
  <c r="G607" i="51" l="1"/>
  <c r="G467" i="51"/>
  <c r="G302" i="51"/>
  <c r="G330" i="51"/>
  <c r="G579" i="51"/>
  <c r="G439" i="51"/>
  <c r="G523" i="51"/>
  <c r="G495" i="51"/>
  <c r="G551" i="51"/>
  <c r="G412" i="51"/>
  <c r="G23" i="51"/>
  <c r="I34" i="50"/>
  <c r="I20" i="50"/>
  <c r="I22" i="50"/>
  <c r="I32" i="50"/>
  <c r="I35" i="50"/>
  <c r="I48" i="50"/>
  <c r="I46" i="50"/>
  <c r="A33" i="50"/>
  <c r="I33" i="50"/>
  <c r="D50" i="50"/>
  <c r="I50" i="50" s="1"/>
  <c r="I42" i="50"/>
  <c r="I30" i="50"/>
  <c r="I39" i="50"/>
  <c r="D344" i="51"/>
  <c r="I38" i="50"/>
  <c r="D204" i="51"/>
  <c r="D203" i="51"/>
  <c r="I28" i="50"/>
  <c r="I31" i="50"/>
  <c r="I29" i="50"/>
  <c r="I27" i="50"/>
  <c r="I21" i="50"/>
  <c r="I19" i="50"/>
  <c r="I26" i="50" l="1"/>
  <c r="I25" i="50"/>
  <c r="I94" i="63" l="1"/>
  <c r="I85" i="63"/>
  <c r="E83" i="63"/>
  <c r="E82" i="63"/>
  <c r="E81" i="63"/>
  <c r="E79" i="63"/>
  <c r="E78" i="63"/>
  <c r="E77" i="63"/>
  <c r="E74" i="63"/>
  <c r="E73" i="63"/>
  <c r="E72" i="63"/>
  <c r="E70" i="63"/>
  <c r="E69" i="63"/>
  <c r="E68" i="63"/>
  <c r="E65" i="63"/>
  <c r="E64" i="63"/>
  <c r="E63" i="63"/>
  <c r="E61" i="63"/>
  <c r="E60" i="63"/>
  <c r="E59" i="63"/>
  <c r="E56" i="63"/>
  <c r="E55" i="63"/>
  <c r="E54" i="63"/>
  <c r="E52" i="63"/>
  <c r="E51" i="63"/>
  <c r="E50" i="63"/>
  <c r="E47" i="63"/>
  <c r="E46" i="63"/>
  <c r="E45" i="63"/>
  <c r="E43" i="63"/>
  <c r="E42" i="63"/>
  <c r="E41" i="63"/>
  <c r="E34" i="63"/>
  <c r="W38" i="15"/>
  <c r="W37" i="15"/>
  <c r="W45" i="15"/>
  <c r="W42" i="15"/>
  <c r="W36" i="15"/>
  <c r="W35" i="15"/>
  <c r="W32" i="15"/>
  <c r="W31" i="15"/>
  <c r="W19" i="15"/>
  <c r="W20" i="15"/>
  <c r="W17" i="15"/>
  <c r="W16" i="15"/>
  <c r="W15" i="15"/>
  <c r="W14" i="15"/>
  <c r="W13" i="15"/>
  <c r="W12" i="15"/>
  <c r="W26" i="15"/>
  <c r="W25" i="15"/>
  <c r="W24" i="15"/>
  <c r="W23" i="15"/>
  <c r="B40" i="15"/>
  <c r="B33" i="15"/>
  <c r="B43" i="15"/>
  <c r="B62" i="15"/>
  <c r="B29" i="15"/>
  <c r="B27" i="15"/>
  <c r="B21" i="15"/>
  <c r="B8" i="15"/>
  <c r="B5" i="15"/>
  <c r="B3" i="15"/>
  <c r="W18" i="15" l="1"/>
  <c r="I8" i="63"/>
  <c r="I6" i="50"/>
  <c r="G2" i="51"/>
  <c r="G638" i="51"/>
  <c r="G636" i="51"/>
  <c r="G386" i="51"/>
  <c r="G384" i="51"/>
  <c r="G358" i="51"/>
  <c r="G356" i="51"/>
  <c r="G276" i="51"/>
  <c r="G274" i="51"/>
  <c r="G248" i="51"/>
  <c r="G246" i="51"/>
  <c r="G220" i="51"/>
  <c r="G218" i="51"/>
  <c r="G192" i="51"/>
  <c r="G190" i="51"/>
  <c r="G165" i="51"/>
  <c r="G163" i="51"/>
  <c r="G137" i="51"/>
  <c r="G135" i="51"/>
  <c r="G109" i="51"/>
  <c r="G107" i="51"/>
  <c r="G81" i="51"/>
  <c r="G79" i="51"/>
  <c r="G53" i="51"/>
  <c r="G51" i="51"/>
  <c r="G25" i="51"/>
  <c r="E18" i="65"/>
  <c r="G26" i="51" l="1"/>
  <c r="G138" i="51"/>
  <c r="G221" i="51"/>
  <c r="G277" i="51"/>
  <c r="G639" i="51"/>
  <c r="G84" i="51"/>
  <c r="G195" i="51"/>
  <c r="G389" i="51"/>
  <c r="H5" i="1"/>
  <c r="G110" i="51"/>
  <c r="G249" i="51"/>
  <c r="G641" i="51"/>
  <c r="G112" i="51"/>
  <c r="G251" i="51"/>
  <c r="G82" i="51"/>
  <c r="G193" i="51"/>
  <c r="G387" i="51"/>
  <c r="G140" i="51"/>
  <c r="G223" i="51"/>
  <c r="G279" i="51"/>
  <c r="G5" i="62"/>
  <c r="G54" i="51"/>
  <c r="G166" i="51"/>
  <c r="G359" i="51"/>
  <c r="G56" i="51"/>
  <c r="G168" i="51"/>
  <c r="G361" i="51"/>
  <c r="A50" i="50"/>
  <c r="A47" i="50"/>
  <c r="A45" i="50"/>
  <c r="A43" i="50"/>
  <c r="A40" i="50"/>
  <c r="A227" i="51"/>
  <c r="D232" i="51"/>
  <c r="D231" i="51"/>
  <c r="D230" i="51"/>
  <c r="A29" i="50"/>
  <c r="A37" i="50"/>
  <c r="A31" i="50"/>
  <c r="A27" i="50"/>
  <c r="A24" i="50"/>
  <c r="A21" i="50"/>
  <c r="A19" i="50"/>
  <c r="A17" i="50"/>
  <c r="A16" i="50"/>
  <c r="A14" i="50"/>
  <c r="A13" i="50"/>
  <c r="A10" i="50"/>
  <c r="A365" i="51"/>
  <c r="A339" i="51"/>
  <c r="A199" i="51"/>
  <c r="A172" i="51"/>
  <c r="A144" i="51"/>
  <c r="A116" i="51"/>
  <c r="A88" i="51"/>
  <c r="A60" i="51"/>
  <c r="A32" i="51"/>
  <c r="A4" i="51"/>
  <c r="G12" i="62" l="1"/>
  <c r="G9" i="62"/>
  <c r="G240" i="51"/>
  <c r="G244" i="51" s="1"/>
  <c r="I11" i="50"/>
  <c r="I10" i="50"/>
  <c r="D619" i="51" l="1"/>
  <c r="G21" i="1"/>
  <c r="G20" i="1"/>
  <c r="I58" i="63"/>
  <c r="G16" i="1" s="1"/>
  <c r="I67" i="63"/>
  <c r="G17" i="1" s="1"/>
  <c r="I76" i="63"/>
  <c r="G18" i="1" s="1"/>
  <c r="C94" i="63"/>
  <c r="G19" i="1"/>
  <c r="C85" i="63"/>
  <c r="E38" i="63"/>
  <c r="E37" i="63"/>
  <c r="E36" i="63"/>
  <c r="E33" i="63"/>
  <c r="E32" i="63"/>
  <c r="C31" i="63"/>
  <c r="C40" i="63"/>
  <c r="I40" i="63" s="1"/>
  <c r="G14" i="1" s="1"/>
  <c r="C49" i="63"/>
  <c r="I49" i="63" s="1"/>
  <c r="G15" i="1" s="1"/>
  <c r="C58" i="63"/>
  <c r="C67" i="63"/>
  <c r="C76" i="63"/>
  <c r="C103" i="63"/>
  <c r="I21" i="63"/>
  <c r="G12" i="1" s="1"/>
  <c r="E18" i="63"/>
  <c r="G18" i="63" s="1"/>
  <c r="E17" i="63"/>
  <c r="G17" i="63" s="1"/>
  <c r="E16" i="63"/>
  <c r="G16" i="63" s="1"/>
  <c r="E15" i="63"/>
  <c r="G15" i="63" s="1"/>
  <c r="E14" i="63"/>
  <c r="G14" i="63" s="1"/>
  <c r="E13" i="63"/>
  <c r="G13" i="63" s="1"/>
  <c r="E12" i="63"/>
  <c r="G12" i="63" s="1"/>
  <c r="C11" i="63"/>
  <c r="C19" i="63" s="1"/>
  <c r="I31" i="63" l="1"/>
  <c r="G13" i="1" s="1"/>
  <c r="G630" i="51"/>
  <c r="G634" i="51" s="1"/>
  <c r="E11" i="63"/>
  <c r="G11" i="63" s="1"/>
  <c r="I11" i="63" s="1"/>
  <c r="G11" i="1" s="1"/>
  <c r="A102" i="63"/>
  <c r="A93" i="63"/>
  <c r="A84" i="63"/>
  <c r="A75" i="63"/>
  <c r="A66" i="63"/>
  <c r="A57" i="63"/>
  <c r="A48" i="63"/>
  <c r="A39" i="63"/>
  <c r="A30" i="63"/>
  <c r="A20" i="63"/>
  <c r="A10" i="63"/>
  <c r="A18" i="62"/>
  <c r="A17" i="62"/>
  <c r="A16" i="62"/>
  <c r="A15" i="62"/>
  <c r="A14" i="62"/>
  <c r="A13" i="62"/>
  <c r="A12" i="62"/>
  <c r="A11" i="62"/>
  <c r="A10" i="62"/>
  <c r="A9" i="62"/>
  <c r="A8" i="62"/>
  <c r="J18" i="62"/>
  <c r="F18" i="62" s="1"/>
  <c r="J17" i="62"/>
  <c r="F17" i="62" s="1"/>
  <c r="J16" i="62"/>
  <c r="F16" i="62" s="1"/>
  <c r="K11" i="1" l="1"/>
  <c r="L11" i="1" s="1"/>
  <c r="F12" i="1"/>
  <c r="E11" i="1"/>
  <c r="B57" i="63"/>
  <c r="D11" i="1"/>
  <c r="B10" i="15" s="1"/>
  <c r="E12" i="1"/>
  <c r="B10" i="63"/>
  <c r="B48" i="63"/>
  <c r="B66" i="63"/>
  <c r="B75" i="63"/>
  <c r="K12" i="1"/>
  <c r="K16" i="1"/>
  <c r="B20" i="63"/>
  <c r="B93" i="63"/>
  <c r="B30" i="63"/>
  <c r="B102" i="63"/>
  <c r="D16" i="1"/>
  <c r="B15" i="15" s="1"/>
  <c r="B84" i="63"/>
  <c r="D12" i="1"/>
  <c r="B11" i="15" s="1"/>
  <c r="B39" i="63"/>
  <c r="E14" i="1"/>
  <c r="D13" i="1"/>
  <c r="B12" i="15" s="1"/>
  <c r="D20" i="1"/>
  <c r="B19" i="15" s="1"/>
  <c r="D14" i="1"/>
  <c r="B13" i="15" s="1"/>
  <c r="D21" i="1"/>
  <c r="B20" i="15" s="1"/>
  <c r="K17" i="1"/>
  <c r="D17" i="1"/>
  <c r="B16" i="15" s="1"/>
  <c r="E21" i="1"/>
  <c r="E13" i="1"/>
  <c r="K14" i="1"/>
  <c r="E20" i="1"/>
  <c r="D19" i="1"/>
  <c r="B18" i="15" s="1"/>
  <c r="K13" i="1"/>
  <c r="D15" i="1"/>
  <c r="B14" i="15" s="1"/>
  <c r="D18" i="1"/>
  <c r="B17" i="15" s="1"/>
  <c r="E19" i="1"/>
  <c r="E15" i="1"/>
  <c r="E16" i="1"/>
  <c r="E17" i="1"/>
  <c r="E18" i="1"/>
  <c r="K21" i="1"/>
  <c r="D8" i="51"/>
  <c r="D7" i="51"/>
  <c r="I41" i="50"/>
  <c r="I17" i="61"/>
  <c r="D17" i="61"/>
  <c r="G183" i="51"/>
  <c r="G98" i="51"/>
  <c r="D18" i="61"/>
  <c r="I18" i="61"/>
  <c r="K19" i="1" l="1"/>
  <c r="K20" i="1"/>
  <c r="K18" i="1"/>
  <c r="K15" i="1"/>
  <c r="G17" i="62"/>
  <c r="G184" i="51"/>
  <c r="G188" i="51" s="1"/>
  <c r="J17" i="61"/>
  <c r="J18" i="61"/>
  <c r="G21" i="51" l="1"/>
  <c r="G15" i="62"/>
  <c r="F18" i="1" s="1"/>
  <c r="F15" i="1"/>
  <c r="G8" i="62"/>
  <c r="F11" i="1" s="1"/>
  <c r="G10" i="62"/>
  <c r="F13" i="1" s="1"/>
  <c r="G14" i="62"/>
  <c r="F17" i="1" s="1"/>
  <c r="G13" i="62"/>
  <c r="F16" i="1" s="1"/>
  <c r="G11" i="62"/>
  <c r="F14" i="1" s="1"/>
  <c r="G18" i="62"/>
  <c r="F21" i="1" s="1"/>
  <c r="G16" i="62"/>
  <c r="F19" i="1" s="1"/>
  <c r="F20" i="1"/>
  <c r="I47" i="50" l="1"/>
  <c r="I45" i="50"/>
  <c r="I40" i="50"/>
  <c r="I15" i="50"/>
  <c r="I14" i="50"/>
  <c r="I16" i="50"/>
  <c r="I17" i="50"/>
  <c r="I43" i="50"/>
  <c r="I37" i="50" l="1"/>
  <c r="D16" i="61"/>
  <c r="D15" i="61"/>
  <c r="D14" i="61"/>
  <c r="D13" i="61"/>
  <c r="D12" i="61"/>
  <c r="D11" i="61"/>
  <c r="D10" i="61"/>
  <c r="D9" i="61"/>
  <c r="D8" i="61"/>
  <c r="D7" i="61"/>
  <c r="I16" i="61"/>
  <c r="I15" i="61"/>
  <c r="I14" i="61"/>
  <c r="I13" i="61"/>
  <c r="I12" i="61"/>
  <c r="I11" i="61"/>
  <c r="I10" i="61"/>
  <c r="J10" i="61" s="1"/>
  <c r="I9" i="61"/>
  <c r="J9" i="61" s="1"/>
  <c r="I8" i="61"/>
  <c r="J8" i="61" s="1"/>
  <c r="A591" i="51" l="1"/>
  <c r="F591" i="51" s="1"/>
  <c r="G591" i="51" s="1"/>
  <c r="A593" i="51"/>
  <c r="F593" i="51" s="1"/>
  <c r="G593" i="51" s="1"/>
  <c r="A592" i="51"/>
  <c r="F592" i="51" s="1"/>
  <c r="G592" i="51" s="1"/>
  <c r="A563" i="51"/>
  <c r="F563" i="51" s="1"/>
  <c r="G563" i="51" s="1"/>
  <c r="A396" i="51"/>
  <c r="F396" i="51" s="1"/>
  <c r="G396" i="51" s="1"/>
  <c r="A368" i="51"/>
  <c r="F368" i="51" s="1"/>
  <c r="G368" i="51" s="1"/>
  <c r="A480" i="51"/>
  <c r="A453" i="51"/>
  <c r="F453" i="51" s="1"/>
  <c r="G453" i="51" s="1"/>
  <c r="A316" i="51"/>
  <c r="F316" i="51" s="1"/>
  <c r="G316" i="51" s="1"/>
  <c r="A288" i="51"/>
  <c r="F288" i="51" s="1"/>
  <c r="G288" i="51" s="1"/>
  <c r="A479" i="51"/>
  <c r="F479" i="51" s="1"/>
  <c r="G479" i="51" s="1"/>
  <c r="A452" i="51"/>
  <c r="A564" i="51"/>
  <c r="A397" i="51"/>
  <c r="A535" i="51"/>
  <c r="F535" i="51" s="1"/>
  <c r="G535" i="51" s="1"/>
  <c r="A481" i="51"/>
  <c r="F481" i="51" s="1"/>
  <c r="G481" i="51" s="1"/>
  <c r="A537" i="51"/>
  <c r="F537" i="51" s="1"/>
  <c r="G537" i="51" s="1"/>
  <c r="A565" i="51"/>
  <c r="F565" i="51" s="1"/>
  <c r="G565" i="51" s="1"/>
  <c r="A398" i="51"/>
  <c r="F398" i="51" s="1"/>
  <c r="G398" i="51" s="1"/>
  <c r="A536" i="51"/>
  <c r="A451" i="51"/>
  <c r="F451" i="51" s="1"/>
  <c r="G451" i="51" s="1"/>
  <c r="A314" i="51"/>
  <c r="F314" i="51" s="1"/>
  <c r="G314" i="51" s="1"/>
  <c r="A286" i="51"/>
  <c r="A369" i="51"/>
  <c r="A315" i="51"/>
  <c r="A287" i="51"/>
  <c r="A8" i="51"/>
  <c r="A35" i="51"/>
  <c r="F35" i="51" s="1"/>
  <c r="J7" i="61"/>
  <c r="A344" i="51"/>
  <c r="A203" i="51"/>
  <c r="A204" i="51"/>
  <c r="A232" i="51"/>
  <c r="F232" i="51" s="1"/>
  <c r="G232" i="51" s="1"/>
  <c r="A231" i="51"/>
  <c r="A230" i="51"/>
  <c r="A619" i="51"/>
  <c r="A7" i="51"/>
  <c r="A63" i="51"/>
  <c r="A119" i="51"/>
  <c r="A91" i="51"/>
  <c r="F91" i="51" s="1"/>
  <c r="A343" i="51"/>
  <c r="A342" i="51"/>
  <c r="A147" i="51"/>
  <c r="A202" i="51"/>
  <c r="A64" i="51"/>
  <c r="J16" i="61"/>
  <c r="J15" i="61"/>
  <c r="G594" i="51" l="1"/>
  <c r="G604" i="51" s="1"/>
  <c r="G606" i="51" s="1"/>
  <c r="F588" i="51" s="1"/>
  <c r="F286" i="51"/>
  <c r="G286" i="51" s="1"/>
  <c r="F7" i="51"/>
  <c r="G7" i="51" s="1"/>
  <c r="F8" i="51"/>
  <c r="G8" i="51" s="1"/>
  <c r="G10" i="51" l="1"/>
  <c r="G20" i="51" s="1"/>
  <c r="G22" i="51" s="1"/>
  <c r="F4" i="51" s="1"/>
  <c r="J12" i="61"/>
  <c r="F397" i="51" l="1"/>
  <c r="G397" i="51" s="1"/>
  <c r="G399" i="51" s="1"/>
  <c r="G409" i="51" s="1"/>
  <c r="G411" i="51" s="1"/>
  <c r="F393" i="51" s="1"/>
  <c r="F287" i="51"/>
  <c r="G287" i="51" s="1"/>
  <c r="G289" i="51" s="1"/>
  <c r="G299" i="51" s="1"/>
  <c r="G301" i="51" s="1"/>
  <c r="F283" i="51" s="1"/>
  <c r="G436" i="51"/>
  <c r="G438" i="51" s="1"/>
  <c r="F421" i="51" s="1"/>
  <c r="F564" i="51"/>
  <c r="G564" i="51" s="1"/>
  <c r="G566" i="51" s="1"/>
  <c r="G576" i="51" s="1"/>
  <c r="G578" i="51" s="1"/>
  <c r="F560" i="51" s="1"/>
  <c r="F315" i="51"/>
  <c r="G315" i="51" s="1"/>
  <c r="G317" i="51" s="1"/>
  <c r="G327" i="51" s="1"/>
  <c r="G329" i="51" s="1"/>
  <c r="F311" i="51" s="1"/>
  <c r="F536" i="51"/>
  <c r="G536" i="51" s="1"/>
  <c r="G538" i="51" s="1"/>
  <c r="G548" i="51" s="1"/>
  <c r="G550" i="51" s="1"/>
  <c r="F532" i="51" s="1"/>
  <c r="F452" i="51"/>
  <c r="G452" i="51" s="1"/>
  <c r="G454" i="51" s="1"/>
  <c r="G464" i="51" s="1"/>
  <c r="G466" i="51" s="1"/>
  <c r="F448" i="51" s="1"/>
  <c r="F480" i="51"/>
  <c r="G480" i="51" s="1"/>
  <c r="G482" i="51" s="1"/>
  <c r="G492" i="51" s="1"/>
  <c r="G494" i="51" s="1"/>
  <c r="F476" i="51" s="1"/>
  <c r="G510" i="51"/>
  <c r="G520" i="51" s="1"/>
  <c r="G522" i="51" s="1"/>
  <c r="F504" i="51" s="1"/>
  <c r="F344" i="51"/>
  <c r="G344" i="51" s="1"/>
  <c r="F203" i="51"/>
  <c r="G203" i="51" s="1"/>
  <c r="F231" i="51"/>
  <c r="G231" i="51" s="1"/>
  <c r="J11" i="61"/>
  <c r="F63" i="51" s="1"/>
  <c r="J14" i="61"/>
  <c r="J13" i="61"/>
  <c r="D370" i="51"/>
  <c r="D202" i="51"/>
  <c r="G154" i="51"/>
  <c r="G157" i="51" s="1"/>
  <c r="D149" i="51"/>
  <c r="D148" i="51"/>
  <c r="D147" i="51"/>
  <c r="G128" i="51"/>
  <c r="G127" i="51"/>
  <c r="D121" i="51"/>
  <c r="D119" i="51"/>
  <c r="D37" i="51"/>
  <c r="D36" i="51"/>
  <c r="D35" i="51"/>
  <c r="G100" i="51"/>
  <c r="G99" i="51"/>
  <c r="D93" i="51"/>
  <c r="D91" i="51"/>
  <c r="G72" i="51"/>
  <c r="G71" i="51"/>
  <c r="D65" i="51"/>
  <c r="D64" i="51"/>
  <c r="D63" i="51"/>
  <c r="G70" i="51"/>
  <c r="D343" i="51"/>
  <c r="D342" i="51"/>
  <c r="F619" i="51"/>
  <c r="G619" i="51" s="1"/>
  <c r="G622" i="51" s="1"/>
  <c r="G633" i="51" s="1"/>
  <c r="G635" i="51" s="1"/>
  <c r="F616" i="51" s="1"/>
  <c r="F369" i="51" l="1"/>
  <c r="G369" i="51" s="1"/>
  <c r="F64" i="51"/>
  <c r="F119" i="51"/>
  <c r="A36" i="51"/>
  <c r="A149" i="51"/>
  <c r="F149" i="51" s="1"/>
  <c r="G149" i="51" s="1"/>
  <c r="A148" i="51"/>
  <c r="F148" i="51" s="1"/>
  <c r="G148" i="51" s="1"/>
  <c r="A93" i="51"/>
  <c r="F93" i="51" s="1"/>
  <c r="G93" i="51" s="1"/>
  <c r="A65" i="51"/>
  <c r="F65" i="51" s="1"/>
  <c r="G65" i="51" s="1"/>
  <c r="A37" i="51"/>
  <c r="F37" i="51" s="1"/>
  <c r="G37" i="51" s="1"/>
  <c r="A121" i="51"/>
  <c r="F121" i="51" s="1"/>
  <c r="G121" i="51" s="1"/>
  <c r="A370" i="51"/>
  <c r="G378" i="51"/>
  <c r="G382" i="51" s="1"/>
  <c r="G161" i="51"/>
  <c r="G45" i="51"/>
  <c r="G49" i="51" s="1"/>
  <c r="G73" i="51"/>
  <c r="G77" i="51" s="1"/>
  <c r="G129" i="51"/>
  <c r="G133" i="51" s="1"/>
  <c r="G216" i="51"/>
  <c r="G101" i="51"/>
  <c r="G105" i="51" s="1"/>
  <c r="G268" i="51"/>
  <c r="G272" i="51" s="1"/>
  <c r="K54" i="1" l="1"/>
  <c r="L54" i="1" s="1"/>
  <c r="D26" i="1"/>
  <c r="B56" i="70" s="1"/>
  <c r="D36" i="1"/>
  <c r="E36" i="1"/>
  <c r="K36" i="1"/>
  <c r="L36" i="1" s="1"/>
  <c r="D50" i="1"/>
  <c r="B132" i="70" s="1"/>
  <c r="K50" i="1"/>
  <c r="L50" i="1" s="1"/>
  <c r="E50" i="1"/>
  <c r="F36" i="51"/>
  <c r="G36" i="51" s="1"/>
  <c r="E34" i="1"/>
  <c r="D34" i="1"/>
  <c r="F370" i="51"/>
  <c r="G370" i="51" s="1"/>
  <c r="E49" i="1"/>
  <c r="D46" i="1"/>
  <c r="E43" i="1"/>
  <c r="K49" i="1"/>
  <c r="L49" i="1" s="1"/>
  <c r="D47" i="1"/>
  <c r="E46" i="1"/>
  <c r="K43" i="1"/>
  <c r="L43" i="1" s="1"/>
  <c r="D43" i="1"/>
  <c r="E48" i="1"/>
  <c r="K46" i="1"/>
  <c r="L46" i="1" s="1"/>
  <c r="K44" i="1"/>
  <c r="L44" i="1" s="1"/>
  <c r="D44" i="1"/>
  <c r="E44" i="1"/>
  <c r="D48" i="1"/>
  <c r="D49" i="1"/>
  <c r="K48" i="1"/>
  <c r="L48" i="1" s="1"/>
  <c r="K47" i="1"/>
  <c r="L47" i="1" s="1"/>
  <c r="E47" i="1"/>
  <c r="B37" i="50"/>
  <c r="B50" i="50"/>
  <c r="D54" i="1"/>
  <c r="B29" i="50"/>
  <c r="B24" i="50"/>
  <c r="B21" i="50"/>
  <c r="B47" i="50"/>
  <c r="B16" i="50"/>
  <c r="B10" i="50"/>
  <c r="B31" i="50"/>
  <c r="B14" i="50"/>
  <c r="B43" i="50"/>
  <c r="B19" i="50"/>
  <c r="B45" i="50"/>
  <c r="B13" i="50"/>
  <c r="B17" i="50"/>
  <c r="B27" i="50"/>
  <c r="E54" i="1"/>
  <c r="B40" i="50"/>
  <c r="L17" i="1"/>
  <c r="H16" i="1"/>
  <c r="C15" i="15" s="1"/>
  <c r="H17" i="1"/>
  <c r="C16" i="15" s="1"/>
  <c r="L13" i="1"/>
  <c r="H13" i="1"/>
  <c r="C12" i="15" s="1"/>
  <c r="H14" i="1"/>
  <c r="C13" i="15" s="1"/>
  <c r="L16" i="1"/>
  <c r="L14" i="1"/>
  <c r="H12" i="1"/>
  <c r="C11" i="15" s="1"/>
  <c r="L15" i="1"/>
  <c r="H15" i="1"/>
  <c r="C14" i="15" s="1"/>
  <c r="L12" i="1"/>
  <c r="L18" i="1"/>
  <c r="H18" i="1"/>
  <c r="C17" i="15" s="1"/>
  <c r="E30" i="1"/>
  <c r="D30" i="1"/>
  <c r="E23" i="1"/>
  <c r="E35" i="1"/>
  <c r="D9" i="1"/>
  <c r="B21" i="70" s="1"/>
  <c r="H19" i="1"/>
  <c r="C18" i="15" s="1"/>
  <c r="E26" i="1"/>
  <c r="D23" i="1"/>
  <c r="B34" i="70" s="1"/>
  <c r="H21" i="1"/>
  <c r="C20" i="15" s="1"/>
  <c r="H20" i="1"/>
  <c r="C19" i="15" s="1"/>
  <c r="L21" i="1"/>
  <c r="K9" i="1"/>
  <c r="L9" i="1" s="1"/>
  <c r="E9" i="1"/>
  <c r="L19" i="1"/>
  <c r="D25" i="1"/>
  <c r="E25" i="1"/>
  <c r="D35" i="1"/>
  <c r="L20" i="1"/>
  <c r="H11" i="1"/>
  <c r="E29" i="1"/>
  <c r="E32" i="1"/>
  <c r="G64" i="51"/>
  <c r="D40" i="1"/>
  <c r="D52" i="1"/>
  <c r="B61" i="15" s="1"/>
  <c r="D37" i="48"/>
  <c r="C10" i="15" l="1"/>
  <c r="F8" i="15" s="1"/>
  <c r="H10" i="1"/>
  <c r="C8" i="15" s="1"/>
  <c r="B99" i="70"/>
  <c r="B88" i="70"/>
  <c r="B124" i="70"/>
  <c r="B57" i="15"/>
  <c r="B138" i="70"/>
  <c r="B112" i="70"/>
  <c r="B54" i="15"/>
  <c r="B106" i="70"/>
  <c r="B50" i="15"/>
  <c r="B118" i="70"/>
  <c r="B56" i="15"/>
  <c r="B39" i="15"/>
  <c r="B55" i="15"/>
  <c r="B130" i="70"/>
  <c r="B58" i="15"/>
  <c r="B51" i="15"/>
  <c r="B38" i="15"/>
  <c r="B25" i="15"/>
  <c r="B45" i="15"/>
  <c r="B7" i="15"/>
  <c r="B32" i="15"/>
  <c r="B26" i="15"/>
  <c r="B23" i="15"/>
  <c r="B64" i="15"/>
  <c r="F343" i="51"/>
  <c r="G343" i="51" s="1"/>
  <c r="F204" i="51"/>
  <c r="G204" i="51" s="1"/>
  <c r="F230" i="51"/>
  <c r="G230" i="51" s="1"/>
  <c r="G233" i="51" s="1"/>
  <c r="G243" i="51" s="1"/>
  <c r="G245" i="51" s="1"/>
  <c r="F227" i="51" s="1"/>
  <c r="F342" i="51"/>
  <c r="F147" i="51"/>
  <c r="F202" i="51"/>
  <c r="G177" i="51"/>
  <c r="G187" i="51" s="1"/>
  <c r="G63" i="51"/>
  <c r="G66" i="51" s="1"/>
  <c r="G76" i="51" s="1"/>
  <c r="G78" i="51" s="1"/>
  <c r="F60" i="51" s="1"/>
  <c r="E8" i="15" l="1"/>
  <c r="E9" i="15" s="1"/>
  <c r="G8" i="15"/>
  <c r="G9" i="15" s="1"/>
  <c r="F9" i="15"/>
  <c r="G189" i="51"/>
  <c r="F172" i="51" s="1"/>
  <c r="K30" i="1" s="1"/>
  <c r="L30" i="1" s="1"/>
  <c r="G35" i="51"/>
  <c r="G38" i="51" s="1"/>
  <c r="G48" i="51" s="1"/>
  <c r="G202" i="51"/>
  <c r="G205" i="51" s="1"/>
  <c r="G215" i="51" s="1"/>
  <c r="G217" i="51" s="1"/>
  <c r="F199" i="51" s="1"/>
  <c r="G371" i="51"/>
  <c r="G381" i="51" s="1"/>
  <c r="G383" i="51" s="1"/>
  <c r="F365" i="51" s="1"/>
  <c r="G261" i="51"/>
  <c r="G271" i="51" s="1"/>
  <c r="G273" i="51" s="1"/>
  <c r="F255" i="51" s="1"/>
  <c r="G147" i="51"/>
  <c r="G150" i="51" s="1"/>
  <c r="G160" i="51" s="1"/>
  <c r="G162" i="51" s="1"/>
  <c r="F144" i="51" s="1"/>
  <c r="G119" i="51"/>
  <c r="G122" i="51" s="1"/>
  <c r="G132" i="51" s="1"/>
  <c r="G134" i="51" s="1"/>
  <c r="F116" i="51" s="1"/>
  <c r="K26" i="1" s="1"/>
  <c r="L26" i="1" s="1"/>
  <c r="G91" i="51"/>
  <c r="G94" i="51" s="1"/>
  <c r="G104" i="51" s="1"/>
  <c r="G106" i="51" s="1"/>
  <c r="F88" i="51" s="1"/>
  <c r="K25" i="1" s="1"/>
  <c r="L25" i="1" s="1"/>
  <c r="Y67" i="15"/>
  <c r="K35" i="1" l="1"/>
  <c r="L35" i="1" s="1"/>
  <c r="K34" i="1"/>
  <c r="L34" i="1" s="1"/>
  <c r="G50" i="51"/>
  <c r="F32" i="51" s="1"/>
  <c r="K23" i="1" s="1"/>
  <c r="L23" i="1" s="1"/>
  <c r="E52" i="1"/>
  <c r="E40" i="1"/>
  <c r="F2" i="15"/>
  <c r="G2" i="15" s="1"/>
  <c r="E22" i="32"/>
  <c r="E21" i="32"/>
  <c r="D21" i="32"/>
  <c r="C21" i="32"/>
  <c r="D22" i="32"/>
  <c r="C22" i="32"/>
  <c r="F23" i="32"/>
  <c r="G23" i="32" s="1"/>
  <c r="D23" i="32"/>
  <c r="C23" i="32"/>
  <c r="D20" i="32"/>
  <c r="C20" i="32"/>
  <c r="D19" i="32"/>
  <c r="C19" i="32"/>
  <c r="D8" i="32"/>
  <c r="C8" i="32"/>
  <c r="D7" i="32"/>
  <c r="C7" i="32"/>
  <c r="H2" i="15" l="1"/>
  <c r="I2" i="15" l="1"/>
  <c r="J2" i="15" l="1"/>
  <c r="K2" i="15" l="1"/>
  <c r="L2" i="15" l="1"/>
  <c r="M2" i="15" l="1"/>
  <c r="N2" i="15" l="1"/>
  <c r="O2" i="15" l="1"/>
  <c r="D29" i="1" l="1"/>
  <c r="B66" i="70" s="1"/>
  <c r="D32" i="1"/>
  <c r="B72" i="70" s="1"/>
  <c r="D33" i="1"/>
  <c r="B82" i="70" s="1"/>
  <c r="E33" i="1"/>
  <c r="E24" i="1"/>
  <c r="E38" i="1"/>
  <c r="D38" i="1"/>
  <c r="D24" i="1"/>
  <c r="B45" i="70" s="1"/>
  <c r="P2" i="15"/>
  <c r="B97" i="70" l="1"/>
  <c r="B90" i="70"/>
  <c r="B77" i="70"/>
  <c r="B24" i="15"/>
  <c r="B31" i="15"/>
  <c r="B42" i="15"/>
  <c r="B37" i="15"/>
  <c r="B35" i="15"/>
  <c r="B36" i="15"/>
  <c r="Q2" i="15"/>
  <c r="D48" i="44"/>
  <c r="C48" i="44"/>
  <c r="D47" i="44"/>
  <c r="C47" i="44"/>
  <c r="D46" i="44"/>
  <c r="C46" i="44"/>
  <c r="D45" i="44"/>
  <c r="C45" i="44"/>
  <c r="D35" i="44"/>
  <c r="D34" i="44"/>
  <c r="D33" i="44"/>
  <c r="F96" i="44"/>
  <c r="G96" i="44" s="1"/>
  <c r="D96" i="44"/>
  <c r="C96" i="44"/>
  <c r="F95" i="44"/>
  <c r="G95" i="44" s="1"/>
  <c r="D95" i="44"/>
  <c r="C95" i="44"/>
  <c r="D94" i="44"/>
  <c r="C94" i="44"/>
  <c r="F90" i="44"/>
  <c r="G90" i="44" s="1"/>
  <c r="D90" i="44"/>
  <c r="C90" i="44"/>
  <c r="F89" i="44"/>
  <c r="G89" i="44" s="1"/>
  <c r="D89" i="44"/>
  <c r="C89" i="44"/>
  <c r="F88" i="44"/>
  <c r="G88" i="44" s="1"/>
  <c r="D88" i="44"/>
  <c r="C88" i="44"/>
  <c r="F84" i="44"/>
  <c r="G84" i="44" s="1"/>
  <c r="D84" i="44"/>
  <c r="C84" i="44"/>
  <c r="F72" i="44"/>
  <c r="G72" i="44" s="1"/>
  <c r="D72" i="44"/>
  <c r="C72" i="44"/>
  <c r="F71" i="44"/>
  <c r="G71" i="44" s="1"/>
  <c r="D71" i="44"/>
  <c r="C71" i="44"/>
  <c r="D70" i="44"/>
  <c r="C70" i="44"/>
  <c r="F66" i="44"/>
  <c r="G66" i="44" s="1"/>
  <c r="D66" i="44"/>
  <c r="C66" i="44"/>
  <c r="F65" i="44"/>
  <c r="G65" i="44" s="1"/>
  <c r="D65" i="44"/>
  <c r="C65" i="44"/>
  <c r="F64" i="44"/>
  <c r="G64" i="44" s="1"/>
  <c r="D64" i="44"/>
  <c r="C64" i="44"/>
  <c r="F60" i="44"/>
  <c r="G60" i="44" s="1"/>
  <c r="D60" i="44"/>
  <c r="C60" i="44"/>
  <c r="F59" i="44"/>
  <c r="G59" i="44" s="1"/>
  <c r="D59" i="44"/>
  <c r="C59" i="44"/>
  <c r="F58" i="44"/>
  <c r="G58" i="44" s="1"/>
  <c r="D58" i="44"/>
  <c r="C58" i="44"/>
  <c r="F41" i="44"/>
  <c r="G41" i="44" s="1"/>
  <c r="D41" i="44"/>
  <c r="C41" i="44"/>
  <c r="F40" i="44"/>
  <c r="G40" i="44" s="1"/>
  <c r="D40" i="44"/>
  <c r="C40" i="44"/>
  <c r="F39" i="44"/>
  <c r="G39" i="44" s="1"/>
  <c r="D39" i="44"/>
  <c r="C39" i="44"/>
  <c r="F35" i="44"/>
  <c r="G35" i="44" s="1"/>
  <c r="C35" i="44"/>
  <c r="F34" i="44"/>
  <c r="G34" i="44" s="1"/>
  <c r="C34" i="44"/>
  <c r="F33" i="44"/>
  <c r="C33" i="44"/>
  <c r="F15" i="44"/>
  <c r="G15" i="44" s="1"/>
  <c r="D15" i="44"/>
  <c r="C15" i="44"/>
  <c r="F14" i="44"/>
  <c r="G14" i="44" s="1"/>
  <c r="D14" i="44"/>
  <c r="C14" i="44"/>
  <c r="F13" i="44"/>
  <c r="G13" i="44" s="1"/>
  <c r="D13" i="44"/>
  <c r="C13" i="44"/>
  <c r="F9" i="44"/>
  <c r="G9" i="44" s="1"/>
  <c r="D9" i="44"/>
  <c r="C9" i="44"/>
  <c r="F8" i="44"/>
  <c r="G8" i="44" s="1"/>
  <c r="D8" i="44"/>
  <c r="C8" i="44"/>
  <c r="F7" i="44"/>
  <c r="G7" i="44" s="1"/>
  <c r="D7" i="44"/>
  <c r="C7" i="44"/>
  <c r="D23" i="44"/>
  <c r="C23" i="44"/>
  <c r="D22" i="44"/>
  <c r="C22" i="44"/>
  <c r="D21" i="44"/>
  <c r="C21" i="44"/>
  <c r="D20" i="44"/>
  <c r="C20" i="44"/>
  <c r="D19" i="44"/>
  <c r="C19" i="44"/>
  <c r="D50" i="48"/>
  <c r="D49" i="48"/>
  <c r="D14" i="48"/>
  <c r="D13" i="48"/>
  <c r="D12" i="48"/>
  <c r="D19" i="48"/>
  <c r="D44" i="48"/>
  <c r="D43" i="48"/>
  <c r="D42" i="48"/>
  <c r="K40" i="1" l="1"/>
  <c r="L40" i="1" s="1"/>
  <c r="K52" i="1"/>
  <c r="L52" i="1" s="1"/>
  <c r="G342" i="51"/>
  <c r="R2" i="15"/>
  <c r="G33" i="44"/>
  <c r="G16" i="44"/>
  <c r="G91" i="44"/>
  <c r="G67" i="44"/>
  <c r="G42" i="44"/>
  <c r="P5" i="10"/>
  <c r="P6" i="10"/>
  <c r="P7" i="10"/>
  <c r="P8" i="10"/>
  <c r="P9" i="10"/>
  <c r="P10" i="10"/>
  <c r="P11" i="10"/>
  <c r="N5" i="10"/>
  <c r="N6" i="10"/>
  <c r="N7" i="10"/>
  <c r="N8" i="10"/>
  <c r="N9" i="10"/>
  <c r="N10" i="10"/>
  <c r="N11" i="10"/>
  <c r="N12" i="10"/>
  <c r="P12" i="10"/>
  <c r="L12" i="10"/>
  <c r="L11" i="10"/>
  <c r="L10" i="10"/>
  <c r="L9" i="10"/>
  <c r="L8" i="10"/>
  <c r="L7" i="10"/>
  <c r="L6" i="10"/>
  <c r="L5" i="10"/>
  <c r="G345" i="51" l="1"/>
  <c r="G353" i="51" s="1"/>
  <c r="G354" i="51"/>
  <c r="S2" i="15"/>
  <c r="G36" i="44"/>
  <c r="G61" i="44"/>
  <c r="G85" i="44"/>
  <c r="G10" i="44"/>
  <c r="D5" i="38"/>
  <c r="O12" i="10"/>
  <c r="H6" i="10"/>
  <c r="H7" i="10"/>
  <c r="H8" i="10"/>
  <c r="H9" i="10"/>
  <c r="H10" i="10"/>
  <c r="H11" i="10"/>
  <c r="H12" i="10"/>
  <c r="H5" i="10"/>
  <c r="F12" i="10"/>
  <c r="F11" i="10"/>
  <c r="F10" i="10"/>
  <c r="F9" i="10"/>
  <c r="F8" i="10"/>
  <c r="F7" i="10"/>
  <c r="F6" i="10"/>
  <c r="F5" i="10"/>
  <c r="E12" i="10"/>
  <c r="E11" i="10"/>
  <c r="E10" i="10"/>
  <c r="E9" i="10"/>
  <c r="E8" i="10"/>
  <c r="E7" i="10"/>
  <c r="E6" i="10"/>
  <c r="E5" i="10"/>
  <c r="G355" i="51" l="1"/>
  <c r="T2" i="15"/>
  <c r="E1237" i="40"/>
  <c r="E1138" i="40"/>
  <c r="E1006" i="40"/>
  <c r="E899" i="40"/>
  <c r="E803" i="40"/>
  <c r="E738" i="40"/>
  <c r="E674" i="40"/>
  <c r="E603" i="40"/>
  <c r="E553" i="40"/>
  <c r="E490" i="40"/>
  <c r="E438" i="40"/>
  <c r="E406" i="40"/>
  <c r="E405" i="40"/>
  <c r="E374" i="40"/>
  <c r="E372" i="40"/>
  <c r="E369" i="40"/>
  <c r="E350" i="40"/>
  <c r="E347" i="40"/>
  <c r="E346" i="40"/>
  <c r="E336" i="40"/>
  <c r="E323" i="40"/>
  <c r="E321" i="40"/>
  <c r="E314" i="40"/>
  <c r="E310" i="40"/>
  <c r="E297" i="40"/>
  <c r="E288" i="40"/>
  <c r="E287" i="40"/>
  <c r="E278" i="40"/>
  <c r="E264" i="40"/>
  <c r="E262" i="40"/>
  <c r="E261" i="40"/>
  <c r="E251" i="40"/>
  <c r="E238" i="40"/>
  <c r="E230" i="40"/>
  <c r="E228" i="40"/>
  <c r="E225" i="40"/>
  <c r="E206" i="40"/>
  <c r="E203" i="40"/>
  <c r="E202" i="40"/>
  <c r="E192" i="40"/>
  <c r="E179" i="40"/>
  <c r="E177" i="40"/>
  <c r="E170" i="40"/>
  <c r="E166" i="40"/>
  <c r="E153" i="40"/>
  <c r="E144" i="40"/>
  <c r="E143" i="40"/>
  <c r="E134" i="40"/>
  <c r="E120" i="40"/>
  <c r="E118" i="40"/>
  <c r="E117" i="40"/>
  <c r="E107" i="40"/>
  <c r="E94" i="40"/>
  <c r="E86" i="40"/>
  <c r="E84" i="40"/>
  <c r="E81" i="40"/>
  <c r="E62" i="40"/>
  <c r="E59" i="40"/>
  <c r="E58" i="40"/>
  <c r="E48" i="40"/>
  <c r="E35" i="40"/>
  <c r="E33" i="40"/>
  <c r="E28" i="40"/>
  <c r="E23" i="40"/>
  <c r="E11" i="40"/>
  <c r="E9" i="40"/>
  <c r="E4" i="40"/>
  <c r="E1333" i="40"/>
  <c r="F339" i="51" l="1"/>
  <c r="U2" i="15"/>
  <c r="E26" i="40"/>
  <c r="E57" i="40"/>
  <c r="E83" i="40"/>
  <c r="E110" i="40"/>
  <c r="E142" i="40"/>
  <c r="E168" i="40"/>
  <c r="E201" i="40"/>
  <c r="E227" i="40"/>
  <c r="E254" i="40"/>
  <c r="E286" i="40"/>
  <c r="E312" i="40"/>
  <c r="E345" i="40"/>
  <c r="E371" i="40"/>
  <c r="E398" i="40"/>
  <c r="E483" i="40"/>
  <c r="E551" i="40"/>
  <c r="E602" i="40"/>
  <c r="E659" i="40"/>
  <c r="E734" i="40"/>
  <c r="E798" i="40"/>
  <c r="E898" i="40"/>
  <c r="E997" i="40"/>
  <c r="E1105" i="40"/>
  <c r="E1235" i="40"/>
  <c r="E439" i="40"/>
  <c r="E503" i="40"/>
  <c r="E554" i="40"/>
  <c r="E610" i="40"/>
  <c r="E678" i="40"/>
  <c r="E742" i="40"/>
  <c r="E818" i="40"/>
  <c r="E901" i="40"/>
  <c r="E1009" i="40"/>
  <c r="E1139" i="40"/>
  <c r="E1246" i="40"/>
  <c r="E10" i="40"/>
  <c r="E34" i="40"/>
  <c r="E60" i="40"/>
  <c r="E93" i="40"/>
  <c r="E119" i="40"/>
  <c r="E146" i="40"/>
  <c r="E178" i="40"/>
  <c r="E204" i="40"/>
  <c r="E237" i="40"/>
  <c r="E263" i="40"/>
  <c r="E290" i="40"/>
  <c r="E322" i="40"/>
  <c r="E348" i="40"/>
  <c r="E381" i="40"/>
  <c r="E407" i="40"/>
  <c r="E442" i="40"/>
  <c r="E555" i="40"/>
  <c r="E623" i="40"/>
  <c r="E682" i="40"/>
  <c r="E745" i="40"/>
  <c r="E822" i="40"/>
  <c r="E910" i="40"/>
  <c r="E1042" i="40"/>
  <c r="E1141" i="40"/>
  <c r="E1249" i="40"/>
  <c r="E382" i="40"/>
  <c r="E409" i="40"/>
  <c r="E455" i="40"/>
  <c r="E506" i="40"/>
  <c r="E562" i="40"/>
  <c r="E625" i="40"/>
  <c r="E683" i="40"/>
  <c r="E762" i="40"/>
  <c r="E826" i="40"/>
  <c r="E913" i="40"/>
  <c r="E1043" i="40"/>
  <c r="E1150" i="40"/>
  <c r="E1282" i="40"/>
  <c r="E12" i="40"/>
  <c r="E36" i="40"/>
  <c r="E69" i="40"/>
  <c r="E95" i="40"/>
  <c r="E122" i="40"/>
  <c r="E154" i="40"/>
  <c r="E180" i="40"/>
  <c r="E239" i="40"/>
  <c r="E266" i="40"/>
  <c r="E298" i="40"/>
  <c r="E324" i="40"/>
  <c r="E357" i="40"/>
  <c r="E457" i="40"/>
  <c r="E507" i="40"/>
  <c r="E575" i="40"/>
  <c r="E686" i="40"/>
  <c r="E766" i="40"/>
  <c r="E827" i="40"/>
  <c r="E946" i="40"/>
  <c r="E1045" i="40"/>
  <c r="E1153" i="40"/>
  <c r="E1283" i="40"/>
  <c r="E14" i="40"/>
  <c r="E70" i="40"/>
  <c r="E96" i="40"/>
  <c r="E129" i="40"/>
  <c r="E155" i="40"/>
  <c r="E182" i="40"/>
  <c r="E214" i="40"/>
  <c r="E240" i="40"/>
  <c r="E299" i="40"/>
  <c r="E326" i="40"/>
  <c r="E358" i="40"/>
  <c r="E384" i="40"/>
  <c r="E458" i="40"/>
  <c r="E514" i="40"/>
  <c r="E577" i="40"/>
  <c r="E627" i="40"/>
  <c r="E706" i="40"/>
  <c r="E767" i="40"/>
  <c r="E830" i="40"/>
  <c r="E947" i="40"/>
  <c r="E1054" i="40"/>
  <c r="E1186" i="40"/>
  <c r="E1285" i="40"/>
  <c r="E16" i="40"/>
  <c r="E45" i="40"/>
  <c r="E71" i="40"/>
  <c r="E98" i="40"/>
  <c r="E130" i="40"/>
  <c r="E156" i="40"/>
  <c r="E189" i="40"/>
  <c r="E215" i="40"/>
  <c r="E242" i="40"/>
  <c r="E274" i="40"/>
  <c r="E300" i="40"/>
  <c r="E333" i="40"/>
  <c r="E359" i="40"/>
  <c r="E386" i="40"/>
  <c r="E421" i="40"/>
  <c r="E459" i="40"/>
  <c r="E527" i="40"/>
  <c r="E578" i="40"/>
  <c r="E634" i="40"/>
  <c r="E707" i="40"/>
  <c r="E769" i="40"/>
  <c r="E851" i="40"/>
  <c r="E949" i="40"/>
  <c r="E1057" i="40"/>
  <c r="E1187" i="40"/>
  <c r="E1294" i="40"/>
  <c r="E21" i="40"/>
  <c r="E46" i="40"/>
  <c r="E72" i="40"/>
  <c r="E105" i="40"/>
  <c r="E131" i="40"/>
  <c r="E158" i="40"/>
  <c r="E190" i="40"/>
  <c r="E216" i="40"/>
  <c r="E249" i="40"/>
  <c r="E275" i="40"/>
  <c r="E302" i="40"/>
  <c r="E334" i="40"/>
  <c r="E360" i="40"/>
  <c r="E393" i="40"/>
  <c r="E422" i="40"/>
  <c r="E466" i="40"/>
  <c r="E529" i="40"/>
  <c r="E579" i="40"/>
  <c r="E647" i="40"/>
  <c r="E709" i="40"/>
  <c r="E774" i="40"/>
  <c r="E853" i="40"/>
  <c r="E958" i="40"/>
  <c r="E1090" i="40"/>
  <c r="E1189" i="40"/>
  <c r="E1297" i="40"/>
  <c r="E22" i="40"/>
  <c r="E47" i="40"/>
  <c r="E74" i="40"/>
  <c r="E106" i="40"/>
  <c r="E132" i="40"/>
  <c r="E165" i="40"/>
  <c r="E191" i="40"/>
  <c r="E250" i="40"/>
  <c r="E276" i="40"/>
  <c r="E309" i="40"/>
  <c r="E362" i="40"/>
  <c r="E394" i="40"/>
  <c r="E423" i="40"/>
  <c r="E479" i="40"/>
  <c r="E530" i="40"/>
  <c r="E586" i="40"/>
  <c r="E649" i="40"/>
  <c r="E710" i="40"/>
  <c r="E791" i="40"/>
  <c r="E858" i="40"/>
  <c r="E961" i="40"/>
  <c r="E1091" i="40"/>
  <c r="E1198" i="40"/>
  <c r="E1330" i="40"/>
  <c r="E395" i="40"/>
  <c r="E426" i="40"/>
  <c r="E481" i="40"/>
  <c r="E531" i="40"/>
  <c r="E599" i="40"/>
  <c r="E650" i="40"/>
  <c r="E718" i="40"/>
  <c r="E862" i="40"/>
  <c r="E994" i="40"/>
  <c r="E1093" i="40"/>
  <c r="E1201" i="40"/>
  <c r="E1331" i="40"/>
  <c r="E24" i="40"/>
  <c r="E50" i="40"/>
  <c r="E82" i="40"/>
  <c r="E108" i="40"/>
  <c r="E141" i="40"/>
  <c r="E167" i="40"/>
  <c r="E194" i="40"/>
  <c r="E226" i="40"/>
  <c r="E252" i="40"/>
  <c r="E285" i="40"/>
  <c r="E311" i="40"/>
  <c r="E338" i="40"/>
  <c r="E370" i="40"/>
  <c r="E396" i="40"/>
  <c r="E434" i="40"/>
  <c r="E482" i="40"/>
  <c r="E538" i="40"/>
  <c r="E601" i="40"/>
  <c r="E654" i="40"/>
  <c r="E733" i="40"/>
  <c r="E794" i="40"/>
  <c r="E865" i="40"/>
  <c r="E995" i="40"/>
  <c r="E1102" i="40"/>
  <c r="E1234" i="40"/>
  <c r="E1329" i="40"/>
  <c r="E1317" i="40"/>
  <c r="E1305" i="40"/>
  <c r="E1293" i="40"/>
  <c r="E1281" i="40"/>
  <c r="E1269" i="40"/>
  <c r="E1257" i="40"/>
  <c r="E1245" i="40"/>
  <c r="E1233" i="40"/>
  <c r="E1221" i="40"/>
  <c r="E1209" i="40"/>
  <c r="E1197" i="40"/>
  <c r="E1185" i="40"/>
  <c r="E1173" i="40"/>
  <c r="E1161" i="40"/>
  <c r="E1149" i="40"/>
  <c r="E1137" i="40"/>
  <c r="E1125" i="40"/>
  <c r="E1113" i="40"/>
  <c r="E1101" i="40"/>
  <c r="E1089" i="40"/>
  <c r="E1077" i="40"/>
  <c r="E1065" i="40"/>
  <c r="E1053" i="40"/>
  <c r="E1041" i="40"/>
  <c r="E1029" i="40"/>
  <c r="E1017" i="40"/>
  <c r="E1005" i="40"/>
  <c r="E993" i="40"/>
  <c r="E981" i="40"/>
  <c r="E969" i="40"/>
  <c r="E957" i="40"/>
  <c r="E945" i="40"/>
  <c r="E933" i="40"/>
  <c r="E921" i="40"/>
  <c r="E909" i="40"/>
  <c r="E897" i="40"/>
  <c r="E885" i="40"/>
  <c r="E873" i="40"/>
  <c r="E861" i="40"/>
  <c r="E849" i="40"/>
  <c r="E837" i="40"/>
  <c r="E825" i="40"/>
  <c r="E813" i="40"/>
  <c r="E801" i="40"/>
  <c r="E789" i="40"/>
  <c r="E777" i="40"/>
  <c r="E765" i="40"/>
  <c r="E753" i="40"/>
  <c r="E741" i="40"/>
  <c r="E729" i="40"/>
  <c r="E717" i="40"/>
  <c r="E705" i="40"/>
  <c r="E693" i="40"/>
  <c r="E681" i="40"/>
  <c r="E669" i="40"/>
  <c r="E645" i="40"/>
  <c r="E633" i="40"/>
  <c r="E621" i="40"/>
  <c r="E609" i="40"/>
  <c r="E597" i="40"/>
  <c r="E585" i="40"/>
  <c r="E573" i="40"/>
  <c r="E561" i="40"/>
  <c r="E549" i="40"/>
  <c r="E537" i="40"/>
  <c r="E525" i="40"/>
  <c r="E513" i="40"/>
  <c r="E501" i="40"/>
  <c r="E489" i="40"/>
  <c r="E477" i="40"/>
  <c r="E465" i="40"/>
  <c r="E453" i="40"/>
  <c r="E441" i="40"/>
  <c r="E1328" i="40"/>
  <c r="E1316" i="40"/>
  <c r="E1304" i="40"/>
  <c r="E1292" i="40"/>
  <c r="E1280" i="40"/>
  <c r="E1268" i="40"/>
  <c r="E1256" i="40"/>
  <c r="E1244" i="40"/>
  <c r="E1232" i="40"/>
  <c r="E1220" i="40"/>
  <c r="E1208" i="40"/>
  <c r="E1196" i="40"/>
  <c r="E1184" i="40"/>
  <c r="E1172" i="40"/>
  <c r="E1160" i="40"/>
  <c r="E1148" i="40"/>
  <c r="E1136" i="40"/>
  <c r="E1124" i="40"/>
  <c r="E1112" i="40"/>
  <c r="E1100" i="40"/>
  <c r="E1088" i="40"/>
  <c r="E1076" i="40"/>
  <c r="E1064" i="40"/>
  <c r="E1052" i="40"/>
  <c r="E1040" i="40"/>
  <c r="E1028" i="40"/>
  <c r="E1016" i="40"/>
  <c r="E1004" i="40"/>
  <c r="E992" i="40"/>
  <c r="E980" i="40"/>
  <c r="E968" i="40"/>
  <c r="E956" i="40"/>
  <c r="E944" i="40"/>
  <c r="E932" i="40"/>
  <c r="E920" i="40"/>
  <c r="E908" i="40"/>
  <c r="E896" i="40"/>
  <c r="E884" i="40"/>
  <c r="E872" i="40"/>
  <c r="E860" i="40"/>
  <c r="E848" i="40"/>
  <c r="E836" i="40"/>
  <c r="E824" i="40"/>
  <c r="E812" i="40"/>
  <c r="E800" i="40"/>
  <c r="E788" i="40"/>
  <c r="E764" i="40"/>
  <c r="E752" i="40"/>
  <c r="E740" i="40"/>
  <c r="E728" i="40"/>
  <c r="E716" i="40"/>
  <c r="E704" i="40"/>
  <c r="E692" i="40"/>
  <c r="E680" i="40"/>
  <c r="E668" i="40"/>
  <c r="E656" i="40"/>
  <c r="E644" i="40"/>
  <c r="E632" i="40"/>
  <c r="E620" i="40"/>
  <c r="E608" i="40"/>
  <c r="E596" i="40"/>
  <c r="E584" i="40"/>
  <c r="E572" i="40"/>
  <c r="E560" i="40"/>
  <c r="E548" i="40"/>
  <c r="E536" i="40"/>
  <c r="E524" i="40"/>
  <c r="E512" i="40"/>
  <c r="E500" i="40"/>
  <c r="E476" i="40"/>
  <c r="E464" i="40"/>
  <c r="E452" i="40"/>
  <c r="E1327" i="40"/>
  <c r="E1315" i="40"/>
  <c r="E1303" i="40"/>
  <c r="E1291" i="40"/>
  <c r="E1279" i="40"/>
  <c r="E1267" i="40"/>
  <c r="E1255" i="40"/>
  <c r="E1243" i="40"/>
  <c r="E1231" i="40"/>
  <c r="E1219" i="40"/>
  <c r="E1207" i="40"/>
  <c r="E1195" i="40"/>
  <c r="E1183" i="40"/>
  <c r="E1171" i="40"/>
  <c r="E1159" i="40"/>
  <c r="E1147" i="40"/>
  <c r="E1135" i="40"/>
  <c r="E1123" i="40"/>
  <c r="E1111" i="40"/>
  <c r="E1099" i="40"/>
  <c r="E1087" i="40"/>
  <c r="E1075" i="40"/>
  <c r="E1063" i="40"/>
  <c r="E1051" i="40"/>
  <c r="E1039" i="40"/>
  <c r="E1027" i="40"/>
  <c r="E1015" i="40"/>
  <c r="E1003" i="40"/>
  <c r="E991" i="40"/>
  <c r="E979" i="40"/>
  <c r="E967" i="40"/>
  <c r="E955" i="40"/>
  <c r="E943" i="40"/>
  <c r="E931" i="40"/>
  <c r="E919" i="40"/>
  <c r="E907" i="40"/>
  <c r="E895" i="40"/>
  <c r="E883" i="40"/>
  <c r="E871" i="40"/>
  <c r="E859" i="40"/>
  <c r="E847" i="40"/>
  <c r="E835" i="40"/>
  <c r="E823" i="40"/>
  <c r="E811" i="40"/>
  <c r="E799" i="40"/>
  <c r="E787" i="40"/>
  <c r="E775" i="40"/>
  <c r="E763" i="40"/>
  <c r="E751" i="40"/>
  <c r="E739" i="40"/>
  <c r="E727" i="40"/>
  <c r="E715" i="40"/>
  <c r="E703" i="40"/>
  <c r="E691" i="40"/>
  <c r="E679" i="40"/>
  <c r="E667" i="40"/>
  <c r="E655" i="40"/>
  <c r="E643" i="40"/>
  <c r="E631" i="40"/>
  <c r="E619" i="40"/>
  <c r="E607" i="40"/>
  <c r="E595" i="40"/>
  <c r="E583" i="40"/>
  <c r="E571" i="40"/>
  <c r="E559" i="40"/>
  <c r="E547" i="40"/>
  <c r="E535" i="40"/>
  <c r="E523" i="40"/>
  <c r="E511" i="40"/>
  <c r="E499" i="40"/>
  <c r="E487" i="40"/>
  <c r="E475" i="40"/>
  <c r="E463" i="40"/>
  <c r="E451" i="40"/>
  <c r="E1338" i="40"/>
  <c r="E1326" i="40"/>
  <c r="E1314" i="40"/>
  <c r="E1302" i="40"/>
  <c r="E1290" i="40"/>
  <c r="E1278" i="40"/>
  <c r="E1266" i="40"/>
  <c r="E1254" i="40"/>
  <c r="E1242" i="40"/>
  <c r="E1230" i="40"/>
  <c r="E1218" i="40"/>
  <c r="E1206" i="40"/>
  <c r="E1194" i="40"/>
  <c r="E1182" i="40"/>
  <c r="E1170" i="40"/>
  <c r="E1158" i="40"/>
  <c r="E1146" i="40"/>
  <c r="E1134" i="40"/>
  <c r="E1122" i="40"/>
  <c r="E1110" i="40"/>
  <c r="E1098" i="40"/>
  <c r="E1086" i="40"/>
  <c r="E1074" i="40"/>
  <c r="E1062" i="40"/>
  <c r="E1050" i="40"/>
  <c r="E1038" i="40"/>
  <c r="E1026" i="40"/>
  <c r="E1014" i="40"/>
  <c r="E1002" i="40"/>
  <c r="E990" i="40"/>
  <c r="E978" i="40"/>
  <c r="E966" i="40"/>
  <c r="E954" i="40"/>
  <c r="E942" i="40"/>
  <c r="E930" i="40"/>
  <c r="E918" i="40"/>
  <c r="E906" i="40"/>
  <c r="E894" i="40"/>
  <c r="E882" i="40"/>
  <c r="E870" i="40"/>
  <c r="E1337" i="40"/>
  <c r="E1325" i="40"/>
  <c r="E1313" i="40"/>
  <c r="E1301" i="40"/>
  <c r="E1289" i="40"/>
  <c r="E1277" i="40"/>
  <c r="E1265" i="40"/>
  <c r="E1253" i="40"/>
  <c r="E1241" i="40"/>
  <c r="E1229" i="40"/>
  <c r="E1217" i="40"/>
  <c r="E1205" i="40"/>
  <c r="E1193" i="40"/>
  <c r="E1181" i="40"/>
  <c r="E1169" i="40"/>
  <c r="E1157" i="40"/>
  <c r="E1145" i="40"/>
  <c r="E1133" i="40"/>
  <c r="E1121" i="40"/>
  <c r="E1109" i="40"/>
  <c r="E1097" i="40"/>
  <c r="E1085" i="40"/>
  <c r="E1073" i="40"/>
  <c r="E1061" i="40"/>
  <c r="E1049" i="40"/>
  <c r="E1037" i="40"/>
  <c r="E1025" i="40"/>
  <c r="E1013" i="40"/>
  <c r="E1001" i="40"/>
  <c r="E989" i="40"/>
  <c r="E977" i="40"/>
  <c r="E965" i="40"/>
  <c r="E953" i="40"/>
  <c r="E941" i="40"/>
  <c r="E929" i="40"/>
  <c r="E917" i="40"/>
  <c r="E905" i="40"/>
  <c r="E893" i="40"/>
  <c r="E881" i="40"/>
  <c r="E869" i="40"/>
  <c r="E857" i="40"/>
  <c r="E845" i="40"/>
  <c r="E833" i="40"/>
  <c r="E821" i="40"/>
  <c r="E809" i="40"/>
  <c r="E797" i="40"/>
  <c r="E785" i="40"/>
  <c r="E773" i="40"/>
  <c r="E761" i="40"/>
  <c r="E749" i="40"/>
  <c r="E737" i="40"/>
  <c r="E725" i="40"/>
  <c r="E713" i="40"/>
  <c r="E701" i="40"/>
  <c r="E689" i="40"/>
  <c r="E677" i="40"/>
  <c r="E665" i="40"/>
  <c r="E653" i="40"/>
  <c r="E629" i="40"/>
  <c r="E617" i="40"/>
  <c r="E605" i="40"/>
  <c r="E593" i="40"/>
  <c r="E581" i="40"/>
  <c r="E569" i="40"/>
  <c r="E557" i="40"/>
  <c r="E545" i="40"/>
  <c r="E533" i="40"/>
  <c r="E521" i="40"/>
  <c r="E509" i="40"/>
  <c r="E497" i="40"/>
  <c r="E485" i="40"/>
  <c r="E473" i="40"/>
  <c r="E461" i="40"/>
  <c r="E449" i="40"/>
  <c r="E437" i="40"/>
  <c r="E425" i="40"/>
  <c r="E413" i="40"/>
  <c r="E1336" i="40"/>
  <c r="E1324" i="40"/>
  <c r="E1312" i="40"/>
  <c r="E1300" i="40"/>
  <c r="E1288" i="40"/>
  <c r="E1276" i="40"/>
  <c r="E1264" i="40"/>
  <c r="E1252" i="40"/>
  <c r="E1240" i="40"/>
  <c r="E1228" i="40"/>
  <c r="E1216" i="40"/>
  <c r="E1204" i="40"/>
  <c r="E1192" i="40"/>
  <c r="E1180" i="40"/>
  <c r="E1168" i="40"/>
  <c r="E1156" i="40"/>
  <c r="E1144" i="40"/>
  <c r="E1132" i="40"/>
  <c r="E1120" i="40"/>
  <c r="E1108" i="40"/>
  <c r="E1096" i="40"/>
  <c r="E1084" i="40"/>
  <c r="E1072" i="40"/>
  <c r="E1060" i="40"/>
  <c r="E1048" i="40"/>
  <c r="E1036" i="40"/>
  <c r="E1024" i="40"/>
  <c r="E1012" i="40"/>
  <c r="E1000" i="40"/>
  <c r="E988" i="40"/>
  <c r="E976" i="40"/>
  <c r="E964" i="40"/>
  <c r="E952" i="40"/>
  <c r="E940" i="40"/>
  <c r="E928" i="40"/>
  <c r="E916" i="40"/>
  <c r="E904" i="40"/>
  <c r="E892" i="40"/>
  <c r="E880" i="40"/>
  <c r="E868" i="40"/>
  <c r="E856" i="40"/>
  <c r="E844" i="40"/>
  <c r="E832" i="40"/>
  <c r="E820" i="40"/>
  <c r="E808" i="40"/>
  <c r="E796" i="40"/>
  <c r="E784" i="40"/>
  <c r="E772" i="40"/>
  <c r="E760" i="40"/>
  <c r="E748" i="40"/>
  <c r="E736" i="40"/>
  <c r="E724" i="40"/>
  <c r="E712" i="40"/>
  <c r="E700" i="40"/>
  <c r="E688" i="40"/>
  <c r="E676" i="40"/>
  <c r="E664" i="40"/>
  <c r="E652" i="40"/>
  <c r="E640" i="40"/>
  <c r="E628" i="40"/>
  <c r="E616" i="40"/>
  <c r="E604" i="40"/>
  <c r="E592" i="40"/>
  <c r="E580" i="40"/>
  <c r="E568" i="40"/>
  <c r="E556" i="40"/>
  <c r="E532" i="40"/>
  <c r="E520" i="40"/>
  <c r="E508" i="40"/>
  <c r="E496" i="40"/>
  <c r="E484" i="40"/>
  <c r="E472" i="40"/>
  <c r="E460" i="40"/>
  <c r="E448" i="40"/>
  <c r="E436" i="40"/>
  <c r="E1335" i="40"/>
  <c r="E1323" i="40"/>
  <c r="E1311" i="40"/>
  <c r="E1299" i="40"/>
  <c r="E1287" i="40"/>
  <c r="E1275" i="40"/>
  <c r="E1263" i="40"/>
  <c r="E1251" i="40"/>
  <c r="E1239" i="40"/>
  <c r="E1227" i="40"/>
  <c r="E1215" i="40"/>
  <c r="E1203" i="40"/>
  <c r="E1191" i="40"/>
  <c r="E1179" i="40"/>
  <c r="E1167" i="40"/>
  <c r="E1155" i="40"/>
  <c r="E1143" i="40"/>
  <c r="E1131" i="40"/>
  <c r="E1119" i="40"/>
  <c r="E1107" i="40"/>
  <c r="E1095" i="40"/>
  <c r="E1083" i="40"/>
  <c r="E1071" i="40"/>
  <c r="E1059" i="40"/>
  <c r="E1047" i="40"/>
  <c r="E1035" i="40"/>
  <c r="E1023" i="40"/>
  <c r="E1011" i="40"/>
  <c r="E999" i="40"/>
  <c r="E987" i="40"/>
  <c r="E975" i="40"/>
  <c r="E963" i="40"/>
  <c r="E951" i="40"/>
  <c r="E939" i="40"/>
  <c r="E927" i="40"/>
  <c r="E915" i="40"/>
  <c r="E903" i="40"/>
  <c r="E891" i="40"/>
  <c r="E879" i="40"/>
  <c r="E867" i="40"/>
  <c r="E855" i="40"/>
  <c r="E843" i="40"/>
  <c r="E831" i="40"/>
  <c r="E819" i="40"/>
  <c r="E807" i="40"/>
  <c r="E795" i="40"/>
  <c r="E783" i="40"/>
  <c r="E771" i="40"/>
  <c r="E759" i="40"/>
  <c r="E747" i="40"/>
  <c r="E735" i="40"/>
  <c r="E723" i="40"/>
  <c r="E711" i="40"/>
  <c r="E699" i="40"/>
  <c r="E687" i="40"/>
  <c r="E675" i="40"/>
  <c r="E663" i="40"/>
  <c r="E651" i="40"/>
  <c r="E1334" i="40"/>
  <c r="E1322" i="40"/>
  <c r="E1310" i="40"/>
  <c r="E1298" i="40"/>
  <c r="E1286" i="40"/>
  <c r="E1274" i="40"/>
  <c r="E1262" i="40"/>
  <c r="E1250" i="40"/>
  <c r="E1238" i="40"/>
  <c r="E1226" i="40"/>
  <c r="E1214" i="40"/>
  <c r="E1202" i="40"/>
  <c r="E1190" i="40"/>
  <c r="E1178" i="40"/>
  <c r="E1166" i="40"/>
  <c r="E1154" i="40"/>
  <c r="E1142" i="40"/>
  <c r="E1130" i="40"/>
  <c r="E1118" i="40"/>
  <c r="E1106" i="40"/>
  <c r="E1094" i="40"/>
  <c r="E1082" i="40"/>
  <c r="E1070" i="40"/>
  <c r="E1058" i="40"/>
  <c r="E1046" i="40"/>
  <c r="E1034" i="40"/>
  <c r="E1022" i="40"/>
  <c r="E1010" i="40"/>
  <c r="E998" i="40"/>
  <c r="E986" i="40"/>
  <c r="E974" i="40"/>
  <c r="E962" i="40"/>
  <c r="E950" i="40"/>
  <c r="E938" i="40"/>
  <c r="E926" i="40"/>
  <c r="E914" i="40"/>
  <c r="E902" i="40"/>
  <c r="E890" i="40"/>
  <c r="E878" i="40"/>
  <c r="E866" i="40"/>
  <c r="E854" i="40"/>
  <c r="E842" i="40"/>
  <c r="E1332" i="40"/>
  <c r="E1320" i="40"/>
  <c r="E1308" i="40"/>
  <c r="E1296" i="40"/>
  <c r="E1284" i="40"/>
  <c r="E1272" i="40"/>
  <c r="E1260" i="40"/>
  <c r="E1248" i="40"/>
  <c r="E1236" i="40"/>
  <c r="E1224" i="40"/>
  <c r="E1212" i="40"/>
  <c r="E1200" i="40"/>
  <c r="E1188" i="40"/>
  <c r="E1176" i="40"/>
  <c r="E1164" i="40"/>
  <c r="E1152" i="40"/>
  <c r="E1140" i="40"/>
  <c r="E1128" i="40"/>
  <c r="E1116" i="40"/>
  <c r="E1104" i="40"/>
  <c r="E1092" i="40"/>
  <c r="E1080" i="40"/>
  <c r="E1068" i="40"/>
  <c r="E1056" i="40"/>
  <c r="E1044" i="40"/>
  <c r="E1032" i="40"/>
  <c r="E1020" i="40"/>
  <c r="E1008" i="40"/>
  <c r="E996" i="40"/>
  <c r="E984" i="40"/>
  <c r="E972" i="40"/>
  <c r="E960" i="40"/>
  <c r="E948" i="40"/>
  <c r="E936" i="40"/>
  <c r="E924" i="40"/>
  <c r="E912" i="40"/>
  <c r="E900" i="40"/>
  <c r="E888" i="40"/>
  <c r="E876" i="40"/>
  <c r="E864" i="40"/>
  <c r="E852" i="40"/>
  <c r="E840" i="40"/>
  <c r="E828" i="40"/>
  <c r="E816" i="40"/>
  <c r="E804" i="40"/>
  <c r="E792" i="40"/>
  <c r="E780" i="40"/>
  <c r="E768" i="40"/>
  <c r="E756" i="40"/>
  <c r="E744" i="40"/>
  <c r="E732" i="40"/>
  <c r="E720" i="40"/>
  <c r="E696" i="40"/>
  <c r="E684" i="40"/>
  <c r="E672" i="40"/>
  <c r="E660" i="40"/>
  <c r="E648" i="40"/>
  <c r="E636" i="40"/>
  <c r="E624" i="40"/>
  <c r="E612" i="40"/>
  <c r="E600" i="40"/>
  <c r="E588" i="40"/>
  <c r="E576" i="40"/>
  <c r="E564" i="40"/>
  <c r="E552" i="40"/>
  <c r="E540" i="40"/>
  <c r="E528" i="40"/>
  <c r="E516" i="40"/>
  <c r="E504" i="40"/>
  <c r="E492" i="40"/>
  <c r="E480" i="40"/>
  <c r="E468" i="40"/>
  <c r="E456" i="40"/>
  <c r="E444" i="40"/>
  <c r="E432" i="40"/>
  <c r="E420" i="40"/>
  <c r="E408" i="40"/>
  <c r="E13" i="40"/>
  <c r="E25" i="40"/>
  <c r="E37" i="40"/>
  <c r="E49" i="40"/>
  <c r="E61" i="40"/>
  <c r="E73" i="40"/>
  <c r="E85" i="40"/>
  <c r="E97" i="40"/>
  <c r="E109" i="40"/>
  <c r="E121" i="40"/>
  <c r="E133" i="40"/>
  <c r="E145" i="40"/>
  <c r="E157" i="40"/>
  <c r="E169" i="40"/>
  <c r="E181" i="40"/>
  <c r="E193" i="40"/>
  <c r="E205" i="40"/>
  <c r="E217" i="40"/>
  <c r="E229" i="40"/>
  <c r="E241" i="40"/>
  <c r="E253" i="40"/>
  <c r="E265" i="40"/>
  <c r="E277" i="40"/>
  <c r="E289" i="40"/>
  <c r="E301" i="40"/>
  <c r="E313" i="40"/>
  <c r="E325" i="40"/>
  <c r="E337" i="40"/>
  <c r="E349" i="40"/>
  <c r="E361" i="40"/>
  <c r="E373" i="40"/>
  <c r="E385" i="40"/>
  <c r="E397" i="40"/>
  <c r="E410" i="40"/>
  <c r="E424" i="40"/>
  <c r="E440" i="40"/>
  <c r="E462" i="40"/>
  <c r="E486" i="40"/>
  <c r="E510" i="40"/>
  <c r="E534" i="40"/>
  <c r="E558" i="40"/>
  <c r="E582" i="40"/>
  <c r="E606" i="40"/>
  <c r="E630" i="40"/>
  <c r="E658" i="40"/>
  <c r="E685" i="40"/>
  <c r="E714" i="40"/>
  <c r="E743" i="40"/>
  <c r="E770" i="40"/>
  <c r="E802" i="40"/>
  <c r="E829" i="40"/>
  <c r="E863" i="40"/>
  <c r="E911" i="40"/>
  <c r="E959" i="40"/>
  <c r="E1007" i="40"/>
  <c r="E1055" i="40"/>
  <c r="E1103" i="40"/>
  <c r="E1151" i="40"/>
  <c r="E1199" i="40"/>
  <c r="E1247" i="40"/>
  <c r="E1295" i="40"/>
  <c r="E3" i="40"/>
  <c r="E15" i="40"/>
  <c r="E27" i="40"/>
  <c r="E39" i="40"/>
  <c r="E51" i="40"/>
  <c r="E63" i="40"/>
  <c r="E75" i="40"/>
  <c r="E87" i="40"/>
  <c r="E99" i="40"/>
  <c r="E111" i="40"/>
  <c r="E123" i="40"/>
  <c r="E135" i="40"/>
  <c r="E147" i="40"/>
  <c r="E159" i="40"/>
  <c r="E171" i="40"/>
  <c r="E183" i="40"/>
  <c r="E195" i="40"/>
  <c r="E207" i="40"/>
  <c r="E219" i="40"/>
  <c r="E231" i="40"/>
  <c r="E243" i="40"/>
  <c r="E255" i="40"/>
  <c r="E267" i="40"/>
  <c r="E279" i="40"/>
  <c r="E291" i="40"/>
  <c r="E303" i="40"/>
  <c r="E315" i="40"/>
  <c r="E327" i="40"/>
  <c r="E339" i="40"/>
  <c r="E351" i="40"/>
  <c r="E363" i="40"/>
  <c r="E375" i="40"/>
  <c r="E387" i="40"/>
  <c r="E399" i="40"/>
  <c r="E412" i="40"/>
  <c r="E427" i="40"/>
  <c r="E443" i="40"/>
  <c r="E467" i="40"/>
  <c r="E491" i="40"/>
  <c r="E515" i="40"/>
  <c r="E539" i="40"/>
  <c r="E563" i="40"/>
  <c r="E587" i="40"/>
  <c r="E611" i="40"/>
  <c r="E635" i="40"/>
  <c r="E661" i="40"/>
  <c r="E690" i="40"/>
  <c r="E719" i="40"/>
  <c r="E746" i="40"/>
  <c r="E778" i="40"/>
  <c r="E805" i="40"/>
  <c r="E834" i="40"/>
  <c r="E874" i="40"/>
  <c r="E970" i="40"/>
  <c r="E1018" i="40"/>
  <c r="E1066" i="40"/>
  <c r="E1114" i="40"/>
  <c r="E1162" i="40"/>
  <c r="E1210" i="40"/>
  <c r="E1258" i="40"/>
  <c r="E1306" i="40"/>
  <c r="E40" i="40"/>
  <c r="E52" i="40"/>
  <c r="E64" i="40"/>
  <c r="E76" i="40"/>
  <c r="E88" i="40"/>
  <c r="E100" i="40"/>
  <c r="E112" i="40"/>
  <c r="E124" i="40"/>
  <c r="E136" i="40"/>
  <c r="E148" i="40"/>
  <c r="E160" i="40"/>
  <c r="E172" i="40"/>
  <c r="E184" i="40"/>
  <c r="E196" i="40"/>
  <c r="E208" i="40"/>
  <c r="E220" i="40"/>
  <c r="E232" i="40"/>
  <c r="E244" i="40"/>
  <c r="E256" i="40"/>
  <c r="E268" i="40"/>
  <c r="E280" i="40"/>
  <c r="E292" i="40"/>
  <c r="E304" i="40"/>
  <c r="E316" i="40"/>
  <c r="E328" i="40"/>
  <c r="E340" i="40"/>
  <c r="E352" i="40"/>
  <c r="E364" i="40"/>
  <c r="E376" i="40"/>
  <c r="E388" i="40"/>
  <c r="E400" i="40"/>
  <c r="E414" i="40"/>
  <c r="E428" i="40"/>
  <c r="E445" i="40"/>
  <c r="E469" i="40"/>
  <c r="E493" i="40"/>
  <c r="E517" i="40"/>
  <c r="E541" i="40"/>
  <c r="E565" i="40"/>
  <c r="E589" i="40"/>
  <c r="E613" i="40"/>
  <c r="E637" i="40"/>
  <c r="E662" i="40"/>
  <c r="E694" i="40"/>
  <c r="E721" i="40"/>
  <c r="E750" i="40"/>
  <c r="E779" i="40"/>
  <c r="E806" i="40"/>
  <c r="E838" i="40"/>
  <c r="E875" i="40"/>
  <c r="E923" i="40"/>
  <c r="E971" i="40"/>
  <c r="E1019" i="40"/>
  <c r="E1067" i="40"/>
  <c r="E1115" i="40"/>
  <c r="E1163" i="40"/>
  <c r="E1211" i="40"/>
  <c r="E1259" i="40"/>
  <c r="E1307" i="40"/>
  <c r="E5" i="40"/>
  <c r="E17" i="40"/>
  <c r="E29" i="40"/>
  <c r="E41" i="40"/>
  <c r="E53" i="40"/>
  <c r="E65" i="40"/>
  <c r="E77" i="40"/>
  <c r="E89" i="40"/>
  <c r="E101" i="40"/>
  <c r="E113" i="40"/>
  <c r="E125" i="40"/>
  <c r="E137" i="40"/>
  <c r="E149" i="40"/>
  <c r="E161" i="40"/>
  <c r="E173" i="40"/>
  <c r="E185" i="40"/>
  <c r="E209" i="40"/>
  <c r="E221" i="40"/>
  <c r="E233" i="40"/>
  <c r="E245" i="40"/>
  <c r="E257" i="40"/>
  <c r="E269" i="40"/>
  <c r="E281" i="40"/>
  <c r="E293" i="40"/>
  <c r="E305" i="40"/>
  <c r="E317" i="40"/>
  <c r="E329" i="40"/>
  <c r="E341" i="40"/>
  <c r="E353" i="40"/>
  <c r="E365" i="40"/>
  <c r="E377" i="40"/>
  <c r="E389" i="40"/>
  <c r="E401" i="40"/>
  <c r="E415" i="40"/>
  <c r="E429" i="40"/>
  <c r="E446" i="40"/>
  <c r="E470" i="40"/>
  <c r="E494" i="40"/>
  <c r="E518" i="40"/>
  <c r="E542" i="40"/>
  <c r="E566" i="40"/>
  <c r="E590" i="40"/>
  <c r="E614" i="40"/>
  <c r="E638" i="40"/>
  <c r="E666" i="40"/>
  <c r="E695" i="40"/>
  <c r="E722" i="40"/>
  <c r="E754" i="40"/>
  <c r="E781" i="40"/>
  <c r="E810" i="40"/>
  <c r="E839" i="40"/>
  <c r="E877" i="40"/>
  <c r="E925" i="40"/>
  <c r="E973" i="40"/>
  <c r="E1021" i="40"/>
  <c r="E1069" i="40"/>
  <c r="E1117" i="40"/>
  <c r="E1165" i="40"/>
  <c r="E1213" i="40"/>
  <c r="E1261" i="40"/>
  <c r="E1309" i="40"/>
  <c r="E6" i="40"/>
  <c r="E18" i="40"/>
  <c r="E30" i="40"/>
  <c r="E42" i="40"/>
  <c r="E54" i="40"/>
  <c r="E66" i="40"/>
  <c r="E78" i="40"/>
  <c r="E90" i="40"/>
  <c r="E102" i="40"/>
  <c r="E114" i="40"/>
  <c r="E126" i="40"/>
  <c r="E138" i="40"/>
  <c r="E150" i="40"/>
  <c r="E162" i="40"/>
  <c r="E174" i="40"/>
  <c r="E186" i="40"/>
  <c r="E198" i="40"/>
  <c r="E210" i="40"/>
  <c r="E222" i="40"/>
  <c r="E234" i="40"/>
  <c r="E246" i="40"/>
  <c r="E258" i="40"/>
  <c r="E270" i="40"/>
  <c r="E282" i="40"/>
  <c r="E294" i="40"/>
  <c r="E306" i="40"/>
  <c r="E318" i="40"/>
  <c r="E330" i="40"/>
  <c r="E342" i="40"/>
  <c r="E354" i="40"/>
  <c r="E366" i="40"/>
  <c r="E378" i="40"/>
  <c r="E390" i="40"/>
  <c r="E402" i="40"/>
  <c r="E416" i="40"/>
  <c r="E430" i="40"/>
  <c r="E447" i="40"/>
  <c r="E471" i="40"/>
  <c r="E495" i="40"/>
  <c r="E519" i="40"/>
  <c r="E543" i="40"/>
  <c r="E567" i="40"/>
  <c r="E591" i="40"/>
  <c r="E615" i="40"/>
  <c r="E639" i="40"/>
  <c r="E670" i="40"/>
  <c r="E697" i="40"/>
  <c r="E726" i="40"/>
  <c r="E755" i="40"/>
  <c r="E782" i="40"/>
  <c r="E814" i="40"/>
  <c r="E841" i="40"/>
  <c r="E886" i="40"/>
  <c r="E934" i="40"/>
  <c r="E982" i="40"/>
  <c r="E1030" i="40"/>
  <c r="E1078" i="40"/>
  <c r="E1126" i="40"/>
  <c r="E1174" i="40"/>
  <c r="E1222" i="40"/>
  <c r="E1270" i="40"/>
  <c r="E1318" i="40"/>
  <c r="E7" i="40"/>
  <c r="E19" i="40"/>
  <c r="E31" i="40"/>
  <c r="E43" i="40"/>
  <c r="E67" i="40"/>
  <c r="E79" i="40"/>
  <c r="E91" i="40"/>
  <c r="E103" i="40"/>
  <c r="E115" i="40"/>
  <c r="E127" i="40"/>
  <c r="E139" i="40"/>
  <c r="E163" i="40"/>
  <c r="E175" i="40"/>
  <c r="E187" i="40"/>
  <c r="E199" i="40"/>
  <c r="E211" i="40"/>
  <c r="E223" i="40"/>
  <c r="E235" i="40"/>
  <c r="E247" i="40"/>
  <c r="E259" i="40"/>
  <c r="E271" i="40"/>
  <c r="E283" i="40"/>
  <c r="E295" i="40"/>
  <c r="E319" i="40"/>
  <c r="E331" i="40"/>
  <c r="E343" i="40"/>
  <c r="E355" i="40"/>
  <c r="E367" i="40"/>
  <c r="E379" i="40"/>
  <c r="E391" i="40"/>
  <c r="E403" i="40"/>
  <c r="E417" i="40"/>
  <c r="E431" i="40"/>
  <c r="E450" i="40"/>
  <c r="E474" i="40"/>
  <c r="E498" i="40"/>
  <c r="E522" i="40"/>
  <c r="E546" i="40"/>
  <c r="E570" i="40"/>
  <c r="E594" i="40"/>
  <c r="E618" i="40"/>
  <c r="E642" i="40"/>
  <c r="E671" i="40"/>
  <c r="E698" i="40"/>
  <c r="E730" i="40"/>
  <c r="E757" i="40"/>
  <c r="E786" i="40"/>
  <c r="E815" i="40"/>
  <c r="E846" i="40"/>
  <c r="E887" i="40"/>
  <c r="E935" i="40"/>
  <c r="E983" i="40"/>
  <c r="E1031" i="40"/>
  <c r="E1079" i="40"/>
  <c r="E1127" i="40"/>
  <c r="E1175" i="40"/>
  <c r="E1223" i="40"/>
  <c r="E1271" i="40"/>
  <c r="E1319" i="40"/>
  <c r="E8" i="40"/>
  <c r="E20" i="40"/>
  <c r="E32" i="40"/>
  <c r="E44" i="40"/>
  <c r="E56" i="40"/>
  <c r="E68" i="40"/>
  <c r="E80" i="40"/>
  <c r="E92" i="40"/>
  <c r="E104" i="40"/>
  <c r="E116" i="40"/>
  <c r="E128" i="40"/>
  <c r="E140" i="40"/>
  <c r="E152" i="40"/>
  <c r="E164" i="40"/>
  <c r="E176" i="40"/>
  <c r="E188" i="40"/>
  <c r="E200" i="40"/>
  <c r="E212" i="40"/>
  <c r="E224" i="40"/>
  <c r="E236" i="40"/>
  <c r="E248" i="40"/>
  <c r="E260" i="40"/>
  <c r="E272" i="40"/>
  <c r="E284" i="40"/>
  <c r="E296" i="40"/>
  <c r="E308" i="40"/>
  <c r="E320" i="40"/>
  <c r="E332" i="40"/>
  <c r="E344" i="40"/>
  <c r="E356" i="40"/>
  <c r="E368" i="40"/>
  <c r="E380" i="40"/>
  <c r="E392" i="40"/>
  <c r="E404" i="40"/>
  <c r="E418" i="40"/>
  <c r="E433" i="40"/>
  <c r="E454" i="40"/>
  <c r="E478" i="40"/>
  <c r="E502" i="40"/>
  <c r="E526" i="40"/>
  <c r="E550" i="40"/>
  <c r="E574" i="40"/>
  <c r="E598" i="40"/>
  <c r="E622" i="40"/>
  <c r="E646" i="40"/>
  <c r="E673" i="40"/>
  <c r="E702" i="40"/>
  <c r="E731" i="40"/>
  <c r="E758" i="40"/>
  <c r="E790" i="40"/>
  <c r="E817" i="40"/>
  <c r="E850" i="40"/>
  <c r="E889" i="40"/>
  <c r="E937" i="40"/>
  <c r="E985" i="40"/>
  <c r="E1033" i="40"/>
  <c r="E1081" i="40"/>
  <c r="E1129" i="40"/>
  <c r="E1177" i="40"/>
  <c r="E1225" i="40"/>
  <c r="E1273" i="40"/>
  <c r="E1321" i="40"/>
  <c r="K38" i="1" l="1"/>
  <c r="L38" i="1" s="1"/>
  <c r="V2" i="15"/>
  <c r="F22" i="38"/>
  <c r="F29" i="38" s="1"/>
  <c r="E22" i="38"/>
  <c r="E29" i="38" s="1"/>
  <c r="D22" i="38"/>
  <c r="D29" i="38" s="1"/>
  <c r="C22" i="38"/>
  <c r="C29" i="38" s="1"/>
  <c r="D12" i="38"/>
  <c r="D11" i="38"/>
  <c r="D10" i="38"/>
  <c r="D9" i="38"/>
  <c r="D8" i="38"/>
  <c r="D7" i="38"/>
  <c r="D6" i="38"/>
  <c r="D4" i="38"/>
  <c r="P4" i="35" l="1"/>
  <c r="P3" i="35"/>
  <c r="P5" i="35"/>
  <c r="P6" i="35"/>
  <c r="P7" i="35"/>
  <c r="P8" i="35"/>
  <c r="P2" i="35"/>
  <c r="Q3" i="35" s="1"/>
  <c r="G13" i="32"/>
  <c r="G16" i="32" s="1"/>
  <c r="B13" i="32"/>
  <c r="I28" i="10"/>
  <c r="G12" i="10"/>
  <c r="I12" i="10" s="1"/>
  <c r="Q16" i="10"/>
  <c r="Q17" i="10" s="1"/>
  <c r="Q12" i="10"/>
  <c r="Q11" i="10"/>
  <c r="Q10" i="10"/>
  <c r="Q9" i="10"/>
  <c r="Q8" i="10"/>
  <c r="Q7" i="10"/>
  <c r="Q6" i="10"/>
  <c r="Q5" i="10"/>
  <c r="G8" i="10"/>
  <c r="I8" i="10" s="1"/>
  <c r="G66" i="31"/>
  <c r="F62" i="31"/>
  <c r="F61" i="31"/>
  <c r="G58" i="31"/>
  <c r="G54" i="31"/>
  <c r="G30" i="31"/>
  <c r="G24" i="31"/>
  <c r="I25" i="10"/>
  <c r="I24" i="10"/>
  <c r="I23" i="10"/>
  <c r="H22" i="10"/>
  <c r="I22" i="10" s="1"/>
  <c r="I21" i="10"/>
  <c r="I19" i="10"/>
  <c r="I11" i="10"/>
  <c r="I7" i="10"/>
  <c r="I6" i="10"/>
  <c r="I5" i="10"/>
  <c r="I27" i="10"/>
  <c r="I10" i="10"/>
  <c r="I9" i="10"/>
  <c r="F7" i="32" l="1"/>
  <c r="G7" i="32" s="1"/>
  <c r="F8" i="32"/>
  <c r="G8" i="32" s="1"/>
  <c r="Q7" i="35"/>
  <c r="Q6" i="35"/>
  <c r="L1" i="43" s="1"/>
  <c r="E22" i="43" s="1"/>
  <c r="Q4" i="35"/>
  <c r="M1" i="39" s="1"/>
  <c r="I26" i="10"/>
  <c r="I20" i="10"/>
  <c r="E9515" i="43"/>
  <c r="E9455" i="43"/>
  <c r="E9443" i="43"/>
  <c r="E9407" i="43"/>
  <c r="E9371" i="43"/>
  <c r="E9359" i="43"/>
  <c r="E9323" i="43"/>
  <c r="E9311" i="43"/>
  <c r="E9299" i="43"/>
  <c r="E9263" i="43"/>
  <c r="E9239" i="43"/>
  <c r="E9227" i="43"/>
  <c r="E9215" i="43"/>
  <c r="E9179" i="43"/>
  <c r="E9167" i="43"/>
  <c r="E9155" i="43"/>
  <c r="E9119" i="43"/>
  <c r="E9095" i="43"/>
  <c r="E9083" i="43"/>
  <c r="E9071" i="43"/>
  <c r="E9059" i="43"/>
  <c r="E9047" i="43"/>
  <c r="E9035" i="43"/>
  <c r="E9023" i="43"/>
  <c r="E9011" i="43"/>
  <c r="E8999" i="43"/>
  <c r="E8987" i="43"/>
  <c r="E8975" i="43"/>
  <c r="E8963" i="43"/>
  <c r="E8951" i="43"/>
  <c r="E8939" i="43"/>
  <c r="E8927" i="43"/>
  <c r="E8915" i="43"/>
  <c r="E8903" i="43"/>
  <c r="E8891" i="43"/>
  <c r="E8879" i="43"/>
  <c r="E8867" i="43"/>
  <c r="E8855" i="43"/>
  <c r="E8843" i="43"/>
  <c r="E8831" i="43"/>
  <c r="E8819" i="43"/>
  <c r="E8807" i="43"/>
  <c r="E8795" i="43"/>
  <c r="E8783" i="43"/>
  <c r="E8771" i="43"/>
  <c r="E8759" i="43"/>
  <c r="E8747" i="43"/>
  <c r="E8735" i="43"/>
  <c r="E8723" i="43"/>
  <c r="E8711" i="43"/>
  <c r="E8699" i="43"/>
  <c r="E8687" i="43"/>
  <c r="E8675" i="43"/>
  <c r="E8663" i="43"/>
  <c r="E8651" i="43"/>
  <c r="E8639" i="43"/>
  <c r="E8627" i="43"/>
  <c r="E8615" i="43"/>
  <c r="E8603" i="43"/>
  <c r="E8591" i="43"/>
  <c r="E8579" i="43"/>
  <c r="E8567" i="43"/>
  <c r="E8555" i="43"/>
  <c r="E8543" i="43"/>
  <c r="E8531" i="43"/>
  <c r="E9538" i="43"/>
  <c r="E9526" i="43"/>
  <c r="E9514" i="43"/>
  <c r="E9502" i="43"/>
  <c r="E9490" i="43"/>
  <c r="E9478" i="43"/>
  <c r="E9466" i="43"/>
  <c r="E9454" i="43"/>
  <c r="E9442" i="43"/>
  <c r="E9430" i="43"/>
  <c r="E9418" i="43"/>
  <c r="E9406" i="43"/>
  <c r="E9394" i="43"/>
  <c r="E9382" i="43"/>
  <c r="E9370" i="43"/>
  <c r="E9358" i="43"/>
  <c r="E9346" i="43"/>
  <c r="E9334" i="43"/>
  <c r="E9322" i="43"/>
  <c r="E9310" i="43"/>
  <c r="E9298" i="43"/>
  <c r="E9286" i="43"/>
  <c r="E9274" i="43"/>
  <c r="E9262" i="43"/>
  <c r="E9250" i="43"/>
  <c r="E9238" i="43"/>
  <c r="E9226" i="43"/>
  <c r="E9214" i="43"/>
  <c r="E9202" i="43"/>
  <c r="E9190" i="43"/>
  <c r="E9178" i="43"/>
  <c r="E9166" i="43"/>
  <c r="E9154" i="43"/>
  <c r="E9142" i="43"/>
  <c r="E9130" i="43"/>
  <c r="E9118" i="43"/>
  <c r="E9106" i="43"/>
  <c r="E9094" i="43"/>
  <c r="E9082" i="43"/>
  <c r="E9070" i="43"/>
  <c r="E9058" i="43"/>
  <c r="E9046" i="43"/>
  <c r="E9034" i="43"/>
  <c r="E9022" i="43"/>
  <c r="E9010" i="43"/>
  <c r="E8998" i="43"/>
  <c r="E8986" i="43"/>
  <c r="E8974" i="43"/>
  <c r="E8962" i="43"/>
  <c r="E8950" i="43"/>
  <c r="E8938" i="43"/>
  <c r="E8926" i="43"/>
  <c r="E8914" i="43"/>
  <c r="E8902" i="43"/>
  <c r="E8890" i="43"/>
  <c r="E8878" i="43"/>
  <c r="E8866" i="43"/>
  <c r="E8854" i="43"/>
  <c r="E8842" i="43"/>
  <c r="E8830" i="43"/>
  <c r="E8818" i="43"/>
  <c r="E8806" i="43"/>
  <c r="E8794" i="43"/>
  <c r="E8782" i="43"/>
  <c r="E8770" i="43"/>
  <c r="E8758" i="43"/>
  <c r="E8746" i="43"/>
  <c r="E8734" i="43"/>
  <c r="E8722" i="43"/>
  <c r="E8710" i="43"/>
  <c r="E8698" i="43"/>
  <c r="E9537" i="43"/>
  <c r="E9525" i="43"/>
  <c r="E9513" i="43"/>
  <c r="E9501" i="43"/>
  <c r="E9489" i="43"/>
  <c r="E9477" i="43"/>
  <c r="E9465" i="43"/>
  <c r="E9453" i="43"/>
  <c r="E9441" i="43"/>
  <c r="E9429" i="43"/>
  <c r="E9417" i="43"/>
  <c r="E9405" i="43"/>
  <c r="E9393" i="43"/>
  <c r="E9381" i="43"/>
  <c r="E9369" i="43"/>
  <c r="E9357" i="43"/>
  <c r="E9345" i="43"/>
  <c r="E9333" i="43"/>
  <c r="E9321" i="43"/>
  <c r="E9309" i="43"/>
  <c r="E9297" i="43"/>
  <c r="E9285" i="43"/>
  <c r="E9273" i="43"/>
  <c r="E9261" i="43"/>
  <c r="E9249" i="43"/>
  <c r="E9237" i="43"/>
  <c r="E9225" i="43"/>
  <c r="E9213" i="43"/>
  <c r="E9201" i="43"/>
  <c r="E9189" i="43"/>
  <c r="E9177" i="43"/>
  <c r="E9165" i="43"/>
  <c r="E9153" i="43"/>
  <c r="E9141" i="43"/>
  <c r="E9129" i="43"/>
  <c r="E9117" i="43"/>
  <c r="E9105" i="43"/>
  <c r="E9093" i="43"/>
  <c r="E9081" i="43"/>
  <c r="E9069" i="43"/>
  <c r="E9057" i="43"/>
  <c r="E9045" i="43"/>
  <c r="E9033" i="43"/>
  <c r="E9536" i="43"/>
  <c r="E9524" i="43"/>
  <c r="E9512" i="43"/>
  <c r="E9500" i="43"/>
  <c r="E9488" i="43"/>
  <c r="E9476" i="43"/>
  <c r="E9464" i="43"/>
  <c r="E9452" i="43"/>
  <c r="E9440" i="43"/>
  <c r="E9428" i="43"/>
  <c r="E9416" i="43"/>
  <c r="E9404" i="43"/>
  <c r="E9392" i="43"/>
  <c r="E9380" i="43"/>
  <c r="E9368" i="43"/>
  <c r="E9356" i="43"/>
  <c r="E9344" i="43"/>
  <c r="E9332" i="43"/>
  <c r="E9320" i="43"/>
  <c r="E9308" i="43"/>
  <c r="E9296" i="43"/>
  <c r="E9284" i="43"/>
  <c r="E9272" i="43"/>
  <c r="E9260" i="43"/>
  <c r="E9248" i="43"/>
  <c r="E9236" i="43"/>
  <c r="E9224" i="43"/>
  <c r="E9212" i="43"/>
  <c r="E9200" i="43"/>
  <c r="E9188" i="43"/>
  <c r="E9176" i="43"/>
  <c r="E9164" i="43"/>
  <c r="E9152" i="43"/>
  <c r="E9140" i="43"/>
  <c r="E9128" i="43"/>
  <c r="E9116" i="43"/>
  <c r="E9104" i="43"/>
  <c r="E9092" i="43"/>
  <c r="E9080" i="43"/>
  <c r="E9068" i="43"/>
  <c r="E9056" i="43"/>
  <c r="E9044" i="43"/>
  <c r="E9032" i="43"/>
  <c r="E9020" i="43"/>
  <c r="E9008" i="43"/>
  <c r="E8996" i="43"/>
  <c r="E8984" i="43"/>
  <c r="E8972" i="43"/>
  <c r="E8960" i="43"/>
  <c r="E8948" i="43"/>
  <c r="E8936" i="43"/>
  <c r="E8924" i="43"/>
  <c r="E8912" i="43"/>
  <c r="E8900" i="43"/>
  <c r="E8888" i="43"/>
  <c r="E8876" i="43"/>
  <c r="E8864" i="43"/>
  <c r="E8852" i="43"/>
  <c r="E8840" i="43"/>
  <c r="E8828" i="43"/>
  <c r="E8816" i="43"/>
  <c r="E8804" i="43"/>
  <c r="E8792" i="43"/>
  <c r="E8780" i="43"/>
  <c r="E8768" i="43"/>
  <c r="E8756" i="43"/>
  <c r="E8744" i="43"/>
  <c r="E8732" i="43"/>
  <c r="E8720" i="43"/>
  <c r="E8708" i="43"/>
  <c r="E8696" i="43"/>
  <c r="E8684" i="43"/>
  <c r="E8672" i="43"/>
  <c r="E8660" i="43"/>
  <c r="E8648" i="43"/>
  <c r="E8636" i="43"/>
  <c r="E8624" i="43"/>
  <c r="E8612" i="43"/>
  <c r="E9535" i="43"/>
  <c r="E9523" i="43"/>
  <c r="E9511" i="43"/>
  <c r="E9499" i="43"/>
  <c r="E9487" i="43"/>
  <c r="E9475" i="43"/>
  <c r="E9463" i="43"/>
  <c r="E9451" i="43"/>
  <c r="E9439" i="43"/>
  <c r="E9427" i="43"/>
  <c r="E9415" i="43"/>
  <c r="E9403" i="43"/>
  <c r="E9391" i="43"/>
  <c r="E9379" i="43"/>
  <c r="E9367" i="43"/>
  <c r="E9355" i="43"/>
  <c r="E9343" i="43"/>
  <c r="E9331" i="43"/>
  <c r="E9319" i="43"/>
  <c r="E9307" i="43"/>
  <c r="E9295" i="43"/>
  <c r="E9283" i="43"/>
  <c r="E9271" i="43"/>
  <c r="E9259" i="43"/>
  <c r="E9247" i="43"/>
  <c r="E9235" i="43"/>
  <c r="E9223" i="43"/>
  <c r="E9211" i="43"/>
  <c r="E9199" i="43"/>
  <c r="E9187" i="43"/>
  <c r="E9175" i="43"/>
  <c r="E9163" i="43"/>
  <c r="E9151" i="43"/>
  <c r="E9139" i="43"/>
  <c r="E9127" i="43"/>
  <c r="E9115" i="43"/>
  <c r="E9103" i="43"/>
  <c r="E9091" i="43"/>
  <c r="E9079" i="43"/>
  <c r="E9067" i="43"/>
  <c r="E9055" i="43"/>
  <c r="E9043" i="43"/>
  <c r="E9031" i="43"/>
  <c r="E9019" i="43"/>
  <c r="E9007" i="43"/>
  <c r="E8995" i="43"/>
  <c r="E8983" i="43"/>
  <c r="E8971" i="43"/>
  <c r="E8959" i="43"/>
  <c r="E8947" i="43"/>
  <c r="E8935" i="43"/>
  <c r="E8923" i="43"/>
  <c r="E8911" i="43"/>
  <c r="E8899" i="43"/>
  <c r="E8887" i="43"/>
  <c r="E8875" i="43"/>
  <c r="E9534" i="43"/>
  <c r="E9522" i="43"/>
  <c r="E9510" i="43"/>
  <c r="E9498" i="43"/>
  <c r="E9486" i="43"/>
  <c r="E9474" i="43"/>
  <c r="E9462" i="43"/>
  <c r="E9450" i="43"/>
  <c r="E9438" i="43"/>
  <c r="E9426" i="43"/>
  <c r="E9414" i="43"/>
  <c r="E9402" i="43"/>
  <c r="E9390" i="43"/>
  <c r="E9378" i="43"/>
  <c r="E9366" i="43"/>
  <c r="E9354" i="43"/>
  <c r="E9342" i="43"/>
  <c r="E9330" i="43"/>
  <c r="E9318" i="43"/>
  <c r="E9306" i="43"/>
  <c r="E9294" i="43"/>
  <c r="E9282" i="43"/>
  <c r="E9270" i="43"/>
  <c r="E9258" i="43"/>
  <c r="E9246" i="43"/>
  <c r="E9234" i="43"/>
  <c r="E9222" i="43"/>
  <c r="E9210" i="43"/>
  <c r="E9198" i="43"/>
  <c r="E9186" i="43"/>
  <c r="E9174" i="43"/>
  <c r="E9162" i="43"/>
  <c r="E9150" i="43"/>
  <c r="E9138" i="43"/>
  <c r="E9126" i="43"/>
  <c r="E9114" i="43"/>
  <c r="E9102" i="43"/>
  <c r="E9090" i="43"/>
  <c r="E9078" i="43"/>
  <c r="E9066" i="43"/>
  <c r="E9054" i="43"/>
  <c r="E9042" i="43"/>
  <c r="E9030" i="43"/>
  <c r="E9018" i="43"/>
  <c r="E9006" i="43"/>
  <c r="E8994" i="43"/>
  <c r="E8982" i="43"/>
  <c r="E8970" i="43"/>
  <c r="E8958" i="43"/>
  <c r="E8946" i="43"/>
  <c r="E8934" i="43"/>
  <c r="E8922" i="43"/>
  <c r="E8910" i="43"/>
  <c r="E8898" i="43"/>
  <c r="E8886" i="43"/>
  <c r="E8874" i="43"/>
  <c r="E8862" i="43"/>
  <c r="E8850" i="43"/>
  <c r="E8838" i="43"/>
  <c r="E8826" i="43"/>
  <c r="E8814" i="43"/>
  <c r="E8802" i="43"/>
  <c r="E8790" i="43"/>
  <c r="E8778" i="43"/>
  <c r="E8766" i="43"/>
  <c r="E8754" i="43"/>
  <c r="E8742" i="43"/>
  <c r="E8730" i="43"/>
  <c r="E8718" i="43"/>
  <c r="E8706" i="43"/>
  <c r="E8694" i="43"/>
  <c r="E8682" i="43"/>
  <c r="E8670" i="43"/>
  <c r="E8658" i="43"/>
  <c r="E8646" i="43"/>
  <c r="E8634" i="43"/>
  <c r="E8622" i="43"/>
  <c r="E8610" i="43"/>
  <c r="E9533" i="43"/>
  <c r="E9521" i="43"/>
  <c r="E9509" i="43"/>
  <c r="E9497" i="43"/>
  <c r="E9485" i="43"/>
  <c r="E9473" i="43"/>
  <c r="E9461" i="43"/>
  <c r="E9449" i="43"/>
  <c r="E9437" i="43"/>
  <c r="E9425" i="43"/>
  <c r="E9413" i="43"/>
  <c r="E9401" i="43"/>
  <c r="E9389" i="43"/>
  <c r="E9377" i="43"/>
  <c r="E9365" i="43"/>
  <c r="E9353" i="43"/>
  <c r="E9341" i="43"/>
  <c r="E9329" i="43"/>
  <c r="E9317" i="43"/>
  <c r="E9305" i="43"/>
  <c r="E9293" i="43"/>
  <c r="E9281" i="43"/>
  <c r="E9269" i="43"/>
  <c r="E9257" i="43"/>
  <c r="E9245" i="43"/>
  <c r="E9233" i="43"/>
  <c r="E9221" i="43"/>
  <c r="E9209" i="43"/>
  <c r="E9197" i="43"/>
  <c r="E9185" i="43"/>
  <c r="E9173" i="43"/>
  <c r="E9161" i="43"/>
  <c r="E9149" i="43"/>
  <c r="E9137" i="43"/>
  <c r="E9125" i="43"/>
  <c r="E9113" i="43"/>
  <c r="E9101" i="43"/>
  <c r="E9089" i="43"/>
  <c r="E9077" i="43"/>
  <c r="E9065" i="43"/>
  <c r="E9053" i="43"/>
  <c r="E9041" i="43"/>
  <c r="E9029" i="43"/>
  <c r="E9017" i="43"/>
  <c r="E9005" i="43"/>
  <c r="E8993" i="43"/>
  <c r="E8981" i="43"/>
  <c r="E8969" i="43"/>
  <c r="E8957" i="43"/>
  <c r="E8945" i="43"/>
  <c r="E8933" i="43"/>
  <c r="E8921" i="43"/>
  <c r="E8909" i="43"/>
  <c r="E8897" i="43"/>
  <c r="E8885" i="43"/>
  <c r="E8873" i="43"/>
  <c r="E8861" i="43"/>
  <c r="E8849" i="43"/>
  <c r="E8837" i="43"/>
  <c r="E8825" i="43"/>
  <c r="E8813" i="43"/>
  <c r="E8801" i="43"/>
  <c r="E8789" i="43"/>
  <c r="E8777" i="43"/>
  <c r="E8765" i="43"/>
  <c r="E8753" i="43"/>
  <c r="E8741" i="43"/>
  <c r="E8729" i="43"/>
  <c r="E8717" i="43"/>
  <c r="E8705" i="43"/>
  <c r="E8693" i="43"/>
  <c r="E8681" i="43"/>
  <c r="E8669" i="43"/>
  <c r="E8657" i="43"/>
  <c r="E8645" i="43"/>
  <c r="E8633" i="43"/>
  <c r="E8621" i="43"/>
  <c r="E8609" i="43"/>
  <c r="E8597" i="43"/>
  <c r="E8585" i="43"/>
  <c r="E8573" i="43"/>
  <c r="E8561" i="43"/>
  <c r="E8549" i="43"/>
  <c r="E8537" i="43"/>
  <c r="E8525" i="43"/>
  <c r="E9532" i="43"/>
  <c r="E9520" i="43"/>
  <c r="E9508" i="43"/>
  <c r="E9496" i="43"/>
  <c r="E9484" i="43"/>
  <c r="E9472" i="43"/>
  <c r="E9460" i="43"/>
  <c r="E9448" i="43"/>
  <c r="E9436" i="43"/>
  <c r="E9424" i="43"/>
  <c r="E9412" i="43"/>
  <c r="E9400" i="43"/>
  <c r="E9388" i="43"/>
  <c r="E9376" i="43"/>
  <c r="E9364" i="43"/>
  <c r="E9352" i="43"/>
  <c r="E9340" i="43"/>
  <c r="E9328" i="43"/>
  <c r="E9316" i="43"/>
  <c r="E9304" i="43"/>
  <c r="E9292" i="43"/>
  <c r="E9280" i="43"/>
  <c r="E9268" i="43"/>
  <c r="E9256" i="43"/>
  <c r="E9244" i="43"/>
  <c r="E9232" i="43"/>
  <c r="E9220" i="43"/>
  <c r="E9208" i="43"/>
  <c r="E9196" i="43"/>
  <c r="E9184" i="43"/>
  <c r="E9172" i="43"/>
  <c r="E9160" i="43"/>
  <c r="E9148" i="43"/>
  <c r="E9136" i="43"/>
  <c r="E9124" i="43"/>
  <c r="E9112" i="43"/>
  <c r="E9100" i="43"/>
  <c r="E9088" i="43"/>
  <c r="E9076" i="43"/>
  <c r="E9064" i="43"/>
  <c r="E9052" i="43"/>
  <c r="E9040" i="43"/>
  <c r="E9028" i="43"/>
  <c r="E9531" i="43"/>
  <c r="E9519" i="43"/>
  <c r="E9507" i="43"/>
  <c r="E9495" i="43"/>
  <c r="E9483" i="43"/>
  <c r="E9471" i="43"/>
  <c r="E9459" i="43"/>
  <c r="E9447" i="43"/>
  <c r="E9435" i="43"/>
  <c r="E9423" i="43"/>
  <c r="E9411" i="43"/>
  <c r="E9399" i="43"/>
  <c r="E9387" i="43"/>
  <c r="E9375" i="43"/>
  <c r="E9363" i="43"/>
  <c r="E9351" i="43"/>
  <c r="E9339" i="43"/>
  <c r="E9327" i="43"/>
  <c r="E9315" i="43"/>
  <c r="E9303" i="43"/>
  <c r="E9291" i="43"/>
  <c r="E9279" i="43"/>
  <c r="E9267" i="43"/>
  <c r="E9255" i="43"/>
  <c r="E9243" i="43"/>
  <c r="E9231" i="43"/>
  <c r="E9219" i="43"/>
  <c r="E9207" i="43"/>
  <c r="E9195" i="43"/>
  <c r="E9183" i="43"/>
  <c r="E9171" i="43"/>
  <c r="E9159" i="43"/>
  <c r="E9147" i="43"/>
  <c r="E9135" i="43"/>
  <c r="E9123" i="43"/>
  <c r="E9111" i="43"/>
  <c r="E9099" i="43"/>
  <c r="E9087" i="43"/>
  <c r="E9075" i="43"/>
  <c r="E9063" i="43"/>
  <c r="E9051" i="43"/>
  <c r="E9039" i="43"/>
  <c r="E9027" i="43"/>
  <c r="E9015" i="43"/>
  <c r="E9003" i="43"/>
  <c r="E8991" i="43"/>
  <c r="E8979" i="43"/>
  <c r="E8967" i="43"/>
  <c r="E8955" i="43"/>
  <c r="E8943" i="43"/>
  <c r="E8931" i="43"/>
  <c r="E8919" i="43"/>
  <c r="E8907" i="43"/>
  <c r="E8895" i="43"/>
  <c r="E8883" i="43"/>
  <c r="E8871" i="43"/>
  <c r="E8859" i="43"/>
  <c r="E8847" i="43"/>
  <c r="E8835" i="43"/>
  <c r="E8823" i="43"/>
  <c r="E8811" i="43"/>
  <c r="E8799" i="43"/>
  <c r="E8787" i="43"/>
  <c r="E8775" i="43"/>
  <c r="E8763" i="43"/>
  <c r="E8751" i="43"/>
  <c r="E8739" i="43"/>
  <c r="E8727" i="43"/>
  <c r="E8715" i="43"/>
  <c r="E8703" i="43"/>
  <c r="E8691" i="43"/>
  <c r="E8679" i="43"/>
  <c r="E8667" i="43"/>
  <c r="E9530" i="43"/>
  <c r="E9518" i="43"/>
  <c r="E9506" i="43"/>
  <c r="E9494" i="43"/>
  <c r="E9482" i="43"/>
  <c r="E9470" i="43"/>
  <c r="E9458" i="43"/>
  <c r="E9446" i="43"/>
  <c r="E9434" i="43"/>
  <c r="E9422" i="43"/>
  <c r="E9410" i="43"/>
  <c r="E9398" i="43"/>
  <c r="E9386" i="43"/>
  <c r="E9374" i="43"/>
  <c r="E9362" i="43"/>
  <c r="E9350" i="43"/>
  <c r="E9338" i="43"/>
  <c r="E9326" i="43"/>
  <c r="E9314" i="43"/>
  <c r="E9302" i="43"/>
  <c r="E9290" i="43"/>
  <c r="E9278" i="43"/>
  <c r="E9266" i="43"/>
  <c r="E9254" i="43"/>
  <c r="E9242" i="43"/>
  <c r="E9230" i="43"/>
  <c r="E9218" i="43"/>
  <c r="E9206" i="43"/>
  <c r="E9194" i="43"/>
  <c r="E9182" i="43"/>
  <c r="E9170" i="43"/>
  <c r="E9158" i="43"/>
  <c r="E9146" i="43"/>
  <c r="E9134" i="43"/>
  <c r="E9122" i="43"/>
  <c r="E9110" i="43"/>
  <c r="E9098" i="43"/>
  <c r="E9086" i="43"/>
  <c r="E9074" i="43"/>
  <c r="E9062" i="43"/>
  <c r="E9050" i="43"/>
  <c r="E9038" i="43"/>
  <c r="E9026" i="43"/>
  <c r="E9014" i="43"/>
  <c r="E9002" i="43"/>
  <c r="E8990" i="43"/>
  <c r="E8978" i="43"/>
  <c r="E8966" i="43"/>
  <c r="E8954" i="43"/>
  <c r="E8942" i="43"/>
  <c r="E8930" i="43"/>
  <c r="E8918" i="43"/>
  <c r="E8906" i="43"/>
  <c r="E8894" i="43"/>
  <c r="E8882" i="43"/>
  <c r="E8870" i="43"/>
  <c r="E8858" i="43"/>
  <c r="E8846" i="43"/>
  <c r="E8834" i="43"/>
  <c r="E8822" i="43"/>
  <c r="E8810" i="43"/>
  <c r="E8798" i="43"/>
  <c r="E8786" i="43"/>
  <c r="E8774" i="43"/>
  <c r="E8762" i="43"/>
  <c r="E8750" i="43"/>
  <c r="E8738" i="43"/>
  <c r="E8726" i="43"/>
  <c r="E8714" i="43"/>
  <c r="E8702" i="43"/>
  <c r="E9529" i="43"/>
  <c r="E9517" i="43"/>
  <c r="E9505" i="43"/>
  <c r="E9493" i="43"/>
  <c r="E9481" i="43"/>
  <c r="E9469" i="43"/>
  <c r="E9457" i="43"/>
  <c r="E9445" i="43"/>
  <c r="E9433" i="43"/>
  <c r="E9421" i="43"/>
  <c r="E9409" i="43"/>
  <c r="E9397" i="43"/>
  <c r="E9385" i="43"/>
  <c r="E9373" i="43"/>
  <c r="E9361" i="43"/>
  <c r="E9349" i="43"/>
  <c r="E9337" i="43"/>
  <c r="E9325" i="43"/>
  <c r="E9313" i="43"/>
  <c r="E9301" i="43"/>
  <c r="E9289" i="43"/>
  <c r="E9277" i="43"/>
  <c r="E9265" i="43"/>
  <c r="E9253" i="43"/>
  <c r="E9241" i="43"/>
  <c r="E9229" i="43"/>
  <c r="E9217" i="43"/>
  <c r="E9205" i="43"/>
  <c r="E9193" i="43"/>
  <c r="E9181" i="43"/>
  <c r="E9169" i="43"/>
  <c r="E9157" i="43"/>
  <c r="E9145" i="43"/>
  <c r="E9133" i="43"/>
  <c r="E9121" i="43"/>
  <c r="E9109" i="43"/>
  <c r="E9097" i="43"/>
  <c r="E9085" i="43"/>
  <c r="E9073" i="43"/>
  <c r="E9061" i="43"/>
  <c r="E9049" i="43"/>
  <c r="E9037" i="43"/>
  <c r="E9025" i="43"/>
  <c r="E9013" i="43"/>
  <c r="E9001" i="43"/>
  <c r="E8989" i="43"/>
  <c r="E8977" i="43"/>
  <c r="E8965" i="43"/>
  <c r="E8953" i="43"/>
  <c r="E8941" i="43"/>
  <c r="E8929" i="43"/>
  <c r="E8917" i="43"/>
  <c r="E8905" i="43"/>
  <c r="E8893" i="43"/>
  <c r="E8881" i="43"/>
  <c r="E8869" i="43"/>
  <c r="E9528" i="43"/>
  <c r="E9516" i="43"/>
  <c r="E9504" i="43"/>
  <c r="E9492" i="43"/>
  <c r="E9480" i="43"/>
  <c r="E9468" i="43"/>
  <c r="E9456" i="43"/>
  <c r="E9444" i="43"/>
  <c r="E9432" i="43"/>
  <c r="E9420" i="43"/>
  <c r="E9408" i="43"/>
  <c r="E9396" i="43"/>
  <c r="E9384" i="43"/>
  <c r="E9372" i="43"/>
  <c r="E9360" i="43"/>
  <c r="E9348" i="43"/>
  <c r="E9336" i="43"/>
  <c r="E9324" i="43"/>
  <c r="E9312" i="43"/>
  <c r="E9300" i="43"/>
  <c r="E9288" i="43"/>
  <c r="E9276" i="43"/>
  <c r="E9264" i="43"/>
  <c r="E9252" i="43"/>
  <c r="E9240" i="43"/>
  <c r="E9228" i="43"/>
  <c r="E9216" i="43"/>
  <c r="E9204" i="43"/>
  <c r="E9192" i="43"/>
  <c r="E9180" i="43"/>
  <c r="E9168" i="43"/>
  <c r="E9156" i="43"/>
  <c r="E9144" i="43"/>
  <c r="E9132" i="43"/>
  <c r="E9120" i="43"/>
  <c r="E9108" i="43"/>
  <c r="E9096" i="43"/>
  <c r="E9084" i="43"/>
  <c r="E9072" i="43"/>
  <c r="E9060" i="43"/>
  <c r="E9048" i="43"/>
  <c r="E9036" i="43"/>
  <c r="E9024" i="43"/>
  <c r="E9012" i="43"/>
  <c r="E9000" i="43"/>
  <c r="E8988" i="43"/>
  <c r="E8976" i="43"/>
  <c r="E8964" i="43"/>
  <c r="E8952" i="43"/>
  <c r="E8940" i="43"/>
  <c r="E8928" i="43"/>
  <c r="E8916" i="43"/>
  <c r="E8904" i="43"/>
  <c r="E8892" i="43"/>
  <c r="E8880" i="43"/>
  <c r="E8868" i="43"/>
  <c r="E8856" i="43"/>
  <c r="E8844" i="43"/>
  <c r="E8832" i="43"/>
  <c r="E8820" i="43"/>
  <c r="E8808" i="43"/>
  <c r="E8796" i="43"/>
  <c r="E9021" i="43"/>
  <c r="E8949" i="43"/>
  <c r="E8877" i="43"/>
  <c r="E8836" i="43"/>
  <c r="E8800" i="43"/>
  <c r="E8769" i="43"/>
  <c r="E8740" i="43"/>
  <c r="E8712" i="43"/>
  <c r="E8686" i="43"/>
  <c r="E8665" i="43"/>
  <c r="E8647" i="43"/>
  <c r="E8629" i="43"/>
  <c r="E8611" i="43"/>
  <c r="E8595" i="43"/>
  <c r="E8581" i="43"/>
  <c r="E8566" i="43"/>
  <c r="E8552" i="43"/>
  <c r="E8538" i="43"/>
  <c r="E8523" i="43"/>
  <c r="E8511" i="43"/>
  <c r="E8499" i="43"/>
  <c r="E8487" i="43"/>
  <c r="E8475" i="43"/>
  <c r="E8463" i="43"/>
  <c r="E8451" i="43"/>
  <c r="E8439" i="43"/>
  <c r="E8427" i="43"/>
  <c r="E8415" i="43"/>
  <c r="E8403" i="43"/>
  <c r="E8391" i="43"/>
  <c r="E8379" i="43"/>
  <c r="E8367" i="43"/>
  <c r="E8355" i="43"/>
  <c r="E8343" i="43"/>
  <c r="E8331" i="43"/>
  <c r="E8319" i="43"/>
  <c r="E8307" i="43"/>
  <c r="E8295" i="43"/>
  <c r="E8283" i="43"/>
  <c r="E8271" i="43"/>
  <c r="E8259" i="43"/>
  <c r="E8247" i="43"/>
  <c r="E8235" i="43"/>
  <c r="E8223" i="43"/>
  <c r="E8211" i="43"/>
  <c r="E8199" i="43"/>
  <c r="E8187" i="43"/>
  <c r="E8175" i="43"/>
  <c r="E8163" i="43"/>
  <c r="E8151" i="43"/>
  <c r="E8139" i="43"/>
  <c r="E8127" i="43"/>
  <c r="E8115" i="43"/>
  <c r="E8103" i="43"/>
  <c r="E8091" i="43"/>
  <c r="E8079" i="43"/>
  <c r="E8067" i="43"/>
  <c r="E8055" i="43"/>
  <c r="E8043" i="43"/>
  <c r="E8031" i="43"/>
  <c r="E8019" i="43"/>
  <c r="E8007" i="43"/>
  <c r="E7995" i="43"/>
  <c r="E7983" i="43"/>
  <c r="E7971" i="43"/>
  <c r="E7959" i="43"/>
  <c r="E7947" i="43"/>
  <c r="E7935" i="43"/>
  <c r="E7923" i="43"/>
  <c r="E7911" i="43"/>
  <c r="E7899" i="43"/>
  <c r="E7887" i="43"/>
  <c r="E7875" i="43"/>
  <c r="E7863" i="43"/>
  <c r="E7851" i="43"/>
  <c r="E7839" i="43"/>
  <c r="E7827" i="43"/>
  <c r="E7815" i="43"/>
  <c r="E7803" i="43"/>
  <c r="E7791" i="43"/>
  <c r="E7779" i="43"/>
  <c r="E7767" i="43"/>
  <c r="E7755" i="43"/>
  <c r="E7743" i="43"/>
  <c r="E7731" i="43"/>
  <c r="E7719" i="43"/>
  <c r="E9016" i="43"/>
  <c r="E8944" i="43"/>
  <c r="E8872" i="43"/>
  <c r="E8833" i="43"/>
  <c r="E8797" i="43"/>
  <c r="E8767" i="43"/>
  <c r="E8737" i="43"/>
  <c r="E8709" i="43"/>
  <c r="E8685" i="43"/>
  <c r="E8664" i="43"/>
  <c r="E8644" i="43"/>
  <c r="E8628" i="43"/>
  <c r="E8608" i="43"/>
  <c r="E8594" i="43"/>
  <c r="E8580" i="43"/>
  <c r="E8565" i="43"/>
  <c r="E8551" i="43"/>
  <c r="E8536" i="43"/>
  <c r="E8522" i="43"/>
  <c r="E8510" i="43"/>
  <c r="E8498" i="43"/>
  <c r="E8486" i="43"/>
  <c r="E8474" i="43"/>
  <c r="E8462" i="43"/>
  <c r="E8450" i="43"/>
  <c r="E8438" i="43"/>
  <c r="E8426" i="43"/>
  <c r="E8414" i="43"/>
  <c r="E8402" i="43"/>
  <c r="E8390" i="43"/>
  <c r="E8378" i="43"/>
  <c r="E8366" i="43"/>
  <c r="E8354" i="43"/>
  <c r="E8342" i="43"/>
  <c r="E8330" i="43"/>
  <c r="E8318" i="43"/>
  <c r="E8306" i="43"/>
  <c r="E8294" i="43"/>
  <c r="E8282" i="43"/>
  <c r="E8270" i="43"/>
  <c r="E8258" i="43"/>
  <c r="E8246" i="43"/>
  <c r="E8234" i="43"/>
  <c r="E8222" i="43"/>
  <c r="E8210" i="43"/>
  <c r="E8198" i="43"/>
  <c r="E8186" i="43"/>
  <c r="E8174" i="43"/>
  <c r="E9009" i="43"/>
  <c r="E8937" i="43"/>
  <c r="E8865" i="43"/>
  <c r="E8829" i="43"/>
  <c r="E8793" i="43"/>
  <c r="E8764" i="43"/>
  <c r="E9004" i="43"/>
  <c r="E8932" i="43"/>
  <c r="E8863" i="43"/>
  <c r="E8827" i="43"/>
  <c r="E8791" i="43"/>
  <c r="E8761" i="43"/>
  <c r="E8733" i="43"/>
  <c r="E8704" i="43"/>
  <c r="E8680" i="43"/>
  <c r="E8661" i="43"/>
  <c r="E8642" i="43"/>
  <c r="E8625" i="43"/>
  <c r="E8606" i="43"/>
  <c r="E8592" i="43"/>
  <c r="E8577" i="43"/>
  <c r="E8563" i="43"/>
  <c r="E8548" i="43"/>
  <c r="E8534" i="43"/>
  <c r="E8520" i="43"/>
  <c r="E8508" i="43"/>
  <c r="E8496" i="43"/>
  <c r="E8484" i="43"/>
  <c r="E8472" i="43"/>
  <c r="E8460" i="43"/>
  <c r="E8448" i="43"/>
  <c r="E8436" i="43"/>
  <c r="E8424" i="43"/>
  <c r="E8412" i="43"/>
  <c r="E8400" i="43"/>
  <c r="E8388" i="43"/>
  <c r="E8376" i="43"/>
  <c r="E8364" i="43"/>
  <c r="E8352" i="43"/>
  <c r="E8340" i="43"/>
  <c r="E8328" i="43"/>
  <c r="E8316" i="43"/>
  <c r="E8304" i="43"/>
  <c r="E8292" i="43"/>
  <c r="E8280" i="43"/>
  <c r="E8268" i="43"/>
  <c r="E8256" i="43"/>
  <c r="E8244" i="43"/>
  <c r="E8232" i="43"/>
  <c r="E8220" i="43"/>
  <c r="E8208" i="43"/>
  <c r="E8196" i="43"/>
  <c r="E8184" i="43"/>
  <c r="E8172" i="43"/>
  <c r="E8160" i="43"/>
  <c r="E8148" i="43"/>
  <c r="E8136" i="43"/>
  <c r="E8124" i="43"/>
  <c r="E8112" i="43"/>
  <c r="E8100" i="43"/>
  <c r="E8088" i="43"/>
  <c r="E8076" i="43"/>
  <c r="E8064" i="43"/>
  <c r="E8052" i="43"/>
  <c r="E8040" i="43"/>
  <c r="E8028" i="43"/>
  <c r="E8016" i="43"/>
  <c r="E8004" i="43"/>
  <c r="E7992" i="43"/>
  <c r="E7980" i="43"/>
  <c r="E7968" i="43"/>
  <c r="E7956" i="43"/>
  <c r="E7944" i="43"/>
  <c r="E7932" i="43"/>
  <c r="E7920" i="43"/>
  <c r="E7908" i="43"/>
  <c r="E7896" i="43"/>
  <c r="E7884" i="43"/>
  <c r="E7872" i="43"/>
  <c r="E8997" i="43"/>
  <c r="E8925" i="43"/>
  <c r="E8860" i="43"/>
  <c r="E8824" i="43"/>
  <c r="E8788" i="43"/>
  <c r="E8760" i="43"/>
  <c r="E8731" i="43"/>
  <c r="E8701" i="43"/>
  <c r="E8678" i="43"/>
  <c r="E8659" i="43"/>
  <c r="E8641" i="43"/>
  <c r="E8623" i="43"/>
  <c r="E8605" i="43"/>
  <c r="E8590" i="43"/>
  <c r="E8576" i="43"/>
  <c r="E8562" i="43"/>
  <c r="E8547" i="43"/>
  <c r="E8533" i="43"/>
  <c r="E8519" i="43"/>
  <c r="E8507" i="43"/>
  <c r="E8495" i="43"/>
  <c r="E8483" i="43"/>
  <c r="E8471" i="43"/>
  <c r="E8459" i="43"/>
  <c r="E8447" i="43"/>
  <c r="E8435" i="43"/>
  <c r="E8423" i="43"/>
  <c r="E8411" i="43"/>
  <c r="E8399" i="43"/>
  <c r="E8387" i="43"/>
  <c r="E8375" i="43"/>
  <c r="E8363" i="43"/>
  <c r="E8351" i="43"/>
  <c r="E8339" i="43"/>
  <c r="E8327" i="43"/>
  <c r="E8315" i="43"/>
  <c r="E8303" i="43"/>
  <c r="E8291" i="43"/>
  <c r="E8279" i="43"/>
  <c r="E8267" i="43"/>
  <c r="E8255" i="43"/>
  <c r="E8243" i="43"/>
  <c r="E8231" i="43"/>
  <c r="E8219" i="43"/>
  <c r="E8207" i="43"/>
  <c r="E8195" i="43"/>
  <c r="E8183" i="43"/>
  <c r="E8171" i="43"/>
  <c r="E8159" i="43"/>
  <c r="E8147" i="43"/>
  <c r="E8135" i="43"/>
  <c r="E8123" i="43"/>
  <c r="E8111" i="43"/>
  <c r="E8099" i="43"/>
  <c r="E8087" i="43"/>
  <c r="E8075" i="43"/>
  <c r="E8063" i="43"/>
  <c r="E8992" i="43"/>
  <c r="E8920" i="43"/>
  <c r="E8857" i="43"/>
  <c r="E8821" i="43"/>
  <c r="E8785" i="43"/>
  <c r="E8757" i="43"/>
  <c r="E8728" i="43"/>
  <c r="E8985" i="43"/>
  <c r="E8913" i="43"/>
  <c r="E8853" i="43"/>
  <c r="E8817" i="43"/>
  <c r="E8784" i="43"/>
  <c r="E8755" i="43"/>
  <c r="E8725" i="43"/>
  <c r="E8697" i="43"/>
  <c r="E8676" i="43"/>
  <c r="E8655" i="43"/>
  <c r="E8638" i="43"/>
  <c r="E8619" i="43"/>
  <c r="E8602" i="43"/>
  <c r="E8588" i="43"/>
  <c r="E8574" i="43"/>
  <c r="E8559" i="43"/>
  <c r="E8545" i="43"/>
  <c r="E8530" i="43"/>
  <c r="E8517" i="43"/>
  <c r="E8505" i="43"/>
  <c r="E8493" i="43"/>
  <c r="E8481" i="43"/>
  <c r="E8469" i="43"/>
  <c r="E8457" i="43"/>
  <c r="E8445" i="43"/>
  <c r="E8433" i="43"/>
  <c r="E8421" i="43"/>
  <c r="E8409" i="43"/>
  <c r="E8397" i="43"/>
  <c r="E8385" i="43"/>
  <c r="E8373" i="43"/>
  <c r="E8361" i="43"/>
  <c r="E8349" i="43"/>
  <c r="E8337" i="43"/>
  <c r="E8325" i="43"/>
  <c r="E8313" i="43"/>
  <c r="E8301" i="43"/>
  <c r="E8289" i="43"/>
  <c r="E8277" i="43"/>
  <c r="E8265" i="43"/>
  <c r="E8253" i="43"/>
  <c r="E8241" i="43"/>
  <c r="E8229" i="43"/>
  <c r="E8217" i="43"/>
  <c r="E8205" i="43"/>
  <c r="E8193" i="43"/>
  <c r="E8181" i="43"/>
  <c r="E8169" i="43"/>
  <c r="E8157" i="43"/>
  <c r="E8145" i="43"/>
  <c r="E8133" i="43"/>
  <c r="E8121" i="43"/>
  <c r="E8109" i="43"/>
  <c r="E8097" i="43"/>
  <c r="E8085" i="43"/>
  <c r="E8073" i="43"/>
  <c r="E8061" i="43"/>
  <c r="E8049" i="43"/>
  <c r="E8037" i="43"/>
  <c r="E8025" i="43"/>
  <c r="E8013" i="43"/>
  <c r="E8001" i="43"/>
  <c r="E7989" i="43"/>
  <c r="E7977" i="43"/>
  <c r="E7965" i="43"/>
  <c r="E7953" i="43"/>
  <c r="E7941" i="43"/>
  <c r="E7929" i="43"/>
  <c r="E7917" i="43"/>
  <c r="E7905" i="43"/>
  <c r="E7893" i="43"/>
  <c r="E7881" i="43"/>
  <c r="E7869" i="43"/>
  <c r="E7857" i="43"/>
  <c r="E7845" i="43"/>
  <c r="E7833" i="43"/>
  <c r="E7821" i="43"/>
  <c r="E7809" i="43"/>
  <c r="E7797" i="43"/>
  <c r="E7785" i="43"/>
  <c r="E7773" i="43"/>
  <c r="E7761" i="43"/>
  <c r="E7749" i="43"/>
  <c r="E7737" i="43"/>
  <c r="E7725" i="43"/>
  <c r="E8980" i="43"/>
  <c r="E8908" i="43"/>
  <c r="E8851" i="43"/>
  <c r="E8815" i="43"/>
  <c r="E8781" i="43"/>
  <c r="E8752" i="43"/>
  <c r="E8724" i="43"/>
  <c r="E8695" i="43"/>
  <c r="E8674" i="43"/>
  <c r="E8654" i="43"/>
  <c r="E8637" i="43"/>
  <c r="E8618" i="43"/>
  <c r="E8601" i="43"/>
  <c r="E8587" i="43"/>
  <c r="E8572" i="43"/>
  <c r="E8558" i="43"/>
  <c r="E8544" i="43"/>
  <c r="E8529" i="43"/>
  <c r="E8516" i="43"/>
  <c r="E8504" i="43"/>
  <c r="E8492" i="43"/>
  <c r="E8480" i="43"/>
  <c r="E8468" i="43"/>
  <c r="E8456" i="43"/>
  <c r="E8444" i="43"/>
  <c r="E8432" i="43"/>
  <c r="E8420" i="43"/>
  <c r="E8408" i="43"/>
  <c r="E8396" i="43"/>
  <c r="E8384" i="43"/>
  <c r="E8372" i="43"/>
  <c r="E8360" i="43"/>
  <c r="E8348" i="43"/>
  <c r="E8336" i="43"/>
  <c r="E8324" i="43"/>
  <c r="E8312" i="43"/>
  <c r="E8300" i="43"/>
  <c r="E8288" i="43"/>
  <c r="E8276" i="43"/>
  <c r="E8264" i="43"/>
  <c r="E8252" i="43"/>
  <c r="E8240" i="43"/>
  <c r="E8228" i="43"/>
  <c r="E8216" i="43"/>
  <c r="E8204" i="43"/>
  <c r="E8192" i="43"/>
  <c r="E8180" i="43"/>
  <c r="E8973" i="43"/>
  <c r="E8901" i="43"/>
  <c r="E8848" i="43"/>
  <c r="E8812" i="43"/>
  <c r="E8779" i="43"/>
  <c r="E8749" i="43"/>
  <c r="E8721" i="43"/>
  <c r="E8692" i="43"/>
  <c r="E8673" i="43"/>
  <c r="E8653" i="43"/>
  <c r="E8635" i="43"/>
  <c r="E8617" i="43"/>
  <c r="E8600" i="43"/>
  <c r="E8586" i="43"/>
  <c r="E8571" i="43"/>
  <c r="E8557" i="43"/>
  <c r="E8542" i="43"/>
  <c r="E8528" i="43"/>
  <c r="E8515" i="43"/>
  <c r="E8503" i="43"/>
  <c r="E8491" i="43"/>
  <c r="E8479" i="43"/>
  <c r="E8467" i="43"/>
  <c r="E8455" i="43"/>
  <c r="E8443" i="43"/>
  <c r="E8431" i="43"/>
  <c r="E8419" i="43"/>
  <c r="E8407" i="43"/>
  <c r="E8395" i="43"/>
  <c r="E8383" i="43"/>
  <c r="E8371" i="43"/>
  <c r="E8359" i="43"/>
  <c r="E8347" i="43"/>
  <c r="E8335" i="43"/>
  <c r="E8323" i="43"/>
  <c r="E8311" i="43"/>
  <c r="E8299" i="43"/>
  <c r="E8287" i="43"/>
  <c r="E8275" i="43"/>
  <c r="E8263" i="43"/>
  <c r="E8251" i="43"/>
  <c r="E8239" i="43"/>
  <c r="E8227" i="43"/>
  <c r="E8215" i="43"/>
  <c r="E8203" i="43"/>
  <c r="E8191" i="43"/>
  <c r="E8179" i="43"/>
  <c r="E8968" i="43"/>
  <c r="E8896" i="43"/>
  <c r="E8845" i="43"/>
  <c r="E8809" i="43"/>
  <c r="E8776" i="43"/>
  <c r="E8748" i="43"/>
  <c r="E8719" i="43"/>
  <c r="E8690" i="43"/>
  <c r="E8671" i="43"/>
  <c r="E8652" i="43"/>
  <c r="E8632" i="43"/>
  <c r="E8616" i="43"/>
  <c r="E8599" i="43"/>
  <c r="E8584" i="43"/>
  <c r="E8570" i="43"/>
  <c r="E8556" i="43"/>
  <c r="E8541" i="43"/>
  <c r="E8527" i="43"/>
  <c r="E8514" i="43"/>
  <c r="E8502" i="43"/>
  <c r="E8490" i="43"/>
  <c r="E8478" i="43"/>
  <c r="E8466" i="43"/>
  <c r="E8454" i="43"/>
  <c r="E8442" i="43"/>
  <c r="E8430" i="43"/>
  <c r="E8418" i="43"/>
  <c r="E8406" i="43"/>
  <c r="E8394" i="43"/>
  <c r="E8382" i="43"/>
  <c r="E8370" i="43"/>
  <c r="E8358" i="43"/>
  <c r="E8346" i="43"/>
  <c r="E8334" i="43"/>
  <c r="E8322" i="43"/>
  <c r="E8310" i="43"/>
  <c r="E8298" i="43"/>
  <c r="E8286" i="43"/>
  <c r="E8274" i="43"/>
  <c r="E8262" i="43"/>
  <c r="E8250" i="43"/>
  <c r="E8238" i="43"/>
  <c r="E8226" i="43"/>
  <c r="E8214" i="43"/>
  <c r="E8202" i="43"/>
  <c r="E8190" i="43"/>
  <c r="E8178" i="43"/>
  <c r="E8166" i="43"/>
  <c r="E8154" i="43"/>
  <c r="E8142" i="43"/>
  <c r="E8130" i="43"/>
  <c r="E8118" i="43"/>
  <c r="E8106" i="43"/>
  <c r="E8094" i="43"/>
  <c r="E8082" i="43"/>
  <c r="E8070" i="43"/>
  <c r="E8058" i="43"/>
  <c r="E8046" i="43"/>
  <c r="E8034" i="43"/>
  <c r="E8022" i="43"/>
  <c r="E8010" i="43"/>
  <c r="E7998" i="43"/>
  <c r="E7986" i="43"/>
  <c r="E7974" i="43"/>
  <c r="E7962" i="43"/>
  <c r="E7950" i="43"/>
  <c r="E7938" i="43"/>
  <c r="E7926" i="43"/>
  <c r="E7914" i="43"/>
  <c r="E7902" i="43"/>
  <c r="E7890" i="43"/>
  <c r="E7878" i="43"/>
  <c r="E7866" i="43"/>
  <c r="E8961" i="43"/>
  <c r="E8736" i="43"/>
  <c r="E8656" i="43"/>
  <c r="E8604" i="43"/>
  <c r="E8560" i="43"/>
  <c r="E8518" i="43"/>
  <c r="E8482" i="43"/>
  <c r="E8446" i="43"/>
  <c r="E8410" i="43"/>
  <c r="E8374" i="43"/>
  <c r="E8338" i="43"/>
  <c r="E8302" i="43"/>
  <c r="E8266" i="43"/>
  <c r="E8230" i="43"/>
  <c r="E8194" i="43"/>
  <c r="E8164" i="43"/>
  <c r="E8143" i="43"/>
  <c r="E8122" i="43"/>
  <c r="E8102" i="43"/>
  <c r="E8081" i="43"/>
  <c r="E8060" i="43"/>
  <c r="E8042" i="43"/>
  <c r="E8024" i="43"/>
  <c r="E8006" i="43"/>
  <c r="E7988" i="43"/>
  <c r="E7970" i="43"/>
  <c r="E7952" i="43"/>
  <c r="E7934" i="43"/>
  <c r="E7916" i="43"/>
  <c r="E7898" i="43"/>
  <c r="E7880" i="43"/>
  <c r="E7862" i="43"/>
  <c r="E7848" i="43"/>
  <c r="E7834" i="43"/>
  <c r="E7819" i="43"/>
  <c r="E7805" i="43"/>
  <c r="E7790" i="43"/>
  <c r="E7776" i="43"/>
  <c r="E7762" i="43"/>
  <c r="E7747" i="43"/>
  <c r="E7733" i="43"/>
  <c r="E7718" i="43"/>
  <c r="E7706" i="43"/>
  <c r="E7694" i="43"/>
  <c r="E7682" i="43"/>
  <c r="E7670" i="43"/>
  <c r="E7658" i="43"/>
  <c r="E7646" i="43"/>
  <c r="E7634" i="43"/>
  <c r="E7622" i="43"/>
  <c r="E7610" i="43"/>
  <c r="E7598" i="43"/>
  <c r="E7586" i="43"/>
  <c r="E7574" i="43"/>
  <c r="E7562" i="43"/>
  <c r="E7550" i="43"/>
  <c r="E7538" i="43"/>
  <c r="E7526" i="43"/>
  <c r="E7514" i="43"/>
  <c r="E7502" i="43"/>
  <c r="E7490" i="43"/>
  <c r="E7478" i="43"/>
  <c r="E7466" i="43"/>
  <c r="E7454" i="43"/>
  <c r="E7442" i="43"/>
  <c r="E7430" i="43"/>
  <c r="E7418" i="43"/>
  <c r="E7406" i="43"/>
  <c r="E7394" i="43"/>
  <c r="E7382" i="43"/>
  <c r="E7370" i="43"/>
  <c r="E7358" i="43"/>
  <c r="E7346" i="43"/>
  <c r="E7334" i="43"/>
  <c r="E7322" i="43"/>
  <c r="E7310" i="43"/>
  <c r="E7298" i="43"/>
  <c r="E7286" i="43"/>
  <c r="E7274" i="43"/>
  <c r="E7262" i="43"/>
  <c r="E7250" i="43"/>
  <c r="E7238" i="43"/>
  <c r="E7226" i="43"/>
  <c r="E7214" i="43"/>
  <c r="E7202" i="43"/>
  <c r="E7190" i="43"/>
  <c r="E7178" i="43"/>
  <c r="E7166" i="43"/>
  <c r="E7154" i="43"/>
  <c r="E7142" i="43"/>
  <c r="E7130" i="43"/>
  <c r="E7118" i="43"/>
  <c r="E7106" i="43"/>
  <c r="E7094" i="43"/>
  <c r="E7082" i="43"/>
  <c r="E7070" i="43"/>
  <c r="E7058" i="43"/>
  <c r="E7046" i="43"/>
  <c r="E7034" i="43"/>
  <c r="E8956" i="43"/>
  <c r="E8716" i="43"/>
  <c r="E8650" i="43"/>
  <c r="E8598" i="43"/>
  <c r="E8554" i="43"/>
  <c r="E8513" i="43"/>
  <c r="E8477" i="43"/>
  <c r="E8441" i="43"/>
  <c r="E8405" i="43"/>
  <c r="E8369" i="43"/>
  <c r="E8333" i="43"/>
  <c r="E8297" i="43"/>
  <c r="E8261" i="43"/>
  <c r="E8225" i="43"/>
  <c r="E8189" i="43"/>
  <c r="E8162" i="43"/>
  <c r="E8141" i="43"/>
  <c r="E8120" i="43"/>
  <c r="E8101" i="43"/>
  <c r="E8080" i="43"/>
  <c r="E8059" i="43"/>
  <c r="E8041" i="43"/>
  <c r="E8023" i="43"/>
  <c r="E8005" i="43"/>
  <c r="E7987" i="43"/>
  <c r="E7969" i="43"/>
  <c r="E7951" i="43"/>
  <c r="E7933" i="43"/>
  <c r="E7915" i="43"/>
  <c r="E7897" i="43"/>
  <c r="E7879" i="43"/>
  <c r="E7861" i="43"/>
  <c r="E7847" i="43"/>
  <c r="E7832" i="43"/>
  <c r="E7818" i="43"/>
  <c r="E7804" i="43"/>
  <c r="E7789" i="43"/>
  <c r="E7775" i="43"/>
  <c r="E7760" i="43"/>
  <c r="E7746" i="43"/>
  <c r="E7732" i="43"/>
  <c r="E7717" i="43"/>
  <c r="E7705" i="43"/>
  <c r="E7693" i="43"/>
  <c r="E7681" i="43"/>
  <c r="E7669" i="43"/>
  <c r="E7657" i="43"/>
  <c r="E7645" i="43"/>
  <c r="E7633" i="43"/>
  <c r="E7621" i="43"/>
  <c r="E7609" i="43"/>
  <c r="E8889" i="43"/>
  <c r="E8713" i="43"/>
  <c r="E8649" i="43"/>
  <c r="E8596" i="43"/>
  <c r="E8553" i="43"/>
  <c r="E8512" i="43"/>
  <c r="E8476" i="43"/>
  <c r="E8440" i="43"/>
  <c r="E8404" i="43"/>
  <c r="E8368" i="43"/>
  <c r="E8332" i="43"/>
  <c r="E8296" i="43"/>
  <c r="E8260" i="43"/>
  <c r="E8224" i="43"/>
  <c r="E8188" i="43"/>
  <c r="E8161" i="43"/>
  <c r="E8140" i="43"/>
  <c r="E8119" i="43"/>
  <c r="E8098" i="43"/>
  <c r="E8078" i="43"/>
  <c r="E8057" i="43"/>
  <c r="E8039" i="43"/>
  <c r="E8021" i="43"/>
  <c r="E8003" i="43"/>
  <c r="E7985" i="43"/>
  <c r="E7967" i="43"/>
  <c r="E7949" i="43"/>
  <c r="E7931" i="43"/>
  <c r="E7913" i="43"/>
  <c r="E7895" i="43"/>
  <c r="E7877" i="43"/>
  <c r="E7860" i="43"/>
  <c r="E7846" i="43"/>
  <c r="E7831" i="43"/>
  <c r="E7817" i="43"/>
  <c r="E7802" i="43"/>
  <c r="E7788" i="43"/>
  <c r="E7774" i="43"/>
  <c r="E7759" i="43"/>
  <c r="E7745" i="43"/>
  <c r="E7730" i="43"/>
  <c r="E7716" i="43"/>
  <c r="E7704" i="43"/>
  <c r="E7692" i="43"/>
  <c r="E7680" i="43"/>
  <c r="E7668" i="43"/>
  <c r="E7656" i="43"/>
  <c r="E7644" i="43"/>
  <c r="E7632" i="43"/>
  <c r="E7620" i="43"/>
  <c r="E7608" i="43"/>
  <c r="E7596" i="43"/>
  <c r="E7584" i="43"/>
  <c r="E7572" i="43"/>
  <c r="E7560" i="43"/>
  <c r="E7548" i="43"/>
  <c r="E7536" i="43"/>
  <c r="E7524" i="43"/>
  <c r="E7512" i="43"/>
  <c r="E7500" i="43"/>
  <c r="E7488" i="43"/>
  <c r="E7476" i="43"/>
  <c r="E8884" i="43"/>
  <c r="E8707" i="43"/>
  <c r="E8643" i="43"/>
  <c r="E8593" i="43"/>
  <c r="E8550" i="43"/>
  <c r="E8509" i="43"/>
  <c r="E8473" i="43"/>
  <c r="E8437" i="43"/>
  <c r="E8401" i="43"/>
  <c r="E8365" i="43"/>
  <c r="E8329" i="43"/>
  <c r="E8293" i="43"/>
  <c r="E8257" i="43"/>
  <c r="E8221" i="43"/>
  <c r="E8185" i="43"/>
  <c r="E8158" i="43"/>
  <c r="E8138" i="43"/>
  <c r="E8117" i="43"/>
  <c r="E8096" i="43"/>
  <c r="E8077" i="43"/>
  <c r="E8056" i="43"/>
  <c r="E8038" i="43"/>
  <c r="E8020" i="43"/>
  <c r="E8002" i="43"/>
  <c r="E7984" i="43"/>
  <c r="E7966" i="43"/>
  <c r="E7948" i="43"/>
  <c r="E7930" i="43"/>
  <c r="E7912" i="43"/>
  <c r="E7894" i="43"/>
  <c r="E7876" i="43"/>
  <c r="E7859" i="43"/>
  <c r="E7844" i="43"/>
  <c r="E7830" i="43"/>
  <c r="E7816" i="43"/>
  <c r="E7801" i="43"/>
  <c r="E7787" i="43"/>
  <c r="E7772" i="43"/>
  <c r="E7758" i="43"/>
  <c r="E7744" i="43"/>
  <c r="E7729" i="43"/>
  <c r="E7715" i="43"/>
  <c r="E7703" i="43"/>
  <c r="E7691" i="43"/>
  <c r="E7679" i="43"/>
  <c r="E7667" i="43"/>
  <c r="E7655" i="43"/>
  <c r="E7643" i="43"/>
  <c r="E7631" i="43"/>
  <c r="E7619" i="43"/>
  <c r="E7607" i="43"/>
  <c r="E7595" i="43"/>
  <c r="E7583" i="43"/>
  <c r="E7571" i="43"/>
  <c r="E7559" i="43"/>
  <c r="E7547" i="43"/>
  <c r="E7535" i="43"/>
  <c r="E7523" i="43"/>
  <c r="E7511" i="43"/>
  <c r="E7499" i="43"/>
  <c r="E7487" i="43"/>
  <c r="E7475" i="43"/>
  <c r="E7463" i="43"/>
  <c r="E7451" i="43"/>
  <c r="E7439" i="43"/>
  <c r="E7427" i="43"/>
  <c r="E7415" i="43"/>
  <c r="E7403" i="43"/>
  <c r="E7391" i="43"/>
  <c r="E7379" i="43"/>
  <c r="E7367" i="43"/>
  <c r="E7355" i="43"/>
  <c r="E7343" i="43"/>
  <c r="E7331" i="43"/>
  <c r="E7319" i="43"/>
  <c r="E7307" i="43"/>
  <c r="E7295" i="43"/>
  <c r="E7283" i="43"/>
  <c r="E7271" i="43"/>
  <c r="E7259" i="43"/>
  <c r="E7247" i="43"/>
  <c r="E7235" i="43"/>
  <c r="E7223" i="43"/>
  <c r="E7211" i="43"/>
  <c r="E7199" i="43"/>
  <c r="E8841" i="43"/>
  <c r="E8700" i="43"/>
  <c r="E8640" i="43"/>
  <c r="E8589" i="43"/>
  <c r="E8546" i="43"/>
  <c r="E8506" i="43"/>
  <c r="E8470" i="43"/>
  <c r="E8434" i="43"/>
  <c r="E8398" i="43"/>
  <c r="E8362" i="43"/>
  <c r="E8326" i="43"/>
  <c r="E8290" i="43"/>
  <c r="E8254" i="43"/>
  <c r="E8218" i="43"/>
  <c r="E8182" i="43"/>
  <c r="E8156" i="43"/>
  <c r="E8137" i="43"/>
  <c r="E8116" i="43"/>
  <c r="E8095" i="43"/>
  <c r="E8074" i="43"/>
  <c r="E8054" i="43"/>
  <c r="E8036" i="43"/>
  <c r="E8018" i="43"/>
  <c r="E8000" i="43"/>
  <c r="E7982" i="43"/>
  <c r="E7964" i="43"/>
  <c r="E7946" i="43"/>
  <c r="E7928" i="43"/>
  <c r="E7910" i="43"/>
  <c r="E7892" i="43"/>
  <c r="E7874" i="43"/>
  <c r="E7858" i="43"/>
  <c r="E7843" i="43"/>
  <c r="E7829" i="43"/>
  <c r="E7814" i="43"/>
  <c r="E7800" i="43"/>
  <c r="E7786" i="43"/>
  <c r="E7771" i="43"/>
  <c r="E7757" i="43"/>
  <c r="E7742" i="43"/>
  <c r="E7728" i="43"/>
  <c r="E7714" i="43"/>
  <c r="E7702" i="43"/>
  <c r="E7690" i="43"/>
  <c r="E7678" i="43"/>
  <c r="E7666" i="43"/>
  <c r="E7654" i="43"/>
  <c r="E7642" i="43"/>
  <c r="E7630" i="43"/>
  <c r="E7618" i="43"/>
  <c r="E7606" i="43"/>
  <c r="E7594" i="43"/>
  <c r="E7582" i="43"/>
  <c r="E7570" i="43"/>
  <c r="E7558" i="43"/>
  <c r="E7546" i="43"/>
  <c r="E7534" i="43"/>
  <c r="E7522" i="43"/>
  <c r="E8839" i="43"/>
  <c r="E8689" i="43"/>
  <c r="E8631" i="43"/>
  <c r="E8583" i="43"/>
  <c r="E8540" i="43"/>
  <c r="E8501" i="43"/>
  <c r="E8465" i="43"/>
  <c r="E8429" i="43"/>
  <c r="E8393" i="43"/>
  <c r="E8357" i="43"/>
  <c r="E8321" i="43"/>
  <c r="E8285" i="43"/>
  <c r="E8249" i="43"/>
  <c r="E8213" i="43"/>
  <c r="E8177" i="43"/>
  <c r="E8155" i="43"/>
  <c r="E8134" i="43"/>
  <c r="E8114" i="43"/>
  <c r="E8093" i="43"/>
  <c r="E8072" i="43"/>
  <c r="E8053" i="43"/>
  <c r="E8035" i="43"/>
  <c r="E8017" i="43"/>
  <c r="E7999" i="43"/>
  <c r="E7981" i="43"/>
  <c r="E7963" i="43"/>
  <c r="E7945" i="43"/>
  <c r="E7927" i="43"/>
  <c r="E7909" i="43"/>
  <c r="E7891" i="43"/>
  <c r="E7873" i="43"/>
  <c r="E7856" i="43"/>
  <c r="E7842" i="43"/>
  <c r="E7828" i="43"/>
  <c r="E7813" i="43"/>
  <c r="E7799" i="43"/>
  <c r="E7784" i="43"/>
  <c r="E7770" i="43"/>
  <c r="E7756" i="43"/>
  <c r="E7741" i="43"/>
  <c r="E7727" i="43"/>
  <c r="E7713" i="43"/>
  <c r="E7701" i="43"/>
  <c r="E7689" i="43"/>
  <c r="E7677" i="43"/>
  <c r="E7665" i="43"/>
  <c r="E7653" i="43"/>
  <c r="E7641" i="43"/>
  <c r="E7629" i="43"/>
  <c r="E7617" i="43"/>
  <c r="E7605" i="43"/>
  <c r="E7593" i="43"/>
  <c r="E7581" i="43"/>
  <c r="E7569" i="43"/>
  <c r="E7557" i="43"/>
  <c r="E7545" i="43"/>
  <c r="E7533" i="43"/>
  <c r="E7521" i="43"/>
  <c r="E7509" i="43"/>
  <c r="E7497" i="43"/>
  <c r="E7485" i="43"/>
  <c r="E7473" i="43"/>
  <c r="E7461" i="43"/>
  <c r="E7449" i="43"/>
  <c r="E8805" i="43"/>
  <c r="E8688" i="43"/>
  <c r="E8630" i="43"/>
  <c r="E8582" i="43"/>
  <c r="E8539" i="43"/>
  <c r="E8500" i="43"/>
  <c r="E8464" i="43"/>
  <c r="E8428" i="43"/>
  <c r="E8392" i="43"/>
  <c r="E8356" i="43"/>
  <c r="E8320" i="43"/>
  <c r="E8284" i="43"/>
  <c r="E8248" i="43"/>
  <c r="E8212" i="43"/>
  <c r="E8176" i="43"/>
  <c r="E8153" i="43"/>
  <c r="E8132" i="43"/>
  <c r="E8113" i="43"/>
  <c r="E8092" i="43"/>
  <c r="E8071" i="43"/>
  <c r="E8051" i="43"/>
  <c r="E8033" i="43"/>
  <c r="E8015" i="43"/>
  <c r="E7997" i="43"/>
  <c r="E7979" i="43"/>
  <c r="E7961" i="43"/>
  <c r="E7943" i="43"/>
  <c r="E7925" i="43"/>
  <c r="E7907" i="43"/>
  <c r="E7889" i="43"/>
  <c r="E7871" i="43"/>
  <c r="E7855" i="43"/>
  <c r="E7841" i="43"/>
  <c r="E7826" i="43"/>
  <c r="E7812" i="43"/>
  <c r="E7798" i="43"/>
  <c r="E7783" i="43"/>
  <c r="E7769" i="43"/>
  <c r="E7754" i="43"/>
  <c r="E7740" i="43"/>
  <c r="E7726" i="43"/>
  <c r="E7712" i="43"/>
  <c r="E7700" i="43"/>
  <c r="E7688" i="43"/>
  <c r="E7676" i="43"/>
  <c r="E7664" i="43"/>
  <c r="E7652" i="43"/>
  <c r="E7640" i="43"/>
  <c r="E7628" i="43"/>
  <c r="E7616" i="43"/>
  <c r="E7604" i="43"/>
  <c r="E7592" i="43"/>
  <c r="E7580" i="43"/>
  <c r="E7568" i="43"/>
  <c r="E7556" i="43"/>
  <c r="E7544" i="43"/>
  <c r="E7532" i="43"/>
  <c r="E7520" i="43"/>
  <c r="E7508" i="43"/>
  <c r="E7496" i="43"/>
  <c r="E7484" i="43"/>
  <c r="E7472" i="43"/>
  <c r="E7460" i="43"/>
  <c r="E7448" i="43"/>
  <c r="E7436" i="43"/>
  <c r="E7424" i="43"/>
  <c r="E7412" i="43"/>
  <c r="E7400" i="43"/>
  <c r="E7388" i="43"/>
  <c r="E7376" i="43"/>
  <c r="E7364" i="43"/>
  <c r="E7352" i="43"/>
  <c r="E7340" i="43"/>
  <c r="E7328" i="43"/>
  <c r="E7316" i="43"/>
  <c r="E7304" i="43"/>
  <c r="E7292" i="43"/>
  <c r="E7280" i="43"/>
  <c r="E7268" i="43"/>
  <c r="E7256" i="43"/>
  <c r="E7244" i="43"/>
  <c r="E7232" i="43"/>
  <c r="E7220" i="43"/>
  <c r="E7208" i="43"/>
  <c r="E7196" i="43"/>
  <c r="E7184" i="43"/>
  <c r="E7172" i="43"/>
  <c r="E7160" i="43"/>
  <c r="E7148" i="43"/>
  <c r="E7136" i="43"/>
  <c r="E7124" i="43"/>
  <c r="E7112" i="43"/>
  <c r="E7100" i="43"/>
  <c r="E7088" i="43"/>
  <c r="E7076" i="43"/>
  <c r="E7064" i="43"/>
  <c r="E7052" i="43"/>
  <c r="E8803" i="43"/>
  <c r="E8683" i="43"/>
  <c r="E8626" i="43"/>
  <c r="E8578" i="43"/>
  <c r="E8535" i="43"/>
  <c r="E8497" i="43"/>
  <c r="E8461" i="43"/>
  <c r="E8425" i="43"/>
  <c r="E8389" i="43"/>
  <c r="E8353" i="43"/>
  <c r="E8317" i="43"/>
  <c r="E8281" i="43"/>
  <c r="E8245" i="43"/>
  <c r="E8209" i="43"/>
  <c r="E8173" i="43"/>
  <c r="E8152" i="43"/>
  <c r="E8131" i="43"/>
  <c r="E8110" i="43"/>
  <c r="E8090" i="43"/>
  <c r="E8069" i="43"/>
  <c r="E8050" i="43"/>
  <c r="E8032" i="43"/>
  <c r="E8014" i="43"/>
  <c r="E7996" i="43"/>
  <c r="E7978" i="43"/>
  <c r="E7960" i="43"/>
  <c r="E7942" i="43"/>
  <c r="E7924" i="43"/>
  <c r="E7906" i="43"/>
  <c r="E7888" i="43"/>
  <c r="E7870" i="43"/>
  <c r="E7854" i="43"/>
  <c r="E7840" i="43"/>
  <c r="E7825" i="43"/>
  <c r="E7811" i="43"/>
  <c r="E7796" i="43"/>
  <c r="E7782" i="43"/>
  <c r="E7768" i="43"/>
  <c r="E7753" i="43"/>
  <c r="E7739" i="43"/>
  <c r="E7724" i="43"/>
  <c r="E7711" i="43"/>
  <c r="E7699" i="43"/>
  <c r="E7687" i="43"/>
  <c r="E7675" i="43"/>
  <c r="E7663" i="43"/>
  <c r="E7651" i="43"/>
  <c r="E7639" i="43"/>
  <c r="E7627" i="43"/>
  <c r="E7615" i="43"/>
  <c r="E8773" i="43"/>
  <c r="E8677" i="43"/>
  <c r="E8620" i="43"/>
  <c r="E8575" i="43"/>
  <c r="E8532" i="43"/>
  <c r="E8494" i="43"/>
  <c r="E8458" i="43"/>
  <c r="E8422" i="43"/>
  <c r="E8386" i="43"/>
  <c r="E8350" i="43"/>
  <c r="E8314" i="43"/>
  <c r="E8278" i="43"/>
  <c r="E8242" i="43"/>
  <c r="E8206" i="43"/>
  <c r="E8170" i="43"/>
  <c r="E8150" i="43"/>
  <c r="E8129" i="43"/>
  <c r="E8108" i="43"/>
  <c r="E8089" i="43"/>
  <c r="E8068" i="43"/>
  <c r="E8048" i="43"/>
  <c r="E8030" i="43"/>
  <c r="E8012" i="43"/>
  <c r="E7994" i="43"/>
  <c r="E7976" i="43"/>
  <c r="E7958" i="43"/>
  <c r="E7940" i="43"/>
  <c r="E7922" i="43"/>
  <c r="E7904" i="43"/>
  <c r="E7886" i="43"/>
  <c r="E7868" i="43"/>
  <c r="E7853" i="43"/>
  <c r="E7838" i="43"/>
  <c r="E7824" i="43"/>
  <c r="E7810" i="43"/>
  <c r="E7795" i="43"/>
  <c r="E7781" i="43"/>
  <c r="E7766" i="43"/>
  <c r="E7752" i="43"/>
  <c r="E7738" i="43"/>
  <c r="E7723" i="43"/>
  <c r="E7710" i="43"/>
  <c r="E7698" i="43"/>
  <c r="E7686" i="43"/>
  <c r="E7674" i="43"/>
  <c r="E7662" i="43"/>
  <c r="E7650" i="43"/>
  <c r="E7638" i="43"/>
  <c r="E7626" i="43"/>
  <c r="E7614" i="43"/>
  <c r="E7602" i="43"/>
  <c r="E7590" i="43"/>
  <c r="E7578" i="43"/>
  <c r="E7566" i="43"/>
  <c r="E7554" i="43"/>
  <c r="E7542" i="43"/>
  <c r="E7530" i="43"/>
  <c r="E7518" i="43"/>
  <c r="E7506" i="43"/>
  <c r="E8772" i="43"/>
  <c r="E8668" i="43"/>
  <c r="E8614" i="43"/>
  <c r="E8569" i="43"/>
  <c r="E8526" i="43"/>
  <c r="E8489" i="43"/>
  <c r="E8453" i="43"/>
  <c r="E8417" i="43"/>
  <c r="E8381" i="43"/>
  <c r="E8345" i="43"/>
  <c r="E8309" i="43"/>
  <c r="E8273" i="43"/>
  <c r="E8237" i="43"/>
  <c r="E8201" i="43"/>
  <c r="E8168" i="43"/>
  <c r="E8149" i="43"/>
  <c r="E8128" i="43"/>
  <c r="E8107" i="43"/>
  <c r="E8086" i="43"/>
  <c r="E8066" i="43"/>
  <c r="E8047" i="43"/>
  <c r="E8029" i="43"/>
  <c r="E8011" i="43"/>
  <c r="E7993" i="43"/>
  <c r="E7975" i="43"/>
  <c r="E7957" i="43"/>
  <c r="E7939" i="43"/>
  <c r="E7921" i="43"/>
  <c r="E7903" i="43"/>
  <c r="E7885" i="43"/>
  <c r="E7867" i="43"/>
  <c r="E7852" i="43"/>
  <c r="E7837" i="43"/>
  <c r="E7823" i="43"/>
  <c r="E7808" i="43"/>
  <c r="E7794" i="43"/>
  <c r="E7780" i="43"/>
  <c r="E7765" i="43"/>
  <c r="E7751" i="43"/>
  <c r="E7736" i="43"/>
  <c r="E7722" i="43"/>
  <c r="E7709" i="43"/>
  <c r="E7697" i="43"/>
  <c r="E7685" i="43"/>
  <c r="E7673" i="43"/>
  <c r="E7661" i="43"/>
  <c r="E7649" i="43"/>
  <c r="E7637" i="43"/>
  <c r="E7625" i="43"/>
  <c r="E7613" i="43"/>
  <c r="E7601" i="43"/>
  <c r="E7589" i="43"/>
  <c r="E7577" i="43"/>
  <c r="E7565" i="43"/>
  <c r="E7553" i="43"/>
  <c r="E7541" i="43"/>
  <c r="E7529" i="43"/>
  <c r="E7517" i="43"/>
  <c r="E7505" i="43"/>
  <c r="E7493" i="43"/>
  <c r="E7481" i="43"/>
  <c r="E7469" i="43"/>
  <c r="E7457" i="43"/>
  <c r="E7445" i="43"/>
  <c r="E7433" i="43"/>
  <c r="E7421" i="43"/>
  <c r="E7409" i="43"/>
  <c r="E7397" i="43"/>
  <c r="E7385" i="43"/>
  <c r="E7373" i="43"/>
  <c r="E7361" i="43"/>
  <c r="E7349" i="43"/>
  <c r="E7337" i="43"/>
  <c r="E7325" i="43"/>
  <c r="E7313" i="43"/>
  <c r="E7301" i="43"/>
  <c r="E7289" i="43"/>
  <c r="E7277" i="43"/>
  <c r="E8745" i="43"/>
  <c r="E8452" i="43"/>
  <c r="E8236" i="43"/>
  <c r="E8084" i="43"/>
  <c r="E7973" i="43"/>
  <c r="E7865" i="43"/>
  <c r="E7778" i="43"/>
  <c r="E7696" i="43"/>
  <c r="E7624" i="43"/>
  <c r="E7579" i="43"/>
  <c r="E7543" i="43"/>
  <c r="E7510" i="43"/>
  <c r="E7483" i="43"/>
  <c r="E7462" i="43"/>
  <c r="E7441" i="43"/>
  <c r="E7423" i="43"/>
  <c r="E7405" i="43"/>
  <c r="E7387" i="43"/>
  <c r="E7369" i="43"/>
  <c r="E7351" i="43"/>
  <c r="E7333" i="43"/>
  <c r="E7315" i="43"/>
  <c r="E7297" i="43"/>
  <c r="E7279" i="43"/>
  <c r="E7263" i="43"/>
  <c r="E7246" i="43"/>
  <c r="E7230" i="43"/>
  <c r="E7215" i="43"/>
  <c r="E7198" i="43"/>
  <c r="E7183" i="43"/>
  <c r="E7169" i="43"/>
  <c r="E7155" i="43"/>
  <c r="E7140" i="43"/>
  <c r="E7126" i="43"/>
  <c r="E7111" i="43"/>
  <c r="E7097" i="43"/>
  <c r="E7083" i="43"/>
  <c r="E7068" i="43"/>
  <c r="E7054" i="43"/>
  <c r="E7040" i="43"/>
  <c r="E7027" i="43"/>
  <c r="E7015" i="43"/>
  <c r="E7003" i="43"/>
  <c r="E6991" i="43"/>
  <c r="E6979" i="43"/>
  <c r="E6967" i="43"/>
  <c r="E6955" i="43"/>
  <c r="E6943" i="43"/>
  <c r="E6931" i="43"/>
  <c r="E6919" i="43"/>
  <c r="E6907" i="43"/>
  <c r="E6895" i="43"/>
  <c r="E6883" i="43"/>
  <c r="E6871" i="43"/>
  <c r="E6859" i="43"/>
  <c r="E6847" i="43"/>
  <c r="E6835" i="43"/>
  <c r="E6823" i="43"/>
  <c r="E6811" i="43"/>
  <c r="E6799" i="43"/>
  <c r="E6787" i="43"/>
  <c r="E6775" i="43"/>
  <c r="E6763" i="43"/>
  <c r="E6751" i="43"/>
  <c r="E6739" i="43"/>
  <c r="E6727" i="43"/>
  <c r="E6715" i="43"/>
  <c r="E6703" i="43"/>
  <c r="E6691" i="43"/>
  <c r="E6679" i="43"/>
  <c r="E6667" i="43"/>
  <c r="E6655" i="43"/>
  <c r="E6643" i="43"/>
  <c r="E6631" i="43"/>
  <c r="E6619" i="43"/>
  <c r="E6607" i="43"/>
  <c r="E6595" i="43"/>
  <c r="E6583" i="43"/>
  <c r="E6571" i="43"/>
  <c r="E6559" i="43"/>
  <c r="E6547" i="43"/>
  <c r="E6535" i="43"/>
  <c r="E6523" i="43"/>
  <c r="E6511" i="43"/>
  <c r="E6499" i="43"/>
  <c r="E6487" i="43"/>
  <c r="E6475" i="43"/>
  <c r="E6463" i="43"/>
  <c r="E6451" i="43"/>
  <c r="E6439" i="43"/>
  <c r="E6427" i="43"/>
  <c r="E6415" i="43"/>
  <c r="E6403" i="43"/>
  <c r="E6391" i="43"/>
  <c r="E6379" i="43"/>
  <c r="E6367" i="43"/>
  <c r="E6355" i="43"/>
  <c r="E8743" i="43"/>
  <c r="E8449" i="43"/>
  <c r="E8233" i="43"/>
  <c r="E8083" i="43"/>
  <c r="E7972" i="43"/>
  <c r="E7864" i="43"/>
  <c r="E7777" i="43"/>
  <c r="E7695" i="43"/>
  <c r="E7623" i="43"/>
  <c r="E7576" i="43"/>
  <c r="E7540" i="43"/>
  <c r="E7507" i="43"/>
  <c r="E7482" i="43"/>
  <c r="E7459" i="43"/>
  <c r="E7440" i="43"/>
  <c r="E7422" i="43"/>
  <c r="E7404" i="43"/>
  <c r="E7386" i="43"/>
  <c r="E7368" i="43"/>
  <c r="E7350" i="43"/>
  <c r="E7332" i="43"/>
  <c r="E7314" i="43"/>
  <c r="E7296" i="43"/>
  <c r="E7278" i="43"/>
  <c r="E7261" i="43"/>
  <c r="E7245" i="43"/>
  <c r="E7229" i="43"/>
  <c r="E7213" i="43"/>
  <c r="E7197" i="43"/>
  <c r="E7182" i="43"/>
  <c r="E7168" i="43"/>
  <c r="E7153" i="43"/>
  <c r="E7139" i="43"/>
  <c r="E7125" i="43"/>
  <c r="E7110" i="43"/>
  <c r="E7096" i="43"/>
  <c r="E7081" i="43"/>
  <c r="E7067" i="43"/>
  <c r="E7053" i="43"/>
  <c r="E7039" i="43"/>
  <c r="E7026" i="43"/>
  <c r="E7014" i="43"/>
  <c r="E7002" i="43"/>
  <c r="E6990" i="43"/>
  <c r="E6978" i="43"/>
  <c r="E6966" i="43"/>
  <c r="E6954" i="43"/>
  <c r="E6942" i="43"/>
  <c r="E6930" i="43"/>
  <c r="E6918" i="43"/>
  <c r="E6906" i="43"/>
  <c r="E6894" i="43"/>
  <c r="E6882" i="43"/>
  <c r="E6870" i="43"/>
  <c r="E6858" i="43"/>
  <c r="E6846" i="43"/>
  <c r="E6834" i="43"/>
  <c r="E6822" i="43"/>
  <c r="E6810" i="43"/>
  <c r="E6798" i="43"/>
  <c r="E6786" i="43"/>
  <c r="E6774" i="43"/>
  <c r="E6762" i="43"/>
  <c r="E6750" i="43"/>
  <c r="E6738" i="43"/>
  <c r="E6726" i="43"/>
  <c r="E6714" i="43"/>
  <c r="E6702" i="43"/>
  <c r="E6690" i="43"/>
  <c r="E6678" i="43"/>
  <c r="E6666" i="43"/>
  <c r="E8666" i="43"/>
  <c r="E8416" i="43"/>
  <c r="E8200" i="43"/>
  <c r="E8065" i="43"/>
  <c r="E7955" i="43"/>
  <c r="E7850" i="43"/>
  <c r="E7764" i="43"/>
  <c r="E7684" i="43"/>
  <c r="E7612" i="43"/>
  <c r="E7575" i="43"/>
  <c r="E7539" i="43"/>
  <c r="E7504" i="43"/>
  <c r="E7480" i="43"/>
  <c r="E7458" i="43"/>
  <c r="E7438" i="43"/>
  <c r="E7420" i="43"/>
  <c r="E7402" i="43"/>
  <c r="E7384" i="43"/>
  <c r="E7366" i="43"/>
  <c r="E7348" i="43"/>
  <c r="E7330" i="43"/>
  <c r="E7312" i="43"/>
  <c r="E7294" i="43"/>
  <c r="E7276" i="43"/>
  <c r="E7260" i="43"/>
  <c r="E7243" i="43"/>
  <c r="E7228" i="43"/>
  <c r="E7212" i="43"/>
  <c r="E7195" i="43"/>
  <c r="E7181" i="43"/>
  <c r="E7167" i="43"/>
  <c r="E7152" i="43"/>
  <c r="E7138" i="43"/>
  <c r="E7123" i="43"/>
  <c r="E7109" i="43"/>
  <c r="E7095" i="43"/>
  <c r="E7080" i="43"/>
  <c r="E7066" i="43"/>
  <c r="E7051" i="43"/>
  <c r="E7038" i="43"/>
  <c r="E7025" i="43"/>
  <c r="E7013" i="43"/>
  <c r="E7001" i="43"/>
  <c r="E6989" i="43"/>
  <c r="E6977" i="43"/>
  <c r="E6965" i="43"/>
  <c r="E6953" i="43"/>
  <c r="E6941" i="43"/>
  <c r="E6929" i="43"/>
  <c r="E6917" i="43"/>
  <c r="E6905" i="43"/>
  <c r="E6893" i="43"/>
  <c r="E6881" i="43"/>
  <c r="E6869" i="43"/>
  <c r="E6857" i="43"/>
  <c r="E6845" i="43"/>
  <c r="E6833" i="43"/>
  <c r="E6821" i="43"/>
  <c r="E6809" i="43"/>
  <c r="E6797" i="43"/>
  <c r="E6785" i="43"/>
  <c r="E6773" i="43"/>
  <c r="E6761" i="43"/>
  <c r="E6749" i="43"/>
  <c r="E6737" i="43"/>
  <c r="E6725" i="43"/>
  <c r="E6713" i="43"/>
  <c r="E6701" i="43"/>
  <c r="E6689" i="43"/>
  <c r="E6677" i="43"/>
  <c r="E6665" i="43"/>
  <c r="E6653" i="43"/>
  <c r="E6641" i="43"/>
  <c r="E6629" i="43"/>
  <c r="E6617" i="43"/>
  <c r="E6605" i="43"/>
  <c r="E6593" i="43"/>
  <c r="E6581" i="43"/>
  <c r="E6569" i="43"/>
  <c r="E6557" i="43"/>
  <c r="E6545" i="43"/>
  <c r="E6533" i="43"/>
  <c r="E6521" i="43"/>
  <c r="E6509" i="43"/>
  <c r="E6497" i="43"/>
  <c r="E8662" i="43"/>
  <c r="E8413" i="43"/>
  <c r="E8197" i="43"/>
  <c r="E8062" i="43"/>
  <c r="E7954" i="43"/>
  <c r="E7849" i="43"/>
  <c r="E7763" i="43"/>
  <c r="E7683" i="43"/>
  <c r="E7611" i="43"/>
  <c r="E7573" i="43"/>
  <c r="E7537" i="43"/>
  <c r="E7503" i="43"/>
  <c r="E7479" i="43"/>
  <c r="E7456" i="43"/>
  <c r="E7437" i="43"/>
  <c r="E7419" i="43"/>
  <c r="E7401" i="43"/>
  <c r="E7383" i="43"/>
  <c r="E7365" i="43"/>
  <c r="E7347" i="43"/>
  <c r="E7329" i="43"/>
  <c r="E7311" i="43"/>
  <c r="E7293" i="43"/>
  <c r="E7275" i="43"/>
  <c r="E7258" i="43"/>
  <c r="E7242" i="43"/>
  <c r="E7227" i="43"/>
  <c r="E7210" i="43"/>
  <c r="E7194" i="43"/>
  <c r="E7180" i="43"/>
  <c r="E7165" i="43"/>
  <c r="E7151" i="43"/>
  <c r="E7137" i="43"/>
  <c r="E7122" i="43"/>
  <c r="E7108" i="43"/>
  <c r="E7093" i="43"/>
  <c r="E7079" i="43"/>
  <c r="E7065" i="43"/>
  <c r="E7050" i="43"/>
  <c r="E7037" i="43"/>
  <c r="E7024" i="43"/>
  <c r="E7012" i="43"/>
  <c r="E7000" i="43"/>
  <c r="E6988" i="43"/>
  <c r="E6976" i="43"/>
  <c r="E6964" i="43"/>
  <c r="E6952" i="43"/>
  <c r="E6940" i="43"/>
  <c r="E6928" i="43"/>
  <c r="E6916" i="43"/>
  <c r="E6904" i="43"/>
  <c r="E6892" i="43"/>
  <c r="E6880" i="43"/>
  <c r="E6868" i="43"/>
  <c r="E6856" i="43"/>
  <c r="E6844" i="43"/>
  <c r="E6832" i="43"/>
  <c r="E6820" i="43"/>
  <c r="E6808" i="43"/>
  <c r="E6796" i="43"/>
  <c r="E6784" i="43"/>
  <c r="E6772" i="43"/>
  <c r="E6760" i="43"/>
  <c r="E6748" i="43"/>
  <c r="E6736" i="43"/>
  <c r="E6724" i="43"/>
  <c r="E6712" i="43"/>
  <c r="E6700" i="43"/>
  <c r="E6688" i="43"/>
  <c r="E6676" i="43"/>
  <c r="E6664" i="43"/>
  <c r="E6652" i="43"/>
  <c r="E6640" i="43"/>
  <c r="E6628" i="43"/>
  <c r="E6616" i="43"/>
  <c r="E6604" i="43"/>
  <c r="E6592" i="43"/>
  <c r="E6580" i="43"/>
  <c r="E6568" i="43"/>
  <c r="E6556" i="43"/>
  <c r="E6544" i="43"/>
  <c r="E6532" i="43"/>
  <c r="E6520" i="43"/>
  <c r="E6508" i="43"/>
  <c r="E6496" i="43"/>
  <c r="E6484" i="43"/>
  <c r="E6472" i="43"/>
  <c r="E6460" i="43"/>
  <c r="E8613" i="43"/>
  <c r="E8380" i="43"/>
  <c r="E8167" i="43"/>
  <c r="E8045" i="43"/>
  <c r="E7937" i="43"/>
  <c r="E7836" i="43"/>
  <c r="E7750" i="43"/>
  <c r="E7672" i="43"/>
  <c r="E7603" i="43"/>
  <c r="E7567" i="43"/>
  <c r="E7531" i="43"/>
  <c r="E7501" i="43"/>
  <c r="E7477" i="43"/>
  <c r="E7455" i="43"/>
  <c r="E7435" i="43"/>
  <c r="E7417" i="43"/>
  <c r="E7399" i="43"/>
  <c r="E7381" i="43"/>
  <c r="E7363" i="43"/>
  <c r="E7345" i="43"/>
  <c r="E7327" i="43"/>
  <c r="E7309" i="43"/>
  <c r="E7291" i="43"/>
  <c r="E7273" i="43"/>
  <c r="E7257" i="43"/>
  <c r="E7241" i="43"/>
  <c r="E7225" i="43"/>
  <c r="E7209" i="43"/>
  <c r="E7193" i="43"/>
  <c r="E7179" i="43"/>
  <c r="E7164" i="43"/>
  <c r="E7150" i="43"/>
  <c r="E7135" i="43"/>
  <c r="E7121" i="43"/>
  <c r="E7107" i="43"/>
  <c r="E7092" i="43"/>
  <c r="E7078" i="43"/>
  <c r="E7063" i="43"/>
  <c r="E7049" i="43"/>
  <c r="E7036" i="43"/>
  <c r="E7023" i="43"/>
  <c r="E7011" i="43"/>
  <c r="E6999" i="43"/>
  <c r="E6987" i="43"/>
  <c r="E6975" i="43"/>
  <c r="E6963" i="43"/>
  <c r="E6951" i="43"/>
  <c r="E6939" i="43"/>
  <c r="E6927" i="43"/>
  <c r="E6915" i="43"/>
  <c r="E6903" i="43"/>
  <c r="E6891" i="43"/>
  <c r="E6879" i="43"/>
  <c r="E6867" i="43"/>
  <c r="E6855" i="43"/>
  <c r="E6843" i="43"/>
  <c r="E6831" i="43"/>
  <c r="E6819" i="43"/>
  <c r="E6807" i="43"/>
  <c r="E6795" i="43"/>
  <c r="E6783" i="43"/>
  <c r="E6771" i="43"/>
  <c r="E6759" i="43"/>
  <c r="E6747" i="43"/>
  <c r="E6735" i="43"/>
  <c r="E8607" i="43"/>
  <c r="E8377" i="43"/>
  <c r="E8165" i="43"/>
  <c r="E8044" i="43"/>
  <c r="E7936" i="43"/>
  <c r="E7835" i="43"/>
  <c r="E7748" i="43"/>
  <c r="E7671" i="43"/>
  <c r="E7600" i="43"/>
  <c r="E7564" i="43"/>
  <c r="E7528" i="43"/>
  <c r="E7498" i="43"/>
  <c r="E7474" i="43"/>
  <c r="E7453" i="43"/>
  <c r="E7434" i="43"/>
  <c r="E7416" i="43"/>
  <c r="E7398" i="43"/>
  <c r="E7380" i="43"/>
  <c r="E7362" i="43"/>
  <c r="E7344" i="43"/>
  <c r="E7326" i="43"/>
  <c r="E7308" i="43"/>
  <c r="E7290" i="43"/>
  <c r="E7272" i="43"/>
  <c r="E7255" i="43"/>
  <c r="E7240" i="43"/>
  <c r="E7224" i="43"/>
  <c r="E7207" i="43"/>
  <c r="E7192" i="43"/>
  <c r="E7177" i="43"/>
  <c r="E7163" i="43"/>
  <c r="E7149" i="43"/>
  <c r="E7134" i="43"/>
  <c r="E7120" i="43"/>
  <c r="E7105" i="43"/>
  <c r="E7091" i="43"/>
  <c r="E7077" i="43"/>
  <c r="E7062" i="43"/>
  <c r="E7048" i="43"/>
  <c r="E7035" i="43"/>
  <c r="E7022" i="43"/>
  <c r="E7010" i="43"/>
  <c r="E6998" i="43"/>
  <c r="E6986" i="43"/>
  <c r="E6974" i="43"/>
  <c r="E6962" i="43"/>
  <c r="E6950" i="43"/>
  <c r="E6938" i="43"/>
  <c r="E6926" i="43"/>
  <c r="E6914" i="43"/>
  <c r="E6902" i="43"/>
  <c r="E6890" i="43"/>
  <c r="E6878" i="43"/>
  <c r="E6866" i="43"/>
  <c r="E6854" i="43"/>
  <c r="E6842" i="43"/>
  <c r="E6830" i="43"/>
  <c r="E6818" i="43"/>
  <c r="E6806" i="43"/>
  <c r="E6794" i="43"/>
  <c r="E6782" i="43"/>
  <c r="E6770" i="43"/>
  <c r="E6758" i="43"/>
  <c r="E6746" i="43"/>
  <c r="E6734" i="43"/>
  <c r="E6722" i="43"/>
  <c r="E6710" i="43"/>
  <c r="E6698" i="43"/>
  <c r="E6686" i="43"/>
  <c r="E6674" i="43"/>
  <c r="E6662" i="43"/>
  <c r="E6650" i="43"/>
  <c r="E6638" i="43"/>
  <c r="E6626" i="43"/>
  <c r="E6614" i="43"/>
  <c r="E6602" i="43"/>
  <c r="E6590" i="43"/>
  <c r="E6578" i="43"/>
  <c r="E6566" i="43"/>
  <c r="E6554" i="43"/>
  <c r="E6542" i="43"/>
  <c r="E6530" i="43"/>
  <c r="E6518" i="43"/>
  <c r="E6506" i="43"/>
  <c r="E6494" i="43"/>
  <c r="E8568" i="43"/>
  <c r="E8344" i="43"/>
  <c r="E8146" i="43"/>
  <c r="E8027" i="43"/>
  <c r="E7919" i="43"/>
  <c r="E7822" i="43"/>
  <c r="E7735" i="43"/>
  <c r="E7660" i="43"/>
  <c r="E7599" i="43"/>
  <c r="E7563" i="43"/>
  <c r="E7527" i="43"/>
  <c r="E7495" i="43"/>
  <c r="E7471" i="43"/>
  <c r="E7452" i="43"/>
  <c r="E7432" i="43"/>
  <c r="E7414" i="43"/>
  <c r="E7396" i="43"/>
  <c r="E7378" i="43"/>
  <c r="E7360" i="43"/>
  <c r="E7342" i="43"/>
  <c r="E7324" i="43"/>
  <c r="E7306" i="43"/>
  <c r="E7288" i="43"/>
  <c r="E7270" i="43"/>
  <c r="E7254" i="43"/>
  <c r="E7239" i="43"/>
  <c r="E7222" i="43"/>
  <c r="E7206" i="43"/>
  <c r="E7191" i="43"/>
  <c r="E7176" i="43"/>
  <c r="E7162" i="43"/>
  <c r="E7147" i="43"/>
  <c r="E7133" i="43"/>
  <c r="E7119" i="43"/>
  <c r="E7104" i="43"/>
  <c r="E7090" i="43"/>
  <c r="E7075" i="43"/>
  <c r="E7061" i="43"/>
  <c r="E7047" i="43"/>
  <c r="E7033" i="43"/>
  <c r="E7021" i="43"/>
  <c r="E7009" i="43"/>
  <c r="E6997" i="43"/>
  <c r="E6985" i="43"/>
  <c r="E6973" i="43"/>
  <c r="E6961" i="43"/>
  <c r="E6949" i="43"/>
  <c r="E6937" i="43"/>
  <c r="E6925" i="43"/>
  <c r="E6913" i="43"/>
  <c r="E6901" i="43"/>
  <c r="E6889" i="43"/>
  <c r="E6877" i="43"/>
  <c r="E6865" i="43"/>
  <c r="E6853" i="43"/>
  <c r="E6841" i="43"/>
  <c r="E6829" i="43"/>
  <c r="E6817" i="43"/>
  <c r="E6805" i="43"/>
  <c r="E6793" i="43"/>
  <c r="E6781" i="43"/>
  <c r="E6769" i="43"/>
  <c r="E6757" i="43"/>
  <c r="E6745" i="43"/>
  <c r="E6733" i="43"/>
  <c r="E6721" i="43"/>
  <c r="E6709" i="43"/>
  <c r="E6697" i="43"/>
  <c r="E6685" i="43"/>
  <c r="E6673" i="43"/>
  <c r="E6661" i="43"/>
  <c r="E6649" i="43"/>
  <c r="E6637" i="43"/>
  <c r="E6625" i="43"/>
  <c r="E6613" i="43"/>
  <c r="E6601" i="43"/>
  <c r="E6589" i="43"/>
  <c r="E6577" i="43"/>
  <c r="E6565" i="43"/>
  <c r="E6553" i="43"/>
  <c r="E6541" i="43"/>
  <c r="E6529" i="43"/>
  <c r="E6517" i="43"/>
  <c r="E6505" i="43"/>
  <c r="E6493" i="43"/>
  <c r="E6481" i="43"/>
  <c r="E6469" i="43"/>
  <c r="E6457" i="43"/>
  <c r="E6445" i="43"/>
  <c r="E6433" i="43"/>
  <c r="E6421" i="43"/>
  <c r="E6409" i="43"/>
  <c r="E6397" i="43"/>
  <c r="E6385" i="43"/>
  <c r="E6373" i="43"/>
  <c r="E6361" i="43"/>
  <c r="E8564" i="43"/>
  <c r="E8341" i="43"/>
  <c r="E8144" i="43"/>
  <c r="E8026" i="43"/>
  <c r="E7918" i="43"/>
  <c r="E7820" i="43"/>
  <c r="E7734" i="43"/>
  <c r="E7659" i="43"/>
  <c r="E7597" i="43"/>
  <c r="E7561" i="43"/>
  <c r="E7525" i="43"/>
  <c r="E7494" i="43"/>
  <c r="E7470" i="43"/>
  <c r="E7450" i="43"/>
  <c r="E7431" i="43"/>
  <c r="E7413" i="43"/>
  <c r="E7395" i="43"/>
  <c r="E7377" i="43"/>
  <c r="E7359" i="43"/>
  <c r="E7341" i="43"/>
  <c r="E7323" i="43"/>
  <c r="E7305" i="43"/>
  <c r="E7287" i="43"/>
  <c r="E7269" i="43"/>
  <c r="E7253" i="43"/>
  <c r="E7237" i="43"/>
  <c r="E7221" i="43"/>
  <c r="E7205" i="43"/>
  <c r="E7189" i="43"/>
  <c r="E7175" i="43"/>
  <c r="E7161" i="43"/>
  <c r="E7146" i="43"/>
  <c r="E7132" i="43"/>
  <c r="E7117" i="43"/>
  <c r="E7103" i="43"/>
  <c r="E7089" i="43"/>
  <c r="E7074" i="43"/>
  <c r="E7060" i="43"/>
  <c r="E7045" i="43"/>
  <c r="E7032" i="43"/>
  <c r="E7020" i="43"/>
  <c r="E7008" i="43"/>
  <c r="E6996" i="43"/>
  <c r="E6984" i="43"/>
  <c r="E6972" i="43"/>
  <c r="E6960" i="43"/>
  <c r="E6948" i="43"/>
  <c r="E6936" i="43"/>
  <c r="E6924" i="43"/>
  <c r="E6912" i="43"/>
  <c r="E6900" i="43"/>
  <c r="E6888" i="43"/>
  <c r="E6876" i="43"/>
  <c r="E6864" i="43"/>
  <c r="E6852" i="43"/>
  <c r="E6840" i="43"/>
  <c r="E6828" i="43"/>
  <c r="E6816" i="43"/>
  <c r="E6804" i="43"/>
  <c r="E6792" i="43"/>
  <c r="E6780" i="43"/>
  <c r="E8524" i="43"/>
  <c r="E8308" i="43"/>
  <c r="E8126" i="43"/>
  <c r="E8009" i="43"/>
  <c r="E7901" i="43"/>
  <c r="E7807" i="43"/>
  <c r="E7721" i="43"/>
  <c r="E7648" i="43"/>
  <c r="E7591" i="43"/>
  <c r="E7555" i="43"/>
  <c r="E7519" i="43"/>
  <c r="E7492" i="43"/>
  <c r="E7468" i="43"/>
  <c r="E7447" i="43"/>
  <c r="E7429" i="43"/>
  <c r="E7411" i="43"/>
  <c r="E7393" i="43"/>
  <c r="E7375" i="43"/>
  <c r="E7357" i="43"/>
  <c r="E7339" i="43"/>
  <c r="E7321" i="43"/>
  <c r="E7303" i="43"/>
  <c r="E7285" i="43"/>
  <c r="E7267" i="43"/>
  <c r="E7252" i="43"/>
  <c r="E7236" i="43"/>
  <c r="E7219" i="43"/>
  <c r="E7204" i="43"/>
  <c r="E7188" i="43"/>
  <c r="E7174" i="43"/>
  <c r="E7159" i="43"/>
  <c r="E7145" i="43"/>
  <c r="E7131" i="43"/>
  <c r="E7116" i="43"/>
  <c r="E7102" i="43"/>
  <c r="E7087" i="43"/>
  <c r="E7073" i="43"/>
  <c r="E7059" i="43"/>
  <c r="E7044" i="43"/>
  <c r="E7031" i="43"/>
  <c r="E7019" i="43"/>
  <c r="E7007" i="43"/>
  <c r="E6995" i="43"/>
  <c r="E6983" i="43"/>
  <c r="E6971" i="43"/>
  <c r="E6959" i="43"/>
  <c r="E6947" i="43"/>
  <c r="E6935" i="43"/>
  <c r="E6923" i="43"/>
  <c r="E6911" i="43"/>
  <c r="E6899" i="43"/>
  <c r="E6887" i="43"/>
  <c r="E6875" i="43"/>
  <c r="E6863" i="43"/>
  <c r="E6851" i="43"/>
  <c r="E6839" i="43"/>
  <c r="E6827" i="43"/>
  <c r="E6815" i="43"/>
  <c r="E6803" i="43"/>
  <c r="E6791" i="43"/>
  <c r="E6779" i="43"/>
  <c r="E6767" i="43"/>
  <c r="E6755" i="43"/>
  <c r="E6743" i="43"/>
  <c r="E6731" i="43"/>
  <c r="E6719" i="43"/>
  <c r="E6707" i="43"/>
  <c r="E6695" i="43"/>
  <c r="E6683" i="43"/>
  <c r="E6671" i="43"/>
  <c r="E8521" i="43"/>
  <c r="E8305" i="43"/>
  <c r="E8125" i="43"/>
  <c r="E8008" i="43"/>
  <c r="E7900" i="43"/>
  <c r="E7806" i="43"/>
  <c r="E7720" i="43"/>
  <c r="E7647" i="43"/>
  <c r="E7588" i="43"/>
  <c r="E7552" i="43"/>
  <c r="E7516" i="43"/>
  <c r="E7491" i="43"/>
  <c r="E7467" i="43"/>
  <c r="E7446" i="43"/>
  <c r="E7428" i="43"/>
  <c r="E7410" i="43"/>
  <c r="E7392" i="43"/>
  <c r="E7374" i="43"/>
  <c r="E7356" i="43"/>
  <c r="E7338" i="43"/>
  <c r="E7320" i="43"/>
  <c r="E7302" i="43"/>
  <c r="E7284" i="43"/>
  <c r="E7266" i="43"/>
  <c r="E7251" i="43"/>
  <c r="E7234" i="43"/>
  <c r="E7218" i="43"/>
  <c r="E7203" i="43"/>
  <c r="E7187" i="43"/>
  <c r="E7173" i="43"/>
  <c r="E7158" i="43"/>
  <c r="E7144" i="43"/>
  <c r="E7129" i="43"/>
  <c r="E7115" i="43"/>
  <c r="E7101" i="43"/>
  <c r="E7086" i="43"/>
  <c r="E7072" i="43"/>
  <c r="E7057" i="43"/>
  <c r="E7043" i="43"/>
  <c r="E7030" i="43"/>
  <c r="E7018" i="43"/>
  <c r="E7006" i="43"/>
  <c r="E6994" i="43"/>
  <c r="E6982" i="43"/>
  <c r="E6970" i="43"/>
  <c r="E6958" i="43"/>
  <c r="E6946" i="43"/>
  <c r="E6934" i="43"/>
  <c r="E6922" i="43"/>
  <c r="E6910" i="43"/>
  <c r="E6898" i="43"/>
  <c r="E6886" i="43"/>
  <c r="E6874" i="43"/>
  <c r="E6862" i="43"/>
  <c r="E6850" i="43"/>
  <c r="E6838" i="43"/>
  <c r="E6826" i="43"/>
  <c r="E6814" i="43"/>
  <c r="E6802" i="43"/>
  <c r="E6790" i="43"/>
  <c r="E6778" i="43"/>
  <c r="E6766" i="43"/>
  <c r="E6754" i="43"/>
  <c r="E6742" i="43"/>
  <c r="E6730" i="43"/>
  <c r="E6718" i="43"/>
  <c r="E6706" i="43"/>
  <c r="E6694" i="43"/>
  <c r="E6682" i="43"/>
  <c r="E8488" i="43"/>
  <c r="E7708" i="43"/>
  <c r="E7465" i="43"/>
  <c r="E7354" i="43"/>
  <c r="E7249" i="43"/>
  <c r="E7157" i="43"/>
  <c r="E7071" i="43"/>
  <c r="E6993" i="43"/>
  <c r="E6921" i="43"/>
  <c r="E6849" i="43"/>
  <c r="E6777" i="43"/>
  <c r="E6729" i="43"/>
  <c r="E6693" i="43"/>
  <c r="E6660" i="43"/>
  <c r="E6642" i="43"/>
  <c r="E6621" i="43"/>
  <c r="E6599" i="43"/>
  <c r="E6579" i="43"/>
  <c r="E6560" i="43"/>
  <c r="E6538" i="43"/>
  <c r="E6516" i="43"/>
  <c r="E6498" i="43"/>
  <c r="E6479" i="43"/>
  <c r="E6464" i="43"/>
  <c r="E6448" i="43"/>
  <c r="E6434" i="43"/>
  <c r="E6419" i="43"/>
  <c r="E6405" i="43"/>
  <c r="E6390" i="43"/>
  <c r="E6376" i="43"/>
  <c r="E6362" i="43"/>
  <c r="E6348" i="43"/>
  <c r="E6336" i="43"/>
  <c r="E6324" i="43"/>
  <c r="E6312" i="43"/>
  <c r="E6300" i="43"/>
  <c r="E6288" i="43"/>
  <c r="E6276" i="43"/>
  <c r="E6264" i="43"/>
  <c r="E6252" i="43"/>
  <c r="E6240" i="43"/>
  <c r="E6228" i="43"/>
  <c r="E6216" i="43"/>
  <c r="E6204" i="43"/>
  <c r="E6192" i="43"/>
  <c r="E6180" i="43"/>
  <c r="E6168" i="43"/>
  <c r="E6156" i="43"/>
  <c r="E6144" i="43"/>
  <c r="E6132" i="43"/>
  <c r="E6120" i="43"/>
  <c r="E6108" i="43"/>
  <c r="E6096" i="43"/>
  <c r="E6084" i="43"/>
  <c r="E6072" i="43"/>
  <c r="E6060" i="43"/>
  <c r="E6048" i="43"/>
  <c r="E6036" i="43"/>
  <c r="E6024" i="43"/>
  <c r="E6012" i="43"/>
  <c r="E6000" i="43"/>
  <c r="E5988" i="43"/>
  <c r="E5976" i="43"/>
  <c r="E5964" i="43"/>
  <c r="E5952" i="43"/>
  <c r="E5940" i="43"/>
  <c r="E5928" i="43"/>
  <c r="E5916" i="43"/>
  <c r="E5904" i="43"/>
  <c r="E5892" i="43"/>
  <c r="E5880" i="43"/>
  <c r="E5868" i="43"/>
  <c r="E5856" i="43"/>
  <c r="E5844" i="43"/>
  <c r="E5832" i="43"/>
  <c r="E5820" i="43"/>
  <c r="E5808" i="43"/>
  <c r="E5796" i="43"/>
  <c r="E5784" i="43"/>
  <c r="E5772" i="43"/>
  <c r="E5760" i="43"/>
  <c r="E5748" i="43"/>
  <c r="E5736" i="43"/>
  <c r="E5724" i="43"/>
  <c r="E5712" i="43"/>
  <c r="E5700" i="43"/>
  <c r="E5688" i="43"/>
  <c r="E5676" i="43"/>
  <c r="E5664" i="43"/>
  <c r="E5652" i="43"/>
  <c r="E5640" i="43"/>
  <c r="E5628" i="43"/>
  <c r="E5616" i="43"/>
  <c r="E5604" i="43"/>
  <c r="E5592" i="43"/>
  <c r="E5580" i="43"/>
  <c r="E8485" i="43"/>
  <c r="E7707" i="43"/>
  <c r="E7464" i="43"/>
  <c r="E7353" i="43"/>
  <c r="E7248" i="43"/>
  <c r="E7156" i="43"/>
  <c r="E7069" i="43"/>
  <c r="E6992" i="43"/>
  <c r="E6920" i="43"/>
  <c r="E6848" i="43"/>
  <c r="E6776" i="43"/>
  <c r="E6728" i="43"/>
  <c r="E6692" i="43"/>
  <c r="E6659" i="43"/>
  <c r="E6639" i="43"/>
  <c r="E6620" i="43"/>
  <c r="E6598" i="43"/>
  <c r="E6576" i="43"/>
  <c r="E6558" i="43"/>
  <c r="E6537" i="43"/>
  <c r="E6515" i="43"/>
  <c r="E6495" i="43"/>
  <c r="E6478" i="43"/>
  <c r="E6462" i="43"/>
  <c r="E6447" i="43"/>
  <c r="E6432" i="43"/>
  <c r="E6418" i="43"/>
  <c r="E6404" i="43"/>
  <c r="E6389" i="43"/>
  <c r="E6375" i="43"/>
  <c r="E6360" i="43"/>
  <c r="E6347" i="43"/>
  <c r="E6335" i="43"/>
  <c r="E6323" i="43"/>
  <c r="E6311" i="43"/>
  <c r="E6299" i="43"/>
  <c r="E6287" i="43"/>
  <c r="E6275" i="43"/>
  <c r="E6263" i="43"/>
  <c r="E6251" i="43"/>
  <c r="E6239" i="43"/>
  <c r="E6227" i="43"/>
  <c r="E6215" i="43"/>
  <c r="E6203" i="43"/>
  <c r="E6191" i="43"/>
  <c r="E6179" i="43"/>
  <c r="E6167" i="43"/>
  <c r="E6155" i="43"/>
  <c r="E6143" i="43"/>
  <c r="E6131" i="43"/>
  <c r="E6119" i="43"/>
  <c r="E6107" i="43"/>
  <c r="E6095" i="43"/>
  <c r="E6083" i="43"/>
  <c r="E6071" i="43"/>
  <c r="E6059" i="43"/>
  <c r="E6047" i="43"/>
  <c r="E6035" i="43"/>
  <c r="E6023" i="43"/>
  <c r="E6011" i="43"/>
  <c r="E5999" i="43"/>
  <c r="E5987" i="43"/>
  <c r="E5975" i="43"/>
  <c r="E5963" i="43"/>
  <c r="E5951" i="43"/>
  <c r="E5939" i="43"/>
  <c r="E5927" i="43"/>
  <c r="E5915" i="43"/>
  <c r="E5903" i="43"/>
  <c r="E5891" i="43"/>
  <c r="E5879" i="43"/>
  <c r="E5867" i="43"/>
  <c r="E5855" i="43"/>
  <c r="E5843" i="43"/>
  <c r="E5831" i="43"/>
  <c r="E5819" i="43"/>
  <c r="E5807" i="43"/>
  <c r="E5795" i="43"/>
  <c r="E5783" i="43"/>
  <c r="E5771" i="43"/>
  <c r="E5759" i="43"/>
  <c r="E8272" i="43"/>
  <c r="E7636" i="43"/>
  <c r="E7444" i="43"/>
  <c r="E7336" i="43"/>
  <c r="E7233" i="43"/>
  <c r="E7143" i="43"/>
  <c r="E7056" i="43"/>
  <c r="E6981" i="43"/>
  <c r="E6909" i="43"/>
  <c r="E6837" i="43"/>
  <c r="E6768" i="43"/>
  <c r="E6723" i="43"/>
  <c r="E6687" i="43"/>
  <c r="E6658" i="43"/>
  <c r="E6636" i="43"/>
  <c r="E6618" i="43"/>
  <c r="E6597" i="43"/>
  <c r="E6575" i="43"/>
  <c r="E6555" i="43"/>
  <c r="E6536" i="43"/>
  <c r="E6514" i="43"/>
  <c r="E6492" i="43"/>
  <c r="E6477" i="43"/>
  <c r="E6461" i="43"/>
  <c r="E6446" i="43"/>
  <c r="E6431" i="43"/>
  <c r="E6417" i="43"/>
  <c r="E6402" i="43"/>
  <c r="E6388" i="43"/>
  <c r="E6374" i="43"/>
  <c r="E6359" i="43"/>
  <c r="E6346" i="43"/>
  <c r="E6334" i="43"/>
  <c r="E6322" i="43"/>
  <c r="E6310" i="43"/>
  <c r="E6298" i="43"/>
  <c r="E6286" i="43"/>
  <c r="E6274" i="43"/>
  <c r="E6262" i="43"/>
  <c r="E6250" i="43"/>
  <c r="E6238" i="43"/>
  <c r="E6226" i="43"/>
  <c r="E6214" i="43"/>
  <c r="E6202" i="43"/>
  <c r="E6190" i="43"/>
  <c r="E8269" i="43"/>
  <c r="E7635" i="43"/>
  <c r="E7443" i="43"/>
  <c r="E7335" i="43"/>
  <c r="E7231" i="43"/>
  <c r="E7141" i="43"/>
  <c r="E7055" i="43"/>
  <c r="E6980" i="43"/>
  <c r="E6908" i="43"/>
  <c r="E6836" i="43"/>
  <c r="E6765" i="43"/>
  <c r="E6720" i="43"/>
  <c r="E6684" i="43"/>
  <c r="E6657" i="43"/>
  <c r="E6635" i="43"/>
  <c r="E6615" i="43"/>
  <c r="E6596" i="43"/>
  <c r="E6574" i="43"/>
  <c r="E6552" i="43"/>
  <c r="E6534" i="43"/>
  <c r="E6513" i="43"/>
  <c r="E6491" i="43"/>
  <c r="E6476" i="43"/>
  <c r="E6459" i="43"/>
  <c r="E6444" i="43"/>
  <c r="E6430" i="43"/>
  <c r="E6416" i="43"/>
  <c r="E6401" i="43"/>
  <c r="E6387" i="43"/>
  <c r="E6372" i="43"/>
  <c r="E6358" i="43"/>
  <c r="E6345" i="43"/>
  <c r="E6333" i="43"/>
  <c r="E6321" i="43"/>
  <c r="E6309" i="43"/>
  <c r="E6297" i="43"/>
  <c r="E6285" i="43"/>
  <c r="E6273" i="43"/>
  <c r="E6261" i="43"/>
  <c r="E6249" i="43"/>
  <c r="E6237" i="43"/>
  <c r="E6225" i="43"/>
  <c r="E6213" i="43"/>
  <c r="E6201" i="43"/>
  <c r="E6189" i="43"/>
  <c r="E6177" i="43"/>
  <c r="E6165" i="43"/>
  <c r="E6153" i="43"/>
  <c r="E6141" i="43"/>
  <c r="E6129" i="43"/>
  <c r="E6117" i="43"/>
  <c r="E6105" i="43"/>
  <c r="E6093" i="43"/>
  <c r="E6081" i="43"/>
  <c r="E6069" i="43"/>
  <c r="E6057" i="43"/>
  <c r="E6045" i="43"/>
  <c r="E6033" i="43"/>
  <c r="E6021" i="43"/>
  <c r="E6009" i="43"/>
  <c r="E5997" i="43"/>
  <c r="E5985" i="43"/>
  <c r="E5973" i="43"/>
  <c r="E5961" i="43"/>
  <c r="E5949" i="43"/>
  <c r="E5937" i="43"/>
  <c r="E5925" i="43"/>
  <c r="E5913" i="43"/>
  <c r="E5901" i="43"/>
  <c r="E5889" i="43"/>
  <c r="E5877" i="43"/>
  <c r="E5865" i="43"/>
  <c r="E5853" i="43"/>
  <c r="E5841" i="43"/>
  <c r="E5829" i="43"/>
  <c r="E5817" i="43"/>
  <c r="E5805" i="43"/>
  <c r="E5793" i="43"/>
  <c r="E5781" i="43"/>
  <c r="E5769" i="43"/>
  <c r="E5757" i="43"/>
  <c r="E5745" i="43"/>
  <c r="E5733" i="43"/>
  <c r="E5721" i="43"/>
  <c r="E5709" i="43"/>
  <c r="E5697" i="43"/>
  <c r="E8105" i="43"/>
  <c r="E7587" i="43"/>
  <c r="E7426" i="43"/>
  <c r="E7318" i="43"/>
  <c r="E7217" i="43"/>
  <c r="E7128" i="43"/>
  <c r="E7042" i="43"/>
  <c r="E6969" i="43"/>
  <c r="E6897" i="43"/>
  <c r="E6825" i="43"/>
  <c r="E6764" i="43"/>
  <c r="E6717" i="43"/>
  <c r="E6681" i="43"/>
  <c r="E6656" i="43"/>
  <c r="E6634" i="43"/>
  <c r="E6612" i="43"/>
  <c r="E6594" i="43"/>
  <c r="E6573" i="43"/>
  <c r="E6551" i="43"/>
  <c r="E6531" i="43"/>
  <c r="E6512" i="43"/>
  <c r="E6490" i="43"/>
  <c r="E6474" i="43"/>
  <c r="E6458" i="43"/>
  <c r="E6443" i="43"/>
  <c r="E6429" i="43"/>
  <c r="E6414" i="43"/>
  <c r="E6400" i="43"/>
  <c r="E6386" i="43"/>
  <c r="E6371" i="43"/>
  <c r="E6357" i="43"/>
  <c r="E6344" i="43"/>
  <c r="E6332" i="43"/>
  <c r="E6320" i="43"/>
  <c r="E6308" i="43"/>
  <c r="E6296" i="43"/>
  <c r="E6284" i="43"/>
  <c r="E6272" i="43"/>
  <c r="E6260" i="43"/>
  <c r="E6248" i="43"/>
  <c r="E6236" i="43"/>
  <c r="E6224" i="43"/>
  <c r="E6212" i="43"/>
  <c r="E6200" i="43"/>
  <c r="E6188" i="43"/>
  <c r="E6176" i="43"/>
  <c r="E6164" i="43"/>
  <c r="E6152" i="43"/>
  <c r="E6140" i="43"/>
  <c r="E6128" i="43"/>
  <c r="E6116" i="43"/>
  <c r="E6104" i="43"/>
  <c r="E6092" i="43"/>
  <c r="E6080" i="43"/>
  <c r="E6068" i="43"/>
  <c r="E6056" i="43"/>
  <c r="E6044" i="43"/>
  <c r="E6032" i="43"/>
  <c r="E6020" i="43"/>
  <c r="E6008" i="43"/>
  <c r="E5996" i="43"/>
  <c r="E5984" i="43"/>
  <c r="E5972" i="43"/>
  <c r="E5960" i="43"/>
  <c r="E5948" i="43"/>
  <c r="E8104" i="43"/>
  <c r="E7585" i="43"/>
  <c r="E7425" i="43"/>
  <c r="E7317" i="43"/>
  <c r="E7216" i="43"/>
  <c r="E7127" i="43"/>
  <c r="E7041" i="43"/>
  <c r="E6968" i="43"/>
  <c r="E6896" i="43"/>
  <c r="E6824" i="43"/>
  <c r="E6756" i="43"/>
  <c r="E6716" i="43"/>
  <c r="E6680" i="43"/>
  <c r="E6654" i="43"/>
  <c r="E6633" i="43"/>
  <c r="E6611" i="43"/>
  <c r="E6591" i="43"/>
  <c r="E6572" i="43"/>
  <c r="E6550" i="43"/>
  <c r="E6528" i="43"/>
  <c r="E6510" i="43"/>
  <c r="E6489" i="43"/>
  <c r="E6473" i="43"/>
  <c r="E6456" i="43"/>
  <c r="E6442" i="43"/>
  <c r="E6428" i="43"/>
  <c r="E6413" i="43"/>
  <c r="E6399" i="43"/>
  <c r="E6384" i="43"/>
  <c r="E6370" i="43"/>
  <c r="E6356" i="43"/>
  <c r="E6343" i="43"/>
  <c r="E6331" i="43"/>
  <c r="E6319" i="43"/>
  <c r="E6307" i="43"/>
  <c r="E6295" i="43"/>
  <c r="E6283" i="43"/>
  <c r="E6271" i="43"/>
  <c r="E6259" i="43"/>
  <c r="E6247" i="43"/>
  <c r="E6235" i="43"/>
  <c r="E6223" i="43"/>
  <c r="E6211" i="43"/>
  <c r="E6199" i="43"/>
  <c r="E6187" i="43"/>
  <c r="E6175" i="43"/>
  <c r="E7991" i="43"/>
  <c r="E7551" i="43"/>
  <c r="E7408" i="43"/>
  <c r="E7300" i="43"/>
  <c r="E7201" i="43"/>
  <c r="E7114" i="43"/>
  <c r="E7029" i="43"/>
  <c r="E6957" i="43"/>
  <c r="E6885" i="43"/>
  <c r="E6813" i="43"/>
  <c r="E6753" i="43"/>
  <c r="E6711" i="43"/>
  <c r="E6675" i="43"/>
  <c r="E6651" i="43"/>
  <c r="E6632" i="43"/>
  <c r="E6610" i="43"/>
  <c r="E6588" i="43"/>
  <c r="E6570" i="43"/>
  <c r="E6549" i="43"/>
  <c r="E6527" i="43"/>
  <c r="E6507" i="43"/>
  <c r="E6488" i="43"/>
  <c r="E6471" i="43"/>
  <c r="E6455" i="43"/>
  <c r="E6441" i="43"/>
  <c r="E6426" i="43"/>
  <c r="E6412" i="43"/>
  <c r="E6398" i="43"/>
  <c r="E6383" i="43"/>
  <c r="E6369" i="43"/>
  <c r="E6354" i="43"/>
  <c r="E6342" i="43"/>
  <c r="E6330" i="43"/>
  <c r="E6318" i="43"/>
  <c r="E6306" i="43"/>
  <c r="E6294" i="43"/>
  <c r="E6282" i="43"/>
  <c r="E6270" i="43"/>
  <c r="E6258" i="43"/>
  <c r="E6246" i="43"/>
  <c r="E6234" i="43"/>
  <c r="E6222" i="43"/>
  <c r="E6210" i="43"/>
  <c r="E6198" i="43"/>
  <c r="E6186" i="43"/>
  <c r="E6174" i="43"/>
  <c r="E6162" i="43"/>
  <c r="E6150" i="43"/>
  <c r="E6138" i="43"/>
  <c r="E6126" i="43"/>
  <c r="E6114" i="43"/>
  <c r="E6102" i="43"/>
  <c r="E6090" i="43"/>
  <c r="E6078" i="43"/>
  <c r="E6066" i="43"/>
  <c r="E6054" i="43"/>
  <c r="E6042" i="43"/>
  <c r="E6030" i="43"/>
  <c r="E6018" i="43"/>
  <c r="E6006" i="43"/>
  <c r="E5994" i="43"/>
  <c r="E5982" i="43"/>
  <c r="E5970" i="43"/>
  <c r="E5958" i="43"/>
  <c r="E5946" i="43"/>
  <c r="E5934" i="43"/>
  <c r="E5922" i="43"/>
  <c r="E5910" i="43"/>
  <c r="E5898" i="43"/>
  <c r="E5886" i="43"/>
  <c r="E5874" i="43"/>
  <c r="E5862" i="43"/>
  <c r="E5850" i="43"/>
  <c r="E5838" i="43"/>
  <c r="E5826" i="43"/>
  <c r="E5814" i="43"/>
  <c r="E5802" i="43"/>
  <c r="E5790" i="43"/>
  <c r="E5778" i="43"/>
  <c r="E5766" i="43"/>
  <c r="E5754" i="43"/>
  <c r="E5742" i="43"/>
  <c r="E5730" i="43"/>
  <c r="E5718" i="43"/>
  <c r="E5706" i="43"/>
  <c r="E5694" i="43"/>
  <c r="E5682" i="43"/>
  <c r="E5670" i="43"/>
  <c r="E5658" i="43"/>
  <c r="E5646" i="43"/>
  <c r="E5634" i="43"/>
  <c r="E5622" i="43"/>
  <c r="E5610" i="43"/>
  <c r="E5598" i="43"/>
  <c r="E5586" i="43"/>
  <c r="E5574" i="43"/>
  <c r="E7990" i="43"/>
  <c r="E7549" i="43"/>
  <c r="E7407" i="43"/>
  <c r="E7299" i="43"/>
  <c r="E7200" i="43"/>
  <c r="E7113" i="43"/>
  <c r="E7028" i="43"/>
  <c r="E6956" i="43"/>
  <c r="E6884" i="43"/>
  <c r="E6812" i="43"/>
  <c r="E6752" i="43"/>
  <c r="E6708" i="43"/>
  <c r="E6672" i="43"/>
  <c r="E6648" i="43"/>
  <c r="E6630" i="43"/>
  <c r="E6609" i="43"/>
  <c r="E6587" i="43"/>
  <c r="E6567" i="43"/>
  <c r="E6548" i="43"/>
  <c r="E6526" i="43"/>
  <c r="E6504" i="43"/>
  <c r="E6486" i="43"/>
  <c r="E6470" i="43"/>
  <c r="E6454" i="43"/>
  <c r="E6440" i="43"/>
  <c r="E6425" i="43"/>
  <c r="E6411" i="43"/>
  <c r="E6396" i="43"/>
  <c r="E6382" i="43"/>
  <c r="E6368" i="43"/>
  <c r="E6353" i="43"/>
  <c r="E6341" i="43"/>
  <c r="E6329" i="43"/>
  <c r="E6317" i="43"/>
  <c r="E6305" i="43"/>
  <c r="E6293" i="43"/>
  <c r="E6281" i="43"/>
  <c r="E6269" i="43"/>
  <c r="E6257" i="43"/>
  <c r="E6245" i="43"/>
  <c r="E6233" i="43"/>
  <c r="E6221" i="43"/>
  <c r="E6209" i="43"/>
  <c r="E6197" i="43"/>
  <c r="E6185" i="43"/>
  <c r="E6173" i="43"/>
  <c r="E6161" i="43"/>
  <c r="E6149" i="43"/>
  <c r="E6137" i="43"/>
  <c r="E6125" i="43"/>
  <c r="E6113" i="43"/>
  <c r="E6101" i="43"/>
  <c r="E6089" i="43"/>
  <c r="E6077" i="43"/>
  <c r="E6065" i="43"/>
  <c r="E6053" i="43"/>
  <c r="E6041" i="43"/>
  <c r="E6029" i="43"/>
  <c r="E6017" i="43"/>
  <c r="E7883" i="43"/>
  <c r="E7515" i="43"/>
  <c r="E7390" i="43"/>
  <c r="E7282" i="43"/>
  <c r="E7186" i="43"/>
  <c r="E7099" i="43"/>
  <c r="E7017" i="43"/>
  <c r="E6945" i="43"/>
  <c r="E6873" i="43"/>
  <c r="E6801" i="43"/>
  <c r="E6744" i="43"/>
  <c r="E6705" i="43"/>
  <c r="E6670" i="43"/>
  <c r="E6647" i="43"/>
  <c r="E6627" i="43"/>
  <c r="E6608" i="43"/>
  <c r="E6586" i="43"/>
  <c r="E6564" i="43"/>
  <c r="E6546" i="43"/>
  <c r="E6525" i="43"/>
  <c r="E6503" i="43"/>
  <c r="E6485" i="43"/>
  <c r="E6468" i="43"/>
  <c r="E6453" i="43"/>
  <c r="E6438" i="43"/>
  <c r="E6424" i="43"/>
  <c r="E6410" i="43"/>
  <c r="E6395" i="43"/>
  <c r="E6381" i="43"/>
  <c r="E6366" i="43"/>
  <c r="E6352" i="43"/>
  <c r="E6340" i="43"/>
  <c r="E6328" i="43"/>
  <c r="E6316" i="43"/>
  <c r="E6304" i="43"/>
  <c r="E6292" i="43"/>
  <c r="E6280" i="43"/>
  <c r="E6268" i="43"/>
  <c r="E6256" i="43"/>
  <c r="E6244" i="43"/>
  <c r="E6232" i="43"/>
  <c r="E6220" i="43"/>
  <c r="E6208" i="43"/>
  <c r="E6196" i="43"/>
  <c r="E6184" i="43"/>
  <c r="E6172" i="43"/>
  <c r="E6160" i="43"/>
  <c r="E6148" i="43"/>
  <c r="E6136" i="43"/>
  <c r="E6124" i="43"/>
  <c r="E6112" i="43"/>
  <c r="E6100" i="43"/>
  <c r="E6088" i="43"/>
  <c r="E6076" i="43"/>
  <c r="E6064" i="43"/>
  <c r="E6052" i="43"/>
  <c r="E6040" i="43"/>
  <c r="E6028" i="43"/>
  <c r="E6016" i="43"/>
  <c r="E6004" i="43"/>
  <c r="E5992" i="43"/>
  <c r="E5980" i="43"/>
  <c r="E5968" i="43"/>
  <c r="E5956" i="43"/>
  <c r="E5944" i="43"/>
  <c r="E5932" i="43"/>
  <c r="E5920" i="43"/>
  <c r="E5908" i="43"/>
  <c r="E5896" i="43"/>
  <c r="E5884" i="43"/>
  <c r="E5872" i="43"/>
  <c r="E5860" i="43"/>
  <c r="E5848" i="43"/>
  <c r="E5836" i="43"/>
  <c r="E5824" i="43"/>
  <c r="E5812" i="43"/>
  <c r="E5800" i="43"/>
  <c r="E5788" i="43"/>
  <c r="E5776" i="43"/>
  <c r="E5764" i="43"/>
  <c r="E5752" i="43"/>
  <c r="E7882" i="43"/>
  <c r="E7513" i="43"/>
  <c r="E7389" i="43"/>
  <c r="E7281" i="43"/>
  <c r="E7185" i="43"/>
  <c r="E7098" i="43"/>
  <c r="E7016" i="43"/>
  <c r="E6944" i="43"/>
  <c r="E6872" i="43"/>
  <c r="E6800" i="43"/>
  <c r="E6741" i="43"/>
  <c r="E6704" i="43"/>
  <c r="E6669" i="43"/>
  <c r="E6646" i="43"/>
  <c r="E6624" i="43"/>
  <c r="E6606" i="43"/>
  <c r="E6585" i="43"/>
  <c r="E6563" i="43"/>
  <c r="E6543" i="43"/>
  <c r="E6524" i="43"/>
  <c r="E6502" i="43"/>
  <c r="E6483" i="43"/>
  <c r="E6467" i="43"/>
  <c r="E6452" i="43"/>
  <c r="E6437" i="43"/>
  <c r="E6423" i="43"/>
  <c r="E6408" i="43"/>
  <c r="E6394" i="43"/>
  <c r="E6380" i="43"/>
  <c r="E6365" i="43"/>
  <c r="E6351" i="43"/>
  <c r="E6339" i="43"/>
  <c r="E6327" i="43"/>
  <c r="E6315" i="43"/>
  <c r="E6303" i="43"/>
  <c r="E6291" i="43"/>
  <c r="E6279" i="43"/>
  <c r="E6267" i="43"/>
  <c r="E6255" i="43"/>
  <c r="E6243" i="43"/>
  <c r="E6231" i="43"/>
  <c r="E6219" i="43"/>
  <c r="E6207" i="43"/>
  <c r="E6195" i="43"/>
  <c r="E6183" i="43"/>
  <c r="E6171" i="43"/>
  <c r="E6159" i="43"/>
  <c r="E6147" i="43"/>
  <c r="E6135" i="43"/>
  <c r="E6123" i="43"/>
  <c r="E6111" i="43"/>
  <c r="E6099" i="43"/>
  <c r="E6087" i="43"/>
  <c r="E6075" i="43"/>
  <c r="E6063" i="43"/>
  <c r="E6051" i="43"/>
  <c r="E6039" i="43"/>
  <c r="E6027" i="43"/>
  <c r="E6015" i="43"/>
  <c r="E6003" i="43"/>
  <c r="E5991" i="43"/>
  <c r="E5979" i="43"/>
  <c r="E5967" i="43"/>
  <c r="E5955" i="43"/>
  <c r="E5943" i="43"/>
  <c r="E5931" i="43"/>
  <c r="E5919" i="43"/>
  <c r="E5907" i="43"/>
  <c r="E5895" i="43"/>
  <c r="E5883" i="43"/>
  <c r="E5871" i="43"/>
  <c r="E5859" i="43"/>
  <c r="E5847" i="43"/>
  <c r="E5835" i="43"/>
  <c r="E5823" i="43"/>
  <c r="E5811" i="43"/>
  <c r="E5799" i="43"/>
  <c r="E5787" i="43"/>
  <c r="E5775" i="43"/>
  <c r="E5763" i="43"/>
  <c r="E5751" i="43"/>
  <c r="E5739" i="43"/>
  <c r="E5727" i="43"/>
  <c r="E5715" i="43"/>
  <c r="E5703" i="43"/>
  <c r="E7793" i="43"/>
  <c r="E7005" i="43"/>
  <c r="E6668" i="43"/>
  <c r="E6540" i="43"/>
  <c r="E6436" i="43"/>
  <c r="E6350" i="43"/>
  <c r="E6278" i="43"/>
  <c r="E6206" i="43"/>
  <c r="E6157" i="43"/>
  <c r="E6121" i="43"/>
  <c r="E6085" i="43"/>
  <c r="E6049" i="43"/>
  <c r="E6013" i="43"/>
  <c r="E5983" i="43"/>
  <c r="E5954" i="43"/>
  <c r="E5929" i="43"/>
  <c r="E5905" i="43"/>
  <c r="E5881" i="43"/>
  <c r="E5857" i="43"/>
  <c r="E5833" i="43"/>
  <c r="E5809" i="43"/>
  <c r="E5785" i="43"/>
  <c r="E5761" i="43"/>
  <c r="E5740" i="43"/>
  <c r="E5722" i="43"/>
  <c r="E5704" i="43"/>
  <c r="E5687" i="43"/>
  <c r="E5673" i="43"/>
  <c r="E5659" i="43"/>
  <c r="E5644" i="43"/>
  <c r="E5630" i="43"/>
  <c r="E5615" i="43"/>
  <c r="E5601" i="43"/>
  <c r="E5587" i="43"/>
  <c r="E5572" i="43"/>
  <c r="E5560" i="43"/>
  <c r="E5548" i="43"/>
  <c r="E5536" i="43"/>
  <c r="E5524" i="43"/>
  <c r="E5512" i="43"/>
  <c r="E5500" i="43"/>
  <c r="E5488" i="43"/>
  <c r="E5476" i="43"/>
  <c r="E5464" i="43"/>
  <c r="E5452" i="43"/>
  <c r="E5440" i="43"/>
  <c r="E5428" i="43"/>
  <c r="E5416" i="43"/>
  <c r="E5404" i="43"/>
  <c r="E5392" i="43"/>
  <c r="E5380" i="43"/>
  <c r="E5368" i="43"/>
  <c r="E5356" i="43"/>
  <c r="E5344" i="43"/>
  <c r="E5332" i="43"/>
  <c r="E5320" i="43"/>
  <c r="E5308" i="43"/>
  <c r="E5296" i="43"/>
  <c r="E5284" i="43"/>
  <c r="E5272" i="43"/>
  <c r="E5260" i="43"/>
  <c r="E5248" i="43"/>
  <c r="E5236" i="43"/>
  <c r="E5224" i="43"/>
  <c r="E5212" i="43"/>
  <c r="E5200" i="43"/>
  <c r="E5188" i="43"/>
  <c r="E5176" i="43"/>
  <c r="E5164" i="43"/>
  <c r="E5152" i="43"/>
  <c r="E5140" i="43"/>
  <c r="E5128" i="43"/>
  <c r="E5116" i="43"/>
  <c r="E5104" i="43"/>
  <c r="E5092" i="43"/>
  <c r="E5080" i="43"/>
  <c r="E5068" i="43"/>
  <c r="E5056" i="43"/>
  <c r="E5044" i="43"/>
  <c r="E5032" i="43"/>
  <c r="E5020" i="43"/>
  <c r="E5008" i="43"/>
  <c r="E4996" i="43"/>
  <c r="E4984" i="43"/>
  <c r="E4972" i="43"/>
  <c r="E4960" i="43"/>
  <c r="E4948" i="43"/>
  <c r="E4936" i="43"/>
  <c r="E4924" i="43"/>
  <c r="E4912" i="43"/>
  <c r="E4900" i="43"/>
  <c r="E4888" i="43"/>
  <c r="E4876" i="43"/>
  <c r="E4864" i="43"/>
  <c r="E4852" i="43"/>
  <c r="E4840" i="43"/>
  <c r="E4828" i="43"/>
  <c r="E4816" i="43"/>
  <c r="E4804" i="43"/>
  <c r="E4792" i="43"/>
  <c r="E4780" i="43"/>
  <c r="E4768" i="43"/>
  <c r="E4756" i="43"/>
  <c r="E4744" i="43"/>
  <c r="E4732" i="43"/>
  <c r="E4720" i="43"/>
  <c r="E7792" i="43"/>
  <c r="E7004" i="43"/>
  <c r="E6663" i="43"/>
  <c r="E6539" i="43"/>
  <c r="E6435" i="43"/>
  <c r="E6349" i="43"/>
  <c r="E6277" i="43"/>
  <c r="E6205" i="43"/>
  <c r="E6154" i="43"/>
  <c r="E6118" i="43"/>
  <c r="E6082" i="43"/>
  <c r="E6046" i="43"/>
  <c r="E6010" i="43"/>
  <c r="E5981" i="43"/>
  <c r="E5953" i="43"/>
  <c r="E5926" i="43"/>
  <c r="E5902" i="43"/>
  <c r="E5878" i="43"/>
  <c r="E5854" i="43"/>
  <c r="E5830" i="43"/>
  <c r="E5806" i="43"/>
  <c r="E5782" i="43"/>
  <c r="E5758" i="43"/>
  <c r="E5738" i="43"/>
  <c r="E5720" i="43"/>
  <c r="E5702" i="43"/>
  <c r="E5686" i="43"/>
  <c r="E5672" i="43"/>
  <c r="E5657" i="43"/>
  <c r="E5643" i="43"/>
  <c r="E5629" i="43"/>
  <c r="E5614" i="43"/>
  <c r="E5600" i="43"/>
  <c r="E5585" i="43"/>
  <c r="E5571" i="43"/>
  <c r="E5559" i="43"/>
  <c r="E5547" i="43"/>
  <c r="E5535" i="43"/>
  <c r="E5523" i="43"/>
  <c r="E5511" i="43"/>
  <c r="E5499" i="43"/>
  <c r="E5487" i="43"/>
  <c r="E5475" i="43"/>
  <c r="E5463" i="43"/>
  <c r="E5451" i="43"/>
  <c r="E5439" i="43"/>
  <c r="E5427" i="43"/>
  <c r="E5415" i="43"/>
  <c r="E5403" i="43"/>
  <c r="E5391" i="43"/>
  <c r="E5379" i="43"/>
  <c r="E5367" i="43"/>
  <c r="E5355" i="43"/>
  <c r="E5343" i="43"/>
  <c r="E5331" i="43"/>
  <c r="E5319" i="43"/>
  <c r="E5307" i="43"/>
  <c r="E5295" i="43"/>
  <c r="E5283" i="43"/>
  <c r="E5271" i="43"/>
  <c r="E5259" i="43"/>
  <c r="E5247" i="43"/>
  <c r="E5235" i="43"/>
  <c r="E5223" i="43"/>
  <c r="E5211" i="43"/>
  <c r="E5199" i="43"/>
  <c r="E5187" i="43"/>
  <c r="E5175" i="43"/>
  <c r="E5163" i="43"/>
  <c r="E5151" i="43"/>
  <c r="E5139" i="43"/>
  <c r="E5127" i="43"/>
  <c r="E5115" i="43"/>
  <c r="E5103" i="43"/>
  <c r="E5091" i="43"/>
  <c r="E5079" i="43"/>
  <c r="E5067" i="43"/>
  <c r="E5055" i="43"/>
  <c r="E5043" i="43"/>
  <c r="E5031" i="43"/>
  <c r="E5019" i="43"/>
  <c r="E5007" i="43"/>
  <c r="E4995" i="43"/>
  <c r="E4983" i="43"/>
  <c r="E4971" i="43"/>
  <c r="E7489" i="43"/>
  <c r="E6933" i="43"/>
  <c r="E6645" i="43"/>
  <c r="E6522" i="43"/>
  <c r="E6422" i="43"/>
  <c r="E6338" i="43"/>
  <c r="E6266" i="43"/>
  <c r="E6194" i="43"/>
  <c r="E6151" i="43"/>
  <c r="E6115" i="43"/>
  <c r="E6079" i="43"/>
  <c r="E6043" i="43"/>
  <c r="E6007" i="43"/>
  <c r="E5978" i="43"/>
  <c r="E5950" i="43"/>
  <c r="E5924" i="43"/>
  <c r="E5900" i="43"/>
  <c r="E5876" i="43"/>
  <c r="E5852" i="43"/>
  <c r="E5828" i="43"/>
  <c r="E5804" i="43"/>
  <c r="E5780" i="43"/>
  <c r="E5756" i="43"/>
  <c r="E5737" i="43"/>
  <c r="E5719" i="43"/>
  <c r="E5701" i="43"/>
  <c r="E5685" i="43"/>
  <c r="E5671" i="43"/>
  <c r="E5656" i="43"/>
  <c r="E5642" i="43"/>
  <c r="E5627" i="43"/>
  <c r="E5613" i="43"/>
  <c r="E5599" i="43"/>
  <c r="E5584" i="43"/>
  <c r="E5570" i="43"/>
  <c r="E5558" i="43"/>
  <c r="E5546" i="43"/>
  <c r="E5534" i="43"/>
  <c r="E5522" i="43"/>
  <c r="E5510" i="43"/>
  <c r="E5498" i="43"/>
  <c r="E5486" i="43"/>
  <c r="E5474" i="43"/>
  <c r="E5462" i="43"/>
  <c r="E5450" i="43"/>
  <c r="E5438" i="43"/>
  <c r="E5426" i="43"/>
  <c r="E5414" i="43"/>
  <c r="E5402" i="43"/>
  <c r="E5390" i="43"/>
  <c r="E5378" i="43"/>
  <c r="E5366" i="43"/>
  <c r="E5354" i="43"/>
  <c r="E5342" i="43"/>
  <c r="E5330" i="43"/>
  <c r="E5318" i="43"/>
  <c r="E5306" i="43"/>
  <c r="E5294" i="43"/>
  <c r="E5282" i="43"/>
  <c r="E5270" i="43"/>
  <c r="E5258" i="43"/>
  <c r="E5246" i="43"/>
  <c r="E5234" i="43"/>
  <c r="E5222" i="43"/>
  <c r="E5210" i="43"/>
  <c r="E5198" i="43"/>
  <c r="E5186" i="43"/>
  <c r="E5174" i="43"/>
  <c r="E5162" i="43"/>
  <c r="E5150" i="43"/>
  <c r="E5138" i="43"/>
  <c r="E5126" i="43"/>
  <c r="E5114" i="43"/>
  <c r="E5102" i="43"/>
  <c r="E7486" i="43"/>
  <c r="E6932" i="43"/>
  <c r="E6644" i="43"/>
  <c r="E6519" i="43"/>
  <c r="E6420" i="43"/>
  <c r="E6337" i="43"/>
  <c r="E6265" i="43"/>
  <c r="E6193" i="43"/>
  <c r="E6146" i="43"/>
  <c r="E6110" i="43"/>
  <c r="E6074" i="43"/>
  <c r="E6038" i="43"/>
  <c r="E6005" i="43"/>
  <c r="E5977" i="43"/>
  <c r="E5947" i="43"/>
  <c r="E5923" i="43"/>
  <c r="E5899" i="43"/>
  <c r="E5875" i="43"/>
  <c r="E5851" i="43"/>
  <c r="E5827" i="43"/>
  <c r="E5803" i="43"/>
  <c r="E5779" i="43"/>
  <c r="E5755" i="43"/>
  <c r="E5735" i="43"/>
  <c r="E5717" i="43"/>
  <c r="E5699" i="43"/>
  <c r="E5684" i="43"/>
  <c r="E5669" i="43"/>
  <c r="E5655" i="43"/>
  <c r="E5641" i="43"/>
  <c r="E5626" i="43"/>
  <c r="E5612" i="43"/>
  <c r="E5597" i="43"/>
  <c r="E5583" i="43"/>
  <c r="E5569" i="43"/>
  <c r="E5557" i="43"/>
  <c r="E5545" i="43"/>
  <c r="E5533" i="43"/>
  <c r="E5521" i="43"/>
  <c r="E5509" i="43"/>
  <c r="E5497" i="43"/>
  <c r="E5485" i="43"/>
  <c r="E5473" i="43"/>
  <c r="E5461" i="43"/>
  <c r="E5449" i="43"/>
  <c r="E5437" i="43"/>
  <c r="E5425" i="43"/>
  <c r="E5413" i="43"/>
  <c r="E5401" i="43"/>
  <c r="E5389" i="43"/>
  <c r="E5377" i="43"/>
  <c r="E5365" i="43"/>
  <c r="E5353" i="43"/>
  <c r="E5341" i="43"/>
  <c r="E5329" i="43"/>
  <c r="E5317" i="43"/>
  <c r="E5305" i="43"/>
  <c r="E5293" i="43"/>
  <c r="E5281" i="43"/>
  <c r="E5269" i="43"/>
  <c r="E5257" i="43"/>
  <c r="E5245" i="43"/>
  <c r="E5233" i="43"/>
  <c r="E5221" i="43"/>
  <c r="E5209" i="43"/>
  <c r="E5197" i="43"/>
  <c r="E5185" i="43"/>
  <c r="E5173" i="43"/>
  <c r="E5161" i="43"/>
  <c r="E5149" i="43"/>
  <c r="E5137" i="43"/>
  <c r="E5125" i="43"/>
  <c r="E5113" i="43"/>
  <c r="E5101" i="43"/>
  <c r="E5089" i="43"/>
  <c r="E5077" i="43"/>
  <c r="E5065" i="43"/>
  <c r="E5053" i="43"/>
  <c r="E5041" i="43"/>
  <c r="E5029" i="43"/>
  <c r="E5017" i="43"/>
  <c r="E5005" i="43"/>
  <c r="E4993" i="43"/>
  <c r="E4981" i="43"/>
  <c r="E4969" i="43"/>
  <c r="E4957" i="43"/>
  <c r="E4945" i="43"/>
  <c r="E4933" i="43"/>
  <c r="E4921" i="43"/>
  <c r="E4909" i="43"/>
  <c r="E4897" i="43"/>
  <c r="E4885" i="43"/>
  <c r="E4873" i="43"/>
  <c r="E4861" i="43"/>
  <c r="E4849" i="43"/>
  <c r="E4837" i="43"/>
  <c r="E4825" i="43"/>
  <c r="E4813" i="43"/>
  <c r="E4801" i="43"/>
  <c r="E4789" i="43"/>
  <c r="E4777" i="43"/>
  <c r="E4765" i="43"/>
  <c r="E4753" i="43"/>
  <c r="E4741" i="43"/>
  <c r="E4729" i="43"/>
  <c r="E4717" i="43"/>
  <c r="E4705" i="43"/>
  <c r="E7372" i="43"/>
  <c r="E6861" i="43"/>
  <c r="E6623" i="43"/>
  <c r="E6501" i="43"/>
  <c r="E6407" i="43"/>
  <c r="E6326" i="43"/>
  <c r="E6254" i="43"/>
  <c r="E6182" i="43"/>
  <c r="E6145" i="43"/>
  <c r="E6109" i="43"/>
  <c r="E6073" i="43"/>
  <c r="E6037" i="43"/>
  <c r="E6002" i="43"/>
  <c r="E5974" i="43"/>
  <c r="E5945" i="43"/>
  <c r="E5921" i="43"/>
  <c r="E5897" i="43"/>
  <c r="E5873" i="43"/>
  <c r="E5849" i="43"/>
  <c r="E5825" i="43"/>
  <c r="E5801" i="43"/>
  <c r="E5777" i="43"/>
  <c r="E5753" i="43"/>
  <c r="E5734" i="43"/>
  <c r="E5716" i="43"/>
  <c r="E5698" i="43"/>
  <c r="E5683" i="43"/>
  <c r="E5668" i="43"/>
  <c r="E5654" i="43"/>
  <c r="E5639" i="43"/>
  <c r="E5625" i="43"/>
  <c r="E5611" i="43"/>
  <c r="E5596" i="43"/>
  <c r="E5582" i="43"/>
  <c r="E5568" i="43"/>
  <c r="E5556" i="43"/>
  <c r="E5544" i="43"/>
  <c r="E5532" i="43"/>
  <c r="E5520" i="43"/>
  <c r="E5508" i="43"/>
  <c r="E5496" i="43"/>
  <c r="E5484" i="43"/>
  <c r="E5472" i="43"/>
  <c r="E5460" i="43"/>
  <c r="E5448" i="43"/>
  <c r="E5436" i="43"/>
  <c r="E5424" i="43"/>
  <c r="E5412" i="43"/>
  <c r="E5400" i="43"/>
  <c r="E5388" i="43"/>
  <c r="E5376" i="43"/>
  <c r="E5364" i="43"/>
  <c r="E5352" i="43"/>
  <c r="E5340" i="43"/>
  <c r="E5328" i="43"/>
  <c r="E5316" i="43"/>
  <c r="E5304" i="43"/>
  <c r="E5292" i="43"/>
  <c r="E5280" i="43"/>
  <c r="E5268" i="43"/>
  <c r="E5256" i="43"/>
  <c r="E5244" i="43"/>
  <c r="E5232" i="43"/>
  <c r="E5220" i="43"/>
  <c r="E5208" i="43"/>
  <c r="E5196" i="43"/>
  <c r="E5184" i="43"/>
  <c r="E5172" i="43"/>
  <c r="E5160" i="43"/>
  <c r="E5148" i="43"/>
  <c r="E5136" i="43"/>
  <c r="E5124" i="43"/>
  <c r="E5112" i="43"/>
  <c r="E5100" i="43"/>
  <c r="E5088" i="43"/>
  <c r="E5076" i="43"/>
  <c r="E5064" i="43"/>
  <c r="E5052" i="43"/>
  <c r="E5040" i="43"/>
  <c r="E7371" i="43"/>
  <c r="E6860" i="43"/>
  <c r="E6622" i="43"/>
  <c r="E6500" i="43"/>
  <c r="E6406" i="43"/>
  <c r="E6325" i="43"/>
  <c r="E6253" i="43"/>
  <c r="E6181" i="43"/>
  <c r="E6142" i="43"/>
  <c r="E6106" i="43"/>
  <c r="E6070" i="43"/>
  <c r="E6034" i="43"/>
  <c r="E6001" i="43"/>
  <c r="E5971" i="43"/>
  <c r="E5942" i="43"/>
  <c r="E5918" i="43"/>
  <c r="E5894" i="43"/>
  <c r="E5870" i="43"/>
  <c r="E5846" i="43"/>
  <c r="E5822" i="43"/>
  <c r="E5798" i="43"/>
  <c r="E5774" i="43"/>
  <c r="E5750" i="43"/>
  <c r="E5732" i="43"/>
  <c r="E5714" i="43"/>
  <c r="E5696" i="43"/>
  <c r="E5681" i="43"/>
  <c r="E5667" i="43"/>
  <c r="E5653" i="43"/>
  <c r="E5638" i="43"/>
  <c r="E5624" i="43"/>
  <c r="E5609" i="43"/>
  <c r="E5595" i="43"/>
  <c r="E5581" i="43"/>
  <c r="E5567" i="43"/>
  <c r="E5555" i="43"/>
  <c r="E5543" i="43"/>
  <c r="E5531" i="43"/>
  <c r="E5519" i="43"/>
  <c r="E5507" i="43"/>
  <c r="E5495" i="43"/>
  <c r="E5483" i="43"/>
  <c r="E5471" i="43"/>
  <c r="E5459" i="43"/>
  <c r="E5447" i="43"/>
  <c r="E5435" i="43"/>
  <c r="E5423" i="43"/>
  <c r="E5411" i="43"/>
  <c r="E5399" i="43"/>
  <c r="E5387" i="43"/>
  <c r="E5375" i="43"/>
  <c r="E5363" i="43"/>
  <c r="E5351" i="43"/>
  <c r="E5339" i="43"/>
  <c r="E5327" i="43"/>
  <c r="E5315" i="43"/>
  <c r="E5303" i="43"/>
  <c r="E5291" i="43"/>
  <c r="E5279" i="43"/>
  <c r="E5267" i="43"/>
  <c r="E5255" i="43"/>
  <c r="E5243" i="43"/>
  <c r="E5231" i="43"/>
  <c r="E5219" i="43"/>
  <c r="E5207" i="43"/>
  <c r="E5195" i="43"/>
  <c r="E5183" i="43"/>
  <c r="E5171" i="43"/>
  <c r="E5159" i="43"/>
  <c r="E5147" i="43"/>
  <c r="E5135" i="43"/>
  <c r="E5123" i="43"/>
  <c r="E5111" i="43"/>
  <c r="E5099" i="43"/>
  <c r="E7265" i="43"/>
  <c r="E6789" i="43"/>
  <c r="E6603" i="43"/>
  <c r="E6482" i="43"/>
  <c r="E6393" i="43"/>
  <c r="E6314" i="43"/>
  <c r="E6242" i="43"/>
  <c r="E6178" i="43"/>
  <c r="E6139" i="43"/>
  <c r="E6103" i="43"/>
  <c r="E6067" i="43"/>
  <c r="E6031" i="43"/>
  <c r="E5998" i="43"/>
  <c r="E5969" i="43"/>
  <c r="E5941" i="43"/>
  <c r="E5917" i="43"/>
  <c r="E5893" i="43"/>
  <c r="E5869" i="43"/>
  <c r="E5845" i="43"/>
  <c r="E5821" i="43"/>
  <c r="E5797" i="43"/>
  <c r="E5773" i="43"/>
  <c r="E5749" i="43"/>
  <c r="E5731" i="43"/>
  <c r="E5713" i="43"/>
  <c r="E5695" i="43"/>
  <c r="E5680" i="43"/>
  <c r="E5666" i="43"/>
  <c r="E5651" i="43"/>
  <c r="E5637" i="43"/>
  <c r="E5623" i="43"/>
  <c r="E5608" i="43"/>
  <c r="E5594" i="43"/>
  <c r="E5579" i="43"/>
  <c r="E5566" i="43"/>
  <c r="E5554" i="43"/>
  <c r="E5542" i="43"/>
  <c r="E5530" i="43"/>
  <c r="E5518" i="43"/>
  <c r="E5506" i="43"/>
  <c r="E5494" i="43"/>
  <c r="E5482" i="43"/>
  <c r="E5470" i="43"/>
  <c r="E5458" i="43"/>
  <c r="E5446" i="43"/>
  <c r="E5434" i="43"/>
  <c r="E5422" i="43"/>
  <c r="E5410" i="43"/>
  <c r="E5398" i="43"/>
  <c r="E5386" i="43"/>
  <c r="E5374" i="43"/>
  <c r="E5362" i="43"/>
  <c r="E5350" i="43"/>
  <c r="E5338" i="43"/>
  <c r="E5326" i="43"/>
  <c r="E5314" i="43"/>
  <c r="E5302" i="43"/>
  <c r="E5290" i="43"/>
  <c r="E5278" i="43"/>
  <c r="E5266" i="43"/>
  <c r="E5254" i="43"/>
  <c r="E5242" i="43"/>
  <c r="E5230" i="43"/>
  <c r="E5218" i="43"/>
  <c r="E5206" i="43"/>
  <c r="E5194" i="43"/>
  <c r="E5182" i="43"/>
  <c r="E5170" i="43"/>
  <c r="E5158" i="43"/>
  <c r="E5146" i="43"/>
  <c r="E5134" i="43"/>
  <c r="E5122" i="43"/>
  <c r="E5110" i="43"/>
  <c r="E5098" i="43"/>
  <c r="E5086" i="43"/>
  <c r="E5074" i="43"/>
  <c r="E7264" i="43"/>
  <c r="E6788" i="43"/>
  <c r="E6600" i="43"/>
  <c r="E6480" i="43"/>
  <c r="E6392" i="43"/>
  <c r="E6313" i="43"/>
  <c r="E6241" i="43"/>
  <c r="E6170" i="43"/>
  <c r="E6134" i="43"/>
  <c r="E6098" i="43"/>
  <c r="E6062" i="43"/>
  <c r="E6026" i="43"/>
  <c r="E5995" i="43"/>
  <c r="E5966" i="43"/>
  <c r="E5938" i="43"/>
  <c r="E5914" i="43"/>
  <c r="E5890" i="43"/>
  <c r="E5866" i="43"/>
  <c r="E5842" i="43"/>
  <c r="E5818" i="43"/>
  <c r="E5794" i="43"/>
  <c r="E5770" i="43"/>
  <c r="E5747" i="43"/>
  <c r="E5729" i="43"/>
  <c r="E5711" i="43"/>
  <c r="E5693" i="43"/>
  <c r="E5679" i="43"/>
  <c r="E5665" i="43"/>
  <c r="E5650" i="43"/>
  <c r="E5636" i="43"/>
  <c r="E5621" i="43"/>
  <c r="E5607" i="43"/>
  <c r="E5593" i="43"/>
  <c r="E5578" i="43"/>
  <c r="E5565" i="43"/>
  <c r="E5553" i="43"/>
  <c r="E5541" i="43"/>
  <c r="E5529" i="43"/>
  <c r="E5517" i="43"/>
  <c r="E5505" i="43"/>
  <c r="E5493" i="43"/>
  <c r="E5481" i="43"/>
  <c r="E5469" i="43"/>
  <c r="E5457" i="43"/>
  <c r="E5445" i="43"/>
  <c r="E5433" i="43"/>
  <c r="E5421" i="43"/>
  <c r="E5409" i="43"/>
  <c r="E5397" i="43"/>
  <c r="E5385" i="43"/>
  <c r="E5373" i="43"/>
  <c r="E5361" i="43"/>
  <c r="E5349" i="43"/>
  <c r="E5337" i="43"/>
  <c r="E5325" i="43"/>
  <c r="E5313" i="43"/>
  <c r="E5301" i="43"/>
  <c r="E5289" i="43"/>
  <c r="E5277" i="43"/>
  <c r="E5265" i="43"/>
  <c r="E5253" i="43"/>
  <c r="E5241" i="43"/>
  <c r="E5229" i="43"/>
  <c r="E5217" i="43"/>
  <c r="E5205" i="43"/>
  <c r="E5193" i="43"/>
  <c r="E5181" i="43"/>
  <c r="E5169" i="43"/>
  <c r="E5157" i="43"/>
  <c r="E5145" i="43"/>
  <c r="E5133" i="43"/>
  <c r="E5121" i="43"/>
  <c r="E5109" i="43"/>
  <c r="E7171" i="43"/>
  <c r="E6740" i="43"/>
  <c r="E6584" i="43"/>
  <c r="E6466" i="43"/>
  <c r="E6378" i="43"/>
  <c r="E6302" i="43"/>
  <c r="E6230" i="43"/>
  <c r="E6169" i="43"/>
  <c r="E6133" i="43"/>
  <c r="E6097" i="43"/>
  <c r="E6061" i="43"/>
  <c r="E6025" i="43"/>
  <c r="E5993" i="43"/>
  <c r="E5965" i="43"/>
  <c r="E5936" i="43"/>
  <c r="E5912" i="43"/>
  <c r="E5888" i="43"/>
  <c r="E5864" i="43"/>
  <c r="E5840" i="43"/>
  <c r="E5816" i="43"/>
  <c r="E5792" i="43"/>
  <c r="E5768" i="43"/>
  <c r="E5746" i="43"/>
  <c r="E5728" i="43"/>
  <c r="E5710" i="43"/>
  <c r="E5692" i="43"/>
  <c r="E5678" i="43"/>
  <c r="E5663" i="43"/>
  <c r="E5649" i="43"/>
  <c r="E5635" i="43"/>
  <c r="E5620" i="43"/>
  <c r="E5606" i="43"/>
  <c r="E5591" i="43"/>
  <c r="E5577" i="43"/>
  <c r="E5564" i="43"/>
  <c r="E5552" i="43"/>
  <c r="E5540" i="43"/>
  <c r="E5528" i="43"/>
  <c r="E5516" i="43"/>
  <c r="E5504" i="43"/>
  <c r="E5492" i="43"/>
  <c r="E5480" i="43"/>
  <c r="E5468" i="43"/>
  <c r="E5456" i="43"/>
  <c r="E5444" i="43"/>
  <c r="E5432" i="43"/>
  <c r="E5420" i="43"/>
  <c r="E5408" i="43"/>
  <c r="E5396" i="43"/>
  <c r="E5384" i="43"/>
  <c r="E5372" i="43"/>
  <c r="E5360" i="43"/>
  <c r="E5348" i="43"/>
  <c r="E5336" i="43"/>
  <c r="E5324" i="43"/>
  <c r="E5312" i="43"/>
  <c r="E5300" i="43"/>
  <c r="E5288" i="43"/>
  <c r="E5276" i="43"/>
  <c r="E5264" i="43"/>
  <c r="E5252" i="43"/>
  <c r="E5240" i="43"/>
  <c r="E5228" i="43"/>
  <c r="E5216" i="43"/>
  <c r="E5204" i="43"/>
  <c r="E5192" i="43"/>
  <c r="E5180" i="43"/>
  <c r="E5168" i="43"/>
  <c r="E5156" i="43"/>
  <c r="E5144" i="43"/>
  <c r="E5132" i="43"/>
  <c r="E5120" i="43"/>
  <c r="E5108" i="43"/>
  <c r="E5096" i="43"/>
  <c r="E5084" i="43"/>
  <c r="E5072" i="43"/>
  <c r="E5060" i="43"/>
  <c r="E5048" i="43"/>
  <c r="E5036" i="43"/>
  <c r="E5024" i="43"/>
  <c r="E5012" i="43"/>
  <c r="E5000" i="43"/>
  <c r="E4988" i="43"/>
  <c r="E4976" i="43"/>
  <c r="E4964" i="43"/>
  <c r="E7170" i="43"/>
  <c r="E6732" i="43"/>
  <c r="E6582" i="43"/>
  <c r="E6465" i="43"/>
  <c r="E6377" i="43"/>
  <c r="E6301" i="43"/>
  <c r="E6229" i="43"/>
  <c r="E6166" i="43"/>
  <c r="E6130" i="43"/>
  <c r="E6094" i="43"/>
  <c r="E6058" i="43"/>
  <c r="E6022" i="43"/>
  <c r="E5990" i="43"/>
  <c r="E5962" i="43"/>
  <c r="E5935" i="43"/>
  <c r="E5911" i="43"/>
  <c r="E5887" i="43"/>
  <c r="E5863" i="43"/>
  <c r="E5839" i="43"/>
  <c r="E5815" i="43"/>
  <c r="E5791" i="43"/>
  <c r="E5767" i="43"/>
  <c r="E5744" i="43"/>
  <c r="E5726" i="43"/>
  <c r="E5708" i="43"/>
  <c r="E5691" i="43"/>
  <c r="E5677" i="43"/>
  <c r="E5662" i="43"/>
  <c r="E5648" i="43"/>
  <c r="E5633" i="43"/>
  <c r="E5619" i="43"/>
  <c r="E5605" i="43"/>
  <c r="E5590" i="43"/>
  <c r="E5576" i="43"/>
  <c r="E5563" i="43"/>
  <c r="E5551" i="43"/>
  <c r="E5539" i="43"/>
  <c r="E5527" i="43"/>
  <c r="E5515" i="43"/>
  <c r="E5503" i="43"/>
  <c r="E5491" i="43"/>
  <c r="E5479" i="43"/>
  <c r="E5467" i="43"/>
  <c r="E5455" i="43"/>
  <c r="E5443" i="43"/>
  <c r="E5431" i="43"/>
  <c r="E5419" i="43"/>
  <c r="E5407" i="43"/>
  <c r="E5395" i="43"/>
  <c r="E5383" i="43"/>
  <c r="E5371" i="43"/>
  <c r="E5359" i="43"/>
  <c r="E5347" i="43"/>
  <c r="E5335" i="43"/>
  <c r="E5323" i="43"/>
  <c r="E5311" i="43"/>
  <c r="E5299" i="43"/>
  <c r="E5287" i="43"/>
  <c r="E5275" i="43"/>
  <c r="E5263" i="43"/>
  <c r="E5251" i="43"/>
  <c r="E5239" i="43"/>
  <c r="E5227" i="43"/>
  <c r="E5215" i="43"/>
  <c r="E5203" i="43"/>
  <c r="E5191" i="43"/>
  <c r="E5179" i="43"/>
  <c r="E5167" i="43"/>
  <c r="E5155" i="43"/>
  <c r="E5143" i="43"/>
  <c r="E5131" i="43"/>
  <c r="E5119" i="43"/>
  <c r="E5107" i="43"/>
  <c r="E5095" i="43"/>
  <c r="E5083" i="43"/>
  <c r="E5071" i="43"/>
  <c r="E5059" i="43"/>
  <c r="E5047" i="43"/>
  <c r="E5035" i="43"/>
  <c r="E5023" i="43"/>
  <c r="E5011" i="43"/>
  <c r="E4999" i="43"/>
  <c r="E4987" i="43"/>
  <c r="E4975" i="43"/>
  <c r="E4963" i="43"/>
  <c r="E4951" i="43"/>
  <c r="E4939" i="43"/>
  <c r="E4927" i="43"/>
  <c r="E4915" i="43"/>
  <c r="E4903" i="43"/>
  <c r="E4891" i="43"/>
  <c r="E4879" i="43"/>
  <c r="E4867" i="43"/>
  <c r="E4855" i="43"/>
  <c r="E7085" i="43"/>
  <c r="E6218" i="43"/>
  <c r="E5989" i="43"/>
  <c r="E5837" i="43"/>
  <c r="E5707" i="43"/>
  <c r="E5618" i="43"/>
  <c r="E5538" i="43"/>
  <c r="E5466" i="43"/>
  <c r="E5394" i="43"/>
  <c r="E5322" i="43"/>
  <c r="E5250" i="43"/>
  <c r="E5178" i="43"/>
  <c r="E5106" i="43"/>
  <c r="E5073" i="43"/>
  <c r="E5049" i="43"/>
  <c r="E5026" i="43"/>
  <c r="E5004" i="43"/>
  <c r="E4985" i="43"/>
  <c r="E4965" i="43"/>
  <c r="E4947" i="43"/>
  <c r="E4931" i="43"/>
  <c r="E4916" i="43"/>
  <c r="E4899" i="43"/>
  <c r="E4883" i="43"/>
  <c r="E4868" i="43"/>
  <c r="E4851" i="43"/>
  <c r="E4836" i="43"/>
  <c r="E4822" i="43"/>
  <c r="E4808" i="43"/>
  <c r="E4794" i="43"/>
  <c r="E4779" i="43"/>
  <c r="E4764" i="43"/>
  <c r="E4750" i="43"/>
  <c r="E4736" i="43"/>
  <c r="E4722" i="43"/>
  <c r="E4708" i="43"/>
  <c r="E4695" i="43"/>
  <c r="E4683" i="43"/>
  <c r="E4671" i="43"/>
  <c r="E4659" i="43"/>
  <c r="E4647" i="43"/>
  <c r="E4635" i="43"/>
  <c r="E4623" i="43"/>
  <c r="E4611" i="43"/>
  <c r="E4599" i="43"/>
  <c r="E4587" i="43"/>
  <c r="E4575" i="43"/>
  <c r="E4563" i="43"/>
  <c r="E4551" i="43"/>
  <c r="E4539" i="43"/>
  <c r="E4527" i="43"/>
  <c r="E4515" i="43"/>
  <c r="E4503" i="43"/>
  <c r="E4491" i="43"/>
  <c r="E4479" i="43"/>
  <c r="E4467" i="43"/>
  <c r="E4455" i="43"/>
  <c r="E4443" i="43"/>
  <c r="E4431" i="43"/>
  <c r="E4419" i="43"/>
  <c r="E4407" i="43"/>
  <c r="E4395" i="43"/>
  <c r="E4383" i="43"/>
  <c r="E4371" i="43"/>
  <c r="E4359" i="43"/>
  <c r="E4347" i="43"/>
  <c r="E4335" i="43"/>
  <c r="E4323" i="43"/>
  <c r="E4311" i="43"/>
  <c r="E4299" i="43"/>
  <c r="E4287" i="43"/>
  <c r="E4275" i="43"/>
  <c r="E4263" i="43"/>
  <c r="E4251" i="43"/>
  <c r="E4239" i="43"/>
  <c r="E4227" i="43"/>
  <c r="E4215" i="43"/>
  <c r="E4203" i="43"/>
  <c r="E4191" i="43"/>
  <c r="E4179" i="43"/>
  <c r="E4167" i="43"/>
  <c r="E4155" i="43"/>
  <c r="E4143" i="43"/>
  <c r="E4131" i="43"/>
  <c r="E4119" i="43"/>
  <c r="E4107" i="43"/>
  <c r="E7084" i="43"/>
  <c r="E6217" i="43"/>
  <c r="E5986" i="43"/>
  <c r="E5834" i="43"/>
  <c r="E5705" i="43"/>
  <c r="E5617" i="43"/>
  <c r="E5537" i="43"/>
  <c r="E5465" i="43"/>
  <c r="E5393" i="43"/>
  <c r="E5321" i="43"/>
  <c r="E5249" i="43"/>
  <c r="E5177" i="43"/>
  <c r="E5105" i="43"/>
  <c r="E5070" i="43"/>
  <c r="E5046" i="43"/>
  <c r="E5025" i="43"/>
  <c r="E5003" i="43"/>
  <c r="E4982" i="43"/>
  <c r="E4962" i="43"/>
  <c r="E4946" i="43"/>
  <c r="E4930" i="43"/>
  <c r="E4914" i="43"/>
  <c r="E4898" i="43"/>
  <c r="E4882" i="43"/>
  <c r="E4866" i="43"/>
  <c r="E4850" i="43"/>
  <c r="E4835" i="43"/>
  <c r="E4821" i="43"/>
  <c r="E4807" i="43"/>
  <c r="E4793" i="43"/>
  <c r="E4778" i="43"/>
  <c r="E4763" i="43"/>
  <c r="E4749" i="43"/>
  <c r="E4735" i="43"/>
  <c r="E4721" i="43"/>
  <c r="E4707" i="43"/>
  <c r="E4694" i="43"/>
  <c r="E4682" i="43"/>
  <c r="E4670" i="43"/>
  <c r="E4658" i="43"/>
  <c r="E4646" i="43"/>
  <c r="E4634" i="43"/>
  <c r="E4622" i="43"/>
  <c r="E4610" i="43"/>
  <c r="E4598" i="43"/>
  <c r="E4586" i="43"/>
  <c r="E4574" i="43"/>
  <c r="E4562" i="43"/>
  <c r="E4550" i="43"/>
  <c r="E4538" i="43"/>
  <c r="E4526" i="43"/>
  <c r="E4514" i="43"/>
  <c r="E4502" i="43"/>
  <c r="E4490" i="43"/>
  <c r="E4478" i="43"/>
  <c r="E4466" i="43"/>
  <c r="E4454" i="43"/>
  <c r="E4442" i="43"/>
  <c r="E4430" i="43"/>
  <c r="E4418" i="43"/>
  <c r="E4406" i="43"/>
  <c r="E4394" i="43"/>
  <c r="E4382" i="43"/>
  <c r="E4370" i="43"/>
  <c r="E4358" i="43"/>
  <c r="E4346" i="43"/>
  <c r="E4334" i="43"/>
  <c r="E6699" i="43"/>
  <c r="E6163" i="43"/>
  <c r="E5959" i="43"/>
  <c r="E5813" i="43"/>
  <c r="E5690" i="43"/>
  <c r="E5603" i="43"/>
  <c r="E5526" i="43"/>
  <c r="E5454" i="43"/>
  <c r="E5382" i="43"/>
  <c r="E5310" i="43"/>
  <c r="E5238" i="43"/>
  <c r="E5166" i="43"/>
  <c r="E5097" i="43"/>
  <c r="E5069" i="43"/>
  <c r="E5045" i="43"/>
  <c r="E5022" i="43"/>
  <c r="E5002" i="43"/>
  <c r="E4980" i="43"/>
  <c r="E4961" i="43"/>
  <c r="E4944" i="43"/>
  <c r="E4929" i="43"/>
  <c r="E4913" i="43"/>
  <c r="E4896" i="43"/>
  <c r="E4881" i="43"/>
  <c r="E4865" i="43"/>
  <c r="E4848" i="43"/>
  <c r="E4834" i="43"/>
  <c r="E4820" i="43"/>
  <c r="E4806" i="43"/>
  <c r="E4791" i="43"/>
  <c r="E4776" i="43"/>
  <c r="E4762" i="43"/>
  <c r="E4748" i="43"/>
  <c r="E4734" i="43"/>
  <c r="E4719" i="43"/>
  <c r="E4706" i="43"/>
  <c r="E4693" i="43"/>
  <c r="E4681" i="43"/>
  <c r="E4669" i="43"/>
  <c r="E4657" i="43"/>
  <c r="E4645" i="43"/>
  <c r="E4633" i="43"/>
  <c r="E4621" i="43"/>
  <c r="E4609" i="43"/>
  <c r="E4597" i="43"/>
  <c r="E4585" i="43"/>
  <c r="E4573" i="43"/>
  <c r="E4561" i="43"/>
  <c r="E4549" i="43"/>
  <c r="E4537" i="43"/>
  <c r="E4525" i="43"/>
  <c r="E4513" i="43"/>
  <c r="E4501" i="43"/>
  <c r="E4489" i="43"/>
  <c r="E4477" i="43"/>
  <c r="E4465" i="43"/>
  <c r="E4453" i="43"/>
  <c r="E4441" i="43"/>
  <c r="E4429" i="43"/>
  <c r="E4417" i="43"/>
  <c r="E4405" i="43"/>
  <c r="E4393" i="43"/>
  <c r="E4381" i="43"/>
  <c r="E4369" i="43"/>
  <c r="E4357" i="43"/>
  <c r="E4345" i="43"/>
  <c r="E4333" i="43"/>
  <c r="E4321" i="43"/>
  <c r="E4309" i="43"/>
  <c r="E4297" i="43"/>
  <c r="E6696" i="43"/>
  <c r="E6158" i="43"/>
  <c r="E5957" i="43"/>
  <c r="E5810" i="43"/>
  <c r="E5689" i="43"/>
  <c r="E5602" i="43"/>
  <c r="E5525" i="43"/>
  <c r="E5453" i="43"/>
  <c r="E5381" i="43"/>
  <c r="E5309" i="43"/>
  <c r="E5237" i="43"/>
  <c r="E5165" i="43"/>
  <c r="E5094" i="43"/>
  <c r="E5066" i="43"/>
  <c r="E5042" i="43"/>
  <c r="E5021" i="43"/>
  <c r="E5001" i="43"/>
  <c r="E4979" i="43"/>
  <c r="E4959" i="43"/>
  <c r="E4943" i="43"/>
  <c r="E4928" i="43"/>
  <c r="E4911" i="43"/>
  <c r="E4895" i="43"/>
  <c r="E4880" i="43"/>
  <c r="E4863" i="43"/>
  <c r="E4847" i="43"/>
  <c r="E4833" i="43"/>
  <c r="E4819" i="43"/>
  <c r="E4805" i="43"/>
  <c r="E4790" i="43"/>
  <c r="E4775" i="43"/>
  <c r="E4761" i="43"/>
  <c r="E4747" i="43"/>
  <c r="E4733" i="43"/>
  <c r="E4718" i="43"/>
  <c r="E4704" i="43"/>
  <c r="E4692" i="43"/>
  <c r="E4680" i="43"/>
  <c r="E4668" i="43"/>
  <c r="E4656" i="43"/>
  <c r="E4644" i="43"/>
  <c r="E4632" i="43"/>
  <c r="E4620" i="43"/>
  <c r="E4608" i="43"/>
  <c r="E4596" i="43"/>
  <c r="E4584" i="43"/>
  <c r="E4572" i="43"/>
  <c r="E4560" i="43"/>
  <c r="E4548" i="43"/>
  <c r="E4536" i="43"/>
  <c r="E4524" i="43"/>
  <c r="E4512" i="43"/>
  <c r="E4500" i="43"/>
  <c r="E4488" i="43"/>
  <c r="E4476" i="43"/>
  <c r="E4464" i="43"/>
  <c r="E4452" i="43"/>
  <c r="E4440" i="43"/>
  <c r="E4428" i="43"/>
  <c r="E4416" i="43"/>
  <c r="E4404" i="43"/>
  <c r="E4392" i="43"/>
  <c r="E4380" i="43"/>
  <c r="E4368" i="43"/>
  <c r="E4356" i="43"/>
  <c r="E4344" i="43"/>
  <c r="E4332" i="43"/>
  <c r="E4320" i="43"/>
  <c r="E4308" i="43"/>
  <c r="E4296" i="43"/>
  <c r="E4284" i="43"/>
  <c r="E4272" i="43"/>
  <c r="E4260" i="43"/>
  <c r="E4248" i="43"/>
  <c r="E4236" i="43"/>
  <c r="E4224" i="43"/>
  <c r="E4212" i="43"/>
  <c r="E4200" i="43"/>
  <c r="E4188" i="43"/>
  <c r="E4176" i="43"/>
  <c r="E4164" i="43"/>
  <c r="E4152" i="43"/>
  <c r="E4140" i="43"/>
  <c r="E4128" i="43"/>
  <c r="E4116" i="43"/>
  <c r="E4104" i="43"/>
  <c r="E6562" i="43"/>
  <c r="E6127" i="43"/>
  <c r="E5933" i="43"/>
  <c r="E5789" i="43"/>
  <c r="E5675" i="43"/>
  <c r="E5589" i="43"/>
  <c r="E5514" i="43"/>
  <c r="E5442" i="43"/>
  <c r="E5370" i="43"/>
  <c r="E5298" i="43"/>
  <c r="E5226" i="43"/>
  <c r="E5154" i="43"/>
  <c r="E5093" i="43"/>
  <c r="E5063" i="43"/>
  <c r="E5039" i="43"/>
  <c r="E5018" i="43"/>
  <c r="E4998" i="43"/>
  <c r="E4978" i="43"/>
  <c r="E4958" i="43"/>
  <c r="E4942" i="43"/>
  <c r="E4926" i="43"/>
  <c r="E4910" i="43"/>
  <c r="E4894" i="43"/>
  <c r="E4878" i="43"/>
  <c r="E4862" i="43"/>
  <c r="E4846" i="43"/>
  <c r="E4832" i="43"/>
  <c r="E4818" i="43"/>
  <c r="E4803" i="43"/>
  <c r="E4788" i="43"/>
  <c r="E4774" i="43"/>
  <c r="E4760" i="43"/>
  <c r="E4746" i="43"/>
  <c r="E4731" i="43"/>
  <c r="E4716" i="43"/>
  <c r="E4703" i="43"/>
  <c r="E4691" i="43"/>
  <c r="E4679" i="43"/>
  <c r="E4667" i="43"/>
  <c r="E4655" i="43"/>
  <c r="E4643" i="43"/>
  <c r="E4631" i="43"/>
  <c r="E4619" i="43"/>
  <c r="E4607" i="43"/>
  <c r="E4595" i="43"/>
  <c r="E4583" i="43"/>
  <c r="E4571" i="43"/>
  <c r="E4559" i="43"/>
  <c r="E4547" i="43"/>
  <c r="E4535" i="43"/>
  <c r="E4523" i="43"/>
  <c r="E4511" i="43"/>
  <c r="E4499" i="43"/>
  <c r="E4487" i="43"/>
  <c r="E4475" i="43"/>
  <c r="E4463" i="43"/>
  <c r="E4451" i="43"/>
  <c r="E4439" i="43"/>
  <c r="E4427" i="43"/>
  <c r="E4415" i="43"/>
  <c r="E4403" i="43"/>
  <c r="E4391" i="43"/>
  <c r="E4379" i="43"/>
  <c r="E4367" i="43"/>
  <c r="E4355" i="43"/>
  <c r="E4343" i="43"/>
  <c r="E4331" i="43"/>
  <c r="E6561" i="43"/>
  <c r="E6122" i="43"/>
  <c r="E5930" i="43"/>
  <c r="E5786" i="43"/>
  <c r="E5674" i="43"/>
  <c r="E5588" i="43"/>
  <c r="E5513" i="43"/>
  <c r="E5441" i="43"/>
  <c r="E5369" i="43"/>
  <c r="E5297" i="43"/>
  <c r="E5225" i="43"/>
  <c r="E5153" i="43"/>
  <c r="E5090" i="43"/>
  <c r="E5062" i="43"/>
  <c r="E5038" i="43"/>
  <c r="E5016" i="43"/>
  <c r="E4997" i="43"/>
  <c r="E4977" i="43"/>
  <c r="E4956" i="43"/>
  <c r="E4941" i="43"/>
  <c r="E4925" i="43"/>
  <c r="E4908" i="43"/>
  <c r="E4893" i="43"/>
  <c r="E4877" i="43"/>
  <c r="E4860" i="43"/>
  <c r="E4845" i="43"/>
  <c r="E4831" i="43"/>
  <c r="E4817" i="43"/>
  <c r="E4802" i="43"/>
  <c r="E4787" i="43"/>
  <c r="E4773" i="43"/>
  <c r="E4759" i="43"/>
  <c r="E4745" i="43"/>
  <c r="E4730" i="43"/>
  <c r="E4715" i="43"/>
  <c r="E4702" i="43"/>
  <c r="E4690" i="43"/>
  <c r="E4678" i="43"/>
  <c r="E4666" i="43"/>
  <c r="E4654" i="43"/>
  <c r="E4642" i="43"/>
  <c r="E4630" i="43"/>
  <c r="E4618" i="43"/>
  <c r="E4606" i="43"/>
  <c r="E4594" i="43"/>
  <c r="E4582" i="43"/>
  <c r="E4570" i="43"/>
  <c r="E4558" i="43"/>
  <c r="E4546" i="43"/>
  <c r="E4534" i="43"/>
  <c r="E4522" i="43"/>
  <c r="E4510" i="43"/>
  <c r="E4498" i="43"/>
  <c r="E4486" i="43"/>
  <c r="E4474" i="43"/>
  <c r="E4462" i="43"/>
  <c r="E4450" i="43"/>
  <c r="E4438" i="43"/>
  <c r="E4426" i="43"/>
  <c r="E4414" i="43"/>
  <c r="E4402" i="43"/>
  <c r="E4390" i="43"/>
  <c r="E4378" i="43"/>
  <c r="E4366" i="43"/>
  <c r="E4354" i="43"/>
  <c r="E4342" i="43"/>
  <c r="E4330" i="43"/>
  <c r="E4318" i="43"/>
  <c r="E4306" i="43"/>
  <c r="E6450" i="43"/>
  <c r="E6091" i="43"/>
  <c r="E5909" i="43"/>
  <c r="E5765" i="43"/>
  <c r="E5661" i="43"/>
  <c r="E5575" i="43"/>
  <c r="E5502" i="43"/>
  <c r="E5430" i="43"/>
  <c r="E5358" i="43"/>
  <c r="E5286" i="43"/>
  <c r="E5214" i="43"/>
  <c r="E5142" i="43"/>
  <c r="E5087" i="43"/>
  <c r="E5061" i="43"/>
  <c r="E5037" i="43"/>
  <c r="E5015" i="43"/>
  <c r="E4994" i="43"/>
  <c r="E4974" i="43"/>
  <c r="E4955" i="43"/>
  <c r="E4940" i="43"/>
  <c r="E4923" i="43"/>
  <c r="E4907" i="43"/>
  <c r="E4892" i="43"/>
  <c r="E4875" i="43"/>
  <c r="E4859" i="43"/>
  <c r="E4844" i="43"/>
  <c r="E4830" i="43"/>
  <c r="E4815" i="43"/>
  <c r="E4800" i="43"/>
  <c r="E4786" i="43"/>
  <c r="E4772" i="43"/>
  <c r="E4758" i="43"/>
  <c r="E4743" i="43"/>
  <c r="E4728" i="43"/>
  <c r="E4714" i="43"/>
  <c r="E4701" i="43"/>
  <c r="E4689" i="43"/>
  <c r="E4677" i="43"/>
  <c r="E4665" i="43"/>
  <c r="E4653" i="43"/>
  <c r="E4641" i="43"/>
  <c r="E4629" i="43"/>
  <c r="E4617" i="43"/>
  <c r="E4605" i="43"/>
  <c r="E4593" i="43"/>
  <c r="E4581" i="43"/>
  <c r="E4569" i="43"/>
  <c r="E4557" i="43"/>
  <c r="E4545" i="43"/>
  <c r="E4533" i="43"/>
  <c r="E4521" i="43"/>
  <c r="E4509" i="43"/>
  <c r="E4497" i="43"/>
  <c r="E4485" i="43"/>
  <c r="E4473" i="43"/>
  <c r="E4461" i="43"/>
  <c r="E4449" i="43"/>
  <c r="E4437" i="43"/>
  <c r="E4425" i="43"/>
  <c r="E4413" i="43"/>
  <c r="E4401" i="43"/>
  <c r="E4389" i="43"/>
  <c r="E6449" i="43"/>
  <c r="E6086" i="43"/>
  <c r="E5906" i="43"/>
  <c r="E5762" i="43"/>
  <c r="E5660" i="43"/>
  <c r="E5573" i="43"/>
  <c r="E5501" i="43"/>
  <c r="E5429" i="43"/>
  <c r="E5357" i="43"/>
  <c r="E5285" i="43"/>
  <c r="E5213" i="43"/>
  <c r="E5141" i="43"/>
  <c r="E5085" i="43"/>
  <c r="E5058" i="43"/>
  <c r="E5034" i="43"/>
  <c r="E5014" i="43"/>
  <c r="E4992" i="43"/>
  <c r="E4973" i="43"/>
  <c r="E4954" i="43"/>
  <c r="E4938" i="43"/>
  <c r="E4922" i="43"/>
  <c r="E4906" i="43"/>
  <c r="E4890" i="43"/>
  <c r="E4874" i="43"/>
  <c r="E4858" i="43"/>
  <c r="E4843" i="43"/>
  <c r="E4829" i="43"/>
  <c r="E4814" i="43"/>
  <c r="E4799" i="43"/>
  <c r="E4785" i="43"/>
  <c r="E4771" i="43"/>
  <c r="E4757" i="43"/>
  <c r="E4742" i="43"/>
  <c r="E4727" i="43"/>
  <c r="E4713" i="43"/>
  <c r="E4700" i="43"/>
  <c r="E4688" i="43"/>
  <c r="E4676" i="43"/>
  <c r="E4664" i="43"/>
  <c r="E4652" i="43"/>
  <c r="E4640" i="43"/>
  <c r="E4628" i="43"/>
  <c r="E4616" i="43"/>
  <c r="E4604" i="43"/>
  <c r="E4592" i="43"/>
  <c r="E4580" i="43"/>
  <c r="E4568" i="43"/>
  <c r="E4556" i="43"/>
  <c r="E4544" i="43"/>
  <c r="E4532" i="43"/>
  <c r="E4520" i="43"/>
  <c r="E4508" i="43"/>
  <c r="E4496" i="43"/>
  <c r="E4484" i="43"/>
  <c r="E4472" i="43"/>
  <c r="E4460" i="43"/>
  <c r="E4448" i="43"/>
  <c r="E4436" i="43"/>
  <c r="E6364" i="43"/>
  <c r="E6055" i="43"/>
  <c r="E5885" i="43"/>
  <c r="E5743" i="43"/>
  <c r="E5647" i="43"/>
  <c r="E5562" i="43"/>
  <c r="E5490" i="43"/>
  <c r="E5418" i="43"/>
  <c r="E5346" i="43"/>
  <c r="E5274" i="43"/>
  <c r="E5202" i="43"/>
  <c r="E5130" i="43"/>
  <c r="E5082" i="43"/>
  <c r="E5057" i="43"/>
  <c r="E5033" i="43"/>
  <c r="E5013" i="43"/>
  <c r="E4991" i="43"/>
  <c r="E4970" i="43"/>
  <c r="E4953" i="43"/>
  <c r="E4937" i="43"/>
  <c r="E4920" i="43"/>
  <c r="E4905" i="43"/>
  <c r="E4889" i="43"/>
  <c r="E4872" i="43"/>
  <c r="E4857" i="43"/>
  <c r="E4842" i="43"/>
  <c r="E4827" i="43"/>
  <c r="E4812" i="43"/>
  <c r="E4798" i="43"/>
  <c r="E4784" i="43"/>
  <c r="E4770" i="43"/>
  <c r="E4755" i="43"/>
  <c r="E4740" i="43"/>
  <c r="E4726" i="43"/>
  <c r="E4712" i="43"/>
  <c r="E4699" i="43"/>
  <c r="E4687" i="43"/>
  <c r="E4675" i="43"/>
  <c r="E4663" i="43"/>
  <c r="E4651" i="43"/>
  <c r="E4639" i="43"/>
  <c r="E4627" i="43"/>
  <c r="E4615" i="43"/>
  <c r="E4603" i="43"/>
  <c r="E4591" i="43"/>
  <c r="E4579" i="43"/>
  <c r="E4567" i="43"/>
  <c r="E4555" i="43"/>
  <c r="E4543" i="43"/>
  <c r="E4531" i="43"/>
  <c r="E4519" i="43"/>
  <c r="E4507" i="43"/>
  <c r="E4495" i="43"/>
  <c r="E4483" i="43"/>
  <c r="E4471" i="43"/>
  <c r="E4459" i="43"/>
  <c r="E4447" i="43"/>
  <c r="E4435" i="43"/>
  <c r="E4423" i="43"/>
  <c r="E4411" i="43"/>
  <c r="E4399" i="43"/>
  <c r="E4387" i="43"/>
  <c r="E4375" i="43"/>
  <c r="E4363" i="43"/>
  <c r="E4351" i="43"/>
  <c r="E4339" i="43"/>
  <c r="E4327" i="43"/>
  <c r="E4315" i="43"/>
  <c r="E4303" i="43"/>
  <c r="E4291" i="43"/>
  <c r="E4279" i="43"/>
  <c r="E4267" i="43"/>
  <c r="E4255" i="43"/>
  <c r="E4243" i="43"/>
  <c r="E4231" i="43"/>
  <c r="E4219" i="43"/>
  <c r="E4207" i="43"/>
  <c r="E4195" i="43"/>
  <c r="E4183" i="43"/>
  <c r="E4171" i="43"/>
  <c r="E4159" i="43"/>
  <c r="E4147" i="43"/>
  <c r="E4135" i="43"/>
  <c r="E4123" i="43"/>
  <c r="E4111" i="43"/>
  <c r="E6363" i="43"/>
  <c r="E6050" i="43"/>
  <c r="E5882" i="43"/>
  <c r="E5741" i="43"/>
  <c r="E5645" i="43"/>
  <c r="E5561" i="43"/>
  <c r="E5489" i="43"/>
  <c r="E5417" i="43"/>
  <c r="E5345" i="43"/>
  <c r="E5273" i="43"/>
  <c r="E5201" i="43"/>
  <c r="E5129" i="43"/>
  <c r="E5081" i="43"/>
  <c r="E5054" i="43"/>
  <c r="E5030" i="43"/>
  <c r="E5010" i="43"/>
  <c r="E4990" i="43"/>
  <c r="E4968" i="43"/>
  <c r="E4952" i="43"/>
  <c r="E4935" i="43"/>
  <c r="E4919" i="43"/>
  <c r="E4904" i="43"/>
  <c r="E4887" i="43"/>
  <c r="E4871" i="43"/>
  <c r="E4856" i="43"/>
  <c r="E4841" i="43"/>
  <c r="E4826" i="43"/>
  <c r="E4811" i="43"/>
  <c r="E4797" i="43"/>
  <c r="E4783" i="43"/>
  <c r="E4769" i="43"/>
  <c r="E4754" i="43"/>
  <c r="E4739" i="43"/>
  <c r="E4725" i="43"/>
  <c r="E4711" i="43"/>
  <c r="E4698" i="43"/>
  <c r="E4686" i="43"/>
  <c r="E4674" i="43"/>
  <c r="E4662" i="43"/>
  <c r="E4650" i="43"/>
  <c r="E4638" i="43"/>
  <c r="E4626" i="43"/>
  <c r="E4614" i="43"/>
  <c r="E4602" i="43"/>
  <c r="E4590" i="43"/>
  <c r="E4578" i="43"/>
  <c r="E4566" i="43"/>
  <c r="E4554" i="43"/>
  <c r="E4542" i="43"/>
  <c r="E4530" i="43"/>
  <c r="E4518" i="43"/>
  <c r="E4506" i="43"/>
  <c r="E4494" i="43"/>
  <c r="E4482" i="43"/>
  <c r="E4470" i="43"/>
  <c r="E4458" i="43"/>
  <c r="E4446" i="43"/>
  <c r="E4434" i="43"/>
  <c r="E4422" i="43"/>
  <c r="E4410" i="43"/>
  <c r="E4398" i="43"/>
  <c r="E4386" i="43"/>
  <c r="E4374" i="43"/>
  <c r="E4362" i="43"/>
  <c r="E4350" i="43"/>
  <c r="E4338" i="43"/>
  <c r="E4326" i="43"/>
  <c r="E4314" i="43"/>
  <c r="E4302" i="43"/>
  <c r="E4290" i="43"/>
  <c r="E4278" i="43"/>
  <c r="E4266" i="43"/>
  <c r="E4254" i="43"/>
  <c r="E4242" i="43"/>
  <c r="E4230" i="43"/>
  <c r="E4218" i="43"/>
  <c r="E4206" i="43"/>
  <c r="E4194" i="43"/>
  <c r="E4182" i="43"/>
  <c r="E4170" i="43"/>
  <c r="E4158" i="43"/>
  <c r="E4146" i="43"/>
  <c r="E4134" i="43"/>
  <c r="E4122" i="43"/>
  <c r="E4110" i="43"/>
  <c r="E4098" i="43"/>
  <c r="E6290" i="43"/>
  <c r="E5478" i="43"/>
  <c r="E5078" i="43"/>
  <c r="E4950" i="43"/>
  <c r="E4854" i="43"/>
  <c r="E4767" i="43"/>
  <c r="E4685" i="43"/>
  <c r="E4613" i="43"/>
  <c r="E4541" i="43"/>
  <c r="E4469" i="43"/>
  <c r="E4409" i="43"/>
  <c r="E4365" i="43"/>
  <c r="E4329" i="43"/>
  <c r="E4305" i="43"/>
  <c r="E4285" i="43"/>
  <c r="E4268" i="43"/>
  <c r="E4249" i="43"/>
  <c r="E4232" i="43"/>
  <c r="E4213" i="43"/>
  <c r="E4196" i="43"/>
  <c r="E4177" i="43"/>
  <c r="E4160" i="43"/>
  <c r="E4141" i="43"/>
  <c r="E4124" i="43"/>
  <c r="E4105" i="43"/>
  <c r="E4091" i="43"/>
  <c r="E4079" i="43"/>
  <c r="E4067" i="43"/>
  <c r="E4055" i="43"/>
  <c r="E4043" i="43"/>
  <c r="E4031" i="43"/>
  <c r="E4019" i="43"/>
  <c r="E4007" i="43"/>
  <c r="E3995" i="43"/>
  <c r="E3983" i="43"/>
  <c r="E3971" i="43"/>
  <c r="E3959" i="43"/>
  <c r="E3947" i="43"/>
  <c r="E3935" i="43"/>
  <c r="E3923" i="43"/>
  <c r="E3911" i="43"/>
  <c r="E3899" i="43"/>
  <c r="E3887" i="43"/>
  <c r="E3875" i="43"/>
  <c r="E3863" i="43"/>
  <c r="E3851" i="43"/>
  <c r="E3839" i="43"/>
  <c r="E3827" i="43"/>
  <c r="E3815" i="43"/>
  <c r="E3803" i="43"/>
  <c r="E3791" i="43"/>
  <c r="E3779" i="43"/>
  <c r="E3767" i="43"/>
  <c r="E3755" i="43"/>
  <c r="E3743" i="43"/>
  <c r="E3731" i="43"/>
  <c r="E3719" i="43"/>
  <c r="E3707" i="43"/>
  <c r="E3695" i="43"/>
  <c r="E3683" i="43"/>
  <c r="E3671" i="43"/>
  <c r="E3659" i="43"/>
  <c r="E3647" i="43"/>
  <c r="E3635" i="43"/>
  <c r="E3623" i="43"/>
  <c r="E3611" i="43"/>
  <c r="E3599" i="43"/>
  <c r="E3587" i="43"/>
  <c r="E3575" i="43"/>
  <c r="E3563" i="43"/>
  <c r="E3551" i="43"/>
  <c r="E3539" i="43"/>
  <c r="E3527" i="43"/>
  <c r="E3515" i="43"/>
  <c r="E3503" i="43"/>
  <c r="E3491" i="43"/>
  <c r="E6289" i="43"/>
  <c r="E5477" i="43"/>
  <c r="E5075" i="43"/>
  <c r="E4949" i="43"/>
  <c r="E4853" i="43"/>
  <c r="E4766" i="43"/>
  <c r="E4684" i="43"/>
  <c r="E4612" i="43"/>
  <c r="E4540" i="43"/>
  <c r="E4468" i="43"/>
  <c r="E4408" i="43"/>
  <c r="E4364" i="43"/>
  <c r="E4328" i="43"/>
  <c r="E4304" i="43"/>
  <c r="E4283" i="43"/>
  <c r="E4265" i="43"/>
  <c r="E4247" i="43"/>
  <c r="E4229" i="43"/>
  <c r="E4211" i="43"/>
  <c r="E4193" i="43"/>
  <c r="E4175" i="43"/>
  <c r="E4157" i="43"/>
  <c r="E4139" i="43"/>
  <c r="E4121" i="43"/>
  <c r="E4103" i="43"/>
  <c r="E4090" i="43"/>
  <c r="E4078" i="43"/>
  <c r="E4066" i="43"/>
  <c r="E4054" i="43"/>
  <c r="E4042" i="43"/>
  <c r="E4030" i="43"/>
  <c r="E4018" i="43"/>
  <c r="E4006" i="43"/>
  <c r="E3994" i="43"/>
  <c r="E3982" i="43"/>
  <c r="E3970" i="43"/>
  <c r="E3958" i="43"/>
  <c r="E3946" i="43"/>
  <c r="E3934" i="43"/>
  <c r="E3922" i="43"/>
  <c r="E3910" i="43"/>
  <c r="E3898" i="43"/>
  <c r="E3886" i="43"/>
  <c r="E3874" i="43"/>
  <c r="E3862" i="43"/>
  <c r="E3850" i="43"/>
  <c r="E3838" i="43"/>
  <c r="E3826" i="43"/>
  <c r="E3814" i="43"/>
  <c r="E3802" i="43"/>
  <c r="E3790" i="43"/>
  <c r="E3778" i="43"/>
  <c r="E3766" i="43"/>
  <c r="E3754" i="43"/>
  <c r="E3742" i="43"/>
  <c r="E3730" i="43"/>
  <c r="E3718" i="43"/>
  <c r="E3706" i="43"/>
  <c r="E3694" i="43"/>
  <c r="E3682" i="43"/>
  <c r="E3670" i="43"/>
  <c r="E3658" i="43"/>
  <c r="E3646" i="43"/>
  <c r="E3634" i="43"/>
  <c r="E3622" i="43"/>
  <c r="E3610" i="43"/>
  <c r="E3598" i="43"/>
  <c r="E3586" i="43"/>
  <c r="E3574" i="43"/>
  <c r="E3562" i="43"/>
  <c r="E3550" i="43"/>
  <c r="E3538" i="43"/>
  <c r="E3526" i="43"/>
  <c r="E3514" i="43"/>
  <c r="E3502" i="43"/>
  <c r="E3490" i="43"/>
  <c r="E3478" i="43"/>
  <c r="E3466" i="43"/>
  <c r="E3454" i="43"/>
  <c r="E3442" i="43"/>
  <c r="E3430" i="43"/>
  <c r="E3418" i="43"/>
  <c r="E3406" i="43"/>
  <c r="E6019" i="43"/>
  <c r="E5406" i="43"/>
  <c r="E5051" i="43"/>
  <c r="E4934" i="43"/>
  <c r="E4839" i="43"/>
  <c r="E4752" i="43"/>
  <c r="E4673" i="43"/>
  <c r="E4601" i="43"/>
  <c r="E4529" i="43"/>
  <c r="E4457" i="43"/>
  <c r="E4400" i="43"/>
  <c r="E4361" i="43"/>
  <c r="E4325" i="43"/>
  <c r="E4301" i="43"/>
  <c r="E4282" i="43"/>
  <c r="E4264" i="43"/>
  <c r="E4246" i="43"/>
  <c r="E4228" i="43"/>
  <c r="E4210" i="43"/>
  <c r="E4192" i="43"/>
  <c r="E4174" i="43"/>
  <c r="E4156" i="43"/>
  <c r="E4138" i="43"/>
  <c r="E4120" i="43"/>
  <c r="E4102" i="43"/>
  <c r="E4089" i="43"/>
  <c r="E4077" i="43"/>
  <c r="E4065" i="43"/>
  <c r="E4053" i="43"/>
  <c r="E4041" i="43"/>
  <c r="E4029" i="43"/>
  <c r="E4017" i="43"/>
  <c r="E4005" i="43"/>
  <c r="E3993" i="43"/>
  <c r="E3981" i="43"/>
  <c r="E3969" i="43"/>
  <c r="E3957" i="43"/>
  <c r="E3945" i="43"/>
  <c r="E3933" i="43"/>
  <c r="E3921" i="43"/>
  <c r="E3909" i="43"/>
  <c r="E3897" i="43"/>
  <c r="E3885" i="43"/>
  <c r="E3873" i="43"/>
  <c r="E3861" i="43"/>
  <c r="E3849" i="43"/>
  <c r="E3837" i="43"/>
  <c r="E3825" i="43"/>
  <c r="E3813" i="43"/>
  <c r="E3801" i="43"/>
  <c r="E3789" i="43"/>
  <c r="E3777" i="43"/>
  <c r="E3765" i="43"/>
  <c r="E3753" i="43"/>
  <c r="E3741" i="43"/>
  <c r="E3729" i="43"/>
  <c r="E3717" i="43"/>
  <c r="E3705" i="43"/>
  <c r="E3693" i="43"/>
  <c r="E3681" i="43"/>
  <c r="E3669" i="43"/>
  <c r="E3657" i="43"/>
  <c r="E3645" i="43"/>
  <c r="E3633" i="43"/>
  <c r="E3621" i="43"/>
  <c r="E3609" i="43"/>
  <c r="E3597" i="43"/>
  <c r="E3585" i="43"/>
  <c r="E3573" i="43"/>
  <c r="E3561" i="43"/>
  <c r="E3549" i="43"/>
  <c r="E3537" i="43"/>
  <c r="E3525" i="43"/>
  <c r="E3513" i="43"/>
  <c r="E3501" i="43"/>
  <c r="E3489" i="43"/>
  <c r="E3477" i="43"/>
  <c r="E3465" i="43"/>
  <c r="E3453" i="43"/>
  <c r="E3441" i="43"/>
  <c r="E3429" i="43"/>
  <c r="E3417" i="43"/>
  <c r="E3405" i="43"/>
  <c r="E3393" i="43"/>
  <c r="E3381" i="43"/>
  <c r="E3369" i="43"/>
  <c r="E3357" i="43"/>
  <c r="E3345" i="43"/>
  <c r="E3333" i="43"/>
  <c r="E3321" i="43"/>
  <c r="E3309" i="43"/>
  <c r="E3297" i="43"/>
  <c r="E3285" i="43"/>
  <c r="E3273" i="43"/>
  <c r="E3261" i="43"/>
  <c r="E3249" i="43"/>
  <c r="E3237" i="43"/>
  <c r="E3225" i="43"/>
  <c r="E3213" i="43"/>
  <c r="E3201" i="43"/>
  <c r="E3189" i="43"/>
  <c r="E3177" i="43"/>
  <c r="E3165" i="43"/>
  <c r="E3153" i="43"/>
  <c r="E3141" i="43"/>
  <c r="E3129" i="43"/>
  <c r="E3117" i="43"/>
  <c r="E3105" i="43"/>
  <c r="E6014" i="43"/>
  <c r="E5405" i="43"/>
  <c r="E5050" i="43"/>
  <c r="E4932" i="43"/>
  <c r="E4838" i="43"/>
  <c r="E4751" i="43"/>
  <c r="E4672" i="43"/>
  <c r="E4600" i="43"/>
  <c r="E4528" i="43"/>
  <c r="E4456" i="43"/>
  <c r="E4397" i="43"/>
  <c r="E4360" i="43"/>
  <c r="E4324" i="43"/>
  <c r="E4300" i="43"/>
  <c r="E4281" i="43"/>
  <c r="E4262" i="43"/>
  <c r="E4245" i="43"/>
  <c r="E4226" i="43"/>
  <c r="E4209" i="43"/>
  <c r="E4190" i="43"/>
  <c r="E4173" i="43"/>
  <c r="E4154" i="43"/>
  <c r="E4137" i="43"/>
  <c r="E4118" i="43"/>
  <c r="E4101" i="43"/>
  <c r="E4088" i="43"/>
  <c r="E4076" i="43"/>
  <c r="E4064" i="43"/>
  <c r="E4052" i="43"/>
  <c r="E4040" i="43"/>
  <c r="E4028" i="43"/>
  <c r="E4016" i="43"/>
  <c r="E4004" i="43"/>
  <c r="E3992" i="43"/>
  <c r="E3980" i="43"/>
  <c r="E3968" i="43"/>
  <c r="E3956" i="43"/>
  <c r="E3944" i="43"/>
  <c r="E3932" i="43"/>
  <c r="E3920" i="43"/>
  <c r="E3908" i="43"/>
  <c r="E3896" i="43"/>
  <c r="E3884" i="43"/>
  <c r="E3872" i="43"/>
  <c r="E3860" i="43"/>
  <c r="E3848" i="43"/>
  <c r="E3836" i="43"/>
  <c r="E3824" i="43"/>
  <c r="E3812" i="43"/>
  <c r="E3800" i="43"/>
  <c r="E3788" i="43"/>
  <c r="E3776" i="43"/>
  <c r="E3764" i="43"/>
  <c r="E3752" i="43"/>
  <c r="E3740" i="43"/>
  <c r="E3728" i="43"/>
  <c r="E3716" i="43"/>
  <c r="E3704" i="43"/>
  <c r="E3692" i="43"/>
  <c r="E3680" i="43"/>
  <c r="E3668" i="43"/>
  <c r="E3656" i="43"/>
  <c r="E3644" i="43"/>
  <c r="E3632" i="43"/>
  <c r="E3620" i="43"/>
  <c r="E3608" i="43"/>
  <c r="E3596" i="43"/>
  <c r="E3584" i="43"/>
  <c r="E3572" i="43"/>
  <c r="E3560" i="43"/>
  <c r="E3548" i="43"/>
  <c r="E3536" i="43"/>
  <c r="E3524" i="43"/>
  <c r="E3512" i="43"/>
  <c r="E3500" i="43"/>
  <c r="E3488" i="43"/>
  <c r="E3476" i="43"/>
  <c r="E3464" i="43"/>
  <c r="E3452" i="43"/>
  <c r="E3440" i="43"/>
  <c r="E3428" i="43"/>
  <c r="E3416" i="43"/>
  <c r="E3404" i="43"/>
  <c r="E3392" i="43"/>
  <c r="E3380" i="43"/>
  <c r="E3368" i="43"/>
  <c r="E3356" i="43"/>
  <c r="E3344" i="43"/>
  <c r="E3332" i="43"/>
  <c r="E3320" i="43"/>
  <c r="E3308" i="43"/>
  <c r="E3296" i="43"/>
  <c r="E3284" i="43"/>
  <c r="E3272" i="43"/>
  <c r="E3260" i="43"/>
  <c r="E3248" i="43"/>
  <c r="E3236" i="43"/>
  <c r="E3224" i="43"/>
  <c r="E3212" i="43"/>
  <c r="E3200" i="43"/>
  <c r="E3188" i="43"/>
  <c r="E3176" i="43"/>
  <c r="E3164" i="43"/>
  <c r="E3152" i="43"/>
  <c r="E3140" i="43"/>
  <c r="E3128" i="43"/>
  <c r="E3116" i="43"/>
  <c r="E3104" i="43"/>
  <c r="E5861" i="43"/>
  <c r="E5334" i="43"/>
  <c r="E5028" i="43"/>
  <c r="E4918" i="43"/>
  <c r="E4824" i="43"/>
  <c r="E4738" i="43"/>
  <c r="E4661" i="43"/>
  <c r="E4589" i="43"/>
  <c r="E4517" i="43"/>
  <c r="E4445" i="43"/>
  <c r="E4396" i="43"/>
  <c r="E4353" i="43"/>
  <c r="E4322" i="43"/>
  <c r="E4298" i="43"/>
  <c r="E4280" i="43"/>
  <c r="E4261" i="43"/>
  <c r="E4244" i="43"/>
  <c r="E4225" i="43"/>
  <c r="E4208" i="43"/>
  <c r="E4189" i="43"/>
  <c r="E4172" i="43"/>
  <c r="E4153" i="43"/>
  <c r="E4136" i="43"/>
  <c r="E4117" i="43"/>
  <c r="E4100" i="43"/>
  <c r="E4087" i="43"/>
  <c r="E4075" i="43"/>
  <c r="E4063" i="43"/>
  <c r="E4051" i="43"/>
  <c r="E4039" i="43"/>
  <c r="E4027" i="43"/>
  <c r="E4015" i="43"/>
  <c r="E4003" i="43"/>
  <c r="E3991" i="43"/>
  <c r="E3979" i="43"/>
  <c r="E3967" i="43"/>
  <c r="E3955" i="43"/>
  <c r="E3943" i="43"/>
  <c r="E3931" i="43"/>
  <c r="E3919" i="43"/>
  <c r="E3907" i="43"/>
  <c r="E3895" i="43"/>
  <c r="E3883" i="43"/>
  <c r="E3871" i="43"/>
  <c r="E3859" i="43"/>
  <c r="E3847" i="43"/>
  <c r="E3835" i="43"/>
  <c r="E3823" i="43"/>
  <c r="E3811" i="43"/>
  <c r="E3799" i="43"/>
  <c r="E3787" i="43"/>
  <c r="E3775" i="43"/>
  <c r="E3763" i="43"/>
  <c r="E3751" i="43"/>
  <c r="E3739" i="43"/>
  <c r="E3727" i="43"/>
  <c r="E3715" i="43"/>
  <c r="E3703" i="43"/>
  <c r="E3691" i="43"/>
  <c r="E3679" i="43"/>
  <c r="E3667" i="43"/>
  <c r="E3655" i="43"/>
  <c r="E3643" i="43"/>
  <c r="E3631" i="43"/>
  <c r="E3619" i="43"/>
  <c r="E3607" i="43"/>
  <c r="E3595" i="43"/>
  <c r="E3583" i="43"/>
  <c r="E3571" i="43"/>
  <c r="E3559" i="43"/>
  <c r="E3547" i="43"/>
  <c r="E3535" i="43"/>
  <c r="E3523" i="43"/>
  <c r="E3511" i="43"/>
  <c r="E3499" i="43"/>
  <c r="E3487" i="43"/>
  <c r="E3475" i="43"/>
  <c r="E3463" i="43"/>
  <c r="E3451" i="43"/>
  <c r="E3439" i="43"/>
  <c r="E3427" i="43"/>
  <c r="E3415" i="43"/>
  <c r="E3403" i="43"/>
  <c r="E3391" i="43"/>
  <c r="E3379" i="43"/>
  <c r="E5858" i="43"/>
  <c r="E5333" i="43"/>
  <c r="E5027" i="43"/>
  <c r="E4917" i="43"/>
  <c r="E4823" i="43"/>
  <c r="E4737" i="43"/>
  <c r="E4660" i="43"/>
  <c r="E4588" i="43"/>
  <c r="E4516" i="43"/>
  <c r="E4444" i="43"/>
  <c r="E4388" i="43"/>
  <c r="E4352" i="43"/>
  <c r="E4319" i="43"/>
  <c r="E4295" i="43"/>
  <c r="E4277" i="43"/>
  <c r="E4259" i="43"/>
  <c r="E4241" i="43"/>
  <c r="E4223" i="43"/>
  <c r="E4205" i="43"/>
  <c r="E4187" i="43"/>
  <c r="E4169" i="43"/>
  <c r="E4151" i="43"/>
  <c r="E4133" i="43"/>
  <c r="E4115" i="43"/>
  <c r="E4099" i="43"/>
  <c r="E4086" i="43"/>
  <c r="E4074" i="43"/>
  <c r="E4062" i="43"/>
  <c r="E4050" i="43"/>
  <c r="E4038" i="43"/>
  <c r="E4026" i="43"/>
  <c r="E4014" i="43"/>
  <c r="E4002" i="43"/>
  <c r="E3990" i="43"/>
  <c r="E3978" i="43"/>
  <c r="E3966" i="43"/>
  <c r="E3954" i="43"/>
  <c r="E3942" i="43"/>
  <c r="E3930" i="43"/>
  <c r="E3918" i="43"/>
  <c r="E3906" i="43"/>
  <c r="E3894" i="43"/>
  <c r="E3882" i="43"/>
  <c r="E3870" i="43"/>
  <c r="E3858" i="43"/>
  <c r="E3846" i="43"/>
  <c r="E3834" i="43"/>
  <c r="E3822" i="43"/>
  <c r="E3810" i="43"/>
  <c r="E3798" i="43"/>
  <c r="E3786" i="43"/>
  <c r="E3774" i="43"/>
  <c r="E3762" i="43"/>
  <c r="E3750" i="43"/>
  <c r="E3738" i="43"/>
  <c r="E3726" i="43"/>
  <c r="E3714" i="43"/>
  <c r="E3702" i="43"/>
  <c r="E3690" i="43"/>
  <c r="E3678" i="43"/>
  <c r="E3666" i="43"/>
  <c r="E3654" i="43"/>
  <c r="E3642" i="43"/>
  <c r="E3630" i="43"/>
  <c r="E3618" i="43"/>
  <c r="E3606" i="43"/>
  <c r="E3594" i="43"/>
  <c r="E3582" i="43"/>
  <c r="E3570" i="43"/>
  <c r="E3558" i="43"/>
  <c r="E3546" i="43"/>
  <c r="E3534" i="43"/>
  <c r="E3522" i="43"/>
  <c r="E3510" i="43"/>
  <c r="E3498" i="43"/>
  <c r="E3486" i="43"/>
  <c r="E3474" i="43"/>
  <c r="E3462" i="43"/>
  <c r="E3450" i="43"/>
  <c r="E3438" i="43"/>
  <c r="E3426" i="43"/>
  <c r="E3414" i="43"/>
  <c r="E3402" i="43"/>
  <c r="E3390" i="43"/>
  <c r="E3378" i="43"/>
  <c r="E3366" i="43"/>
  <c r="E3354" i="43"/>
  <c r="E3342" i="43"/>
  <c r="E3330" i="43"/>
  <c r="E3318" i="43"/>
  <c r="E3306" i="43"/>
  <c r="E3294" i="43"/>
  <c r="E3282" i="43"/>
  <c r="E3270" i="43"/>
  <c r="E3258" i="43"/>
  <c r="E3246" i="43"/>
  <c r="E3234" i="43"/>
  <c r="E3222" i="43"/>
  <c r="E3210" i="43"/>
  <c r="E3198" i="43"/>
  <c r="E3186" i="43"/>
  <c r="E3174" i="43"/>
  <c r="E3162" i="43"/>
  <c r="E3150" i="43"/>
  <c r="E3138" i="43"/>
  <c r="E3126" i="43"/>
  <c r="E3114" i="43"/>
  <c r="E3102" i="43"/>
  <c r="E5725" i="43"/>
  <c r="E5262" i="43"/>
  <c r="E5009" i="43"/>
  <c r="E4902" i="43"/>
  <c r="E4810" i="43"/>
  <c r="E4724" i="43"/>
  <c r="E4649" i="43"/>
  <c r="E4577" i="43"/>
  <c r="E4505" i="43"/>
  <c r="E4433" i="43"/>
  <c r="E4385" i="43"/>
  <c r="E4349" i="43"/>
  <c r="E4317" i="43"/>
  <c r="E4294" i="43"/>
  <c r="E4276" i="43"/>
  <c r="E4258" i="43"/>
  <c r="E4240" i="43"/>
  <c r="E4222" i="43"/>
  <c r="E4204" i="43"/>
  <c r="E4186" i="43"/>
  <c r="E4168" i="43"/>
  <c r="E4150" i="43"/>
  <c r="E4132" i="43"/>
  <c r="E4114" i="43"/>
  <c r="E4097" i="43"/>
  <c r="E4085" i="43"/>
  <c r="E4073" i="43"/>
  <c r="E4061" i="43"/>
  <c r="E4049" i="43"/>
  <c r="E4037" i="43"/>
  <c r="E4025" i="43"/>
  <c r="E4013" i="43"/>
  <c r="E4001" i="43"/>
  <c r="E3989" i="43"/>
  <c r="E3977" i="43"/>
  <c r="E3965" i="43"/>
  <c r="E3953" i="43"/>
  <c r="E3941" i="43"/>
  <c r="E3929" i="43"/>
  <c r="E3917" i="43"/>
  <c r="E3905" i="43"/>
  <c r="E3893" i="43"/>
  <c r="E3881" i="43"/>
  <c r="E3869" i="43"/>
  <c r="E3857" i="43"/>
  <c r="E3845" i="43"/>
  <c r="E3833" i="43"/>
  <c r="E3821" i="43"/>
  <c r="E3809" i="43"/>
  <c r="E3797" i="43"/>
  <c r="E3785" i="43"/>
  <c r="E3773" i="43"/>
  <c r="E3761" i="43"/>
  <c r="E3749" i="43"/>
  <c r="E3737" i="43"/>
  <c r="E3725" i="43"/>
  <c r="E3713" i="43"/>
  <c r="E3701" i="43"/>
  <c r="E3689" i="43"/>
  <c r="E3677" i="43"/>
  <c r="E3665" i="43"/>
  <c r="E3653" i="43"/>
  <c r="E3641" i="43"/>
  <c r="E3629" i="43"/>
  <c r="E3617" i="43"/>
  <c r="E3605" i="43"/>
  <c r="E3593" i="43"/>
  <c r="E3581" i="43"/>
  <c r="E3569" i="43"/>
  <c r="E3557" i="43"/>
  <c r="E3545" i="43"/>
  <c r="E3533" i="43"/>
  <c r="E3521" i="43"/>
  <c r="E3509" i="43"/>
  <c r="E5723" i="43"/>
  <c r="E5261" i="43"/>
  <c r="E5006" i="43"/>
  <c r="E4901" i="43"/>
  <c r="E4809" i="43"/>
  <c r="E4723" i="43"/>
  <c r="E4648" i="43"/>
  <c r="E4576" i="43"/>
  <c r="E4504" i="43"/>
  <c r="E4432" i="43"/>
  <c r="E4384" i="43"/>
  <c r="E4348" i="43"/>
  <c r="E4316" i="43"/>
  <c r="E4293" i="43"/>
  <c r="E4274" i="43"/>
  <c r="E4257" i="43"/>
  <c r="E4238" i="43"/>
  <c r="E4221" i="43"/>
  <c r="E4202" i="43"/>
  <c r="E4185" i="43"/>
  <c r="E4166" i="43"/>
  <c r="E4149" i="43"/>
  <c r="E4130" i="43"/>
  <c r="E4113" i="43"/>
  <c r="E4096" i="43"/>
  <c r="E4084" i="43"/>
  <c r="E4072" i="43"/>
  <c r="E4060" i="43"/>
  <c r="E4048" i="43"/>
  <c r="E4036" i="43"/>
  <c r="E4024" i="43"/>
  <c r="E4012" i="43"/>
  <c r="E4000" i="43"/>
  <c r="E3988" i="43"/>
  <c r="E3976" i="43"/>
  <c r="E3964" i="43"/>
  <c r="E3952" i="43"/>
  <c r="E3940" i="43"/>
  <c r="E3928" i="43"/>
  <c r="E3916" i="43"/>
  <c r="E3904" i="43"/>
  <c r="E3892" i="43"/>
  <c r="E3880" i="43"/>
  <c r="E3868" i="43"/>
  <c r="E3856" i="43"/>
  <c r="E3844" i="43"/>
  <c r="E3832" i="43"/>
  <c r="E3820" i="43"/>
  <c r="E3808" i="43"/>
  <c r="E3796" i="43"/>
  <c r="E3784" i="43"/>
  <c r="E3772" i="43"/>
  <c r="E3760" i="43"/>
  <c r="E3748" i="43"/>
  <c r="E3736" i="43"/>
  <c r="E3724" i="43"/>
  <c r="E3712" i="43"/>
  <c r="E3700" i="43"/>
  <c r="E3688" i="43"/>
  <c r="E3676" i="43"/>
  <c r="E3664" i="43"/>
  <c r="E3652" i="43"/>
  <c r="E3640" i="43"/>
  <c r="E3628" i="43"/>
  <c r="E3616" i="43"/>
  <c r="E3604" i="43"/>
  <c r="E3592" i="43"/>
  <c r="E3580" i="43"/>
  <c r="E3568" i="43"/>
  <c r="E3556" i="43"/>
  <c r="E3544" i="43"/>
  <c r="E3532" i="43"/>
  <c r="E3520" i="43"/>
  <c r="E3508" i="43"/>
  <c r="E3496" i="43"/>
  <c r="E3484" i="43"/>
  <c r="E3472" i="43"/>
  <c r="E3460" i="43"/>
  <c r="E5632" i="43"/>
  <c r="E5190" i="43"/>
  <c r="E4989" i="43"/>
  <c r="E4886" i="43"/>
  <c r="E4796" i="43"/>
  <c r="E4710" i="43"/>
  <c r="E4637" i="43"/>
  <c r="E4565" i="43"/>
  <c r="E4493" i="43"/>
  <c r="E4424" i="43"/>
  <c r="E4377" i="43"/>
  <c r="E4341" i="43"/>
  <c r="E4313" i="43"/>
  <c r="E4292" i="43"/>
  <c r="E4273" i="43"/>
  <c r="E4256" i="43"/>
  <c r="E4237" i="43"/>
  <c r="E4220" i="43"/>
  <c r="E4201" i="43"/>
  <c r="E4184" i="43"/>
  <c r="E4165" i="43"/>
  <c r="E4148" i="43"/>
  <c r="E4129" i="43"/>
  <c r="E4112" i="43"/>
  <c r="E4095" i="43"/>
  <c r="E4083" i="43"/>
  <c r="E4071" i="43"/>
  <c r="E4059" i="43"/>
  <c r="E4047" i="43"/>
  <c r="E4035" i="43"/>
  <c r="E4023" i="43"/>
  <c r="E4011" i="43"/>
  <c r="E3999" i="43"/>
  <c r="E3987" i="43"/>
  <c r="E3975" i="43"/>
  <c r="E3963" i="43"/>
  <c r="E3951" i="43"/>
  <c r="E3939" i="43"/>
  <c r="E3927" i="43"/>
  <c r="E3915" i="43"/>
  <c r="E3903" i="43"/>
  <c r="E3891" i="43"/>
  <c r="E3879" i="43"/>
  <c r="E3867" i="43"/>
  <c r="E3855" i="43"/>
  <c r="E3843" i="43"/>
  <c r="E3831" i="43"/>
  <c r="E3819" i="43"/>
  <c r="E3807" i="43"/>
  <c r="E3795" i="43"/>
  <c r="E3783" i="43"/>
  <c r="E3771" i="43"/>
  <c r="E3759" i="43"/>
  <c r="E3747" i="43"/>
  <c r="E3735" i="43"/>
  <c r="E3723" i="43"/>
  <c r="E3711" i="43"/>
  <c r="E3699" i="43"/>
  <c r="E3687" i="43"/>
  <c r="E3675" i="43"/>
  <c r="E3663" i="43"/>
  <c r="E3651" i="43"/>
  <c r="E3639" i="43"/>
  <c r="E3627" i="43"/>
  <c r="E3615" i="43"/>
  <c r="E3603" i="43"/>
  <c r="E3591" i="43"/>
  <c r="E3579" i="43"/>
  <c r="E3567" i="43"/>
  <c r="E3555" i="43"/>
  <c r="E3543" i="43"/>
  <c r="E3531" i="43"/>
  <c r="E3519" i="43"/>
  <c r="E3507" i="43"/>
  <c r="E3495" i="43"/>
  <c r="E3483" i="43"/>
  <c r="E5631" i="43"/>
  <c r="E5189" i="43"/>
  <c r="E4986" i="43"/>
  <c r="E4884" i="43"/>
  <c r="E4795" i="43"/>
  <c r="E4709" i="43"/>
  <c r="E4636" i="43"/>
  <c r="E4564" i="43"/>
  <c r="E4492" i="43"/>
  <c r="E4421" i="43"/>
  <c r="E4376" i="43"/>
  <c r="E4340" i="43"/>
  <c r="E4312" i="43"/>
  <c r="E4289" i="43"/>
  <c r="E4271" i="43"/>
  <c r="E4253" i="43"/>
  <c r="E4235" i="43"/>
  <c r="E4217" i="43"/>
  <c r="E4199" i="43"/>
  <c r="E4181" i="43"/>
  <c r="E4163" i="43"/>
  <c r="E4145" i="43"/>
  <c r="E4127" i="43"/>
  <c r="E4109" i="43"/>
  <c r="E4094" i="43"/>
  <c r="E4082" i="43"/>
  <c r="E4070" i="43"/>
  <c r="E4058" i="43"/>
  <c r="E4046" i="43"/>
  <c r="E4034" i="43"/>
  <c r="E4022" i="43"/>
  <c r="E4010" i="43"/>
  <c r="E3998" i="43"/>
  <c r="E3986" i="43"/>
  <c r="E3974" i="43"/>
  <c r="E3962" i="43"/>
  <c r="E3950" i="43"/>
  <c r="E3938" i="43"/>
  <c r="E3926" i="43"/>
  <c r="E3914" i="43"/>
  <c r="E3902" i="43"/>
  <c r="E3890" i="43"/>
  <c r="E3878" i="43"/>
  <c r="E3866" i="43"/>
  <c r="E3854" i="43"/>
  <c r="E3842" i="43"/>
  <c r="E3830" i="43"/>
  <c r="E3818" i="43"/>
  <c r="E3806" i="43"/>
  <c r="E3794" i="43"/>
  <c r="E3782" i="43"/>
  <c r="E3770" i="43"/>
  <c r="E3758" i="43"/>
  <c r="E3746" i="43"/>
  <c r="E3734" i="43"/>
  <c r="E3722" i="43"/>
  <c r="E3710" i="43"/>
  <c r="E3698" i="43"/>
  <c r="E3686" i="43"/>
  <c r="E3674" i="43"/>
  <c r="E3662" i="43"/>
  <c r="E3650" i="43"/>
  <c r="E3638" i="43"/>
  <c r="E3626" i="43"/>
  <c r="E3614" i="43"/>
  <c r="E3602" i="43"/>
  <c r="E3590" i="43"/>
  <c r="E3578" i="43"/>
  <c r="E3566" i="43"/>
  <c r="E3554" i="43"/>
  <c r="E3542" i="43"/>
  <c r="E3530" i="43"/>
  <c r="E3518" i="43"/>
  <c r="E3506" i="43"/>
  <c r="E3494" i="43"/>
  <c r="E3482" i="43"/>
  <c r="E3470" i="43"/>
  <c r="E3458" i="43"/>
  <c r="E3446" i="43"/>
  <c r="E3434" i="43"/>
  <c r="E3422" i="43"/>
  <c r="E3410" i="43"/>
  <c r="E3398" i="43"/>
  <c r="E3386" i="43"/>
  <c r="E3374" i="43"/>
  <c r="E3362" i="43"/>
  <c r="E3350" i="43"/>
  <c r="E3338" i="43"/>
  <c r="E3326" i="43"/>
  <c r="E3314" i="43"/>
  <c r="E3302" i="43"/>
  <c r="E3290" i="43"/>
  <c r="E3278" i="43"/>
  <c r="E3266" i="43"/>
  <c r="E3254" i="43"/>
  <c r="E3242" i="43"/>
  <c r="E3230" i="43"/>
  <c r="E3218" i="43"/>
  <c r="E3206" i="43"/>
  <c r="E3194" i="43"/>
  <c r="E3182" i="43"/>
  <c r="E3170" i="43"/>
  <c r="E3158" i="43"/>
  <c r="E3146" i="43"/>
  <c r="E3134" i="43"/>
  <c r="E3122" i="43"/>
  <c r="E3110" i="43"/>
  <c r="E5550" i="43"/>
  <c r="E4625" i="43"/>
  <c r="E4310" i="43"/>
  <c r="E4198" i="43"/>
  <c r="E4093" i="43"/>
  <c r="E4021" i="43"/>
  <c r="E3949" i="43"/>
  <c r="E3877" i="43"/>
  <c r="E3805" i="43"/>
  <c r="E3733" i="43"/>
  <c r="E3661" i="43"/>
  <c r="E3589" i="43"/>
  <c r="E3517" i="43"/>
  <c r="E3471" i="43"/>
  <c r="E3445" i="43"/>
  <c r="E3421" i="43"/>
  <c r="E3397" i="43"/>
  <c r="E3376" i="43"/>
  <c r="E3359" i="43"/>
  <c r="E3340" i="43"/>
  <c r="E3323" i="43"/>
  <c r="E3304" i="43"/>
  <c r="E3287" i="43"/>
  <c r="E3268" i="43"/>
  <c r="E3251" i="43"/>
  <c r="E3232" i="43"/>
  <c r="E3215" i="43"/>
  <c r="E3196" i="43"/>
  <c r="E3179" i="43"/>
  <c r="E3160" i="43"/>
  <c r="E3143" i="43"/>
  <c r="E3124" i="43"/>
  <c r="E3107" i="43"/>
  <c r="E3092" i="43"/>
  <c r="E3080" i="43"/>
  <c r="E3068" i="43"/>
  <c r="E3056" i="43"/>
  <c r="E3044" i="43"/>
  <c r="E3032" i="43"/>
  <c r="E3020" i="43"/>
  <c r="E3008" i="43"/>
  <c r="E2996" i="43"/>
  <c r="E2984" i="43"/>
  <c r="E2972" i="43"/>
  <c r="E2960" i="43"/>
  <c r="E2948" i="43"/>
  <c r="E2936" i="43"/>
  <c r="E2924" i="43"/>
  <c r="E2912" i="43"/>
  <c r="E2900" i="43"/>
  <c r="E2888" i="43"/>
  <c r="E2876" i="43"/>
  <c r="E2864" i="43"/>
  <c r="E2852" i="43"/>
  <c r="E2840" i="43"/>
  <c r="E2828" i="43"/>
  <c r="E2816" i="43"/>
  <c r="E2804" i="43"/>
  <c r="E2792" i="43"/>
  <c r="E2780" i="43"/>
  <c r="E2768" i="43"/>
  <c r="E2756" i="43"/>
  <c r="E2744" i="43"/>
  <c r="E2732" i="43"/>
  <c r="E2720" i="43"/>
  <c r="E2708" i="43"/>
  <c r="E2696" i="43"/>
  <c r="E2684" i="43"/>
  <c r="E2672" i="43"/>
  <c r="E2660" i="43"/>
  <c r="E2648" i="43"/>
  <c r="E2636" i="43"/>
  <c r="E2624" i="43"/>
  <c r="E2612" i="43"/>
  <c r="E2600" i="43"/>
  <c r="E2588" i="43"/>
  <c r="E2576" i="43"/>
  <c r="E2564" i="43"/>
  <c r="E2552" i="43"/>
  <c r="E2540" i="43"/>
  <c r="E2528" i="43"/>
  <c r="E2516" i="43"/>
  <c r="E2504" i="43"/>
  <c r="E2492" i="43"/>
  <c r="E2480" i="43"/>
  <c r="E2468" i="43"/>
  <c r="E2456" i="43"/>
  <c r="E2444" i="43"/>
  <c r="E2432" i="43"/>
  <c r="E2420" i="43"/>
  <c r="E2408" i="43"/>
  <c r="E2396" i="43"/>
  <c r="E2384" i="43"/>
  <c r="E2372" i="43"/>
  <c r="E2360" i="43"/>
  <c r="E2348" i="43"/>
  <c r="E2336" i="43"/>
  <c r="E2324" i="43"/>
  <c r="E2312" i="43"/>
  <c r="E2300" i="43"/>
  <c r="E2288" i="43"/>
  <c r="E2276" i="43"/>
  <c r="E2264" i="43"/>
  <c r="E2252" i="43"/>
  <c r="E2240" i="43"/>
  <c r="E5549" i="43"/>
  <c r="E4624" i="43"/>
  <c r="E4307" i="43"/>
  <c r="E4197" i="43"/>
  <c r="E4092" i="43"/>
  <c r="E4020" i="43"/>
  <c r="E3948" i="43"/>
  <c r="E3876" i="43"/>
  <c r="E3804" i="43"/>
  <c r="E3732" i="43"/>
  <c r="E3660" i="43"/>
  <c r="E3588" i="43"/>
  <c r="E3516" i="43"/>
  <c r="E3469" i="43"/>
  <c r="E3444" i="43"/>
  <c r="E3420" i="43"/>
  <c r="E3396" i="43"/>
  <c r="E3375" i="43"/>
  <c r="E3358" i="43"/>
  <c r="E3339" i="43"/>
  <c r="E3322" i="43"/>
  <c r="E3303" i="43"/>
  <c r="E3286" i="43"/>
  <c r="E3267" i="43"/>
  <c r="E3250" i="43"/>
  <c r="E3231" i="43"/>
  <c r="E3214" i="43"/>
  <c r="E3195" i="43"/>
  <c r="E3178" i="43"/>
  <c r="E3159" i="43"/>
  <c r="E3142" i="43"/>
  <c r="E3123" i="43"/>
  <c r="E3106" i="43"/>
  <c r="E3091" i="43"/>
  <c r="E3079" i="43"/>
  <c r="E3067" i="43"/>
  <c r="E3055" i="43"/>
  <c r="E3043" i="43"/>
  <c r="E3031" i="43"/>
  <c r="E3019" i="43"/>
  <c r="E3007" i="43"/>
  <c r="E2995" i="43"/>
  <c r="E2983" i="43"/>
  <c r="E2971" i="43"/>
  <c r="E2959" i="43"/>
  <c r="E2947" i="43"/>
  <c r="E2935" i="43"/>
  <c r="E2923" i="43"/>
  <c r="E2911" i="43"/>
  <c r="E2899" i="43"/>
  <c r="E2887" i="43"/>
  <c r="E2875" i="43"/>
  <c r="E2863" i="43"/>
  <c r="E2851" i="43"/>
  <c r="E2839" i="43"/>
  <c r="E2827" i="43"/>
  <c r="E2815" i="43"/>
  <c r="E2803" i="43"/>
  <c r="E2791" i="43"/>
  <c r="E2779" i="43"/>
  <c r="E2767" i="43"/>
  <c r="E2755" i="43"/>
  <c r="E2743" i="43"/>
  <c r="E2731" i="43"/>
  <c r="E2719" i="43"/>
  <c r="E2707" i="43"/>
  <c r="E2695" i="43"/>
  <c r="E2683" i="43"/>
  <c r="E2671" i="43"/>
  <c r="E2659" i="43"/>
  <c r="E2647" i="43"/>
  <c r="E2635" i="43"/>
  <c r="E2623" i="43"/>
  <c r="E2611" i="43"/>
  <c r="E2599" i="43"/>
  <c r="E2587" i="43"/>
  <c r="E2575" i="43"/>
  <c r="E2563" i="43"/>
  <c r="E2551" i="43"/>
  <c r="E2539" i="43"/>
  <c r="E2527" i="43"/>
  <c r="E2515" i="43"/>
  <c r="E2503" i="43"/>
  <c r="E2491" i="43"/>
  <c r="E2479" i="43"/>
  <c r="E2467" i="43"/>
  <c r="E2455" i="43"/>
  <c r="E2443" i="43"/>
  <c r="E2431" i="43"/>
  <c r="E2419" i="43"/>
  <c r="E2407" i="43"/>
  <c r="E2395" i="43"/>
  <c r="E2383" i="43"/>
  <c r="E2371" i="43"/>
  <c r="E5118" i="43"/>
  <c r="E4553" i="43"/>
  <c r="E4288" i="43"/>
  <c r="E4180" i="43"/>
  <c r="E4081" i="43"/>
  <c r="E4009" i="43"/>
  <c r="E3937" i="43"/>
  <c r="E3865" i="43"/>
  <c r="E3793" i="43"/>
  <c r="E3721" i="43"/>
  <c r="E3649" i="43"/>
  <c r="E3577" i="43"/>
  <c r="E3505" i="43"/>
  <c r="E3468" i="43"/>
  <c r="E3443" i="43"/>
  <c r="E3419" i="43"/>
  <c r="E3395" i="43"/>
  <c r="E3373" i="43"/>
  <c r="E3355" i="43"/>
  <c r="E3337" i="43"/>
  <c r="E3319" i="43"/>
  <c r="E3301" i="43"/>
  <c r="E3283" i="43"/>
  <c r="E3265" i="43"/>
  <c r="E3247" i="43"/>
  <c r="E3229" i="43"/>
  <c r="E3211" i="43"/>
  <c r="E3193" i="43"/>
  <c r="E3175" i="43"/>
  <c r="E3157" i="43"/>
  <c r="E3139" i="43"/>
  <c r="E3121" i="43"/>
  <c r="E3103" i="43"/>
  <c r="E3090" i="43"/>
  <c r="E3078" i="43"/>
  <c r="E3066" i="43"/>
  <c r="E3054" i="43"/>
  <c r="E3042" i="43"/>
  <c r="E3030" i="43"/>
  <c r="E3018" i="43"/>
  <c r="E3006" i="43"/>
  <c r="E2994" i="43"/>
  <c r="E2982" i="43"/>
  <c r="E2970" i="43"/>
  <c r="E2958" i="43"/>
  <c r="E2946" i="43"/>
  <c r="E2934" i="43"/>
  <c r="E2922" i="43"/>
  <c r="E2910" i="43"/>
  <c r="E2898" i="43"/>
  <c r="E2886" i="43"/>
  <c r="E2874" i="43"/>
  <c r="E2862" i="43"/>
  <c r="E2850" i="43"/>
  <c r="E2838" i="43"/>
  <c r="E2826" i="43"/>
  <c r="E2814" i="43"/>
  <c r="E2802" i="43"/>
  <c r="E2790" i="43"/>
  <c r="E2778" i="43"/>
  <c r="E2766" i="43"/>
  <c r="E2754" i="43"/>
  <c r="E2742" i="43"/>
  <c r="E2730" i="43"/>
  <c r="E2718" i="43"/>
  <c r="E2706" i="43"/>
  <c r="E2694" i="43"/>
  <c r="E2682" i="43"/>
  <c r="E2670" i="43"/>
  <c r="E2658" i="43"/>
  <c r="E2646" i="43"/>
  <c r="E2634" i="43"/>
  <c r="E2622" i="43"/>
  <c r="E2610" i="43"/>
  <c r="E2598" i="43"/>
  <c r="E2586" i="43"/>
  <c r="E2574" i="43"/>
  <c r="E2562" i="43"/>
  <c r="E2550" i="43"/>
  <c r="E2538" i="43"/>
  <c r="E2526" i="43"/>
  <c r="E2514" i="43"/>
  <c r="E2502" i="43"/>
  <c r="E2490" i="43"/>
  <c r="E2478" i="43"/>
  <c r="E2466" i="43"/>
  <c r="E2454" i="43"/>
  <c r="E2442" i="43"/>
  <c r="E2430" i="43"/>
  <c r="E2418" i="43"/>
  <c r="E2406" i="43"/>
  <c r="E2394" i="43"/>
  <c r="E2382" i="43"/>
  <c r="E2370" i="43"/>
  <c r="E2358" i="43"/>
  <c r="E2346" i="43"/>
  <c r="E2334" i="43"/>
  <c r="E2322" i="43"/>
  <c r="E2310" i="43"/>
  <c r="E2298" i="43"/>
  <c r="E2286" i="43"/>
  <c r="E2274" i="43"/>
  <c r="E2262" i="43"/>
  <c r="E2250" i="43"/>
  <c r="E2238" i="43"/>
  <c r="E2226" i="43"/>
  <c r="E2214" i="43"/>
  <c r="E2202" i="43"/>
  <c r="E2190" i="43"/>
  <c r="E2178" i="43"/>
  <c r="E2166" i="43"/>
  <c r="E2154" i="43"/>
  <c r="E2142" i="43"/>
  <c r="E2130" i="43"/>
  <c r="E2118" i="43"/>
  <c r="E5117" i="43"/>
  <c r="E4552" i="43"/>
  <c r="E4286" i="43"/>
  <c r="E4178" i="43"/>
  <c r="E4080" i="43"/>
  <c r="E4008" i="43"/>
  <c r="E3936" i="43"/>
  <c r="E3864" i="43"/>
  <c r="E3792" i="43"/>
  <c r="E3720" i="43"/>
  <c r="E3648" i="43"/>
  <c r="E3576" i="43"/>
  <c r="E3504" i="43"/>
  <c r="E3467" i="43"/>
  <c r="E3437" i="43"/>
  <c r="E3413" i="43"/>
  <c r="E3394" i="43"/>
  <c r="E3372" i="43"/>
  <c r="E3353" i="43"/>
  <c r="E3336" i="43"/>
  <c r="E3317" i="43"/>
  <c r="E3300" i="43"/>
  <c r="E3281" i="43"/>
  <c r="E3264" i="43"/>
  <c r="E3245" i="43"/>
  <c r="E3228" i="43"/>
  <c r="E3209" i="43"/>
  <c r="E3192" i="43"/>
  <c r="E3173" i="43"/>
  <c r="E3156" i="43"/>
  <c r="E3137" i="43"/>
  <c r="E3120" i="43"/>
  <c r="E3101" i="43"/>
  <c r="E3089" i="43"/>
  <c r="E3077" i="43"/>
  <c r="E3065" i="43"/>
  <c r="E3053" i="43"/>
  <c r="E3041" i="43"/>
  <c r="E3029" i="43"/>
  <c r="E3017" i="43"/>
  <c r="E3005" i="43"/>
  <c r="E2993" i="43"/>
  <c r="E2981" i="43"/>
  <c r="E2969" i="43"/>
  <c r="E2957" i="43"/>
  <c r="E2945" i="43"/>
  <c r="E2933" i="43"/>
  <c r="E2921" i="43"/>
  <c r="E2909" i="43"/>
  <c r="E2897" i="43"/>
  <c r="E2885" i="43"/>
  <c r="E2873" i="43"/>
  <c r="E2861" i="43"/>
  <c r="E2849" i="43"/>
  <c r="E2837" i="43"/>
  <c r="E2825" i="43"/>
  <c r="E2813" i="43"/>
  <c r="E2801" i="43"/>
  <c r="E2789" i="43"/>
  <c r="E2777" i="43"/>
  <c r="E2765" i="43"/>
  <c r="E2753" i="43"/>
  <c r="E2741" i="43"/>
  <c r="E2729" i="43"/>
  <c r="E2717" i="43"/>
  <c r="E2705" i="43"/>
  <c r="E2693" i="43"/>
  <c r="E2681" i="43"/>
  <c r="E2669" i="43"/>
  <c r="E2657" i="43"/>
  <c r="E2645" i="43"/>
  <c r="E2633" i="43"/>
  <c r="E2621" i="43"/>
  <c r="E2609" i="43"/>
  <c r="E2597" i="43"/>
  <c r="E2585" i="43"/>
  <c r="E2573" i="43"/>
  <c r="E2561" i="43"/>
  <c r="E2549" i="43"/>
  <c r="E2537" i="43"/>
  <c r="E2525" i="43"/>
  <c r="E2513" i="43"/>
  <c r="E2501" i="43"/>
  <c r="E2489" i="43"/>
  <c r="E2477" i="43"/>
  <c r="E2465" i="43"/>
  <c r="E2453" i="43"/>
  <c r="E2441" i="43"/>
  <c r="E2429" i="43"/>
  <c r="E2417" i="43"/>
  <c r="E2405" i="43"/>
  <c r="E2393" i="43"/>
  <c r="E2381" i="43"/>
  <c r="E2369" i="43"/>
  <c r="E2357" i="43"/>
  <c r="E2345" i="43"/>
  <c r="E2333" i="43"/>
  <c r="E2321" i="43"/>
  <c r="E2309" i="43"/>
  <c r="E2297" i="43"/>
  <c r="E2285" i="43"/>
  <c r="E2273" i="43"/>
  <c r="E2261" i="43"/>
  <c r="E2249" i="43"/>
  <c r="E2237" i="43"/>
  <c r="E2225" i="43"/>
  <c r="E2213" i="43"/>
  <c r="E2201" i="43"/>
  <c r="E2189" i="43"/>
  <c r="E2177" i="43"/>
  <c r="E2165" i="43"/>
  <c r="E2153" i="43"/>
  <c r="E2141" i="43"/>
  <c r="E2129" i="43"/>
  <c r="E2117" i="43"/>
  <c r="E4967" i="43"/>
  <c r="E4481" i="43"/>
  <c r="E4270" i="43"/>
  <c r="E4162" i="43"/>
  <c r="E4069" i="43"/>
  <c r="E3997" i="43"/>
  <c r="E3925" i="43"/>
  <c r="E3853" i="43"/>
  <c r="E3781" i="43"/>
  <c r="E3709" i="43"/>
  <c r="E3637" i="43"/>
  <c r="E3565" i="43"/>
  <c r="E3497" i="43"/>
  <c r="E3461" i="43"/>
  <c r="E3436" i="43"/>
  <c r="E3412" i="43"/>
  <c r="E3389" i="43"/>
  <c r="E3371" i="43"/>
  <c r="E3352" i="43"/>
  <c r="E3335" i="43"/>
  <c r="E3316" i="43"/>
  <c r="E3299" i="43"/>
  <c r="E3280" i="43"/>
  <c r="E3263" i="43"/>
  <c r="E3244" i="43"/>
  <c r="E3227" i="43"/>
  <c r="E3208" i="43"/>
  <c r="E3191" i="43"/>
  <c r="E3172" i="43"/>
  <c r="E3155" i="43"/>
  <c r="E3136" i="43"/>
  <c r="E3119" i="43"/>
  <c r="E3100" i="43"/>
  <c r="E3088" i="43"/>
  <c r="E3076" i="43"/>
  <c r="E3064" i="43"/>
  <c r="E3052" i="43"/>
  <c r="E3040" i="43"/>
  <c r="E3028" i="43"/>
  <c r="E3016" i="43"/>
  <c r="E3004" i="43"/>
  <c r="E2992" i="43"/>
  <c r="E2980" i="43"/>
  <c r="E2968" i="43"/>
  <c r="E2956" i="43"/>
  <c r="E2944" i="43"/>
  <c r="E2932" i="43"/>
  <c r="E2920" i="43"/>
  <c r="E2908" i="43"/>
  <c r="E2896" i="43"/>
  <c r="E2884" i="43"/>
  <c r="E2872" i="43"/>
  <c r="E2860" i="43"/>
  <c r="E2848" i="43"/>
  <c r="E2836" i="43"/>
  <c r="E2824" i="43"/>
  <c r="E2812" i="43"/>
  <c r="E2800" i="43"/>
  <c r="E2788" i="43"/>
  <c r="E2776" i="43"/>
  <c r="E2764" i="43"/>
  <c r="E2752" i="43"/>
  <c r="E2740" i="43"/>
  <c r="E2728" i="43"/>
  <c r="E2716" i="43"/>
  <c r="E2704" i="43"/>
  <c r="E2692" i="43"/>
  <c r="E2680" i="43"/>
  <c r="E2668" i="43"/>
  <c r="E2656" i="43"/>
  <c r="E2644" i="43"/>
  <c r="E2632" i="43"/>
  <c r="E2620" i="43"/>
  <c r="E2608" i="43"/>
  <c r="E2596" i="43"/>
  <c r="E2584" i="43"/>
  <c r="E2572" i="43"/>
  <c r="E2560" i="43"/>
  <c r="E2548" i="43"/>
  <c r="E2536" i="43"/>
  <c r="E2524" i="43"/>
  <c r="E2512" i="43"/>
  <c r="E2500" i="43"/>
  <c r="E2488" i="43"/>
  <c r="E2476" i="43"/>
  <c r="E2464" i="43"/>
  <c r="E2452" i="43"/>
  <c r="E2440" i="43"/>
  <c r="E2428" i="43"/>
  <c r="E2416" i="43"/>
  <c r="E2404" i="43"/>
  <c r="E2392" i="43"/>
  <c r="E2380" i="43"/>
  <c r="E2368" i="43"/>
  <c r="E4966" i="43"/>
  <c r="E4480" i="43"/>
  <c r="E4269" i="43"/>
  <c r="E4161" i="43"/>
  <c r="E4068" i="43"/>
  <c r="E3996" i="43"/>
  <c r="E3924" i="43"/>
  <c r="E3852" i="43"/>
  <c r="E3780" i="43"/>
  <c r="E3708" i="43"/>
  <c r="E3636" i="43"/>
  <c r="E3564" i="43"/>
  <c r="E3493" i="43"/>
  <c r="E3459" i="43"/>
  <c r="E3435" i="43"/>
  <c r="E3411" i="43"/>
  <c r="E3388" i="43"/>
  <c r="E3370" i="43"/>
  <c r="E3351" i="43"/>
  <c r="E3334" i="43"/>
  <c r="E3315" i="43"/>
  <c r="E3298" i="43"/>
  <c r="E3279" i="43"/>
  <c r="E3262" i="43"/>
  <c r="E3243" i="43"/>
  <c r="E3226" i="43"/>
  <c r="E3207" i="43"/>
  <c r="E3190" i="43"/>
  <c r="E3171" i="43"/>
  <c r="E3154" i="43"/>
  <c r="E3135" i="43"/>
  <c r="E3118" i="43"/>
  <c r="E3099" i="43"/>
  <c r="E3087" i="43"/>
  <c r="E3075" i="43"/>
  <c r="E3063" i="43"/>
  <c r="E3051" i="43"/>
  <c r="E3039" i="43"/>
  <c r="E3027" i="43"/>
  <c r="E3015" i="43"/>
  <c r="E3003" i="43"/>
  <c r="E2991" i="43"/>
  <c r="E2979" i="43"/>
  <c r="E2967" i="43"/>
  <c r="E2955" i="43"/>
  <c r="E2943" i="43"/>
  <c r="E2931" i="43"/>
  <c r="E2919" i="43"/>
  <c r="E2907" i="43"/>
  <c r="E2895" i="43"/>
  <c r="E2883" i="43"/>
  <c r="E2871" i="43"/>
  <c r="E2859" i="43"/>
  <c r="E2847" i="43"/>
  <c r="E2835" i="43"/>
  <c r="E2823" i="43"/>
  <c r="E2811" i="43"/>
  <c r="E2799" i="43"/>
  <c r="E2787" i="43"/>
  <c r="E2775" i="43"/>
  <c r="E2763" i="43"/>
  <c r="E2751" i="43"/>
  <c r="E2739" i="43"/>
  <c r="E2727" i="43"/>
  <c r="E2715" i="43"/>
  <c r="E2703" i="43"/>
  <c r="E2691" i="43"/>
  <c r="E2679" i="43"/>
  <c r="E2667" i="43"/>
  <c r="E2655" i="43"/>
  <c r="E2643" i="43"/>
  <c r="E2631" i="43"/>
  <c r="E2619" i="43"/>
  <c r="E2607" i="43"/>
  <c r="E2595" i="43"/>
  <c r="E2583" i="43"/>
  <c r="E2571" i="43"/>
  <c r="E2559" i="43"/>
  <c r="E2547" i="43"/>
  <c r="E2535" i="43"/>
  <c r="E2523" i="43"/>
  <c r="E2511" i="43"/>
  <c r="E2499" i="43"/>
  <c r="E2487" i="43"/>
  <c r="E2475" i="43"/>
  <c r="E2463" i="43"/>
  <c r="E2451" i="43"/>
  <c r="E2439" i="43"/>
  <c r="E2427" i="43"/>
  <c r="E2415" i="43"/>
  <c r="E2403" i="43"/>
  <c r="E2391" i="43"/>
  <c r="E2379" i="43"/>
  <c r="E2367" i="43"/>
  <c r="E2355" i="43"/>
  <c r="E2343" i="43"/>
  <c r="E2331" i="43"/>
  <c r="E2319" i="43"/>
  <c r="E2307" i="43"/>
  <c r="E2295" i="43"/>
  <c r="E2283" i="43"/>
  <c r="E2271" i="43"/>
  <c r="E2259" i="43"/>
  <c r="E2247" i="43"/>
  <c r="E2235" i="43"/>
  <c r="E2223" i="43"/>
  <c r="E2211" i="43"/>
  <c r="E2199" i="43"/>
  <c r="E2187" i="43"/>
  <c r="E2175" i="43"/>
  <c r="E2163" i="43"/>
  <c r="E2151" i="43"/>
  <c r="E2139" i="43"/>
  <c r="E2127" i="43"/>
  <c r="E4870" i="43"/>
  <c r="E4420" i="43"/>
  <c r="E4252" i="43"/>
  <c r="E4144" i="43"/>
  <c r="E4057" i="43"/>
  <c r="E3985" i="43"/>
  <c r="E3913" i="43"/>
  <c r="E3841" i="43"/>
  <c r="E3769" i="43"/>
  <c r="E3697" i="43"/>
  <c r="E3625" i="43"/>
  <c r="E3553" i="43"/>
  <c r="E3492" i="43"/>
  <c r="E3457" i="43"/>
  <c r="E3433" i="43"/>
  <c r="E3409" i="43"/>
  <c r="E3387" i="43"/>
  <c r="E3367" i="43"/>
  <c r="E3349" i="43"/>
  <c r="E3331" i="43"/>
  <c r="E3313" i="43"/>
  <c r="E3295" i="43"/>
  <c r="E3277" i="43"/>
  <c r="E3259" i="43"/>
  <c r="E3241" i="43"/>
  <c r="E3223" i="43"/>
  <c r="E3205" i="43"/>
  <c r="E3187" i="43"/>
  <c r="E3169" i="43"/>
  <c r="E3151" i="43"/>
  <c r="E3133" i="43"/>
  <c r="E3115" i="43"/>
  <c r="E3098" i="43"/>
  <c r="E3086" i="43"/>
  <c r="E3074" i="43"/>
  <c r="E3062" i="43"/>
  <c r="E3050" i="43"/>
  <c r="E3038" i="43"/>
  <c r="E3026" i="43"/>
  <c r="E3014" i="43"/>
  <c r="E3002" i="43"/>
  <c r="E2990" i="43"/>
  <c r="E2978" i="43"/>
  <c r="E2966" i="43"/>
  <c r="E2954" i="43"/>
  <c r="E2942" i="43"/>
  <c r="E2930" i="43"/>
  <c r="E2918" i="43"/>
  <c r="E2906" i="43"/>
  <c r="E2894" i="43"/>
  <c r="E2882" i="43"/>
  <c r="E2870" i="43"/>
  <c r="E2858" i="43"/>
  <c r="E2846" i="43"/>
  <c r="E2834" i="43"/>
  <c r="E2822" i="43"/>
  <c r="E2810" i="43"/>
  <c r="E2798" i="43"/>
  <c r="E2786" i="43"/>
  <c r="E2774" i="43"/>
  <c r="E2762" i="43"/>
  <c r="E2750" i="43"/>
  <c r="E2738" i="43"/>
  <c r="E2726" i="43"/>
  <c r="E2714" i="43"/>
  <c r="E2702" i="43"/>
  <c r="E2690" i="43"/>
  <c r="E2678" i="43"/>
  <c r="E2666" i="43"/>
  <c r="E2654" i="43"/>
  <c r="E2642" i="43"/>
  <c r="E2630" i="43"/>
  <c r="E2618" i="43"/>
  <c r="E2606" i="43"/>
  <c r="E2594" i="43"/>
  <c r="E2582" i="43"/>
  <c r="E2570" i="43"/>
  <c r="E2558" i="43"/>
  <c r="E2546" i="43"/>
  <c r="E2534" i="43"/>
  <c r="E2522" i="43"/>
  <c r="E2510" i="43"/>
  <c r="E4869" i="43"/>
  <c r="E4412" i="43"/>
  <c r="E4250" i="43"/>
  <c r="E4142" i="43"/>
  <c r="E4056" i="43"/>
  <c r="E3984" i="43"/>
  <c r="E3912" i="43"/>
  <c r="E3840" i="43"/>
  <c r="E3768" i="43"/>
  <c r="E3696" i="43"/>
  <c r="E3624" i="43"/>
  <c r="E3552" i="43"/>
  <c r="E3485" i="43"/>
  <c r="E3456" i="43"/>
  <c r="E3432" i="43"/>
  <c r="E3408" i="43"/>
  <c r="E3385" i="43"/>
  <c r="E3365" i="43"/>
  <c r="E3348" i="43"/>
  <c r="E3329" i="43"/>
  <c r="E3312" i="43"/>
  <c r="E3293" i="43"/>
  <c r="E3276" i="43"/>
  <c r="E3257" i="43"/>
  <c r="E3240" i="43"/>
  <c r="E3221" i="43"/>
  <c r="E3204" i="43"/>
  <c r="E3185" i="43"/>
  <c r="E3168" i="43"/>
  <c r="E3149" i="43"/>
  <c r="E3132" i="43"/>
  <c r="E3113" i="43"/>
  <c r="E3097" i="43"/>
  <c r="E3085" i="43"/>
  <c r="E3073" i="43"/>
  <c r="E3061" i="43"/>
  <c r="E3049" i="43"/>
  <c r="E3037" i="43"/>
  <c r="E3025" i="43"/>
  <c r="E3013" i="43"/>
  <c r="E3001" i="43"/>
  <c r="E2989" i="43"/>
  <c r="E2977" i="43"/>
  <c r="E2965" i="43"/>
  <c r="E2953" i="43"/>
  <c r="E2941" i="43"/>
  <c r="E2929" i="43"/>
  <c r="E2917" i="43"/>
  <c r="E2905" i="43"/>
  <c r="E2893" i="43"/>
  <c r="E2881" i="43"/>
  <c r="E2869" i="43"/>
  <c r="E2857" i="43"/>
  <c r="E2845" i="43"/>
  <c r="E2833" i="43"/>
  <c r="E2821" i="43"/>
  <c r="E2809" i="43"/>
  <c r="E2797" i="43"/>
  <c r="E2785" i="43"/>
  <c r="E2773" i="43"/>
  <c r="E2761" i="43"/>
  <c r="E2749" i="43"/>
  <c r="E2737" i="43"/>
  <c r="E2725" i="43"/>
  <c r="E2713" i="43"/>
  <c r="E2701" i="43"/>
  <c r="E2689" i="43"/>
  <c r="E2677" i="43"/>
  <c r="E2665" i="43"/>
  <c r="E2653" i="43"/>
  <c r="E2641" i="43"/>
  <c r="E2629" i="43"/>
  <c r="E2617" i="43"/>
  <c r="E2605" i="43"/>
  <c r="E2593" i="43"/>
  <c r="E2581" i="43"/>
  <c r="E2569" i="43"/>
  <c r="E2557" i="43"/>
  <c r="E2545" i="43"/>
  <c r="E2533" i="43"/>
  <c r="E2521" i="43"/>
  <c r="E2509" i="43"/>
  <c r="E2497" i="43"/>
  <c r="E2485" i="43"/>
  <c r="E2473" i="43"/>
  <c r="E4782" i="43"/>
  <c r="E4373" i="43"/>
  <c r="E4234" i="43"/>
  <c r="E4126" i="43"/>
  <c r="E4045" i="43"/>
  <c r="E3973" i="43"/>
  <c r="E3901" i="43"/>
  <c r="E3829" i="43"/>
  <c r="E3757" i="43"/>
  <c r="E3685" i="43"/>
  <c r="E3613" i="43"/>
  <c r="E3541" i="43"/>
  <c r="E3481" i="43"/>
  <c r="E3455" i="43"/>
  <c r="E3431" i="43"/>
  <c r="E3407" i="43"/>
  <c r="E3384" i="43"/>
  <c r="E3364" i="43"/>
  <c r="E3347" i="43"/>
  <c r="E3328" i="43"/>
  <c r="E3311" i="43"/>
  <c r="E3292" i="43"/>
  <c r="E3275" i="43"/>
  <c r="E3256" i="43"/>
  <c r="E3239" i="43"/>
  <c r="E3220" i="43"/>
  <c r="E3203" i="43"/>
  <c r="E3184" i="43"/>
  <c r="E3167" i="43"/>
  <c r="E3148" i="43"/>
  <c r="E3131" i="43"/>
  <c r="E3112" i="43"/>
  <c r="E3096" i="43"/>
  <c r="E3084" i="43"/>
  <c r="E3072" i="43"/>
  <c r="E3060" i="43"/>
  <c r="E3048" i="43"/>
  <c r="E3036" i="43"/>
  <c r="E3024" i="43"/>
  <c r="E3012" i="43"/>
  <c r="E3000" i="43"/>
  <c r="E2988" i="43"/>
  <c r="E2976" i="43"/>
  <c r="E2964" i="43"/>
  <c r="E2952" i="43"/>
  <c r="E2940" i="43"/>
  <c r="E2928" i="43"/>
  <c r="E2916" i="43"/>
  <c r="E2904" i="43"/>
  <c r="E2892" i="43"/>
  <c r="E2880" i="43"/>
  <c r="E2868" i="43"/>
  <c r="E2856" i="43"/>
  <c r="E2844" i="43"/>
  <c r="E2832" i="43"/>
  <c r="E2820" i="43"/>
  <c r="E2808" i="43"/>
  <c r="E2796" i="43"/>
  <c r="E2784" i="43"/>
  <c r="E2772" i="43"/>
  <c r="E2760" i="43"/>
  <c r="E2748" i="43"/>
  <c r="E2736" i="43"/>
  <c r="E2724" i="43"/>
  <c r="E2712" i="43"/>
  <c r="E2700" i="43"/>
  <c r="E2688" i="43"/>
  <c r="E2676" i="43"/>
  <c r="E2664" i="43"/>
  <c r="E2652" i="43"/>
  <c r="E2640" i="43"/>
  <c r="E2628" i="43"/>
  <c r="E2616" i="43"/>
  <c r="E2604" i="43"/>
  <c r="E2592" i="43"/>
  <c r="E2580" i="43"/>
  <c r="E2568" i="43"/>
  <c r="E2556" i="43"/>
  <c r="E2544" i="43"/>
  <c r="E2532" i="43"/>
  <c r="E2520" i="43"/>
  <c r="E2508" i="43"/>
  <c r="E2496" i="43"/>
  <c r="E2484" i="43"/>
  <c r="E2472" i="43"/>
  <c r="E2460" i="43"/>
  <c r="E2448" i="43"/>
  <c r="E2436" i="43"/>
  <c r="E2424" i="43"/>
  <c r="E2412" i="43"/>
  <c r="E2400" i="43"/>
  <c r="E2388" i="43"/>
  <c r="E2376" i="43"/>
  <c r="E2364" i="43"/>
  <c r="E2352" i="43"/>
  <c r="E2340" i="43"/>
  <c r="E2328" i="43"/>
  <c r="E2316" i="43"/>
  <c r="E2304" i="43"/>
  <c r="E2292" i="43"/>
  <c r="E2280" i="43"/>
  <c r="E2268" i="43"/>
  <c r="E2256" i="43"/>
  <c r="E2244" i="43"/>
  <c r="E2232" i="43"/>
  <c r="E2220" i="43"/>
  <c r="E4781" i="43"/>
  <c r="E4372" i="43"/>
  <c r="E4233" i="43"/>
  <c r="E4125" i="43"/>
  <c r="E4044" i="43"/>
  <c r="E3972" i="43"/>
  <c r="E3900" i="43"/>
  <c r="E3828" i="43"/>
  <c r="E3756" i="43"/>
  <c r="E3684" i="43"/>
  <c r="E3612" i="43"/>
  <c r="E3540" i="43"/>
  <c r="E3480" i="43"/>
  <c r="E3449" i="43"/>
  <c r="E3425" i="43"/>
  <c r="E3401" i="43"/>
  <c r="E3383" i="43"/>
  <c r="E3363" i="43"/>
  <c r="E3346" i="43"/>
  <c r="E3327" i="43"/>
  <c r="E3310" i="43"/>
  <c r="E3291" i="43"/>
  <c r="E3274" i="43"/>
  <c r="E3255" i="43"/>
  <c r="E3238" i="43"/>
  <c r="E3219" i="43"/>
  <c r="E3202" i="43"/>
  <c r="E3183" i="43"/>
  <c r="E3166" i="43"/>
  <c r="E3147" i="43"/>
  <c r="E3130" i="43"/>
  <c r="E3111" i="43"/>
  <c r="E3095" i="43"/>
  <c r="E3083" i="43"/>
  <c r="E3071" i="43"/>
  <c r="E3059" i="43"/>
  <c r="E3047" i="43"/>
  <c r="E3035" i="43"/>
  <c r="E3023" i="43"/>
  <c r="E3011" i="43"/>
  <c r="E2999" i="43"/>
  <c r="E2987" i="43"/>
  <c r="E2975" i="43"/>
  <c r="E2963" i="43"/>
  <c r="E2951" i="43"/>
  <c r="E2939" i="43"/>
  <c r="E2927" i="43"/>
  <c r="E2915" i="43"/>
  <c r="E2903" i="43"/>
  <c r="E2891" i="43"/>
  <c r="E2879" i="43"/>
  <c r="E2867" i="43"/>
  <c r="E2855" i="43"/>
  <c r="E2843" i="43"/>
  <c r="E2831" i="43"/>
  <c r="E2819" i="43"/>
  <c r="E2807" i="43"/>
  <c r="E2795" i="43"/>
  <c r="E2783" i="43"/>
  <c r="E2771" i="43"/>
  <c r="E2759" i="43"/>
  <c r="E2747" i="43"/>
  <c r="E2735" i="43"/>
  <c r="E2723" i="43"/>
  <c r="E2711" i="43"/>
  <c r="E2699" i="43"/>
  <c r="E2687" i="43"/>
  <c r="E2675" i="43"/>
  <c r="E2663" i="43"/>
  <c r="E2651" i="43"/>
  <c r="E2639" i="43"/>
  <c r="E2627" i="43"/>
  <c r="E2615" i="43"/>
  <c r="E2603" i="43"/>
  <c r="E2591" i="43"/>
  <c r="E2579" i="43"/>
  <c r="E2567" i="43"/>
  <c r="E2555" i="43"/>
  <c r="E2543" i="43"/>
  <c r="E2531" i="43"/>
  <c r="E2519" i="43"/>
  <c r="E2507" i="43"/>
  <c r="E2495" i="43"/>
  <c r="E2483" i="43"/>
  <c r="E2471" i="43"/>
  <c r="E2459" i="43"/>
  <c r="E2447" i="43"/>
  <c r="E2435" i="43"/>
  <c r="E2423" i="43"/>
  <c r="E2411" i="43"/>
  <c r="E2399" i="43"/>
  <c r="E2387" i="43"/>
  <c r="E2375" i="43"/>
  <c r="E2363" i="43"/>
  <c r="E2351" i="43"/>
  <c r="E2339" i="43"/>
  <c r="E2327" i="43"/>
  <c r="E2315" i="43"/>
  <c r="E2303" i="43"/>
  <c r="E2291" i="43"/>
  <c r="E2279" i="43"/>
  <c r="E2267" i="43"/>
  <c r="E2255" i="43"/>
  <c r="E2243" i="43"/>
  <c r="E2231" i="43"/>
  <c r="E2219" i="43"/>
  <c r="E2207" i="43"/>
  <c r="E2195" i="43"/>
  <c r="E2183" i="43"/>
  <c r="E2171" i="43"/>
  <c r="E2159" i="43"/>
  <c r="E2147" i="43"/>
  <c r="E2135" i="43"/>
  <c r="E2123" i="43"/>
  <c r="E4697" i="43"/>
  <c r="E3889" i="43"/>
  <c r="E3479" i="43"/>
  <c r="E3343" i="43"/>
  <c r="E3235" i="43"/>
  <c r="E3127" i="43"/>
  <c r="E3046" i="43"/>
  <c r="E2974" i="43"/>
  <c r="E2902" i="43"/>
  <c r="E2830" i="43"/>
  <c r="E2758" i="43"/>
  <c r="E2686" i="43"/>
  <c r="E2614" i="43"/>
  <c r="E2542" i="43"/>
  <c r="E2482" i="43"/>
  <c r="E2445" i="43"/>
  <c r="E2409" i="43"/>
  <c r="E2373" i="43"/>
  <c r="E2344" i="43"/>
  <c r="E2320" i="43"/>
  <c r="E2296" i="43"/>
  <c r="E2272" i="43"/>
  <c r="E2248" i="43"/>
  <c r="E2227" i="43"/>
  <c r="E2206" i="43"/>
  <c r="E2188" i="43"/>
  <c r="E2170" i="43"/>
  <c r="E2152" i="43"/>
  <c r="E2134" i="43"/>
  <c r="E2116" i="43"/>
  <c r="E2104" i="43"/>
  <c r="E2092" i="43"/>
  <c r="E2080" i="43"/>
  <c r="E2068" i="43"/>
  <c r="E2056" i="43"/>
  <c r="E2044" i="43"/>
  <c r="E2032" i="43"/>
  <c r="E2020" i="43"/>
  <c r="E2008" i="43"/>
  <c r="E1996" i="43"/>
  <c r="E1984" i="43"/>
  <c r="E1972" i="43"/>
  <c r="E1960" i="43"/>
  <c r="E1948" i="43"/>
  <c r="E1936" i="43"/>
  <c r="E1924" i="43"/>
  <c r="E1912" i="43"/>
  <c r="E1900" i="43"/>
  <c r="E1888" i="43"/>
  <c r="E1876" i="43"/>
  <c r="E1864" i="43"/>
  <c r="E1852" i="43"/>
  <c r="E1840" i="43"/>
  <c r="E1828" i="43"/>
  <c r="E1816" i="43"/>
  <c r="E1804" i="43"/>
  <c r="E1792" i="43"/>
  <c r="E1780" i="43"/>
  <c r="E1768" i="43"/>
  <c r="E1756" i="43"/>
  <c r="E1744" i="43"/>
  <c r="E1732" i="43"/>
  <c r="E1720" i="43"/>
  <c r="E1708" i="43"/>
  <c r="E1696" i="43"/>
  <c r="E1684" i="43"/>
  <c r="E1672" i="43"/>
  <c r="E1660" i="43"/>
  <c r="E1648" i="43"/>
  <c r="E1636" i="43"/>
  <c r="E1624" i="43"/>
  <c r="E1612" i="43"/>
  <c r="E1600" i="43"/>
  <c r="E1588" i="43"/>
  <c r="E1576" i="43"/>
  <c r="E1564" i="43"/>
  <c r="E1552" i="43"/>
  <c r="E1540" i="43"/>
  <c r="E1528" i="43"/>
  <c r="E1516" i="43"/>
  <c r="E1504" i="43"/>
  <c r="E1492" i="43"/>
  <c r="E1480" i="43"/>
  <c r="E1468" i="43"/>
  <c r="E1456" i="43"/>
  <c r="E1444" i="43"/>
  <c r="E1432" i="43"/>
  <c r="E1420" i="43"/>
  <c r="E1408" i="43"/>
  <c r="E1396" i="43"/>
  <c r="E1384" i="43"/>
  <c r="E1372" i="43"/>
  <c r="E1360" i="43"/>
  <c r="E1348" i="43"/>
  <c r="E1336" i="43"/>
  <c r="E1324" i="43"/>
  <c r="E1312" i="43"/>
  <c r="E1300" i="43"/>
  <c r="E1288" i="43"/>
  <c r="E1276" i="43"/>
  <c r="E1264" i="43"/>
  <c r="E1252" i="43"/>
  <c r="E1240" i="43"/>
  <c r="E1228" i="43"/>
  <c r="E1216" i="43"/>
  <c r="E1204" i="43"/>
  <c r="E1192" i="43"/>
  <c r="E1180" i="43"/>
  <c r="E1168" i="43"/>
  <c r="E1156" i="43"/>
  <c r="E1144" i="43"/>
  <c r="E1132" i="43"/>
  <c r="E1120" i="43"/>
  <c r="E1108" i="43"/>
  <c r="E1096" i="43"/>
  <c r="E1084" i="43"/>
  <c r="E1072" i="43"/>
  <c r="E1060" i="43"/>
  <c r="E1048" i="43"/>
  <c r="E1036" i="43"/>
  <c r="E1024" i="43"/>
  <c r="E1012" i="43"/>
  <c r="E1000" i="43"/>
  <c r="E988" i="43"/>
  <c r="E976" i="43"/>
  <c r="E964" i="43"/>
  <c r="E952" i="43"/>
  <c r="E940" i="43"/>
  <c r="E928" i="43"/>
  <c r="E916" i="43"/>
  <c r="E904" i="43"/>
  <c r="E892" i="43"/>
  <c r="E880" i="43"/>
  <c r="E868" i="43"/>
  <c r="E856" i="43"/>
  <c r="E844" i="43"/>
  <c r="E832" i="43"/>
  <c r="E820" i="43"/>
  <c r="E808" i="43"/>
  <c r="E796" i="43"/>
  <c r="E784" i="43"/>
  <c r="E772" i="43"/>
  <c r="E760" i="43"/>
  <c r="E748" i="43"/>
  <c r="E736" i="43"/>
  <c r="E724" i="43"/>
  <c r="E712" i="43"/>
  <c r="E700" i="43"/>
  <c r="E688" i="43"/>
  <c r="E676" i="43"/>
  <c r="E664" i="43"/>
  <c r="E652" i="43"/>
  <c r="E640" i="43"/>
  <c r="E628" i="43"/>
  <c r="E616" i="43"/>
  <c r="E604" i="43"/>
  <c r="E592" i="43"/>
  <c r="E580" i="43"/>
  <c r="E568" i="43"/>
  <c r="E556" i="43"/>
  <c r="E544" i="43"/>
  <c r="E532" i="43"/>
  <c r="E520" i="43"/>
  <c r="E508" i="43"/>
  <c r="E496" i="43"/>
  <c r="E484" i="43"/>
  <c r="E472" i="43"/>
  <c r="E460" i="43"/>
  <c r="E448" i="43"/>
  <c r="E436" i="43"/>
  <c r="E4696" i="43"/>
  <c r="E3888" i="43"/>
  <c r="E3473" i="43"/>
  <c r="E3341" i="43"/>
  <c r="E3233" i="43"/>
  <c r="E3125" i="43"/>
  <c r="E3045" i="43"/>
  <c r="E2973" i="43"/>
  <c r="E2901" i="43"/>
  <c r="E2829" i="43"/>
  <c r="E2757" i="43"/>
  <c r="E2685" i="43"/>
  <c r="E2613" i="43"/>
  <c r="E2541" i="43"/>
  <c r="E2481" i="43"/>
  <c r="E2438" i="43"/>
  <c r="E2402" i="43"/>
  <c r="E2366" i="43"/>
  <c r="E2342" i="43"/>
  <c r="E2318" i="43"/>
  <c r="E2294" i="43"/>
  <c r="E2270" i="43"/>
  <c r="E2246" i="43"/>
  <c r="E2224" i="43"/>
  <c r="E2205" i="43"/>
  <c r="E2186" i="43"/>
  <c r="E2169" i="43"/>
  <c r="E2150" i="43"/>
  <c r="E2133" i="43"/>
  <c r="E2115" i="43"/>
  <c r="E2103" i="43"/>
  <c r="E2091" i="43"/>
  <c r="E2079" i="43"/>
  <c r="E2067" i="43"/>
  <c r="E2055" i="43"/>
  <c r="E2043" i="43"/>
  <c r="E2031" i="43"/>
  <c r="E2019" i="43"/>
  <c r="E2007" i="43"/>
  <c r="E1995" i="43"/>
  <c r="E1983" i="43"/>
  <c r="E1971" i="43"/>
  <c r="E1959" i="43"/>
  <c r="E1947" i="43"/>
  <c r="E1935" i="43"/>
  <c r="E1923" i="43"/>
  <c r="E1911" i="43"/>
  <c r="E1899" i="43"/>
  <c r="E1887" i="43"/>
  <c r="E1875" i="43"/>
  <c r="E1863" i="43"/>
  <c r="E1851" i="43"/>
  <c r="E1839" i="43"/>
  <c r="E1827" i="43"/>
  <c r="E1815" i="43"/>
  <c r="E1803" i="43"/>
  <c r="E1791" i="43"/>
  <c r="E1779" i="43"/>
  <c r="E1767" i="43"/>
  <c r="E1755" i="43"/>
  <c r="E1743" i="43"/>
  <c r="E1731" i="43"/>
  <c r="E1719" i="43"/>
  <c r="E1707" i="43"/>
  <c r="E1695" i="43"/>
  <c r="E1683" i="43"/>
  <c r="E1671" i="43"/>
  <c r="E1659" i="43"/>
  <c r="E1647" i="43"/>
  <c r="E1635" i="43"/>
  <c r="E1623" i="43"/>
  <c r="E1611" i="43"/>
  <c r="E1599" i="43"/>
  <c r="E1587" i="43"/>
  <c r="E1575" i="43"/>
  <c r="E1563" i="43"/>
  <c r="E1551" i="43"/>
  <c r="E1539" i="43"/>
  <c r="E1527" i="43"/>
  <c r="E1515" i="43"/>
  <c r="E1503" i="43"/>
  <c r="E1491" i="43"/>
  <c r="E1479" i="43"/>
  <c r="E1467" i="43"/>
  <c r="E1455" i="43"/>
  <c r="E1443" i="43"/>
  <c r="E1431" i="43"/>
  <c r="E1419" i="43"/>
  <c r="E1407" i="43"/>
  <c r="E1395" i="43"/>
  <c r="E1383" i="43"/>
  <c r="E1371" i="43"/>
  <c r="E1359" i="43"/>
  <c r="E1347" i="43"/>
  <c r="E1335" i="43"/>
  <c r="E1323" i="43"/>
  <c r="E1311" i="43"/>
  <c r="E1299" i="43"/>
  <c r="E1287" i="43"/>
  <c r="E1275" i="43"/>
  <c r="E1263" i="43"/>
  <c r="E1251" i="43"/>
  <c r="E1239" i="43"/>
  <c r="E1227" i="43"/>
  <c r="E1215" i="43"/>
  <c r="E1203" i="43"/>
  <c r="E1191" i="43"/>
  <c r="E1179" i="43"/>
  <c r="E1167" i="43"/>
  <c r="E1155" i="43"/>
  <c r="E1143" i="43"/>
  <c r="E1131" i="43"/>
  <c r="E1119" i="43"/>
  <c r="E1107" i="43"/>
  <c r="E1095" i="43"/>
  <c r="E1083" i="43"/>
  <c r="E1071" i="43"/>
  <c r="E1059" i="43"/>
  <c r="E1047" i="43"/>
  <c r="E1035" i="43"/>
  <c r="E1023" i="43"/>
  <c r="E1011" i="43"/>
  <c r="E999" i="43"/>
  <c r="E987" i="43"/>
  <c r="E975" i="43"/>
  <c r="E963" i="43"/>
  <c r="E951" i="43"/>
  <c r="E939" i="43"/>
  <c r="E927" i="43"/>
  <c r="E915" i="43"/>
  <c r="E903" i="43"/>
  <c r="E891" i="43"/>
  <c r="E879" i="43"/>
  <c r="E867" i="43"/>
  <c r="E855" i="43"/>
  <c r="E843" i="43"/>
  <c r="E831" i="43"/>
  <c r="E819" i="43"/>
  <c r="E807" i="43"/>
  <c r="E795" i="43"/>
  <c r="E783" i="43"/>
  <c r="E771" i="43"/>
  <c r="E759" i="43"/>
  <c r="E747" i="43"/>
  <c r="E735" i="43"/>
  <c r="E723" i="43"/>
  <c r="E711" i="43"/>
  <c r="E699" i="43"/>
  <c r="E687" i="43"/>
  <c r="E675" i="43"/>
  <c r="E663" i="43"/>
  <c r="E651" i="43"/>
  <c r="E639" i="43"/>
  <c r="E627" i="43"/>
  <c r="E615" i="43"/>
  <c r="E603" i="43"/>
  <c r="E591" i="43"/>
  <c r="E579" i="43"/>
  <c r="E567" i="43"/>
  <c r="E555" i="43"/>
  <c r="E543" i="43"/>
  <c r="E531" i="43"/>
  <c r="E519" i="43"/>
  <c r="E507" i="43"/>
  <c r="E495" i="43"/>
  <c r="E483" i="43"/>
  <c r="E471" i="43"/>
  <c r="E459" i="43"/>
  <c r="E447" i="43"/>
  <c r="E435" i="43"/>
  <c r="E4337" i="43"/>
  <c r="E3817" i="43"/>
  <c r="E3448" i="43"/>
  <c r="E3325" i="43"/>
  <c r="E3217" i="43"/>
  <c r="E3109" i="43"/>
  <c r="E3034" i="43"/>
  <c r="E2962" i="43"/>
  <c r="E2890" i="43"/>
  <c r="E2818" i="43"/>
  <c r="E2746" i="43"/>
  <c r="E2674" i="43"/>
  <c r="E2602" i="43"/>
  <c r="E2530" i="43"/>
  <c r="E2474" i="43"/>
  <c r="E2437" i="43"/>
  <c r="E2401" i="43"/>
  <c r="E2365" i="43"/>
  <c r="E2341" i="43"/>
  <c r="E2317" i="43"/>
  <c r="E2293" i="43"/>
  <c r="E2269" i="43"/>
  <c r="E2245" i="43"/>
  <c r="E2222" i="43"/>
  <c r="E2204" i="43"/>
  <c r="E2185" i="43"/>
  <c r="E2168" i="43"/>
  <c r="E2149" i="43"/>
  <c r="E2132" i="43"/>
  <c r="E2114" i="43"/>
  <c r="E2102" i="43"/>
  <c r="E2090" i="43"/>
  <c r="E2078" i="43"/>
  <c r="E2066" i="43"/>
  <c r="E2054" i="43"/>
  <c r="E2042" i="43"/>
  <c r="E2030" i="43"/>
  <c r="E2018" i="43"/>
  <c r="E2006" i="43"/>
  <c r="E1994" i="43"/>
  <c r="E1982" i="43"/>
  <c r="E1970" i="43"/>
  <c r="E1958" i="43"/>
  <c r="E1946" i="43"/>
  <c r="E1934" i="43"/>
  <c r="E1922" i="43"/>
  <c r="E1910" i="43"/>
  <c r="E1898" i="43"/>
  <c r="E1886" i="43"/>
  <c r="E1874" i="43"/>
  <c r="E1862" i="43"/>
  <c r="E1850" i="43"/>
  <c r="E1838" i="43"/>
  <c r="E1826" i="43"/>
  <c r="E1814" i="43"/>
  <c r="E1802" i="43"/>
  <c r="E1790" i="43"/>
  <c r="E1778" i="43"/>
  <c r="E1766" i="43"/>
  <c r="E1754" i="43"/>
  <c r="E1742" i="43"/>
  <c r="E1730" i="43"/>
  <c r="E1718" i="43"/>
  <c r="E1706" i="43"/>
  <c r="E1694" i="43"/>
  <c r="E1682" i="43"/>
  <c r="E1670" i="43"/>
  <c r="E1658" i="43"/>
  <c r="E1646" i="43"/>
  <c r="E1634" i="43"/>
  <c r="E1622" i="43"/>
  <c r="E1610" i="43"/>
  <c r="E1598" i="43"/>
  <c r="E1586" i="43"/>
  <c r="E1574" i="43"/>
  <c r="E1562" i="43"/>
  <c r="E1550" i="43"/>
  <c r="E1538" i="43"/>
  <c r="E1526" i="43"/>
  <c r="E1514" i="43"/>
  <c r="E1502" i="43"/>
  <c r="E1490" i="43"/>
  <c r="E1478" i="43"/>
  <c r="E1466" i="43"/>
  <c r="E1454" i="43"/>
  <c r="E1442" i="43"/>
  <c r="E1430" i="43"/>
  <c r="E1418" i="43"/>
  <c r="E1406" i="43"/>
  <c r="E1394" i="43"/>
  <c r="E1382" i="43"/>
  <c r="E1370" i="43"/>
  <c r="E1358" i="43"/>
  <c r="E1346" i="43"/>
  <c r="E1334" i="43"/>
  <c r="E1322" i="43"/>
  <c r="E1310" i="43"/>
  <c r="E1298" i="43"/>
  <c r="E1286" i="43"/>
  <c r="E1274" i="43"/>
  <c r="E1262" i="43"/>
  <c r="E1250" i="43"/>
  <c r="E1238" i="43"/>
  <c r="E1226" i="43"/>
  <c r="E1214" i="43"/>
  <c r="E1202" i="43"/>
  <c r="E1190" i="43"/>
  <c r="E1178" i="43"/>
  <c r="E1166" i="43"/>
  <c r="E1154" i="43"/>
  <c r="E1142" i="43"/>
  <c r="E1130" i="43"/>
  <c r="E1118" i="43"/>
  <c r="E1106" i="43"/>
  <c r="E1094" i="43"/>
  <c r="E1082" i="43"/>
  <c r="E1070" i="43"/>
  <c r="E1058" i="43"/>
  <c r="E1046" i="43"/>
  <c r="E1034" i="43"/>
  <c r="E1022" i="43"/>
  <c r="E1010" i="43"/>
  <c r="E998" i="43"/>
  <c r="E986" i="43"/>
  <c r="E974" i="43"/>
  <c r="E962" i="43"/>
  <c r="E950" i="43"/>
  <c r="E938" i="43"/>
  <c r="E926" i="43"/>
  <c r="E914" i="43"/>
  <c r="E902" i="43"/>
  <c r="E890" i="43"/>
  <c r="E878" i="43"/>
  <c r="E866" i="43"/>
  <c r="E854" i="43"/>
  <c r="E842" i="43"/>
  <c r="E830" i="43"/>
  <c r="E818" i="43"/>
  <c r="E806" i="43"/>
  <c r="E794" i="43"/>
  <c r="E782" i="43"/>
  <c r="E770" i="43"/>
  <c r="E758" i="43"/>
  <c r="E746" i="43"/>
  <c r="E734" i="43"/>
  <c r="E722" i="43"/>
  <c r="E710" i="43"/>
  <c r="E698" i="43"/>
  <c r="E686" i="43"/>
  <c r="E674" i="43"/>
  <c r="E662" i="43"/>
  <c r="E650" i="43"/>
  <c r="E638" i="43"/>
  <c r="E626" i="43"/>
  <c r="E614" i="43"/>
  <c r="E602" i="43"/>
  <c r="E590" i="43"/>
  <c r="E578" i="43"/>
  <c r="E566" i="43"/>
  <c r="E554" i="43"/>
  <c r="E542" i="43"/>
  <c r="E530" i="43"/>
  <c r="E518" i="43"/>
  <c r="E506" i="43"/>
  <c r="E494" i="43"/>
  <c r="E482" i="43"/>
  <c r="E470" i="43"/>
  <c r="E458" i="43"/>
  <c r="E446" i="43"/>
  <c r="E434" i="43"/>
  <c r="E4336" i="43"/>
  <c r="E3816" i="43"/>
  <c r="E3447" i="43"/>
  <c r="E3324" i="43"/>
  <c r="E3216" i="43"/>
  <c r="E3108" i="43"/>
  <c r="E3033" i="43"/>
  <c r="E2961" i="43"/>
  <c r="E2889" i="43"/>
  <c r="E2817" i="43"/>
  <c r="E2745" i="43"/>
  <c r="E2673" i="43"/>
  <c r="E2601" i="43"/>
  <c r="E2529" i="43"/>
  <c r="E2470" i="43"/>
  <c r="E2434" i="43"/>
  <c r="E2398" i="43"/>
  <c r="E2362" i="43"/>
  <c r="E2338" i="43"/>
  <c r="E2314" i="43"/>
  <c r="E2290" i="43"/>
  <c r="E2266" i="43"/>
  <c r="E2242" i="43"/>
  <c r="E2221" i="43"/>
  <c r="E2203" i="43"/>
  <c r="E2184" i="43"/>
  <c r="E2167" i="43"/>
  <c r="E2148" i="43"/>
  <c r="E2131" i="43"/>
  <c r="E2113" i="43"/>
  <c r="E2101" i="43"/>
  <c r="E2089" i="43"/>
  <c r="E2077" i="43"/>
  <c r="E2065" i="43"/>
  <c r="E2053" i="43"/>
  <c r="E2041" i="43"/>
  <c r="E2029" i="43"/>
  <c r="E2017" i="43"/>
  <c r="E2005" i="43"/>
  <c r="E1993" i="43"/>
  <c r="E1981" i="43"/>
  <c r="E1969" i="43"/>
  <c r="E1957" i="43"/>
  <c r="E1945" i="43"/>
  <c r="E1933" i="43"/>
  <c r="E1921" i="43"/>
  <c r="E1909" i="43"/>
  <c r="E1897" i="43"/>
  <c r="E1885" i="43"/>
  <c r="E1873" i="43"/>
  <c r="E1861" i="43"/>
  <c r="E1849" i="43"/>
  <c r="E1837" i="43"/>
  <c r="E1825" i="43"/>
  <c r="E1813" i="43"/>
  <c r="E1801" i="43"/>
  <c r="E1789" i="43"/>
  <c r="E1777" i="43"/>
  <c r="E1765" i="43"/>
  <c r="E1753" i="43"/>
  <c r="E1741" i="43"/>
  <c r="E1729" i="43"/>
  <c r="E1717" i="43"/>
  <c r="E1705" i="43"/>
  <c r="E1693" i="43"/>
  <c r="E1681" i="43"/>
  <c r="E1669" i="43"/>
  <c r="E1657" i="43"/>
  <c r="E1645" i="43"/>
  <c r="E1633" i="43"/>
  <c r="E1621" i="43"/>
  <c r="E1609" i="43"/>
  <c r="E1597" i="43"/>
  <c r="E1585" i="43"/>
  <c r="E1573" i="43"/>
  <c r="E1561" i="43"/>
  <c r="E1549" i="43"/>
  <c r="E1537" i="43"/>
  <c r="E1525" i="43"/>
  <c r="E1513" i="43"/>
  <c r="E1501" i="43"/>
  <c r="E1489" i="43"/>
  <c r="E1477" i="43"/>
  <c r="E1465" i="43"/>
  <c r="E1453" i="43"/>
  <c r="E1441" i="43"/>
  <c r="E1429" i="43"/>
  <c r="E1417" i="43"/>
  <c r="E1405" i="43"/>
  <c r="E1393" i="43"/>
  <c r="E1381" i="43"/>
  <c r="E1369" i="43"/>
  <c r="E1357" i="43"/>
  <c r="E1345" i="43"/>
  <c r="E1333" i="43"/>
  <c r="E1321" i="43"/>
  <c r="E1309" i="43"/>
  <c r="E1297" i="43"/>
  <c r="E1285" i="43"/>
  <c r="E1273" i="43"/>
  <c r="E1261" i="43"/>
  <c r="E1249" i="43"/>
  <c r="E1237" i="43"/>
  <c r="E1225" i="43"/>
  <c r="E1213" i="43"/>
  <c r="E1201" i="43"/>
  <c r="E1189" i="43"/>
  <c r="E1177" i="43"/>
  <c r="E1165" i="43"/>
  <c r="E1153" i="43"/>
  <c r="E1141" i="43"/>
  <c r="E1129" i="43"/>
  <c r="E1117" i="43"/>
  <c r="E1105" i="43"/>
  <c r="E1093" i="43"/>
  <c r="E1081" i="43"/>
  <c r="E1069" i="43"/>
  <c r="E1057" i="43"/>
  <c r="E1045" i="43"/>
  <c r="E1033" i="43"/>
  <c r="E1021" i="43"/>
  <c r="E1009" i="43"/>
  <c r="E997" i="43"/>
  <c r="E985" i="43"/>
  <c r="E973" i="43"/>
  <c r="E961" i="43"/>
  <c r="E949" i="43"/>
  <c r="E937" i="43"/>
  <c r="E925" i="43"/>
  <c r="E913" i="43"/>
  <c r="E901" i="43"/>
  <c r="E889" i="43"/>
  <c r="E877" i="43"/>
  <c r="E865" i="43"/>
  <c r="E853" i="43"/>
  <c r="E841" i="43"/>
  <c r="E829" i="43"/>
  <c r="E817" i="43"/>
  <c r="E805" i="43"/>
  <c r="E793" i="43"/>
  <c r="E781" i="43"/>
  <c r="E769" i="43"/>
  <c r="E757" i="43"/>
  <c r="E745" i="43"/>
  <c r="E733" i="43"/>
  <c r="E721" i="43"/>
  <c r="E709" i="43"/>
  <c r="E697" i="43"/>
  <c r="E685" i="43"/>
  <c r="E673" i="43"/>
  <c r="E661" i="43"/>
  <c r="E649" i="43"/>
  <c r="E637" i="43"/>
  <c r="E625" i="43"/>
  <c r="E613" i="43"/>
  <c r="E601" i="43"/>
  <c r="E589" i="43"/>
  <c r="E577" i="43"/>
  <c r="E565" i="43"/>
  <c r="E553" i="43"/>
  <c r="E541" i="43"/>
  <c r="E529" i="43"/>
  <c r="E517" i="43"/>
  <c r="E505" i="43"/>
  <c r="E493" i="43"/>
  <c r="E481" i="43"/>
  <c r="E469" i="43"/>
  <c r="E457" i="43"/>
  <c r="E445" i="43"/>
  <c r="E433" i="43"/>
  <c r="E4216" i="43"/>
  <c r="E3745" i="43"/>
  <c r="E3424" i="43"/>
  <c r="E3307" i="43"/>
  <c r="E3199" i="43"/>
  <c r="E3094" i="43"/>
  <c r="E3022" i="43"/>
  <c r="E2950" i="43"/>
  <c r="E2878" i="43"/>
  <c r="E2806" i="43"/>
  <c r="E2734" i="43"/>
  <c r="E2662" i="43"/>
  <c r="E2590" i="43"/>
  <c r="E2518" i="43"/>
  <c r="E2469" i="43"/>
  <c r="E2433" i="43"/>
  <c r="E2397" i="43"/>
  <c r="E2361" i="43"/>
  <c r="E2337" i="43"/>
  <c r="E2313" i="43"/>
  <c r="E2289" i="43"/>
  <c r="E2265" i="43"/>
  <c r="E2241" i="43"/>
  <c r="E2218" i="43"/>
  <c r="E2200" i="43"/>
  <c r="E2182" i="43"/>
  <c r="E2164" i="43"/>
  <c r="E2146" i="43"/>
  <c r="E2128" i="43"/>
  <c r="E2112" i="43"/>
  <c r="E2100" i="43"/>
  <c r="E2088" i="43"/>
  <c r="E2076" i="43"/>
  <c r="E2064" i="43"/>
  <c r="E2052" i="43"/>
  <c r="E2040" i="43"/>
  <c r="E2028" i="43"/>
  <c r="E2016" i="43"/>
  <c r="E2004" i="43"/>
  <c r="E1992" i="43"/>
  <c r="E1980" i="43"/>
  <c r="E1968" i="43"/>
  <c r="E1956" i="43"/>
  <c r="E1944" i="43"/>
  <c r="E1932" i="43"/>
  <c r="E1920" i="43"/>
  <c r="E1908" i="43"/>
  <c r="E1896" i="43"/>
  <c r="E1884" i="43"/>
  <c r="E1872" i="43"/>
  <c r="E1860" i="43"/>
  <c r="E1848" i="43"/>
  <c r="E1836" i="43"/>
  <c r="E1824" i="43"/>
  <c r="E1812" i="43"/>
  <c r="E1800" i="43"/>
  <c r="E1788" i="43"/>
  <c r="E1776" i="43"/>
  <c r="E1764" i="43"/>
  <c r="E1752" i="43"/>
  <c r="E1740" i="43"/>
  <c r="E1728" i="43"/>
  <c r="E1716" i="43"/>
  <c r="E1704" i="43"/>
  <c r="E1692" i="43"/>
  <c r="E1680" i="43"/>
  <c r="E1668" i="43"/>
  <c r="E1656" i="43"/>
  <c r="E1644" i="43"/>
  <c r="E1632" i="43"/>
  <c r="E1620" i="43"/>
  <c r="E1608" i="43"/>
  <c r="E1596" i="43"/>
  <c r="E1584" i="43"/>
  <c r="E1572" i="43"/>
  <c r="E1560" i="43"/>
  <c r="E1548" i="43"/>
  <c r="E1536" i="43"/>
  <c r="E1524" i="43"/>
  <c r="E1512" i="43"/>
  <c r="E1500" i="43"/>
  <c r="E1488" i="43"/>
  <c r="E1476" i="43"/>
  <c r="E1464" i="43"/>
  <c r="E1452" i="43"/>
  <c r="E1440" i="43"/>
  <c r="E1428" i="43"/>
  <c r="E1416" i="43"/>
  <c r="E1404" i="43"/>
  <c r="E1392" i="43"/>
  <c r="E1380" i="43"/>
  <c r="E1368" i="43"/>
  <c r="E1356" i="43"/>
  <c r="E1344" i="43"/>
  <c r="E1332" i="43"/>
  <c r="E1320" i="43"/>
  <c r="E1308" i="43"/>
  <c r="E1296" i="43"/>
  <c r="E1284" i="43"/>
  <c r="E1272" i="43"/>
  <c r="E1260" i="43"/>
  <c r="E1248" i="43"/>
  <c r="E1236" i="43"/>
  <c r="E1224" i="43"/>
  <c r="E1212" i="43"/>
  <c r="E1200" i="43"/>
  <c r="E1188" i="43"/>
  <c r="E1176" i="43"/>
  <c r="E1164" i="43"/>
  <c r="E1152" i="43"/>
  <c r="E1140" i="43"/>
  <c r="E1128" i="43"/>
  <c r="E1116" i="43"/>
  <c r="E1104" i="43"/>
  <c r="E1092" i="43"/>
  <c r="E1080" i="43"/>
  <c r="E1068" i="43"/>
  <c r="E1056" i="43"/>
  <c r="E1044" i="43"/>
  <c r="E1032" i="43"/>
  <c r="E1020" i="43"/>
  <c r="E1008" i="43"/>
  <c r="E996" i="43"/>
  <c r="E984" i="43"/>
  <c r="E972" i="43"/>
  <c r="E960" i="43"/>
  <c r="E948" i="43"/>
  <c r="E936" i="43"/>
  <c r="E924" i="43"/>
  <c r="E912" i="43"/>
  <c r="E900" i="43"/>
  <c r="E888" i="43"/>
  <c r="E876" i="43"/>
  <c r="E864" i="43"/>
  <c r="E852" i="43"/>
  <c r="E840" i="43"/>
  <c r="E828" i="43"/>
  <c r="E816" i="43"/>
  <c r="E804" i="43"/>
  <c r="E792" i="43"/>
  <c r="E780" i="43"/>
  <c r="E768" i="43"/>
  <c r="E756" i="43"/>
  <c r="E744" i="43"/>
  <c r="E732" i="43"/>
  <c r="E720" i="43"/>
  <c r="E708" i="43"/>
  <c r="E696" i="43"/>
  <c r="E684" i="43"/>
  <c r="E672" i="43"/>
  <c r="E660" i="43"/>
  <c r="E648" i="43"/>
  <c r="E636" i="43"/>
  <c r="E624" i="43"/>
  <c r="E612" i="43"/>
  <c r="E600" i="43"/>
  <c r="E588" i="43"/>
  <c r="E576" i="43"/>
  <c r="E564" i="43"/>
  <c r="E552" i="43"/>
  <c r="E540" i="43"/>
  <c r="E528" i="43"/>
  <c r="E516" i="43"/>
  <c r="E504" i="43"/>
  <c r="E492" i="43"/>
  <c r="E480" i="43"/>
  <c r="E468" i="43"/>
  <c r="E456" i="43"/>
  <c r="E444" i="43"/>
  <c r="E432" i="43"/>
  <c r="E4214" i="43"/>
  <c r="E3744" i="43"/>
  <c r="E3423" i="43"/>
  <c r="E3305" i="43"/>
  <c r="E3197" i="43"/>
  <c r="E3093" i="43"/>
  <c r="E3021" i="43"/>
  <c r="E2949" i="43"/>
  <c r="E2877" i="43"/>
  <c r="E2805" i="43"/>
  <c r="E2733" i="43"/>
  <c r="E2661" i="43"/>
  <c r="E2589" i="43"/>
  <c r="E2517" i="43"/>
  <c r="E2462" i="43"/>
  <c r="E2426" i="43"/>
  <c r="E2390" i="43"/>
  <c r="E2359" i="43"/>
  <c r="E2335" i="43"/>
  <c r="E2311" i="43"/>
  <c r="E2287" i="43"/>
  <c r="E2263" i="43"/>
  <c r="E2239" i="43"/>
  <c r="E2217" i="43"/>
  <c r="E2198" i="43"/>
  <c r="E2181" i="43"/>
  <c r="E2162" i="43"/>
  <c r="E2145" i="43"/>
  <c r="E2126" i="43"/>
  <c r="E2111" i="43"/>
  <c r="E2099" i="43"/>
  <c r="E2087" i="43"/>
  <c r="E2075" i="43"/>
  <c r="E2063" i="43"/>
  <c r="E2051" i="43"/>
  <c r="E2039" i="43"/>
  <c r="E2027" i="43"/>
  <c r="E2015" i="43"/>
  <c r="E2003" i="43"/>
  <c r="E1991" i="43"/>
  <c r="E1979" i="43"/>
  <c r="E1967" i="43"/>
  <c r="E1955" i="43"/>
  <c r="E1943" i="43"/>
  <c r="E1931" i="43"/>
  <c r="E1919" i="43"/>
  <c r="E1907" i="43"/>
  <c r="E1895" i="43"/>
  <c r="E1883" i="43"/>
  <c r="E1871" i="43"/>
  <c r="E1859" i="43"/>
  <c r="E1847" i="43"/>
  <c r="E1835" i="43"/>
  <c r="E1823" i="43"/>
  <c r="E1811" i="43"/>
  <c r="E1799" i="43"/>
  <c r="E1787" i="43"/>
  <c r="E1775" i="43"/>
  <c r="E1763" i="43"/>
  <c r="E1751" i="43"/>
  <c r="E1739" i="43"/>
  <c r="E1727" i="43"/>
  <c r="E1715" i="43"/>
  <c r="E1703" i="43"/>
  <c r="E1691" i="43"/>
  <c r="E1679" i="43"/>
  <c r="E1667" i="43"/>
  <c r="E1655" i="43"/>
  <c r="E1643" i="43"/>
  <c r="E1631" i="43"/>
  <c r="E1619" i="43"/>
  <c r="E1607" i="43"/>
  <c r="E1595" i="43"/>
  <c r="E1583" i="43"/>
  <c r="E1571" i="43"/>
  <c r="E1559" i="43"/>
  <c r="E1547" i="43"/>
  <c r="E1535" i="43"/>
  <c r="E1523" i="43"/>
  <c r="E1511" i="43"/>
  <c r="E1499" i="43"/>
  <c r="E1487" i="43"/>
  <c r="E1475" i="43"/>
  <c r="E1463" i="43"/>
  <c r="E1451" i="43"/>
  <c r="E1439" i="43"/>
  <c r="E1427" i="43"/>
  <c r="E1415" i="43"/>
  <c r="E1403" i="43"/>
  <c r="E1391" i="43"/>
  <c r="E1379" i="43"/>
  <c r="E1367" i="43"/>
  <c r="E1355" i="43"/>
  <c r="E1343" i="43"/>
  <c r="E1331" i="43"/>
  <c r="E1319" i="43"/>
  <c r="E1307" i="43"/>
  <c r="E1295" i="43"/>
  <c r="E1283" i="43"/>
  <c r="E1271" i="43"/>
  <c r="E1259" i="43"/>
  <c r="E1247" i="43"/>
  <c r="E1235" i="43"/>
  <c r="E1223" i="43"/>
  <c r="E1211" i="43"/>
  <c r="E1199" i="43"/>
  <c r="E1187" i="43"/>
  <c r="E1175" i="43"/>
  <c r="E1163" i="43"/>
  <c r="E1151" i="43"/>
  <c r="E1139" i="43"/>
  <c r="E1127" i="43"/>
  <c r="E1115" i="43"/>
  <c r="E1103" i="43"/>
  <c r="E1091" i="43"/>
  <c r="E1079" i="43"/>
  <c r="E1067" i="43"/>
  <c r="E1055" i="43"/>
  <c r="E1043" i="43"/>
  <c r="E1031" i="43"/>
  <c r="E1019" i="43"/>
  <c r="E1007" i="43"/>
  <c r="E995" i="43"/>
  <c r="E983" i="43"/>
  <c r="E971" i="43"/>
  <c r="E959" i="43"/>
  <c r="E947" i="43"/>
  <c r="E935" i="43"/>
  <c r="E923" i="43"/>
  <c r="E911" i="43"/>
  <c r="E899" i="43"/>
  <c r="E887" i="43"/>
  <c r="E875" i="43"/>
  <c r="E863" i="43"/>
  <c r="E851" i="43"/>
  <c r="E839" i="43"/>
  <c r="E827" i="43"/>
  <c r="E815" i="43"/>
  <c r="E803" i="43"/>
  <c r="E791" i="43"/>
  <c r="E779" i="43"/>
  <c r="E767" i="43"/>
  <c r="E755" i="43"/>
  <c r="E743" i="43"/>
  <c r="E731" i="43"/>
  <c r="E719" i="43"/>
  <c r="E707" i="43"/>
  <c r="E695" i="43"/>
  <c r="E683" i="43"/>
  <c r="E671" i="43"/>
  <c r="E659" i="43"/>
  <c r="E647" i="43"/>
  <c r="E635" i="43"/>
  <c r="E623" i="43"/>
  <c r="E611" i="43"/>
  <c r="E599" i="43"/>
  <c r="E587" i="43"/>
  <c r="E575" i="43"/>
  <c r="E563" i="43"/>
  <c r="E551" i="43"/>
  <c r="E539" i="43"/>
  <c r="E527" i="43"/>
  <c r="E515" i="43"/>
  <c r="E503" i="43"/>
  <c r="E491" i="43"/>
  <c r="E479" i="43"/>
  <c r="E467" i="43"/>
  <c r="E455" i="43"/>
  <c r="E443" i="43"/>
  <c r="E4108" i="43"/>
  <c r="E3673" i="43"/>
  <c r="E3400" i="43"/>
  <c r="E3289" i="43"/>
  <c r="E3181" i="43"/>
  <c r="E3082" i="43"/>
  <c r="E3010" i="43"/>
  <c r="E2938" i="43"/>
  <c r="E2866" i="43"/>
  <c r="E2794" i="43"/>
  <c r="E2722" i="43"/>
  <c r="E2650" i="43"/>
  <c r="E2578" i="43"/>
  <c r="E2506" i="43"/>
  <c r="E2461" i="43"/>
  <c r="E2425" i="43"/>
  <c r="E2389" i="43"/>
  <c r="E2356" i="43"/>
  <c r="E2332" i="43"/>
  <c r="E2308" i="43"/>
  <c r="E2284" i="43"/>
  <c r="E2260" i="43"/>
  <c r="E2236" i="43"/>
  <c r="E2216" i="43"/>
  <c r="E2197" i="43"/>
  <c r="E2180" i="43"/>
  <c r="E2161" i="43"/>
  <c r="E2144" i="43"/>
  <c r="E2125" i="43"/>
  <c r="E2110" i="43"/>
  <c r="E2098" i="43"/>
  <c r="E2086" i="43"/>
  <c r="E2074" i="43"/>
  <c r="E2062" i="43"/>
  <c r="E2050" i="43"/>
  <c r="E2038" i="43"/>
  <c r="E2026" i="43"/>
  <c r="E2014" i="43"/>
  <c r="E2002" i="43"/>
  <c r="E1990" i="43"/>
  <c r="E1978" i="43"/>
  <c r="E1966" i="43"/>
  <c r="E1954" i="43"/>
  <c r="E1942" i="43"/>
  <c r="E1930" i="43"/>
  <c r="E1918" i="43"/>
  <c r="E1906" i="43"/>
  <c r="E1894" i="43"/>
  <c r="E1882" i="43"/>
  <c r="E1870" i="43"/>
  <c r="E1858" i="43"/>
  <c r="E1846" i="43"/>
  <c r="E1834" i="43"/>
  <c r="E1822" i="43"/>
  <c r="E1810" i="43"/>
  <c r="E1798" i="43"/>
  <c r="E1786" i="43"/>
  <c r="E1774" i="43"/>
  <c r="E1762" i="43"/>
  <c r="E1750" i="43"/>
  <c r="E1738" i="43"/>
  <c r="E1726" i="43"/>
  <c r="E1714" i="43"/>
  <c r="E1702" i="43"/>
  <c r="E1690" i="43"/>
  <c r="E1678" i="43"/>
  <c r="E1666" i="43"/>
  <c r="E1654" i="43"/>
  <c r="E1642" i="43"/>
  <c r="E1630" i="43"/>
  <c r="E1618" i="43"/>
  <c r="E1606" i="43"/>
  <c r="E1594" i="43"/>
  <c r="E1582" i="43"/>
  <c r="E1570" i="43"/>
  <c r="E1558" i="43"/>
  <c r="E1546" i="43"/>
  <c r="E1534" i="43"/>
  <c r="E1522" i="43"/>
  <c r="E1510" i="43"/>
  <c r="E1498" i="43"/>
  <c r="E1486" i="43"/>
  <c r="E1474" i="43"/>
  <c r="E1462" i="43"/>
  <c r="E1450" i="43"/>
  <c r="E1438" i="43"/>
  <c r="E1426" i="43"/>
  <c r="E1414" i="43"/>
  <c r="E1402" i="43"/>
  <c r="E1390" i="43"/>
  <c r="E1378" i="43"/>
  <c r="E1366" i="43"/>
  <c r="E1354" i="43"/>
  <c r="E1342" i="43"/>
  <c r="E1330" i="43"/>
  <c r="E1318" i="43"/>
  <c r="E1306" i="43"/>
  <c r="E1294" i="43"/>
  <c r="E1282" i="43"/>
  <c r="E1270" i="43"/>
  <c r="E1258" i="43"/>
  <c r="E1246" i="43"/>
  <c r="E1234" i="43"/>
  <c r="E1222" i="43"/>
  <c r="E1210" i="43"/>
  <c r="E1198" i="43"/>
  <c r="E1186" i="43"/>
  <c r="E1174" i="43"/>
  <c r="E1162" i="43"/>
  <c r="E1150" i="43"/>
  <c r="E1138" i="43"/>
  <c r="E1126" i="43"/>
  <c r="E1114" i="43"/>
  <c r="E1102" i="43"/>
  <c r="E1090" i="43"/>
  <c r="E1078" i="43"/>
  <c r="E1066" i="43"/>
  <c r="E1054" i="43"/>
  <c r="E1042" i="43"/>
  <c r="E1030" i="43"/>
  <c r="E1018" i="43"/>
  <c r="E1006" i="43"/>
  <c r="E4106" i="43"/>
  <c r="E3672" i="43"/>
  <c r="E3399" i="43"/>
  <c r="E3288" i="43"/>
  <c r="E3180" i="43"/>
  <c r="E3081" i="43"/>
  <c r="E3009" i="43"/>
  <c r="E2937" i="43"/>
  <c r="E2865" i="43"/>
  <c r="E2793" i="43"/>
  <c r="E2721" i="43"/>
  <c r="E2649" i="43"/>
  <c r="E2577" i="43"/>
  <c r="E2505" i="43"/>
  <c r="E2458" i="43"/>
  <c r="E2422" i="43"/>
  <c r="E2386" i="43"/>
  <c r="E2354" i="43"/>
  <c r="E2330" i="43"/>
  <c r="E2306" i="43"/>
  <c r="E2282" i="43"/>
  <c r="E2258" i="43"/>
  <c r="E2234" i="43"/>
  <c r="E2215" i="43"/>
  <c r="E2196" i="43"/>
  <c r="E2179" i="43"/>
  <c r="E2160" i="43"/>
  <c r="E2143" i="43"/>
  <c r="E2124" i="43"/>
  <c r="E2109" i="43"/>
  <c r="E2097" i="43"/>
  <c r="E2085" i="43"/>
  <c r="E2073" i="43"/>
  <c r="E2061" i="43"/>
  <c r="E2049" i="43"/>
  <c r="E2037" i="43"/>
  <c r="E2025" i="43"/>
  <c r="E4033" i="43"/>
  <c r="E3601" i="43"/>
  <c r="E3382" i="43"/>
  <c r="E3271" i="43"/>
  <c r="E3163" i="43"/>
  <c r="E3070" i="43"/>
  <c r="E2998" i="43"/>
  <c r="E2926" i="43"/>
  <c r="E2854" i="43"/>
  <c r="E2782" i="43"/>
  <c r="E2710" i="43"/>
  <c r="E2638" i="43"/>
  <c r="E2566" i="43"/>
  <c r="E2498" i="43"/>
  <c r="E2457" i="43"/>
  <c r="E2421" i="43"/>
  <c r="E2385" i="43"/>
  <c r="E2353" i="43"/>
  <c r="E2329" i="43"/>
  <c r="E2305" i="43"/>
  <c r="E2281" i="43"/>
  <c r="E2257" i="43"/>
  <c r="E2233" i="43"/>
  <c r="E2212" i="43"/>
  <c r="E2194" i="43"/>
  <c r="E2176" i="43"/>
  <c r="E2158" i="43"/>
  <c r="E2140" i="43"/>
  <c r="E2122" i="43"/>
  <c r="E2108" i="43"/>
  <c r="E2096" i="43"/>
  <c r="E2084" i="43"/>
  <c r="E2072" i="43"/>
  <c r="E2060" i="43"/>
  <c r="E2048" i="43"/>
  <c r="E2036" i="43"/>
  <c r="E2024" i="43"/>
  <c r="E2012" i="43"/>
  <c r="E2000" i="43"/>
  <c r="E1988" i="43"/>
  <c r="E1976" i="43"/>
  <c r="E1964" i="43"/>
  <c r="E1952" i="43"/>
  <c r="E1940" i="43"/>
  <c r="E1928" i="43"/>
  <c r="E1916" i="43"/>
  <c r="E1904" i="43"/>
  <c r="E1892" i="43"/>
  <c r="E1880" i="43"/>
  <c r="E1868" i="43"/>
  <c r="E1856" i="43"/>
  <c r="E1844" i="43"/>
  <c r="E1832" i="43"/>
  <c r="E1820" i="43"/>
  <c r="E1808" i="43"/>
  <c r="E1796" i="43"/>
  <c r="E1784" i="43"/>
  <c r="E1772" i="43"/>
  <c r="E1760" i="43"/>
  <c r="E1748" i="43"/>
  <c r="E1736" i="43"/>
  <c r="E1724" i="43"/>
  <c r="E1712" i="43"/>
  <c r="E1700" i="43"/>
  <c r="E1688" i="43"/>
  <c r="E1676" i="43"/>
  <c r="E1664" i="43"/>
  <c r="E1652" i="43"/>
  <c r="E1640" i="43"/>
  <c r="E1628" i="43"/>
  <c r="E1616" i="43"/>
  <c r="E1604" i="43"/>
  <c r="E1592" i="43"/>
  <c r="E1580" i="43"/>
  <c r="E1568" i="43"/>
  <c r="E1556" i="43"/>
  <c r="E1544" i="43"/>
  <c r="E1532" i="43"/>
  <c r="E1520" i="43"/>
  <c r="E1508" i="43"/>
  <c r="E1496" i="43"/>
  <c r="E1484" i="43"/>
  <c r="E1472" i="43"/>
  <c r="E1460" i="43"/>
  <c r="E1448" i="43"/>
  <c r="E1436" i="43"/>
  <c r="E1424" i="43"/>
  <c r="E1412" i="43"/>
  <c r="E1400" i="43"/>
  <c r="E1388" i="43"/>
  <c r="E1376" i="43"/>
  <c r="E1364" i="43"/>
  <c r="E1352" i="43"/>
  <c r="E1340" i="43"/>
  <c r="E1328" i="43"/>
  <c r="E1316" i="43"/>
  <c r="E1304" i="43"/>
  <c r="E1292" i="43"/>
  <c r="E1280" i="43"/>
  <c r="E1268" i="43"/>
  <c r="E1256" i="43"/>
  <c r="E1244" i="43"/>
  <c r="E1232" i="43"/>
  <c r="E1220" i="43"/>
  <c r="E1208" i="43"/>
  <c r="E1196" i="43"/>
  <c r="E1184" i="43"/>
  <c r="E1172" i="43"/>
  <c r="E1160" i="43"/>
  <c r="E1148" i="43"/>
  <c r="E1136" i="43"/>
  <c r="E1124" i="43"/>
  <c r="E1112" i="43"/>
  <c r="E1100" i="43"/>
  <c r="E1088" i="43"/>
  <c r="E1076" i="43"/>
  <c r="E1064" i="43"/>
  <c r="E1052" i="43"/>
  <c r="E1040" i="43"/>
  <c r="E1028" i="43"/>
  <c r="E1016" i="43"/>
  <c r="E1004" i="43"/>
  <c r="E992" i="43"/>
  <c r="E980" i="43"/>
  <c r="E968" i="43"/>
  <c r="E956" i="43"/>
  <c r="E944" i="43"/>
  <c r="E932" i="43"/>
  <c r="E920" i="43"/>
  <c r="E908" i="43"/>
  <c r="E896" i="43"/>
  <c r="E884" i="43"/>
  <c r="E872" i="43"/>
  <c r="E860" i="43"/>
  <c r="E848" i="43"/>
  <c r="E836" i="43"/>
  <c r="E824" i="43"/>
  <c r="E812" i="43"/>
  <c r="E800" i="43"/>
  <c r="E788" i="43"/>
  <c r="E776" i="43"/>
  <c r="E764" i="43"/>
  <c r="E752" i="43"/>
  <c r="E740" i="43"/>
  <c r="E728" i="43"/>
  <c r="E716" i="43"/>
  <c r="E704" i="43"/>
  <c r="E692" i="43"/>
  <c r="E680" i="43"/>
  <c r="E668" i="43"/>
  <c r="E656" i="43"/>
  <c r="E644" i="43"/>
  <c r="E632" i="43"/>
  <c r="E620" i="43"/>
  <c r="E608" i="43"/>
  <c r="E596" i="43"/>
  <c r="E584" i="43"/>
  <c r="E572" i="43"/>
  <c r="E560" i="43"/>
  <c r="E548" i="43"/>
  <c r="E536" i="43"/>
  <c r="E524" i="43"/>
  <c r="E512" i="43"/>
  <c r="E500" i="43"/>
  <c r="E488" i="43"/>
  <c r="E476" i="43"/>
  <c r="E464" i="43"/>
  <c r="E452" i="43"/>
  <c r="E440" i="43"/>
  <c r="E428" i="43"/>
  <c r="E4032" i="43"/>
  <c r="E3600" i="43"/>
  <c r="E3377" i="43"/>
  <c r="E3269" i="43"/>
  <c r="E3161" i="43"/>
  <c r="E3069" i="43"/>
  <c r="E2997" i="43"/>
  <c r="E2925" i="43"/>
  <c r="E2853" i="43"/>
  <c r="E2781" i="43"/>
  <c r="E2709" i="43"/>
  <c r="E2637" i="43"/>
  <c r="E2565" i="43"/>
  <c r="E2494" i="43"/>
  <c r="E2450" i="43"/>
  <c r="E2414" i="43"/>
  <c r="E2378" i="43"/>
  <c r="E2350" i="43"/>
  <c r="E2326" i="43"/>
  <c r="E2302" i="43"/>
  <c r="E2278" i="43"/>
  <c r="E2254" i="43"/>
  <c r="E2230" i="43"/>
  <c r="E2210" i="43"/>
  <c r="E2193" i="43"/>
  <c r="E2174" i="43"/>
  <c r="E2157" i="43"/>
  <c r="E2138" i="43"/>
  <c r="E2121" i="43"/>
  <c r="E2107" i="43"/>
  <c r="E2095" i="43"/>
  <c r="E2083" i="43"/>
  <c r="E2071" i="43"/>
  <c r="E2059" i="43"/>
  <c r="E2047" i="43"/>
  <c r="E2035" i="43"/>
  <c r="E2023" i="43"/>
  <c r="E2011" i="43"/>
  <c r="E1999" i="43"/>
  <c r="E1987" i="43"/>
  <c r="E1975" i="43"/>
  <c r="E1963" i="43"/>
  <c r="E1951" i="43"/>
  <c r="E1939" i="43"/>
  <c r="E1927" i="43"/>
  <c r="E1915" i="43"/>
  <c r="E1903" i="43"/>
  <c r="E1891" i="43"/>
  <c r="E1879" i="43"/>
  <c r="E1867" i="43"/>
  <c r="E1855" i="43"/>
  <c r="E1843" i="43"/>
  <c r="E1831" i="43"/>
  <c r="E1819" i="43"/>
  <c r="E1807" i="43"/>
  <c r="E1795" i="43"/>
  <c r="E1783" i="43"/>
  <c r="E1771" i="43"/>
  <c r="E1759" i="43"/>
  <c r="E1747" i="43"/>
  <c r="E1735" i="43"/>
  <c r="E1723" i="43"/>
  <c r="E1711" i="43"/>
  <c r="E1699" i="43"/>
  <c r="E1687" i="43"/>
  <c r="E1675" i="43"/>
  <c r="E1663" i="43"/>
  <c r="E1651" i="43"/>
  <c r="E1639" i="43"/>
  <c r="E1627" i="43"/>
  <c r="E1615" i="43"/>
  <c r="E1603" i="43"/>
  <c r="E1591" i="43"/>
  <c r="E1579" i="43"/>
  <c r="E1567" i="43"/>
  <c r="E1555" i="43"/>
  <c r="E1543" i="43"/>
  <c r="E1531" i="43"/>
  <c r="E1519" i="43"/>
  <c r="E1507" i="43"/>
  <c r="E1495" i="43"/>
  <c r="E1483" i="43"/>
  <c r="E1471" i="43"/>
  <c r="E1459" i="43"/>
  <c r="E1447" i="43"/>
  <c r="E1435" i="43"/>
  <c r="E1423" i="43"/>
  <c r="E1411" i="43"/>
  <c r="E1399" i="43"/>
  <c r="E1387" i="43"/>
  <c r="E1375" i="43"/>
  <c r="E1363" i="43"/>
  <c r="E1351" i="43"/>
  <c r="E1339" i="43"/>
  <c r="E1327" i="43"/>
  <c r="E1315" i="43"/>
  <c r="E1303" i="43"/>
  <c r="E1291" i="43"/>
  <c r="E1279" i="43"/>
  <c r="E1267" i="43"/>
  <c r="E1255" i="43"/>
  <c r="E1243" i="43"/>
  <c r="E1231" i="43"/>
  <c r="E1219" i="43"/>
  <c r="E1207" i="43"/>
  <c r="E1195" i="43"/>
  <c r="E1183" i="43"/>
  <c r="E1171" i="43"/>
  <c r="E1159" i="43"/>
  <c r="E1147" i="43"/>
  <c r="E1135" i="43"/>
  <c r="E1123" i="43"/>
  <c r="E1111" i="43"/>
  <c r="E1099" i="43"/>
  <c r="E1087" i="43"/>
  <c r="E1075" i="43"/>
  <c r="E1063" i="43"/>
  <c r="E1051" i="43"/>
  <c r="E1039" i="43"/>
  <c r="E1027" i="43"/>
  <c r="E1015" i="43"/>
  <c r="E1003" i="43"/>
  <c r="E991" i="43"/>
  <c r="E979" i="43"/>
  <c r="E967" i="43"/>
  <c r="E955" i="43"/>
  <c r="E943" i="43"/>
  <c r="E931" i="43"/>
  <c r="E919" i="43"/>
  <c r="E907" i="43"/>
  <c r="E895" i="43"/>
  <c r="E883" i="43"/>
  <c r="E871" i="43"/>
  <c r="E859" i="43"/>
  <c r="E847" i="43"/>
  <c r="E835" i="43"/>
  <c r="E823" i="43"/>
  <c r="E811" i="43"/>
  <c r="E799" i="43"/>
  <c r="E787" i="43"/>
  <c r="E775" i="43"/>
  <c r="E763" i="43"/>
  <c r="E751" i="43"/>
  <c r="E739" i="43"/>
  <c r="E727" i="43"/>
  <c r="E715" i="43"/>
  <c r="E703" i="43"/>
  <c r="E691" i="43"/>
  <c r="E679" i="43"/>
  <c r="E667" i="43"/>
  <c r="E655" i="43"/>
  <c r="E643" i="43"/>
  <c r="E631" i="43"/>
  <c r="E619" i="43"/>
  <c r="E607" i="43"/>
  <c r="E595" i="43"/>
  <c r="E583" i="43"/>
  <c r="E571" i="43"/>
  <c r="E559" i="43"/>
  <c r="E547" i="43"/>
  <c r="E535" i="43"/>
  <c r="E523" i="43"/>
  <c r="E511" i="43"/>
  <c r="E499" i="43"/>
  <c r="E487" i="43"/>
  <c r="E475" i="43"/>
  <c r="E463" i="43"/>
  <c r="E451" i="43"/>
  <c r="E439" i="43"/>
  <c r="E427" i="43"/>
  <c r="E3961" i="43"/>
  <c r="E2986" i="43"/>
  <c r="E2554" i="43"/>
  <c r="E2325" i="43"/>
  <c r="E2192" i="43"/>
  <c r="E2094" i="43"/>
  <c r="E2022" i="43"/>
  <c r="E1974" i="43"/>
  <c r="E1926" i="43"/>
  <c r="E1878" i="43"/>
  <c r="E1830" i="43"/>
  <c r="E1782" i="43"/>
  <c r="E1734" i="43"/>
  <c r="E1686" i="43"/>
  <c r="E1638" i="43"/>
  <c r="E1590" i="43"/>
  <c r="E1542" i="43"/>
  <c r="E1494" i="43"/>
  <c r="E1446" i="43"/>
  <c r="E1398" i="43"/>
  <c r="E1350" i="43"/>
  <c r="E1302" i="43"/>
  <c r="E1254" i="43"/>
  <c r="E1206" i="43"/>
  <c r="E1158" i="43"/>
  <c r="E1110" i="43"/>
  <c r="E1062" i="43"/>
  <c r="E1014" i="43"/>
  <c r="E977" i="43"/>
  <c r="E941" i="43"/>
  <c r="E905" i="43"/>
  <c r="E869" i="43"/>
  <c r="E833" i="43"/>
  <c r="E797" i="43"/>
  <c r="E761" i="43"/>
  <c r="E725" i="43"/>
  <c r="E689" i="43"/>
  <c r="E653" i="43"/>
  <c r="E617" i="43"/>
  <c r="E581" i="43"/>
  <c r="E545" i="43"/>
  <c r="E509" i="43"/>
  <c r="E473" i="43"/>
  <c r="E437" i="43"/>
  <c r="E418" i="43"/>
  <c r="E406" i="43"/>
  <c r="E394" i="43"/>
  <c r="E382" i="43"/>
  <c r="E370" i="43"/>
  <c r="E358" i="43"/>
  <c r="E346" i="43"/>
  <c r="E334" i="43"/>
  <c r="E322" i="43"/>
  <c r="E310" i="43"/>
  <c r="E298" i="43"/>
  <c r="E286" i="43"/>
  <c r="E274" i="43"/>
  <c r="E262" i="43"/>
  <c r="E250" i="43"/>
  <c r="E238" i="43"/>
  <c r="E226" i="43"/>
  <c r="E214" i="43"/>
  <c r="E202" i="43"/>
  <c r="E190" i="43"/>
  <c r="E178" i="43"/>
  <c r="E166" i="43"/>
  <c r="E154" i="43"/>
  <c r="E142" i="43"/>
  <c r="E130" i="43"/>
  <c r="E118" i="43"/>
  <c r="E106" i="43"/>
  <c r="E94" i="43"/>
  <c r="E82" i="43"/>
  <c r="E70" i="43"/>
  <c r="E58" i="43"/>
  <c r="E46" i="43"/>
  <c r="E34" i="43"/>
  <c r="E10" i="43"/>
  <c r="E177" i="43"/>
  <c r="E3960" i="43"/>
  <c r="E2985" i="43"/>
  <c r="E2553" i="43"/>
  <c r="E2323" i="43"/>
  <c r="E2191" i="43"/>
  <c r="E2093" i="43"/>
  <c r="E2021" i="43"/>
  <c r="E1973" i="43"/>
  <c r="E1925" i="43"/>
  <c r="E1877" i="43"/>
  <c r="E1829" i="43"/>
  <c r="E1781" i="43"/>
  <c r="E1733" i="43"/>
  <c r="E1685" i="43"/>
  <c r="E1637" i="43"/>
  <c r="E1589" i="43"/>
  <c r="E1541" i="43"/>
  <c r="E1493" i="43"/>
  <c r="E1445" i="43"/>
  <c r="E1397" i="43"/>
  <c r="E1349" i="43"/>
  <c r="E1301" i="43"/>
  <c r="E1253" i="43"/>
  <c r="E1205" i="43"/>
  <c r="E1157" i="43"/>
  <c r="E1109" i="43"/>
  <c r="E1061" i="43"/>
  <c r="E1013" i="43"/>
  <c r="E970" i="43"/>
  <c r="E934" i="43"/>
  <c r="E898" i="43"/>
  <c r="E862" i="43"/>
  <c r="E826" i="43"/>
  <c r="E790" i="43"/>
  <c r="E754" i="43"/>
  <c r="E718" i="43"/>
  <c r="E682" i="43"/>
  <c r="E646" i="43"/>
  <c r="E610" i="43"/>
  <c r="E574" i="43"/>
  <c r="E538" i="43"/>
  <c r="E502" i="43"/>
  <c r="E466" i="43"/>
  <c r="E431" i="43"/>
  <c r="E417" i="43"/>
  <c r="E405" i="43"/>
  <c r="E393" i="43"/>
  <c r="E381" i="43"/>
  <c r="E369" i="43"/>
  <c r="E357" i="43"/>
  <c r="E345" i="43"/>
  <c r="E333" i="43"/>
  <c r="E321" i="43"/>
  <c r="E309" i="43"/>
  <c r="E297" i="43"/>
  <c r="E285" i="43"/>
  <c r="E273" i="43"/>
  <c r="E261" i="43"/>
  <c r="E249" i="43"/>
  <c r="E237" i="43"/>
  <c r="E225" i="43"/>
  <c r="E213" i="43"/>
  <c r="E201" i="43"/>
  <c r="E189" i="43"/>
  <c r="E165" i="43"/>
  <c r="E153" i="43"/>
  <c r="E141" i="43"/>
  <c r="E129" i="43"/>
  <c r="E117" i="43"/>
  <c r="E105" i="43"/>
  <c r="E93" i="43"/>
  <c r="E81" i="43"/>
  <c r="E69" i="43"/>
  <c r="E57" i="43"/>
  <c r="E45" i="43"/>
  <c r="E33" i="43"/>
  <c r="E21" i="43"/>
  <c r="E8" i="43"/>
  <c r="E3529" i="43"/>
  <c r="E2914" i="43"/>
  <c r="E2493" i="43"/>
  <c r="E2301" i="43"/>
  <c r="E2173" i="43"/>
  <c r="E2082" i="43"/>
  <c r="E2013" i="43"/>
  <c r="E1965" i="43"/>
  <c r="E1917" i="43"/>
  <c r="E1869" i="43"/>
  <c r="E1821" i="43"/>
  <c r="E1773" i="43"/>
  <c r="E1725" i="43"/>
  <c r="E1677" i="43"/>
  <c r="E1629" i="43"/>
  <c r="E1581" i="43"/>
  <c r="E1533" i="43"/>
  <c r="E1485" i="43"/>
  <c r="E1437" i="43"/>
  <c r="E1389" i="43"/>
  <c r="E1341" i="43"/>
  <c r="E1293" i="43"/>
  <c r="E1245" i="43"/>
  <c r="E1197" i="43"/>
  <c r="E1149" i="43"/>
  <c r="E1101" i="43"/>
  <c r="E1053" i="43"/>
  <c r="E1005" i="43"/>
  <c r="E969" i="43"/>
  <c r="E933" i="43"/>
  <c r="E897" i="43"/>
  <c r="E861" i="43"/>
  <c r="E825" i="43"/>
  <c r="E789" i="43"/>
  <c r="E753" i="43"/>
  <c r="E717" i="43"/>
  <c r="E681" i="43"/>
  <c r="E645" i="43"/>
  <c r="E609" i="43"/>
  <c r="E573" i="43"/>
  <c r="E537" i="43"/>
  <c r="E501" i="43"/>
  <c r="E465" i="43"/>
  <c r="E430" i="43"/>
  <c r="E416" i="43"/>
  <c r="E404" i="43"/>
  <c r="E392" i="43"/>
  <c r="E380" i="43"/>
  <c r="E368" i="43"/>
  <c r="E356" i="43"/>
  <c r="E344" i="43"/>
  <c r="E332" i="43"/>
  <c r="E320" i="43"/>
  <c r="E308" i="43"/>
  <c r="E296" i="43"/>
  <c r="E284" i="43"/>
  <c r="E272" i="43"/>
  <c r="E260" i="43"/>
  <c r="E248" i="43"/>
  <c r="E236" i="43"/>
  <c r="E224" i="43"/>
  <c r="E212" i="43"/>
  <c r="E200" i="43"/>
  <c r="E188" i="43"/>
  <c r="E176" i="43"/>
  <c r="E164" i="43"/>
  <c r="E152" i="43"/>
  <c r="E140" i="43"/>
  <c r="E128" i="43"/>
  <c r="E116" i="43"/>
  <c r="E104" i="43"/>
  <c r="E92" i="43"/>
  <c r="E80" i="43"/>
  <c r="E68" i="43"/>
  <c r="E56" i="43"/>
  <c r="E44" i="43"/>
  <c r="E32" i="43"/>
  <c r="E20" i="43"/>
  <c r="E9" i="43"/>
  <c r="E235" i="43"/>
  <c r="E223" i="43"/>
  <c r="E211" i="43"/>
  <c r="E199" i="43"/>
  <c r="E187" i="43"/>
  <c r="E175" i="43"/>
  <c r="E163" i="43"/>
  <c r="E151" i="43"/>
  <c r="E139" i="43"/>
  <c r="E127" i="43"/>
  <c r="E115" i="43"/>
  <c r="E103" i="43"/>
  <c r="E91" i="43"/>
  <c r="E79" i="43"/>
  <c r="E67" i="43"/>
  <c r="E55" i="43"/>
  <c r="E43" i="43"/>
  <c r="E31" i="43"/>
  <c r="E19" i="43"/>
  <c r="E7" i="43"/>
  <c r="E3528" i="43"/>
  <c r="E2913" i="43"/>
  <c r="E2486" i="43"/>
  <c r="E2299" i="43"/>
  <c r="E2172" i="43"/>
  <c r="E2081" i="43"/>
  <c r="E2010" i="43"/>
  <c r="E1962" i="43"/>
  <c r="E1914" i="43"/>
  <c r="E1866" i="43"/>
  <c r="E1818" i="43"/>
  <c r="E1770" i="43"/>
  <c r="E1722" i="43"/>
  <c r="E1674" i="43"/>
  <c r="E1626" i="43"/>
  <c r="E1578" i="43"/>
  <c r="E1530" i="43"/>
  <c r="E1482" i="43"/>
  <c r="E1434" i="43"/>
  <c r="E1386" i="43"/>
  <c r="E1338" i="43"/>
  <c r="E1290" i="43"/>
  <c r="E1242" i="43"/>
  <c r="E1194" i="43"/>
  <c r="E1146" i="43"/>
  <c r="E1098" i="43"/>
  <c r="E1050" i="43"/>
  <c r="E1002" i="43"/>
  <c r="E966" i="43"/>
  <c r="E930" i="43"/>
  <c r="E894" i="43"/>
  <c r="E858" i="43"/>
  <c r="E822" i="43"/>
  <c r="E786" i="43"/>
  <c r="E750" i="43"/>
  <c r="E714" i="43"/>
  <c r="E678" i="43"/>
  <c r="E642" i="43"/>
  <c r="E606" i="43"/>
  <c r="E570" i="43"/>
  <c r="E534" i="43"/>
  <c r="E498" i="43"/>
  <c r="E462" i="43"/>
  <c r="E429" i="43"/>
  <c r="E415" i="43"/>
  <c r="E403" i="43"/>
  <c r="E391" i="43"/>
  <c r="E379" i="43"/>
  <c r="E367" i="43"/>
  <c r="E355" i="43"/>
  <c r="E343" i="43"/>
  <c r="E331" i="43"/>
  <c r="E319" i="43"/>
  <c r="E307" i="43"/>
  <c r="E295" i="43"/>
  <c r="E283" i="43"/>
  <c r="E271" i="43"/>
  <c r="E259" i="43"/>
  <c r="E247" i="43"/>
  <c r="E3361" i="43"/>
  <c r="E2842" i="43"/>
  <c r="E2449" i="43"/>
  <c r="E2277" i="43"/>
  <c r="E2156" i="43"/>
  <c r="E2070" i="43"/>
  <c r="E2009" i="43"/>
  <c r="E1961" i="43"/>
  <c r="E1913" i="43"/>
  <c r="E1865" i="43"/>
  <c r="E1817" i="43"/>
  <c r="E1769" i="43"/>
  <c r="E1721" i="43"/>
  <c r="E1673" i="43"/>
  <c r="E1625" i="43"/>
  <c r="E1577" i="43"/>
  <c r="E1529" i="43"/>
  <c r="E1481" i="43"/>
  <c r="E1433" i="43"/>
  <c r="E1385" i="43"/>
  <c r="E1337" i="43"/>
  <c r="E1289" i="43"/>
  <c r="E1241" i="43"/>
  <c r="E1193" i="43"/>
  <c r="E1145" i="43"/>
  <c r="E1097" i="43"/>
  <c r="E1049" i="43"/>
  <c r="E1001" i="43"/>
  <c r="E965" i="43"/>
  <c r="E929" i="43"/>
  <c r="E893" i="43"/>
  <c r="E857" i="43"/>
  <c r="E821" i="43"/>
  <c r="E785" i="43"/>
  <c r="E749" i="43"/>
  <c r="E713" i="43"/>
  <c r="E677" i="43"/>
  <c r="E641" i="43"/>
  <c r="E605" i="43"/>
  <c r="E569" i="43"/>
  <c r="E533" i="43"/>
  <c r="E497" i="43"/>
  <c r="E461" i="43"/>
  <c r="E426" i="43"/>
  <c r="E414" i="43"/>
  <c r="E402" i="43"/>
  <c r="E390" i="43"/>
  <c r="E378" i="43"/>
  <c r="E366" i="43"/>
  <c r="E354" i="43"/>
  <c r="E342" i="43"/>
  <c r="E330" i="43"/>
  <c r="E318" i="43"/>
  <c r="E306" i="43"/>
  <c r="E294" i="43"/>
  <c r="E282" i="43"/>
  <c r="E270" i="43"/>
  <c r="E258" i="43"/>
  <c r="E246" i="43"/>
  <c r="E234" i="43"/>
  <c r="E222" i="43"/>
  <c r="E210" i="43"/>
  <c r="E198" i="43"/>
  <c r="E186" i="43"/>
  <c r="E174" i="43"/>
  <c r="E162" i="43"/>
  <c r="E150" i="43"/>
  <c r="E138" i="43"/>
  <c r="E126" i="43"/>
  <c r="E114" i="43"/>
  <c r="E102" i="43"/>
  <c r="E90" i="43"/>
  <c r="E78" i="43"/>
  <c r="E66" i="43"/>
  <c r="E54" i="43"/>
  <c r="E42" i="43"/>
  <c r="E30" i="43"/>
  <c r="E18" i="43"/>
  <c r="E6" i="43"/>
  <c r="E365" i="43"/>
  <c r="E353" i="43"/>
  <c r="E341" i="43"/>
  <c r="E329" i="43"/>
  <c r="E317" i="43"/>
  <c r="E305" i="43"/>
  <c r="E293" i="43"/>
  <c r="E281" i="43"/>
  <c r="E269" i="43"/>
  <c r="E257" i="43"/>
  <c r="E233" i="43"/>
  <c r="E221" i="43"/>
  <c r="E197" i="43"/>
  <c r="E161" i="43"/>
  <c r="E125" i="43"/>
  <c r="E89" i="43"/>
  <c r="E65" i="43"/>
  <c r="E41" i="43"/>
  <c r="E17" i="43"/>
  <c r="E3360" i="43"/>
  <c r="E2841" i="43"/>
  <c r="E2446" i="43"/>
  <c r="E2275" i="43"/>
  <c r="E2155" i="43"/>
  <c r="E2069" i="43"/>
  <c r="E2001" i="43"/>
  <c r="E1953" i="43"/>
  <c r="E1905" i="43"/>
  <c r="E1857" i="43"/>
  <c r="E1809" i="43"/>
  <c r="E1761" i="43"/>
  <c r="E1713" i="43"/>
  <c r="E1665" i="43"/>
  <c r="E1617" i="43"/>
  <c r="E1569" i="43"/>
  <c r="E1521" i="43"/>
  <c r="E1473" i="43"/>
  <c r="E1425" i="43"/>
  <c r="E1377" i="43"/>
  <c r="E1329" i="43"/>
  <c r="E1281" i="43"/>
  <c r="E1233" i="43"/>
  <c r="E1185" i="43"/>
  <c r="E1137" i="43"/>
  <c r="E1089" i="43"/>
  <c r="E1041" i="43"/>
  <c r="E994" i="43"/>
  <c r="E958" i="43"/>
  <c r="E922" i="43"/>
  <c r="E886" i="43"/>
  <c r="E850" i="43"/>
  <c r="E814" i="43"/>
  <c r="E778" i="43"/>
  <c r="E742" i="43"/>
  <c r="E706" i="43"/>
  <c r="E670" i="43"/>
  <c r="E634" i="43"/>
  <c r="E598" i="43"/>
  <c r="E562" i="43"/>
  <c r="E526" i="43"/>
  <c r="E490" i="43"/>
  <c r="E454" i="43"/>
  <c r="E425" i="43"/>
  <c r="E413" i="43"/>
  <c r="E401" i="43"/>
  <c r="E389" i="43"/>
  <c r="E377" i="43"/>
  <c r="E245" i="43"/>
  <c r="E209" i="43"/>
  <c r="E185" i="43"/>
  <c r="E173" i="43"/>
  <c r="E149" i="43"/>
  <c r="E137" i="43"/>
  <c r="E113" i="43"/>
  <c r="E101" i="43"/>
  <c r="E77" i="43"/>
  <c r="E53" i="43"/>
  <c r="E29" i="43"/>
  <c r="E5" i="43"/>
  <c r="E3253" i="43"/>
  <c r="E2770" i="43"/>
  <c r="E2413" i="43"/>
  <c r="E2253" i="43"/>
  <c r="E2137" i="43"/>
  <c r="E2058" i="43"/>
  <c r="E1998" i="43"/>
  <c r="E1950" i="43"/>
  <c r="E1902" i="43"/>
  <c r="E1854" i="43"/>
  <c r="E1806" i="43"/>
  <c r="E1758" i="43"/>
  <c r="E1710" i="43"/>
  <c r="E1662" i="43"/>
  <c r="E1614" i="43"/>
  <c r="E1566" i="43"/>
  <c r="E1518" i="43"/>
  <c r="E1470" i="43"/>
  <c r="E1422" i="43"/>
  <c r="E1374" i="43"/>
  <c r="E1326" i="43"/>
  <c r="E1278" i="43"/>
  <c r="E1230" i="43"/>
  <c r="E1182" i="43"/>
  <c r="E1134" i="43"/>
  <c r="E1086" i="43"/>
  <c r="E1038" i="43"/>
  <c r="E993" i="43"/>
  <c r="E957" i="43"/>
  <c r="E921" i="43"/>
  <c r="E885" i="43"/>
  <c r="E849" i="43"/>
  <c r="E813" i="43"/>
  <c r="E777" i="43"/>
  <c r="E741" i="43"/>
  <c r="E705" i="43"/>
  <c r="E669" i="43"/>
  <c r="E633" i="43"/>
  <c r="E597" i="43"/>
  <c r="E561" i="43"/>
  <c r="E525" i="43"/>
  <c r="E489" i="43"/>
  <c r="E453" i="43"/>
  <c r="E424" i="43"/>
  <c r="E412" i="43"/>
  <c r="E400" i="43"/>
  <c r="E388" i="43"/>
  <c r="E376" i="43"/>
  <c r="E364" i="43"/>
  <c r="E352" i="43"/>
  <c r="E340" i="43"/>
  <c r="E328" i="43"/>
  <c r="E316" i="43"/>
  <c r="E304" i="43"/>
  <c r="E292" i="43"/>
  <c r="E280" i="43"/>
  <c r="E268" i="43"/>
  <c r="E256" i="43"/>
  <c r="E244" i="43"/>
  <c r="E232" i="43"/>
  <c r="E220" i="43"/>
  <c r="E208" i="43"/>
  <c r="E196" i="43"/>
  <c r="E184" i="43"/>
  <c r="E172" i="43"/>
  <c r="E160" i="43"/>
  <c r="E148" i="43"/>
  <c r="E136" i="43"/>
  <c r="E124" i="43"/>
  <c r="E112" i="43"/>
  <c r="E100" i="43"/>
  <c r="E88" i="43"/>
  <c r="E76" i="43"/>
  <c r="E64" i="43"/>
  <c r="E52" i="43"/>
  <c r="E40" i="43"/>
  <c r="E28" i="43"/>
  <c r="E16" i="43"/>
  <c r="E4" i="43"/>
  <c r="E449" i="43"/>
  <c r="E398" i="43"/>
  <c r="E362" i="43"/>
  <c r="E314" i="43"/>
  <c r="E278" i="43"/>
  <c r="E242" i="43"/>
  <c r="E194" i="43"/>
  <c r="E158" i="43"/>
  <c r="E110" i="43"/>
  <c r="E62" i="43"/>
  <c r="E2" i="43"/>
  <c r="E3252" i="43"/>
  <c r="E2769" i="43"/>
  <c r="E2410" i="43"/>
  <c r="E2251" i="43"/>
  <c r="E2136" i="43"/>
  <c r="E2057" i="43"/>
  <c r="E1997" i="43"/>
  <c r="E1949" i="43"/>
  <c r="E1901" i="43"/>
  <c r="E1853" i="43"/>
  <c r="E1805" i="43"/>
  <c r="E1757" i="43"/>
  <c r="E1709" i="43"/>
  <c r="E1661" i="43"/>
  <c r="E1613" i="43"/>
  <c r="E1565" i="43"/>
  <c r="E1517" i="43"/>
  <c r="E1469" i="43"/>
  <c r="E1421" i="43"/>
  <c r="E1373" i="43"/>
  <c r="E1325" i="43"/>
  <c r="E1277" i="43"/>
  <c r="E1229" i="43"/>
  <c r="E1181" i="43"/>
  <c r="E1133" i="43"/>
  <c r="E1085" i="43"/>
  <c r="E1037" i="43"/>
  <c r="E990" i="43"/>
  <c r="E954" i="43"/>
  <c r="E918" i="43"/>
  <c r="E882" i="43"/>
  <c r="E846" i="43"/>
  <c r="E810" i="43"/>
  <c r="E774" i="43"/>
  <c r="E738" i="43"/>
  <c r="E702" i="43"/>
  <c r="E666" i="43"/>
  <c r="E630" i="43"/>
  <c r="E594" i="43"/>
  <c r="E558" i="43"/>
  <c r="E522" i="43"/>
  <c r="E486" i="43"/>
  <c r="E450" i="43"/>
  <c r="E423" i="43"/>
  <c r="E411" i="43"/>
  <c r="E399" i="43"/>
  <c r="E387" i="43"/>
  <c r="E375" i="43"/>
  <c r="E363" i="43"/>
  <c r="E351" i="43"/>
  <c r="E339" i="43"/>
  <c r="E327" i="43"/>
  <c r="E315" i="43"/>
  <c r="E303" i="43"/>
  <c r="E291" i="43"/>
  <c r="E279" i="43"/>
  <c r="E267" i="43"/>
  <c r="E255" i="43"/>
  <c r="E243" i="43"/>
  <c r="E231" i="43"/>
  <c r="E219" i="43"/>
  <c r="E207" i="43"/>
  <c r="E195" i="43"/>
  <c r="E183" i="43"/>
  <c r="E171" i="43"/>
  <c r="E159" i="43"/>
  <c r="E147" i="43"/>
  <c r="E135" i="43"/>
  <c r="E123" i="43"/>
  <c r="E111" i="43"/>
  <c r="E99" i="43"/>
  <c r="E87" i="43"/>
  <c r="E75" i="43"/>
  <c r="E63" i="43"/>
  <c r="E51" i="43"/>
  <c r="E39" i="43"/>
  <c r="E27" i="43"/>
  <c r="E15" i="43"/>
  <c r="E3" i="43"/>
  <c r="E485" i="43"/>
  <c r="E410" i="43"/>
  <c r="E374" i="43"/>
  <c r="E338" i="43"/>
  <c r="E290" i="43"/>
  <c r="E254" i="43"/>
  <c r="E218" i="43"/>
  <c r="E206" i="43"/>
  <c r="E170" i="43"/>
  <c r="E146" i="43"/>
  <c r="E122" i="43"/>
  <c r="E98" i="43"/>
  <c r="E74" i="43"/>
  <c r="E38" i="43"/>
  <c r="E26" i="43"/>
  <c r="E3145" i="43"/>
  <c r="E2698" i="43"/>
  <c r="E2377" i="43"/>
  <c r="E2229" i="43"/>
  <c r="E2120" i="43"/>
  <c r="E2046" i="43"/>
  <c r="E1989" i="43"/>
  <c r="E1941" i="43"/>
  <c r="E1893" i="43"/>
  <c r="E1845" i="43"/>
  <c r="E1797" i="43"/>
  <c r="E1749" i="43"/>
  <c r="E1701" i="43"/>
  <c r="E1653" i="43"/>
  <c r="E1605" i="43"/>
  <c r="E1557" i="43"/>
  <c r="E1509" i="43"/>
  <c r="E1461" i="43"/>
  <c r="E1413" i="43"/>
  <c r="E1365" i="43"/>
  <c r="E1317" i="43"/>
  <c r="E1269" i="43"/>
  <c r="E1221" i="43"/>
  <c r="E1173" i="43"/>
  <c r="E1125" i="43"/>
  <c r="E1077" i="43"/>
  <c r="E1029" i="43"/>
  <c r="E989" i="43"/>
  <c r="E953" i="43"/>
  <c r="E917" i="43"/>
  <c r="E881" i="43"/>
  <c r="E845" i="43"/>
  <c r="E809" i="43"/>
  <c r="E773" i="43"/>
  <c r="E737" i="43"/>
  <c r="E701" i="43"/>
  <c r="E665" i="43"/>
  <c r="E629" i="43"/>
  <c r="E593" i="43"/>
  <c r="E557" i="43"/>
  <c r="E521" i="43"/>
  <c r="E422" i="43"/>
  <c r="E386" i="43"/>
  <c r="E350" i="43"/>
  <c r="E326" i="43"/>
  <c r="E302" i="43"/>
  <c r="E266" i="43"/>
  <c r="E230" i="43"/>
  <c r="E182" i="43"/>
  <c r="E134" i="43"/>
  <c r="E86" i="43"/>
  <c r="E50" i="43"/>
  <c r="E14" i="43"/>
  <c r="E3058" i="43"/>
  <c r="E2626" i="43"/>
  <c r="E2349" i="43"/>
  <c r="E2209" i="43"/>
  <c r="E2106" i="43"/>
  <c r="E2034" i="43"/>
  <c r="E1985" i="43"/>
  <c r="E1937" i="43"/>
  <c r="E1889" i="43"/>
  <c r="E1841" i="43"/>
  <c r="E1793" i="43"/>
  <c r="E1745" i="43"/>
  <c r="E1697" i="43"/>
  <c r="E1649" i="43"/>
  <c r="E1601" i="43"/>
  <c r="E1553" i="43"/>
  <c r="E1505" i="43"/>
  <c r="E1457" i="43"/>
  <c r="E1409" i="43"/>
  <c r="E1361" i="43"/>
  <c r="E1313" i="43"/>
  <c r="E1265" i="43"/>
  <c r="E1217" i="43"/>
  <c r="E1169" i="43"/>
  <c r="E1121" i="43"/>
  <c r="E1073" i="43"/>
  <c r="E1025" i="43"/>
  <c r="E981" i="43"/>
  <c r="E945" i="43"/>
  <c r="E909" i="43"/>
  <c r="E873" i="43"/>
  <c r="E837" i="43"/>
  <c r="E801" i="43"/>
  <c r="E765" i="43"/>
  <c r="E729" i="43"/>
  <c r="E693" i="43"/>
  <c r="E657" i="43"/>
  <c r="E621" i="43"/>
  <c r="E585" i="43"/>
  <c r="E549" i="43"/>
  <c r="E513" i="43"/>
  <c r="E477" i="43"/>
  <c r="E441" i="43"/>
  <c r="E420" i="43"/>
  <c r="E408" i="43"/>
  <c r="E396" i="43"/>
  <c r="E384" i="43"/>
  <c r="E372" i="43"/>
  <c r="E360" i="43"/>
  <c r="E348" i="43"/>
  <c r="E336" i="43"/>
  <c r="E324" i="43"/>
  <c r="E312" i="43"/>
  <c r="E300" i="43"/>
  <c r="E288" i="43"/>
  <c r="E276" i="43"/>
  <c r="E264" i="43"/>
  <c r="E252" i="43"/>
  <c r="E240" i="43"/>
  <c r="E228" i="43"/>
  <c r="E216" i="43"/>
  <c r="E204" i="43"/>
  <c r="E192" i="43"/>
  <c r="E180" i="43"/>
  <c r="E168" i="43"/>
  <c r="E156" i="43"/>
  <c r="E144" i="43"/>
  <c r="E132" i="43"/>
  <c r="E120" i="43"/>
  <c r="E108" i="43"/>
  <c r="E96" i="43"/>
  <c r="E84" i="43"/>
  <c r="E72" i="43"/>
  <c r="E60" i="43"/>
  <c r="E48" i="43"/>
  <c r="E36" i="43"/>
  <c r="E24" i="43"/>
  <c r="E12" i="43"/>
  <c r="E3057" i="43"/>
  <c r="E2625" i="43"/>
  <c r="E2347" i="43"/>
  <c r="E2208" i="43"/>
  <c r="E2105" i="43"/>
  <c r="E2033" i="43"/>
  <c r="E1977" i="43"/>
  <c r="E3144" i="43"/>
  <c r="E1833" i="43"/>
  <c r="E1545" i="43"/>
  <c r="E1257" i="43"/>
  <c r="E978" i="43"/>
  <c r="E762" i="43"/>
  <c r="E546" i="43"/>
  <c r="E395" i="43"/>
  <c r="E323" i="43"/>
  <c r="E251" i="43"/>
  <c r="E179" i="43"/>
  <c r="E107" i="43"/>
  <c r="E35" i="43"/>
  <c r="E421" i="43"/>
  <c r="E181" i="43"/>
  <c r="E2697" i="43"/>
  <c r="E1794" i="43"/>
  <c r="E1506" i="43"/>
  <c r="E1218" i="43"/>
  <c r="E946" i="43"/>
  <c r="E730" i="43"/>
  <c r="E514" i="43"/>
  <c r="E385" i="43"/>
  <c r="E313" i="43"/>
  <c r="E241" i="43"/>
  <c r="E169" i="43"/>
  <c r="E97" i="43"/>
  <c r="E25" i="43"/>
  <c r="E1362" i="43"/>
  <c r="E982" i="43"/>
  <c r="E2374" i="43"/>
  <c r="E1785" i="43"/>
  <c r="E1497" i="43"/>
  <c r="E1209" i="43"/>
  <c r="E942" i="43"/>
  <c r="E726" i="43"/>
  <c r="E510" i="43"/>
  <c r="E383" i="43"/>
  <c r="E311" i="43"/>
  <c r="E239" i="43"/>
  <c r="E167" i="43"/>
  <c r="E95" i="43"/>
  <c r="E23" i="43"/>
  <c r="E838" i="43"/>
  <c r="E109" i="43"/>
  <c r="E2228" i="43"/>
  <c r="E1746" i="43"/>
  <c r="E1458" i="43"/>
  <c r="E1170" i="43"/>
  <c r="E910" i="43"/>
  <c r="E694" i="43"/>
  <c r="E478" i="43"/>
  <c r="E373" i="43"/>
  <c r="E301" i="43"/>
  <c r="E229" i="43"/>
  <c r="E157" i="43"/>
  <c r="E85" i="43"/>
  <c r="E13" i="43"/>
  <c r="E622" i="43"/>
  <c r="E325" i="43"/>
  <c r="E2119" i="43"/>
  <c r="E1737" i="43"/>
  <c r="E1449" i="43"/>
  <c r="E1161" i="43"/>
  <c r="E906" i="43"/>
  <c r="E690" i="43"/>
  <c r="E474" i="43"/>
  <c r="E371" i="43"/>
  <c r="E299" i="43"/>
  <c r="E227" i="43"/>
  <c r="E155" i="43"/>
  <c r="E83" i="43"/>
  <c r="E11" i="43"/>
  <c r="E349" i="43"/>
  <c r="E766" i="43"/>
  <c r="E2045" i="43"/>
  <c r="E1698" i="43"/>
  <c r="E1410" i="43"/>
  <c r="E1122" i="43"/>
  <c r="E874" i="43"/>
  <c r="E658" i="43"/>
  <c r="E442" i="43"/>
  <c r="E361" i="43"/>
  <c r="E289" i="43"/>
  <c r="E217" i="43"/>
  <c r="E145" i="43"/>
  <c r="E73" i="43"/>
  <c r="E277" i="43"/>
  <c r="E1986" i="43"/>
  <c r="E1689" i="43"/>
  <c r="E1401" i="43"/>
  <c r="E1113" i="43"/>
  <c r="E870" i="43"/>
  <c r="E654" i="43"/>
  <c r="E438" i="43"/>
  <c r="E359" i="43"/>
  <c r="E287" i="43"/>
  <c r="E215" i="43"/>
  <c r="E143" i="43"/>
  <c r="E71" i="43"/>
  <c r="E1650" i="43"/>
  <c r="E550" i="43"/>
  <c r="E1938" i="43"/>
  <c r="E1074" i="43"/>
  <c r="E205" i="43"/>
  <c r="E133" i="43"/>
  <c r="E61" i="43"/>
  <c r="E397" i="43"/>
  <c r="E1929" i="43"/>
  <c r="E1641" i="43"/>
  <c r="E1353" i="43"/>
  <c r="E1065" i="43"/>
  <c r="E834" i="43"/>
  <c r="E618" i="43"/>
  <c r="E419" i="43"/>
  <c r="E347" i="43"/>
  <c r="E275" i="43"/>
  <c r="E203" i="43"/>
  <c r="E131" i="43"/>
  <c r="E59" i="43"/>
  <c r="E1890" i="43"/>
  <c r="E1602" i="43"/>
  <c r="E1314" i="43"/>
  <c r="E1026" i="43"/>
  <c r="E802" i="43"/>
  <c r="E586" i="43"/>
  <c r="E409" i="43"/>
  <c r="E337" i="43"/>
  <c r="E265" i="43"/>
  <c r="E193" i="43"/>
  <c r="E121" i="43"/>
  <c r="E49" i="43"/>
  <c r="E253" i="43"/>
  <c r="E1881" i="43"/>
  <c r="E1593" i="43"/>
  <c r="E1305" i="43"/>
  <c r="E1017" i="43"/>
  <c r="E798" i="43"/>
  <c r="E582" i="43"/>
  <c r="E407" i="43"/>
  <c r="E335" i="43"/>
  <c r="E263" i="43"/>
  <c r="E191" i="43"/>
  <c r="E119" i="43"/>
  <c r="E47" i="43"/>
  <c r="E1842" i="43"/>
  <c r="E1554" i="43"/>
  <c r="E1266" i="43"/>
  <c r="E37" i="43"/>
  <c r="E9539" i="43"/>
  <c r="E9542" i="43"/>
  <c r="E9541" i="43"/>
  <c r="F22" i="32"/>
  <c r="G22" i="32" s="1"/>
  <c r="F21" i="32"/>
  <c r="G21" i="32" s="1"/>
  <c r="F20" i="32"/>
  <c r="G20" i="32" s="1"/>
  <c r="F19" i="32"/>
  <c r="G19" i="32" s="1"/>
  <c r="Q13" i="10"/>
  <c r="Q18" i="10" s="1"/>
  <c r="Q8" i="35"/>
  <c r="Q5" i="35"/>
  <c r="L1" i="42" s="1"/>
  <c r="I4" i="10"/>
  <c r="I30" i="10" s="1"/>
  <c r="G60" i="31"/>
  <c r="G72" i="31" s="1"/>
  <c r="E1425" i="39"/>
  <c r="E1424" i="39"/>
  <c r="E1412" i="39"/>
  <c r="E1400" i="39"/>
  <c r="E1388" i="39"/>
  <c r="E1376" i="39"/>
  <c r="E1364" i="39"/>
  <c r="E1352" i="39"/>
  <c r="E1340" i="39"/>
  <c r="E1328" i="39"/>
  <c r="E1316" i="39"/>
  <c r="E1304" i="39"/>
  <c r="E1292" i="39"/>
  <c r="E1280" i="39"/>
  <c r="E1268" i="39"/>
  <c r="E1256" i="39"/>
  <c r="E1244" i="39"/>
  <c r="E1232" i="39"/>
  <c r="E1220" i="39"/>
  <c r="E1208" i="39"/>
  <c r="E1196" i="39"/>
  <c r="E1184" i="39"/>
  <c r="E1172" i="39"/>
  <c r="E1160" i="39"/>
  <c r="E1148" i="39"/>
  <c r="E1136" i="39"/>
  <c r="E1124" i="39"/>
  <c r="E1112" i="39"/>
  <c r="E1100" i="39"/>
  <c r="E1088" i="39"/>
  <c r="E1076" i="39"/>
  <c r="E1064" i="39"/>
  <c r="E1052" i="39"/>
  <c r="E1040" i="39"/>
  <c r="E1028" i="39"/>
  <c r="E1016" i="39"/>
  <c r="E1004" i="39"/>
  <c r="E992" i="39"/>
  <c r="E980" i="39"/>
  <c r="E968" i="39"/>
  <c r="E956" i="39"/>
  <c r="E944" i="39"/>
  <c r="E932" i="39"/>
  <c r="E920" i="39"/>
  <c r="E908" i="39"/>
  <c r="E896" i="39"/>
  <c r="E884" i="39"/>
  <c r="E872" i="39"/>
  <c r="E860" i="39"/>
  <c r="E848" i="39"/>
  <c r="E836" i="39"/>
  <c r="E824" i="39"/>
  <c r="E812" i="39"/>
  <c r="E800" i="39"/>
  <c r="E788" i="39"/>
  <c r="E776" i="39"/>
  <c r="E764" i="39"/>
  <c r="E752" i="39"/>
  <c r="E740" i="39"/>
  <c r="E728" i="39"/>
  <c r="E716" i="39"/>
  <c r="E704" i="39"/>
  <c r="E692" i="39"/>
  <c r="E680" i="39"/>
  <c r="E668" i="39"/>
  <c r="E656" i="39"/>
  <c r="E644" i="39"/>
  <c r="E632" i="39"/>
  <c r="E620" i="39"/>
  <c r="E608" i="39"/>
  <c r="E596" i="39"/>
  <c r="E584" i="39"/>
  <c r="E572" i="39"/>
  <c r="E560" i="39"/>
  <c r="E548" i="39"/>
  <c r="E536" i="39"/>
  <c r="E524" i="39"/>
  <c r="E512" i="39"/>
  <c r="E500" i="39"/>
  <c r="E488" i="39"/>
  <c r="E476" i="39"/>
  <c r="E464" i="39"/>
  <c r="E452" i="39"/>
  <c r="E440" i="39"/>
  <c r="E428" i="39"/>
  <c r="E416" i="39"/>
  <c r="E1423" i="39"/>
  <c r="E1411" i="39"/>
  <c r="E1399" i="39"/>
  <c r="E1387" i="39"/>
  <c r="E1375" i="39"/>
  <c r="E1363" i="39"/>
  <c r="E1351" i="39"/>
  <c r="E1339" i="39"/>
  <c r="E1327" i="39"/>
  <c r="E1315" i="39"/>
  <c r="E1303" i="39"/>
  <c r="E1291" i="39"/>
  <c r="E1279" i="39"/>
  <c r="E1267" i="39"/>
  <c r="E1255" i="39"/>
  <c r="E1243" i="39"/>
  <c r="E1231" i="39"/>
  <c r="E1219" i="39"/>
  <c r="E1207" i="39"/>
  <c r="E1195" i="39"/>
  <c r="E1183" i="39"/>
  <c r="E1171" i="39"/>
  <c r="E1159" i="39"/>
  <c r="E1147" i="39"/>
  <c r="E1135" i="39"/>
  <c r="E1123" i="39"/>
  <c r="E1111" i="39"/>
  <c r="E1099" i="39"/>
  <c r="E1087" i="39"/>
  <c r="E1075" i="39"/>
  <c r="E1063" i="39"/>
  <c r="E1051" i="39"/>
  <c r="E1039" i="39"/>
  <c r="E1027" i="39"/>
  <c r="E1015" i="39"/>
  <c r="E1003" i="39"/>
  <c r="E991" i="39"/>
  <c r="E979" i="39"/>
  <c r="E967" i="39"/>
  <c r="E955" i="39"/>
  <c r="E943" i="39"/>
  <c r="E931" i="39"/>
  <c r="E919" i="39"/>
  <c r="E907" i="39"/>
  <c r="E895" i="39"/>
  <c r="E883" i="39"/>
  <c r="E871" i="39"/>
  <c r="E859" i="39"/>
  <c r="E847" i="39"/>
  <c r="E835" i="39"/>
  <c r="E823" i="39"/>
  <c r="E811" i="39"/>
  <c r="E799" i="39"/>
  <c r="E787" i="39"/>
  <c r="E775" i="39"/>
  <c r="E763" i="39"/>
  <c r="E751" i="39"/>
  <c r="E739" i="39"/>
  <c r="E727" i="39"/>
  <c r="E715" i="39"/>
  <c r="E703" i="39"/>
  <c r="E691" i="39"/>
  <c r="E679" i="39"/>
  <c r="E667" i="39"/>
  <c r="E655" i="39"/>
  <c r="E643" i="39"/>
  <c r="E631" i="39"/>
  <c r="E619" i="39"/>
  <c r="E607" i="39"/>
  <c r="E595" i="39"/>
  <c r="E583" i="39"/>
  <c r="E571" i="39"/>
  <c r="E559" i="39"/>
  <c r="E547" i="39"/>
  <c r="E535" i="39"/>
  <c r="E523" i="39"/>
  <c r="E511" i="39"/>
  <c r="E499" i="39"/>
  <c r="E487" i="39"/>
  <c r="E475" i="39"/>
  <c r="E463" i="39"/>
  <c r="E1422" i="39"/>
  <c r="E1421" i="39"/>
  <c r="E1420" i="39"/>
  <c r="E1419" i="39"/>
  <c r="E1418" i="39"/>
  <c r="E1406" i="39"/>
  <c r="E1394" i="39"/>
  <c r="E1382" i="39"/>
  <c r="E1370" i="39"/>
  <c r="E1358" i="39"/>
  <c r="E1346" i="39"/>
  <c r="E1334" i="39"/>
  <c r="E1322" i="39"/>
  <c r="E1310" i="39"/>
  <c r="E1298" i="39"/>
  <c r="E1286" i="39"/>
  <c r="E1274" i="39"/>
  <c r="E1262" i="39"/>
  <c r="E1250" i="39"/>
  <c r="E1238" i="39"/>
  <c r="E1226" i="39"/>
  <c r="E1214" i="39"/>
  <c r="E1202" i="39"/>
  <c r="E1190" i="39"/>
  <c r="E1178" i="39"/>
  <c r="E1166" i="39"/>
  <c r="E1154" i="39"/>
  <c r="E1142" i="39"/>
  <c r="E1130" i="39"/>
  <c r="E1118" i="39"/>
  <c r="E1106" i="39"/>
  <c r="E1094" i="39"/>
  <c r="E1082" i="39"/>
  <c r="E1070" i="39"/>
  <c r="E1058" i="39"/>
  <c r="E1046" i="39"/>
  <c r="E1034" i="39"/>
  <c r="E1022" i="39"/>
  <c r="E1010" i="39"/>
  <c r="E998" i="39"/>
  <c r="E986" i="39"/>
  <c r="E974" i="39"/>
  <c r="E962" i="39"/>
  <c r="E950" i="39"/>
  <c r="E938" i="39"/>
  <c r="E926" i="39"/>
  <c r="E914" i="39"/>
  <c r="E1417" i="39"/>
  <c r="E1416" i="39"/>
  <c r="E1415" i="39"/>
  <c r="E1414" i="39"/>
  <c r="E1413" i="39"/>
  <c r="E1396" i="39"/>
  <c r="E1380" i="39"/>
  <c r="E1365" i="39"/>
  <c r="E1348" i="39"/>
  <c r="E1332" i="39"/>
  <c r="E1317" i="39"/>
  <c r="E1300" i="39"/>
  <c r="E1284" i="39"/>
  <c r="E1269" i="39"/>
  <c r="E1252" i="39"/>
  <c r="E1236" i="39"/>
  <c r="E1221" i="39"/>
  <c r="E1204" i="39"/>
  <c r="E1188" i="39"/>
  <c r="E1173" i="39"/>
  <c r="E1156" i="39"/>
  <c r="E1140" i="39"/>
  <c r="E1125" i="39"/>
  <c r="E1108" i="39"/>
  <c r="E1092" i="39"/>
  <c r="E1077" i="39"/>
  <c r="E1060" i="39"/>
  <c r="E1044" i="39"/>
  <c r="E1029" i="39"/>
  <c r="E1012" i="39"/>
  <c r="E996" i="39"/>
  <c r="E981" i="39"/>
  <c r="E964" i="39"/>
  <c r="E948" i="39"/>
  <c r="E933" i="39"/>
  <c r="E916" i="39"/>
  <c r="E901" i="39"/>
  <c r="E887" i="39"/>
  <c r="E873" i="39"/>
  <c r="E857" i="39"/>
  <c r="E843" i="39"/>
  <c r="E829" i="39"/>
  <c r="E815" i="39"/>
  <c r="E801" i="39"/>
  <c r="E785" i="39"/>
  <c r="E771" i="39"/>
  <c r="E757" i="39"/>
  <c r="E743" i="39"/>
  <c r="E729" i="39"/>
  <c r="E713" i="39"/>
  <c r="E699" i="39"/>
  <c r="E685" i="39"/>
  <c r="E671" i="39"/>
  <c r="E657" i="39"/>
  <c r="E641" i="39"/>
  <c r="E627" i="39"/>
  <c r="E613" i="39"/>
  <c r="E599" i="39"/>
  <c r="E585" i="39"/>
  <c r="E569" i="39"/>
  <c r="E555" i="39"/>
  <c r="E541" i="39"/>
  <c r="E527" i="39"/>
  <c r="E513" i="39"/>
  <c r="E497" i="39"/>
  <c r="E483" i="39"/>
  <c r="E469" i="39"/>
  <c r="E455" i="39"/>
  <c r="E442" i="39"/>
  <c r="E429" i="39"/>
  <c r="E415" i="39"/>
  <c r="E403" i="39"/>
  <c r="E391" i="39"/>
  <c r="E379" i="39"/>
  <c r="E367" i="39"/>
  <c r="E355" i="39"/>
  <c r="E343" i="39"/>
  <c r="E331" i="39"/>
  <c r="E319" i="39"/>
  <c r="E307" i="39"/>
  <c r="E295" i="39"/>
  <c r="E283" i="39"/>
  <c r="E271" i="39"/>
  <c r="E259" i="39"/>
  <c r="E247" i="39"/>
  <c r="E235" i="39"/>
  <c r="E223" i="39"/>
  <c r="E211" i="39"/>
  <c r="E199" i="39"/>
  <c r="E1410" i="39"/>
  <c r="E1395" i="39"/>
  <c r="E1379" i="39"/>
  <c r="E1362" i="39"/>
  <c r="E1347" i="39"/>
  <c r="E1331" i="39"/>
  <c r="E1314" i="39"/>
  <c r="E1299" i="39"/>
  <c r="E1283" i="39"/>
  <c r="E1266" i="39"/>
  <c r="E1251" i="39"/>
  <c r="E1235" i="39"/>
  <c r="E1218" i="39"/>
  <c r="E1203" i="39"/>
  <c r="E1187" i="39"/>
  <c r="E1170" i="39"/>
  <c r="E1155" i="39"/>
  <c r="E1139" i="39"/>
  <c r="E1122" i="39"/>
  <c r="E1107" i="39"/>
  <c r="E1091" i="39"/>
  <c r="E1074" i="39"/>
  <c r="E1059" i="39"/>
  <c r="E1043" i="39"/>
  <c r="E1026" i="39"/>
  <c r="E1011" i="39"/>
  <c r="E995" i="39"/>
  <c r="E978" i="39"/>
  <c r="E963" i="39"/>
  <c r="E947" i="39"/>
  <c r="E930" i="39"/>
  <c r="E915" i="39"/>
  <c r="E900" i="39"/>
  <c r="E886" i="39"/>
  <c r="E870" i="39"/>
  <c r="E856" i="39"/>
  <c r="E842" i="39"/>
  <c r="E828" i="39"/>
  <c r="E814" i="39"/>
  <c r="E798" i="39"/>
  <c r="E784" i="39"/>
  <c r="E770" i="39"/>
  <c r="E756" i="39"/>
  <c r="E742" i="39"/>
  <c r="E726" i="39"/>
  <c r="E712" i="39"/>
  <c r="E698" i="39"/>
  <c r="E684" i="39"/>
  <c r="E670" i="39"/>
  <c r="E654" i="39"/>
  <c r="E640" i="39"/>
  <c r="E626" i="39"/>
  <c r="E612" i="39"/>
  <c r="E598" i="39"/>
  <c r="E582" i="39"/>
  <c r="E568" i="39"/>
  <c r="E554" i="39"/>
  <c r="E540" i="39"/>
  <c r="E526" i="39"/>
  <c r="E510" i="39"/>
  <c r="E496" i="39"/>
  <c r="E482" i="39"/>
  <c r="E468" i="39"/>
  <c r="E454" i="39"/>
  <c r="E441" i="39"/>
  <c r="E427" i="39"/>
  <c r="E414" i="39"/>
  <c r="E402" i="39"/>
  <c r="E390" i="39"/>
  <c r="E378" i="39"/>
  <c r="E366" i="39"/>
  <c r="E354" i="39"/>
  <c r="E342" i="39"/>
  <c r="E330" i="39"/>
  <c r="E318" i="39"/>
  <c r="E306" i="39"/>
  <c r="E294" i="39"/>
  <c r="E282" i="39"/>
  <c r="E270" i="39"/>
  <c r="E258" i="39"/>
  <c r="E246" i="39"/>
  <c r="E234" i="39"/>
  <c r="E222" i="39"/>
  <c r="E210" i="39"/>
  <c r="E198" i="39"/>
  <c r="E186" i="39"/>
  <c r="E1409" i="39"/>
  <c r="E1393" i="39"/>
  <c r="E1378" i="39"/>
  <c r="E1361" i="39"/>
  <c r="E1345" i="39"/>
  <c r="E1330" i="39"/>
  <c r="E1313" i="39"/>
  <c r="E1297" i="39"/>
  <c r="E1282" i="39"/>
  <c r="E1265" i="39"/>
  <c r="E1249" i="39"/>
  <c r="E1234" i="39"/>
  <c r="E1217" i="39"/>
  <c r="E1201" i="39"/>
  <c r="E1186" i="39"/>
  <c r="E1169" i="39"/>
  <c r="E1153" i="39"/>
  <c r="E1138" i="39"/>
  <c r="E1121" i="39"/>
  <c r="E1105" i="39"/>
  <c r="E1090" i="39"/>
  <c r="E1073" i="39"/>
  <c r="E1057" i="39"/>
  <c r="E1042" i="39"/>
  <c r="E1025" i="39"/>
  <c r="E1009" i="39"/>
  <c r="E994" i="39"/>
  <c r="E977" i="39"/>
  <c r="E961" i="39"/>
  <c r="E946" i="39"/>
  <c r="E929" i="39"/>
  <c r="E913" i="39"/>
  <c r="E899" i="39"/>
  <c r="E885" i="39"/>
  <c r="E869" i="39"/>
  <c r="E855" i="39"/>
  <c r="E841" i="39"/>
  <c r="E827" i="39"/>
  <c r="E813" i="39"/>
  <c r="E797" i="39"/>
  <c r="E783" i="39"/>
  <c r="E769" i="39"/>
  <c r="E755" i="39"/>
  <c r="E741" i="39"/>
  <c r="E725" i="39"/>
  <c r="E711" i="39"/>
  <c r="E697" i="39"/>
  <c r="E683" i="39"/>
  <c r="E669" i="39"/>
  <c r="E653" i="39"/>
  <c r="E639" i="39"/>
  <c r="E625" i="39"/>
  <c r="E611" i="39"/>
  <c r="E597" i="39"/>
  <c r="E581" i="39"/>
  <c r="E567" i="39"/>
  <c r="E553" i="39"/>
  <c r="E539" i="39"/>
  <c r="E525" i="39"/>
  <c r="E509" i="39"/>
  <c r="E495" i="39"/>
  <c r="E481" i="39"/>
  <c r="E467" i="39"/>
  <c r="E453" i="39"/>
  <c r="E439" i="39"/>
  <c r="E426" i="39"/>
  <c r="E413" i="39"/>
  <c r="E401" i="39"/>
  <c r="E389" i="39"/>
  <c r="E377" i="39"/>
  <c r="E365" i="39"/>
  <c r="E353" i="39"/>
  <c r="E341" i="39"/>
  <c r="E329" i="39"/>
  <c r="E317" i="39"/>
  <c r="E305" i="39"/>
  <c r="E293" i="39"/>
  <c r="E281" i="39"/>
  <c r="E269" i="39"/>
  <c r="E257" i="39"/>
  <c r="E245" i="39"/>
  <c r="E233" i="39"/>
  <c r="E221" i="39"/>
  <c r="E209" i="39"/>
  <c r="E197" i="39"/>
  <c r="E1408" i="39"/>
  <c r="E1392" i="39"/>
  <c r="E1377" i="39"/>
  <c r="E1360" i="39"/>
  <c r="E1344" i="39"/>
  <c r="E1329" i="39"/>
  <c r="E1312" i="39"/>
  <c r="E1296" i="39"/>
  <c r="E1281" i="39"/>
  <c r="E1264" i="39"/>
  <c r="E1248" i="39"/>
  <c r="E1233" i="39"/>
  <c r="E1216" i="39"/>
  <c r="E1200" i="39"/>
  <c r="E1185" i="39"/>
  <c r="E1168" i="39"/>
  <c r="E1152" i="39"/>
  <c r="E1137" i="39"/>
  <c r="E1120" i="39"/>
  <c r="E1104" i="39"/>
  <c r="E1089" i="39"/>
  <c r="E1072" i="39"/>
  <c r="E1056" i="39"/>
  <c r="E1041" i="39"/>
  <c r="E1024" i="39"/>
  <c r="E1008" i="39"/>
  <c r="E993" i="39"/>
  <c r="E976" i="39"/>
  <c r="E960" i="39"/>
  <c r="E945" i="39"/>
  <c r="E928" i="39"/>
  <c r="E912" i="39"/>
  <c r="E898" i="39"/>
  <c r="E882" i="39"/>
  <c r="E868" i="39"/>
  <c r="E854" i="39"/>
  <c r="E840" i="39"/>
  <c r="E826" i="39"/>
  <c r="E810" i="39"/>
  <c r="E796" i="39"/>
  <c r="E782" i="39"/>
  <c r="E768" i="39"/>
  <c r="E754" i="39"/>
  <c r="E738" i="39"/>
  <c r="E724" i="39"/>
  <c r="E710" i="39"/>
  <c r="E696" i="39"/>
  <c r="E682" i="39"/>
  <c r="E666" i="39"/>
  <c r="E652" i="39"/>
  <c r="E638" i="39"/>
  <c r="E624" i="39"/>
  <c r="E610" i="39"/>
  <c r="E594" i="39"/>
  <c r="E580" i="39"/>
  <c r="E566" i="39"/>
  <c r="E552" i="39"/>
  <c r="E538" i="39"/>
  <c r="E522" i="39"/>
  <c r="E508" i="39"/>
  <c r="E494" i="39"/>
  <c r="E480" i="39"/>
  <c r="E466" i="39"/>
  <c r="E451" i="39"/>
  <c r="E438" i="39"/>
  <c r="E425" i="39"/>
  <c r="E412" i="39"/>
  <c r="E400" i="39"/>
  <c r="E388" i="39"/>
  <c r="E376" i="39"/>
  <c r="E364" i="39"/>
  <c r="E352" i="39"/>
  <c r="E340" i="39"/>
  <c r="E328" i="39"/>
  <c r="E316" i="39"/>
  <c r="E1407" i="39"/>
  <c r="E1391" i="39"/>
  <c r="E1374" i="39"/>
  <c r="E1359" i="39"/>
  <c r="E1343" i="39"/>
  <c r="E1326" i="39"/>
  <c r="E1311" i="39"/>
  <c r="E1295" i="39"/>
  <c r="E1278" i="39"/>
  <c r="E1263" i="39"/>
  <c r="E1247" i="39"/>
  <c r="E1230" i="39"/>
  <c r="E1215" i="39"/>
  <c r="E1199" i="39"/>
  <c r="E1182" i="39"/>
  <c r="E1167" i="39"/>
  <c r="E1151" i="39"/>
  <c r="E1134" i="39"/>
  <c r="E1119" i="39"/>
  <c r="E1103" i="39"/>
  <c r="E1086" i="39"/>
  <c r="E1071" i="39"/>
  <c r="E1055" i="39"/>
  <c r="E1038" i="39"/>
  <c r="E1023" i="39"/>
  <c r="E1007" i="39"/>
  <c r="E990" i="39"/>
  <c r="E975" i="39"/>
  <c r="E959" i="39"/>
  <c r="E942" i="39"/>
  <c r="E927" i="39"/>
  <c r="E911" i="39"/>
  <c r="E897" i="39"/>
  <c r="E881" i="39"/>
  <c r="E867" i="39"/>
  <c r="E853" i="39"/>
  <c r="E839" i="39"/>
  <c r="E825" i="39"/>
  <c r="E809" i="39"/>
  <c r="E795" i="39"/>
  <c r="E781" i="39"/>
  <c r="E767" i="39"/>
  <c r="E753" i="39"/>
  <c r="E737" i="39"/>
  <c r="E723" i="39"/>
  <c r="E709" i="39"/>
  <c r="E695" i="39"/>
  <c r="E681" i="39"/>
  <c r="E665" i="39"/>
  <c r="E651" i="39"/>
  <c r="E637" i="39"/>
  <c r="E623" i="39"/>
  <c r="E609" i="39"/>
  <c r="E593" i="39"/>
  <c r="E579" i="39"/>
  <c r="E565" i="39"/>
  <c r="E551" i="39"/>
  <c r="E537" i="39"/>
  <c r="E521" i="39"/>
  <c r="E507" i="39"/>
  <c r="E493" i="39"/>
  <c r="E479" i="39"/>
  <c r="E465" i="39"/>
  <c r="E450" i="39"/>
  <c r="E437" i="39"/>
  <c r="E424" i="39"/>
  <c r="E411" i="39"/>
  <c r="E399" i="39"/>
  <c r="E387" i="39"/>
  <c r="E375" i="39"/>
  <c r="E363" i="39"/>
  <c r="E351" i="39"/>
  <c r="E339" i="39"/>
  <c r="E327" i="39"/>
  <c r="E315" i="39"/>
  <c r="E303" i="39"/>
  <c r="E291" i="39"/>
  <c r="E279" i="39"/>
  <c r="E267" i="39"/>
  <c r="E255" i="39"/>
  <c r="E243" i="39"/>
  <c r="E231" i="39"/>
  <c r="E219" i="39"/>
  <c r="E207" i="39"/>
  <c r="E195" i="39"/>
  <c r="E1405" i="39"/>
  <c r="E1390" i="39"/>
  <c r="E1373" i="39"/>
  <c r="E1357" i="39"/>
  <c r="E1342" i="39"/>
  <c r="E1325" i="39"/>
  <c r="E1309" i="39"/>
  <c r="E1294" i="39"/>
  <c r="E1277" i="39"/>
  <c r="E1261" i="39"/>
  <c r="E1246" i="39"/>
  <c r="E1229" i="39"/>
  <c r="E1213" i="39"/>
  <c r="E1198" i="39"/>
  <c r="E1181" i="39"/>
  <c r="E1165" i="39"/>
  <c r="E1150" i="39"/>
  <c r="E1133" i="39"/>
  <c r="E1117" i="39"/>
  <c r="E1102" i="39"/>
  <c r="E1085" i="39"/>
  <c r="E1069" i="39"/>
  <c r="E1054" i="39"/>
  <c r="E1037" i="39"/>
  <c r="E1021" i="39"/>
  <c r="E1006" i="39"/>
  <c r="E989" i="39"/>
  <c r="E973" i="39"/>
  <c r="E958" i="39"/>
  <c r="E941" i="39"/>
  <c r="E925" i="39"/>
  <c r="E910" i="39"/>
  <c r="E894" i="39"/>
  <c r="E880" i="39"/>
  <c r="E866" i="39"/>
  <c r="E852" i="39"/>
  <c r="E838" i="39"/>
  <c r="E822" i="39"/>
  <c r="E808" i="39"/>
  <c r="E794" i="39"/>
  <c r="E780" i="39"/>
  <c r="E766" i="39"/>
  <c r="E750" i="39"/>
  <c r="E736" i="39"/>
  <c r="E722" i="39"/>
  <c r="E708" i="39"/>
  <c r="E694" i="39"/>
  <c r="E678" i="39"/>
  <c r="E664" i="39"/>
  <c r="E650" i="39"/>
  <c r="E636" i="39"/>
  <c r="E622" i="39"/>
  <c r="E606" i="39"/>
  <c r="E592" i="39"/>
  <c r="E578" i="39"/>
  <c r="E564" i="39"/>
  <c r="E550" i="39"/>
  <c r="E534" i="39"/>
  <c r="E520" i="39"/>
  <c r="E506" i="39"/>
  <c r="E492" i="39"/>
  <c r="E478" i="39"/>
  <c r="E462" i="39"/>
  <c r="E449" i="39"/>
  <c r="E436" i="39"/>
  <c r="E423" i="39"/>
  <c r="E410" i="39"/>
  <c r="E398" i="39"/>
  <c r="E386" i="39"/>
  <c r="E374" i="39"/>
  <c r="E362" i="39"/>
  <c r="E350" i="39"/>
  <c r="E338" i="39"/>
  <c r="E326" i="39"/>
  <c r="E314" i="39"/>
  <c r="E302" i="39"/>
  <c r="E290" i="39"/>
  <c r="E278" i="39"/>
  <c r="E266" i="39"/>
  <c r="E254" i="39"/>
  <c r="E1404" i="39"/>
  <c r="E1389" i="39"/>
  <c r="E1372" i="39"/>
  <c r="E1356" i="39"/>
  <c r="E1341" i="39"/>
  <c r="E1324" i="39"/>
  <c r="E1308" i="39"/>
  <c r="E1293" i="39"/>
  <c r="E1276" i="39"/>
  <c r="E1260" i="39"/>
  <c r="E1245" i="39"/>
  <c r="E1228" i="39"/>
  <c r="E1212" i="39"/>
  <c r="E1197" i="39"/>
  <c r="E1180" i="39"/>
  <c r="E1164" i="39"/>
  <c r="E1149" i="39"/>
  <c r="E1132" i="39"/>
  <c r="E1116" i="39"/>
  <c r="E1101" i="39"/>
  <c r="E1084" i="39"/>
  <c r="E1068" i="39"/>
  <c r="E1053" i="39"/>
  <c r="E1036" i="39"/>
  <c r="E1020" i="39"/>
  <c r="E1005" i="39"/>
  <c r="E988" i="39"/>
  <c r="E972" i="39"/>
  <c r="E957" i="39"/>
  <c r="E940" i="39"/>
  <c r="E924" i="39"/>
  <c r="E909" i="39"/>
  <c r="E893" i="39"/>
  <c r="E879" i="39"/>
  <c r="E865" i="39"/>
  <c r="E851" i="39"/>
  <c r="E837" i="39"/>
  <c r="E821" i="39"/>
  <c r="E807" i="39"/>
  <c r="E793" i="39"/>
  <c r="E779" i="39"/>
  <c r="E765" i="39"/>
  <c r="E749" i="39"/>
  <c r="E735" i="39"/>
  <c r="E721" i="39"/>
  <c r="E707" i="39"/>
  <c r="E693" i="39"/>
  <c r="E677" i="39"/>
  <c r="E663" i="39"/>
  <c r="E649" i="39"/>
  <c r="E635" i="39"/>
  <c r="E621" i="39"/>
  <c r="E605" i="39"/>
  <c r="E591" i="39"/>
  <c r="E577" i="39"/>
  <c r="E563" i="39"/>
  <c r="E549" i="39"/>
  <c r="E533" i="39"/>
  <c r="E519" i="39"/>
  <c r="E505" i="39"/>
  <c r="E491" i="39"/>
  <c r="E477" i="39"/>
  <c r="E461" i="39"/>
  <c r="E448" i="39"/>
  <c r="E435" i="39"/>
  <c r="E422" i="39"/>
  <c r="E409" i="39"/>
  <c r="E397" i="39"/>
  <c r="E385" i="39"/>
  <c r="E373" i="39"/>
  <c r="E361" i="39"/>
  <c r="E349" i="39"/>
  <c r="E1403" i="39"/>
  <c r="E1386" i="39"/>
  <c r="E1371" i="39"/>
  <c r="E1355" i="39"/>
  <c r="E1338" i="39"/>
  <c r="E1323" i="39"/>
  <c r="E1307" i="39"/>
  <c r="E1290" i="39"/>
  <c r="E1275" i="39"/>
  <c r="E1259" i="39"/>
  <c r="E1242" i="39"/>
  <c r="E1227" i="39"/>
  <c r="E1211" i="39"/>
  <c r="E1194" i="39"/>
  <c r="E1179" i="39"/>
  <c r="E1163" i="39"/>
  <c r="E1146" i="39"/>
  <c r="E1131" i="39"/>
  <c r="E1115" i="39"/>
  <c r="E1098" i="39"/>
  <c r="E1083" i="39"/>
  <c r="E1067" i="39"/>
  <c r="E1050" i="39"/>
  <c r="E1035" i="39"/>
  <c r="E1019" i="39"/>
  <c r="E1002" i="39"/>
  <c r="E987" i="39"/>
  <c r="E971" i="39"/>
  <c r="E954" i="39"/>
  <c r="E939" i="39"/>
  <c r="E923" i="39"/>
  <c r="E906" i="39"/>
  <c r="E892" i="39"/>
  <c r="E878" i="39"/>
  <c r="E864" i="39"/>
  <c r="E850" i="39"/>
  <c r="E834" i="39"/>
  <c r="E820" i="39"/>
  <c r="E806" i="39"/>
  <c r="E792" i="39"/>
  <c r="E778" i="39"/>
  <c r="E762" i="39"/>
  <c r="E748" i="39"/>
  <c r="E734" i="39"/>
  <c r="E720" i="39"/>
  <c r="E706" i="39"/>
  <c r="E690" i="39"/>
  <c r="E676" i="39"/>
  <c r="E662" i="39"/>
  <c r="E648" i="39"/>
  <c r="E634" i="39"/>
  <c r="E618" i="39"/>
  <c r="E1401" i="39"/>
  <c r="E1384" i="39"/>
  <c r="E1368" i="39"/>
  <c r="E1353" i="39"/>
  <c r="E1336" i="39"/>
  <c r="E1320" i="39"/>
  <c r="E1305" i="39"/>
  <c r="E1288" i="39"/>
  <c r="E1272" i="39"/>
  <c r="E1257" i="39"/>
  <c r="E1240" i="39"/>
  <c r="E1224" i="39"/>
  <c r="E1209" i="39"/>
  <c r="E1192" i="39"/>
  <c r="E1176" i="39"/>
  <c r="E1161" i="39"/>
  <c r="E1144" i="39"/>
  <c r="E1128" i="39"/>
  <c r="E1113" i="39"/>
  <c r="E1096" i="39"/>
  <c r="E1080" i="39"/>
  <c r="E1065" i="39"/>
  <c r="E1048" i="39"/>
  <c r="E1032" i="39"/>
  <c r="E1017" i="39"/>
  <c r="E1000" i="39"/>
  <c r="E984" i="39"/>
  <c r="E969" i="39"/>
  <c r="E952" i="39"/>
  <c r="E936" i="39"/>
  <c r="E921" i="39"/>
  <c r="E904" i="39"/>
  <c r="E890" i="39"/>
  <c r="E876" i="39"/>
  <c r="E862" i="39"/>
  <c r="E846" i="39"/>
  <c r="E832" i="39"/>
  <c r="E818" i="39"/>
  <c r="E804" i="39"/>
  <c r="E790" i="39"/>
  <c r="E774" i="39"/>
  <c r="E760" i="39"/>
  <c r="E746" i="39"/>
  <c r="E732" i="39"/>
  <c r="E718" i="39"/>
  <c r="E702" i="39"/>
  <c r="E688" i="39"/>
  <c r="E674" i="39"/>
  <c r="E660" i="39"/>
  <c r="E646" i="39"/>
  <c r="E630" i="39"/>
  <c r="E616" i="39"/>
  <c r="E602" i="39"/>
  <c r="E588" i="39"/>
  <c r="E574" i="39"/>
  <c r="E558" i="39"/>
  <c r="E544" i="39"/>
  <c r="E530" i="39"/>
  <c r="E516" i="39"/>
  <c r="E502" i="39"/>
  <c r="E486" i="39"/>
  <c r="E472" i="39"/>
  <c r="E458" i="39"/>
  <c r="E445" i="39"/>
  <c r="E432" i="39"/>
  <c r="E419" i="39"/>
  <c r="E1397" i="39"/>
  <c r="E1381" i="39"/>
  <c r="E1366" i="39"/>
  <c r="E1349" i="39"/>
  <c r="E1333" i="39"/>
  <c r="E1318" i="39"/>
  <c r="E1301" i="39"/>
  <c r="E1285" i="39"/>
  <c r="E1270" i="39"/>
  <c r="E1253" i="39"/>
  <c r="E1237" i="39"/>
  <c r="E1222" i="39"/>
  <c r="E1205" i="39"/>
  <c r="E1189" i="39"/>
  <c r="E1174" i="39"/>
  <c r="E1157" i="39"/>
  <c r="E1141" i="39"/>
  <c r="E1126" i="39"/>
  <c r="E1109" i="39"/>
  <c r="E1093" i="39"/>
  <c r="E1078" i="39"/>
  <c r="E1061" i="39"/>
  <c r="E1045" i="39"/>
  <c r="E1030" i="39"/>
  <c r="E1013" i="39"/>
  <c r="E997" i="39"/>
  <c r="E982" i="39"/>
  <c r="E965" i="39"/>
  <c r="E949" i="39"/>
  <c r="E934" i="39"/>
  <c r="E917" i="39"/>
  <c r="E902" i="39"/>
  <c r="E888" i="39"/>
  <c r="E874" i="39"/>
  <c r="E858" i="39"/>
  <c r="E844" i="39"/>
  <c r="E830" i="39"/>
  <c r="E816" i="39"/>
  <c r="E802" i="39"/>
  <c r="E786" i="39"/>
  <c r="E772" i="39"/>
  <c r="E758" i="39"/>
  <c r="E744" i="39"/>
  <c r="E730" i="39"/>
  <c r="E714" i="39"/>
  <c r="E700" i="39"/>
  <c r="E686" i="39"/>
  <c r="E672" i="39"/>
  <c r="E658" i="39"/>
  <c r="E642" i="39"/>
  <c r="E628" i="39"/>
  <c r="E614" i="39"/>
  <c r="E600" i="39"/>
  <c r="E586" i="39"/>
  <c r="E570" i="39"/>
  <c r="E556" i="39"/>
  <c r="E542" i="39"/>
  <c r="E528" i="39"/>
  <c r="E514" i="39"/>
  <c r="E498" i="39"/>
  <c r="E484" i="39"/>
  <c r="E470" i="39"/>
  <c r="E456" i="39"/>
  <c r="E443" i="39"/>
  <c r="E430" i="39"/>
  <c r="E417" i="39"/>
  <c r="E404" i="39"/>
  <c r="E392" i="39"/>
  <c r="E380" i="39"/>
  <c r="E368" i="39"/>
  <c r="E356" i="39"/>
  <c r="E344" i="39"/>
  <c r="E332" i="39"/>
  <c r="E320" i="39"/>
  <c r="E1402" i="39"/>
  <c r="E1306" i="39"/>
  <c r="E1210" i="39"/>
  <c r="E1114" i="39"/>
  <c r="E1018" i="39"/>
  <c r="E922" i="39"/>
  <c r="E833" i="39"/>
  <c r="E747" i="39"/>
  <c r="E661" i="39"/>
  <c r="E589" i="39"/>
  <c r="E531" i="39"/>
  <c r="E473" i="39"/>
  <c r="E420" i="39"/>
  <c r="E382" i="39"/>
  <c r="E346" i="39"/>
  <c r="E313" i="39"/>
  <c r="E296" i="39"/>
  <c r="E274" i="39"/>
  <c r="E252" i="39"/>
  <c r="E236" i="39"/>
  <c r="E216" i="39"/>
  <c r="E200" i="39"/>
  <c r="E183" i="39"/>
  <c r="E171" i="39"/>
  <c r="E159" i="39"/>
  <c r="E147" i="39"/>
  <c r="E135" i="39"/>
  <c r="E123" i="39"/>
  <c r="E111" i="39"/>
  <c r="E99" i="39"/>
  <c r="E87" i="39"/>
  <c r="E75" i="39"/>
  <c r="E63" i="39"/>
  <c r="E51" i="39"/>
  <c r="E39" i="39"/>
  <c r="E27" i="39"/>
  <c r="E15" i="39"/>
  <c r="E3" i="39"/>
  <c r="E1398" i="39"/>
  <c r="E1302" i="39"/>
  <c r="E1206" i="39"/>
  <c r="E1110" i="39"/>
  <c r="E1014" i="39"/>
  <c r="E918" i="39"/>
  <c r="E831" i="39"/>
  <c r="E745" i="39"/>
  <c r="E659" i="39"/>
  <c r="E587" i="39"/>
  <c r="E529" i="39"/>
  <c r="E471" i="39"/>
  <c r="E418" i="39"/>
  <c r="E381" i="39"/>
  <c r="E345" i="39"/>
  <c r="E312" i="39"/>
  <c r="E292" i="39"/>
  <c r="E273" i="39"/>
  <c r="E251" i="39"/>
  <c r="E232" i="39"/>
  <c r="E215" i="39"/>
  <c r="E196" i="39"/>
  <c r="E182" i="39"/>
  <c r="E170" i="39"/>
  <c r="E158" i="39"/>
  <c r="E146" i="39"/>
  <c r="E134" i="39"/>
  <c r="E122" i="39"/>
  <c r="E110" i="39"/>
  <c r="E98" i="39"/>
  <c r="E86" i="39"/>
  <c r="E74" i="39"/>
  <c r="E62" i="39"/>
  <c r="E50" i="39"/>
  <c r="E38" i="39"/>
  <c r="E26" i="39"/>
  <c r="E14" i="39"/>
  <c r="E2" i="39"/>
  <c r="E1385" i="39"/>
  <c r="E1289" i="39"/>
  <c r="E1193" i="39"/>
  <c r="E1097" i="39"/>
  <c r="E1001" i="39"/>
  <c r="E905" i="39"/>
  <c r="E819" i="39"/>
  <c r="E733" i="39"/>
  <c r="E647" i="39"/>
  <c r="E576" i="39"/>
  <c r="E518" i="39"/>
  <c r="E460" i="39"/>
  <c r="E408" i="39"/>
  <c r="E372" i="39"/>
  <c r="E337" i="39"/>
  <c r="E311" i="39"/>
  <c r="E289" i="39"/>
  <c r="E272" i="39"/>
  <c r="E250" i="39"/>
  <c r="E230" i="39"/>
  <c r="E214" i="39"/>
  <c r="E194" i="39"/>
  <c r="E181" i="39"/>
  <c r="E169" i="39"/>
  <c r="E157" i="39"/>
  <c r="E145" i="39"/>
  <c r="E133" i="39"/>
  <c r="E121" i="39"/>
  <c r="E109" i="39"/>
  <c r="E97" i="39"/>
  <c r="E85" i="39"/>
  <c r="E73" i="39"/>
  <c r="E61" i="39"/>
  <c r="E49" i="39"/>
  <c r="E37" i="39"/>
  <c r="E25" i="39"/>
  <c r="E13" i="39"/>
  <c r="E1383" i="39"/>
  <c r="E1287" i="39"/>
  <c r="E1191" i="39"/>
  <c r="E1095" i="39"/>
  <c r="E999" i="39"/>
  <c r="E903" i="39"/>
  <c r="E817" i="39"/>
  <c r="E731" i="39"/>
  <c r="E645" i="39"/>
  <c r="E575" i="39"/>
  <c r="E517" i="39"/>
  <c r="E459" i="39"/>
  <c r="E407" i="39"/>
  <c r="E371" i="39"/>
  <c r="E336" i="39"/>
  <c r="E310" i="39"/>
  <c r="E288" i="39"/>
  <c r="E268" i="39"/>
  <c r="E249" i="39"/>
  <c r="E229" i="39"/>
  <c r="E213" i="39"/>
  <c r="E193" i="39"/>
  <c r="E180" i="39"/>
  <c r="E168" i="39"/>
  <c r="E156" i="39"/>
  <c r="E144" i="39"/>
  <c r="E132" i="39"/>
  <c r="E120" i="39"/>
  <c r="E108" i="39"/>
  <c r="E96" i="39"/>
  <c r="E84" i="39"/>
  <c r="E72" i="39"/>
  <c r="E60" i="39"/>
  <c r="E48" i="39"/>
  <c r="E36" i="39"/>
  <c r="E24" i="39"/>
  <c r="E12" i="39"/>
  <c r="E1369" i="39"/>
  <c r="E1273" i="39"/>
  <c r="E1177" i="39"/>
  <c r="E1081" i="39"/>
  <c r="E985" i="39"/>
  <c r="E891" i="39"/>
  <c r="E805" i="39"/>
  <c r="E719" i="39"/>
  <c r="E633" i="39"/>
  <c r="E573" i="39"/>
  <c r="E515" i="39"/>
  <c r="E457" i="39"/>
  <c r="E406" i="39"/>
  <c r="E370" i="39"/>
  <c r="E335" i="39"/>
  <c r="E309" i="39"/>
  <c r="E287" i="39"/>
  <c r="E265" i="39"/>
  <c r="E248" i="39"/>
  <c r="E228" i="39"/>
  <c r="E212" i="39"/>
  <c r="E192" i="39"/>
  <c r="E179" i="39"/>
  <c r="E167" i="39"/>
  <c r="E155" i="39"/>
  <c r="E143" i="39"/>
  <c r="E131" i="39"/>
  <c r="E119" i="39"/>
  <c r="E107" i="39"/>
  <c r="E95" i="39"/>
  <c r="E83" i="39"/>
  <c r="E71" i="39"/>
  <c r="E59" i="39"/>
  <c r="E47" i="39"/>
  <c r="E35" i="39"/>
  <c r="E23" i="39"/>
  <c r="E11" i="39"/>
  <c r="E1367" i="39"/>
  <c r="E1271" i="39"/>
  <c r="E1175" i="39"/>
  <c r="E1079" i="39"/>
  <c r="E983" i="39"/>
  <c r="E889" i="39"/>
  <c r="E803" i="39"/>
  <c r="E717" i="39"/>
  <c r="E629" i="39"/>
  <c r="E562" i="39"/>
  <c r="E504" i="39"/>
  <c r="E447" i="39"/>
  <c r="E405" i="39"/>
  <c r="E369" i="39"/>
  <c r="E334" i="39"/>
  <c r="E308" i="39"/>
  <c r="E286" i="39"/>
  <c r="E264" i="39"/>
  <c r="E244" i="39"/>
  <c r="E227" i="39"/>
  <c r="E208" i="39"/>
  <c r="E191" i="39"/>
  <c r="E178" i="39"/>
  <c r="E166" i="39"/>
  <c r="E154" i="39"/>
  <c r="E142" i="39"/>
  <c r="E130" i="39"/>
  <c r="E118" i="39"/>
  <c r="E106" i="39"/>
  <c r="E94" i="39"/>
  <c r="E82" i="39"/>
  <c r="E70" i="39"/>
  <c r="E58" i="39"/>
  <c r="E46" i="39"/>
  <c r="E34" i="39"/>
  <c r="E22" i="39"/>
  <c r="E10" i="39"/>
  <c r="E1354" i="39"/>
  <c r="E1258" i="39"/>
  <c r="E1162" i="39"/>
  <c r="E1066" i="39"/>
  <c r="E970" i="39"/>
  <c r="E877" i="39"/>
  <c r="E791" i="39"/>
  <c r="E705" i="39"/>
  <c r="E617" i="39"/>
  <c r="E561" i="39"/>
  <c r="E503" i="39"/>
  <c r="E446" i="39"/>
  <c r="E396" i="39"/>
  <c r="E360" i="39"/>
  <c r="E333" i="39"/>
  <c r="E304" i="39"/>
  <c r="E285" i="39"/>
  <c r="E263" i="39"/>
  <c r="E242" i="39"/>
  <c r="E226" i="39"/>
  <c r="E206" i="39"/>
  <c r="E190" i="39"/>
  <c r="E177" i="39"/>
  <c r="E165" i="39"/>
  <c r="E153" i="39"/>
  <c r="E141" i="39"/>
  <c r="E129" i="39"/>
  <c r="E117" i="39"/>
  <c r="E105" i="39"/>
  <c r="E93" i="39"/>
  <c r="E81" i="39"/>
  <c r="E69" i="39"/>
  <c r="E57" i="39"/>
  <c r="E45" i="39"/>
  <c r="E33" i="39"/>
  <c r="E21" i="39"/>
  <c r="E9" i="39"/>
  <c r="E1350" i="39"/>
  <c r="E1254" i="39"/>
  <c r="E1158" i="39"/>
  <c r="E1062" i="39"/>
  <c r="E966" i="39"/>
  <c r="E875" i="39"/>
  <c r="E789" i="39"/>
  <c r="E701" i="39"/>
  <c r="E615" i="39"/>
  <c r="E557" i="39"/>
  <c r="E501" i="39"/>
  <c r="E444" i="39"/>
  <c r="E395" i="39"/>
  <c r="E359" i="39"/>
  <c r="E325" i="39"/>
  <c r="E301" i="39"/>
  <c r="E284" i="39"/>
  <c r="E262" i="39"/>
  <c r="E241" i="39"/>
  <c r="E225" i="39"/>
  <c r="E205" i="39"/>
  <c r="E189" i="39"/>
  <c r="E176" i="39"/>
  <c r="E164" i="39"/>
  <c r="E152" i="39"/>
  <c r="E140" i="39"/>
  <c r="E128" i="39"/>
  <c r="E116" i="39"/>
  <c r="E104" i="39"/>
  <c r="E92" i="39"/>
  <c r="E80" i="39"/>
  <c r="E68" i="39"/>
  <c r="E56" i="39"/>
  <c r="E44" i="39"/>
  <c r="E32" i="39"/>
  <c r="E20" i="39"/>
  <c r="E8" i="39"/>
  <c r="E1335" i="39"/>
  <c r="E1239" i="39"/>
  <c r="E1143" i="39"/>
  <c r="E1047" i="39"/>
  <c r="E951" i="39"/>
  <c r="E861" i="39"/>
  <c r="E773" i="39"/>
  <c r="E687" i="39"/>
  <c r="E603" i="39"/>
  <c r="E545" i="39"/>
  <c r="E489" i="39"/>
  <c r="E433" i="39"/>
  <c r="E393" i="39"/>
  <c r="E357" i="39"/>
  <c r="E323" i="39"/>
  <c r="E299" i="39"/>
  <c r="E277" i="39"/>
  <c r="E260" i="39"/>
  <c r="E239" i="39"/>
  <c r="E220" i="39"/>
  <c r="E203" i="39"/>
  <c r="E187" i="39"/>
  <c r="E174" i="39"/>
  <c r="E162" i="39"/>
  <c r="E150" i="39"/>
  <c r="E138" i="39"/>
  <c r="E126" i="39"/>
  <c r="E114" i="39"/>
  <c r="E102" i="39"/>
  <c r="E90" i="39"/>
  <c r="E78" i="39"/>
  <c r="E66" i="39"/>
  <c r="E54" i="39"/>
  <c r="E42" i="39"/>
  <c r="E30" i="39"/>
  <c r="E18" i="39"/>
  <c r="E6" i="39"/>
  <c r="E1319" i="39"/>
  <c r="E1223" i="39"/>
  <c r="E1127" i="39"/>
  <c r="E1031" i="39"/>
  <c r="E935" i="39"/>
  <c r="E845" i="39"/>
  <c r="E759" i="39"/>
  <c r="E673" i="39"/>
  <c r="E590" i="39"/>
  <c r="E532" i="39"/>
  <c r="E474" i="39"/>
  <c r="E421" i="39"/>
  <c r="E383" i="39"/>
  <c r="E347" i="39"/>
  <c r="E321" i="39"/>
  <c r="E297" i="39"/>
  <c r="E275" i="39"/>
  <c r="E253" i="39"/>
  <c r="E237" i="39"/>
  <c r="E217" i="39"/>
  <c r="E201" i="39"/>
  <c r="E184" i="39"/>
  <c r="E172" i="39"/>
  <c r="E160" i="39"/>
  <c r="E148" i="39"/>
  <c r="E136" i="39"/>
  <c r="E124" i="39"/>
  <c r="E112" i="39"/>
  <c r="E100" i="39"/>
  <c r="E88" i="39"/>
  <c r="E76" i="39"/>
  <c r="E64" i="39"/>
  <c r="E52" i="39"/>
  <c r="E40" i="39"/>
  <c r="E28" i="39"/>
  <c r="E16" i="39"/>
  <c r="E4" i="39"/>
  <c r="E1337" i="39"/>
  <c r="E777" i="39"/>
  <c r="E394" i="39"/>
  <c r="E240" i="39"/>
  <c r="E151" i="39"/>
  <c r="E79" i="39"/>
  <c r="E7" i="39"/>
  <c r="E1321" i="39"/>
  <c r="E761" i="39"/>
  <c r="E384" i="39"/>
  <c r="E238" i="39"/>
  <c r="E149" i="39"/>
  <c r="E77" i="39"/>
  <c r="E5" i="39"/>
  <c r="E1241" i="39"/>
  <c r="E689" i="39"/>
  <c r="E358" i="39"/>
  <c r="E224" i="39"/>
  <c r="E139" i="39"/>
  <c r="E67" i="39"/>
  <c r="E1225" i="39"/>
  <c r="E675" i="39"/>
  <c r="E348" i="39"/>
  <c r="E218" i="39"/>
  <c r="E137" i="39"/>
  <c r="E65" i="39"/>
  <c r="E1145" i="39"/>
  <c r="E604" i="39"/>
  <c r="E324" i="39"/>
  <c r="E204" i="39"/>
  <c r="E127" i="39"/>
  <c r="E55" i="39"/>
  <c r="E1129" i="39"/>
  <c r="E601" i="39"/>
  <c r="E322" i="39"/>
  <c r="E202" i="39"/>
  <c r="E125" i="39"/>
  <c r="E53" i="39"/>
  <c r="E1049" i="39"/>
  <c r="E546" i="39"/>
  <c r="E300" i="39"/>
  <c r="E188" i="39"/>
  <c r="E115" i="39"/>
  <c r="E43" i="39"/>
  <c r="E1033" i="39"/>
  <c r="E543" i="39"/>
  <c r="E298" i="39"/>
  <c r="E185" i="39"/>
  <c r="E113" i="39"/>
  <c r="E41" i="39"/>
  <c r="E953" i="39"/>
  <c r="E490" i="39"/>
  <c r="E280" i="39"/>
  <c r="E175" i="39"/>
  <c r="E103" i="39"/>
  <c r="E31" i="39"/>
  <c r="E937" i="39"/>
  <c r="E485" i="39"/>
  <c r="E276" i="39"/>
  <c r="E173" i="39"/>
  <c r="E101" i="39"/>
  <c r="E29" i="39"/>
  <c r="E863" i="39"/>
  <c r="E434" i="39"/>
  <c r="E261" i="39"/>
  <c r="E163" i="39"/>
  <c r="E91" i="39"/>
  <c r="E19" i="39"/>
  <c r="E849" i="39"/>
  <c r="E431" i="39"/>
  <c r="E256" i="39"/>
  <c r="E161" i="39"/>
  <c r="E89" i="39"/>
  <c r="E17" i="39"/>
  <c r="G10" i="32" l="1"/>
  <c r="E9527" i="43"/>
  <c r="E9383" i="43"/>
  <c r="E9467" i="43"/>
  <c r="E38" i="48"/>
  <c r="F38" i="48" s="1"/>
  <c r="E37" i="48"/>
  <c r="F37" i="48" s="1"/>
  <c r="E9503" i="43"/>
  <c r="G24" i="32"/>
  <c r="G26" i="32" s="1"/>
  <c r="G4" i="32" s="1"/>
  <c r="E9107" i="43"/>
  <c r="E9251" i="43"/>
  <c r="E9395" i="43"/>
  <c r="E9540" i="43"/>
  <c r="E8" i="48"/>
  <c r="F8" i="48" s="1"/>
  <c r="E7" i="48"/>
  <c r="F7" i="48" s="1"/>
  <c r="E36" i="48"/>
  <c r="F36" i="48" s="1"/>
  <c r="F34" i="48" s="1"/>
  <c r="F70" i="44" s="1"/>
  <c r="G70" i="44" s="1"/>
  <c r="G73" i="44" s="1"/>
  <c r="G75" i="44" s="1"/>
  <c r="G55" i="44" s="1"/>
  <c r="E49" i="48"/>
  <c r="F49" i="48" s="1"/>
  <c r="E31" i="48"/>
  <c r="F31" i="48" s="1"/>
  <c r="E32" i="48"/>
  <c r="F32" i="48" s="1"/>
  <c r="E48" i="48"/>
  <c r="F48" i="48" s="1"/>
  <c r="E30" i="48"/>
  <c r="F30" i="48" s="1"/>
  <c r="E14" i="48"/>
  <c r="F14" i="48" s="1"/>
  <c r="E13" i="48"/>
  <c r="F13" i="48" s="1"/>
  <c r="E24" i="48"/>
  <c r="F24" i="48" s="1"/>
  <c r="E20" i="48"/>
  <c r="F20" i="48" s="1"/>
  <c r="E12" i="48"/>
  <c r="F12" i="48" s="1"/>
  <c r="F10" i="48" s="1"/>
  <c r="F45" i="44" s="1"/>
  <c r="E19" i="48"/>
  <c r="F19" i="48" s="1"/>
  <c r="E6" i="48"/>
  <c r="F6" i="48" s="1"/>
  <c r="F4" i="48" s="1"/>
  <c r="F19" i="44" s="1"/>
  <c r="G19" i="44" s="1"/>
  <c r="E18" i="48"/>
  <c r="F18" i="48" s="1"/>
  <c r="F16" i="48" s="1"/>
  <c r="E44" i="48"/>
  <c r="F44" i="48" s="1"/>
  <c r="E42" i="48"/>
  <c r="F42" i="48" s="1"/>
  <c r="E26" i="48"/>
  <c r="F26" i="48" s="1"/>
  <c r="E43" i="48"/>
  <c r="F43" i="48" s="1"/>
  <c r="E25" i="48"/>
  <c r="F25" i="48" s="1"/>
  <c r="E50" i="48"/>
  <c r="F50" i="48" s="1"/>
  <c r="E9131" i="43"/>
  <c r="E9275" i="43"/>
  <c r="E9419" i="43"/>
  <c r="E9143" i="43"/>
  <c r="E9287" i="43"/>
  <c r="E9431" i="43"/>
  <c r="E9191" i="43"/>
  <c r="E9335" i="43"/>
  <c r="E9479" i="43"/>
  <c r="E9203" i="43"/>
  <c r="E9347" i="43"/>
  <c r="E9491" i="43"/>
  <c r="E2935" i="42"/>
  <c r="E1788" i="42"/>
  <c r="E1728" i="42"/>
  <c r="E1698" i="42"/>
  <c r="E1669" i="42"/>
  <c r="E1642" i="42"/>
  <c r="E1610" i="42"/>
  <c r="E1582" i="42"/>
  <c r="E1554" i="42"/>
  <c r="E1526" i="42"/>
  <c r="E1492" i="42"/>
  <c r="E1466" i="42"/>
  <c r="E1438" i="42"/>
  <c r="E1401" i="42"/>
  <c r="E1370" i="42"/>
  <c r="E1335" i="42"/>
  <c r="E1292" i="42"/>
  <c r="E1262" i="42"/>
  <c r="E1229" i="42"/>
  <c r="E1203" i="42"/>
  <c r="E1180" i="42"/>
  <c r="E1157" i="42"/>
  <c r="E1134" i="42"/>
  <c r="E1114" i="42"/>
  <c r="E1090" i="42"/>
  <c r="E1069" i="42"/>
  <c r="E1049" i="42"/>
  <c r="E1027" i="42"/>
  <c r="E1007" i="42"/>
  <c r="E985" i="42"/>
  <c r="E959" i="42"/>
  <c r="E940" i="42"/>
  <c r="E919" i="42"/>
  <c r="E893" i="42"/>
  <c r="E874" i="42"/>
  <c r="E852" i="42"/>
  <c r="E833" i="42"/>
  <c r="E809" i="42"/>
  <c r="E790" i="42"/>
  <c r="E768" i="42"/>
  <c r="E748" i="42"/>
  <c r="E724" i="42"/>
  <c r="E706" i="42"/>
  <c r="E685" i="42"/>
  <c r="E1786" i="42"/>
  <c r="E1727" i="42"/>
  <c r="E1695" i="42"/>
  <c r="E1668" i="42"/>
  <c r="E1637" i="42"/>
  <c r="E1607" i="42"/>
  <c r="E1579" i="42"/>
  <c r="E1553" i="42"/>
  <c r="E1523" i="42"/>
  <c r="E1491" i="42"/>
  <c r="E1463" i="42"/>
  <c r="E1437" i="42"/>
  <c r="E1398" i="42"/>
  <c r="E1369" i="42"/>
  <c r="E1334" i="42"/>
  <c r="E1291" i="42"/>
  <c r="E1256" i="42"/>
  <c r="E1228" i="42"/>
  <c r="E1199" i="42"/>
  <c r="E1179" i="42"/>
  <c r="E1155" i="42"/>
  <c r="E1133" i="42"/>
  <c r="E1112" i="42"/>
  <c r="E1088" i="42"/>
  <c r="E1067" i="42"/>
  <c r="E1046" i="42"/>
  <c r="E1025" i="42"/>
  <c r="E1006" i="42"/>
  <c r="E983" i="42"/>
  <c r="E958" i="42"/>
  <c r="E937" i="42"/>
  <c r="E917" i="42"/>
  <c r="E892" i="42"/>
  <c r="E873" i="42"/>
  <c r="E850" i="42"/>
  <c r="E830" i="42"/>
  <c r="E808" i="42"/>
  <c r="E789" i="42"/>
  <c r="E767" i="42"/>
  <c r="E747" i="42"/>
  <c r="E722" i="42"/>
  <c r="E705" i="42"/>
  <c r="E1778" i="42"/>
  <c r="E1722" i="42"/>
  <c r="E1692" i="42"/>
  <c r="E1663" i="42"/>
  <c r="E1634" i="42"/>
  <c r="E1602" i="42"/>
  <c r="E1576" i="42"/>
  <c r="E1546" i="42"/>
  <c r="E1520" i="42"/>
  <c r="E1486" i="42"/>
  <c r="E1460" i="42"/>
  <c r="E1428" i="42"/>
  <c r="E1393" i="42"/>
  <c r="E1359" i="42"/>
  <c r="E1328" i="42"/>
  <c r="E1290" i="42"/>
  <c r="E1253" i="42"/>
  <c r="E1226" i="42"/>
  <c r="E1198" i="42"/>
  <c r="E1175" i="42"/>
  <c r="E1151" i="42"/>
  <c r="E1132" i="42"/>
  <c r="E1110" i="42"/>
  <c r="E1087" i="42"/>
  <c r="E1066" i="42"/>
  <c r="E1045" i="42"/>
  <c r="E1024" i="42"/>
  <c r="E1002" i="42"/>
  <c r="E980" i="42"/>
  <c r="E956" i="42"/>
  <c r="E936" i="42"/>
  <c r="E916" i="42"/>
  <c r="E890" i="42"/>
  <c r="E872" i="42"/>
  <c r="E849" i="42"/>
  <c r="E829" i="42"/>
  <c r="E806" i="42"/>
  <c r="E785" i="42"/>
  <c r="E765" i="42"/>
  <c r="E746" i="42"/>
  <c r="E721" i="42"/>
  <c r="E704" i="42"/>
  <c r="E1774" i="42"/>
  <c r="E1721" i="42"/>
  <c r="E1689" i="42"/>
  <c r="E1662" i="42"/>
  <c r="E1631" i="42"/>
  <c r="E1601" i="42"/>
  <c r="E1573" i="42"/>
  <c r="E1545" i="42"/>
  <c r="E1517" i="42"/>
  <c r="E1485" i="42"/>
  <c r="E1457" i="42"/>
  <c r="E1427" i="42"/>
  <c r="E1389" i="42"/>
  <c r="E1358" i="42"/>
  <c r="E1324" i="42"/>
  <c r="E1288" i="42"/>
  <c r="E1252" i="42"/>
  <c r="E1219" i="42"/>
  <c r="E1196" i="42"/>
  <c r="E1172" i="42"/>
  <c r="E1150" i="42"/>
  <c r="E1130" i="42"/>
  <c r="E1108" i="42"/>
  <c r="E1086" i="42"/>
  <c r="E1063" i="42"/>
  <c r="E1043" i="42"/>
  <c r="E1023" i="42"/>
  <c r="E1001" i="42"/>
  <c r="E979" i="42"/>
  <c r="E953" i="42"/>
  <c r="E934" i="42"/>
  <c r="E915" i="42"/>
  <c r="E889" i="42"/>
  <c r="E871" i="42"/>
  <c r="E847" i="42"/>
  <c r="E828" i="42"/>
  <c r="E805" i="42"/>
  <c r="E783" i="42"/>
  <c r="E763" i="42"/>
  <c r="E742" i="42"/>
  <c r="E720" i="42"/>
  <c r="E703" i="42"/>
  <c r="E678" i="42"/>
  <c r="E1771" i="42"/>
  <c r="E1720" i="42"/>
  <c r="E1688" i="42"/>
  <c r="E1661" i="42"/>
  <c r="E1630" i="42"/>
  <c r="E1600" i="42"/>
  <c r="E1572" i="42"/>
  <c r="E1544" i="42"/>
  <c r="E1516" i="42"/>
  <c r="E1484" i="42"/>
  <c r="E1456" i="42"/>
  <c r="E1426" i="42"/>
  <c r="E1388" i="42"/>
  <c r="E1355" i="42"/>
  <c r="E1323" i="42"/>
  <c r="E1286" i="42"/>
  <c r="E1251" i="42"/>
  <c r="E1218" i="42"/>
  <c r="E1195" i="42"/>
  <c r="E1171" i="42"/>
  <c r="E1148" i="42"/>
  <c r="E1127" i="42"/>
  <c r="E1107" i="42"/>
  <c r="E1084" i="42"/>
  <c r="E1061" i="42"/>
  <c r="E1042" i="42"/>
  <c r="E1021" i="42"/>
  <c r="E1000" i="42"/>
  <c r="E978" i="42"/>
  <c r="E952" i="42"/>
  <c r="E933" i="42"/>
  <c r="E908" i="42"/>
  <c r="E887" i="42"/>
  <c r="E870" i="42"/>
  <c r="E846" i="42"/>
  <c r="E827" i="42"/>
  <c r="E802" i="42"/>
  <c r="E782" i="42"/>
  <c r="E762" i="42"/>
  <c r="E740" i="42"/>
  <c r="E718" i="42"/>
  <c r="E700" i="42"/>
  <c r="E677" i="42"/>
  <c r="E1841" i="42"/>
  <c r="E1770" i="42"/>
  <c r="E1717" i="42"/>
  <c r="E1687" i="42"/>
  <c r="E1658" i="42"/>
  <c r="E1629" i="42"/>
  <c r="E1597" i="42"/>
  <c r="E1571" i="42"/>
  <c r="E1541" i="42"/>
  <c r="E1513" i="42"/>
  <c r="E1481" i="42"/>
  <c r="E1455" i="42"/>
  <c r="E1423" i="42"/>
  <c r="E1387" i="42"/>
  <c r="E1353" i="42"/>
  <c r="E1322" i="42"/>
  <c r="E1282" i="42"/>
  <c r="E1250" i="42"/>
  <c r="E1216" i="42"/>
  <c r="E1192" i="42"/>
  <c r="E1170" i="42"/>
  <c r="E1147" i="42"/>
  <c r="E1126" i="42"/>
  <c r="E1106" i="42"/>
  <c r="E1082" i="42"/>
  <c r="E1060" i="42"/>
  <c r="E1039" i="42"/>
  <c r="E1018" i="42"/>
  <c r="E999" i="42"/>
  <c r="E975" i="42"/>
  <c r="E951" i="42"/>
  <c r="E932" i="42"/>
  <c r="E905" i="42"/>
  <c r="E886" i="42"/>
  <c r="E1826" i="42"/>
  <c r="E1756" i="42"/>
  <c r="E1714" i="42"/>
  <c r="E1681" i="42"/>
  <c r="E1655" i="42"/>
  <c r="E1622" i="42"/>
  <c r="E1594" i="42"/>
  <c r="E1566" i="42"/>
  <c r="E1538" i="42"/>
  <c r="E1505" i="42"/>
  <c r="E1478" i="42"/>
  <c r="E1450" i="42"/>
  <c r="E1418" i="42"/>
  <c r="E1382" i="42"/>
  <c r="E1349" i="42"/>
  <c r="E1318" i="42"/>
  <c r="E1280" i="42"/>
  <c r="E1242" i="42"/>
  <c r="E1215" i="42"/>
  <c r="E1191" i="42"/>
  <c r="E1168" i="42"/>
  <c r="E1144" i="42"/>
  <c r="E1124" i="42"/>
  <c r="E1105" i="42"/>
  <c r="E1079" i="42"/>
  <c r="E1059" i="42"/>
  <c r="E1037" i="42"/>
  <c r="E1016" i="42"/>
  <c r="E997" i="42"/>
  <c r="E971" i="42"/>
  <c r="E949" i="42"/>
  <c r="E930" i="42"/>
  <c r="E903" i="42"/>
  <c r="E885" i="42"/>
  <c r="E862" i="42"/>
  <c r="E843" i="42"/>
  <c r="E820" i="42"/>
  <c r="E798" i="42"/>
  <c r="E780" i="42"/>
  <c r="E759" i="42"/>
  <c r="E738" i="42"/>
  <c r="E715" i="42"/>
  <c r="E698" i="42"/>
  <c r="E674" i="42"/>
  <c r="E1822" i="42"/>
  <c r="E1753" i="42"/>
  <c r="E1709" i="42"/>
  <c r="E1680" i="42"/>
  <c r="E1652" i="42"/>
  <c r="E1621" i="42"/>
  <c r="E1591" i="42"/>
  <c r="E1565" i="42"/>
  <c r="E1535" i="42"/>
  <c r="E1504" i="42"/>
  <c r="E1475" i="42"/>
  <c r="E1449" i="42"/>
  <c r="E1413" i="42"/>
  <c r="E1381" i="42"/>
  <c r="E1348" i="42"/>
  <c r="E1313" i="42"/>
  <c r="E1278" i="42"/>
  <c r="E1241" i="42"/>
  <c r="E1211" i="42"/>
  <c r="E1190" i="42"/>
  <c r="E1167" i="42"/>
  <c r="E1143" i="42"/>
  <c r="E1122" i="42"/>
  <c r="E1099" i="42"/>
  <c r="E1078" i="42"/>
  <c r="E1058" i="42"/>
  <c r="E1036" i="42"/>
  <c r="E1015" i="42"/>
  <c r="E994" i="42"/>
  <c r="E970" i="42"/>
  <c r="E947" i="42"/>
  <c r="E928" i="42"/>
  <c r="E902" i="42"/>
  <c r="E882" i="42"/>
  <c r="E861" i="42"/>
  <c r="E842" i="42"/>
  <c r="E819" i="42"/>
  <c r="E797" i="42"/>
  <c r="E777" i="42"/>
  <c r="E757" i="42"/>
  <c r="E737" i="42"/>
  <c r="E1806" i="42"/>
  <c r="E1744" i="42"/>
  <c r="E1707" i="42"/>
  <c r="E1676" i="42"/>
  <c r="E1650" i="42"/>
  <c r="E1617" i="42"/>
  <c r="E1589" i="42"/>
  <c r="E1561" i="42"/>
  <c r="E1533" i="42"/>
  <c r="E1500" i="42"/>
  <c r="E1473" i="42"/>
  <c r="E1445" i="42"/>
  <c r="E1411" i="42"/>
  <c r="E1377" i="42"/>
  <c r="E1341" i="42"/>
  <c r="E1311" i="42"/>
  <c r="E1270" i="42"/>
  <c r="E1235" i="42"/>
  <c r="E1207" i="42"/>
  <c r="E1186" i="42"/>
  <c r="E1162" i="42"/>
  <c r="E1141" i="42"/>
  <c r="E1119" i="42"/>
  <c r="E1097" i="42"/>
  <c r="E1074" i="42"/>
  <c r="E1052" i="42"/>
  <c r="E1033" i="42"/>
  <c r="E1011" i="42"/>
  <c r="E990" i="42"/>
  <c r="E966" i="42"/>
  <c r="E944" i="42"/>
  <c r="E925" i="42"/>
  <c r="E898" i="42"/>
  <c r="E879" i="42"/>
  <c r="E856" i="42"/>
  <c r="E838" i="42"/>
  <c r="E815" i="42"/>
  <c r="E794" i="42"/>
  <c r="E775" i="42"/>
  <c r="E754" i="42"/>
  <c r="E732" i="42"/>
  <c r="E711" i="42"/>
  <c r="E689" i="42"/>
  <c r="E668" i="42"/>
  <c r="E1792" i="42"/>
  <c r="E1733" i="42"/>
  <c r="E1699" i="42"/>
  <c r="E1670" i="42"/>
  <c r="E1643" i="42"/>
  <c r="E1611" i="42"/>
  <c r="E1583" i="42"/>
  <c r="E1555" i="42"/>
  <c r="E1527" i="42"/>
  <c r="E1493" i="42"/>
  <c r="E1467" i="42"/>
  <c r="E1439" i="42"/>
  <c r="E1403" i="42"/>
  <c r="E1371" i="42"/>
  <c r="E1337" i="42"/>
  <c r="E1303" i="42"/>
  <c r="E1263" i="42"/>
  <c r="E1230" i="42"/>
  <c r="E1205" i="42"/>
  <c r="E1181" i="42"/>
  <c r="E1158" i="42"/>
  <c r="E1135" i="42"/>
  <c r="E1115" i="42"/>
  <c r="E1095" i="42"/>
  <c r="E1071" i="42"/>
  <c r="E1050" i="42"/>
  <c r="E1028" i="42"/>
  <c r="E1009" i="42"/>
  <c r="E987" i="42"/>
  <c r="E961" i="42"/>
  <c r="E941" i="42"/>
  <c r="E920" i="42"/>
  <c r="E895" i="42"/>
  <c r="E877" i="42"/>
  <c r="E853" i="42"/>
  <c r="E834" i="42"/>
  <c r="E810" i="42"/>
  <c r="E791" i="42"/>
  <c r="E771" i="42"/>
  <c r="E749" i="42"/>
  <c r="E726" i="42"/>
  <c r="E708" i="42"/>
  <c r="E686" i="42"/>
  <c r="E1751" i="42"/>
  <c r="E1564" i="42"/>
  <c r="E1380" i="42"/>
  <c r="E1187" i="42"/>
  <c r="E1054" i="42"/>
  <c r="E926" i="42"/>
  <c r="E826" i="42"/>
  <c r="E739" i="42"/>
  <c r="E680" i="42"/>
  <c r="E650" i="42"/>
  <c r="E632" i="42"/>
  <c r="E611" i="42"/>
  <c r="E595" i="42"/>
  <c r="E575" i="42"/>
  <c r="E545" i="42"/>
  <c r="E526" i="42"/>
  <c r="E502" i="42"/>
  <c r="E474" i="42"/>
  <c r="E452" i="42"/>
  <c r="E432" i="42"/>
  <c r="E418" i="42"/>
  <c r="E402" i="42"/>
  <c r="E388" i="42"/>
  <c r="E376" i="42"/>
  <c r="E363" i="42"/>
  <c r="E350" i="42"/>
  <c r="E337" i="42"/>
  <c r="E320" i="42"/>
  <c r="E307" i="42"/>
  <c r="E293" i="42"/>
  <c r="E277" i="42"/>
  <c r="E263" i="42"/>
  <c r="E251" i="42"/>
  <c r="E237" i="42"/>
  <c r="E223" i="42"/>
  <c r="E207" i="42"/>
  <c r="E195" i="42"/>
  <c r="E181" i="42"/>
  <c r="E169" i="42"/>
  <c r="E156" i="42"/>
  <c r="E142" i="42"/>
  <c r="E128" i="42"/>
  <c r="E111" i="42"/>
  <c r="E97" i="42"/>
  <c r="E81" i="42"/>
  <c r="E67" i="42"/>
  <c r="E55" i="42"/>
  <c r="E36" i="42"/>
  <c r="E21" i="42"/>
  <c r="E9" i="42"/>
  <c r="E33" i="42"/>
  <c r="E7" i="42"/>
  <c r="E90" i="42"/>
  <c r="E486" i="42"/>
  <c r="E269" i="42"/>
  <c r="E74" i="42"/>
  <c r="E268" i="42"/>
  <c r="E173" i="42"/>
  <c r="E117" i="42"/>
  <c r="E59" i="42"/>
  <c r="E755" i="42"/>
  <c r="E378" i="42"/>
  <c r="E253" i="42"/>
  <c r="E158" i="42"/>
  <c r="E1734" i="42"/>
  <c r="E1558" i="42"/>
  <c r="E1374" i="42"/>
  <c r="E1182" i="42"/>
  <c r="E1051" i="42"/>
  <c r="E924" i="42"/>
  <c r="E817" i="42"/>
  <c r="E733" i="42"/>
  <c r="E675" i="42"/>
  <c r="E649" i="42"/>
  <c r="E631" i="42"/>
  <c r="E610" i="42"/>
  <c r="E591" i="42"/>
  <c r="E568" i="42"/>
  <c r="E544" i="42"/>
  <c r="E525" i="42"/>
  <c r="E501" i="42"/>
  <c r="E472" i="42"/>
  <c r="E449" i="42"/>
  <c r="E431" i="42"/>
  <c r="E417" i="42"/>
  <c r="E401" i="42"/>
  <c r="E387" i="42"/>
  <c r="E375" i="42"/>
  <c r="E362" i="42"/>
  <c r="E349" i="42"/>
  <c r="E336" i="42"/>
  <c r="E319" i="42"/>
  <c r="E306" i="42"/>
  <c r="E291" i="42"/>
  <c r="E276" i="42"/>
  <c r="E262" i="42"/>
  <c r="E250" i="42"/>
  <c r="E236" i="42"/>
  <c r="E218" i="42"/>
  <c r="E206" i="42"/>
  <c r="E194" i="42"/>
  <c r="E180" i="42"/>
  <c r="E168" i="42"/>
  <c r="E155" i="42"/>
  <c r="E141" i="42"/>
  <c r="E126" i="42"/>
  <c r="E110" i="42"/>
  <c r="E96" i="42"/>
  <c r="E80" i="42"/>
  <c r="E66" i="42"/>
  <c r="E54" i="42"/>
  <c r="E34" i="42"/>
  <c r="E20" i="42"/>
  <c r="E8" i="42"/>
  <c r="E95" i="42"/>
  <c r="E79" i="42"/>
  <c r="E65" i="42"/>
  <c r="E52" i="42"/>
  <c r="E19" i="42"/>
  <c r="E119" i="42"/>
  <c r="E29" i="42"/>
  <c r="E462" i="42"/>
  <c r="E282" i="42"/>
  <c r="E134" i="42"/>
  <c r="E329" i="42"/>
  <c r="E211" i="42"/>
  <c r="E71" i="42"/>
  <c r="E615" i="42"/>
  <c r="E239" i="42"/>
  <c r="E1708" i="42"/>
  <c r="E1534" i="42"/>
  <c r="E1343" i="42"/>
  <c r="E1163" i="42"/>
  <c r="E1035" i="42"/>
  <c r="E900" i="42"/>
  <c r="E812" i="42"/>
  <c r="E727" i="42"/>
  <c r="E671" i="42"/>
  <c r="E648" i="42"/>
  <c r="E628" i="42"/>
  <c r="E609" i="42"/>
  <c r="E590" i="42"/>
  <c r="E567" i="42"/>
  <c r="E542" i="42"/>
  <c r="E522" i="42"/>
  <c r="E498" i="42"/>
  <c r="E471" i="42"/>
  <c r="E448" i="42"/>
  <c r="E430" i="42"/>
  <c r="E415" i="42"/>
  <c r="E400" i="42"/>
  <c r="E386" i="42"/>
  <c r="E374" i="42"/>
  <c r="E361" i="42"/>
  <c r="E347" i="42"/>
  <c r="E335" i="42"/>
  <c r="E317" i="42"/>
  <c r="E305" i="42"/>
  <c r="E290" i="42"/>
  <c r="E275" i="42"/>
  <c r="E261" i="42"/>
  <c r="E249" i="42"/>
  <c r="E235" i="42"/>
  <c r="E217" i="42"/>
  <c r="E205" i="42"/>
  <c r="E193" i="42"/>
  <c r="E179" i="42"/>
  <c r="E167" i="42"/>
  <c r="E154" i="42"/>
  <c r="E140" i="42"/>
  <c r="E125" i="42"/>
  <c r="E109" i="42"/>
  <c r="E353" i="42"/>
  <c r="E197" i="42"/>
  <c r="E41" i="42"/>
  <c r="E1702" i="42"/>
  <c r="E1528" i="42"/>
  <c r="E1159" i="42"/>
  <c r="E1031" i="42"/>
  <c r="E896" i="42"/>
  <c r="E801" i="42"/>
  <c r="E717" i="42"/>
  <c r="E670" i="42"/>
  <c r="E647" i="42"/>
  <c r="E627" i="42"/>
  <c r="E608" i="42"/>
  <c r="E587" i="42"/>
  <c r="E566" i="42"/>
  <c r="E541" i="42"/>
  <c r="E521" i="42"/>
  <c r="E496" i="42"/>
  <c r="E467" i="42"/>
  <c r="E446" i="42"/>
  <c r="E429" i="42"/>
  <c r="E414" i="42"/>
  <c r="E399" i="42"/>
  <c r="E385" i="42"/>
  <c r="E373" i="42"/>
  <c r="E360" i="42"/>
  <c r="E346" i="42"/>
  <c r="E334" i="42"/>
  <c r="E316" i="42"/>
  <c r="E304" i="42"/>
  <c r="E289" i="42"/>
  <c r="E274" i="42"/>
  <c r="E260" i="42"/>
  <c r="E248" i="42"/>
  <c r="E234" i="42"/>
  <c r="E216" i="42"/>
  <c r="E204" i="42"/>
  <c r="E192" i="42"/>
  <c r="E178" i="42"/>
  <c r="E166" i="42"/>
  <c r="E153" i="42"/>
  <c r="E139" i="42"/>
  <c r="E124" i="42"/>
  <c r="E108" i="42"/>
  <c r="E94" i="42"/>
  <c r="E78" i="42"/>
  <c r="E64" i="42"/>
  <c r="E51" i="42"/>
  <c r="E32" i="42"/>
  <c r="E18" i="42"/>
  <c r="E6" i="42"/>
  <c r="E244" i="42"/>
  <c r="E149" i="42"/>
  <c r="E48" i="42"/>
  <c r="E438" i="42"/>
  <c r="E368" i="42"/>
  <c r="E300" i="42"/>
  <c r="E200" i="42"/>
  <c r="E148" i="42"/>
  <c r="E60" i="42"/>
  <c r="E408" i="42"/>
  <c r="E199" i="42"/>
  <c r="E26" i="42"/>
  <c r="E479" i="42"/>
  <c r="E322" i="42"/>
  <c r="E185" i="42"/>
  <c r="E113" i="42"/>
  <c r="E11" i="42"/>
  <c r="E1679" i="42"/>
  <c r="E1503" i="42"/>
  <c r="E1312" i="42"/>
  <c r="E1142" i="42"/>
  <c r="E1014" i="42"/>
  <c r="E880" i="42"/>
  <c r="E796" i="42"/>
  <c r="E714" i="42"/>
  <c r="E667" i="42"/>
  <c r="E643" i="42"/>
  <c r="E624" i="42"/>
  <c r="E607" i="42"/>
  <c r="E586" i="42"/>
  <c r="E563" i="42"/>
  <c r="E539" i="42"/>
  <c r="E520" i="42"/>
  <c r="E493" i="42"/>
  <c r="E466" i="42"/>
  <c r="E442" i="42"/>
  <c r="E427" i="42"/>
  <c r="E413" i="42"/>
  <c r="E398" i="42"/>
  <c r="E384" i="42"/>
  <c r="E372" i="42"/>
  <c r="E359" i="42"/>
  <c r="E345" i="42"/>
  <c r="E333" i="42"/>
  <c r="E315" i="42"/>
  <c r="E303" i="42"/>
  <c r="E288" i="42"/>
  <c r="E273" i="42"/>
  <c r="E259" i="42"/>
  <c r="E247" i="42"/>
  <c r="E233" i="42"/>
  <c r="E215" i="42"/>
  <c r="E203" i="42"/>
  <c r="E191" i="42"/>
  <c r="E177" i="42"/>
  <c r="E165" i="42"/>
  <c r="E151" i="42"/>
  <c r="E138" i="42"/>
  <c r="E123" i="42"/>
  <c r="E107" i="42"/>
  <c r="E93" i="42"/>
  <c r="E77" i="42"/>
  <c r="E63" i="42"/>
  <c r="E50" i="42"/>
  <c r="E31" i="42"/>
  <c r="E17" i="42"/>
  <c r="E5" i="42"/>
  <c r="E257" i="42"/>
  <c r="E136" i="42"/>
  <c r="E61" i="42"/>
  <c r="E513" i="42"/>
  <c r="E342" i="42"/>
  <c r="E256" i="42"/>
  <c r="E188" i="42"/>
  <c r="E118" i="42"/>
  <c r="E28" i="42"/>
  <c r="E355" i="42"/>
  <c r="E228" i="42"/>
  <c r="E133" i="42"/>
  <c r="E577" i="42"/>
  <c r="E295" i="42"/>
  <c r="E131" i="42"/>
  <c r="E24" i="42"/>
  <c r="E1673" i="42"/>
  <c r="E1496" i="42"/>
  <c r="E1306" i="42"/>
  <c r="E1139" i="42"/>
  <c r="E1010" i="42"/>
  <c r="E878" i="42"/>
  <c r="E792" i="42"/>
  <c r="E712" i="42"/>
  <c r="E666" i="42"/>
  <c r="E642" i="42"/>
  <c r="E623" i="42"/>
  <c r="E604" i="42"/>
  <c r="E584" i="42"/>
  <c r="E562" i="42"/>
  <c r="E538" i="42"/>
  <c r="E519" i="42"/>
  <c r="E489" i="42"/>
  <c r="E464" i="42"/>
  <c r="E441" i="42"/>
  <c r="E426" i="42"/>
  <c r="E412" i="42"/>
  <c r="E396" i="42"/>
  <c r="E383" i="42"/>
  <c r="E371" i="42"/>
  <c r="E358" i="42"/>
  <c r="E344" i="42"/>
  <c r="E332" i="42"/>
  <c r="E314" i="42"/>
  <c r="E302" i="42"/>
  <c r="E286" i="42"/>
  <c r="E272" i="42"/>
  <c r="E258" i="42"/>
  <c r="E245" i="42"/>
  <c r="E232" i="42"/>
  <c r="E214" i="42"/>
  <c r="E202" i="42"/>
  <c r="E190" i="42"/>
  <c r="E176" i="42"/>
  <c r="E164" i="42"/>
  <c r="E150" i="42"/>
  <c r="E137" i="42"/>
  <c r="E122" i="42"/>
  <c r="E106" i="42"/>
  <c r="E91" i="42"/>
  <c r="E76" i="42"/>
  <c r="E62" i="42"/>
  <c r="E49" i="42"/>
  <c r="E30" i="42"/>
  <c r="E16" i="42"/>
  <c r="E213" i="42"/>
  <c r="E163" i="42"/>
  <c r="E75" i="42"/>
  <c r="E394" i="42"/>
  <c r="E162" i="42"/>
  <c r="E14" i="42"/>
  <c r="E281" i="42"/>
  <c r="E101" i="42"/>
  <c r="E365" i="42"/>
  <c r="E209" i="42"/>
  <c r="E57" i="42"/>
  <c r="E1651" i="42"/>
  <c r="E1474" i="42"/>
  <c r="E1277" i="42"/>
  <c r="E1121" i="42"/>
  <c r="E992" i="42"/>
  <c r="E863" i="42"/>
  <c r="E781" i="42"/>
  <c r="E710" i="42"/>
  <c r="E663" i="42"/>
  <c r="E641" i="42"/>
  <c r="E622" i="42"/>
  <c r="E603" i="42"/>
  <c r="E583" i="42"/>
  <c r="E557" i="42"/>
  <c r="E536" i="42"/>
  <c r="E516" i="42"/>
  <c r="E488" i="42"/>
  <c r="E463" i="42"/>
  <c r="E439" i="42"/>
  <c r="E425" i="42"/>
  <c r="E411" i="42"/>
  <c r="E395" i="42"/>
  <c r="E382" i="42"/>
  <c r="E370" i="42"/>
  <c r="E357" i="42"/>
  <c r="E343" i="42"/>
  <c r="E331" i="42"/>
  <c r="E313" i="42"/>
  <c r="E301" i="42"/>
  <c r="E284" i="42"/>
  <c r="E271" i="42"/>
  <c r="E230" i="42"/>
  <c r="E201" i="42"/>
  <c r="E189" i="42"/>
  <c r="E175" i="42"/>
  <c r="E103" i="42"/>
  <c r="E15" i="42"/>
  <c r="E424" i="42"/>
  <c r="E330" i="42"/>
  <c r="E243" i="42"/>
  <c r="E174" i="42"/>
  <c r="E47" i="42"/>
  <c r="E367" i="42"/>
  <c r="E187" i="42"/>
  <c r="E13" i="42"/>
  <c r="E530" i="42"/>
  <c r="E279" i="42"/>
  <c r="E99" i="42"/>
  <c r="E1645" i="42"/>
  <c r="E1468" i="42"/>
  <c r="E1264" i="42"/>
  <c r="E1118" i="42"/>
  <c r="E988" i="42"/>
  <c r="E860" i="42"/>
  <c r="E776" i="42"/>
  <c r="E699" i="42"/>
  <c r="E659" i="42"/>
  <c r="E640" i="42"/>
  <c r="E619" i="42"/>
  <c r="E602" i="42"/>
  <c r="E582" i="42"/>
  <c r="E554" i="42"/>
  <c r="E535" i="42"/>
  <c r="E409" i="42"/>
  <c r="E381" i="42"/>
  <c r="E356" i="42"/>
  <c r="E312" i="42"/>
  <c r="E212" i="42"/>
  <c r="E102" i="42"/>
  <c r="E311" i="42"/>
  <c r="E1620" i="42"/>
  <c r="E1448" i="42"/>
  <c r="E1239" i="42"/>
  <c r="E1098" i="42"/>
  <c r="E968" i="42"/>
  <c r="E854" i="42"/>
  <c r="E774" i="42"/>
  <c r="E697" i="42"/>
  <c r="E658" i="42"/>
  <c r="E638" i="42"/>
  <c r="E617" i="42"/>
  <c r="E601" i="42"/>
  <c r="E580" i="42"/>
  <c r="E553" i="42"/>
  <c r="E534" i="42"/>
  <c r="E510" i="42"/>
  <c r="E485" i="42"/>
  <c r="E458" i="42"/>
  <c r="E437" i="42"/>
  <c r="E423" i="42"/>
  <c r="E380" i="42"/>
  <c r="E341" i="42"/>
  <c r="E299" i="42"/>
  <c r="E255" i="42"/>
  <c r="E241" i="42"/>
  <c r="E161" i="42"/>
  <c r="E87" i="42"/>
  <c r="E46" i="42"/>
  <c r="E688" i="42"/>
  <c r="E406" i="42"/>
  <c r="E309" i="42"/>
  <c r="E171" i="42"/>
  <c r="E1614" i="42"/>
  <c r="E1442" i="42"/>
  <c r="E1231" i="42"/>
  <c r="E1096" i="42"/>
  <c r="E962" i="42"/>
  <c r="E844" i="42"/>
  <c r="E760" i="42"/>
  <c r="E695" i="42"/>
  <c r="E657" i="42"/>
  <c r="E636" i="42"/>
  <c r="E616" i="42"/>
  <c r="E599" i="42"/>
  <c r="E578" i="42"/>
  <c r="E552" i="42"/>
  <c r="E532" i="42"/>
  <c r="E509" i="42"/>
  <c r="E482" i="42"/>
  <c r="E457" i="42"/>
  <c r="E436" i="42"/>
  <c r="E421" i="42"/>
  <c r="E407" i="42"/>
  <c r="E392" i="42"/>
  <c r="E379" i="42"/>
  <c r="E366" i="42"/>
  <c r="E354" i="42"/>
  <c r="E340" i="42"/>
  <c r="E324" i="42"/>
  <c r="E310" i="42"/>
  <c r="E298" i="42"/>
  <c r="E280" i="42"/>
  <c r="E267" i="42"/>
  <c r="E254" i="42"/>
  <c r="E240" i="42"/>
  <c r="E227" i="42"/>
  <c r="E210" i="42"/>
  <c r="E198" i="42"/>
  <c r="E186" i="42"/>
  <c r="E172" i="42"/>
  <c r="E159" i="42"/>
  <c r="E145" i="42"/>
  <c r="E132" i="42"/>
  <c r="E116" i="42"/>
  <c r="E100" i="42"/>
  <c r="E86" i="42"/>
  <c r="E70" i="42"/>
  <c r="E58" i="42"/>
  <c r="E44" i="42"/>
  <c r="E25" i="42"/>
  <c r="E12" i="42"/>
  <c r="E1808" i="42"/>
  <c r="E1590" i="42"/>
  <c r="E1412" i="42"/>
  <c r="E1210" i="42"/>
  <c r="E1075" i="42"/>
  <c r="E945" i="42"/>
  <c r="E840" i="42"/>
  <c r="E654" i="42"/>
  <c r="E635" i="42"/>
  <c r="E597" i="42"/>
  <c r="E507" i="42"/>
  <c r="E456" i="42"/>
  <c r="E435" i="42"/>
  <c r="E420" i="42"/>
  <c r="E390" i="42"/>
  <c r="E339" i="42"/>
  <c r="E226" i="42"/>
  <c r="E144" i="42"/>
  <c r="E69" i="42"/>
  <c r="E1803" i="42"/>
  <c r="E1584" i="42"/>
  <c r="E1406" i="42"/>
  <c r="E1206" i="42"/>
  <c r="E1072" i="42"/>
  <c r="E943" i="42"/>
  <c r="E837" i="42"/>
  <c r="E751" i="42"/>
  <c r="E683" i="42"/>
  <c r="E651" i="42"/>
  <c r="E634" i="42"/>
  <c r="E614" i="42"/>
  <c r="E596" i="42"/>
  <c r="E576" i="42"/>
  <c r="E546" i="42"/>
  <c r="E529" i="42"/>
  <c r="E505" i="42"/>
  <c r="E475" i="42"/>
  <c r="E455" i="42"/>
  <c r="E433" i="42"/>
  <c r="E419" i="42"/>
  <c r="E405" i="42"/>
  <c r="E389" i="42"/>
  <c r="E377" i="42"/>
  <c r="E364" i="42"/>
  <c r="E351" i="42"/>
  <c r="E338" i="42"/>
  <c r="E321" i="42"/>
  <c r="E308" i="42"/>
  <c r="E294" i="42"/>
  <c r="E278" i="42"/>
  <c r="E264" i="42"/>
  <c r="E252" i="42"/>
  <c r="E238" i="42"/>
  <c r="E225" i="42"/>
  <c r="E208" i="42"/>
  <c r="E196" i="42"/>
  <c r="E182" i="42"/>
  <c r="E170" i="42"/>
  <c r="E157" i="42"/>
  <c r="E143" i="42"/>
  <c r="E129" i="42"/>
  <c r="E112" i="42"/>
  <c r="E98" i="42"/>
  <c r="E82" i="42"/>
  <c r="E68" i="42"/>
  <c r="E56" i="42"/>
  <c r="E39" i="42"/>
  <c r="E23" i="42"/>
  <c r="E10" i="42"/>
  <c r="E229" i="42"/>
  <c r="E88" i="42"/>
  <c r="E393" i="42"/>
  <c r="E147" i="42"/>
  <c r="E548" i="42"/>
  <c r="E265" i="42"/>
  <c r="E84" i="42"/>
  <c r="E397" i="42"/>
  <c r="E605" i="42"/>
  <c r="E811" i="42"/>
  <c r="E1030" i="42"/>
  <c r="E1258" i="42"/>
  <c r="E1532" i="42"/>
  <c r="E1801" i="42"/>
  <c r="E2108" i="42"/>
  <c r="E1843" i="42"/>
  <c r="E2135" i="42"/>
  <c r="E1394" i="42"/>
  <c r="E1635" i="42"/>
  <c r="E2292" i="42"/>
  <c r="E524" i="42"/>
  <c r="E734" i="42"/>
  <c r="E946" i="42"/>
  <c r="E1166" i="42"/>
  <c r="E1444" i="42"/>
  <c r="E1675" i="42"/>
  <c r="E2815" i="42"/>
  <c r="E1938" i="42"/>
  <c r="E2565" i="42"/>
  <c r="E9530" i="42"/>
  <c r="E9386" i="42"/>
  <c r="E9242" i="42"/>
  <c r="E9098" i="42"/>
  <c r="E8954" i="42"/>
  <c r="E8810" i="42"/>
  <c r="E8666" i="42"/>
  <c r="E9541" i="42"/>
  <c r="E9397" i="42"/>
  <c r="E9253" i="42"/>
  <c r="E9109" i="42"/>
  <c r="E8965" i="42"/>
  <c r="E8821" i="42"/>
  <c r="E9432" i="42"/>
  <c r="E9276" i="42"/>
  <c r="E9132" i="42"/>
  <c r="E8988" i="42"/>
  <c r="E8844" i="42"/>
  <c r="E8700" i="42"/>
  <c r="E9431" i="42"/>
  <c r="E9287" i="42"/>
  <c r="E9143" i="42"/>
  <c r="E8999" i="42"/>
  <c r="E8855" i="42"/>
  <c r="E8711" i="42"/>
  <c r="E9514" i="42"/>
  <c r="E9370" i="42"/>
  <c r="E9226" i="42"/>
  <c r="E9058" i="42"/>
  <c r="E8914" i="42"/>
  <c r="E410" i="42"/>
  <c r="E620" i="42"/>
  <c r="E832" i="42"/>
  <c r="E1047" i="42"/>
  <c r="E1287" i="42"/>
  <c r="E1550" i="42"/>
  <c r="E1834" i="42"/>
  <c r="E2247" i="42"/>
  <c r="E1901" i="42"/>
  <c r="E2273" i="42"/>
  <c r="E1421" i="42"/>
  <c r="E1656" i="42"/>
  <c r="E2454" i="42"/>
  <c r="E540" i="42"/>
  <c r="E752" i="42"/>
  <c r="E965" i="42"/>
  <c r="E1183" i="42"/>
  <c r="E1462" i="42"/>
  <c r="E1694" i="42"/>
  <c r="E3299" i="42"/>
  <c r="E2049" i="42"/>
  <c r="E2901" i="42"/>
  <c r="E9518" i="42"/>
  <c r="E9374" i="42"/>
  <c r="E9230" i="42"/>
  <c r="E9086" i="42"/>
  <c r="E8942" i="42"/>
  <c r="E8798" i="42"/>
  <c r="E8654" i="42"/>
  <c r="E9529" i="42"/>
  <c r="E9385" i="42"/>
  <c r="E9241" i="42"/>
  <c r="E9097" i="42"/>
  <c r="E8953" i="42"/>
  <c r="E8809" i="42"/>
  <c r="E9420" i="42"/>
  <c r="E9264" i="42"/>
  <c r="E9120" i="42"/>
  <c r="E8976" i="42"/>
  <c r="E8832" i="42"/>
  <c r="E8688" i="42"/>
  <c r="E9419" i="42"/>
  <c r="E9275" i="42"/>
  <c r="E9131" i="42"/>
  <c r="E8987" i="42"/>
  <c r="E8843" i="42"/>
  <c r="E8699" i="42"/>
  <c r="E9502" i="42"/>
  <c r="E9358" i="42"/>
  <c r="E9214" i="42"/>
  <c r="E9046" i="42"/>
  <c r="E8902" i="42"/>
  <c r="E8758" i="42"/>
  <c r="E8614" i="42"/>
  <c r="E9417" i="42"/>
  <c r="E9273" i="42"/>
  <c r="E9129" i="42"/>
  <c r="E8985" i="42"/>
  <c r="E8841" i="42"/>
  <c r="E8697" i="42"/>
  <c r="E9476" i="42"/>
  <c r="E9332" i="42"/>
  <c r="E9188" i="42"/>
  <c r="E9044" i="42"/>
  <c r="E8900" i="42"/>
  <c r="E8756" i="42"/>
  <c r="E8612" i="42"/>
  <c r="E9487" i="42"/>
  <c r="E9343" i="42"/>
  <c r="E9199" i="42"/>
  <c r="E9055" i="42"/>
  <c r="E8911" i="42"/>
  <c r="E9510" i="42"/>
  <c r="E9366" i="42"/>
  <c r="E9222" i="42"/>
  <c r="E9078" i="42"/>
  <c r="E8934" i="42"/>
  <c r="E422" i="42"/>
  <c r="E637" i="42"/>
  <c r="E848" i="42"/>
  <c r="E1064" i="42"/>
  <c r="E1315" i="42"/>
  <c r="E1570" i="42"/>
  <c r="E1879" i="42"/>
  <c r="E2385" i="42"/>
  <c r="E2007" i="42"/>
  <c r="E2427" i="42"/>
  <c r="E1443" i="42"/>
  <c r="E1674" i="42"/>
  <c r="E2787" i="42"/>
  <c r="E560" i="42"/>
  <c r="E770" i="42"/>
  <c r="E986" i="42"/>
  <c r="E1204" i="42"/>
  <c r="E1480" i="42"/>
  <c r="E1716" i="42"/>
  <c r="E1819" i="42"/>
  <c r="E2185" i="42"/>
  <c r="E1794" i="42"/>
  <c r="E9506" i="42"/>
  <c r="E9362" i="42"/>
  <c r="E9218" i="42"/>
  <c r="E9074" i="42"/>
  <c r="E8930" i="42"/>
  <c r="E8786" i="42"/>
  <c r="E8642" i="42"/>
  <c r="E9517" i="42"/>
  <c r="E9373" i="42"/>
  <c r="E9229" i="42"/>
  <c r="E9085" i="42"/>
  <c r="E8941" i="42"/>
  <c r="E8797" i="42"/>
  <c r="E9408" i="42"/>
  <c r="E9252" i="42"/>
  <c r="E9108" i="42"/>
  <c r="E8964" i="42"/>
  <c r="E8820" i="42"/>
  <c r="E8676" i="42"/>
  <c r="E9407" i="42"/>
  <c r="E9263" i="42"/>
  <c r="E9119" i="42"/>
  <c r="E8975" i="42"/>
  <c r="E8831" i="42"/>
  <c r="E8687" i="42"/>
  <c r="E9490" i="42"/>
  <c r="E9346" i="42"/>
  <c r="E9202" i="42"/>
  <c r="E9034" i="42"/>
  <c r="E8890" i="42"/>
  <c r="E8746" i="42"/>
  <c r="E8602" i="42"/>
  <c r="E9405" i="42"/>
  <c r="E9261" i="42"/>
  <c r="E9117" i="42"/>
  <c r="E8973" i="42"/>
  <c r="E8829" i="42"/>
  <c r="E8685" i="42"/>
  <c r="E9464" i="42"/>
  <c r="E9320" i="42"/>
  <c r="E9176" i="42"/>
  <c r="E9032" i="42"/>
  <c r="E8888" i="42"/>
  <c r="E8744" i="42"/>
  <c r="E8600" i="42"/>
  <c r="E9475" i="42"/>
  <c r="E9331" i="42"/>
  <c r="E9187" i="42"/>
  <c r="E9043" i="42"/>
  <c r="E8899" i="42"/>
  <c r="E9498" i="42"/>
  <c r="E9354" i="42"/>
  <c r="E9210" i="42"/>
  <c r="E9066" i="42"/>
  <c r="E8922" i="42"/>
  <c r="E8778" i="42"/>
  <c r="E9521" i="42"/>
  <c r="E9377" i="42"/>
  <c r="E9233" i="42"/>
  <c r="E9089" i="42"/>
  <c r="E8933" i="42"/>
  <c r="E8789" i="42"/>
  <c r="E9472" i="42"/>
  <c r="E434" i="42"/>
  <c r="E653" i="42"/>
  <c r="E864" i="42"/>
  <c r="E1083" i="42"/>
  <c r="E1339" i="42"/>
  <c r="E1588" i="42"/>
  <c r="E1973" i="42"/>
  <c r="E2676" i="42"/>
  <c r="E2134" i="42"/>
  <c r="E2761" i="42"/>
  <c r="E1461" i="42"/>
  <c r="E1693" i="42"/>
  <c r="E3247" i="42"/>
  <c r="E581" i="42"/>
  <c r="E788" i="42"/>
  <c r="E1003" i="42"/>
  <c r="E1222" i="42"/>
  <c r="E1499" i="42"/>
  <c r="E1742" i="42"/>
  <c r="E1856" i="42"/>
  <c r="E2318" i="42"/>
  <c r="E1827" i="42"/>
  <c r="E9494" i="42"/>
  <c r="E9350" i="42"/>
  <c r="E9206" i="42"/>
  <c r="E9062" i="42"/>
  <c r="E8918" i="42"/>
  <c r="E8774" i="42"/>
  <c r="E8630" i="42"/>
  <c r="E9505" i="42"/>
  <c r="E9361" i="42"/>
  <c r="E9217" i="42"/>
  <c r="E9073" i="42"/>
  <c r="E8929" i="42"/>
  <c r="E9540" i="42"/>
  <c r="E9396" i="42"/>
  <c r="E9240" i="42"/>
  <c r="E9096" i="42"/>
  <c r="E8952" i="42"/>
  <c r="E8808" i="42"/>
  <c r="E9539" i="42"/>
  <c r="E9395" i="42"/>
  <c r="E9251" i="42"/>
  <c r="E9107" i="42"/>
  <c r="E8963" i="42"/>
  <c r="E8819" i="42"/>
  <c r="E8675" i="42"/>
  <c r="E9478" i="42"/>
  <c r="E9334" i="42"/>
  <c r="E9190" i="42"/>
  <c r="E9022" i="42"/>
  <c r="E8878" i="42"/>
  <c r="E8734" i="42"/>
  <c r="E9537" i="42"/>
  <c r="E9393" i="42"/>
  <c r="E9249" i="42"/>
  <c r="E9105" i="42"/>
  <c r="E8961" i="42"/>
  <c r="E8817" i="42"/>
  <c r="E8673" i="42"/>
  <c r="E9452" i="42"/>
  <c r="E9308" i="42"/>
  <c r="E9164" i="42"/>
  <c r="E9020" i="42"/>
  <c r="E8876" i="42"/>
  <c r="E8732" i="42"/>
  <c r="E8588" i="42"/>
  <c r="E9463" i="42"/>
  <c r="E9319" i="42"/>
  <c r="E9175" i="42"/>
  <c r="E9031" i="42"/>
  <c r="E8887" i="42"/>
  <c r="E9486" i="42"/>
  <c r="E9342" i="42"/>
  <c r="E9198" i="42"/>
  <c r="E9054" i="42"/>
  <c r="E8910" i="42"/>
  <c r="E8766" i="42"/>
  <c r="E9509" i="42"/>
  <c r="E9365" i="42"/>
  <c r="E9221" i="42"/>
  <c r="E9077" i="42"/>
  <c r="E8921" i="42"/>
  <c r="E8777" i="42"/>
  <c r="E9460" i="42"/>
  <c r="E451" i="42"/>
  <c r="E672" i="42"/>
  <c r="E884" i="42"/>
  <c r="E1103" i="42"/>
  <c r="E1366" i="42"/>
  <c r="E1606" i="42"/>
  <c r="E2087" i="42"/>
  <c r="E3045" i="42"/>
  <c r="E2272" i="42"/>
  <c r="E3199" i="42"/>
  <c r="E1479" i="42"/>
  <c r="E1715" i="42"/>
  <c r="E391" i="42"/>
  <c r="E598" i="42"/>
  <c r="E804" i="42"/>
  <c r="E1022" i="42"/>
  <c r="E1247" i="42"/>
  <c r="E1522" i="42"/>
  <c r="E1785" i="42"/>
  <c r="E1937" i="42"/>
  <c r="E2533" i="42"/>
  <c r="E1872" i="42"/>
  <c r="E9482" i="42"/>
  <c r="E9338" i="42"/>
  <c r="E9194" i="42"/>
  <c r="E9050" i="42"/>
  <c r="E8906" i="42"/>
  <c r="E8762" i="42"/>
  <c r="E8618" i="42"/>
  <c r="E9493" i="42"/>
  <c r="E9349" i="42"/>
  <c r="E9205" i="42"/>
  <c r="E9061" i="42"/>
  <c r="E8917" i="42"/>
  <c r="E9528" i="42"/>
  <c r="E9384" i="42"/>
  <c r="E9228" i="42"/>
  <c r="E9084" i="42"/>
  <c r="E8940" i="42"/>
  <c r="E8796" i="42"/>
  <c r="E9527" i="42"/>
  <c r="E9383" i="42"/>
  <c r="E9239" i="42"/>
  <c r="E9095" i="42"/>
  <c r="E8951" i="42"/>
  <c r="E8807" i="42"/>
  <c r="E8663" i="42"/>
  <c r="E9466" i="42"/>
  <c r="E9322" i="42"/>
  <c r="E9178" i="42"/>
  <c r="E9010" i="42"/>
  <c r="E8866" i="42"/>
  <c r="E8722" i="42"/>
  <c r="E9525" i="42"/>
  <c r="E9381" i="42"/>
  <c r="E9237" i="42"/>
  <c r="E9093" i="42"/>
  <c r="E8949" i="42"/>
  <c r="E8805" i="42"/>
  <c r="E8661" i="42"/>
  <c r="E9440" i="42"/>
  <c r="E9296" i="42"/>
  <c r="E9152" i="42"/>
  <c r="E9008" i="42"/>
  <c r="E8864" i="42"/>
  <c r="E8720" i="42"/>
  <c r="E8576" i="42"/>
  <c r="E9451" i="42"/>
  <c r="E9307" i="42"/>
  <c r="E9163" i="42"/>
  <c r="E9019" i="42"/>
  <c r="E8875" i="42"/>
  <c r="E9474" i="42"/>
  <c r="E9330" i="42"/>
  <c r="E9186" i="42"/>
  <c r="E9042" i="42"/>
  <c r="E8898" i="42"/>
  <c r="E8754" i="42"/>
  <c r="E9497" i="42"/>
  <c r="E9353" i="42"/>
  <c r="E9209" i="42"/>
  <c r="E9065" i="42"/>
  <c r="E8909" i="42"/>
  <c r="E8765" i="42"/>
  <c r="E9448" i="42"/>
  <c r="E470" i="42"/>
  <c r="E690" i="42"/>
  <c r="E899" i="42"/>
  <c r="E1120" i="42"/>
  <c r="E1386" i="42"/>
  <c r="E1626" i="42"/>
  <c r="E2226" i="42"/>
  <c r="E1887" i="42"/>
  <c r="E2405" i="42"/>
  <c r="E1220" i="42"/>
  <c r="E1497" i="42"/>
  <c r="E1736" i="42"/>
  <c r="E403" i="42"/>
  <c r="E613" i="42"/>
  <c r="E821" i="42"/>
  <c r="E1038" i="42"/>
  <c r="E1275" i="42"/>
  <c r="E1540" i="42"/>
  <c r="E1816" i="42"/>
  <c r="E2048" i="42"/>
  <c r="E2872" i="42"/>
  <c r="E1953" i="42"/>
  <c r="E9470" i="42"/>
  <c r="E9326" i="42"/>
  <c r="E9182" i="42"/>
  <c r="E9038" i="42"/>
  <c r="E8894" i="42"/>
  <c r="E8750" i="42"/>
  <c r="E8606" i="42"/>
  <c r="E9481" i="42"/>
  <c r="E9337" i="42"/>
  <c r="E9193" i="42"/>
  <c r="E9049" i="42"/>
  <c r="E8905" i="42"/>
  <c r="E9516" i="42"/>
  <c r="E9360" i="42"/>
  <c r="E9216" i="42"/>
  <c r="E9072" i="42"/>
  <c r="E8928" i="42"/>
  <c r="E8784" i="42"/>
  <c r="E9515" i="42"/>
  <c r="E9371" i="42"/>
  <c r="E9227" i="42"/>
  <c r="E9083" i="42"/>
  <c r="E8939" i="42"/>
  <c r="E8795" i="42"/>
  <c r="E8651" i="42"/>
  <c r="E9454" i="42"/>
  <c r="E9310" i="42"/>
  <c r="E9166" i="42"/>
  <c r="E8998" i="42"/>
  <c r="E8854" i="42"/>
  <c r="E8710" i="42"/>
  <c r="E9513" i="42"/>
  <c r="E9369" i="42"/>
  <c r="E9225" i="42"/>
  <c r="E9081" i="42"/>
  <c r="E8937" i="42"/>
  <c r="E8793" i="42"/>
  <c r="E8649" i="42"/>
  <c r="E9428" i="42"/>
  <c r="E9284" i="42"/>
  <c r="E9140" i="42"/>
  <c r="E8996" i="42"/>
  <c r="E8852" i="42"/>
  <c r="E8708" i="42"/>
  <c r="E8564" i="42"/>
  <c r="E9439" i="42"/>
  <c r="E9295" i="42"/>
  <c r="E9151" i="42"/>
  <c r="E9007" i="42"/>
  <c r="E8863" i="42"/>
  <c r="E9462" i="42"/>
  <c r="E9318" i="42"/>
  <c r="E9174" i="42"/>
  <c r="E492" i="42"/>
  <c r="E709" i="42"/>
  <c r="E923" i="42"/>
  <c r="E1136" i="42"/>
  <c r="E1410" i="42"/>
  <c r="E1649" i="42"/>
  <c r="E2361" i="42"/>
  <c r="E1992" i="42"/>
  <c r="E2730" i="42"/>
  <c r="E1243" i="42"/>
  <c r="E1521" i="42"/>
  <c r="E1780" i="42"/>
  <c r="E416" i="42"/>
  <c r="E629" i="42"/>
  <c r="E841" i="42"/>
  <c r="E1057" i="42"/>
  <c r="E1299" i="42"/>
  <c r="E1560" i="42"/>
  <c r="E1852" i="42"/>
  <c r="E2184" i="42"/>
  <c r="E3395" i="42"/>
  <c r="E2069" i="42"/>
  <c r="E9458" i="42"/>
  <c r="E9314" i="42"/>
  <c r="E9170" i="42"/>
  <c r="E9026" i="42"/>
  <c r="E8882" i="42"/>
  <c r="E8738" i="42"/>
  <c r="E8594" i="42"/>
  <c r="E9469" i="42"/>
  <c r="E9325" i="42"/>
  <c r="E9181" i="42"/>
  <c r="E9037" i="42"/>
  <c r="E8893" i="42"/>
  <c r="E9504" i="42"/>
  <c r="E9348" i="42"/>
  <c r="E9204" i="42"/>
  <c r="E9060" i="42"/>
  <c r="E8916" i="42"/>
  <c r="E8772" i="42"/>
  <c r="E9503" i="42"/>
  <c r="E9359" i="42"/>
  <c r="E9215" i="42"/>
  <c r="E9071" i="42"/>
  <c r="E8927" i="42"/>
  <c r="E8783" i="42"/>
  <c r="E8639" i="42"/>
  <c r="E9442" i="42"/>
  <c r="E9298" i="42"/>
  <c r="E9142" i="42"/>
  <c r="E8986" i="42"/>
  <c r="E8842" i="42"/>
  <c r="E8698" i="42"/>
  <c r="E9501" i="42"/>
  <c r="E9357" i="42"/>
  <c r="E9213" i="42"/>
  <c r="E9069" i="42"/>
  <c r="E8925" i="42"/>
  <c r="E8781" i="42"/>
  <c r="E8637" i="42"/>
  <c r="E9416" i="42"/>
  <c r="E9272" i="42"/>
  <c r="E9128" i="42"/>
  <c r="E8984" i="42"/>
  <c r="E8840" i="42"/>
  <c r="E8696" i="42"/>
  <c r="E8552" i="42"/>
  <c r="E9427" i="42"/>
  <c r="E9283" i="42"/>
  <c r="E9139" i="42"/>
  <c r="E8995" i="42"/>
  <c r="E8851" i="42"/>
  <c r="E9450" i="42"/>
  <c r="E9306" i="42"/>
  <c r="E9162" i="42"/>
  <c r="E514" i="42"/>
  <c r="E723" i="42"/>
  <c r="E938" i="42"/>
  <c r="E1156" i="42"/>
  <c r="E1436" i="42"/>
  <c r="E1667" i="42"/>
  <c r="E2643" i="42"/>
  <c r="E2109" i="42"/>
  <c r="E3149" i="42"/>
  <c r="E1274" i="42"/>
  <c r="E1539" i="42"/>
  <c r="E1814" i="42"/>
  <c r="E428" i="42"/>
  <c r="E645" i="42"/>
  <c r="E855" i="42"/>
  <c r="E1073" i="42"/>
  <c r="E1327" i="42"/>
  <c r="E1578" i="42"/>
  <c r="E1919" i="42"/>
  <c r="E2317" i="42"/>
  <c r="E1865" i="42"/>
  <c r="E2207" i="42"/>
  <c r="E9446" i="42"/>
  <c r="E9302" i="42"/>
  <c r="E9158" i="42"/>
  <c r="E9014" i="42"/>
  <c r="E8870" i="42"/>
  <c r="E8726" i="42"/>
  <c r="E8582" i="42"/>
  <c r="E9457" i="42"/>
  <c r="E9313" i="42"/>
  <c r="E9169" i="42"/>
  <c r="E9025" i="42"/>
  <c r="E8881" i="42"/>
  <c r="E9492" i="42"/>
  <c r="E9336" i="42"/>
  <c r="E9192" i="42"/>
  <c r="E9048" i="42"/>
  <c r="E8904" i="42"/>
  <c r="E8760" i="42"/>
  <c r="E9491" i="42"/>
  <c r="E9347" i="42"/>
  <c r="E9203" i="42"/>
  <c r="E9059" i="42"/>
  <c r="E8915" i="42"/>
  <c r="E8771" i="42"/>
  <c r="E8627" i="42"/>
  <c r="E9430" i="42"/>
  <c r="E9286" i="42"/>
  <c r="E9118" i="42"/>
  <c r="E8974" i="42"/>
  <c r="E8830" i="42"/>
  <c r="E8686" i="42"/>
  <c r="E9489" i="42"/>
  <c r="E9345" i="42"/>
  <c r="E9201" i="42"/>
  <c r="E9057" i="42"/>
  <c r="E8913" i="42"/>
  <c r="E8769" i="42"/>
  <c r="E8625" i="42"/>
  <c r="E9404" i="42"/>
  <c r="E9260" i="42"/>
  <c r="E9116" i="42"/>
  <c r="E8972" i="42"/>
  <c r="E8828" i="42"/>
  <c r="E8684" i="42"/>
  <c r="E8540" i="42"/>
  <c r="E9415" i="42"/>
  <c r="E9271" i="42"/>
  <c r="E9127" i="42"/>
  <c r="E8983" i="42"/>
  <c r="E8839" i="42"/>
  <c r="E9438" i="42"/>
  <c r="E9294" i="42"/>
  <c r="E9150" i="42"/>
  <c r="E9006" i="42"/>
  <c r="E8862" i="42"/>
  <c r="E8718" i="42"/>
  <c r="E9461" i="42"/>
  <c r="E9317" i="42"/>
  <c r="E9173" i="42"/>
  <c r="E9017" i="42"/>
  <c r="E8873" i="42"/>
  <c r="E8729" i="42"/>
  <c r="E547" i="42"/>
  <c r="E761" i="42"/>
  <c r="E977" i="42"/>
  <c r="E1194" i="42"/>
  <c r="E1472" i="42"/>
  <c r="E1706" i="42"/>
  <c r="E1837" i="42"/>
  <c r="E2386" i="42"/>
  <c r="E1846" i="42"/>
  <c r="E1326" i="42"/>
  <c r="E1577" i="42"/>
  <c r="E1918" i="42"/>
  <c r="E459" i="42"/>
  <c r="E681" i="42"/>
  <c r="E891" i="42"/>
  <c r="E1111" i="42"/>
  <c r="E1376" i="42"/>
  <c r="E1616" i="42"/>
  <c r="E2157" i="42"/>
  <c r="E2845" i="42"/>
  <c r="E2068" i="42"/>
  <c r="E2590" i="42"/>
  <c r="E9422" i="42"/>
  <c r="E9278" i="42"/>
  <c r="E9134" i="42"/>
  <c r="E8990" i="42"/>
  <c r="E8846" i="42"/>
  <c r="E8702" i="42"/>
  <c r="E8558" i="42"/>
  <c r="E9433" i="42"/>
  <c r="E9289" i="42"/>
  <c r="E9145" i="42"/>
  <c r="E9001" i="42"/>
  <c r="E8857" i="42"/>
  <c r="E9468" i="42"/>
  <c r="E9312" i="42"/>
  <c r="E9168" i="42"/>
  <c r="E9024" i="42"/>
  <c r="E8880" i="42"/>
  <c r="E8736" i="42"/>
  <c r="E9467" i="42"/>
  <c r="E9323" i="42"/>
  <c r="E9179" i="42"/>
  <c r="E9035" i="42"/>
  <c r="E8891" i="42"/>
  <c r="E8747" i="42"/>
  <c r="E8603" i="42"/>
  <c r="E9406" i="42"/>
  <c r="E9262" i="42"/>
  <c r="E9094" i="42"/>
  <c r="E8950" i="42"/>
  <c r="E8806" i="42"/>
  <c r="E8662" i="42"/>
  <c r="E9465" i="42"/>
  <c r="E9321" i="42"/>
  <c r="E9177" i="42"/>
  <c r="E9033" i="42"/>
  <c r="E8889" i="42"/>
  <c r="E8745" i="42"/>
  <c r="E9524" i="42"/>
  <c r="E9380" i="42"/>
  <c r="E9236" i="42"/>
  <c r="E9092" i="42"/>
  <c r="E8948" i="42"/>
  <c r="E8804" i="42"/>
  <c r="E8660" i="42"/>
  <c r="E9535" i="42"/>
  <c r="E9391" i="42"/>
  <c r="E9247" i="42"/>
  <c r="E9103" i="42"/>
  <c r="E8959" i="42"/>
  <c r="E8815" i="42"/>
  <c r="E588" i="42"/>
  <c r="E795" i="42"/>
  <c r="E1013" i="42"/>
  <c r="E1232" i="42"/>
  <c r="E1512" i="42"/>
  <c r="E1761" i="42"/>
  <c r="E1991" i="42"/>
  <c r="E3097" i="42"/>
  <c r="E2008" i="42"/>
  <c r="E1375" i="42"/>
  <c r="E1615" i="42"/>
  <c r="E2156" i="42"/>
  <c r="E503" i="42"/>
  <c r="E716" i="42"/>
  <c r="E931" i="42"/>
  <c r="E1146" i="42"/>
  <c r="E1422" i="42"/>
  <c r="E1657" i="42"/>
  <c r="E2484" i="42"/>
  <c r="E1857" i="42"/>
  <c r="E2339" i="42"/>
  <c r="E9542" i="42"/>
  <c r="E9398" i="42"/>
  <c r="E9254" i="42"/>
  <c r="E9110" i="42"/>
  <c r="E8966" i="42"/>
  <c r="E8822" i="42"/>
  <c r="E8678" i="42"/>
  <c r="E8534" i="42"/>
  <c r="E9409" i="42"/>
  <c r="E9265" i="42"/>
  <c r="E9121" i="42"/>
  <c r="E8977" i="42"/>
  <c r="E8833" i="42"/>
  <c r="E9444" i="42"/>
  <c r="E9288" i="42"/>
  <c r="E9144" i="42"/>
  <c r="E9000" i="42"/>
  <c r="E8856" i="42"/>
  <c r="E8712" i="42"/>
  <c r="E9443" i="42"/>
  <c r="E9299" i="42"/>
  <c r="E9155" i="42"/>
  <c r="E9011" i="42"/>
  <c r="E8867" i="42"/>
  <c r="E8723" i="42"/>
  <c r="E9526" i="42"/>
  <c r="E9382" i="42"/>
  <c r="E9238" i="42"/>
  <c r="E9070" i="42"/>
  <c r="E8926" i="42"/>
  <c r="E8782" i="42"/>
  <c r="E8638" i="42"/>
  <c r="E9441" i="42"/>
  <c r="E9297" i="42"/>
  <c r="E9153" i="42"/>
  <c r="E9009" i="42"/>
  <c r="E8865" i="42"/>
  <c r="E8721" i="42"/>
  <c r="E9500" i="42"/>
  <c r="E9356" i="42"/>
  <c r="E9212" i="42"/>
  <c r="E9068" i="42"/>
  <c r="E8924" i="42"/>
  <c r="E8780" i="42"/>
  <c r="E8636" i="42"/>
  <c r="E9511" i="42"/>
  <c r="E533" i="42"/>
  <c r="E2999" i="42"/>
  <c r="E440" i="42"/>
  <c r="E2025" i="42"/>
  <c r="E9146" i="42"/>
  <c r="E9301" i="42"/>
  <c r="E9180" i="42"/>
  <c r="E9191" i="42"/>
  <c r="E9274" i="42"/>
  <c r="E9477" i="42"/>
  <c r="E8901" i="42"/>
  <c r="E9248" i="42"/>
  <c r="E8672" i="42"/>
  <c r="E9223" i="42"/>
  <c r="E9534" i="42"/>
  <c r="E9138" i="42"/>
  <c r="E8886" i="42"/>
  <c r="E8682" i="42"/>
  <c r="E9341" i="42"/>
  <c r="E9137" i="42"/>
  <c r="E8897" i="42"/>
  <c r="E9520" i="42"/>
  <c r="E9340" i="42"/>
  <c r="E9196" i="42"/>
  <c r="E574" i="42"/>
  <c r="E1885" i="42"/>
  <c r="E480" i="42"/>
  <c r="E2293" i="42"/>
  <c r="E9122" i="42"/>
  <c r="E9277" i="42"/>
  <c r="E9156" i="42"/>
  <c r="E9167" i="42"/>
  <c r="E9250" i="42"/>
  <c r="E9453" i="42"/>
  <c r="E8877" i="42"/>
  <c r="E9224" i="42"/>
  <c r="E8648" i="42"/>
  <c r="E9211" i="42"/>
  <c r="E9522" i="42"/>
  <c r="E9126" i="42"/>
  <c r="E8874" i="42"/>
  <c r="E8670" i="42"/>
  <c r="E9329" i="42"/>
  <c r="E9125" i="42"/>
  <c r="E8885" i="42"/>
  <c r="E9508" i="42"/>
  <c r="E9328" i="42"/>
  <c r="E9184" i="42"/>
  <c r="E9387" i="42"/>
  <c r="E8620" i="42"/>
  <c r="E8456" i="42"/>
  <c r="E8312" i="42"/>
  <c r="E8168" i="42"/>
  <c r="E8024" i="42"/>
  <c r="E7880" i="42"/>
  <c r="E7736" i="42"/>
  <c r="E8659" i="42"/>
  <c r="E8479" i="42"/>
  <c r="E8335" i="42"/>
  <c r="E8191" i="42"/>
  <c r="E8047" i="42"/>
  <c r="E7903" i="42"/>
  <c r="E7759" i="42"/>
  <c r="E8683" i="42"/>
  <c r="E8490" i="42"/>
  <c r="E8346" i="42"/>
  <c r="E8202" i="42"/>
  <c r="E8058" i="42"/>
  <c r="E7914" i="42"/>
  <c r="E8656" i="42"/>
  <c r="E8477" i="42"/>
  <c r="E8333" i="42"/>
  <c r="E8189" i="42"/>
  <c r="E8045" i="42"/>
  <c r="E7901" i="42"/>
  <c r="E7757" i="42"/>
  <c r="E8680" i="42"/>
  <c r="E8488" i="42"/>
  <c r="E8344" i="42"/>
  <c r="E8200" i="42"/>
  <c r="E8056" i="42"/>
  <c r="E7912" i="42"/>
  <c r="E9183" i="42"/>
  <c r="E8595" i="42"/>
  <c r="E8439" i="42"/>
  <c r="E8295" i="42"/>
  <c r="E8151" i="42"/>
  <c r="E8007" i="42"/>
  <c r="E7863" i="42"/>
  <c r="E8896" i="42"/>
  <c r="E8550" i="42"/>
  <c r="E8402" i="42"/>
  <c r="E8258" i="42"/>
  <c r="E8114" i="42"/>
  <c r="E7970" i="42"/>
  <c r="E7826" i="42"/>
  <c r="E8967" i="42"/>
  <c r="E8563" i="42"/>
  <c r="E8413" i="42"/>
  <c r="E8269" i="42"/>
  <c r="E8125" i="42"/>
  <c r="E7981" i="42"/>
  <c r="E7837" i="42"/>
  <c r="E8884" i="42"/>
  <c r="E8533" i="42"/>
  <c r="E8388" i="42"/>
  <c r="E8244" i="42"/>
  <c r="E8100" i="42"/>
  <c r="E7956" i="42"/>
  <c r="E745" i="42"/>
  <c r="E2248" i="42"/>
  <c r="E664" i="42"/>
  <c r="E2507" i="42"/>
  <c r="E9002" i="42"/>
  <c r="E9157" i="42"/>
  <c r="E9036" i="42"/>
  <c r="E9047" i="42"/>
  <c r="E9106" i="42"/>
  <c r="E9429" i="42"/>
  <c r="E8853" i="42"/>
  <c r="E9200" i="42"/>
  <c r="E8624" i="42"/>
  <c r="E9115" i="42"/>
  <c r="E9426" i="42"/>
  <c r="E9114" i="42"/>
  <c r="E8850" i="42"/>
  <c r="E8658" i="42"/>
  <c r="E9305" i="42"/>
  <c r="E9113" i="42"/>
  <c r="E8861" i="42"/>
  <c r="E9496" i="42"/>
  <c r="E9316" i="42"/>
  <c r="E9172" i="42"/>
  <c r="E9243" i="42"/>
  <c r="E8601" i="42"/>
  <c r="E8444" i="42"/>
  <c r="E8300" i="42"/>
  <c r="E8156" i="42"/>
  <c r="E8012" i="42"/>
  <c r="E7868" i="42"/>
  <c r="E9519" i="42"/>
  <c r="E8640" i="42"/>
  <c r="E8467" i="42"/>
  <c r="E8323" i="42"/>
  <c r="E8179" i="42"/>
  <c r="E8035" i="42"/>
  <c r="E7891" i="42"/>
  <c r="E7747" i="42"/>
  <c r="E8657" i="42"/>
  <c r="E8478" i="42"/>
  <c r="E8334" i="42"/>
  <c r="E8190" i="42"/>
  <c r="E8046" i="42"/>
  <c r="E7902" i="42"/>
  <c r="E8634" i="42"/>
  <c r="E8465" i="42"/>
  <c r="E8321" i="42"/>
  <c r="E8177" i="42"/>
  <c r="E8033" i="42"/>
  <c r="E7889" i="42"/>
  <c r="E7745" i="42"/>
  <c r="E8655" i="42"/>
  <c r="E8476" i="42"/>
  <c r="E8332" i="42"/>
  <c r="E8188" i="42"/>
  <c r="E8044" i="42"/>
  <c r="E7900" i="42"/>
  <c r="E9051" i="42"/>
  <c r="E8580" i="42"/>
  <c r="E8427" i="42"/>
  <c r="E8283" i="42"/>
  <c r="E8139" i="42"/>
  <c r="E7995" i="42"/>
  <c r="E7851" i="42"/>
  <c r="E8824" i="42"/>
  <c r="E8536" i="42"/>
  <c r="E8390" i="42"/>
  <c r="E8246" i="42"/>
  <c r="E8102" i="42"/>
  <c r="E7958" i="42"/>
  <c r="E7814" i="42"/>
  <c r="E8895" i="42"/>
  <c r="E8549" i="42"/>
  <c r="E8401" i="42"/>
  <c r="E8257" i="42"/>
  <c r="E8113" i="42"/>
  <c r="E7969" i="42"/>
  <c r="E7825" i="42"/>
  <c r="E778" i="42"/>
  <c r="E2705" i="42"/>
  <c r="E702" i="42"/>
  <c r="E3347" i="42"/>
  <c r="E8978" i="42"/>
  <c r="E9133" i="42"/>
  <c r="E9012" i="42"/>
  <c r="E9023" i="42"/>
  <c r="E9082" i="42"/>
  <c r="E9333" i="42"/>
  <c r="E8757" i="42"/>
  <c r="E9104" i="42"/>
  <c r="E8528" i="42"/>
  <c r="E9091" i="42"/>
  <c r="E9414" i="42"/>
  <c r="E9102" i="42"/>
  <c r="E8838" i="42"/>
  <c r="E9533" i="42"/>
  <c r="E9293" i="42"/>
  <c r="E9101" i="42"/>
  <c r="E8849" i="42"/>
  <c r="E9484" i="42"/>
  <c r="E9304" i="42"/>
  <c r="E9160" i="42"/>
  <c r="E9099" i="42"/>
  <c r="E8586" i="42"/>
  <c r="E8432" i="42"/>
  <c r="E8288" i="42"/>
  <c r="E8144" i="42"/>
  <c r="E8000" i="42"/>
  <c r="E7856" i="42"/>
  <c r="E9375" i="42"/>
  <c r="E8619" i="42"/>
  <c r="E8455" i="42"/>
  <c r="E8311" i="42"/>
  <c r="E8167" i="42"/>
  <c r="E8023" i="42"/>
  <c r="E7879" i="42"/>
  <c r="E9507" i="42"/>
  <c r="E8635" i="42"/>
  <c r="E8466" i="42"/>
  <c r="E8322" i="42"/>
  <c r="E8178" i="42"/>
  <c r="E8034" i="42"/>
  <c r="E9495" i="42"/>
  <c r="E8616" i="42"/>
  <c r="E8453" i="42"/>
  <c r="E8309" i="42"/>
  <c r="E8165" i="42"/>
  <c r="E8021" i="42"/>
  <c r="E7877" i="42"/>
  <c r="E9483" i="42"/>
  <c r="E8633" i="42"/>
  <c r="E8464" i="42"/>
  <c r="E8320" i="42"/>
  <c r="E8176" i="42"/>
  <c r="E8032" i="42"/>
  <c r="E7888" i="42"/>
  <c r="E8979" i="42"/>
  <c r="E8566" i="42"/>
  <c r="E8415" i="42"/>
  <c r="E8271" i="42"/>
  <c r="E8127" i="42"/>
  <c r="E7983" i="42"/>
  <c r="E7839" i="42"/>
  <c r="E8775" i="42"/>
  <c r="E8522" i="42"/>
  <c r="E8378" i="42"/>
  <c r="E8234" i="42"/>
  <c r="E8090" i="42"/>
  <c r="E7946" i="42"/>
  <c r="E7802" i="42"/>
  <c r="E8823" i="42"/>
  <c r="E8535" i="42"/>
  <c r="E8389" i="42"/>
  <c r="E8245" i="42"/>
  <c r="E8101" i="42"/>
  <c r="E7957" i="42"/>
  <c r="E7813" i="42"/>
  <c r="E8767" i="42"/>
  <c r="E8508" i="42"/>
  <c r="E8364" i="42"/>
  <c r="E8220" i="42"/>
  <c r="E8076" i="42"/>
  <c r="E7932" i="42"/>
  <c r="E954" i="42"/>
  <c r="E1813" i="42"/>
  <c r="E876" i="42"/>
  <c r="E1952" i="42"/>
  <c r="E8858" i="42"/>
  <c r="E9013" i="42"/>
  <c r="E8892" i="42"/>
  <c r="E8903" i="42"/>
  <c r="E8962" i="42"/>
  <c r="E9309" i="42"/>
  <c r="E8733" i="42"/>
  <c r="E9080" i="42"/>
  <c r="E9523" i="42"/>
  <c r="E9079" i="42"/>
  <c r="E9402" i="42"/>
  <c r="E9090" i="42"/>
  <c r="E8826" i="42"/>
  <c r="E9485" i="42"/>
  <c r="E9281" i="42"/>
  <c r="E9041" i="42"/>
  <c r="E8837" i="42"/>
  <c r="E9436" i="42"/>
  <c r="E9292" i="42"/>
  <c r="E9148" i="42"/>
  <c r="E9004" i="42"/>
  <c r="E8572" i="42"/>
  <c r="E8420" i="42"/>
  <c r="E8276" i="42"/>
  <c r="E8132" i="42"/>
  <c r="E7988" i="42"/>
  <c r="E7844" i="42"/>
  <c r="E9231" i="42"/>
  <c r="E8599" i="42"/>
  <c r="E8443" i="42"/>
  <c r="E8299" i="42"/>
  <c r="E8155" i="42"/>
  <c r="E8011" i="42"/>
  <c r="E7867" i="42"/>
  <c r="E9363" i="42"/>
  <c r="E8617" i="42"/>
  <c r="E8454" i="42"/>
  <c r="E8310" i="42"/>
  <c r="E8166" i="42"/>
  <c r="E8022" i="42"/>
  <c r="E9351" i="42"/>
  <c r="E8597" i="42"/>
  <c r="E8441" i="42"/>
  <c r="E8297" i="42"/>
  <c r="E8153" i="42"/>
  <c r="E8009" i="42"/>
  <c r="E7865" i="42"/>
  <c r="E9339" i="42"/>
  <c r="E8613" i="42"/>
  <c r="E8452" i="42"/>
  <c r="E8308" i="42"/>
  <c r="E8164" i="42"/>
  <c r="E8020" i="42"/>
  <c r="E7876" i="42"/>
  <c r="E8907" i="42"/>
  <c r="E8551" i="42"/>
  <c r="E8403" i="42"/>
  <c r="E8259" i="42"/>
  <c r="E8115" i="42"/>
  <c r="E7971" i="42"/>
  <c r="E7827" i="42"/>
  <c r="E8739" i="42"/>
  <c r="E8510" i="42"/>
  <c r="E8366" i="42"/>
  <c r="E8222" i="42"/>
  <c r="E8078" i="42"/>
  <c r="E7934" i="42"/>
  <c r="E7790" i="42"/>
  <c r="E995" i="42"/>
  <c r="E1904" i="42"/>
  <c r="E913" i="42"/>
  <c r="E2206" i="42"/>
  <c r="E8834" i="42"/>
  <c r="E8989" i="42"/>
  <c r="E8868" i="42"/>
  <c r="E8879" i="42"/>
  <c r="E8938" i="42"/>
  <c r="E9285" i="42"/>
  <c r="E8709" i="42"/>
  <c r="E9056" i="42"/>
  <c r="E9499" i="42"/>
  <c r="E9067" i="42"/>
  <c r="E9390" i="42"/>
  <c r="E9030" i="42"/>
  <c r="E8814" i="42"/>
  <c r="E9473" i="42"/>
  <c r="E9269" i="42"/>
  <c r="E9029" i="42"/>
  <c r="E8825" i="42"/>
  <c r="E9424" i="42"/>
  <c r="E9280" i="42"/>
  <c r="E9136" i="42"/>
  <c r="E8932" i="42"/>
  <c r="E8557" i="42"/>
  <c r="E8408" i="42"/>
  <c r="E8264" i="42"/>
  <c r="E8120" i="42"/>
  <c r="E7976" i="42"/>
  <c r="E7832" i="42"/>
  <c r="E9087" i="42"/>
  <c r="E8585" i="42"/>
  <c r="E8431" i="42"/>
  <c r="E8287" i="42"/>
  <c r="E8143" i="42"/>
  <c r="E7999" i="42"/>
  <c r="E7855" i="42"/>
  <c r="E9219" i="42"/>
  <c r="E8598" i="42"/>
  <c r="E8442" i="42"/>
  <c r="E8298" i="42"/>
  <c r="E8154" i="42"/>
  <c r="E8010" i="42"/>
  <c r="E9207" i="42"/>
  <c r="E8583" i="42"/>
  <c r="E8429" i="42"/>
  <c r="E8285" i="42"/>
  <c r="E8141" i="42"/>
  <c r="E7997" i="42"/>
  <c r="E7853" i="42"/>
  <c r="E9195" i="42"/>
  <c r="E8596" i="42"/>
  <c r="E8440" i="42"/>
  <c r="E8296" i="42"/>
  <c r="E8152" i="42"/>
  <c r="E8008" i="42"/>
  <c r="E7864" i="42"/>
  <c r="E8835" i="42"/>
  <c r="E8537" i="42"/>
  <c r="E8391" i="42"/>
  <c r="E8247" i="42"/>
  <c r="E8103" i="42"/>
  <c r="E7959" i="42"/>
  <c r="E7815" i="42"/>
  <c r="E8704" i="42"/>
  <c r="E8498" i="42"/>
  <c r="E8354" i="42"/>
  <c r="E8210" i="42"/>
  <c r="E8066" i="42"/>
  <c r="E7922" i="42"/>
  <c r="E7778" i="42"/>
  <c r="E8737" i="42"/>
  <c r="E1174" i="42"/>
  <c r="E1294" i="42"/>
  <c r="E1091" i="42"/>
  <c r="E2341" i="42"/>
  <c r="E8714" i="42"/>
  <c r="E8869" i="42"/>
  <c r="E8748" i="42"/>
  <c r="E8759" i="42"/>
  <c r="E8818" i="42"/>
  <c r="E9189" i="42"/>
  <c r="E9536" i="42"/>
  <c r="E8960" i="42"/>
  <c r="E9403" i="42"/>
  <c r="E8971" i="42"/>
  <c r="E9378" i="42"/>
  <c r="E9018" i="42"/>
  <c r="E8802" i="42"/>
  <c r="E9449" i="42"/>
  <c r="E9257" i="42"/>
  <c r="E9005" i="42"/>
  <c r="E8813" i="42"/>
  <c r="E9412" i="42"/>
  <c r="E9268" i="42"/>
  <c r="E9124" i="42"/>
  <c r="E8860" i="42"/>
  <c r="E8543" i="42"/>
  <c r="E8396" i="42"/>
  <c r="E8252" i="42"/>
  <c r="E8108" i="42"/>
  <c r="E7964" i="42"/>
  <c r="E7820" i="42"/>
  <c r="E9003" i="42"/>
  <c r="E8571" i="42"/>
  <c r="E8419" i="42"/>
  <c r="E8275" i="42"/>
  <c r="E8131" i="42"/>
  <c r="E7987" i="42"/>
  <c r="E7843" i="42"/>
  <c r="E9075" i="42"/>
  <c r="E8584" i="42"/>
  <c r="E8430" i="42"/>
  <c r="E8286" i="42"/>
  <c r="E8142" i="42"/>
  <c r="E7998" i="42"/>
  <c r="E9063" i="42"/>
  <c r="E8568" i="42"/>
  <c r="E8417" i="42"/>
  <c r="E8273" i="42"/>
  <c r="E8129" i="42"/>
  <c r="E7985" i="42"/>
  <c r="E7841" i="42"/>
  <c r="E9052" i="42"/>
  <c r="E8581" i="42"/>
  <c r="E8428" i="42"/>
  <c r="E8284" i="42"/>
  <c r="E8140" i="42"/>
  <c r="E7996" i="42"/>
  <c r="E7852" i="42"/>
  <c r="E8776" i="42"/>
  <c r="E8523" i="42"/>
  <c r="E8379" i="42"/>
  <c r="E8235" i="42"/>
  <c r="E8091" i="42"/>
  <c r="E7947" i="42"/>
  <c r="E7803" i="42"/>
  <c r="E8677" i="42"/>
  <c r="E8486" i="42"/>
  <c r="E8342" i="42"/>
  <c r="E8198" i="42"/>
  <c r="E8054" i="42"/>
  <c r="E7910" i="42"/>
  <c r="E7766" i="42"/>
  <c r="E8703" i="42"/>
  <c r="E1214" i="42"/>
  <c r="E1350" i="42"/>
  <c r="E1129" i="42"/>
  <c r="E1338" i="42"/>
  <c r="E8690" i="42"/>
  <c r="E8845" i="42"/>
  <c r="E8724" i="42"/>
  <c r="E8735" i="42"/>
  <c r="E8794" i="42"/>
  <c r="E9165" i="42"/>
  <c r="E9512" i="42"/>
  <c r="E8936" i="42"/>
  <c r="E9379" i="42"/>
  <c r="E8947" i="42"/>
  <c r="E9282" i="42"/>
  <c r="E8994" i="42"/>
  <c r="E8790" i="42"/>
  <c r="E9437" i="42"/>
  <c r="E9245" i="42"/>
  <c r="E8993" i="42"/>
  <c r="E8801" i="42"/>
  <c r="E9400" i="42"/>
  <c r="E9256" i="42"/>
  <c r="E9112" i="42"/>
  <c r="E8791" i="42"/>
  <c r="E8529" i="42"/>
  <c r="E8384" i="42"/>
  <c r="E8240" i="42"/>
  <c r="E8096" i="42"/>
  <c r="E7952" i="42"/>
  <c r="E7808" i="42"/>
  <c r="E8931" i="42"/>
  <c r="E8556" i="42"/>
  <c r="E8407" i="42"/>
  <c r="E8263" i="42"/>
  <c r="E8119" i="42"/>
  <c r="E7975" i="42"/>
  <c r="E7831" i="42"/>
  <c r="E8992" i="42"/>
  <c r="E8569" i="42"/>
  <c r="E8418" i="42"/>
  <c r="E8274" i="42"/>
  <c r="E8130" i="42"/>
  <c r="E7986" i="42"/>
  <c r="E8919" i="42"/>
  <c r="E8554" i="42"/>
  <c r="E8405" i="42"/>
  <c r="E8261" i="42"/>
  <c r="E8117" i="42"/>
  <c r="E7973" i="42"/>
  <c r="E7829" i="42"/>
  <c r="E8980" i="42"/>
  <c r="E8567" i="42"/>
  <c r="E8416" i="42"/>
  <c r="E8272" i="42"/>
  <c r="E8128" i="42"/>
  <c r="E7984" i="42"/>
  <c r="E7840" i="42"/>
  <c r="E8740" i="42"/>
  <c r="E8511" i="42"/>
  <c r="E8367" i="42"/>
  <c r="E8223" i="42"/>
  <c r="E8079" i="42"/>
  <c r="E7935" i="42"/>
  <c r="E7791" i="42"/>
  <c r="E8652" i="42"/>
  <c r="E8474" i="42"/>
  <c r="E8330" i="42"/>
  <c r="E8186" i="42"/>
  <c r="E8042" i="42"/>
  <c r="E7898" i="42"/>
  <c r="E7754" i="42"/>
  <c r="E8671" i="42"/>
  <c r="E8485" i="42"/>
  <c r="E8341" i="42"/>
  <c r="E8197" i="42"/>
  <c r="E8053" i="42"/>
  <c r="E7909" i="42"/>
  <c r="E7765" i="42"/>
  <c r="E8646" i="42"/>
  <c r="E1454" i="42"/>
  <c r="E1559" i="42"/>
  <c r="E1351" i="42"/>
  <c r="E9434" i="42"/>
  <c r="E8570" i="42"/>
  <c r="E9480" i="42"/>
  <c r="E9479" i="42"/>
  <c r="E8615" i="42"/>
  <c r="E8770" i="42"/>
  <c r="E9141" i="42"/>
  <c r="E9488" i="42"/>
  <c r="E8912" i="42"/>
  <c r="E9367" i="42"/>
  <c r="E8935" i="42"/>
  <c r="E9270" i="42"/>
  <c r="E8982" i="42"/>
  <c r="E8742" i="42"/>
  <c r="E9425" i="42"/>
  <c r="E9197" i="42"/>
  <c r="E8981" i="42"/>
  <c r="E8753" i="42"/>
  <c r="E9388" i="42"/>
  <c r="E9244" i="42"/>
  <c r="E9100" i="42"/>
  <c r="E8755" i="42"/>
  <c r="E8516" i="42"/>
  <c r="E8372" i="42"/>
  <c r="E8228" i="42"/>
  <c r="E8084" i="42"/>
  <c r="E7940" i="42"/>
  <c r="E7796" i="42"/>
  <c r="E8859" i="42"/>
  <c r="E8542" i="42"/>
  <c r="E8395" i="42"/>
  <c r="E8251" i="42"/>
  <c r="E8107" i="42"/>
  <c r="E7963" i="42"/>
  <c r="E7819" i="42"/>
  <c r="E8920" i="42"/>
  <c r="E8555" i="42"/>
  <c r="E8406" i="42"/>
  <c r="E8262" i="42"/>
  <c r="E8118" i="42"/>
  <c r="E7974" i="42"/>
  <c r="E8847" i="42"/>
  <c r="E8539" i="42"/>
  <c r="E8393" i="42"/>
  <c r="E8249" i="42"/>
  <c r="E8105" i="42"/>
  <c r="E7961" i="42"/>
  <c r="E7817" i="42"/>
  <c r="E8908" i="42"/>
  <c r="E8553" i="42"/>
  <c r="E8404" i="42"/>
  <c r="E8260" i="42"/>
  <c r="E8116" i="42"/>
  <c r="E7972" i="42"/>
  <c r="E7828" i="42"/>
  <c r="E8705" i="42"/>
  <c r="E8499" i="42"/>
  <c r="E8355" i="42"/>
  <c r="E8211" i="42"/>
  <c r="E8067" i="42"/>
  <c r="E7923" i="42"/>
  <c r="E9459" i="42"/>
  <c r="E8631" i="42"/>
  <c r="E8462" i="42"/>
  <c r="E8318" i="42"/>
  <c r="E8174" i="42"/>
  <c r="E8030" i="42"/>
  <c r="E7886" i="42"/>
  <c r="E7742" i="42"/>
  <c r="E8647" i="42"/>
  <c r="E8473" i="42"/>
  <c r="E8329" i="42"/>
  <c r="E8185" i="42"/>
  <c r="E8041" i="42"/>
  <c r="E7897" i="42"/>
  <c r="E9435" i="42"/>
  <c r="E8628" i="42"/>
  <c r="E1490" i="42"/>
  <c r="E1595" i="42"/>
  <c r="E1726" i="42"/>
  <c r="E2024" i="42"/>
  <c r="E1636" i="42"/>
  <c r="E9266" i="42"/>
  <c r="E9421" i="42"/>
  <c r="E9300" i="42"/>
  <c r="E9311" i="42"/>
  <c r="E9394" i="42"/>
  <c r="E8626" i="42"/>
  <c r="E8997" i="42"/>
  <c r="E9344" i="42"/>
  <c r="E8768" i="42"/>
  <c r="E9235" i="42"/>
  <c r="E8803" i="42"/>
  <c r="E9234" i="42"/>
  <c r="E8946" i="42"/>
  <c r="E8694" i="42"/>
  <c r="E9389" i="42"/>
  <c r="E9149" i="42"/>
  <c r="E8945" i="42"/>
  <c r="E9532" i="42"/>
  <c r="E9352" i="42"/>
  <c r="E9208" i="42"/>
  <c r="E9064" i="42"/>
  <c r="E8664" i="42"/>
  <c r="E8480" i="42"/>
  <c r="E8336" i="42"/>
  <c r="E8192" i="42"/>
  <c r="E8048" i="42"/>
  <c r="E7904" i="42"/>
  <c r="E7760" i="42"/>
  <c r="E8716" i="42"/>
  <c r="E8503" i="42"/>
  <c r="E8359" i="42"/>
  <c r="E8215" i="42"/>
  <c r="E8071" i="42"/>
  <c r="E7927" i="42"/>
  <c r="E7783" i="42"/>
  <c r="E8751" i="42"/>
  <c r="E8514" i="42"/>
  <c r="E8370" i="42"/>
  <c r="E8226" i="42"/>
  <c r="E8082" i="42"/>
  <c r="E7938" i="42"/>
  <c r="E8713" i="42"/>
  <c r="E8501" i="42"/>
  <c r="E8357" i="42"/>
  <c r="E8213" i="42"/>
  <c r="E8069" i="42"/>
  <c r="E7925" i="42"/>
  <c r="E7781" i="42"/>
  <c r="E8743" i="42"/>
  <c r="E8512" i="42"/>
  <c r="E8368" i="42"/>
  <c r="E8224" i="42"/>
  <c r="E8080" i="42"/>
  <c r="E7936" i="42"/>
  <c r="E9471" i="42"/>
  <c r="E8632" i="42"/>
  <c r="E8463" i="42"/>
  <c r="E8319" i="42"/>
  <c r="E8175" i="42"/>
  <c r="E8031" i="42"/>
  <c r="E7887" i="42"/>
  <c r="E9040" i="42"/>
  <c r="E8579" i="42"/>
  <c r="E8426" i="42"/>
  <c r="E8282" i="42"/>
  <c r="E8138" i="42"/>
  <c r="E7994" i="42"/>
  <c r="E7850" i="42"/>
  <c r="E9159" i="42"/>
  <c r="E8592" i="42"/>
  <c r="E8437" i="42"/>
  <c r="E8293" i="42"/>
  <c r="E8149" i="42"/>
  <c r="E8005" i="42"/>
  <c r="E1686" i="42"/>
  <c r="E9538" i="42"/>
  <c r="E8923" i="42"/>
  <c r="E8969" i="42"/>
  <c r="E8691" i="42"/>
  <c r="E8060" i="42"/>
  <c r="E8515" i="42"/>
  <c r="E7939" i="42"/>
  <c r="E8382" i="42"/>
  <c r="E8749" i="42"/>
  <c r="E8081" i="42"/>
  <c r="E8524" i="42"/>
  <c r="E7948" i="42"/>
  <c r="E8331" i="42"/>
  <c r="E9171" i="42"/>
  <c r="E8150" i="42"/>
  <c r="E8629" i="42"/>
  <c r="E8317" i="42"/>
  <c r="E8029" i="42"/>
  <c r="E7777" i="42"/>
  <c r="E8548" i="42"/>
  <c r="E8352" i="42"/>
  <c r="E8184" i="42"/>
  <c r="E8016" i="42"/>
  <c r="E7848" i="42"/>
  <c r="E8728" i="42"/>
  <c r="E8507" i="42"/>
  <c r="E8363" i="42"/>
  <c r="E8219" i="42"/>
  <c r="E8075" i="42"/>
  <c r="E7931" i="42"/>
  <c r="E8667" i="42"/>
  <c r="E8482" i="42"/>
  <c r="E8338" i="42"/>
  <c r="E8194" i="42"/>
  <c r="E8050" i="42"/>
  <c r="E7906" i="42"/>
  <c r="E7895" i="42"/>
  <c r="E7658" i="42"/>
  <c r="E7514" i="42"/>
  <c r="E7370" i="42"/>
  <c r="E7226" i="42"/>
  <c r="E7082" i="42"/>
  <c r="E6938" i="42"/>
  <c r="E8157" i="42"/>
  <c r="E7681" i="42"/>
  <c r="E7537" i="42"/>
  <c r="E7393" i="42"/>
  <c r="E7842" i="42"/>
  <c r="E7644" i="42"/>
  <c r="E7500" i="42"/>
  <c r="E7356" i="42"/>
  <c r="E7212" i="42"/>
  <c r="E7740" i="42"/>
  <c r="E7595" i="42"/>
  <c r="E7451" i="42"/>
  <c r="E7307" i="42"/>
  <c r="E7163" i="42"/>
  <c r="E7019" i="42"/>
  <c r="E6875" i="42"/>
  <c r="E7756" i="42"/>
  <c r="E7606" i="42"/>
  <c r="E7462" i="42"/>
  <c r="E7318" i="42"/>
  <c r="E8397" i="42"/>
  <c r="E7701" i="42"/>
  <c r="E7557" i="42"/>
  <c r="E7413" i="42"/>
  <c r="E7269" i="42"/>
  <c r="E7125" i="42"/>
  <c r="E8385" i="42"/>
  <c r="E7700" i="42"/>
  <c r="E7556" i="42"/>
  <c r="E7412" i="42"/>
  <c r="E7268" i="42"/>
  <c r="E7124" i="42"/>
  <c r="E6980" i="42"/>
  <c r="E8517" i="42"/>
  <c r="E7711" i="42"/>
  <c r="E7567" i="42"/>
  <c r="E7423" i="42"/>
  <c r="E7279" i="42"/>
  <c r="E7135" i="42"/>
  <c r="E6991" i="42"/>
  <c r="E7929" i="42"/>
  <c r="E7662" i="42"/>
  <c r="E1850" i="42"/>
  <c r="E9418" i="42"/>
  <c r="E8827" i="42"/>
  <c r="E8957" i="42"/>
  <c r="E8641" i="42"/>
  <c r="E8036" i="42"/>
  <c r="E8491" i="42"/>
  <c r="E7915" i="42"/>
  <c r="E8358" i="42"/>
  <c r="E8681" i="42"/>
  <c r="E8057" i="42"/>
  <c r="E8500" i="42"/>
  <c r="E7924" i="42"/>
  <c r="E8307" i="42"/>
  <c r="E8968" i="42"/>
  <c r="E8126" i="42"/>
  <c r="E8609" i="42"/>
  <c r="E8305" i="42"/>
  <c r="E8017" i="42"/>
  <c r="E9291" i="42"/>
  <c r="E8520" i="42"/>
  <c r="E8340" i="42"/>
  <c r="E8172" i="42"/>
  <c r="E8004" i="42"/>
  <c r="E7836" i="42"/>
  <c r="E1397" i="42"/>
  <c r="E8674" i="42"/>
  <c r="E9258" i="42"/>
  <c r="E8741" i="42"/>
  <c r="E8504" i="42"/>
  <c r="E7928" i="42"/>
  <c r="E8383" i="42"/>
  <c r="E7807" i="42"/>
  <c r="E8250" i="42"/>
  <c r="E8525" i="42"/>
  <c r="E7949" i="42"/>
  <c r="E8392" i="42"/>
  <c r="E7816" i="42"/>
  <c r="E8199" i="42"/>
  <c r="E8610" i="42"/>
  <c r="E8018" i="42"/>
  <c r="E8578" i="42"/>
  <c r="E8281" i="42"/>
  <c r="E7993" i="42"/>
  <c r="E9147" i="42"/>
  <c r="E8496" i="42"/>
  <c r="E8328" i="42"/>
  <c r="E8160" i="42"/>
  <c r="E7992" i="42"/>
  <c r="E7824" i="42"/>
  <c r="E8668" i="42"/>
  <c r="E8483" i="42"/>
  <c r="E8339" i="42"/>
  <c r="E8195" i="42"/>
  <c r="E8051" i="42"/>
  <c r="E9411" i="42"/>
  <c r="E8622" i="42"/>
  <c r="E8458" i="42"/>
  <c r="E8314" i="42"/>
  <c r="E8170" i="42"/>
  <c r="E8026" i="42"/>
  <c r="E7882" i="42"/>
  <c r="E7810" i="42"/>
  <c r="E7634" i="42"/>
  <c r="E7490" i="42"/>
  <c r="E7346" i="42"/>
  <c r="E7202" i="42"/>
  <c r="E7058" i="42"/>
  <c r="E6914" i="42"/>
  <c r="E7893" i="42"/>
  <c r="E7657" i="42"/>
  <c r="E7513" i="42"/>
  <c r="E7369" i="42"/>
  <c r="E7780" i="42"/>
  <c r="E7620" i="42"/>
  <c r="E7476" i="42"/>
  <c r="E7332" i="42"/>
  <c r="E8573" i="42"/>
  <c r="E7715" i="42"/>
  <c r="E7571" i="42"/>
  <c r="E7427" i="42"/>
  <c r="E7283" i="42"/>
  <c r="E7139" i="42"/>
  <c r="E6995" i="42"/>
  <c r="E8943" i="42"/>
  <c r="E7726" i="42"/>
  <c r="E7582" i="42"/>
  <c r="E7438" i="42"/>
  <c r="E7294" i="42"/>
  <c r="E8109" i="42"/>
  <c r="E7677" i="42"/>
  <c r="E7533" i="42"/>
  <c r="E7389" i="42"/>
  <c r="E7245" i="42"/>
  <c r="E7101" i="42"/>
  <c r="E8097" i="42"/>
  <c r="E7676" i="42"/>
  <c r="E7532" i="42"/>
  <c r="E7388" i="42"/>
  <c r="E7244" i="42"/>
  <c r="E7100" i="42"/>
  <c r="E6956" i="42"/>
  <c r="E8229" i="42"/>
  <c r="E7687" i="42"/>
  <c r="E7543" i="42"/>
  <c r="E7399" i="42"/>
  <c r="E7255" i="42"/>
  <c r="E7111" i="42"/>
  <c r="E6967" i="42"/>
  <c r="E1596" i="42"/>
  <c r="E8650" i="42"/>
  <c r="E9246" i="42"/>
  <c r="E8717" i="42"/>
  <c r="E8492" i="42"/>
  <c r="E7916" i="42"/>
  <c r="E8371" i="42"/>
  <c r="E7795" i="42"/>
  <c r="E8238" i="42"/>
  <c r="E8513" i="42"/>
  <c r="E7937" i="42"/>
  <c r="E8380" i="42"/>
  <c r="E7804" i="42"/>
  <c r="E8187" i="42"/>
  <c r="E8593" i="42"/>
  <c r="E8006" i="42"/>
  <c r="E8521" i="42"/>
  <c r="E8233" i="42"/>
  <c r="E7945" i="42"/>
  <c r="E9028" i="42"/>
  <c r="E8484" i="42"/>
  <c r="E8316" i="42"/>
  <c r="E8148" i="42"/>
  <c r="E7980" i="42"/>
  <c r="E7812" i="42"/>
  <c r="E8645" i="42"/>
  <c r="E8471" i="42"/>
  <c r="E8327" i="42"/>
  <c r="E8183" i="42"/>
  <c r="E8039" i="42"/>
  <c r="E9267" i="42"/>
  <c r="E8605" i="42"/>
  <c r="E8446" i="42"/>
  <c r="E8302" i="42"/>
  <c r="E8158" i="42"/>
  <c r="E8014" i="42"/>
  <c r="E7870" i="42"/>
  <c r="E7785" i="42"/>
  <c r="E7622" i="42"/>
  <c r="E7478" i="42"/>
  <c r="E7334" i="42"/>
  <c r="E7190" i="42"/>
  <c r="E7046" i="42"/>
  <c r="E6902" i="42"/>
  <c r="E7845" i="42"/>
  <c r="E7645" i="42"/>
  <c r="E7501" i="42"/>
  <c r="E7357" i="42"/>
  <c r="E7761" i="42"/>
  <c r="E7608" i="42"/>
  <c r="E7464" i="42"/>
  <c r="E7320" i="42"/>
  <c r="E8421" i="42"/>
  <c r="E7703" i="42"/>
  <c r="E7559" i="42"/>
  <c r="E7415" i="42"/>
  <c r="E7271" i="42"/>
  <c r="E7127" i="42"/>
  <c r="E6983" i="42"/>
  <c r="E8559" i="42"/>
  <c r="E7714" i="42"/>
  <c r="E7570" i="42"/>
  <c r="E7426" i="42"/>
  <c r="E7282" i="42"/>
  <c r="E7965" i="42"/>
  <c r="E7665" i="42"/>
  <c r="E7521" i="42"/>
  <c r="E7377" i="42"/>
  <c r="E7233" i="42"/>
  <c r="E7089" i="42"/>
  <c r="E7953" i="42"/>
  <c r="E7664" i="42"/>
  <c r="E7520" i="42"/>
  <c r="E7376" i="42"/>
  <c r="E7232" i="42"/>
  <c r="E7088" i="42"/>
  <c r="E6944" i="42"/>
  <c r="E8085" i="42"/>
  <c r="E7675" i="42"/>
  <c r="E7531" i="42"/>
  <c r="E7387" i="42"/>
  <c r="E7243" i="42"/>
  <c r="E7099" i="42"/>
  <c r="E6955" i="42"/>
  <c r="E7792" i="42"/>
  <c r="E7626" i="42"/>
  <c r="E9410" i="42"/>
  <c r="E9045" i="42"/>
  <c r="E8970" i="42"/>
  <c r="E9376" i="42"/>
  <c r="E8468" i="42"/>
  <c r="E7892" i="42"/>
  <c r="E8347" i="42"/>
  <c r="E7771" i="42"/>
  <c r="E8214" i="42"/>
  <c r="E8489" i="42"/>
  <c r="E7913" i="42"/>
  <c r="E8356" i="42"/>
  <c r="E9327" i="42"/>
  <c r="E8163" i="42"/>
  <c r="E8565" i="42"/>
  <c r="E7982" i="42"/>
  <c r="E8509" i="42"/>
  <c r="E8221" i="42"/>
  <c r="E7933" i="42"/>
  <c r="E8956" i="42"/>
  <c r="E8472" i="42"/>
  <c r="E8304" i="42"/>
  <c r="E8136" i="42"/>
  <c r="E7968" i="42"/>
  <c r="E9423" i="42"/>
  <c r="E8623" i="42"/>
  <c r="E8459" i="42"/>
  <c r="E8315" i="42"/>
  <c r="E8171" i="42"/>
  <c r="E8027" i="42"/>
  <c r="E9123" i="42"/>
  <c r="E8589" i="42"/>
  <c r="E8434" i="42"/>
  <c r="E8290" i="42"/>
  <c r="E8146" i="42"/>
  <c r="E8002" i="42"/>
  <c r="E7858" i="42"/>
  <c r="E7763" i="42"/>
  <c r="E7610" i="42"/>
  <c r="E7466" i="42"/>
  <c r="E7322" i="42"/>
  <c r="E7178" i="42"/>
  <c r="E7034" i="42"/>
  <c r="E6890" i="42"/>
  <c r="E7809" i="42"/>
  <c r="E7633" i="42"/>
  <c r="E7489" i="42"/>
  <c r="E7345" i="42"/>
  <c r="E7741" i="42"/>
  <c r="E7596" i="42"/>
  <c r="E7452" i="42"/>
  <c r="E7308" i="42"/>
  <c r="E8277" i="42"/>
  <c r="E7691" i="42"/>
  <c r="E7547" i="42"/>
  <c r="E7403" i="42"/>
  <c r="E7259" i="42"/>
  <c r="E7115" i="42"/>
  <c r="E6971" i="42"/>
  <c r="E8409" i="42"/>
  <c r="E7702" i="42"/>
  <c r="E7558" i="42"/>
  <c r="E7414" i="42"/>
  <c r="E7270" i="42"/>
  <c r="E7878" i="42"/>
  <c r="E7653" i="42"/>
  <c r="E7509" i="42"/>
  <c r="E7365" i="42"/>
  <c r="E7221" i="42"/>
  <c r="E7077" i="42"/>
  <c r="E7871" i="42"/>
  <c r="E7652" i="42"/>
  <c r="E7508" i="42"/>
  <c r="E7364" i="42"/>
  <c r="E7220" i="42"/>
  <c r="E7076" i="42"/>
  <c r="E6932" i="42"/>
  <c r="E7941" i="42"/>
  <c r="E7663" i="42"/>
  <c r="E7519" i="42"/>
  <c r="E7375" i="42"/>
  <c r="E7231" i="42"/>
  <c r="E7087" i="42"/>
  <c r="E6943" i="42"/>
  <c r="E7770" i="42"/>
  <c r="E9290" i="42"/>
  <c r="E9021" i="42"/>
  <c r="E8958" i="42"/>
  <c r="E9364" i="42"/>
  <c r="E8360" i="42"/>
  <c r="E7784" i="42"/>
  <c r="E8239" i="42"/>
  <c r="E8848" i="42"/>
  <c r="E8106" i="42"/>
  <c r="E8381" i="42"/>
  <c r="E7805" i="42"/>
  <c r="E8248" i="42"/>
  <c r="E8679" i="42"/>
  <c r="E8055" i="42"/>
  <c r="E8450" i="42"/>
  <c r="E7874" i="42"/>
  <c r="E8497" i="42"/>
  <c r="E8209" i="42"/>
  <c r="E7921" i="42"/>
  <c r="E8812" i="42"/>
  <c r="E8460" i="42"/>
  <c r="E8292" i="42"/>
  <c r="E8124" i="42"/>
  <c r="E7944" i="42"/>
  <c r="E9279" i="42"/>
  <c r="E8607" i="42"/>
  <c r="E8447" i="42"/>
  <c r="E8303" i="42"/>
  <c r="E8159" i="42"/>
  <c r="E8015" i="42"/>
  <c r="E9016" i="42"/>
  <c r="E8574" i="42"/>
  <c r="E8422" i="42"/>
  <c r="E8278" i="42"/>
  <c r="E8134" i="42"/>
  <c r="E7990" i="42"/>
  <c r="E7846" i="42"/>
  <c r="E7744" i="42"/>
  <c r="E7598" i="42"/>
  <c r="E7454" i="42"/>
  <c r="E7310" i="42"/>
  <c r="E7166" i="42"/>
  <c r="E7022" i="42"/>
  <c r="E6878" i="42"/>
  <c r="E7782" i="42"/>
  <c r="E7621" i="42"/>
  <c r="E7477" i="42"/>
  <c r="E9111" i="42"/>
  <c r="E7728" i="42"/>
  <c r="E7584" i="42"/>
  <c r="E7440" i="42"/>
  <c r="E7296" i="42"/>
  <c r="E8133" i="42"/>
  <c r="E7679" i="42"/>
  <c r="E7535" i="42"/>
  <c r="E7391" i="42"/>
  <c r="E7247" i="42"/>
  <c r="E7103" i="42"/>
  <c r="E6959" i="42"/>
  <c r="E8265" i="42"/>
  <c r="E7690" i="42"/>
  <c r="E7546" i="42"/>
  <c r="E7402" i="42"/>
  <c r="E7258" i="42"/>
  <c r="E7833" i="42"/>
  <c r="E7641" i="42"/>
  <c r="E7497" i="42"/>
  <c r="E7353" i="42"/>
  <c r="E7209" i="42"/>
  <c r="E7065" i="42"/>
  <c r="E7830" i="42"/>
  <c r="E7640" i="42"/>
  <c r="E7496" i="42"/>
  <c r="E7352" i="42"/>
  <c r="E7208" i="42"/>
  <c r="E7064" i="42"/>
  <c r="E6920" i="42"/>
  <c r="E7869" i="42"/>
  <c r="E7651" i="42"/>
  <c r="E7507" i="42"/>
  <c r="E7363" i="42"/>
  <c r="E7219" i="42"/>
  <c r="E7075" i="42"/>
  <c r="E6931" i="42"/>
  <c r="E8546" i="42"/>
  <c r="E9392" i="42"/>
  <c r="E8730" i="42"/>
  <c r="E9232" i="42"/>
  <c r="E8348" i="42"/>
  <c r="E7772" i="42"/>
  <c r="E8227" i="42"/>
  <c r="E8787" i="42"/>
  <c r="E8094" i="42"/>
  <c r="E8369" i="42"/>
  <c r="E7793" i="42"/>
  <c r="E8236" i="42"/>
  <c r="E8653" i="42"/>
  <c r="E8043" i="42"/>
  <c r="E8438" i="42"/>
  <c r="E7862" i="42"/>
  <c r="E8461" i="42"/>
  <c r="E8173" i="42"/>
  <c r="E7885" i="42"/>
  <c r="E8731" i="42"/>
  <c r="E8448" i="42"/>
  <c r="E8280" i="42"/>
  <c r="E8112" i="42"/>
  <c r="E7920" i="42"/>
  <c r="E9135" i="42"/>
  <c r="E8590" i="42"/>
  <c r="E8435" i="42"/>
  <c r="E8291" i="42"/>
  <c r="E8147" i="42"/>
  <c r="E8003" i="42"/>
  <c r="E8944" i="42"/>
  <c r="E8560" i="42"/>
  <c r="E8410" i="42"/>
  <c r="E8266" i="42"/>
  <c r="E8122" i="42"/>
  <c r="E7978" i="42"/>
  <c r="E9399" i="42"/>
  <c r="E7730" i="42"/>
  <c r="E7586" i="42"/>
  <c r="E7442" i="42"/>
  <c r="E7298" i="42"/>
  <c r="E7154" i="42"/>
  <c r="E7010" i="42"/>
  <c r="E6866" i="42"/>
  <c r="E7762" i="42"/>
  <c r="E7609" i="42"/>
  <c r="E7465" i="42"/>
  <c r="E8587" i="42"/>
  <c r="E7716" i="42"/>
  <c r="E7572" i="42"/>
  <c r="E7428" i="42"/>
  <c r="E7284" i="42"/>
  <c r="E7989" i="42"/>
  <c r="E7667" i="42"/>
  <c r="E7523" i="42"/>
  <c r="E7379" i="42"/>
  <c r="E7235" i="42"/>
  <c r="E7091" i="42"/>
  <c r="E6947" i="42"/>
  <c r="E8121" i="42"/>
  <c r="E7678" i="42"/>
  <c r="E7534" i="42"/>
  <c r="E7390" i="42"/>
  <c r="E7246" i="42"/>
  <c r="E7798" i="42"/>
  <c r="E7629" i="42"/>
  <c r="E7485" i="42"/>
  <c r="E7341" i="42"/>
  <c r="E7197" i="42"/>
  <c r="E7053" i="42"/>
  <c r="E7797" i="42"/>
  <c r="E7628" i="42"/>
  <c r="E7484" i="42"/>
  <c r="E7340" i="42"/>
  <c r="E7196" i="42"/>
  <c r="E7052" i="42"/>
  <c r="E6908" i="42"/>
  <c r="E7823" i="42"/>
  <c r="E7639" i="42"/>
  <c r="E7495" i="42"/>
  <c r="E7351" i="42"/>
  <c r="E7207" i="42"/>
  <c r="E7063" i="42"/>
  <c r="E9445" i="42"/>
  <c r="E9368" i="42"/>
  <c r="E8706" i="42"/>
  <c r="E9220" i="42"/>
  <c r="E8324" i="42"/>
  <c r="E7748" i="42"/>
  <c r="E8203" i="42"/>
  <c r="E8715" i="42"/>
  <c r="E8070" i="42"/>
  <c r="E8345" i="42"/>
  <c r="E7769" i="42"/>
  <c r="E8212" i="42"/>
  <c r="E8611" i="42"/>
  <c r="E8019" i="42"/>
  <c r="E8414" i="42"/>
  <c r="E7838" i="42"/>
  <c r="E8449" i="42"/>
  <c r="E8161" i="42"/>
  <c r="E7873" i="42"/>
  <c r="E8701" i="42"/>
  <c r="E8436" i="42"/>
  <c r="E8268" i="42"/>
  <c r="E8088" i="42"/>
  <c r="E7908" i="42"/>
  <c r="E9027" i="42"/>
  <c r="E8575" i="42"/>
  <c r="E8423" i="42"/>
  <c r="E8279" i="42"/>
  <c r="E8135" i="42"/>
  <c r="E7991" i="42"/>
  <c r="E8872" i="42"/>
  <c r="E8545" i="42"/>
  <c r="E8398" i="42"/>
  <c r="E8254" i="42"/>
  <c r="E8110" i="42"/>
  <c r="E7966" i="42"/>
  <c r="E8621" i="42"/>
  <c r="E7718" i="42"/>
  <c r="E7574" i="42"/>
  <c r="E7430" i="42"/>
  <c r="E7286" i="42"/>
  <c r="E7142" i="42"/>
  <c r="E6998" i="42"/>
  <c r="E6854" i="42"/>
  <c r="E7743" i="42"/>
  <c r="E7597" i="42"/>
  <c r="E7453" i="42"/>
  <c r="E8433" i="42"/>
  <c r="E7704" i="42"/>
  <c r="E7560" i="42"/>
  <c r="E7416" i="42"/>
  <c r="E7272" i="42"/>
  <c r="E7883" i="42"/>
  <c r="E7655" i="42"/>
  <c r="E7511" i="42"/>
  <c r="E7367" i="42"/>
  <c r="E7223" i="42"/>
  <c r="E7079" i="42"/>
  <c r="E6935" i="42"/>
  <c r="E7977" i="42"/>
  <c r="E7666" i="42"/>
  <c r="E7522" i="42"/>
  <c r="E7378" i="42"/>
  <c r="E7234" i="42"/>
  <c r="E7775" i="42"/>
  <c r="E7617" i="42"/>
  <c r="E7473" i="42"/>
  <c r="E7329" i="42"/>
  <c r="E7185" i="42"/>
  <c r="E7041" i="42"/>
  <c r="E7774" i="42"/>
  <c r="E7616" i="42"/>
  <c r="E7472" i="42"/>
  <c r="E7328" i="42"/>
  <c r="E7184" i="42"/>
  <c r="E7040" i="42"/>
  <c r="E6896" i="42"/>
  <c r="E7794" i="42"/>
  <c r="E7627" i="42"/>
  <c r="E7483" i="42"/>
  <c r="E7339" i="42"/>
  <c r="E9324" i="42"/>
  <c r="E8792" i="42"/>
  <c r="E9401" i="42"/>
  <c r="E9076" i="42"/>
  <c r="E8204" i="42"/>
  <c r="E8752" i="42"/>
  <c r="E8083" i="42"/>
  <c r="E8526" i="42"/>
  <c r="E7950" i="42"/>
  <c r="E8225" i="42"/>
  <c r="E8779" i="42"/>
  <c r="E8092" i="42"/>
  <c r="E8475" i="42"/>
  <c r="E7899" i="42"/>
  <c r="E8294" i="42"/>
  <c r="E9303" i="42"/>
  <c r="E8377" i="42"/>
  <c r="E8089" i="42"/>
  <c r="E7849" i="42"/>
  <c r="E8608" i="42"/>
  <c r="E8412" i="42"/>
  <c r="E8232" i="42"/>
  <c r="E8052" i="42"/>
  <c r="E7884" i="42"/>
  <c r="E8883" i="42"/>
  <c r="E8547" i="42"/>
  <c r="E8399" i="42"/>
  <c r="E8255" i="42"/>
  <c r="E8111" i="42"/>
  <c r="E7967" i="42"/>
  <c r="E8763" i="42"/>
  <c r="E8518" i="42"/>
  <c r="E8374" i="42"/>
  <c r="E8230" i="42"/>
  <c r="E8086" i="42"/>
  <c r="E7942" i="42"/>
  <c r="E8313" i="42"/>
  <c r="E7694" i="42"/>
  <c r="E7550" i="42"/>
  <c r="E7406" i="42"/>
  <c r="E7262" i="42"/>
  <c r="E7118" i="42"/>
  <c r="E6974" i="42"/>
  <c r="E8604" i="42"/>
  <c r="E7717" i="42"/>
  <c r="E7573" i="42"/>
  <c r="E7429" i="42"/>
  <c r="E8145" i="42"/>
  <c r="E7680" i="42"/>
  <c r="E7536" i="42"/>
  <c r="E7392" i="42"/>
  <c r="E7248" i="42"/>
  <c r="E7800" i="42"/>
  <c r="E7631" i="42"/>
  <c r="E7487" i="42"/>
  <c r="E7343" i="42"/>
  <c r="E7199" i="42"/>
  <c r="E7055" i="42"/>
  <c r="E6911" i="42"/>
  <c r="E7834" i="42"/>
  <c r="E7642" i="42"/>
  <c r="E7498" i="42"/>
  <c r="E7354" i="42"/>
  <c r="E7210" i="42"/>
  <c r="E7738" i="42"/>
  <c r="E7593" i="42"/>
  <c r="E7449" i="42"/>
  <c r="E7305" i="42"/>
  <c r="E7161" i="42"/>
  <c r="E7017" i="42"/>
  <c r="E7737" i="42"/>
  <c r="E7592" i="42"/>
  <c r="E7448" i="42"/>
  <c r="E7304" i="42"/>
  <c r="E7160" i="42"/>
  <c r="E7016" i="42"/>
  <c r="E6872" i="42"/>
  <c r="E7752" i="42"/>
  <c r="E7603" i="42"/>
  <c r="E9455" i="42"/>
  <c r="E9355" i="42"/>
  <c r="E9185" i="42"/>
  <c r="E9531" i="42"/>
  <c r="E8180" i="42"/>
  <c r="E8689" i="42"/>
  <c r="E8059" i="42"/>
  <c r="E8502" i="42"/>
  <c r="E7926" i="42"/>
  <c r="E8201" i="42"/>
  <c r="E8707" i="42"/>
  <c r="E8068" i="42"/>
  <c r="E8451" i="42"/>
  <c r="E7875" i="42"/>
  <c r="E8270" i="42"/>
  <c r="E9039" i="42"/>
  <c r="E8365" i="42"/>
  <c r="E8077" i="42"/>
  <c r="E7801" i="42"/>
  <c r="E8577" i="42"/>
  <c r="E8400" i="42"/>
  <c r="E8208" i="42"/>
  <c r="E8040" i="42"/>
  <c r="E7872" i="42"/>
  <c r="E8811" i="42"/>
  <c r="E8532" i="42"/>
  <c r="E8387" i="42"/>
  <c r="E8243" i="42"/>
  <c r="E8099" i="42"/>
  <c r="E7955" i="42"/>
  <c r="E8727" i="42"/>
  <c r="E8506" i="42"/>
  <c r="E8362" i="42"/>
  <c r="E8218" i="42"/>
  <c r="E8074" i="42"/>
  <c r="E7930" i="42"/>
  <c r="E8169" i="42"/>
  <c r="E7682" i="42"/>
  <c r="E7538" i="42"/>
  <c r="E7394" i="42"/>
  <c r="E7250" i="42"/>
  <c r="E7106" i="42"/>
  <c r="E6962" i="42"/>
  <c r="E8445" i="42"/>
  <c r="E7705" i="42"/>
  <c r="E7561" i="42"/>
  <c r="E7417" i="42"/>
  <c r="E8001" i="42"/>
  <c r="E7668" i="42"/>
  <c r="E7524" i="42"/>
  <c r="E7380" i="42"/>
  <c r="E7236" i="42"/>
  <c r="E7779" i="42"/>
  <c r="E7619" i="42"/>
  <c r="E7475" i="42"/>
  <c r="E7331" i="42"/>
  <c r="E7187" i="42"/>
  <c r="E7043" i="42"/>
  <c r="E6899" i="42"/>
  <c r="E7799" i="42"/>
  <c r="E7630" i="42"/>
  <c r="E7486" i="42"/>
  <c r="E7342" i="42"/>
  <c r="E8871" i="42"/>
  <c r="E7725" i="42"/>
  <c r="E7581" i="42"/>
  <c r="E7437" i="42"/>
  <c r="E7293" i="42"/>
  <c r="E7149" i="42"/>
  <c r="E8799" i="42"/>
  <c r="E7724" i="42"/>
  <c r="E7580" i="42"/>
  <c r="E7436" i="42"/>
  <c r="E7292" i="42"/>
  <c r="E7148" i="42"/>
  <c r="E7004" i="42"/>
  <c r="E6860" i="42"/>
  <c r="E7735" i="42"/>
  <c r="E7591" i="42"/>
  <c r="E9335" i="42"/>
  <c r="E9259" i="42"/>
  <c r="E9161" i="42"/>
  <c r="E8719" i="42"/>
  <c r="E8072" i="42"/>
  <c r="E8527" i="42"/>
  <c r="E7951" i="42"/>
  <c r="E8394" i="42"/>
  <c r="E8785" i="42"/>
  <c r="E8093" i="42"/>
  <c r="E8538" i="42"/>
  <c r="E7960" i="42"/>
  <c r="E8343" i="42"/>
  <c r="E9315" i="42"/>
  <c r="E8162" i="42"/>
  <c r="E8773" i="42"/>
  <c r="E8353" i="42"/>
  <c r="E8065" i="42"/>
  <c r="E7789" i="42"/>
  <c r="E8562" i="42"/>
  <c r="E8376" i="42"/>
  <c r="E8196" i="42"/>
  <c r="E8028" i="42"/>
  <c r="E7860" i="42"/>
  <c r="E8764" i="42"/>
  <c r="E8519" i="42"/>
  <c r="E8375" i="42"/>
  <c r="E8231" i="42"/>
  <c r="E8087" i="42"/>
  <c r="E7943" i="42"/>
  <c r="E8693" i="42"/>
  <c r="E8494" i="42"/>
  <c r="E8350" i="42"/>
  <c r="E8206" i="42"/>
  <c r="E8062" i="42"/>
  <c r="E7918" i="42"/>
  <c r="E8025" i="42"/>
  <c r="E7670" i="42"/>
  <c r="E7526" i="42"/>
  <c r="E7382" i="42"/>
  <c r="E7238" i="42"/>
  <c r="E7094" i="42"/>
  <c r="E6950" i="42"/>
  <c r="E8301" i="42"/>
  <c r="E7693" i="42"/>
  <c r="E7549" i="42"/>
  <c r="E7405" i="42"/>
  <c r="E7890" i="42"/>
  <c r="E7656" i="42"/>
  <c r="E7512" i="42"/>
  <c r="E7368" i="42"/>
  <c r="E7224" i="42"/>
  <c r="E7758" i="42"/>
  <c r="E7607" i="42"/>
  <c r="E7463" i="42"/>
  <c r="E7319" i="42"/>
  <c r="E7175" i="42"/>
  <c r="E7031" i="42"/>
  <c r="E6887" i="42"/>
  <c r="E7776" i="42"/>
  <c r="E7618" i="42"/>
  <c r="E7474" i="42"/>
  <c r="E7330" i="42"/>
  <c r="E8544" i="42"/>
  <c r="E7713" i="42"/>
  <c r="E7569" i="42"/>
  <c r="E7425" i="42"/>
  <c r="E7281" i="42"/>
  <c r="E7137" i="42"/>
  <c r="E8530" i="42"/>
  <c r="E7712" i="42"/>
  <c r="E7568" i="42"/>
  <c r="E7424" i="42"/>
  <c r="E7280" i="42"/>
  <c r="E7136" i="42"/>
  <c r="E6992" i="42"/>
  <c r="E8761" i="42"/>
  <c r="E7723" i="42"/>
  <c r="E7579" i="42"/>
  <c r="E7435" i="42"/>
  <c r="E7291" i="42"/>
  <c r="E7147" i="42"/>
  <c r="E7003" i="42"/>
  <c r="E9456" i="42"/>
  <c r="E8487" i="42"/>
  <c r="E8955" i="42"/>
  <c r="E8800" i="42"/>
  <c r="E8457" i="42"/>
  <c r="E6986" i="42"/>
  <c r="E7692" i="42"/>
  <c r="E7499" i="42"/>
  <c r="E7654" i="42"/>
  <c r="E7461" i="42"/>
  <c r="E7460" i="42"/>
  <c r="E7615" i="42"/>
  <c r="E7171" i="42"/>
  <c r="E8217" i="42"/>
  <c r="E7638" i="42"/>
  <c r="E7482" i="42"/>
  <c r="E8692" i="42"/>
  <c r="E7721" i="42"/>
  <c r="E7577" i="42"/>
  <c r="E7433" i="42"/>
  <c r="E7289" i="42"/>
  <c r="E7145" i="42"/>
  <c r="E8665" i="42"/>
  <c r="E7720" i="42"/>
  <c r="E7576" i="42"/>
  <c r="E7432" i="42"/>
  <c r="E7288" i="42"/>
  <c r="E7144" i="42"/>
  <c r="E7000" i="42"/>
  <c r="E7275" i="42"/>
  <c r="E6933" i="42"/>
  <c r="E6766" i="42"/>
  <c r="E6622" i="42"/>
  <c r="E6478" i="42"/>
  <c r="E6334" i="42"/>
  <c r="E6190" i="42"/>
  <c r="E7419" i="42"/>
  <c r="E6972" i="42"/>
  <c r="E6789" i="42"/>
  <c r="E6645" i="42"/>
  <c r="E6501" i="42"/>
  <c r="E6357" i="42"/>
  <c r="E6213" i="42"/>
  <c r="E7695" i="42"/>
  <c r="E7011" i="42"/>
  <c r="E6812" i="42"/>
  <c r="E6668" i="42"/>
  <c r="E6524" i="42"/>
  <c r="E6380" i="42"/>
  <c r="E7095" i="42"/>
  <c r="E6847" i="42"/>
  <c r="E6703" i="42"/>
  <c r="E6559" i="42"/>
  <c r="E6415" i="42"/>
  <c r="E6271" i="42"/>
  <c r="E6127" i="42"/>
  <c r="E7122" i="42"/>
  <c r="E6859" i="42"/>
  <c r="E6714" i="42"/>
  <c r="E6570" i="42"/>
  <c r="E6426" i="42"/>
  <c r="E7254" i="42"/>
  <c r="E6924" i="42"/>
  <c r="E6761" i="42"/>
  <c r="E6617" i="42"/>
  <c r="E6473" i="42"/>
  <c r="E6329" i="42"/>
  <c r="E6185" i="42"/>
  <c r="E7117" i="42"/>
  <c r="E6857" i="42"/>
  <c r="E6712" i="42"/>
  <c r="E6568" i="42"/>
  <c r="E6424" i="42"/>
  <c r="E6280" i="42"/>
  <c r="E6136" i="42"/>
  <c r="E7143" i="42"/>
  <c r="E6871" i="42"/>
  <c r="E6723" i="42"/>
  <c r="E6579" i="42"/>
  <c r="E6435" i="42"/>
  <c r="E6291" i="42"/>
  <c r="E6147" i="42"/>
  <c r="E7170" i="42"/>
  <c r="E6886" i="42"/>
  <c r="E6734" i="42"/>
  <c r="E6590" i="42"/>
  <c r="E8816" i="42"/>
  <c r="E7911" i="42"/>
  <c r="E8695" i="42"/>
  <c r="E8644" i="42"/>
  <c r="E7847" i="42"/>
  <c r="E6926" i="42"/>
  <c r="E7632" i="42"/>
  <c r="E7439" i="42"/>
  <c r="E7594" i="42"/>
  <c r="E7401" i="42"/>
  <c r="E7400" i="42"/>
  <c r="E7555" i="42"/>
  <c r="E7159" i="42"/>
  <c r="E8073" i="42"/>
  <c r="E7614" i="42"/>
  <c r="E7470" i="42"/>
  <c r="E8493" i="42"/>
  <c r="E7709" i="42"/>
  <c r="E7565" i="42"/>
  <c r="E7421" i="42"/>
  <c r="E7277" i="42"/>
  <c r="E7133" i="42"/>
  <c r="E8481" i="42"/>
  <c r="E7708" i="42"/>
  <c r="E7564" i="42"/>
  <c r="E7420" i="42"/>
  <c r="E7276" i="42"/>
  <c r="E7132" i="42"/>
  <c r="E6988" i="42"/>
  <c r="E7227" i="42"/>
  <c r="E6913" i="42"/>
  <c r="E6754" i="42"/>
  <c r="E6610" i="42"/>
  <c r="E6466" i="42"/>
  <c r="E6322" i="42"/>
  <c r="E6178" i="42"/>
  <c r="E7321" i="42"/>
  <c r="E6951" i="42"/>
  <c r="E6777" i="42"/>
  <c r="E6633" i="42"/>
  <c r="E6489" i="42"/>
  <c r="E6345" i="42"/>
  <c r="E6201" i="42"/>
  <c r="E7551" i="42"/>
  <c r="E6990" i="42"/>
  <c r="E6800" i="42"/>
  <c r="E6656" i="42"/>
  <c r="E6512" i="42"/>
  <c r="E6368" i="42"/>
  <c r="E7068" i="42"/>
  <c r="E6835" i="42"/>
  <c r="E6691" i="42"/>
  <c r="E6547" i="42"/>
  <c r="E6403" i="42"/>
  <c r="E6259" i="42"/>
  <c r="E6115" i="42"/>
  <c r="E7093" i="42"/>
  <c r="E6846" i="42"/>
  <c r="E6702" i="42"/>
  <c r="E6558" i="42"/>
  <c r="E6414" i="42"/>
  <c r="E7206" i="42"/>
  <c r="E6906" i="42"/>
  <c r="E6749" i="42"/>
  <c r="E6605" i="42"/>
  <c r="E6461" i="42"/>
  <c r="E6317" i="42"/>
  <c r="E6173" i="42"/>
  <c r="E7090" i="42"/>
  <c r="E9413" i="42"/>
  <c r="E8306" i="42"/>
  <c r="E8561" i="42"/>
  <c r="E8531" i="42"/>
  <c r="E7706" i="42"/>
  <c r="E9255" i="42"/>
  <c r="E7548" i="42"/>
  <c r="E7355" i="42"/>
  <c r="E7510" i="42"/>
  <c r="E7317" i="42"/>
  <c r="E7316" i="42"/>
  <c r="E7471" i="42"/>
  <c r="E7123" i="42"/>
  <c r="E7866" i="42"/>
  <c r="E7602" i="42"/>
  <c r="E7458" i="42"/>
  <c r="E8349" i="42"/>
  <c r="E7697" i="42"/>
  <c r="E7553" i="42"/>
  <c r="E7409" i="42"/>
  <c r="E7265" i="42"/>
  <c r="E7121" i="42"/>
  <c r="E8337" i="42"/>
  <c r="E7696" i="42"/>
  <c r="E7552" i="42"/>
  <c r="E7408" i="42"/>
  <c r="E7264" i="42"/>
  <c r="E7120" i="42"/>
  <c r="E6976" i="42"/>
  <c r="E7189" i="42"/>
  <c r="E6897" i="42"/>
  <c r="E6742" i="42"/>
  <c r="E6598" i="42"/>
  <c r="E6454" i="42"/>
  <c r="E6310" i="42"/>
  <c r="E6166" i="42"/>
  <c r="E7273" i="42"/>
  <c r="E6930" i="42"/>
  <c r="E6765" i="42"/>
  <c r="E6621" i="42"/>
  <c r="E6477" i="42"/>
  <c r="E6333" i="42"/>
  <c r="E6189" i="42"/>
  <c r="E7407" i="42"/>
  <c r="E6970" i="42"/>
  <c r="E6788" i="42"/>
  <c r="E6644" i="42"/>
  <c r="E6500" i="42"/>
  <c r="E8181" i="42"/>
  <c r="E7038" i="42"/>
  <c r="E6823" i="42"/>
  <c r="E6679" i="42"/>
  <c r="E6535" i="42"/>
  <c r="E6391" i="42"/>
  <c r="E6247" i="42"/>
  <c r="E6103" i="42"/>
  <c r="E7066" i="42"/>
  <c r="E6834" i="42"/>
  <c r="E6690" i="42"/>
  <c r="E6546" i="42"/>
  <c r="E6402" i="42"/>
  <c r="E7177" i="42"/>
  <c r="E6891" i="42"/>
  <c r="E6737" i="42"/>
  <c r="E6593" i="42"/>
  <c r="E6449" i="42"/>
  <c r="E6305" i="42"/>
  <c r="E6161" i="42"/>
  <c r="E7059" i="42"/>
  <c r="E6832" i="42"/>
  <c r="E6688" i="42"/>
  <c r="E6544" i="42"/>
  <c r="E6400" i="42"/>
  <c r="E6256" i="42"/>
  <c r="E6112" i="42"/>
  <c r="E7086" i="42"/>
  <c r="E6843" i="42"/>
  <c r="E6699" i="42"/>
  <c r="E6555" i="42"/>
  <c r="E6411" i="42"/>
  <c r="E6267" i="42"/>
  <c r="E6123" i="42"/>
  <c r="E7114" i="42"/>
  <c r="E6855" i="42"/>
  <c r="E6710" i="42"/>
  <c r="E9088" i="42"/>
  <c r="E9447" i="42"/>
  <c r="E8495" i="42"/>
  <c r="E8470" i="42"/>
  <c r="E7646" i="42"/>
  <c r="E8013" i="42"/>
  <c r="E7488" i="42"/>
  <c r="E7295" i="42"/>
  <c r="E7450" i="42"/>
  <c r="E7257" i="42"/>
  <c r="E7256" i="42"/>
  <c r="E7459" i="42"/>
  <c r="E7051" i="42"/>
  <c r="E7822" i="42"/>
  <c r="E7590" i="42"/>
  <c r="E7446" i="42"/>
  <c r="E8205" i="42"/>
  <c r="E7685" i="42"/>
  <c r="E7541" i="42"/>
  <c r="E7397" i="42"/>
  <c r="E7253" i="42"/>
  <c r="E7109" i="42"/>
  <c r="E8193" i="42"/>
  <c r="E7684" i="42"/>
  <c r="E7540" i="42"/>
  <c r="E7396" i="42"/>
  <c r="E7252" i="42"/>
  <c r="E7108" i="42"/>
  <c r="E6964" i="42"/>
  <c r="E7162" i="42"/>
  <c r="E6881" i="42"/>
  <c r="E6730" i="42"/>
  <c r="E6586" i="42"/>
  <c r="E6442" i="42"/>
  <c r="E6298" i="42"/>
  <c r="E6154" i="42"/>
  <c r="E7225" i="42"/>
  <c r="E6912" i="42"/>
  <c r="E6753" i="42"/>
  <c r="E6609" i="42"/>
  <c r="E6465" i="42"/>
  <c r="E6321" i="42"/>
  <c r="E6177" i="42"/>
  <c r="E7314" i="42"/>
  <c r="E6949" i="42"/>
  <c r="E6776" i="42"/>
  <c r="E6632" i="42"/>
  <c r="E6488" i="42"/>
  <c r="E7683" i="42"/>
  <c r="E7009" i="42"/>
  <c r="E6811" i="42"/>
  <c r="E6667" i="42"/>
  <c r="E6523" i="42"/>
  <c r="E6379" i="42"/>
  <c r="E6235" i="42"/>
  <c r="E8037" i="42"/>
  <c r="E7035" i="42"/>
  <c r="E6822" i="42"/>
  <c r="E6678" i="42"/>
  <c r="E6534" i="42"/>
  <c r="E6390" i="42"/>
  <c r="E7150" i="42"/>
  <c r="E6874" i="42"/>
  <c r="E6725" i="42"/>
  <c r="E6581" i="42"/>
  <c r="E6437" i="42"/>
  <c r="E6293" i="42"/>
  <c r="E7854" i="42"/>
  <c r="E7032" i="42"/>
  <c r="E6820" i="42"/>
  <c r="E6676" i="42"/>
  <c r="E6532" i="42"/>
  <c r="E6388" i="42"/>
  <c r="E6244" i="42"/>
  <c r="E6100" i="42"/>
  <c r="E7057" i="42"/>
  <c r="E6831" i="42"/>
  <c r="E6687" i="42"/>
  <c r="E6543" i="42"/>
  <c r="E6399" i="42"/>
  <c r="E6255" i="42"/>
  <c r="E6111" i="42"/>
  <c r="E7083" i="42"/>
  <c r="E6842" i="42"/>
  <c r="E6698" i="42"/>
  <c r="E8216" i="42"/>
  <c r="E8425" i="42"/>
  <c r="E8411" i="42"/>
  <c r="E8386" i="42"/>
  <c r="E7562" i="42"/>
  <c r="E7729" i="42"/>
  <c r="E7404" i="42"/>
  <c r="E7211" i="42"/>
  <c r="E7366" i="42"/>
  <c r="E7173" i="42"/>
  <c r="E7172" i="42"/>
  <c r="E7447" i="42"/>
  <c r="E7039" i="42"/>
  <c r="E7751" i="42"/>
  <c r="E7578" i="42"/>
  <c r="E7434" i="42"/>
  <c r="E8061" i="42"/>
  <c r="E7673" i="42"/>
  <c r="E7529" i="42"/>
  <c r="E7385" i="42"/>
  <c r="E7241" i="42"/>
  <c r="E7097" i="42"/>
  <c r="E8049" i="42"/>
  <c r="E7672" i="42"/>
  <c r="E7528" i="42"/>
  <c r="E7384" i="42"/>
  <c r="E7240" i="42"/>
  <c r="E7096" i="42"/>
  <c r="E6952" i="42"/>
  <c r="E7131" i="42"/>
  <c r="E6865" i="42"/>
  <c r="E6718" i="42"/>
  <c r="E6574" i="42"/>
  <c r="E6430" i="42"/>
  <c r="E6286" i="42"/>
  <c r="E6142" i="42"/>
  <c r="E7188" i="42"/>
  <c r="E6895" i="42"/>
  <c r="E6741" i="42"/>
  <c r="E6597" i="42"/>
  <c r="E6453" i="42"/>
  <c r="E6309" i="42"/>
  <c r="E6165" i="42"/>
  <c r="E7266" i="42"/>
  <c r="E6929" i="42"/>
  <c r="E6764" i="42"/>
  <c r="E6620" i="42"/>
  <c r="E6476" i="42"/>
  <c r="E7539" i="42"/>
  <c r="E6989" i="42"/>
  <c r="E6799" i="42"/>
  <c r="E6655" i="42"/>
  <c r="E6511" i="42"/>
  <c r="E6367" i="42"/>
  <c r="E6223" i="42"/>
  <c r="E7671" i="42"/>
  <c r="E7008" i="42"/>
  <c r="E6810" i="42"/>
  <c r="E6666" i="42"/>
  <c r="E6522" i="42"/>
  <c r="E6378" i="42"/>
  <c r="E7119" i="42"/>
  <c r="E6858" i="42"/>
  <c r="E6713" i="42"/>
  <c r="E6569" i="42"/>
  <c r="E6425" i="42"/>
  <c r="E6281" i="42"/>
  <c r="E7647" i="42"/>
  <c r="E7005" i="42"/>
  <c r="E6808" i="42"/>
  <c r="E6664" i="42"/>
  <c r="E6520" i="42"/>
  <c r="E6376" i="42"/>
  <c r="E6232" i="42"/>
  <c r="E7811" i="42"/>
  <c r="E7030" i="42"/>
  <c r="E6819" i="42"/>
  <c r="E6675" i="42"/>
  <c r="E6531" i="42"/>
  <c r="E6387" i="42"/>
  <c r="E6243" i="42"/>
  <c r="E6099" i="42"/>
  <c r="E7056" i="42"/>
  <c r="E6830" i="42"/>
  <c r="E6686" i="42"/>
  <c r="E8788" i="42"/>
  <c r="E8137" i="42"/>
  <c r="E8351" i="42"/>
  <c r="E8326" i="42"/>
  <c r="E7502" i="42"/>
  <c r="E7669" i="42"/>
  <c r="E7344" i="42"/>
  <c r="E7151" i="42"/>
  <c r="E7306" i="42"/>
  <c r="E7113" i="42"/>
  <c r="E7112" i="42"/>
  <c r="E7411" i="42"/>
  <c r="E7027" i="42"/>
  <c r="E7734" i="42"/>
  <c r="E7566" i="42"/>
  <c r="E7422" i="42"/>
  <c r="E7917" i="42"/>
  <c r="E7661" i="42"/>
  <c r="E7517" i="42"/>
  <c r="E7373" i="42"/>
  <c r="E7229" i="42"/>
  <c r="E7085" i="42"/>
  <c r="E7907" i="42"/>
  <c r="E7660" i="42"/>
  <c r="E7516" i="42"/>
  <c r="E7372" i="42"/>
  <c r="E7228" i="42"/>
  <c r="E7084" i="42"/>
  <c r="E6940" i="42"/>
  <c r="E7104" i="42"/>
  <c r="E6850" i="42"/>
  <c r="E6706" i="42"/>
  <c r="E6562" i="42"/>
  <c r="E6418" i="42"/>
  <c r="E6274" i="42"/>
  <c r="E6130" i="42"/>
  <c r="E7158" i="42"/>
  <c r="E6880" i="42"/>
  <c r="E6729" i="42"/>
  <c r="E6585" i="42"/>
  <c r="E6441" i="42"/>
  <c r="E6297" i="42"/>
  <c r="E6153" i="42"/>
  <c r="E7218" i="42"/>
  <c r="E6910" i="42"/>
  <c r="E6752" i="42"/>
  <c r="E6608" i="42"/>
  <c r="E6464" i="42"/>
  <c r="E7395" i="42"/>
  <c r="E6969" i="42"/>
  <c r="E6787" i="42"/>
  <c r="E6643" i="42"/>
  <c r="E6499" i="42"/>
  <c r="E6355" i="42"/>
  <c r="E6211" i="42"/>
  <c r="E7527" i="42"/>
  <c r="E6987" i="42"/>
  <c r="E6798" i="42"/>
  <c r="E6654" i="42"/>
  <c r="E6510" i="42"/>
  <c r="E6366" i="42"/>
  <c r="E7092" i="42"/>
  <c r="E6845" i="42"/>
  <c r="E6701" i="42"/>
  <c r="E6557" i="42"/>
  <c r="E6413" i="42"/>
  <c r="E8095" i="42"/>
  <c r="E7861" i="42"/>
  <c r="E8267" i="42"/>
  <c r="E8242" i="42"/>
  <c r="E7418" i="42"/>
  <c r="E7585" i="42"/>
  <c r="E7260" i="42"/>
  <c r="E7067" i="42"/>
  <c r="E7222" i="42"/>
  <c r="E7029" i="42"/>
  <c r="E7028" i="42"/>
  <c r="E7327" i="42"/>
  <c r="E7015" i="42"/>
  <c r="E7722" i="42"/>
  <c r="E7554" i="42"/>
  <c r="E7410" i="42"/>
  <c r="E7859" i="42"/>
  <c r="E7649" i="42"/>
  <c r="E7505" i="42"/>
  <c r="E7361" i="42"/>
  <c r="E7217" i="42"/>
  <c r="E7073" i="42"/>
  <c r="E7857" i="42"/>
  <c r="E7648" i="42"/>
  <c r="E7504" i="42"/>
  <c r="E7360" i="42"/>
  <c r="E7216" i="42"/>
  <c r="E7072" i="42"/>
  <c r="E6928" i="42"/>
  <c r="E7074" i="42"/>
  <c r="E6838" i="42"/>
  <c r="E6694" i="42"/>
  <c r="E6550" i="42"/>
  <c r="E6406" i="42"/>
  <c r="E6262" i="42"/>
  <c r="E6118" i="42"/>
  <c r="E7129" i="42"/>
  <c r="E6864" i="42"/>
  <c r="E6717" i="42"/>
  <c r="E6573" i="42"/>
  <c r="E6429" i="42"/>
  <c r="E6285" i="42"/>
  <c r="E6141" i="42"/>
  <c r="E7186" i="42"/>
  <c r="E6894" i="42"/>
  <c r="E6740" i="42"/>
  <c r="E6596" i="42"/>
  <c r="E6452" i="42"/>
  <c r="E7311" i="42"/>
  <c r="E6948" i="42"/>
  <c r="E6775" i="42"/>
  <c r="E6631" i="42"/>
  <c r="E6487" i="42"/>
  <c r="E6343" i="42"/>
  <c r="E6199" i="42"/>
  <c r="E7383" i="42"/>
  <c r="E6966" i="42"/>
  <c r="E6786" i="42"/>
  <c r="E6642" i="42"/>
  <c r="E6498" i="42"/>
  <c r="E8237" i="42"/>
  <c r="E8256" i="42"/>
  <c r="E8063" i="42"/>
  <c r="E8038" i="42"/>
  <c r="E7214" i="42"/>
  <c r="E7381" i="42"/>
  <c r="E7727" i="42"/>
  <c r="E6863" i="42"/>
  <c r="E7689" i="42"/>
  <c r="E7688" i="42"/>
  <c r="E8373" i="42"/>
  <c r="E7267" i="42"/>
  <c r="E8725" i="42"/>
  <c r="E7686" i="42"/>
  <c r="E7518" i="42"/>
  <c r="E7374" i="42"/>
  <c r="E7768" i="42"/>
  <c r="E7613" i="42"/>
  <c r="E7469" i="42"/>
  <c r="E7325" i="42"/>
  <c r="E7181" i="42"/>
  <c r="E7037" i="42"/>
  <c r="E7767" i="42"/>
  <c r="E7612" i="42"/>
  <c r="E7468" i="42"/>
  <c r="E7324" i="42"/>
  <c r="E7180" i="42"/>
  <c r="E7036" i="42"/>
  <c r="E7575" i="42"/>
  <c r="E6994" i="42"/>
  <c r="E6802" i="42"/>
  <c r="E6658" i="42"/>
  <c r="E6514" i="42"/>
  <c r="E6370" i="42"/>
  <c r="E6226" i="42"/>
  <c r="E8469" i="42"/>
  <c r="E7044" i="42"/>
  <c r="E6825" i="42"/>
  <c r="E6681" i="42"/>
  <c r="E6537" i="42"/>
  <c r="E6393" i="42"/>
  <c r="E6249" i="42"/>
  <c r="E6105" i="42"/>
  <c r="E7098" i="42"/>
  <c r="E6848" i="42"/>
  <c r="E6704" i="42"/>
  <c r="E6560" i="42"/>
  <c r="E6416" i="42"/>
  <c r="E7182" i="42"/>
  <c r="E6893" i="42"/>
  <c r="E6739" i="42"/>
  <c r="E6595" i="42"/>
  <c r="E6451" i="42"/>
  <c r="E6307" i="42"/>
  <c r="E6163" i="42"/>
  <c r="E7213" i="42"/>
  <c r="E6907" i="42"/>
  <c r="E6750" i="42"/>
  <c r="E8836" i="42"/>
  <c r="E8064" i="42"/>
  <c r="E7979" i="42"/>
  <c r="E7954" i="42"/>
  <c r="E7130" i="42"/>
  <c r="E8289" i="42"/>
  <c r="E7643" i="42"/>
  <c r="E7881" i="42"/>
  <c r="E7605" i="42"/>
  <c r="E7604" i="42"/>
  <c r="E7773" i="42"/>
  <c r="E7195" i="42"/>
  <c r="E8505" i="42"/>
  <c r="E7674" i="42"/>
  <c r="E7506" i="42"/>
  <c r="E7362" i="42"/>
  <c r="E7750" i="42"/>
  <c r="E7601" i="42"/>
  <c r="E7457" i="42"/>
  <c r="E7313" i="42"/>
  <c r="E7169" i="42"/>
  <c r="E7025" i="42"/>
  <c r="E7749" i="42"/>
  <c r="E7600" i="42"/>
  <c r="E7456" i="42"/>
  <c r="E7312" i="42"/>
  <c r="E7168" i="42"/>
  <c r="E7024" i="42"/>
  <c r="E7431" i="42"/>
  <c r="E6973" i="42"/>
  <c r="E6790" i="42"/>
  <c r="E6646" i="42"/>
  <c r="E6502" i="42"/>
  <c r="E6358" i="42"/>
  <c r="E6214" i="42"/>
  <c r="E7707" i="42"/>
  <c r="E7014" i="42"/>
  <c r="E6813" i="42"/>
  <c r="E6669" i="42"/>
  <c r="E6525" i="42"/>
  <c r="E6381" i="42"/>
  <c r="E6237" i="42"/>
  <c r="E6093" i="42"/>
  <c r="E7069" i="42"/>
  <c r="E6836" i="42"/>
  <c r="E6692" i="42"/>
  <c r="E6548" i="42"/>
  <c r="E6404" i="42"/>
  <c r="E7153" i="42"/>
  <c r="E6877" i="42"/>
  <c r="E6727" i="42"/>
  <c r="E6583" i="42"/>
  <c r="E6439" i="42"/>
  <c r="E6295" i="42"/>
  <c r="E6151" i="42"/>
  <c r="E7179" i="42"/>
  <c r="E6892" i="42"/>
  <c r="E6738" i="42"/>
  <c r="E8104" i="42"/>
  <c r="E7896" i="42"/>
  <c r="E7919" i="42"/>
  <c r="E7894" i="42"/>
  <c r="E7070" i="42"/>
  <c r="E7806" i="42"/>
  <c r="E7583" i="42"/>
  <c r="E7739" i="42"/>
  <c r="E7545" i="42"/>
  <c r="E7544" i="42"/>
  <c r="E7699" i="42"/>
  <c r="E7183" i="42"/>
  <c r="E8361" i="42"/>
  <c r="E7650" i="42"/>
  <c r="E7494" i="42"/>
  <c r="E7350" i="42"/>
  <c r="E7733" i="42"/>
  <c r="E7589" i="42"/>
  <c r="E7445" i="42"/>
  <c r="E7301" i="42"/>
  <c r="E7157" i="42"/>
  <c r="E7013" i="42"/>
  <c r="E7732" i="42"/>
  <c r="E7588" i="42"/>
  <c r="E7444" i="42"/>
  <c r="E7300" i="42"/>
  <c r="E7156" i="42"/>
  <c r="E7012" i="42"/>
  <c r="E7323" i="42"/>
  <c r="E6953" i="42"/>
  <c r="E6778" i="42"/>
  <c r="E6634" i="42"/>
  <c r="E6490" i="42"/>
  <c r="E6346" i="42"/>
  <c r="E6202" i="42"/>
  <c r="E7563" i="42"/>
  <c r="E6993" i="42"/>
  <c r="E6801" i="42"/>
  <c r="E6657" i="42"/>
  <c r="E6513" i="42"/>
  <c r="E6369" i="42"/>
  <c r="E6225" i="42"/>
  <c r="E8325" i="42"/>
  <c r="E7042" i="42"/>
  <c r="E6824" i="42"/>
  <c r="E6680" i="42"/>
  <c r="E6536" i="42"/>
  <c r="E6392" i="42"/>
  <c r="E7126" i="42"/>
  <c r="E6861" i="42"/>
  <c r="E6715" i="42"/>
  <c r="E6571" i="42"/>
  <c r="E6427" i="42"/>
  <c r="E6283" i="42"/>
  <c r="E6139" i="42"/>
  <c r="E7152" i="42"/>
  <c r="E6876" i="42"/>
  <c r="E6726" i="42"/>
  <c r="E6582" i="42"/>
  <c r="E6438" i="42"/>
  <c r="E7302" i="42"/>
  <c r="E6945" i="42"/>
  <c r="E6773" i="42"/>
  <c r="E6629" i="42"/>
  <c r="E6485" i="42"/>
  <c r="E8541" i="42"/>
  <c r="E9015" i="42"/>
  <c r="E6979" i="42"/>
  <c r="E7493" i="42"/>
  <c r="E7492" i="42"/>
  <c r="E6826" i="42"/>
  <c r="E7102" i="42"/>
  <c r="E6129" i="42"/>
  <c r="E7263" i="42"/>
  <c r="E6187" i="42"/>
  <c r="E6486" i="42"/>
  <c r="E6985" i="42"/>
  <c r="E6545" i="42"/>
  <c r="E6257" i="42"/>
  <c r="E7146" i="42"/>
  <c r="E6760" i="42"/>
  <c r="E6556" i="42"/>
  <c r="E6328" i="42"/>
  <c r="E6124" i="42"/>
  <c r="E6941" i="42"/>
  <c r="E6711" i="42"/>
  <c r="E6483" i="42"/>
  <c r="E6279" i="42"/>
  <c r="E7338" i="42"/>
  <c r="E6870" i="42"/>
  <c r="E6638" i="42"/>
  <c r="E6482" i="42"/>
  <c r="E6338" i="42"/>
  <c r="E6194" i="42"/>
  <c r="E7335" i="42"/>
  <c r="E6958" i="42"/>
  <c r="E6781" i="42"/>
  <c r="E6637" i="42"/>
  <c r="E6493" i="42"/>
  <c r="E6349" i="42"/>
  <c r="E6205" i="42"/>
  <c r="E7237" i="42"/>
  <c r="E6916" i="42"/>
  <c r="E6756" i="42"/>
  <c r="E6612" i="42"/>
  <c r="E6468" i="42"/>
  <c r="E6324" i="42"/>
  <c r="E6180" i="42"/>
  <c r="E6527" i="42"/>
  <c r="E6036" i="42"/>
  <c r="E5892" i="42"/>
  <c r="E7587" i="42"/>
  <c r="E6083" i="42"/>
  <c r="E5939" i="42"/>
  <c r="E5795" i="42"/>
  <c r="E6212" i="42"/>
  <c r="E5986" i="42"/>
  <c r="E5842" i="42"/>
  <c r="E6491" i="42"/>
  <c r="E6033" i="42"/>
  <c r="E5889" i="42"/>
  <c r="E7278" i="42"/>
  <c r="E6080" i="42"/>
  <c r="E5936" i="42"/>
  <c r="E5792" i="42"/>
  <c r="E6200" i="42"/>
  <c r="E5983" i="42"/>
  <c r="E5839" i="42"/>
  <c r="E5685" i="42"/>
  <c r="E5520" i="42"/>
  <c r="E5348" i="42"/>
  <c r="E5189" i="42"/>
  <c r="E6246" i="42"/>
  <c r="E5994" i="42"/>
  <c r="E5850" i="42"/>
  <c r="E6587" i="42"/>
  <c r="E6041" i="42"/>
  <c r="E5897" i="42"/>
  <c r="E7134" i="42"/>
  <c r="E6076" i="42"/>
  <c r="E5932" i="42"/>
  <c r="E5788" i="42"/>
  <c r="E6140" i="42"/>
  <c r="E5967" i="42"/>
  <c r="E5823" i="42"/>
  <c r="E6275" i="42"/>
  <c r="E6002" i="42"/>
  <c r="E5858" i="42"/>
  <c r="E6539" i="42"/>
  <c r="E6037" i="42"/>
  <c r="E5893" i="42"/>
  <c r="E7962" i="42"/>
  <c r="E7835" i="42"/>
  <c r="E6919" i="42"/>
  <c r="E7481" i="42"/>
  <c r="E7480" i="42"/>
  <c r="E6814" i="42"/>
  <c r="E7071" i="42"/>
  <c r="E6117" i="42"/>
  <c r="E7215" i="42"/>
  <c r="E6175" i="42"/>
  <c r="E6474" i="42"/>
  <c r="E6965" i="42"/>
  <c r="E6533" i="42"/>
  <c r="E6245" i="42"/>
  <c r="E6984" i="42"/>
  <c r="E6748" i="42"/>
  <c r="E6508" i="42"/>
  <c r="E6316" i="42"/>
  <c r="E7635" i="42"/>
  <c r="E6921" i="42"/>
  <c r="E6663" i="42"/>
  <c r="E6471" i="42"/>
  <c r="E6231" i="42"/>
  <c r="E7290" i="42"/>
  <c r="E6818" i="42"/>
  <c r="E6626" i="42"/>
  <c r="E6470" i="42"/>
  <c r="E6326" i="42"/>
  <c r="E6182" i="42"/>
  <c r="E7287" i="42"/>
  <c r="E6937" i="42"/>
  <c r="E6769" i="42"/>
  <c r="E6625" i="42"/>
  <c r="E6481" i="42"/>
  <c r="E6337" i="42"/>
  <c r="E6193" i="42"/>
  <c r="E7194" i="42"/>
  <c r="E6900" i="42"/>
  <c r="E6744" i="42"/>
  <c r="E6600" i="42"/>
  <c r="E6456" i="42"/>
  <c r="E6312" i="42"/>
  <c r="E6168" i="42"/>
  <c r="E6383" i="42"/>
  <c r="E6024" i="42"/>
  <c r="E5880" i="42"/>
  <c r="E6996" i="42"/>
  <c r="E6071" i="42"/>
  <c r="E5927" i="42"/>
  <c r="E5783" i="42"/>
  <c r="E6164" i="42"/>
  <c r="E5974" i="42"/>
  <c r="E5830" i="42"/>
  <c r="E6356" i="42"/>
  <c r="E6021" i="42"/>
  <c r="E5877" i="42"/>
  <c r="E6934" i="42"/>
  <c r="E6068" i="42"/>
  <c r="E5924" i="42"/>
  <c r="E5780" i="42"/>
  <c r="E6152" i="42"/>
  <c r="E5971" i="42"/>
  <c r="E5827" i="42"/>
  <c r="E5671" i="42"/>
  <c r="E5506" i="42"/>
  <c r="E5335" i="42"/>
  <c r="E5177" i="42"/>
  <c r="E6198" i="42"/>
  <c r="E5982" i="42"/>
  <c r="E5838" i="42"/>
  <c r="E6443" i="42"/>
  <c r="E6029" i="42"/>
  <c r="E5885" i="42"/>
  <c r="E8669" i="42"/>
  <c r="E7007" i="42"/>
  <c r="E7710" i="42"/>
  <c r="E7349" i="42"/>
  <c r="E7348" i="42"/>
  <c r="E6682" i="42"/>
  <c r="E6849" i="42"/>
  <c r="E7155" i="42"/>
  <c r="E6927" i="42"/>
  <c r="E7309" i="42"/>
  <c r="E6462" i="42"/>
  <c r="E6833" i="42"/>
  <c r="E6521" i="42"/>
  <c r="E6233" i="42"/>
  <c r="E6963" i="42"/>
  <c r="E6736" i="42"/>
  <c r="E6496" i="42"/>
  <c r="E6304" i="42"/>
  <c r="E7491" i="42"/>
  <c r="E6904" i="42"/>
  <c r="E6651" i="42"/>
  <c r="E6459" i="42"/>
  <c r="E6219" i="42"/>
  <c r="E7242" i="42"/>
  <c r="E6806" i="42"/>
  <c r="E6614" i="42"/>
  <c r="E6458" i="42"/>
  <c r="E6314" i="42"/>
  <c r="E6170" i="42"/>
  <c r="E7239" i="42"/>
  <c r="E6917" i="42"/>
  <c r="E6757" i="42"/>
  <c r="E6613" i="42"/>
  <c r="E6469" i="42"/>
  <c r="E6325" i="42"/>
  <c r="E6181" i="42"/>
  <c r="E7165" i="42"/>
  <c r="E6883" i="42"/>
  <c r="E6732" i="42"/>
  <c r="E6588" i="42"/>
  <c r="E6444" i="42"/>
  <c r="E6300" i="42"/>
  <c r="E6156" i="42"/>
  <c r="E6318" i="42"/>
  <c r="E6012" i="42"/>
  <c r="E5868" i="42"/>
  <c r="E6803" i="42"/>
  <c r="E6059" i="42"/>
  <c r="E5915" i="42"/>
  <c r="E5771" i="42"/>
  <c r="E6126" i="42"/>
  <c r="E5962" i="42"/>
  <c r="E5818" i="42"/>
  <c r="E6306" i="42"/>
  <c r="E6009" i="42"/>
  <c r="E5865" i="42"/>
  <c r="E6767" i="42"/>
  <c r="E6056" i="42"/>
  <c r="E5912" i="42"/>
  <c r="E5768" i="42"/>
  <c r="E6119" i="42"/>
  <c r="E5959" i="42"/>
  <c r="E5815" i="42"/>
  <c r="E5659" i="42"/>
  <c r="E5493" i="42"/>
  <c r="E5322" i="42"/>
  <c r="E5165" i="42"/>
  <c r="E6150" i="42"/>
  <c r="E5970" i="42"/>
  <c r="E5826" i="42"/>
  <c r="E6335" i="42"/>
  <c r="E6017" i="42"/>
  <c r="E5873" i="42"/>
  <c r="E6719" i="42"/>
  <c r="E6052" i="42"/>
  <c r="E5908" i="42"/>
  <c r="E5764" i="42"/>
  <c r="E6087" i="42"/>
  <c r="E5943" i="42"/>
  <c r="E5799" i="42"/>
  <c r="E6179" i="42"/>
  <c r="E5978" i="42"/>
  <c r="E5834" i="42"/>
  <c r="E6320" i="42"/>
  <c r="E6013" i="42"/>
  <c r="E5869" i="42"/>
  <c r="E8424" i="42"/>
  <c r="E6923" i="42"/>
  <c r="E7698" i="42"/>
  <c r="E7337" i="42"/>
  <c r="E7336" i="42"/>
  <c r="E6670" i="42"/>
  <c r="E6837" i="42"/>
  <c r="E7128" i="42"/>
  <c r="E6909" i="42"/>
  <c r="E7261" i="42"/>
  <c r="E6450" i="42"/>
  <c r="E6821" i="42"/>
  <c r="E6509" i="42"/>
  <c r="E6221" i="42"/>
  <c r="E6942" i="42"/>
  <c r="E6724" i="42"/>
  <c r="E6484" i="42"/>
  <c r="E6292" i="42"/>
  <c r="E7347" i="42"/>
  <c r="E6888" i="42"/>
  <c r="E6639" i="42"/>
  <c r="E6447" i="42"/>
  <c r="E6207" i="42"/>
  <c r="E7200" i="42"/>
  <c r="E6794" i="42"/>
  <c r="E6602" i="42"/>
  <c r="E6446" i="42"/>
  <c r="E6302" i="42"/>
  <c r="E6158" i="42"/>
  <c r="E7198" i="42"/>
  <c r="E6901" i="42"/>
  <c r="E6745" i="42"/>
  <c r="E6601" i="42"/>
  <c r="E6457" i="42"/>
  <c r="E6313" i="42"/>
  <c r="E6169" i="42"/>
  <c r="E7138" i="42"/>
  <c r="E6868" i="42"/>
  <c r="E6720" i="42"/>
  <c r="E6576" i="42"/>
  <c r="E6432" i="42"/>
  <c r="E6288" i="42"/>
  <c r="E6144" i="42"/>
  <c r="E6270" i="42"/>
  <c r="E6000" i="42"/>
  <c r="E5856" i="42"/>
  <c r="E6659" i="42"/>
  <c r="E6047" i="42"/>
  <c r="E5903" i="42"/>
  <c r="E5759" i="42"/>
  <c r="E6097" i="42"/>
  <c r="E5950" i="42"/>
  <c r="E5806" i="42"/>
  <c r="E6258" i="42"/>
  <c r="E5997" i="42"/>
  <c r="E5853" i="42"/>
  <c r="E6623" i="42"/>
  <c r="E6044" i="42"/>
  <c r="E5900" i="42"/>
  <c r="E5756" i="42"/>
  <c r="E6091" i="42"/>
  <c r="E5947" i="42"/>
  <c r="E5803" i="42"/>
  <c r="E5644" i="42"/>
  <c r="E5480" i="42"/>
  <c r="E5308" i="42"/>
  <c r="E5152" i="42"/>
  <c r="E6116" i="42"/>
  <c r="E5958" i="42"/>
  <c r="E5814" i="42"/>
  <c r="E6287" i="42"/>
  <c r="E6005" i="42"/>
  <c r="E5861" i="42"/>
  <c r="E6575" i="42"/>
  <c r="E6040" i="42"/>
  <c r="E5896" i="42"/>
  <c r="E7105" i="42"/>
  <c r="E6075" i="42"/>
  <c r="E5931" i="42"/>
  <c r="E5787" i="42"/>
  <c r="E6138" i="42"/>
  <c r="E5966" i="42"/>
  <c r="E5822" i="42"/>
  <c r="E6272" i="42"/>
  <c r="E6001" i="42"/>
  <c r="E5857" i="42"/>
  <c r="E8207" i="42"/>
  <c r="E8253" i="42"/>
  <c r="E7542" i="42"/>
  <c r="E7205" i="42"/>
  <c r="E7204" i="42"/>
  <c r="E6538" i="42"/>
  <c r="E6705" i="42"/>
  <c r="E6879" i="42"/>
  <c r="E6763" i="42"/>
  <c r="E6946" i="42"/>
  <c r="E6354" i="42"/>
  <c r="E6809" i="42"/>
  <c r="E6497" i="42"/>
  <c r="E6209" i="42"/>
  <c r="E6922" i="42"/>
  <c r="E6700" i="42"/>
  <c r="E6472" i="42"/>
  <c r="E6268" i="42"/>
  <c r="E7297" i="42"/>
  <c r="E6856" i="42"/>
  <c r="E6627" i="42"/>
  <c r="E6423" i="42"/>
  <c r="E6195" i="42"/>
  <c r="E7141" i="42"/>
  <c r="E6782" i="42"/>
  <c r="E6578" i="42"/>
  <c r="E6434" i="42"/>
  <c r="E6290" i="42"/>
  <c r="E6146" i="42"/>
  <c r="E7167" i="42"/>
  <c r="E6885" i="42"/>
  <c r="E6733" i="42"/>
  <c r="E6589" i="42"/>
  <c r="E6445" i="42"/>
  <c r="E6301" i="42"/>
  <c r="E6157" i="42"/>
  <c r="E7107" i="42"/>
  <c r="E6852" i="42"/>
  <c r="E6708" i="42"/>
  <c r="E6564" i="42"/>
  <c r="E6420" i="42"/>
  <c r="E6276" i="42"/>
  <c r="E6132" i="42"/>
  <c r="E6222" i="42"/>
  <c r="E5988" i="42"/>
  <c r="E5844" i="42"/>
  <c r="E6515" i="42"/>
  <c r="E6035" i="42"/>
  <c r="E5891" i="42"/>
  <c r="E7443" i="42"/>
  <c r="E6082" i="42"/>
  <c r="E5938" i="42"/>
  <c r="E5794" i="42"/>
  <c r="E6210" i="42"/>
  <c r="E5985" i="42"/>
  <c r="E5841" i="42"/>
  <c r="E6479" i="42"/>
  <c r="E6032" i="42"/>
  <c r="E5888" i="42"/>
  <c r="E7230" i="42"/>
  <c r="E6079" i="42"/>
  <c r="E5935" i="42"/>
  <c r="E5791" i="42"/>
  <c r="E5628" i="42"/>
  <c r="E5468" i="42"/>
  <c r="E5294" i="42"/>
  <c r="E5138" i="42"/>
  <c r="E6090" i="42"/>
  <c r="E5946" i="42"/>
  <c r="E5802" i="42"/>
  <c r="E6239" i="42"/>
  <c r="E5993" i="42"/>
  <c r="E5849" i="42"/>
  <c r="E6431" i="42"/>
  <c r="E6028" i="42"/>
  <c r="E5884" i="42"/>
  <c r="E6851" i="42"/>
  <c r="E6063" i="42"/>
  <c r="E5919" i="42"/>
  <c r="E5775" i="42"/>
  <c r="E6107" i="42"/>
  <c r="E5954" i="42"/>
  <c r="E5810" i="42"/>
  <c r="E6224" i="42"/>
  <c r="E5989" i="42"/>
  <c r="E5845" i="42"/>
  <c r="E8123" i="42"/>
  <c r="E7755" i="42"/>
  <c r="E7530" i="42"/>
  <c r="E7193" i="42"/>
  <c r="E7192" i="42"/>
  <c r="E6526" i="42"/>
  <c r="E6693" i="42"/>
  <c r="E6862" i="42"/>
  <c r="E6751" i="42"/>
  <c r="E6925" i="42"/>
  <c r="E7905" i="42"/>
  <c r="E6797" i="42"/>
  <c r="E6401" i="42"/>
  <c r="E6197" i="42"/>
  <c r="E6905" i="42"/>
  <c r="E6652" i="42"/>
  <c r="E6460" i="42"/>
  <c r="E6220" i="42"/>
  <c r="E7249" i="42"/>
  <c r="E6807" i="42"/>
  <c r="E6615" i="42"/>
  <c r="E6375" i="42"/>
  <c r="E6183" i="42"/>
  <c r="E7026" i="42"/>
  <c r="E6770" i="42"/>
  <c r="E6566" i="42"/>
  <c r="E6422" i="42"/>
  <c r="E6278" i="42"/>
  <c r="E6134" i="42"/>
  <c r="E7140" i="42"/>
  <c r="E6869" i="42"/>
  <c r="E6721" i="42"/>
  <c r="E6577" i="42"/>
  <c r="E6433" i="42"/>
  <c r="E6289" i="42"/>
  <c r="E6145" i="42"/>
  <c r="E7080" i="42"/>
  <c r="E6840" i="42"/>
  <c r="E6696" i="42"/>
  <c r="E6552" i="42"/>
  <c r="E6408" i="42"/>
  <c r="E6264" i="42"/>
  <c r="E6120" i="42"/>
  <c r="E6174" i="42"/>
  <c r="E5976" i="42"/>
  <c r="E5832" i="42"/>
  <c r="E6371" i="42"/>
  <c r="E6023" i="42"/>
  <c r="E5879" i="42"/>
  <c r="E6975" i="42"/>
  <c r="E6070" i="42"/>
  <c r="E5926" i="42"/>
  <c r="E5782" i="42"/>
  <c r="E6162" i="42"/>
  <c r="E8182" i="42"/>
  <c r="E8241" i="42"/>
  <c r="E7398" i="42"/>
  <c r="E7061" i="42"/>
  <c r="E7060" i="42"/>
  <c r="E6394" i="42"/>
  <c r="E6561" i="42"/>
  <c r="E6728" i="42"/>
  <c r="E6619" i="42"/>
  <c r="E6774" i="42"/>
  <c r="E7659" i="42"/>
  <c r="E6785" i="42"/>
  <c r="E6389" i="42"/>
  <c r="E7503" i="42"/>
  <c r="E6889" i="42"/>
  <c r="E6640" i="42"/>
  <c r="E6448" i="42"/>
  <c r="E6208" i="42"/>
  <c r="E7201" i="42"/>
  <c r="E6795" i="42"/>
  <c r="E6603" i="42"/>
  <c r="E6363" i="42"/>
  <c r="E6171" i="42"/>
  <c r="E7001" i="42"/>
  <c r="E6758" i="42"/>
  <c r="E6554" i="42"/>
  <c r="E6410" i="42"/>
  <c r="E6266" i="42"/>
  <c r="E6122" i="42"/>
  <c r="E7110" i="42"/>
  <c r="E6853" i="42"/>
  <c r="E6709" i="42"/>
  <c r="E6565" i="42"/>
  <c r="E6421" i="42"/>
  <c r="E6277" i="42"/>
  <c r="E6133" i="42"/>
  <c r="E7050" i="42"/>
  <c r="E6828" i="42"/>
  <c r="E6684" i="42"/>
  <c r="E6540" i="42"/>
  <c r="E6396" i="42"/>
  <c r="E6252" i="42"/>
  <c r="E6108" i="42"/>
  <c r="E6131" i="42"/>
  <c r="E5964" i="42"/>
  <c r="E5820" i="42"/>
  <c r="E6311" i="42"/>
  <c r="E6011" i="42"/>
  <c r="E5867" i="42"/>
  <c r="E6791" i="42"/>
  <c r="E6058" i="42"/>
  <c r="E5914" i="42"/>
  <c r="E5770" i="42"/>
  <c r="E6125" i="42"/>
  <c r="E5961" i="42"/>
  <c r="E5817" i="42"/>
  <c r="E6299" i="42"/>
  <c r="E6008" i="42"/>
  <c r="E5864" i="42"/>
  <c r="E6755" i="42"/>
  <c r="E6055" i="42"/>
  <c r="E5911" i="42"/>
  <c r="E5767" i="42"/>
  <c r="E5600" i="42"/>
  <c r="E5432" i="42"/>
  <c r="E5268" i="42"/>
  <c r="E6898" i="42"/>
  <c r="E6066" i="42"/>
  <c r="E8098" i="42"/>
  <c r="E7753" i="42"/>
  <c r="E7274" i="42"/>
  <c r="E6884" i="42"/>
  <c r="E7788" i="42"/>
  <c r="E7787" i="42"/>
  <c r="E7719" i="42"/>
  <c r="E6238" i="42"/>
  <c r="E6405" i="42"/>
  <c r="E6572" i="42"/>
  <c r="E6463" i="42"/>
  <c r="E6618" i="42"/>
  <c r="E7062" i="42"/>
  <c r="E6665" i="42"/>
  <c r="E6353" i="42"/>
  <c r="E7251" i="42"/>
  <c r="E6796" i="42"/>
  <c r="E6604" i="42"/>
  <c r="E6364" i="42"/>
  <c r="E6172" i="42"/>
  <c r="E7002" i="42"/>
  <c r="E6759" i="42"/>
  <c r="E6519" i="42"/>
  <c r="E6327" i="42"/>
  <c r="E7786" i="42"/>
  <c r="E6939" i="42"/>
  <c r="E6674" i="42"/>
  <c r="E6518" i="42"/>
  <c r="E6374" i="42"/>
  <c r="E6230" i="42"/>
  <c r="E7764" i="42"/>
  <c r="E7023" i="42"/>
  <c r="E6817" i="42"/>
  <c r="E6673" i="42"/>
  <c r="E6529" i="42"/>
  <c r="E6385" i="42"/>
  <c r="E6241" i="42"/>
  <c r="E7455" i="42"/>
  <c r="E6977" i="42"/>
  <c r="E6792" i="42"/>
  <c r="E6648" i="42"/>
  <c r="E6504" i="42"/>
  <c r="E6360" i="42"/>
  <c r="E6216" i="42"/>
  <c r="E7020" i="42"/>
  <c r="E6072" i="42"/>
  <c r="E5928" i="42"/>
  <c r="E5784" i="42"/>
  <c r="E6167" i="42"/>
  <c r="E5975" i="42"/>
  <c r="E5831" i="42"/>
  <c r="E6359" i="42"/>
  <c r="E6022" i="42"/>
  <c r="E5878" i="42"/>
  <c r="E6954" i="42"/>
  <c r="E6069" i="42"/>
  <c r="E5925" i="42"/>
  <c r="E5781" i="42"/>
  <c r="E6155" i="42"/>
  <c r="E5972" i="42"/>
  <c r="E5828" i="42"/>
  <c r="E6344" i="42"/>
  <c r="E6019" i="42"/>
  <c r="E5875" i="42"/>
  <c r="E5731" i="42"/>
  <c r="E5561" i="42"/>
  <c r="E5387" i="42"/>
  <c r="E5227" i="42"/>
  <c r="E6455" i="42"/>
  <c r="E6030" i="42"/>
  <c r="E5886" i="42"/>
  <c r="E7164" i="42"/>
  <c r="E6077" i="42"/>
  <c r="E5933" i="42"/>
  <c r="E5789" i="42"/>
  <c r="E6143" i="42"/>
  <c r="E5968" i="42"/>
  <c r="E5824" i="42"/>
  <c r="E6282" i="42"/>
  <c r="E6003" i="42"/>
  <c r="E5859" i="42"/>
  <c r="E6551" i="42"/>
  <c r="E6038" i="42"/>
  <c r="E5894" i="42"/>
  <c r="E7047" i="42"/>
  <c r="E6073" i="42"/>
  <c r="E5929" i="42"/>
  <c r="E7441" i="42"/>
  <c r="E7303" i="42"/>
  <c r="E7625" i="42"/>
  <c r="E7624" i="42"/>
  <c r="E7018" i="42"/>
  <c r="E6094" i="42"/>
  <c r="E6261" i="42"/>
  <c r="E6428" i="42"/>
  <c r="E6319" i="42"/>
  <c r="E6594" i="42"/>
  <c r="E7006" i="42"/>
  <c r="E6641" i="42"/>
  <c r="E6269" i="42"/>
  <c r="E7176" i="42"/>
  <c r="E6772" i="42"/>
  <c r="E6580" i="42"/>
  <c r="E6340" i="42"/>
  <c r="E6148" i="42"/>
  <c r="E6961" i="42"/>
  <c r="E6735" i="42"/>
  <c r="E6495" i="42"/>
  <c r="E6303" i="42"/>
  <c r="E7479" i="42"/>
  <c r="E6903" i="42"/>
  <c r="E6650" i="42"/>
  <c r="E6494" i="42"/>
  <c r="E6350" i="42"/>
  <c r="E6206" i="42"/>
  <c r="E7467" i="42"/>
  <c r="E6978" i="42"/>
  <c r="E6793" i="42"/>
  <c r="E6649" i="42"/>
  <c r="E6505" i="42"/>
  <c r="E6361" i="42"/>
  <c r="E6217" i="42"/>
  <c r="E7285" i="42"/>
  <c r="E6936" i="42"/>
  <c r="E6768" i="42"/>
  <c r="E6624" i="42"/>
  <c r="E6480" i="42"/>
  <c r="E6336" i="42"/>
  <c r="E6192" i="42"/>
  <c r="E6671" i="42"/>
  <c r="E6048" i="42"/>
  <c r="E5904" i="42"/>
  <c r="E5760" i="42"/>
  <c r="E6101" i="42"/>
  <c r="E5951" i="42"/>
  <c r="E5807" i="42"/>
  <c r="E6260" i="42"/>
  <c r="E5998" i="42"/>
  <c r="E5854" i="42"/>
  <c r="E6635" i="42"/>
  <c r="E6045" i="42"/>
  <c r="E5901" i="42"/>
  <c r="E5757" i="42"/>
  <c r="E6092" i="42"/>
  <c r="E5948" i="42"/>
  <c r="E5804" i="42"/>
  <c r="E6248" i="42"/>
  <c r="E5995" i="42"/>
  <c r="E5851" i="42"/>
  <c r="E5701" i="42"/>
  <c r="E5534" i="42"/>
  <c r="E5361" i="42"/>
  <c r="E5201" i="42"/>
  <c r="E6294" i="42"/>
  <c r="E6006" i="42"/>
  <c r="E5862" i="42"/>
  <c r="E6731" i="42"/>
  <c r="E6053" i="42"/>
  <c r="E5909" i="42"/>
  <c r="E7358" i="42"/>
  <c r="E7045" i="42"/>
  <c r="E6331" i="42"/>
  <c r="E6341" i="42"/>
  <c r="E6352" i="42"/>
  <c r="E6507" i="42"/>
  <c r="E6662" i="42"/>
  <c r="E7611" i="42"/>
  <c r="E6517" i="42"/>
  <c r="E6957" i="42"/>
  <c r="E6348" i="42"/>
  <c r="E5916" i="42"/>
  <c r="E5819" i="42"/>
  <c r="E6779" i="42"/>
  <c r="E6347" i="42"/>
  <c r="E6915" i="42"/>
  <c r="E5779" i="42"/>
  <c r="E5281" i="42"/>
  <c r="E5934" i="42"/>
  <c r="E6114" i="42"/>
  <c r="E5777" i="42"/>
  <c r="E5992" i="42"/>
  <c r="E6707" i="42"/>
  <c r="E5979" i="42"/>
  <c r="E6695" i="42"/>
  <c r="E5930" i="42"/>
  <c r="E6395" i="42"/>
  <c r="E5917" i="42"/>
  <c r="E5711" i="42"/>
  <c r="E5526" i="42"/>
  <c r="E5338" i="42"/>
  <c r="E5167" i="42"/>
  <c r="E4978" i="42"/>
  <c r="E4820" i="42"/>
  <c r="E4648" i="42"/>
  <c r="E5723" i="42"/>
  <c r="E5538" i="42"/>
  <c r="E5352" i="42"/>
  <c r="E5179" i="42"/>
  <c r="E4993" i="42"/>
  <c r="E4837" i="42"/>
  <c r="E4661" i="42"/>
  <c r="E5748" i="42"/>
  <c r="E5562" i="42"/>
  <c r="E5373" i="42"/>
  <c r="E5695" i="42"/>
  <c r="E5513" i="42"/>
  <c r="E5328" i="42"/>
  <c r="E5158" i="42"/>
  <c r="E4970" i="42"/>
  <c r="E4811" i="42"/>
  <c r="E4636" i="42"/>
  <c r="E5713" i="42"/>
  <c r="E5528" i="42"/>
  <c r="E5340" i="42"/>
  <c r="E5595" i="42"/>
  <c r="E5672" i="42"/>
  <c r="E5749" i="42"/>
  <c r="E5427" i="42"/>
  <c r="E5156" i="42"/>
  <c r="E4914" i="42"/>
  <c r="E4693" i="42"/>
  <c r="E4474" i="42"/>
  <c r="E5720" i="42"/>
  <c r="E5395" i="42"/>
  <c r="E5478" i="42"/>
  <c r="E5527" i="42"/>
  <c r="E5222" i="42"/>
  <c r="E4979" i="42"/>
  <c r="E4757" i="42"/>
  <c r="E4541" i="42"/>
  <c r="E4358" i="42"/>
  <c r="E4203" i="42"/>
  <c r="E5354" i="42"/>
  <c r="E5042" i="42"/>
  <c r="E5552" i="42"/>
  <c r="E5146" i="42"/>
  <c r="E4867" i="42"/>
  <c r="E4593" i="42"/>
  <c r="E4368" i="42"/>
  <c r="E4195" i="42"/>
  <c r="E4014" i="42"/>
  <c r="E5598" i="42"/>
  <c r="E5164" i="42"/>
  <c r="E4883" i="42"/>
  <c r="E7525" i="42"/>
  <c r="E6382" i="42"/>
  <c r="E6762" i="42"/>
  <c r="E7359" i="42"/>
  <c r="E6196" i="42"/>
  <c r="E6351" i="42"/>
  <c r="E6542" i="42"/>
  <c r="E7081" i="42"/>
  <c r="E6409" i="42"/>
  <c r="E6816" i="42"/>
  <c r="E6240" i="42"/>
  <c r="E5808" i="42"/>
  <c r="E6647" i="42"/>
  <c r="E6095" i="42"/>
  <c r="E6251" i="42"/>
  <c r="E6611" i="42"/>
  <c r="E5755" i="42"/>
  <c r="E5255" i="42"/>
  <c r="E5922" i="42"/>
  <c r="E6089" i="42"/>
  <c r="E5765" i="42"/>
  <c r="E5980" i="42"/>
  <c r="E6563" i="42"/>
  <c r="E5955" i="42"/>
  <c r="E6407" i="42"/>
  <c r="E5918" i="42"/>
  <c r="E6176" i="42"/>
  <c r="E5905" i="42"/>
  <c r="E5689" i="42"/>
  <c r="E5509" i="42"/>
  <c r="E5324" i="42"/>
  <c r="E5153" i="42"/>
  <c r="E4964" i="42"/>
  <c r="E4803" i="42"/>
  <c r="E4632" i="42"/>
  <c r="E5710" i="42"/>
  <c r="E5525" i="42"/>
  <c r="E5337" i="42"/>
  <c r="E5166" i="42"/>
  <c r="E4977" i="42"/>
  <c r="E4819" i="42"/>
  <c r="E4647" i="42"/>
  <c r="E5732" i="42"/>
  <c r="E5547" i="42"/>
  <c r="E5359" i="42"/>
  <c r="E5679" i="42"/>
  <c r="E5499" i="42"/>
  <c r="E5314" i="42"/>
  <c r="E5144" i="42"/>
  <c r="E4955" i="42"/>
  <c r="E4794" i="42"/>
  <c r="E4621" i="42"/>
  <c r="E5691" i="42"/>
  <c r="E5511" i="42"/>
  <c r="E5326" i="42"/>
  <c r="E5573" i="42"/>
  <c r="E5648" i="42"/>
  <c r="E5721" i="42"/>
  <c r="E5397" i="42"/>
  <c r="E5134" i="42"/>
  <c r="E4896" i="42"/>
  <c r="E4674" i="42"/>
  <c r="E4461" i="42"/>
  <c r="E5687" i="42"/>
  <c r="E5372" i="42"/>
  <c r="E5455" i="42"/>
  <c r="E5500" i="42"/>
  <c r="E5202" i="42"/>
  <c r="E4960" i="42"/>
  <c r="E4738" i="42"/>
  <c r="E4515" i="42"/>
  <c r="E4346" i="42"/>
  <c r="E4191" i="42"/>
  <c r="E5320" i="42"/>
  <c r="E5018" i="42"/>
  <c r="E5502" i="42"/>
  <c r="E5119" i="42"/>
  <c r="E4846" i="42"/>
  <c r="E4573" i="42"/>
  <c r="E4352" i="42"/>
  <c r="E4182" i="42"/>
  <c r="E6968" i="42"/>
  <c r="E6250" i="42"/>
  <c r="E6630" i="42"/>
  <c r="E7299" i="42"/>
  <c r="E6184" i="42"/>
  <c r="E6339" i="42"/>
  <c r="E6530" i="42"/>
  <c r="E7054" i="42"/>
  <c r="E6397" i="42"/>
  <c r="E6804" i="42"/>
  <c r="E6228" i="42"/>
  <c r="E5796" i="42"/>
  <c r="E6503" i="42"/>
  <c r="E6081" i="42"/>
  <c r="E6203" i="42"/>
  <c r="E6467" i="42"/>
  <c r="E5746" i="42"/>
  <c r="E5240" i="42"/>
  <c r="E5910" i="42"/>
  <c r="E6065" i="42"/>
  <c r="E6867" i="42"/>
  <c r="E5956" i="42"/>
  <c r="E6419" i="42"/>
  <c r="E5907" i="42"/>
  <c r="E6323" i="42"/>
  <c r="E5906" i="42"/>
  <c r="E6137" i="42"/>
  <c r="E5881" i="42"/>
  <c r="E5675" i="42"/>
  <c r="E5495" i="42"/>
  <c r="E5310" i="42"/>
  <c r="E5136" i="42"/>
  <c r="E4951" i="42"/>
  <c r="E4787" i="42"/>
  <c r="E4617" i="42"/>
  <c r="E5688" i="42"/>
  <c r="E5508" i="42"/>
  <c r="E5323" i="42"/>
  <c r="E5151" i="42"/>
  <c r="E4963" i="42"/>
  <c r="E4802" i="42"/>
  <c r="E4631" i="42"/>
  <c r="E5717" i="42"/>
  <c r="E5532" i="42"/>
  <c r="E5345" i="42"/>
  <c r="E5665" i="42"/>
  <c r="E5485" i="42"/>
  <c r="E5299" i="42"/>
  <c r="E5125" i="42"/>
  <c r="E4943" i="42"/>
  <c r="E4776" i="42"/>
  <c r="E4609" i="42"/>
  <c r="E5677" i="42"/>
  <c r="E5497" i="42"/>
  <c r="E5312" i="42"/>
  <c r="E5549" i="42"/>
  <c r="E5620" i="42"/>
  <c r="E5690" i="42"/>
  <c r="E5375" i="42"/>
  <c r="E5115" i="42"/>
  <c r="E4881" i="42"/>
  <c r="E4657" i="42"/>
  <c r="E4448" i="42"/>
  <c r="E5664" i="42"/>
  <c r="E5742" i="42"/>
  <c r="E5420" i="42"/>
  <c r="E5476" i="42"/>
  <c r="E5185" i="42"/>
  <c r="E4944" i="42"/>
  <c r="E4721" i="42"/>
  <c r="E4496" i="42"/>
  <c r="E4332" i="42"/>
  <c r="E4176" i="42"/>
  <c r="E5291" i="42"/>
  <c r="E4995" i="42"/>
  <c r="E5452" i="42"/>
  <c r="E7315" i="42"/>
  <c r="E6106" i="42"/>
  <c r="E6606" i="42"/>
  <c r="E7203" i="42"/>
  <c r="E6160" i="42"/>
  <c r="E6315" i="42"/>
  <c r="E6506" i="42"/>
  <c r="E6999" i="42"/>
  <c r="E6373" i="42"/>
  <c r="E6780" i="42"/>
  <c r="E6204" i="42"/>
  <c r="E5772" i="42"/>
  <c r="E6308" i="42"/>
  <c r="E6057" i="42"/>
  <c r="E6121" i="42"/>
  <c r="E6296" i="42"/>
  <c r="E5718" i="42"/>
  <c r="E5213" i="42"/>
  <c r="E5898" i="42"/>
  <c r="E5981" i="42"/>
  <c r="E6332" i="42"/>
  <c r="E5944" i="42"/>
  <c r="E6330" i="42"/>
  <c r="E5895" i="42"/>
  <c r="E6227" i="42"/>
  <c r="E5882" i="42"/>
  <c r="E6104" i="42"/>
  <c r="E5833" i="42"/>
  <c r="E5661" i="42"/>
  <c r="E5481" i="42"/>
  <c r="E5293" i="42"/>
  <c r="E5121" i="42"/>
  <c r="E4939" i="42"/>
  <c r="E4771" i="42"/>
  <c r="E4605" i="42"/>
  <c r="E5673" i="42"/>
  <c r="E5494" i="42"/>
  <c r="E5307" i="42"/>
  <c r="E5135" i="42"/>
  <c r="E4950" i="42"/>
  <c r="E4786" i="42"/>
  <c r="E4616" i="42"/>
  <c r="E5697" i="42"/>
  <c r="E5516" i="42"/>
  <c r="E5330" i="42"/>
  <c r="E5649" i="42"/>
  <c r="E5472" i="42"/>
  <c r="E5284" i="42"/>
  <c r="E5111" i="42"/>
  <c r="E4931" i="42"/>
  <c r="E4760" i="42"/>
  <c r="E4596" i="42"/>
  <c r="E5663" i="42"/>
  <c r="E5483" i="42"/>
  <c r="E5297" i="42"/>
  <c r="E5522" i="42"/>
  <c r="E5594" i="42"/>
  <c r="E5666" i="42"/>
  <c r="E5349" i="42"/>
  <c r="E5086" i="42"/>
  <c r="E4865" i="42"/>
  <c r="E4635" i="42"/>
  <c r="E4434" i="42"/>
  <c r="E5638" i="42"/>
  <c r="E5716" i="42"/>
  <c r="E5391" i="42"/>
  <c r="E5447" i="42"/>
  <c r="E5168" i="42"/>
  <c r="E4926" i="42"/>
  <c r="E4703" i="42"/>
  <c r="E4481" i="42"/>
  <c r="E4320" i="42"/>
  <c r="E4164" i="42"/>
  <c r="E5261" i="42"/>
  <c r="E4972" i="42"/>
  <c r="E5390" i="42"/>
  <c r="E5061" i="42"/>
  <c r="E4796" i="42"/>
  <c r="E4532" i="42"/>
  <c r="E4322" i="42"/>
  <c r="E4153" i="42"/>
  <c r="E3962" i="42"/>
  <c r="E5446" i="42"/>
  <c r="E5085" i="42"/>
  <c r="E4818" i="42"/>
  <c r="E4549" i="42"/>
  <c r="E7386" i="42"/>
  <c r="E6549" i="42"/>
  <c r="E7515" i="42"/>
  <c r="E6873" i="42"/>
  <c r="E7174" i="42"/>
  <c r="E6159" i="42"/>
  <c r="E6398" i="42"/>
  <c r="E6841" i="42"/>
  <c r="E6265" i="42"/>
  <c r="E6672" i="42"/>
  <c r="E6096" i="42"/>
  <c r="E6263" i="42"/>
  <c r="E6046" i="42"/>
  <c r="E5973" i="42"/>
  <c r="E6020" i="42"/>
  <c r="E6067" i="42"/>
  <c r="E5613" i="42"/>
  <c r="E7191" i="42"/>
  <c r="E5874" i="42"/>
  <c r="E5969" i="42"/>
  <c r="E6284" i="42"/>
  <c r="E5920" i="42"/>
  <c r="E6234" i="42"/>
  <c r="E5883" i="42"/>
  <c r="E6086" i="42"/>
  <c r="E5870" i="42"/>
  <c r="E6085" i="42"/>
  <c r="E5821" i="42"/>
  <c r="E5645" i="42"/>
  <c r="E5467" i="42"/>
  <c r="E5279" i="42"/>
  <c r="E5101" i="42"/>
  <c r="E4925" i="42"/>
  <c r="E4756" i="42"/>
  <c r="E4591" i="42"/>
  <c r="E5660" i="42"/>
  <c r="E5479" i="42"/>
  <c r="E5292" i="42"/>
  <c r="E5120" i="42"/>
  <c r="E4938" i="42"/>
  <c r="E4769" i="42"/>
  <c r="E4604" i="42"/>
  <c r="E5682" i="42"/>
  <c r="E5501" i="42"/>
  <c r="E5316" i="42"/>
  <c r="E5633" i="42"/>
  <c r="E5458" i="42"/>
  <c r="E5270" i="42"/>
  <c r="E5087" i="42"/>
  <c r="E4915" i="42"/>
  <c r="E4747" i="42"/>
  <c r="E4583" i="42"/>
  <c r="E5647" i="42"/>
  <c r="E5470" i="42"/>
  <c r="E5282" i="42"/>
  <c r="E5496" i="42"/>
  <c r="E5571" i="42"/>
  <c r="E5639" i="42"/>
  <c r="E5325" i="42"/>
  <c r="E5065" i="42"/>
  <c r="E4848" i="42"/>
  <c r="E4615" i="42"/>
  <c r="E4418" i="42"/>
  <c r="E5608" i="42"/>
  <c r="E5684" i="42"/>
  <c r="E5736" i="42"/>
  <c r="E5413" i="42"/>
  <c r="E5148" i="42"/>
  <c r="E4907" i="42"/>
  <c r="E4686" i="42"/>
  <c r="E4469" i="42"/>
  <c r="E4308" i="42"/>
  <c r="E4152" i="42"/>
  <c r="E5236" i="42"/>
  <c r="E7821" i="42"/>
  <c r="E6417" i="42"/>
  <c r="E7371" i="42"/>
  <c r="E6844" i="42"/>
  <c r="E7116" i="42"/>
  <c r="E6135" i="42"/>
  <c r="E6386" i="42"/>
  <c r="E6829" i="42"/>
  <c r="E6253" i="42"/>
  <c r="E6660" i="42"/>
  <c r="E7731" i="42"/>
  <c r="E6215" i="42"/>
  <c r="E6034" i="42"/>
  <c r="E5949" i="42"/>
  <c r="E5996" i="42"/>
  <c r="E6043" i="42"/>
  <c r="E5587" i="42"/>
  <c r="E6743" i="42"/>
  <c r="E5790" i="42"/>
  <c r="E5957" i="42"/>
  <c r="E6236" i="42"/>
  <c r="E5872" i="42"/>
  <c r="E6186" i="42"/>
  <c r="E5871" i="42"/>
  <c r="E6074" i="42"/>
  <c r="E5846" i="42"/>
  <c r="E6061" i="42"/>
  <c r="E5809" i="42"/>
  <c r="E5627" i="42"/>
  <c r="E5451" i="42"/>
  <c r="E5264" i="42"/>
  <c r="E5082" i="42"/>
  <c r="E4911" i="42"/>
  <c r="E4743" i="42"/>
  <c r="E4579" i="42"/>
  <c r="E5643" i="42"/>
  <c r="E5466" i="42"/>
  <c r="E5278" i="42"/>
  <c r="E5100" i="42"/>
  <c r="E4924" i="42"/>
  <c r="E4754" i="42"/>
  <c r="E4590" i="42"/>
  <c r="E5667" i="42"/>
  <c r="E5487" i="42"/>
  <c r="E5301" i="42"/>
  <c r="E5616" i="42"/>
  <c r="E5436" i="42"/>
  <c r="E5256" i="42"/>
  <c r="E5073" i="42"/>
  <c r="E4902" i="42"/>
  <c r="E4734" i="42"/>
  <c r="E4571" i="42"/>
  <c r="E5630" i="42"/>
  <c r="E5454" i="42"/>
  <c r="E5267" i="42"/>
  <c r="E5473" i="42"/>
  <c r="E5545" i="42"/>
  <c r="E5609" i="42"/>
  <c r="E5300" i="42"/>
  <c r="E5046" i="42"/>
  <c r="E4829" i="42"/>
  <c r="E4599" i="42"/>
  <c r="E7637" i="42"/>
  <c r="E6273" i="42"/>
  <c r="E7033" i="42"/>
  <c r="E6784" i="42"/>
  <c r="E6982" i="42"/>
  <c r="E7623" i="42"/>
  <c r="E6362" i="42"/>
  <c r="E6805" i="42"/>
  <c r="E6229" i="42"/>
  <c r="E6636" i="42"/>
  <c r="E6815" i="42"/>
  <c r="E6128" i="42"/>
  <c r="E6010" i="42"/>
  <c r="E5937" i="42"/>
  <c r="E5984" i="42"/>
  <c r="E6031" i="42"/>
  <c r="E5575" i="42"/>
  <c r="E6599" i="42"/>
  <c r="E5778" i="42"/>
  <c r="E5945" i="42"/>
  <c r="E6188" i="42"/>
  <c r="E5860" i="42"/>
  <c r="E6109" i="42"/>
  <c r="E5847" i="42"/>
  <c r="E6062" i="42"/>
  <c r="E5798" i="42"/>
  <c r="E6049" i="42"/>
  <c r="E5797" i="42"/>
  <c r="E5611" i="42"/>
  <c r="E5429" i="42"/>
  <c r="E5251" i="42"/>
  <c r="E5067" i="42"/>
  <c r="E4898" i="42"/>
  <c r="E4730" i="42"/>
  <c r="E4567" i="42"/>
  <c r="E5626" i="42"/>
  <c r="E5450" i="42"/>
  <c r="E5263" i="42"/>
  <c r="E5081" i="42"/>
  <c r="E4910" i="42"/>
  <c r="E4742" i="42"/>
  <c r="E4578" i="42"/>
  <c r="E5652" i="42"/>
  <c r="E5474" i="42"/>
  <c r="E5287" i="42"/>
  <c r="E5603" i="42"/>
  <c r="E5416" i="42"/>
  <c r="E5239" i="42"/>
  <c r="E5056" i="42"/>
  <c r="E4890" i="42"/>
  <c r="E4720" i="42"/>
  <c r="E4556" i="42"/>
  <c r="E5614" i="42"/>
  <c r="E5431" i="42"/>
  <c r="E5253" i="42"/>
  <c r="E5442" i="42"/>
  <c r="E5519" i="42"/>
  <c r="E5586" i="42"/>
  <c r="E5274" i="42"/>
  <c r="E5027" i="42"/>
  <c r="E4808" i="42"/>
  <c r="E4582" i="42"/>
  <c r="E4391" i="42"/>
  <c r="E5560" i="42"/>
  <c r="E5631" i="42"/>
  <c r="E5681" i="42"/>
  <c r="E5364" i="42"/>
  <c r="E5102" i="42"/>
  <c r="E4875" i="42"/>
  <c r="E4649" i="42"/>
  <c r="E4443" i="42"/>
  <c r="E4280" i="42"/>
  <c r="E7049" i="42"/>
  <c r="E6716" i="42"/>
  <c r="E6689" i="42"/>
  <c r="E6628" i="42"/>
  <c r="E6783" i="42"/>
  <c r="E6981" i="42"/>
  <c r="E6254" i="42"/>
  <c r="E6697" i="42"/>
  <c r="E7746" i="42"/>
  <c r="E6528" i="42"/>
  <c r="E6102" i="42"/>
  <c r="E5999" i="42"/>
  <c r="E5902" i="42"/>
  <c r="E5913" i="42"/>
  <c r="E5960" i="42"/>
  <c r="E6007" i="42"/>
  <c r="E5548" i="42"/>
  <c r="E6342" i="42"/>
  <c r="E5766" i="42"/>
  <c r="E5921" i="42"/>
  <c r="E6113" i="42"/>
  <c r="E5848" i="42"/>
  <c r="E6051" i="42"/>
  <c r="E5835" i="42"/>
  <c r="E6050" i="42"/>
  <c r="E5786" i="42"/>
  <c r="E6025" i="42"/>
  <c r="E5785" i="42"/>
  <c r="E5597" i="42"/>
  <c r="E5410" i="42"/>
  <c r="E5235" i="42"/>
  <c r="E5052" i="42"/>
  <c r="E4886" i="42"/>
  <c r="E4715" i="42"/>
  <c r="E4552" i="42"/>
  <c r="E5610" i="42"/>
  <c r="E7636" i="42"/>
  <c r="E6440" i="42"/>
  <c r="E6653" i="42"/>
  <c r="E6592" i="42"/>
  <c r="E6747" i="42"/>
  <c r="E6918" i="42"/>
  <c r="E6218" i="42"/>
  <c r="E6661" i="42"/>
  <c r="E7333" i="42"/>
  <c r="E6492" i="42"/>
  <c r="E6060" i="42"/>
  <c r="E5963" i="42"/>
  <c r="E5866" i="42"/>
  <c r="E5805" i="42"/>
  <c r="E5852" i="42"/>
  <c r="E5899" i="42"/>
  <c r="E5415" i="42"/>
  <c r="E6054" i="42"/>
  <c r="E6882" i="42"/>
  <c r="E5825" i="42"/>
  <c r="E6064" i="42"/>
  <c r="E5812" i="42"/>
  <c r="E6027" i="42"/>
  <c r="E5763" i="42"/>
  <c r="E6014" i="42"/>
  <c r="E5762" i="42"/>
  <c r="E5965" i="42"/>
  <c r="E5761" i="42"/>
  <c r="E5570" i="42"/>
  <c r="E5381" i="42"/>
  <c r="E5206" i="42"/>
  <c r="E5024" i="42"/>
  <c r="E4862" i="42"/>
  <c r="E4690" i="42"/>
  <c r="E4519" i="42"/>
  <c r="E5582" i="42"/>
  <c r="E5393" i="42"/>
  <c r="E5219" i="42"/>
  <c r="E5038" i="42"/>
  <c r="E4873" i="42"/>
  <c r="E4701" i="42"/>
  <c r="E4539" i="42"/>
  <c r="E5605" i="42"/>
  <c r="E5418" i="42"/>
  <c r="E5745" i="42"/>
  <c r="E5558" i="42"/>
  <c r="E5371" i="42"/>
  <c r="E5197" i="42"/>
  <c r="E5015" i="42"/>
  <c r="E4854" i="42"/>
  <c r="E4680" i="42"/>
  <c r="E4508" i="42"/>
  <c r="E5572" i="42"/>
  <c r="E5383" i="42"/>
  <c r="E5676" i="42"/>
  <c r="E5360" i="42"/>
  <c r="E5441" i="42"/>
  <c r="E5510" i="42"/>
  <c r="E5209" i="42"/>
  <c r="E4969" i="42"/>
  <c r="E4746" i="42"/>
  <c r="E4530" i="42"/>
  <c r="E4351" i="42"/>
  <c r="E5484" i="42"/>
  <c r="E5555" i="42"/>
  <c r="E5602" i="42"/>
  <c r="E5289" i="42"/>
  <c r="E5040" i="42"/>
  <c r="E4823" i="42"/>
  <c r="E4592" i="42"/>
  <c r="E4398" i="42"/>
  <c r="E4242" i="42"/>
  <c r="E5505" i="42"/>
  <c r="E5122" i="42"/>
  <c r="E7048" i="42"/>
  <c r="E6607" i="42"/>
  <c r="E6377" i="42"/>
  <c r="E6436" i="42"/>
  <c r="E6591" i="42"/>
  <c r="E6746" i="42"/>
  <c r="E6110" i="42"/>
  <c r="E6553" i="42"/>
  <c r="E7021" i="42"/>
  <c r="E6384" i="42"/>
  <c r="E5952" i="42"/>
  <c r="E5855" i="42"/>
  <c r="E5758" i="42"/>
  <c r="E5793" i="42"/>
  <c r="E5840" i="42"/>
  <c r="E5887" i="42"/>
  <c r="E5399" i="42"/>
  <c r="E6042" i="42"/>
  <c r="E6191" i="42"/>
  <c r="E5813" i="42"/>
  <c r="E6016" i="42"/>
  <c r="E5800" i="42"/>
  <c r="E6015" i="42"/>
  <c r="E7078" i="42"/>
  <c r="E5990" i="42"/>
  <c r="E6827" i="42"/>
  <c r="E5953" i="42"/>
  <c r="E5741" i="42"/>
  <c r="E5554" i="42"/>
  <c r="E5367" i="42"/>
  <c r="E5193" i="42"/>
  <c r="E5008" i="42"/>
  <c r="E4850" i="42"/>
  <c r="E4676" i="42"/>
  <c r="E4503" i="42"/>
  <c r="E5569" i="42"/>
  <c r="E5380" i="42"/>
  <c r="E5205" i="42"/>
  <c r="E5023" i="42"/>
  <c r="E4861" i="42"/>
  <c r="E4689" i="42"/>
  <c r="E4518" i="42"/>
  <c r="E5590" i="42"/>
  <c r="E5401" i="42"/>
  <c r="E5728" i="42"/>
  <c r="E5544" i="42"/>
  <c r="E5357" i="42"/>
  <c r="E5184" i="42"/>
  <c r="E4998" i="42"/>
  <c r="E4842" i="42"/>
  <c r="E4666" i="42"/>
  <c r="E5743" i="42"/>
  <c r="E5556" i="42"/>
  <c r="E5369" i="42"/>
  <c r="E5650" i="42"/>
  <c r="E5730" i="42"/>
  <c r="E5407" i="42"/>
  <c r="E5486" i="42"/>
  <c r="E5191" i="42"/>
  <c r="E4949" i="42"/>
  <c r="E4727" i="42"/>
  <c r="E4501" i="42"/>
  <c r="E4337" i="42"/>
  <c r="E5461" i="42"/>
  <c r="E5531" i="42"/>
  <c r="E5578" i="42"/>
  <c r="E5262" i="42"/>
  <c r="E5019" i="42"/>
  <c r="E4798" i="42"/>
  <c r="E4575" i="42"/>
  <c r="E4384" i="42"/>
  <c r="E4228" i="42"/>
  <c r="E5459" i="42"/>
  <c r="E5090" i="42"/>
  <c r="E5655" i="42"/>
  <c r="E5188" i="42"/>
  <c r="E4905" i="42"/>
  <c r="E4637" i="42"/>
  <c r="E4399" i="42"/>
  <c r="E4221" i="42"/>
  <c r="E4050" i="42"/>
  <c r="E5709" i="42"/>
  <c r="E5208" i="42"/>
  <c r="E4923" i="42"/>
  <c r="E4659" i="42"/>
  <c r="E7818" i="42"/>
  <c r="E6242" i="42"/>
  <c r="E5890" i="42"/>
  <c r="E5754" i="42"/>
  <c r="E6026" i="42"/>
  <c r="E5221" i="42"/>
  <c r="E5428" i="42"/>
  <c r="E4729" i="42"/>
  <c r="E5272" i="42"/>
  <c r="E5043" i="42"/>
  <c r="E5599" i="42"/>
  <c r="E5491" i="42"/>
  <c r="E4784" i="42"/>
  <c r="E5507" i="42"/>
  <c r="E5315" i="42"/>
  <c r="E4610" i="42"/>
  <c r="E5607" i="42"/>
  <c r="E4868" i="42"/>
  <c r="E5017" i="42"/>
  <c r="E4660" i="42"/>
  <c r="E4292" i="42"/>
  <c r="E4069" i="42"/>
  <c r="E5498" i="42"/>
  <c r="E5016" i="42"/>
  <c r="E4682" i="42"/>
  <c r="E4397" i="42"/>
  <c r="E4220" i="42"/>
  <c r="E4048" i="42"/>
  <c r="E5640" i="42"/>
  <c r="E5182" i="42"/>
  <c r="E4899" i="42"/>
  <c r="E4628" i="42"/>
  <c r="E4394" i="42"/>
  <c r="E4217" i="42"/>
  <c r="E4045" i="42"/>
  <c r="E3856" i="42"/>
  <c r="E3696" i="42"/>
  <c r="E3537" i="42"/>
  <c r="E3370" i="42"/>
  <c r="E3205" i="42"/>
  <c r="E3035" i="42"/>
  <c r="E5336" i="42"/>
  <c r="E5030" i="42"/>
  <c r="E4759" i="42"/>
  <c r="E4492" i="42"/>
  <c r="E4302" i="42"/>
  <c r="E4133" i="42"/>
  <c r="E3938" i="42"/>
  <c r="E3773" i="42"/>
  <c r="E3616" i="42"/>
  <c r="E5579" i="42"/>
  <c r="E5159" i="42"/>
  <c r="E4876" i="42"/>
  <c r="E4603" i="42"/>
  <c r="E4375" i="42"/>
  <c r="E4201" i="42"/>
  <c r="E4025" i="42"/>
  <c r="E5617" i="42"/>
  <c r="E5175" i="42"/>
  <c r="E4892" i="42"/>
  <c r="E4620" i="42"/>
  <c r="E4387" i="42"/>
  <c r="E4212" i="42"/>
  <c r="E4039" i="42"/>
  <c r="E5564" i="42"/>
  <c r="E5149" i="42"/>
  <c r="E4869" i="42"/>
  <c r="E4597" i="42"/>
  <c r="E4370" i="42"/>
  <c r="E4197" i="42"/>
  <c r="E4017" i="42"/>
  <c r="E3834" i="42"/>
  <c r="E3677" i="42"/>
  <c r="E3516" i="42"/>
  <c r="E3351" i="42"/>
  <c r="E3182" i="42"/>
  <c r="E3015" i="42"/>
  <c r="E4779" i="42"/>
  <c r="E4247" i="42"/>
  <c r="E3846" i="42"/>
  <c r="E3635" i="42"/>
  <c r="E3426" i="42"/>
  <c r="E3226" i="42"/>
  <c r="E3024" i="42"/>
  <c r="E8643" i="42"/>
  <c r="E6098" i="42"/>
  <c r="E7326" i="42"/>
  <c r="E6149" i="42"/>
  <c r="E5942" i="42"/>
  <c r="E5180" i="42"/>
  <c r="E5409" i="42"/>
  <c r="E4714" i="42"/>
  <c r="E5258" i="42"/>
  <c r="E5028" i="42"/>
  <c r="E5585" i="42"/>
  <c r="E5471" i="42"/>
  <c r="E4764" i="42"/>
  <c r="E5424" i="42"/>
  <c r="E5241" i="42"/>
  <c r="E4557" i="42"/>
  <c r="E5557" i="42"/>
  <c r="E5714" i="42"/>
  <c r="E4992" i="42"/>
  <c r="E4613" i="42"/>
  <c r="E4278" i="42"/>
  <c r="E4034" i="42"/>
  <c r="E5386" i="42"/>
  <c r="E4991" i="42"/>
  <c r="E4634" i="42"/>
  <c r="E4381" i="42"/>
  <c r="E4207" i="42"/>
  <c r="E4033" i="42"/>
  <c r="E5589" i="42"/>
  <c r="E5161" i="42"/>
  <c r="E4879" i="42"/>
  <c r="E4607" i="42"/>
  <c r="E4378" i="42"/>
  <c r="E4204" i="42"/>
  <c r="E4028" i="42"/>
  <c r="E3841" i="42"/>
  <c r="E3683" i="42"/>
  <c r="E3523" i="42"/>
  <c r="E3357" i="42"/>
  <c r="E3189" i="42"/>
  <c r="E3022" i="42"/>
  <c r="E5306" i="42"/>
  <c r="E5005" i="42"/>
  <c r="E4737" i="42"/>
  <c r="E4476" i="42"/>
  <c r="E4287" i="42"/>
  <c r="E4119" i="42"/>
  <c r="E3920" i="42"/>
  <c r="E3760" i="42"/>
  <c r="E3603" i="42"/>
  <c r="E5529" i="42"/>
  <c r="E5132" i="42"/>
  <c r="E4856" i="42"/>
  <c r="E4584" i="42"/>
  <c r="E4359" i="42"/>
  <c r="E4188" i="42"/>
  <c r="E4006" i="42"/>
  <c r="E5568" i="42"/>
  <c r="E5154" i="42"/>
  <c r="E4871" i="42"/>
  <c r="E4601" i="42"/>
  <c r="E4373" i="42"/>
  <c r="E4199" i="42"/>
  <c r="E4019" i="42"/>
  <c r="E5512" i="42"/>
  <c r="E5123" i="42"/>
  <c r="E4851" i="42"/>
  <c r="E4576" i="42"/>
  <c r="E4354" i="42"/>
  <c r="E4184" i="42"/>
  <c r="E4000" i="42"/>
  <c r="E3822" i="42"/>
  <c r="E3665" i="42"/>
  <c r="E3503" i="42"/>
  <c r="E3334" i="42"/>
  <c r="E3169" i="42"/>
  <c r="E3003" i="42"/>
  <c r="E4725" i="42"/>
  <c r="E4211" i="42"/>
  <c r="E3829" i="42"/>
  <c r="E3618" i="42"/>
  <c r="E3408" i="42"/>
  <c r="E3209" i="42"/>
  <c r="E3008" i="42"/>
  <c r="E2833" i="42"/>
  <c r="E2660" i="42"/>
  <c r="E6584" i="42"/>
  <c r="E6685" i="42"/>
  <c r="E5829" i="42"/>
  <c r="E5837" i="42"/>
  <c r="E5774" i="42"/>
  <c r="E5039" i="42"/>
  <c r="E5366" i="42"/>
  <c r="E4675" i="42"/>
  <c r="E5715" i="42"/>
  <c r="E4982" i="42"/>
  <c r="E5542" i="42"/>
  <c r="E5382" i="42"/>
  <c r="E4710" i="42"/>
  <c r="E5656" i="42"/>
  <c r="E5126" i="42"/>
  <c r="E4455" i="42"/>
  <c r="E5392" i="42"/>
  <c r="E5604" i="42"/>
  <c r="E4971" i="42"/>
  <c r="E4550" i="42"/>
  <c r="E4264" i="42"/>
  <c r="E3997" i="42"/>
  <c r="E5347" i="42"/>
  <c r="E4966" i="42"/>
  <c r="E4612" i="42"/>
  <c r="E4367" i="42"/>
  <c r="E4194" i="42"/>
  <c r="E4013" i="42"/>
  <c r="E5537" i="42"/>
  <c r="E5139" i="42"/>
  <c r="E4859" i="42"/>
  <c r="E4586" i="42"/>
  <c r="E4361" i="42"/>
  <c r="E4190" i="42"/>
  <c r="E4009" i="42"/>
  <c r="E3828" i="42"/>
  <c r="E3671" i="42"/>
  <c r="E3509" i="42"/>
  <c r="E3341" i="42"/>
  <c r="E3175" i="42"/>
  <c r="E3009" i="42"/>
  <c r="E5277" i="42"/>
  <c r="E4981" i="42"/>
  <c r="E4716" i="42"/>
  <c r="E4460" i="42"/>
  <c r="E4272" i="42"/>
  <c r="E4104" i="42"/>
  <c r="E3906" i="42"/>
  <c r="E3746" i="42"/>
  <c r="E3590" i="42"/>
  <c r="E5477" i="42"/>
  <c r="E5107" i="42"/>
  <c r="E4836" i="42"/>
  <c r="E4560" i="42"/>
  <c r="E4344" i="42"/>
  <c r="E4172" i="42"/>
  <c r="E3989" i="42"/>
  <c r="E5517" i="42"/>
  <c r="E5129" i="42"/>
  <c r="E4853" i="42"/>
  <c r="E4580" i="42"/>
  <c r="E4356" i="42"/>
  <c r="E4186" i="42"/>
  <c r="E4003" i="42"/>
  <c r="E5463" i="42"/>
  <c r="E5091" i="42"/>
  <c r="E4827" i="42"/>
  <c r="E4554" i="42"/>
  <c r="E4338" i="42"/>
  <c r="E4168" i="42"/>
  <c r="E3981" i="42"/>
  <c r="E3808" i="42"/>
  <c r="E3651" i="42"/>
  <c r="E3488" i="42"/>
  <c r="E6475" i="42"/>
  <c r="E6541" i="42"/>
  <c r="E5769" i="42"/>
  <c r="E5801" i="42"/>
  <c r="E6683" i="42"/>
  <c r="E4994" i="42"/>
  <c r="E5250" i="42"/>
  <c r="E4566" i="42"/>
  <c r="E5588" i="42"/>
  <c r="E4878" i="42"/>
  <c r="E5412" i="42"/>
  <c r="E5563" i="42"/>
  <c r="E4563" i="42"/>
  <c r="E5606" i="42"/>
  <c r="E5077" i="42"/>
  <c r="E4425" i="42"/>
  <c r="E5212" i="42"/>
  <c r="E5350" i="42"/>
  <c r="E4947" i="42"/>
  <c r="E4499" i="42"/>
  <c r="E4250" i="42"/>
  <c r="E3977" i="42"/>
  <c r="E5318" i="42"/>
  <c r="E4946" i="42"/>
  <c r="E4589" i="42"/>
  <c r="E4350" i="42"/>
  <c r="E4181" i="42"/>
  <c r="E3995" i="42"/>
  <c r="E5488" i="42"/>
  <c r="E5112" i="42"/>
  <c r="E4840" i="42"/>
  <c r="E4568" i="42"/>
  <c r="E4347" i="42"/>
  <c r="E4174" i="42"/>
  <c r="E3992" i="42"/>
  <c r="E3815" i="42"/>
  <c r="E3658" i="42"/>
  <c r="E3496" i="42"/>
  <c r="E3327" i="42"/>
  <c r="E3162" i="42"/>
  <c r="E2996" i="42"/>
  <c r="E5247" i="42"/>
  <c r="E4959" i="42"/>
  <c r="E4696" i="42"/>
  <c r="E4445" i="42"/>
  <c r="E4259" i="42"/>
  <c r="E4090" i="42"/>
  <c r="E3893" i="42"/>
  <c r="E3733" i="42"/>
  <c r="E3577" i="42"/>
  <c r="E5417" i="42"/>
  <c r="E5075" i="42"/>
  <c r="E4813" i="42"/>
  <c r="E4542" i="42"/>
  <c r="E4328" i="42"/>
  <c r="E4159" i="42"/>
  <c r="E3969" i="42"/>
  <c r="E5469" i="42"/>
  <c r="E5096" i="42"/>
  <c r="E4830" i="42"/>
  <c r="E4558" i="42"/>
  <c r="E4340" i="42"/>
  <c r="E4170" i="42"/>
  <c r="E3987" i="42"/>
  <c r="E5400" i="42"/>
  <c r="E5068" i="42"/>
  <c r="E4800" i="42"/>
  <c r="E4534" i="42"/>
  <c r="E4324" i="42"/>
  <c r="E4155" i="42"/>
  <c r="E3964" i="42"/>
  <c r="E3794" i="42"/>
  <c r="E3637" i="42"/>
  <c r="E3472" i="42"/>
  <c r="E3308" i="42"/>
  <c r="E3143" i="42"/>
  <c r="E5489" i="42"/>
  <c r="E4619" i="42"/>
  <c r="E4144" i="42"/>
  <c r="E3792" i="42"/>
  <c r="E3582" i="42"/>
  <c r="E3374" i="42"/>
  <c r="E3174" i="42"/>
  <c r="E2981" i="42"/>
  <c r="E2803" i="42"/>
  <c r="E6677" i="42"/>
  <c r="E7599" i="42"/>
  <c r="E5876" i="42"/>
  <c r="E6088" i="42"/>
  <c r="E5977" i="42"/>
  <c r="E4874" i="42"/>
  <c r="E5234" i="42"/>
  <c r="E4551" i="42"/>
  <c r="E5574" i="42"/>
  <c r="E4866" i="42"/>
  <c r="E5396" i="42"/>
  <c r="E5536" i="42"/>
  <c r="E4547" i="42"/>
  <c r="E5580" i="42"/>
  <c r="E5057" i="42"/>
  <c r="E4411" i="42"/>
  <c r="E5190" i="42"/>
  <c r="E5319" i="42"/>
  <c r="E4927" i="42"/>
  <c r="E4483" i="42"/>
  <c r="E4235" i="42"/>
  <c r="E3945" i="42"/>
  <c r="E5288" i="42"/>
  <c r="E4904" i="42"/>
  <c r="E4572" i="42"/>
  <c r="E4334" i="42"/>
  <c r="E4165" i="42"/>
  <c r="E3976" i="42"/>
  <c r="E5430" i="42"/>
  <c r="E5079" i="42"/>
  <c r="E4815" i="42"/>
  <c r="E4545" i="42"/>
  <c r="E4330" i="42"/>
  <c r="E4161" i="42"/>
  <c r="E3971" i="42"/>
  <c r="E3801" i="42"/>
  <c r="E3644" i="42"/>
  <c r="E3482" i="42"/>
  <c r="E3315" i="42"/>
  <c r="E3150" i="42"/>
  <c r="E5744" i="42"/>
  <c r="E5224" i="42"/>
  <c r="E4940" i="42"/>
  <c r="E4673" i="42"/>
  <c r="E4424" i="42"/>
  <c r="E4245" i="42"/>
  <c r="E4077" i="42"/>
  <c r="E3881" i="42"/>
  <c r="E3721" i="42"/>
  <c r="E3563" i="42"/>
  <c r="E5368" i="42"/>
  <c r="E5050" i="42"/>
  <c r="E4781" i="42"/>
  <c r="E4512" i="42"/>
  <c r="E4315" i="42"/>
  <c r="E4145" i="42"/>
  <c r="E3951" i="42"/>
  <c r="E5405" i="42"/>
  <c r="E5072" i="42"/>
  <c r="E4806" i="42"/>
  <c r="E4537" i="42"/>
  <c r="E4326" i="42"/>
  <c r="E4157" i="42"/>
  <c r="E3966" i="42"/>
  <c r="E5356" i="42"/>
  <c r="E5044" i="42"/>
  <c r="E4774" i="42"/>
  <c r="E4504" i="42"/>
  <c r="E4311" i="42"/>
  <c r="E4141" i="42"/>
  <c r="E3947" i="42"/>
  <c r="E6365" i="42"/>
  <c r="E6997" i="42"/>
  <c r="E5816" i="42"/>
  <c r="E6004" i="42"/>
  <c r="E5941" i="42"/>
  <c r="E4838" i="42"/>
  <c r="E5192" i="42"/>
  <c r="E4502" i="42"/>
  <c r="E5530" i="42"/>
  <c r="E4826" i="42"/>
  <c r="E5355" i="42"/>
  <c r="E5462" i="42"/>
  <c r="E4487" i="42"/>
  <c r="E5504" i="42"/>
  <c r="E4999" i="42"/>
  <c r="E4372" i="42"/>
  <c r="E5170" i="42"/>
  <c r="E5290" i="42"/>
  <c r="E4884" i="42"/>
  <c r="E4467" i="42"/>
  <c r="E4208" i="42"/>
  <c r="E3925" i="42"/>
  <c r="E5259" i="42"/>
  <c r="E4864" i="42"/>
  <c r="E4524" i="42"/>
  <c r="E4321" i="42"/>
  <c r="E4151" i="42"/>
  <c r="E3961" i="42"/>
  <c r="E5376" i="42"/>
  <c r="E5054" i="42"/>
  <c r="E4789" i="42"/>
  <c r="E4516" i="42"/>
  <c r="E4317" i="42"/>
  <c r="E4147" i="42"/>
  <c r="E3955" i="42"/>
  <c r="E3787" i="42"/>
  <c r="E3629" i="42"/>
  <c r="E3466" i="42"/>
  <c r="E3302" i="42"/>
  <c r="E3131" i="42"/>
  <c r="E5686" i="42"/>
  <c r="E5200" i="42"/>
  <c r="E4918" i="42"/>
  <c r="E4651" i="42"/>
  <c r="E4408" i="42"/>
  <c r="E4230" i="42"/>
  <c r="E4064" i="42"/>
  <c r="E3867" i="42"/>
  <c r="E3708" i="42"/>
  <c r="E3550" i="42"/>
  <c r="E5334" i="42"/>
  <c r="E5029" i="42"/>
  <c r="E4758" i="42"/>
  <c r="E4490" i="42"/>
  <c r="E4301" i="42"/>
  <c r="E4132" i="42"/>
  <c r="E3936" i="42"/>
  <c r="E5362" i="42"/>
  <c r="E5047" i="42"/>
  <c r="E4778" i="42"/>
  <c r="E4507" i="42"/>
  <c r="E4313" i="42"/>
  <c r="E4143" i="42"/>
  <c r="E3949" i="42"/>
  <c r="E5327" i="42"/>
  <c r="E5021" i="42"/>
  <c r="E4750" i="42"/>
  <c r="E4485" i="42"/>
  <c r="E4296" i="42"/>
  <c r="E4128" i="42"/>
  <c r="E6616" i="42"/>
  <c r="E6516" i="42"/>
  <c r="E5923" i="42"/>
  <c r="E5836" i="42"/>
  <c r="E5773" i="42"/>
  <c r="E4702" i="42"/>
  <c r="E5066" i="42"/>
  <c r="E5637" i="42"/>
  <c r="E5398" i="42"/>
  <c r="E4707" i="42"/>
  <c r="E5733" i="42"/>
  <c r="E5248" i="42"/>
  <c r="E4403" i="42"/>
  <c r="E5712" i="42"/>
  <c r="E4891" i="42"/>
  <c r="E4293" i="42"/>
  <c r="E5147" i="42"/>
  <c r="E5260" i="42"/>
  <c r="E4824" i="42"/>
  <c r="E4451" i="42"/>
  <c r="E4166" i="42"/>
  <c r="E3911" i="42"/>
  <c r="E5231" i="42"/>
  <c r="E4845" i="42"/>
  <c r="E4498" i="42"/>
  <c r="E4306" i="42"/>
  <c r="E4137" i="42"/>
  <c r="E3944" i="42"/>
  <c r="E5342" i="42"/>
  <c r="E5033" i="42"/>
  <c r="E4762" i="42"/>
  <c r="E4493" i="42"/>
  <c r="E4303" i="42"/>
  <c r="E4134" i="42"/>
  <c r="E3939" i="42"/>
  <c r="E3774" i="42"/>
  <c r="E3617" i="42"/>
  <c r="E3454" i="42"/>
  <c r="E3289" i="42"/>
  <c r="E3117" i="42"/>
  <c r="E5635" i="42"/>
  <c r="E5181" i="42"/>
  <c r="E4895" i="42"/>
  <c r="E4625" i="42"/>
  <c r="E4393" i="42"/>
  <c r="E4216" i="42"/>
  <c r="E4044" i="42"/>
  <c r="E3855" i="42"/>
  <c r="E3695" i="42"/>
  <c r="E3536" i="42"/>
  <c r="E5305" i="42"/>
  <c r="E5003" i="42"/>
  <c r="E4736" i="42"/>
  <c r="E4475" i="42"/>
  <c r="E4286" i="42"/>
  <c r="E4117" i="42"/>
  <c r="E3919" i="42"/>
  <c r="E5332" i="42"/>
  <c r="E5025" i="42"/>
  <c r="E4752" i="42"/>
  <c r="E4488" i="42"/>
  <c r="E4298" i="42"/>
  <c r="E4130" i="42"/>
  <c r="E3931" i="42"/>
  <c r="E5296" i="42"/>
  <c r="E4996" i="42"/>
  <c r="E4731" i="42"/>
  <c r="E4470" i="42"/>
  <c r="E4281" i="42"/>
  <c r="E4112" i="42"/>
  <c r="E6412" i="42"/>
  <c r="E6372" i="42"/>
  <c r="E5863" i="42"/>
  <c r="E5776" i="42"/>
  <c r="E5724" i="42"/>
  <c r="E4662" i="42"/>
  <c r="E5051" i="42"/>
  <c r="E5618" i="42"/>
  <c r="E5385" i="42"/>
  <c r="E4694" i="42"/>
  <c r="E5708" i="42"/>
  <c r="E5229" i="42"/>
  <c r="E4377" i="42"/>
  <c r="E5654" i="42"/>
  <c r="E4858" i="42"/>
  <c r="E4267" i="42"/>
  <c r="E5064" i="42"/>
  <c r="E5232" i="42"/>
  <c r="E4768" i="42"/>
  <c r="E4436" i="42"/>
  <c r="E4138" i="42"/>
  <c r="E3898" i="42"/>
  <c r="E5187" i="42"/>
  <c r="E4795" i="42"/>
  <c r="E4480" i="42"/>
  <c r="E4291" i="42"/>
  <c r="E4125" i="42"/>
  <c r="E3924" i="42"/>
  <c r="E5311" i="42"/>
  <c r="E5009" i="42"/>
  <c r="E4740" i="42"/>
  <c r="E4477" i="42"/>
  <c r="E4288" i="42"/>
  <c r="E4120" i="42"/>
  <c r="E3921" i="42"/>
  <c r="E3761" i="42"/>
  <c r="E3605" i="42"/>
  <c r="E3442" i="42"/>
  <c r="E3274" i="42"/>
  <c r="E3105" i="42"/>
  <c r="E5581" i="42"/>
  <c r="E5160" i="42"/>
  <c r="E4877" i="42"/>
  <c r="E4606" i="42"/>
  <c r="E4376" i="42"/>
  <c r="E4202" i="42"/>
  <c r="E4026" i="42"/>
  <c r="E3840" i="42"/>
  <c r="E3682" i="42"/>
  <c r="E3522" i="42"/>
  <c r="E5276" i="42"/>
  <c r="E4980" i="42"/>
  <c r="E4713" i="42"/>
  <c r="E4458" i="42"/>
  <c r="E4271" i="42"/>
  <c r="E4103" i="42"/>
  <c r="E3905" i="42"/>
  <c r="E5303" i="42"/>
  <c r="E5000" i="42"/>
  <c r="E4733" i="42"/>
  <c r="E4472" i="42"/>
  <c r="E4283" i="42"/>
  <c r="E4115" i="42"/>
  <c r="E3916" i="42"/>
  <c r="E5266" i="42"/>
  <c r="E4973" i="42"/>
  <c r="E4708" i="42"/>
  <c r="E4453" i="42"/>
  <c r="E4266" i="42"/>
  <c r="E4099" i="42"/>
  <c r="E3900" i="42"/>
  <c r="E3741" i="42"/>
  <c r="E3584" i="42"/>
  <c r="E3421" i="42"/>
  <c r="E3252" i="42"/>
  <c r="E3087" i="42"/>
  <c r="E5113" i="42"/>
  <c r="E4427" i="42"/>
  <c r="E3994" i="42"/>
  <c r="E3723" i="42"/>
  <c r="E3510" i="42"/>
  <c r="E3309" i="42"/>
  <c r="E3107" i="42"/>
  <c r="E2923" i="42"/>
  <c r="E2747" i="42"/>
  <c r="E6567" i="42"/>
  <c r="E5940" i="42"/>
  <c r="E5374" i="42"/>
  <c r="E5991" i="42"/>
  <c r="E5539" i="42"/>
  <c r="E5740" i="42"/>
  <c r="E4897" i="42"/>
  <c r="E5460" i="42"/>
  <c r="E5225" i="42"/>
  <c r="E4544" i="42"/>
  <c r="E5408" i="42"/>
  <c r="E5006" i="42"/>
  <c r="E5747" i="42"/>
  <c r="E5551" i="42"/>
  <c r="E4777" i="42"/>
  <c r="E4215" i="42"/>
  <c r="E4928" i="42"/>
  <c r="E5169" i="42"/>
  <c r="E4724" i="42"/>
  <c r="E4382" i="42"/>
  <c r="E4109" i="42"/>
  <c r="E3873" i="42"/>
  <c r="E5117" i="42"/>
  <c r="E4745" i="42"/>
  <c r="E4450" i="42"/>
  <c r="E4263" i="42"/>
  <c r="E4094" i="42"/>
  <c r="E3897" i="42"/>
  <c r="E5252" i="42"/>
  <c r="E4961" i="42"/>
  <c r="E4697" i="42"/>
  <c r="E4446" i="42"/>
  <c r="E4260" i="42"/>
  <c r="E4091" i="42"/>
  <c r="E3894" i="42"/>
  <c r="E3734" i="42"/>
  <c r="E3578" i="42"/>
  <c r="E3412" i="42"/>
  <c r="E3245" i="42"/>
  <c r="E3077" i="42"/>
  <c r="E5482" i="42"/>
  <c r="E5108" i="42"/>
  <c r="E4839" i="42"/>
  <c r="E4562" i="42"/>
  <c r="E4345" i="42"/>
  <c r="E4173" i="42"/>
  <c r="E3990" i="42"/>
  <c r="E3813" i="42"/>
  <c r="E3657" i="42"/>
  <c r="E5739" i="42"/>
  <c r="E5223" i="42"/>
  <c r="E4937" i="42"/>
  <c r="E4671" i="42"/>
  <c r="E4423" i="42"/>
  <c r="E4244" i="42"/>
  <c r="E4076" i="42"/>
  <c r="E3880" i="42"/>
  <c r="E5242" i="42"/>
  <c r="E4954" i="42"/>
  <c r="E4691" i="42"/>
  <c r="E4441" i="42"/>
  <c r="E4256" i="42"/>
  <c r="E4086" i="42"/>
  <c r="E5722" i="42"/>
  <c r="E5214" i="42"/>
  <c r="E4932" i="42"/>
  <c r="E4664" i="42"/>
  <c r="E4419" i="42"/>
  <c r="E4239" i="42"/>
  <c r="E4071" i="42"/>
  <c r="E3876" i="42"/>
  <c r="E6960" i="42"/>
  <c r="E5987" i="42"/>
  <c r="E6078" i="42"/>
  <c r="E5811" i="42"/>
  <c r="E5394" i="42"/>
  <c r="E5596" i="42"/>
  <c r="E4885" i="42"/>
  <c r="E5438" i="42"/>
  <c r="E5210" i="42"/>
  <c r="E4531" i="42"/>
  <c r="E5384" i="42"/>
  <c r="E4987" i="42"/>
  <c r="E5584" i="42"/>
  <c r="E5389" i="42"/>
  <c r="E4667" i="42"/>
  <c r="E5719" i="42"/>
  <c r="E4906" i="42"/>
  <c r="E5089" i="42"/>
  <c r="E4704" i="42"/>
  <c r="E4335" i="42"/>
  <c r="E4097" i="42"/>
  <c r="E5653" i="42"/>
  <c r="E5059" i="42"/>
  <c r="E4723" i="42"/>
  <c r="E4433" i="42"/>
  <c r="E4249" i="42"/>
  <c r="E4081" i="42"/>
  <c r="E5750" i="42"/>
  <c r="E5226" i="42"/>
  <c r="E4941" i="42"/>
  <c r="E4677" i="42"/>
  <c r="E4426" i="42"/>
  <c r="E4246" i="42"/>
  <c r="E4078" i="42"/>
  <c r="E3882" i="42"/>
  <c r="E3722" i="42"/>
  <c r="E3564" i="42"/>
  <c r="E3396" i="42"/>
  <c r="E3231" i="42"/>
  <c r="E3064" i="42"/>
  <c r="E5423" i="42"/>
  <c r="E5076" i="42"/>
  <c r="E4814" i="42"/>
  <c r="E4543" i="42"/>
  <c r="E4329" i="42"/>
  <c r="E4160" i="42"/>
  <c r="E3970" i="42"/>
  <c r="E3799" i="42"/>
  <c r="E3643" i="42"/>
  <c r="E5683" i="42"/>
  <c r="E5199" i="42"/>
  <c r="E4916" i="42"/>
  <c r="E4650" i="42"/>
  <c r="E4407" i="42"/>
  <c r="E4229" i="42"/>
  <c r="E4063" i="42"/>
  <c r="E5727" i="42"/>
  <c r="E5216" i="42"/>
  <c r="E4935" i="42"/>
  <c r="E4668" i="42"/>
  <c r="E4421" i="42"/>
  <c r="E4241" i="42"/>
  <c r="E4073" i="42"/>
  <c r="E5668" i="42"/>
  <c r="E5194" i="42"/>
  <c r="E4908" i="42"/>
  <c r="E4641" i="42"/>
  <c r="E4401" i="42"/>
  <c r="E4224" i="42"/>
  <c r="E4052" i="42"/>
  <c r="E3862" i="42"/>
  <c r="E3703" i="42"/>
  <c r="E3545" i="42"/>
  <c r="E3376" i="42"/>
  <c r="E3211" i="42"/>
  <c r="E3042" i="42"/>
  <c r="E4900" i="42"/>
  <c r="E4314" i="42"/>
  <c r="E3885" i="42"/>
  <c r="E3672" i="42"/>
  <c r="E3458" i="42"/>
  <c r="E3257" i="42"/>
  <c r="E3059" i="42"/>
  <c r="E2874" i="42"/>
  <c r="E6722" i="42"/>
  <c r="E5843" i="42"/>
  <c r="E6018" i="42"/>
  <c r="E6839" i="42"/>
  <c r="E5353" i="42"/>
  <c r="E5553" i="42"/>
  <c r="E4849" i="42"/>
  <c r="E5388" i="42"/>
  <c r="E5171" i="42"/>
  <c r="E5726" i="42"/>
  <c r="E5702" i="42"/>
  <c r="E4934" i="42"/>
  <c r="E5535" i="42"/>
  <c r="E5339" i="42"/>
  <c r="E4626" i="42"/>
  <c r="E5662" i="42"/>
  <c r="E4887" i="42"/>
  <c r="E5041" i="42"/>
  <c r="E4683" i="42"/>
  <c r="E4309" i="42"/>
  <c r="E4082" i="42"/>
  <c r="E5550" i="42"/>
  <c r="E5036" i="42"/>
  <c r="E4700" i="42"/>
  <c r="E4413" i="42"/>
  <c r="E4234" i="42"/>
  <c r="E4068" i="42"/>
  <c r="E5692" i="42"/>
  <c r="E5203" i="42"/>
  <c r="E4919" i="42"/>
  <c r="E4653" i="42"/>
  <c r="E4409" i="42"/>
  <c r="E4231" i="42"/>
  <c r="E4065" i="42"/>
  <c r="E3868" i="42"/>
  <c r="E3709" i="42"/>
  <c r="E3551" i="42"/>
  <c r="E3382" i="42"/>
  <c r="E3218" i="42"/>
  <c r="E3049" i="42"/>
  <c r="E5370" i="42"/>
  <c r="E5053" i="42"/>
  <c r="E4783" i="42"/>
  <c r="E4513" i="42"/>
  <c r="E4316" i="42"/>
  <c r="E4146" i="42"/>
  <c r="E3954" i="42"/>
  <c r="E3786" i="42"/>
  <c r="E3628" i="42"/>
  <c r="E5629" i="42"/>
  <c r="E5178" i="42"/>
  <c r="E4894" i="42"/>
  <c r="E4624" i="42"/>
  <c r="E4392" i="42"/>
  <c r="E4214" i="42"/>
  <c r="E4043" i="42"/>
  <c r="E5670" i="42"/>
  <c r="E5196" i="42"/>
  <c r="E4912" i="42"/>
  <c r="E4644" i="42"/>
  <c r="E4404" i="42"/>
  <c r="E4226" i="42"/>
  <c r="E4057" i="42"/>
  <c r="E5612" i="42"/>
  <c r="E5172" i="42"/>
  <c r="E4888" i="42"/>
  <c r="E4618" i="42"/>
  <c r="E4385" i="42"/>
  <c r="E4210" i="42"/>
  <c r="E4036" i="42"/>
  <c r="E3848" i="42"/>
  <c r="E3690" i="42"/>
  <c r="E3530" i="42"/>
  <c r="E3364" i="42"/>
  <c r="E3198" i="42"/>
  <c r="E3029" i="42"/>
  <c r="E6771" i="42"/>
  <c r="E4363" i="42"/>
  <c r="E4465" i="42"/>
  <c r="E3591" i="42"/>
  <c r="E3670" i="42"/>
  <c r="E4456" i="42"/>
  <c r="E3888" i="42"/>
  <c r="E3448" i="42"/>
  <c r="E3111" i="42"/>
  <c r="E4570" i="42"/>
  <c r="E3864" i="42"/>
  <c r="E3492" i="42"/>
  <c r="E3144" i="42"/>
  <c r="E2847" i="42"/>
  <c r="E2618" i="42"/>
  <c r="E2423" i="42"/>
  <c r="E2244" i="42"/>
  <c r="E2066" i="42"/>
  <c r="E1902" i="42"/>
  <c r="E5624" i="42"/>
  <c r="E4670" i="42"/>
  <c r="E4175" i="42"/>
  <c r="E3809" i="42"/>
  <c r="E3599" i="42"/>
  <c r="E3388" i="42"/>
  <c r="E3191" i="42"/>
  <c r="E2992" i="42"/>
  <c r="E2816" i="42"/>
  <c r="E2644" i="42"/>
  <c r="E5173" i="42"/>
  <c r="E4463" i="42"/>
  <c r="E4031" i="42"/>
  <c r="E3736" i="42"/>
  <c r="E3526" i="42"/>
  <c r="E3322" i="42"/>
  <c r="E3119" i="42"/>
  <c r="E5304" i="42"/>
  <c r="E4548" i="42"/>
  <c r="E4098" i="42"/>
  <c r="E3766" i="42"/>
  <c r="E3556" i="42"/>
  <c r="E3353" i="42"/>
  <c r="E3153" i="42"/>
  <c r="E2961" i="42"/>
  <c r="E2784" i="42"/>
  <c r="E2613" i="42"/>
  <c r="E2418" i="42"/>
  <c r="E2239" i="42"/>
  <c r="E2061" i="42"/>
  <c r="E4816" i="42"/>
  <c r="E4262" i="42"/>
  <c r="E3857" i="42"/>
  <c r="E3645" i="42"/>
  <c r="E3434" i="42"/>
  <c r="E3233" i="42"/>
  <c r="E3032" i="42"/>
  <c r="E2854" i="42"/>
  <c r="E2685" i="42"/>
  <c r="E2503" i="42"/>
  <c r="E2315" i="42"/>
  <c r="E2132" i="42"/>
  <c r="E1963" i="42"/>
  <c r="E4921" i="42"/>
  <c r="E4327" i="42"/>
  <c r="E3895" i="42"/>
  <c r="E3678" i="42"/>
  <c r="E3464" i="42"/>
  <c r="E3264" i="42"/>
  <c r="E3065" i="42"/>
  <c r="E2882" i="42"/>
  <c r="E2712" i="42"/>
  <c r="E5678" i="42"/>
  <c r="E4688" i="42"/>
  <c r="E4187" i="42"/>
  <c r="E3816" i="42"/>
  <c r="E3606" i="42"/>
  <c r="E3394" i="42"/>
  <c r="E3196" i="42"/>
  <c r="E2997" i="42"/>
  <c r="E4847" i="42"/>
  <c r="E4282" i="42"/>
  <c r="E3865" i="42"/>
  <c r="E3654" i="42"/>
  <c r="E3445" i="42"/>
  <c r="E3242" i="42"/>
  <c r="E3041" i="42"/>
  <c r="E2861" i="42"/>
  <c r="E6084" i="42"/>
  <c r="E5625" i="42"/>
  <c r="E4277" i="42"/>
  <c r="E3427" i="42"/>
  <c r="E3508" i="42"/>
  <c r="E4269" i="42"/>
  <c r="E3781" i="42"/>
  <c r="E3433" i="42"/>
  <c r="E3099" i="42"/>
  <c r="E4510" i="42"/>
  <c r="E3810" i="42"/>
  <c r="E3474" i="42"/>
  <c r="E3121" i="42"/>
  <c r="E2818" i="42"/>
  <c r="E2606" i="42"/>
  <c r="E2408" i="42"/>
  <c r="E2229" i="42"/>
  <c r="E2052" i="42"/>
  <c r="E1889" i="42"/>
  <c r="E5475" i="42"/>
  <c r="E4614" i="42"/>
  <c r="E4142" i="42"/>
  <c r="E3791" i="42"/>
  <c r="E3581" i="42"/>
  <c r="E3373" i="42"/>
  <c r="E3173" i="42"/>
  <c r="E2980" i="42"/>
  <c r="E2801" i="42"/>
  <c r="E2630" i="42"/>
  <c r="E5093" i="42"/>
  <c r="E4420" i="42"/>
  <c r="E3988" i="42"/>
  <c r="E3719" i="42"/>
  <c r="E3506" i="42"/>
  <c r="E3306" i="42"/>
  <c r="E3104" i="42"/>
  <c r="E5218" i="42"/>
  <c r="E4489" i="42"/>
  <c r="E4066" i="42"/>
  <c r="E3749" i="42"/>
  <c r="E3540" i="42"/>
  <c r="E3332" i="42"/>
  <c r="E3136" i="42"/>
  <c r="E2949" i="42"/>
  <c r="E2771" i="42"/>
  <c r="E2600" i="42"/>
  <c r="E2403" i="42"/>
  <c r="E2224" i="42"/>
  <c r="E2047" i="42"/>
  <c r="E4751" i="42"/>
  <c r="E4227" i="42"/>
  <c r="E3837" i="42"/>
  <c r="E3625" i="42"/>
  <c r="E3418" i="42"/>
  <c r="E3217" i="42"/>
  <c r="E3016" i="42"/>
  <c r="E2839" i="42"/>
  <c r="E2667" i="42"/>
  <c r="E2487" i="42"/>
  <c r="E2299" i="42"/>
  <c r="E2114" i="42"/>
  <c r="E1948" i="42"/>
  <c r="E4863" i="42"/>
  <c r="E4295" i="42"/>
  <c r="E3872" i="42"/>
  <c r="E3661" i="42"/>
  <c r="E3450" i="42"/>
  <c r="E3248" i="42"/>
  <c r="E3046" i="42"/>
  <c r="E2867" i="42"/>
  <c r="E2699" i="42"/>
  <c r="E5523" i="42"/>
  <c r="E4633" i="42"/>
  <c r="E4154" i="42"/>
  <c r="E3796" i="42"/>
  <c r="E3587" i="42"/>
  <c r="E3378" i="42"/>
  <c r="E3178" i="42"/>
  <c r="E2984" i="42"/>
  <c r="E4791" i="42"/>
  <c r="E4248" i="42"/>
  <c r="E3847" i="42"/>
  <c r="E3636" i="42"/>
  <c r="E3428" i="42"/>
  <c r="E3227" i="42"/>
  <c r="E3025" i="42"/>
  <c r="E2849" i="42"/>
  <c r="E2679" i="42"/>
  <c r="E2497" i="42"/>
  <c r="E2306" i="42"/>
  <c r="E2125" i="42"/>
  <c r="E1957" i="42"/>
  <c r="E4319" i="42"/>
  <c r="E3461" i="42"/>
  <c r="E2911" i="42"/>
  <c r="E2572" i="42"/>
  <c r="E2280" i="42"/>
  <c r="E2013" i="42"/>
  <c r="E1817" i="42"/>
  <c r="E1647" i="42"/>
  <c r="E5453" i="42"/>
  <c r="E4843" i="42"/>
  <c r="E4108" i="42"/>
  <c r="E3258" i="42"/>
  <c r="E5246" i="42"/>
  <c r="E4101" i="42"/>
  <c r="E3767" i="42"/>
  <c r="E3404" i="42"/>
  <c r="E3070" i="42"/>
  <c r="E4468" i="42"/>
  <c r="E3775" i="42"/>
  <c r="E3444" i="42"/>
  <c r="E3092" i="42"/>
  <c r="E2789" i="42"/>
  <c r="E2592" i="42"/>
  <c r="E2396" i="42"/>
  <c r="E2216" i="42"/>
  <c r="E2036" i="42"/>
  <c r="E1876" i="42"/>
  <c r="E5333" i="42"/>
  <c r="E4569" i="42"/>
  <c r="E4107" i="42"/>
  <c r="E3772" i="42"/>
  <c r="E3562" i="42"/>
  <c r="E3358" i="42"/>
  <c r="E3158" i="42"/>
  <c r="E2966" i="42"/>
  <c r="E2788" i="42"/>
  <c r="E2617" i="42"/>
  <c r="E5022" i="42"/>
  <c r="E4380" i="42"/>
  <c r="E3946" i="42"/>
  <c r="E3702" i="42"/>
  <c r="E3489" i="42"/>
  <c r="E3291" i="42"/>
  <c r="E3090" i="42"/>
  <c r="E5155" i="42"/>
  <c r="E4452" i="42"/>
  <c r="E4018" i="42"/>
  <c r="E3731" i="42"/>
  <c r="E3520" i="42"/>
  <c r="E3318" i="42"/>
  <c r="E3115" i="42"/>
  <c r="E2931" i="42"/>
  <c r="E2756" i="42"/>
  <c r="E2587" i="42"/>
  <c r="E2391" i="42"/>
  <c r="E2211" i="42"/>
  <c r="E5725" i="42"/>
  <c r="E4699" i="42"/>
  <c r="E4196" i="42"/>
  <c r="E3819" i="42"/>
  <c r="E3609" i="42"/>
  <c r="E3399" i="42"/>
  <c r="E3202" i="42"/>
  <c r="E3001" i="42"/>
  <c r="E2824" i="42"/>
  <c r="E2653" i="42"/>
  <c r="E2474" i="42"/>
  <c r="E2284" i="42"/>
  <c r="E2098" i="42"/>
  <c r="E1935" i="42"/>
  <c r="E4807" i="42"/>
  <c r="E4261" i="42"/>
  <c r="E3852" i="42"/>
  <c r="E3642" i="42"/>
  <c r="E3432" i="42"/>
  <c r="E3232" i="42"/>
  <c r="E3031" i="42"/>
  <c r="E2853" i="42"/>
  <c r="E2684" i="42"/>
  <c r="E5365" i="42"/>
  <c r="E4581" i="42"/>
  <c r="E4121" i="42"/>
  <c r="E3779" i="42"/>
  <c r="E3570" i="42"/>
  <c r="E3363" i="42"/>
  <c r="E3164" i="42"/>
  <c r="E5669" i="42"/>
  <c r="E4732" i="42"/>
  <c r="E4213" i="42"/>
  <c r="E3830" i="42"/>
  <c r="E3619" i="42"/>
  <c r="E3409" i="42"/>
  <c r="E3210" i="42"/>
  <c r="E3010" i="42"/>
  <c r="E2834" i="42"/>
  <c r="E2661" i="42"/>
  <c r="E2482" i="42"/>
  <c r="E2291" i="42"/>
  <c r="E2107" i="42"/>
  <c r="E1943" i="42"/>
  <c r="E4218" i="42"/>
  <c r="E3411" i="42"/>
  <c r="E2880" i="42"/>
  <c r="E2541" i="42"/>
  <c r="E2254" i="42"/>
  <c r="E1996" i="42"/>
  <c r="E1804" i="42"/>
  <c r="E1632" i="42"/>
  <c r="E6039" i="42"/>
  <c r="E4255" i="42"/>
  <c r="E3910" i="42"/>
  <c r="E3093" i="42"/>
  <c r="E4957" i="42"/>
  <c r="E3903" i="42"/>
  <c r="E3755" i="42"/>
  <c r="E3389" i="42"/>
  <c r="E3057" i="42"/>
  <c r="E4386" i="42"/>
  <c r="E3757" i="42"/>
  <c r="E3391" i="42"/>
  <c r="E3073" i="42"/>
  <c r="E2776" i="42"/>
  <c r="E2580" i="42"/>
  <c r="E2383" i="42"/>
  <c r="E2204" i="42"/>
  <c r="E2021" i="42"/>
  <c r="E1863" i="42"/>
  <c r="E5245" i="42"/>
  <c r="E4506" i="42"/>
  <c r="E4075" i="42"/>
  <c r="E3756" i="42"/>
  <c r="E3546" i="42"/>
  <c r="E3338" i="42"/>
  <c r="E3142" i="42"/>
  <c r="E2953" i="42"/>
  <c r="E2775" i="42"/>
  <c r="E2605" i="42"/>
  <c r="E4953" i="42"/>
  <c r="E4343" i="42"/>
  <c r="E3908" i="42"/>
  <c r="E3685" i="42"/>
  <c r="E3470" i="42"/>
  <c r="E3272" i="42"/>
  <c r="E3071" i="42"/>
  <c r="E5074" i="42"/>
  <c r="E4410" i="42"/>
  <c r="E3975" i="42"/>
  <c r="E3714" i="42"/>
  <c r="E3502" i="42"/>
  <c r="E3303" i="42"/>
  <c r="E3101" i="42"/>
  <c r="E2915" i="42"/>
  <c r="E2742" i="42"/>
  <c r="E2575" i="42"/>
  <c r="E2374" i="42"/>
  <c r="E2199" i="42"/>
  <c r="E5565" i="42"/>
  <c r="E4645" i="42"/>
  <c r="E4162" i="42"/>
  <c r="E3802" i="42"/>
  <c r="E3592" i="42"/>
  <c r="E3381" i="42"/>
  <c r="E3184" i="42"/>
  <c r="E2987" i="42"/>
  <c r="E2810" i="42"/>
  <c r="E2638" i="42"/>
  <c r="E2449" i="42"/>
  <c r="E2270" i="42"/>
  <c r="E2084" i="42"/>
  <c r="E1921" i="42"/>
  <c r="E4749" i="42"/>
  <c r="E4225" i="42"/>
  <c r="E3835" i="42"/>
  <c r="E3624" i="42"/>
  <c r="E3416" i="42"/>
  <c r="E3216" i="42"/>
  <c r="E3014" i="42"/>
  <c r="E2838" i="42"/>
  <c r="E2666" i="42"/>
  <c r="E5273" i="42"/>
  <c r="E4533" i="42"/>
  <c r="E4085" i="42"/>
  <c r="E3762" i="42"/>
  <c r="E3552" i="42"/>
  <c r="E3345" i="42"/>
  <c r="E3148" i="42"/>
  <c r="E5646" i="42"/>
  <c r="E4679" i="42"/>
  <c r="E4183" i="42"/>
  <c r="E3811" i="42"/>
  <c r="E3601" i="42"/>
  <c r="E3392" i="42"/>
  <c r="E3194" i="42"/>
  <c r="E2994" i="42"/>
  <c r="E2819" i="42"/>
  <c r="E2646" i="42"/>
  <c r="E2460" i="42"/>
  <c r="E2279" i="42"/>
  <c r="E2092" i="42"/>
  <c r="E1929" i="42"/>
  <c r="E4116" i="42"/>
  <c r="E5583" i="42"/>
  <c r="E4948" i="42"/>
  <c r="E5280" i="42"/>
  <c r="E5533" i="42"/>
  <c r="E4695" i="42"/>
  <c r="E5237" i="42"/>
  <c r="E3728" i="42"/>
  <c r="E3321" i="42"/>
  <c r="E5642" i="42"/>
  <c r="E4349" i="42"/>
  <c r="E3738" i="42"/>
  <c r="E3359" i="42"/>
  <c r="E3040" i="42"/>
  <c r="E2764" i="42"/>
  <c r="E2567" i="42"/>
  <c r="E2367" i="42"/>
  <c r="E2189" i="42"/>
  <c r="E2009" i="42"/>
  <c r="E1849" i="42"/>
  <c r="E5176" i="42"/>
  <c r="E4464" i="42"/>
  <c r="E4035" i="42"/>
  <c r="E3737" i="42"/>
  <c r="E3527" i="42"/>
  <c r="E3323" i="42"/>
  <c r="E3120" i="42"/>
  <c r="E2938" i="42"/>
  <c r="E2762" i="42"/>
  <c r="E2591" i="42"/>
  <c r="E4889" i="42"/>
  <c r="E4310" i="42"/>
  <c r="E3883" i="42"/>
  <c r="E3668" i="42"/>
  <c r="E3456" i="42"/>
  <c r="E3255" i="42"/>
  <c r="E3055" i="42"/>
  <c r="E5001" i="42"/>
  <c r="E4371" i="42"/>
  <c r="E3933" i="42"/>
  <c r="E3698" i="42"/>
  <c r="E3485" i="42"/>
  <c r="E3287" i="42"/>
  <c r="E3085" i="42"/>
  <c r="E2898" i="42"/>
  <c r="E2726" i="42"/>
  <c r="E2562" i="42"/>
  <c r="E2359" i="42"/>
  <c r="E2182" i="42"/>
  <c r="E5403" i="42"/>
  <c r="E4594" i="42"/>
  <c r="E4129" i="42"/>
  <c r="E3783" i="42"/>
  <c r="E3574" i="42"/>
  <c r="E3367" i="42"/>
  <c r="E3167" i="42"/>
  <c r="E2973" i="42"/>
  <c r="E2796" i="42"/>
  <c r="E2625" i="42"/>
  <c r="E2433" i="42"/>
  <c r="E2252" i="42"/>
  <c r="E2072" i="42"/>
  <c r="E5700" i="42"/>
  <c r="E4698" i="42"/>
  <c r="E4193" i="42"/>
  <c r="E3818" i="42"/>
  <c r="E3608" i="42"/>
  <c r="E3398" i="42"/>
  <c r="E3200" i="42"/>
  <c r="E3000" i="42"/>
  <c r="E2823" i="42"/>
  <c r="E2652" i="42"/>
  <c r="E5198" i="42"/>
  <c r="E4478" i="42"/>
  <c r="E4047" i="42"/>
  <c r="E3743" i="42"/>
  <c r="E3532" i="42"/>
  <c r="E3328" i="42"/>
  <c r="E3125" i="42"/>
  <c r="E5490" i="42"/>
  <c r="E4623" i="42"/>
  <c r="E4148" i="42"/>
  <c r="E3793" i="42"/>
  <c r="E3583" i="42"/>
  <c r="E3375" i="42"/>
  <c r="E3176" i="42"/>
  <c r="E2982" i="42"/>
  <c r="E2804" i="42"/>
  <c r="E2633" i="42"/>
  <c r="E2444" i="42"/>
  <c r="E2262" i="42"/>
  <c r="E2079" i="42"/>
  <c r="E1916" i="42"/>
  <c r="E4001" i="42"/>
  <c r="E4540" i="42"/>
  <c r="E5211" i="42"/>
  <c r="E4983" i="42"/>
  <c r="E5133" i="42"/>
  <c r="E4444" i="42"/>
  <c r="E4952" i="42"/>
  <c r="E3715" i="42"/>
  <c r="E3296" i="42"/>
  <c r="E5344" i="42"/>
  <c r="E4279" i="42"/>
  <c r="E3705" i="42"/>
  <c r="E3340" i="42"/>
  <c r="E2993" i="42"/>
  <c r="E2732" i="42"/>
  <c r="E2547" i="42"/>
  <c r="E2352" i="42"/>
  <c r="E2170" i="42"/>
  <c r="E1997" i="42"/>
  <c r="E1835" i="42"/>
  <c r="E5097" i="42"/>
  <c r="E4422" i="42"/>
  <c r="E3993" i="42"/>
  <c r="E3720" i="42"/>
  <c r="E3507" i="42"/>
  <c r="E3307" i="42"/>
  <c r="E3106" i="42"/>
  <c r="E2920" i="42"/>
  <c r="E2746" i="42"/>
  <c r="E2579" i="42"/>
  <c r="E4835" i="42"/>
  <c r="E4275" i="42"/>
  <c r="E3861" i="42"/>
  <c r="E3650" i="42"/>
  <c r="E3439" i="42"/>
  <c r="E3238" i="42"/>
  <c r="E3037" i="42"/>
  <c r="E4936" i="42"/>
  <c r="E4333" i="42"/>
  <c r="E3899" i="42"/>
  <c r="E3680" i="42"/>
  <c r="E3467" i="42"/>
  <c r="E3267" i="42"/>
  <c r="E3067" i="42"/>
  <c r="E2884" i="42"/>
  <c r="E2714" i="42"/>
  <c r="E2539" i="42"/>
  <c r="E2347" i="42"/>
  <c r="E2164" i="42"/>
  <c r="E5298" i="42"/>
  <c r="E4546" i="42"/>
  <c r="E4093" i="42"/>
  <c r="E3765" i="42"/>
  <c r="E3555" i="42"/>
  <c r="E3352" i="42"/>
  <c r="E3152" i="42"/>
  <c r="E2960" i="42"/>
  <c r="E2783" i="42"/>
  <c r="E2612" i="42"/>
  <c r="E2417" i="42"/>
  <c r="E2238" i="42"/>
  <c r="E2060" i="42"/>
  <c r="E5543" i="42"/>
  <c r="E4643" i="42"/>
  <c r="E4158" i="42"/>
  <c r="E3798" i="42"/>
  <c r="E3589" i="42"/>
  <c r="E3380" i="42"/>
  <c r="E3181" i="42"/>
  <c r="E2986" i="42"/>
  <c r="E2809" i="42"/>
  <c r="E2637" i="42"/>
  <c r="E5130" i="42"/>
  <c r="E4439" i="42"/>
  <c r="E4005" i="42"/>
  <c r="E3726" i="42"/>
  <c r="E3514" i="42"/>
  <c r="E3313" i="42"/>
  <c r="E3110" i="42"/>
  <c r="E5346" i="42"/>
  <c r="E4574" i="42"/>
  <c r="E4113" i="42"/>
  <c r="E3776" i="42"/>
  <c r="E3566" i="42"/>
  <c r="E3360" i="42"/>
  <c r="E3160" i="42"/>
  <c r="E5007" i="42"/>
  <c r="E4748" i="42"/>
  <c r="E4718" i="42"/>
  <c r="E4857" i="42"/>
  <c r="E4258" i="42"/>
  <c r="E4687" i="42"/>
  <c r="E3623" i="42"/>
  <c r="E3281" i="42"/>
  <c r="E5254" i="42"/>
  <c r="E4180" i="42"/>
  <c r="E3688" i="42"/>
  <c r="E3324" i="42"/>
  <c r="E2967" i="42"/>
  <c r="E2719" i="42"/>
  <c r="E2528" i="42"/>
  <c r="E2336" i="42"/>
  <c r="E2154" i="42"/>
  <c r="E1984" i="42"/>
  <c r="E1821" i="42"/>
  <c r="E5026" i="42"/>
  <c r="E4383" i="42"/>
  <c r="E3948" i="42"/>
  <c r="E3704" i="42"/>
  <c r="E3491" i="42"/>
  <c r="E3292" i="42"/>
  <c r="E3091" i="42"/>
  <c r="E2902" i="42"/>
  <c r="E2731" i="42"/>
  <c r="E2566" i="42"/>
  <c r="E4773" i="42"/>
  <c r="E4240" i="42"/>
  <c r="E3844" i="42"/>
  <c r="E3632" i="42"/>
  <c r="E3424" i="42"/>
  <c r="E3222" i="42"/>
  <c r="E3020" i="42"/>
  <c r="E4872" i="42"/>
  <c r="E4299" i="42"/>
  <c r="E3877" i="42"/>
  <c r="E3663" i="42"/>
  <c r="E3452" i="42"/>
  <c r="E3251" i="42"/>
  <c r="E3050" i="42"/>
  <c r="E2869" i="42"/>
  <c r="E2702" i="42"/>
  <c r="E2519" i="42"/>
  <c r="E2330" i="42"/>
  <c r="E2149" i="42"/>
  <c r="E5215" i="42"/>
  <c r="E4486" i="42"/>
  <c r="E4062" i="42"/>
  <c r="E3748" i="42"/>
  <c r="E3539" i="42"/>
  <c r="E3331" i="42"/>
  <c r="E3130" i="42"/>
  <c r="E2948" i="42"/>
  <c r="E2770" i="42"/>
  <c r="E2599" i="42"/>
  <c r="E2402" i="42"/>
  <c r="E2222" i="42"/>
  <c r="E2046" i="42"/>
  <c r="E5378" i="42"/>
  <c r="E4588" i="42"/>
  <c r="E4127" i="42"/>
  <c r="E3782" i="42"/>
  <c r="E3573" i="42"/>
  <c r="E3366" i="42"/>
  <c r="E3166" i="42"/>
  <c r="E2972" i="42"/>
  <c r="E2795" i="42"/>
  <c r="E2623" i="42"/>
  <c r="E5049" i="42"/>
  <c r="E4396" i="42"/>
  <c r="E3963" i="42"/>
  <c r="E3710" i="42"/>
  <c r="E3498" i="42"/>
  <c r="E3298" i="42"/>
  <c r="E3096" i="42"/>
  <c r="E5257" i="42"/>
  <c r="E4517" i="42"/>
  <c r="E4080" i="42"/>
  <c r="E3758" i="42"/>
  <c r="E3548" i="42"/>
  <c r="E3343" i="42"/>
  <c r="E3145" i="42"/>
  <c r="E4652" i="42"/>
  <c r="E3886" i="42"/>
  <c r="E4105" i="42"/>
  <c r="E4189" i="42"/>
  <c r="E5271" i="42"/>
  <c r="E4084" i="42"/>
  <c r="E3572" i="42"/>
  <c r="E3225" i="42"/>
  <c r="E4962" i="42"/>
  <c r="E4038" i="42"/>
  <c r="E3565" i="42"/>
  <c r="E3241" i="42"/>
  <c r="E2904" i="42"/>
  <c r="E2678" i="42"/>
  <c r="E2481" i="42"/>
  <c r="E2290" i="42"/>
  <c r="E2106" i="42"/>
  <c r="E1942" i="42"/>
  <c r="E1783" i="42"/>
  <c r="E4841" i="42"/>
  <c r="E4276" i="42"/>
  <c r="E3863" i="42"/>
  <c r="E3652" i="42"/>
  <c r="E3443" i="42"/>
  <c r="E3239" i="42"/>
  <c r="E3038" i="42"/>
  <c r="E2859" i="42"/>
  <c r="E2692" i="42"/>
  <c r="E5465" i="42"/>
  <c r="E4611" i="42"/>
  <c r="E4140" i="42"/>
  <c r="E3790" i="42"/>
  <c r="E3580" i="42"/>
  <c r="E3372" i="42"/>
  <c r="E3172" i="42"/>
  <c r="E5735" i="42"/>
  <c r="E4705" i="42"/>
  <c r="E4198" i="42"/>
  <c r="E3821" i="42"/>
  <c r="E3610" i="42"/>
  <c r="E3400" i="42"/>
  <c r="E3203" i="42"/>
  <c r="E3002" i="42"/>
  <c r="E2825" i="42"/>
  <c r="E2654" i="42"/>
  <c r="E2475" i="42"/>
  <c r="E2285" i="42"/>
  <c r="E2101" i="42"/>
  <c r="E4997" i="42"/>
  <c r="E4369" i="42"/>
  <c r="E3929" i="42"/>
  <c r="E3697" i="42"/>
  <c r="E3484" i="42"/>
  <c r="E3286" i="42"/>
  <c r="E3084" i="42"/>
  <c r="E2897" i="42"/>
  <c r="E2725" i="42"/>
  <c r="E2561" i="42"/>
  <c r="E2358" i="42"/>
  <c r="E2180" i="42"/>
  <c r="E2003" i="42"/>
  <c r="E5143" i="42"/>
  <c r="E4447" i="42"/>
  <c r="E4012" i="42"/>
  <c r="E3729" i="42"/>
  <c r="E3517" i="42"/>
  <c r="E3316" i="42"/>
  <c r="E3113" i="42"/>
  <c r="E2929" i="42"/>
  <c r="E2753" i="42"/>
  <c r="E2585" i="42"/>
  <c r="E4855" i="42"/>
  <c r="E4289" i="42"/>
  <c r="E3870" i="42"/>
  <c r="E3659" i="42"/>
  <c r="E3447" i="42"/>
  <c r="E3246" i="42"/>
  <c r="E3044" i="42"/>
  <c r="E5035" i="42"/>
  <c r="E4388" i="42"/>
  <c r="E3956" i="42"/>
  <c r="E3706" i="42"/>
  <c r="E3494" i="42"/>
  <c r="E3294" i="42"/>
  <c r="E3094" i="42"/>
  <c r="E2906" i="42"/>
  <c r="E2733" i="42"/>
  <c r="E2569" i="42"/>
  <c r="E2368" i="42"/>
  <c r="E2190" i="42"/>
  <c r="E2010" i="42"/>
  <c r="E4909" i="42"/>
  <c r="E3674" i="42"/>
  <c r="E3061" i="42"/>
  <c r="E5621" i="42"/>
  <c r="E5145" i="42"/>
  <c r="E3907" i="42"/>
  <c r="E4008" i="42"/>
  <c r="E4975" i="42"/>
  <c r="E3928" i="42"/>
  <c r="E3557" i="42"/>
  <c r="E3156" i="42"/>
  <c r="E4844" i="42"/>
  <c r="E3950" i="42"/>
  <c r="E3547" i="42"/>
  <c r="E3193" i="42"/>
  <c r="E2890" i="42"/>
  <c r="E2645" i="42"/>
  <c r="E2459" i="42"/>
  <c r="E2278" i="42"/>
  <c r="E2090" i="42"/>
  <c r="E1928" i="42"/>
  <c r="E1769" i="42"/>
  <c r="E4775" i="42"/>
  <c r="E4243" i="42"/>
  <c r="E3845" i="42"/>
  <c r="E3634" i="42"/>
  <c r="E3425" i="42"/>
  <c r="E3224" i="42"/>
  <c r="E3023" i="42"/>
  <c r="E2846" i="42"/>
  <c r="E2677" i="42"/>
  <c r="E5329" i="42"/>
  <c r="E4559" i="42"/>
  <c r="E4106" i="42"/>
  <c r="E3771" i="42"/>
  <c r="E3561" i="42"/>
  <c r="E3356" i="42"/>
  <c r="E3157" i="42"/>
  <c r="E5576" i="42"/>
  <c r="E4654" i="42"/>
  <c r="E4163" i="42"/>
  <c r="E3803" i="42"/>
  <c r="E3594" i="42"/>
  <c r="E3383" i="42"/>
  <c r="E3185" i="42"/>
  <c r="E2988" i="42"/>
  <c r="E2811" i="42"/>
  <c r="E2639" i="42"/>
  <c r="E2450" i="42"/>
  <c r="E2271" i="42"/>
  <c r="E2085" i="42"/>
  <c r="E4933" i="42"/>
  <c r="E4331" i="42"/>
  <c r="E3896" i="42"/>
  <c r="E3679" i="42"/>
  <c r="E3465" i="42"/>
  <c r="E3266" i="42"/>
  <c r="E3066" i="42"/>
  <c r="E2883" i="42"/>
  <c r="E2713" i="42"/>
  <c r="E2537" i="42"/>
  <c r="E2346" i="42"/>
  <c r="E2163" i="42"/>
  <c r="E1990" i="42"/>
  <c r="E5058" i="42"/>
  <c r="E4402" i="42"/>
  <c r="E3967" i="42"/>
  <c r="E3712" i="42"/>
  <c r="E3500" i="42"/>
  <c r="E3300" i="42"/>
  <c r="E3098" i="42"/>
  <c r="E2913" i="42"/>
  <c r="E2738" i="42"/>
  <c r="E2573" i="42"/>
  <c r="E4797" i="42"/>
  <c r="E4254" i="42"/>
  <c r="E3850" i="42"/>
  <c r="E3639" i="42"/>
  <c r="E3430" i="42"/>
  <c r="E3229" i="42"/>
  <c r="E3028" i="42"/>
  <c r="E4965" i="42"/>
  <c r="E4353" i="42"/>
  <c r="E3915" i="42"/>
  <c r="E3689" i="42"/>
  <c r="E3477" i="42"/>
  <c r="E3277" i="42"/>
  <c r="E3074" i="42"/>
  <c r="E2891" i="42"/>
  <c r="E2720" i="42"/>
  <c r="E2550" i="42"/>
  <c r="E2353" i="42"/>
  <c r="E2172" i="42"/>
  <c r="E1998" i="42"/>
  <c r="E4735" i="42"/>
  <c r="E3620" i="42"/>
  <c r="E3011" i="42"/>
  <c r="E5174" i="42"/>
  <c r="E4767" i="42"/>
  <c r="E3747" i="42"/>
  <c r="E3827" i="42"/>
  <c r="E4711" i="42"/>
  <c r="E3913" i="42"/>
  <c r="E3460" i="42"/>
  <c r="E3123" i="42"/>
  <c r="E4678" i="42"/>
  <c r="E3912" i="42"/>
  <c r="E3528" i="42"/>
  <c r="E3159" i="42"/>
  <c r="E2860" i="42"/>
  <c r="E2631" i="42"/>
  <c r="E2443" i="42"/>
  <c r="E2261" i="42"/>
  <c r="E2078" i="42"/>
  <c r="E1915" i="42"/>
  <c r="E1752" i="42"/>
  <c r="E4722" i="42"/>
  <c r="E4209" i="42"/>
  <c r="E3826" i="42"/>
  <c r="E3615" i="42"/>
  <c r="E3406" i="42"/>
  <c r="E3208" i="42"/>
  <c r="E3007" i="42"/>
  <c r="E2832" i="42"/>
  <c r="E2659" i="42"/>
  <c r="E5238" i="42"/>
  <c r="E4500" i="42"/>
  <c r="E4072" i="42"/>
  <c r="E3753" i="42"/>
  <c r="E3544" i="42"/>
  <c r="E3337" i="42"/>
  <c r="E3141" i="42"/>
  <c r="E5411" i="42"/>
  <c r="E4598" i="42"/>
  <c r="E4131" i="42"/>
  <c r="E3784" i="42"/>
  <c r="E3575" i="42"/>
  <c r="E3368" i="42"/>
  <c r="E3168" i="42"/>
  <c r="E2975" i="42"/>
  <c r="E2797" i="42"/>
  <c r="E2626" i="42"/>
  <c r="E2434" i="42"/>
  <c r="E2253" i="42"/>
  <c r="E2073" i="42"/>
  <c r="E4870" i="42"/>
  <c r="E4297" i="42"/>
  <c r="E3874" i="42"/>
  <c r="E3662" i="42"/>
  <c r="E3451" i="42"/>
  <c r="E3249" i="42"/>
  <c r="E3047" i="42"/>
  <c r="E2868" i="42"/>
  <c r="E2701" i="42"/>
  <c r="E2518" i="42"/>
  <c r="E2329" i="42"/>
  <c r="E2148" i="42"/>
  <c r="E1975" i="42"/>
  <c r="E4990" i="42"/>
  <c r="E4364" i="42"/>
  <c r="E3926" i="42"/>
  <c r="E3694" i="42"/>
  <c r="E3483" i="42"/>
  <c r="E3284" i="42"/>
  <c r="E5577" i="42"/>
  <c r="E3611" i="42"/>
  <c r="E2954" i="42"/>
  <c r="E1809" i="42"/>
  <c r="E3275" i="42"/>
  <c r="E4206" i="42"/>
  <c r="E4817" i="42"/>
  <c r="E3033" i="42"/>
  <c r="E5150" i="42"/>
  <c r="E3114" i="42"/>
  <c r="E2027" i="42"/>
  <c r="E3350" i="42"/>
  <c r="E2598" i="42"/>
  <c r="E3675" i="42"/>
  <c r="E5116" i="42"/>
  <c r="E3511" i="42"/>
  <c r="E2877" i="42"/>
  <c r="E2512" i="42"/>
  <c r="E2139" i="42"/>
  <c r="E4437" i="42"/>
  <c r="E3109" i="42"/>
  <c r="E2597" i="42"/>
  <c r="E2212" i="42"/>
  <c r="E1923" i="42"/>
  <c r="E1712" i="42"/>
  <c r="E1530" i="42"/>
  <c r="E1363" i="42"/>
  <c r="E3824" i="42"/>
  <c r="E3206" i="42"/>
  <c r="E2767" i="42"/>
  <c r="E2432" i="42"/>
  <c r="E2161" i="42"/>
  <c r="E1922" i="42"/>
  <c r="E4200" i="42"/>
  <c r="E3401" i="42"/>
  <c r="E2878" i="42"/>
  <c r="E2534" i="42"/>
  <c r="E2249" i="42"/>
  <c r="E1994" i="42"/>
  <c r="E1802" i="42"/>
  <c r="E4290" i="42"/>
  <c r="E3449" i="42"/>
  <c r="E3866" i="42"/>
  <c r="E3243" i="42"/>
  <c r="E2786" i="42"/>
  <c r="E2451" i="42"/>
  <c r="E4070" i="42"/>
  <c r="E3336" i="42"/>
  <c r="E2841" i="42"/>
  <c r="E2502" i="42"/>
  <c r="E2221" i="42"/>
  <c r="E1971" i="42"/>
  <c r="E1784" i="42"/>
  <c r="E1613" i="42"/>
  <c r="E1459" i="42"/>
  <c r="E1244" i="42"/>
  <c r="E1055" i="42"/>
  <c r="E875" i="42"/>
  <c r="E701" i="42"/>
  <c r="E523" i="42"/>
  <c r="E4268" i="42"/>
  <c r="E3437" i="42"/>
  <c r="E2895" i="42"/>
  <c r="E2560" i="42"/>
  <c r="E2266" i="42"/>
  <c r="E5343" i="42"/>
  <c r="E3598" i="42"/>
  <c r="E2939" i="42"/>
  <c r="E1797" i="42"/>
  <c r="E3256" i="42"/>
  <c r="E4171" i="42"/>
  <c r="E4753" i="42"/>
  <c r="E3017" i="42"/>
  <c r="E5071" i="42"/>
  <c r="E3100" i="42"/>
  <c r="E2015" i="42"/>
  <c r="E3330" i="42"/>
  <c r="E5696" i="42"/>
  <c r="E3621" i="42"/>
  <c r="E4901" i="42"/>
  <c r="E3459" i="42"/>
  <c r="E2790" i="42"/>
  <c r="E2424" i="42"/>
  <c r="E2067" i="42"/>
  <c r="E3889" i="42"/>
  <c r="E2971" i="42"/>
  <c r="E2513" i="42"/>
  <c r="E2192" i="42"/>
  <c r="E1908" i="42"/>
  <c r="E1696" i="42"/>
  <c r="E1518" i="42"/>
  <c r="E5317" i="42"/>
  <c r="E3769" i="42"/>
  <c r="E3155" i="42"/>
  <c r="E2735" i="42"/>
  <c r="E2407" i="42"/>
  <c r="E2137" i="42"/>
  <c r="E1907" i="42"/>
  <c r="E4100" i="42"/>
  <c r="E3354" i="42"/>
  <c r="E2850" i="42"/>
  <c r="E2509" i="42"/>
  <c r="E2227" i="42"/>
  <c r="E1974" i="42"/>
  <c r="E1787" i="42"/>
  <c r="E4192" i="42"/>
  <c r="E5751" i="42"/>
  <c r="E3812" i="42"/>
  <c r="E3195" i="42"/>
  <c r="E2760" i="42"/>
  <c r="E2426" i="42"/>
  <c r="E3943" i="42"/>
  <c r="E3290" i="42"/>
  <c r="E2812" i="42"/>
  <c r="E2480" i="42"/>
  <c r="E2203" i="42"/>
  <c r="E1951" i="42"/>
  <c r="E1768" i="42"/>
  <c r="E1599" i="42"/>
  <c r="E1447" i="42"/>
  <c r="E1227" i="42"/>
  <c r="E1040" i="42"/>
  <c r="E857" i="42"/>
  <c r="E684" i="42"/>
  <c r="E506" i="42"/>
  <c r="E4167" i="42"/>
  <c r="E3385" i="42"/>
  <c r="E2865" i="42"/>
  <c r="E2525" i="42"/>
  <c r="E2242" i="42"/>
  <c r="E1988" i="42"/>
  <c r="E1798" i="42"/>
  <c r="E1624" i="42"/>
  <c r="E1470" i="42"/>
  <c r="E4639" i="42"/>
  <c r="E3588" i="42"/>
  <c r="E2985" i="42"/>
  <c r="E2635" i="42"/>
  <c r="E2333" i="42"/>
  <c r="E2063" i="42"/>
  <c r="E1853" i="42"/>
  <c r="E4793" i="42"/>
  <c r="E3638" i="42"/>
  <c r="E3027" i="42"/>
  <c r="E2662" i="42"/>
  <c r="E2354" i="42"/>
  <c r="E2080" i="42"/>
  <c r="E1868" i="42"/>
  <c r="E3843" i="42"/>
  <c r="E3221" i="42"/>
  <c r="E2774" i="42"/>
  <c r="E2440" i="42"/>
  <c r="E2169" i="42"/>
  <c r="E1927" i="42"/>
  <c r="E1743" i="42"/>
  <c r="E3839" i="42"/>
  <c r="E3220" i="42"/>
  <c r="E2773" i="42"/>
  <c r="E2437" i="42"/>
  <c r="E2168" i="42"/>
  <c r="E1926" i="42"/>
  <c r="E4414" i="42"/>
  <c r="E3265" i="42"/>
  <c r="E2707" i="42"/>
  <c r="E4956" i="42"/>
  <c r="E3072" i="42"/>
  <c r="E3825" i="42"/>
  <c r="E4265" i="42"/>
  <c r="E2855" i="42"/>
  <c r="E4449" i="42"/>
  <c r="E2930" i="42"/>
  <c r="E5286" i="42"/>
  <c r="E3151" i="42"/>
  <c r="E4976" i="42"/>
  <c r="E3479" i="42"/>
  <c r="E4471" i="42"/>
  <c r="E3325" i="42"/>
  <c r="E2777" i="42"/>
  <c r="E2409" i="42"/>
  <c r="E2053" i="42"/>
  <c r="E3831" i="42"/>
  <c r="E2944" i="42"/>
  <c r="E2490" i="42"/>
  <c r="E2165" i="42"/>
  <c r="E1892" i="42"/>
  <c r="E1684" i="42"/>
  <c r="E1501" i="42"/>
  <c r="E5083" i="42"/>
  <c r="E3717" i="42"/>
  <c r="E3103" i="42"/>
  <c r="E2710" i="42"/>
  <c r="E2388" i="42"/>
  <c r="E2112" i="42"/>
  <c r="E1891" i="42"/>
  <c r="E3980" i="42"/>
  <c r="E3304" i="42"/>
  <c r="E2820" i="42"/>
  <c r="E2485" i="42"/>
  <c r="E2208" i="42"/>
  <c r="E1958" i="42"/>
  <c r="E1772" i="42"/>
  <c r="E4087" i="42"/>
  <c r="E5269" i="42"/>
  <c r="E3759" i="42"/>
  <c r="E3147" i="42"/>
  <c r="E2729" i="42"/>
  <c r="E2404" i="42"/>
  <c r="E3860" i="42"/>
  <c r="E3236" i="42"/>
  <c r="E2785" i="42"/>
  <c r="E2448" i="42"/>
  <c r="E2179" i="42"/>
  <c r="E1934" i="42"/>
  <c r="E1750" i="42"/>
  <c r="E1587" i="42"/>
  <c r="E1431" i="42"/>
  <c r="E1208" i="42"/>
  <c r="E1026" i="42"/>
  <c r="E845" i="42"/>
  <c r="E669" i="42"/>
  <c r="E487" i="42"/>
  <c r="E4067" i="42"/>
  <c r="E3335" i="42"/>
  <c r="E2837" i="42"/>
  <c r="E2501" i="42"/>
  <c r="E2220" i="42"/>
  <c r="E4126" i="42"/>
  <c r="E3237" i="42"/>
  <c r="E2693" i="42"/>
  <c r="E4893" i="42"/>
  <c r="E3056" i="42"/>
  <c r="E3806" i="42"/>
  <c r="E4232" i="42"/>
  <c r="E2840" i="42"/>
  <c r="E4406" i="42"/>
  <c r="E2914" i="42"/>
  <c r="E5207" i="42"/>
  <c r="E3129" i="42"/>
  <c r="E4913" i="42"/>
  <c r="E3462" i="42"/>
  <c r="E4432" i="42"/>
  <c r="E3310" i="42"/>
  <c r="E2765" i="42"/>
  <c r="E2397" i="42"/>
  <c r="E2039" i="42"/>
  <c r="E3778" i="42"/>
  <c r="E2852" i="42"/>
  <c r="E2461" i="42"/>
  <c r="E2140" i="42"/>
  <c r="E1877" i="42"/>
  <c r="E1671" i="42"/>
  <c r="E1488" i="42"/>
  <c r="E4882" i="42"/>
  <c r="E3667" i="42"/>
  <c r="E3052" i="42"/>
  <c r="E2682" i="42"/>
  <c r="E2365" i="42"/>
  <c r="E2089" i="42"/>
  <c r="E1875" i="42"/>
  <c r="E3878" i="42"/>
  <c r="E3253" i="42"/>
  <c r="E2791" i="42"/>
  <c r="E2455" i="42"/>
  <c r="E2186" i="42"/>
  <c r="E1939" i="42"/>
  <c r="E1755" i="42"/>
  <c r="E3965" i="42"/>
  <c r="E5045" i="42"/>
  <c r="E3707" i="42"/>
  <c r="E3095" i="42"/>
  <c r="E2704" i="42"/>
  <c r="E5593" i="42"/>
  <c r="E3805" i="42"/>
  <c r="E3187" i="42"/>
  <c r="E2758" i="42"/>
  <c r="E2422" i="42"/>
  <c r="E2153" i="42"/>
  <c r="E1917" i="42"/>
  <c r="E1732" i="42"/>
  <c r="E1575" i="42"/>
  <c r="E1415" i="42"/>
  <c r="E1193" i="42"/>
  <c r="E1012" i="42"/>
  <c r="E831" i="42"/>
  <c r="E652" i="42"/>
  <c r="E469" i="42"/>
  <c r="E3942" i="42"/>
  <c r="E3288" i="42"/>
  <c r="E2808" i="42"/>
  <c r="E2479" i="42"/>
  <c r="E2202" i="42"/>
  <c r="E1950" i="42"/>
  <c r="E1767" i="42"/>
  <c r="E1598" i="42"/>
  <c r="E1446" i="42"/>
  <c r="E4362" i="42"/>
  <c r="E3480" i="42"/>
  <c r="E2927" i="42"/>
  <c r="E2583" i="42"/>
  <c r="E2287" i="42"/>
  <c r="E2019" i="42"/>
  <c r="E1823" i="42"/>
  <c r="E4473" i="42"/>
  <c r="E3531" i="42"/>
  <c r="E2956" i="42"/>
  <c r="E2608" i="42"/>
  <c r="E2307" i="42"/>
  <c r="E2042" i="42"/>
  <c r="E5163" i="42"/>
  <c r="E3735" i="42"/>
  <c r="E3118" i="42"/>
  <c r="E2717" i="42"/>
  <c r="E2395" i="42"/>
  <c r="E2121" i="42"/>
  <c r="E1896" i="42"/>
  <c r="E5162" i="42"/>
  <c r="E3732" i="42"/>
  <c r="E3116" i="42"/>
  <c r="E2716" i="42"/>
  <c r="E2394" i="42"/>
  <c r="E2119" i="42"/>
  <c r="E1895" i="42"/>
  <c r="E3833" i="42"/>
  <c r="E3215" i="42"/>
  <c r="E2772" i="42"/>
  <c r="E2436" i="42"/>
  <c r="E2167" i="42"/>
  <c r="E1925" i="42"/>
  <c r="E1739" i="42"/>
  <c r="E1581" i="42"/>
  <c r="E1425" i="42"/>
  <c r="E1202" i="42"/>
  <c r="E1019" i="42"/>
  <c r="E839" i="42"/>
  <c r="E662" i="42"/>
  <c r="E4462" i="42"/>
  <c r="E5183" i="42"/>
  <c r="E2511" i="42"/>
  <c r="E4348" i="42"/>
  <c r="E2888" i="42"/>
  <c r="E3614" i="42"/>
  <c r="E3858" i="42"/>
  <c r="E2686" i="42"/>
  <c r="E4015" i="42"/>
  <c r="E2755" i="42"/>
  <c r="E4538" i="42"/>
  <c r="E3082" i="42"/>
  <c r="E4741" i="42"/>
  <c r="E3413" i="42"/>
  <c r="E4318" i="42"/>
  <c r="E3259" i="42"/>
  <c r="E2749" i="42"/>
  <c r="E2384" i="42"/>
  <c r="E2022" i="42"/>
  <c r="E3725" i="42"/>
  <c r="E2822" i="42"/>
  <c r="E2435" i="42"/>
  <c r="E2117" i="42"/>
  <c r="E1860" i="42"/>
  <c r="E1659" i="42"/>
  <c r="E1476" i="42"/>
  <c r="E4712" i="42"/>
  <c r="E3613" i="42"/>
  <c r="E3005" i="42"/>
  <c r="E2648" i="42"/>
  <c r="E2343" i="42"/>
  <c r="E2071" i="42"/>
  <c r="E1859" i="42"/>
  <c r="E3823" i="42"/>
  <c r="E3204" i="42"/>
  <c r="E2766" i="42"/>
  <c r="E2429" i="42"/>
  <c r="E2159" i="42"/>
  <c r="E1920" i="42"/>
  <c r="E1735" i="42"/>
  <c r="E3871" i="42"/>
  <c r="E4852" i="42"/>
  <c r="E3655" i="42"/>
  <c r="E3043" i="42"/>
  <c r="E2673" i="42"/>
  <c r="E5230" i="42"/>
  <c r="E3752" i="42"/>
  <c r="E3140" i="42"/>
  <c r="E2727" i="42"/>
  <c r="E2401" i="42"/>
  <c r="E2131" i="42"/>
  <c r="E1900" i="42"/>
  <c r="E1719" i="42"/>
  <c r="E1563" i="42"/>
  <c r="E1400" i="42"/>
  <c r="E1178" i="42"/>
  <c r="E998" i="42"/>
  <c r="E814" i="42"/>
  <c r="E639" i="42"/>
  <c r="E453" i="42"/>
  <c r="E3859" i="42"/>
  <c r="E3235" i="42"/>
  <c r="E2781" i="42"/>
  <c r="E2447" i="42"/>
  <c r="E2177" i="42"/>
  <c r="E1933" i="42"/>
  <c r="E1749" i="42"/>
  <c r="E1586" i="42"/>
  <c r="E1430" i="42"/>
  <c r="E4257" i="42"/>
  <c r="E3431" i="42"/>
  <c r="E2894" i="42"/>
  <c r="E2555" i="42"/>
  <c r="E2265" i="42"/>
  <c r="E2004" i="42"/>
  <c r="E1810" i="42"/>
  <c r="E4355" i="42"/>
  <c r="E3478" i="42"/>
  <c r="E2926" i="42"/>
  <c r="E2582" i="42"/>
  <c r="E2286" i="42"/>
  <c r="E2018" i="42"/>
  <c r="E4945" i="42"/>
  <c r="E3684" i="42"/>
  <c r="E3069" i="42"/>
  <c r="E2690" i="42"/>
  <c r="E2372" i="42"/>
  <c r="E2097" i="42"/>
  <c r="E1880" i="42"/>
  <c r="E4942" i="42"/>
  <c r="E3681" i="42"/>
  <c r="E3068" i="42"/>
  <c r="E2688" i="42"/>
  <c r="E2371" i="42"/>
  <c r="E2096" i="42"/>
  <c r="E5377" i="42"/>
  <c r="E3780" i="42"/>
  <c r="E3165" i="42"/>
  <c r="E2743" i="42"/>
  <c r="E2412" i="42"/>
  <c r="E2141" i="42"/>
  <c r="E1909" i="42"/>
  <c r="E1725" i="42"/>
  <c r="E1569" i="42"/>
  <c r="E1409" i="42"/>
  <c r="E1184" i="42"/>
  <c r="E1004" i="42"/>
  <c r="E823" i="42"/>
  <c r="E646" i="42"/>
  <c r="E4273" i="42"/>
  <c r="E5034" i="42"/>
  <c r="E2496" i="42"/>
  <c r="E4312" i="42"/>
  <c r="E2873" i="42"/>
  <c r="E3597" i="42"/>
  <c r="E3838" i="42"/>
  <c r="E2668" i="42"/>
  <c r="E3972" i="42"/>
  <c r="E2741" i="42"/>
  <c r="E4484" i="42"/>
  <c r="E2959" i="42"/>
  <c r="E4357" i="42"/>
  <c r="E3280" i="42"/>
  <c r="E4040" i="42"/>
  <c r="E3122" i="42"/>
  <c r="E2708" i="42"/>
  <c r="E2337" i="42"/>
  <c r="E1985" i="42"/>
  <c r="E3568" i="42"/>
  <c r="E2794" i="42"/>
  <c r="E2411" i="42"/>
  <c r="E2093" i="42"/>
  <c r="E1847" i="42"/>
  <c r="E1618" i="42"/>
  <c r="E1464" i="42"/>
  <c r="E4555" i="42"/>
  <c r="E3559" i="42"/>
  <c r="E2970" i="42"/>
  <c r="E2621" i="42"/>
  <c r="E2320" i="42"/>
  <c r="E2051" i="42"/>
  <c r="E5313" i="42"/>
  <c r="E3768" i="42"/>
  <c r="E3154" i="42"/>
  <c r="E2734" i="42"/>
  <c r="E2406" i="42"/>
  <c r="E2136" i="42"/>
  <c r="E1906" i="42"/>
  <c r="E5752" i="42"/>
  <c r="E3817" i="42"/>
  <c r="E4685" i="42"/>
  <c r="E3602" i="42"/>
  <c r="E2995" i="42"/>
  <c r="E2642" i="42"/>
  <c r="E5013" i="42"/>
  <c r="E3700" i="42"/>
  <c r="E3089" i="42"/>
  <c r="E2703" i="42"/>
  <c r="E2382" i="42"/>
  <c r="E2105" i="42"/>
  <c r="E1884" i="42"/>
  <c r="E1705" i="42"/>
  <c r="E1549" i="42"/>
  <c r="E1385" i="42"/>
  <c r="E1160" i="42"/>
  <c r="E982" i="42"/>
  <c r="E799" i="42"/>
  <c r="E626" i="42"/>
  <c r="E5592" i="42"/>
  <c r="E3804" i="42"/>
  <c r="E3186" i="42"/>
  <c r="E2752" i="42"/>
  <c r="E2421" i="42"/>
  <c r="E2152" i="42"/>
  <c r="E1914" i="42"/>
  <c r="E1731" i="42"/>
  <c r="E1574" i="42"/>
  <c r="E1414" i="42"/>
  <c r="E4156" i="42"/>
  <c r="E3379" i="42"/>
  <c r="E2863" i="42"/>
  <c r="E2523" i="42"/>
  <c r="E2241" i="42"/>
  <c r="E1987" i="42"/>
  <c r="E1795" i="42"/>
  <c r="E4252" i="42"/>
  <c r="E3429" i="42"/>
  <c r="E4585" i="42"/>
  <c r="E4110" i="42"/>
  <c r="E2321" i="42"/>
  <c r="E3909" i="42"/>
  <c r="E2718" i="42"/>
  <c r="E3405" i="42"/>
  <c r="E3647" i="42"/>
  <c r="E2504" i="42"/>
  <c r="E3730" i="42"/>
  <c r="E2586" i="42"/>
  <c r="E4092" i="42"/>
  <c r="E2945" i="42"/>
  <c r="E4323" i="42"/>
  <c r="E3262" i="42"/>
  <c r="E3998" i="42"/>
  <c r="E3108" i="42"/>
  <c r="E2695" i="42"/>
  <c r="E2322" i="42"/>
  <c r="E1970" i="42"/>
  <c r="E3513" i="42"/>
  <c r="E2768" i="42"/>
  <c r="E2392" i="42"/>
  <c r="E2074" i="42"/>
  <c r="E1832" i="42"/>
  <c r="E1604" i="42"/>
  <c r="E1452" i="42"/>
  <c r="E4415" i="42"/>
  <c r="E3505" i="42"/>
  <c r="E2943" i="42"/>
  <c r="E2596" i="42"/>
  <c r="E2297" i="42"/>
  <c r="E2028" i="42"/>
  <c r="E5080" i="42"/>
  <c r="E3716" i="42"/>
  <c r="E3102" i="42"/>
  <c r="E2709" i="42"/>
  <c r="E2387" i="42"/>
  <c r="E2110" i="42"/>
  <c r="E1888" i="42"/>
  <c r="E5283" i="42"/>
  <c r="E3763" i="42"/>
  <c r="E4521" i="42"/>
  <c r="E3549" i="42"/>
  <c r="E2963" i="42"/>
  <c r="E2615" i="42"/>
  <c r="E4828" i="42"/>
  <c r="E3649" i="42"/>
  <c r="E3036" i="42"/>
  <c r="E2669" i="42"/>
  <c r="E2357" i="42"/>
  <c r="E2083" i="42"/>
  <c r="E1871" i="42"/>
  <c r="E1691" i="42"/>
  <c r="E1537" i="42"/>
  <c r="E1373" i="42"/>
  <c r="E1145" i="42"/>
  <c r="E964" i="42"/>
  <c r="E786" i="42"/>
  <c r="E612" i="42"/>
  <c r="E5228" i="42"/>
  <c r="E3750" i="42"/>
  <c r="E3137" i="42"/>
  <c r="E2723" i="42"/>
  <c r="E2400" i="42"/>
  <c r="E2130" i="42"/>
  <c r="E1899" i="42"/>
  <c r="E1718" i="42"/>
  <c r="E1562" i="42"/>
  <c r="E1399" i="42"/>
  <c r="E4051" i="42"/>
  <c r="E3329" i="42"/>
  <c r="E2836" i="42"/>
  <c r="E2500" i="42"/>
  <c r="E2219" i="42"/>
  <c r="E1967" i="42"/>
  <c r="E1781" i="42"/>
  <c r="E4150" i="42"/>
  <c r="E3377" i="42"/>
  <c r="E2862" i="42"/>
  <c r="E2521" i="42"/>
  <c r="E2240" i="42"/>
  <c r="E1986" i="42"/>
  <c r="E4608" i="42"/>
  <c r="E3579" i="42"/>
  <c r="E2979" i="42"/>
  <c r="E4360" i="42"/>
  <c r="E4079" i="42"/>
  <c r="E2305" i="42"/>
  <c r="E3884" i="42"/>
  <c r="E2706" i="42"/>
  <c r="E3387" i="42"/>
  <c r="E3626" i="42"/>
  <c r="E2489" i="42"/>
  <c r="E3713" i="42"/>
  <c r="E2574" i="42"/>
  <c r="E4054" i="42"/>
  <c r="E2896" i="42"/>
  <c r="E4219" i="42"/>
  <c r="E3214" i="42"/>
  <c r="E3887" i="42"/>
  <c r="E3060" i="42"/>
  <c r="E2619" i="42"/>
  <c r="E2245" i="42"/>
  <c r="E1903" i="42"/>
  <c r="E3362" i="42"/>
  <c r="E2737" i="42"/>
  <c r="E2369" i="42"/>
  <c r="E2054" i="42"/>
  <c r="E1789" i="42"/>
  <c r="E1592" i="42"/>
  <c r="E1440" i="42"/>
  <c r="E4305" i="42"/>
  <c r="E3455" i="42"/>
  <c r="E2908" i="42"/>
  <c r="E2571" i="42"/>
  <c r="E2275" i="42"/>
  <c r="E2012" i="42"/>
  <c r="E4880" i="42"/>
  <c r="E3666" i="42"/>
  <c r="E3051" i="42"/>
  <c r="E2680" i="42"/>
  <c r="E2364" i="42"/>
  <c r="E2088" i="42"/>
  <c r="E1874" i="42"/>
  <c r="E5055" i="42"/>
  <c r="E3711" i="42"/>
  <c r="E4395" i="42"/>
  <c r="E3495" i="42"/>
  <c r="E2934" i="42"/>
  <c r="E2589" i="42"/>
  <c r="E4663" i="42"/>
  <c r="E3596" i="42"/>
  <c r="E2990" i="42"/>
  <c r="E2640" i="42"/>
  <c r="E2335" i="42"/>
  <c r="E2065" i="42"/>
  <c r="E1855" i="42"/>
  <c r="E1678" i="42"/>
  <c r="E1525" i="42"/>
  <c r="E1354" i="42"/>
  <c r="E1131" i="42"/>
  <c r="E948" i="42"/>
  <c r="E772" i="42"/>
  <c r="E600" i="42"/>
  <c r="E5012" i="42"/>
  <c r="E3699" i="42"/>
  <c r="E3088" i="42"/>
  <c r="E2698" i="42"/>
  <c r="E2379" i="42"/>
  <c r="E2104" i="42"/>
  <c r="E1883" i="42"/>
  <c r="E1704" i="42"/>
  <c r="E1548" i="42"/>
  <c r="E1384" i="42"/>
  <c r="E3923" i="42"/>
  <c r="E3282" i="42"/>
  <c r="E2807" i="42"/>
  <c r="E2477" i="42"/>
  <c r="E2201" i="42"/>
  <c r="E1949" i="42"/>
  <c r="E1766" i="42"/>
  <c r="E4046" i="42"/>
  <c r="E3326" i="42"/>
  <c r="E2835" i="42"/>
  <c r="E2499" i="42"/>
  <c r="E2218" i="42"/>
  <c r="E1966" i="42"/>
  <c r="E4457" i="42"/>
  <c r="E3525" i="42"/>
  <c r="E2952" i="42"/>
  <c r="E2603" i="42"/>
  <c r="E2304" i="42"/>
  <c r="E2034" i="42"/>
  <c r="E1836" i="42"/>
  <c r="E4454" i="42"/>
  <c r="E3521" i="42"/>
  <c r="E2951" i="42"/>
  <c r="E2602" i="42"/>
  <c r="E2303" i="42"/>
  <c r="E2033" i="42"/>
  <c r="E4088" i="42"/>
  <c r="E3653" i="42"/>
  <c r="E2138" i="42"/>
  <c r="E3686" i="42"/>
  <c r="E2546" i="42"/>
  <c r="E3207" i="42"/>
  <c r="E3436" i="42"/>
  <c r="E2316" i="42"/>
  <c r="E3519" i="42"/>
  <c r="E2389" i="42"/>
  <c r="E3764" i="42"/>
  <c r="E2782" i="42"/>
  <c r="E3922" i="42"/>
  <c r="E3080" i="42"/>
  <c r="E3740" i="42"/>
  <c r="E2968" i="42"/>
  <c r="E2607" i="42"/>
  <c r="E2230" i="42"/>
  <c r="E1890" i="42"/>
  <c r="E3312" i="42"/>
  <c r="E2711" i="42"/>
  <c r="E2348" i="42"/>
  <c r="E2031" i="42"/>
  <c r="E1776" i="42"/>
  <c r="E1580" i="42"/>
  <c r="E1424" i="42"/>
  <c r="E4205" i="42"/>
  <c r="E3403" i="42"/>
  <c r="E2879" i="42"/>
  <c r="E2536" i="42"/>
  <c r="E2250" i="42"/>
  <c r="E1995" i="42"/>
  <c r="E4709" i="42"/>
  <c r="E3612" i="42"/>
  <c r="E3004" i="42"/>
  <c r="E2647" i="42"/>
  <c r="E2342" i="42"/>
  <c r="E2070" i="42"/>
  <c r="E1858" i="42"/>
  <c r="E4860" i="42"/>
  <c r="E3660" i="42"/>
  <c r="E4284" i="42"/>
  <c r="E3446" i="42"/>
  <c r="E2900" i="42"/>
  <c r="E2564" i="42"/>
  <c r="E4497" i="42"/>
  <c r="E3542" i="42"/>
  <c r="E2962" i="42"/>
  <c r="E2614" i="42"/>
  <c r="E2311" i="42"/>
  <c r="E2045" i="42"/>
  <c r="E1840" i="42"/>
  <c r="E1666" i="42"/>
  <c r="E1509" i="42"/>
  <c r="E1336" i="42"/>
  <c r="E1117" i="42"/>
  <c r="E935" i="42"/>
  <c r="E758" i="42"/>
  <c r="E585" i="42"/>
  <c r="E4825" i="42"/>
  <c r="E3648" i="42"/>
  <c r="E3034" i="42"/>
  <c r="E2665" i="42"/>
  <c r="E2356" i="42"/>
  <c r="E2082" i="42"/>
  <c r="E4253" i="42"/>
  <c r="E3276" i="42"/>
  <c r="E1954" i="42"/>
  <c r="E3457" i="42"/>
  <c r="E4665" i="42"/>
  <c r="E2991" i="42"/>
  <c r="E3219" i="42"/>
  <c r="E2116" i="42"/>
  <c r="E3301" i="42"/>
  <c r="E2198" i="42"/>
  <c r="E3534" i="42"/>
  <c r="E2611" i="42"/>
  <c r="E3692" i="42"/>
  <c r="E5186" i="42"/>
  <c r="E3529" i="42"/>
  <c r="E2924" i="42"/>
  <c r="E2529" i="42"/>
  <c r="E2155" i="42"/>
  <c r="E4577" i="42"/>
  <c r="E3161" i="42"/>
  <c r="E2622" i="42"/>
  <c r="E2231" i="42"/>
  <c r="E1941" i="42"/>
  <c r="E1724" i="42"/>
  <c r="E1542" i="42"/>
  <c r="E1378" i="42"/>
  <c r="E3879" i="42"/>
  <c r="E3254" i="42"/>
  <c r="E2793" i="42"/>
  <c r="E2456" i="42"/>
  <c r="E2188" i="42"/>
  <c r="E1940" i="42"/>
  <c r="E4304" i="42"/>
  <c r="E3453" i="42"/>
  <c r="E2907" i="42"/>
  <c r="E2570" i="42"/>
  <c r="E2274" i="42"/>
  <c r="E2011" i="42"/>
  <c r="E1815" i="42"/>
  <c r="E4400" i="42"/>
  <c r="E3499" i="42"/>
  <c r="E3957" i="42"/>
  <c r="E3297" i="42"/>
  <c r="E2813" i="42"/>
  <c r="E2483" i="42"/>
  <c r="E4169" i="42"/>
  <c r="E3386" i="42"/>
  <c r="E2870" i="42"/>
  <c r="E2527" i="42"/>
  <c r="E2243" i="42"/>
  <c r="E1989" i="42"/>
  <c r="E1799" i="42"/>
  <c r="E1625" i="42"/>
  <c r="E1471" i="42"/>
  <c r="E1267" i="42"/>
  <c r="E1070" i="42"/>
  <c r="E888" i="42"/>
  <c r="E713" i="42"/>
  <c r="E537" i="42"/>
  <c r="E4374" i="42"/>
  <c r="E3486" i="42"/>
  <c r="E2928" i="42"/>
  <c r="E2584" i="42"/>
  <c r="E2288" i="42"/>
  <c r="E2020" i="42"/>
  <c r="E1824" i="42"/>
  <c r="E1653" i="42"/>
  <c r="E1494" i="42"/>
  <c r="E4985" i="42"/>
  <c r="E3693" i="42"/>
  <c r="E3081" i="42"/>
  <c r="E2697" i="42"/>
  <c r="E2378" i="42"/>
  <c r="E2103" i="42"/>
  <c r="E1882" i="42"/>
  <c r="E5195" i="42"/>
  <c r="E3742" i="42"/>
  <c r="E3124" i="42"/>
  <c r="E2721" i="42"/>
  <c r="E2398" i="42"/>
  <c r="E2128" i="42"/>
  <c r="E1897" i="42"/>
  <c r="E4030" i="42"/>
  <c r="E3320" i="42"/>
  <c r="E2831" i="42"/>
  <c r="E3892" i="42"/>
  <c r="E3420" i="42"/>
  <c r="E3890" i="42"/>
  <c r="E5358" i="42"/>
  <c r="E1568" i="42"/>
  <c r="E2228" i="42"/>
  <c r="E2319" i="42"/>
  <c r="E3393" i="42"/>
  <c r="E2588" i="42"/>
  <c r="E1314" i="42"/>
  <c r="E3595" i="42"/>
  <c r="E1870" i="42"/>
  <c r="E1507" i="42"/>
  <c r="E3533" i="42"/>
  <c r="E2420" i="42"/>
  <c r="E1869" i="42"/>
  <c r="E3279" i="42"/>
  <c r="E2476" i="42"/>
  <c r="E1947" i="42"/>
  <c r="E3469" i="42"/>
  <c r="E2629" i="42"/>
  <c r="E2215" i="42"/>
  <c r="E1851" i="42"/>
  <c r="E4022" i="42"/>
  <c r="E2977" i="42"/>
  <c r="E2493" i="42"/>
  <c r="E2058" i="42"/>
  <c r="E4325" i="42"/>
  <c r="E3365" i="42"/>
  <c r="E2798" i="42"/>
  <c r="E2370" i="42"/>
  <c r="E2055" i="42"/>
  <c r="E1818" i="42"/>
  <c r="E1619" i="42"/>
  <c r="E1441" i="42"/>
  <c r="E1154" i="42"/>
  <c r="E942" i="42"/>
  <c r="E735" i="42"/>
  <c r="E531" i="42"/>
  <c r="E1487" i="42"/>
  <c r="E1723" i="42"/>
  <c r="E981" i="42"/>
  <c r="E1125" i="42"/>
  <c r="E1281" i="42"/>
  <c r="E960" i="42"/>
  <c r="E1116" i="42"/>
  <c r="E1272" i="42"/>
  <c r="E1249" i="42"/>
  <c r="E1854" i="42"/>
  <c r="E1930" i="42"/>
  <c r="E3423" i="42"/>
  <c r="E2197" i="42"/>
  <c r="E1820" i="42"/>
  <c r="E2918" i="42"/>
  <c r="E2466" i="42"/>
  <c r="E4222" i="42"/>
  <c r="E3314" i="42"/>
  <c r="E2349" i="42"/>
  <c r="E2032" i="42"/>
  <c r="E1605" i="42"/>
  <c r="E1392" i="42"/>
  <c r="E929" i="42"/>
  <c r="E719" i="42"/>
  <c r="E515" i="42"/>
  <c r="E1759" i="42"/>
  <c r="E993" i="42"/>
  <c r="E1137" i="42"/>
  <c r="E972" i="42"/>
  <c r="E1128" i="42"/>
  <c r="E1284" i="42"/>
  <c r="E1164" i="42"/>
  <c r="E4083" i="42"/>
  <c r="E3641" i="42"/>
  <c r="E2554" i="42"/>
  <c r="E4135" i="42"/>
  <c r="E3414" i="42"/>
  <c r="E1633" i="42"/>
  <c r="E969" i="42"/>
  <c r="E4438" i="42"/>
  <c r="E3234" i="42"/>
  <c r="E3832" i="42"/>
  <c r="E5124" i="42"/>
  <c r="E1556" i="42"/>
  <c r="E2209" i="42"/>
  <c r="E2294" i="42"/>
  <c r="E3344" i="42"/>
  <c r="E2563" i="42"/>
  <c r="E1289" i="42"/>
  <c r="E3541" i="42"/>
  <c r="E1482" i="42"/>
  <c r="E3230" i="42"/>
  <c r="E2399" i="42"/>
  <c r="E1838" i="42"/>
  <c r="E3228" i="42"/>
  <c r="E2445" i="42"/>
  <c r="E2578" i="42"/>
  <c r="E3901" i="42"/>
  <c r="E2016" i="42"/>
  <c r="E2715" i="42"/>
  <c r="E1805" i="42"/>
  <c r="E1138" i="42"/>
  <c r="E1506" i="42"/>
  <c r="E1293" i="42"/>
  <c r="E1261" i="42"/>
  <c r="E2899" i="42"/>
  <c r="E3630" i="42"/>
  <c r="E2076" i="42"/>
  <c r="E955" i="42"/>
  <c r="E1260" i="42"/>
  <c r="E3600" i="42"/>
  <c r="E2300" i="42"/>
  <c r="E3062" i="42"/>
  <c r="E3260" i="42"/>
  <c r="E1408" i="42"/>
  <c r="E1976" i="42"/>
  <c r="E2050" i="42"/>
  <c r="E2871" i="42"/>
  <c r="E2289" i="42"/>
  <c r="E1102" i="42"/>
  <c r="E2989" i="42"/>
  <c r="E1839" i="42"/>
  <c r="E1458" i="42"/>
  <c r="E3180" i="42"/>
  <c r="E2355" i="42"/>
  <c r="E1747" i="42"/>
  <c r="E3177" i="42"/>
  <c r="E2419" i="42"/>
  <c r="E1912" i="42"/>
  <c r="E3371" i="42"/>
  <c r="E2551" i="42"/>
  <c r="E2147" i="42"/>
  <c r="E1807" i="42"/>
  <c r="E3785" i="42"/>
  <c r="E2886" i="42"/>
  <c r="E2415" i="42"/>
  <c r="E2000" i="42"/>
  <c r="E4124" i="42"/>
  <c r="E3263" i="42"/>
  <c r="E2687" i="42"/>
  <c r="E2326" i="42"/>
  <c r="E2014" i="42"/>
  <c r="E1791" i="42"/>
  <c r="E1593" i="42"/>
  <c r="E1379" i="42"/>
  <c r="E1123" i="42"/>
  <c r="E914" i="42"/>
  <c r="E707" i="42"/>
  <c r="E497" i="42"/>
  <c r="E1529" i="42"/>
  <c r="E1800" i="42"/>
  <c r="E1005" i="42"/>
  <c r="E1149" i="42"/>
  <c r="E1305" i="42"/>
  <c r="E984" i="42"/>
  <c r="E1140" i="42"/>
  <c r="E1296" i="42"/>
  <c r="E1273" i="42"/>
  <c r="E676" i="42"/>
  <c r="E1173" i="42"/>
  <c r="E1297" i="42"/>
  <c r="E4495" i="42"/>
  <c r="E2516" i="42"/>
  <c r="E1469" i="42"/>
  <c r="E3293" i="42"/>
  <c r="E2133" i="42"/>
  <c r="E3012" i="42"/>
  <c r="E3212" i="42"/>
  <c r="E1391" i="42"/>
  <c r="E1959" i="42"/>
  <c r="E2026" i="42"/>
  <c r="E2842" i="42"/>
  <c r="E2268" i="42"/>
  <c r="E1085" i="42"/>
  <c r="E2958" i="42"/>
  <c r="E1811" i="42"/>
  <c r="E1372" i="42"/>
  <c r="E3128" i="42"/>
  <c r="E2308" i="42"/>
  <c r="E1729" i="42"/>
  <c r="E3076" i="42"/>
  <c r="E2377" i="42"/>
  <c r="E1881" i="42"/>
  <c r="E3271" i="42"/>
  <c r="E2517" i="42"/>
  <c r="E2077" i="42"/>
  <c r="E1793" i="42"/>
  <c r="E3627" i="42"/>
  <c r="E2857" i="42"/>
  <c r="E2350" i="42"/>
  <c r="E1980" i="42"/>
  <c r="E4011" i="42"/>
  <c r="E3112" i="42"/>
  <c r="E2655" i="42"/>
  <c r="E2302" i="42"/>
  <c r="E1999" i="42"/>
  <c r="E1777" i="42"/>
  <c r="E1557" i="42"/>
  <c r="E1365" i="42"/>
  <c r="E1109" i="42"/>
  <c r="E894" i="42"/>
  <c r="E691" i="42"/>
  <c r="E478" i="42"/>
  <c r="E1547" i="42"/>
  <c r="E1830" i="42"/>
  <c r="E1017" i="42"/>
  <c r="E1161" i="42"/>
  <c r="E1317" i="42"/>
  <c r="E996" i="42"/>
  <c r="E1152" i="42"/>
  <c r="E1308" i="42"/>
  <c r="E1285" i="42"/>
  <c r="E881" i="42"/>
  <c r="E1329" i="42"/>
  <c r="E2486" i="42"/>
  <c r="E1453" i="42"/>
  <c r="E2124" i="42"/>
  <c r="E3501" i="42"/>
  <c r="E3724" i="42"/>
  <c r="E2683" i="42"/>
  <c r="E4102" i="42"/>
  <c r="E4553" i="42"/>
  <c r="E1844" i="42"/>
  <c r="E2530" i="42"/>
  <c r="E2023" i="42"/>
  <c r="E921" i="42"/>
  <c r="E2636" i="42"/>
  <c r="E1782" i="42"/>
  <c r="E5540" i="42"/>
  <c r="E3030" i="42"/>
  <c r="E2176" i="42"/>
  <c r="E5514" i="42"/>
  <c r="E2983" i="42"/>
  <c r="E2331" i="42"/>
  <c r="E5437" i="42"/>
  <c r="E3171" i="42"/>
  <c r="E2495" i="42"/>
  <c r="E2059" i="42"/>
  <c r="E1779" i="42"/>
  <c r="E3576" i="42"/>
  <c r="E2830" i="42"/>
  <c r="E2327" i="42"/>
  <c r="E1964" i="42"/>
  <c r="E3891" i="42"/>
  <c r="E3063" i="42"/>
  <c r="E2627" i="42"/>
  <c r="E2281" i="42"/>
  <c r="E1979" i="42"/>
  <c r="E1758" i="42"/>
  <c r="E1543" i="42"/>
  <c r="E1346" i="42"/>
  <c r="E1094" i="42"/>
  <c r="E460" i="42"/>
  <c r="E1567" i="42"/>
  <c r="E1873" i="42"/>
  <c r="E1029" i="42"/>
  <c r="E1008" i="42"/>
  <c r="E1153" i="42"/>
  <c r="E1968" i="42"/>
  <c r="E3586" i="42"/>
  <c r="E2658" i="42"/>
  <c r="E4442" i="42"/>
  <c r="E543" i="42"/>
  <c r="E1237" i="42"/>
  <c r="E1969" i="42"/>
  <c r="E3317" i="42"/>
  <c r="E3673" i="42"/>
  <c r="E2651" i="42"/>
  <c r="E3982" i="42"/>
  <c r="E4412" i="42"/>
  <c r="E1829" i="42"/>
  <c r="E2505" i="42"/>
  <c r="E2006" i="42"/>
  <c r="E901" i="42"/>
  <c r="E2610" i="42"/>
  <c r="E1690" i="42"/>
  <c r="E5204" i="42"/>
  <c r="E2957" i="42"/>
  <c r="E2151" i="42"/>
  <c r="E4974" i="42"/>
  <c r="E2892" i="42"/>
  <c r="E2264" i="42"/>
  <c r="E4766" i="42"/>
  <c r="E3019" i="42"/>
  <c r="E2469" i="42"/>
  <c r="E2017" i="42"/>
  <c r="E1760" i="42"/>
  <c r="E3468" i="42"/>
  <c r="E2799" i="42"/>
  <c r="E2282" i="42"/>
  <c r="E1945" i="42"/>
  <c r="E3727" i="42"/>
  <c r="E3013" i="42"/>
  <c r="E2601" i="42"/>
  <c r="E2255" i="42"/>
  <c r="E1962" i="42"/>
  <c r="E1713" i="42"/>
  <c r="E1531" i="42"/>
  <c r="E1325" i="42"/>
  <c r="E1076" i="42"/>
  <c r="E869" i="42"/>
  <c r="E633" i="42"/>
  <c r="E443" i="42"/>
  <c r="E1585" i="42"/>
  <c r="E1972" i="42"/>
  <c r="E1041" i="42"/>
  <c r="E1185" i="42"/>
  <c r="E1330" i="42"/>
  <c r="E1020" i="42"/>
  <c r="E1176" i="42"/>
  <c r="E1165" i="42"/>
  <c r="E1309" i="42"/>
  <c r="E2225" i="42"/>
  <c r="E1209" i="42"/>
  <c r="E1200" i="42"/>
  <c r="E1737" i="42"/>
  <c r="E1169" i="42"/>
  <c r="E3669" i="42"/>
  <c r="E2373" i="42"/>
  <c r="E2955" i="42"/>
  <c r="E2324" i="42"/>
  <c r="E3355" i="42"/>
  <c r="E3558" i="42"/>
  <c r="E4692" i="42"/>
  <c r="E4379" i="42"/>
  <c r="E1825" i="42"/>
  <c r="E743" i="42"/>
  <c r="E2334" i="42"/>
  <c r="E1677" i="42"/>
  <c r="E4801" i="42"/>
  <c r="E2780" i="42"/>
  <c r="E2129" i="42"/>
  <c r="E4629" i="42"/>
  <c r="E2806" i="42"/>
  <c r="E2200" i="42"/>
  <c r="E4339" i="42"/>
  <c r="E2919" i="42"/>
  <c r="E2416" i="42"/>
  <c r="E2001" i="42"/>
  <c r="E5433" i="42"/>
  <c r="E3422" i="42"/>
  <c r="E2744" i="42"/>
  <c r="E2256" i="42"/>
  <c r="E1910" i="42"/>
  <c r="E3676" i="42"/>
  <c r="E2976" i="42"/>
  <c r="E2576" i="42"/>
  <c r="E2234" i="42"/>
  <c r="E1944" i="42"/>
  <c r="E1697" i="42"/>
  <c r="E1519" i="42"/>
  <c r="E1302" i="42"/>
  <c r="E1062" i="42"/>
  <c r="E851" i="42"/>
  <c r="E618" i="42"/>
  <c r="E1362" i="42"/>
  <c r="E1603" i="42"/>
  <c r="E2086" i="42"/>
  <c r="E1053" i="42"/>
  <c r="E1197" i="42"/>
  <c r="E1271" i="42"/>
  <c r="E1032" i="42"/>
  <c r="E1188" i="42"/>
  <c r="E1177" i="42"/>
  <c r="E1333" i="42"/>
  <c r="E1383" i="42"/>
  <c r="E1283" i="42"/>
  <c r="E1189" i="42"/>
  <c r="E1483" i="42"/>
  <c r="E2827" i="42"/>
  <c r="E1104" i="42"/>
  <c r="E3471" i="42"/>
  <c r="E2210" i="42"/>
  <c r="E2940" i="42"/>
  <c r="E2301" i="42"/>
  <c r="E3305" i="42"/>
  <c r="E3504" i="42"/>
  <c r="E4536" i="42"/>
  <c r="E4270" i="42"/>
  <c r="E1812" i="42"/>
  <c r="E725" i="42"/>
  <c r="E2309" i="42"/>
  <c r="E1665" i="42"/>
  <c r="E4479" i="42"/>
  <c r="E2751" i="42"/>
  <c r="E2081" i="42"/>
  <c r="E3918" i="42"/>
  <c r="E2779" i="42"/>
  <c r="E2174" i="42"/>
  <c r="E4236" i="42"/>
  <c r="E2887" i="42"/>
  <c r="E2351" i="42"/>
  <c r="E1981" i="42"/>
  <c r="E4763" i="42"/>
  <c r="E3369" i="42"/>
  <c r="E2656" i="42"/>
  <c r="E2236" i="42"/>
  <c r="E5140" i="42"/>
  <c r="E3622" i="42"/>
  <c r="E2950" i="42"/>
  <c r="E2543" i="42"/>
  <c r="E2213" i="42"/>
  <c r="E1894" i="42"/>
  <c r="E1685" i="42"/>
  <c r="E1502" i="42"/>
  <c r="E1279" i="42"/>
  <c r="E1048" i="42"/>
  <c r="E807" i="42"/>
  <c r="E606" i="42"/>
  <c r="E1623" i="42"/>
  <c r="E1065" i="42"/>
  <c r="E1044" i="42"/>
  <c r="E2595" i="42"/>
  <c r="E1331" i="42"/>
  <c r="E5615" i="42"/>
  <c r="E3745" i="42"/>
  <c r="E2594" i="42"/>
  <c r="E1978" i="42"/>
  <c r="E2851" i="42"/>
  <c r="E2969" i="42"/>
  <c r="E3607" i="42"/>
  <c r="E3487" i="42"/>
  <c r="E1654" i="42"/>
  <c r="E569" i="42"/>
  <c r="E2064" i="42"/>
  <c r="E1638" i="42"/>
  <c r="E3851" i="42"/>
  <c r="E2722" i="42"/>
  <c r="E2043" i="42"/>
  <c r="E3849" i="42"/>
  <c r="E2750" i="42"/>
  <c r="E2150" i="42"/>
  <c r="E4136" i="42"/>
  <c r="E2858" i="42"/>
  <c r="E2328" i="42"/>
  <c r="E1965" i="42"/>
  <c r="E4602" i="42"/>
  <c r="E3319" i="42"/>
  <c r="E2628" i="42"/>
  <c r="E2214" i="42"/>
  <c r="E4920" i="42"/>
  <c r="E3571" i="42"/>
  <c r="E2917" i="42"/>
  <c r="E2514" i="42"/>
  <c r="E2193" i="42"/>
  <c r="E1878" i="42"/>
  <c r="E1672" i="42"/>
  <c r="E1489" i="42"/>
  <c r="E1255" i="42"/>
  <c r="E1034" i="42"/>
  <c r="E793" i="42"/>
  <c r="E594" i="42"/>
  <c r="E1407" i="42"/>
  <c r="E1646" i="42"/>
  <c r="E2360" i="42"/>
  <c r="E1077" i="42"/>
  <c r="E1221" i="42"/>
  <c r="E1295" i="42"/>
  <c r="E1056" i="42"/>
  <c r="E1212" i="42"/>
  <c r="E1201" i="42"/>
  <c r="E2205" i="42"/>
  <c r="E1524" i="42"/>
  <c r="E2002" i="42"/>
  <c r="E3018" i="42"/>
  <c r="E2393" i="42"/>
  <c r="E750" i="42"/>
  <c r="E1269" i="42"/>
  <c r="E4719" i="42"/>
  <c r="E3554" i="42"/>
  <c r="E2581" i="42"/>
  <c r="E1960" i="42"/>
  <c r="E2821" i="42"/>
  <c r="E2941" i="42"/>
  <c r="E3553" i="42"/>
  <c r="E3438" i="42"/>
  <c r="E1641" i="42"/>
  <c r="E549" i="42"/>
  <c r="E2044" i="42"/>
  <c r="E1612" i="42"/>
  <c r="E3797" i="42"/>
  <c r="E2664" i="42"/>
  <c r="E1931" i="42"/>
  <c r="E3795" i="42"/>
  <c r="E2696" i="42"/>
  <c r="E2102" i="42"/>
  <c r="E3904" i="42"/>
  <c r="E2800" i="42"/>
  <c r="E2283" i="42"/>
  <c r="E1946" i="42"/>
  <c r="E4336" i="42"/>
  <c r="E3268" i="42"/>
  <c r="E2577" i="42"/>
  <c r="E2196" i="42"/>
  <c r="E4744" i="42"/>
  <c r="E3515" i="42"/>
  <c r="E2885" i="42"/>
  <c r="E2492" i="42"/>
  <c r="E2118" i="42"/>
  <c r="E1864" i="42"/>
  <c r="E1660" i="42"/>
  <c r="E1477" i="42"/>
  <c r="E1234" i="42"/>
  <c r="E989" i="42"/>
  <c r="E779" i="42"/>
  <c r="E579" i="42"/>
  <c r="E1429" i="42"/>
  <c r="E1664" i="42"/>
  <c r="E2616" i="42"/>
  <c r="E1089" i="42"/>
  <c r="E1245" i="42"/>
  <c r="E1307" i="42"/>
  <c r="E1068" i="42"/>
  <c r="E1236" i="42"/>
  <c r="E1213" i="42"/>
  <c r="E2724" i="42"/>
  <c r="E2446" i="42"/>
  <c r="E2237" i="42"/>
  <c r="E1833" i="42"/>
  <c r="E1113" i="42"/>
  <c r="E3188" i="42"/>
  <c r="E2769" i="42"/>
  <c r="E2217" i="42"/>
  <c r="E1757" i="42"/>
  <c r="E2510" i="42"/>
  <c r="E2620" i="42"/>
  <c r="E4185" i="42"/>
  <c r="E2933" i="42"/>
  <c r="E1495" i="42"/>
  <c r="E4658" i="42"/>
  <c r="E2005" i="42"/>
  <c r="E1536" i="42"/>
  <c r="E3744" i="42"/>
  <c r="E2609" i="42"/>
  <c r="E1913" i="42"/>
  <c r="E3691" i="42"/>
  <c r="E2634" i="42"/>
  <c r="E2062" i="42"/>
  <c r="E3788" i="42"/>
  <c r="E2745" i="42"/>
  <c r="E2259" i="42"/>
  <c r="E1911" i="42"/>
  <c r="E4233" i="42"/>
  <c r="E3170" i="42"/>
  <c r="E2545" i="42"/>
  <c r="E2146" i="42"/>
  <c r="E4587" i="42"/>
  <c r="E3463" i="42"/>
  <c r="E2856" i="42"/>
  <c r="E2464" i="42"/>
  <c r="E2094" i="42"/>
  <c r="E1848" i="42"/>
  <c r="E1648" i="42"/>
  <c r="E1465" i="42"/>
  <c r="E1217" i="42"/>
  <c r="E974" i="42"/>
  <c r="E764" i="42"/>
  <c r="E561" i="42"/>
  <c r="E1451" i="42"/>
  <c r="E1682" i="42"/>
  <c r="E2965" i="42"/>
  <c r="E1101" i="42"/>
  <c r="E1257" i="42"/>
  <c r="E1319" i="42"/>
  <c r="E1080" i="42"/>
  <c r="E1248" i="42"/>
  <c r="E1225" i="42"/>
  <c r="E3006" i="42"/>
  <c r="E1898" i="42"/>
  <c r="E1866" i="42"/>
  <c r="E2075" i="42"/>
  <c r="E1703" i="42"/>
  <c r="E1946" i="39"/>
  <c r="E1934" i="39"/>
  <c r="E1921" i="39"/>
  <c r="E1908" i="39"/>
  <c r="E1896" i="39"/>
  <c r="E1884" i="39"/>
  <c r="E1872" i="39"/>
  <c r="E1860" i="39"/>
  <c r="E1847" i="39"/>
  <c r="E1834" i="39"/>
  <c r="E1822" i="39"/>
  <c r="E1810" i="39"/>
  <c r="E1797" i="39"/>
  <c r="E1785" i="39"/>
  <c r="E1773" i="39"/>
  <c r="E1761" i="39"/>
  <c r="E1749" i="39"/>
  <c r="E1737" i="39"/>
  <c r="E1725" i="39"/>
  <c r="E1713" i="39"/>
  <c r="E1699" i="39"/>
  <c r="E1686" i="39"/>
  <c r="E1673" i="39"/>
  <c r="E1661" i="39"/>
  <c r="E1649" i="39"/>
  <c r="E1635" i="39"/>
  <c r="E1622" i="39"/>
  <c r="E1609" i="39"/>
  <c r="E1597" i="39"/>
  <c r="E1585" i="39"/>
  <c r="E1573" i="39"/>
  <c r="E1561" i="39"/>
  <c r="E1549" i="39"/>
  <c r="E1536" i="39"/>
  <c r="E1522" i="39"/>
  <c r="E1507" i="39"/>
  <c r="E1495" i="39"/>
  <c r="E1482" i="39"/>
  <c r="E1469" i="39"/>
  <c r="E1456" i="39"/>
  <c r="E1444" i="39"/>
  <c r="E1431" i="39"/>
  <c r="E1945" i="39"/>
  <c r="E1933" i="39"/>
  <c r="E1920" i="39"/>
  <c r="E1907" i="39"/>
  <c r="E1895" i="39"/>
  <c r="E1883" i="39"/>
  <c r="E1871" i="39"/>
  <c r="E1859" i="39"/>
  <c r="E1845" i="39"/>
  <c r="E1833" i="39"/>
  <c r="E1821" i="39"/>
  <c r="E1809" i="39"/>
  <c r="E1796" i="39"/>
  <c r="E1784" i="39"/>
  <c r="E1772" i="39"/>
  <c r="E1760" i="39"/>
  <c r="E1748" i="39"/>
  <c r="E1736" i="39"/>
  <c r="E1724" i="39"/>
  <c r="E1712" i="39"/>
  <c r="E1698" i="39"/>
  <c r="E1685" i="39"/>
  <c r="E1672" i="39"/>
  <c r="E1660" i="39"/>
  <c r="E1648" i="39"/>
  <c r="E1634" i="39"/>
  <c r="E1620" i="39"/>
  <c r="E1608" i="39"/>
  <c r="E1596" i="39"/>
  <c r="E1584" i="39"/>
  <c r="E1572" i="39"/>
  <c r="E1560" i="39"/>
  <c r="E1547" i="39"/>
  <c r="E1535" i="39"/>
  <c r="E1521" i="39"/>
  <c r="E1506" i="39"/>
  <c r="E1494" i="39"/>
  <c r="E1481" i="39"/>
  <c r="E1468" i="39"/>
  <c r="E1455" i="39"/>
  <c r="E1443" i="39"/>
  <c r="E1430" i="39"/>
  <c r="E1944" i="39"/>
  <c r="E1932" i="39"/>
  <c r="E1919" i="39"/>
  <c r="E1906" i="39"/>
  <c r="E1894" i="39"/>
  <c r="E1882" i="39"/>
  <c r="E1870" i="39"/>
  <c r="E1858" i="39"/>
  <c r="E1844" i="39"/>
  <c r="E1832" i="39"/>
  <c r="E1820" i="39"/>
  <c r="E1808" i="39"/>
  <c r="E1795" i="39"/>
  <c r="E1783" i="39"/>
  <c r="E1771" i="39"/>
  <c r="E1759" i="39"/>
  <c r="E1747" i="39"/>
  <c r="E1735" i="39"/>
  <c r="E1723" i="39"/>
  <c r="E1710" i="39"/>
  <c r="E1697" i="39"/>
  <c r="E1684" i="39"/>
  <c r="E1671" i="39"/>
  <c r="E1659" i="39"/>
  <c r="E1647" i="39"/>
  <c r="E1633" i="39"/>
  <c r="E1619" i="39"/>
  <c r="E1607" i="39"/>
  <c r="E1595" i="39"/>
  <c r="E1583" i="39"/>
  <c r="E1571" i="39"/>
  <c r="E1559" i="39"/>
  <c r="E1546" i="39"/>
  <c r="E1534" i="39"/>
  <c r="E1520" i="39"/>
  <c r="E1505" i="39"/>
  <c r="E1493" i="39"/>
  <c r="E1480" i="39"/>
  <c r="E1467" i="39"/>
  <c r="E1454" i="39"/>
  <c r="E1442" i="39"/>
  <c r="E1429" i="39"/>
  <c r="E1943" i="39"/>
  <c r="E1931" i="39"/>
  <c r="E1918" i="39"/>
  <c r="E1905" i="39"/>
  <c r="E1893" i="39"/>
  <c r="E1881" i="39"/>
  <c r="E1869" i="39"/>
  <c r="E1856" i="39"/>
  <c r="E1843" i="39"/>
  <c r="E1831" i="39"/>
  <c r="E1819" i="39"/>
  <c r="E1807" i="39"/>
  <c r="E1794" i="39"/>
  <c r="E1782" i="39"/>
  <c r="E1770" i="39"/>
  <c r="E1758" i="39"/>
  <c r="E1746" i="39"/>
  <c r="E1734" i="39"/>
  <c r="E1722" i="39"/>
  <c r="E1709" i="39"/>
  <c r="E1696" i="39"/>
  <c r="E1683" i="39"/>
  <c r="E1670" i="39"/>
  <c r="E1658" i="39"/>
  <c r="E1646" i="39"/>
  <c r="E1632" i="39"/>
  <c r="E1618" i="39"/>
  <c r="E1606" i="39"/>
  <c r="E1594" i="39"/>
  <c r="E1582" i="39"/>
  <c r="E1570" i="39"/>
  <c r="E1558" i="39"/>
  <c r="E1545" i="39"/>
  <c r="E1532" i="39"/>
  <c r="E1519" i="39"/>
  <c r="E1504" i="39"/>
  <c r="E1492" i="39"/>
  <c r="E1479" i="39"/>
  <c r="E1466" i="39"/>
  <c r="E1453" i="39"/>
  <c r="E1441" i="39"/>
  <c r="E1428" i="39"/>
  <c r="E1942" i="39"/>
  <c r="E1930" i="39"/>
  <c r="E1917" i="39"/>
  <c r="E1904" i="39"/>
  <c r="E1892" i="39"/>
  <c r="E1880" i="39"/>
  <c r="E1868" i="39"/>
  <c r="E1855" i="39"/>
  <c r="E1842" i="39"/>
  <c r="E1830" i="39"/>
  <c r="E1818" i="39"/>
  <c r="E1805" i="39"/>
  <c r="E1793" i="39"/>
  <c r="E1781" i="39"/>
  <c r="E1769" i="39"/>
  <c r="E1757" i="39"/>
  <c r="E1745" i="39"/>
  <c r="E1733" i="39"/>
  <c r="E1721" i="39"/>
  <c r="E1707" i="39"/>
  <c r="E1695" i="39"/>
  <c r="E1682" i="39"/>
  <c r="E1669" i="39"/>
  <c r="E1657" i="39"/>
  <c r="E1645" i="39"/>
  <c r="E1631" i="39"/>
  <c r="E1617" i="39"/>
  <c r="E1605" i="39"/>
  <c r="E1593" i="39"/>
  <c r="E1581" i="39"/>
  <c r="E1569" i="39"/>
  <c r="E1557" i="39"/>
  <c r="E1544" i="39"/>
  <c r="E1531" i="39"/>
  <c r="E1518" i="39"/>
  <c r="E1503" i="39"/>
  <c r="E1490" i="39"/>
  <c r="E1477" i="39"/>
  <c r="E1465" i="39"/>
  <c r="E1452" i="39"/>
  <c r="E1440" i="39"/>
  <c r="E1941" i="39"/>
  <c r="E1928" i="39"/>
  <c r="E1916" i="39"/>
  <c r="E1903" i="39"/>
  <c r="E1891" i="39"/>
  <c r="E1879" i="39"/>
  <c r="E1867" i="39"/>
  <c r="E1854" i="39"/>
  <c r="E1841" i="39"/>
  <c r="E1829" i="39"/>
  <c r="E1817" i="39"/>
  <c r="E1804" i="39"/>
  <c r="E1792" i="39"/>
  <c r="E1780" i="39"/>
  <c r="E1768" i="39"/>
  <c r="E1756" i="39"/>
  <c r="E1744" i="39"/>
  <c r="E1732" i="39"/>
  <c r="E1720" i="39"/>
  <c r="E1706" i="39"/>
  <c r="E1694" i="39"/>
  <c r="E1681" i="39"/>
  <c r="E1668" i="39"/>
  <c r="E1656" i="39"/>
  <c r="E1644" i="39"/>
  <c r="E1630" i="39"/>
  <c r="E1616" i="39"/>
  <c r="E1604" i="39"/>
  <c r="E1592" i="39"/>
  <c r="E1580" i="39"/>
  <c r="E1568" i="39"/>
  <c r="E1556" i="39"/>
  <c r="E1543" i="39"/>
  <c r="E1530" i="39"/>
  <c r="E1516" i="39"/>
  <c r="E1502" i="39"/>
  <c r="E1489" i="39"/>
  <c r="E1476" i="39"/>
  <c r="E1464" i="39"/>
  <c r="E1451" i="39"/>
  <c r="E1439" i="39"/>
  <c r="E1940" i="39"/>
  <c r="E1927" i="39"/>
  <c r="E1914" i="39"/>
  <c r="E1902" i="39"/>
  <c r="E1890" i="39"/>
  <c r="E1878" i="39"/>
  <c r="E1866" i="39"/>
  <c r="E1853" i="39"/>
  <c r="E1840" i="39"/>
  <c r="E1828" i="39"/>
  <c r="E1816" i="39"/>
  <c r="E1803" i="39"/>
  <c r="E1791" i="39"/>
  <c r="E1779" i="39"/>
  <c r="E1767" i="39"/>
  <c r="E1755" i="39"/>
  <c r="E1743" i="39"/>
  <c r="E1731" i="39"/>
  <c r="E1719" i="39"/>
  <c r="E1705" i="39"/>
  <c r="E1693" i="39"/>
  <c r="E1679" i="39"/>
  <c r="E1667" i="39"/>
  <c r="E1655" i="39"/>
  <c r="E1643" i="39"/>
  <c r="E1629" i="39"/>
  <c r="E1615" i="39"/>
  <c r="E1603" i="39"/>
  <c r="E1591" i="39"/>
  <c r="E1579" i="39"/>
  <c r="E1567" i="39"/>
  <c r="E1555" i="39"/>
  <c r="E1542" i="39"/>
  <c r="E1529" i="39"/>
  <c r="E1515" i="39"/>
  <c r="E1501" i="39"/>
  <c r="E1488" i="39"/>
  <c r="E1475" i="39"/>
  <c r="E1463" i="39"/>
  <c r="E1450" i="39"/>
  <c r="E1438" i="39"/>
  <c r="E1939" i="39"/>
  <c r="E1926" i="39"/>
  <c r="E1913" i="39"/>
  <c r="E1901" i="39"/>
  <c r="E1889" i="39"/>
  <c r="E1877" i="39"/>
  <c r="E1865" i="39"/>
  <c r="E1852" i="39"/>
  <c r="E1839" i="39"/>
  <c r="E1827" i="39"/>
  <c r="E1815" i="39"/>
  <c r="E1802" i="39"/>
  <c r="E1790" i="39"/>
  <c r="E1778" i="39"/>
  <c r="E1766" i="39"/>
  <c r="E1754" i="39"/>
  <c r="E1742" i="39"/>
  <c r="E1730" i="39"/>
  <c r="E1718" i="39"/>
  <c r="E1704" i="39"/>
  <c r="E1692" i="39"/>
  <c r="E1678" i="39"/>
  <c r="E1666" i="39"/>
  <c r="E1654" i="39"/>
  <c r="E1641" i="39"/>
  <c r="E1628" i="39"/>
  <c r="E1614" i="39"/>
  <c r="E1602" i="39"/>
  <c r="E1590" i="39"/>
  <c r="E1578" i="39"/>
  <c r="E1566" i="39"/>
  <c r="E1554" i="39"/>
  <c r="E1541" i="39"/>
  <c r="E1528" i="39"/>
  <c r="E1514" i="39"/>
  <c r="E1500" i="39"/>
  <c r="E1487" i="39"/>
  <c r="E1474" i="39"/>
  <c r="E1462" i="39"/>
  <c r="E1449" i="39"/>
  <c r="E1437" i="39"/>
  <c r="E1937" i="39"/>
  <c r="E1924" i="39"/>
  <c r="E1911" i="39"/>
  <c r="E1899" i="39"/>
  <c r="E1887" i="39"/>
  <c r="E1875" i="39"/>
  <c r="E1863" i="39"/>
  <c r="E1850" i="39"/>
  <c r="E1837" i="39"/>
  <c r="E1825" i="39"/>
  <c r="E1813" i="39"/>
  <c r="E1800" i="39"/>
  <c r="E1788" i="39"/>
  <c r="E1776" i="39"/>
  <c r="E1764" i="39"/>
  <c r="E1752" i="39"/>
  <c r="E1740" i="39"/>
  <c r="E1728" i="39"/>
  <c r="E1716" i="39"/>
  <c r="E1702" i="39"/>
  <c r="E1689" i="39"/>
  <c r="E1676" i="39"/>
  <c r="E1664" i="39"/>
  <c r="E1652" i="39"/>
  <c r="E1639" i="39"/>
  <c r="E1625" i="39"/>
  <c r="E1612" i="39"/>
  <c r="E1600" i="39"/>
  <c r="E1588" i="39"/>
  <c r="E1576" i="39"/>
  <c r="E1564" i="39"/>
  <c r="E1552" i="39"/>
  <c r="E1539" i="39"/>
  <c r="E1525" i="39"/>
  <c r="E1512" i="39"/>
  <c r="E1498" i="39"/>
  <c r="E1485" i="39"/>
  <c r="E1472" i="39"/>
  <c r="E1460" i="39"/>
  <c r="E1447" i="39"/>
  <c r="E1435" i="39"/>
  <c r="E1935" i="39"/>
  <c r="E1922" i="39"/>
  <c r="E1909" i="39"/>
  <c r="E1897" i="39"/>
  <c r="E1885" i="39"/>
  <c r="E1873" i="39"/>
  <c r="E1861" i="39"/>
  <c r="E1848" i="39"/>
  <c r="E1835" i="39"/>
  <c r="E1823" i="39"/>
  <c r="E1811" i="39"/>
  <c r="E1798" i="39"/>
  <c r="E1786" i="39"/>
  <c r="E1774" i="39"/>
  <c r="E1762" i="39"/>
  <c r="E1750" i="39"/>
  <c r="E1738" i="39"/>
  <c r="E1726" i="39"/>
  <c r="E1714" i="39"/>
  <c r="E1700" i="39"/>
  <c r="E1687" i="39"/>
  <c r="E1674" i="39"/>
  <c r="E1662" i="39"/>
  <c r="E1650" i="39"/>
  <c r="E1636" i="39"/>
  <c r="E1623" i="39"/>
  <c r="E1610" i="39"/>
  <c r="E1598" i="39"/>
  <c r="E1586" i="39"/>
  <c r="E1574" i="39"/>
  <c r="E1562" i="39"/>
  <c r="E1550" i="39"/>
  <c r="E1537" i="39"/>
  <c r="E1523" i="39"/>
  <c r="E1509" i="39"/>
  <c r="E1496" i="39"/>
  <c r="E1483" i="39"/>
  <c r="E1470" i="39"/>
  <c r="E1457" i="39"/>
  <c r="E1445" i="39"/>
  <c r="E1432" i="39"/>
  <c r="E1938" i="39"/>
  <c r="E1864" i="39"/>
  <c r="E1789" i="39"/>
  <c r="E1717" i="39"/>
  <c r="E1640" i="39"/>
  <c r="E1565" i="39"/>
  <c r="E1486" i="39"/>
  <c r="E1936" i="39"/>
  <c r="E1862" i="39"/>
  <c r="E1787" i="39"/>
  <c r="E1715" i="39"/>
  <c r="E1637" i="39"/>
  <c r="E1563" i="39"/>
  <c r="E1484" i="39"/>
  <c r="E1925" i="39"/>
  <c r="E1851" i="39"/>
  <c r="E1777" i="39"/>
  <c r="E1703" i="39"/>
  <c r="E1627" i="39"/>
  <c r="E1553" i="39"/>
  <c r="E1473" i="39"/>
  <c r="E1923" i="39"/>
  <c r="E1849" i="39"/>
  <c r="E1775" i="39"/>
  <c r="E1701" i="39"/>
  <c r="E1624" i="39"/>
  <c r="E1551" i="39"/>
  <c r="E1471" i="39"/>
  <c r="E1912" i="39"/>
  <c r="E1838" i="39"/>
  <c r="E1765" i="39"/>
  <c r="E1690" i="39"/>
  <c r="E1613" i="39"/>
  <c r="E1540" i="39"/>
  <c r="E1461" i="39"/>
  <c r="E1910" i="39"/>
  <c r="E1836" i="39"/>
  <c r="E1763" i="39"/>
  <c r="E1688" i="39"/>
  <c r="E1611" i="39"/>
  <c r="E1538" i="39"/>
  <c r="E1458" i="39"/>
  <c r="E1900" i="39"/>
  <c r="E1826" i="39"/>
  <c r="E1753" i="39"/>
  <c r="E1677" i="39"/>
  <c r="E1601" i="39"/>
  <c r="E1526" i="39"/>
  <c r="E1448" i="39"/>
  <c r="E1898" i="39"/>
  <c r="E1824" i="39"/>
  <c r="E1751" i="39"/>
  <c r="E1675" i="39"/>
  <c r="E1599" i="39"/>
  <c r="E1524" i="39"/>
  <c r="E1446" i="39"/>
  <c r="E1888" i="39"/>
  <c r="E1814" i="39"/>
  <c r="E1741" i="39"/>
  <c r="E1665" i="39"/>
  <c r="E1589" i="39"/>
  <c r="E1513" i="39"/>
  <c r="E1436" i="39"/>
  <c r="E1886" i="39"/>
  <c r="E1812" i="39"/>
  <c r="E1739" i="39"/>
  <c r="E1663" i="39"/>
  <c r="E1587" i="39"/>
  <c r="E1510" i="39"/>
  <c r="E1433" i="39"/>
  <c r="E1876" i="39"/>
  <c r="E1801" i="39"/>
  <c r="E1729" i="39"/>
  <c r="E1653" i="39"/>
  <c r="E1577" i="39"/>
  <c r="E1499" i="39"/>
  <c r="E1874" i="39"/>
  <c r="E1799" i="39"/>
  <c r="E1727" i="39"/>
  <c r="E1651" i="39"/>
  <c r="E1575" i="39"/>
  <c r="E1497" i="39"/>
  <c r="E34" i="10"/>
  <c r="F28" i="48" l="1"/>
  <c r="F22" i="44"/>
  <c r="G22" i="44" s="1"/>
  <c r="F48" i="44"/>
  <c r="G48" i="44" s="1"/>
  <c r="F40" i="48"/>
  <c r="F94" i="44" s="1"/>
  <c r="G94" i="44" s="1"/>
  <c r="G97" i="44" s="1"/>
  <c r="G99" i="44" s="1"/>
  <c r="G79" i="44" s="1"/>
  <c r="F46" i="44"/>
  <c r="G46" i="44" s="1"/>
  <c r="F20" i="44"/>
  <c r="G20" i="44" s="1"/>
  <c r="F22" i="48"/>
  <c r="F46" i="48"/>
  <c r="F23" i="44" s="1"/>
  <c r="G23" i="44" s="1"/>
  <c r="K29" i="1" l="1"/>
  <c r="F21" i="44"/>
  <c r="G21" i="44" s="1"/>
  <c r="G24" i="44" s="1"/>
  <c r="G26" i="44" s="1"/>
  <c r="G4" i="44" s="1"/>
  <c r="F47" i="44"/>
  <c r="G47" i="44" s="1"/>
  <c r="E45" i="44" s="1"/>
  <c r="G45" i="44" s="1"/>
  <c r="G49" i="44" s="1"/>
  <c r="G51" i="44" s="1"/>
  <c r="G30" i="44" s="1"/>
  <c r="D13" i="38" l="1"/>
  <c r="L29" i="1" l="1"/>
  <c r="S8" i="15" l="1"/>
  <c r="J8" i="15"/>
  <c r="K8" i="15"/>
  <c r="N8" i="15"/>
  <c r="O8" i="15"/>
  <c r="Q8" i="15"/>
  <c r="T8" i="15"/>
  <c r="P8" i="15"/>
  <c r="U8" i="15"/>
  <c r="V8" i="15"/>
  <c r="R8" i="15"/>
  <c r="M8" i="15"/>
  <c r="I8" i="15"/>
  <c r="Y8" i="15"/>
  <c r="L8" i="15"/>
  <c r="K32" i="1" l="1"/>
  <c r="L32" i="1" s="1"/>
  <c r="K33" i="1"/>
  <c r="L33" i="1" s="1"/>
  <c r="K24" i="1"/>
  <c r="L24" i="1" s="1"/>
  <c r="L55" i="1" l="1"/>
  <c r="E9" i="65" s="1"/>
  <c r="E10" i="65" l="1"/>
  <c r="E5" i="65" s="1"/>
  <c r="G608" i="51" l="1"/>
  <c r="G580" i="51"/>
  <c r="G440" i="51"/>
  <c r="G413" i="51"/>
  <c r="G331" i="51"/>
  <c r="G552" i="51"/>
  <c r="G524" i="51"/>
  <c r="G496" i="51"/>
  <c r="G468" i="51"/>
  <c r="G24" i="51"/>
  <c r="G303" i="51"/>
  <c r="E17" i="65"/>
  <c r="G637" i="51"/>
  <c r="G385" i="51"/>
  <c r="G357" i="51"/>
  <c r="G247" i="51"/>
  <c r="G275" i="51"/>
  <c r="G219" i="51"/>
  <c r="G164" i="51"/>
  <c r="G191" i="51"/>
  <c r="G108" i="51"/>
  <c r="G136" i="51"/>
  <c r="G52" i="51"/>
  <c r="G80" i="51"/>
  <c r="G611" i="51" l="1"/>
  <c r="G613" i="51" s="1"/>
  <c r="G588" i="51" s="1"/>
  <c r="G583" i="51"/>
  <c r="G585" i="51" s="1"/>
  <c r="G560" i="51" s="1"/>
  <c r="F50" i="1" s="1"/>
  <c r="H50" i="1" s="1"/>
  <c r="G443" i="51"/>
  <c r="G445" i="51" s="1"/>
  <c r="G421" i="51" s="1"/>
  <c r="G416" i="51"/>
  <c r="G418" i="51" s="1"/>
  <c r="G393" i="51" s="1"/>
  <c r="G334" i="51"/>
  <c r="G336" i="51" s="1"/>
  <c r="G311" i="51" s="1"/>
  <c r="F36" i="1" s="1"/>
  <c r="H36" i="1" s="1"/>
  <c r="G527" i="51"/>
  <c r="G529" i="51" s="1"/>
  <c r="G504" i="51" s="1"/>
  <c r="G499" i="51"/>
  <c r="G501" i="51" s="1"/>
  <c r="G476" i="51" s="1"/>
  <c r="G471" i="51"/>
  <c r="G473" i="51" s="1"/>
  <c r="G448" i="51" s="1"/>
  <c r="F46" i="1" s="1"/>
  <c r="G555" i="51"/>
  <c r="G557" i="51" s="1"/>
  <c r="G532" i="51" s="1"/>
  <c r="F49" i="1" s="1"/>
  <c r="H49" i="1" s="1"/>
  <c r="H4" i="1"/>
  <c r="G306" i="51"/>
  <c r="G308" i="51" s="1"/>
  <c r="G283" i="51" s="1"/>
  <c r="G388" i="51"/>
  <c r="G390" i="51" s="1"/>
  <c r="G365" i="51" s="1"/>
  <c r="F40" i="1" s="1"/>
  <c r="G360" i="51"/>
  <c r="G362" i="51" s="1"/>
  <c r="G339" i="51" s="1"/>
  <c r="G250" i="51"/>
  <c r="G252" i="51" s="1"/>
  <c r="G227" i="51" s="1"/>
  <c r="G278" i="51"/>
  <c r="G280" i="51" s="1"/>
  <c r="G255" i="51" s="1"/>
  <c r="F34" i="1" s="1"/>
  <c r="H34" i="1" s="1"/>
  <c r="G222" i="51"/>
  <c r="G224" i="51" s="1"/>
  <c r="G199" i="51" s="1"/>
  <c r="G167" i="51"/>
  <c r="G169" i="51" s="1"/>
  <c r="G144" i="51" s="1"/>
  <c r="G194" i="51"/>
  <c r="G196" i="51" s="1"/>
  <c r="G172" i="51" s="1"/>
  <c r="G111" i="51"/>
  <c r="G113" i="51" s="1"/>
  <c r="G88" i="51" s="1"/>
  <c r="F25" i="1" s="1"/>
  <c r="G139" i="51"/>
  <c r="G141" i="51" s="1"/>
  <c r="G116" i="51" s="1"/>
  <c r="F26" i="1" s="1"/>
  <c r="G55" i="51"/>
  <c r="G57" i="51" s="1"/>
  <c r="G83" i="51"/>
  <c r="G85" i="51" s="1"/>
  <c r="G640" i="51"/>
  <c r="G642" i="51" s="1"/>
  <c r="G27" i="51"/>
  <c r="G29" i="51" s="1"/>
  <c r="G60" i="51" l="1"/>
  <c r="F24" i="1" s="1"/>
  <c r="H24" i="1" s="1"/>
  <c r="C24" i="15" s="1"/>
  <c r="C58" i="15"/>
  <c r="F52" i="1"/>
  <c r="H52" i="1" s="1"/>
  <c r="F48" i="1"/>
  <c r="H48" i="1" s="1"/>
  <c r="C57" i="15" s="1"/>
  <c r="F32" i="1"/>
  <c r="H46" i="1"/>
  <c r="C54" i="15" s="1"/>
  <c r="F30" i="1"/>
  <c r="F29" i="1"/>
  <c r="F43" i="1"/>
  <c r="H43" i="1" s="1"/>
  <c r="C50" i="15" s="1"/>
  <c r="F33" i="1"/>
  <c r="H33" i="1" s="1"/>
  <c r="F47" i="1"/>
  <c r="H47" i="1" s="1"/>
  <c r="H26" i="1"/>
  <c r="C26" i="15" s="1"/>
  <c r="H40" i="1"/>
  <c r="H25" i="1"/>
  <c r="C25" i="15" s="1"/>
  <c r="G32" i="51"/>
  <c r="F23" i="1" s="1"/>
  <c r="G4" i="51"/>
  <c r="F9" i="1" s="1"/>
  <c r="F38" i="1"/>
  <c r="F35" i="1"/>
  <c r="G616" i="51"/>
  <c r="F54" i="1" s="1"/>
  <c r="B33" i="50"/>
  <c r="Q19" i="10"/>
  <c r="Q20" i="10" s="1"/>
  <c r="Q21" i="10" s="1"/>
  <c r="Q23" i="10" s="1"/>
  <c r="C56" i="15" l="1"/>
  <c r="C55" i="15"/>
  <c r="H51" i="1"/>
  <c r="C59" i="15" s="1"/>
  <c r="C61" i="15"/>
  <c r="H59" i="15" s="1"/>
  <c r="H45" i="1"/>
  <c r="C52" i="15" s="1"/>
  <c r="F44" i="1"/>
  <c r="H44" i="1" s="1"/>
  <c r="H30" i="1"/>
  <c r="C32" i="15" s="1"/>
  <c r="C36" i="15"/>
  <c r="H29" i="1"/>
  <c r="C31" i="15" s="1"/>
  <c r="H32" i="1"/>
  <c r="C45" i="15"/>
  <c r="H39" i="1"/>
  <c r="H38" i="1"/>
  <c r="H9" i="1"/>
  <c r="H35" i="1"/>
  <c r="C39" i="15" s="1"/>
  <c r="H23" i="1"/>
  <c r="H22" i="1" s="1"/>
  <c r="C21" i="15" s="1"/>
  <c r="H54" i="1"/>
  <c r="H53" i="1" s="1"/>
  <c r="C37" i="15"/>
  <c r="H60" i="15" l="1"/>
  <c r="W60" i="15" s="1"/>
  <c r="F52" i="15"/>
  <c r="F53" i="15" s="1"/>
  <c r="G52" i="15"/>
  <c r="G53" i="15" s="1"/>
  <c r="H52" i="15"/>
  <c r="H46" i="15" s="1"/>
  <c r="C35" i="15"/>
  <c r="H31" i="1"/>
  <c r="C33" i="15" s="1"/>
  <c r="K33" i="15" s="1"/>
  <c r="H42" i="1"/>
  <c r="C51" i="15"/>
  <c r="F48" i="15" s="1"/>
  <c r="V52" i="15"/>
  <c r="O52" i="15"/>
  <c r="I52" i="15"/>
  <c r="Y52" i="15"/>
  <c r="N52" i="15"/>
  <c r="T52" i="15"/>
  <c r="K52" i="15"/>
  <c r="S52" i="15"/>
  <c r="L52" i="15"/>
  <c r="M52" i="15"/>
  <c r="R52" i="15"/>
  <c r="P52" i="15"/>
  <c r="Q52" i="15"/>
  <c r="U52" i="15"/>
  <c r="J52" i="15"/>
  <c r="H8" i="1"/>
  <c r="H7" i="1" s="1"/>
  <c r="Y59" i="15"/>
  <c r="R59" i="15"/>
  <c r="S59" i="15"/>
  <c r="Q59" i="15"/>
  <c r="O59" i="15"/>
  <c r="T59" i="15"/>
  <c r="M59" i="15"/>
  <c r="V59" i="15"/>
  <c r="L59" i="15"/>
  <c r="U59" i="15"/>
  <c r="J59" i="15"/>
  <c r="K59" i="15"/>
  <c r="P59" i="15"/>
  <c r="I59" i="15"/>
  <c r="N59" i="15"/>
  <c r="I21" i="15"/>
  <c r="Y21" i="15"/>
  <c r="F29" i="15"/>
  <c r="H28" i="1"/>
  <c r="C29" i="15" s="1"/>
  <c r="Y29" i="15" s="1"/>
  <c r="H37" i="1"/>
  <c r="C40" i="15" s="1"/>
  <c r="S40" i="15" s="1"/>
  <c r="H43" i="15"/>
  <c r="C38" i="15"/>
  <c r="C42" i="15"/>
  <c r="C7" i="15"/>
  <c r="C23" i="15"/>
  <c r="G21" i="15" s="1"/>
  <c r="C64" i="15"/>
  <c r="N21" i="15"/>
  <c r="S21" i="15"/>
  <c r="K21" i="15"/>
  <c r="V21" i="15"/>
  <c r="L21" i="15"/>
  <c r="J21" i="15"/>
  <c r="P21" i="15"/>
  <c r="O21" i="15"/>
  <c r="M21" i="15"/>
  <c r="U21" i="15"/>
  <c r="Q21" i="15"/>
  <c r="R21" i="15"/>
  <c r="T21" i="15"/>
  <c r="G22" i="15" l="1"/>
  <c r="G3" i="15"/>
  <c r="G46" i="15"/>
  <c r="H53" i="15"/>
  <c r="W53" i="15" s="1"/>
  <c r="H33" i="15"/>
  <c r="H27" i="15" s="1"/>
  <c r="W52" i="15"/>
  <c r="X52" i="15" s="1"/>
  <c r="C5" i="15"/>
  <c r="I5" i="15" s="1"/>
  <c r="I3" i="15" s="1"/>
  <c r="W59" i="15"/>
  <c r="X59" i="15" s="1"/>
  <c r="F46" i="15"/>
  <c r="H41" i="1"/>
  <c r="C46" i="15" s="1"/>
  <c r="Y46" i="15" s="1"/>
  <c r="C48" i="15"/>
  <c r="F33" i="15"/>
  <c r="F34" i="15" s="1"/>
  <c r="G33" i="15"/>
  <c r="G34" i="15" s="1"/>
  <c r="F30" i="15"/>
  <c r="W30" i="15" s="1"/>
  <c r="M29" i="15"/>
  <c r="L29" i="15"/>
  <c r="T29" i="15"/>
  <c r="I29" i="15"/>
  <c r="O29" i="15"/>
  <c r="V29" i="15"/>
  <c r="S29" i="15"/>
  <c r="P29" i="15"/>
  <c r="J29" i="15"/>
  <c r="Q29" i="15"/>
  <c r="N29" i="15"/>
  <c r="R29" i="15"/>
  <c r="U29" i="15"/>
  <c r="K29" i="15"/>
  <c r="P33" i="15"/>
  <c r="U33" i="15"/>
  <c r="M33" i="15"/>
  <c r="Y33" i="15"/>
  <c r="S33" i="15"/>
  <c r="I33" i="15"/>
  <c r="V33" i="15"/>
  <c r="R33" i="15"/>
  <c r="N33" i="15"/>
  <c r="L33" i="15"/>
  <c r="J33" i="15"/>
  <c r="T33" i="15"/>
  <c r="Q33" i="15"/>
  <c r="C3" i="15"/>
  <c r="O33" i="15"/>
  <c r="P40" i="15"/>
  <c r="K40" i="15"/>
  <c r="L40" i="15"/>
  <c r="F21" i="15"/>
  <c r="F3" i="15" s="1"/>
  <c r="R40" i="15"/>
  <c r="M40" i="15"/>
  <c r="J40" i="15"/>
  <c r="V40" i="15"/>
  <c r="U40" i="15"/>
  <c r="Q40" i="15"/>
  <c r="N40" i="15"/>
  <c r="Y40" i="15"/>
  <c r="O40" i="15"/>
  <c r="T40" i="15"/>
  <c r="I40" i="15"/>
  <c r="H21" i="15"/>
  <c r="H3" i="15" s="1"/>
  <c r="G40" i="15"/>
  <c r="G41" i="15" s="1"/>
  <c r="E21" i="15"/>
  <c r="W63" i="15"/>
  <c r="H34" i="15" l="1"/>
  <c r="W34" i="15" s="1"/>
  <c r="F27" i="15"/>
  <c r="U5" i="15"/>
  <c r="U3" i="15" s="1"/>
  <c r="U4" i="15" s="1"/>
  <c r="O5" i="15"/>
  <c r="O3" i="15" s="1"/>
  <c r="O4" i="15" s="1"/>
  <c r="K5" i="15"/>
  <c r="K3" i="15" s="1"/>
  <c r="K4" i="15" s="1"/>
  <c r="T5" i="15"/>
  <c r="T3" i="15" s="1"/>
  <c r="T4" i="15" s="1"/>
  <c r="N5" i="15"/>
  <c r="N3" i="15" s="1"/>
  <c r="N4" i="15" s="1"/>
  <c r="J5" i="15"/>
  <c r="J3" i="15" s="1"/>
  <c r="J4" i="15" s="1"/>
  <c r="L5" i="15"/>
  <c r="L3" i="15" s="1"/>
  <c r="L4" i="15" s="1"/>
  <c r="Q5" i="15"/>
  <c r="Q3" i="15" s="1"/>
  <c r="Q4" i="15" s="1"/>
  <c r="S5" i="15"/>
  <c r="S3" i="15" s="1"/>
  <c r="S4" i="15" s="1"/>
  <c r="Y5" i="15"/>
  <c r="M5" i="15"/>
  <c r="M3" i="15" s="1"/>
  <c r="M4" i="15" s="1"/>
  <c r="V5" i="15"/>
  <c r="V3" i="15" s="1"/>
  <c r="V4" i="15" s="1"/>
  <c r="R5" i="15"/>
  <c r="R3" i="15" s="1"/>
  <c r="R4" i="15" s="1"/>
  <c r="P5" i="15"/>
  <c r="P3" i="15" s="1"/>
  <c r="P4" i="15" s="1"/>
  <c r="F47" i="15"/>
  <c r="V48" i="15"/>
  <c r="V46" i="15" s="1"/>
  <c r="V47" i="15" s="1"/>
  <c r="P48" i="15"/>
  <c r="P46" i="15" s="1"/>
  <c r="P47" i="15" s="1"/>
  <c r="K48" i="15"/>
  <c r="K46" i="15" s="1"/>
  <c r="K47" i="15" s="1"/>
  <c r="M48" i="15"/>
  <c r="M46" i="15" s="1"/>
  <c r="M47" i="15" s="1"/>
  <c r="J48" i="15"/>
  <c r="J46" i="15" s="1"/>
  <c r="J47" i="15" s="1"/>
  <c r="Y48" i="15"/>
  <c r="L48" i="15"/>
  <c r="L46" i="15" s="1"/>
  <c r="L47" i="15" s="1"/>
  <c r="O48" i="15"/>
  <c r="O46" i="15" s="1"/>
  <c r="O47" i="15" s="1"/>
  <c r="Q48" i="15"/>
  <c r="Q46" i="15" s="1"/>
  <c r="Q47" i="15" s="1"/>
  <c r="N48" i="15"/>
  <c r="N46" i="15" s="1"/>
  <c r="N47" i="15" s="1"/>
  <c r="T48" i="15"/>
  <c r="T46" i="15" s="1"/>
  <c r="T47" i="15" s="1"/>
  <c r="S48" i="15"/>
  <c r="S46" i="15" s="1"/>
  <c r="S47" i="15" s="1"/>
  <c r="U48" i="15"/>
  <c r="U46" i="15" s="1"/>
  <c r="U47" i="15" s="1"/>
  <c r="R48" i="15"/>
  <c r="R46" i="15" s="1"/>
  <c r="R47" i="15" s="1"/>
  <c r="I48" i="15"/>
  <c r="F49" i="15"/>
  <c r="W49" i="15" s="1"/>
  <c r="G47" i="15"/>
  <c r="H47" i="15"/>
  <c r="E22" i="15"/>
  <c r="W21" i="15"/>
  <c r="Y3" i="15"/>
  <c r="W29" i="15"/>
  <c r="X29" i="15" s="1"/>
  <c r="I4" i="15"/>
  <c r="W33" i="15"/>
  <c r="X33" i="15" s="1"/>
  <c r="W41" i="15"/>
  <c r="W40" i="15"/>
  <c r="X40" i="15" s="1"/>
  <c r="G27" i="15"/>
  <c r="I46" i="15" l="1"/>
  <c r="W48" i="15"/>
  <c r="X48" i="15" s="1"/>
  <c r="F22" i="15"/>
  <c r="I47" i="15" l="1"/>
  <c r="W47" i="15" s="1"/>
  <c r="W46" i="15"/>
  <c r="X46" i="15" s="1"/>
  <c r="F4" i="15"/>
  <c r="G4" i="15" l="1"/>
  <c r="X21" i="15" l="1"/>
  <c r="H22" i="15"/>
  <c r="W22" i="15" s="1"/>
  <c r="H4" i="15" l="1"/>
  <c r="C43" i="15" l="1"/>
  <c r="M43" i="15" s="1"/>
  <c r="M27" i="15" s="1"/>
  <c r="H27" i="1"/>
  <c r="H55" i="1" s="1"/>
  <c r="C27" i="15" l="1"/>
  <c r="E33" i="10"/>
  <c r="E35" i="10" s="1"/>
  <c r="G20" i="31" s="1"/>
  <c r="G35" i="31" s="1"/>
  <c r="R43" i="15"/>
  <c r="R27" i="15" s="1"/>
  <c r="O43" i="15"/>
  <c r="O27" i="15" s="1"/>
  <c r="H44" i="15"/>
  <c r="W44" i="15" s="1"/>
  <c r="J43" i="15"/>
  <c r="J27" i="15" s="1"/>
  <c r="I43" i="15"/>
  <c r="T43" i="15"/>
  <c r="T27" i="15" s="1"/>
  <c r="V43" i="15"/>
  <c r="V27" i="15" s="1"/>
  <c r="S43" i="15"/>
  <c r="S27" i="15" s="1"/>
  <c r="U43" i="15"/>
  <c r="U27" i="15" s="1"/>
  <c r="K43" i="15"/>
  <c r="K27" i="15" s="1"/>
  <c r="L43" i="15"/>
  <c r="L27" i="15" s="1"/>
  <c r="Y43" i="15"/>
  <c r="Q43" i="15"/>
  <c r="Q27" i="15" s="1"/>
  <c r="N43" i="15"/>
  <c r="N27" i="15" s="1"/>
  <c r="P43" i="15"/>
  <c r="P27" i="15" s="1"/>
  <c r="C62" i="15"/>
  <c r="T62" i="15" s="1"/>
  <c r="M28" i="15" l="1"/>
  <c r="C65" i="15"/>
  <c r="I27" i="15"/>
  <c r="W27" i="15" s="1"/>
  <c r="W43" i="15"/>
  <c r="X43" i="15" s="1"/>
  <c r="T65" i="15"/>
  <c r="L28" i="15"/>
  <c r="V28" i="15"/>
  <c r="K28" i="15"/>
  <c r="T28" i="15"/>
  <c r="O28" i="15"/>
  <c r="S28" i="15"/>
  <c r="P28" i="15"/>
  <c r="N28" i="15"/>
  <c r="Q28" i="15"/>
  <c r="U28" i="15"/>
  <c r="J28" i="15"/>
  <c r="Y27" i="15"/>
  <c r="F28" i="15"/>
  <c r="G28" i="15"/>
  <c r="R28" i="15"/>
  <c r="H28" i="15"/>
  <c r="N62" i="15"/>
  <c r="N65" i="15" s="1"/>
  <c r="E62" i="15"/>
  <c r="O62" i="15"/>
  <c r="O65" i="15" s="1"/>
  <c r="S62" i="15"/>
  <c r="S65" i="15" s="1"/>
  <c r="P62" i="15"/>
  <c r="P65" i="15" s="1"/>
  <c r="H62" i="15"/>
  <c r="H65" i="15" s="1"/>
  <c r="I62" i="15"/>
  <c r="Q62" i="15"/>
  <c r="Q65" i="15" s="1"/>
  <c r="M57" i="1"/>
  <c r="K62" i="15"/>
  <c r="K65" i="15" s="1"/>
  <c r="L62" i="15"/>
  <c r="L65" i="15" s="1"/>
  <c r="J62" i="15"/>
  <c r="J65" i="15" s="1"/>
  <c r="M62" i="15"/>
  <c r="M65" i="15" s="1"/>
  <c r="Y62" i="15"/>
  <c r="G62" i="15"/>
  <c r="G65" i="15" s="1"/>
  <c r="F62" i="15"/>
  <c r="F65" i="15" s="1"/>
  <c r="U62" i="15"/>
  <c r="U65" i="15" s="1"/>
  <c r="V62" i="15"/>
  <c r="V65" i="15" s="1"/>
  <c r="R62" i="15"/>
  <c r="R65" i="15" s="1"/>
  <c r="I65" i="15" l="1"/>
  <c r="I66" i="15" s="1"/>
  <c r="X27" i="15"/>
  <c r="D62" i="15"/>
  <c r="D52" i="15"/>
  <c r="D59" i="15"/>
  <c r="D46" i="15"/>
  <c r="D48" i="15"/>
  <c r="I28" i="15"/>
  <c r="W28" i="15" s="1"/>
  <c r="U66" i="15"/>
  <c r="M66" i="15"/>
  <c r="F66" i="15"/>
  <c r="J66" i="15"/>
  <c r="R66" i="15"/>
  <c r="G66" i="15"/>
  <c r="H66" i="15"/>
  <c r="V66" i="15"/>
  <c r="K66" i="15"/>
  <c r="O66" i="15"/>
  <c r="W62" i="15"/>
  <c r="X62" i="15" s="1"/>
  <c r="W65" i="15"/>
  <c r="D40" i="15"/>
  <c r="D5" i="15"/>
  <c r="D3" i="15"/>
  <c r="D43" i="15"/>
  <c r="D27" i="15"/>
  <c r="Y65" i="15"/>
  <c r="D8" i="15"/>
  <c r="D29" i="15"/>
  <c r="D33" i="15"/>
  <c r="D21" i="15"/>
  <c r="P66" i="15"/>
  <c r="N66" i="15"/>
  <c r="L66" i="15"/>
  <c r="Q66" i="15"/>
  <c r="S66" i="15"/>
  <c r="T66" i="15"/>
  <c r="D65" i="15" l="1"/>
  <c r="W9" i="15" l="1"/>
  <c r="W8" i="15"/>
  <c r="X8" i="15" s="1"/>
  <c r="W6" i="15"/>
  <c r="E5" i="15"/>
  <c r="E3" i="15" s="1"/>
  <c r="E65" i="15" l="1"/>
  <c r="E4" i="15"/>
  <c r="W4" i="15" s="1"/>
  <c r="W3" i="15"/>
  <c r="X3" i="15" s="1"/>
  <c r="W5" i="15"/>
  <c r="X5" i="15" s="1"/>
  <c r="E67" i="15" l="1"/>
  <c r="E66" i="15"/>
  <c r="W66" i="15" s="1"/>
  <c r="W68" i="15" s="1"/>
  <c r="E68" i="15" l="1"/>
  <c r="F68" i="15" s="1"/>
  <c r="G68" i="15" s="1"/>
  <c r="H68" i="15" s="1"/>
  <c r="I68" i="15" s="1"/>
  <c r="J68" i="15" s="1"/>
  <c r="K68" i="15" s="1"/>
  <c r="L68" i="15" s="1"/>
  <c r="M68" i="15" s="1"/>
  <c r="N68" i="15" s="1"/>
  <c r="O68" i="15" s="1"/>
  <c r="P68" i="15" s="1"/>
  <c r="Q68" i="15" s="1"/>
  <c r="R68" i="15" s="1"/>
  <c r="S68" i="15" s="1"/>
  <c r="T68" i="15" s="1"/>
  <c r="U68" i="15" s="1"/>
  <c r="V68" i="15" s="1"/>
  <c r="F67" i="15"/>
  <c r="G67" i="15" s="1"/>
  <c r="H67" i="15" s="1"/>
  <c r="I67" i="15" s="1"/>
  <c r="J67" i="15" s="1"/>
  <c r="K67" i="15" s="1"/>
  <c r="L67" i="15" s="1"/>
  <c r="M67" i="15" s="1"/>
  <c r="N67" i="15" s="1"/>
  <c r="O67" i="15" s="1"/>
  <c r="P67" i="15" s="1"/>
  <c r="Q67" i="15" s="1"/>
  <c r="R67" i="15" s="1"/>
  <c r="S67" i="15" s="1"/>
  <c r="T67" i="15" s="1"/>
  <c r="U67" i="15" s="1"/>
  <c r="V67" i="15" s="1"/>
  <c r="W67" i="15" s="1"/>
  <c r="O10" i="79" l="1"/>
  <c r="O22" i="79"/>
  <c r="O16" i="79"/>
  <c r="O38" i="79"/>
  <c r="O24" i="79"/>
  <c r="O39" i="79"/>
  <c r="O30" i="79"/>
  <c r="O35" i="79"/>
  <c r="O19" i="79"/>
  <c r="O18" i="79"/>
  <c r="O21" i="79"/>
  <c r="O40" i="79"/>
  <c r="O27" i="79"/>
  <c r="O25" i="79"/>
  <c r="O17" i="79"/>
  <c r="O12" i="79"/>
  <c r="O26" i="79"/>
  <c r="O13" i="79"/>
  <c r="O29" i="79"/>
  <c r="O7" i="79"/>
  <c r="O32" i="79"/>
  <c r="O28" i="79"/>
  <c r="O34" i="79"/>
  <c r="O33" i="79"/>
  <c r="O36" i="79"/>
  <c r="O37" i="79"/>
  <c r="O11" i="79"/>
  <c r="O20" i="79"/>
  <c r="O14" i="79"/>
  <c r="O31" i="79"/>
  <c r="O15" i="79"/>
  <c r="O23" i="79"/>
  <c r="O9" i="79" l="1"/>
  <c r="O8" i="79"/>
</calcChain>
</file>

<file path=xl/sharedStrings.xml><?xml version="1.0" encoding="utf-8"?>
<sst xmlns="http://schemas.openxmlformats.org/spreadsheetml/2006/main" count="67218" uniqueCount="38401">
  <si>
    <t>UNIDADE</t>
  </si>
  <si>
    <t>M</t>
  </si>
  <si>
    <t>KG</t>
  </si>
  <si>
    <t>M2</t>
  </si>
  <si>
    <t>H</t>
  </si>
  <si>
    <t>COBERTURA</t>
  </si>
  <si>
    <t>73881/1</t>
  </si>
  <si>
    <t>M3</t>
  </si>
  <si>
    <t>73883/2</t>
  </si>
  <si>
    <t>73856/1</t>
  </si>
  <si>
    <t>73856/2</t>
  </si>
  <si>
    <t>73856/3</t>
  </si>
  <si>
    <t>73856/4</t>
  </si>
  <si>
    <t>MOVIMENTO DE TERRA</t>
  </si>
  <si>
    <t>T</t>
  </si>
  <si>
    <t>74245/1</t>
  </si>
  <si>
    <t>79500/2</t>
  </si>
  <si>
    <t>74244/1</t>
  </si>
  <si>
    <t>SICRO</t>
  </si>
  <si>
    <t>ITEM</t>
  </si>
  <si>
    <t>CÓDIGO</t>
  </si>
  <si>
    <t>TIPO</t>
  </si>
  <si>
    <t>BDI</t>
  </si>
  <si>
    <t>FONTE</t>
  </si>
  <si>
    <t>DESCRIÇÃO</t>
  </si>
  <si>
    <t>UNID.</t>
  </si>
  <si>
    <t>SERVIÇO</t>
  </si>
  <si>
    <t>SINAPI</t>
  </si>
  <si>
    <t>TOTAL C</t>
  </si>
  <si>
    <t>PREÇOS</t>
  </si>
  <si>
    <t>COEFIC.</t>
  </si>
  <si>
    <t>UNID</t>
  </si>
  <si>
    <t>ÓRGÃO</t>
  </si>
  <si>
    <t>TOTAL B</t>
  </si>
  <si>
    <t>TOTAL A</t>
  </si>
  <si>
    <t>DATA BASE</t>
  </si>
  <si>
    <t>P. UNITÁRIO</t>
  </si>
  <si>
    <t>CPU</t>
  </si>
  <si>
    <t xml:space="preserve"> </t>
  </si>
  <si>
    <t>und</t>
  </si>
  <si>
    <t>UND</t>
  </si>
  <si>
    <t>m²</t>
  </si>
  <si>
    <t>h</t>
  </si>
  <si>
    <t>SCO-RIO</t>
  </si>
  <si>
    <t>m</t>
  </si>
  <si>
    <t>SEDURB</t>
  </si>
  <si>
    <t>m³</t>
  </si>
  <si>
    <t>Txkm</t>
  </si>
  <si>
    <t>DEMOLIÇÕES E RETIRADAS</t>
  </si>
  <si>
    <t>kg</t>
  </si>
  <si>
    <t>PAVIMENTAÇÃO</t>
  </si>
  <si>
    <t>PESSOAL</t>
  </si>
  <si>
    <t>DESPESAS DIVERSAS</t>
  </si>
  <si>
    <t>CONSUMO DE ENERGIA ELÉTRICA</t>
  </si>
  <si>
    <t>MÊS</t>
  </si>
  <si>
    <t>1.3.1</t>
  </si>
  <si>
    <t>1.3.1.1</t>
  </si>
  <si>
    <t>1.3.1.2</t>
  </si>
  <si>
    <t>1.3.1.3</t>
  </si>
  <si>
    <t>1.3.1.4</t>
  </si>
  <si>
    <t>1.3.1.5</t>
  </si>
  <si>
    <t>1.3.1.6</t>
  </si>
  <si>
    <t>1.3.1.7</t>
  </si>
  <si>
    <t>1.3.2</t>
  </si>
  <si>
    <t>1.3.2.1</t>
  </si>
  <si>
    <t>1.3.2.2</t>
  </si>
  <si>
    <t>1.3.3</t>
  </si>
  <si>
    <t>1.3.3.1</t>
  </si>
  <si>
    <t>1.3.3.2</t>
  </si>
  <si>
    <t>Lastro de brita, inclusive transporte da brita</t>
  </si>
  <si>
    <t>Fornecimento e espalhamento de terra vegetal</t>
  </si>
  <si>
    <t>PINTURA</t>
  </si>
  <si>
    <t>TOTAL</t>
  </si>
  <si>
    <t>CONSUMO ÁGUA</t>
  </si>
  <si>
    <t xml:space="preserve">CONSUMO SERVIÇOS DE TELEFONIA </t>
  </si>
  <si>
    <t>t</t>
  </si>
  <si>
    <t>Reservatório de polietileno de 3000 litros, inclusive peça de apoio de 6x16 cm, exclusive flanges e torneira de bóia</t>
  </si>
  <si>
    <t>COMPOSIÇÃO SEPARADO - CONSIDERANDO 03 FRENTES DE SERVIÇO</t>
  </si>
  <si>
    <t>Fornecimento, dobragem e colocação em fôrma, de armadura CA-50 A média, diâmetro de 6.3 a 10.0 mm</t>
  </si>
  <si>
    <t>Fornecimento, dobragem e colocação em fôrma, de armadura CA-50 A grossa diâmetro de 12.5 a 25.0 mm (1/2 a 1")</t>
  </si>
  <si>
    <t>m3</t>
  </si>
  <si>
    <t>1.3.1.8</t>
  </si>
  <si>
    <t>VEÍCULOS E EQUIPAMENTOS</t>
  </si>
  <si>
    <t>M1391</t>
  </si>
  <si>
    <t>M3512</t>
  </si>
  <si>
    <t>E9579</t>
  </si>
  <si>
    <t>un</t>
  </si>
  <si>
    <t>chp</t>
  </si>
  <si>
    <t>l</t>
  </si>
  <si>
    <t>mês</t>
  </si>
  <si>
    <t xml:space="preserve">MANEJO DE ÁGUAS PLUVIAIS E DRENAGEM URBANA DA BACIA HIDROGRÁFICA DO GUARANHUS </t>
  </si>
  <si>
    <t>DESCRIÇÃO DO SERVIÇO</t>
  </si>
  <si>
    <t>Kg</t>
  </si>
  <si>
    <t>Junta de cantoneira L de 4" x 4" x 3/8"</t>
  </si>
  <si>
    <t>SERVIÇOS PRELIMINARES</t>
  </si>
  <si>
    <t>Fôrma de chapa compensada resinada 12mm, levando-se em conta a utilização 3 vezes (incluido o material, corte, montagem, escoramento e desfôrma)</t>
  </si>
  <si>
    <t>ITENS</t>
  </si>
  <si>
    <t>DESCRIÇÃO DOS SERVIÇOS</t>
  </si>
  <si>
    <t>SUBTOTAIS</t>
  </si>
  <si>
    <t>%</t>
  </si>
  <si>
    <t>VALOR TOTAL (R$)</t>
  </si>
  <si>
    <t>PORCENTAGEM DO PERÍODO (%)</t>
  </si>
  <si>
    <t>TOTAL ACUMULADO (R$)</t>
  </si>
  <si>
    <t>PORCENTAGEM ACUMULADO (%)</t>
  </si>
  <si>
    <t>Fornecimento, dobragem e colocação em fôrma, de armadura CA-60 B fina, diâmetro de 4.0 a 7.0mm</t>
  </si>
  <si>
    <t>ADMINISTRAÇÃO LOCAL 
A remuneração mensal será de acordo com avanço físico da obra</t>
  </si>
  <si>
    <t>Fornecimento e assentamento de ladrilho hidráulico pastilhado, vermelho, dim. 20x20 cm, esp. 1.5cm, assentado com pasta de cimento colante, exclusive regularização e lastro</t>
  </si>
  <si>
    <t>Forma de chapas madeira compensada resinada, esp. 12mm, levando-se em conta a utilização 3 vezes, reforçadas com sarrafos de madeira de 2.5 x 10.0cm (incl material, corte, montagem, escoras em eucalipto e desforma)</t>
  </si>
  <si>
    <t>Fornecimento, dobragem e colocação em fôrma, de armadura CA-50 A grossa, diâmetro de 12.5 a 25.0mm</t>
  </si>
  <si>
    <t>L</t>
  </si>
  <si>
    <t>MES</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</si>
  <si>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</si>
  <si>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</si>
  <si>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</si>
  <si>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</si>
  <si>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</si>
  <si>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</si>
  <si>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</si>
  <si>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</si>
  <si>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</si>
  <si>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</si>
  <si>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</si>
  <si>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</si>
  <si>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</si>
  <si>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</si>
  <si>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</si>
  <si>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</si>
  <si>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</si>
  <si>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</si>
  <si>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</si>
  <si>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</si>
  <si>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</si>
  <si>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</si>
  <si>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</si>
  <si>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</si>
  <si>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</si>
  <si>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Retirada de caixa d'água de fibrocimento, inclusive tubulação de ligação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</si>
  <si>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</si>
  <si>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</si>
  <si>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</si>
  <si>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</si>
  <si>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</si>
  <si>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</si>
  <si>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</si>
  <si>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</si>
  <si>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</si>
  <si>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</si>
  <si>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</si>
  <si>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</si>
  <si>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</si>
  <si>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</si>
  <si>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</si>
  <si>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</si>
  <si>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</si>
  <si>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</si>
  <si>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</si>
  <si>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</si>
  <si>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</si>
  <si>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</si>
  <si>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</si>
  <si>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</si>
  <si>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</si>
  <si>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</si>
  <si>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</si>
  <si>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</si>
  <si>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</si>
  <si>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</si>
  <si>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</si>
  <si>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</si>
  <si>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</si>
  <si>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</si>
  <si>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</si>
  <si>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LIMPEZA DO TERRENO</t>
  </si>
  <si>
    <t>Corte de capoeira fina, a foice (manual)</t>
  </si>
  <si>
    <t>Raspagem e limpeza do terreno (manual)</t>
  </si>
  <si>
    <t>Corte e destocamento de árvores com diâmetro de até 15 cm</t>
  </si>
  <si>
    <t>Corte e destocamento de árvores com diâmetro superior a 30 cm</t>
  </si>
  <si>
    <t>LOCAÇÃO</t>
  </si>
  <si>
    <t>Locação de obra com gabarito de madeira</t>
  </si>
  <si>
    <t>Equipe topográfica para serviços simples de locação e nivelamento (incluindo equipamento, transporte e profissionais nivel médio)</t>
  </si>
  <si>
    <t>INSTALAÇÃO DO CANTEIRO DE OBRAS</t>
  </si>
  <si>
    <t>TAPUMES, BARRACÕES E COBERTURAS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</si>
  <si>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</si>
  <si>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</si>
  <si>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</si>
  <si>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</si>
  <si>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</si>
  <si>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</si>
  <si>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</si>
  <si>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</si>
  <si>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</si>
  <si>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</si>
  <si>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</si>
  <si>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INSTALAÇÃO DO CANTEIRO DE OBRAS (UTILIZAÇÃO 1 VEZ), PROJETO PADRÃO LABOR - NR.18 (OBRAS COM PRAZO DE EXECUÇÃO SUPERIOR A 12 MESES)</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</si>
  <si>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</si>
  <si>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</si>
  <si>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</si>
  <si>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</si>
  <si>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</si>
  <si>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</si>
  <si>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</si>
  <si>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</si>
  <si>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</si>
  <si>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</si>
  <si>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</si>
  <si>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água com padrão de entrada d'água diâm. 3/4", conf. espec. CESAN, incl. tubos e conexões para alimentação, distribuição, extravasor e limpeza, cons. o padrão a 25m,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</si>
  <si>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</si>
  <si>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</si>
  <si>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INSTALAÇÃO DO CANTEIRO DE OBRAS (UTILIZAÇÃO 2 VEZES), PROJETO PADRÃO LABOR - NR.18 (OBRAS COM PRAZO DE EXECUÇÃO DE 6 A 12 MESES)</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</si>
  <si>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</si>
  <si>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</si>
  <si>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</si>
  <si>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</si>
  <si>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</si>
  <si>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</si>
  <si>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</si>
  <si>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</si>
  <si>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</si>
  <si>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</si>
  <si>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</si>
  <si>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Rede de água, com padrão de entrada d'água diâm. 3/4", conf. espec. CESAN, incl. tubos e conexões para alimentação, distribuição, extravasor e limpeza, cons. o padrão a 25m, conf. projeto (2 utilizações)</t>
  </si>
  <si>
    <t>ESCAVAÇÕES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</si>
  <si>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</si>
  <si>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</si>
  <si>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</si>
  <si>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</si>
  <si>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</si>
  <si>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E COMPACTAÇÃO</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</si>
  <si>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</si>
  <si>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</si>
  <si>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</si>
  <si>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</si>
  <si>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</si>
  <si>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</si>
  <si>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</si>
  <si>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</si>
  <si>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</si>
  <si>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TRANSPORTES</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</si>
  <si>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</si>
  <si>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</si>
  <si>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</si>
  <si>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ESTRUTURAS</t>
  </si>
  <si>
    <t>INFRA-ESTRUTURA (FUNDAÇÃO)</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</si>
  <si>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</si>
  <si>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</si>
  <si>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</si>
  <si>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</si>
  <si>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</si>
  <si>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</si>
  <si>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</si>
  <si>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</si>
  <si>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</si>
  <si>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</si>
  <si>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</si>
  <si>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</si>
  <si>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SUPER-ESTRUTURA</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</si>
  <si>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</si>
  <si>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</si>
  <si>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</si>
  <si>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Fôrma em chapa de madeira compensada plastificada 12mm para estrutura em geral, 5 reaproveitamentos, reforçada com sarrafos de madeira 2.5x10cm (incl material, corte, montagem, escoras em eucalipto e desforma)</t>
  </si>
  <si>
    <t>ESTRUTURAS DE CONCRETO APARENTE</t>
  </si>
  <si>
    <t>Fôrma com chapa compensada plastificada esp. 12mm, utização 5 vezes</t>
  </si>
  <si>
    <t>LAJES PRÉ-MOLDADAS</t>
  </si>
  <si>
    <t>Laje pré-fabricada treliçada para forro simples revestido, vão até 3.5m, capeamento 2cm, esp. 10cm, Fck = 150Kg/cm2</t>
  </si>
  <si>
    <t>Laje pré-fabricada treliçada, sobrecarga 300 Kg/m2, vão de 3.5m a 4.3m, capeamento 4cm, esp. 12cm, Fck = 150 Kg/cm2</t>
  </si>
  <si>
    <t>DIVERSOS</t>
  </si>
  <si>
    <t>Execução de junta de dilatação 2 x 2 cm considerando 1cm de aplicação de isopor e 1cm de aplicação de mastique elástico do tipo sikaflex 1a ou equivalente</t>
  </si>
  <si>
    <t>RECUPERAÇÃO DE ESTRUTURAS</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</si>
  <si>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</si>
  <si>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</si>
  <si>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</si>
  <si>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</si>
  <si>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</si>
  <si>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</si>
  <si>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</si>
  <si>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</si>
  <si>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</si>
  <si>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</si>
  <si>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</si>
  <si>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</si>
  <si>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(Conc. ciclópico 15MPa c/ 30% de pedra de mão, c/ forn., preparo e aplicação de concreto, forma de tábua pinho-reap.5 vezes, exclusive escav. e reaterro) seções tipicas nas seguintes dimensões:</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</si>
  <si>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</si>
  <si>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</si>
  <si>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</si>
  <si>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</si>
  <si>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PAREDES E PAINÉIS</t>
  </si>
  <si>
    <t>ALVENARIA DE VEDAÇÃO</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</si>
  <si>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</si>
  <si>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</si>
  <si>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</si>
  <si>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PLACAS E PAINÉIS DIVISÓRIOS</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</si>
  <si>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</si>
  <si>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</si>
  <si>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</si>
  <si>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</si>
  <si>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</si>
  <si>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VERGAS/CONTRAVERGA</t>
  </si>
  <si>
    <t>Verga/contraverga reta de concreto armado 10 x 5 cm, Fck = 15 MPa, inclusive forma, armação e desforma</t>
  </si>
  <si>
    <t>Verga/contraverga curva de concreto armado 10 x 5 cm, Fck = 15 MPa, inclusive forma, armação e desforma</t>
  </si>
  <si>
    <t>ALVENARIA ESTRUTURAL</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</si>
  <si>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</si>
  <si>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</si>
  <si>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</si>
  <si>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VEDAÇÃO EMPREGANDO ARGAMASSA DE CIMENTO, CAL E AREIA</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</si>
  <si>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</si>
  <si>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</si>
  <si>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</si>
  <si>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</si>
  <si>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</si>
  <si>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</si>
  <si>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</si>
  <si>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ESQUADRIAS DE MADEIRA</t>
  </si>
  <si>
    <t>MARCOS E ALIZARES</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</si>
  <si>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</si>
  <si>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</si>
  <si>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</si>
  <si>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</si>
  <si>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</si>
  <si>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</si>
  <si>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</si>
  <si>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</si>
  <si>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FERRAGENS</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</si>
  <si>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</si>
  <si>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</si>
  <si>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</si>
  <si>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</si>
  <si>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</si>
  <si>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</si>
  <si>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</si>
  <si>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</si>
  <si>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</si>
  <si>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dim.:0.60 x 2.10 m</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</si>
  <si>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</si>
  <si>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</si>
  <si>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</si>
  <si>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</si>
  <si>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</si>
  <si>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</si>
  <si>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</si>
  <si>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</si>
  <si>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</si>
  <si>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</si>
  <si>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</si>
  <si>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</si>
  <si>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</si>
  <si>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</si>
  <si>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</si>
  <si>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</si>
  <si>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</si>
  <si>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</si>
  <si>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</si>
  <si>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</si>
  <si>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</si>
  <si>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</si>
  <si>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</si>
  <si>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</si>
  <si>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</si>
  <si>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</si>
  <si>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</si>
  <si>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</si>
  <si>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</si>
  <si>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</si>
  <si>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</si>
  <si>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</si>
  <si>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</si>
  <si>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</si>
  <si>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</si>
  <si>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</si>
  <si>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</si>
  <si>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</si>
  <si>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ESQUADRIAS METÁLICAS (M2)</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</si>
  <si>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</si>
  <si>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</si>
  <si>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</si>
  <si>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</si>
  <si>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</si>
  <si>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</si>
  <si>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VIDROS E ESPELHOS</t>
  </si>
  <si>
    <t>VIDROS PARA ESQUADRIAS</t>
  </si>
  <si>
    <t>Vidro plano transparente liso, com 4 mm de espessura</t>
  </si>
  <si>
    <t>Vidro fantasia mini-boreal, com 4 mm de espessura</t>
  </si>
  <si>
    <t>Vidro aramado esp. 6mm, colocado</t>
  </si>
  <si>
    <t>ESPELHOS</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</si>
  <si>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</si>
  <si>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</si>
  <si>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</si>
  <si>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PARA TELHADO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</si>
  <si>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</si>
  <si>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</si>
  <si>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</si>
  <si>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</si>
  <si>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</si>
  <si>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TELHADO</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</si>
  <si>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</si>
  <si>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</si>
  <si>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</si>
  <si>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</si>
  <si>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</si>
  <si>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</si>
  <si>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</si>
  <si>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</si>
  <si>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RUFOS E CALHAS</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</si>
  <si>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</si>
  <si>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</si>
  <si>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</si>
  <si>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</si>
  <si>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</si>
  <si>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</si>
  <si>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</si>
  <si>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</si>
  <si>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</si>
  <si>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</si>
  <si>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</si>
  <si>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</si>
  <si>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</si>
  <si>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IMPERMEABILIZAÇÃO</t>
  </si>
  <si>
    <t>IMPERMEABILIZAÇÃO DE CAIXAS DE ÁGUA</t>
  </si>
  <si>
    <t>Impermeabilização nas seguintes etapas: chapisco traço 1:2 c/ sika 1 ou equivalente, revest. duplo c/ argamassa de cimento e areia traço 1:3 c/ sika 1 ou equivalente, em 2x15 mm e acab. argamassa 1:1</t>
  </si>
  <si>
    <t>Índice de imperm.c/ manta asfáltica atendendo NBR 9952, asfalto polimérico, esp.4mm reforç.c/ filme int.em polietileno, regul.base c/ arg.1:4 esp.mín.15mm, proteção mec. arg. 1:4 esp.20mm e juntas dilat.</t>
  </si>
  <si>
    <t>IMPERMEABILIZAÇÃO CALHAS, LAJES DESCOBERTAS, BALDRAMES, PAREDES E JARDINEIRAS</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</si>
  <si>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</si>
  <si>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</si>
  <si>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</si>
  <si>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</si>
  <si>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</si>
  <si>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</si>
  <si>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</si>
  <si>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</si>
  <si>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Chapisco com argamassa de cimento e areia média ou grossa lavada no traço 1:3, espessura 5 mm</t>
  </si>
  <si>
    <t>REBAIXAMENTOS</t>
  </si>
  <si>
    <t>Forro de gesso acabamento tipo liso</t>
  </si>
  <si>
    <t>REVESTIMENTO EMPREGANDO ARGAMASSA DE CIMENTO, CAL E AREIA</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</si>
  <si>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</si>
  <si>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</si>
  <si>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</si>
  <si>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REVESTIMENTO DE PAREDES</t>
  </si>
  <si>
    <t>Chapisco de argamassa de cimento e areia média ou grossa lavada, no traço 1:3, espessura 5 mm</t>
  </si>
  <si>
    <t>ACABAMENTOS</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</si>
  <si>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</si>
  <si>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</si>
  <si>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</si>
  <si>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</si>
  <si>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</si>
  <si>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</si>
  <si>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</si>
  <si>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</si>
  <si>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</si>
  <si>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</si>
  <si>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</si>
  <si>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</si>
  <si>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</si>
  <si>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</si>
  <si>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</si>
  <si>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PISOS INTERNOS E EXTERNOS</t>
  </si>
  <si>
    <t>LASTRO DE CONTRAPISO</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</si>
  <si>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</si>
  <si>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</si>
  <si>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</si>
  <si>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</si>
  <si>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</si>
  <si>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</si>
  <si>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</si>
  <si>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</si>
  <si>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</si>
  <si>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</si>
  <si>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</si>
  <si>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</si>
  <si>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</si>
  <si>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</si>
  <si>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</si>
  <si>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</si>
  <si>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</si>
  <si>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</si>
  <si>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</si>
  <si>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</si>
  <si>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</si>
  <si>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</si>
  <si>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</si>
  <si>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Assentamento e rejuntamento de piso em porcelanato (dimensões superiores a 30x30cm) utilizando dupla colagem de argamassa colante para porcelanato tipo ACII/ACIII, exclusive fornecimento do porcelanato e do rejunte</t>
  </si>
  <si>
    <t>DEGRAUS, RODAPÉS, SOLEIRAS E PEITORIS</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</si>
  <si>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</si>
  <si>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</si>
  <si>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</si>
  <si>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</si>
  <si>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</si>
  <si>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</si>
  <si>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</si>
  <si>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</si>
  <si>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</si>
  <si>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</si>
  <si>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</si>
  <si>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</si>
  <si>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INSTALAÇÕES HIDRO-SANITÁRIAS</t>
  </si>
  <si>
    <t>SUMIDOUROS, FOSSAS SÉPTICAS E FILTROS ANAERÓBIOS</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</si>
  <si>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</si>
  <si>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</si>
  <si>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</si>
  <si>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</si>
  <si>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ENTRADA DE ÁGUA</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</si>
  <si>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</si>
  <si>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</si>
  <si>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</si>
  <si>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Mureta p/ cavalete (Padrão 1B - CESAN) de alv. blocos cerâmicos 10x20x20cm deitados, dimensões 0.80x1.0x0.20m, para instalação de caixa termoplastica, incl revest. em reboco e lastro concreto esp.10cm, exclusive caixa e cavalete</t>
  </si>
  <si>
    <t>PONTOS HIDRO-SANITÁRIOS</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</si>
  <si>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</si>
  <si>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</si>
  <si>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</si>
  <si>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</si>
  <si>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</si>
  <si>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</si>
  <si>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</si>
  <si>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</si>
  <si>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</si>
  <si>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</si>
  <si>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</si>
  <si>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</si>
  <si>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</si>
  <si>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</si>
  <si>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</si>
  <si>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TUBULAÇÃO DE LIGAÇÃO DE CAIXAS</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</si>
  <si>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</si>
  <si>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</si>
  <si>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</si>
  <si>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</si>
  <si>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EMPREGANDO ARGAMASSA DE CIMENTO, CAL E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</si>
  <si>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</si>
  <si>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</si>
  <si>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</si>
  <si>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</si>
  <si>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</si>
  <si>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</si>
  <si>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</si>
  <si>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</si>
  <si>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</si>
  <si>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</si>
  <si>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</si>
  <si>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</si>
  <si>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</si>
  <si>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</si>
  <si>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REDE DE ÁGUA FRIA - TUBOS METÁLICOS</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</si>
  <si>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</si>
  <si>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</si>
  <si>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</si>
  <si>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</si>
  <si>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</si>
  <si>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</si>
  <si>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</si>
  <si>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</si>
  <si>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</si>
  <si>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REDE DE ÁGUA FRIA - TUBOS SOLDÁVEIS DE PVC</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</si>
  <si>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</si>
  <si>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</si>
  <si>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</si>
  <si>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</si>
  <si>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</si>
  <si>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</si>
  <si>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</si>
  <si>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</si>
  <si>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REDE DE ÁGUA FRIA - CONEXÕES SOLDÁVEIS DE PVC</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</si>
  <si>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</si>
  <si>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</si>
  <si>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</si>
  <si>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</si>
  <si>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</si>
  <si>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soldável para registro, diâmetro 32mm x 1"</t>
  </si>
  <si>
    <t>REDE DE ESGOTO - TUBOS DE PVC</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</si>
  <si>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</si>
  <si>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</si>
  <si>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</si>
  <si>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</si>
  <si>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</si>
  <si>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CAIXAS DE PVC / EQUIPAMENTOS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</si>
  <si>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</si>
  <si>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</si>
  <si>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</si>
  <si>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</si>
  <si>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</si>
  <si>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</si>
  <si>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Caixa seca em PVC, diâm. 100mm,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</si>
  <si>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</si>
  <si>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</si>
  <si>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</si>
  <si>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</si>
  <si>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</si>
  <si>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</si>
  <si>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</si>
  <si>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</si>
  <si>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</si>
  <si>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Adaptador de PVC com flanges livres para caixa d'água de 20mmx1/2"</t>
  </si>
  <si>
    <t>Adaptador de PVC com flanges livres para caixa d'água de 25mmx3/4"</t>
  </si>
  <si>
    <t>Adaptador de PVC com flanges livres para caixa d'água de 32mmx1"</t>
  </si>
  <si>
    <t>ABERTURA E FECHAMENTO DE RASGOS (inclusive preparo e aplicação de argamassa)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</si>
  <si>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</si>
  <si>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</si>
  <si>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</si>
  <si>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</si>
  <si>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</si>
  <si>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</si>
  <si>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</si>
  <si>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</si>
  <si>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</si>
  <si>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</si>
  <si>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INSTALAÇÕES ELÉTRICAS</t>
  </si>
  <si>
    <t>PADRÃO DE ENTRADA</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</si>
  <si>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</si>
  <si>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</si>
  <si>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</si>
  <si>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</si>
  <si>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</si>
  <si>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</si>
  <si>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</si>
  <si>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</si>
  <si>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</si>
  <si>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</si>
  <si>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</si>
  <si>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</si>
  <si>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CAIXAS DE PASSAGEM</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</si>
  <si>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</si>
  <si>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</si>
  <si>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</si>
  <si>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</si>
  <si>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</si>
  <si>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</si>
  <si>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</si>
  <si>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</si>
  <si>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</si>
  <si>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</si>
  <si>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</si>
  <si>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</si>
  <si>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</si>
  <si>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ELETRODUTOS</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</si>
  <si>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</si>
  <si>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</si>
  <si>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</si>
  <si>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</si>
  <si>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INSTALAÇÕES APARENTES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</si>
  <si>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</si>
  <si>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</si>
  <si>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</si>
  <si>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</si>
  <si>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</si>
  <si>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</si>
  <si>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</si>
  <si>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</si>
  <si>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</si>
  <si>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</si>
  <si>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</si>
  <si>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</si>
  <si>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</si>
  <si>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</si>
  <si>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</si>
  <si>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</si>
  <si>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</si>
  <si>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</si>
  <si>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</si>
  <si>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</si>
  <si>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</si>
  <si>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</si>
  <si>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</si>
  <si>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</si>
  <si>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</si>
  <si>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</si>
  <si>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</si>
  <si>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</si>
  <si>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</si>
  <si>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</si>
  <si>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</si>
  <si>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</si>
  <si>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</si>
  <si>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</si>
  <si>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COMPOSIÇÕES INTERMEDIÁRIAS P/ ELETRICA</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</si>
  <si>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</si>
  <si>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</si>
  <si>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</si>
  <si>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</si>
  <si>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</si>
  <si>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</si>
  <si>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</si>
  <si>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</si>
  <si>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</si>
  <si>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CAIXAS DE PASSAGEM EMPREGANDO ARGAMASSA DE CIMENTO, CAL E AREIA</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</si>
  <si>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</si>
  <si>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</si>
  <si>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</si>
  <si>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</si>
  <si>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</si>
  <si>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</si>
  <si>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ELETRODUTOS E CONEXÕES</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</si>
  <si>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</si>
  <si>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</si>
  <si>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</si>
  <si>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</si>
  <si>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</si>
  <si>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</si>
  <si>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</si>
  <si>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</si>
  <si>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</si>
  <si>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</si>
  <si>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</si>
  <si>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</si>
  <si>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</si>
  <si>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</si>
  <si>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</si>
  <si>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</si>
  <si>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</si>
  <si>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CHAVES, FUSIVEIS E DISJUNTORES</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</si>
  <si>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</si>
  <si>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</si>
  <si>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</si>
  <si>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</si>
  <si>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</si>
  <si>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</si>
  <si>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</si>
  <si>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</si>
  <si>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</si>
  <si>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</si>
  <si>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</si>
  <si>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</si>
  <si>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</si>
  <si>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</si>
  <si>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</si>
  <si>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</si>
  <si>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</si>
  <si>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</si>
  <si>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</si>
  <si>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</si>
  <si>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</si>
  <si>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</si>
  <si>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</si>
  <si>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</si>
  <si>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</si>
  <si>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</si>
  <si>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</si>
  <si>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</si>
  <si>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</si>
  <si>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</si>
  <si>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</si>
  <si>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</si>
  <si>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</si>
  <si>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</si>
  <si>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</si>
  <si>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</si>
  <si>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</si>
  <si>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</si>
  <si>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</si>
  <si>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</si>
  <si>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FIOS E CABOS</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</si>
  <si>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</si>
  <si>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</si>
  <si>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</si>
  <si>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</si>
  <si>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</si>
  <si>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</si>
  <si>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</si>
  <si>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</si>
  <si>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</si>
  <si>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</si>
  <si>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</si>
  <si>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</si>
  <si>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</si>
  <si>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SERVIÇOS DIVERSOS</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</si>
  <si>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</si>
  <si>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</si>
  <si>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</si>
  <si>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</si>
  <si>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</si>
  <si>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</si>
  <si>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</si>
  <si>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</si>
  <si>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</si>
  <si>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</si>
  <si>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</si>
  <si>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</si>
  <si>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</si>
  <si>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</si>
  <si>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</si>
  <si>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</si>
  <si>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</si>
  <si>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</si>
  <si>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</si>
  <si>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</si>
  <si>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</si>
  <si>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</si>
  <si>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</si>
  <si>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</si>
  <si>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</si>
  <si>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</si>
  <si>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</si>
  <si>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</si>
  <si>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PONTOS ELETRICOS REVISAO NR-10</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</si>
  <si>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</si>
  <si>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</si>
  <si>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QUADROS DE DISTRIBUIÇÃO COM BARRAMENTO, TRINCO E FECHADURA</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</si>
  <si>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</si>
  <si>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</si>
  <si>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</si>
  <si>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</si>
  <si>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</si>
  <si>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TERMINAIS, CONECTORES E ABRAÇADEIRAS</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</si>
  <si>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</si>
  <si>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</si>
  <si>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</si>
  <si>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</si>
  <si>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</si>
  <si>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</si>
  <si>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</si>
  <si>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</si>
  <si>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</si>
  <si>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</si>
  <si>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</si>
  <si>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</si>
  <si>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</si>
  <si>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</si>
  <si>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</si>
  <si>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</si>
  <si>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</si>
  <si>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</si>
  <si>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</si>
  <si>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</si>
  <si>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</si>
  <si>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</si>
  <si>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</si>
  <si>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</si>
  <si>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</si>
  <si>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OUTRAS INSTALAÇÕES</t>
  </si>
  <si>
    <t>INSTALAÇÃO DE TELEFONE</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</si>
  <si>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</si>
  <si>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</si>
  <si>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</si>
  <si>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</si>
  <si>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</si>
  <si>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</si>
  <si>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</si>
  <si>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INSTALAÇÃO DE GÁS</t>
  </si>
  <si>
    <t>Abrigo de gás para 2 cilindros 45 Kg, exec. em alv. bloco conc cheio,dim 1,50x0.85x2.10m, inclusive cilindros e rede interna do abrigo compreendendo tubos e válvulas de esfera que interligam os cilindros</t>
  </si>
  <si>
    <t>Abrigo de gás para 4 cilindros 45Kg , exec. em alv bloco concreto, dim.4.05x0,85x2.10m, inclusive cilindros e rede interna do abrigo compreendendo tubos e válvulas de esfera que interligam os cilindros</t>
  </si>
  <si>
    <t>INSTALAÇÃO DE PÁRA-RAIO</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</si>
  <si>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</si>
  <si>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</si>
  <si>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</si>
  <si>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</si>
  <si>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</si>
  <si>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Kit completo para solda Exotérmica (Molde HCL 5/8" Ref: TEL905611 / Cartucho n° 115 Ref: TEL 909115 / Alicate Z 201 Ref: TEL 998201), marca de referência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</si>
  <si>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</si>
  <si>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</si>
  <si>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</si>
  <si>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</si>
  <si>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</si>
  <si>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</si>
  <si>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</si>
  <si>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</si>
  <si>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</si>
  <si>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</si>
  <si>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</si>
  <si>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</si>
  <si>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</si>
  <si>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</si>
  <si>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</si>
  <si>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</si>
  <si>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</si>
  <si>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</si>
  <si>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</si>
  <si>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</si>
  <si>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</si>
  <si>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INSTALAÇÃO DE INCÊNDIO</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</si>
  <si>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</si>
  <si>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</si>
  <si>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</si>
  <si>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</si>
  <si>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</si>
  <si>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</si>
  <si>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</si>
  <si>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</si>
  <si>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</si>
  <si>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</si>
  <si>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</si>
  <si>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Fornecimento e instalação de porta corta-fogo para saída de emergência Dim.: 100x210x5cm, conforme ABNT NBR 11742P, classe P-90, incl. marco, 3 pares de dobradiçaas c/mola, barra anti-panico, pintura esmalte sintetico cor vermelha</t>
  </si>
  <si>
    <t>Hidrante de parede, com abrigo em chapa, 80x90x17cm, com suporte e mangueiras 2 x 15m 63mm, adaptador rosca fêmea e engate rápido, esguicho em latão regulavel, registro globo angular 45º/ 63mm</t>
  </si>
  <si>
    <t>Fornecimento e instalação de Central de alarme de incêndio endereçável, capacidade até: 256 endereços, 4 laços com bateria Ref. Walmonof, Abafire, Deltafire ou equivalente</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</si>
  <si>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</si>
  <si>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</si>
  <si>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</si>
  <si>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DEPÓSITO DE GÁS</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</si>
  <si>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</si>
  <si>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</si>
  <si>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</si>
  <si>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</si>
  <si>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</si>
  <si>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</si>
  <si>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</si>
  <si>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</si>
  <si>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</si>
  <si>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</si>
  <si>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</si>
  <si>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</si>
  <si>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</si>
  <si>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Espelho 4" x 2" com conector RJ 45 fêmea CAT. 5e</t>
  </si>
  <si>
    <t>Conector RJ 45 macho</t>
  </si>
  <si>
    <t>Fornecimento e instalação de Cabo de rede par trançado 4 pares Categoria 5e</t>
  </si>
  <si>
    <t>APARELHOS HIDRO-SANITÁRIOS</t>
  </si>
  <si>
    <t>LOUÇAS</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</si>
  <si>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</si>
  <si>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</si>
  <si>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</si>
  <si>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</si>
  <si>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</si>
  <si>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</si>
  <si>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</si>
  <si>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</si>
  <si>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</si>
  <si>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</si>
  <si>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</si>
  <si>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</si>
  <si>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</si>
  <si>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</si>
  <si>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</si>
  <si>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</si>
  <si>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</si>
  <si>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</si>
  <si>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</si>
  <si>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</si>
  <si>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</si>
  <si>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</si>
  <si>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</si>
  <si>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BANCADAS</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</si>
  <si>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</si>
  <si>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</si>
  <si>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</si>
  <si>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</si>
  <si>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TORNEIRAS, REGISTROS, VÁLVULAS E METAIS</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</si>
  <si>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</si>
  <si>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</si>
  <si>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</si>
  <si>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</si>
  <si>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</si>
  <si>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</si>
  <si>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</si>
  <si>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</si>
  <si>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</si>
  <si>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</si>
  <si>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</si>
  <si>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</si>
  <si>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</si>
  <si>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</si>
  <si>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</si>
  <si>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</si>
  <si>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</si>
  <si>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</si>
  <si>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</si>
  <si>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</si>
  <si>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</si>
  <si>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</si>
  <si>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</si>
  <si>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</si>
  <si>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</si>
  <si>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</si>
  <si>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</si>
  <si>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</si>
  <si>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</si>
  <si>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</si>
  <si>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</si>
  <si>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</si>
  <si>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</si>
  <si>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</si>
  <si>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</si>
  <si>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</si>
  <si>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</si>
  <si>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</si>
  <si>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</si>
  <si>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</si>
  <si>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</si>
  <si>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OUTROS APARELHOS</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</si>
  <si>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</si>
  <si>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</si>
  <si>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</si>
  <si>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</si>
  <si>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</si>
  <si>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</si>
  <si>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</si>
  <si>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</si>
  <si>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</si>
  <si>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</si>
  <si>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</si>
  <si>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</si>
  <si>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</si>
  <si>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</si>
  <si>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</si>
  <si>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</si>
  <si>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</si>
  <si>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</si>
  <si>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</si>
  <si>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</si>
  <si>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</si>
  <si>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</si>
  <si>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</si>
  <si>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</si>
  <si>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</si>
  <si>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</si>
  <si>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</si>
  <si>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</si>
  <si>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</si>
  <si>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</si>
  <si>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</si>
  <si>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</si>
  <si>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</si>
  <si>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APARELHOS ELÉTRICOS</t>
  </si>
  <si>
    <t>LUMINÁRIAS</t>
  </si>
  <si>
    <t>Luminária industrial a prova de tempo, 45 graus, wetzel ou equivalente, inclusive lampada mista 160W</t>
  </si>
  <si>
    <t>Arandela com lâmpada incandescente de 100W</t>
  </si>
  <si>
    <t>Luminária tipo globo de plástico 9x4", inclusive plafonier</t>
  </si>
  <si>
    <t>INTERRUPTORES E TOMADAS</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</si>
  <si>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</si>
  <si>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</si>
  <si>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</si>
  <si>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</si>
  <si>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</si>
  <si>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</si>
  <si>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</si>
  <si>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</si>
  <si>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</si>
  <si>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</si>
  <si>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</si>
  <si>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</si>
  <si>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</si>
  <si>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</si>
  <si>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BOMBAS</t>
  </si>
  <si>
    <t>Bomba centrífuga trifásica 5CV, modelo 620 Dancor, ou equivalente</t>
  </si>
  <si>
    <t>Bomba centrífuga monofásica 1/2 CV</t>
  </si>
  <si>
    <t>Bomba centrífuga monofásica 3/4 CV</t>
  </si>
  <si>
    <t>Bomba centrifuga trifásica 2CV</t>
  </si>
  <si>
    <t>Bomba elétrica centrífuga monofásica 1 CV</t>
  </si>
  <si>
    <t>POSTES</t>
  </si>
  <si>
    <t>Poste circular de concreto 11 m padrão ESCELSA, incl. luminária tipo 1 pétala mod. BETA II c/1 lâmpada VS 400W, reator alto fator de potência 400W/220V e relé fotoelétrico, Tecnowatt ou equivalente</t>
  </si>
  <si>
    <t>VENTILADORES</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</si>
  <si>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</si>
  <si>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</si>
  <si>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</si>
  <si>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</si>
  <si>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SOBRE PAREDES E FORROS</t>
  </si>
  <si>
    <t>Emassamento de paredes e forros, com duas demãos de massa à base de óleo, marcas de referência Suvinil, Coral ou Metalatex</t>
  </si>
  <si>
    <t>Emassamento de paredes e forros, com duas demãos de massa acrílica, marcas de referência Suvinil, Coral ou Metalatex</t>
  </si>
  <si>
    <t>Pintura com nata de cimento sobre superfície áspera a três demãos</t>
  </si>
  <si>
    <t>SOBRE CONCRETO OU BLOCOS CERÂMICOS APARENTES</t>
  </si>
  <si>
    <t>SOBRE MADEIRA</t>
  </si>
  <si>
    <t>SOBRE METAL</t>
  </si>
  <si>
    <t>Pintura de superfície metálica com uma demão de primer Epoxi e duas demãos de tinta à base de Epoxi</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</si>
  <si>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</si>
  <si>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</si>
  <si>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</si>
  <si>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</si>
  <si>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</si>
  <si>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</si>
  <si>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</si>
  <si>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</si>
  <si>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</si>
  <si>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</si>
  <si>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</si>
  <si>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</si>
  <si>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</si>
  <si>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</si>
  <si>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</si>
  <si>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</si>
  <si>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</si>
  <si>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</si>
  <si>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</si>
  <si>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</si>
  <si>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</si>
  <si>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</si>
  <si>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</si>
  <si>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</si>
  <si>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</si>
  <si>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ranhurado, vermelho, dim. 20x20 cm, esp. 1.5cm, assentado com pasta de cimento colante, exclusive regularização e lastro</t>
  </si>
  <si>
    <t>PAISAGISMO</t>
  </si>
  <si>
    <t>Fornecimento de grama tipo esmeralda em placas com espessura de 0.06 m, exclusive plantio</t>
  </si>
  <si>
    <t>Fornecimento e espalhamento de areia média lavada</t>
  </si>
  <si>
    <t>Fornecimento e espalhamento de brita 1 ou 2</t>
  </si>
  <si>
    <t>Fornecimento e espalhamento de pó de pedra</t>
  </si>
  <si>
    <t>Fornecimento e plantio de grama em placas tipo esmeralda, inclusive fornecimento de terra vegetal</t>
  </si>
  <si>
    <t>TRATAMENTO, CONSERVAÇÃO E LIMPEZA</t>
  </si>
  <si>
    <t>Limpeza geral da obra (edificação)</t>
  </si>
  <si>
    <t>Limpeza geral de obras (quadras, praças e jardins)</t>
  </si>
  <si>
    <t>Limpeza de pisos e revestimentos cerâmicos</t>
  </si>
  <si>
    <t>DIVERSOS EXTERNOS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</si>
  <si>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</si>
  <si>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</si>
  <si>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Escada tipo marinheiro de tubo de ferro 1" e 3/4", com h=4.20m, para acesso a caixa d'água, inclusive pintura em esmalte sintético, conforme detalhe em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</si>
  <si>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</si>
  <si>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</si>
  <si>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</si>
  <si>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</si>
  <si>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</si>
  <si>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QUADRA DE ESPORTES (Ver nota 9 da planilha)</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</si>
  <si>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</si>
  <si>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</si>
  <si>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</si>
  <si>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</si>
  <si>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</si>
  <si>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</si>
  <si>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</si>
  <si>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</si>
  <si>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</si>
  <si>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</si>
  <si>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</si>
  <si>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</si>
  <si>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</si>
  <si>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</si>
  <si>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</si>
  <si>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</si>
  <si>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</si>
  <si>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</si>
  <si>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</si>
  <si>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</si>
  <si>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SERVIÇOS COMPLEMENTARES INTERNOS</t>
  </si>
  <si>
    <t>QUADROS DE GIZ / AVISO</t>
  </si>
  <si>
    <t>Quadro de avisos de fórmica lisa brilhante</t>
  </si>
  <si>
    <t>Quadro mural de azulejo extra 15 x 15 cm e moldura de madeira de lei de 7.0 x 2.5 cm nas dimensões de 2.09 x 1.04 m</t>
  </si>
  <si>
    <t>ARMÁRIOS E PRATELEIRAS</t>
  </si>
  <si>
    <t>Prateleiras em granito cinza andorinha, esp. 2cm</t>
  </si>
  <si>
    <t>DIVERSOS INTERNOS</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</si>
  <si>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</si>
  <si>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</si>
  <si>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</si>
  <si>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</si>
  <si>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</si>
  <si>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APOIO</t>
  </si>
  <si>
    <t>Locação de veículo tipo Gol 1.000 a gasolina ou equivalente, com até 1 (um) ano de uso, em bom estado de conservação com:</t>
  </si>
  <si>
    <t>(Gol 1.000 4P- gasolina - preço LABOR) Seguro total, manutenção, combustível, eventuais taxas e emolumentos, bem como eventual substituição do veículo (se necessário), sem motorista, utilização até 2.000 (dois mil) km/mês</t>
  </si>
  <si>
    <t>SERVIÇOS GERAIS</t>
  </si>
  <si>
    <t>MÃO DE OBRA - (MENSALISTAS - LEIS SOCIAIS = 5%)</t>
  </si>
  <si>
    <t>Estagiário 4 horas - UFES (Leis Sociais = 5%)</t>
  </si>
  <si>
    <t>MS</t>
  </si>
  <si>
    <t>ENCARGOS COMPLEMENTARES - EQUIPAMENTOS DE PROTEÇÃO INDIVIDUAL</t>
  </si>
  <si>
    <t>Capacete de obra</t>
  </si>
  <si>
    <t>Uniforme de obra (Calça e camisa)</t>
  </si>
  <si>
    <t>Veste de segurança</t>
  </si>
  <si>
    <t>Bota de segurança (par)</t>
  </si>
  <si>
    <t>Óculos de proteção</t>
  </si>
  <si>
    <t>Luva de raspa (par)</t>
  </si>
  <si>
    <t>Capa de chuva</t>
  </si>
  <si>
    <t>Máscara de ar</t>
  </si>
  <si>
    <t>Cinto de segurança</t>
  </si>
  <si>
    <t>ENCARGOS COMPLEMENTARES - FERRAMENTAS MANUAIS</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</si>
  <si>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</si>
  <si>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</si>
  <si>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</si>
  <si>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</si>
  <si>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</si>
  <si>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</si>
  <si>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</si>
  <si>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</si>
  <si>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</si>
  <si>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</si>
  <si>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</si>
  <si>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</si>
  <si>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</si>
  <si>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</si>
  <si>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Telha em aço galvalume trapezoidal 40, e=0.50mm, pintura cor branca nas duas faces, inclusive acessório de fixação Ref. Santo André, Eternit, Metform ou equivalente</t>
  </si>
  <si>
    <t>COMPOSIÇÃO BDI</t>
  </si>
  <si>
    <r>
      <rPr>
        <b/>
        <sz val="10"/>
        <color theme="1"/>
        <rFont val="Calibri"/>
        <family val="2"/>
      </rPr>
      <t>Cliente:</t>
    </r>
    <r>
      <rPr>
        <sz val="10"/>
        <color theme="1"/>
        <rFont val="Calibri"/>
        <family val="2"/>
      </rPr>
      <t xml:space="preserve"> Secretaria de Estado de Saneamento, Habitação e Desenvolvimento Urbano – SEDURB</t>
    </r>
  </si>
  <si>
    <t>.</t>
  </si>
  <si>
    <t>COMPOSIÇÃO DO BDI GERAL</t>
  </si>
  <si>
    <t>BDI=</t>
  </si>
  <si>
    <t>(1 + A + B + D + E + F)</t>
  </si>
  <si>
    <t>(1-C)</t>
  </si>
  <si>
    <t>Itens Componentes do BDI:</t>
  </si>
  <si>
    <t>A-</t>
  </si>
  <si>
    <t>Administração Central da Contratada (AC%) ......................................................</t>
  </si>
  <si>
    <t>B-</t>
  </si>
  <si>
    <t>Administração LOCAL (AL%) ......................................................</t>
  </si>
  <si>
    <t>D-</t>
  </si>
  <si>
    <t>Encargos Financeiros (EF%) .....................................................................................</t>
  </si>
  <si>
    <t>E</t>
  </si>
  <si>
    <t>Taxa de Risco, Seguros e Garantia (RG%) ...........................................................................</t>
  </si>
  <si>
    <t>E.1</t>
  </si>
  <si>
    <t>Taxa de Risco ...............................................................................................................................</t>
  </si>
  <si>
    <t>E.2</t>
  </si>
  <si>
    <t>Seguros e Garantias ....................................................................................................</t>
  </si>
  <si>
    <t>F</t>
  </si>
  <si>
    <t>Lucro (L%) ..........................................................................................................</t>
  </si>
  <si>
    <t>C</t>
  </si>
  <si>
    <t>Impostos e Tributos (IT%) ............................................................................................</t>
  </si>
  <si>
    <t>PIS ...................................................................................................................</t>
  </si>
  <si>
    <t>Seguridade Social (COFINS) .............................................................................................</t>
  </si>
  <si>
    <t>ISS...........................................................................................................</t>
  </si>
  <si>
    <r>
      <t xml:space="preserve">BDI sobre o </t>
    </r>
    <r>
      <rPr>
        <b/>
        <u/>
        <sz val="10"/>
        <rFont val="Times New Roman"/>
        <family val="1"/>
      </rPr>
      <t>Custo Total Direto da Obra</t>
    </r>
    <r>
      <rPr>
        <b/>
        <sz val="10"/>
        <rFont val="Times New Roman"/>
        <family val="1"/>
      </rPr>
      <t xml:space="preserve"> ............................................................................................</t>
    </r>
  </si>
  <si>
    <t xml:space="preserve">Nota: </t>
  </si>
  <si>
    <t>1 - BDI conforme orientação SEDURB durante a rev 02 do orçamento</t>
  </si>
  <si>
    <t>COMPOSIÇÃO DO BDI REDUZIDO - MATERIAIS E EQUIPAMENTOS</t>
  </si>
  <si>
    <t>(1 + A + D + E + F)</t>
  </si>
  <si>
    <t>6.</t>
  </si>
  <si>
    <t xml:space="preserve">RECURSO CAIXA ECONOMICA - ADM NA PLANILHA ORÇAMENTÁRIA </t>
  </si>
  <si>
    <t xml:space="preserve"> Administração Local (MÊS)</t>
  </si>
  <si>
    <t>NOTAS EXPLICATIVAS</t>
  </si>
  <si>
    <t>Acompanha a obra por todo o perído de execução do cronograma.</t>
  </si>
  <si>
    <t>Acompanha a obra por todo o perído de execução do cronograma, porém não foi considerado que a topografia trabalhe o dia inteiro todos os dias.</t>
  </si>
  <si>
    <t>Considerado 1/2 expediente por mês.</t>
  </si>
  <si>
    <t xml:space="preserve"> Diante da possibilidade de trabalho intermitente com as mudanças da CLT, está sendo considerado o vigia sem o adicional noturno</t>
  </si>
  <si>
    <t>INSUMOS E SERVIÇOS</t>
  </si>
  <si>
    <t>Equipamento completo de topografia</t>
  </si>
  <si>
    <t>Considerado 1 veículo 1/2 período por dia por 9 meses</t>
  </si>
  <si>
    <t>TOTAL INSUMOS (B):</t>
  </si>
  <si>
    <t>TOTAL (A) + (B)  S/ BDI:</t>
  </si>
  <si>
    <t>% DE BDI ADOTADO:</t>
  </si>
  <si>
    <t>VERIFICAR BDI ADOTADO PARA A OBRA</t>
  </si>
  <si>
    <t>VALOR DO BDI (R$)</t>
  </si>
  <si>
    <t>VALOR POR MÊS COM BDI</t>
  </si>
  <si>
    <t>Nº DE MESES DO CRONOGRAMA</t>
  </si>
  <si>
    <t>VERIFICAR NUMERO DE MESES</t>
  </si>
  <si>
    <t>VALOR TOTAL DE ADM COM BDI</t>
  </si>
  <si>
    <t/>
  </si>
  <si>
    <t>1.3.2.3</t>
  </si>
  <si>
    <t>EQUIPAMENTO</t>
  </si>
  <si>
    <t>Cálculo do percentual de ADM para inserção no BDI - obras com recursos do Estado</t>
  </si>
  <si>
    <t xml:space="preserve">Custo da obra sem BDI e sem ADM: </t>
  </si>
  <si>
    <t>Valor total da ADM LOCAL SEM BDI</t>
  </si>
  <si>
    <t>% de administração local:</t>
  </si>
  <si>
    <t>OBSERVAR O PERCENTUAL MAXIMO DA RESOLUCAO TCEES SE FICAR MAIOR, ADOTAR O LIMITE MAXIMO DA RESOLUÇÃO</t>
  </si>
  <si>
    <t>Obs: SERVIÇO DE REFERENCIA : QUANTIDADES MPA</t>
  </si>
  <si>
    <t>LUMINARIAS PARA LÂMPADAS LED</t>
  </si>
  <si>
    <t>Jan</t>
  </si>
  <si>
    <t>Fev</t>
  </si>
  <si>
    <t>Mar</t>
  </si>
  <si>
    <t>Abr</t>
  </si>
  <si>
    <t>Mai</t>
  </si>
  <si>
    <t>Jun</t>
  </si>
  <si>
    <t>Jul</t>
  </si>
  <si>
    <t>Ago</t>
  </si>
  <si>
    <t>Set</t>
  </si>
  <si>
    <t>Out</t>
  </si>
  <si>
    <t>Nov</t>
  </si>
  <si>
    <t>Dez</t>
  </si>
  <si>
    <t>DER-EDIF</t>
  </si>
  <si>
    <t>CÓD</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</si>
  <si>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</si>
  <si>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</si>
  <si>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</si>
  <si>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</si>
  <si>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</si>
  <si>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</si>
  <si>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</si>
  <si>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</si>
  <si>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</si>
  <si>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</si>
  <si>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</si>
  <si>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</si>
  <si>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</si>
  <si>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</si>
  <si>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</si>
  <si>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</si>
  <si>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</si>
  <si>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</si>
  <si>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</si>
  <si>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</si>
  <si>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</si>
  <si>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</si>
  <si>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</si>
  <si>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</si>
  <si>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</si>
  <si>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</si>
  <si>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</si>
  <si>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</si>
  <si>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</si>
  <si>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</si>
  <si>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</si>
  <si>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</si>
  <si>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</si>
  <si>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</si>
  <si>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</si>
  <si>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</si>
  <si>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</si>
  <si>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</si>
  <si>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</si>
  <si>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</si>
  <si>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</si>
  <si>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</si>
  <si>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</si>
  <si>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</si>
  <si>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</si>
  <si>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</si>
  <si>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</si>
  <si>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</si>
  <si>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</si>
  <si>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</si>
  <si>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</si>
  <si>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</si>
  <si>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</si>
  <si>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</si>
  <si>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</si>
  <si>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</si>
  <si>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</si>
  <si>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</si>
  <si>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</si>
  <si>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</si>
  <si>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</si>
  <si>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</si>
  <si>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</si>
  <si>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</si>
  <si>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</si>
  <si>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</si>
  <si>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</si>
  <si>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</si>
  <si>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</si>
  <si>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</si>
  <si>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</si>
  <si>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</si>
  <si>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</si>
  <si>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</si>
  <si>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</si>
  <si>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</si>
  <si>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</si>
  <si>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</si>
  <si>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</si>
  <si>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</si>
  <si>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</si>
  <si>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</si>
  <si>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</si>
  <si>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</si>
  <si>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</si>
  <si>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</si>
  <si>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</si>
  <si>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</si>
  <si>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</si>
  <si>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</si>
  <si>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</si>
  <si>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</si>
  <si>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</si>
  <si>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</si>
  <si>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</si>
  <si>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</si>
  <si>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</si>
  <si>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</si>
  <si>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</si>
  <si>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</si>
  <si>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</si>
  <si>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</si>
  <si>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</si>
  <si>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</si>
  <si>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</si>
  <si>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</si>
  <si>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</si>
  <si>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</si>
  <si>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</si>
  <si>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</si>
  <si>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</si>
  <si>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</si>
  <si>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</si>
  <si>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</si>
  <si>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</si>
  <si>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</si>
  <si>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</si>
  <si>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</si>
  <si>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</si>
  <si>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</si>
  <si>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</si>
  <si>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</si>
  <si>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</si>
  <si>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</si>
  <si>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</si>
  <si>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</si>
  <si>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</si>
  <si>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</si>
  <si>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</si>
  <si>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</si>
  <si>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</si>
  <si>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</si>
  <si>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</si>
  <si>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</si>
  <si>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</si>
  <si>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</si>
  <si>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</si>
  <si>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</si>
  <si>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</si>
  <si>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</si>
  <si>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</si>
  <si>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</si>
  <si>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</si>
  <si>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</si>
  <si>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</si>
  <si>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</si>
  <si>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</si>
  <si>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</si>
  <si>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</si>
  <si>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</si>
  <si>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</si>
  <si>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</si>
  <si>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</si>
  <si>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</si>
  <si>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</si>
  <si>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</si>
  <si>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</si>
  <si>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</si>
  <si>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</si>
  <si>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</si>
  <si>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</si>
  <si>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</si>
  <si>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</si>
  <si>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</si>
  <si>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</si>
  <si>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</si>
  <si>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</si>
  <si>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</si>
  <si>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</si>
  <si>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</si>
  <si>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</si>
  <si>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</si>
  <si>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</si>
  <si>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</si>
  <si>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</si>
  <si>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</si>
  <si>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</si>
  <si>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</si>
  <si>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</si>
  <si>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</si>
  <si>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</si>
  <si>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</si>
  <si>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</si>
  <si>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</si>
  <si>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</si>
  <si>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</si>
  <si>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</si>
  <si>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</si>
  <si>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</si>
  <si>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</si>
  <si>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</si>
  <si>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</si>
  <si>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</si>
  <si>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</si>
  <si>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</si>
  <si>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</si>
  <si>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</si>
  <si>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</si>
  <si>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</si>
  <si>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</si>
  <si>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</si>
  <si>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</si>
  <si>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</si>
  <si>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</si>
  <si>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</si>
  <si>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</si>
  <si>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</si>
  <si>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</si>
  <si>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</si>
  <si>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</si>
  <si>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</si>
  <si>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</si>
  <si>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</si>
  <si>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</si>
  <si>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</si>
  <si>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</si>
  <si>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</si>
  <si>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</si>
  <si>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</si>
  <si>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</si>
  <si>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</si>
  <si>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</si>
  <si>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</si>
  <si>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</si>
  <si>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</si>
  <si>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</si>
  <si>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</si>
  <si>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</si>
  <si>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</si>
  <si>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</si>
  <si>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</si>
  <si>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</si>
  <si>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</si>
  <si>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</si>
  <si>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</si>
  <si>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</si>
  <si>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</si>
  <si>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</si>
  <si>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</si>
  <si>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</si>
  <si>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</si>
  <si>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</si>
  <si>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</si>
  <si>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</si>
  <si>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</si>
  <si>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</si>
  <si>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</si>
  <si>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</si>
  <si>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</si>
  <si>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</si>
  <si>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</si>
  <si>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</si>
  <si>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</si>
  <si>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</si>
  <si>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</si>
  <si>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</si>
  <si>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</si>
  <si>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</si>
  <si>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</si>
  <si>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</si>
  <si>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</si>
  <si>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</si>
  <si>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</si>
  <si>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</si>
  <si>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</si>
  <si>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</si>
  <si>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</si>
  <si>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</si>
  <si>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</si>
  <si>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</si>
  <si>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</si>
  <si>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</si>
  <si>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</si>
  <si>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</si>
  <si>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</si>
  <si>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</si>
  <si>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</si>
  <si>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</si>
  <si>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</si>
  <si>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</si>
  <si>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</si>
  <si>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</si>
  <si>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</si>
  <si>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</si>
  <si>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</si>
  <si>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</si>
  <si>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</si>
  <si>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</si>
  <si>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</si>
  <si>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</si>
  <si>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</si>
  <si>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</si>
  <si>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</si>
  <si>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</si>
  <si>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</si>
  <si>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</si>
  <si>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</si>
  <si>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</si>
  <si>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</si>
  <si>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</si>
  <si>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</si>
  <si>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</si>
  <si>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</si>
  <si>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</si>
  <si>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</si>
  <si>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</si>
  <si>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</si>
  <si>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</si>
  <si>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</si>
  <si>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</si>
  <si>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</si>
  <si>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</si>
  <si>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</si>
  <si>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</si>
  <si>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</si>
  <si>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</si>
  <si>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</si>
  <si>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</si>
  <si>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</si>
  <si>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</si>
  <si>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</si>
  <si>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</si>
  <si>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</si>
  <si>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</si>
  <si>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</si>
  <si>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</si>
  <si>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</si>
  <si>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</si>
  <si>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</si>
  <si>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</si>
  <si>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</si>
  <si>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</si>
  <si>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</si>
  <si>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</si>
  <si>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</si>
  <si>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</si>
  <si>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</si>
  <si>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</si>
  <si>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</si>
  <si>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</si>
  <si>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</si>
  <si>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</si>
  <si>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</si>
  <si>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</si>
  <si>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</si>
  <si>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</si>
  <si>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</si>
  <si>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</si>
  <si>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</si>
  <si>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</si>
  <si>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</si>
  <si>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</si>
  <si>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</si>
  <si>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</si>
  <si>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</si>
  <si>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</si>
  <si>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</si>
  <si>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</si>
  <si>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</si>
  <si>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</si>
  <si>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</si>
  <si>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</si>
  <si>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</si>
  <si>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</si>
  <si>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</si>
  <si>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</si>
  <si>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</si>
  <si>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</si>
  <si>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</si>
  <si>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</si>
  <si>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</si>
  <si>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</si>
  <si>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</si>
  <si>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</si>
  <si>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</si>
  <si>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</si>
  <si>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</si>
  <si>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</si>
  <si>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</si>
  <si>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</si>
  <si>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</si>
  <si>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</si>
  <si>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</si>
  <si>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</si>
  <si>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</si>
  <si>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</si>
  <si>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</si>
  <si>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</si>
  <si>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</si>
  <si>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</si>
  <si>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</si>
  <si>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</si>
  <si>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</si>
  <si>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</si>
  <si>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</si>
  <si>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</si>
  <si>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</si>
  <si>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</si>
  <si>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</si>
  <si>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</si>
  <si>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</si>
  <si>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</si>
  <si>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</si>
  <si>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</si>
  <si>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</si>
  <si>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</si>
  <si>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</si>
  <si>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</si>
  <si>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</si>
  <si>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</si>
  <si>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</si>
  <si>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</si>
  <si>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</si>
  <si>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</si>
  <si>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</si>
  <si>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</si>
  <si>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</si>
  <si>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</si>
  <si>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</si>
  <si>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</si>
  <si>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</si>
  <si>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</si>
  <si>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</si>
  <si>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</si>
  <si>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</si>
  <si>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</si>
  <si>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</si>
  <si>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</si>
  <si>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</si>
  <si>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</si>
  <si>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</si>
  <si>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</si>
  <si>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</si>
  <si>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</si>
  <si>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</si>
  <si>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</si>
  <si>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</si>
  <si>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</si>
  <si>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</si>
  <si>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</si>
  <si>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</si>
  <si>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</si>
  <si>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</si>
  <si>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</si>
  <si>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</si>
  <si>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</si>
  <si>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</si>
  <si>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</si>
  <si>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</si>
  <si>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</si>
  <si>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</si>
  <si>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</si>
  <si>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</si>
  <si>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</si>
  <si>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</si>
  <si>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</si>
  <si>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</si>
  <si>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</si>
  <si>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</si>
  <si>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</si>
  <si>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</si>
  <si>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</si>
  <si>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</si>
  <si>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</si>
  <si>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</si>
  <si>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</si>
  <si>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</si>
  <si>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</si>
  <si>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</si>
  <si>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</si>
  <si>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</si>
  <si>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</si>
  <si>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</si>
  <si>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</si>
  <si>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</si>
  <si>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</si>
  <si>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</si>
  <si>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</si>
  <si>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</si>
  <si>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</si>
  <si>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</si>
  <si>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</si>
  <si>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</si>
  <si>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</si>
  <si>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</si>
  <si>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</si>
  <si>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</si>
  <si>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</si>
  <si>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</si>
  <si>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</si>
  <si>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</si>
  <si>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</si>
  <si>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</si>
  <si>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</si>
  <si>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</si>
  <si>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</si>
  <si>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</si>
  <si>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</si>
  <si>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</si>
  <si>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</si>
  <si>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</si>
  <si>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</si>
  <si>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</si>
  <si>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</si>
  <si>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</si>
  <si>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</si>
  <si>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</si>
  <si>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</si>
  <si>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</si>
  <si>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</si>
  <si>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</si>
  <si>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</si>
  <si>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</si>
  <si>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</si>
  <si>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</si>
  <si>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</si>
  <si>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</si>
  <si>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</si>
  <si>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</si>
  <si>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</si>
  <si>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</si>
  <si>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</si>
  <si>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</si>
  <si>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</si>
  <si>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</si>
  <si>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</si>
  <si>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</si>
  <si>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</si>
  <si>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</si>
  <si>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</si>
  <si>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</si>
  <si>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</si>
  <si>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</si>
  <si>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</si>
  <si>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</si>
  <si>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</si>
  <si>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</si>
  <si>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</si>
  <si>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</si>
  <si>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</si>
  <si>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</si>
  <si>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</si>
  <si>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</si>
  <si>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</si>
  <si>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</si>
  <si>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</si>
  <si>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</si>
  <si>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</si>
  <si>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</si>
  <si>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</si>
  <si>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</si>
  <si>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</si>
  <si>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</si>
  <si>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</si>
  <si>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</si>
  <si>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</si>
  <si>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</si>
  <si>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</si>
  <si>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</si>
  <si>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</si>
  <si>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</si>
  <si>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</si>
  <si>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</si>
  <si>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</si>
  <si>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</si>
  <si>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</si>
  <si>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</si>
  <si>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</si>
  <si>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</si>
  <si>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</si>
  <si>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</si>
  <si>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</si>
  <si>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</si>
  <si>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</si>
  <si>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</si>
  <si>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</si>
  <si>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</si>
  <si>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</si>
  <si>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</si>
  <si>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</si>
  <si>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</si>
  <si>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</si>
  <si>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</si>
  <si>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</si>
  <si>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</si>
  <si>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</si>
  <si>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</si>
  <si>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</si>
  <si>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</si>
  <si>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</si>
  <si>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</si>
  <si>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</si>
  <si>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</si>
  <si>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</si>
  <si>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</si>
  <si>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</si>
  <si>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</si>
  <si>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</si>
  <si>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</si>
  <si>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</si>
  <si>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</si>
  <si>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</si>
  <si>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</si>
  <si>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</si>
  <si>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</si>
  <si>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</si>
  <si>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</si>
  <si>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</si>
  <si>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</si>
  <si>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</si>
  <si>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</si>
  <si>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</si>
  <si>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</si>
  <si>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</si>
  <si>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</si>
  <si>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</si>
  <si>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</si>
  <si>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</si>
  <si>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</si>
  <si>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</si>
  <si>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</si>
  <si>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</si>
  <si>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</si>
  <si>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</si>
  <si>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</si>
  <si>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</si>
  <si>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</si>
  <si>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</si>
  <si>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</si>
  <si>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</si>
  <si>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</si>
  <si>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</si>
  <si>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</si>
  <si>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</si>
  <si>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</si>
  <si>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</si>
  <si>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</si>
  <si>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</si>
  <si>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</si>
  <si>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</si>
  <si>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</si>
  <si>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</si>
  <si>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</si>
  <si>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</si>
  <si>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</si>
  <si>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</si>
  <si>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</si>
  <si>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</si>
  <si>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</si>
  <si>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</si>
  <si>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</si>
  <si>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</si>
  <si>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</si>
  <si>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</si>
  <si>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</si>
  <si>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</si>
  <si>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</si>
  <si>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</si>
  <si>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</si>
  <si>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</si>
  <si>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</si>
  <si>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</si>
  <si>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</si>
  <si>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</si>
  <si>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</si>
  <si>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</si>
  <si>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</si>
  <si>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</si>
  <si>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</si>
  <si>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</si>
  <si>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</si>
  <si>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</si>
  <si>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</si>
  <si>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</si>
  <si>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</si>
  <si>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</si>
  <si>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</si>
  <si>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</si>
  <si>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</si>
  <si>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</si>
  <si>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</si>
  <si>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</si>
  <si>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</si>
  <si>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</si>
  <si>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</si>
  <si>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</si>
  <si>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</si>
  <si>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</si>
  <si>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</si>
  <si>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</si>
  <si>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</si>
  <si>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</si>
  <si>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</si>
  <si>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</si>
  <si>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</si>
  <si>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</si>
  <si>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</si>
  <si>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</si>
  <si>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</si>
  <si>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</si>
  <si>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</si>
  <si>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</si>
  <si>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</si>
  <si>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</si>
  <si>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</si>
  <si>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</si>
  <si>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</si>
  <si>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</si>
  <si>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</si>
  <si>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</si>
  <si>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</si>
  <si>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</si>
  <si>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</si>
  <si>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</si>
  <si>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</si>
  <si>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</si>
  <si>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</si>
  <si>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</si>
  <si>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</si>
  <si>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</si>
  <si>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</si>
  <si>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</si>
  <si>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</si>
  <si>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</si>
  <si>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</si>
  <si>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</si>
  <si>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</si>
  <si>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</si>
  <si>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</si>
  <si>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</si>
  <si>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</si>
  <si>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</si>
  <si>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</si>
  <si>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</si>
  <si>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</si>
  <si>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</si>
  <si>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</si>
  <si>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</si>
  <si>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</si>
  <si>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</si>
  <si>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</si>
  <si>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</si>
  <si>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</si>
  <si>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</si>
  <si>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</si>
  <si>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</si>
  <si>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</si>
  <si>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</si>
  <si>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</si>
  <si>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</si>
  <si>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</si>
  <si>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</si>
  <si>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</si>
  <si>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</si>
  <si>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</si>
  <si>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</si>
  <si>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</si>
  <si>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</si>
  <si>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</si>
  <si>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</si>
  <si>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</si>
  <si>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</si>
  <si>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</si>
  <si>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</si>
  <si>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</si>
  <si>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</si>
  <si>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</si>
  <si>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</si>
  <si>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</si>
  <si>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</si>
  <si>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</si>
  <si>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</si>
  <si>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</si>
  <si>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</si>
  <si>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</si>
  <si>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</si>
  <si>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</si>
  <si>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</si>
  <si>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</si>
  <si>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</si>
  <si>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</si>
  <si>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</si>
  <si>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</si>
  <si>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</si>
  <si>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</si>
  <si>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</si>
  <si>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</si>
  <si>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</si>
  <si>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</si>
  <si>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</si>
  <si>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</si>
  <si>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</si>
  <si>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</si>
  <si>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</si>
  <si>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</si>
  <si>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</si>
  <si>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</si>
  <si>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</si>
  <si>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</si>
  <si>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</si>
  <si>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</si>
  <si>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</si>
  <si>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</si>
  <si>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</si>
  <si>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</si>
  <si>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</si>
  <si>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</si>
  <si>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</si>
  <si>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</si>
  <si>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</si>
  <si>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</si>
  <si>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</si>
  <si>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</si>
  <si>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</si>
  <si>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</si>
  <si>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</si>
  <si>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</si>
  <si>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</si>
  <si>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</si>
  <si>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</si>
  <si>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</si>
  <si>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</si>
  <si>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</si>
  <si>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</si>
  <si>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</si>
  <si>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</si>
  <si>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</si>
  <si>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</si>
  <si>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</si>
  <si>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</si>
  <si>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</si>
  <si>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</si>
  <si>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</si>
  <si>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</si>
  <si>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</si>
  <si>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</si>
  <si>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</si>
  <si>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</si>
  <si>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</si>
  <si>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</si>
  <si>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</si>
  <si>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</si>
  <si>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</si>
  <si>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</si>
  <si>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</si>
  <si>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</si>
  <si>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</si>
  <si>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</si>
  <si>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</si>
  <si>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</si>
  <si>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</si>
  <si>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</si>
  <si>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</si>
  <si>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</si>
  <si>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</si>
  <si>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</si>
  <si>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</si>
  <si>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</si>
  <si>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</si>
  <si>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</si>
  <si>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</si>
  <si>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</si>
  <si>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</si>
  <si>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</si>
  <si>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</si>
  <si>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</si>
  <si>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</si>
  <si>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</si>
  <si>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</si>
  <si>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</si>
  <si>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</si>
  <si>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</si>
  <si>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</si>
  <si>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</si>
  <si>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</si>
  <si>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</si>
  <si>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</si>
  <si>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</si>
  <si>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</si>
  <si>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</si>
  <si>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</si>
  <si>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</si>
  <si>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</si>
  <si>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</si>
  <si>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</si>
  <si>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</si>
  <si>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</si>
  <si>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</si>
  <si>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</si>
  <si>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</si>
  <si>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</si>
  <si>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</si>
  <si>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</si>
  <si>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</si>
  <si>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</si>
  <si>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</si>
  <si>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</si>
  <si>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</si>
  <si>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</si>
  <si>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</si>
  <si>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</si>
  <si>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</si>
  <si>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</si>
  <si>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</si>
  <si>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</si>
  <si>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</si>
  <si>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</si>
  <si>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</si>
  <si>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</si>
  <si>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</si>
  <si>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</si>
  <si>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</si>
  <si>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</si>
  <si>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</si>
  <si>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</si>
  <si>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</si>
  <si>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</si>
  <si>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</si>
  <si>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</si>
  <si>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</si>
  <si>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</si>
  <si>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</si>
  <si>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</si>
  <si>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</si>
  <si>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</si>
  <si>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</si>
  <si>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</si>
  <si>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</si>
  <si>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</si>
  <si>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</si>
  <si>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</si>
  <si>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</si>
  <si>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</si>
  <si>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</si>
  <si>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</si>
  <si>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</si>
  <si>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</si>
  <si>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</si>
  <si>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</si>
  <si>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</si>
  <si>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</si>
  <si>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</si>
  <si>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</si>
  <si>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</si>
  <si>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</si>
  <si>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</si>
  <si>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</si>
  <si>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</si>
  <si>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</si>
  <si>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</si>
  <si>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</si>
  <si>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</si>
  <si>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</si>
  <si>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</si>
  <si>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</si>
  <si>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</si>
  <si>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</si>
  <si>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</si>
  <si>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</si>
  <si>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</si>
  <si>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</si>
  <si>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</si>
  <si>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</si>
  <si>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</si>
  <si>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</si>
  <si>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</si>
  <si>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</si>
  <si>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</si>
  <si>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</si>
  <si>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</si>
  <si>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</si>
  <si>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</si>
  <si>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</si>
  <si>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</si>
  <si>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</si>
  <si>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</si>
  <si>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</si>
  <si>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</si>
  <si>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</si>
  <si>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</si>
  <si>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</si>
  <si>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</si>
  <si>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</si>
  <si>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</si>
  <si>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</si>
  <si>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</si>
  <si>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</si>
  <si>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</si>
  <si>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</si>
  <si>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</si>
  <si>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</si>
  <si>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</si>
  <si>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</si>
  <si>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</si>
  <si>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</si>
  <si>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</si>
  <si>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</si>
  <si>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</si>
  <si>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</si>
  <si>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</si>
  <si>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</si>
  <si>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</si>
  <si>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</si>
  <si>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</si>
  <si>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</si>
  <si>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</si>
  <si>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</si>
  <si>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</si>
  <si>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</si>
  <si>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</si>
  <si>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</si>
  <si>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</si>
  <si>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</si>
  <si>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</si>
  <si>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</si>
  <si>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</si>
  <si>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</si>
  <si>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</si>
  <si>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</si>
  <si>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</si>
  <si>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</si>
  <si>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</si>
  <si>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</si>
  <si>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</si>
  <si>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</si>
  <si>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</si>
  <si>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</si>
  <si>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</si>
  <si>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</si>
  <si>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</si>
  <si>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</si>
  <si>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</si>
  <si>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</si>
  <si>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</si>
  <si>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</si>
  <si>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</si>
  <si>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</si>
  <si>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</si>
  <si>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</si>
  <si>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</si>
  <si>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</si>
  <si>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</si>
  <si>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</si>
  <si>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</si>
  <si>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</si>
  <si>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</si>
  <si>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</si>
  <si>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</si>
  <si>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</si>
  <si>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</si>
  <si>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</si>
  <si>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</si>
  <si>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</si>
  <si>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</si>
  <si>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</si>
  <si>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</si>
  <si>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</si>
  <si>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</si>
  <si>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</si>
  <si>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</si>
  <si>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</si>
  <si>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</si>
  <si>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</si>
  <si>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</si>
  <si>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</si>
  <si>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</si>
  <si>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</si>
  <si>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</si>
  <si>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</si>
  <si>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</si>
  <si>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</si>
  <si>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</si>
  <si>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</si>
  <si>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</si>
  <si>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</si>
  <si>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</si>
  <si>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</si>
  <si>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</si>
  <si>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</si>
  <si>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</si>
  <si>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</si>
  <si>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</si>
  <si>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</si>
  <si>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</si>
  <si>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</si>
  <si>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</si>
  <si>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</si>
  <si>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</si>
  <si>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</si>
  <si>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</si>
  <si>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</si>
  <si>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</si>
  <si>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</si>
  <si>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</si>
  <si>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</si>
  <si>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</si>
  <si>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</si>
  <si>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</si>
  <si>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</si>
  <si>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</si>
  <si>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</si>
  <si>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</si>
  <si>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</si>
  <si>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</si>
  <si>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</si>
  <si>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</si>
  <si>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</si>
  <si>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</si>
  <si>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</si>
  <si>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</si>
  <si>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</si>
  <si>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</si>
  <si>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</si>
  <si>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</si>
  <si>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</si>
  <si>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</si>
  <si>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</si>
  <si>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</si>
  <si>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</si>
  <si>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</si>
  <si>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</si>
  <si>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</si>
  <si>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</si>
  <si>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</si>
  <si>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</si>
  <si>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</si>
  <si>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</si>
  <si>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</si>
  <si>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</si>
  <si>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</si>
  <si>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</si>
  <si>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</si>
  <si>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</si>
  <si>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</si>
  <si>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</si>
  <si>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</si>
  <si>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</si>
  <si>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</si>
  <si>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</si>
  <si>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</si>
  <si>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</si>
  <si>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</si>
  <si>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</si>
  <si>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</si>
  <si>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</si>
  <si>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</si>
  <si>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</si>
  <si>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</si>
  <si>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</si>
  <si>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</si>
  <si>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</si>
  <si>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</si>
  <si>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</si>
  <si>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</si>
  <si>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</si>
  <si>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</si>
  <si>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</si>
  <si>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</si>
  <si>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</si>
  <si>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</si>
  <si>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</si>
  <si>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</si>
  <si>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</si>
  <si>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</si>
  <si>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</si>
  <si>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</si>
  <si>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</si>
  <si>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</si>
  <si>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</si>
  <si>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</si>
  <si>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</si>
  <si>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</si>
  <si>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</si>
  <si>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</si>
  <si>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</si>
  <si>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</si>
  <si>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</si>
  <si>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</si>
  <si>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</si>
  <si>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</si>
  <si>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</si>
  <si>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</si>
  <si>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</si>
  <si>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</si>
  <si>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</si>
  <si>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</si>
  <si>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</si>
  <si>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</si>
  <si>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</si>
  <si>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</si>
  <si>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</si>
  <si>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</si>
  <si>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</si>
  <si>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</si>
  <si>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</si>
  <si>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</si>
  <si>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</si>
  <si>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</si>
  <si>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</si>
  <si>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</si>
  <si>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6 Mm,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</si>
  <si>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</si>
  <si>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</si>
  <si>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</si>
  <si>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</si>
  <si>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</si>
  <si>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</si>
  <si>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</si>
  <si>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</si>
  <si>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</si>
  <si>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</si>
  <si>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</si>
  <si>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</si>
  <si>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</si>
  <si>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</si>
  <si>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</si>
  <si>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</si>
  <si>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</si>
  <si>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</si>
  <si>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</si>
  <si>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</si>
  <si>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</si>
  <si>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</si>
  <si>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</si>
  <si>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</si>
  <si>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</si>
  <si>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</si>
  <si>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</si>
  <si>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</si>
  <si>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</si>
  <si>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</si>
  <si>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</si>
  <si>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</si>
  <si>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</si>
  <si>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</si>
  <si>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</si>
  <si>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</si>
  <si>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</si>
  <si>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</si>
  <si>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</si>
  <si>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</si>
  <si>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</si>
  <si>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</si>
  <si>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</si>
  <si>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</si>
  <si>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</si>
  <si>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</si>
  <si>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</si>
  <si>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</si>
  <si>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</si>
  <si>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</si>
  <si>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</si>
  <si>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</si>
  <si>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</si>
  <si>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</si>
  <si>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</si>
  <si>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</si>
  <si>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</si>
  <si>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</si>
  <si>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</si>
  <si>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</si>
  <si>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</si>
  <si>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</si>
  <si>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</si>
  <si>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</si>
  <si>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</si>
  <si>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</si>
  <si>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</si>
  <si>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</si>
  <si>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</si>
  <si>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</si>
  <si>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</si>
  <si>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</si>
  <si>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</si>
  <si>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</si>
  <si>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</si>
  <si>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</si>
  <si>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</si>
  <si>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</si>
  <si>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</si>
  <si>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</si>
  <si>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</si>
  <si>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</si>
  <si>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</si>
  <si>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</si>
  <si>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Execucao De Dreno Com Manta Geotextil 200 G/M2</t>
  </si>
  <si>
    <t>Execucao De Dreno Frances Com Brita Num 2</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</si>
  <si>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</si>
  <si>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</si>
  <si>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</si>
  <si>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</si>
  <si>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</si>
  <si>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</si>
  <si>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</si>
  <si>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</si>
  <si>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</si>
  <si>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</si>
  <si>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</si>
  <si>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</si>
  <si>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</si>
  <si>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</si>
  <si>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</si>
  <si>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</si>
  <si>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</si>
  <si>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</si>
  <si>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</si>
  <si>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</si>
  <si>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</si>
  <si>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</si>
  <si>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</si>
  <si>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</si>
  <si>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</si>
  <si>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</si>
  <si>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</si>
  <si>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</si>
  <si>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</si>
  <si>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</si>
  <si>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</si>
  <si>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</si>
  <si>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</si>
  <si>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</si>
  <si>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</si>
  <si>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</si>
  <si>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</si>
  <si>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</si>
  <si>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</si>
  <si>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</si>
  <si>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</si>
  <si>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</si>
  <si>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</si>
  <si>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</si>
  <si>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</si>
  <si>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</si>
  <si>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</si>
  <si>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</si>
  <si>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</si>
  <si>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</si>
  <si>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</si>
  <si>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</si>
  <si>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</si>
  <si>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</si>
  <si>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</si>
  <si>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</si>
  <si>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</si>
  <si>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</si>
  <si>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</si>
  <si>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</si>
  <si>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</si>
  <si>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</si>
  <si>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</si>
  <si>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</si>
  <si>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</si>
  <si>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</si>
  <si>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</si>
  <si>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</si>
  <si>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</si>
  <si>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</si>
  <si>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</si>
  <si>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</si>
  <si>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</si>
  <si>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</si>
  <si>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</si>
  <si>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</si>
  <si>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</si>
  <si>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</si>
  <si>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</si>
  <si>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</si>
  <si>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</si>
  <si>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</si>
  <si>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Boca P/Bueiro Simples Tubular D=0,40M Em Concreto Ciclopico, Inclindo Formas, Escavacao, Reaterro E Materiais, Excluindo Material Reaterro Jazida E Transporte</t>
  </si>
  <si>
    <t>Boca Para Bueiro Simples Tubular, Diametro =0,60M, Em Concreto Ciclopico, Incluindo Formas, Escavacao, Reaterro E Materiais, Excluindo Material Reaterro Jazida E Transporte.</t>
  </si>
  <si>
    <t>Boca Para Bueiro Simples Tubular, Diametro =0,80M, Em Concreto Ciclopico, Incluindo Formas, Escavacao, Reaterro E Materiais, Excluindo Material Reaterro Jazida E Transporte.</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</si>
  <si>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</si>
  <si>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</si>
  <si>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</si>
  <si>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</si>
  <si>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</si>
  <si>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</si>
  <si>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</si>
  <si>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</si>
  <si>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</si>
  <si>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</si>
  <si>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</si>
  <si>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</si>
  <si>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</si>
  <si>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</si>
  <si>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</si>
  <si>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</si>
  <si>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</si>
  <si>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</si>
  <si>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</si>
  <si>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</si>
  <si>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</si>
  <si>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</si>
  <si>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</si>
  <si>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</si>
  <si>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</si>
  <si>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</si>
  <si>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</si>
  <si>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</si>
  <si>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</si>
  <si>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</si>
  <si>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</si>
  <si>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</si>
  <si>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</si>
  <si>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</si>
  <si>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</si>
  <si>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</si>
  <si>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</si>
  <si>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</si>
  <si>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</si>
  <si>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</si>
  <si>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</si>
  <si>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</si>
  <si>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</si>
  <si>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</si>
  <si>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</si>
  <si>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</si>
  <si>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</si>
  <si>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</si>
  <si>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</si>
  <si>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</si>
  <si>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</si>
  <si>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</si>
  <si>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</si>
  <si>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</si>
  <si>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</si>
  <si>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</si>
  <si>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</si>
  <si>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</si>
  <si>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</si>
  <si>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</si>
  <si>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</si>
  <si>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</si>
  <si>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</si>
  <si>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</si>
  <si>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</si>
  <si>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</si>
  <si>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</si>
  <si>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</si>
  <si>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</si>
  <si>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</si>
  <si>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</si>
  <si>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</si>
  <si>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</si>
  <si>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</si>
  <si>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</si>
  <si>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</si>
  <si>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</si>
  <si>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</si>
  <si>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</si>
  <si>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</si>
  <si>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</si>
  <si>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</si>
  <si>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</si>
  <si>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</si>
  <si>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</si>
  <si>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</si>
  <si>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</si>
  <si>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</si>
  <si>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</si>
  <si>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</si>
  <si>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</si>
  <si>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</si>
  <si>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</si>
  <si>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</si>
  <si>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</si>
  <si>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</si>
  <si>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</si>
  <si>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</si>
  <si>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</si>
  <si>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</si>
  <si>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</si>
  <si>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</si>
  <si>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</si>
  <si>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</si>
  <si>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</si>
  <si>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</si>
  <si>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</si>
  <si>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</si>
  <si>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</si>
  <si>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</si>
  <si>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</si>
  <si>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</si>
  <si>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</si>
  <si>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</si>
  <si>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</si>
  <si>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</si>
  <si>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</si>
  <si>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</si>
  <si>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</si>
  <si>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</si>
  <si>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</si>
  <si>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</si>
  <si>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</si>
  <si>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</si>
  <si>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</si>
  <si>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</si>
  <si>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</si>
  <si>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</si>
  <si>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</si>
  <si>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</si>
  <si>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</si>
  <si>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</si>
  <si>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</si>
  <si>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</si>
  <si>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</si>
  <si>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</si>
  <si>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</si>
  <si>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</si>
  <si>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</si>
  <si>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</si>
  <si>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</si>
  <si>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</si>
  <si>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</si>
  <si>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</si>
  <si>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</si>
  <si>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</si>
  <si>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</si>
  <si>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</si>
  <si>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</si>
  <si>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</si>
  <si>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Circular Para Drenagem, Em Concreto Pré-Moldado, Diâmetro Interno = 1 M, Profundidade = 1,45 M, Excluindo Tampão. Af_05/2018</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</si>
  <si>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</si>
  <si>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</si>
  <si>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</si>
  <si>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</si>
  <si>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</si>
  <si>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</si>
  <si>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</si>
  <si>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</si>
  <si>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</si>
  <si>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</si>
  <si>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</si>
  <si>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</si>
  <si>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</si>
  <si>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</si>
  <si>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</si>
  <si>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</si>
  <si>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</si>
  <si>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</si>
  <si>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</si>
  <si>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</si>
  <si>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</si>
  <si>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</si>
  <si>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</si>
  <si>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</si>
  <si>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</si>
  <si>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</si>
  <si>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</si>
  <si>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</si>
  <si>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</si>
  <si>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</si>
  <si>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</si>
  <si>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</si>
  <si>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</si>
  <si>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</si>
  <si>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</si>
  <si>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</si>
  <si>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</si>
  <si>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</si>
  <si>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</si>
  <si>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</si>
  <si>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</si>
  <si>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</si>
  <si>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</si>
  <si>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</si>
  <si>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</si>
  <si>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</si>
  <si>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</si>
  <si>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</si>
  <si>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</si>
  <si>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</si>
  <si>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</si>
  <si>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</si>
  <si>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</si>
  <si>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</si>
  <si>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</si>
  <si>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</si>
  <si>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</si>
  <si>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</si>
  <si>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</si>
  <si>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</si>
  <si>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</si>
  <si>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</si>
  <si>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</si>
  <si>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</si>
  <si>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</si>
  <si>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</si>
  <si>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</si>
  <si>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</si>
  <si>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</si>
  <si>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</si>
  <si>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</si>
  <si>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</si>
  <si>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</si>
  <si>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</si>
  <si>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</si>
  <si>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</si>
  <si>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</si>
  <si>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</si>
  <si>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</si>
  <si>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</si>
  <si>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</si>
  <si>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</si>
  <si>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</si>
  <si>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</si>
  <si>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</si>
  <si>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</si>
  <si>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</si>
  <si>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</si>
  <si>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</si>
  <si>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</si>
  <si>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</si>
  <si>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</si>
  <si>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</si>
  <si>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</si>
  <si>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</si>
  <si>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</si>
  <si>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</si>
  <si>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</si>
  <si>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</si>
  <si>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</si>
  <si>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</si>
  <si>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</si>
  <si>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</si>
  <si>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</si>
  <si>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</si>
  <si>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</si>
  <si>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</si>
  <si>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</si>
  <si>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</si>
  <si>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</si>
  <si>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</si>
  <si>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</si>
  <si>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</si>
  <si>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</si>
  <si>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</si>
  <si>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</si>
  <si>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</si>
  <si>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</si>
  <si>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</si>
  <si>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</si>
  <si>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</si>
  <si>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</si>
  <si>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</si>
  <si>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</si>
  <si>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</si>
  <si>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</si>
  <si>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</si>
  <si>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</si>
  <si>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</si>
  <si>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</si>
  <si>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</si>
  <si>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</si>
  <si>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</si>
  <si>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</si>
  <si>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</si>
  <si>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</si>
  <si>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</si>
  <si>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</si>
  <si>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</si>
  <si>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</si>
  <si>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</si>
  <si>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</si>
  <si>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</si>
  <si>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</si>
  <si>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</si>
  <si>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</si>
  <si>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</si>
  <si>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</si>
  <si>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</si>
  <si>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</si>
  <si>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</si>
  <si>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</si>
  <si>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</si>
  <si>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</si>
  <si>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</si>
  <si>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</si>
  <si>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</si>
  <si>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</si>
  <si>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</si>
  <si>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</si>
  <si>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</si>
  <si>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</si>
  <si>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</si>
  <si>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</si>
  <si>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</si>
  <si>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</si>
  <si>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</si>
  <si>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</si>
  <si>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</si>
  <si>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</si>
  <si>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</si>
  <si>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</si>
  <si>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</si>
  <si>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</si>
  <si>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</si>
  <si>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</si>
  <si>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</si>
  <si>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</si>
  <si>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</si>
  <si>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</si>
  <si>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</si>
  <si>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</si>
  <si>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</si>
  <si>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</si>
  <si>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</si>
  <si>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</si>
  <si>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</si>
  <si>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</si>
  <si>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</si>
  <si>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</si>
  <si>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</si>
  <si>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</si>
  <si>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</si>
  <si>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</si>
  <si>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</si>
  <si>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</si>
  <si>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</si>
  <si>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</si>
  <si>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</si>
  <si>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</si>
  <si>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</si>
  <si>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</si>
  <si>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</si>
  <si>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</si>
  <si>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</si>
  <si>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</si>
  <si>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</si>
  <si>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</si>
  <si>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</si>
  <si>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</si>
  <si>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</si>
  <si>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</si>
  <si>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</si>
  <si>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</si>
  <si>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</si>
  <si>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</si>
  <si>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</si>
  <si>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</si>
  <si>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</si>
  <si>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</si>
  <si>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</si>
  <si>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</si>
  <si>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</si>
  <si>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2 Folhas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</si>
  <si>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</si>
  <si>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6 Folhas (4 Venezianas E 2 Para Vidro), Com Vidros, Batente, Ferragens E Pinturas Anticorrosiva E De Acabamento. Exclusive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</si>
  <si>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</si>
  <si>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</si>
  <si>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</si>
  <si>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</si>
  <si>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</si>
  <si>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</si>
  <si>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</si>
  <si>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</si>
  <si>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</si>
  <si>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</si>
  <si>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</si>
  <si>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</si>
  <si>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</si>
  <si>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</si>
  <si>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</si>
  <si>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</si>
  <si>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</si>
  <si>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</si>
  <si>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</si>
  <si>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</si>
  <si>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</si>
  <si>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</si>
  <si>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</si>
  <si>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</si>
  <si>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</si>
  <si>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</si>
  <si>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</si>
  <si>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</si>
  <si>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</si>
  <si>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</si>
  <si>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</si>
  <si>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</si>
  <si>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</si>
  <si>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</si>
  <si>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</si>
  <si>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</si>
  <si>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</si>
  <si>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</si>
  <si>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</si>
  <si>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</si>
  <si>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</si>
  <si>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</si>
  <si>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</si>
  <si>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</si>
  <si>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</si>
  <si>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</si>
  <si>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</si>
  <si>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</si>
  <si>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</si>
  <si>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</si>
  <si>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</si>
  <si>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</si>
  <si>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</si>
  <si>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</si>
  <si>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</si>
  <si>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</si>
  <si>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</si>
  <si>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</si>
  <si>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</si>
  <si>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</si>
  <si>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</si>
  <si>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</si>
  <si>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</si>
  <si>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</si>
  <si>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</si>
  <si>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</si>
  <si>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</si>
  <si>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</si>
  <si>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</si>
  <si>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</si>
  <si>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</si>
  <si>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</si>
  <si>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</si>
  <si>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</si>
  <si>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</si>
  <si>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</si>
  <si>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</si>
  <si>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</si>
  <si>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</si>
  <si>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</si>
  <si>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</si>
  <si>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</si>
  <si>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</si>
  <si>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</si>
  <si>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</si>
  <si>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</si>
  <si>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</si>
  <si>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</si>
  <si>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</si>
  <si>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</si>
  <si>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</si>
  <si>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</si>
  <si>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</si>
  <si>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</si>
  <si>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</si>
  <si>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</si>
  <si>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</si>
  <si>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</si>
  <si>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</si>
  <si>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</si>
  <si>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</si>
  <si>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</si>
  <si>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</si>
  <si>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</si>
  <si>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</si>
  <si>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</si>
  <si>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</si>
  <si>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</si>
  <si>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</si>
  <si>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</si>
  <si>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</si>
  <si>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Raíz, Diâmetro De 20Cm, Sem Presença De Rocha (Exclusive Mobilização E Desmobilização). Af_03/2020</t>
  </si>
  <si>
    <t>Estaca Raíz, Diâmetro De 31Cm, Sem Presença De Rocha (Exclusive Mobilização E Desmobilização). Af_03/2020</t>
  </si>
  <si>
    <t>Estaca Raíz, Diâmetro De 40Cm, Sem Presença De Rocha (Exclusive Mobilização E Desmobilização). Af_03/2020</t>
  </si>
  <si>
    <t>Estaca Raíz, Diâmetro De 45Cm, Sem Presença De Rocha (Exclusive Mobilização E Desmobilização). Af_03/2020</t>
  </si>
  <si>
    <t>Estaca Raíz, Diâmetro De 20Cm, Perfurada Em Rocha (Exclusive Mobilização E Desmobilização). Af_03/2020</t>
  </si>
  <si>
    <t>Estaca Raíz, Diâmetro De 31Cm, Perfurada Em Rocha (Exclusive Mobilização E Desmobilização). Af_03/2020</t>
  </si>
  <si>
    <t>Estaca Raíz, Diâmetro De 40Cm, Perfurada Em Rocha (Exclusive Mobilização E Desmobilização). Af_03/2020</t>
  </si>
  <si>
    <t>Estaca Raíz, Diâmetro De 45Cm, Perfurada Em Rocha (Exclusive Mobilização E Desmobilização). Af_03/2020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</si>
  <si>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</si>
  <si>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</si>
  <si>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</si>
  <si>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</si>
  <si>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</si>
  <si>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</si>
  <si>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</si>
  <si>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</si>
  <si>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</si>
  <si>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</si>
  <si>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</si>
  <si>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</si>
  <si>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</si>
  <si>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</si>
  <si>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</si>
  <si>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</si>
  <si>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</si>
  <si>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</si>
  <si>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</si>
  <si>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</si>
  <si>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</si>
  <si>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</si>
  <si>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</si>
  <si>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</si>
  <si>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</si>
  <si>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</si>
  <si>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</si>
  <si>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</si>
  <si>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Acabamento Polido Para Piso De Concreto Armado De Alta Resistência.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</si>
  <si>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</si>
  <si>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</si>
  <si>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</si>
  <si>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</si>
  <si>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</si>
  <si>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</si>
  <si>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</si>
  <si>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</si>
  <si>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</si>
  <si>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</si>
  <si>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</si>
  <si>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</si>
  <si>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</si>
  <si>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</si>
  <si>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</si>
  <si>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</si>
  <si>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</si>
  <si>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</si>
  <si>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</si>
  <si>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</si>
  <si>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</si>
  <si>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</si>
  <si>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</si>
  <si>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</si>
  <si>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</si>
  <si>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</si>
  <si>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</si>
  <si>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</si>
  <si>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</si>
  <si>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</si>
  <si>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</si>
  <si>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</si>
  <si>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</si>
  <si>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</si>
  <si>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</si>
  <si>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</si>
  <si>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</si>
  <si>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</si>
  <si>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</si>
  <si>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</si>
  <si>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</si>
  <si>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</si>
  <si>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</si>
  <si>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</si>
  <si>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</si>
  <si>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</si>
  <si>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</si>
  <si>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</si>
  <si>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</si>
  <si>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</si>
  <si>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</si>
  <si>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</si>
  <si>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</si>
  <si>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</si>
  <si>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</si>
  <si>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</si>
  <si>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</si>
  <si>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</si>
  <si>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</si>
  <si>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</si>
  <si>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</si>
  <si>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</si>
  <si>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</si>
  <si>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</si>
  <si>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</si>
  <si>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</si>
  <si>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</si>
  <si>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</si>
  <si>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</si>
  <si>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</si>
  <si>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</si>
  <si>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</si>
  <si>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</si>
  <si>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</si>
  <si>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</si>
  <si>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</si>
  <si>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</si>
  <si>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</si>
  <si>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</si>
  <si>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</si>
  <si>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</si>
  <si>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</si>
  <si>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</si>
  <si>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</si>
  <si>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</si>
  <si>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</si>
  <si>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</si>
  <si>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</si>
  <si>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</si>
  <si>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</si>
  <si>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</si>
  <si>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</si>
  <si>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</si>
  <si>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</si>
  <si>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</si>
  <si>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</si>
  <si>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</si>
  <si>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</si>
  <si>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</si>
  <si>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</si>
  <si>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</si>
  <si>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</si>
  <si>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</si>
  <si>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</si>
  <si>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</si>
  <si>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</si>
  <si>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</si>
  <si>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</si>
  <si>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</si>
  <si>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</si>
  <si>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</si>
  <si>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</si>
  <si>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</si>
  <si>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</si>
  <si>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</si>
  <si>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</si>
  <si>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</si>
  <si>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</si>
  <si>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</si>
  <si>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</si>
  <si>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</si>
  <si>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</si>
  <si>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</si>
  <si>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</si>
  <si>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</si>
  <si>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</si>
  <si>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</si>
  <si>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</si>
  <si>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</si>
  <si>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</si>
  <si>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</si>
  <si>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</si>
  <si>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</si>
  <si>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</si>
  <si>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</si>
  <si>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</si>
  <si>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</si>
  <si>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</si>
  <si>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</si>
  <si>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</si>
  <si>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</si>
  <si>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</si>
  <si>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</si>
  <si>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</si>
  <si>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</si>
  <si>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</si>
  <si>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</si>
  <si>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</si>
  <si>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</si>
  <si>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</si>
  <si>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</si>
  <si>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</si>
  <si>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</si>
  <si>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</si>
  <si>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</si>
  <si>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</si>
  <si>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</si>
  <si>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</si>
  <si>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</si>
  <si>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</si>
  <si>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</si>
  <si>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</si>
  <si>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</si>
  <si>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</si>
  <si>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</si>
  <si>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</si>
  <si>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</si>
  <si>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</si>
  <si>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</si>
  <si>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</si>
  <si>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</si>
  <si>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</si>
  <si>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</si>
  <si>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</si>
  <si>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</si>
  <si>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</si>
  <si>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</si>
  <si>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</si>
  <si>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</si>
  <si>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</si>
  <si>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</si>
  <si>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</si>
  <si>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</si>
  <si>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</si>
  <si>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</si>
  <si>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</si>
  <si>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</si>
  <si>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</si>
  <si>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</si>
  <si>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</si>
  <si>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</si>
  <si>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</si>
  <si>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</si>
  <si>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</si>
  <si>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</si>
  <si>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</si>
  <si>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</si>
  <si>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</si>
  <si>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</si>
  <si>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</si>
  <si>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</si>
  <si>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</si>
  <si>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</si>
  <si>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</si>
  <si>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</si>
  <si>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</si>
  <si>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</si>
  <si>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</si>
  <si>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</si>
  <si>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</si>
  <si>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</si>
  <si>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</si>
  <si>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</si>
  <si>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</si>
  <si>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</si>
  <si>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</si>
  <si>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</si>
  <si>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</si>
  <si>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</si>
  <si>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</si>
  <si>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</si>
  <si>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</si>
  <si>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</si>
  <si>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</si>
  <si>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</si>
  <si>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</si>
  <si>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</si>
  <si>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</si>
  <si>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</si>
  <si>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</si>
  <si>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</si>
  <si>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</si>
  <si>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</si>
  <si>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</si>
  <si>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</si>
  <si>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</si>
  <si>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</si>
  <si>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</si>
  <si>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</si>
  <si>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</si>
  <si>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</si>
  <si>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</si>
  <si>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</si>
  <si>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</si>
  <si>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</si>
  <si>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</si>
  <si>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</si>
  <si>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</si>
  <si>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</si>
  <si>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</si>
  <si>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</si>
  <si>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</si>
  <si>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</si>
  <si>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</si>
  <si>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</si>
  <si>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</si>
  <si>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</si>
  <si>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</si>
  <si>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</si>
  <si>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</si>
  <si>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</si>
  <si>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</si>
  <si>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</si>
  <si>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</si>
  <si>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</si>
  <si>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</si>
  <si>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</si>
  <si>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</si>
  <si>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</si>
  <si>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</si>
  <si>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</si>
  <si>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</si>
  <si>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</si>
  <si>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</si>
  <si>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</si>
  <si>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</si>
  <si>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</si>
  <si>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</si>
  <si>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</si>
  <si>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</si>
  <si>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</si>
  <si>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</si>
  <si>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</si>
  <si>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</si>
  <si>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</si>
  <si>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</si>
  <si>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</si>
  <si>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</si>
  <si>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</si>
  <si>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</si>
  <si>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</si>
  <si>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</si>
  <si>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</si>
  <si>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</si>
  <si>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</si>
  <si>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</si>
  <si>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</si>
  <si>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</si>
  <si>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</si>
  <si>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</si>
  <si>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</si>
  <si>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</si>
  <si>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</si>
  <si>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</si>
  <si>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</si>
  <si>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</si>
  <si>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</si>
  <si>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</si>
  <si>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</si>
  <si>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</si>
  <si>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Corte E Dobra De Aço Ca-50, Diâmero De 32 Mm, Utilizado Em Estruturas Diversas, Exceto Laje.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</si>
  <si>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</si>
  <si>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</si>
  <si>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</si>
  <si>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</si>
  <si>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</si>
  <si>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</si>
  <si>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Longitudinal De Estacas De Seção Circular, Diâmetro = 32,0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</si>
  <si>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</si>
  <si>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</si>
  <si>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</si>
  <si>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</si>
  <si>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</si>
  <si>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</si>
  <si>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</si>
  <si>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</si>
  <si>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Longitudinal De Estacas De Seção Retangular (Barrete), Diâmetro = 32,0 Mm. Af_11/2016</t>
  </si>
  <si>
    <t>Montagem De Armadura Transversal De Estacas De Seção Retangular (Barrete), Diâmetro = 5,0 Mm. Af_11/2016</t>
  </si>
  <si>
    <t>Montagem De Armadura Transversal De Estacas De Seção Retangular (Barrete), Diâmetro = 6,3 Mm. Af_11/2016</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</si>
  <si>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</si>
  <si>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</si>
  <si>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</si>
  <si>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</si>
  <si>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</si>
  <si>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</si>
  <si>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</si>
  <si>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</si>
  <si>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</si>
  <si>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</si>
  <si>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</si>
  <si>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</si>
  <si>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</si>
  <si>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</si>
  <si>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</si>
  <si>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</si>
  <si>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</si>
  <si>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</si>
  <si>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</si>
  <si>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</si>
  <si>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</si>
  <si>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</si>
  <si>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</si>
  <si>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</si>
  <si>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</si>
  <si>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</si>
  <si>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</si>
  <si>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</si>
  <si>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</si>
  <si>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</si>
  <si>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</si>
  <si>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</si>
  <si>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</si>
  <si>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</si>
  <si>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</si>
  <si>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</si>
  <si>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</si>
  <si>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</si>
  <si>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</si>
  <si>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</si>
  <si>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</si>
  <si>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</si>
  <si>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</si>
  <si>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</si>
  <si>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</si>
  <si>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</si>
  <si>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</si>
  <si>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</si>
  <si>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</si>
  <si>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</si>
  <si>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</si>
  <si>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</si>
  <si>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</si>
  <si>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</si>
  <si>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</si>
  <si>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</si>
  <si>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</si>
  <si>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</si>
  <si>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</si>
  <si>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</si>
  <si>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</si>
  <si>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</si>
  <si>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</si>
  <si>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</si>
  <si>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</si>
  <si>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</si>
  <si>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</si>
  <si>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</si>
  <si>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</si>
  <si>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</si>
  <si>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</si>
  <si>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</si>
  <si>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</si>
  <si>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</si>
  <si>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</si>
  <si>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</si>
  <si>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</si>
  <si>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</si>
  <si>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</si>
  <si>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</si>
  <si>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</si>
  <si>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</si>
  <si>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</si>
  <si>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</si>
  <si>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</si>
  <si>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</si>
  <si>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</si>
  <si>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</si>
  <si>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</si>
  <si>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</si>
  <si>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</si>
  <si>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</si>
  <si>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</si>
  <si>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</si>
  <si>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</si>
  <si>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</si>
  <si>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</si>
  <si>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</si>
  <si>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</si>
  <si>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</si>
  <si>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</si>
  <si>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</si>
  <si>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</si>
  <si>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</si>
  <si>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</si>
  <si>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</si>
  <si>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</si>
  <si>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</si>
  <si>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</si>
  <si>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</si>
  <si>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</si>
  <si>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</si>
  <si>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</si>
  <si>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</si>
  <si>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</si>
  <si>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</si>
  <si>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</si>
  <si>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</si>
  <si>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</si>
  <si>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</si>
  <si>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</si>
  <si>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</si>
  <si>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</si>
  <si>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</si>
  <si>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</si>
  <si>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</si>
  <si>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</si>
  <si>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</si>
  <si>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</si>
  <si>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</si>
  <si>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</si>
  <si>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</si>
  <si>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</si>
  <si>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</si>
  <si>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</si>
  <si>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</si>
  <si>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</si>
  <si>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</si>
  <si>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</si>
  <si>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</si>
  <si>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</si>
  <si>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</si>
  <si>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</si>
  <si>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</si>
  <si>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</si>
  <si>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</si>
  <si>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</si>
  <si>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</si>
  <si>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</si>
  <si>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</si>
  <si>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</si>
  <si>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</si>
  <si>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</si>
  <si>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</si>
  <si>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</si>
  <si>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</si>
  <si>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</si>
  <si>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</si>
  <si>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</si>
  <si>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</si>
  <si>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</si>
  <si>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</si>
  <si>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</si>
  <si>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</si>
  <si>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</si>
  <si>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</si>
  <si>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</si>
  <si>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</si>
  <si>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</si>
  <si>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</si>
  <si>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</si>
  <si>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</si>
  <si>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</si>
  <si>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</si>
  <si>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</si>
  <si>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</si>
  <si>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</si>
  <si>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</si>
  <si>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</si>
  <si>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</si>
  <si>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</si>
  <si>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</si>
  <si>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</si>
  <si>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</si>
  <si>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</si>
  <si>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</si>
  <si>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</si>
  <si>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</si>
  <si>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</si>
  <si>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</si>
  <si>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</si>
  <si>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</si>
  <si>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</si>
  <si>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</si>
  <si>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</si>
  <si>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</si>
  <si>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</si>
  <si>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</si>
  <si>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</si>
  <si>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</si>
  <si>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</si>
  <si>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</si>
  <si>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</si>
  <si>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</si>
  <si>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</si>
  <si>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</si>
  <si>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</si>
  <si>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</si>
  <si>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</si>
  <si>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</si>
  <si>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</si>
  <si>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</si>
  <si>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</si>
  <si>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</si>
  <si>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</si>
  <si>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</si>
  <si>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</si>
  <si>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</si>
  <si>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</si>
  <si>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</si>
  <si>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</si>
  <si>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</si>
  <si>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</si>
  <si>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</si>
  <si>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</si>
  <si>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</si>
  <si>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</si>
  <si>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</si>
  <si>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</si>
  <si>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</si>
  <si>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</si>
  <si>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</si>
  <si>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</si>
  <si>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</si>
  <si>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</si>
  <si>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</si>
  <si>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</si>
  <si>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</si>
  <si>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</si>
  <si>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</si>
  <si>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</si>
  <si>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</si>
  <si>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</si>
  <si>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</si>
  <si>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</si>
  <si>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</si>
  <si>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</si>
  <si>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</si>
  <si>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</si>
  <si>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</si>
  <si>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</si>
  <si>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</si>
  <si>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</si>
  <si>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</si>
  <si>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</si>
  <si>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</si>
  <si>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</si>
  <si>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</si>
  <si>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</si>
  <si>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</si>
  <si>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</si>
  <si>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</si>
  <si>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</si>
  <si>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</si>
  <si>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</si>
  <si>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</si>
  <si>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</si>
  <si>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</si>
  <si>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</si>
  <si>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</si>
  <si>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</si>
  <si>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</si>
  <si>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</si>
  <si>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</si>
  <si>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</si>
  <si>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</si>
  <si>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</si>
  <si>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</si>
  <si>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</si>
  <si>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</si>
  <si>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</si>
  <si>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</si>
  <si>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</si>
  <si>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</si>
  <si>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</si>
  <si>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</si>
  <si>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</si>
  <si>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</si>
  <si>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</si>
  <si>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</si>
  <si>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</si>
  <si>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</si>
  <si>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</si>
  <si>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</si>
  <si>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</si>
  <si>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</si>
  <si>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</si>
  <si>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</si>
  <si>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</si>
  <si>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</si>
  <si>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</si>
  <si>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</si>
  <si>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</si>
  <si>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</si>
  <si>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</si>
  <si>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</si>
  <si>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</si>
  <si>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</si>
  <si>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</si>
  <si>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</si>
  <si>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</si>
  <si>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</si>
  <si>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</si>
  <si>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</si>
  <si>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</si>
  <si>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</si>
  <si>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</si>
  <si>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</si>
  <si>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</si>
  <si>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</si>
  <si>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</si>
  <si>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</si>
  <si>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</si>
  <si>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</si>
  <si>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</si>
  <si>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</si>
  <si>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</si>
  <si>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</si>
  <si>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</si>
  <si>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</si>
  <si>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</si>
  <si>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</si>
  <si>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</si>
  <si>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</si>
  <si>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</si>
  <si>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</si>
  <si>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</si>
  <si>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</si>
  <si>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</si>
  <si>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</si>
  <si>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</si>
  <si>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</si>
  <si>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</si>
  <si>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</si>
  <si>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</si>
  <si>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</si>
  <si>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</si>
  <si>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</si>
  <si>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</si>
  <si>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</si>
  <si>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</si>
  <si>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</si>
  <si>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</si>
  <si>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</si>
  <si>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</si>
  <si>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</si>
  <si>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</si>
  <si>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</si>
  <si>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</si>
  <si>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</si>
  <si>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</si>
  <si>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</si>
  <si>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</si>
  <si>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</si>
  <si>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</si>
  <si>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</si>
  <si>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</si>
  <si>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</si>
  <si>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</si>
  <si>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</si>
  <si>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</si>
  <si>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</si>
  <si>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</si>
  <si>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</si>
  <si>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</si>
  <si>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</si>
  <si>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</si>
  <si>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</si>
  <si>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</si>
  <si>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</si>
  <si>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</si>
  <si>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</si>
  <si>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</si>
  <si>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</si>
  <si>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</si>
  <si>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</si>
  <si>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</si>
  <si>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</si>
  <si>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</si>
  <si>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</si>
  <si>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</si>
  <si>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</si>
  <si>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</si>
  <si>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</si>
  <si>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</si>
  <si>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</si>
  <si>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</si>
  <si>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</si>
  <si>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</si>
  <si>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</si>
  <si>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</si>
  <si>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</si>
  <si>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</si>
  <si>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</si>
  <si>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</si>
  <si>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</si>
  <si>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</si>
  <si>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</si>
  <si>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</si>
  <si>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</si>
  <si>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</si>
  <si>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</si>
  <si>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</si>
  <si>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</si>
  <si>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</si>
  <si>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</si>
  <si>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</si>
  <si>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</si>
  <si>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</si>
  <si>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</si>
  <si>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</si>
  <si>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</si>
  <si>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</si>
  <si>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</si>
  <si>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</si>
  <si>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</si>
  <si>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</si>
  <si>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</si>
  <si>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</si>
  <si>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</si>
  <si>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</si>
  <si>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</si>
  <si>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</si>
  <si>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</si>
  <si>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</si>
  <si>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</si>
  <si>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</si>
  <si>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</si>
  <si>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</si>
  <si>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</si>
  <si>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</si>
  <si>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</si>
  <si>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</si>
  <si>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</si>
  <si>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</si>
  <si>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</si>
  <si>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</si>
  <si>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</si>
  <si>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</si>
  <si>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</si>
  <si>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</si>
  <si>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</si>
  <si>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</si>
  <si>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</si>
  <si>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</si>
  <si>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</si>
  <si>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</si>
  <si>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</si>
  <si>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</si>
  <si>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</si>
  <si>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</si>
  <si>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</si>
  <si>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</si>
  <si>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</si>
  <si>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</si>
  <si>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</si>
  <si>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</si>
  <si>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</si>
  <si>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</si>
  <si>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</si>
  <si>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</si>
  <si>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</si>
  <si>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</si>
  <si>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</si>
  <si>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</si>
  <si>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</si>
  <si>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</si>
  <si>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</si>
  <si>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</si>
  <si>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</si>
  <si>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</si>
  <si>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</si>
  <si>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</si>
  <si>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</si>
  <si>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</si>
  <si>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</si>
  <si>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</si>
  <si>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</si>
  <si>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</si>
  <si>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</si>
  <si>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</si>
  <si>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</si>
  <si>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</si>
  <si>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</si>
  <si>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</si>
  <si>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</si>
  <si>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</si>
  <si>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</si>
  <si>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</si>
  <si>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</si>
  <si>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</si>
  <si>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</si>
  <si>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</si>
  <si>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</si>
  <si>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</si>
  <si>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</si>
  <si>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</si>
  <si>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</si>
  <si>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</si>
  <si>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</si>
  <si>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</si>
  <si>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</si>
  <si>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</si>
  <si>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</si>
  <si>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</si>
  <si>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</si>
  <si>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</si>
  <si>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</si>
  <si>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</si>
  <si>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</si>
  <si>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</si>
  <si>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</si>
  <si>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</si>
  <si>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</si>
  <si>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</si>
  <si>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</si>
  <si>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</si>
  <si>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</si>
  <si>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</si>
  <si>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</si>
  <si>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</si>
  <si>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</si>
  <si>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</si>
  <si>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</si>
  <si>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</si>
  <si>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</si>
  <si>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</si>
  <si>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</si>
  <si>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</si>
  <si>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</si>
  <si>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</si>
  <si>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</si>
  <si>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</si>
  <si>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</si>
  <si>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</si>
  <si>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</si>
  <si>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</si>
  <si>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</si>
  <si>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</si>
  <si>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</si>
  <si>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</si>
  <si>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</si>
  <si>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</si>
  <si>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</si>
  <si>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</si>
  <si>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</si>
  <si>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</si>
  <si>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</si>
  <si>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</si>
  <si>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</si>
  <si>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</si>
  <si>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</si>
  <si>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</si>
  <si>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</si>
  <si>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</si>
  <si>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</si>
  <si>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</si>
  <si>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</si>
  <si>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</si>
  <si>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</si>
  <si>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</si>
  <si>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</si>
  <si>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</si>
  <si>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</si>
  <si>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</si>
  <si>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</si>
  <si>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</si>
  <si>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</si>
  <si>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</si>
  <si>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</si>
  <si>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</si>
  <si>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</si>
  <si>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</si>
  <si>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</si>
  <si>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</si>
  <si>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</si>
  <si>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</si>
  <si>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</si>
  <si>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</si>
  <si>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</si>
  <si>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</si>
  <si>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</si>
  <si>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</si>
  <si>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</si>
  <si>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</si>
  <si>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</si>
  <si>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</si>
  <si>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</si>
  <si>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</si>
  <si>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</si>
  <si>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</si>
  <si>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</si>
  <si>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</si>
  <si>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</si>
  <si>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</si>
  <si>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</si>
  <si>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</si>
  <si>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</si>
  <si>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</si>
  <si>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</si>
  <si>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</si>
  <si>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</si>
  <si>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</si>
  <si>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</si>
  <si>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</si>
  <si>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</si>
  <si>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</si>
  <si>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</si>
  <si>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</si>
  <si>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</si>
  <si>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</si>
  <si>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</si>
  <si>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</si>
  <si>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</si>
  <si>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</si>
  <si>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</si>
  <si>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</si>
  <si>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</si>
  <si>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</si>
  <si>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</si>
  <si>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</si>
  <si>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</si>
  <si>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</si>
  <si>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</si>
  <si>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</si>
  <si>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</si>
  <si>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</si>
  <si>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</si>
  <si>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</si>
  <si>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</si>
  <si>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</si>
  <si>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</si>
  <si>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</si>
  <si>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</si>
  <si>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</si>
  <si>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</si>
  <si>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</si>
  <si>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</si>
  <si>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</si>
  <si>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</si>
  <si>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</si>
  <si>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</si>
  <si>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</si>
  <si>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</si>
  <si>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</si>
  <si>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</si>
  <si>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</si>
  <si>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</si>
  <si>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</si>
  <si>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</si>
  <si>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</si>
  <si>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</si>
  <si>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</si>
  <si>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</si>
  <si>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</si>
  <si>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</si>
  <si>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</si>
  <si>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</si>
  <si>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</si>
  <si>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</si>
  <si>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</si>
  <si>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</si>
  <si>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</si>
  <si>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</si>
  <si>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</si>
  <si>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</si>
  <si>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</si>
  <si>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</si>
  <si>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</si>
  <si>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</si>
  <si>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</si>
  <si>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</si>
  <si>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</si>
  <si>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</si>
  <si>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</si>
  <si>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</si>
  <si>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</si>
  <si>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</si>
  <si>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</si>
  <si>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</si>
  <si>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</si>
  <si>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</si>
  <si>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</si>
  <si>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</si>
  <si>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</si>
  <si>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</si>
  <si>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</si>
  <si>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</si>
  <si>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</si>
  <si>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</si>
  <si>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</si>
  <si>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</si>
  <si>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</si>
  <si>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</si>
  <si>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</si>
  <si>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</si>
  <si>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</si>
  <si>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</si>
  <si>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</si>
  <si>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</si>
  <si>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</si>
  <si>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</si>
  <si>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</si>
  <si>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</si>
  <si>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</si>
  <si>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</si>
  <si>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</si>
  <si>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</si>
  <si>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</si>
  <si>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</si>
  <si>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</si>
  <si>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</si>
  <si>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</si>
  <si>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</si>
  <si>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</si>
  <si>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</si>
  <si>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</si>
  <si>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</si>
  <si>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</si>
  <si>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</si>
  <si>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</si>
  <si>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</si>
  <si>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</si>
  <si>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</si>
  <si>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</si>
  <si>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</si>
  <si>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</si>
  <si>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</si>
  <si>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</si>
  <si>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</si>
  <si>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</si>
  <si>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</si>
  <si>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</si>
  <si>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</si>
  <si>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</si>
  <si>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</si>
  <si>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</si>
  <si>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</si>
  <si>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</si>
  <si>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</si>
  <si>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</si>
  <si>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</si>
  <si>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</si>
  <si>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</si>
  <si>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</si>
  <si>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</si>
  <si>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</si>
  <si>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</si>
  <si>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</si>
  <si>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</si>
  <si>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</si>
  <si>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</si>
  <si>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</si>
  <si>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</si>
  <si>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</si>
  <si>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</si>
  <si>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</si>
  <si>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</si>
  <si>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</si>
  <si>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</si>
  <si>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</si>
  <si>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</si>
  <si>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</si>
  <si>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</si>
  <si>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</si>
  <si>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</si>
  <si>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</si>
  <si>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</si>
  <si>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</si>
  <si>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</si>
  <si>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</si>
  <si>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</si>
  <si>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</si>
  <si>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</si>
  <si>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</si>
  <si>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</si>
  <si>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</si>
  <si>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</si>
  <si>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</si>
  <si>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</si>
  <si>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</si>
  <si>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</si>
  <si>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</si>
  <si>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</si>
  <si>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</si>
  <si>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</si>
  <si>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</si>
  <si>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</si>
  <si>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</si>
  <si>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</si>
  <si>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</si>
  <si>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</si>
  <si>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</si>
  <si>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</si>
  <si>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</si>
  <si>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</si>
  <si>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</si>
  <si>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</si>
  <si>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</si>
  <si>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</si>
  <si>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</si>
  <si>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</si>
  <si>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</si>
  <si>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</si>
  <si>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</si>
  <si>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</si>
  <si>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</si>
  <si>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</si>
  <si>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</si>
  <si>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</si>
  <si>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</si>
  <si>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</si>
  <si>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</si>
  <si>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</si>
  <si>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</si>
  <si>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</si>
  <si>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</si>
  <si>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</si>
  <si>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</si>
  <si>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</si>
  <si>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</si>
  <si>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</si>
  <si>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</si>
  <si>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</si>
  <si>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</si>
  <si>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</si>
  <si>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</si>
  <si>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</si>
  <si>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</si>
  <si>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</si>
  <si>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</si>
  <si>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</si>
  <si>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</si>
  <si>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</si>
  <si>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</si>
  <si>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</si>
  <si>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</si>
  <si>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</si>
  <si>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</si>
  <si>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</si>
  <si>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</si>
  <si>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</si>
  <si>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</si>
  <si>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</si>
  <si>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</si>
  <si>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</si>
  <si>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</si>
  <si>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</si>
  <si>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</si>
  <si>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</si>
  <si>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</si>
  <si>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</si>
  <si>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</si>
  <si>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</si>
  <si>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</si>
  <si>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</si>
  <si>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</si>
  <si>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</si>
  <si>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</si>
  <si>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</si>
  <si>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</si>
  <si>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</si>
  <si>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</si>
  <si>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</si>
  <si>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</si>
  <si>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</si>
  <si>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</si>
  <si>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</si>
  <si>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</si>
  <si>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</si>
  <si>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</si>
  <si>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</si>
  <si>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</si>
  <si>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</si>
  <si>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</si>
  <si>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</si>
  <si>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</si>
  <si>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</si>
  <si>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</si>
  <si>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</si>
  <si>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</si>
  <si>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</si>
  <si>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</si>
  <si>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</si>
  <si>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</si>
  <si>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</si>
  <si>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</si>
  <si>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</si>
  <si>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</si>
  <si>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</si>
  <si>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</si>
  <si>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</si>
  <si>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</si>
  <si>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</si>
  <si>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</si>
  <si>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</si>
  <si>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</si>
  <si>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</si>
  <si>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</si>
  <si>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</si>
  <si>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</si>
  <si>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</si>
  <si>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</si>
  <si>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</si>
  <si>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</si>
  <si>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</si>
  <si>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</si>
  <si>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</si>
  <si>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</si>
  <si>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</si>
  <si>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</si>
  <si>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</si>
  <si>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</si>
  <si>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</si>
  <si>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</si>
  <si>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</si>
  <si>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</si>
  <si>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</si>
  <si>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</si>
  <si>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</si>
  <si>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</si>
  <si>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</si>
  <si>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</si>
  <si>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</si>
  <si>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</si>
  <si>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</si>
  <si>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</si>
  <si>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</si>
  <si>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</si>
  <si>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</si>
  <si>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</si>
  <si>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</si>
  <si>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</si>
  <si>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</si>
  <si>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</si>
  <si>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</si>
  <si>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</si>
  <si>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</si>
  <si>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</si>
  <si>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</si>
  <si>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</si>
  <si>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</si>
  <si>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</si>
  <si>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</si>
  <si>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</si>
  <si>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</si>
  <si>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</si>
  <si>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</si>
  <si>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</si>
  <si>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</si>
  <si>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</si>
  <si>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</si>
  <si>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</si>
  <si>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</si>
  <si>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</si>
  <si>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</si>
  <si>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</si>
  <si>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</si>
  <si>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</si>
  <si>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</si>
  <si>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</si>
  <si>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</si>
  <si>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</si>
  <si>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</si>
  <si>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</si>
  <si>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</si>
  <si>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</si>
  <si>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</si>
  <si>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</si>
  <si>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</si>
  <si>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</si>
  <si>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</si>
  <si>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</si>
  <si>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</si>
  <si>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</si>
  <si>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</si>
  <si>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</si>
  <si>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</si>
  <si>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</si>
  <si>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</si>
  <si>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</si>
  <si>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</si>
  <si>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</si>
  <si>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</si>
  <si>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</si>
  <si>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</si>
  <si>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</si>
  <si>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</si>
  <si>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</si>
  <si>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</si>
  <si>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</si>
  <si>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</si>
  <si>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</si>
  <si>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</si>
  <si>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</si>
  <si>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</si>
  <si>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</si>
  <si>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</si>
  <si>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</si>
  <si>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</si>
  <si>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</si>
  <si>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</si>
  <si>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</si>
  <si>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</si>
  <si>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</si>
  <si>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</si>
  <si>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</si>
  <si>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</si>
  <si>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</si>
  <si>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</si>
  <si>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</si>
  <si>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</si>
  <si>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</si>
  <si>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</si>
  <si>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</si>
  <si>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</si>
  <si>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</si>
  <si>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</si>
  <si>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</si>
  <si>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</si>
  <si>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</si>
  <si>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</si>
  <si>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</si>
  <si>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</si>
  <si>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</si>
  <si>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</si>
  <si>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</si>
  <si>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</si>
  <si>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</si>
  <si>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</si>
  <si>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</si>
  <si>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</si>
  <si>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</si>
  <si>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</si>
  <si>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</si>
  <si>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</si>
  <si>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</si>
  <si>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</si>
  <si>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</si>
  <si>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</si>
  <si>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</si>
  <si>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</si>
  <si>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</si>
  <si>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</si>
  <si>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</si>
  <si>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</si>
  <si>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</si>
  <si>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</si>
  <si>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</si>
  <si>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</si>
  <si>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</si>
  <si>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</si>
  <si>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</si>
  <si>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</si>
  <si>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</si>
  <si>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</si>
  <si>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</si>
  <si>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</si>
  <si>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</si>
  <si>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</si>
  <si>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</si>
  <si>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</si>
  <si>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</si>
  <si>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</si>
  <si>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</si>
  <si>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</si>
  <si>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</si>
  <si>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</si>
  <si>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</si>
  <si>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</si>
  <si>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</si>
  <si>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</si>
  <si>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</si>
  <si>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</si>
  <si>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</si>
  <si>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</si>
  <si>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</si>
  <si>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</si>
  <si>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</si>
  <si>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</si>
  <si>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</si>
  <si>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</si>
  <si>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</si>
  <si>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</si>
  <si>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</si>
  <si>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</si>
  <si>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</si>
  <si>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</si>
  <si>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</si>
  <si>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</si>
  <si>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</si>
  <si>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</si>
  <si>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</si>
  <si>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</si>
  <si>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</si>
  <si>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</si>
  <si>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</si>
  <si>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</si>
  <si>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</si>
  <si>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</si>
  <si>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</si>
  <si>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</si>
  <si>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</si>
  <si>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</si>
  <si>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</si>
  <si>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</si>
  <si>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</si>
  <si>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</si>
  <si>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</si>
  <si>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</si>
  <si>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</si>
  <si>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</si>
  <si>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</si>
  <si>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</si>
  <si>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</si>
  <si>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</si>
  <si>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</si>
  <si>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</si>
  <si>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</si>
  <si>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</si>
  <si>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</si>
  <si>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</si>
  <si>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</si>
  <si>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</si>
  <si>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</si>
  <si>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</si>
  <si>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</si>
  <si>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</si>
  <si>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</si>
  <si>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</si>
  <si>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</si>
  <si>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</si>
  <si>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</si>
  <si>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</si>
  <si>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</si>
  <si>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</si>
  <si>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</si>
  <si>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</si>
  <si>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</si>
  <si>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</si>
  <si>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</si>
  <si>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</si>
  <si>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</si>
  <si>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</si>
  <si>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</si>
  <si>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</si>
  <si>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</si>
  <si>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</si>
  <si>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</si>
  <si>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</si>
  <si>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</si>
  <si>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</si>
  <si>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</si>
  <si>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</si>
  <si>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</si>
  <si>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</si>
  <si>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</si>
  <si>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</si>
  <si>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</si>
  <si>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</si>
  <si>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</si>
  <si>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</si>
  <si>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</si>
  <si>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</si>
  <si>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</si>
  <si>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</si>
  <si>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</si>
  <si>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</si>
  <si>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</si>
  <si>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</si>
  <si>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</si>
  <si>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</si>
  <si>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</si>
  <si>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</si>
  <si>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</si>
  <si>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</si>
  <si>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</si>
  <si>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</si>
  <si>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</si>
  <si>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</si>
  <si>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</si>
  <si>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</si>
  <si>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</si>
  <si>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</si>
  <si>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</si>
  <si>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</si>
  <si>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</si>
  <si>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</si>
  <si>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</si>
  <si>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</si>
  <si>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</si>
  <si>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</si>
  <si>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</si>
  <si>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</si>
  <si>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</si>
  <si>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</si>
  <si>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</si>
  <si>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</si>
  <si>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</si>
  <si>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</si>
  <si>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</si>
  <si>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</si>
  <si>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</si>
  <si>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</si>
  <si>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</si>
  <si>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</si>
  <si>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</si>
  <si>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</si>
  <si>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</si>
  <si>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</si>
  <si>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</si>
  <si>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</si>
  <si>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</si>
  <si>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</si>
  <si>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</si>
  <si>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</si>
  <si>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</si>
  <si>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</si>
  <si>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</si>
  <si>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</si>
  <si>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</si>
  <si>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</si>
  <si>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</si>
  <si>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</si>
  <si>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</si>
  <si>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</si>
  <si>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</si>
  <si>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</si>
  <si>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</si>
  <si>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</si>
  <si>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</si>
  <si>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</si>
  <si>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</si>
  <si>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</si>
  <si>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</si>
  <si>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</si>
  <si>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</si>
  <si>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</si>
  <si>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</si>
  <si>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</si>
  <si>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</si>
  <si>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</si>
  <si>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</si>
  <si>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</si>
  <si>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</si>
  <si>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</si>
  <si>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</si>
  <si>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</si>
  <si>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</si>
  <si>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</si>
  <si>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</si>
  <si>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</si>
  <si>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</si>
  <si>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</si>
  <si>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</si>
  <si>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</si>
  <si>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</si>
  <si>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</si>
  <si>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</si>
  <si>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</si>
  <si>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</si>
  <si>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</si>
  <si>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</si>
  <si>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</si>
  <si>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</si>
  <si>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</si>
  <si>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</si>
  <si>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</si>
  <si>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</si>
  <si>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</si>
  <si>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</si>
  <si>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</si>
  <si>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</si>
  <si>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</si>
  <si>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</si>
  <si>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</si>
  <si>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</si>
  <si>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</si>
  <si>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</si>
  <si>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</si>
  <si>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</si>
  <si>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</si>
  <si>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</si>
  <si>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</si>
  <si>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</si>
  <si>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</si>
  <si>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</si>
  <si>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</si>
  <si>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</si>
  <si>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</si>
  <si>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</si>
  <si>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</si>
  <si>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</si>
  <si>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</si>
  <si>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</si>
  <si>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</si>
  <si>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</si>
  <si>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</si>
  <si>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</si>
  <si>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</si>
  <si>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</si>
  <si>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</si>
  <si>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</si>
  <si>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</si>
  <si>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</si>
  <si>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</si>
  <si>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</si>
  <si>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</si>
  <si>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</si>
  <si>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</si>
  <si>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</si>
  <si>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</si>
  <si>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</si>
  <si>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</si>
  <si>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</si>
  <si>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</si>
  <si>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</si>
  <si>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</si>
  <si>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</si>
  <si>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</si>
  <si>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</si>
  <si>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</si>
  <si>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</si>
  <si>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</si>
  <si>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</si>
  <si>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</si>
  <si>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</si>
  <si>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</si>
  <si>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</si>
  <si>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</si>
  <si>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</si>
  <si>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</si>
  <si>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</si>
  <si>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</si>
  <si>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</si>
  <si>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</si>
  <si>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</si>
  <si>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</si>
  <si>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</si>
  <si>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</si>
  <si>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</si>
  <si>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</si>
  <si>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</si>
  <si>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</si>
  <si>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</si>
  <si>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</si>
  <si>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</si>
  <si>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</si>
  <si>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</si>
  <si>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</si>
  <si>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</si>
  <si>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</si>
  <si>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</si>
  <si>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</si>
  <si>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</si>
  <si>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</si>
  <si>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</si>
  <si>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</si>
  <si>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</si>
  <si>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</si>
  <si>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</si>
  <si>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</si>
  <si>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</si>
  <si>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</si>
  <si>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</si>
  <si>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</si>
  <si>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</si>
  <si>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</si>
  <si>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</si>
  <si>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</si>
  <si>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</si>
  <si>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</si>
  <si>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</si>
  <si>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</si>
  <si>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</si>
  <si>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</si>
  <si>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</si>
  <si>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</si>
  <si>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</si>
  <si>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</si>
  <si>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</si>
  <si>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</si>
  <si>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</si>
  <si>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</si>
  <si>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</si>
  <si>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</si>
  <si>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</si>
  <si>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</si>
  <si>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</si>
  <si>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</si>
  <si>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</si>
  <si>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</si>
  <si>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</si>
  <si>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</si>
  <si>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</si>
  <si>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</si>
  <si>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</si>
  <si>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</si>
  <si>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</si>
  <si>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</si>
  <si>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</si>
  <si>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</si>
  <si>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</si>
  <si>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</si>
  <si>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</si>
  <si>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</si>
  <si>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</si>
  <si>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</si>
  <si>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</si>
  <si>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</si>
  <si>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</si>
  <si>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</si>
  <si>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</si>
  <si>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</si>
  <si>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</si>
  <si>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</si>
  <si>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</si>
  <si>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</si>
  <si>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</si>
  <si>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</si>
  <si>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</si>
  <si>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</si>
  <si>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</si>
  <si>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</si>
  <si>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</si>
  <si>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</si>
  <si>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</si>
  <si>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</si>
  <si>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</si>
  <si>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</si>
  <si>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</si>
  <si>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</si>
  <si>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</si>
  <si>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</si>
  <si>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</si>
  <si>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</si>
  <si>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</si>
  <si>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</si>
  <si>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</si>
  <si>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</si>
  <si>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</si>
  <si>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</si>
  <si>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</si>
  <si>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</si>
  <si>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</si>
  <si>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</si>
  <si>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</si>
  <si>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</si>
  <si>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</si>
  <si>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</si>
  <si>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</si>
  <si>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</si>
  <si>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</si>
  <si>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</si>
  <si>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</si>
  <si>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</si>
  <si>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</si>
  <si>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</si>
  <si>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</si>
  <si>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</si>
  <si>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</si>
  <si>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</si>
  <si>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</si>
  <si>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</si>
  <si>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</si>
  <si>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</si>
  <si>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</si>
  <si>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</si>
  <si>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</si>
  <si>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</si>
  <si>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</si>
  <si>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</si>
  <si>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</si>
  <si>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</si>
  <si>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</si>
  <si>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</si>
  <si>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</si>
  <si>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</si>
  <si>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</si>
  <si>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</si>
  <si>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</si>
  <si>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</si>
  <si>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</si>
  <si>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</si>
  <si>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</si>
  <si>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</si>
  <si>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</si>
  <si>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</si>
  <si>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</si>
  <si>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</si>
  <si>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</si>
  <si>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</si>
  <si>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</si>
  <si>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</si>
  <si>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</si>
  <si>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</si>
  <si>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</si>
  <si>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</si>
  <si>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</si>
  <si>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</si>
  <si>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</si>
  <si>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</si>
  <si>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</si>
  <si>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</si>
  <si>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</si>
  <si>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</si>
  <si>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</si>
  <si>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</si>
  <si>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</si>
  <si>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</si>
  <si>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</si>
  <si>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</si>
  <si>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</si>
  <si>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</si>
  <si>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</si>
  <si>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</si>
  <si>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</si>
  <si>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</si>
  <si>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</si>
  <si>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</si>
  <si>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</si>
  <si>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</si>
  <si>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</si>
  <si>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</si>
  <si>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</si>
  <si>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</si>
  <si>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</si>
  <si>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</si>
  <si>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</si>
  <si>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</si>
  <si>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</si>
  <si>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</si>
  <si>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</si>
  <si>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</si>
  <si>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</si>
  <si>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</si>
  <si>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</si>
  <si>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</si>
  <si>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</si>
  <si>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</si>
  <si>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</si>
  <si>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</si>
  <si>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</si>
  <si>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</si>
  <si>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</si>
  <si>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</si>
  <si>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</si>
  <si>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</si>
  <si>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</si>
  <si>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</si>
  <si>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</si>
  <si>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</si>
  <si>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</si>
  <si>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</si>
  <si>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</si>
  <si>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</si>
  <si>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</si>
  <si>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</si>
  <si>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</si>
  <si>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</si>
  <si>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</si>
  <si>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</si>
  <si>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</si>
  <si>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</si>
  <si>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</si>
  <si>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</si>
  <si>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</si>
  <si>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</si>
  <si>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</si>
  <si>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</si>
  <si>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</si>
  <si>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</si>
  <si>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</si>
  <si>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</si>
  <si>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</si>
  <si>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</si>
  <si>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</si>
  <si>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</si>
  <si>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</si>
  <si>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</si>
  <si>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</si>
  <si>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</si>
  <si>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</si>
  <si>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</si>
  <si>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</si>
  <si>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</si>
  <si>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</si>
  <si>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</si>
  <si>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</si>
  <si>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</si>
  <si>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</si>
  <si>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</si>
  <si>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</si>
  <si>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</si>
  <si>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</si>
  <si>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</si>
  <si>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</si>
  <si>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</si>
  <si>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</si>
  <si>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</si>
  <si>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</si>
  <si>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</si>
  <si>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</si>
  <si>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</si>
  <si>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</si>
  <si>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</si>
  <si>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</si>
  <si>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</si>
  <si>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</si>
  <si>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</si>
  <si>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</si>
  <si>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</si>
  <si>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</si>
  <si>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</si>
  <si>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</si>
  <si>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</si>
  <si>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</si>
  <si>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</si>
  <si>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</si>
  <si>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</si>
  <si>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</si>
  <si>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</si>
  <si>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</si>
  <si>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</si>
  <si>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</si>
  <si>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</si>
  <si>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</si>
  <si>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</si>
  <si>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</si>
  <si>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</si>
  <si>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</si>
  <si>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</si>
  <si>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</si>
  <si>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</si>
  <si>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</si>
  <si>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</si>
  <si>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</si>
  <si>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</si>
  <si>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</si>
  <si>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</si>
  <si>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</si>
  <si>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</si>
  <si>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</si>
  <si>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</si>
  <si>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</si>
  <si>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</si>
  <si>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</si>
  <si>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</si>
  <si>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</si>
  <si>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</si>
  <si>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</si>
  <si>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</si>
  <si>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</si>
  <si>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</si>
  <si>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</si>
  <si>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</si>
  <si>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</si>
  <si>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</si>
  <si>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</si>
  <si>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</si>
  <si>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</si>
  <si>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</si>
  <si>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</si>
  <si>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</si>
  <si>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</si>
  <si>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</si>
  <si>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</si>
  <si>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</si>
  <si>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</si>
  <si>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</si>
  <si>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</si>
  <si>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</si>
  <si>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</si>
  <si>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</si>
  <si>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</si>
  <si>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</si>
  <si>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</si>
  <si>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</si>
  <si>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</si>
  <si>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</si>
  <si>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</si>
  <si>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</si>
  <si>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</si>
  <si>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</si>
  <si>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</si>
  <si>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</si>
  <si>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</si>
  <si>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</si>
  <si>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</si>
  <si>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</si>
  <si>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</si>
  <si>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</si>
  <si>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</si>
  <si>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</si>
  <si>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</si>
  <si>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</si>
  <si>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</si>
  <si>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</si>
  <si>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</si>
  <si>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</si>
  <si>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</si>
  <si>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</si>
  <si>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</si>
  <si>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</si>
  <si>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</si>
  <si>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</si>
  <si>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</si>
  <si>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</si>
  <si>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</si>
  <si>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</si>
  <si>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</si>
  <si>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</si>
  <si>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</si>
  <si>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</si>
  <si>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</si>
  <si>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</si>
  <si>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</si>
  <si>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</si>
  <si>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</si>
  <si>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</si>
  <si>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</si>
  <si>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</si>
  <si>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</si>
  <si>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</si>
  <si>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</si>
  <si>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</si>
  <si>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</si>
  <si>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</si>
  <si>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</si>
  <si>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</si>
  <si>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</si>
  <si>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</si>
  <si>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</si>
  <si>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</si>
  <si>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</si>
  <si>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</si>
  <si>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</si>
  <si>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</si>
  <si>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</si>
  <si>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</si>
  <si>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</si>
  <si>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</si>
  <si>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</si>
  <si>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</si>
  <si>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</si>
  <si>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</si>
  <si>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</si>
  <si>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</si>
  <si>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</si>
  <si>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</si>
  <si>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</si>
  <si>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</si>
  <si>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</si>
  <si>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</si>
  <si>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</si>
  <si>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</si>
  <si>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</si>
  <si>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</si>
  <si>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</si>
  <si>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</si>
  <si>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</si>
  <si>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</si>
  <si>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</si>
  <si>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</si>
  <si>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</si>
  <si>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</si>
  <si>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</si>
  <si>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</si>
  <si>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</si>
  <si>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</si>
  <si>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</si>
  <si>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</si>
  <si>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</si>
  <si>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</si>
  <si>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</si>
  <si>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</si>
  <si>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</si>
  <si>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</si>
  <si>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</si>
  <si>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</si>
  <si>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</si>
  <si>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</si>
  <si>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</si>
  <si>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</si>
  <si>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</si>
  <si>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</si>
  <si>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</si>
  <si>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</si>
  <si>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</si>
  <si>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</si>
  <si>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</si>
  <si>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</si>
  <si>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</si>
  <si>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</si>
  <si>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</si>
  <si>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</si>
  <si>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</si>
  <si>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</si>
  <si>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</si>
  <si>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</si>
  <si>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</si>
  <si>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</si>
  <si>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</si>
  <si>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</si>
  <si>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</si>
  <si>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</si>
  <si>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</si>
  <si>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</si>
  <si>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</si>
  <si>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</si>
  <si>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</si>
  <si>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</si>
  <si>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</si>
  <si>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</si>
  <si>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</si>
  <si>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</si>
  <si>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</si>
  <si>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</si>
  <si>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</si>
  <si>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</si>
  <si>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</si>
  <si>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</si>
  <si>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</si>
  <si>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</si>
  <si>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</si>
  <si>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</si>
  <si>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</si>
  <si>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</si>
  <si>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</si>
  <si>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</si>
  <si>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</si>
  <si>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</si>
  <si>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</si>
  <si>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</si>
  <si>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</si>
  <si>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</si>
  <si>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</si>
  <si>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</si>
  <si>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</si>
  <si>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</si>
  <si>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</si>
  <si>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</si>
  <si>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</si>
  <si>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</si>
  <si>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</si>
  <si>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</si>
  <si>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</si>
  <si>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</si>
  <si>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</si>
  <si>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</si>
  <si>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</si>
  <si>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</si>
  <si>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</si>
  <si>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</si>
  <si>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</si>
  <si>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</si>
  <si>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</si>
  <si>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</si>
  <si>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</si>
  <si>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</si>
  <si>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</si>
  <si>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</si>
  <si>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</si>
  <si>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</si>
  <si>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</si>
  <si>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</si>
  <si>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</si>
  <si>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</si>
  <si>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</si>
  <si>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</si>
  <si>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</si>
  <si>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</si>
  <si>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</si>
  <si>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</si>
  <si>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</si>
  <si>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</si>
  <si>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</si>
  <si>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</si>
  <si>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</si>
  <si>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</si>
  <si>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</si>
  <si>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</si>
  <si>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</si>
  <si>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</si>
  <si>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</si>
  <si>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</si>
  <si>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</si>
  <si>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</si>
  <si>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</si>
  <si>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</si>
  <si>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</si>
  <si>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</si>
  <si>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</si>
  <si>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</si>
  <si>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</si>
  <si>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</si>
  <si>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</si>
  <si>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</si>
  <si>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</si>
  <si>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</si>
  <si>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</si>
  <si>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</si>
  <si>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</si>
  <si>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</si>
  <si>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</si>
  <si>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</si>
  <si>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</si>
  <si>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</si>
  <si>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</si>
  <si>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</si>
  <si>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</si>
  <si>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</si>
  <si>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</si>
  <si>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</si>
  <si>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</si>
  <si>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</si>
  <si>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</si>
  <si>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</si>
  <si>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</si>
  <si>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</si>
  <si>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</si>
  <si>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</si>
  <si>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</si>
  <si>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</si>
  <si>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</si>
  <si>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</si>
  <si>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</si>
  <si>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</si>
  <si>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</si>
  <si>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</si>
  <si>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</si>
  <si>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</si>
  <si>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</si>
  <si>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</si>
  <si>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</si>
  <si>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</si>
  <si>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</si>
  <si>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</si>
  <si>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</si>
  <si>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</si>
  <si>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</si>
  <si>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</si>
  <si>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</si>
  <si>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</si>
  <si>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</si>
  <si>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</si>
  <si>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</si>
  <si>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</si>
  <si>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</si>
  <si>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</si>
  <si>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</si>
  <si>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</si>
  <si>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</si>
  <si>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</si>
  <si>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</si>
  <si>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</si>
  <si>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</si>
  <si>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</si>
  <si>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</si>
  <si>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</si>
  <si>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</si>
  <si>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</si>
  <si>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</si>
  <si>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</si>
  <si>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</si>
  <si>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</si>
  <si>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</si>
  <si>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</si>
  <si>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</si>
  <si>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</si>
  <si>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</si>
  <si>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</si>
  <si>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</si>
  <si>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</si>
  <si>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</si>
  <si>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</si>
  <si>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</si>
  <si>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</si>
  <si>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</si>
  <si>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</si>
  <si>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</si>
  <si>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</si>
  <si>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</si>
  <si>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</si>
  <si>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</si>
  <si>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</si>
  <si>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</si>
  <si>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</si>
  <si>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</si>
  <si>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</si>
  <si>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</si>
  <si>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</si>
  <si>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</si>
  <si>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</si>
  <si>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</si>
  <si>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</si>
  <si>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</si>
  <si>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</si>
  <si>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</si>
  <si>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</si>
  <si>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</si>
  <si>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</si>
  <si>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</si>
  <si>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</si>
  <si>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</si>
  <si>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</si>
  <si>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</si>
  <si>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</si>
  <si>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</si>
  <si>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</si>
  <si>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</si>
  <si>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</si>
  <si>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</si>
  <si>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</si>
  <si>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</si>
  <si>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</si>
  <si>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</si>
  <si>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</si>
  <si>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</si>
  <si>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</si>
  <si>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</si>
  <si>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</si>
  <si>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</si>
  <si>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</si>
  <si>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</si>
  <si>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</si>
  <si>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</si>
  <si>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</si>
  <si>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</si>
  <si>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</si>
  <si>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</si>
  <si>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</si>
  <si>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</si>
  <si>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</si>
  <si>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</si>
  <si>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</si>
  <si>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</si>
  <si>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</si>
  <si>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</si>
  <si>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</si>
  <si>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</si>
  <si>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</si>
  <si>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</si>
  <si>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</si>
  <si>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</si>
  <si>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</si>
  <si>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</si>
  <si>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</si>
  <si>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</si>
  <si>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</si>
  <si>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</si>
  <si>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</si>
  <si>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</si>
  <si>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</si>
  <si>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</si>
  <si>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</si>
  <si>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</si>
  <si>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</si>
  <si>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</si>
  <si>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</si>
  <si>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</si>
  <si>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</si>
  <si>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</si>
  <si>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</si>
  <si>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</si>
  <si>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</si>
  <si>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</si>
  <si>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</si>
  <si>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</si>
  <si>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</si>
  <si>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</si>
  <si>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</si>
  <si>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</si>
  <si>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</si>
  <si>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</si>
  <si>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</si>
  <si>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</si>
  <si>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</si>
  <si>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</si>
  <si>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</si>
  <si>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</si>
  <si>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</si>
  <si>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</si>
  <si>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</si>
  <si>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</si>
  <si>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</si>
  <si>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</si>
  <si>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</si>
  <si>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</si>
  <si>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</si>
  <si>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</si>
  <si>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</si>
  <si>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</si>
  <si>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</si>
  <si>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</si>
  <si>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</si>
  <si>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</si>
  <si>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</si>
  <si>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</si>
  <si>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</si>
  <si>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</si>
  <si>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</si>
  <si>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</si>
  <si>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</si>
  <si>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</si>
  <si>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</si>
  <si>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</si>
  <si>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</si>
  <si>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</si>
  <si>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</si>
  <si>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</si>
  <si>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</si>
  <si>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</si>
  <si>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</si>
  <si>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</si>
  <si>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</si>
  <si>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</si>
  <si>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</si>
  <si>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</si>
  <si>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</si>
  <si>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</si>
  <si>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</si>
  <si>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</si>
  <si>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</si>
  <si>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</si>
  <si>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</si>
  <si>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</si>
  <si>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</si>
  <si>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</si>
  <si>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</si>
  <si>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</si>
  <si>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</si>
  <si>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</si>
  <si>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</si>
  <si>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</si>
  <si>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</si>
  <si>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</si>
  <si>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</si>
  <si>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</si>
  <si>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</si>
  <si>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</si>
  <si>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</si>
  <si>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</si>
  <si>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</si>
  <si>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</si>
  <si>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</si>
  <si>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</si>
  <si>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</si>
  <si>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</si>
  <si>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</si>
  <si>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</si>
  <si>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</si>
  <si>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</si>
  <si>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</si>
  <si>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</si>
  <si>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</si>
  <si>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</si>
  <si>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</si>
  <si>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</si>
  <si>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</si>
  <si>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</si>
  <si>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</si>
  <si>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</si>
  <si>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</si>
  <si>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</si>
  <si>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</si>
  <si>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</si>
  <si>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</si>
  <si>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</si>
  <si>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</si>
  <si>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</si>
  <si>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</si>
  <si>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</si>
  <si>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</si>
  <si>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</si>
  <si>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</si>
  <si>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</si>
  <si>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</si>
  <si>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</si>
  <si>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</si>
  <si>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</si>
  <si>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</si>
  <si>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</si>
  <si>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</si>
  <si>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</si>
  <si>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</si>
  <si>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</si>
  <si>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</si>
  <si>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</si>
  <si>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</si>
  <si>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</si>
  <si>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</si>
  <si>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</si>
  <si>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</si>
  <si>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</si>
  <si>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</si>
  <si>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</si>
  <si>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</si>
  <si>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</si>
  <si>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</si>
  <si>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</si>
  <si>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</si>
  <si>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</si>
  <si>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</si>
  <si>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</si>
  <si>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</si>
  <si>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</si>
  <si>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</si>
  <si>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</si>
  <si>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</si>
  <si>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</si>
  <si>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</si>
  <si>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</si>
  <si>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</si>
  <si>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</si>
  <si>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</si>
  <si>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</si>
  <si>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</si>
  <si>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</si>
  <si>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</si>
  <si>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</si>
  <si>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</si>
  <si>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</si>
  <si>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</si>
  <si>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</si>
  <si>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</si>
  <si>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</si>
  <si>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</si>
  <si>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</si>
  <si>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</si>
  <si>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</si>
  <si>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</si>
  <si>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</si>
  <si>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</si>
  <si>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</si>
  <si>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</si>
  <si>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</si>
  <si>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</si>
  <si>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</si>
  <si>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</si>
  <si>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</si>
  <si>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</si>
  <si>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</si>
  <si>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</si>
  <si>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</si>
  <si>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</si>
  <si>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</si>
  <si>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</si>
  <si>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</si>
  <si>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</si>
  <si>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</si>
  <si>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</si>
  <si>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</si>
  <si>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</si>
  <si>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</si>
  <si>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</si>
  <si>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</si>
  <si>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</si>
  <si>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</si>
  <si>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</si>
  <si>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</si>
  <si>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</si>
  <si>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</si>
  <si>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</si>
  <si>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</si>
  <si>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</si>
  <si>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</si>
  <si>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</si>
  <si>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</si>
  <si>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</si>
  <si>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</si>
  <si>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</si>
  <si>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</si>
  <si>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</si>
  <si>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</si>
  <si>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</si>
  <si>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</si>
  <si>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</si>
  <si>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</si>
  <si>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</si>
  <si>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</si>
  <si>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</si>
  <si>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</si>
  <si>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</si>
  <si>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</si>
  <si>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</si>
  <si>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</si>
  <si>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</si>
  <si>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</si>
  <si>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</si>
  <si>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</si>
  <si>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</si>
  <si>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</si>
  <si>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</si>
  <si>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</si>
  <si>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</si>
  <si>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</si>
  <si>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</si>
  <si>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</si>
  <si>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</si>
  <si>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</si>
  <si>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</si>
  <si>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</si>
  <si>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</si>
  <si>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</si>
  <si>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</si>
  <si>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</si>
  <si>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</si>
  <si>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</si>
  <si>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</si>
  <si>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</si>
  <si>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</si>
  <si>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</si>
  <si>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</si>
  <si>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</si>
  <si>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</si>
  <si>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</si>
  <si>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</si>
  <si>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</si>
  <si>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</si>
  <si>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</si>
  <si>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</si>
  <si>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</si>
  <si>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</si>
  <si>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</si>
  <si>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</si>
  <si>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</si>
  <si>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</si>
  <si>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</si>
  <si>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</si>
  <si>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</si>
  <si>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</si>
  <si>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</si>
  <si>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</si>
  <si>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</si>
  <si>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</si>
  <si>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</si>
  <si>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</si>
  <si>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</si>
  <si>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</si>
  <si>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</si>
  <si>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</si>
  <si>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</si>
  <si>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</si>
  <si>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</si>
  <si>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</si>
  <si>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</si>
  <si>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</si>
  <si>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</si>
  <si>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</si>
  <si>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</si>
  <si>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</si>
  <si>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</si>
  <si>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</si>
  <si>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</si>
  <si>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</si>
  <si>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</si>
  <si>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</si>
  <si>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</si>
  <si>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</si>
  <si>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</si>
  <si>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</si>
  <si>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</si>
  <si>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</si>
  <si>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</si>
  <si>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</si>
  <si>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</si>
  <si>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</si>
  <si>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</si>
  <si>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</si>
  <si>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</si>
  <si>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</si>
  <si>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</si>
  <si>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</si>
  <si>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</si>
  <si>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</si>
  <si>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</si>
  <si>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</si>
  <si>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</si>
  <si>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</si>
  <si>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</si>
  <si>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</si>
  <si>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</si>
  <si>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</si>
  <si>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</si>
  <si>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Fornecido E Instalado Em Ramal De Água. Af_12/2014</t>
  </si>
  <si>
    <t>Registro De Pressão Bruto, Latão,  Roscável, 3/4,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</si>
  <si>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</si>
  <si>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</si>
  <si>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</si>
  <si>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</si>
  <si>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</si>
  <si>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</si>
  <si>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</si>
  <si>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</si>
  <si>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</si>
  <si>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</si>
  <si>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</si>
  <si>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</si>
  <si>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</si>
  <si>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</si>
  <si>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</si>
  <si>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</si>
  <si>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</si>
  <si>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</si>
  <si>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</si>
  <si>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</si>
  <si>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</si>
  <si>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</si>
  <si>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</si>
  <si>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</si>
  <si>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</si>
  <si>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</si>
  <si>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</si>
  <si>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</si>
  <si>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</si>
  <si>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</si>
  <si>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</si>
  <si>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</si>
  <si>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</si>
  <si>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</si>
  <si>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</si>
  <si>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</si>
  <si>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</si>
  <si>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</si>
  <si>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</si>
  <si>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</si>
  <si>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</si>
  <si>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</si>
  <si>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</si>
  <si>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</si>
  <si>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</si>
  <si>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</si>
  <si>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</si>
  <si>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</si>
  <si>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</si>
  <si>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</si>
  <si>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</si>
  <si>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</si>
  <si>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</si>
  <si>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</si>
  <si>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</si>
  <si>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</si>
  <si>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</si>
  <si>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</si>
  <si>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</si>
  <si>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</si>
  <si>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</si>
  <si>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</si>
  <si>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</si>
  <si>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</si>
  <si>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</si>
  <si>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</si>
  <si>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</si>
  <si>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</si>
  <si>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</si>
  <si>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</si>
  <si>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</si>
  <si>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</si>
  <si>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</si>
  <si>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</si>
  <si>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</si>
  <si>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</si>
  <si>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</si>
  <si>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</si>
  <si>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</si>
  <si>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</si>
  <si>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</si>
  <si>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</si>
  <si>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</si>
  <si>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</si>
  <si>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</si>
  <si>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</si>
  <si>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</si>
  <si>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</si>
  <si>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</si>
  <si>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</si>
  <si>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</si>
  <si>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</si>
  <si>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</si>
  <si>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</si>
  <si>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</si>
  <si>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</si>
  <si>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</si>
  <si>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</si>
  <si>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</si>
  <si>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</si>
  <si>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</si>
  <si>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</si>
  <si>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</si>
  <si>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</si>
  <si>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</si>
  <si>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</si>
  <si>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</si>
  <si>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</si>
  <si>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</si>
  <si>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</si>
  <si>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</si>
  <si>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</si>
  <si>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</si>
  <si>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</si>
  <si>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</si>
  <si>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</si>
  <si>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</si>
  <si>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</si>
  <si>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</si>
  <si>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</si>
  <si>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</si>
  <si>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</si>
  <si>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</si>
  <si>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</si>
  <si>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</si>
  <si>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</si>
  <si>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</si>
  <si>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</si>
  <si>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</si>
  <si>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</si>
  <si>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</si>
  <si>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</si>
  <si>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</si>
  <si>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</si>
  <si>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</si>
  <si>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</si>
  <si>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</si>
  <si>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</si>
  <si>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</si>
  <si>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</si>
  <si>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</si>
  <si>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</si>
  <si>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</si>
  <si>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</si>
  <si>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</si>
  <si>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</si>
  <si>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</si>
  <si>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</si>
  <si>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</si>
  <si>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</si>
  <si>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</si>
  <si>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</si>
  <si>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</si>
  <si>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</si>
  <si>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</si>
  <si>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</si>
  <si>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</si>
  <si>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</si>
  <si>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</si>
  <si>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</si>
  <si>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</si>
  <si>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</si>
  <si>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</si>
  <si>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</si>
  <si>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</si>
  <si>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</si>
  <si>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</si>
  <si>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</si>
  <si>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</si>
  <si>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</si>
  <si>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</si>
  <si>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</si>
  <si>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</si>
  <si>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</si>
  <si>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</si>
  <si>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</si>
  <si>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</si>
  <si>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</si>
  <si>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</si>
  <si>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</si>
  <si>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</si>
  <si>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</si>
  <si>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</si>
  <si>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</si>
  <si>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</si>
  <si>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</si>
  <si>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</si>
  <si>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</si>
  <si>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</si>
  <si>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</si>
  <si>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</si>
  <si>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</si>
  <si>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</si>
  <si>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</si>
  <si>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</si>
  <si>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</si>
  <si>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</si>
  <si>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</si>
  <si>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</si>
  <si>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</si>
  <si>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</si>
  <si>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</si>
  <si>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</si>
  <si>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</si>
  <si>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</si>
  <si>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</si>
  <si>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</si>
  <si>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</si>
  <si>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</si>
  <si>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</si>
  <si>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</si>
  <si>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</si>
  <si>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</si>
  <si>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</si>
  <si>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</si>
  <si>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</si>
  <si>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</si>
  <si>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</si>
  <si>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</si>
  <si>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</si>
  <si>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</si>
  <si>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</si>
  <si>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</si>
  <si>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</si>
  <si>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</si>
  <si>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</si>
  <si>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</si>
  <si>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</si>
  <si>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</si>
  <si>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</si>
  <si>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</si>
  <si>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</si>
  <si>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</si>
  <si>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</si>
  <si>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</si>
  <si>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</si>
  <si>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</si>
  <si>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</si>
  <si>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</si>
  <si>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</si>
  <si>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</si>
  <si>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</si>
  <si>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</si>
  <si>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</si>
  <si>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</si>
  <si>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</si>
  <si>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</si>
  <si>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</si>
  <si>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</si>
  <si>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</si>
  <si>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</si>
  <si>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</si>
  <si>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</si>
  <si>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</si>
  <si>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</si>
  <si>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</si>
  <si>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</si>
  <si>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</si>
  <si>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</si>
  <si>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</si>
  <si>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</si>
  <si>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</si>
  <si>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</si>
  <si>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</si>
  <si>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</si>
  <si>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</si>
  <si>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</si>
  <si>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</si>
  <si>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</si>
  <si>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</si>
  <si>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</si>
  <si>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</si>
  <si>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</si>
  <si>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</si>
  <si>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</si>
  <si>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</si>
  <si>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</si>
  <si>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</si>
  <si>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</si>
  <si>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</si>
  <si>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</si>
  <si>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</si>
  <si>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</si>
  <si>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</si>
  <si>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</si>
  <si>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</si>
  <si>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</si>
  <si>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</si>
  <si>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</si>
  <si>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</si>
  <si>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</si>
  <si>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</si>
  <si>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</si>
  <si>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</si>
  <si>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</si>
  <si>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</si>
  <si>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</si>
  <si>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</si>
  <si>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</si>
  <si>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</si>
  <si>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</si>
  <si>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</si>
  <si>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</si>
  <si>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</si>
  <si>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</si>
  <si>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</si>
  <si>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</si>
  <si>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</si>
  <si>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</si>
  <si>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</si>
  <si>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</si>
  <si>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</si>
  <si>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</si>
  <si>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</si>
  <si>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</si>
  <si>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</si>
  <si>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</si>
  <si>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</si>
  <si>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</si>
  <si>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</si>
  <si>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</si>
  <si>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</si>
  <si>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</si>
  <si>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</si>
  <si>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</si>
  <si>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</si>
  <si>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</si>
  <si>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</si>
  <si>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</si>
  <si>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</si>
  <si>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</si>
  <si>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</si>
  <si>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</si>
  <si>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</si>
  <si>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</si>
  <si>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</si>
  <si>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</si>
  <si>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</si>
  <si>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</si>
  <si>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</si>
  <si>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</si>
  <si>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</si>
  <si>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</si>
  <si>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</si>
  <si>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</si>
  <si>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</si>
  <si>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</si>
  <si>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</si>
  <si>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</si>
  <si>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</si>
  <si>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</si>
  <si>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</si>
  <si>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</si>
  <si>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</si>
  <si>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</si>
  <si>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</si>
  <si>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</si>
  <si>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</si>
  <si>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</si>
  <si>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</si>
  <si>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</si>
  <si>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</si>
  <si>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</si>
  <si>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</si>
  <si>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</si>
  <si>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</si>
  <si>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</si>
  <si>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</si>
  <si>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</si>
  <si>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</si>
  <si>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</si>
  <si>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</si>
  <si>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</si>
  <si>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</si>
  <si>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</si>
  <si>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</si>
  <si>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</si>
  <si>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</si>
  <si>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</si>
  <si>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</si>
  <si>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</si>
  <si>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</si>
  <si>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</si>
  <si>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</si>
  <si>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</si>
  <si>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</si>
  <si>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</si>
  <si>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</si>
  <si>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</si>
  <si>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</si>
  <si>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</si>
  <si>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</si>
  <si>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</si>
  <si>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</si>
  <si>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</si>
  <si>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</si>
  <si>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</si>
  <si>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</si>
  <si>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</si>
  <si>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</si>
  <si>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</si>
  <si>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</si>
  <si>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</si>
  <si>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</si>
  <si>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</si>
  <si>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</si>
  <si>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</si>
  <si>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</si>
  <si>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</si>
  <si>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</si>
  <si>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</si>
  <si>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</si>
  <si>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</si>
  <si>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</si>
  <si>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</si>
  <si>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</si>
  <si>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</si>
  <si>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</si>
  <si>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</si>
  <si>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</si>
  <si>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</si>
  <si>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</si>
  <si>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</si>
  <si>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</si>
  <si>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</si>
  <si>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</si>
  <si>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</si>
  <si>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</si>
  <si>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</si>
  <si>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</si>
  <si>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</si>
  <si>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</si>
  <si>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</si>
  <si>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</si>
  <si>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</si>
  <si>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</si>
  <si>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</si>
  <si>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</si>
  <si>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</si>
  <si>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</si>
  <si>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</si>
  <si>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</si>
  <si>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</si>
  <si>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</si>
  <si>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</si>
  <si>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</si>
  <si>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</si>
  <si>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</si>
  <si>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</si>
  <si>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</si>
  <si>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</si>
  <si>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</si>
  <si>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</si>
  <si>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</si>
  <si>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</si>
  <si>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</si>
  <si>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</si>
  <si>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</si>
  <si>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</si>
  <si>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</si>
  <si>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</si>
  <si>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</si>
  <si>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</si>
  <si>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</si>
  <si>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</si>
  <si>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</si>
  <si>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</si>
  <si>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</si>
  <si>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</si>
  <si>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</si>
  <si>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</si>
  <si>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</si>
  <si>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</si>
  <si>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</si>
  <si>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</si>
  <si>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</si>
  <si>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</si>
  <si>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</si>
  <si>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</si>
  <si>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</si>
  <si>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</si>
  <si>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</si>
  <si>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</si>
  <si>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</si>
  <si>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</si>
  <si>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</si>
  <si>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</si>
  <si>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</si>
  <si>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</si>
  <si>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</si>
  <si>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</si>
  <si>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</si>
  <si>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</si>
  <si>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</si>
  <si>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</si>
  <si>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</si>
  <si>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</si>
  <si>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</si>
  <si>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</si>
  <si>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</si>
  <si>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</si>
  <si>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</si>
  <si>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</si>
  <si>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</si>
  <si>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</si>
  <si>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</si>
  <si>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</si>
  <si>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</si>
  <si>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</si>
  <si>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</si>
  <si>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</si>
  <si>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</si>
  <si>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</si>
  <si>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</si>
  <si>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</si>
  <si>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</si>
  <si>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</si>
  <si>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</si>
  <si>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</si>
  <si>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</si>
  <si>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</si>
  <si>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Com Elemento Vazado De Cerâmica (Cobogó) De 7X20X20Cm E Argamassa De Assentamento Com Preparo Em Betoneira. Af_05/2020</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</si>
  <si>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</si>
  <si>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</si>
  <si>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</si>
  <si>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</si>
  <si>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</si>
  <si>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</si>
  <si>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</si>
  <si>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</si>
  <si>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</si>
  <si>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</si>
  <si>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</si>
  <si>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</si>
  <si>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</si>
  <si>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</si>
  <si>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</si>
  <si>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</si>
  <si>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</si>
  <si>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</si>
  <si>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</si>
  <si>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</si>
  <si>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</si>
  <si>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</si>
  <si>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</si>
  <si>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</si>
  <si>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</si>
  <si>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</si>
  <si>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</si>
  <si>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</si>
  <si>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</si>
  <si>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</si>
  <si>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</si>
  <si>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</si>
  <si>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</si>
  <si>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</si>
  <si>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</si>
  <si>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</si>
  <si>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</si>
  <si>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</si>
  <si>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</si>
  <si>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</si>
  <si>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</si>
  <si>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</si>
  <si>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</si>
  <si>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</si>
  <si>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</si>
  <si>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</si>
  <si>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</si>
  <si>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</si>
  <si>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</si>
  <si>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</si>
  <si>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</si>
  <si>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</si>
  <si>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</si>
  <si>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</si>
  <si>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</si>
  <si>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</si>
  <si>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</si>
  <si>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</si>
  <si>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</si>
  <si>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</si>
  <si>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</si>
  <si>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</si>
  <si>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</si>
  <si>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</si>
  <si>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</si>
  <si>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</si>
  <si>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</si>
  <si>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</si>
  <si>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</si>
  <si>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</si>
  <si>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</si>
  <si>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</si>
  <si>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</si>
  <si>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</si>
  <si>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</si>
  <si>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</si>
  <si>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</si>
  <si>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</si>
  <si>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</si>
  <si>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</si>
  <si>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</si>
  <si>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Divisória Fixa Em Vidro Temperado 10 Mm, Sem Abertura. Af_01/2021</t>
  </si>
  <si>
    <t>Divisoria Cega (N1) - Painel Mso/Comeia E=35Mm - Perfis Simples Aco Galvanizado Pintado. Af_01/2021</t>
  </si>
  <si>
    <t>Divisoria (N3) - Painel/Vidro/Painel Mso/Comeia E=35Mm - Perfis Simples Aco Galvanizado Pintado. Af_01/2021</t>
  </si>
  <si>
    <t>Divisoria (N2) - Painel/Vidro - Painel C/ Mso/Comeia E=35Mm - Perfis Simples Aco Galvanizado Pintado.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</si>
  <si>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</si>
  <si>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</si>
  <si>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</si>
  <si>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</si>
  <si>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</si>
  <si>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</si>
  <si>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</si>
  <si>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</si>
  <si>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</si>
  <si>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</si>
  <si>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</si>
  <si>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</si>
  <si>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</si>
  <si>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</si>
  <si>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</si>
  <si>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</si>
  <si>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</si>
  <si>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</si>
  <si>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</si>
  <si>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</si>
  <si>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</si>
  <si>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</si>
  <si>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</si>
  <si>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</si>
  <si>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</si>
  <si>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</si>
  <si>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</si>
  <si>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</si>
  <si>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</si>
  <si>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</si>
  <si>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</si>
  <si>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</si>
  <si>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</si>
  <si>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</si>
  <si>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</si>
  <si>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</si>
  <si>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</si>
  <si>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</si>
  <si>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</si>
  <si>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</si>
  <si>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</si>
  <si>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</si>
  <si>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</si>
  <si>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</si>
  <si>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</si>
  <si>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</si>
  <si>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</si>
  <si>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</si>
  <si>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</si>
  <si>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</si>
  <si>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</si>
  <si>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</si>
  <si>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</si>
  <si>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</si>
  <si>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</si>
  <si>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</si>
  <si>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</si>
  <si>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</si>
  <si>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</si>
  <si>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</si>
  <si>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</si>
  <si>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</si>
  <si>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</si>
  <si>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</si>
  <si>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</si>
  <si>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</si>
  <si>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</si>
  <si>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</si>
  <si>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</si>
  <si>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</si>
  <si>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</si>
  <si>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</si>
  <si>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</si>
  <si>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</si>
  <si>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</si>
  <si>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</si>
  <si>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</si>
  <si>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</si>
  <si>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</si>
  <si>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</si>
  <si>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</si>
  <si>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</si>
  <si>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</si>
  <si>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</si>
  <si>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</si>
  <si>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</si>
  <si>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Imprimação Com Asfalto Diluído Cm-30.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</si>
  <si>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</si>
  <si>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</si>
  <si>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</si>
  <si>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</si>
  <si>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</si>
  <si>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</si>
  <si>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</si>
  <si>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</si>
  <si>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</si>
  <si>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</si>
  <si>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</si>
  <si>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</si>
  <si>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</si>
  <si>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</si>
  <si>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</si>
  <si>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</si>
  <si>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</si>
  <si>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</si>
  <si>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</si>
  <si>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</si>
  <si>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</si>
  <si>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</si>
  <si>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</si>
  <si>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</si>
  <si>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</si>
  <si>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</si>
  <si>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</si>
  <si>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</si>
  <si>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</si>
  <si>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</si>
  <si>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</si>
  <si>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</si>
  <si>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</si>
  <si>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</si>
  <si>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</si>
  <si>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</si>
  <si>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</si>
  <si>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</si>
  <si>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</si>
  <si>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</si>
  <si>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</si>
  <si>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</si>
  <si>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</si>
  <si>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</si>
  <si>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</si>
  <si>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</si>
  <si>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Execução De Juntas De Contração Para Pavimentos De Concreto. Af_11/2017</t>
  </si>
  <si>
    <t>Aplicação De Graxa Em Barras De Transferência Para Execução De Pavimento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</si>
  <si>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</si>
  <si>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</si>
  <si>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</si>
  <si>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</si>
  <si>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Barras De Ligação, Aço Ca-50 De 10 Mm, Para Execução De Pavimento De Concreto  Fornecimento E Instalação. Af_11/2017</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</si>
  <si>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</si>
  <si>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</si>
  <si>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</si>
  <si>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</si>
  <si>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</si>
  <si>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</si>
  <si>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</si>
  <si>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</si>
  <si>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</si>
  <si>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</si>
  <si>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</si>
  <si>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</si>
  <si>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</si>
  <si>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</si>
  <si>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Sinalizacao Horizontal Com Tinta Retrorrefletiva A Base De Resina Acrilica Com Microesferas De Vidro</t>
  </si>
  <si>
    <t>Caiacao Em Meio Fio</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</si>
  <si>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</si>
  <si>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</si>
  <si>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</si>
  <si>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</si>
  <si>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</si>
  <si>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</si>
  <si>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</si>
  <si>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</si>
  <si>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</si>
  <si>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</si>
  <si>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</si>
  <si>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</si>
  <si>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</si>
  <si>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</si>
  <si>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</si>
  <si>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</si>
  <si>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</si>
  <si>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</si>
  <si>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</si>
  <si>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</si>
  <si>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</si>
  <si>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</si>
  <si>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</si>
  <si>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</si>
  <si>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</si>
  <si>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</si>
  <si>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</si>
  <si>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</si>
  <si>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</si>
  <si>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</si>
  <si>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</si>
  <si>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</si>
  <si>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</si>
  <si>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</si>
  <si>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</si>
  <si>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</si>
  <si>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</si>
  <si>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</si>
  <si>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</si>
  <si>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</si>
  <si>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</si>
  <si>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</si>
  <si>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</si>
  <si>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</si>
  <si>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</si>
  <si>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</si>
  <si>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</si>
  <si>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</si>
  <si>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</si>
  <si>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</si>
  <si>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</si>
  <si>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</si>
  <si>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</si>
  <si>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</si>
  <si>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</si>
  <si>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</si>
  <si>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</si>
  <si>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</si>
  <si>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</si>
  <si>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</si>
  <si>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</si>
  <si>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</si>
  <si>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</si>
  <si>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</si>
  <si>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</si>
  <si>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</si>
  <si>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</si>
  <si>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</si>
  <si>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</si>
  <si>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</si>
  <si>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</si>
  <si>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</si>
  <si>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</si>
  <si>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</si>
  <si>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</si>
  <si>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</si>
  <si>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</si>
  <si>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</si>
  <si>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</si>
  <si>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</si>
  <si>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</si>
  <si>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</si>
  <si>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</si>
  <si>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</si>
  <si>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</si>
  <si>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</si>
  <si>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</si>
  <si>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</si>
  <si>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</si>
  <si>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</si>
  <si>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</si>
  <si>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</si>
  <si>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</si>
  <si>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</si>
  <si>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</si>
  <si>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</si>
  <si>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</si>
  <si>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</si>
  <si>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</si>
  <si>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</si>
  <si>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</si>
  <si>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</si>
  <si>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</si>
  <si>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</si>
  <si>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t>
  </si>
  <si>
    <t>Pintura Com Tinta Epoxídica De Fundo Aplicada A Rolo Ou Pincel Sobre Perfil Metálico Executado Em Fábrica (Por Demão). Af_01/2020</t>
  </si>
  <si>
    <t>Pintura Com Tinta Epoxídica De Acabamento Pulverizada Sobre Perfil Metálico Executado Em Fábrica (Por Demão). Af_01/2020</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</si>
  <si>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</si>
  <si>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</si>
  <si>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</si>
  <si>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</si>
  <si>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</si>
  <si>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</si>
  <si>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</si>
  <si>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</si>
  <si>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</si>
  <si>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</si>
  <si>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</si>
  <si>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</si>
  <si>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</si>
  <si>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</si>
  <si>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</si>
  <si>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</si>
  <si>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</si>
  <si>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</si>
  <si>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</si>
  <si>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</si>
  <si>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</si>
  <si>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</si>
  <si>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</si>
  <si>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</si>
  <si>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</si>
  <si>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</si>
  <si>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Fosco) Aplicada A Rolo Ou Pincel Sobre Superfícies Metálicas (Exceto Perfil) Executado Em Obra (02 Demãos). Af_01/2020</t>
  </si>
  <si>
    <t>Pintura Acrilica De Faixas De Demarcacao Em Quadra Poliesportiva, 5 Cm De Largura</t>
  </si>
  <si>
    <t>Pintura Acrilica Em Piso Cimentado Duas Demaos</t>
  </si>
  <si>
    <t>Pintura Com Tinta A Base De Borracha Clorada , De Faixas De Demarcacao, Em Quadra Poliesportiva, 5 Cm De Largura.</t>
  </si>
  <si>
    <t>Pintura Acrilica Em Piso Cimentado, Tres Demaos</t>
  </si>
  <si>
    <t>Pintura Acrilica Para Sinalização Horizontal Em Piso Cimentado</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</si>
  <si>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</si>
  <si>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</si>
  <si>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</si>
  <si>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</si>
  <si>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</si>
  <si>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</si>
  <si>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</si>
  <si>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</si>
  <si>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</si>
  <si>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</si>
  <si>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</si>
  <si>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</si>
  <si>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</si>
  <si>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</si>
  <si>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</si>
  <si>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</si>
  <si>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</si>
  <si>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</si>
  <si>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</si>
  <si>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</si>
  <si>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</si>
  <si>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</si>
  <si>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</si>
  <si>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</si>
  <si>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</si>
  <si>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</si>
  <si>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Em Granito Aplicado Em Ambientes Internos. Af_09/2020</t>
  </si>
  <si>
    <t>Piso Em Mármore Aplicado Em Ambientes Internos. Af_09/2020</t>
  </si>
  <si>
    <t>Piso Vinílico Semi-Flexível Em Placas, Padrão Liso, Espessura 3,2 Mm, Fixado Com Cola. Af_06/2018</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</si>
  <si>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</si>
  <si>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</si>
  <si>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</si>
  <si>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</si>
  <si>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</si>
  <si>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</si>
  <si>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</si>
  <si>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</si>
  <si>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</si>
  <si>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</si>
  <si>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</si>
  <si>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</si>
  <si>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</si>
  <si>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</si>
  <si>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</si>
  <si>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</si>
  <si>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</si>
  <si>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</si>
  <si>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</si>
  <si>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</si>
  <si>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</si>
  <si>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</si>
  <si>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</si>
  <si>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</si>
  <si>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Aplicacao De Tinta A Base De Epoxi Sobre Piso</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</si>
  <si>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</si>
  <si>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</si>
  <si>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</si>
  <si>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</si>
  <si>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</si>
  <si>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</si>
  <si>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</si>
  <si>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</si>
  <si>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</si>
  <si>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</si>
  <si>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</si>
  <si>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</si>
  <si>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</si>
  <si>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</si>
  <si>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</si>
  <si>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</si>
  <si>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</si>
  <si>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</si>
  <si>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</si>
  <si>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</si>
  <si>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</si>
  <si>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</si>
  <si>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</si>
  <si>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</si>
  <si>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</si>
  <si>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</si>
  <si>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</si>
  <si>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</si>
  <si>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</si>
  <si>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</si>
  <si>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</si>
  <si>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</si>
  <si>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</si>
  <si>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</si>
  <si>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</si>
  <si>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</si>
  <si>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</si>
  <si>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</si>
  <si>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</si>
  <si>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</si>
  <si>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</si>
  <si>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</si>
  <si>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</si>
  <si>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</si>
  <si>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</si>
  <si>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</si>
  <si>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</si>
  <si>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</si>
  <si>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</si>
  <si>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</si>
  <si>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</si>
  <si>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</si>
  <si>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</si>
  <si>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</si>
  <si>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</si>
  <si>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</si>
  <si>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</si>
  <si>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</si>
  <si>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</si>
  <si>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</si>
  <si>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</si>
  <si>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</si>
  <si>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</si>
  <si>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</si>
  <si>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</si>
  <si>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</si>
  <si>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</si>
  <si>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</si>
  <si>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</si>
  <si>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</si>
  <si>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</si>
  <si>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</si>
  <si>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</si>
  <si>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</si>
  <si>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</si>
  <si>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</si>
  <si>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</si>
  <si>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</si>
  <si>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</si>
  <si>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</si>
  <si>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</si>
  <si>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</si>
  <si>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</si>
  <si>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</si>
  <si>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</si>
  <si>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</si>
  <si>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</si>
  <si>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</si>
  <si>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</si>
  <si>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</si>
  <si>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</si>
  <si>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</si>
  <si>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</si>
  <si>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</si>
  <si>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</si>
  <si>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</si>
  <si>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</si>
  <si>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</si>
  <si>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</si>
  <si>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</si>
  <si>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</si>
  <si>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</si>
  <si>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</si>
  <si>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</si>
  <si>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</si>
  <si>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</si>
  <si>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</si>
  <si>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</si>
  <si>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</si>
  <si>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</si>
  <si>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</si>
  <si>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</si>
  <si>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</si>
  <si>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</si>
  <si>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</si>
  <si>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</si>
  <si>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</si>
  <si>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</si>
  <si>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</si>
  <si>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</si>
  <si>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</si>
  <si>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</si>
  <si>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</si>
  <si>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</si>
  <si>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</si>
  <si>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</si>
  <si>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</si>
  <si>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</si>
  <si>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</si>
  <si>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</si>
  <si>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</si>
  <si>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</si>
  <si>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</si>
  <si>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</si>
  <si>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</si>
  <si>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</si>
  <si>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</si>
  <si>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</si>
  <si>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</si>
  <si>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</si>
  <si>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</si>
  <si>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</si>
  <si>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</si>
  <si>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</si>
  <si>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</si>
  <si>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</si>
  <si>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</si>
  <si>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</si>
  <si>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</si>
  <si>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</si>
  <si>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</si>
  <si>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</si>
  <si>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</si>
  <si>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</si>
  <si>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</si>
  <si>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</si>
  <si>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</si>
  <si>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</si>
  <si>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</si>
  <si>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</si>
  <si>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</si>
  <si>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</si>
  <si>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</si>
  <si>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</si>
  <si>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</si>
  <si>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</si>
  <si>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</si>
  <si>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</si>
  <si>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</si>
  <si>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</si>
  <si>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</si>
  <si>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</si>
  <si>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</si>
  <si>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</si>
  <si>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</si>
  <si>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</si>
  <si>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</si>
  <si>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</si>
  <si>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</si>
  <si>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</si>
  <si>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</si>
  <si>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</si>
  <si>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</si>
  <si>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</si>
  <si>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</si>
  <si>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</si>
  <si>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</si>
  <si>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</si>
  <si>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</si>
  <si>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</si>
  <si>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</si>
  <si>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</si>
  <si>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</si>
  <si>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</si>
  <si>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</si>
  <si>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</si>
  <si>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</si>
  <si>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</si>
  <si>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</si>
  <si>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</si>
  <si>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</si>
  <si>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</si>
  <si>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</si>
  <si>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</si>
  <si>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</si>
  <si>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</si>
  <si>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</si>
  <si>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</si>
  <si>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</si>
  <si>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</si>
  <si>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</si>
  <si>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</si>
  <si>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</si>
  <si>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</si>
  <si>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</si>
  <si>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</si>
  <si>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</si>
  <si>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</si>
  <si>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</si>
  <si>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</si>
  <si>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</si>
  <si>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</si>
  <si>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</si>
  <si>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</si>
  <si>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</si>
  <si>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</si>
  <si>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</si>
  <si>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</si>
  <si>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</si>
  <si>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</si>
  <si>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</si>
  <si>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</si>
  <si>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</si>
  <si>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</si>
  <si>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</si>
  <si>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</si>
  <si>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</si>
  <si>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</si>
  <si>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</si>
  <si>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</si>
  <si>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</si>
  <si>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</si>
  <si>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</si>
  <si>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</si>
  <si>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</si>
  <si>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</si>
  <si>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</si>
  <si>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</si>
  <si>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</si>
  <si>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</si>
  <si>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</si>
  <si>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</si>
  <si>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</si>
  <si>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</si>
  <si>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</si>
  <si>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</si>
  <si>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</si>
  <si>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</si>
  <si>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</si>
  <si>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</si>
  <si>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</si>
  <si>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</si>
  <si>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</si>
  <si>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</si>
  <si>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</si>
  <si>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</si>
  <si>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</si>
  <si>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</si>
  <si>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</si>
  <si>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</si>
  <si>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</si>
  <si>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</si>
  <si>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</si>
  <si>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</si>
  <si>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</si>
  <si>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</si>
  <si>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</si>
  <si>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</si>
  <si>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</si>
  <si>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</si>
  <si>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</si>
  <si>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</si>
  <si>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</si>
  <si>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</si>
  <si>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</si>
  <si>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</si>
  <si>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</si>
  <si>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</si>
  <si>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</si>
  <si>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</si>
  <si>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</si>
  <si>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</si>
  <si>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</si>
  <si>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</si>
  <si>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</si>
  <si>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</si>
  <si>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</si>
  <si>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</si>
  <si>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</si>
  <si>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</si>
  <si>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</si>
  <si>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</si>
  <si>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</si>
  <si>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</si>
  <si>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</si>
  <si>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</si>
  <si>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</si>
  <si>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</si>
  <si>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</si>
  <si>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</si>
  <si>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</si>
  <si>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</si>
  <si>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</si>
  <si>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</si>
  <si>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</si>
  <si>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</si>
  <si>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</si>
  <si>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</si>
  <si>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</si>
  <si>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</si>
  <si>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</si>
  <si>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</si>
  <si>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</si>
  <si>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</si>
  <si>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</si>
  <si>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</si>
  <si>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</si>
  <si>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</si>
  <si>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</si>
  <si>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</si>
  <si>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</si>
  <si>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</si>
  <si>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</si>
  <si>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</si>
  <si>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</si>
  <si>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</si>
  <si>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</si>
  <si>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</si>
  <si>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</si>
  <si>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</si>
  <si>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</si>
  <si>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</si>
  <si>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</si>
  <si>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</si>
  <si>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</si>
  <si>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</si>
  <si>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</si>
  <si>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</si>
  <si>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</si>
  <si>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</si>
  <si>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</si>
  <si>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</si>
  <si>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</si>
  <si>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</si>
  <si>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</si>
  <si>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</si>
  <si>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</si>
  <si>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</si>
  <si>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</si>
  <si>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</si>
  <si>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</si>
  <si>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</si>
  <si>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</si>
  <si>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</si>
  <si>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</si>
  <si>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</si>
  <si>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</si>
  <si>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</si>
  <si>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</si>
  <si>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</si>
  <si>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</si>
  <si>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</si>
  <si>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</si>
  <si>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</si>
  <si>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</si>
  <si>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</si>
  <si>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</si>
  <si>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</si>
  <si>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</si>
  <si>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</si>
  <si>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</si>
  <si>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</si>
  <si>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</si>
  <si>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</si>
  <si>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</si>
  <si>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</si>
  <si>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</si>
  <si>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</si>
  <si>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</si>
  <si>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</si>
  <si>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</si>
  <si>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</si>
  <si>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</si>
  <si>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</si>
  <si>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</si>
  <si>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</si>
  <si>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</si>
  <si>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</si>
  <si>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</si>
  <si>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</si>
  <si>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</si>
  <si>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</si>
  <si>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</si>
  <si>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</si>
  <si>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</si>
  <si>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</si>
  <si>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</si>
  <si>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</si>
  <si>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</si>
  <si>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</si>
  <si>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</si>
  <si>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</si>
  <si>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</si>
  <si>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</si>
  <si>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</si>
  <si>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</si>
  <si>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</si>
  <si>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</si>
  <si>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</si>
  <si>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</si>
  <si>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</si>
  <si>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</si>
  <si>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</si>
  <si>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</si>
  <si>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</si>
  <si>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</si>
  <si>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</si>
  <si>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</si>
  <si>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</si>
  <si>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</si>
  <si>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</si>
  <si>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</si>
  <si>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</si>
  <si>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</si>
  <si>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</si>
  <si>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</si>
  <si>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</si>
  <si>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</si>
  <si>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</si>
  <si>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</si>
  <si>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</si>
  <si>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</si>
  <si>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</si>
  <si>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</si>
  <si>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</si>
  <si>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</si>
  <si>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</si>
  <si>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</si>
  <si>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</si>
  <si>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</si>
  <si>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</si>
  <si>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</si>
  <si>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</si>
  <si>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</si>
  <si>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</si>
  <si>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</si>
  <si>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</si>
  <si>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</si>
  <si>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</si>
  <si>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</si>
  <si>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</si>
  <si>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</si>
  <si>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</si>
  <si>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</si>
  <si>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</si>
  <si>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</si>
  <si>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</si>
  <si>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</si>
  <si>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</si>
  <si>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</si>
  <si>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</si>
  <si>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</si>
  <si>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</si>
  <si>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</si>
  <si>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</si>
  <si>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</si>
  <si>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</si>
  <si>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</si>
  <si>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</si>
  <si>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</si>
  <si>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</si>
  <si>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</si>
  <si>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</si>
  <si>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</si>
  <si>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</si>
  <si>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</si>
  <si>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</si>
  <si>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</si>
  <si>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</si>
  <si>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</si>
  <si>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</si>
  <si>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</si>
  <si>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</si>
  <si>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</si>
  <si>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</si>
  <si>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</si>
  <si>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</si>
  <si>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</si>
  <si>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</si>
  <si>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</si>
  <si>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</si>
  <si>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</si>
  <si>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</si>
  <si>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</si>
  <si>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</si>
  <si>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</si>
  <si>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</si>
  <si>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</si>
  <si>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</si>
  <si>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</si>
  <si>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</si>
  <si>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</si>
  <si>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</si>
  <si>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</si>
  <si>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</si>
  <si>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</si>
  <si>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</si>
  <si>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</si>
  <si>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</si>
  <si>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</si>
  <si>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</si>
  <si>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</si>
  <si>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</si>
  <si>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</si>
  <si>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</si>
  <si>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</si>
  <si>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</si>
  <si>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</si>
  <si>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</si>
  <si>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</si>
  <si>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</si>
  <si>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</si>
  <si>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</si>
  <si>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</si>
  <si>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</si>
  <si>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</si>
  <si>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</si>
  <si>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</si>
  <si>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</si>
  <si>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</si>
  <si>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</si>
  <si>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</si>
  <si>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</si>
  <si>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</si>
  <si>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</si>
  <si>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</si>
  <si>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</si>
  <si>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</si>
  <si>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</si>
  <si>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</si>
  <si>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</si>
  <si>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</si>
  <si>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</si>
  <si>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</si>
  <si>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</si>
  <si>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</si>
  <si>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</si>
  <si>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</si>
  <si>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</si>
  <si>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</si>
  <si>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</si>
  <si>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</si>
  <si>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</si>
  <si>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</si>
  <si>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</si>
  <si>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</si>
  <si>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</si>
  <si>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</si>
  <si>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</si>
  <si>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</si>
  <si>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</si>
  <si>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</si>
  <si>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</si>
  <si>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</si>
  <si>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</si>
  <si>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</si>
  <si>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</si>
  <si>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</si>
  <si>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</si>
  <si>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</si>
  <si>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</si>
  <si>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</si>
  <si>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</si>
  <si>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</si>
  <si>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</si>
  <si>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</si>
  <si>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</si>
  <si>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</si>
  <si>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</si>
  <si>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</si>
  <si>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</si>
  <si>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</si>
  <si>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</si>
  <si>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</si>
  <si>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</si>
  <si>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</si>
  <si>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</si>
  <si>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</si>
  <si>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</si>
  <si>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</si>
  <si>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</si>
  <si>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</si>
  <si>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</si>
  <si>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</si>
  <si>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</si>
  <si>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</si>
  <si>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</si>
  <si>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</si>
  <si>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</si>
  <si>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</si>
  <si>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</si>
  <si>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</si>
  <si>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</si>
  <si>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</si>
  <si>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</si>
  <si>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</si>
  <si>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</si>
  <si>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</si>
  <si>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</si>
  <si>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</si>
  <si>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</si>
  <si>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</si>
  <si>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</si>
  <si>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</si>
  <si>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</si>
  <si>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</si>
  <si>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</si>
  <si>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</si>
  <si>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</si>
  <si>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</si>
  <si>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</si>
  <si>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</si>
  <si>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</si>
  <si>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</si>
  <si>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</si>
  <si>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</si>
  <si>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</si>
  <si>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</si>
  <si>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</si>
  <si>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</si>
  <si>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</si>
  <si>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</si>
  <si>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</si>
  <si>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</si>
  <si>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</si>
  <si>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</si>
  <si>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</si>
  <si>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</si>
  <si>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</si>
  <si>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</si>
  <si>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</si>
  <si>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</si>
  <si>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</si>
  <si>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</si>
  <si>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</si>
  <si>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</si>
  <si>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</si>
  <si>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</si>
  <si>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</si>
  <si>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</si>
  <si>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</si>
  <si>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</si>
  <si>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</si>
  <si>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</si>
  <si>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</si>
  <si>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</si>
  <si>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</si>
  <si>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</si>
  <si>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</si>
  <si>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</si>
  <si>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</si>
  <si>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</si>
  <si>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</si>
  <si>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</si>
  <si>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</si>
  <si>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</si>
  <si>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</si>
  <si>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</si>
  <si>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</si>
  <si>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</si>
  <si>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</si>
  <si>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</si>
  <si>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</si>
  <si>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</si>
  <si>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</si>
  <si>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</si>
  <si>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</si>
  <si>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</si>
  <si>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</si>
  <si>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</si>
  <si>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</si>
  <si>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</si>
  <si>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</si>
  <si>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</si>
  <si>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</si>
  <si>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</si>
  <si>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</si>
  <si>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</si>
  <si>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</si>
  <si>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</si>
  <si>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</si>
  <si>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</si>
  <si>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</si>
  <si>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</si>
  <si>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</si>
  <si>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</si>
  <si>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</si>
  <si>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</si>
  <si>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</si>
  <si>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</si>
  <si>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</si>
  <si>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</si>
  <si>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</si>
  <si>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</si>
  <si>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</si>
  <si>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</si>
  <si>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</si>
  <si>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</si>
  <si>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</si>
  <si>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</si>
  <si>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</si>
  <si>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</si>
  <si>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</si>
  <si>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</si>
  <si>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</si>
  <si>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</si>
  <si>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</si>
  <si>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</si>
  <si>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</si>
  <si>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</si>
  <si>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</si>
  <si>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</si>
  <si>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</si>
  <si>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</si>
  <si>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</si>
  <si>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</si>
  <si>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</si>
  <si>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</si>
  <si>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</si>
  <si>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</si>
  <si>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</si>
  <si>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</si>
  <si>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</si>
  <si>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</si>
  <si>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</si>
  <si>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</si>
  <si>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</si>
  <si>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</si>
  <si>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</si>
  <si>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</si>
  <si>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</si>
  <si>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</si>
  <si>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</si>
  <si>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</si>
  <si>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</si>
  <si>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</si>
  <si>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</si>
  <si>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</si>
  <si>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</si>
  <si>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</si>
  <si>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</si>
  <si>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</si>
  <si>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</si>
  <si>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</si>
  <si>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</si>
  <si>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</si>
  <si>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</si>
  <si>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</si>
  <si>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</si>
  <si>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</si>
  <si>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</si>
  <si>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</si>
  <si>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</si>
  <si>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</si>
  <si>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</si>
  <si>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</si>
  <si>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</si>
  <si>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</si>
  <si>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</si>
  <si>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</si>
  <si>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</si>
  <si>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</si>
  <si>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</si>
  <si>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</si>
  <si>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</si>
  <si>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</si>
  <si>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</si>
  <si>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</si>
  <si>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</si>
  <si>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</si>
  <si>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</si>
  <si>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</si>
  <si>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</si>
  <si>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</si>
  <si>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</si>
  <si>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</si>
  <si>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</si>
  <si>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</si>
  <si>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</si>
  <si>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</si>
  <si>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</si>
  <si>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</si>
  <si>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</si>
  <si>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</si>
  <si>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</si>
  <si>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</si>
  <si>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</si>
  <si>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</si>
  <si>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</si>
  <si>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</si>
  <si>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</si>
  <si>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</si>
  <si>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</si>
  <si>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</si>
  <si>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</si>
  <si>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</si>
  <si>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</si>
  <si>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</si>
  <si>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</si>
  <si>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</si>
  <si>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</si>
  <si>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</si>
  <si>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</si>
  <si>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</si>
  <si>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</si>
  <si>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</si>
  <si>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</si>
  <si>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</si>
  <si>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</si>
  <si>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</si>
  <si>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</si>
  <si>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</si>
  <si>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</si>
  <si>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</si>
  <si>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</si>
  <si>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</si>
  <si>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</si>
  <si>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</si>
  <si>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</si>
  <si>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</si>
  <si>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</si>
  <si>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</si>
  <si>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</si>
  <si>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</si>
  <si>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</si>
  <si>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</si>
  <si>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</si>
  <si>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</si>
  <si>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</si>
  <si>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</si>
  <si>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</si>
  <si>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</si>
  <si>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</si>
  <si>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</si>
  <si>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</si>
  <si>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</si>
  <si>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</si>
  <si>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</si>
  <si>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</si>
  <si>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</si>
  <si>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</si>
  <si>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</si>
  <si>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</si>
  <si>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</si>
  <si>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</si>
  <si>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</si>
  <si>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</si>
  <si>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</si>
  <si>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</si>
  <si>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</si>
  <si>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</si>
  <si>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</si>
  <si>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</si>
  <si>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</si>
  <si>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</si>
  <si>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</si>
  <si>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</si>
  <si>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</si>
  <si>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</si>
  <si>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</si>
  <si>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</si>
  <si>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</si>
  <si>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</si>
  <si>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</si>
  <si>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</si>
  <si>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</si>
  <si>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</si>
  <si>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</si>
  <si>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</si>
  <si>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</si>
  <si>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</si>
  <si>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</si>
  <si>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</si>
  <si>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</si>
  <si>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</si>
  <si>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</si>
  <si>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</si>
  <si>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</si>
  <si>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</si>
  <si>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</si>
  <si>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</si>
  <si>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</si>
  <si>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</si>
  <si>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</si>
  <si>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</si>
  <si>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</si>
  <si>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</si>
  <si>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</si>
  <si>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</si>
  <si>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</si>
  <si>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</si>
  <si>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</si>
  <si>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</si>
  <si>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</si>
  <si>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</si>
  <si>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</si>
  <si>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</si>
  <si>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</si>
  <si>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</si>
  <si>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</si>
  <si>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</si>
  <si>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</si>
  <si>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</si>
  <si>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</si>
  <si>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</si>
  <si>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</si>
  <si>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</si>
  <si>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</si>
  <si>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</si>
  <si>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</si>
  <si>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</si>
  <si>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</si>
  <si>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</si>
  <si>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</si>
  <si>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</si>
  <si>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</si>
  <si>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</si>
  <si>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</si>
  <si>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</si>
  <si>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</si>
  <si>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</si>
  <si>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</si>
  <si>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</si>
  <si>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</si>
  <si>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</si>
  <si>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</si>
  <si>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</si>
  <si>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</si>
  <si>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</si>
  <si>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</si>
  <si>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</si>
  <si>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</si>
  <si>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</si>
  <si>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</si>
  <si>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</si>
  <si>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</si>
  <si>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</si>
  <si>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</si>
  <si>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</si>
  <si>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</si>
  <si>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</si>
  <si>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</si>
  <si>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</si>
  <si>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</si>
  <si>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</si>
  <si>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</si>
  <si>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</si>
  <si>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</si>
  <si>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</si>
  <si>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</si>
  <si>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</si>
  <si>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</si>
  <si>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</si>
  <si>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</si>
  <si>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</si>
  <si>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</si>
  <si>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</si>
  <si>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</si>
  <si>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</si>
  <si>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</si>
  <si>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</si>
  <si>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</si>
  <si>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</si>
  <si>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</si>
  <si>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</si>
  <si>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</si>
  <si>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</si>
  <si>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</si>
  <si>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</si>
  <si>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</si>
  <si>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</si>
  <si>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</si>
  <si>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</si>
  <si>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</si>
  <si>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</si>
  <si>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</si>
  <si>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</si>
  <si>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</si>
  <si>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</si>
  <si>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</si>
  <si>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</si>
  <si>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</si>
  <si>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</si>
  <si>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</si>
  <si>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</si>
  <si>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</si>
  <si>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</si>
  <si>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</si>
  <si>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</si>
  <si>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</si>
  <si>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</si>
  <si>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</si>
  <si>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</si>
  <si>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</si>
  <si>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</si>
  <si>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</si>
  <si>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</si>
  <si>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</si>
  <si>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</si>
  <si>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</si>
  <si>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</si>
  <si>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</si>
  <si>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</si>
  <si>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</si>
  <si>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</si>
  <si>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</si>
  <si>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</si>
  <si>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</si>
  <si>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</si>
  <si>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</si>
  <si>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</si>
  <si>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</si>
  <si>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</si>
  <si>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</si>
  <si>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</si>
  <si>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</si>
  <si>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</si>
  <si>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</si>
  <si>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</si>
  <si>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</si>
  <si>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</si>
  <si>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</si>
  <si>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</si>
  <si>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</si>
  <si>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</si>
  <si>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</si>
  <si>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</si>
  <si>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</si>
  <si>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</si>
  <si>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</si>
  <si>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</si>
  <si>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</si>
  <si>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</si>
  <si>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</si>
  <si>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</si>
  <si>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</si>
  <si>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</si>
  <si>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</si>
  <si>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</si>
  <si>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</si>
  <si>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</si>
  <si>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</si>
  <si>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</si>
  <si>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</si>
  <si>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</si>
  <si>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</si>
  <si>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</si>
  <si>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</si>
  <si>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</si>
  <si>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</si>
  <si>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</si>
  <si>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</si>
  <si>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</si>
  <si>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</si>
  <si>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</si>
  <si>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</si>
  <si>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</si>
  <si>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</si>
  <si>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</si>
  <si>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</si>
  <si>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</si>
  <si>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</si>
  <si>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</si>
  <si>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</si>
  <si>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</si>
  <si>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</si>
  <si>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</si>
  <si>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</si>
  <si>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</si>
  <si>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</si>
  <si>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</si>
  <si>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</si>
  <si>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</si>
  <si>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</si>
  <si>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</si>
  <si>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</si>
  <si>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</si>
  <si>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</si>
  <si>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</si>
  <si>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</si>
  <si>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Calafetador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</si>
  <si>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</si>
  <si>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</si>
  <si>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</si>
  <si>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</si>
  <si>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</si>
  <si>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</si>
  <si>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</si>
  <si>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</si>
  <si>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</si>
  <si>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</si>
  <si>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</si>
  <si>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</si>
  <si>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</si>
  <si>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</si>
  <si>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Estucador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</si>
  <si>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</si>
  <si>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</si>
  <si>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</si>
  <si>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</si>
  <si>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</si>
  <si>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</si>
  <si>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</si>
  <si>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</si>
  <si>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</si>
  <si>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</si>
  <si>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</si>
  <si>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</si>
  <si>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</si>
  <si>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</si>
  <si>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</si>
  <si>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</si>
  <si>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</si>
  <si>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</si>
  <si>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</si>
  <si>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</si>
  <si>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</si>
  <si>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</si>
  <si>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</si>
  <si>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</si>
  <si>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</si>
  <si>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</si>
  <si>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</si>
  <si>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</si>
  <si>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</si>
  <si>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</si>
  <si>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</si>
  <si>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</si>
  <si>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</si>
  <si>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</si>
  <si>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</si>
  <si>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</si>
  <si>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</si>
  <si>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</si>
  <si>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</si>
  <si>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</si>
  <si>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</si>
  <si>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</si>
  <si>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</si>
  <si>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</si>
  <si>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</si>
  <si>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</si>
  <si>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</si>
  <si>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</si>
  <si>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</si>
  <si>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</si>
  <si>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</si>
  <si>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</si>
  <si>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</si>
  <si>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</si>
  <si>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</si>
  <si>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</si>
  <si>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</si>
  <si>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</si>
  <si>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</si>
  <si>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</si>
  <si>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</si>
  <si>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Calafetador / Calafate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</si>
  <si>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</si>
  <si>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</si>
  <si>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</si>
  <si>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</si>
  <si>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</si>
  <si>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</si>
  <si>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</si>
  <si>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</si>
  <si>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</si>
  <si>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</si>
  <si>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</si>
  <si>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</si>
  <si>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</si>
  <si>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</si>
  <si>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</si>
  <si>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</si>
  <si>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</si>
  <si>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</si>
  <si>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</si>
  <si>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</si>
  <si>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</si>
  <si>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</si>
  <si>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</si>
  <si>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</si>
  <si>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</si>
  <si>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</si>
  <si>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</si>
  <si>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</si>
  <si>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</si>
  <si>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</si>
  <si>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</si>
  <si>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</si>
  <si>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</si>
  <si>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</si>
  <si>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ANO</t>
  </si>
  <si>
    <t>REF</t>
  </si>
  <si>
    <t>AJUSTE</t>
  </si>
  <si>
    <t>COMPOSIÇÃO DO BDI - NÃO DESONERADO</t>
  </si>
  <si>
    <t>BDI COMUM</t>
  </si>
  <si>
    <t>BDI REDUZIDO</t>
  </si>
  <si>
    <t>SERVIÇOS</t>
  </si>
  <si>
    <t>MAT / EQUIP</t>
  </si>
  <si>
    <t>ASFALTO</t>
  </si>
  <si>
    <t>A</t>
  </si>
  <si>
    <t>Administração Central da Contratada</t>
  </si>
  <si>
    <t>B</t>
  </si>
  <si>
    <t>Administração Local</t>
  </si>
  <si>
    <t>Impostos e Tributos</t>
  </si>
  <si>
    <t>C1</t>
  </si>
  <si>
    <t>ISS</t>
  </si>
  <si>
    <t>C2</t>
  </si>
  <si>
    <t>PIS</t>
  </si>
  <si>
    <t>C3</t>
  </si>
  <si>
    <t>Seguridade Social (COFINS)</t>
  </si>
  <si>
    <t>D</t>
  </si>
  <si>
    <t>Encargos Financeiros</t>
  </si>
  <si>
    <t>Taxa de Risco, Seguros e Garantia</t>
  </si>
  <si>
    <t>Lucro</t>
  </si>
  <si>
    <t>SELECIONAR A FAIXA DE CUSTO DA OBRA</t>
  </si>
  <si>
    <t>4ª FAIXA</t>
  </si>
  <si>
    <t>CONFORME RESOLUÇÃO TC Nº 329, DE 24 DE SETEMBRO DE 2019</t>
  </si>
  <si>
    <t>TAXA DE BDI PADRÃO APLICÁVEL</t>
  </si>
  <si>
    <t>COMPONENTES</t>
  </si>
  <si>
    <t>1ª FAIXA</t>
  </si>
  <si>
    <t>2ª FAIXA</t>
  </si>
  <si>
    <t>3ª FAIXA</t>
  </si>
  <si>
    <t>até R$ 330.000,00</t>
  </si>
  <si>
    <t>R$ 330.000,00 a
R$ 3.300.000,00</t>
  </si>
  <si>
    <t>R$ 3.300.000,00 a
R$ 20.000.000,00</t>
  </si>
  <si>
    <t>acima de
R$ 20.000.000,00</t>
  </si>
  <si>
    <t>Administração Central</t>
  </si>
  <si>
    <t>Impostos / Tributos</t>
  </si>
  <si>
    <t>ISSQN</t>
  </si>
  <si>
    <t>COFINS</t>
  </si>
  <si>
    <t>Custos Financeiros</t>
  </si>
  <si>
    <t>Risco, Garantias e Seguros</t>
  </si>
  <si>
    <t>FEV/21</t>
  </si>
  <si>
    <t>SEM DESONERAÇÃO</t>
  </si>
  <si>
    <t>Un</t>
  </si>
  <si>
    <t>Chp</t>
  </si>
  <si>
    <t>Chi</t>
  </si>
  <si>
    <t>Ml</t>
  </si>
  <si>
    <t>Kgxkm</t>
  </si>
  <si>
    <t>M3Xkm</t>
  </si>
  <si>
    <t>Unxkm</t>
  </si>
  <si>
    <t>M2Xkm</t>
  </si>
  <si>
    <t>Lxkm</t>
  </si>
  <si>
    <t>Mxkm</t>
  </si>
  <si>
    <t>Mes</t>
  </si>
  <si>
    <t>DER-ROD</t>
  </si>
  <si>
    <t>Capina manual, inclusive limpeza</t>
  </si>
  <si>
    <t>Carga de escoria de aciaria de vagão ferroviário supervisionado</t>
  </si>
  <si>
    <t>Carga de material de 1ª categoria</t>
  </si>
  <si>
    <t>Carga de material de 2ª categoria (solo, areia, brita, excl. rocha escavada)</t>
  </si>
  <si>
    <t>Carga de material de 3ª categoria (rocha)</t>
  </si>
  <si>
    <t>Compactação de aterros em rocha</t>
  </si>
  <si>
    <t>Compactação de aterros 100% P.I.</t>
  </si>
  <si>
    <t>Compactação de aterros 100% PN</t>
  </si>
  <si>
    <t>Decapagem de pedreira, 1ª categoria, com escavadeira</t>
  </si>
  <si>
    <t>Decapagem de pedreira, 1ª categoria, com trator de esteiras</t>
  </si>
  <si>
    <t>Demolição de material de 3ª categoria com fio diamantado</t>
  </si>
  <si>
    <t>Desmonte de rocha</t>
  </si>
  <si>
    <t>Ud</t>
  </si>
  <si>
    <t>Destocamento de árvores com diâmetro de 15 a 30 cm, com trator de esteira</t>
  </si>
  <si>
    <t>Escalonamento de taludes com escavadeira</t>
  </si>
  <si>
    <t>Escalonamento de taludes, com trator de esteiras</t>
  </si>
  <si>
    <t>Escavação, carga e transporte de material de 1ª cat. 1000 a 1200 m com moto-escavo- transportador</t>
  </si>
  <si>
    <t>Escavação e carga de material de barreira (remoção)</t>
  </si>
  <si>
    <t>Escavação e carga de material de 1ª categoria com escavadeira</t>
  </si>
  <si>
    <t>Escavação e carga de material de 1ª categoria, com trator de esteira e pá carregadeira</t>
  </si>
  <si>
    <t>Escavação e carga de material de 2ª categoria com escavadeira</t>
  </si>
  <si>
    <t>Escavação e carga de material de 2ª categoria, com trator de esteira e pá carregadeira</t>
  </si>
  <si>
    <t>Escavação e carga de material de 3ª categoria (fogo controlado)</t>
  </si>
  <si>
    <t>Escavação e carga de material de 3ª categoria (H bancada &gt;1,0 m)</t>
  </si>
  <si>
    <t>Espalhamento / regularização / compactação de material em bota-fora</t>
  </si>
  <si>
    <t>Espalhamento de material de 1ª categoria com motoniveladora</t>
  </si>
  <si>
    <t>Espalhamento de material de 1ª categoria com trator de esteiras</t>
  </si>
  <si>
    <t>Fragmentação de rocha (fogacheamento)</t>
  </si>
  <si>
    <t>Geogrelha com resistência longitudinal a tração 80 a 90 KN, resistência transversal a tração 30KN, fornecimento e aplicação - Deformação de 10%</t>
  </si>
  <si>
    <t>Limpeza de acostamento</t>
  </si>
  <si>
    <t>Limpeza, desmatamento e destocamento de jazida com remoçao 15 cm solo orgânico</t>
  </si>
  <si>
    <t>Limpeza em superfície de concreto com jateamento d'água sob pressão</t>
  </si>
  <si>
    <t>Pré-fissuramento de taludes de rocha</t>
  </si>
  <si>
    <t>Remoção de solos moles, incluindo carregamento mecânico com escavadeira hidráulica</t>
  </si>
  <si>
    <t>Roçada manual com roçadeira costal, ferramentas manuais, inclusive limpeza manual</t>
  </si>
  <si>
    <t>Roçada mecânica</t>
  </si>
  <si>
    <t>Transporte horizontal com trator de lâmina de material de 1ª cat. DMTaté 50m</t>
  </si>
  <si>
    <t>Base com mistura de argila, areia e escória de aciaria, 30%,30%,40%, inclusive fornecim. transp.areia e escória, exclusive fornecim. transp. da argila</t>
  </si>
  <si>
    <t>A incluir</t>
  </si>
  <si>
    <t>Base com mistura de argila, areia e escória de aciaria, 50%,20%,30%, inclusive fornecim.e transp. areia e escória, exclusive fornecim. e transp.argila</t>
  </si>
  <si>
    <t>Base com mistura de Saibro, Argila e Brita, 45%, 15% e 40%, exclusive transporte</t>
  </si>
  <si>
    <t>Base com mistura de solo 80% e areia 20%, inclusive transporte da areia</t>
  </si>
  <si>
    <t>Base de brita graduada, inclusive fornecimento e transporte da brita</t>
  </si>
  <si>
    <t>Base de brita graduada, inclusive fornecimento, exclusive transporte da brita</t>
  </si>
  <si>
    <t>Base de brita 1, inclusive fornecimento, exclusive transporte da brita</t>
  </si>
  <si>
    <t>Base de escória de aciaria, inclusive fornecimento e transporte da escória</t>
  </si>
  <si>
    <t>Base de escória/argila na proporção 80:20, inclusive aquisição e transporte da escória, exclusive argila</t>
  </si>
  <si>
    <t>Base de solo brita, 40% em peso, inclusive fornecimento, exclusive transporte da brita</t>
  </si>
  <si>
    <t>Base de solo brita, 50% em peso, inclusive fornecimento, exclusive transporte da brita</t>
  </si>
  <si>
    <t>Base de solo brita, 70% em peso, inclusive fornecimento, exclusive transporte da brita</t>
  </si>
  <si>
    <t>Base de solo brita, 80% em peso, inclusive fornecimento e transporte da brita</t>
  </si>
  <si>
    <t>Base solo brita, 20% em peso, inclusive fornecimento e transporte da brita</t>
  </si>
  <si>
    <t>Base solo brita, 50% em peso, inclusive fornecimento e transporte da brita</t>
  </si>
  <si>
    <t>Base solo brita, 70% em peso, inclusive fornecimento e transporte da brita</t>
  </si>
  <si>
    <t>Base solo brita, 80% em peso, inclusive fornecimento, exclusive transporte da brita</t>
  </si>
  <si>
    <t>Capa selante (emulsão e areia) inclusive fornecimento e transporte comercial da emulsão</t>
  </si>
  <si>
    <t>CBUQ (camada pronta - capa) exclusive fornecimento e transportes do CAP e massa</t>
  </si>
  <si>
    <t>CBUQ (camada pronta - capa) inclusive fornecimento e transporte comercial do CAP, exclusive transporte da massa</t>
  </si>
  <si>
    <t>CBUQ (massa asfáltica) exclusive fornecimento e transporte comercial do CAP, (Usinagem)</t>
  </si>
  <si>
    <t>CBUQ (massa asfáltica) inclusive fornecimento e transporte comercial do CAP (Usinagem)</t>
  </si>
  <si>
    <t>CBUQ (massa fina - faixa"D") exclusive fornecimento do CAP e transp.de todos os materiais</t>
  </si>
  <si>
    <t>CBUQ (massa fina-faixa"D"), exclusive fornecimento do CAP e transporte de todos os materiais (traço padrão areia e brita)</t>
  </si>
  <si>
    <t>Demolição e remoção de pavimento asfáltico</t>
  </si>
  <si>
    <t>Escarificação de base H = 0,10m e capa asfáltica</t>
  </si>
  <si>
    <t>Escarificação e compactação de base (100% P.I.) H=0,20m</t>
  </si>
  <si>
    <t>Estabilização granulométrica de solo s/ mistura 100% P.I.</t>
  </si>
  <si>
    <t>Estabilização granulométrica de solo s/ mistura 100% P.M.</t>
  </si>
  <si>
    <t>Estabilização granulométrica de solos c/ mistura na pista 100 % P.I.</t>
  </si>
  <si>
    <t>Fresagem de pavimento asfáltico a frio, esp. até 15cm, exclusive transporte de materiais</t>
  </si>
  <si>
    <t>Fresagem de pavimento asfáltico a frio, esp=5cm, exclusive transporte de materiais</t>
  </si>
  <si>
    <t>Fresagem de pavimento asfáltico a frio, esp.=5cm inclusive transporte do material</t>
  </si>
  <si>
    <t>Imprimação exclusive fornecimento e transporte comercial do material betuminoso</t>
  </si>
  <si>
    <t>Imprimação inclusive fornecimento e transporte comercial do material betuminoso</t>
  </si>
  <si>
    <t>Lama asfáltica (faixa I - ISSA) exclusive fornecimento e transporte comercial da emulsão</t>
  </si>
  <si>
    <t>Lama asfáltica (faixa I - ISSA) inclusive fornecimento e transporte comercial da emulsão</t>
  </si>
  <si>
    <t>Lama asfáltica (faixa II - ISSA) exclusive fornecimento e transporte comercial da emulsão</t>
  </si>
  <si>
    <t>Lama asfáltica (faixa II - ISSA) inclusive fornecimento e transporte comercial da emulsão</t>
  </si>
  <si>
    <t>Lama asfáltica (faixa III - ISSA) exclusive fornecimento e transporte comercial da emulsão</t>
  </si>
  <si>
    <t>Lama asfáltica (faixa III - ISSA) inclusive fornecimento e transporte comercial da emulsão</t>
  </si>
  <si>
    <t>Lama asfáltica (faixa IV - ISSA) exclusive fornecimento e transporte comercial da emulsão</t>
  </si>
  <si>
    <t>Lama asfáltica (faixa IV - ISSA) inclusive fornecimento e transporte comercial da emulsão</t>
  </si>
  <si>
    <t>Meio fio (assentamento), inclusive caiação</t>
  </si>
  <si>
    <t>Obturação de buracos c/ CBUQ exclusive fornecimento e transporte dos materiais betuminosos</t>
  </si>
  <si>
    <t>Obturação de buracos c/ CBUQ inclusive fornecimento e transporte dos materiais betuminosos</t>
  </si>
  <si>
    <t>Obturação de buracos c/ PMF exclusive fornecimento e transporte comercial da emulsão</t>
  </si>
  <si>
    <t>Obturação de buracos c/ PMF exclusive fornecimento e transporte dos materiais betuminosos</t>
  </si>
  <si>
    <t>Obturação de buracos c/ PMF inclusive fornecimento e transporte comercial da emulsão</t>
  </si>
  <si>
    <t>Obturação de buracos c/ PMF inclusive fornecimento e transporte dos materiais betuminosos</t>
  </si>
  <si>
    <t>Pavimentação com paralelepípedo, sobre colchão areia esp.= 5cm, inclusive fornecimento e transporte do paralelepípedo e areia</t>
  </si>
  <si>
    <t>Pintura de ligação exclusive fornecimento e transporte comercial do material betuminoso</t>
  </si>
  <si>
    <t>Pintura de ligação inclusive fornecimento e transporte comercial do material betuminoso</t>
  </si>
  <si>
    <t>PMF (massa asfáltica) exclusive fornecimento e transporte comercial da emulsão</t>
  </si>
  <si>
    <t>PMF (massa asfáltica) inclusive fornecimento e transporte comercial da emulsão</t>
  </si>
  <si>
    <t>Pó de pedra, fornecimento</t>
  </si>
  <si>
    <t>Pó de pedra inclusive fornecimento, espalhamento e transporte</t>
  </si>
  <si>
    <t>Produção de brita no canteiro, exclusive o desmonte e fragmentação de rocha</t>
  </si>
  <si>
    <t>Reciclagem de pavimento (Base existente + CBUQ) sem adição de materiais</t>
  </si>
  <si>
    <t>Reciclagem de pavimento (Base existente + T.S.D.) sem adição de materiais</t>
  </si>
  <si>
    <t>Reciclagem de pavimento(Base existente + T.S.D.) com adição de 40% de brita, inclusive fornecimento, exclusive transporte da brita</t>
  </si>
  <si>
    <t>Recuperação de base de acostamento exclusive transporte do material (solo)</t>
  </si>
  <si>
    <t>Recuperação de base de acostamentos, inclusive fornecimento e transporte da brita</t>
  </si>
  <si>
    <t>Reforço do sub leito 100% P.I.</t>
  </si>
  <si>
    <t>Regularização e compactação do sub-leito (100% P.I.) H = 0,20 m</t>
  </si>
  <si>
    <t>Remoção de capa asfáltica em TSS, TSD, ou TST exclusive transporte</t>
  </si>
  <si>
    <t>Remoção de meio fio</t>
  </si>
  <si>
    <t>Remoção de pavimentação poliédrica</t>
  </si>
  <si>
    <t>Remoção e reassentamento de blocos de concreto, inclusive perdas</t>
  </si>
  <si>
    <t>Revestimento em estradas vicinais (saibro)</t>
  </si>
  <si>
    <t>Revestimento primário, espalhamento e compactação (espessura até 0,15m)</t>
  </si>
  <si>
    <t>Sub-base c/ mistura de solo 80% e areia 20%, inclusive transporte da areia</t>
  </si>
  <si>
    <t>Sub-base de brita graduada, inclusive fornecimento e transporte da brita</t>
  </si>
  <si>
    <t>Sub-base de brita graduada, inclusive fornecimento, exclusive transporte da brita</t>
  </si>
  <si>
    <t>Sub-base de brita 1, inclusive fornecimento, exclusive transporte da brita</t>
  </si>
  <si>
    <t>Sub-base de escória de aciaria, inclusive fornecimento e transporte da escória</t>
  </si>
  <si>
    <t>Sub-base de solo brita, 50% em peso, inclusive fornecimento, exclusive transporte da brita</t>
  </si>
  <si>
    <t>Sub-base solo brita, 20% em peso, inclusive fornecimento e transporte da brita.</t>
  </si>
  <si>
    <t>Sub-base solo brita, 30% em peso, inclusive fornecimento e transporte da brita</t>
  </si>
  <si>
    <t>Sub-base solo brita, 50% em peso, inclusive fornecimento e transporte da brita</t>
  </si>
  <si>
    <t>Sub-base solo brita, 70% em peso, inclusive fornecimento e transporte da brita</t>
  </si>
  <si>
    <t>T.S.B.D. com capa selante executado c/ Multidistribuidor,inclus.fornec.areia/brita e lavagem brita, excl.fornec.da emulsão e trnasp.todos os materiais</t>
  </si>
  <si>
    <t>T.S.B.D. sem capa selante executado com Multidistribuidor excl. forn. da emulsão e transp. comerciais da emulsão e da brita, inclus. lavagem da brita</t>
  </si>
  <si>
    <t>T.S.B.S. inclusive fornecimento e transporte comercial dos materiais e lavagem da brita</t>
  </si>
  <si>
    <t>Usinagem de mistura de solo brita</t>
  </si>
  <si>
    <t>Aço CA-25, fornecimento, dobragem e colocação nas formas</t>
  </si>
  <si>
    <t>Aço CA-50, fornecimento, dobragem e colocação nas formas (preço médio das bitolas)</t>
  </si>
  <si>
    <t>Aço CA-50 média, diâmetro de 6.3 a 10 mm, fornecimento, dobragem e colocação nas formas</t>
  </si>
  <si>
    <t>Aço CA-60 fina, diâmetro de 4.2 a 5.0 mm, fornecimento, dobragem e colocação nas formas</t>
  </si>
  <si>
    <t>Aluguel mensal de escoramento tubular com tubos metálicos com até 10 metros de altura</t>
  </si>
  <si>
    <t>Alvenaria de lajota (20 x 20 x 10) cm espessura 10 cm, inclusive transporte de areia, lajota e cimento</t>
  </si>
  <si>
    <t>Alvenaria de pedra de mão (junta seca), inclusive transporte da pedra</t>
  </si>
  <si>
    <t>Andaime de madeira para altura até 7 m, compreendendo montagem e desmontagem</t>
  </si>
  <si>
    <t>Andaime suspenso em madeira, inclusive montagem e desmontagem</t>
  </si>
  <si>
    <t>Apicoamento manual de superfície de concreto</t>
  </si>
  <si>
    <t>Apiloamento manual</t>
  </si>
  <si>
    <t>Argamassa cimento e areia traço 1:4, tudo incluído</t>
  </si>
  <si>
    <t>Argamassa cimento (nata), inclusive transporte de cimento</t>
  </si>
  <si>
    <t>Argamassa de cimento e areia, traço 1:4, consumo de cimento 400 kg/m³</t>
  </si>
  <si>
    <t>Aterro com areia, exceto fornecimento da areia</t>
  </si>
  <si>
    <t>Berço de concreto ciclópico para BDTC diâmetro 0,60 m</t>
  </si>
  <si>
    <t>Berço de concreto ciclópico para BDTC diâmetro 0,80 m</t>
  </si>
  <si>
    <t>Berço de concreto ciclópico para BDTC diâmetro 1,00 m</t>
  </si>
  <si>
    <t>Berço de concreto ciclópico para BDTC diâmetro 1,20 m</t>
  </si>
  <si>
    <t>Berço de concreto ciclópico para BDTC diâmetro 1,50 m</t>
  </si>
  <si>
    <t>Berço de concreto ciclópico para BSTC diâmetro 0,40 m</t>
  </si>
  <si>
    <t>Berço de concreto ciclópico para BSTC diâmetro 0,60 m</t>
  </si>
  <si>
    <t>Berço de concreto ciclópico para BSTC diâmetro 0,80 m</t>
  </si>
  <si>
    <t>Berço de concreto ciclópico para BSTC diâmetro 1,00 m</t>
  </si>
  <si>
    <t>Berço de concreto ciclópico para BSTC diâmetro 1,20 m</t>
  </si>
  <si>
    <t>Berço de concreto ciclópico para BSTC diâmetro 1,50 m</t>
  </si>
  <si>
    <t>Berço de concreto ciclópico para BTTC diâmetro 0,60 m</t>
  </si>
  <si>
    <t>Berço de concreto ciclópico para BTTC diâmetro 0,80 m</t>
  </si>
  <si>
    <t>Berço de concreto ciclópico para BTTC diâmetro 1,00 m</t>
  </si>
  <si>
    <t>Berço de concreto ciclópico para BTTC diâmetro 1,20 m</t>
  </si>
  <si>
    <t>Berço de concreto ciclópico para BTTC diâmetro 1,50 m</t>
  </si>
  <si>
    <t>Berço em brita para BSTC diâm. = 1,00 m</t>
  </si>
  <si>
    <t>Berço em brita para BSTC diâm.=1,20 m</t>
  </si>
  <si>
    <t>Berço em concreto ciclópico para BSTC diâm. = 0,30m</t>
  </si>
  <si>
    <t>Boca de BDCC 1,50 x 1,50 m projeto DNIT</t>
  </si>
  <si>
    <t>Boca de BDCC 2,00 x 1,20 m conforme projeto</t>
  </si>
  <si>
    <t>Boca de BDCC 2,00 x 2,00 m projeto DNIT</t>
  </si>
  <si>
    <t>Boca de BDCC 2,00 x 3,00 m projeto DNIT</t>
  </si>
  <si>
    <t>Boca de BDCC 2,50 x 2,00 m conforme projeto</t>
  </si>
  <si>
    <t>Boca de BDCC 2,50 x 2,50 m projeto DNIT</t>
  </si>
  <si>
    <t>Boca de BDCC 2,50 x 3,00 m projeto DNIT</t>
  </si>
  <si>
    <t>Boca de BDCC 3,00 x 3,00 m projeto DNIT</t>
  </si>
  <si>
    <t>Boca de BSCC 1,50 x 1,50 m projeto DNIT</t>
  </si>
  <si>
    <t>Boca de BSCC 2,00 x 2,00 m projeto DNIT</t>
  </si>
  <si>
    <t>Boca de BSCC 2,00 x 3,00 m projeto DNIT</t>
  </si>
  <si>
    <t>Boca de BSCC 2,50 x 2,50 m projeto DNIT</t>
  </si>
  <si>
    <t>Boca de BSCC 2,50 x 3,00 m projeto DNIT</t>
  </si>
  <si>
    <t>Boca de BSCC 3,00 x 3,00 m projeto DNIT</t>
  </si>
  <si>
    <t>Boca de BTCC 1,50 x 1,50 m projeto DNIT</t>
  </si>
  <si>
    <t>Boca de BTCC 2,00 x 2,00 m projeto DNIT</t>
  </si>
  <si>
    <t>Boca de BTCC 2,00 x 3,00 m projeto DNIT</t>
  </si>
  <si>
    <t>Boca de BTCC 2,50 x 2,50 m projeto DNIT</t>
  </si>
  <si>
    <t>Boca de BTCC 2,50 x 3,00 m projeto DNIT</t>
  </si>
  <si>
    <t>Boca de BTCC 3,00 x 3,00 m projeto DNIT</t>
  </si>
  <si>
    <t>Boca de concreto ciclópico para BDTC diâmetro 0,60 m</t>
  </si>
  <si>
    <t>Boca de concreto ciclópico para BDTC diâmetro 0,80 m</t>
  </si>
  <si>
    <t>Boca de concreto ciclópico para BDTC diâmetro 1,00 m</t>
  </si>
  <si>
    <t>Boca de concreto ciclópico para BDTC diâmetro 1,20 m</t>
  </si>
  <si>
    <t>Boca de concreto ciclópico para BDTC diâmetro 1,50 m</t>
  </si>
  <si>
    <t>Boca de concreto ciclópico para BSTC diâmetro 0,40 m</t>
  </si>
  <si>
    <t>Boca de concreto ciclópico para BSTC diâmetro 0,60 m</t>
  </si>
  <si>
    <t>Boca de concreto ciclópico para BSTC diâmetro 0,80 m</t>
  </si>
  <si>
    <t>Boca de concreto ciclópico para BSTC diâmetro 1,00 m</t>
  </si>
  <si>
    <t>Boca de concreto ciclópico para BSTC diâmetro 1,20 m</t>
  </si>
  <si>
    <t>Boca de concreto ciclópico para BSTC diâmetro 1,50 m</t>
  </si>
  <si>
    <t>Boca de concreto ciclópico para BTTC diâmetro 0,60 m</t>
  </si>
  <si>
    <t>Boca de concreto ciclópico para BTTC diâmetro 0,80 m</t>
  </si>
  <si>
    <t>Boca de concreto ciclópico para BTTC diâmetro 1,00 m</t>
  </si>
  <si>
    <t>Boca de concreto ciclópico para BTTC diâmetro 1,20 m</t>
  </si>
  <si>
    <t>Boca de concreto ciclópico para BTTC diâmetro 1,50 m</t>
  </si>
  <si>
    <t>Boca de lobo simples</t>
  </si>
  <si>
    <t>Boca de saída de dreno profundo BSD-01</t>
  </si>
  <si>
    <t>Caiação de meio fios, sarjetas, etc</t>
  </si>
  <si>
    <t>Caixa Boca de Lobo em bloco pré-moldado 1,20 x 1,20m</t>
  </si>
  <si>
    <t>Caixa coletora concreto armado H= 2,00 m, inclusive escavação</t>
  </si>
  <si>
    <t>Caixa coletora concreto armado H= 2,50 m, inclusive escavação</t>
  </si>
  <si>
    <t>Caixa coletora em bloco pré-moldado para d=0,60m (1,00 x 1,00m)</t>
  </si>
  <si>
    <t>Caixa de concreto para BSTC diâmetro 0,40 m H=1,60 m</t>
  </si>
  <si>
    <t>Caixa de concreto para BSTC diâmetro 0,60 m H=2,00 m</t>
  </si>
  <si>
    <t>Caixa de concreto para BSTC diâmetro 0,80 m H=2,50 m</t>
  </si>
  <si>
    <t>Caixa de concreto para BSTC diâmetro 1,00 m H=3,00 m</t>
  </si>
  <si>
    <t>Caixa de passagem para tubos de D=0,40 m H=1,10 m</t>
  </si>
  <si>
    <t>Caixa de passagem para tubos de D=0,60 m H=1,30 m</t>
  </si>
  <si>
    <t>Caixa de passagem para tubos de D=0,80 m H=1,50 m</t>
  </si>
  <si>
    <t>Caixa de passagem para tubos de D=1,00 m H=1,80 m</t>
  </si>
  <si>
    <t>Caixa de passagem (2,50 x 2,50m)</t>
  </si>
  <si>
    <t>Caixa para rede de dutos, dimensões 100 x 100 x 100 cm</t>
  </si>
  <si>
    <t>Caixa para rede de dutos, dimensões 60 x 60 x 60 cm</t>
  </si>
  <si>
    <t>Caixa ralo de elementos pré-moldados em concreto (tudo incluído)</t>
  </si>
  <si>
    <t>Canaleta com grelha DP-1, inclusive transporte da grelha</t>
  </si>
  <si>
    <t>Canaleta de concreto, com forma retangular inclusive caiação - parede 12 cm</t>
  </si>
  <si>
    <t>Canaleta de concreto retangular (0,130m³/m) inclusive caiação</t>
  </si>
  <si>
    <t>Canaleta de concreto (0,130m³/m) forma trapezoidal inclusive caiação</t>
  </si>
  <si>
    <t>Cerca de tela de arame galvanizado h = 1,20 m</t>
  </si>
  <si>
    <t>Cerca de tela galvanizada fio 12 malha 3"x3", com altura de 1,80 m</t>
  </si>
  <si>
    <t>Chapisco com argamassa de cimento e areia no traço 1:3</t>
  </si>
  <si>
    <t>Chapisco com argamassa de cimento e pedrisco no traço 1:4</t>
  </si>
  <si>
    <t>Colchão drenante de areia para fundação de aterros, exclusive o fornecimento de areia</t>
  </si>
  <si>
    <t>Colchão drenante de areia para fundação de aterros, inclusive fornecimento e transporte da areia</t>
  </si>
  <si>
    <t>Concreto ciclópico com 70% concreto 10,0 MPa e 30% de pedra de mão, tudo incluído</t>
  </si>
  <si>
    <t>Concreto ciclópico com 70% concreto 15,0 MPa e 30% de pedra de mão, tudo incluído</t>
  </si>
  <si>
    <t>Concreto ciclópico com 70% concreto 20,0 MPa e 30% de pedra de mão, tudo incluído</t>
  </si>
  <si>
    <t>Concreto de regularização, tudo incluído</t>
  </si>
  <si>
    <t>Concreto estrutural fck = 15,0 MPa, tudo incluído</t>
  </si>
  <si>
    <t>Concreto estrutural fck = 20,0 MPa com plastificante, tudo incluído</t>
  </si>
  <si>
    <t>Concreto estrutural fck = 20,0 MPa, tudo incluído</t>
  </si>
  <si>
    <t>Concreto estrutural fck = 25,0 MPa com plastificante, tudo incluído</t>
  </si>
  <si>
    <t>Concreto estrutural fck = 30,0 MPa com micro-silica e Sikacrete BR ou equivalente</t>
  </si>
  <si>
    <t>Concreto estrutural fck = 30,0 MPa com plastificante</t>
  </si>
  <si>
    <t>Concreto estrutural fck = 30,0 MPa, tudo incluído</t>
  </si>
  <si>
    <t>Concreto estrutural fck = 35,0 MPa com micro-silica e Sikacrete BR ou equivalente</t>
  </si>
  <si>
    <t>Concreto submerso fck = 20,0 MPa, tudo incluído</t>
  </si>
  <si>
    <t>Corpo BDTC (grota) diâmetro 1,20 m CA-2 PB exclusive escavação e reaterro, inclusive transporte do tubo</t>
  </si>
  <si>
    <t>Corpo BDTC (grota) diâmetro 1,50 m CA-3 MF exclusive escavação e reaterro, inclusive transporte do tubo</t>
  </si>
  <si>
    <t>Corpo BSTC diâmetro 0,20 m C.S. MF inclusive escavação, reaterro e transporte do tubo</t>
  </si>
  <si>
    <t>Corpo BSTC diâmetro 0,20 m C.S. PB inclusive escavação, reaterro e transporte do tubo</t>
  </si>
  <si>
    <t>Corpo BSTC diâmetro 0,30 m C.S. MF inclusive escavação, reaterro e transporte do tubo</t>
  </si>
  <si>
    <t>Corpo BSTC diâmetro 0,30 m C.S. PB inclusive escavação, reaterro e transporte do tubo</t>
  </si>
  <si>
    <t>Corpo BSTC diâmetro 0,40 m C.S. MF inclusive escavação, reaterro e transporte do tubo</t>
  </si>
  <si>
    <t>Corpo BSTC diâmetro 0,40 m C.S. PB inclusive escavação, reaterro e transporte do tubo</t>
  </si>
  <si>
    <t>Corpo BSTC diâmetro 0,60 m C.S. MF inclusive escavação, reaterro e transporte do tubo</t>
  </si>
  <si>
    <t>Corpo BSTC diâmetro 0,60 m C.S. PB inclusive escavação, reaterro e transporte do tubo</t>
  </si>
  <si>
    <t>Corpo BSTC (greide) diâmetro 1,00 m CA-1 PB inclusive escavação, reaterro e transporte do tubo</t>
  </si>
  <si>
    <t>Corpo BSTC (grota) diâmetro 0,80 m CA-1 PB exclusive escavação e reaterro, inclusive transporte do tubo</t>
  </si>
  <si>
    <t>Corpo BSTC (grota) diâmetro 1,00 m CA-3 MF exclusive escavação e reaterro, inclusive transporte do tubo</t>
  </si>
  <si>
    <t>Corpo BTTC (grota) diâmetro 0,80 m CA-1 PB exclusive escavação e reaterro, inclusive transporte do tubo</t>
  </si>
  <si>
    <t>Corpo BTTC (grota) diâmetro 1,20 m CA-3 MF exclusive escavação e reaterro, inclusive transporte do tubo</t>
  </si>
  <si>
    <t>Corpo de BDCC 1,50 x 1,50 m projeto DNIT para H &lt; = 2,50 m</t>
  </si>
  <si>
    <t>Corpo de BDCC 1,50 x 1,50 m projeto DNIT para 2,50 &lt; H &lt; 5,00 m</t>
  </si>
  <si>
    <t>Corpo de BDCC 2,00 x 2,00 m projeto DNIT para H &lt; = 2,50 m</t>
  </si>
  <si>
    <t>Corpo de BDCC 2,00 x 2,00 m projeto DNIT para 2,50 &lt; H &lt;5,00 m</t>
  </si>
  <si>
    <t>Corpo de BDCC 2,00 x 3,00 m projeto DNIT para H &lt; = 2,50 m</t>
  </si>
  <si>
    <t>Corpo de BDCC 2,00 x 3,00 m projeto DNIT para 2,50 &lt; H &lt; 5,00 m</t>
  </si>
  <si>
    <t>Corpo de BDCC 2,50 x 2,00 m - tudo incluído conforme projeto</t>
  </si>
  <si>
    <t>Corpo de BDCC 2,50 x 2,50 m projeto DNIT para H &lt; = 2,50 m</t>
  </si>
  <si>
    <t>Corpo de BDCC 2,50 x 2,50 m projeto DNIT para 2,50 &lt; H &lt; 5,00 m</t>
  </si>
  <si>
    <t>Corpo de BDCC 2,50 x 3,00 m projeto DNIT para H &lt; = 2,50 m</t>
  </si>
  <si>
    <t>Corpo de BDCC 2,50 x 3,00 m projeto DNIT para 2,50 &lt; H &lt; 5,00 m</t>
  </si>
  <si>
    <t>Corpo de BDCC 3,00 x 3,00 m projeto DNIT para H &lt; = 2,50 m</t>
  </si>
  <si>
    <t>Corpo de BDCC 3,00 x 3,00 m projeto DNIT para 2,50 &lt; H &lt; 5,00 m</t>
  </si>
  <si>
    <t>Corpo de BSCC 1,50 x 1,50 m projeto DNIT para H &lt; = 2,50 m</t>
  </si>
  <si>
    <t>Corpo de BSCC 1,50 x 1,50 m projeto DNIT para 2,50 &lt; H &lt; 5,00 m</t>
  </si>
  <si>
    <t>Corpo de BSCC 2,00 x 2,00 m projeto DNIT para H &lt; = 2,50 m</t>
  </si>
  <si>
    <t>Corpo de BSCC 2,00 x 2,00 m projeto DNIT para 2,50 &lt; H &lt; 5,00 m</t>
  </si>
  <si>
    <t>Corpo de BSCC 2,00 x 3,00 m projeto DNIT para H &lt; = 2,50 m</t>
  </si>
  <si>
    <t>Corpo de BSCC 2,00 x 3,00 m projeto DNIT para 2,50 &lt; H &lt; 5,00 m</t>
  </si>
  <si>
    <t>Corpo de BSCC 2,50 x 2,50 m projeto DNIT para H &lt; = 2,50 m</t>
  </si>
  <si>
    <t>Corpo de BSCC 2,50 x 2,50 m projeto DNIT para 2,50 &lt; H &lt; 5,00 m</t>
  </si>
  <si>
    <t>Corpo de BSCC 2,50 x 3,00 m projeto DNIT para H &lt; = 2,50 m</t>
  </si>
  <si>
    <t>Corpo de BSCC 2,50 x 3,00 m projeto DNIT para 2,50 &lt; H &lt; 5,00 m</t>
  </si>
  <si>
    <t>Corpo de BSCC 3,00 x 3,00 m projeto DNIT para H &lt; = 2,50 m</t>
  </si>
  <si>
    <t>Corpo de BSCC 3,00 x 3,00 m projeto DNIT para 2,50 &lt; H &lt; 5,00 m</t>
  </si>
  <si>
    <t>Corpo de BTCC 1,50 x 1,50 m projeto DNIT para H &lt; = 2,50 m</t>
  </si>
  <si>
    <t>Corpo de BTCC 1,50 x 1,50 m projeto DNIT para 2,50 &lt; H &lt; 5,00 m</t>
  </si>
  <si>
    <t>Corpo de BTCC 2,00 x 2,00 m projeto DNIT para H &lt; = 2,50 m</t>
  </si>
  <si>
    <t>Corpo de BTCC 2,00 x 2,00 m projeto DNIT para 2,50 &lt; H &lt; 5,00 m</t>
  </si>
  <si>
    <t>Corpo de BTCC 2,00 x 3,00 m projeto DNIT para H &lt; = 2,50 m</t>
  </si>
  <si>
    <t>Corpo de BTCC 2,00 x 3,00 m projeto DNIT para 2,50 &lt; H &lt; 5,00 m</t>
  </si>
  <si>
    <t>Corpo de BTCC 2,50 x 2,50 m projeto DNIT para H &lt; = 2,50 m</t>
  </si>
  <si>
    <t>Corpo de BTCC 2,50 x 2,50 m projeto DNIT para 2,50 &lt; H &lt; 5,00 m</t>
  </si>
  <si>
    <t>Corpo de BTCC 2,50 x 3,00 m projeto DNIT para H &lt; = 2,50 m</t>
  </si>
  <si>
    <t>Corpo de BTCC 2,50 x 3,00 m projeto DNIT para 2,50 &lt; H &lt; 5,00 m</t>
  </si>
  <si>
    <t>Corpo de BTCC 3,00 x 3,00 m projeto DNIT para H &lt; = 2,50 m</t>
  </si>
  <si>
    <t>Corpo de BTCC 3,00 x 3,00 m projeto DNIT para 2,50 &lt; H &lt; 5,00 m</t>
  </si>
  <si>
    <t>Corta-rio (escavação mecânica em material de 1ª cat.) H = 1,50 a 3,00 m</t>
  </si>
  <si>
    <t>Corta-rio (escavação mecânica em material de 2ª cat.) H = 1,50 a 3,00 m</t>
  </si>
  <si>
    <t>Corte e esmerilhamento de pontas de tubo de ferro fundido DN 500 a 200mm</t>
  </si>
  <si>
    <t>Demolição manual alvenaria tijolo furado assentado com argamassa</t>
  </si>
  <si>
    <t>Demolição manual de concreto armado</t>
  </si>
  <si>
    <t>Demolição manual de concreto simples ou ciclópico</t>
  </si>
  <si>
    <t>Demolição mecânica de concreto</t>
  </si>
  <si>
    <t>Descida d'água concreto armado (calha) c/ caiação (DSA-01A) canal</t>
  </si>
  <si>
    <t>Descida d'água concreto armado (calha) c/ caiação (DSA-01A) dispersor</t>
  </si>
  <si>
    <t>Descida d'água concreto armado (degraus) c/ caiação (DSA-03A) apoio</t>
  </si>
  <si>
    <t>Descida d'água concreto armado (degraus) c/ caiação (DSA-03A) degrau</t>
  </si>
  <si>
    <t>Descida d'água concreto armado (degraus) c/ caiação (DSA-03A) dispersor</t>
  </si>
  <si>
    <t>Descida d'água concreto armado DP-1 (calha) c/ caiação</t>
  </si>
  <si>
    <t>Descida d'água concreto armado DP-1 (degraus) c/ caiação</t>
  </si>
  <si>
    <t>Descida d'água concreto simples (calha) c/ caiação (DSA-01) canal</t>
  </si>
  <si>
    <t>Descida d'água concreto simples (calha) c/ caiação (DSA-01) dispersor</t>
  </si>
  <si>
    <t>Descida d'água concreto simples (degraus) c/ caiação (DSA-03) apoio</t>
  </si>
  <si>
    <t>Descida d'água concreto simples (degraus) c/ caiação (DSA-03) degrau</t>
  </si>
  <si>
    <t>Descida d'água concreto simples (degraus) c/ caiação (DSA-03) dispersor</t>
  </si>
  <si>
    <t>Deslocamento de cerca de tela galvanizada fio 12 malha 3" x 3"</t>
  </si>
  <si>
    <t>Dissipador de energia aplicado a saída d'água tipo DP-1</t>
  </si>
  <si>
    <t>Dissipador de energia aplicado a saída de bueiro/descida d'agua de aterro (DEB-01)</t>
  </si>
  <si>
    <t>Dissipador de energia aplicado a saída de bueiro/descida d'água de aterro (DEB-02)</t>
  </si>
  <si>
    <t>Dissipador de energia aplicado a saída de bueiro/descida d'água de aterro (DEB-03)</t>
  </si>
  <si>
    <t>Dissipador de energia aplicado a saída de bueiro/descida d'água de aterro (DEB-04)</t>
  </si>
  <si>
    <t>Dissipador de energia aplicado a saída de bueiro/descida d'água de aterro (DEB-05)</t>
  </si>
  <si>
    <t>Dissipador de energia aplicado a saída de bueiro/descida d'água de aterro (DEB-06)</t>
  </si>
  <si>
    <t>Dissipador de energia aplicado a saída de bueiro/descida d'água de aterro (DEB-07)</t>
  </si>
  <si>
    <t>Dissipador de energia aplicado a saída de bueiro/descida d'água de aterro (DEB-08)</t>
  </si>
  <si>
    <t>Dissipador de energia aplicado a saída de bueiro/descida d'água de aterro (DEB-09)</t>
  </si>
  <si>
    <t>Dissipador de energia aplicado a saída de bueiro/descida d'água de aterro (DEB-10)</t>
  </si>
  <si>
    <t>Dissipador de energia aplicado a saída de bueiro/descida d'água de aterro (DEB-12)</t>
  </si>
  <si>
    <t>Dissipador de energia aplicado a saída de sarjeta/valeta (DES-01)</t>
  </si>
  <si>
    <t>Dissipador de energia aplicado a saída de sarjeta/valeta (DES-02)</t>
  </si>
  <si>
    <t>Dissipador de energia aplicado a saída de sarjeta/valeta (DES-03)</t>
  </si>
  <si>
    <t>Dreno ou Barbacã em tubo PVC, diâmetro de 2"</t>
  </si>
  <si>
    <t>Dreno vertical D = 75 mm em PVC, com geotêxtil não tecido resistência longitudinal 16 kn/m</t>
  </si>
  <si>
    <t>Eletroduto para rede de lógica, inclusive conexões</t>
  </si>
  <si>
    <t>Eletroduto PVC diâmetro 75mm, fornecimento e assentamento</t>
  </si>
  <si>
    <t>Eletroduto PVC rígido roscável diâm. 50mm, fornecimento e assentamento</t>
  </si>
  <si>
    <t>Eletroduto tipo Kanaflex diâmetro 1 1/2", fornecimento e assentamento</t>
  </si>
  <si>
    <t>Eletroduto tipo Kanaflex diâmetro 2", fornecimento e assentamento</t>
  </si>
  <si>
    <t>Eletroduto tipo Kanaflex diâmetro 4", fornecimento e assentamento</t>
  </si>
  <si>
    <t>Enrocamento de pedra de mão arrumada exclusive transporte</t>
  </si>
  <si>
    <t>Enrocamento de pedra jogada exclusive o fornecimento e transporte da pedra</t>
  </si>
  <si>
    <t>Enrocamento de pedra jogada inclusive fornecimento, exclusive transporte da pedra</t>
  </si>
  <si>
    <t>Ensecadeira dupla de madeira esp.= 5 cm com 1 reaproveitamento</t>
  </si>
  <si>
    <t>Ensecadeira dupla de madeira esp.= 5 cm sem reaproveitamento, tudo incluído</t>
  </si>
  <si>
    <t>Entrada para descida d'agua DP-1 (calha/degraus) inclusive caiação</t>
  </si>
  <si>
    <t>Entrada para descida d'água EDA-01</t>
  </si>
  <si>
    <t>Entrada para descida d'água EDA-02</t>
  </si>
  <si>
    <t>Escada de madeira executada sobre terreno inclinado, com 80 cm de largura mínima</t>
  </si>
  <si>
    <t>Escavação manual em mat. 1ª cat. H= 0,00 a 1,50 m</t>
  </si>
  <si>
    <t>Escavação manual em mat. 1ª cat. H= 0,00 a 1,50 m com esgotamento</t>
  </si>
  <si>
    <t>Escavação manual em mat. 1ª cat. H= 1,50 a 3,00 m</t>
  </si>
  <si>
    <t>Escavação manual em mat. 1ª cat. H= 1,50 a 3,00 m com esgotamento</t>
  </si>
  <si>
    <t>Escavação manual em mat. 1ª cat. H= 3,00 a 4,50 m</t>
  </si>
  <si>
    <t>Escavação manual em mat. 1ª cat. H= 3,00 a 4,50 m com esgotamento</t>
  </si>
  <si>
    <t>Escavação manual em mat. 2ª cat. H= 0,00 a 1,50 m com esgotamento</t>
  </si>
  <si>
    <t>Escavação manual em mat. 2ª cat. H= 0,00 a 1,50 m sem detonação</t>
  </si>
  <si>
    <t>Escavação manual em mat. 2ª cat. H= 1,50 a 3,00 m com esgotamento</t>
  </si>
  <si>
    <t>Escavação manual em mat. 2ª cat. H= 1,50 a 3,00 m sem detonação</t>
  </si>
  <si>
    <t>Escavação manual em mat. 2ª cat. H= 3,00 a 4,50 m com esgotamento</t>
  </si>
  <si>
    <t>Escavação manual em mat. 2ª cat. H= 3,00 a 4,50 m sem detonação</t>
  </si>
  <si>
    <t>Escavação manual em mat. 3ª cat. H= 0,00 a 1,50 m, a fogo</t>
  </si>
  <si>
    <t>Escavação manual furos, valetas mat. 1ª cat. H= 0,00 a 1,50 m (dim. reduz.)</t>
  </si>
  <si>
    <t>Escavação manual furos, valetas mat. 2ª cat. H= 0,00 a 1,50 m sem detonação (dim. reduz.)</t>
  </si>
  <si>
    <t>Escavação mecânica em material de 1ª cat. H= 0,00 a 1,50 m</t>
  </si>
  <si>
    <t>Escavação mecânica em material de 1ª cat. H= 0,00 a 1,50 m com esgotamento</t>
  </si>
  <si>
    <t>Escavação mecânica em material de 1ª cat. H= 1,50 a 3,00 m</t>
  </si>
  <si>
    <t>Escavação mecânica em material de 1ª cat. H= 1,50 a 3,00 m com esgotamento</t>
  </si>
  <si>
    <t>Escavação mecânica em material de 1ª cat. H= 3,00 a 4,50 m</t>
  </si>
  <si>
    <t>Escavação mecânica em material de 1º cat. H= 3,00 a 4,50 m com esgotamento</t>
  </si>
  <si>
    <t>Escavação mecânica em material de 2ª cat. H= 0,00 a 1,50 m</t>
  </si>
  <si>
    <t>Escavação mecânica em material de 2ª cat. H= 0,00 a 1,50 m com esgotamento</t>
  </si>
  <si>
    <t>Escavação mecânica em material de 2ª cat. H= 1,50 a 3,00 m</t>
  </si>
  <si>
    <t>Escavação mecânica em material de 2ª cat. H= 1,50 a 3,00 m com esgotamento</t>
  </si>
  <si>
    <t>Escavação mecânica em material de 2ª cat. H= 3,00 a 4,50 m</t>
  </si>
  <si>
    <t>Escavação mecânica em material de 2º cat. H= 3,00 a 4,50 m com esgotamento</t>
  </si>
  <si>
    <t>Escavação mecânica em material de 3ª cat. H= 0,00 a 1,50 m</t>
  </si>
  <si>
    <t>Escavação mecânica em material de 3ª cat. H= 0,00 a 1,50 m com esgotamento</t>
  </si>
  <si>
    <t>Escavação mecânica em material de 3ª cat. H= 1,50 a 3,00 m</t>
  </si>
  <si>
    <t>Escavação mecânica em material de 3ª cat. H= 1,50 a 3,00 m com esgotamento</t>
  </si>
  <si>
    <t>Escavação mecânica em material de 3ª cat. H= 3,00 a 4,50 m</t>
  </si>
  <si>
    <t>Escavação mecânica em material de 3ª cat. H= 3,00 a 4,50 m com esgotamento</t>
  </si>
  <si>
    <t>Escoramento de cavas e valas, inclusive fornecimento e transportes das madeiras</t>
  </si>
  <si>
    <t>Forma especial de madeira para meio fio, inclusive fornecimento e transporte das madeiras</t>
  </si>
  <si>
    <t>Forma metálica para meio fio</t>
  </si>
  <si>
    <t>Gabiões com caixas galvanizadas, sem manta</t>
  </si>
  <si>
    <t>Geogrelha com resistência londitudinal a tração 35 a 40 kN, resist. transversal a tração 30 kN, fornecimento e aplicação - Deformação de 5%</t>
  </si>
  <si>
    <t>Geogrelha monodirecional 200KN, fornecimento e assentamento</t>
  </si>
  <si>
    <t>Limpeza e apicoamento manual de superfície de rocha</t>
  </si>
  <si>
    <t>Limpeza e desobstrução de BDTC e BDCC</t>
  </si>
  <si>
    <t>Limpeza e desobstrução de BQTC</t>
  </si>
  <si>
    <t>Limpeza e desobstrução de BSTC e BSCC</t>
  </si>
  <si>
    <t>Limpeza e desobstrução de BTTC e BTCC</t>
  </si>
  <si>
    <t>Limpeza e preparo de superfície de aço</t>
  </si>
  <si>
    <t>Lona plástica preta para isolamento de concretagem sobre solo, fornecimento e colocação</t>
  </si>
  <si>
    <t>Manta Geotêxtil não tecida RT - 16 kn/m, fornecimento e aplicação</t>
  </si>
  <si>
    <t>Meio fio de concreto DP-1, inclusive caiação</t>
  </si>
  <si>
    <t>Meio fio de concreto MFC 01, inclusive caiação</t>
  </si>
  <si>
    <t>Meio fio de concreto MFC 05, inclusive caiação</t>
  </si>
  <si>
    <t>Meio fio de concreto pré-moldado (12 x 30 x 15) cm, inclusive caiação e transporte do meio fio</t>
  </si>
  <si>
    <t>Meio fio sarjeta de concreto tipo DP-1 (0,035 m³/m) inclusive caiação</t>
  </si>
  <si>
    <t>Mureta de corte em rocha</t>
  </si>
  <si>
    <t>Muro com Terramesh System ou similar, altura H&lt;= 4,00 metros (4 cx 1x1x4m), tudo incluído</t>
  </si>
  <si>
    <t>Muro de testa em concreto para saída de dreno profundo em rocha, inclusive transporte do tubo</t>
  </si>
  <si>
    <t>Muro de testa em concreto para saída de dreno profundo em solo, inclusive transporte do tubo</t>
  </si>
  <si>
    <t>Passagem d'água 1,10 x 1,00 - Canteiro</t>
  </si>
  <si>
    <t>Pedra de mão para (concreto ciclópico ou alvenaria) rocha paga em medição</t>
  </si>
  <si>
    <t>Perfuração rotativa inclinada, em rocha sã, com coroa de diamante, diâmetro N (75mm), inclusive deslocamento e posicionamento em cada furo.</t>
  </si>
  <si>
    <t>Pintura com nata de cimento</t>
  </si>
  <si>
    <t>Pintura interna ou externa sobre ferro, com tinta a base de resina de borracha clorada</t>
  </si>
  <si>
    <t>Placas pré-moldadas para passeio</t>
  </si>
  <si>
    <t>Plataforma ou passarela de pinho de 1ª ou similar, 1" x 12"</t>
  </si>
  <si>
    <t>Poço de visita em bloco pré-moldado para d=0,30 e 0,40m (0,80x0,80m)</t>
  </si>
  <si>
    <t>Poço de visita em bloco pré-moldado para d=0,60m (1,00x1,00m)</t>
  </si>
  <si>
    <t>Poço de visita para BDTC diam. 1,00 m - tudo incluido</t>
  </si>
  <si>
    <t>Poço de Visita para BSTC diâm. 0,40m em blocos de concreto</t>
  </si>
  <si>
    <t>Poço de visita para BSTC diâm. 0,60m em blocos de concreto</t>
  </si>
  <si>
    <t>Poço de visita para BSTC diâm. 0,80m em blocos de concreto</t>
  </si>
  <si>
    <t>Poço de visita para BTTC diam. 1,20 m - tudo incluído</t>
  </si>
  <si>
    <t>Poço de visita (tubo D=0,80 m) H=1,90 m com tampão F.F.A.P., inclusive escavação e transporte do tampão</t>
  </si>
  <si>
    <t>Reaterro com areia, tudo incluído</t>
  </si>
  <si>
    <t>Reaterro de cavas c/ compactação manual (apiloamento)</t>
  </si>
  <si>
    <t>Reaterro de cavas c/ compactação manual (apiloamento) (dim. reduz.)</t>
  </si>
  <si>
    <t>Reaterro de cavas c/ compactação mecânica (compactador manual)</t>
  </si>
  <si>
    <t>Recuperação de poço de visita inclusive fornecimento tampão F.F.A.P.</t>
  </si>
  <si>
    <t>Religação de rede de água em PVC DN 20mm, inclusive conexões</t>
  </si>
  <si>
    <t>Religação de rede de água em PVC DN 25mm, incluisve conexões</t>
  </si>
  <si>
    <t>Religação de rede de água em PVC DN 32mm, incluisve conexões</t>
  </si>
  <si>
    <t>Religação de rede de água em PVC DN 75mm, inclusive conexões</t>
  </si>
  <si>
    <t>Religação de rede de água em PVC PBA CL 15 DN 100mm, inclusive conexões</t>
  </si>
  <si>
    <t>Remanejamento de ligação e religação de redes de esgoto</t>
  </si>
  <si>
    <t>Remoção de bueiros existentes</t>
  </si>
  <si>
    <t>Rip-rap c/ argamassa cimento areia 1:6, inclusive aquisição e transporte dos materiais</t>
  </si>
  <si>
    <t>Rip-rap de areia inclusive escavação, transporte e fornecimento de materiais</t>
  </si>
  <si>
    <t>Rip-rap de solo e cimento (Traço 1:15)</t>
  </si>
  <si>
    <t>Saída d'água concreto armado DP-1 c/ caiação</t>
  </si>
  <si>
    <t>Saída d'água concreto p/ aterro c/ caiação (SDA-01)</t>
  </si>
  <si>
    <t>Saída d'água concreto p/ aterro c/ caiação (SDA-02)</t>
  </si>
  <si>
    <t>Saída d'água concreto p/ corte c/ caiação (SDC-01)</t>
  </si>
  <si>
    <t>Sarjeta de concreto DP-1 (0,081 m³/m) calha triangular, inclusive caiação</t>
  </si>
  <si>
    <t>Sarjeta de concreto DP-2 (0,085 m³/m) calha triangular, inclusive caiação</t>
  </si>
  <si>
    <t>Sarjeta de concreto SCA 40/10</t>
  </si>
  <si>
    <t>Sarjeta de concreto (SCA 70/15) calha triangular, inclusive caiação</t>
  </si>
  <si>
    <t>Sarjeta de concreto (SCA 90/10) calha triangular, inclusive caiação</t>
  </si>
  <si>
    <t>Sarjeta de concreto SCC 40/15</t>
  </si>
  <si>
    <t>Sarjeta de concreto (STC - 02) calha triangular em corte/aterro, inclusive caiação</t>
  </si>
  <si>
    <t>Sarjeta de concreto (STC - 04) calha triangular de bancada em corte, inclusive caiação</t>
  </si>
  <si>
    <t>Tampa de concreto em grelha, fornecimento, assentamento e transporte</t>
  </si>
  <si>
    <t>Tampão F.F.A.P. com 100 kg, fornecimento, assentamento e transporte</t>
  </si>
  <si>
    <t>Tela de aço soldada Telcon Q-138 ou similar, fornecimento e assentamento.</t>
  </si>
  <si>
    <t>Tela de aço soldada Telcon Q-196 ou similar, fornecimento e assentamento.</t>
  </si>
  <si>
    <t>Terminal de dreno de alívio de pavimento (DP - TDA - 01)</t>
  </si>
  <si>
    <t>Transporte de materiais encosta abaixo, serviço manual, inclusive carga e descarga</t>
  </si>
  <si>
    <t>t dam</t>
  </si>
  <si>
    <t>Transporte de materiais encosta acima, serviço manual, inclusive carga e descarga</t>
  </si>
  <si>
    <t>Transposição de segmento de sarjeta - TSS 01, inclusive transporte do tubo de concreto</t>
  </si>
  <si>
    <t>Tubo de PVC NBR 5648 diâmetro 50 mm, fornecimento e assentamento</t>
  </si>
  <si>
    <t>Tubo de PVC NBR 5648 diâmetro 75 mm, fornecimento e assentamento</t>
  </si>
  <si>
    <t>Tubo de PVC rígido série R diâmetro 100 mm, fornecimento e assentamento</t>
  </si>
  <si>
    <t>Tubo irrifort agropecuário diâmetro 32 mm, fornecimento e assentamento</t>
  </si>
  <si>
    <t>Tubo para irrigação linha fixa PN40 50 mm, fornecimento e assentamento</t>
  </si>
  <si>
    <t>Tubos de ferro fundido diâmetro 0,90 m, assentamento</t>
  </si>
  <si>
    <t>Tubos para irrigação Linha fixa PN40, diâmetro 75 mm, fornecimento e assentamento</t>
  </si>
  <si>
    <t>Valeta de pedra argamassada VPAR</t>
  </si>
  <si>
    <t>Valeta de pedra jogada VPJ, inclusive transporte da pedra</t>
  </si>
  <si>
    <t>Valeta de proteção de aterro enleivada (VPA-01 DNIT)</t>
  </si>
  <si>
    <t>Valeta de proteção de aterro revestida em concreto (VPA-03 DNIT)</t>
  </si>
  <si>
    <t>Valeta de proteção de aterro VPA 02 (revestida em concreto)</t>
  </si>
  <si>
    <t>Valeta de proteção de aterro VPA-01 (escavação)</t>
  </si>
  <si>
    <t>Valeta de proteção de corte - desobstrução e limpeza</t>
  </si>
  <si>
    <t>Valeta de proteção de corte enleivada (VPC-01 DNIT)</t>
  </si>
  <si>
    <t>Valeta de proteção de corte revestida em concreto VPC-03</t>
  </si>
  <si>
    <t>Valeta de proteção de corte VPC-01 (escavação)</t>
  </si>
  <si>
    <t>Valeta de proteção de corte VPC-02 (revestida em grama)</t>
  </si>
  <si>
    <t>Bonificação de 15,28% sobre Materiais Betuminosos</t>
  </si>
  <si>
    <t>CAP FLEX 60/85, fornecimento</t>
  </si>
  <si>
    <t>CAP-50/70, fornecimento</t>
  </si>
  <si>
    <t>CM-30, fornecimento</t>
  </si>
  <si>
    <t>Dope, fornecimento</t>
  </si>
  <si>
    <t>Emulsão Asfáltica para Imprimação (EAI), fornecimento</t>
  </si>
  <si>
    <t>Emulsão RL-1C- FLEX (Emulflex RL-1C-E), fornecimento</t>
  </si>
  <si>
    <t>Emulsão RM-1C, fornecimento</t>
  </si>
  <si>
    <t>Emulsão RR-1C FLEX (Emulflex RR-1C-E,) fornecimento</t>
  </si>
  <si>
    <t>Emulsão RR-1C, fornecimento</t>
  </si>
  <si>
    <t>Emulsão RR-2C, fornecimento</t>
  </si>
  <si>
    <t>Emulsão RR-2C-FLEX (Emulflex RR-2C-E), fornecimento</t>
  </si>
  <si>
    <t>Abrigo de Ônibus - Rodovia Rural - 3,40 m x 6,00 m</t>
  </si>
  <si>
    <t>Abrigo de Ônibus Urbano - Padrão reduzido - 2,40 x 6,00 m</t>
  </si>
  <si>
    <t>Braço galvanizado 101mm - projeção 4,70m, fornecimento e instalação</t>
  </si>
  <si>
    <t>Cabo de cobre nú, seção 35 mm2, fornecimento e colocação</t>
  </si>
  <si>
    <t>Cabo flexível 2 x 1,5 mm², fornecimento e instalação</t>
  </si>
  <si>
    <t>Cabo flexível 2 x 2,5 mm², fornecimento e instalação</t>
  </si>
  <si>
    <t>Cabo flexível 3 x 1,5 mm², fornecimento e instalação</t>
  </si>
  <si>
    <t>Cabo flexível 4 x 1,5 mm², fornecimento e instalação</t>
  </si>
  <si>
    <t>Caixa de passagem de concreto armado de 0,40 x 0,40 x 0,40m</t>
  </si>
  <si>
    <t>Caixa de passagem de eletroduto de lógica</t>
  </si>
  <si>
    <t>Calçada de concreto</t>
  </si>
  <si>
    <t>Cerca de arame farpado 4 fios com mourões a cada 1,0 m, esticadores de madeira, a cada 20, 0 m, inclusive transporte de mourão e arame farpado</t>
  </si>
  <si>
    <t>Cerca de arame farpado 4 fios com postes cada 2,5 m, esticadores de concreto a cada 25,0 m</t>
  </si>
  <si>
    <t>Cerca de arame farpado 8 fios com postes concreto 10 x 10 x 220 cm, a cada 1,5 m</t>
  </si>
  <si>
    <t>Concreto estrutural fck = 10,0 MPa, inclusive transportes areia, cimento e pedra britada</t>
  </si>
  <si>
    <t>Corrimão em eucalipto tratado</t>
  </si>
  <si>
    <t>Demolição de cerca de madeira com 4 fios</t>
  </si>
  <si>
    <t>Demolição de edificações</t>
  </si>
  <si>
    <t>Descida d'água em madeira e pedra de mão, tudo incluído</t>
  </si>
  <si>
    <t>Deslocamento de cerca de madeira com 4 fios de arame</t>
  </si>
  <si>
    <t>Eletroduto de aço galv. 1 1/4" inclusive abertura e fechamento de rasgos em alvenaria, e luvas</t>
  </si>
  <si>
    <t>Eletroduto de PVC diâmetro de 4", fornecimento e instalação</t>
  </si>
  <si>
    <t>Estrutura de madeira para telha cerâmica ancorada em laje ou alvenaria</t>
  </si>
  <si>
    <t>Fita isolante em rolo de 19 mm x 20 m, número 33 Scoth ou equivalente</t>
  </si>
  <si>
    <t>Haste cobreada para aterramento diâmetro 5/8" x 2,4m ( fornecimento e instalação)</t>
  </si>
  <si>
    <t>Isolador de Porcelana tipo roldana com rack 3 x 16, instalação</t>
  </si>
  <si>
    <t>Ladrilho hidráulico (argamassa cimento e areia 1:4), fornecimento e assentamento</t>
  </si>
  <si>
    <t>Mata-burro</t>
  </si>
  <si>
    <t>Passagem de gado (boca)</t>
  </si>
  <si>
    <t>Passagem de gado (sem guarda corpo)</t>
  </si>
  <si>
    <t>Passeio em concreto, largura 2,00m, acabamento em ladrilho hidráulico podotátil (L=0,40m)</t>
  </si>
  <si>
    <t>Pavimentação com pedra de mão (pé de moleque) argamassada</t>
  </si>
  <si>
    <t>Pintura com tinta a óleo em esquadria de ferros duas demãos</t>
  </si>
  <si>
    <t>Pintura em látex acrílica em parede externa, sem massa corrida, três demãos</t>
  </si>
  <si>
    <t>Pintura logomarca DER-ES em mourões de concreto ( baixo relevo )</t>
  </si>
  <si>
    <t>Porteira, confecção e colocação, inclusive fornecimento e transporte da madeira e chapa de aço</t>
  </si>
  <si>
    <t>Poste galvanizado 101mm simples, fornecimento e instalação</t>
  </si>
  <si>
    <t>Poste galvanizado 114 mm - 1boca, fornecimento e instalação</t>
  </si>
  <si>
    <t>Poste galvanizado 114mm - 2 bocas, fornecimento e instalação</t>
  </si>
  <si>
    <t>Rampa de pedestres, com piso em ladrilho hidráulico podotátil</t>
  </si>
  <si>
    <t>Rampa em pedra de mão (pé de moleque) argamassada e travada</t>
  </si>
  <si>
    <t>Remoção de camada vegetal</t>
  </si>
  <si>
    <t>Retirada de Defensa Metálica</t>
  </si>
  <si>
    <t>Retirada e recolocação de alambrado</t>
  </si>
  <si>
    <t>Sumidouro cilíndrico pré-moldado diam. 2,00m com 5 anéis inclusive escavação</t>
  </si>
  <si>
    <t>Suporte de concreto armado ( 15x15x280 ) com logomarca pintada em baixo relevo</t>
  </si>
  <si>
    <t>Arborização para paisagismo ( mudas viveiro de espera) com altura maior que 150 cm</t>
  </si>
  <si>
    <t>Arborização para paisagismo (mudas viveiro de espera) com altura até 150 cm</t>
  </si>
  <si>
    <t>Conformação manual de taludes</t>
  </si>
  <si>
    <t>Grama em placas, fornecimento e plantio (sem fixação com estacas)</t>
  </si>
  <si>
    <t>Gramínea em leiva, extração</t>
  </si>
  <si>
    <t>Gramínea em leiva, extração, plantio e transporte</t>
  </si>
  <si>
    <t>Gramíneas em sementes, fornecimento e plantio a lanço</t>
  </si>
  <si>
    <t>Hidrossemeadura simples em taludes</t>
  </si>
  <si>
    <t>Hidrossemeadura simples em terrenos planos</t>
  </si>
  <si>
    <t>Reflorestamento com espécies nativas da mata atlântica, mudas em sacolas ou tubetes</t>
  </si>
  <si>
    <t>Reunião de Comunicação Social inclusive material de consumo</t>
  </si>
  <si>
    <t>Revestimento vegetal com grama em placas, inclusive transporte de grama</t>
  </si>
  <si>
    <t>Revestimento vegetal por hidrossemeadura com manta de fibras vegetais</t>
  </si>
  <si>
    <t>Abraçadeira para fixação de semáforo em braço/coluna de diâmetro 101 ou 114 mm</t>
  </si>
  <si>
    <t>Anteparo 3 x 300 mm, fornecimento e instalação</t>
  </si>
  <si>
    <t>Balizador de concreto ( fornecimento e assentamento )</t>
  </si>
  <si>
    <t>Botoeira com sinal sonoro, fornecimento e instalação</t>
  </si>
  <si>
    <t>Cabos para rede de dados (sincronismo) blindado 2 x 20 awg, fornecimento e instalação</t>
  </si>
  <si>
    <t>Cones para sinalização, fornecimento e colocação</t>
  </si>
  <si>
    <t>Controlador Eletrônico Microprocessado 4 fases, fornecimento e instalação</t>
  </si>
  <si>
    <t>Controlador Eletrônico Microprocessado 6/6 fases, fornecimento e instalação</t>
  </si>
  <si>
    <t>Defensa de concreto tipo New Jersey, fornecimento e colocação</t>
  </si>
  <si>
    <t>Defensa metálica (1 lâmina com espessura = 3 mm), fornecimento e colocação</t>
  </si>
  <si>
    <t>Defensa metálica (2 lâminas com espessuras = 3mm) inclusive acessórios, fornecimento e colocação</t>
  </si>
  <si>
    <t>Elementos de madeira para sinalização - cavaletes</t>
  </si>
  <si>
    <t>Grupo focal repetidor 2x200 mm com lâmpada LED, fornecimento e instalação</t>
  </si>
  <si>
    <t>Grupo focal repetidor 3x200 mm com lâmpada LED, fornecimento e instalação</t>
  </si>
  <si>
    <t>Grupo focal repetidor 3x300 mm com lâmpada LED, fornecimento e instalação</t>
  </si>
  <si>
    <t>Ondulação transversal em CBUQ</t>
  </si>
  <si>
    <t>Ondulação transversal em concreto</t>
  </si>
  <si>
    <t>Pintura acrílica sobre capa asfáltica</t>
  </si>
  <si>
    <t>Pintura de setas e zebrados em material termoplástico - 5 anos ( por extrusão)</t>
  </si>
  <si>
    <t>Sinalização com chapa em alumínio revestida em película</t>
  </si>
  <si>
    <t>Sinalização horizontal TMD=200, vida útil 2 a 3 anos, taxa=0,40 L/m²</t>
  </si>
  <si>
    <t>Sinalização horizontal TMD=400, vida útil 2 a 3 anos, taxa=0,60 L/m²</t>
  </si>
  <si>
    <t>Sinalização horizontal TMD=600, vida útil 2 a 3 anos, taxa=0,80 L/m²</t>
  </si>
  <si>
    <t>Sinalização horizontal TMD=600, vida útil 3 anos, taxa=3,0 kg/m² material termoplástico )</t>
  </si>
  <si>
    <t>Sinalização noturna ( fio com lâmpada e balde ), fornecimento e instalação</t>
  </si>
  <si>
    <t>Sinalização vertical com chapa em esmalte sintético</t>
  </si>
  <si>
    <t>Sinalização vertical com chapa revestida em película, inclusive suporte em madeira</t>
  </si>
  <si>
    <t>Sonorizador</t>
  </si>
  <si>
    <t>Tacha refletiva birrefletorizada, fornecimento e aplicação</t>
  </si>
  <si>
    <t>Tachão refletivo birrefletorizado, fornecimento e aplicação</t>
  </si>
  <si>
    <t>Aluguel mensal de automóvel utilitário inclusive combustível, exclusive motorista</t>
  </si>
  <si>
    <t>Aplicação de jato de ar comprimido para limpeza de trincas</t>
  </si>
  <si>
    <t>Arborização (mudas de árvores com altura até 1,50 m)</t>
  </si>
  <si>
    <t>Boca de bueiro tubular em concreto ciclópico inclusive escavação, tudo incluído</t>
  </si>
  <si>
    <t>Caixa coletora em concreto fck=10,0 MPa inclusive escavação, tudo incluído</t>
  </si>
  <si>
    <t>Carga manual de material de limpeza de galerias urbanas</t>
  </si>
  <si>
    <t>CBUQ - Usinagem, aquisição e transporte dos materiais</t>
  </si>
  <si>
    <t>Cerca com mourões de madeira, inclusive escavação e transporte de mourão e arame farpado</t>
  </si>
  <si>
    <t>Colchão drenante de brita 1, inclusive fornecimento, espalhamento, compactação e transporte da brita</t>
  </si>
  <si>
    <t>Compactação de subleito</t>
  </si>
  <si>
    <t>Conformação de taludes de corte</t>
  </si>
  <si>
    <t>Corpo e berço de bueiro tubular, inclusive transporte do tubo</t>
  </si>
  <si>
    <t>Demolição e remoção de estrutura de pavimento inclusive capa asfáltica</t>
  </si>
  <si>
    <t>Desmatamento, destocamento e limpeza</t>
  </si>
  <si>
    <t>Desobstrução manual de valetas</t>
  </si>
  <si>
    <t>Dreno profundo D=0,20 m com enchimento brita e areia, tudo incluído</t>
  </si>
  <si>
    <t>Escavação, carga e transporte de material de 1º categoria</t>
  </si>
  <si>
    <t>Fresagem de pavimento asfáltico à frio, inclusive transporte do material</t>
  </si>
  <si>
    <t>Imprimação inclusive fornecimento e transporte do CM-30</t>
  </si>
  <si>
    <t>Lama asfáltica (faixa I - ISSA) (tudo incluído)</t>
  </si>
  <si>
    <t>Lama asfáltica (faixa II - ISSA) (tudo incluído)</t>
  </si>
  <si>
    <t>Lama asfáltica (faixa III - ISSA) (tudo incluído)</t>
  </si>
  <si>
    <t>Lama asfáltica (faixa IV - ISSA) (tudo incluído)</t>
  </si>
  <si>
    <t>Limpeza de sarjeta e meio-fio</t>
  </si>
  <si>
    <t>Limpeza e desobstrução de bueiros</t>
  </si>
  <si>
    <t>Limpeza e desobstrução de caixa coletora</t>
  </si>
  <si>
    <t>Limpeza e pintura de guarda-corpo</t>
  </si>
  <si>
    <t>Meio-fio pré-moldado em concreto, inclusive caiação e transporte do meio-fio</t>
  </si>
  <si>
    <t>Obturação de buracos com CBUQ (tudo incluído)</t>
  </si>
  <si>
    <t>Obturação de buracos com PMF (tudo incluído)</t>
  </si>
  <si>
    <t>Obturação de buracos com PMF usinado pelo DER-ES (tudo incluído)</t>
  </si>
  <si>
    <t>Pintura de dispositivos de drenagem</t>
  </si>
  <si>
    <t>Pintura de ligação, inclusive fornecimento e transporte da emulsão</t>
  </si>
  <si>
    <t>Pintura de pontes a base de cal</t>
  </si>
  <si>
    <t>Placas de sinalização, assentamento</t>
  </si>
  <si>
    <t>Placas de sinalização, inclusive materiais, substituição</t>
  </si>
  <si>
    <t>PMF - Usinagem, aquisição e transportes dos materiais</t>
  </si>
  <si>
    <t>Recomposição de revestimento c/ CBUQ - Inclusive fornecimento e transporte dos materiais</t>
  </si>
  <si>
    <t>Recomposição de revestimento c/ PMF - Inclusive fornecimento e transporte dos materiais</t>
  </si>
  <si>
    <t>Recomposição de revestimento primário (tudo incluído)</t>
  </si>
  <si>
    <t>Recomposição mecânica de aterros</t>
  </si>
  <si>
    <t>Reconformação mecânica de plataforma (patrolamento)</t>
  </si>
  <si>
    <t>Remendo com massa asfáltica fria (tudo incluído)</t>
  </si>
  <si>
    <t>Remendo com massa asfáltica fria usinada pelo DER-ES (tudo incluído)</t>
  </si>
  <si>
    <t>Remendo com massa asfáltica quente (tudo incluído)</t>
  </si>
  <si>
    <t>Remoção mecânica de barreiras</t>
  </si>
  <si>
    <t>Reparo de bueiros celulares (inclusive boca)</t>
  </si>
  <si>
    <t>Reparo de bueiros tubulares</t>
  </si>
  <si>
    <t>Reparo de cerca ( substituição de mourões, grampo e arame farpado), inclusive transportes de todos os materiais</t>
  </si>
  <si>
    <t>Reparo de guarda-corpo</t>
  </si>
  <si>
    <t>Reparo de meio-fio, inclusive caiação</t>
  </si>
  <si>
    <t>Reparo de muros de arrimo</t>
  </si>
  <si>
    <t>Reparo de sarjeta, inclusive caiação</t>
  </si>
  <si>
    <t>Retirada de placas de sinalização</t>
  </si>
  <si>
    <t>Roçada mecanizada</t>
  </si>
  <si>
    <t>Sarjeta em concreto fck=10,0 MPa inclusive caiação, tudo incluído</t>
  </si>
  <si>
    <t>Selagem de trincas, inclusive transporte de areia e emulsão</t>
  </si>
  <si>
    <t>Sinalização horizontal - taxa 0,6 l/m², tudo incluído</t>
  </si>
  <si>
    <t>Sinalização vertical, inclusive transporte de placa sinalização e madeira</t>
  </si>
  <si>
    <t>Sub-base de solo estabilizada granulométricamente sem mistura inclusive escavação e carga</t>
  </si>
  <si>
    <t>Tapa-panela, inclusive transporte de material de 1ª categoria</t>
  </si>
  <si>
    <t>TSD - Tratamento superficial duplo incl. transporte dos materiais</t>
  </si>
  <si>
    <t>Valeta em concreto fck=10,0 MPa, tudo incluído</t>
  </si>
  <si>
    <t>Valeta não revestida</t>
  </si>
  <si>
    <t>Aluguel mensal de barco de alumínio 4,20 m com motor 15 HP (equipamentos)</t>
  </si>
  <si>
    <t>Arrasamento estaca concreto D = 0,80 m com martelete pneumático</t>
  </si>
  <si>
    <t>Escoramento para blocos submersos, inclusive transporte da madeira</t>
  </si>
  <si>
    <t>Estaca de eucalipto D= 0,20 m, fornecimento, transporte, cravação e perda</t>
  </si>
  <si>
    <t>Estaca metálica dupla exclusive fornecimento de trilhos</t>
  </si>
  <si>
    <t>Estaca metálica, fornecimento, transporte, perdas, solda, emenda, corte e cravação de TR- 68</t>
  </si>
  <si>
    <t>Estaca metálica, fornecimento, transporte, perdas, solda, emenda, corte e cravação de trilho TR- 57</t>
  </si>
  <si>
    <t>Estaca metálica simples exclusive fornecimento de trilhos</t>
  </si>
  <si>
    <t>Estaca tipo Franki D = 520 mm</t>
  </si>
  <si>
    <t>Perfuração rotativa inclinada, em solo, com coroa de Widia, diâmetro 150mm</t>
  </si>
  <si>
    <t>Perfuração rotativa inclinada, em solo, com coroa de Widia, diâmetro 75mm</t>
  </si>
  <si>
    <t>Placas pré-moldadas para forma de tabuleiro de ponte</t>
  </si>
  <si>
    <t>Remoção de superestrutura de pontes com auxilio de guindaste para 40 toneladas</t>
  </si>
  <si>
    <t>Acabamento em concreto fresco (15,0 MPA), para pavimento, inclusive endurecedor químico de superfície</t>
  </si>
  <si>
    <t>Acessório para tirante protendido de aço Rocsolo ou similar diâmetro 29,3 mm</t>
  </si>
  <si>
    <t>Acessório para tirante protendido de aço ST 85/105</t>
  </si>
  <si>
    <t>dm3</t>
  </si>
  <si>
    <t>Chapas de aço SAC 41 de 1/4" para passarelas, fornecimento, soldagem e montagem</t>
  </si>
  <si>
    <t>Concreto projetado com cimento especial</t>
  </si>
  <si>
    <t>Concreto projetado com cimento especial, inclusive aditivo de pega Sigunit STM-35 AF</t>
  </si>
  <si>
    <t>Conectores diâmetro 16mm (h=10cm), fornecimento e soldagem</t>
  </si>
  <si>
    <t>Estrutura metálica provisória para macaqueamento de laje de ponte</t>
  </si>
  <si>
    <t>Formas curvas de madeira sem reutilização, inclusive fornecimento e transporte das madeiras</t>
  </si>
  <si>
    <t>Formas planas de madeirit meso e superestrutura com 4 reaproveitamentos esp. = 17 mm, inclusive fornecimento e transporte das madeiras</t>
  </si>
  <si>
    <t>Furação, fornecimento e fixação de grampos diam.16 mm com resina epoxi (prof. 50 cm)</t>
  </si>
  <si>
    <t>Furação, fornecimento e fixação de grampos 10 mm com resina epoxi</t>
  </si>
  <si>
    <t>Guarda corpo em toras de eucalipto conf. projeto</t>
  </si>
  <si>
    <t>Guarda corpo padrão (tipo DNIT)</t>
  </si>
  <si>
    <t>Hidrojateamento de superfícies metálicas</t>
  </si>
  <si>
    <t>Injeção de calda de cimento para chumbamento de tirantes</t>
  </si>
  <si>
    <t>SC</t>
  </si>
  <si>
    <t>Injeção de epoxi em fissuras, inclusive preparo e montagem de bicos de injeção</t>
  </si>
  <si>
    <t>Junta perfil elastomérico de vedação p/pontes c/abertura média de 50mm ± 25mm,inclus. lábios poliméricos-Marca Ref JEENE mod.JJ-5070 VV(substituição)</t>
  </si>
  <si>
    <t>Perfuração de concreto</t>
  </si>
  <si>
    <t>Perfuração de rocha para fixação de chumbadores</t>
  </si>
  <si>
    <t>Pintura a cal em pontes (2 demãos)</t>
  </si>
  <si>
    <t>Recuperação estrutural com uso de argamassa polimérica (espessura média=3,5cm)</t>
  </si>
  <si>
    <t>Tirante de Aço CA-50, diâmetro de 25mm (1"), para comprimentos até 6m</t>
  </si>
  <si>
    <t>Tirante de aço ST 50/55, para carga trab. até 22 t, diam.32mm, incluindo fornecimento da bainha proteção anticorrosiva, preparo e colocação no furo.</t>
  </si>
  <si>
    <t>Tirante protendido em Aço GEWI 50/55 ou similar, diâmetro de 32mm</t>
  </si>
  <si>
    <t>Aquisição de solo de jazida comercial (saibreira)</t>
  </si>
  <si>
    <t>Bonificação de 15,28% sobre aquisição de materiais</t>
  </si>
  <si>
    <t>Carga de material de 1ª categoria em Vias Urbanas</t>
  </si>
  <si>
    <t>Carga de material de 2ª categoria (solo, areia, brita, excl. rocha escavada) em Vias Urbanas</t>
  </si>
  <si>
    <t>Carga de material de 3ª categoria (rocha) em Vias Urbanas</t>
  </si>
  <si>
    <t>Compactação de aterros 100% PI em Vias Urbanas</t>
  </si>
  <si>
    <t>Compactação de aterros 100% PN em Vias Urbanas</t>
  </si>
  <si>
    <t>Escalonamento de taludes com escavadeira em Vias Urbanas</t>
  </si>
  <si>
    <t>Escavação, carga de material de 3ª categoria (fogo controlado) em Vias Urbanas</t>
  </si>
  <si>
    <t>Escavação e carga de material de barreira (remoção) em Vias Urbanas</t>
  </si>
  <si>
    <t>Escavação e carga de material de 1ª categoria com escavadeira em Vias Urbanas</t>
  </si>
  <si>
    <t>Escavação e carga de material de 2ª categoria com escavadeira em Vias Urbanas</t>
  </si>
  <si>
    <t>Escavação e carga de material de 3ª categoria (H bancada &gt;1,0 m) em Vias Urbanas</t>
  </si>
  <si>
    <t>Fragmentação de rocha (fogacheamento) em Vias Urbanas</t>
  </si>
  <si>
    <t>Limpeza de acostamento em Vias Urbanas</t>
  </si>
  <si>
    <t>Limpeza e desmatamento em área alagada (pântano) com ferr. man., incl. moto serra em Vias Urbanas</t>
  </si>
  <si>
    <t>Pré-fissuramento de taludes de rocha em Vias Urbanas</t>
  </si>
  <si>
    <t>Recomposição vegetal de jazidas, empréstimos e bota-fora em Vias Urbanas</t>
  </si>
  <si>
    <t>Base de brita graduada, inclusive fornecimento, exclusive transporte da brita em Vias Urbanas</t>
  </si>
  <si>
    <t>Base de brita 1, inclusive fornecimento, exclusive transporte da brita em Vias Urbanas</t>
  </si>
  <si>
    <t>Demolição e remoção de pavimento asfáltico em Vias Urbanas</t>
  </si>
  <si>
    <t>Pavimentação com blocos de concreto (35 MPa), esp.=08cm, sobre colchão de areia 5cm, inclusive fornecim. e transporte blocos e areia, em Vias Urbanas</t>
  </si>
  <si>
    <t>Remoção de capa asfáltica em TSS, TSD, ou TST exclusive transporte em Vias Urbanas</t>
  </si>
  <si>
    <t>Remoção de meio fio em Vias Urbanas</t>
  </si>
  <si>
    <t>Remoção de pavimentação poliédrica em Vias Urbanas</t>
  </si>
  <si>
    <t>Remoção e reassentamento de blocos de concreto, inclusive perdas em Vias Urbanas</t>
  </si>
  <si>
    <t>Remoção e reassentamento de paralelepípedos, inclusive perdas em Vias Urbanas</t>
  </si>
  <si>
    <t>Sub-base de brita graduada, inclusive fornecimento e transporte da brita em Vias Urbanas</t>
  </si>
  <si>
    <t>Sub-base de brita 1, inclusive fornecimento, exclusive transporte da brita em Vias Urbanas</t>
  </si>
  <si>
    <t>Alvenaria de bloco (39 x 19 x 19) cm espessura 19 cm em Vias Urbanas</t>
  </si>
  <si>
    <t>Andaime suspenso em madeira, inclusive montagem e desmontagem em Vias Urbanas</t>
  </si>
  <si>
    <t>Apicoamento manual de superfície de concreto em Vias Urbanas</t>
  </si>
  <si>
    <t>Apiloamento manual em Vias Urbanas</t>
  </si>
  <si>
    <t>Argamassa cimento e areia traço 1:4 em Vias Urbanas</t>
  </si>
  <si>
    <t>Argamassa cimento (nata) em Vias Urbanas</t>
  </si>
  <si>
    <t>Argamassa de cimento e areia, traço 1:4, consumo de cimento 400 kg/m³ em Vias Urbanas</t>
  </si>
  <si>
    <t>Berço de concreto ciclópico para BDTC diâmetro 0,60 m em Via Urbanas</t>
  </si>
  <si>
    <t>Berço em brita para BSTC diâm. = 0,30 m em Vias Urbanas</t>
  </si>
  <si>
    <t>Berço em brita para BSTC diâm. = 0,40 m em Vias Urbanas</t>
  </si>
  <si>
    <t>Berço em brita para BSTC diâm. = 0,60 m em Vias Urbanas</t>
  </si>
  <si>
    <t>Berço em brita para BSTC diam. = 0,80 m em Vias Urbanas</t>
  </si>
  <si>
    <t>Boca de BDCC 2,00 x 1,20m conforme projeto em Vias Urbanas</t>
  </si>
  <si>
    <t>Boca de BDCC 2,00 x 2,50 m em Vias Urbanas</t>
  </si>
  <si>
    <t>Boca de BSCC 2,50 x 2,50 m, projeto DNIT em Vias Urbanas</t>
  </si>
  <si>
    <t>Boca de lobo simples em blocos pré-moldados CR(0,40 x 0,80 m) em Vias Urbanas</t>
  </si>
  <si>
    <t>Bueiro Metálico BSTM - D= 3,00 m - T.L. com tratamento epóxi e=2,7 mm - método não destrutivo em Vias Urbanas</t>
  </si>
  <si>
    <t>Caiação de meio fios, sarjetas, etc. em Vias Urbanas</t>
  </si>
  <si>
    <t>Caixa Boca de Lobo em bloco pré-moldado para diâm. = 0,80m (1,20 x 1,20m) (Vias Urbanas)</t>
  </si>
  <si>
    <t>Caixa Boca de Lobo em bloco pré-moldado para diâm. = 1,20m(1,50 x 1,50m) (Vias Urbanas)</t>
  </si>
  <si>
    <t>Caixa Boca de Lobo em bloco pré-moldado para diâm.= 0,30m e 0,40m (0,80 x 0,80m) (Vias Urbanas)</t>
  </si>
  <si>
    <t>Caixa Boca de Lobo em bloco pré-moldado 1,20 x 1,20m em Vias Urbanas</t>
  </si>
  <si>
    <t>Caixa coletora concreto armado H= 2,00m, inclusive escavação em Vias Urbanas</t>
  </si>
  <si>
    <t>Caixa coletora concreto armado H= 2,50m, inclusive escavação em Vias Urbanas</t>
  </si>
  <si>
    <t>Caixa coletora em bloco pré-moldado para d=0,60m (1,00 x 1,00m) em Vias Urbanas</t>
  </si>
  <si>
    <t>Caixa coletora em bloco pré-moldado para d=0,80m (1,20 x 1,20m) em Vias Urbanas</t>
  </si>
  <si>
    <t>Caixa de concreto para BSTC diâmetro 0,40 m H=1,60 m em Vias Urbanas</t>
  </si>
  <si>
    <t>Caixa de concreto para BSTC diâmetro 0,60m H=2,00m em Vias Urbanas</t>
  </si>
  <si>
    <t>Caixa de concreto para BSTC diâmetro 0,80m H=2,50m em Vias Urbanas</t>
  </si>
  <si>
    <t>Caixa de concreto para BSTC diâmetro 1,00m H=3,00m em Vias Urbanas</t>
  </si>
  <si>
    <t>Caixa de passagem em bloco pré-moldado para d=0,60m (1,00x1,00m) em Vias Urbanas</t>
  </si>
  <si>
    <t>Caixa de passagem em bloco pré-moldado para d=0,80m (1,20 x 1,20m) em Vias Urbanas</t>
  </si>
  <si>
    <t>Caixa de passagem em bloco pré-moldado para d=1,00m (1,30 x 1,30m) em Vias Urbanas</t>
  </si>
  <si>
    <t>Caixa de passagem em bloco pré-moldado para d=1,20m (1,50 x 1,50m) em Vias Urbanas</t>
  </si>
  <si>
    <t>Caixa de passagem para tubos de D=0,40m H=1,10m em Vias Urbanas</t>
  </si>
  <si>
    <t>Caixa de passagem para tubos de D=0,60m H=1,30m em Vias Urbanas</t>
  </si>
  <si>
    <t>Caixa de passagem para tubos de D=0,80m H=1,50m em Vias Urbanas</t>
  </si>
  <si>
    <t>Caixa de passagem para tubos de D=1,00m H=1,80m em Vias Urbanas</t>
  </si>
  <si>
    <t>Caixa de passagem (2,50 x 2,50m) em Vias Urbanas</t>
  </si>
  <si>
    <t>Caixa para rede de dutos dimensões 100 x100 x100 cm, em Vias Urbanas</t>
  </si>
  <si>
    <t>Caixa para rede de dutos dimensões 60 x 60 x 60 cm, em Vias Urbanas</t>
  </si>
  <si>
    <t>Caixa ralo com grelha de concreto em blocos pré-moldados - CRG - Vias Urbanas</t>
  </si>
  <si>
    <t>Caixa ralo de elementos pré-moldados em concreto (tudo incluído) em Vias Urbanas</t>
  </si>
  <si>
    <t>Caixa ralo em blocos pré-moldados e grelha articulada em FFA em Vias Urbanas</t>
  </si>
  <si>
    <t>Canaleta com grelha DP-1, inclusive transporte da grelha em Vias Urbanas</t>
  </si>
  <si>
    <t>Canaleta de concreto retangular (0,130m³/m) inclusive caiação em Vias Urbanas</t>
  </si>
  <si>
    <t>Canaleta de concreto (0,130m³/m) forma trapezoidal inclusive caiação em Vias Urbanas</t>
  </si>
  <si>
    <t>Cerca de tela de arame galvanizado h=1,20m em Vias Urbanas</t>
  </si>
  <si>
    <t>Chapisco com argamassa de cimento e areia 1:3 em Vias Urbanas</t>
  </si>
  <si>
    <t>Chapisco com argamassa de cimento e pedrisco 1:4 em Vias Urbanas</t>
  </si>
  <si>
    <t>Concreto de regularização em Vias Urbanas</t>
  </si>
  <si>
    <t>Concreto estrutural fck = 20,0 MPa com plastificante em Vias Urbanas</t>
  </si>
  <si>
    <t>Concreto estrutural fck = 20,0 MPa em Vias Urbanas</t>
  </si>
  <si>
    <t>Concreto estrutural fck = 25,0 MPa com plastificante em Vias Urbanas</t>
  </si>
  <si>
    <t>Concreto estrutural fck = 25,0 MPa em Vias Urbanas</t>
  </si>
  <si>
    <t>Concreto estrutural fck = 30,0 MPa com plastificante em Vias Urbanas</t>
  </si>
  <si>
    <t>Concreto estrutural fck = 30,0 MPa em Vias Urbanas</t>
  </si>
  <si>
    <t>Concreto estrutural fck = 35,0 MPa com micro-silica e Sikacrete ou equivalente em Vias Urbanas</t>
  </si>
  <si>
    <t>Concreto submerso fck = 20,0 MPa em Vias Urbanas</t>
  </si>
  <si>
    <t>Corpo BDTC (grota) diâmetro 0,80 m CA-1 PB exclusive escavação e reaterro, inclusive transporte do tubo em Vias Urbanas</t>
  </si>
  <si>
    <t>Corpo BSTC diâmetro 0,20 m C.S. MF inclusive escavação, reaterro e transporte do tubo em Vias Urbanas</t>
  </si>
  <si>
    <t>Corpo BSTC (greide) diâmetro 0,60 m CA-1 PB inclusive escavação, reaterro e transporte do tubo em Vias Urbanas</t>
  </si>
  <si>
    <t>Corpo BSTC (greide) diâmetro 1,00 m CA-1 MF inclusive escavação, reaterro e transporte do tubo em Vias Urbanas</t>
  </si>
  <si>
    <t>Corpo BSTC (grota) diâmetro 1,00 m CA-1 MF exclusive escavação e reaterro, inclusive transporte do tubo em Vias Urbanas</t>
  </si>
  <si>
    <t>Corpo BSTC (grota) diâmetro 1,50 m CA-2 MF exclusive escavação e reaterro, inclusive transporte do tubo em Vias Urbanas</t>
  </si>
  <si>
    <t>Corpo BTTC (grota) diâmetro 0,80 m CA-1 MF exclusive escavação e reaterro, inclusive transporte do tubo em Vias Urbanas</t>
  </si>
  <si>
    <t>Corpo BTTC (grota) diâmetro 1,50 m CA-2 MF exclusive escavação e reaterro, inclusive transporte do tubo em Vias Urbanas</t>
  </si>
  <si>
    <t>Corpo de BDCC 1,00 x 1,00 m em Vias Urbanas</t>
  </si>
  <si>
    <t>Corpo de BDCC 1,50 x 1,50 m projeto DNIT para H &lt; = 2,50 m em Vias Urbanas</t>
  </si>
  <si>
    <t>Corpo de BDCC 1,50 x 1,50 m projeto DNIT para 2,50 &lt; H &lt; 5,00 m em Vias Urbanas</t>
  </si>
  <si>
    <t>Corpo de BDCC 2,00 x 2,00 m projeto DNIT para H &lt; = 2,50 m em Vias Urbanas</t>
  </si>
  <si>
    <t>Corpo de BDCC 2,00 x 2,00 m projeto DNIT para 2,50 &lt; H &lt; 5,00 m em Vias Urbanas</t>
  </si>
  <si>
    <t>Corpo de BDCC 2,00 x 2,50 m em Vias Urbanas</t>
  </si>
  <si>
    <t>Corpo de BDCC 2,00 x 3,00 m projeto DNIT p/ 2,50 &lt; H &lt; 5,00 m em Vias Urbanas</t>
  </si>
  <si>
    <t>Corpo de BDCC 2,00 x 3,00 m projeto DNIT para H &lt; = 2,50 m em Vias Urbanas</t>
  </si>
  <si>
    <t>Corpo de BDCC 2,50 x 2,00m - tudo incluído conforme projeto em Vias Urbanas</t>
  </si>
  <si>
    <t>Corpo de BDCC 2,50 x 2,50 m projeto DNIT p/ 2,50&lt; H &lt;5,00 m em Vias Urbanas</t>
  </si>
  <si>
    <t>Corpo de BDCC 2,50 x 2,50 m projeto DNIT para H&lt;=2,50m em Vias Urbanas</t>
  </si>
  <si>
    <t>Corpo de BDCC 2,50 x 3,00 m projeto DNIT p/ H &lt;= 2,50 m em Vias Urbanas</t>
  </si>
  <si>
    <t>Corpo de BDCC 2,50 x 3,00 m projeto DNIT p/ 2,50 &lt; H &lt; 5,00 m em Vias Urbanas</t>
  </si>
  <si>
    <t>Corpo de BDCC 3,00 x 3,00 m projeto DNIT p/ 2,50 &lt; H &lt; 5,00 m em Vias Urbanas</t>
  </si>
  <si>
    <t>Corpo de BSCC 1,50 x 1,50 m projeto DNIT p/ H &lt;= 2,50 m em Vias Urbanas</t>
  </si>
  <si>
    <t>Corpo de BSCC 1,50x1,50m projeto DNIT p/ 2,50&lt; H &lt;5,00m em Vias Urbanas</t>
  </si>
  <si>
    <t>Corpo de BSCC 2,00x2,00m projeto DNIT p/ H&lt;=2,50m em Vias Urbanas</t>
  </si>
  <si>
    <t>Corpo de BSCC 2,00x2,00m projeto DNIT p/ 2,50&lt; H &lt;5,00m em Vias Urbanas</t>
  </si>
  <si>
    <t>Corpo de BSCC 2,00x3,00m projeto DNIT p/ H&lt;=2,50m em Vias Urbanas</t>
  </si>
  <si>
    <t>Corpo de BSCC 2,00x3,00m projeto DNIT p/ 2,50&lt; H &lt;5,00m em Vias Urbanas</t>
  </si>
  <si>
    <t>Corpo de BSCC 2,50 x 2,50 m, para H &lt; = 2,50 m em Vias Urbanas</t>
  </si>
  <si>
    <t>Corpo de BSCC 2,50x2,50m projeto DNIT para 2,50&lt; H &lt;5,00m em Vias Urbanas</t>
  </si>
  <si>
    <t>Corpo de BSCC 2,50x3,00m projeto DNIT para H&lt;=2,50m em Vias Urbanas</t>
  </si>
  <si>
    <t>Corpo de BSCC 2,50x3,00m projeto DNIT para 2,50&lt; H &lt;5,00m em Vias Urbanas</t>
  </si>
  <si>
    <t>Corpo de BSCC 3,00x3,00m projeto DNIT para H&lt;=2,50m em Vias Urbanas</t>
  </si>
  <si>
    <t>Corpo de BSCC 3,00x3,00m projeto DNIT para 2,50&lt; H &lt;5,00m em Vias Urbanas</t>
  </si>
  <si>
    <t>Corpo de BTCC 1,50 x 1,50 m projeto DNIT para H &lt;= 2,50 m em Vias Urbanas</t>
  </si>
  <si>
    <t>Corpo de BTCC 1,50 x 1,50 m projeto DNIT para 2,50 &lt; H &lt; 5,00 m em Vias Urbanas</t>
  </si>
  <si>
    <t>Corpo de BTCC 2,00 x 2,00 m projeto DNIT para H &lt;= 2,50 m em Vias Urbanas</t>
  </si>
  <si>
    <t>Corpo de BTCC 2,00 x 2,00 m projeto DNIT para 2,50 &lt; H &lt; 5,00 m em Vias Urbanas</t>
  </si>
  <si>
    <t>Corpo de BTCC 2,00 x 3,00 m projeto DNIT para H &lt; = 2,50 m em Vias Urbanas</t>
  </si>
  <si>
    <t>Corpo de BTCC 2,00 x 3,00 m projeto DNIT para 2,50 &lt; H &lt; 5,00 m em Vias Urbanas</t>
  </si>
  <si>
    <t>Corpo de BTCC 2,50 x 2,50 m projeto DNIT para H &lt; = 2,50 m em Vias Urbanas</t>
  </si>
  <si>
    <t>Corpo de BTCC 2,50 x 2,50 m projeto DNIT para 2,50 &lt; H &lt; 5,00 m em Vias Urbanas</t>
  </si>
  <si>
    <t>Corpo de BTCC 2,50 x 3,00 m projeto DNIT para H &lt; = 2,50 m em Vias Urbanas</t>
  </si>
  <si>
    <t>Corpo de BTCC 2,50 x 3,00 m projeto DNIT para H &lt; = 2,50 m em vias Urbanas</t>
  </si>
  <si>
    <t>Corpo de BTCC 2,50 x 3,00 m projeto DNIT para 2,50 &lt; H &lt; 5,00 m em Vias Urbanas</t>
  </si>
  <si>
    <t>Corpo de BTCC 3,00 x 3,00 m projeto DNIT para H &lt; = 2,50 m em Vias Urbanas</t>
  </si>
  <si>
    <t>Corpo de BTCC 3,00 x 3,00 m projeto DNIT para 2,50 &lt; H &lt; 5,00 m em Vias Urbanas</t>
  </si>
  <si>
    <t>Corta-rio (escavação mecânica em material de 1ª cat.) H=1,50 a 3,00 m em Vias Urbanas</t>
  </si>
  <si>
    <t>Corta-rio (escavação mecânica em material de 2ª cat.) H=1,50 a 3,00m em Vias Urbanas</t>
  </si>
  <si>
    <t>Corta-rio (escavação mecânica em material de 3º cat.) H=0,00 a 1,50m em Vias Urbanas</t>
  </si>
  <si>
    <t>Demolição manual alvenaria tijolo furado assentado com argamassa em Vias Urbanas</t>
  </si>
  <si>
    <t>Demolição manual de concreto armado em Vias Urbanas</t>
  </si>
  <si>
    <t>Demolição manual de concreto simples ou ciclópico em Vias Urbanas</t>
  </si>
  <si>
    <t>Demolição mecânica de concreto em Vias Urbanas</t>
  </si>
  <si>
    <t>Descida d'água concreto simples (degraus) c/ caiação (DSA-03) apoio em Vias Urbanas</t>
  </si>
  <si>
    <t>Deslocamento de cerca de tela galvanizada fio 12 malha 3" x 3", em Vias Urbanas</t>
  </si>
  <si>
    <t>Dreno ou Barbacã em tubo PVC, diâmetro de 2" em Vias Urbanas</t>
  </si>
  <si>
    <t>Dreno profundo solo c/tubo PEAD perfur. D=100mm envolto geotêxtil não tecido RT16kn, preench.c/brita, inclus.transp.tubo exclus transp.brita V Urbanas</t>
  </si>
  <si>
    <t>Eletroduto para rede de lógica, inclusive conexões, em Vias Urbanas</t>
  </si>
  <si>
    <t>Eletroduto PVC diâmetro 75mm, fornecimento e assentamento em Vias Urbanas</t>
  </si>
  <si>
    <t>Eletroduto PVC rígido roscável diâm. 50 mm, fornecimento e assentamento em Vias Urbanas</t>
  </si>
  <si>
    <t>Eletroduto tipo Kanaflex diâmetro 1 1/2", fornecimento e assentamento em Vias Urbanas</t>
  </si>
  <si>
    <t>Eletroduto tipo Kanaflex diâmetro 2", fornecimento e assentamento em Vias Urbanas</t>
  </si>
  <si>
    <t>Eletroduto tipo Kanaflex diâmetro 4", fornecimento e assentamento em Vias Urbanas</t>
  </si>
  <si>
    <t>Escavação manual em mat. 1ª cat. H= 0,00 a 1,50 m c/ esgotamento em Vias Urbanas</t>
  </si>
  <si>
    <t>Escavação manual em mat. 1ª cat. H= 0,00 a 1,50 m em Vias Urbanas</t>
  </si>
  <si>
    <t>Escavação manual em mat. 1ª cat. H= 1,50 a 3,00 m c/ esgotamento em Vias Urbanas</t>
  </si>
  <si>
    <t>Escavação manual em mat. 1ª cat. H= 1,50 a 3,00 m em Vias Urbanas</t>
  </si>
  <si>
    <t>Escavação manual em mat. 1ª cat. H= 3,00 a 4,50 m c/ esgotamento, em Vias Urbanas</t>
  </si>
  <si>
    <t>Escavação manual em mat. 1ª cat. H= 3,00 a 4,50 m, em Vias Urbanas</t>
  </si>
  <si>
    <t>Escavação manual em mat. 2ª cat. H= 0,00 a 1,50 m c/ esgotamento, em Vias Urbanas</t>
  </si>
  <si>
    <t>Escavação manual em mat. 2ª cat. H= 0,00 a 1,50 m s/ detonação, em Vias Urbanas</t>
  </si>
  <si>
    <t>Escavação manual em mat. 2ª cat. H= 1,50 a 3,00 m c/ esgotamento, em Vias Urbanas</t>
  </si>
  <si>
    <t>Escavação manual em mat. 2ª cat. H= 1,50 a 3,00 m s/ detonação, em Vias Urbanas</t>
  </si>
  <si>
    <t>Escavação manual em mat. 2ª cat. H= 3,00 a 4,50 m c/ esgotamento, em Vias Urbanas</t>
  </si>
  <si>
    <t>Escavação manual em mat. 2ª cat. H= 3,00 a 4,50 m s/ detonação, em Vias Urbanas</t>
  </si>
  <si>
    <t>Escavação manual em mat. 3ª cat. H= 0,00 a 1,50 m, a fogo, em Vias Urbanas</t>
  </si>
  <si>
    <t>Escavação manual furos, valetas mat. 1ª cat. H= 0,00 a 1,50 m (dim. reduz.), em Vias Urbanas</t>
  </si>
  <si>
    <t>Escavação mecânica em material de 1ª cat. H= 0,00 a 1,50 m, em Vias Urbanas</t>
  </si>
  <si>
    <t>Escavação mecânica em material de 1ª cat. H= 1,50 a 3,00 m, em Vias Urbanas</t>
  </si>
  <si>
    <t>Escavação mecânica em material de 1ª cat. H= 3,00 a 4,50 m, em Vias Urbanas</t>
  </si>
  <si>
    <t>Escavação mecânica em material de 2ª cat. H= 0,00 a 1,50 m, em Vias Urbanas</t>
  </si>
  <si>
    <t>Escavação mecânica em material de 2ª cat. H= 1,50 a 3,00 m, em Vias Urbanas</t>
  </si>
  <si>
    <t>Escavação mecânica em material de 2ª cat. H= 3,00 a 4,50 m, em Vias Urbanas</t>
  </si>
  <si>
    <t>Forma especial de madeira para sarjeta (gabarito), inclusive fornecimento e transporte das madeiras, em Vias Urbanas</t>
  </si>
  <si>
    <t>Forma metálica para meio fio, em Vias Urbanas</t>
  </si>
  <si>
    <t>Gabiões com caixas galvanizadas, sem manta, em Vias Urbanas</t>
  </si>
  <si>
    <t>Geotêxtil não tecido RT-16 kn/m, fornecimento e aplicação em Vias Urbanas</t>
  </si>
  <si>
    <t>Lastro de brita, inclusive transporte da brita em Vias Urbanas</t>
  </si>
  <si>
    <t>Limpeza e apicoamento manual de superfície de rocha em Vias Urbanas</t>
  </si>
  <si>
    <t>Limpeza e desobstrução de BDTC e BDCC em Vias Urbanas</t>
  </si>
  <si>
    <t>Limpeza e desobstrução de BQTC em Vias Urbanas</t>
  </si>
  <si>
    <t>Limpeza e desobstrução de BSTC e BSCC em Vias Urbanas</t>
  </si>
  <si>
    <t>Limpeza e desobstrução de BTTC e BTCC em Vias Urbanas</t>
  </si>
  <si>
    <t>Limpeza e preparo de superfície de aço em Vias Urbanas</t>
  </si>
  <si>
    <t>Pedra de mão p/ (concreto ciclópico ou alvenaria) rocha paga em medição em Vias Urbanas</t>
  </si>
  <si>
    <t>Pintura com nata de cimento em Vias Urbanas</t>
  </si>
  <si>
    <t>Plataforma ou passarela de pinho de 1ª ou similar, 1" x 12", em Vias Urbanas</t>
  </si>
  <si>
    <t>Poço de visita em bloco pré-moldado para d=0,30 e 0,40 m (0,80 x 0,8 0m), em Vias Urbanas</t>
  </si>
  <si>
    <t>Poço de visita em bloco pré-moldado para d=0,60 m (1,00 x 1,00 m), em Vias Urbanas</t>
  </si>
  <si>
    <t>Poço de visita em bloco pré-moldado para d=0,80m (1,20x1,20m), em Vias Urbanas</t>
  </si>
  <si>
    <t>Poço de visita em bloco pré-moldado para d=1,00m (1,30x1,30m) (Vias Urbanas)</t>
  </si>
  <si>
    <t>Poço de visita em bloco pré-moldado para d=1,20m (1,50x1,50m), em Vias Urbanas</t>
  </si>
  <si>
    <t>Poço de Visita para BSTC diâm. 0,40 m em blocos de concreto, em Vias Urbanas</t>
  </si>
  <si>
    <t>Poço de visita para BSTC diâm. 0,60 m em blocos de concreto, em Vias Urbanas</t>
  </si>
  <si>
    <t>Poço de visita para BSTC diâm. 0,80 m em blocos de concreto, em Vias Urbanas</t>
  </si>
  <si>
    <t>Poço de visita (tubo D=0,40 m) H=1,50 m com tampão F.F.A.P., inclusive escavação e transporte do tampão, em Vias Urbanas</t>
  </si>
  <si>
    <t>Reaterro com areia, tudo incluído, em Vias Urbanas</t>
  </si>
  <si>
    <t>Reaterro de cavas c/ compactação manual (apiloamento) (dim. reduz.), em Vias Urbanas</t>
  </si>
  <si>
    <t>Reaterro de cavas c/ compactação manual (apiloamento) em Vias Urbanas</t>
  </si>
  <si>
    <t>Reaterro de cavas c/ compactação mecânica (compactador manual), em Vias Urbanas</t>
  </si>
  <si>
    <t>Recuperação de poço de visita inclusive fornecimento tampão F.F.A.P., em Vias Urbanas</t>
  </si>
  <si>
    <t>Religação de rede de água em PVC DN 20 mm, inclusive conexões, em Vias Urbanas</t>
  </si>
  <si>
    <t>Religação de rede de água em PVC DN 25 mm, inclusive conexões, em Vias Urbanas</t>
  </si>
  <si>
    <t>Religação de rede de água em PVC DN 32 mm, inclusive conexões, em Vias Urbanas</t>
  </si>
  <si>
    <t>Religação de rede de água em PVC DN 75 mm, inclusive conexões, em Vias Urbanas</t>
  </si>
  <si>
    <t>Remanejamento de ligação e religação de redes de esgoto, em Vias Urbanas</t>
  </si>
  <si>
    <t>Remoção de bueiros existentes, em Vias Urbanas</t>
  </si>
  <si>
    <t>Rip-rap c/ argamassa cimento areia 1:6, inclusive aquisição e transporte dos materiais, em Vias Urbanas</t>
  </si>
  <si>
    <t>Sarjeta de concreto DP-1 (0,081 m³/m) calha triangular, inclusive caiação, em Vias Urbanas</t>
  </si>
  <si>
    <t>Sarjeta de concreto DP-2 (0,085 m³/m) calha triangular, inclusive caiação, em Vias Urbanas</t>
  </si>
  <si>
    <t>Sarjeta de concreto SCA 40/10 - em Vias Urbanas</t>
  </si>
  <si>
    <t>Sarjeta de concreto (SCA 70/15) calha triangular, inclusive caiação, em Vias Urbanas</t>
  </si>
  <si>
    <t>Sarjeta de concreto (SCA 90/10) calha triangular, inclusive caiação, em Vias Urbanas</t>
  </si>
  <si>
    <t>Tampa de concreto em grelha, fornecimento, assentamento e transporte, em Vias Urbanas</t>
  </si>
  <si>
    <t>Tampão F.F.A.P. com 100 kg, fornecimento, assentamento e transporte em Vias Urbanas</t>
  </si>
  <si>
    <t>Tapume de vedação e proteção, executado com chapas de compensado resinado com 6 mm de espessura, exclusive pintura, em Vias Urbanas</t>
  </si>
  <si>
    <t>Tela de aço soldada Telcon Q-138 ou similar, fornecimento e assentamento em Vias Urbanas</t>
  </si>
  <si>
    <t>Terminal de dreno de alívio de pavimento (DP - TDA - 01) em Vias Urbanas</t>
  </si>
  <si>
    <t>Trincheira drenante em madeira em Vias Urbanas</t>
  </si>
  <si>
    <t>Tubo de PVC NBR 5648 diâmetro 50 mm, fornecimento e assentamento em Vias Urbanas</t>
  </si>
  <si>
    <t>Tubo de PVC NBR 5648 diâmetro 75 mm, fornecimento e assentamento em Vias Urbanas</t>
  </si>
  <si>
    <t>Tubo de PVC rígido série R diâmetro 100 mm, fornecimento e assentamento em Vias Urbanas</t>
  </si>
  <si>
    <t>Tubo irrifort agropecuário diâmetro 32 mm, fornecimento e assentamento em Vias Urbanas</t>
  </si>
  <si>
    <t>Tubo para irrigação linha fixa PN40 50 mm, fornecimento e assentamento em Vias Urbanas</t>
  </si>
  <si>
    <t>Tubos de ferro fundido diâmetro 0,90 m, assentamento em Vias Urbanas</t>
  </si>
  <si>
    <t>Valeta de pedra argamassada VPAR em Vias Urbanas</t>
  </si>
  <si>
    <t>Valeta de pedra jogada VPJ, inclusive transporte da pedra em Vias Urbanas</t>
  </si>
  <si>
    <t>Valeta de proteção de corte - desobstrução e limpeza em Vias Urbanas</t>
  </si>
  <si>
    <t>Aluguel de container para almoxarifado</t>
  </si>
  <si>
    <t>Aluguel de container tipo vestiário, 2 luminárias, piso especial e janela</t>
  </si>
  <si>
    <t>Canaleta de concreto retangular com grelha em barra de aço</t>
  </si>
  <si>
    <t>Mobilização e desmobilização de caminhão basculante (máximo)</t>
  </si>
  <si>
    <t>Mobilização e desmobilização de caminhão carroceria (máximo)</t>
  </si>
  <si>
    <t>Mobilização e desmobilização de caminhão tanque (6.000 L) (máximo)</t>
  </si>
  <si>
    <t>Mobilização e desmobilização de container acima de 150 km</t>
  </si>
  <si>
    <t>Mobilização e desmobilização de container até 50 km</t>
  </si>
  <si>
    <t>Mobilização e desmobilização de container de 51 km até 150 km</t>
  </si>
  <si>
    <t>Mobilização e desmobilização de equipamentos com carreta prancha (máximo)</t>
  </si>
  <si>
    <t>Placa de obra nas dimensões de 3,0 x 6,0 m, padrão DER-ES</t>
  </si>
  <si>
    <t>Rede de água c/ padrão de entrada d'água diâm. 3/4" conf. CESAN, incl. tubos e conexões p/ aliment., distrib., extravas. e limp., cons. o padrão a 25m</t>
  </si>
  <si>
    <t>Rede de esgoto, contendo fossa e filtro, incl. tubos e conexões de ligação entre caixas, considerando distância de 25m</t>
  </si>
  <si>
    <t>Reservatório de fibra de vidro de 1000 L, incl. suporte em madeira de 7x12cm, elevado de 4m</t>
  </si>
  <si>
    <t>Sistema separador de água e óleo</t>
  </si>
  <si>
    <t>Tapume madeira compensada resinada e= 12mm h=2,20m, estr. c/ mad reflorest., incl montagem e pintura esmalte sintético</t>
  </si>
  <si>
    <t>vb</t>
  </si>
  <si>
    <t>100M</t>
  </si>
  <si>
    <t>18L</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</si>
  <si>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</si>
  <si>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</si>
  <si>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</si>
  <si>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</si>
  <si>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</si>
  <si>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</si>
  <si>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</si>
  <si>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Divisoria Colmeia Cega Com Montante E Rodape De Aluminio Anodizado Simples (Sem Colocacao)</t>
  </si>
  <si>
    <t>!Em Processo De Desativacao! Dobradica Em Aco/Ferro, 3" X 2 1/2", E= 1,2 A 1,8 Mm, Sem Anel,  Cromado Ou Zincado, Tampa Bola, Com Parafusos</t>
  </si>
  <si>
    <t>!Em Processo De Desativacao! Fundo Sintetico Nivelador Branco Fosco Para Madeira</t>
  </si>
  <si>
    <t>Gl</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</si>
  <si>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</si>
  <si>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</si>
  <si>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</si>
  <si>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</si>
  <si>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</si>
  <si>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Janela De Correr, Aco, Batente/Requadro De 6 A 14 Cm, Veneziana, Pint Anticorrosiva, Pint Acabamento, Com Vidro, 6 Fls, 120  X 150 Cm (A X L)</t>
  </si>
  <si>
    <t>!Em Processo De Desativacao! Janela De Correr, Aco, Com Batente/Requadro De 6 A 14 Cm, Sem Divisao, Pint Anticorrosiva, Pint Acabamento, Com Vidro, Sem Bandeira, 2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</si>
  <si>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</si>
  <si>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</si>
  <si>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</si>
  <si>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</si>
  <si>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</si>
  <si>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</si>
  <si>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</si>
  <si>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</si>
  <si>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</si>
  <si>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</si>
  <si>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</si>
  <si>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</si>
  <si>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</si>
  <si>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</si>
  <si>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</si>
  <si>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</si>
  <si>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</si>
  <si>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</si>
  <si>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</si>
  <si>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</si>
  <si>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</si>
  <si>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</si>
  <si>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</si>
  <si>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</si>
  <si>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</si>
  <si>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</si>
  <si>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</si>
  <si>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</si>
  <si>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</si>
  <si>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</si>
  <si>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</si>
  <si>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</si>
  <si>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</si>
  <si>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</si>
  <si>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</si>
  <si>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</si>
  <si>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</si>
  <si>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</si>
  <si>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</si>
  <si>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</si>
  <si>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</si>
  <si>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</si>
  <si>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</si>
  <si>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</si>
  <si>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</si>
  <si>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</si>
  <si>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</si>
  <si>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</si>
  <si>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</si>
  <si>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</si>
  <si>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</si>
  <si>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</si>
  <si>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</si>
  <si>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</si>
  <si>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</si>
  <si>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</si>
  <si>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</si>
  <si>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</si>
  <si>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</si>
  <si>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</si>
  <si>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</si>
  <si>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</si>
  <si>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</si>
  <si>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</si>
  <si>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</si>
  <si>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</si>
  <si>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</si>
  <si>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</si>
  <si>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</si>
  <si>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</si>
  <si>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</si>
  <si>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</si>
  <si>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</si>
  <si>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</si>
  <si>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</si>
  <si>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</si>
  <si>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</si>
  <si>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</si>
  <si>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</si>
  <si>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</si>
  <si>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</si>
  <si>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</si>
  <si>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</si>
  <si>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</si>
  <si>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</si>
  <si>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</si>
  <si>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</si>
  <si>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</si>
  <si>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</si>
  <si>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</si>
  <si>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</si>
  <si>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</si>
  <si>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</si>
  <si>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</si>
  <si>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</si>
  <si>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</si>
  <si>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</si>
  <si>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</si>
  <si>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</si>
  <si>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</si>
  <si>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</si>
  <si>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</si>
  <si>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</si>
  <si>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</si>
  <si>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</si>
  <si>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</si>
  <si>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</si>
  <si>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</si>
  <si>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</si>
  <si>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</si>
  <si>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</si>
  <si>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</si>
  <si>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</si>
  <si>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</si>
  <si>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</si>
  <si>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</si>
  <si>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</si>
  <si>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</si>
  <si>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</si>
  <si>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</si>
  <si>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</si>
  <si>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</si>
  <si>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</si>
  <si>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</si>
  <si>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</si>
  <si>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</si>
  <si>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</si>
  <si>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</si>
  <si>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</si>
  <si>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</si>
  <si>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</si>
  <si>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</si>
  <si>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</si>
  <si>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</si>
  <si>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</si>
  <si>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</si>
  <si>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</si>
  <si>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</si>
  <si>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</si>
  <si>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</si>
  <si>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</si>
  <si>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</si>
  <si>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</si>
  <si>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</si>
  <si>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</si>
  <si>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</si>
  <si>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</si>
  <si>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</si>
  <si>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</si>
  <si>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</si>
  <si>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</si>
  <si>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</si>
  <si>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</si>
  <si>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</si>
  <si>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</si>
  <si>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</si>
  <si>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</si>
  <si>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</si>
  <si>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</si>
  <si>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</si>
  <si>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</si>
  <si>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Prã-Moldada De Concreto Armado, SeãÃO Retangular Interna De 1,50 X 1,50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</si>
  <si>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</si>
  <si>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</si>
  <si>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3,00 X 3,00 M (L X A), MãSula De 20X20Cm, C = 1.00 M, EmãN = 20 Cm, Tb-45 E Fck Do Concreto = 30 Mpa.</t>
  </si>
  <si>
    <t>Aduela/Galeria De Concreto Armado, Secao Retangular 2.00 X 1.00 M (L X A), C = 1.00 M, E = 20 Cm</t>
  </si>
  <si>
    <t>Aduela/Galeria De Concreto Armado, Secao Retangular 2.00 X 1.50 M (L X A), C = 1.00 M, E = 20 Cm</t>
  </si>
  <si>
    <t>Aduela/Galeria De Concreto Armado, Secao Retangular 2.50 X 1.00 M (L X A), C = 1.00 M, E = 20 Cm</t>
  </si>
  <si>
    <t>Aduela/Galeria De Concreto Armado, Secao Retangular 2.50 X 1.50 M (L X A), C = 1.00 M, E = 20 Cm</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</si>
  <si>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</si>
  <si>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</si>
  <si>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</si>
  <si>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</si>
  <si>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</si>
  <si>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</si>
  <si>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</si>
  <si>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</si>
  <si>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</si>
  <si>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</si>
  <si>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</si>
  <si>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</si>
  <si>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</si>
  <si>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</si>
  <si>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</si>
  <si>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</si>
  <si>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</si>
  <si>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</si>
  <si>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</si>
  <si>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</si>
  <si>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</si>
  <si>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</si>
  <si>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</si>
  <si>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</si>
  <si>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</si>
  <si>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</si>
  <si>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</si>
  <si>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</si>
  <si>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</si>
  <si>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</si>
  <si>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</si>
  <si>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</si>
  <si>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</si>
  <si>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</si>
  <si>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</si>
  <si>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</si>
  <si>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</si>
  <si>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</si>
  <si>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</si>
  <si>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</si>
  <si>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</si>
  <si>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</si>
  <si>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</si>
  <si>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</si>
  <si>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</si>
  <si>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</si>
  <si>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</si>
  <si>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</si>
  <si>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</si>
  <si>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</si>
  <si>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</si>
  <si>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</si>
  <si>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</si>
  <si>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</si>
  <si>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</si>
  <si>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</si>
  <si>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</si>
  <si>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</si>
  <si>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</si>
  <si>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</si>
  <si>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</si>
  <si>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</si>
  <si>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</si>
  <si>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</si>
  <si>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</si>
  <si>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</si>
  <si>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</si>
  <si>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</si>
  <si>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</si>
  <si>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</si>
  <si>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</si>
  <si>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</si>
  <si>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</si>
  <si>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</si>
  <si>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</si>
  <si>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</si>
  <si>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</si>
  <si>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</si>
  <si>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</si>
  <si>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</si>
  <si>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</si>
  <si>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</si>
  <si>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</si>
  <si>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</si>
  <si>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</si>
  <si>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</si>
  <si>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</si>
  <si>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</si>
  <si>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</si>
  <si>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</si>
  <si>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</si>
  <si>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</si>
  <si>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</si>
  <si>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</si>
  <si>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</si>
  <si>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</si>
  <si>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</si>
  <si>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</si>
  <si>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</si>
  <si>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</si>
  <si>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</si>
  <si>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</si>
  <si>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</si>
  <si>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</si>
  <si>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</si>
  <si>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</si>
  <si>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</si>
  <si>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</si>
  <si>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</si>
  <si>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</si>
  <si>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Dm3</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</si>
  <si>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</si>
  <si>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</si>
  <si>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</si>
  <si>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</si>
  <si>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</si>
  <si>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</si>
  <si>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</si>
  <si>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</si>
  <si>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</si>
  <si>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</si>
  <si>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</si>
  <si>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</si>
  <si>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</si>
  <si>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</si>
  <si>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</si>
  <si>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</si>
  <si>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</si>
  <si>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</si>
  <si>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</si>
  <si>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</si>
  <si>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</si>
  <si>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</si>
  <si>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</si>
  <si>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</si>
  <si>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</si>
  <si>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</si>
  <si>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</si>
  <si>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</si>
  <si>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</si>
  <si>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</si>
  <si>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</si>
  <si>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</si>
  <si>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</si>
  <si>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</si>
  <si>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</si>
  <si>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</si>
  <si>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</si>
  <si>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</si>
  <si>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</si>
  <si>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</si>
  <si>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</si>
  <si>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</si>
  <si>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</si>
  <si>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</si>
  <si>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</si>
  <si>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</si>
  <si>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</si>
  <si>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</si>
  <si>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</si>
  <si>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</si>
  <si>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</si>
  <si>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</si>
  <si>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</si>
  <si>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</si>
  <si>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</si>
  <si>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</si>
  <si>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</si>
  <si>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</si>
  <si>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</si>
  <si>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</si>
  <si>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</si>
  <si>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</si>
  <si>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</si>
  <si>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</si>
  <si>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</si>
  <si>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</si>
  <si>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</si>
  <si>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</si>
  <si>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</si>
  <si>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</si>
  <si>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</si>
  <si>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</si>
  <si>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</si>
  <si>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</si>
  <si>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</si>
  <si>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</si>
  <si>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</si>
  <si>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</si>
  <si>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</si>
  <si>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</si>
  <si>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</si>
  <si>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</si>
  <si>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</si>
  <si>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</si>
  <si>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</si>
  <si>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</si>
  <si>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</si>
  <si>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</si>
  <si>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</si>
  <si>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</si>
  <si>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</si>
  <si>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</si>
  <si>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</si>
  <si>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</si>
  <si>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</si>
  <si>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</si>
  <si>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</si>
  <si>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</si>
  <si>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</si>
  <si>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</si>
  <si>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</si>
  <si>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</si>
  <si>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</si>
  <si>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</si>
  <si>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</si>
  <si>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</si>
  <si>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</si>
  <si>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</si>
  <si>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</si>
  <si>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</si>
  <si>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</si>
  <si>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</si>
  <si>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</si>
  <si>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</si>
  <si>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</si>
  <si>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</si>
  <si>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</si>
  <si>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</si>
  <si>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</si>
  <si>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</si>
  <si>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</si>
  <si>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</si>
  <si>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</si>
  <si>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</si>
  <si>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</si>
  <si>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</si>
  <si>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</si>
  <si>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</si>
  <si>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</si>
  <si>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</si>
  <si>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</si>
  <si>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</si>
  <si>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</si>
  <si>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</si>
  <si>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</si>
  <si>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</si>
  <si>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</si>
  <si>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</si>
  <si>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</si>
  <si>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</si>
  <si>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</si>
  <si>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</si>
  <si>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</si>
  <si>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</si>
  <si>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</si>
  <si>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</si>
  <si>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</si>
  <si>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</si>
  <si>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</si>
  <si>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</si>
  <si>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</si>
  <si>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</si>
  <si>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</si>
  <si>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</si>
  <si>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</si>
  <si>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</si>
  <si>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</si>
  <si>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</si>
  <si>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</si>
  <si>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</si>
  <si>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</si>
  <si>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</si>
  <si>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</si>
  <si>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</si>
  <si>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</si>
  <si>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</si>
  <si>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</si>
  <si>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</si>
  <si>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</si>
  <si>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</si>
  <si>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</si>
  <si>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</si>
  <si>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</si>
  <si>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</si>
  <si>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</si>
  <si>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</si>
  <si>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</si>
  <si>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Par</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</si>
  <si>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</si>
  <si>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</si>
  <si>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</si>
  <si>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</si>
  <si>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</si>
  <si>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</si>
  <si>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</si>
  <si>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</si>
  <si>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</si>
  <si>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</si>
  <si>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</si>
  <si>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</si>
  <si>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</si>
  <si>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</si>
  <si>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</si>
  <si>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</si>
  <si>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</si>
  <si>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</si>
  <si>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</si>
  <si>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</si>
  <si>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</si>
  <si>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</si>
  <si>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</si>
  <si>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</si>
  <si>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</si>
  <si>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</si>
  <si>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</si>
  <si>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</si>
  <si>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</si>
  <si>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</si>
  <si>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</si>
  <si>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</si>
  <si>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</si>
  <si>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</si>
  <si>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Jg</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</si>
  <si>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</si>
  <si>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</si>
  <si>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</si>
  <si>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</si>
  <si>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</si>
  <si>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</si>
  <si>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</si>
  <si>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</si>
  <si>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</si>
  <si>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</si>
  <si>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</si>
  <si>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</si>
  <si>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</si>
  <si>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</si>
  <si>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</si>
  <si>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</si>
  <si>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</si>
  <si>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</si>
  <si>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</si>
  <si>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Ceramico Vazado Para Alvenaria De Vedacao, De 9 X 19 X 19 Cm (L X A X C)</t>
  </si>
  <si>
    <t>Mil</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</si>
  <si>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</si>
  <si>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</si>
  <si>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</si>
  <si>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</si>
  <si>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</si>
  <si>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</si>
  <si>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</si>
  <si>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</si>
  <si>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</si>
  <si>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</si>
  <si>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</si>
  <si>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</si>
  <si>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</si>
  <si>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</si>
  <si>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</si>
  <si>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</si>
  <si>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</si>
  <si>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</si>
  <si>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</si>
  <si>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</si>
  <si>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</si>
  <si>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</si>
  <si>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</si>
  <si>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</si>
  <si>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</si>
  <si>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</si>
  <si>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</si>
  <si>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</si>
  <si>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</si>
  <si>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</si>
  <si>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</si>
  <si>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</si>
  <si>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</si>
  <si>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</si>
  <si>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</si>
  <si>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</si>
  <si>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</si>
  <si>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</si>
  <si>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</si>
  <si>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</si>
  <si>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</si>
  <si>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</si>
  <si>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</si>
  <si>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</si>
  <si>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</si>
  <si>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</si>
  <si>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</si>
  <si>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</si>
  <si>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</si>
  <si>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</si>
  <si>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</si>
  <si>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</si>
  <si>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</si>
  <si>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</si>
  <si>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</si>
  <si>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</si>
  <si>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</si>
  <si>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</si>
  <si>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</si>
  <si>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</si>
  <si>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</si>
  <si>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</si>
  <si>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</si>
  <si>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</si>
  <si>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</si>
  <si>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</si>
  <si>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</si>
  <si>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</si>
  <si>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</si>
  <si>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</si>
  <si>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</si>
  <si>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</si>
  <si>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</si>
  <si>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</si>
  <si>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</si>
  <si>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</si>
  <si>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</si>
  <si>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</si>
  <si>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</si>
  <si>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</si>
  <si>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</si>
  <si>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</si>
  <si>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</si>
  <si>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</si>
  <si>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</si>
  <si>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</si>
  <si>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</si>
  <si>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</si>
  <si>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</si>
  <si>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</si>
  <si>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</si>
  <si>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</si>
  <si>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</si>
  <si>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</si>
  <si>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</si>
  <si>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</si>
  <si>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</si>
  <si>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</si>
  <si>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</si>
  <si>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</si>
  <si>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</si>
  <si>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</si>
  <si>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</si>
  <si>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</si>
  <si>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</si>
  <si>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</si>
  <si>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</si>
  <si>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</si>
  <si>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</si>
  <si>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</si>
  <si>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</si>
  <si>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</si>
  <si>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</si>
  <si>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</si>
  <si>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</si>
  <si>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</si>
  <si>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</si>
  <si>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</si>
  <si>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</si>
  <si>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</si>
  <si>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</si>
  <si>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</si>
  <si>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</si>
  <si>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</si>
  <si>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</si>
  <si>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</si>
  <si>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</si>
  <si>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</si>
  <si>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</si>
  <si>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</si>
  <si>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</si>
  <si>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</si>
  <si>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</si>
  <si>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</si>
  <si>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</si>
  <si>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</si>
  <si>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</si>
  <si>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</si>
  <si>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</si>
  <si>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</si>
  <si>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</si>
  <si>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</si>
  <si>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</si>
  <si>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</si>
  <si>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</si>
  <si>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</si>
  <si>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</si>
  <si>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</si>
  <si>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</si>
  <si>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</si>
  <si>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</si>
  <si>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</si>
  <si>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</si>
  <si>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</si>
  <si>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</si>
  <si>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</si>
  <si>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</si>
  <si>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</si>
  <si>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</si>
  <si>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</si>
  <si>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</si>
  <si>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</si>
  <si>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</si>
  <si>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</si>
  <si>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</si>
  <si>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</si>
  <si>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</si>
  <si>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</si>
  <si>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</si>
  <si>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</si>
  <si>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</si>
  <si>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</si>
  <si>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</si>
  <si>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</si>
  <si>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</si>
  <si>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</si>
  <si>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</si>
  <si>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</si>
  <si>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</si>
  <si>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</si>
  <si>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</si>
  <si>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</si>
  <si>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</si>
  <si>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</si>
  <si>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</si>
  <si>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</si>
  <si>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</si>
  <si>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</si>
  <si>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</si>
  <si>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</si>
  <si>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</si>
  <si>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</si>
  <si>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</si>
  <si>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</si>
  <si>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</si>
  <si>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</si>
  <si>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</si>
  <si>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</si>
  <si>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</si>
  <si>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</si>
  <si>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</si>
  <si>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</si>
  <si>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</si>
  <si>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</si>
  <si>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</si>
  <si>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</si>
  <si>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</si>
  <si>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</si>
  <si>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</si>
  <si>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</si>
  <si>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</si>
  <si>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</si>
  <si>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</si>
  <si>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</si>
  <si>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</si>
  <si>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</si>
  <si>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</si>
  <si>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</si>
  <si>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</si>
  <si>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</si>
  <si>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</si>
  <si>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</si>
  <si>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</si>
  <si>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</si>
  <si>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</si>
  <si>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</si>
  <si>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</si>
  <si>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</si>
  <si>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</si>
  <si>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</si>
  <si>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</si>
  <si>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</si>
  <si>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</si>
  <si>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</si>
  <si>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</si>
  <si>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</si>
  <si>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</si>
  <si>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</si>
  <si>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</si>
  <si>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</si>
  <si>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</si>
  <si>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</si>
  <si>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</si>
  <si>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</si>
  <si>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</si>
  <si>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</si>
  <si>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</si>
  <si>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</si>
  <si>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</si>
  <si>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</si>
  <si>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</si>
  <si>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</si>
  <si>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</si>
  <si>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</si>
  <si>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</si>
  <si>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</si>
  <si>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</si>
  <si>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</si>
  <si>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</si>
  <si>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</si>
  <si>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</si>
  <si>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</si>
  <si>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</si>
  <si>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</si>
  <si>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</si>
  <si>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</si>
  <si>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</si>
  <si>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</si>
  <si>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</si>
  <si>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</si>
  <si>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</si>
  <si>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</si>
  <si>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</si>
  <si>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</si>
  <si>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</si>
  <si>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</si>
  <si>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</si>
  <si>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</si>
  <si>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</si>
  <si>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</si>
  <si>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</si>
  <si>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</si>
  <si>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</si>
  <si>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</si>
  <si>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</si>
  <si>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</si>
  <si>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</si>
  <si>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</si>
  <si>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</si>
  <si>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</si>
  <si>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</si>
  <si>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</si>
  <si>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</si>
  <si>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</si>
  <si>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</si>
  <si>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</si>
  <si>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</si>
  <si>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</si>
  <si>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</si>
  <si>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</si>
  <si>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</si>
  <si>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</si>
  <si>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</si>
  <si>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</si>
  <si>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</si>
  <si>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</si>
  <si>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</si>
  <si>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</si>
  <si>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</si>
  <si>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</si>
  <si>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</si>
  <si>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</si>
  <si>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</si>
  <si>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</si>
  <si>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</si>
  <si>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</si>
  <si>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</si>
  <si>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</si>
  <si>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</si>
  <si>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</si>
  <si>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</si>
  <si>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</si>
  <si>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</si>
  <si>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</si>
  <si>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</si>
  <si>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</si>
  <si>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</si>
  <si>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</si>
  <si>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</si>
  <si>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</si>
  <si>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</si>
  <si>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</si>
  <si>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</si>
  <si>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</si>
  <si>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</si>
  <si>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</si>
  <si>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</si>
  <si>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</si>
  <si>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</si>
  <si>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</si>
  <si>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</si>
  <si>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</si>
  <si>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</si>
  <si>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</si>
  <si>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</si>
  <si>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</si>
  <si>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</si>
  <si>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</si>
  <si>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</si>
  <si>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</si>
  <si>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</si>
  <si>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</si>
  <si>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</si>
  <si>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</si>
  <si>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</si>
  <si>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</si>
  <si>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</si>
  <si>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</si>
  <si>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</si>
  <si>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</si>
  <si>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</si>
  <si>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</si>
  <si>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</si>
  <si>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</si>
  <si>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</si>
  <si>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</si>
  <si>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</si>
  <si>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</si>
  <si>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</si>
  <si>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</si>
  <si>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</si>
  <si>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</si>
  <si>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</si>
  <si>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</si>
  <si>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</si>
  <si>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</si>
  <si>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</si>
  <si>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</si>
  <si>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</si>
  <si>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</si>
  <si>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</si>
  <si>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</si>
  <si>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</si>
  <si>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</si>
  <si>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</si>
  <si>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</si>
  <si>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</si>
  <si>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</si>
  <si>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</si>
  <si>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</si>
  <si>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</si>
  <si>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</si>
  <si>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</si>
  <si>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</si>
  <si>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</si>
  <si>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</si>
  <si>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</si>
  <si>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Caibro 5 X 5 Cm Em Pinus, Mista Ou Equivalente Da Regiao - Bruta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</si>
  <si>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</si>
  <si>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</si>
  <si>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</si>
  <si>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</si>
  <si>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</si>
  <si>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</si>
  <si>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</si>
  <si>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</si>
  <si>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</si>
  <si>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</si>
  <si>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</si>
  <si>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</si>
  <si>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</si>
  <si>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</si>
  <si>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</si>
  <si>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</si>
  <si>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</si>
  <si>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</si>
  <si>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</si>
  <si>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</si>
  <si>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</si>
  <si>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</si>
  <si>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</si>
  <si>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</si>
  <si>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</si>
  <si>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</si>
  <si>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</si>
  <si>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</si>
  <si>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</si>
  <si>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</si>
  <si>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</si>
  <si>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</si>
  <si>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</si>
  <si>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</si>
  <si>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</si>
  <si>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</si>
  <si>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</si>
  <si>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</si>
  <si>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</si>
  <si>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</si>
  <si>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</si>
  <si>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</si>
  <si>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</si>
  <si>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</si>
  <si>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</si>
  <si>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</si>
  <si>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</si>
  <si>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</si>
  <si>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</si>
  <si>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</si>
  <si>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</si>
  <si>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</si>
  <si>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</si>
  <si>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</si>
  <si>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</si>
  <si>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</si>
  <si>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</si>
  <si>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</si>
  <si>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</si>
  <si>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</si>
  <si>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</si>
  <si>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</si>
  <si>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</si>
  <si>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</si>
  <si>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</si>
  <si>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</si>
  <si>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</si>
  <si>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</si>
  <si>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</si>
  <si>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</si>
  <si>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</si>
  <si>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</si>
  <si>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</si>
  <si>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</si>
  <si>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</si>
  <si>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</si>
  <si>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</si>
  <si>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</si>
  <si>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</si>
  <si>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</si>
  <si>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</si>
  <si>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</si>
  <si>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</si>
  <si>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</si>
  <si>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</si>
  <si>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</si>
  <si>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</si>
  <si>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</si>
  <si>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</si>
  <si>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</si>
  <si>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</si>
  <si>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</si>
  <si>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</si>
  <si>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</si>
  <si>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</si>
  <si>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</si>
  <si>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</si>
  <si>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</si>
  <si>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</si>
  <si>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</si>
  <si>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</si>
  <si>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</si>
  <si>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</si>
  <si>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</si>
  <si>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</si>
  <si>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</si>
  <si>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</si>
  <si>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</si>
  <si>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</si>
  <si>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</si>
  <si>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</si>
  <si>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</si>
  <si>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</si>
  <si>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</si>
  <si>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</si>
  <si>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</si>
  <si>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</si>
  <si>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</si>
  <si>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</si>
  <si>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</si>
  <si>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</si>
  <si>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</si>
  <si>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</si>
  <si>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</si>
  <si>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</si>
  <si>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</si>
  <si>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</si>
  <si>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</si>
  <si>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</si>
  <si>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</si>
  <si>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</si>
  <si>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</si>
  <si>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</si>
  <si>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</si>
  <si>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</si>
  <si>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</si>
  <si>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</si>
  <si>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</si>
  <si>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</si>
  <si>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</si>
  <si>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</si>
  <si>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</si>
  <si>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</si>
  <si>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</si>
  <si>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</si>
  <si>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</si>
  <si>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</si>
  <si>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</si>
  <si>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</si>
  <si>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</si>
  <si>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</si>
  <si>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</si>
  <si>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</si>
  <si>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</si>
  <si>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</si>
  <si>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</si>
  <si>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</si>
  <si>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</si>
  <si>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</si>
  <si>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</si>
  <si>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</si>
  <si>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</si>
  <si>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</si>
  <si>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</si>
  <si>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</si>
  <si>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</si>
  <si>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</si>
  <si>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</si>
  <si>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</si>
  <si>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</si>
  <si>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</si>
  <si>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</si>
  <si>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</si>
  <si>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</si>
  <si>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</si>
  <si>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</si>
  <si>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</si>
  <si>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</si>
  <si>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</si>
  <si>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</si>
  <si>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</si>
  <si>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</si>
  <si>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</si>
  <si>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</si>
  <si>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</si>
  <si>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Ou Aguas Pluviais Prediais</t>
  </si>
  <si>
    <t>Cap Pvc, Serie R, Dn 150 Mm, Para Esgoto Ou Aguas Pluviais Prediais</t>
  </si>
  <si>
    <t>Cap Pvc, Serie R, Dn 75 Mm, Para Esgoto Ou Aguas Pluviais Prediais</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</si>
  <si>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</si>
  <si>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</si>
  <si>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</si>
  <si>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</si>
  <si>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</si>
  <si>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</si>
  <si>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</si>
  <si>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</si>
  <si>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</si>
  <si>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</si>
  <si>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</si>
  <si>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</si>
  <si>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</si>
  <si>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</si>
  <si>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</si>
  <si>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</si>
  <si>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</si>
  <si>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</si>
  <si>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</si>
  <si>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</si>
  <si>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</si>
  <si>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</si>
  <si>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</si>
  <si>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</si>
  <si>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</si>
  <si>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</si>
  <si>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</si>
  <si>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</si>
  <si>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</si>
  <si>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</si>
  <si>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</si>
  <si>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</si>
  <si>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</si>
  <si>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</si>
  <si>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</si>
  <si>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</si>
  <si>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</si>
  <si>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</si>
  <si>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</si>
  <si>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</si>
  <si>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</si>
  <si>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</si>
  <si>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</si>
  <si>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</si>
  <si>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</si>
  <si>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</si>
  <si>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</si>
  <si>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</si>
  <si>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</si>
  <si>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</si>
  <si>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</si>
  <si>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</si>
  <si>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</si>
  <si>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</si>
  <si>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</si>
  <si>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</si>
  <si>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</si>
  <si>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</si>
  <si>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</si>
  <si>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</si>
  <si>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</si>
  <si>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</si>
  <si>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</si>
  <si>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</si>
  <si>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</si>
  <si>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</si>
  <si>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</si>
  <si>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</si>
  <si>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</si>
  <si>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</si>
  <si>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</si>
  <si>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</si>
  <si>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</si>
  <si>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</si>
  <si>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</si>
  <si>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</si>
  <si>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</si>
  <si>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</si>
  <si>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</si>
  <si>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</si>
  <si>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</si>
  <si>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</si>
  <si>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</si>
  <si>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</si>
  <si>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</si>
  <si>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</si>
  <si>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</si>
  <si>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</si>
  <si>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</si>
  <si>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</si>
  <si>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</si>
  <si>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</si>
  <si>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</si>
  <si>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</si>
  <si>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</si>
  <si>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</si>
  <si>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</si>
  <si>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</si>
  <si>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</si>
  <si>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</si>
  <si>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</si>
  <si>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</si>
  <si>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</si>
  <si>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</si>
  <si>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</si>
  <si>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</si>
  <si>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</si>
  <si>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</si>
  <si>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</si>
  <si>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</si>
  <si>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</si>
  <si>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</si>
  <si>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</si>
  <si>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</si>
  <si>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</si>
  <si>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</si>
  <si>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</si>
  <si>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</si>
  <si>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</si>
  <si>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</si>
  <si>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</si>
  <si>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</si>
  <si>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</si>
  <si>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</si>
  <si>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</si>
  <si>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</si>
  <si>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</si>
  <si>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</si>
  <si>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</si>
  <si>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</si>
  <si>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</si>
  <si>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</si>
  <si>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</si>
  <si>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</si>
  <si>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</si>
  <si>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</si>
  <si>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</si>
  <si>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</si>
  <si>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</si>
  <si>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</si>
  <si>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</si>
  <si>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</si>
  <si>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</si>
  <si>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</si>
  <si>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</si>
  <si>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</si>
  <si>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</si>
  <si>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</si>
  <si>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</si>
  <si>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</si>
  <si>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</si>
  <si>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</si>
  <si>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</si>
  <si>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</si>
  <si>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</si>
  <si>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</si>
  <si>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</si>
  <si>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50Kg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</si>
  <si>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</si>
  <si>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</si>
  <si>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</si>
  <si>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</si>
  <si>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</si>
  <si>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</si>
  <si>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</si>
  <si>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</si>
  <si>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</si>
  <si>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</si>
  <si>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</si>
  <si>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</si>
  <si>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</si>
  <si>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</si>
  <si>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</si>
  <si>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</si>
  <si>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</si>
  <si>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</si>
  <si>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</si>
  <si>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</si>
  <si>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</si>
  <si>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</si>
  <si>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</si>
  <si>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</si>
  <si>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</si>
  <si>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</si>
  <si>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</si>
  <si>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</si>
  <si>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</si>
  <si>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</si>
  <si>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</si>
  <si>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</si>
  <si>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</si>
  <si>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</si>
  <si>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</si>
  <si>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</si>
  <si>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</si>
  <si>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</si>
  <si>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</si>
  <si>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</si>
  <si>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</si>
  <si>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</si>
  <si>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</si>
  <si>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</si>
  <si>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</si>
  <si>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</si>
  <si>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</si>
  <si>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</si>
  <si>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</si>
  <si>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</si>
  <si>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</si>
  <si>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</si>
  <si>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</si>
  <si>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</si>
  <si>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</si>
  <si>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</si>
  <si>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</si>
  <si>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</si>
  <si>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</si>
  <si>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</si>
  <si>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</si>
  <si>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</si>
  <si>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</si>
  <si>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</si>
  <si>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</si>
  <si>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</si>
  <si>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</si>
  <si>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</si>
  <si>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</si>
  <si>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</si>
  <si>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</si>
  <si>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</si>
  <si>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</si>
  <si>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</si>
  <si>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</si>
  <si>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</si>
  <si>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</si>
  <si>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</si>
  <si>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</si>
  <si>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</si>
  <si>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</si>
  <si>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</si>
  <si>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</si>
  <si>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</si>
  <si>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</si>
  <si>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</si>
  <si>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</si>
  <si>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</si>
  <si>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</si>
  <si>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</si>
  <si>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</si>
  <si>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</si>
  <si>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</si>
  <si>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</si>
  <si>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</si>
  <si>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</si>
  <si>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</si>
  <si>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</si>
  <si>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</si>
  <si>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</si>
  <si>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</si>
  <si>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</si>
  <si>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</si>
  <si>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</si>
  <si>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</si>
  <si>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</si>
  <si>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</si>
  <si>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</si>
  <si>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</si>
  <si>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</si>
  <si>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</si>
  <si>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</si>
  <si>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</si>
  <si>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</si>
  <si>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</si>
  <si>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</si>
  <si>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</si>
  <si>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</si>
  <si>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</si>
  <si>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</si>
  <si>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</si>
  <si>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</si>
  <si>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</si>
  <si>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</si>
  <si>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</si>
  <si>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</si>
  <si>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</si>
  <si>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</si>
  <si>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</si>
  <si>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</si>
  <si>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</si>
  <si>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</si>
  <si>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</si>
  <si>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</si>
  <si>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</si>
  <si>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</si>
  <si>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</si>
  <si>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</si>
  <si>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</si>
  <si>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</si>
  <si>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</si>
  <si>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</si>
  <si>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</si>
  <si>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</si>
  <si>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</si>
  <si>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</si>
  <si>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</si>
  <si>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</si>
  <si>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</si>
  <si>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</si>
  <si>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</si>
  <si>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</si>
  <si>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</si>
  <si>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</si>
  <si>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</si>
  <si>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</si>
  <si>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</si>
  <si>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</si>
  <si>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</si>
  <si>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</si>
  <si>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</si>
  <si>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</si>
  <si>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</si>
  <si>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</si>
  <si>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</si>
  <si>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</si>
  <si>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</si>
  <si>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</si>
  <si>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</si>
  <si>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</si>
  <si>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</si>
  <si>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</si>
  <si>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</si>
  <si>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</si>
  <si>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</si>
  <si>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</si>
  <si>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</si>
  <si>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</si>
  <si>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</si>
  <si>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</si>
  <si>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</si>
  <si>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</si>
  <si>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</si>
  <si>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</si>
  <si>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</si>
  <si>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</si>
  <si>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</si>
  <si>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</si>
  <si>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</si>
  <si>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</si>
  <si>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</si>
  <si>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</si>
  <si>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</si>
  <si>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</si>
  <si>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</si>
  <si>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</si>
  <si>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</si>
  <si>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</si>
  <si>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</si>
  <si>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</si>
  <si>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</si>
  <si>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</si>
  <si>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</si>
  <si>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</si>
  <si>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</si>
  <si>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</si>
  <si>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</si>
  <si>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</si>
  <si>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</si>
  <si>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</si>
  <si>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</si>
  <si>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</si>
  <si>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</si>
  <si>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</si>
  <si>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</si>
  <si>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</si>
  <si>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</si>
  <si>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</si>
  <si>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</si>
  <si>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</si>
  <si>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</si>
  <si>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 De Ferragens Para Porta De Vidro Temperado, Em Zamac Cromado, Contemplando: Dobradica Inf.; Dobradica Sup.; Pivo Para Dobradica Inf.; Pivo Para Dobradica Sup.; Fechadura Central Em Zamc Cromado; Contra Fechadura De Pressao</t>
  </si>
  <si>
    <t>Cj</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</si>
  <si>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</si>
  <si>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</si>
  <si>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</si>
  <si>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</si>
  <si>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</si>
  <si>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</si>
  <si>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</si>
  <si>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</si>
  <si>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</si>
  <si>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</si>
  <si>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</si>
  <si>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</si>
  <si>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</si>
  <si>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</si>
  <si>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</si>
  <si>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</si>
  <si>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</si>
  <si>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</si>
  <si>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</si>
  <si>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</si>
  <si>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</si>
  <si>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</si>
  <si>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</si>
  <si>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</si>
  <si>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</si>
  <si>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</si>
  <si>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</si>
  <si>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</si>
  <si>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</si>
  <si>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</si>
  <si>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</si>
  <si>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</si>
  <si>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</si>
  <si>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</si>
  <si>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</si>
  <si>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</si>
  <si>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</si>
  <si>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</si>
  <si>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</si>
  <si>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</si>
  <si>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</si>
  <si>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</si>
  <si>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</si>
  <si>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</si>
  <si>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</si>
  <si>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</si>
  <si>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</si>
  <si>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</si>
  <si>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</si>
  <si>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</si>
  <si>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</si>
  <si>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</si>
  <si>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</si>
  <si>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</si>
  <si>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</si>
  <si>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</si>
  <si>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</si>
  <si>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</si>
  <si>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</si>
  <si>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</si>
  <si>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</si>
  <si>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</si>
  <si>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</si>
  <si>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</si>
  <si>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</si>
  <si>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</si>
  <si>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</si>
  <si>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</si>
  <si>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</si>
  <si>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</si>
  <si>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</si>
  <si>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</si>
  <si>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</si>
  <si>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</si>
  <si>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</si>
  <si>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</si>
  <si>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</si>
  <si>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</si>
  <si>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</si>
  <si>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</si>
  <si>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</si>
  <si>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</si>
  <si>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</si>
  <si>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</si>
  <si>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</si>
  <si>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</si>
  <si>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</si>
  <si>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</si>
  <si>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</si>
  <si>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</si>
  <si>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</si>
  <si>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</si>
  <si>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</si>
  <si>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</si>
  <si>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</si>
  <si>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</si>
  <si>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</si>
  <si>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</si>
  <si>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</si>
  <si>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</si>
  <si>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</si>
  <si>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</si>
  <si>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</si>
  <si>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</si>
  <si>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</si>
  <si>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</si>
  <si>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</si>
  <si>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</si>
  <si>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</si>
  <si>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</si>
  <si>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</si>
  <si>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</si>
  <si>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</si>
  <si>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</si>
  <si>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</si>
  <si>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</si>
  <si>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</si>
  <si>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</si>
  <si>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</si>
  <si>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</si>
  <si>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</si>
  <si>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</si>
  <si>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</si>
  <si>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</si>
  <si>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</si>
  <si>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</si>
  <si>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</si>
  <si>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</si>
  <si>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</si>
  <si>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</si>
  <si>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</si>
  <si>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</si>
  <si>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</si>
  <si>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</si>
  <si>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</si>
  <si>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</si>
  <si>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</si>
  <si>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</si>
  <si>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</si>
  <si>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</si>
  <si>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</si>
  <si>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</si>
  <si>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</si>
  <si>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</si>
  <si>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</si>
  <si>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</si>
  <si>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</si>
  <si>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</si>
  <si>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</si>
  <si>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</si>
  <si>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</si>
  <si>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</si>
  <si>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</si>
  <si>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</si>
  <si>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</si>
  <si>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</si>
  <si>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</si>
  <si>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</si>
  <si>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</si>
  <si>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</si>
  <si>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</si>
  <si>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</si>
  <si>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</si>
  <si>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</si>
  <si>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</si>
  <si>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</si>
  <si>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</si>
  <si>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</si>
  <si>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</si>
  <si>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</si>
  <si>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</si>
  <si>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</si>
  <si>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</si>
  <si>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</si>
  <si>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</si>
  <si>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</si>
  <si>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</si>
  <si>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</si>
  <si>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</si>
  <si>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</si>
  <si>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</si>
  <si>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</si>
  <si>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</si>
  <si>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</si>
  <si>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</si>
  <si>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</si>
  <si>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</si>
  <si>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</si>
  <si>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</si>
  <si>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</si>
  <si>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</si>
  <si>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</si>
  <si>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</si>
  <si>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</si>
  <si>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</si>
  <si>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</si>
  <si>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</si>
  <si>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</si>
  <si>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</si>
  <si>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</si>
  <si>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</si>
  <si>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</si>
  <si>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</si>
  <si>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</si>
  <si>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</si>
  <si>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</si>
  <si>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</si>
  <si>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</si>
  <si>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</si>
  <si>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</si>
  <si>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</si>
  <si>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</si>
  <si>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</si>
  <si>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</si>
  <si>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</si>
  <si>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</si>
  <si>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</si>
  <si>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</si>
  <si>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</si>
  <si>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</si>
  <si>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</si>
  <si>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</si>
  <si>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</si>
  <si>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</si>
  <si>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</si>
  <si>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</si>
  <si>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</si>
  <si>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</si>
  <si>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</si>
  <si>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</si>
  <si>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</si>
  <si>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</si>
  <si>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</si>
  <si>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</si>
  <si>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</si>
  <si>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</si>
  <si>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</si>
  <si>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</si>
  <si>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</si>
  <si>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</si>
  <si>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</si>
  <si>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</si>
  <si>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</si>
  <si>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</si>
  <si>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</si>
  <si>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</si>
  <si>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</si>
  <si>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</si>
  <si>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</si>
  <si>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</si>
  <si>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</si>
  <si>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</si>
  <si>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</si>
  <si>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</si>
  <si>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</si>
  <si>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</si>
  <si>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</si>
  <si>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</si>
  <si>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</si>
  <si>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</si>
  <si>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</si>
  <si>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</si>
  <si>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</si>
  <si>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</si>
  <si>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</si>
  <si>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</si>
  <si>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</si>
  <si>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</si>
  <si>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</si>
  <si>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</si>
  <si>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</si>
  <si>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</si>
  <si>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</si>
  <si>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</si>
  <si>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</si>
  <si>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</si>
  <si>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</si>
  <si>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</si>
  <si>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</si>
  <si>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</si>
  <si>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</si>
  <si>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</si>
  <si>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</si>
  <si>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</si>
  <si>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</si>
  <si>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</si>
  <si>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</si>
  <si>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</si>
  <si>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</si>
  <si>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</si>
  <si>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</si>
  <si>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</si>
  <si>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</si>
  <si>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</si>
  <si>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</si>
  <si>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</si>
  <si>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</si>
  <si>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</si>
  <si>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</si>
  <si>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</si>
  <si>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</si>
  <si>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</si>
  <si>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</si>
  <si>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</si>
  <si>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</si>
  <si>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</si>
  <si>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</si>
  <si>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</si>
  <si>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</si>
  <si>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</si>
  <si>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</si>
  <si>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</si>
  <si>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</si>
  <si>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</si>
  <si>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</si>
  <si>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</si>
  <si>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</si>
  <si>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</si>
  <si>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</si>
  <si>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</si>
  <si>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</si>
  <si>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</si>
  <si>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</si>
  <si>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</si>
  <si>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</si>
  <si>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</si>
  <si>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</si>
  <si>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</si>
  <si>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</si>
  <si>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</si>
  <si>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</si>
  <si>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</si>
  <si>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</si>
  <si>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</si>
  <si>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</si>
  <si>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</si>
  <si>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</si>
  <si>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</si>
  <si>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</si>
  <si>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</si>
  <si>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</si>
  <si>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</si>
  <si>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</si>
  <si>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</si>
  <si>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</si>
  <si>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</si>
  <si>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</si>
  <si>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</si>
  <si>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</si>
  <si>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</si>
  <si>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</si>
  <si>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</si>
  <si>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</si>
  <si>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</si>
  <si>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</si>
  <si>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</si>
  <si>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</si>
  <si>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</si>
  <si>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</si>
  <si>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</si>
  <si>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</si>
  <si>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</si>
  <si>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</si>
  <si>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</si>
  <si>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</si>
  <si>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</si>
  <si>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</si>
  <si>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</si>
  <si>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</si>
  <si>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</si>
  <si>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</si>
  <si>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</si>
  <si>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</si>
  <si>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</si>
  <si>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</si>
  <si>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</si>
  <si>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</si>
  <si>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</si>
  <si>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</si>
  <si>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</si>
  <si>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</si>
  <si>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</si>
  <si>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</si>
  <si>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</si>
  <si>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</si>
  <si>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</si>
  <si>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</si>
  <si>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</si>
  <si>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</si>
  <si>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</si>
  <si>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</si>
  <si>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</si>
  <si>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</si>
  <si>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</si>
  <si>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</si>
  <si>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</si>
  <si>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</si>
  <si>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</si>
  <si>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</si>
  <si>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</si>
  <si>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</si>
  <si>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</si>
  <si>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</si>
  <si>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</si>
  <si>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</si>
  <si>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</si>
  <si>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</si>
  <si>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</si>
  <si>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</si>
  <si>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</si>
  <si>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</si>
  <si>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</si>
  <si>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</si>
  <si>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</si>
  <si>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</si>
  <si>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</si>
  <si>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</si>
  <si>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</si>
  <si>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</si>
  <si>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</si>
  <si>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</si>
  <si>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</si>
  <si>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</si>
  <si>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</si>
  <si>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</si>
  <si>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</si>
  <si>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</si>
  <si>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</si>
  <si>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</si>
  <si>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</si>
  <si>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</si>
  <si>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</si>
  <si>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</si>
  <si>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</si>
  <si>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</si>
  <si>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</si>
  <si>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</si>
  <si>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</si>
  <si>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</si>
  <si>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</si>
  <si>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</si>
  <si>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</si>
  <si>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</si>
  <si>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</si>
  <si>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</si>
  <si>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</si>
  <si>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</si>
  <si>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</si>
  <si>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</si>
  <si>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</si>
  <si>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</si>
  <si>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</si>
  <si>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</si>
  <si>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</si>
  <si>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</si>
  <si>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</si>
  <si>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</si>
  <si>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Diagonal (Tipo Flor/Quadrado/Xis) 25 X 18 X 7 Cm</t>
  </si>
  <si>
    <t>Elemento Vazado Ceramico Quadrado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</si>
  <si>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</si>
  <si>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</si>
  <si>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</si>
  <si>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</si>
  <si>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</si>
  <si>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</si>
  <si>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</si>
  <si>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</si>
  <si>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</si>
  <si>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</si>
  <si>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</si>
  <si>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</si>
  <si>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</si>
  <si>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</si>
  <si>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</si>
  <si>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</si>
  <si>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</si>
  <si>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</si>
  <si>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</si>
  <si>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</si>
  <si>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</si>
  <si>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</si>
  <si>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</si>
  <si>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</si>
  <si>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</si>
  <si>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</si>
  <si>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</si>
  <si>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</si>
  <si>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</si>
  <si>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</si>
  <si>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</si>
  <si>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</si>
  <si>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</si>
  <si>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</si>
  <si>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</si>
  <si>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</si>
  <si>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</si>
  <si>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</si>
  <si>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</si>
  <si>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</si>
  <si>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</si>
  <si>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</si>
  <si>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</si>
  <si>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</si>
  <si>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</si>
  <si>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</si>
  <si>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</si>
  <si>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</si>
  <si>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</si>
  <si>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</si>
  <si>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</si>
  <si>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</si>
  <si>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</si>
  <si>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</si>
  <si>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</si>
  <si>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</si>
  <si>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</si>
  <si>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</si>
  <si>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</si>
  <si>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</si>
  <si>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</si>
  <si>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</si>
  <si>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</si>
  <si>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</si>
  <si>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</si>
  <si>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</si>
  <si>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</si>
  <si>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</si>
  <si>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</si>
  <si>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</si>
  <si>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</si>
  <si>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</si>
  <si>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</si>
  <si>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</si>
  <si>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</si>
  <si>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</si>
  <si>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</si>
  <si>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</si>
  <si>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</si>
  <si>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</si>
  <si>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</si>
  <si>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</si>
  <si>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</si>
  <si>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</si>
  <si>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</si>
  <si>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</si>
  <si>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</si>
  <si>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Kw/H</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</si>
  <si>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</si>
  <si>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</si>
  <si>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</si>
  <si>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</si>
  <si>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</si>
  <si>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</si>
  <si>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</si>
  <si>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</si>
  <si>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</si>
  <si>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</si>
  <si>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</si>
  <si>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</si>
  <si>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</si>
  <si>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</si>
  <si>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</si>
  <si>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</si>
  <si>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</si>
  <si>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</si>
  <si>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</si>
  <si>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</si>
  <si>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</si>
  <si>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</si>
  <si>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</si>
  <si>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</si>
  <si>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</si>
  <si>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</si>
  <si>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</si>
  <si>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</si>
  <si>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</si>
  <si>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</si>
  <si>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</si>
  <si>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</si>
  <si>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</si>
  <si>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</si>
  <si>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</si>
  <si>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</si>
  <si>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</si>
  <si>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</si>
  <si>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</si>
  <si>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</si>
  <si>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</si>
  <si>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</si>
  <si>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</si>
  <si>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</si>
  <si>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</si>
  <si>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</si>
  <si>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</si>
  <si>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</si>
  <si>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</si>
  <si>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</si>
  <si>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</si>
  <si>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</si>
  <si>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</si>
  <si>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</si>
  <si>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</si>
  <si>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</si>
  <si>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</si>
  <si>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</si>
  <si>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</si>
  <si>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</si>
  <si>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</si>
  <si>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</si>
  <si>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</si>
  <si>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</si>
  <si>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</si>
  <si>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</si>
  <si>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</si>
  <si>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</si>
  <si>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</si>
  <si>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</si>
  <si>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</si>
  <si>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</si>
  <si>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</si>
  <si>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</si>
  <si>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</si>
  <si>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</si>
  <si>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</si>
  <si>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</si>
  <si>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</si>
  <si>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</si>
  <si>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</si>
  <si>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</si>
  <si>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</si>
  <si>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</si>
  <si>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</si>
  <si>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</si>
  <si>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</si>
  <si>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</si>
  <si>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</si>
  <si>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</si>
  <si>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</si>
  <si>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</si>
  <si>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</si>
  <si>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</si>
  <si>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</si>
  <si>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</si>
  <si>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</si>
  <si>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</si>
  <si>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</si>
  <si>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</si>
  <si>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</si>
  <si>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</si>
  <si>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</si>
  <si>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</si>
  <si>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</si>
  <si>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</si>
  <si>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</si>
  <si>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</si>
  <si>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</si>
  <si>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</si>
  <si>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</si>
  <si>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</si>
  <si>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</si>
  <si>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</si>
  <si>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</si>
  <si>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</si>
  <si>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</si>
  <si>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</si>
  <si>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</si>
  <si>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</si>
  <si>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</si>
  <si>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</si>
  <si>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</si>
  <si>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</si>
  <si>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</si>
  <si>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</si>
  <si>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</si>
  <si>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</si>
  <si>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</si>
  <si>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</si>
  <si>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</si>
  <si>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</si>
  <si>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</si>
  <si>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</si>
  <si>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</si>
  <si>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</si>
  <si>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</si>
  <si>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</si>
  <si>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</si>
  <si>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</si>
  <si>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</si>
  <si>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</si>
  <si>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</si>
  <si>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</si>
  <si>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</si>
  <si>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</si>
  <si>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</si>
  <si>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</si>
  <si>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</si>
  <si>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</si>
  <si>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</si>
  <si>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</si>
  <si>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</si>
  <si>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</si>
  <si>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</si>
  <si>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</si>
  <si>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</si>
  <si>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</si>
  <si>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</si>
  <si>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</si>
  <si>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</si>
  <si>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</si>
  <si>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</si>
  <si>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</si>
  <si>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</si>
  <si>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</si>
  <si>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</si>
  <si>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</si>
  <si>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</si>
  <si>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</si>
  <si>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</si>
  <si>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</si>
  <si>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</si>
  <si>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</si>
  <si>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</si>
  <si>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</si>
  <si>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</si>
  <si>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</si>
  <si>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</si>
  <si>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</si>
  <si>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</si>
  <si>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</si>
  <si>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</si>
  <si>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</si>
  <si>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</si>
  <si>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</si>
  <si>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</si>
  <si>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</si>
  <si>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</si>
  <si>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</si>
  <si>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</si>
  <si>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</si>
  <si>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</si>
  <si>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</si>
  <si>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</si>
  <si>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</si>
  <si>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</si>
  <si>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</si>
  <si>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</si>
  <si>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</si>
  <si>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</si>
  <si>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</si>
  <si>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</si>
  <si>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</si>
  <si>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</si>
  <si>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</si>
  <si>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</si>
  <si>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</si>
  <si>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</si>
  <si>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</si>
  <si>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</si>
  <si>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</si>
  <si>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Cento</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</si>
  <si>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</si>
  <si>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</si>
  <si>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</si>
  <si>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</si>
  <si>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</si>
  <si>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</si>
  <si>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</si>
  <si>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</si>
  <si>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</si>
  <si>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</si>
  <si>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</si>
  <si>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</si>
  <si>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</si>
  <si>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</si>
  <si>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</si>
  <si>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</si>
  <si>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</si>
  <si>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</si>
  <si>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</si>
  <si>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</si>
  <si>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</si>
  <si>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</si>
  <si>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</si>
  <si>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</si>
  <si>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</si>
  <si>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</si>
  <si>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</si>
  <si>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</si>
  <si>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</si>
  <si>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</si>
  <si>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</si>
  <si>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</si>
  <si>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</si>
  <si>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</si>
  <si>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</si>
  <si>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</si>
  <si>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</si>
  <si>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</si>
  <si>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</si>
  <si>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</si>
  <si>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</si>
  <si>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</si>
  <si>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</si>
  <si>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</si>
  <si>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</si>
  <si>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</si>
  <si>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</si>
  <si>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</si>
  <si>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</si>
  <si>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</si>
  <si>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</si>
  <si>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</si>
  <si>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</si>
  <si>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</si>
  <si>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</si>
  <si>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</si>
  <si>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</si>
  <si>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</si>
  <si>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</si>
  <si>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</si>
  <si>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</si>
  <si>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</si>
  <si>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</si>
  <si>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</si>
  <si>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</si>
  <si>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</si>
  <si>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</si>
  <si>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</si>
  <si>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</si>
  <si>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</si>
  <si>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</si>
  <si>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</si>
  <si>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</si>
  <si>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</si>
  <si>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</si>
  <si>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</si>
  <si>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</si>
  <si>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</si>
  <si>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</si>
  <si>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</si>
  <si>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</si>
  <si>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</si>
  <si>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</si>
  <si>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</si>
  <si>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</si>
  <si>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</si>
  <si>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</si>
  <si>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</si>
  <si>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</si>
  <si>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</si>
  <si>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</si>
  <si>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</si>
  <si>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</si>
  <si>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</si>
  <si>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</si>
  <si>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</si>
  <si>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</si>
  <si>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</si>
  <si>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</si>
  <si>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</si>
  <si>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</si>
  <si>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</si>
  <si>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</si>
  <si>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</si>
  <si>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</si>
  <si>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</si>
  <si>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</si>
  <si>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</si>
  <si>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</si>
  <si>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</si>
  <si>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</si>
  <si>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</si>
  <si>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</si>
  <si>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</si>
  <si>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</si>
  <si>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</si>
  <si>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</si>
  <si>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</si>
  <si>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</si>
  <si>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</si>
  <si>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 E Uso Geral</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</si>
  <si>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</si>
  <si>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</si>
  <si>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</si>
  <si>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</si>
  <si>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</si>
  <si>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</si>
  <si>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</si>
  <si>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</si>
  <si>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</si>
  <si>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</si>
  <si>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</si>
  <si>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</si>
  <si>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</si>
  <si>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</si>
  <si>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</si>
  <si>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</si>
  <si>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</si>
  <si>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</si>
  <si>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</si>
  <si>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</si>
  <si>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</si>
  <si>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</si>
  <si>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</si>
  <si>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</si>
  <si>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</si>
  <si>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</si>
  <si>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</si>
  <si>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</si>
  <si>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</si>
  <si>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</si>
  <si>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</si>
  <si>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</si>
  <si>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</si>
  <si>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</si>
  <si>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</si>
  <si>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</si>
  <si>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</si>
  <si>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</si>
  <si>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</si>
  <si>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</si>
  <si>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</si>
  <si>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</si>
  <si>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</si>
  <si>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</si>
  <si>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</si>
  <si>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</si>
  <si>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</si>
  <si>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</si>
  <si>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</si>
  <si>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</si>
  <si>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</si>
  <si>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</si>
  <si>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</si>
  <si>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</si>
  <si>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</si>
  <si>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</si>
  <si>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</si>
  <si>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</si>
  <si>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</si>
  <si>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</si>
  <si>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</si>
  <si>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</si>
  <si>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</si>
  <si>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</si>
  <si>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</si>
  <si>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</si>
  <si>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</si>
  <si>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</si>
  <si>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</si>
  <si>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</si>
  <si>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</si>
  <si>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</si>
  <si>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</si>
  <si>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</si>
  <si>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</si>
  <si>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</si>
  <si>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</si>
  <si>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</si>
  <si>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</si>
  <si>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</si>
  <si>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</si>
  <si>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</si>
  <si>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</si>
  <si>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</si>
  <si>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</si>
  <si>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</si>
  <si>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</si>
  <si>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</si>
  <si>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</si>
  <si>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</si>
  <si>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</si>
  <si>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</si>
  <si>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</si>
  <si>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</si>
  <si>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</si>
  <si>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</si>
  <si>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</si>
  <si>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</si>
  <si>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</si>
  <si>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</si>
  <si>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</si>
  <si>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</si>
  <si>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</si>
  <si>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</si>
  <si>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</si>
  <si>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</si>
  <si>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</si>
  <si>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</si>
  <si>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</si>
  <si>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</si>
  <si>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</si>
  <si>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</si>
  <si>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</si>
  <si>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</si>
  <si>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</si>
  <si>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</si>
  <si>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</si>
  <si>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</si>
  <si>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</si>
  <si>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</si>
  <si>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</si>
  <si>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</si>
  <si>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</si>
  <si>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</si>
  <si>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</si>
  <si>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</si>
  <si>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</si>
  <si>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</si>
  <si>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</si>
  <si>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</si>
  <si>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</si>
  <si>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</si>
  <si>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</si>
  <si>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</si>
  <si>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</si>
  <si>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</si>
  <si>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</si>
  <si>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</si>
  <si>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</si>
  <si>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</si>
  <si>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</si>
  <si>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</si>
  <si>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</si>
  <si>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</si>
  <si>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</si>
  <si>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</si>
  <si>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</si>
  <si>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</si>
  <si>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</si>
  <si>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</si>
  <si>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</si>
  <si>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</si>
  <si>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</si>
  <si>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</si>
  <si>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</si>
  <si>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</si>
  <si>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</si>
  <si>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</si>
  <si>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</si>
  <si>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</si>
  <si>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</si>
  <si>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</si>
  <si>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</si>
  <si>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</si>
  <si>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</si>
  <si>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</si>
  <si>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</si>
  <si>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</si>
  <si>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</si>
  <si>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</si>
  <si>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</si>
  <si>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</si>
  <si>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</si>
  <si>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</si>
  <si>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</si>
  <si>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</si>
  <si>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</si>
  <si>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</si>
  <si>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</si>
  <si>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</si>
  <si>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</si>
  <si>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</si>
  <si>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</si>
  <si>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</si>
  <si>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</si>
  <si>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</si>
  <si>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</si>
  <si>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</si>
  <si>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</si>
  <si>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</si>
  <si>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</si>
  <si>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</si>
  <si>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</si>
  <si>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</si>
  <si>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</si>
  <si>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</si>
  <si>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</si>
  <si>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</si>
  <si>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</si>
  <si>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</si>
  <si>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</si>
  <si>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</si>
  <si>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</si>
  <si>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</si>
  <si>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</si>
  <si>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</si>
  <si>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</si>
  <si>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</si>
  <si>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</si>
  <si>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</si>
  <si>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</si>
  <si>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</si>
  <si>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</si>
  <si>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</si>
  <si>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</si>
  <si>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</si>
  <si>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</si>
  <si>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</si>
  <si>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</si>
  <si>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</si>
  <si>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</si>
  <si>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</si>
  <si>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</si>
  <si>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</si>
  <si>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</si>
  <si>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</si>
  <si>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</si>
  <si>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</si>
  <si>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</si>
  <si>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</si>
  <si>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</si>
  <si>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</si>
  <si>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</si>
  <si>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</si>
  <si>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</si>
  <si>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</si>
  <si>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</si>
  <si>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</si>
  <si>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</si>
  <si>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</si>
  <si>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</si>
  <si>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</si>
  <si>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</si>
  <si>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</si>
  <si>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</si>
  <si>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</si>
  <si>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</si>
  <si>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</si>
  <si>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</si>
  <si>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</si>
  <si>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</si>
  <si>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</si>
  <si>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</si>
  <si>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</si>
  <si>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</si>
  <si>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</si>
  <si>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</si>
  <si>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</si>
  <si>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</si>
  <si>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</si>
  <si>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</si>
  <si>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</si>
  <si>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</si>
  <si>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</si>
  <si>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</si>
  <si>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</si>
  <si>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</si>
  <si>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</si>
  <si>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</si>
  <si>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</si>
  <si>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</si>
  <si>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</si>
  <si>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</si>
  <si>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</si>
  <si>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</si>
  <si>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</si>
  <si>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</si>
  <si>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</si>
  <si>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</si>
  <si>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</si>
  <si>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</si>
  <si>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</si>
  <si>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</si>
  <si>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</si>
  <si>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</si>
  <si>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</si>
  <si>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</si>
  <si>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</si>
  <si>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</si>
  <si>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</si>
  <si>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</si>
  <si>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</si>
  <si>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</si>
  <si>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</si>
  <si>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</si>
  <si>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</si>
  <si>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</si>
  <si>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</si>
  <si>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</si>
  <si>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</si>
  <si>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</si>
  <si>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</si>
  <si>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</si>
  <si>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</si>
  <si>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</si>
  <si>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</si>
  <si>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</si>
  <si>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</si>
  <si>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</si>
  <si>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</si>
  <si>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</si>
  <si>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</si>
  <si>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</si>
  <si>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</si>
  <si>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</si>
  <si>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</si>
  <si>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</si>
  <si>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</si>
  <si>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</si>
  <si>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</si>
  <si>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</si>
  <si>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</si>
  <si>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</si>
  <si>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</si>
  <si>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</si>
  <si>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</si>
  <si>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</si>
  <si>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</si>
  <si>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</si>
  <si>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</si>
  <si>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</si>
  <si>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</si>
  <si>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</si>
  <si>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</si>
  <si>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</si>
  <si>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</si>
  <si>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</si>
  <si>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</si>
  <si>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</si>
  <si>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</si>
  <si>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</si>
  <si>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</si>
  <si>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</si>
  <si>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</si>
  <si>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</si>
  <si>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</si>
  <si>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</si>
  <si>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</si>
  <si>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</si>
  <si>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</si>
  <si>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</si>
  <si>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</si>
  <si>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</si>
  <si>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</si>
  <si>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</si>
  <si>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</si>
  <si>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</si>
  <si>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</si>
  <si>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</si>
  <si>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</si>
  <si>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</si>
  <si>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</si>
  <si>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</si>
  <si>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</si>
  <si>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</si>
  <si>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</si>
  <si>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</si>
  <si>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</si>
  <si>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</si>
  <si>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</si>
  <si>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</si>
  <si>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</si>
  <si>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</si>
  <si>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</si>
  <si>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</si>
  <si>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</si>
  <si>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</si>
  <si>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</si>
  <si>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</si>
  <si>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</si>
  <si>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</si>
  <si>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</si>
  <si>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</si>
  <si>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</si>
  <si>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</si>
  <si>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</si>
  <si>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</si>
  <si>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</si>
  <si>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</si>
  <si>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</si>
  <si>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</si>
  <si>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</si>
  <si>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</si>
  <si>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</si>
  <si>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</si>
  <si>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</si>
  <si>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</si>
  <si>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</si>
  <si>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</si>
  <si>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</si>
  <si>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</si>
  <si>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</si>
  <si>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</si>
  <si>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</si>
  <si>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</si>
  <si>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</si>
  <si>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</si>
  <si>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</si>
  <si>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</si>
  <si>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</si>
  <si>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</si>
  <si>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</si>
  <si>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</si>
  <si>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</si>
  <si>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</si>
  <si>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</si>
  <si>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</si>
  <si>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</si>
  <si>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</si>
  <si>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</si>
  <si>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</si>
  <si>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</si>
  <si>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</si>
  <si>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</si>
  <si>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</si>
  <si>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</si>
  <si>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</si>
  <si>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</si>
  <si>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</si>
  <si>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</si>
  <si>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</si>
  <si>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</si>
  <si>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</si>
  <si>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</si>
  <si>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</si>
  <si>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</si>
  <si>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</si>
  <si>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</si>
  <si>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</si>
  <si>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</si>
  <si>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</si>
  <si>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</si>
  <si>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</si>
  <si>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</si>
  <si>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</si>
  <si>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</si>
  <si>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</si>
  <si>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</si>
  <si>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</si>
  <si>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</si>
  <si>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</si>
  <si>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</si>
  <si>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</si>
  <si>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</si>
  <si>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</si>
  <si>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</si>
  <si>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</si>
  <si>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</si>
  <si>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</si>
  <si>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</si>
  <si>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</si>
  <si>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</si>
  <si>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</si>
  <si>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</si>
  <si>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</si>
  <si>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</si>
  <si>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</si>
  <si>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</si>
  <si>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Mxmes</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</si>
  <si>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</si>
  <si>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</si>
  <si>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</si>
  <si>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</si>
  <si>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</si>
  <si>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</si>
  <si>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</si>
  <si>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</si>
  <si>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</si>
  <si>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</si>
  <si>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</si>
  <si>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</si>
  <si>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</si>
  <si>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</si>
  <si>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</si>
  <si>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</si>
  <si>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</si>
  <si>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</si>
  <si>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</si>
  <si>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</si>
  <si>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</si>
  <si>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</si>
  <si>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</si>
  <si>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</si>
  <si>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</si>
  <si>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</si>
  <si>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</si>
  <si>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</si>
  <si>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</si>
  <si>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</si>
  <si>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</si>
  <si>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</si>
  <si>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</si>
  <si>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</si>
  <si>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</si>
  <si>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</si>
  <si>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</si>
  <si>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</si>
  <si>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</si>
  <si>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</si>
  <si>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</si>
  <si>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</si>
  <si>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</si>
  <si>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</si>
  <si>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</si>
  <si>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</si>
  <si>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</si>
  <si>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</si>
  <si>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</si>
  <si>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</si>
  <si>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</si>
  <si>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</si>
  <si>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</si>
  <si>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</si>
  <si>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</si>
  <si>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</si>
  <si>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</si>
  <si>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</si>
  <si>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</si>
  <si>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</si>
  <si>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</si>
  <si>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</si>
  <si>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</si>
  <si>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</si>
  <si>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</si>
  <si>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</si>
  <si>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</si>
  <si>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</si>
  <si>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</si>
  <si>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</si>
  <si>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</si>
  <si>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</si>
  <si>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</si>
  <si>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</si>
  <si>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</si>
  <si>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</si>
  <si>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</si>
  <si>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</si>
  <si>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</si>
  <si>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</si>
  <si>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</si>
  <si>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</si>
  <si>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</si>
  <si>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</si>
  <si>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</si>
  <si>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</si>
  <si>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</si>
  <si>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</si>
  <si>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</si>
  <si>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</si>
  <si>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</si>
  <si>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</si>
  <si>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</si>
  <si>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</si>
  <si>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</si>
  <si>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</si>
  <si>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</si>
  <si>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</si>
  <si>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</si>
  <si>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</si>
  <si>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</si>
  <si>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</si>
  <si>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</si>
  <si>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</si>
  <si>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</si>
  <si>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</si>
  <si>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</si>
  <si>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</si>
  <si>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</si>
  <si>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</si>
  <si>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</si>
  <si>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</si>
  <si>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</si>
  <si>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</si>
  <si>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</si>
  <si>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</si>
  <si>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</si>
  <si>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</si>
  <si>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</si>
  <si>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</si>
  <si>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</si>
  <si>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</si>
  <si>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</si>
  <si>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</si>
  <si>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</si>
  <si>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</si>
  <si>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</si>
  <si>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</si>
  <si>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</si>
  <si>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</si>
  <si>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</si>
  <si>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</si>
  <si>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</si>
  <si>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</si>
  <si>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</si>
  <si>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</si>
  <si>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</si>
  <si>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</si>
  <si>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</si>
  <si>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</si>
  <si>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</si>
  <si>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</si>
  <si>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</si>
  <si>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</si>
  <si>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</si>
  <si>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</si>
  <si>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</si>
  <si>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</si>
  <si>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</si>
  <si>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</si>
  <si>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</si>
  <si>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</si>
  <si>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</si>
  <si>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</si>
  <si>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</si>
  <si>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</si>
  <si>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</si>
  <si>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</si>
  <si>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</si>
  <si>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</si>
  <si>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</si>
  <si>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</si>
  <si>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</si>
  <si>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</si>
  <si>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</si>
  <si>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</si>
  <si>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</si>
  <si>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</si>
  <si>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</si>
  <si>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</si>
  <si>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</si>
  <si>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</si>
  <si>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</si>
  <si>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</si>
  <si>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</si>
  <si>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</si>
  <si>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</si>
  <si>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</si>
  <si>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</si>
  <si>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</si>
  <si>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</si>
  <si>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</si>
  <si>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</si>
  <si>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</si>
  <si>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</si>
  <si>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</si>
  <si>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</si>
  <si>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</si>
  <si>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</si>
  <si>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</si>
  <si>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</si>
  <si>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</si>
  <si>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</si>
  <si>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</si>
  <si>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</si>
  <si>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</si>
  <si>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</si>
  <si>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</si>
  <si>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</si>
  <si>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</si>
  <si>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</si>
  <si>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</si>
  <si>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</si>
  <si>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</si>
  <si>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</si>
  <si>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</si>
  <si>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</si>
  <si>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</si>
  <si>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</si>
  <si>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</si>
  <si>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</si>
  <si>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</si>
  <si>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</si>
  <si>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</si>
  <si>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</si>
  <si>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</si>
  <si>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</si>
  <si>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</si>
  <si>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</si>
  <si>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</si>
  <si>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</si>
  <si>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</si>
  <si>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</si>
  <si>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</si>
  <si>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</si>
  <si>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</si>
  <si>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</si>
  <si>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</si>
  <si>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</si>
  <si>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</si>
  <si>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</si>
  <si>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</si>
  <si>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</si>
  <si>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</si>
  <si>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</si>
  <si>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</si>
  <si>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</si>
  <si>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</si>
  <si>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</si>
  <si>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</si>
  <si>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</si>
  <si>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</si>
  <si>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</si>
  <si>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</si>
  <si>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</si>
  <si>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</si>
  <si>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</si>
  <si>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</si>
  <si>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</si>
  <si>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</si>
  <si>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</si>
  <si>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</si>
  <si>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</si>
  <si>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</si>
  <si>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</si>
  <si>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</si>
  <si>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</si>
  <si>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</si>
  <si>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</si>
  <si>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</si>
  <si>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</si>
  <si>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</si>
  <si>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</si>
  <si>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</si>
  <si>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</si>
  <si>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</si>
  <si>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</si>
  <si>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</si>
  <si>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</si>
  <si>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</si>
  <si>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</si>
  <si>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</si>
  <si>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</si>
  <si>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</si>
  <si>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</si>
  <si>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</si>
  <si>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</si>
  <si>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</si>
  <si>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</si>
  <si>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</si>
  <si>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</si>
  <si>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</si>
  <si>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</si>
  <si>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</si>
  <si>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</si>
  <si>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</si>
  <si>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</si>
  <si>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</si>
  <si>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</si>
  <si>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</si>
  <si>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</si>
  <si>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</si>
  <si>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</si>
  <si>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</si>
  <si>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</si>
  <si>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</si>
  <si>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</si>
  <si>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</si>
  <si>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</si>
  <si>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</si>
  <si>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</si>
  <si>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</si>
  <si>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</si>
  <si>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</si>
  <si>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</si>
  <si>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</si>
  <si>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</si>
  <si>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</si>
  <si>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</si>
  <si>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</si>
  <si>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</si>
  <si>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</si>
  <si>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</si>
  <si>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</si>
  <si>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</si>
  <si>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</si>
  <si>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</si>
  <si>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</si>
  <si>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</si>
  <si>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</si>
  <si>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</si>
  <si>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</si>
  <si>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</si>
  <si>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</si>
  <si>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</si>
  <si>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</si>
  <si>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</si>
  <si>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</si>
  <si>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</si>
  <si>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</si>
  <si>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</si>
  <si>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</si>
  <si>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</si>
  <si>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</si>
  <si>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</si>
  <si>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</si>
  <si>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</si>
  <si>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</si>
  <si>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</si>
  <si>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</si>
  <si>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</si>
  <si>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</si>
  <si>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</si>
  <si>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</si>
  <si>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</si>
  <si>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</si>
  <si>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</si>
  <si>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</si>
  <si>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</si>
  <si>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</si>
  <si>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</si>
  <si>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</si>
  <si>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</si>
  <si>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</si>
  <si>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</si>
  <si>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</si>
  <si>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</si>
  <si>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</si>
  <si>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</si>
  <si>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</si>
  <si>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</si>
  <si>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</si>
  <si>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</si>
  <si>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</si>
  <si>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</si>
  <si>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</si>
  <si>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</si>
  <si>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</si>
  <si>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</si>
  <si>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</si>
  <si>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</si>
  <si>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</si>
  <si>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</si>
  <si>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</si>
  <si>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</si>
  <si>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</si>
  <si>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</si>
  <si>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</si>
  <si>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</si>
  <si>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</si>
  <si>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</si>
  <si>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</si>
  <si>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</si>
  <si>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</si>
  <si>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</si>
  <si>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</si>
  <si>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</si>
  <si>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</si>
  <si>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</si>
  <si>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</si>
  <si>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</si>
  <si>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</si>
  <si>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</si>
  <si>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</si>
  <si>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</si>
  <si>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</si>
  <si>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</si>
  <si>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</si>
  <si>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</si>
  <si>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</si>
  <si>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</si>
  <si>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</si>
  <si>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</si>
  <si>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</si>
  <si>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</si>
  <si>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</si>
  <si>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</si>
  <si>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</si>
  <si>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</si>
  <si>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</si>
  <si>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</si>
  <si>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</si>
  <si>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</si>
  <si>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</si>
  <si>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</si>
  <si>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</si>
  <si>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</si>
  <si>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</si>
  <si>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</si>
  <si>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</si>
  <si>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</si>
  <si>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</si>
  <si>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</si>
  <si>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</si>
  <si>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</si>
  <si>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</si>
  <si>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</si>
  <si>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</si>
  <si>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</si>
  <si>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</si>
  <si>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</si>
  <si>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</si>
  <si>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</si>
  <si>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</si>
  <si>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</si>
  <si>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</si>
  <si>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</si>
  <si>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</si>
  <si>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</si>
  <si>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</si>
  <si>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</si>
  <si>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</si>
  <si>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</si>
  <si>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</si>
  <si>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</si>
  <si>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</si>
  <si>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</si>
  <si>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</si>
  <si>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</si>
  <si>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</si>
  <si>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</si>
  <si>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</si>
  <si>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</si>
  <si>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</si>
  <si>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</si>
  <si>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</si>
  <si>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</si>
  <si>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</si>
  <si>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</si>
  <si>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</si>
  <si>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</si>
  <si>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</si>
  <si>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</si>
  <si>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</si>
  <si>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</si>
  <si>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</si>
  <si>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</si>
  <si>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</si>
  <si>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</si>
  <si>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</si>
  <si>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</si>
  <si>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</si>
  <si>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</si>
  <si>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</si>
  <si>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</si>
  <si>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</si>
  <si>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</si>
  <si>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</si>
  <si>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</si>
  <si>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</si>
  <si>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</si>
  <si>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</si>
  <si>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</si>
  <si>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</si>
  <si>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</si>
  <si>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</si>
  <si>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</si>
  <si>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</si>
  <si>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</si>
  <si>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</si>
  <si>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</si>
  <si>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</si>
  <si>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</si>
  <si>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</si>
  <si>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</si>
  <si>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</si>
  <si>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</si>
  <si>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</si>
  <si>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</si>
  <si>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</si>
  <si>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</si>
  <si>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</si>
  <si>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</si>
  <si>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</si>
  <si>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</si>
  <si>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</si>
  <si>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</si>
  <si>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</si>
  <si>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</si>
  <si>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</si>
  <si>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</si>
  <si>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</si>
  <si>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</si>
  <si>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</si>
  <si>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</si>
  <si>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</si>
  <si>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</si>
  <si>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</si>
  <si>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</si>
  <si>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</si>
  <si>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</si>
  <si>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</si>
  <si>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</si>
  <si>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</si>
  <si>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</si>
  <si>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</si>
  <si>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</si>
  <si>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</si>
  <si>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</si>
  <si>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</si>
  <si>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</si>
  <si>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</si>
  <si>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</si>
  <si>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</si>
  <si>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</si>
  <si>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</si>
  <si>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</si>
  <si>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</si>
  <si>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</si>
  <si>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</si>
  <si>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</si>
  <si>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</si>
  <si>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</si>
  <si>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</si>
  <si>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</si>
  <si>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</si>
  <si>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</si>
  <si>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</si>
  <si>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</si>
  <si>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</si>
  <si>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</si>
  <si>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</si>
  <si>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</si>
  <si>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</si>
  <si>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</si>
  <si>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</si>
  <si>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</si>
  <si>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</si>
  <si>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</si>
  <si>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</si>
  <si>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</si>
  <si>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</si>
  <si>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</si>
  <si>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</si>
  <si>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</si>
  <si>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</si>
  <si>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</si>
  <si>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</si>
  <si>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</si>
  <si>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</si>
  <si>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</si>
  <si>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</si>
  <si>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</si>
  <si>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</si>
  <si>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</si>
  <si>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</si>
  <si>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</si>
  <si>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</si>
  <si>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</si>
  <si>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</si>
  <si>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</si>
  <si>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</si>
  <si>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</si>
  <si>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</si>
  <si>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</si>
  <si>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</si>
  <si>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</si>
  <si>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</si>
  <si>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</si>
  <si>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</si>
  <si>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</si>
  <si>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</si>
  <si>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</si>
  <si>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</si>
  <si>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</si>
  <si>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</si>
  <si>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</si>
  <si>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</si>
  <si>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</si>
  <si>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</si>
  <si>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</si>
  <si>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</si>
  <si>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</si>
  <si>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</si>
  <si>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</si>
  <si>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</si>
  <si>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</si>
  <si>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</si>
  <si>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</si>
  <si>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</si>
  <si>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</si>
  <si>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</si>
  <si>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</si>
  <si>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</si>
  <si>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</si>
  <si>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</si>
  <si>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</si>
  <si>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</si>
  <si>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</si>
  <si>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</si>
  <si>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</si>
  <si>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</si>
  <si>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</si>
  <si>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</si>
  <si>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</si>
  <si>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</si>
  <si>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</si>
  <si>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</si>
  <si>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</si>
  <si>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</si>
  <si>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</si>
  <si>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</si>
  <si>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</si>
  <si>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</si>
  <si>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</si>
  <si>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</si>
  <si>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</si>
  <si>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</si>
  <si>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</si>
  <si>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</si>
  <si>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</si>
  <si>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</si>
  <si>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</si>
  <si>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</si>
  <si>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</si>
  <si>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</si>
  <si>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</si>
  <si>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</si>
  <si>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</si>
  <si>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</si>
  <si>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</si>
  <si>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</si>
  <si>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</si>
  <si>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</si>
  <si>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</si>
  <si>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</si>
  <si>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</si>
  <si>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</si>
  <si>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</si>
  <si>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</si>
  <si>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</si>
  <si>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</si>
  <si>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</si>
  <si>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</si>
  <si>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</si>
  <si>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</si>
  <si>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</si>
  <si>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</si>
  <si>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</si>
  <si>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</si>
  <si>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</si>
  <si>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</si>
  <si>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</si>
  <si>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</si>
  <si>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</si>
  <si>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</si>
  <si>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</si>
  <si>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</si>
  <si>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</si>
  <si>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</si>
  <si>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</si>
  <si>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</si>
  <si>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</si>
  <si>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</si>
  <si>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</si>
  <si>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</si>
  <si>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</si>
  <si>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</si>
  <si>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</si>
  <si>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</si>
  <si>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</si>
  <si>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</si>
  <si>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</si>
  <si>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</si>
  <si>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</si>
  <si>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</si>
  <si>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</si>
  <si>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</si>
  <si>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</si>
  <si>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</si>
  <si>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</si>
  <si>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</si>
  <si>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</si>
  <si>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</si>
  <si>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</si>
  <si>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</si>
  <si>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</si>
  <si>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</si>
  <si>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</si>
  <si>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</si>
  <si>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</si>
  <si>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</si>
  <si>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</si>
  <si>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</si>
  <si>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</si>
  <si>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</si>
  <si>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</si>
  <si>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</si>
  <si>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</si>
  <si>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</si>
  <si>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</si>
  <si>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</si>
  <si>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</si>
  <si>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</si>
  <si>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</si>
  <si>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</si>
  <si>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</si>
  <si>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</si>
  <si>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</si>
  <si>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</si>
  <si>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</si>
  <si>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</si>
  <si>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</si>
  <si>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</si>
  <si>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</si>
  <si>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</si>
  <si>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</si>
  <si>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</si>
  <si>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</si>
  <si>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</si>
  <si>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</si>
  <si>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</si>
  <si>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</si>
  <si>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</si>
  <si>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</si>
  <si>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</si>
  <si>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</si>
  <si>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</si>
  <si>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</si>
  <si>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</si>
  <si>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</si>
  <si>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</si>
  <si>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</si>
  <si>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</si>
  <si>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</si>
  <si>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</si>
  <si>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</si>
  <si>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</si>
  <si>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</si>
  <si>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</si>
  <si>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</si>
  <si>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</si>
  <si>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</si>
  <si>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</si>
  <si>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</si>
  <si>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</si>
  <si>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</si>
  <si>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</si>
  <si>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</si>
  <si>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</si>
  <si>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</si>
  <si>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</si>
  <si>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</si>
  <si>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</si>
  <si>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</si>
  <si>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</si>
  <si>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</si>
  <si>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</si>
  <si>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</si>
  <si>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</si>
  <si>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</si>
  <si>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</si>
  <si>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</si>
  <si>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</si>
  <si>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</si>
  <si>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</si>
  <si>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</si>
  <si>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</si>
  <si>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</si>
  <si>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Pigmento Em Po Para Argamassas, Cimentos E Outros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</si>
  <si>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</si>
  <si>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</si>
  <si>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</si>
  <si>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</si>
  <si>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</si>
  <si>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</si>
  <si>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</si>
  <si>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</si>
  <si>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</si>
  <si>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</si>
  <si>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</si>
  <si>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</si>
  <si>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</si>
  <si>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</si>
  <si>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</si>
  <si>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</si>
  <si>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</si>
  <si>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</si>
  <si>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</si>
  <si>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</si>
  <si>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</si>
  <si>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</si>
  <si>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</si>
  <si>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</si>
  <si>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</si>
  <si>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</si>
  <si>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</si>
  <si>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</si>
  <si>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</si>
  <si>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</si>
  <si>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</si>
  <si>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</si>
  <si>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</si>
  <si>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</si>
  <si>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</si>
  <si>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</si>
  <si>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</si>
  <si>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</si>
  <si>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</si>
  <si>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</si>
  <si>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</si>
  <si>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</si>
  <si>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</si>
  <si>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</si>
  <si>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</si>
  <si>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</si>
  <si>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</si>
  <si>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</si>
  <si>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</si>
  <si>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</si>
  <si>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</si>
  <si>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</si>
  <si>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</si>
  <si>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</si>
  <si>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</si>
  <si>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</si>
  <si>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</si>
  <si>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</si>
  <si>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</si>
  <si>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</si>
  <si>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</si>
  <si>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</si>
  <si>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</si>
  <si>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</si>
  <si>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</si>
  <si>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</si>
  <si>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</si>
  <si>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</si>
  <si>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</si>
  <si>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</si>
  <si>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</si>
  <si>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</si>
  <si>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</si>
  <si>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</si>
  <si>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</si>
  <si>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</si>
  <si>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</si>
  <si>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</si>
  <si>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</si>
  <si>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</si>
  <si>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</si>
  <si>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</si>
  <si>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</si>
  <si>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</si>
  <si>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</si>
  <si>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</si>
  <si>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</si>
  <si>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</si>
  <si>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</si>
  <si>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</si>
  <si>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</si>
  <si>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</si>
  <si>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</si>
  <si>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</si>
  <si>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</si>
  <si>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</si>
  <si>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</si>
  <si>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</si>
  <si>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</si>
  <si>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</si>
  <si>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</si>
  <si>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</si>
  <si>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</si>
  <si>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</si>
  <si>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</si>
  <si>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</si>
  <si>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</si>
  <si>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</si>
  <si>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</si>
  <si>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</si>
  <si>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</si>
  <si>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</si>
  <si>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</si>
  <si>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</si>
  <si>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</si>
  <si>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</si>
  <si>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</si>
  <si>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</si>
  <si>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</si>
  <si>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</si>
  <si>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</si>
  <si>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</si>
  <si>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</si>
  <si>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</si>
  <si>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</si>
  <si>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</si>
  <si>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</si>
  <si>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</si>
  <si>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</si>
  <si>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</si>
  <si>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</si>
  <si>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</si>
  <si>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</si>
  <si>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</si>
  <si>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</si>
  <si>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</si>
  <si>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</si>
  <si>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</si>
  <si>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</si>
  <si>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</si>
  <si>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</si>
  <si>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</si>
  <si>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</si>
  <si>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</si>
  <si>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</si>
  <si>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</si>
  <si>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</si>
  <si>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</si>
  <si>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</si>
  <si>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</si>
  <si>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</si>
  <si>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</si>
  <si>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</si>
  <si>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</si>
  <si>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</si>
  <si>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</si>
  <si>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</si>
  <si>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</si>
  <si>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</si>
  <si>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</si>
  <si>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</si>
  <si>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</si>
  <si>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</si>
  <si>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</si>
  <si>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</si>
  <si>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</si>
  <si>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</si>
  <si>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</si>
  <si>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</si>
  <si>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</si>
  <si>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</si>
  <si>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</si>
  <si>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</si>
  <si>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</si>
  <si>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</si>
  <si>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</si>
  <si>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</si>
  <si>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</si>
  <si>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</si>
  <si>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</si>
  <si>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</si>
  <si>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</si>
  <si>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</si>
  <si>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</si>
  <si>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</si>
  <si>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</si>
  <si>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</si>
  <si>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</si>
  <si>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</si>
  <si>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</si>
  <si>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</si>
  <si>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</si>
  <si>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</si>
  <si>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</si>
  <si>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</si>
  <si>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</si>
  <si>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</si>
  <si>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</si>
  <si>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</si>
  <si>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</si>
  <si>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</si>
  <si>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</si>
  <si>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</si>
  <si>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</si>
  <si>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</si>
  <si>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</si>
  <si>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</si>
  <si>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</si>
  <si>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</si>
  <si>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</si>
  <si>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</si>
  <si>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</si>
  <si>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</si>
  <si>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</si>
  <si>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</si>
  <si>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Poste Rolico De Madeira Tratada, D = 20 A 25 Cm, H = 12,00 M, Em Eucalipto Ou Equivalente Da Regiao</t>
  </si>
  <si>
    <t>Pozolana De Classe C</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</si>
  <si>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</si>
  <si>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</si>
  <si>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</si>
  <si>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</si>
  <si>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</si>
  <si>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</si>
  <si>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</si>
  <si>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</si>
  <si>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</si>
  <si>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</si>
  <si>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</si>
  <si>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</si>
  <si>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</si>
  <si>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</si>
  <si>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</si>
  <si>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</si>
  <si>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</si>
  <si>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</si>
  <si>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</si>
  <si>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</si>
  <si>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</si>
  <si>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</si>
  <si>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</si>
  <si>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</si>
  <si>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</si>
  <si>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</si>
  <si>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</si>
  <si>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</si>
  <si>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</si>
  <si>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</si>
  <si>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</si>
  <si>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</si>
  <si>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</si>
  <si>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</si>
  <si>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</si>
  <si>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</si>
  <si>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</si>
  <si>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</si>
  <si>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</si>
  <si>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</si>
  <si>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</si>
  <si>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</si>
  <si>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</si>
  <si>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</si>
  <si>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</si>
  <si>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</si>
  <si>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</si>
  <si>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</si>
  <si>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</si>
  <si>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</si>
  <si>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</si>
  <si>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</si>
  <si>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</si>
  <si>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</si>
  <si>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</si>
  <si>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</si>
  <si>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</si>
  <si>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</si>
  <si>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</si>
  <si>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</si>
  <si>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</si>
  <si>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</si>
  <si>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</si>
  <si>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</si>
  <si>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</si>
  <si>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</si>
  <si>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</si>
  <si>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</si>
  <si>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</si>
  <si>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</si>
  <si>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</si>
  <si>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</si>
  <si>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</si>
  <si>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</si>
  <si>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</si>
  <si>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</si>
  <si>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</si>
  <si>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</si>
  <si>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</si>
  <si>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</si>
  <si>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</si>
  <si>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</si>
  <si>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</si>
  <si>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</si>
  <si>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</si>
  <si>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</si>
  <si>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</si>
  <si>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</si>
  <si>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</si>
  <si>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</si>
  <si>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</si>
  <si>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</si>
  <si>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</si>
  <si>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</si>
  <si>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</si>
  <si>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</si>
  <si>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</si>
  <si>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</si>
  <si>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</si>
  <si>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</si>
  <si>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</si>
  <si>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</si>
  <si>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</si>
  <si>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</si>
  <si>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</si>
  <si>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</si>
  <si>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</si>
  <si>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</si>
  <si>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</si>
  <si>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</si>
  <si>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</si>
  <si>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</si>
  <si>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</si>
  <si>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</si>
  <si>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</si>
  <si>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</si>
  <si>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</si>
  <si>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</si>
  <si>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</si>
  <si>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</si>
  <si>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</si>
  <si>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</si>
  <si>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</si>
  <si>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</si>
  <si>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</si>
  <si>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</si>
  <si>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</si>
  <si>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</si>
  <si>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</si>
  <si>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</si>
  <si>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</si>
  <si>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</si>
  <si>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</si>
  <si>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</si>
  <si>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</si>
  <si>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</si>
  <si>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</si>
  <si>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</si>
  <si>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</si>
  <si>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</si>
  <si>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</si>
  <si>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</si>
  <si>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</si>
  <si>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</si>
  <si>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</si>
  <si>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</si>
  <si>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</si>
  <si>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</si>
  <si>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</si>
  <si>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</si>
  <si>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</si>
  <si>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</si>
  <si>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</si>
  <si>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</si>
  <si>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</si>
  <si>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</si>
  <si>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</si>
  <si>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</si>
  <si>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</si>
  <si>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</si>
  <si>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</si>
  <si>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</si>
  <si>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</si>
  <si>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</si>
  <si>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</si>
  <si>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</si>
  <si>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</si>
  <si>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</si>
  <si>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</si>
  <si>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</si>
  <si>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</si>
  <si>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</si>
  <si>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</si>
  <si>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</si>
  <si>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</si>
  <si>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</si>
  <si>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</si>
  <si>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</si>
  <si>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</si>
  <si>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</si>
  <si>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</si>
  <si>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</si>
  <si>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</si>
  <si>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</si>
  <si>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</si>
  <si>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</si>
  <si>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</si>
  <si>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</si>
  <si>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</si>
  <si>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</si>
  <si>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</si>
  <si>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</si>
  <si>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</si>
  <si>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</si>
  <si>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</si>
  <si>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</si>
  <si>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</si>
  <si>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</si>
  <si>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</si>
  <si>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</si>
  <si>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</si>
  <si>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</si>
  <si>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</si>
  <si>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</si>
  <si>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</si>
  <si>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</si>
  <si>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</si>
  <si>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</si>
  <si>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</si>
  <si>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</si>
  <si>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</si>
  <si>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</si>
  <si>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</si>
  <si>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</si>
  <si>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</si>
  <si>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</si>
  <si>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</si>
  <si>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</si>
  <si>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</si>
  <si>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</si>
  <si>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</si>
  <si>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</si>
  <si>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</si>
  <si>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</si>
  <si>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</si>
  <si>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</si>
  <si>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</si>
  <si>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</si>
  <si>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</si>
  <si>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</si>
  <si>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</si>
  <si>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</si>
  <si>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</si>
  <si>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</si>
  <si>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</si>
  <si>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</si>
  <si>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</si>
  <si>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</si>
  <si>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</si>
  <si>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</si>
  <si>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</si>
  <si>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</si>
  <si>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</si>
  <si>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</si>
  <si>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</si>
  <si>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</si>
  <si>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</si>
  <si>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</si>
  <si>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</si>
  <si>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</si>
  <si>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</si>
  <si>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</si>
  <si>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</si>
  <si>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</si>
  <si>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</si>
  <si>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</si>
  <si>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</si>
  <si>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</si>
  <si>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</si>
  <si>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</si>
  <si>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</si>
  <si>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</si>
  <si>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</si>
  <si>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</si>
  <si>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</si>
  <si>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</si>
  <si>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</si>
  <si>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</si>
  <si>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</si>
  <si>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310Ml</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</si>
  <si>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</si>
  <si>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</si>
  <si>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</si>
  <si>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</si>
  <si>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</si>
  <si>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</si>
  <si>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</si>
  <si>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</si>
  <si>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</si>
  <si>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</si>
  <si>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</si>
  <si>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</si>
  <si>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</si>
  <si>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</si>
  <si>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</si>
  <si>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</si>
  <si>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</si>
  <si>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</si>
  <si>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</si>
  <si>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</si>
  <si>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</si>
  <si>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</si>
  <si>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</si>
  <si>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</si>
  <si>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</si>
  <si>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</si>
  <si>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</si>
  <si>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</si>
  <si>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</si>
  <si>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</si>
  <si>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</si>
  <si>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</si>
  <si>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</si>
  <si>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</si>
  <si>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</si>
  <si>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</si>
  <si>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</si>
  <si>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</si>
  <si>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</si>
  <si>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</si>
  <si>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</si>
  <si>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</si>
  <si>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</si>
  <si>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</si>
  <si>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</si>
  <si>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</si>
  <si>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</si>
  <si>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</si>
  <si>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</si>
  <si>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</si>
  <si>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</si>
  <si>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</si>
  <si>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</si>
  <si>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</si>
  <si>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</si>
  <si>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</si>
  <si>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</si>
  <si>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</si>
  <si>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</si>
  <si>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</si>
  <si>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</si>
  <si>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</si>
  <si>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</si>
  <si>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</si>
  <si>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</si>
  <si>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</si>
  <si>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</si>
  <si>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</si>
  <si>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</si>
  <si>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</si>
  <si>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</si>
  <si>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</si>
  <si>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</si>
  <si>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</si>
  <si>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</si>
  <si>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</si>
  <si>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</si>
  <si>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</si>
  <si>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</si>
  <si>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</si>
  <si>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</si>
  <si>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</si>
  <si>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</si>
  <si>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</si>
  <si>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</si>
  <si>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</si>
  <si>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</si>
  <si>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</si>
  <si>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</si>
  <si>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</si>
  <si>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</si>
  <si>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</si>
  <si>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</si>
  <si>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</si>
  <si>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</si>
  <si>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</si>
  <si>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</si>
  <si>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</si>
  <si>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</si>
  <si>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</si>
  <si>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</si>
  <si>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</si>
  <si>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</si>
  <si>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</si>
  <si>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</si>
  <si>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</si>
  <si>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</si>
  <si>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</si>
  <si>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</si>
  <si>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</si>
  <si>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</si>
  <si>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</si>
  <si>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</si>
  <si>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</si>
  <si>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</si>
  <si>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</si>
  <si>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</si>
  <si>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</si>
  <si>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</si>
  <si>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</si>
  <si>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</si>
  <si>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</si>
  <si>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</si>
  <si>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</si>
  <si>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</si>
  <si>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</si>
  <si>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</si>
  <si>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</si>
  <si>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</si>
  <si>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</si>
  <si>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</si>
  <si>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</si>
  <si>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</si>
  <si>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</si>
  <si>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</si>
  <si>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</si>
  <si>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</si>
  <si>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</si>
  <si>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</si>
  <si>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</si>
  <si>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</si>
  <si>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</si>
  <si>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</si>
  <si>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</si>
  <si>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</si>
  <si>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</si>
  <si>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</si>
  <si>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</si>
  <si>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</si>
  <si>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</si>
  <si>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</si>
  <si>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</si>
  <si>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</si>
  <si>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</si>
  <si>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</si>
  <si>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</si>
  <si>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</si>
  <si>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</si>
  <si>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</si>
  <si>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</si>
  <si>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</si>
  <si>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</si>
  <si>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</si>
  <si>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</si>
  <si>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</si>
  <si>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</si>
  <si>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</si>
  <si>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</si>
  <si>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</si>
  <si>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</si>
  <si>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Livre / Ocupado Para Porta De Banheiro, Corpo Em Zamac E Espelho Em Latao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</si>
  <si>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</si>
  <si>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</si>
  <si>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</si>
  <si>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</si>
  <si>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</si>
  <si>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</si>
  <si>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</si>
  <si>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</si>
  <si>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</si>
  <si>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</si>
  <si>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</si>
  <si>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</si>
  <si>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</si>
  <si>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</si>
  <si>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</si>
  <si>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</si>
  <si>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</si>
  <si>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</si>
  <si>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</si>
  <si>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</si>
  <si>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</si>
  <si>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</si>
  <si>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</si>
  <si>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</si>
  <si>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</si>
  <si>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</si>
  <si>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</si>
  <si>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</si>
  <si>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</si>
  <si>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</si>
  <si>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</si>
  <si>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</si>
  <si>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</si>
  <si>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</si>
  <si>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</si>
  <si>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</si>
  <si>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</si>
  <si>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</si>
  <si>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</si>
  <si>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</si>
  <si>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</si>
  <si>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</si>
  <si>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</si>
  <si>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</si>
  <si>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</si>
  <si>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</si>
  <si>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</si>
  <si>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</si>
  <si>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</si>
  <si>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</si>
  <si>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</si>
  <si>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</si>
  <si>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</si>
  <si>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</si>
  <si>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</si>
  <si>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</si>
  <si>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</si>
  <si>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</si>
  <si>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</si>
  <si>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</si>
  <si>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</si>
  <si>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</si>
  <si>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</si>
  <si>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</si>
  <si>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</si>
  <si>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</si>
  <si>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</si>
  <si>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</si>
  <si>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</si>
  <si>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</si>
  <si>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</si>
  <si>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</si>
  <si>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</si>
  <si>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</si>
  <si>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</si>
  <si>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</si>
  <si>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</si>
  <si>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</si>
  <si>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</si>
  <si>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</si>
  <si>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</si>
  <si>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</si>
  <si>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</si>
  <si>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</si>
  <si>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</si>
  <si>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</si>
  <si>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</si>
  <si>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</si>
  <si>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</si>
  <si>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</si>
  <si>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</si>
  <si>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</si>
  <si>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</si>
  <si>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</si>
  <si>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</si>
  <si>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</si>
  <si>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</si>
  <si>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</si>
  <si>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</si>
  <si>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</si>
  <si>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</si>
  <si>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</si>
  <si>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</si>
  <si>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</si>
  <si>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</si>
  <si>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</si>
  <si>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</si>
  <si>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</si>
  <si>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</si>
  <si>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</si>
  <si>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</si>
  <si>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</si>
  <si>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</si>
  <si>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</si>
  <si>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</si>
  <si>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</si>
  <si>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</si>
  <si>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</si>
  <si>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</si>
  <si>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</si>
  <si>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</si>
  <si>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</si>
  <si>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</si>
  <si>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</si>
  <si>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</si>
  <si>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</si>
  <si>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</si>
  <si>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</si>
  <si>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</si>
  <si>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</si>
  <si>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</si>
  <si>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</si>
  <si>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</si>
  <si>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</si>
  <si>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</si>
  <si>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</si>
  <si>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</si>
  <si>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</si>
  <si>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</si>
  <si>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</si>
  <si>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</si>
  <si>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</si>
  <si>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</si>
  <si>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</si>
  <si>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</si>
  <si>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</si>
  <si>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</si>
  <si>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</si>
  <si>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</si>
  <si>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</si>
  <si>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</si>
  <si>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</si>
  <si>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</si>
  <si>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</si>
  <si>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</si>
  <si>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</si>
  <si>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</si>
  <si>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</si>
  <si>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</si>
  <si>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</si>
  <si>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</si>
  <si>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</si>
  <si>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</si>
  <si>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</si>
  <si>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</si>
  <si>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</si>
  <si>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</si>
  <si>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</si>
  <si>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</si>
  <si>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</si>
  <si>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</si>
  <si>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</si>
  <si>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</si>
  <si>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</si>
  <si>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</si>
  <si>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</si>
  <si>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</si>
  <si>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</si>
  <si>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</si>
  <si>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</si>
  <si>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</si>
  <si>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</si>
  <si>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</si>
  <si>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</si>
  <si>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</si>
  <si>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</si>
  <si>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</si>
  <si>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</si>
  <si>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</si>
  <si>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</si>
  <si>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</si>
  <si>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</si>
  <si>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</si>
  <si>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</si>
  <si>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</si>
  <si>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</si>
  <si>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</si>
  <si>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</si>
  <si>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</si>
  <si>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</si>
  <si>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</si>
  <si>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</si>
  <si>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</si>
  <si>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</si>
  <si>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</si>
  <si>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</si>
  <si>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</si>
  <si>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</si>
  <si>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</si>
  <si>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</si>
  <si>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</si>
  <si>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</si>
  <si>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</si>
  <si>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</si>
  <si>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</si>
  <si>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</si>
  <si>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</si>
  <si>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</si>
  <si>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</si>
  <si>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</si>
  <si>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</si>
  <si>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</si>
  <si>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</si>
  <si>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</si>
  <si>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</si>
  <si>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</si>
  <si>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</si>
  <si>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</si>
  <si>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</si>
  <si>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</si>
  <si>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</si>
  <si>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</si>
  <si>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</si>
  <si>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</si>
  <si>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</si>
  <si>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</si>
  <si>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</si>
  <si>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</si>
  <si>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</si>
  <si>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</si>
  <si>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</si>
  <si>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</si>
  <si>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</si>
  <si>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</si>
  <si>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</si>
  <si>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</si>
  <si>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</si>
  <si>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</si>
  <si>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</si>
  <si>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</si>
  <si>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</si>
  <si>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</si>
  <si>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</si>
  <si>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</si>
  <si>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</si>
  <si>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</si>
  <si>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</si>
  <si>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</si>
  <si>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</si>
  <si>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</si>
  <si>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</si>
  <si>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</si>
  <si>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</si>
  <si>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</si>
  <si>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</si>
  <si>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</si>
  <si>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</si>
  <si>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</si>
  <si>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</si>
  <si>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</si>
  <si>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</si>
  <si>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</si>
  <si>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</si>
  <si>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</si>
  <si>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</si>
  <si>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</si>
  <si>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</si>
  <si>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</si>
  <si>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</si>
  <si>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</si>
  <si>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</si>
  <si>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</si>
  <si>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</si>
  <si>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</si>
  <si>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</si>
  <si>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</si>
  <si>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</si>
  <si>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</si>
  <si>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</si>
  <si>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</si>
  <si>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</si>
  <si>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</si>
  <si>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</si>
  <si>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Com Duas Faces Trapezoidais,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</si>
  <si>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</si>
  <si>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</si>
  <si>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</si>
  <si>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</si>
  <si>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</si>
  <si>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</si>
  <si>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</si>
  <si>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</si>
  <si>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</si>
  <si>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</si>
  <si>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</si>
  <si>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</si>
  <si>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</si>
  <si>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</si>
  <si>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</si>
  <si>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</si>
  <si>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</si>
  <si>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</si>
  <si>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</si>
  <si>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</si>
  <si>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</si>
  <si>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</si>
  <si>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</si>
  <si>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</si>
  <si>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</si>
  <si>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</si>
  <si>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</si>
  <si>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</si>
  <si>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</si>
  <si>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</si>
  <si>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</si>
  <si>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</si>
  <si>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</si>
  <si>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</si>
  <si>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</si>
  <si>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</si>
  <si>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</si>
  <si>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</si>
  <si>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</si>
  <si>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</si>
  <si>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</si>
  <si>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</si>
  <si>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</si>
  <si>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</si>
  <si>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</si>
  <si>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</si>
  <si>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</si>
  <si>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</si>
  <si>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</si>
  <si>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</si>
  <si>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</si>
  <si>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</si>
  <si>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</si>
  <si>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</si>
  <si>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</si>
  <si>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</si>
  <si>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</si>
  <si>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</si>
  <si>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</si>
  <si>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</si>
  <si>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 Oleo Brilhante, Para Madeiras E Metais</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</si>
  <si>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</si>
  <si>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</si>
  <si>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</si>
  <si>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</si>
  <si>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</si>
  <si>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</si>
  <si>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</si>
  <si>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</si>
  <si>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</si>
  <si>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</si>
  <si>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</si>
  <si>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</si>
  <si>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</si>
  <si>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</si>
  <si>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</si>
  <si>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</si>
  <si>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</si>
  <si>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</si>
  <si>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</si>
  <si>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</si>
  <si>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</si>
  <si>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</si>
  <si>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</si>
  <si>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</si>
  <si>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</si>
  <si>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</si>
  <si>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</si>
  <si>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</si>
  <si>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</si>
  <si>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</si>
  <si>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</si>
  <si>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</si>
  <si>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</si>
  <si>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</si>
  <si>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</si>
  <si>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</si>
  <si>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</si>
  <si>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</si>
  <si>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</si>
  <si>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</si>
  <si>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</si>
  <si>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</si>
  <si>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</si>
  <si>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</si>
  <si>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</si>
  <si>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</si>
  <si>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</si>
  <si>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</si>
  <si>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</si>
  <si>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</si>
  <si>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</si>
  <si>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</si>
  <si>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</si>
  <si>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</si>
  <si>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</si>
  <si>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</si>
  <si>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</si>
  <si>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</si>
  <si>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</si>
  <si>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</si>
  <si>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</si>
  <si>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</si>
  <si>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</si>
  <si>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</si>
  <si>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</si>
  <si>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</si>
  <si>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</si>
  <si>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</si>
  <si>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</si>
  <si>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</si>
  <si>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</si>
  <si>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</si>
  <si>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</si>
  <si>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</si>
  <si>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</si>
  <si>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</si>
  <si>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</si>
  <si>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</si>
  <si>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</si>
  <si>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</si>
  <si>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</si>
  <si>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</si>
  <si>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</si>
  <si>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</si>
  <si>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</si>
  <si>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</si>
  <si>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</si>
  <si>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</si>
  <si>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</si>
  <si>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</si>
  <si>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</si>
  <si>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</si>
  <si>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</si>
  <si>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</si>
  <si>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</si>
  <si>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</si>
  <si>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</si>
  <si>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</si>
  <si>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</si>
  <si>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</si>
  <si>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</si>
  <si>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</si>
  <si>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</si>
  <si>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</si>
  <si>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</si>
  <si>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</si>
  <si>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</si>
  <si>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</si>
  <si>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</si>
  <si>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</si>
  <si>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</si>
  <si>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</si>
  <si>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</si>
  <si>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</si>
  <si>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</si>
  <si>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</si>
  <si>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</si>
  <si>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</si>
  <si>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</si>
  <si>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</si>
  <si>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</si>
  <si>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</si>
  <si>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</si>
  <si>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</si>
  <si>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</si>
  <si>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</si>
  <si>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</si>
  <si>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</si>
  <si>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</si>
  <si>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</si>
  <si>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</si>
  <si>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</si>
  <si>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</si>
  <si>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</si>
  <si>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</si>
  <si>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</si>
  <si>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</si>
  <si>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</si>
  <si>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</si>
  <si>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</si>
  <si>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</si>
  <si>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</si>
  <si>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</si>
  <si>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</si>
  <si>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</si>
  <si>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</si>
  <si>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</si>
  <si>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</si>
  <si>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</si>
  <si>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</si>
  <si>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</si>
  <si>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</si>
  <si>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</si>
  <si>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</si>
  <si>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</si>
  <si>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</si>
  <si>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</si>
  <si>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</si>
  <si>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</si>
  <si>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</si>
  <si>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</si>
  <si>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</si>
  <si>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</si>
  <si>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</si>
  <si>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</si>
  <si>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</si>
  <si>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</si>
  <si>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</si>
  <si>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</si>
  <si>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</si>
  <si>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</si>
  <si>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</si>
  <si>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</si>
  <si>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</si>
  <si>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</si>
  <si>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</si>
  <si>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</si>
  <si>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</si>
  <si>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</si>
  <si>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</si>
  <si>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</si>
  <si>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</si>
  <si>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</si>
  <si>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</si>
  <si>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</si>
  <si>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</si>
  <si>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</si>
  <si>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</si>
  <si>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</si>
  <si>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</si>
  <si>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</si>
  <si>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</si>
  <si>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</si>
  <si>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</si>
  <si>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</si>
  <si>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</si>
  <si>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</si>
  <si>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</si>
  <si>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</si>
  <si>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</si>
  <si>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</si>
  <si>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</si>
  <si>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</si>
  <si>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</si>
  <si>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</si>
  <si>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</si>
  <si>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</si>
  <si>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</si>
  <si>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</si>
  <si>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</si>
  <si>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</si>
  <si>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</si>
  <si>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</si>
  <si>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</si>
  <si>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</si>
  <si>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</si>
  <si>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</si>
  <si>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</si>
  <si>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</si>
  <si>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</si>
  <si>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</si>
  <si>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</si>
  <si>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</si>
  <si>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</si>
  <si>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</si>
  <si>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</si>
  <si>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</si>
  <si>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</si>
  <si>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</si>
  <si>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</si>
  <si>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</si>
  <si>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</si>
  <si>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</si>
  <si>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</si>
  <si>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</si>
  <si>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</si>
  <si>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</si>
  <si>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</si>
  <si>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</si>
  <si>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</si>
  <si>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</si>
  <si>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</si>
  <si>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</si>
  <si>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</si>
  <si>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</si>
  <si>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</si>
  <si>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</si>
  <si>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</si>
  <si>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</si>
  <si>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</si>
  <si>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</si>
  <si>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</si>
  <si>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</si>
  <si>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</si>
  <si>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</si>
  <si>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</si>
  <si>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</si>
  <si>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</si>
  <si>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</si>
  <si>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</si>
  <si>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</si>
  <si>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</si>
  <si>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</si>
  <si>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</si>
  <si>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</si>
  <si>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</si>
  <si>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</si>
  <si>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</si>
  <si>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</si>
  <si>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</si>
  <si>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</si>
  <si>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</si>
  <si>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</si>
  <si>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</si>
  <si>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</si>
  <si>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</si>
  <si>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</si>
  <si>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</si>
  <si>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</si>
  <si>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</si>
  <si>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</si>
  <si>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</si>
  <si>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</si>
  <si>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</si>
  <si>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</si>
  <si>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</si>
  <si>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</si>
  <si>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</si>
  <si>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</si>
  <si>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</si>
  <si>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</si>
  <si>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</si>
  <si>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</si>
  <si>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</si>
  <si>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</si>
  <si>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</si>
  <si>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</si>
  <si>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</si>
  <si>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</si>
  <si>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</si>
  <si>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</si>
  <si>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</si>
  <si>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</si>
  <si>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</si>
  <si>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</si>
  <si>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</si>
  <si>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</si>
  <si>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</si>
  <si>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</si>
  <si>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</si>
  <si>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</si>
  <si>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</si>
  <si>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</si>
  <si>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</si>
  <si>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</si>
  <si>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</si>
  <si>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</si>
  <si>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</si>
  <si>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</si>
  <si>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</si>
  <si>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</si>
  <si>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</si>
  <si>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</si>
  <si>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</si>
  <si>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</si>
  <si>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</si>
  <si>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</si>
  <si>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</si>
  <si>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</si>
  <si>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</si>
  <si>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</si>
  <si>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</si>
  <si>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</si>
  <si>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</si>
  <si>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</si>
  <si>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</si>
  <si>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</si>
  <si>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</si>
  <si>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</si>
  <si>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</si>
  <si>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</si>
  <si>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</si>
  <si>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</si>
  <si>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</si>
  <si>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</si>
  <si>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</si>
  <si>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</si>
  <si>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</si>
  <si>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</si>
  <si>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</si>
  <si>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</si>
  <si>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</si>
  <si>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</si>
  <si>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</si>
  <si>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</si>
  <si>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</si>
  <si>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</si>
  <si>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</si>
  <si>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</si>
  <si>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</si>
  <si>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</si>
  <si>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</si>
  <si>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</si>
  <si>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</si>
  <si>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</si>
  <si>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</si>
  <si>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</si>
  <si>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</si>
  <si>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</si>
  <si>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</si>
  <si>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</si>
  <si>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</si>
  <si>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</si>
  <si>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</si>
  <si>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</si>
  <si>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</si>
  <si>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</si>
  <si>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</si>
  <si>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</si>
  <si>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</si>
  <si>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</si>
  <si>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</si>
  <si>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</si>
  <si>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</si>
  <si>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</si>
  <si>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</si>
  <si>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</si>
  <si>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</si>
  <si>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</si>
  <si>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</si>
  <si>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</si>
  <si>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</si>
  <si>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</si>
  <si>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</si>
  <si>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</si>
  <si>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</si>
  <si>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</si>
  <si>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</si>
  <si>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</si>
  <si>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</si>
  <si>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</si>
  <si>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</si>
  <si>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</si>
  <si>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</si>
  <si>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</si>
  <si>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</si>
  <si>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</si>
  <si>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</si>
  <si>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</si>
  <si>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</si>
  <si>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</si>
  <si>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</si>
  <si>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</si>
  <si>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</si>
  <si>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</si>
  <si>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</si>
  <si>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</si>
  <si>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</si>
  <si>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</si>
  <si>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</si>
  <si>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</si>
  <si>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</si>
  <si>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</si>
  <si>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</si>
  <si>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</si>
  <si>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</si>
  <si>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</si>
  <si>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</si>
  <si>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</si>
  <si>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</si>
  <si>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</si>
  <si>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</si>
  <si>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</si>
  <si>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</si>
  <si>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</si>
  <si>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</si>
  <si>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</si>
  <si>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</si>
  <si>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</si>
  <si>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</si>
  <si>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</si>
  <si>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</si>
  <si>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</si>
  <si>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</si>
  <si>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</si>
  <si>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</si>
  <si>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</si>
  <si>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</si>
  <si>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</si>
  <si>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</si>
  <si>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</si>
  <si>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</si>
  <si>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</si>
  <si>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</si>
  <si>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</si>
  <si>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</si>
  <si>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</si>
  <si>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</si>
  <si>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</si>
  <si>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</si>
  <si>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</si>
  <si>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</si>
  <si>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</si>
  <si>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</si>
  <si>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</si>
  <si>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</si>
  <si>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</si>
  <si>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</si>
  <si>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</si>
  <si>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</si>
  <si>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</si>
  <si>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</si>
  <si>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</si>
  <si>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</si>
  <si>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</si>
  <si>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</si>
  <si>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</si>
  <si>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</si>
  <si>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</si>
  <si>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</si>
  <si>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</si>
  <si>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</si>
  <si>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</si>
  <si>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</si>
  <si>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</si>
  <si>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</si>
  <si>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</si>
  <si>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</si>
  <si>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</si>
  <si>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</si>
  <si>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</si>
  <si>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</si>
  <si>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</si>
  <si>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</si>
  <si>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</si>
  <si>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</si>
  <si>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</si>
  <si>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</si>
  <si>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</si>
  <si>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</si>
  <si>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</si>
  <si>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</si>
  <si>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</si>
  <si>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</si>
  <si>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</si>
  <si>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</si>
  <si>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</si>
  <si>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</si>
  <si>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</si>
  <si>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</si>
  <si>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</si>
  <si>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</si>
  <si>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</si>
  <si>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</si>
  <si>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</si>
  <si>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</si>
  <si>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</si>
  <si>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</si>
  <si>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</si>
  <si>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</si>
  <si>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</si>
  <si>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</si>
  <si>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</si>
  <si>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</si>
  <si>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</si>
  <si>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</si>
  <si>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</si>
  <si>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</si>
  <si>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</si>
  <si>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</si>
  <si>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</si>
  <si>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</si>
  <si>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</si>
  <si>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</si>
  <si>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</si>
  <si>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</si>
  <si>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</si>
  <si>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</si>
  <si>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</si>
  <si>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</si>
  <si>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</si>
  <si>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</si>
  <si>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</si>
  <si>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</si>
  <si>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</si>
  <si>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</si>
  <si>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</si>
  <si>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</si>
  <si>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</si>
  <si>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</si>
  <si>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</si>
  <si>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</si>
  <si>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</si>
  <si>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</si>
  <si>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</si>
  <si>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</si>
  <si>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</si>
  <si>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</si>
  <si>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</si>
  <si>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</si>
  <si>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</si>
  <si>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</si>
  <si>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</si>
  <si>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</si>
  <si>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</si>
  <si>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</si>
  <si>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</si>
  <si>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</si>
  <si>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</si>
  <si>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</si>
  <si>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</si>
  <si>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</si>
  <si>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</si>
  <si>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</si>
  <si>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</si>
  <si>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</si>
  <si>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</si>
  <si>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</si>
  <si>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</si>
  <si>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</si>
  <si>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</si>
  <si>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</si>
  <si>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</si>
  <si>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</si>
  <si>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</si>
  <si>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</si>
  <si>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</si>
  <si>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</si>
  <si>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</si>
  <si>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</si>
  <si>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</si>
  <si>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</si>
  <si>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</si>
  <si>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</si>
  <si>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</si>
  <si>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</si>
  <si>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</si>
  <si>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</si>
  <si>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</si>
  <si>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</si>
  <si>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</si>
  <si>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</si>
  <si>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</si>
  <si>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</si>
  <si>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</si>
  <si>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</si>
  <si>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</si>
  <si>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</si>
  <si>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</si>
  <si>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</si>
  <si>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</si>
  <si>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</si>
  <si>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</si>
  <si>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</si>
  <si>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</si>
  <si>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</si>
  <si>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</si>
  <si>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</si>
  <si>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</si>
  <si>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</si>
  <si>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</si>
  <si>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</si>
  <si>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</si>
  <si>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</si>
  <si>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</si>
  <si>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</si>
  <si>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</si>
  <si>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TRANSP</t>
  </si>
  <si>
    <t>CORREÇÃO
FGV</t>
  </si>
  <si>
    <t>PREÇO
REFERÊNCIA</t>
  </si>
  <si>
    <t>PREÇO UNIT
S/BDI C/REAJ</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</si>
  <si>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</si>
  <si>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</si>
  <si>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</si>
  <si>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</si>
  <si>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</si>
  <si>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</si>
  <si>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</si>
  <si>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</si>
  <si>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UN</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</si>
  <si>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</si>
  <si>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</si>
  <si>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</si>
  <si>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</si>
  <si>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</si>
  <si>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</si>
  <si>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</si>
  <si>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</si>
  <si>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</si>
  <si>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</si>
  <si>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</si>
  <si>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</si>
  <si>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</si>
  <si>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</si>
  <si>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</si>
  <si>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</si>
  <si>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</si>
  <si>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</si>
  <si>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</si>
  <si>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</si>
  <si>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</si>
  <si>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</si>
  <si>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</si>
  <si>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</si>
  <si>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</si>
  <si>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</si>
  <si>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</si>
  <si>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</si>
  <si>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</si>
  <si>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</si>
  <si>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</si>
  <si>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</si>
  <si>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</si>
  <si>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</si>
  <si>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</si>
  <si>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</si>
  <si>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</si>
  <si>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</si>
  <si>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</si>
  <si>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</si>
  <si>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</si>
  <si>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</si>
  <si>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</si>
  <si>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</si>
  <si>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</si>
  <si>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</si>
  <si>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</si>
  <si>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</si>
  <si>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</si>
  <si>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</si>
  <si>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</si>
  <si>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</si>
  <si>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</si>
  <si>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</si>
  <si>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</si>
  <si>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</si>
  <si>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</si>
  <si>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</si>
  <si>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</si>
  <si>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</si>
  <si>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</si>
  <si>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</si>
  <si>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</si>
  <si>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</si>
  <si>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</si>
  <si>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</si>
  <si>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</si>
  <si>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</si>
  <si>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</si>
  <si>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</si>
  <si>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ARMADURAS COM ESCOVA DE ACO</t>
  </si>
  <si>
    <t>LIMPEZA DE CONCRETO C/ HIDROJATEAMENTO</t>
  </si>
  <si>
    <t>LIMPEZA DE CALHAS</t>
  </si>
  <si>
    <t>LIMP MANUAL CANALETA DE AGUAS PLUVIAIS</t>
  </si>
  <si>
    <t>LIMPEZA PAREDES E FUNDO COM ESCOVACAO</t>
  </si>
  <si>
    <t>LIMPEZA E LAVAGEM COM BOMBA ALTA PRESSAO</t>
  </si>
  <si>
    <t>LIMPEZA MANUAL DE CAIXA</t>
  </si>
  <si>
    <t>LIMPEZA MANUAL DE POCOS VISITA</t>
  </si>
  <si>
    <t>LIMPEZA E DESOBSTRUCAO PV E CAIXA</t>
  </si>
  <si>
    <t>LIMPEZA E DESOBS REDES DN 100 A DN 400</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</si>
  <si>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</si>
  <si>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</si>
  <si>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</si>
  <si>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</si>
  <si>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</si>
  <si>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</si>
  <si>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</si>
  <si>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</si>
  <si>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</si>
  <si>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</si>
  <si>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</si>
  <si>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</si>
  <si>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</si>
  <si>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</si>
  <si>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</si>
  <si>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</si>
  <si>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</si>
  <si>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</si>
  <si>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</si>
  <si>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</si>
  <si>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</si>
  <si>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</si>
  <si>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</si>
  <si>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</si>
  <si>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</si>
  <si>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</si>
  <si>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</si>
  <si>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</si>
  <si>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</si>
  <si>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</si>
  <si>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</si>
  <si>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</si>
  <si>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</si>
  <si>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</si>
  <si>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</si>
  <si>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</si>
  <si>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</si>
  <si>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</si>
  <si>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</si>
  <si>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</si>
  <si>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</si>
  <si>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</si>
  <si>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</si>
  <si>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</si>
  <si>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</si>
  <si>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</si>
  <si>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</si>
  <si>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</si>
  <si>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</si>
  <si>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</si>
  <si>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</si>
  <si>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</si>
  <si>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</si>
  <si>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</si>
  <si>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</si>
  <si>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</si>
  <si>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</si>
  <si>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</si>
  <si>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</si>
  <si>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</si>
  <si>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</si>
  <si>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</si>
  <si>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</si>
  <si>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</si>
  <si>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</si>
  <si>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</si>
  <si>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</si>
  <si>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</si>
  <si>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</si>
  <si>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</si>
  <si>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</si>
  <si>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</si>
  <si>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</si>
  <si>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</si>
  <si>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</si>
  <si>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</si>
  <si>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</si>
  <si>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</si>
  <si>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</si>
  <si>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</si>
  <si>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</si>
  <si>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</si>
  <si>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</si>
  <si>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</si>
  <si>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</si>
  <si>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</si>
  <si>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</si>
  <si>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</si>
  <si>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</si>
  <si>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</si>
  <si>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</si>
  <si>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</si>
  <si>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</si>
  <si>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</si>
  <si>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</si>
  <si>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</si>
  <si>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</si>
  <si>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</si>
  <si>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</si>
  <si>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</si>
  <si>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</si>
  <si>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</si>
  <si>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</si>
  <si>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</si>
  <si>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</si>
  <si>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</si>
  <si>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</si>
  <si>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RECOMPOSICAO DE CAVA COM BRITA 02</t>
  </si>
  <si>
    <t>RECOMPOSICAO DE CAVA COM SOLO BRITA</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</si>
  <si>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</si>
  <si>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</si>
  <si>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</si>
  <si>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</si>
  <si>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</si>
  <si>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</si>
  <si>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</si>
  <si>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</si>
  <si>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</si>
  <si>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</si>
  <si>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</si>
  <si>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</si>
  <si>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</si>
  <si>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</si>
  <si>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</si>
  <si>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</si>
  <si>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</si>
  <si>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</si>
  <si>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</si>
  <si>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</si>
  <si>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</si>
  <si>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</si>
  <si>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</si>
  <si>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</si>
  <si>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</si>
  <si>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</si>
  <si>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</si>
  <si>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</si>
  <si>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</si>
  <si>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</si>
  <si>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</si>
  <si>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</si>
  <si>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</si>
  <si>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</si>
  <si>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</si>
  <si>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</si>
  <si>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</si>
  <si>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</si>
  <si>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</si>
  <si>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</si>
  <si>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</si>
  <si>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</si>
  <si>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</si>
  <si>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</si>
  <si>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</si>
  <si>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</si>
  <si>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</si>
  <si>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</si>
  <si>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</si>
  <si>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</si>
  <si>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</si>
  <si>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</si>
  <si>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</si>
  <si>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</si>
  <si>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</si>
  <si>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</si>
  <si>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</si>
  <si>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</si>
  <si>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</si>
  <si>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</si>
  <si>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</si>
  <si>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</si>
  <si>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</si>
  <si>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</si>
  <si>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</si>
  <si>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</si>
  <si>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</si>
  <si>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</si>
  <si>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</si>
  <si>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</si>
  <si>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</si>
  <si>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</si>
  <si>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</si>
  <si>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</si>
  <si>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</si>
  <si>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</si>
  <si>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</si>
  <si>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</si>
  <si>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</si>
  <si>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</si>
  <si>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</si>
  <si>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</si>
  <si>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</si>
  <si>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</si>
  <si>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</si>
  <si>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</si>
  <si>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</si>
  <si>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</si>
  <si>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</si>
  <si>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</si>
  <si>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</si>
  <si>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</si>
  <si>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</si>
  <si>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</si>
  <si>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</si>
  <si>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</si>
  <si>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</si>
  <si>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</si>
  <si>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</si>
  <si>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</si>
  <si>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</si>
  <si>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</si>
  <si>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</si>
  <si>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</si>
  <si>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</si>
  <si>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</si>
  <si>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</si>
  <si>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</si>
  <si>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</si>
  <si>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</si>
  <si>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</si>
  <si>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</si>
  <si>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</si>
  <si>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</si>
  <si>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</si>
  <si>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</si>
  <si>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</si>
  <si>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</si>
  <si>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</si>
  <si>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</si>
  <si>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</si>
  <si>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</si>
  <si>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</si>
  <si>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</si>
  <si>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</si>
  <si>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</si>
  <si>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</si>
  <si>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</si>
  <si>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</si>
  <si>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</si>
  <si>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</si>
  <si>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</si>
  <si>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</si>
  <si>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</si>
  <si>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</si>
  <si>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</si>
  <si>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</si>
  <si>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</si>
  <si>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</si>
  <si>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</si>
  <si>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</si>
  <si>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</si>
  <si>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</si>
  <si>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</si>
  <si>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</si>
  <si>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</si>
  <si>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</si>
  <si>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</si>
  <si>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</si>
  <si>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</si>
  <si>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</si>
  <si>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</si>
  <si>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</si>
  <si>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</si>
  <si>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</si>
  <si>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</si>
  <si>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</si>
  <si>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</si>
  <si>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</si>
  <si>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</si>
  <si>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</si>
  <si>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</si>
  <si>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</si>
  <si>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</si>
  <si>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</si>
  <si>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</si>
  <si>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</si>
  <si>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</si>
  <si>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</si>
  <si>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</si>
  <si>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</si>
  <si>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</si>
  <si>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</si>
  <si>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</si>
  <si>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</si>
  <si>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</si>
  <si>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</si>
  <si>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</si>
  <si>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</si>
  <si>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</si>
  <si>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</si>
  <si>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</si>
  <si>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</si>
  <si>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</si>
  <si>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</si>
  <si>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</si>
  <si>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</si>
  <si>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</si>
  <si>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</si>
  <si>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</si>
  <si>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</si>
  <si>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</si>
  <si>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</si>
  <si>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</si>
  <si>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</si>
  <si>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</si>
  <si>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</si>
  <si>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</si>
  <si>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</si>
  <si>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</si>
  <si>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</si>
  <si>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</si>
  <si>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</si>
  <si>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</si>
  <si>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</si>
  <si>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</si>
  <si>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</si>
  <si>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</si>
  <si>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</si>
  <si>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</si>
  <si>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</si>
  <si>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</si>
  <si>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</si>
  <si>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</si>
  <si>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</si>
  <si>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</si>
  <si>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</si>
  <si>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</si>
  <si>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</si>
  <si>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</si>
  <si>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</si>
  <si>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</si>
  <si>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</si>
  <si>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</si>
  <si>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</si>
  <si>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</si>
  <si>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</si>
  <si>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</si>
  <si>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</si>
  <si>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</si>
  <si>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</si>
  <si>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</si>
  <si>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</si>
  <si>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</si>
  <si>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</si>
  <si>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</si>
  <si>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</si>
  <si>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</si>
  <si>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</si>
  <si>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</si>
  <si>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</si>
  <si>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</si>
  <si>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</si>
  <si>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</si>
  <si>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</si>
  <si>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</si>
  <si>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</si>
  <si>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</si>
  <si>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</si>
  <si>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</si>
  <si>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</si>
  <si>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</si>
  <si>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</si>
  <si>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</si>
  <si>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</si>
  <si>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</si>
  <si>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</si>
  <si>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</si>
  <si>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</si>
  <si>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</si>
  <si>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</si>
  <si>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</si>
  <si>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</si>
  <si>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</si>
  <si>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</si>
  <si>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</si>
  <si>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</si>
  <si>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</si>
  <si>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</si>
  <si>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</si>
  <si>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</si>
  <si>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</si>
  <si>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</si>
  <si>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</si>
  <si>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</si>
  <si>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</si>
  <si>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</si>
  <si>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</si>
  <si>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</si>
  <si>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</si>
  <si>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</si>
  <si>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</si>
  <si>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</si>
  <si>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</si>
  <si>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</si>
  <si>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</si>
  <si>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</si>
  <si>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</si>
  <si>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</si>
  <si>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</si>
  <si>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</si>
  <si>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</si>
  <si>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</si>
  <si>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</si>
  <si>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</si>
  <si>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</si>
  <si>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</si>
  <si>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</si>
  <si>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</si>
  <si>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</si>
  <si>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</si>
  <si>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</si>
  <si>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</si>
  <si>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</si>
  <si>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</si>
  <si>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</si>
  <si>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</si>
  <si>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</si>
  <si>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</si>
  <si>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</si>
  <si>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</si>
  <si>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</si>
  <si>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</si>
  <si>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</si>
  <si>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</si>
  <si>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</si>
  <si>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</si>
  <si>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</si>
  <si>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</si>
  <si>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</si>
  <si>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</si>
  <si>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</si>
  <si>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</si>
  <si>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</si>
  <si>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</si>
  <si>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</si>
  <si>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</si>
  <si>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</si>
  <si>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</si>
  <si>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</si>
  <si>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</si>
  <si>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</si>
  <si>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</si>
  <si>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</si>
  <si>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</si>
  <si>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</si>
  <si>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</si>
  <si>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</si>
  <si>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</si>
  <si>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</si>
  <si>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</si>
  <si>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</si>
  <si>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</si>
  <si>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</si>
  <si>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</si>
  <si>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</si>
  <si>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</si>
  <si>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</si>
  <si>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</si>
  <si>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</si>
  <si>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</si>
  <si>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</si>
  <si>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</si>
  <si>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</si>
  <si>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</si>
  <si>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</si>
  <si>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</si>
  <si>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</si>
  <si>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</si>
  <si>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</si>
  <si>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</si>
  <si>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</si>
  <si>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</si>
  <si>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</si>
  <si>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</si>
  <si>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</si>
  <si>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</si>
  <si>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</si>
  <si>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</si>
  <si>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</si>
  <si>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</si>
  <si>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</si>
  <si>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</si>
  <si>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</si>
  <si>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</si>
  <si>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</si>
  <si>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</si>
  <si>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</si>
  <si>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</si>
  <si>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</si>
  <si>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</si>
  <si>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</si>
  <si>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</si>
  <si>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</si>
  <si>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</si>
  <si>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</si>
  <si>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</si>
  <si>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</si>
  <si>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</si>
  <si>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</si>
  <si>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</si>
  <si>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</si>
  <si>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</si>
  <si>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</si>
  <si>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</si>
  <si>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</si>
  <si>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</si>
  <si>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</si>
  <si>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</si>
  <si>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</si>
  <si>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</si>
  <si>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</si>
  <si>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</si>
  <si>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</si>
  <si>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</si>
  <si>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</si>
  <si>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</si>
  <si>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</si>
  <si>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</si>
  <si>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</si>
  <si>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</si>
  <si>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</si>
  <si>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</si>
  <si>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</si>
  <si>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</si>
  <si>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</si>
  <si>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</si>
  <si>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</si>
  <si>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</si>
  <si>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</si>
  <si>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</si>
  <si>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</si>
  <si>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</si>
  <si>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</si>
  <si>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</si>
  <si>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</si>
  <si>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</si>
  <si>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</si>
  <si>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</si>
  <si>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</si>
  <si>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</si>
  <si>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</si>
  <si>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</si>
  <si>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</si>
  <si>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</si>
  <si>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</si>
  <si>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</si>
  <si>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</si>
  <si>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</si>
  <si>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</si>
  <si>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</si>
  <si>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</si>
  <si>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</si>
  <si>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</si>
  <si>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</si>
  <si>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</si>
  <si>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</si>
  <si>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</si>
  <si>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</si>
  <si>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</si>
  <si>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</si>
  <si>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</si>
  <si>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</si>
  <si>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</si>
  <si>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</si>
  <si>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</si>
  <si>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</si>
  <si>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</si>
  <si>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</si>
  <si>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</si>
  <si>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</si>
  <si>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</si>
  <si>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</si>
  <si>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</si>
  <si>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</si>
  <si>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</si>
  <si>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</si>
  <si>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</si>
  <si>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</si>
  <si>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</si>
  <si>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</si>
  <si>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</si>
  <si>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</si>
  <si>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</si>
  <si>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</si>
  <si>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</si>
  <si>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</si>
  <si>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</si>
  <si>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</si>
  <si>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</si>
  <si>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</si>
  <si>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</si>
  <si>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</si>
  <si>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</si>
  <si>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</si>
  <si>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</si>
  <si>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</si>
  <si>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</si>
  <si>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</si>
  <si>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</si>
  <si>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</si>
  <si>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</si>
  <si>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</si>
  <si>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</si>
  <si>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</si>
  <si>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</si>
  <si>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</si>
  <si>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</si>
  <si>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</si>
  <si>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</si>
  <si>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</si>
  <si>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</si>
  <si>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</si>
  <si>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</si>
  <si>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</si>
  <si>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</si>
  <si>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</si>
  <si>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DIST&gt;12E&lt;=18M(INTERIO</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</si>
  <si>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</si>
  <si>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</si>
  <si>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</si>
  <si>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</si>
  <si>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</si>
  <si>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</si>
  <si>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</si>
  <si>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</si>
  <si>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</si>
  <si>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</si>
  <si>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</si>
  <si>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</si>
  <si>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</si>
  <si>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</si>
  <si>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</si>
  <si>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</si>
  <si>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</si>
  <si>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</si>
  <si>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</si>
  <si>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</si>
  <si>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</si>
  <si>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</si>
  <si>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</si>
  <si>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</si>
  <si>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</si>
  <si>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</si>
  <si>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</si>
  <si>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</si>
  <si>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</si>
  <si>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</si>
  <si>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</si>
  <si>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</si>
  <si>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</si>
  <si>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</si>
  <si>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</si>
  <si>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</si>
  <si>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</si>
  <si>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</si>
  <si>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</si>
  <si>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</si>
  <si>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</si>
  <si>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</si>
  <si>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</si>
  <si>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</si>
  <si>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PORTAO TIPO 1: TUBO FERRO GALV/TELA L=4M</t>
  </si>
  <si>
    <t>PORTAO TIPO 1: TUBO FERRO GALV/TELA L=1M</t>
  </si>
  <si>
    <t>PORTAO TIPO 2: CHAPA DE ACO L=4M H=3M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</si>
  <si>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</si>
  <si>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</si>
  <si>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</si>
  <si>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</si>
  <si>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</si>
  <si>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</si>
  <si>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</si>
  <si>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</si>
  <si>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</si>
  <si>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</si>
  <si>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</si>
  <si>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</si>
  <si>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</si>
  <si>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</si>
  <si>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</si>
  <si>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</si>
  <si>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</si>
  <si>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</si>
  <si>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</si>
  <si>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</si>
  <si>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</si>
  <si>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</si>
  <si>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</si>
  <si>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</si>
  <si>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</si>
  <si>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</si>
  <si>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</si>
  <si>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</si>
  <si>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</si>
  <si>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</si>
  <si>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</si>
  <si>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</si>
  <si>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</si>
  <si>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</si>
  <si>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</si>
  <si>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</si>
  <si>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</si>
  <si>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</si>
  <si>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</si>
  <si>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</si>
  <si>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</si>
  <si>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</si>
  <si>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</si>
  <si>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</si>
  <si>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</si>
  <si>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</si>
  <si>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</si>
  <si>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</si>
  <si>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</si>
  <si>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</si>
  <si>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</si>
  <si>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</si>
  <si>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</si>
  <si>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</si>
  <si>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</si>
  <si>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</si>
  <si>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</si>
  <si>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</si>
  <si>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</si>
  <si>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</si>
  <si>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</si>
  <si>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</si>
  <si>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</si>
  <si>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</si>
  <si>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</si>
  <si>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</si>
  <si>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</si>
  <si>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</si>
  <si>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</si>
  <si>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</si>
  <si>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</si>
  <si>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</si>
  <si>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</si>
  <si>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</si>
  <si>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</si>
  <si>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</si>
  <si>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</si>
  <si>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</si>
  <si>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</si>
  <si>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</si>
  <si>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</si>
  <si>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</si>
  <si>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</si>
  <si>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</si>
  <si>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</si>
  <si>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</si>
  <si>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</si>
  <si>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</si>
  <si>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</si>
  <si>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</si>
  <si>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</si>
  <si>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</si>
  <si>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</si>
  <si>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K-9 DN 80 S/PAV</t>
  </si>
  <si>
    <t>REDE AGUA FOFO K-9 DN 80 ASFALTO</t>
  </si>
  <si>
    <t>REDE AGUA FOFO K-9 DN 80 BLOCO</t>
  </si>
  <si>
    <t>REDE AGUA FOFO K-9 DN 80 PARALELO</t>
  </si>
  <si>
    <t>REDE AGUA FOFO K-9 DN 100 S/PAV</t>
  </si>
  <si>
    <t>REDE AGUA FOFO K-9 DN 100 ASFALTO</t>
  </si>
  <si>
    <t>REDE AGUA FOFO K-7 DN 100 BLOCO</t>
  </si>
  <si>
    <t>REDE AGUA FOFO K-9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</si>
  <si>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</si>
  <si>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</si>
  <si>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</si>
  <si>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</si>
  <si>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</si>
  <si>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</si>
  <si>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</si>
  <si>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</si>
  <si>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</si>
  <si>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</si>
  <si>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</si>
  <si>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</si>
  <si>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</si>
  <si>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</si>
  <si>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</si>
  <si>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</si>
  <si>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</si>
  <si>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</si>
  <si>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</si>
  <si>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</si>
  <si>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</si>
  <si>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</si>
  <si>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</si>
  <si>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</si>
  <si>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K-9 DN 80 S/PAV S/F</t>
  </si>
  <si>
    <t>REDE AGUA FOFO K-9 DN 80 ASFALTO S/F</t>
  </si>
  <si>
    <t>REDE AGUA FOFO K-9 DN 80 BLOCO S/F</t>
  </si>
  <si>
    <t>REDE AGUA FOFO K-9 DN 80 PARALELO S/F</t>
  </si>
  <si>
    <t>REDE AGUA FOFO K-9 DN 100 S/PAV S/F</t>
  </si>
  <si>
    <t>REDE AGUA FOFO K-9 DN 100 ASFALTO S/F</t>
  </si>
  <si>
    <t>REDE AGUA FOFO K-9 DN 100 BLOCO S/F</t>
  </si>
  <si>
    <t>REDE AGUA FOFO K-9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</si>
  <si>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</si>
  <si>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</si>
  <si>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</si>
  <si>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</si>
  <si>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</si>
  <si>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</si>
  <si>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</si>
  <si>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</si>
  <si>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</si>
  <si>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</si>
  <si>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</si>
  <si>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</si>
  <si>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</si>
  <si>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</si>
  <si>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</si>
  <si>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</si>
  <si>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</si>
  <si>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</si>
  <si>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</si>
  <si>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</si>
  <si>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</si>
  <si>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</si>
  <si>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</si>
  <si>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</si>
  <si>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K-9 DN 80</t>
  </si>
  <si>
    <t>REDE DE AGUA AEREA FOFO K-9 DN 100</t>
  </si>
  <si>
    <t>REDE DE AGUA AEREA FOFO K-7 DN 150</t>
  </si>
  <si>
    <t>REDE DE AGUA AEREA FOFO K-7 DN 200</t>
  </si>
  <si>
    <t>REDE DE AGUA AEREA FOFO K-7 DN 250</t>
  </si>
  <si>
    <t>REDE DE AGUA AEREA FOFO K-7 DN 300</t>
  </si>
  <si>
    <t>REDE DE AGUA AEREA FOFO K-9 DN 80 S/F</t>
  </si>
  <si>
    <t>REDE DE AGUA AEREA FOFO K-9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</si>
  <si>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</si>
  <si>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</si>
  <si>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</si>
  <si>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</si>
  <si>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</si>
  <si>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</si>
  <si>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</si>
  <si>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</si>
  <si>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</si>
  <si>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</si>
  <si>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</si>
  <si>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</si>
  <si>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</si>
  <si>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</si>
  <si>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</si>
  <si>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</si>
  <si>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</si>
  <si>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</si>
  <si>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</si>
  <si>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</si>
  <si>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</si>
  <si>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</si>
  <si>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</si>
  <si>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</si>
  <si>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</si>
  <si>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</si>
  <si>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</si>
  <si>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</si>
  <si>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</si>
  <si>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</si>
  <si>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</si>
  <si>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</si>
  <si>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</si>
  <si>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</si>
  <si>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</si>
  <si>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</si>
  <si>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</si>
  <si>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</si>
  <si>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</si>
  <si>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</si>
  <si>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</si>
  <si>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</si>
  <si>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</si>
  <si>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</si>
  <si>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</si>
  <si>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</si>
  <si>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</si>
  <si>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</si>
  <si>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</si>
  <si>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</si>
  <si>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</si>
  <si>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</si>
  <si>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</si>
  <si>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</si>
  <si>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</si>
  <si>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</si>
  <si>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</si>
  <si>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</si>
  <si>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</si>
  <si>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</si>
  <si>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</si>
  <si>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</si>
  <si>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</si>
  <si>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</si>
  <si>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</si>
  <si>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</si>
  <si>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</si>
  <si>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</si>
  <si>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</si>
  <si>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</si>
  <si>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</si>
  <si>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</si>
  <si>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</si>
  <si>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</si>
  <si>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</si>
  <si>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</si>
  <si>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</si>
  <si>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</si>
  <si>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</si>
  <si>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</si>
  <si>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</si>
  <si>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</si>
  <si>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</si>
  <si>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</si>
  <si>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</si>
  <si>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</si>
  <si>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</si>
  <si>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</si>
  <si>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</si>
  <si>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</si>
  <si>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</si>
  <si>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</si>
  <si>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</si>
  <si>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</si>
  <si>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</si>
  <si>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</si>
  <si>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</si>
  <si>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</si>
  <si>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</si>
  <si>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</si>
  <si>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</si>
  <si>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</si>
  <si>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</si>
  <si>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</si>
  <si>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</si>
  <si>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</si>
  <si>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</si>
  <si>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</si>
  <si>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</si>
  <si>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</si>
  <si>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</si>
  <si>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</si>
  <si>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</si>
  <si>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</si>
  <si>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</si>
  <si>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</si>
  <si>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</si>
  <si>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</si>
  <si>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</si>
  <si>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</si>
  <si>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</si>
  <si>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</si>
  <si>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</si>
  <si>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</si>
  <si>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</si>
  <si>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</si>
  <si>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</si>
  <si>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</si>
  <si>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</si>
  <si>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</si>
  <si>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</si>
  <si>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</si>
  <si>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</si>
  <si>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</si>
  <si>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</si>
  <si>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</si>
  <si>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</si>
  <si>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</si>
  <si>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</si>
  <si>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</si>
  <si>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</si>
  <si>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</si>
  <si>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</si>
  <si>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</si>
  <si>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</si>
  <si>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</si>
  <si>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</si>
  <si>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</si>
  <si>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</si>
  <si>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</si>
  <si>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</si>
  <si>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</si>
  <si>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</si>
  <si>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</si>
  <si>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</si>
  <si>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</si>
  <si>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</si>
  <si>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</si>
  <si>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</si>
  <si>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</si>
  <si>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</si>
  <si>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</si>
  <si>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</si>
  <si>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</si>
  <si>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</si>
  <si>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</si>
  <si>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</si>
  <si>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</si>
  <si>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</si>
  <si>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</si>
  <si>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</si>
  <si>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</si>
  <si>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</si>
  <si>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</si>
  <si>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</si>
  <si>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</si>
  <si>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</si>
  <si>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</si>
  <si>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</si>
  <si>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</si>
  <si>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</si>
  <si>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</si>
  <si>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</si>
  <si>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</si>
  <si>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</si>
  <si>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</si>
  <si>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</si>
  <si>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</si>
  <si>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</si>
  <si>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</si>
  <si>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</si>
  <si>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</si>
  <si>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</si>
  <si>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</si>
  <si>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</si>
  <si>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</si>
  <si>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</si>
  <si>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</si>
  <si>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</si>
  <si>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</si>
  <si>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</si>
  <si>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</si>
  <si>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</si>
  <si>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</si>
  <si>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</si>
  <si>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</si>
  <si>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</si>
  <si>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</si>
  <si>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</si>
  <si>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</si>
  <si>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</si>
  <si>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</si>
  <si>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</si>
  <si>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</si>
  <si>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</si>
  <si>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</si>
  <si>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</si>
  <si>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</si>
  <si>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</si>
  <si>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</si>
  <si>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</si>
  <si>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</si>
  <si>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</si>
  <si>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</si>
  <si>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</si>
  <si>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</si>
  <si>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</si>
  <si>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</si>
  <si>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</si>
  <si>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</si>
  <si>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</si>
  <si>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</si>
  <si>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</si>
  <si>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</si>
  <si>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</si>
  <si>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</si>
  <si>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</si>
  <si>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</si>
  <si>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</si>
  <si>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</si>
  <si>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</si>
  <si>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</si>
  <si>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</si>
  <si>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</si>
  <si>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</si>
  <si>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</si>
  <si>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</si>
  <si>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</si>
  <si>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</si>
  <si>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</si>
  <si>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</si>
  <si>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</si>
  <si>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</si>
  <si>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</si>
  <si>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</si>
  <si>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</si>
  <si>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</si>
  <si>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</si>
  <si>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</si>
  <si>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</si>
  <si>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</si>
  <si>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</si>
  <si>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</si>
  <si>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</si>
  <si>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</si>
  <si>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</si>
  <si>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</si>
  <si>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</si>
  <si>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</si>
  <si>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</si>
  <si>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</si>
  <si>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</si>
  <si>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</si>
  <si>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</si>
  <si>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</si>
  <si>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</si>
  <si>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</si>
  <si>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</si>
  <si>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</si>
  <si>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</si>
  <si>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</si>
  <si>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</si>
  <si>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</si>
  <si>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</si>
  <si>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</si>
  <si>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</si>
  <si>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</si>
  <si>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</si>
  <si>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</si>
  <si>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</si>
  <si>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</si>
  <si>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</si>
  <si>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</si>
  <si>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</si>
  <si>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</si>
  <si>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</si>
  <si>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</si>
  <si>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</si>
  <si>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</si>
  <si>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</si>
  <si>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</si>
  <si>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</si>
  <si>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</si>
  <si>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</si>
  <si>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</si>
  <si>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</si>
  <si>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</si>
  <si>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</si>
  <si>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</si>
  <si>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</si>
  <si>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</si>
  <si>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</si>
  <si>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</si>
  <si>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</si>
  <si>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</si>
  <si>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</si>
  <si>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</si>
  <si>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</si>
  <si>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</si>
  <si>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</si>
  <si>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</si>
  <si>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</si>
  <si>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</si>
  <si>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</si>
  <si>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</si>
  <si>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</si>
  <si>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</si>
  <si>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</si>
  <si>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</si>
  <si>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</si>
  <si>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</si>
  <si>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</si>
  <si>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</si>
  <si>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</si>
  <si>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</si>
  <si>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</si>
  <si>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</si>
  <si>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</si>
  <si>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</si>
  <si>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</si>
  <si>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</si>
  <si>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</si>
  <si>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</si>
  <si>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</si>
  <si>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</si>
  <si>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</si>
  <si>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</si>
  <si>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</si>
  <si>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</si>
  <si>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</si>
  <si>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</si>
  <si>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</si>
  <si>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</si>
  <si>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</si>
  <si>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</si>
  <si>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</si>
  <si>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</si>
  <si>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</si>
  <si>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</si>
  <si>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</si>
  <si>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</si>
  <si>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</si>
  <si>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</si>
  <si>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</si>
  <si>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</si>
  <si>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</si>
  <si>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</si>
  <si>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</si>
  <si>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</si>
  <si>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</si>
  <si>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</si>
  <si>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</si>
  <si>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</si>
  <si>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</si>
  <si>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</si>
  <si>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</si>
  <si>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</si>
  <si>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</si>
  <si>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</si>
  <si>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</si>
  <si>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</si>
  <si>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</si>
  <si>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</si>
  <si>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</si>
  <si>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</si>
  <si>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</si>
  <si>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</si>
  <si>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</si>
  <si>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</si>
  <si>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</si>
  <si>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</si>
  <si>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</si>
  <si>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</si>
  <si>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</si>
  <si>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</si>
  <si>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</si>
  <si>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</si>
  <si>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</si>
  <si>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</si>
  <si>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</si>
  <si>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</si>
  <si>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</si>
  <si>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</si>
  <si>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</si>
  <si>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</si>
  <si>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</si>
  <si>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</si>
  <si>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</si>
  <si>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</si>
  <si>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</si>
  <si>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</si>
  <si>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</si>
  <si>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</si>
  <si>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</si>
  <si>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</si>
  <si>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</si>
  <si>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</si>
  <si>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</si>
  <si>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</si>
  <si>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</si>
  <si>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</si>
  <si>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CORREÇÃO FGV</t>
  </si>
  <si>
    <t>JAN/21</t>
  </si>
  <si>
    <t>A - MÃO DE OBRA</t>
  </si>
  <si>
    <t>B - MATERIAIS</t>
  </si>
  <si>
    <t>C - EQUIPAMENTOS E SERVIÇOS</t>
  </si>
  <si>
    <t>AD Administração Local, Mobilização, Desmobilização e Apoio Tecnológico</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</si>
  <si>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</si>
  <si>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</si>
  <si>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Análise granulométrica sem sedimentação.</t>
  </si>
  <si>
    <t>Análise granulométrica completa, em amostra de solo, de acordo com a NBR7181 e NBR6457, compreendendo as fases de peneiramento e sedimentação, quando constatada a presença de partículas finas em sua composição.</t>
  </si>
  <si>
    <t>Ensaio de adensamento endométrico em amostra de solo, envolvendo, no mínimo, 10 estágios de carga, inclusive um laço de descarregamento e recarregamento, de acordo com as recomendações estabelecidas na NBR12007.</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</si>
  <si>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</si>
  <si>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Ensaio de laboratório, para determinação da Densidade Real dos grãos de amostra de solo, de acordo com as recomendações de preparo descritas na NBR6457.</t>
  </si>
  <si>
    <t>Ensaio para determinação, em laboratório, do Limite de Liquidez de amostra de solo fino, de acordo com as recomendações da NBR7180 e da NBR6457.</t>
  </si>
  <si>
    <t>Ensaio para determinação, em laboratório, do Limite de Plasticidade de amostra de solo fino, de acordo com as recomendações da NBR7180 e da NBR6457.</t>
  </si>
  <si>
    <t>Ensaio para determinação de massa específica aparente "in situ" (DPTM-92/64).</t>
  </si>
  <si>
    <t>Ensaio para determinação, em laboratório, do Peso Específico Aparente de amostra de solo, de acordo com as recomendações da NBR6457.</t>
  </si>
  <si>
    <t>Ensaio para determinação do Índice de Suporte Califórnia (CBR) - 3 pontos - obtido com energia Proctor Normal, através de, no mínimo, 5 corpos de prova, conforme recomendações da NBR9895.</t>
  </si>
  <si>
    <t>Ensaio para determinação, no campo, da umidade aparente do solo, através do Método "speedy".</t>
  </si>
  <si>
    <t>Ensaio para determinação da umidade natural de amostras de solo, em laboratório.</t>
  </si>
  <si>
    <t>Extração e acondicionamento de amostra indeformada de solo, com pistão estacionário de 100mm e de acordo com as recomendações estabelecidas na NBR9820.</t>
  </si>
  <si>
    <t>Instalação de medidor de nível de água, inclusive transporte da equipe.</t>
  </si>
  <si>
    <t>Sondagem manual com pá e picareta, por metro linear ou fração.</t>
  </si>
  <si>
    <t>Sondagem manual com trado e cavadeira, por metro linear ou fração.</t>
  </si>
  <si>
    <t>Sondagem de reconhecimento, a trado manual, com diâmetro de 100mm.</t>
  </si>
  <si>
    <t>AD 05.10 Sondagem Rotativa com Coroa de Wídia "Recomenda-se a não utilização deste item para fins de confrontação de resultados com especificações técnicas"</t>
  </si>
  <si>
    <t>Sondagem rotativa vertical, em rocha alterada, com coroa de Wídia ou similar, diâmetro B (60mm), inclusive deslocamento e posicionamento em cada furo.</t>
  </si>
  <si>
    <t>Sondagem rotativa vertical, em rocha alterada, com coroa de Wídia ou similar, diâmetro N (75mm), inclusive deslocamento e posicionamento em cada furo.</t>
  </si>
  <si>
    <t>Sondagem rotativa vertical, em solo, com coroa de  Wídia ou similar, diâmetro B (60mm), inclusive deslocamento e posicionamento em cada furo.</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</si>
  <si>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</si>
  <si>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</si>
  <si>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Sondagem rotativa com Coroa de diamante, em rocha sã, diâmetro HW, inclinada (qualquer inclinação diferente da vertical), inclusive deslocamento dentro do canteiro e instalação da sonda no furo.</t>
  </si>
  <si>
    <t>Sondagem rotativa com Coroa de diamante, em rocha sã, diâmetro NW, inclinada (qualquer inclinação diferente da vertical), inclusive deslocamento dentro do canteiro e instalação da sonda no furo.</t>
  </si>
  <si>
    <t>Sondagem rotativa vertical, em rocha alterada, com coroa de diamante, diâmetro B (60mm), inclusive deslocamento e posicionamento em cada furo.</t>
  </si>
  <si>
    <t>Sondagem rotativa vertical, em rocha alterada, com coroa de diamante, diâmetro H (99mm),  inclusive deslocamento e posicionamento em cada furo.</t>
  </si>
  <si>
    <t>Sondagem rotativa vertical, em rocha sã, com coroa de diamante, diâmetro B (60mm), inclusive deslocamento e posicionamento em cada furo.</t>
  </si>
  <si>
    <t>Sondagem rotativa vertical, em rocha sã, com coroa de diamante, diâmetro N (75mm), inclusive deslocamento e posicionamento em cada furo.</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</si>
  <si>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</si>
  <si>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</si>
  <si>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</si>
  <si>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</si>
  <si>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</si>
  <si>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Marcação de obra, sem instrumento topográfico, considerada a projeção horizontal da área envolvente.</t>
  </si>
  <si>
    <t>AD 10.10 Marcação de Obra com Instrumento de Topografia</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</si>
  <si>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</si>
  <si>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</si>
  <si>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</si>
  <si>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Deslocamento, entre furos, de equipamento de sondagem a percurssão, incluindo desmontagem e remontagem.</t>
  </si>
  <si>
    <t>AD 15.10 Mobilização e Desmobilização de Equipamentos e Cargas de Grande Porte</t>
  </si>
  <si>
    <t>Carga e descarga de equipamentos pesados em carretas, exclusive o custo horário do equipamento, durante a operação.</t>
  </si>
  <si>
    <t>Transporte de andaime suspenso, tipo leve, para pintura, inclusive ida e volta do caminhão, carga e descarga (considerar o mínimo de 40unxKm, para cálculo deste transporte).</t>
  </si>
  <si>
    <t>un.Km</t>
  </si>
  <si>
    <t>Transporte de andaime suspenso, tipo pesado, para revestimento, inclusive ida e volta do caminhão, carga e descarga (considerar o mínimo de 200unxKm, para cálculo deste transporte).</t>
  </si>
  <si>
    <t>Transporte de andaime tubular, considerando-se a área de projeção vertical do andaime, inclusive ida e volta do caminhão, carga e descarga (considerar o mínimo de 315m2xKm, para cálculo deste transporte).</t>
  </si>
  <si>
    <t>m2.Km</t>
  </si>
  <si>
    <t>Transporte de elevador de obras constituído por cabine aberta, com plataforma, guinchos e cabos de 16m de altura.</t>
  </si>
  <si>
    <t>Transporte de equipamentos pesados em carretas, exclusive a carga e descarga e  o custo horário dos equipamentos transportados.</t>
  </si>
  <si>
    <t>t.Km</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</si>
  <si>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</si>
  <si>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</si>
  <si>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</si>
  <si>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</si>
  <si>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Caminhoneta de serviço, com cabine e caçamba, com  motor bicombustível, cabine simples, com ar condicionado e direção hidráulica, capacidade de carga mínima de 650Kg, tração 4 x 2, com motorista.  Custo horário improdutivo (motor desligado).</t>
  </si>
  <si>
    <t>Caminhoneta de servico, capacidade para 13 passageiros ou 1650Kg, com motorista, material de operacao e material de manutencao, com as seguintes especificacoes minimas: motor a gasolina de 123CV, modelo básico. Custo horario diurno (entre 05:00h e 22:00h).</t>
  </si>
  <si>
    <t>Caminhoneta de Servico, capacidade para 13 passageiros ou 1650Kg, com motorista, material de operacao e material de manutencao, com as seguintes especificacoes minimas: motor a gasolina de 123CV. Custo horario produtivo.</t>
  </si>
  <si>
    <t>Caminhoneta de Servico, capacidade para 13 passageiros ou 1650Kg, com motorista e material de operacao, com as seguintes especificacoes minimas: motor a gasolina de 123CV. Custo horario improdutivo (motor funcionando).</t>
  </si>
  <si>
    <t>Caminhoneta de Servico, capacidade para 13 passageiros ou 1650Kg, com motorista, com as seguintes especificacoes minimas: motor a gasolina de 123CV. Custo horario improdutivo (motor desligado).</t>
  </si>
  <si>
    <t>Caminhoneta de Serviço, capacidade de 7 passageiros ou 600 Kg, com motorista, material de operacao e material de manutencao, com as seguintes especificacoes minimas: a gasolina de 83CV, autonomia de 3000 Km/mês. Custo mensal.</t>
  </si>
  <si>
    <t>un.mês</t>
  </si>
  <si>
    <t>Caminhoneta de Servico (kilometragem adicional), capacidade para 13 passageiros ou 1650 Kg, com motorista, material de operacao e material de manutenção, com as seguintes especificacoes minimas: motor a gasolina de 123CV.  Custo do quilometro adicional.</t>
  </si>
  <si>
    <t>Km</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</si>
  <si>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</si>
  <si>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</si>
  <si>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Carreta para transporte pesado, com capacidade de carga útil de 60/80t, com motorista operador, com as seguintes especificações mínimas: motor diesel de 330CV, chassis extensível até 21m e semi-reboque de 4 eixos.  Custo horário improdutivo (motor desligado).</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</si>
  <si>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</si>
  <si>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</si>
  <si>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Carreta para transporte pesado, com capacidade de carga útil de 30t, com motorista, com as seguintes especificações mínimas: motor diesel de 330CV, chassis extensível até 21m e semi-reboque de 3 eixos.  Custo horário improdutivo (motor desligado).</t>
  </si>
  <si>
    <t>Veículo de serviço, motor 1.0, com ar condicionado, direção hidráulica, rádio, inclusive combustível, seguro, lubrificação, manutenção, licenciamento, quilometragem livre, sem motorista.  Custo mensal.</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</si>
  <si>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</si>
  <si>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</si>
  <si>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</si>
  <si>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</si>
  <si>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</si>
  <si>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</si>
  <si>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</si>
  <si>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</si>
  <si>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Tapume de vedação ou proteção, executado com chapas de compensado, tipo chapa resinada ou similar, com 6mm de espessura, exclusive pintura.</t>
  </si>
  <si>
    <t>Tapume de vedação ou proteção, executado com chapas de compensado, tipo chapa resinada ou similar, com 6mm de espessura, com utilização 2 vezes, exclusive pintura.</t>
  </si>
  <si>
    <t>Tapume de vedação ou proteção, executado com tábuas de madeira serrada, sendo o aproveitamento da madeira 2 vezes, exclusive pintura.</t>
  </si>
  <si>
    <t>Tapume de vedação ou proteção, executado com telhas trapezoidais de aço galvanizado (esp.: 0,50mm), inclusive duas demãos de pintura esmalte sintético, na face externa, considerando a utilização das telhas 4 vezes e da moldura em perna de 3"x3", duas vezes.</t>
  </si>
  <si>
    <t>Aluguel de banheiro quimico, incluindo transporte de ida e volta, manutenção e higienização 3 vezes por semana. Modelo Luxo, dimensções 2,31 x 1,15 x 1,15m.</t>
  </si>
  <si>
    <t>AD 20.10 Galpões</t>
  </si>
  <si>
    <t>Galpão de canteiro de obras, para oficina e/ou depósito, inclusive o madeiramento, a cobertura de telha ondulada de fibrocimento, sem amianto, de 6mm de espessura, preparo do terreno e piso cimentado.</t>
  </si>
  <si>
    <t>AD 20.15 Container</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</si>
  <si>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</si>
  <si>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</si>
  <si>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</si>
  <si>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</si>
  <si>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Instalação e ligação provisórias de alimentação de energia elétrica, em baixa tensão (BT), para canteiro de obras, exclusive o fornecimento do medidor.</t>
  </si>
  <si>
    <t>Instalação e ligação provisória de obra de água e esgoto a rede pública.</t>
  </si>
  <si>
    <t>AD 20.25 Sinalização de Obras Públicas</t>
  </si>
  <si>
    <t>Barragem de bloqueio, de obra na via pública, de acordo com a Deliberação OCOR 01/2001 de 17/10/2001, compreendendo o fornecimento, pintura dos suportes de madeira e reaproveitamento do conjunto 40 vezes.</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</si>
  <si>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</si>
  <si>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Barragem de bloqueio, de obra na via pública, de acordo com a Deliberação OCOR 01/2001 de 17/10/2001, compreendendo a colocação e retirada uma vez.</t>
  </si>
  <si>
    <t>Demarcação provisória de pavimento, por pintura, em cor amarela.  Medido por área efetivamente pintada.</t>
  </si>
  <si>
    <t>Placa de sinalização para obra na via pública, com 0,60m de largura por 1m de altura, com avisos em letras pintadas, compreendendo o fornecimento e pintura, inclusive da estrutura e suporte em madeira serrada e base de concreto.</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</si>
  <si>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</si>
  <si>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Placa de sinalização para obra na via pública, compreendendo exclusivamente o serviço de colocação e retirada.</t>
  </si>
  <si>
    <t>Placa de identificação de obra pública, inclusive pintura, estrutura, suporte de madeira em peças de madeira serrada de (7,5 x 7,5)cm e transporte.  Fornecimento e colocação.</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</si>
  <si>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</si>
  <si>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Semáforo para sinalização de obra na via pública, compreendendo exclusivamente o serviço e retirada.</t>
  </si>
  <si>
    <t>Semaforo para sinalizaçao de obra na via publica, compreendendo o fornecimento do semaforo, do suporte de madeira e do material eletrico. Exclusive a colocacao e retirada</t>
  </si>
  <si>
    <t>AD 25 Sinalização</t>
  </si>
  <si>
    <t>AD 25.05 Sinalização Preventiva</t>
  </si>
  <si>
    <t>Aluguel de balizador vagalume, equipado com pisca alerta e painéis de fita refletiva padrão Engenharia com altura de 1,32m, de acordo com o manual do DNSR e CET-RIO, incluindo manutenção, primeira colocação e retirada da obra.</t>
  </si>
  <si>
    <t>Aluguel de cavalete minicade, equipado com painéis refletivos de alta intensidade e um pisca alerta com célula foto-elétrica, alimentada por 2 baterias de 6V (dispensa o uso de gerador).</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</si>
  <si>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</si>
  <si>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</si>
  <si>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Aluguel de pisca alerta para adaptação em cones canalizadores e cavaletes.</t>
  </si>
  <si>
    <t>Aluguel de placas de sinalização de obras, refletivas, revestidas com película refletiva grau técnico.</t>
  </si>
  <si>
    <t>m2.mês</t>
  </si>
  <si>
    <t>Rolo de tela plástica, nas dimensões de (50x1,20)m, na cor laranja, sendo utilizada 2 vezes.  Fornecimento.</t>
  </si>
  <si>
    <t>Proteção de canteiro de obra em áreas públicas, compreendendo tela plástica, estrutura de madeira a cada 3m de distância com base de concreto, utilização 2 vezes.</t>
  </si>
  <si>
    <t>AD 30 Relatórios</t>
  </si>
  <si>
    <t>AD 30.05 Relatórios</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</si>
  <si>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</si>
  <si>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</si>
  <si>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Relatório técnico cadastral de estruturas de drenagem em encostas, conforme modelo GEO-RIO.  Incluído vistoria em campo, desenhos digitais georreferenciados e cotados da estrutura e registro fotográfico.</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</si>
  <si>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</si>
  <si>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</si>
  <si>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</si>
  <si>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Carga das partículas (PMB-565).</t>
  </si>
  <si>
    <t>Desemulsibilidade (PMB-580).</t>
  </si>
  <si>
    <t>Penetração à 25°C, 100g, 5s (MB-107).</t>
  </si>
  <si>
    <t>Ponto de Fulgor Cleveland (MB-90).</t>
  </si>
  <si>
    <t>Viscosidade SSF a cada temperatura, para emulsão (PMB-581 a 512).</t>
  </si>
  <si>
    <t>AD 35.10 Ensaios com Cimento Portland "Recomenda-se a não utilização deste item para fins de confrontação de resultados com especificações técnicas"</t>
  </si>
  <si>
    <t>Ensaio normal completo (MB-1).</t>
  </si>
  <si>
    <t>Ensaio químico completo de cimento.</t>
  </si>
  <si>
    <t>AD 35.15 Ensaios em Concreto "Recomenda-se a não utilização deste item para fins de confrontação de resultados com especificações técnicas"</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</si>
  <si>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</si>
  <si>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Ensaio de resistência à compressão de corpo de prova cilíndrico (15x30)cm, exclusive o transporte.</t>
  </si>
  <si>
    <t>Moldagem e coleta de corpo de prova de concreto e transporte a 50Km, por topo.</t>
  </si>
  <si>
    <t>Remate e capeamento de corpo de prova, exclusive o transporte.</t>
  </si>
  <si>
    <t>AD 35.20 Ensaios em Mistura Asfáltica "Recomenda-se a não utilização deste item para fins de confrontação de resultados com especificações técnicas"</t>
  </si>
  <si>
    <t>Análise granulométrica após extração do ligante.</t>
  </si>
  <si>
    <t>Densidade aparente (DPTM-77/63).</t>
  </si>
  <si>
    <t>Determinação, com auxílio de sonda rotativa, da densidade de mistura compactada, por corpo de prova.</t>
  </si>
  <si>
    <t>Determinação da estabilidade e fluência Marshall (DPTM-43/64).</t>
  </si>
  <si>
    <t>Determinação do teor de betume (DBTM-53/63).</t>
  </si>
  <si>
    <t>Fadiga por compressão diametral.</t>
  </si>
  <si>
    <t>Fadiga por flexão (vigota).</t>
  </si>
  <si>
    <t>Módulo resiliente por compressão diametral.</t>
  </si>
  <si>
    <t>Módulo resiliente por flexão (vigota).</t>
  </si>
  <si>
    <t>Recuperação do ligante (Abson).</t>
  </si>
  <si>
    <t>AD 35.25 Ensaios em Solos e Rochas "Recomenda-se a não utilização deste item para fins de confrontação de resultados com especificações técnicas"</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</si>
  <si>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</si>
  <si>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Ensaio para determinação de Módulo de Deformação, coeficiente de Poisson e resistência à compressão, em corpos de prova de rocha, nos diâmetros N até H, excluindo a preparação da amostra, por corpo de prova.</t>
  </si>
  <si>
    <t>Ensaio para determinação da resistência á compressão simples axial, em corpos de prova em rocha, com diâmetro entre N até H, excluindo a preparação da amostra.</t>
  </si>
  <si>
    <t>Ensaio de SPT, com amostrador padrão, durante sondagem rotativa mista, qualquer diâmetro, qualquer profundidade, por ensaio.</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</si>
  <si>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</si>
  <si>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</si>
  <si>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Avaliação da espessura de carbonatação, por ponto, em estruturas de concreto armado ou protendido, através de aspersão de solução de fenolftaleína, inclusive coleta da amostra.</t>
  </si>
  <si>
    <t>Determinação do índice de vazios, massa específica e capacidade de absorção do concreto, através de corpo de prova retirado em estruturas de concreto armado ou protendido, conforme NBR 9778, inclusive coleta da amostra.</t>
  </si>
  <si>
    <t>Determinação de teor de cloretos, por amostra, em estruturas de concreto armado ou protendido, conforme Norma da ACI-318/31-BR36, inclusive coleta da amostra.</t>
  </si>
  <si>
    <t>Determinação do teor de sulfatos, por amostra, em estruturas de concreto armado ou protendido, conforme boletim n° 25 do IPT, inclusive coleta da amostra.</t>
  </si>
  <si>
    <t>Extração de corpo de prova de concreto, diâmetro de 4", com corte, preparo e ensaios de compressão axial, para determinação da resistência do concreto em estruturas de concreto, armado ou protendido, conforme NBR-7680 e NBR-5739, inclusive coleta da amostra.</t>
  </si>
  <si>
    <t>Reconstituição do traço de concreto, por amostra, através de corpos de provas retirados em estruturas de concreto armado ou protendido, conforme boletim n° 25 do IPT, inclusive coleta de amostra.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</si>
  <si>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</si>
  <si>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</si>
  <si>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Amostra indeformada em bloco.</t>
  </si>
  <si>
    <t>Ensaio de amostra de areia.</t>
  </si>
  <si>
    <t>Ensaio de amostra de material pétreo.</t>
  </si>
  <si>
    <t>Ensaio de compactação com energia Proctor Intermediário, conforme as recomendações da NBR7182 e da NBR6457.</t>
  </si>
  <si>
    <t>Ensaio de compactação com energia Proctor Modificado, conforme as recomendações da NBR7182 e da NBR6457.</t>
  </si>
  <si>
    <t>Ensaio de compactação com energia Proctor Normal, conforme recomendações da NBR 7182 e NBR 6457.</t>
  </si>
  <si>
    <t>Ensaio de compressão não confinada em amostra natural de solo, conforme recomendações da NBR12770.</t>
  </si>
  <si>
    <t>Ensaio de compressão simples em amostra moldada.</t>
  </si>
  <si>
    <t>Ensaio de palheta vane teste.</t>
  </si>
  <si>
    <t>Ensaio de perda d'água, sondagem rotativa em rocha.</t>
  </si>
  <si>
    <t>Ensaio para determinação do coeficiente de permeabilidade, em amostra argilosa moldada, à carga variável, conforme NBR14545.</t>
  </si>
  <si>
    <t>Ensaio para determinação do coeficiente de permeabilidade, em amostra argilosa natural, à carga variável, conforme NBR14545.</t>
  </si>
  <si>
    <t>Ensaio para determinação de coeficiente de permeabilidade, em amostra granular natural, à carga constante, conforme NBR13292.</t>
  </si>
  <si>
    <t>Ensaio para determinação do Índice Suporte Califórnia (CBR) - 5 pontos - obtido com energia Proctor Intermediário, através de, no mínimo, 5 corpos de prova, conforme recomendação da NBR9895, NBR6457, NBR7182.</t>
  </si>
  <si>
    <t>Ensaio para determinação do Índice Suporte Califórnia (CBR) - 5 pontos - obtido com energia Proctor Modificado, através de, no mínimo, 5 corpos de prova, conforme recomendação da NBR9895, NBR6457, NBR7182.</t>
  </si>
  <si>
    <t>Ensaio para determinação do Índice Suporte Califórnia (CBR) - 5 pontos - obtido com energia Proctor Normal, através de, no mínimo, 5 corpos de prova, conforme recomendação da NBR9895, NBR6457, NBR7182.</t>
  </si>
  <si>
    <t>Ensaio para determinação do Índice Suporte Califórnia (CBR) - 3 pontos - obtido com energia Proctor Intermediário, através de, no mínimo, 5 corpos de prova, conforme recomendação da NBR9895, NBR6457, NBR7182.</t>
  </si>
  <si>
    <t>Ensaio para determinação do Índice Suporte Califórnia (CBR) - 3 pontos - obtido com energia Proctor Modificado, através de, no mínimo, 5 corpos de prova, conforme recomendação da NBR9895, NBR6457, NBR7182.</t>
  </si>
  <si>
    <t>Ensaio triaxial drenado em amostra moldada por CP.</t>
  </si>
  <si>
    <t>Ensaio triaxial drenado em amostra natural por CP.</t>
  </si>
  <si>
    <t>Ensaio triaxial não drenado em amostra moldada por CP.</t>
  </si>
  <si>
    <t>Ensaio triaxial não drenado em amostra natural por CP.</t>
  </si>
  <si>
    <t>AD 40 Mão-de-Obra</t>
  </si>
  <si>
    <t>AD 40.05 Mão-de-Obra da Administração Local</t>
  </si>
  <si>
    <t>Ajudante (inclusive encargos sociais).</t>
  </si>
  <si>
    <t>Almoxarife (inclusive encargos sociais).</t>
  </si>
  <si>
    <t>Apontador (inclusive encargos sociais).</t>
  </si>
  <si>
    <t>Auxiliar de almoxarife (inclusive encargos sociais).</t>
  </si>
  <si>
    <t>Auxiliar de enfermagem (inclusive encargos sociais).</t>
  </si>
  <si>
    <t>Auxiliar de escritório (inclusive encargos sociais).</t>
  </si>
  <si>
    <t>Técnico de nível médio (inclusive encargos sociais).</t>
  </si>
  <si>
    <t>Auxiliar de topografia - serviços de campo (inclusive encargos sociais).</t>
  </si>
  <si>
    <t>Biólogo na área de Meio Ambiente (inclusive encargos sociais).</t>
  </si>
  <si>
    <t>Chefe de escritório (inclusive encargos sociais).</t>
  </si>
  <si>
    <t>Desenhista A (inclusive encargos sociais).</t>
  </si>
  <si>
    <t>Digitador (inclusive encargos sociais).</t>
  </si>
  <si>
    <t>Encarregado (inclusive encargos sociais).</t>
  </si>
  <si>
    <t>Enfermeiro (inclusive encargos sociais).</t>
  </si>
  <si>
    <t>Engenheiro, arquiteto ou geólogo jr (inclusive encargos sociais).</t>
  </si>
  <si>
    <t>Engenheiro ou arquiteto, coordenador geral de projetos ou supervisor de obras (inclusive encargos sociais).</t>
  </si>
  <si>
    <t>Engenheiro,  arquiteto ou geólogo sênior (inclusive encargos sociais).</t>
  </si>
  <si>
    <t>Engenheiro de segurança do trabalho (inclusive encargos sociais).</t>
  </si>
  <si>
    <t>Escriturário (inclusive encargos sociais).</t>
  </si>
  <si>
    <t>Estagiário (inclusive encargos sociais).</t>
  </si>
  <si>
    <t>Médico do trabalho (inclusive encargos sociais).</t>
  </si>
  <si>
    <t>Mestre de obra A (inclusive encargos sociais).</t>
  </si>
  <si>
    <t>Mestre de obra B (inclusive encargos sociais).</t>
  </si>
  <si>
    <t>Motorista de caminhão e carreta (inclusive encargos sociais).</t>
  </si>
  <si>
    <t>Motorista de veículo leve de serviço (inclusive encargos sociais).</t>
  </si>
  <si>
    <t>Motorista operador de reboque e munck (inclusive encargos sociais).</t>
  </si>
  <si>
    <t>Operador de computador (inclusive encargos sociais).</t>
  </si>
  <si>
    <t>Programador de computador (inclusive encargos sociais).</t>
  </si>
  <si>
    <t>Secretária (inclusive encargos sociais).</t>
  </si>
  <si>
    <t>Supervisor de tráfego, com todo o seu EPI, colete, capa, boné, apito, (inclusive encargos sociais).</t>
  </si>
  <si>
    <t>Técnico em eletrônica ou eletrotécnica (inclusive encargos sociais).</t>
  </si>
  <si>
    <t>Técnico de segurança do trabalho (inclusive encargos sociais).</t>
  </si>
  <si>
    <t>Topógrafo A - serviços de campo e escritório, com responsabilidade de dirigí-los (inclusive encargos sociais).</t>
  </si>
  <si>
    <t>Vigia (inclusive encargos sociais).</t>
  </si>
  <si>
    <t>AL Alvenarias e Paredes Divisórias</t>
  </si>
  <si>
    <t>Nota: As marcas indicadas servem apenas para definir o modelo e o padrão de qualidade.</t>
  </si>
  <si>
    <t>AL 05 Alvenaria</t>
  </si>
  <si>
    <t>AL 05.03 Alvenaria de Pedra Natural Bruta (seca) - Paredes</t>
  </si>
  <si>
    <t>Alvenaria de pedra seca em elevação, de uma face, feita com blocos de dimensões aproximadas de (30x30x30)cm até (40x40x40)cm, até 3m de altura.</t>
  </si>
  <si>
    <t>AL 05.05 Alvenaria de Pedra Natural Aparelhada (argamassada)</t>
  </si>
  <si>
    <t>Alvenaria de pedra em elevação, de uma face, feita com blocos de dimensões aproximadas de (30x30x30)cm até (40x40x40)cm, assentes com argamassa de cimento, saibro e areia 1:2:3, juntas simples, até 1,50m de altura.</t>
  </si>
  <si>
    <t>Alvenaria de pedra em elevação, de uma face, feita com blocos de  pedra-de-mão, assentes com argamassa de cimento, saibro e areia, traço 1:2:3, até 1,50m de altura, sendo a espessura até 0,35m.</t>
  </si>
  <si>
    <t>Alvenaria de pedra em elevação, de uma face, feita com blocos de dimensões aproximadas de (30x30x30)cm até (40x40x40)cm, assentes com argamassa de cimento, saibro e areia 1:2:3, juntas simples, acima de 1,50 até 3m de altura.</t>
  </si>
  <si>
    <t>Alvenaria de pedra em elevação, de 2 faces, feita com blocos de pedra-de-mão, assentes com argamassa de cimento, saibro e areia no traço 1:2:3, até 1,50m de altura, sendo espessura até 0,35m.</t>
  </si>
  <si>
    <t>Alvenaria de pedra em elevação, de 2 faces, feita com blocos de  pedra-de-mão, assentes com argamassa de cimento, saibro e areia no traço 1:2:3, acima de 1,50 até 3m de altura, sendo espessura até 0,35m.</t>
  </si>
  <si>
    <t>Junta relevo, em alvenaria de pedra em elevação, de 1 face, feita com blocos de dimensões aproximadas de (30x30x30)cm até (40x40x40)cm, com argamassa de cimento, cal e areia fina, no traço 1:3:5.</t>
  </si>
  <si>
    <t>AL 05.10 Alvenaria de Tijolos Cerâmicos Maciços - Paredes</t>
  </si>
  <si>
    <t>Alvenaria de tijolo maciço (7x10x20)cm, com argamassa de cimento e saibro no traço 1:6, em paredes de meia vez (0,10m), de superfície corrida, até 1,50m de altura, e medida pela área real.</t>
  </si>
  <si>
    <t>Alvenaria de tijolo maciço (7x10x20)cm, com argamassa de cimento e saibro no traço 1:6, em paredes de meia vez (0,10m), de superfície corrida, até 3m de altura, e medida pela área real.</t>
  </si>
  <si>
    <t>Alvenaria de tijolo maciço (7x10x20)cm, com argamassa de cimento e saibro no traço 1:6, em paredes de meia vez (0,10m), de superfície corrida, de 3m a 4,50m de altura, e medida pela área real.</t>
  </si>
  <si>
    <t>Alvenaria de tijolo maciço (7x10x20)cm, com argamassa de cimento e saibro no traço 1:6, em paredes com vãos ou arestas, de meia vez (0,10m), até 3m  de altura, e medida pela área real.</t>
  </si>
  <si>
    <t>Alvenaria de tijolo maciço (7x10x20)cm, com argamassa de cimento e saibro no traço 1:6, em paredes com vãos ou arestas, de meia vez (0,10m), de 3m a 4,50m de altura, e medida pela área real.</t>
  </si>
  <si>
    <t>Alvenaria de tijolo maciço (7x10x20)cm, com argamassa de cimento e saibro no traço 1:6, em paredes de 1 vez (0,20m), de superfície corrida, até 1,50m de altura, e medida pela área real.</t>
  </si>
  <si>
    <t>Alvenaria de tijolo maciço (7x10x20)cm, com argamassa de cimento e saibro no traço 1:6, em paredes de 1 vez (0,20m), de superfície corrida, até 3m de altura, e medida pela área real.</t>
  </si>
  <si>
    <t>Alvenaria de tijolo maciço (7x10x20)cm, com argamassa de cimento e saibro no traço 1:6, em paredes com vãos ou arestas, de 1 vez (0,20m), até 3m de altura, e medida pela área real.</t>
  </si>
  <si>
    <t>Alvenaria de tijolo maciço (7x10x20)cm, com argamassa de cimento e saibro no traço 1:6, em paredes de 1 vez (0,20m), de superfície corrida, de 3m a 4,50m de altura, e medida pela área real.</t>
  </si>
  <si>
    <t>Alvenaria de tijolo maciço (7x10x20)cm, com argamassa de cimento e saibro no traço 1:6, em paredes com vãos ou arestas, de 1 vez (0,20m), de 3m a 4,50m de altura, e medida pela área real.</t>
  </si>
  <si>
    <t>AL 05.15 Alvenaria de Tijolos Cerâmicos Maciços - Caixas Enterradas</t>
  </si>
  <si>
    <t>Alvenaria para caixas enterradas, até 0,80m de profundidade, de tijolo maciço (7x10x20)cm, com argamassa de cimento, saibro e areia no traço 1:2:2 e parede de meia vez.</t>
  </si>
  <si>
    <t>Alvenaria para caixas enterradas, até 0,80m de profundidade, de tijolo maciço (7x10x20)cm, com argamassa de cimento, saibro e areia no traço 1:2:2 e parede de 1 vez (19cm).</t>
  </si>
  <si>
    <t>Alvenaria para caixas enterradas, de 0,80m a 1,60m de profundidade, de tijolo maciço (7x10x20)cm, com argamassa de cimento, saibro e areia no traço 1:2:2 e parede de 1 vez e meia (29cm).</t>
  </si>
  <si>
    <t>AL 05.20 Alvenaria de Blocos Cerâmicos Vazados (vedação)</t>
  </si>
  <si>
    <t>Alvenaria de tijolo (10x20x20)cm,de furos redondos, com argamassa de cimento e saibro no traço 1:8, em parede de meia vez (0,10m), de superfície corrida, até 1,50m de altura, e medida pela área real.</t>
  </si>
  <si>
    <t>Alvenaria de tijolo (10x20x20)cm, de furos redondos, com argamassa de cimento e saibro no traço 1:8, em parede de meia vez (0,10m), de superfície corrida, até 3m de altura, e medida pela área real.</t>
  </si>
  <si>
    <t>Alvenaria de tijolo (10x20x20)cm, de furos redondos, com argamassa de cimento e saibro no traço 1:8, em paredes de meia vez (0,10m), de superfície corrida, de 3m a 4,50m de altura, e medida pela área real.</t>
  </si>
  <si>
    <t>Alvenaria de tijolo (10x20x20)cm, de furos redondos, com argamassa de cimento e saibro no traço 1:8, em parede com vãos ou arestas (0,10m), até 3m de altura, e medida pela área real.</t>
  </si>
  <si>
    <t>Alvenaria de tijolo (10x20x20)cm, de furos redondos, com argamassa de cimento e saibro no traço 1:8, em paredes com vãos ou arestas de meia vez (0,10m), de 3m a 4,50m de altura, e medida pela área real.</t>
  </si>
  <si>
    <t>Alvenaria de tijolo (10x20x30)cm, de furos redondos, com argamassa de cimento e saibro no traço 1:8, em paredes de meia vez (0,10m), de superfície corrida, até 1,50m de altura, e medida pela área real.</t>
  </si>
  <si>
    <t>Alvenaria de tijolo (10x20x30)cm, de furos redondos, com argamassa de cimento e saibro no traço 1:8, em paredes de meia vez (0,10m), de superfície corrida, até 3m de altura, e medida pela área real.</t>
  </si>
  <si>
    <t>Alvenaria de tijolo (10x20x30)cm, de furos redondos, com argamassa de cimento e saibro no traço 1:8, em paredes de meia vez (0,10m), de superfície corrida de 3m a 4,50m de altura, e medida pela área real.</t>
  </si>
  <si>
    <t>Alvenaria de tijolo (10x20x30)cm, de furos redondos, com argamassa de cimento e saibro no traço 1:8, em paredes com vãos ou arestas (0,10m), até 3m de altura, e medida pela área real.</t>
  </si>
  <si>
    <t>Alvenaria de tijolo (10x20x30)cm, de furos redondos, com argamassa de cimento e saibro no traço 1:8, em paredes com vãos ou arestas de meia vez (0,10m), de 3m a 4,50m de altura, e medida pela área real.</t>
  </si>
  <si>
    <t>Alvenaria de tijolo (10x20x20)cm, de furos redondos, com argamassa de cimento e saibro no traço 1:8, em paredes de 1 vez (0,20m), de superfície corrida, até 1,50m de altura, e medida pela área real.</t>
  </si>
  <si>
    <t>Alvenaria de tijolo (10x20x20)cm, de furos redondos, com argamassa de cimento e saibro no traço 1:8, em paredes de 1 vez (0,20m), de superfície corrida, até 3m de altura, e medida pela área real.</t>
  </si>
  <si>
    <t>Alvenaria de tijolo (10x20x20)cm, de furos redondos, com argamassa de cimento e saibro no traço 1:8, em parede com vãos ou arestas (0,20m), até 3m de altura, e medida pela área real.</t>
  </si>
  <si>
    <t>Alvenaria de tijolo (10x20x20)cm, de furos redondos, com argamassa de cimento e saibro no traço 1:8, em parede com vãos ou arestas (0,20m), de 3m a 4,50m de altura, e medida pela área real.</t>
  </si>
  <si>
    <t>Alvenaria de tijolo (10x20x30)cm, de furos redondos, com argamassa de cimento e saibro no traço 1:8, em paredes de 1 vez (0,20m), de superfície corrida, até 1,50m de altura, e medida pela área real.</t>
  </si>
  <si>
    <t>Alvenaria de tijolo (10x20x30)cm, de furos redondos, com argamassa de cimento e saibro no traço 1:8, em paredes de 1 vez (0,20m), de superfície corrida, até 3m de altura, e medida pela área real.</t>
  </si>
  <si>
    <t>Alvenaria de tijolo (10x20x30)cm, de furos redondos, com argamassa de cimento e saibro no traço 1:8, em paredes com vãos ou arestas (0,20m), até 3m de altura, e medida pela área real.</t>
  </si>
  <si>
    <t>Alvenaria de tijolo (10x20x30)cm, de furos redondos, com argamassa de cimento e saibro no traço 1:8, em paredes corridas de 1 vez (0,20m), de 3m a 4,50m de altura, e medida pela área real.</t>
  </si>
  <si>
    <t>Alvenaria de tijolo (10x20x30)cm, de furos redondos, com argamassa de cimento e saibro no traço 1:8, em paredes com vãos ou arestas de 1 vez (0,20m), de 3m a 4,50m de altura, e medida pela área real.</t>
  </si>
  <si>
    <t>AL 05.23 Alvenaria de Blocos Cerâmicos Vazados (estrutural)</t>
  </si>
  <si>
    <t>Alvenaria estrutural de tijolo cerâmico (14x19x29)cm, aparentes, espessura de 14cm, para superfícies com vãos e arestas.  Fornecimento e assentamento.</t>
  </si>
  <si>
    <t>Alvenaria estrutural de tijolo cerâmico tipo "L" (14x19x29)cm, aparentes, espessura de 14cm, para cintas e vergas de amarração.  Fornecimento e assentamento.</t>
  </si>
  <si>
    <t>Alvenaria estrutural de tijolo cerâmico tipo "U" (14x19x29)cm, aparentes, espessura de 14cm, para cintas e vergas de amarração.  Fornecimento e assentamento.</t>
  </si>
  <si>
    <t>AL 05.25 Alvenaria de Blocos de Concreto (vedação)</t>
  </si>
  <si>
    <t>Alvenaria de blocos de concreto (10x20x40)cm, com argamassa de cimento e areia no traço 1:8, em paredes corridas de 0,10m de espessura, até 3m de altura, e medida pela área real.</t>
  </si>
  <si>
    <t>Alvenaria de blocos de concreto (10x20x40)cm, com argamassa de cimento e areia no traço 1:8, em paredes corridas de 0,10m de espessura, de 3m a 4,50m de altura, e medida pela área real.</t>
  </si>
  <si>
    <t>Alvenaria de blocos de concreto (10x20x40)cm, com argamassa de cimento e areia, no traço 1:8, em paredes com vãos e arestas de meia vez (0,10m), até 3m de altura, e medida pela área real.</t>
  </si>
  <si>
    <t>Alvenaria de blocos de concreto (10x20x40)cm, com argamassa de cimento e areia no traço 1:8, em paredes com vãos e arestas de meia vez (0,10m),de 3m a 4,50m de altura, e medida pela área real.</t>
  </si>
  <si>
    <t>Alvenaria de blocos de concreto (15x20x40)cm, em paredes de 0,15m de espessura, com argamassa de cimento e areia no traço 1:4 (em volume), no assentamento e no preenchimento dos vazios dos blocos, até 1,50m de altura e medida pela área real.</t>
  </si>
  <si>
    <t>Alvenaria de blocos de concreto (15x20x40)cm, com argamassa de cimento e areia no traço 1:8, em paredes de 0,15m de espessura, de superfície corrida, e medida pela área real.</t>
  </si>
  <si>
    <t>Alvenaria de blocos de concreto (10x20x40)cm, com argamassa de cimento e areia no traço 1:8, em paredes corridas de 0,20m de espessura, até 3m de altura, e medida pela área real.</t>
  </si>
  <si>
    <t>Alvenaria de blocos de concreto (10x20x40)cm, com argamassa de cimento e areia no traço 1:8, em paredes corridas de 0,20m de espessura, de 3m a 4,50m de altura, e medida pela área real.</t>
  </si>
  <si>
    <t>Alvenaria de blocos de concreto (10x20x40)cm, com argamassa de cimento e areia no traço 1:8, em paredes com vãos ou arestas de 0,20m de espessura, até 3m de altura, e medida pela área real.</t>
  </si>
  <si>
    <t>Alvenaria de blocos de concreto (10x20x40)cm, com argamassa de cimento e areia no traço 1:8, em paredes com vãos ou arestas de 0,20m de espessura, de 3m a 4,50m de altura, e medida pela área real.</t>
  </si>
  <si>
    <t>Alvenaria de blocos de concreto (20x20x40)cm, com argamassa de cimento e areia no traço 1:6, em paredes de 0,20m de espessura, de superfície corrida, até 3m de altura, e medida pela área real.</t>
  </si>
  <si>
    <t>Alvenaria de blocos de concreto (20x20x40)cm, com argamassa de cimento e areia no traço 1:6, em paredes corridas de 0,20m de espessura, de 3m a 4,50m de altura, e medida pela área real.</t>
  </si>
  <si>
    <t>AL 05.27 Alvenaria de Blocos de Concreto (estrutural)</t>
  </si>
  <si>
    <t>Alvenaria de blocos de concreto estrutural (15x20x40)cm, com argamassa de cimento e areia no traço 1:8, em paredes com vãos de meia vez (0,15m), até 3m de altura, e medida pela área real.</t>
  </si>
  <si>
    <t>AL 05.29 Alvenaria de Blocos de Concreto Celular</t>
  </si>
  <si>
    <t>Alvenaria de blocos de concreto celular (10x30x60)cm, com argamassa de cimento, cal hidratada e areia fina no traço 1:3:5, em paredes de 10cm de espessura e medida pela área real.</t>
  </si>
  <si>
    <t>AL 05.30 Alvenaria de Blocos Vazados (cobogó)</t>
  </si>
  <si>
    <t>Parede de blocos vazados (cobogó), em tijolos cerâmicos (10x10x10)cm, assentes com argamassa de cimento e areia no traço 1:4, levando um vergalhão de 5,0mm em cada junta, preso nas extremidades à estrutura ou alvenaria existente. Fornecimento e assentamento.</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</si>
  <si>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</si>
  <si>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Parede de elementos vazados (cobogó), em placas de concreto modelo 22-B, Neo-Rex ou similar, medindo: (33x33x10)cm, assentes com argamassa de cimento e areia, no traço 1:4.  Fornecimento e assentamento.</t>
  </si>
  <si>
    <t>Paredes de veneziana de concreto, em tijolos tipo Neo-Rex nº 59 (39x10x10)cm ou similar, assentes com argamassa de cimento e aeia no traço 1:4.  Fornecimento e assentamento.</t>
  </si>
  <si>
    <t>AL 05.35 Alvenaria de Blocos de Vidro</t>
  </si>
  <si>
    <t>Alvenaria de blocos de vidro nacional, tipo veneziana (19x8x9,5)cm, assentes com argamassa de cimento, cal e areia fina, no traço 1:3:5.  Fornecimento e assentamento.</t>
  </si>
  <si>
    <t>Alvenaria de blocos de vidro nacional, canelado (20x20x10)cm, assentes com argamassa de cimento, cal e areia fina, no traço 1:3:5. Fornecimento e assentamento.</t>
  </si>
  <si>
    <t>Alvenaria de blocos de vidro nacional, incolor (20x20x10)cm, padrão Rio-Cidade, assentes com silicone. Fornecimento e assentamento.</t>
  </si>
  <si>
    <t>AL 10 Divisórias</t>
  </si>
  <si>
    <t>AL 10.05 Paredes Divisórias</t>
  </si>
  <si>
    <t>Divisória de madeira de dupla face, construída com chapas de compensado de 6mm, estruturada internamente com sarrafos de madeira serrada de (2,5 x 5)cm, com utilização de 2 vezes, exclusive pintura.  Fornecimento e colocação.</t>
  </si>
  <si>
    <t>Painel de madeira face única, construído com chapa de compensado com 10mm, estruturada com sarrafos de madeira serrada de (2,5 x 5)cm, com utilização de 2 vezes, exclusive pintura.  Fornecimento e colocação.</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</si>
  <si>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</si>
  <si>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</si>
  <si>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</si>
  <si>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</si>
  <si>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</si>
  <si>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</si>
  <si>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</si>
  <si>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</si>
  <si>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</si>
  <si>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</si>
  <si>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</si>
  <si>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</si>
  <si>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</si>
  <si>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Painel de acabamento para cabines e palcos, construído com pano de polipropileno, gramatura 60, com largura de 1,40m, em cor, estruturado com madeira serrada de (2 x 5)cm .  Fornecimento e colocação.</t>
  </si>
  <si>
    <t>Painel divisório com (3,0x0,5x0,1)m, de concreto celular autoclavado, conforme DIN 4223, com densidade nominal de 725Kg/m3, resistência mínima de ruptura de 45Kg/m2 e armadura CA-60 eletrosoldada , Sical ou similar.  Fornecimento e instalação.</t>
  </si>
  <si>
    <t>Parede divisória em Painel Wall Eternit ou similar, fixado em perfil guia no piso ou teto e perfil "H" montante em chapa perfilada de aço zincado.  Fornecimento e colocação.</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</si>
  <si>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</si>
  <si>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</si>
  <si>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</si>
  <si>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Parede divisória para sanitários, em placa de Mármore Branco Nacional, com 3cm de espessura, polida nas 2 faces, apoiada no piso e parede, exclusive fornecimento das ferragens de fixação do mármore, portas e suas ferragens. Fornecimento e colocação.</t>
  </si>
  <si>
    <t>Parede divisória para sanitários, de placa de Mármore Branco Cintilante, com de 3cm de espessura, polida nas faces apoiada no piso e parede, exclusive fornecimento das ferragens de fixação de mármore, portas e suas ferragens. Fornecimento e colocação.</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</si>
  <si>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</si>
  <si>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Parede, em placa de concreto armado fck=15MPa, com 5cm de espessura, chumbadas no piso e fixada na parede em 3 pontos, por estribos previamente deixados na furação da placa. Fornecimento e colocação.</t>
  </si>
  <si>
    <t>AL 10.15 Paredes Divisórias de Gesso</t>
  </si>
  <si>
    <t>Parede interna, de gesso acartonado, constituído por 2 painéis de 12,5mm, estruturado em perfilados metálicos de 75mm, com espessura de 100mm e pé direito máximo de 3,50m, Lafarge - Gypsum ou similar.  Fornecimento e colocação.</t>
  </si>
  <si>
    <t>AP Aparelhos Hidráulicos, Sanitários, Elétricos, Mecânicos e Esportivos</t>
  </si>
  <si>
    <t>AP 05 Aparelhos Hidro-Sanitários</t>
  </si>
  <si>
    <t>AP 05.05 Aparelhos de Louça</t>
  </si>
  <si>
    <t>Cabide de louça, de 4"x2", na cor branca, Celite ou similar.  Fornecimento e colocação.</t>
  </si>
  <si>
    <t>Cuba de louça, de (49x36)cm, para lavatório, na cor branca.  Fornecimento.</t>
  </si>
  <si>
    <t>Cuba de louça, de (49x36)cm,  para lavatório, na cor branca, torneira de 1/2", válvula de PVC rígido de 1"x2 3/8" e sifão de PVC rígido de 1"x1 1/2".  Fornecimento e colocação.</t>
  </si>
  <si>
    <t>Lavatório, de (42x30)cm, na cor branca, torneira de 1/2", válvula, sifão de PVC rígido e rabicho de plástico.  Fornecimento.</t>
  </si>
  <si>
    <t>Lavatório L911, na cor branca, de (42x30)cm, Deca ou similar.  Fornecimento.</t>
  </si>
  <si>
    <t>Lavatório, na cor branca, de (45x33)cm, sifão de 1"x1 1/4", torneira de 1/2" com arejador, válvula e rabicho de plástico.  Fornecimento.</t>
  </si>
  <si>
    <t>Lavatório, de (45x33)cm, na cor branca, referência 001905, Celite ou similar, com fixação.  Fornecimento.</t>
  </si>
  <si>
    <t>Lavatório, na cor branca, de (52x43)cm, fixação, sifão de 1"x1 1/4", aparelho  com válvula simples, arrejador e rabicho cromado de 1/2".  Fornecimento.</t>
  </si>
  <si>
    <t>Lavatório de embutir, na cor branca, linha ovalada, referência 13310103-6, Ideal Standard ou similar.  Fornecimento.</t>
  </si>
  <si>
    <t>Mictório, com sifão integrado, na cor branca.  Fornecimento.</t>
  </si>
  <si>
    <t>Papeleira de louça, de (15 x 15)cm, com rolete de plástico, na cor branca.  Fornecimento e colocação.</t>
  </si>
  <si>
    <t>Porta-toalha de plástico, de 24", com consolos de louça, na cor branca.  Fornecimento e colocação.</t>
  </si>
  <si>
    <t>Tanque de louça, de (63x55)cm, coluna e fixação.  Fornecimento.</t>
  </si>
  <si>
    <t>Vaso sifonado, na cor branca, válvula de descarga luxo,  de 1 1/2", assento plástico.  Fornecimento.</t>
  </si>
  <si>
    <t>Vaso sifonado, na cor branca.  Fornecimento.</t>
  </si>
  <si>
    <t>Vaso sifonado, na cor branca, com assento plástico tipo popular e caixa de descarga plástica externa.  Fornecimento.</t>
  </si>
  <si>
    <t>Vaso sifonado, linha Azaléia, na cor branca, Celite ou similar, e caixa de descarga de louça acoplada.  Fornecimento.</t>
  </si>
  <si>
    <t>Vaso sifonado, infantil, na cor branca.  Fornecimento.</t>
  </si>
  <si>
    <t>Vaso sanitário infantil, na cor branca, com fixação.  Fornecimento e assentamento.</t>
  </si>
  <si>
    <t>AP 05.07 Aparelhos Hidro-Sanitários para Deficientes Físicos</t>
  </si>
  <si>
    <t>Assento especial para bacia sanitária para deficiente físico, cor gelo, linha Vogue Plus Conforto, referência AP52, da Deca ou similar.  Fornecimento.</t>
  </si>
  <si>
    <t>Bacia sanitária para deficiente físico, cor gelo, linha Vogue Plus Conforto, referência P51, da Deca ou similar.  Fornecimento.</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</si>
  <si>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</si>
  <si>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</si>
  <si>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Banca seca de aço inoxidável com 0,55m de largura, até 3m de comprimento, em chapa  18-304, sobre apoios de alvenaria de meia vez e verga de concreto, sem revestimento.  Fornecimento e colocação.</t>
  </si>
  <si>
    <t>Banca de aço inoxidável de (2x0,55)m, em chapa 18-304, com 1 cuba de (500x400x200)mm, em chapa 20-304, válvula americana, sifão de 1 1/2"x1 1/2", sobre apoios de alvenaria de meia vez e verga de concreto, sem revestimento; exclusive torneira.  Fornecimento e colocação.</t>
  </si>
  <si>
    <t>Banca de aço inoxidável de (2x0,55)m, em chapa 18-304, com 2 cubas de (500x400x200)mm, em chapa 20-304, 2 válvulas americana, 2 sifões de 1 1/2"x1 1/2", sobre apoios de alvenaria de meia vez e verga de concreto, sem revestimento; exclusive torneira.  Fornecimento e colocação.</t>
  </si>
  <si>
    <t>Barra de apoio angular, em aço inoxidável AISI 304, diâmetro de 1 1/4", inclusive fixação com parafusos inoxidável e buchas plásticas.  Fornecimento.</t>
  </si>
  <si>
    <t>Barra de apoio 90º, modelo "L", (60x60)cm, em aço inoxidável AISI 304, diâmetro de 1 1/4", inclusive fixação com parafusos inoxidável e buchas plásticas.  Fornecimento.</t>
  </si>
  <si>
    <t>Barra de apoio reta, com 50cm, em aço inoxidável AISI 304, tubo de 1 1/4", inclusive fixação com parafuso inoxidável e buchas plásticas.  Fornecimento.</t>
  </si>
  <si>
    <t>Barra de apoio para pia ou lavatório (proteção para pia), em aço inoxidável AISI 304, tubo de 1 1/4", inclusive fixação com parafusos inoxidáveis e buchas plásticas.  Fornecimento.</t>
  </si>
  <si>
    <t>Barra de apoio lateral de vaso sanitário, modelo "P" ou "U", em aço inoxidável AISI 304, de 1 1/4", inclusive fixação com parafusos inoxidável e buchas plásticas.  Fornecimento.</t>
  </si>
  <si>
    <t>Cuba aço inoxidável de (500x400x200)mm, em chapa 20-304, válvula americana, sifão de   1 1/2"x1 1/2", exclusive torneira.  Fornecimento e colocação.</t>
  </si>
  <si>
    <t>Coifa de aço inoxidável medindo: (2,1x1,2)m; inclusive 3m de duto com (500x500)mm, exaustor de 3CV.  Fornecimento e colocação.</t>
  </si>
  <si>
    <t>Escovário em aço inoxidável, padrão Secretaria Municipal de Saúde, com (150x50)cm, para 3 torneiras.  Fornecimento e colocação.</t>
  </si>
  <si>
    <t>Escovário em aço inoxidável, padrão Secretaria Municipal de Saúde, com (260x50)cm, para 4 torneiras.  Fornecimento e colocação.</t>
  </si>
  <si>
    <t>Mictório coletivo de aço inoxidável, com seção de (580x300)mm, em chapa 20-304, com crivo de saída de 1 1/4", registro de 3/4".  Fornecimento.</t>
  </si>
  <si>
    <t>Porta caçamba, de ferro esmaltado, lixeira de aço inoxidável, em chapa 18-304, com (300x300)mm.  Fornecimento e colocação.</t>
  </si>
  <si>
    <t>Tanque de aço inoxidável, em chapa 22-304, de (520x520)mm, capacidade de 30l, com esfregador; exclusive torneira.  Fornecimento.</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</si>
  <si>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</si>
  <si>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</si>
  <si>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Aspersores de PVC rígido, giro de 360°, entrada de 3/4", Sempreverde, Fabrimar ou similar.  Fornecimento.</t>
  </si>
  <si>
    <t>Assento sanitário convencional em polietileno. Fornecimento e colocação</t>
  </si>
  <si>
    <t>Assento plástico, para vaso infantil.  Fornecimento e colocação.</t>
  </si>
  <si>
    <t>Braço de plástico branco, de 1/2", com canopla.  Fornecimento.</t>
  </si>
  <si>
    <t>Caixa de descarga, plástica, externa.  Fornecimento.</t>
  </si>
  <si>
    <t>Chuveiro de plástico, na cor branca, exclusive braço.</t>
  </si>
  <si>
    <t>Chuveiro de plástico, com braço de 1/2", na cor branca e 1 registro de pressão nº B-1416 ou similar de 1/2".  Fornecimento.</t>
  </si>
  <si>
    <t>Mangueira de borracha flexível, cristal, com diâmetro de 1/2".  Fornecimento.</t>
  </si>
  <si>
    <t>Mangueira de borracha flexível, cristal, com diâmetro de 3/4".  Fornecimento.</t>
  </si>
  <si>
    <t>Mangueira de borracha flexível, cristal, com diâmetro de 1".  Fornecimento.</t>
  </si>
  <si>
    <t>Rabicho plástico de 30cm com saída de 1/2".  Fornecimento.</t>
  </si>
  <si>
    <t>Registro de esfera de PVC rígido, soldável, diâmetro de 20mm.  Fornecimento e instalação.</t>
  </si>
  <si>
    <t>Registro de esfera de PVC rígido, soldável, diâmetro de 20mm.  Fornecimento.</t>
  </si>
  <si>
    <t>Registro de esfera de PVC rígido, soldável, diâmetro de 25mm.  Fornecimento e instalação.</t>
  </si>
  <si>
    <t>Registro de esfera de PVC rígido, soldável, diâmetro de 25mm.  Fornecimento.</t>
  </si>
  <si>
    <t>Registro de esfera de PVC rígido, soldável, diâmetro de 32mm.  Fornecimento e instalação.</t>
  </si>
  <si>
    <t>Registro de esfera de PVC rígido, soldável, diâmetro de 40mm.  Fornecimento e instalação.</t>
  </si>
  <si>
    <t>Registro de esfera de PVC rígido, soldável, diâmetro de 40mm.  Fornecimento.</t>
  </si>
  <si>
    <t>Registro de esfera de PVC rígido, soldável, diâmetro de 50mm.  Fornecimento e instalação.</t>
  </si>
  <si>
    <t>Registro de esfera de PVC rígido, soldável, diâmetro de 50mm.  Fornecimento.</t>
  </si>
  <si>
    <t>Registro de esfera de PVC rígido, roscável, diâmetro de 1 1/2".   Fornecimento e instalação.</t>
  </si>
  <si>
    <t>Saboneteira plástica de sobrepor, para sabonete líquido.  Fornecimento.</t>
  </si>
  <si>
    <t>Sifão roscável para pia ou lavatório de PVC rígido, diâmetro de 1".  Fornecimento.</t>
  </si>
  <si>
    <t>Sifão para tanque, de PVC rígido, diâmetro de 1 1/4".  Fornecimento e instalação.</t>
  </si>
  <si>
    <t>Sifão soldável, de PVC rígido, de 40mm, para pia ou lavatório.  Fornecimento.</t>
  </si>
  <si>
    <t>Tanque de esterilização de mamadeiras, em PVC.  Fornecimento e instalação.</t>
  </si>
  <si>
    <t>Torneira de bóia, de PVC rígido, diâmetro de 1/2".  Fornecimento e instalação.</t>
  </si>
  <si>
    <t>Torneira de bóia, de PVC rígido, diâmetro de 3/4".  Fornecimento e instalação.</t>
  </si>
  <si>
    <t>Torneira de PVC rígido, diâmetro de 1/2".  Fornecimento e instalação.</t>
  </si>
  <si>
    <t>Torneira para pia ou tanque, de PVC rígido, diâmetro de 1/2".  Fornecimento e instalação.</t>
  </si>
  <si>
    <t>Tubo de descarga, tipo longo de 1 1/2", de PVC rígido, para caixa de descarga externa.  Fornecimento.</t>
  </si>
  <si>
    <t>Válvula para lavatório, de 1 1/4", de PVC rígido.  Fornecimento.</t>
  </si>
  <si>
    <t>Válvula para lavatório, de 1"x 2 3/4".  Fornecimento.</t>
  </si>
  <si>
    <t>Válvula para pia, de PVC rígido.  Fornecimento.</t>
  </si>
  <si>
    <t>AP 05.20 Aparelhos e Acessórios Hidro-Sanitários de Metal</t>
  </si>
  <si>
    <t>Chuveiro estampado, acabamento cromado, articulado com braço de 1/2".  Fornecimento.</t>
  </si>
  <si>
    <t>Duchinha manual, com registro de pressão.  Fornecimento.</t>
  </si>
  <si>
    <t>Misturador simples para chuveiro, de 3/4".  Fornecimento.</t>
  </si>
  <si>
    <t>Misturador Belle Epoque Light, para lavatório, acabamento cromado, Deca ou similar.  Fornecimento.</t>
  </si>
  <si>
    <t>Registro de pressão, em bronze, bruto, com diâmetro de 1/2".  Fornecimento.</t>
  </si>
  <si>
    <t>Registro de pressão, em bronze, diâmetro de 1/2", com acabamento cromado, para filtro.  Fornecimento e instalação.</t>
  </si>
  <si>
    <t>Registro regulador de vazão Economaster, para controle de vazão em pontos de abastecimento de água, de 1/2", acabamento cromado, para uso em conjunto com rabichos de ligação, exclusive estes, referência 1450, da Fabrimar ou similar.  Fornecimento.</t>
  </si>
  <si>
    <t>Rabicho cromado de 30cm com saída de 1/2".  Fornecimento.</t>
  </si>
  <si>
    <t>Rabicho flexível cromado de 40cm com saída de 1/2".  Fornecimento e instalação.</t>
  </si>
  <si>
    <t>Sifão, de 1" x 1 1/4", Deca 1680-C ou similar.  Fornecimento.</t>
  </si>
  <si>
    <t>Sifão, diâmetro de 1 1/2"x 1 1/2".  Fornecimento.</t>
  </si>
  <si>
    <t>Sifão metálico cromado, de 1 1/2"x2".  Fornecimento e instalação.</t>
  </si>
  <si>
    <t>Torneira  de bóia, em bronze, de pressão, de 3/4".  Fornecimento e instalação.</t>
  </si>
  <si>
    <t>Torneira de bóia, em bronze, de pressão, de 1".  Fornecimento e instalação.</t>
  </si>
  <si>
    <t>Torneira de bóia, em bronze, de pressão, de 1 1/4".  Fornecimento e instalação.</t>
  </si>
  <si>
    <t>Torneira de bóia, em bronze, de pressão, de 1 1/2".  Fornecimento e instalação.</t>
  </si>
  <si>
    <t>Torneira de bóia, em bronze, de pressão, de 2".  Fornecimento e instalação.</t>
  </si>
  <si>
    <t>Torneira para filtro, 1147-A, Fabrimar ou similar.  Fornecimento.</t>
  </si>
  <si>
    <t>Torneira para jardins, modelo 1153, de 1/2", Deca ou similar.  Fornecimento.</t>
  </si>
  <si>
    <t>Torneira com arejador para lavatório, 1193-A, Fabrimar ou similar.  Fornecimento.</t>
  </si>
  <si>
    <t>Torneira de fechamento automático Acquapress para lavatório, com arejador anti-vandalismo, acabamento cromado, referência 1180-AV, Fabrimar ou similar.  Fornecimento.</t>
  </si>
  <si>
    <t>Torneira para lavatório Pressmatic Benefit de Mesa Chrome, código 00185106, Docol ou similar.  Fornecimento.</t>
  </si>
  <si>
    <t>Torneira para pia, com arejador, 1168, tipo parede, de 1/2", Deca ou similar.  Fornecimento.</t>
  </si>
  <si>
    <t>Torneira para pia ou tanque, nº 1158-A, de 1/2", Fabrimar ou similar.  Fornecimento.</t>
  </si>
  <si>
    <t>Torneira para lavatório, Aquarius 1193-A, de 1/2", da Fabrimar ou similar. Fornecimento.</t>
  </si>
  <si>
    <t>Tubo de ligação para vaso sanitário, com anel expansor, cromado.  Fornecimento.</t>
  </si>
  <si>
    <t>Válvula americana, de 3 1/2"x1 1/2". Fornecimento.</t>
  </si>
  <si>
    <t>Válvula americana, de 3 1/2"x1 1/2".  Fornecimento e instalação.</t>
  </si>
  <si>
    <t>Válvula de escoamento universal para cubas e lavatórios, diâmetro de 1", acabamento cromado, referência 1601, Fabrimar ou similar.  Fornecimento.</t>
  </si>
  <si>
    <t>Válvula para tanque, de 1 1/4"x 2 3/4".  Fornecimento.</t>
  </si>
  <si>
    <t>Válvula de descarga externa Silent Flux, com acionamento por alavanca, com regulagem de tempo de descarga e vazão, bitola de 1 1/4", para pressão de serviço entre 2 a 40 mca, referência 3500, da Fabrimar ou similar.  Fornecimento.</t>
  </si>
  <si>
    <t>Válvula de descarga, silenciosa, cromada, de embutir, com registro de 1 1/4".  Fornecimento.</t>
  </si>
  <si>
    <t>Válvula de descarga, silenciosa, cromada, de embutir, com registro de 1 1/4".   Fornecimento e instalação.</t>
  </si>
  <si>
    <t>Válvula de descarga, silenciosa, cromada, de embutir, com registro de 1 1/2".  Fornecimento.</t>
  </si>
  <si>
    <t>Válvula de descarga para mictório Acquapress, de fechamento automático, acabamento cromado, referência 1181, da Fabrimar ou similar.  Fornecimento.</t>
  </si>
  <si>
    <t>Válvula de esfera em bronze, com diâmetro de 1/2", referência 1552, Deca ou similar.  Fornecimento.</t>
  </si>
  <si>
    <t>Válvula de esfera em bronze, com diâmetro de 3/4", referência 1552, Deca ou similar.  Fornecimento.</t>
  </si>
  <si>
    <t>Válvula de esfera em bronze, com diâmetro de 1", referência 1552, Deca ou similar.  Fornecimento.</t>
  </si>
  <si>
    <t>Válvula de esfera em bronze, com diâmetro de 1 1/2", referência 1552, Deca ou similar.  Fornecimento.</t>
  </si>
  <si>
    <t>AP 10 Aparelhos Elétricos</t>
  </si>
  <si>
    <t>AP 10.05 Aquecedores Elétricos</t>
  </si>
  <si>
    <t>Aquecedor elétrico automático de 200l, compreendendo 6m de eletroduto de 3/4" e 20m de fio de cobre de 6mm².  Fornecimento e instalação.</t>
  </si>
  <si>
    <t>AP 10.10 Bebedouros Elétricos</t>
  </si>
  <si>
    <t>Bebedouro elétrico tipo pressão em aço inoxidável, modelo de pé, adulto/criança, capacidade 80l/h.  Fornecimento.</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</si>
  <si>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</si>
  <si>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</si>
  <si>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Braço cromado para chuveiro elétrico, diâmetro de 1/2". Fornecimento.</t>
  </si>
  <si>
    <t>Chuveiro elétrico, automático, 110/220V, Lorenzetti ou similar.  Fornecimento.</t>
  </si>
  <si>
    <t>Chuveiro elétrico, automático, maxi-ducha, com braço cromado de 1/2", 110/220V e 1 registro  de pressão de 3/4".  Fornecimento.</t>
  </si>
  <si>
    <t>AP 10.20 Aparelhos Eletrodomésticos</t>
  </si>
  <si>
    <t>Ar Condicionado para colocação em parede, de 7500BTUS.  Fornecimento.</t>
  </si>
  <si>
    <t>Ar Condicionado para colocação em parede, de 21000BTUS.  Fornecimento.</t>
  </si>
  <si>
    <t>Condicionador de ar, tipo Split convencional, 9.000 btu, quente / frio, controle remoto total sem fio, mostrador digital, inclusive unidade externa independente, Ever Confort ou similar. Fornecimento.</t>
  </si>
  <si>
    <t>Condicionador de ar, tipo Split convencional, 12.000 btu, quente / frio, controle remoto total sem fio, mostrador digital, inclusive unidade externa independente, Ever Confort ou similar. Fornecimento.</t>
  </si>
  <si>
    <t>Condicionador de ar, tipo Split convencional, 18.000 btu, quente / frio, controle remoto total sem fio, mostrador digital, inclusive unidade externa independente, Ever Confort ou similar. Fornecimento.</t>
  </si>
  <si>
    <t>Condicionador de ar, tipo Split convencional, 24.000 btu, quente / frio, controle remoto total sem fio, mostrador digital, inclusive unidade externa independente, Ever Confort ou similar.  Fornecimento.</t>
  </si>
  <si>
    <t>AP 10.25 Exaustores</t>
  </si>
  <si>
    <t>Exaustor axial de parede, com diâmetro de 300mm, da True ou similar.  Fornecimento e instalação.</t>
  </si>
  <si>
    <t>Exaustor axial de parede, com diâmetro de 800mm, vazão de 22000m3/h, pressão de 5mmca e motor de 1,5HP de 6 polos/220V. Fornecimento.</t>
  </si>
  <si>
    <t>Exaustor eólico de 24", para fixação em telhados.  Fornecimento.</t>
  </si>
  <si>
    <t>AP 10.30 Torneiras Elétricas</t>
  </si>
  <si>
    <t>Torneira elétrica 110/220V.  Fornecimento e instalação.</t>
  </si>
  <si>
    <t>Torneira fotoelétrica.  Fornecimento e instalação.</t>
  </si>
  <si>
    <t>AP 10.35 Ventiladores Elétricos</t>
  </si>
  <si>
    <t>Ventilador de teto, com chave para ventilação e exaustão e pás em aço pintado, Ventaço ou similar.  Fornecimento e instalação.</t>
  </si>
  <si>
    <t>Ventilador de parede, com diâmetro de 400mm, vazão de 5000m3/h, pressão de 5mmca e motor de 0,33HP de 4 polos/220V.  Fornecimento e instalação.</t>
  </si>
  <si>
    <t>Ventilador de parede, tipo comercial, oscilante, VP20, diâmetro de 20", motor de 270W, rotação de 1500RPM, vazão de 280m3/min., monofásico de 110/220V, da Viva Vento ou similar.  Fornecimento.</t>
  </si>
  <si>
    <t>Ventilador de parede, tipo industrial, oscilante, diâmetro de 24", motor de 1/8HP, rotação de 1500RPM (com 3 velocidades), vazão de 380m3/min., monofásico de 110/220V, Veneza Plus V2, Solaster ou similar.  Fornecimento.</t>
  </si>
  <si>
    <t>AP 10.99 Diversos</t>
  </si>
  <si>
    <t>Lanterna de segurança, tipo giratória, para Câmara Escura, com filtro vermelho, tipo Kodak 6B ou similar, em estrutura de aço pintado.  Fornecimento.</t>
  </si>
  <si>
    <t>Prisma bicolor de sinalização para portas de salas de Raio X.  Fornecimento e instalação.</t>
  </si>
  <si>
    <t>AP 15 Aparelhos Industriais</t>
  </si>
  <si>
    <t>AP 15.05 Fogões</t>
  </si>
  <si>
    <t>Fogão industrial, à gás, em aço carbono pintado, de 4 bocas com grelha em ferro fundido de (30x30)cm, provido de 2 queimadores simples e 2 queimadores duplos e estrado paneleiro inferior, nas medidas de (76x86x85)cm, Merinox Fog 430 ou similar.  Fornecimento.</t>
  </si>
  <si>
    <t>Fogão industrial, à gás, em aço carbono pintado, de 6 bocas com grelha em ferro fundido de (30x30)cm, provido de 3 queimadores simples e 3 queimadores duplos e estrado paneleiro inferior, Merinox Fog 630 ou similar.  Fornecimento.</t>
  </si>
  <si>
    <t>Fogão industrial de 6 bocas com forno.  Fornecimento.</t>
  </si>
  <si>
    <t>AP 15.10 Filtros</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</si>
  <si>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</si>
  <si>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</si>
  <si>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</si>
  <si>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</si>
  <si>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</si>
  <si>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Elevador sem casa de máquinas, com 3 paradas, capacidade 8 pessoas ou 600Kg, modelo Smart MRL8-DF da Atlas Schindler ou similar.  Fornecimento, montagem e instalação.</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</si>
  <si>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</si>
  <si>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</si>
  <si>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</si>
  <si>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</si>
  <si>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Aspirador a vácuo com frasco para redes de gases medicinais.  Fornecimento.</t>
  </si>
  <si>
    <t>Fluxômetro com umidificador, ar comprimido/oxigênio, para redes de gases medicinais.  Fornecimento.</t>
  </si>
  <si>
    <t>AP 30 Botijões de Gás</t>
  </si>
  <si>
    <t>AP 30.05 Botijões de Gás</t>
  </si>
  <si>
    <t>Botijão de gás engarrafado (GLP), capacidade para 13Kg, inclusive o vasilhame e o gás.  Fornecimento e colocação.</t>
  </si>
  <si>
    <t>Botijão de gás engarrafado (GLP), capacidade para 45Kg, inclusive o vasilhame e o gás.  Fornecimento e colocação.</t>
  </si>
  <si>
    <t>Regulador Fisher para botijões de gás GLP com 13Kg.  Fornecimento.</t>
  </si>
  <si>
    <t>AP 35 Caixas d'Água</t>
  </si>
  <si>
    <t>AP 35.05 Caixas d'Água</t>
  </si>
  <si>
    <t>Caixa d'água em polietileno, capacidade para 500l, com alças de ancoragem e transporte, tampa  com fechamento por meio de travas, diâmetro de 131cm e altura de 72cm, modelo Aqualev ou similar.  Fornecimento.</t>
  </si>
  <si>
    <t>Caixa d'água redonda, de fibra de vidro, capacidade para 1000l, com tampa.  Fornecimento.</t>
  </si>
  <si>
    <t>Caixa d'água em polietileno, capacidade para 1000l, com alças de ancoragem e transporte, tampa  com fechamento por meio de travas, diâmetro de 163cm e altura de 93cm, modelo Aqualev ou similar.  Fornecimento.</t>
  </si>
  <si>
    <t>AP 35.10 Reservatórios</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</si>
  <si>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</si>
  <si>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</si>
  <si>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</si>
  <si>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</si>
  <si>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</si>
  <si>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</si>
  <si>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</si>
  <si>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</si>
  <si>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Balcão de passagem de alimentos, em concretro aparente, guarnição em madeira aparelhada, exclusive pintura.</t>
  </si>
  <si>
    <t>Banca de concreto aparente, com 0,60m de largura e 0,06m de espessura, para 1 cuba, exclusive esta.</t>
  </si>
  <si>
    <t>Bebedouro ou lavatório de concreto, fundido no local, seção em calha prismática, largura de 0,40m, rebordo com 0,25m de altura, medidos internamente em osso, revestido de azulejos brancos (15x15)cm interna e externamente, e válvula; exclusive torneira.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</si>
  <si>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</si>
  <si>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</si>
  <si>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</si>
  <si>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Extintor de incêndio, tipo água sob pressão, de 10l, completo.  Fornecimento.</t>
  </si>
  <si>
    <t>Extintor de incêndio, tipo gás carbônico, de 4kg, completo.  Fornecimento e colocação.</t>
  </si>
  <si>
    <t>Extintor de incêndio, tipo gás carbônico, de 6kg, completo.  Fornecimento e colocação.</t>
  </si>
  <si>
    <t>Extintor de incêndio, tipo gás carbônico, de 10Kg, completo.  Fornecimento.</t>
  </si>
  <si>
    <t>Extintor de incêndio, tipo pó químico, de 4kg, completo.  Fornecimento e colocação.</t>
  </si>
  <si>
    <t>Extintor de incêndio, tipo pó químico, de 6kg, completo.  Fornecimento e colocação.</t>
  </si>
  <si>
    <t>Extintor de incêndio, tipo pó químico seco, de 12kg, completo.  Fornecimento.</t>
  </si>
  <si>
    <t>Extintor de incêndio, tipo pó químico seco, de 30kg, completo com carreta.  Fornecimento.</t>
  </si>
  <si>
    <t>AP 50 Itens de Mármore, Granito e Outros</t>
  </si>
  <si>
    <t>AP 50.05 Itens de Mármore, Granito e Outros</t>
  </si>
  <si>
    <t>Banca de Mármore Branco Nacional, com 3cm de espessura, medindo: (1,00x0,60)m, com abertura para uma cuba, sobre apoios de alvenaria de meia vez e verga de concreto, sem revestimento. Fornecimento e assentamento.</t>
  </si>
  <si>
    <t>Banca de Mármore Branco Nacional, com 3cm de espessura, medindo (1,50x0,60)m, com abertura para 1 cuba, sobre apoios de alvenaria de meia vez e verga de concreto, sem revestimento.  Fornecimento e assentamento.</t>
  </si>
  <si>
    <t>Banca de Mármore Branco Nacional, com 3cm de espessura, medindo: (2x0,60)m com abertura para 1 ou 2 cubas sobre apoios de alvenaria de meia vez e vergas de concreto, sem revestimento. Fornecimento e assentamento.</t>
  </si>
  <si>
    <t>Banca de Mármore Branco Cintilante, com 3cm de espessura, medindo: (2,20x0,60)m com abertura para 1cuba sobre apoio de alvenaria de meia vez e vergas de concreto sem revestimento.  Fornecimento e assentamento.</t>
  </si>
  <si>
    <t>Banca de Mármore Branco Nacional, com 3cm de espessura, medindo: (2,50x0,60)m, com abertura para 1 ou 2 cubas sobre apoios de alvenaria de meia vez e vergas de concreto, se</t>
  </si>
  <si>
    <t>Banca de Mármore Branco Nacional, com 3cm de espessura, medindo (3x0,60)m, com abertura para 1 ou 2 cubas, sobre apoios de alvenaria de meia vez e vergas de concreto, sem revestimento.  Fornecimento e assentamento.</t>
  </si>
  <si>
    <t>Banca de Mármore Branco Nacional, com 3cm de espessura, medindo (3,50x0,60)m, com abertura para 1 ou 2 cubas, sobre apoios de alvenaria de meia vez e vergas de concreto, sem revestimento.  Fornecimento e assentamento.</t>
  </si>
  <si>
    <t>Banca de Mármore Branco Nacional, com 3cm de espessura, medindo (4x0,60)m, com abertura para 1 ou 2 cubas, sobre apoios de alvenaria de meia vez e vergas de concreto, sem revestimento.  Fornecimento e assentamento.</t>
  </si>
  <si>
    <t>Banca de Mármore Branco Nacional, com 3cm de espessura, medindo 0,60m de largura, com abertura para 1 ou 2 cubas, sobre apoios de alvenaria de meia vez e vergas de concreto, sem revestimento.  Fornecimento e assentamento.</t>
  </si>
  <si>
    <t>Banca de Mármore Branco Nacional, com 3cm de espessura medindo: (2x0,60)m, com abertura para 2 conchas de louça, sobre apoios de alvenaria de meia vez e vergas de concreto, sem revestimento.  Fornecimento e assentamento.</t>
  </si>
  <si>
    <t>Banca seca de Mármore Branco Nacional, com 3cm de espessura e 0,60m de largura, sobre apoios de alvenaria de meia vez e verga de concreto, sem revestimento.  Fornecimento e assentamento.</t>
  </si>
  <si>
    <t>Banca de mármore sintético, medindo: (120x50)cm, com cuba do mesmo material, exclusive torneira, válvula e sifão.  Fornecimento e assentamento.</t>
  </si>
  <si>
    <t>Banca de mármore sintético, medindo: (140x55)cm, com cuba do mesmo material, exclusive torneira, válvula e sifão.  Fornecimento e assentamento.</t>
  </si>
  <si>
    <t>Banca de mármore sintético, medindo: (150x55)cm, com cuba do mesmo material, exclusive torneira, válvula e sifão.  Fornecimento e assentamento.</t>
  </si>
  <si>
    <t>Banca de mármore sintético, medindo: (160x55)cm, com cuba do mesmo material, exclusive torneira, válvula e sifão.  Fornecimento e assentamento.</t>
  </si>
  <si>
    <t>Banca de mármore sintético, medindo: (100x50)cm, com cuba do mesmo material, exclusive torneira, válvula e sifão.  Fornecimento e assentamento.</t>
  </si>
  <si>
    <t>Banca seca em granito Cinza Andorinha, com 3cm de espessura e 0,60m de largura, sobre apoios de alvenaria de meia vez e verga de concreto, sem revestimento.  Fornecimento e assentamento.</t>
  </si>
  <si>
    <t>Banca em granito Cinza Andorinha, com 3cm de espessura e 0,60m de largura, com abertura para 1 ou 2 cubas, sobre apoios de alvenaria de meia vez e verga de concreto, sem revestimento.  Fornecimento e assentamento.</t>
  </si>
  <si>
    <t>Banca de granito Preto Tijuca, com 3cm de espessura, sem abertura para cuba, sobre apoios de alvenaria de meia vez e verga de concreto, sem revestimento.  Fornecimento e assentamento.</t>
  </si>
  <si>
    <t>Prateleira em Mármore Branco Nacional, com 3cm de espessura, 40cm de largura, com rasgo na parede.  Fornecimento e assentamento.</t>
  </si>
  <si>
    <t>Tanque para lavagem em marmorite, medindo: (47x60)cm, de coralita.  Fornecimento.</t>
  </si>
  <si>
    <t>AP 55 Filtros</t>
  </si>
  <si>
    <t>AP 55.05 Filtros</t>
  </si>
  <si>
    <t>Filtro industrial, com vazão de 1000l/h, Líder ou similar.  Fornecimento.</t>
  </si>
  <si>
    <t>Filtro residencial de 1 vela, de metal, esmaltado com registro.  Fornecimento.</t>
  </si>
  <si>
    <t>Filtro termoplástico, com areia (100Kg), para bomba com motor monofásico ou trifásico, com vazão de 4100l/h, exclusive esta, modelo 19 TP-2, Jacuzzi ou similar.  Fornecimento.</t>
  </si>
  <si>
    <t>AP 60 Móveis</t>
  </si>
  <si>
    <t>AP 60.05 Móveis</t>
  </si>
  <si>
    <t>Banco de madeira aparelhada, envernizado, boleado nas bordas, confeccionado com assento de (30x30)cm, revestido com laminado melamínico, sendo a altura do banco de 52cm.</t>
  </si>
  <si>
    <t>AP 65 Cortinas e Persianas</t>
  </si>
  <si>
    <t>AP 65.05 Cortinas e Persianas</t>
  </si>
  <si>
    <t>Persianas horizontais em alumínio, lâminas micro 25 (2,5cm), nas dimensões de (1,25x1,85)m, Luxaflex ou similar.  Fornecimento e colocação.</t>
  </si>
  <si>
    <t>Persiana horizontal metálica 16mm, na cor branca, sem bando, com trilhos e demais materias necessários para fixação.  Fornecimento e colocação.</t>
  </si>
  <si>
    <t>Persiana vertical em PVC, na cor branca, sem bando, com trilhos e demais materias necessários para fixação.  Fornecimento e colocação.</t>
  </si>
  <si>
    <t>Persiana vertical em tecido, com trilhos e demais materiais necessários para fixação.  Fornecimento e colocação.</t>
  </si>
  <si>
    <t>AP 99 Diversos</t>
  </si>
  <si>
    <t>AP 99.99 Diversos</t>
  </si>
  <si>
    <t>Braçadeira para dutos de ar condicionado em cantoneira de 3/4"x1/8".   Fornecimento e colocação.</t>
  </si>
  <si>
    <t>Lava olhos de emergência com acionamento manual por alavanca, tubulação e conexões em ferro galvanizado, pia em AISI 304, conexões de entrada e saída de 1" BSP, pintura anticorrosiva, na cor verde segurança, pia com diâmetro de 300mm.  Fornecimento e colocação.</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</si>
  <si>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</si>
  <si>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</si>
  <si>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Pavimentação</t>
  </si>
  <si>
    <t>BP 05 Bases e Pavimentos</t>
  </si>
  <si>
    <t>BP 05.05 Bases e Pavimentos</t>
  </si>
  <si>
    <t>Base de brita graduada, inclusive fornecimento de materiais, exclusive transporte do canteiro para a pista, medida após compactação.</t>
  </si>
  <si>
    <t>Base de brita corrida, inclusive fornecimento dos materiais, medida após a compactação.</t>
  </si>
  <si>
    <t>Base ou sub base estabilizada sem mistura de materiais, conforme Caderno de Encargos - PCRJ, exclusive escavação e transporte dos materiais, inclusive o transporte da água.</t>
  </si>
  <si>
    <t>Base ou sub base estabilizada granulometricamente, com mistura de 2 ou mais materiais, conforme Caderno de Encargos - PCRJ, exclusive escavação e transporte dos materiais, inclusive o transporte de água.</t>
  </si>
  <si>
    <t>Base de solo-cimento, executado "in loco", o custo indeniza as operações de execução na pista, inclusive transporte da água e se aplica ao volume de solo-cimento executado, medido após a compactação, exclusive a escavação, cimento e transporte dos materiais.</t>
  </si>
  <si>
    <t>Camada de bloqueio (colchão) de areia, espalhado e comprimido mecanicamente, medido após compressão.</t>
  </si>
  <si>
    <t>Camada de bloqueio (colchão) de pó-de-pedra, espalhado e comprimido mecanicamente, medida após compressão.</t>
  </si>
  <si>
    <t>Camada de pó-de-pedra espalhada manualmente, medida após a compactação.</t>
  </si>
  <si>
    <t>Capa selante compreendendo aplicação de asfalto na proporção de 1,1 a 1,4l/m2, distribuição de agregado (5 a 15Kg/m2) e compactação com rolo leve.</t>
  </si>
  <si>
    <t>Construção de aterro, conforme Caderno de Encargos - PCRJ; exclusive escavação e carga, transporte e fornecimento dos materiais.</t>
  </si>
  <si>
    <t>Construção de reforço de sub leito, conforme Caderno de Encargos - PCRJ; exclusive escavação e carga, transporte e fornecimento dos materiais.</t>
  </si>
  <si>
    <t>Execução de pavimentação de saibro arenoso, em camadas de 10cm, medida após a compactação, inclusive fornecimento do material, espalhamento, rega e compactação.</t>
  </si>
  <si>
    <t>Execução de pavimentação em saibro melhorado com cimento, em camadas de 8cm de espessura, medida após a compressão, sendo a proporção de cimento de 5% em volume (72Kg/m3), inclusive fornecimento dos materiais.</t>
  </si>
  <si>
    <t>Imprimação de base de pavimentação, conforme Caderno de Encargos - PCRJ.</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</si>
  <si>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</si>
  <si>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</si>
  <si>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Base de agregados reciclados, de resíduos da construção civil, inclusive fornecimento dos materiais, medido após compactação.</t>
  </si>
  <si>
    <t>Sub-base e reforço de agregados reciclados, de resíduos da construção civil, inclusive fornecimento dos materiais, medido após compactação</t>
  </si>
  <si>
    <t>BP 10 Revestimentos de Pavimentos</t>
  </si>
  <si>
    <t>BP 10.05 Pavimentos Flexíveis</t>
  </si>
  <si>
    <t>Concreto betuminoso usinado a quente, para camada intermediária (BINDER), de acordo com as  especificações da PCRJ; exclusive transporte da usina para a pista e espalhamento da mistura.</t>
  </si>
  <si>
    <t>Concreto betuminoso usinado a quente, para camada de rolamento, de acordo com as  especificações da PCRJ; exclusive transporte da usina para a pista e espalhamento da mistura.</t>
  </si>
  <si>
    <t>Concreto asfáltico pré-misturado a frio, conforme Caderno de Encargos - PCRJ.  O preço indeniza as operações de execução, o fornecimento e o transporte dos materiais empregados, e aplica-se ao volume executado, medido após a compressão.</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</si>
  <si>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</si>
  <si>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Espalhamento manual e compactação mecânica de concreto asfáltico usinado a quente, ou de pré-misturado, exclusive fornecimento de todos os materiais.</t>
  </si>
  <si>
    <t>Espalhamento com motonivelaora e compactação mecânica de qualquer tipo de revestimento asfáltico, executado de acordo com as especificações da PCRJ.</t>
  </si>
  <si>
    <t>Espalhamento com vibro acabadora convencional e compactação mecânica de qualquer tipo de concreto asfáltico usinado a quente, executado de acordo com as especificações da PCRJ, exclusive os materiais.</t>
  </si>
  <si>
    <t>Espalhamento com vibro acabadora eletrônica e compactação mecânica de qualquer tipo de concreto asfáltico usinado a quente, executado de acordo com as especificações da PCRJ.</t>
  </si>
  <si>
    <t>Manta geotêxtil de poliéster, em uma camada, sobre pavimentação betuminosa tipo OP-20, Bidim ou similar.  Fornecimento e colocação.</t>
  </si>
  <si>
    <t>Reparador instantâneo de pavimentos (concreto asfáltico não emulsionado) para aplicação a frio, embalado em sacos multifoliados de papel Kraft com 40 Kg. Fornecimento e aplicação (espalhamento).</t>
  </si>
  <si>
    <t>Pintura de ligação, inclusive limpeza do trecho a ser trabalhado.</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</si>
  <si>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</si>
  <si>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Recomposição de revestimento em concreto asfáltico usinado a quente, executado em áreas de pequenas dimensões; exclusive corte, pintura de ligação e fornecimento de todos os materiais.</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</si>
  <si>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</si>
  <si>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</si>
  <si>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Revestimento de concreto betuminoso usinado a quente, para camada de rolamento, com 4cm de espessura, exclusive transporte da usina para a pista de imprimação.</t>
  </si>
  <si>
    <t>Revestimento de concreto betuminoso usinado a quente, espalhado manualmente, com 4cm de espessura, exclusive transporte da usina para o local de aplicação.</t>
  </si>
  <si>
    <t>Revestimento de concreto betuminoso usinado a quente, com 5 cm de espessura, executado em uma camada, de acordo com as instruções do DER-RJ, exclusive o transporte da usina para o local de aplicação.</t>
  </si>
  <si>
    <t>Revestimento de concreto betuminoso usinado a quente, com 8cm de espessura, executado em 2 camadas, sendo a inferior de ligação (Binder), com 4cm de espessura e a superior de rolamento, conforme Caderno de Encargos - PCRJ, exclusive transporte da usina para a pista.</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</si>
  <si>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</si>
  <si>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Revestimento de concreto betuminoso usinado a quente, executado em uma camada, de acordo com as instruções do DER-RJ, exclusive o transporte da usina para o local de aplicação.</t>
  </si>
  <si>
    <t>Revestimento de concreto asfáltico, com polímero, usinado à quente, com 5cm de espessura, executado com vibroacabadora com controle eletrônico e mesa extensiva de no mínimo 7m, conforme especificações da Prefeitura da Cidade do Rio de Janeiro.</t>
  </si>
  <si>
    <t>Revestimento de concreto asfáltico, com polímero, usinado à quente, com 7cm de espessura, executado com vibroacabadora com controle eletrônico e mesa extensiva de no mínimo 7m, conforme especificações da Prefeitura da Cidade do Rio de Janeiro.</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</si>
  <si>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</si>
  <si>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</si>
  <si>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Revestimento de saibro executado manualmente, comprimido em camada; exclusive o fornecimento e o transporte do saibro, sendo a camada medida após a compressão.</t>
  </si>
  <si>
    <t>Revestimento de saibro executado mecanicamente (motoniveladora e rolo), comprimido em camada; exclusive o fornecimento e o transporte do saibro, sendo a camada medida após a compressão.</t>
  </si>
  <si>
    <t>BP 10.10 Pavimentos Rígidos</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</si>
  <si>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</si>
  <si>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</si>
  <si>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</si>
  <si>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</si>
  <si>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Junta de retração, serrada com disco de diamantes, para pavimentos de placas de concreto, com 5cm de profundidade, somente o corte, exclusive preenchimento e barras de ligação e de transferência.</t>
  </si>
  <si>
    <t>Junta de retração, serrada com disco de diamante,  em revestimento de placas de concreto, com 5cm de profundidade, inclusive preenchimento de asfalto diluído CM-30, exclusive barras de ligação e de transferência.</t>
  </si>
  <si>
    <t>Junta de retração, em revestimento de placa de concreto do tipo encaixe (macho e fêmea), inclusive preenchimento de asfalto diluído CM-30, exclusive barras de ligação e de transferência.</t>
  </si>
  <si>
    <t>Limpeza e preenchimento de junta de retração, com asfalto duluído CM-30, exclusive corte, barras de ligação e de transferência.</t>
  </si>
  <si>
    <t>BP 10.20 Pavimentos em Lajotas de Concreto Pré-Moldado</t>
  </si>
  <si>
    <t>Assentamento de artefato de concreto, sobre colchão de pó-de-pedra, areia ou material equivalente, com fornecimento de todos os materiais, exclusive o artefato de concreto, inclusive rejuntamento, de acordo com as especificações da PCRJ.</t>
  </si>
  <si>
    <t>Reassentamento de artefato de concreto, com reaproveitamento deste, com limpeza de rejunte aderente, sobre colchão de pó-de-pedra, areia ou material equivalente, inclusive fornecimento de todos os materiais, inclusive rejuntamento.</t>
  </si>
  <si>
    <t>Reassentamento de artefato de concreto, com reaproveitamento deste, sobre colchão de pó-de-pedra, areia ou material equivalente e o fornecimento de todos os materiais.</t>
  </si>
  <si>
    <t>Pavimentação com blocos vazados de concreto, medindo: (50x50x10)cm, assentes em camadas de areia grossa de 2cm, exclusive preparo do terreno, Concregrama CGD, Neo-Rex ou similar.  Fornecimento e assentamento.</t>
  </si>
  <si>
    <t>Pavimentação com blocos vazados de concreto, medindo: (60x45x7,5)cm, assentes em camadas de areia grossa de 2cm, exclusive preparo do terreno, Concregrama CG7, Neo-Rex ou similar.  Fornecimento e assentamento.</t>
  </si>
  <si>
    <t>Rejuntamento de artefato de concreto, com argamassa de cimento e areia no traço 1:3, com fornecimento de todos os materiais.</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</si>
  <si>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</si>
  <si>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</si>
  <si>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</si>
  <si>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</si>
  <si>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</si>
  <si>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</si>
  <si>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</si>
  <si>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</si>
  <si>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Paralelepípedos.  Fornecimento.</t>
  </si>
  <si>
    <t>Assentamento de paralelepípedos com reaproveitamento destes, fornecimento de pó-de-pedra e rejuntamento com betume e cascalhinho.</t>
  </si>
  <si>
    <t>Assentamento de paralelepípedos com reaproveitamento destes e fornecimento de pó-de-pedra e rejuntamento com argamassa de cimento e areia no traço 1:3.</t>
  </si>
  <si>
    <t>Arrancamento e reassentamento de paralelepípedos com limpeza de betume, aderente sobre colchão de pó-de-pedra, incluindo fornecimento do pó-de-pedra, exclusive rejuntamento e fornecimento dos paralelepípedos.</t>
  </si>
  <si>
    <t>Arrancamento e reassentamento de paralelepípedos com limpeza do betume, aderente sobre colchão de pó-de-pedra, inclusive fornecimento de pó-de-pedra e rejuntamento com argamassa de cimento e areia no traço 1:3, exclusive fornecimento dos paralelepípedos.</t>
  </si>
  <si>
    <t>Assentamento de paralelepípedos com reaproveitamento destes, inclusive fornecimento de pó-de-pedra, exclusive rejuntamento.</t>
  </si>
  <si>
    <t>Reassentamento de paralelepípedos, com reaproveitamento deste, com limpeza de rejunto aderido, sobre colchão de pó-de-pedra, areia ou material equivalente, inclusive fornecimento de todos os materiais e o rejuntamento.</t>
  </si>
  <si>
    <t>Rejuntamento de pavimentação de paralelepípedos com betume e cascalhinho, exclusive o fornecimento do betume.</t>
  </si>
  <si>
    <t>Rejuntamento de revestimento em paralelepípedos, com CAP-40 e Brita 0, inclusive fornecimento de todos os materiais.</t>
  </si>
  <si>
    <t>Pavimentação com paralelepípedos sobre colchão de pó-de-pedra e rejuntamento com betume e cascalhinho, inclusive fornecimento de todos os materiais.</t>
  </si>
  <si>
    <t>BP 15 Recuperação e Reciclagem de Pavimentos</t>
  </si>
  <si>
    <t>BP 15.05 Fresagem</t>
  </si>
  <si>
    <t>Corte mecânico com fresadora a frio, em zona urbana sem interferências, inclusive coleta do material em caminhão basculante, exclusive transporte do material.</t>
  </si>
  <si>
    <t>Corte mecânico com fresadora à frio, em concreto asfáltico, em zona urbana com interferências, inclusive coleta do material em caminhão basculante, exclusive transporte do material.</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</si>
  <si>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</si>
  <si>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</si>
  <si>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</si>
  <si>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Meio-fio em granito, com seção de (20x25)cm, formato de paralelogramo com ângulo de 83°, superfícies sem polimento com chanfro de 1cm na parte superior, em uma das faces.  Fornecimento e assentamento.</t>
  </si>
  <si>
    <t>Meio-fio reto de granito, altura de 0,35m, apicoado comum, fornecimento e assentamento com rejuntamento de argamassa de cimento e areia no traço 1:4.</t>
  </si>
  <si>
    <t>Travessão ou tento de granito, fornecimento e assentamento com rejuntamento de argamassa de cimento e areia no traço 1:4.</t>
  </si>
  <si>
    <t>BP 20.10 Meio-Fio e Tento Moldado no Local</t>
  </si>
  <si>
    <t>Cordão de concreto simples, com secção de (6x25)cm, moldados no local, inclusive escavação e reaterro.</t>
  </si>
  <si>
    <t>Cordão de concreto simples, com secção de (10x25)cm, moldados no local, inclusive escavação e reaterro.</t>
  </si>
  <si>
    <t>Meio-fio de concreto simples (fck=13,5MPa), moldado no local, conforme Caderno de Encargos - PCRJ, medindo 0,15m na base e com altura de 0,30m, rejuntamento com argamassa de cimento e areia no traço 1:4, inclusive o fornecimento de todos os materiais, escavação e reaterro.</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</si>
  <si>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</si>
  <si>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Meio-fio curvo de concreto simples (fck=13,5MPa), moldado no local, conforme Caderno de Encargos - PCRJ, medindo 0,15m na base e com altura de 0,30m, rejuntamento com argamassa de cimento e areia no traço 1:4; com fornecimento de todos os materiais, escavação e reaterro.</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</si>
  <si>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</si>
  <si>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</si>
  <si>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</si>
  <si>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Sarjeta e meio-fio conjugados, de concreto simples (fck=15MPa), moldado no local, conforme Caderno de Encargos - PCRJ, medindo 0,45m de base e com altura de 0,30m, rejuntamento de argamassa de cimento e areia no traço 1:4; inclusive o fornecimento de todos os materiais.</t>
  </si>
  <si>
    <t>Sarjeta e meio-fio conjugados, de concreto simples (fck=35MPa), moldado no local, conforme Caderno de Encargos - PCRJ, medindo 0,45m de base e com altura de 0,30m, rejuntamento de argamassa de cimento e areia no traço 1:4; inclusive o fornecimento de todos os materiais.</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</si>
  <si>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</si>
  <si>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Sarjeta e meio-fio conjugados, de concreto simples (fck=15MPa), moldado no local, conforme Caderno de Encargos - PCRJ, medindo 0,65m de base e com altura de 0,30m, rejuntamento de argamassa de cimento e areia no traço 1:4; inclusive o fornecimento de todos os materiais.</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</si>
  <si>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</si>
  <si>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</si>
  <si>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Meio-fio de concreto pré-moldado (fck=15MPa), medindo 0,15m na base e com altura de 0,30m, rejuntamento com argamassa de cimento e areia no traço 1:4, inclusive o fornecimento de todos os materiais, escavação e reaterro.</t>
  </si>
  <si>
    <t>Meio-fio de concreto pré-moldado (fck=15MPa), medindo 0,15m na base e com altura de 0,45m, rejuntamento com argamassa de cimento e areia no traço 1:4, inclusive o fornecimento de todos os materiais, escavação e reaterro.</t>
  </si>
  <si>
    <t>BP 20.25 Sarjetas e Guias</t>
  </si>
  <si>
    <t>Guia de concreto armado, destinado ao encunhamento de pavimentação em paralelos, em logradouro com declividade do greide maior que 18%, de seção (0,15x0,40)m, assentado transversalmente ao eixo da via.  Fornecimento e assentamento.</t>
  </si>
  <si>
    <t>Sarjeta-guia de paralelepípedo (1 fiada), assente sobre base de concreto (fck=11MPa); inclusive esta, rejuntamento de argamassa de cimento e areia (traço 1:3), para pavimentação betuminosa.</t>
  </si>
  <si>
    <t>Sarjeta de concreto simples (fck=13,5MPa), moldada no local, conforme Caderno de Encargos - PCRJ, medindo 0,30m de largura e 0,10m de espessura, inclusive o fornecimento de todos os materiais.</t>
  </si>
  <si>
    <t>Sarjeta de concreto simples (fck=15MPa), moldada no local, conforme Caderno de Encargos - PCRJ, medindo 0,30m de largura e 0,15m de espessura, inclusive o fornecimento de todos os materiais.</t>
  </si>
  <si>
    <t>BP 20.30 Levantamentos e Reassentamentos</t>
  </si>
  <si>
    <t>Levantamento e reassentamento de meio-fio.</t>
  </si>
  <si>
    <t>Levantamento e reassentamento de tento ou travessão.</t>
  </si>
  <si>
    <t>Reassentamento de meio-fio.</t>
  </si>
  <si>
    <t>Reassentamento de tento ou travessão.</t>
  </si>
  <si>
    <t>CE Consultoria Especializada</t>
  </si>
  <si>
    <t>CE 05 Serviços de Engenharia e Arquitetura</t>
  </si>
  <si>
    <t>CE 05.05 Acompanhamento e Desenvolvimento de Projetos</t>
  </si>
  <si>
    <t>Prestação de serviços de engenharia para acompanhamento e desenvolvimento de estudos e projetos das Diretorias de Projetos e de Informações Gerenciais, com alocação de técnicos especializados.</t>
  </si>
  <si>
    <t>hh</t>
  </si>
  <si>
    <t>CE 05.10 Elaboração de Estudos e Projetos</t>
  </si>
  <si>
    <t>Arquiteto júnior de serviços técnicos especializados de consultoria de engenharia e arquitetura.</t>
  </si>
  <si>
    <t>Arquiteto pleno de serviços técnicos especializados de consultoria de engenharia e arquitetura.</t>
  </si>
  <si>
    <t>Arquiteto sênior de serviços técnicos especializados de consultoria de engenharia e arquitetura.</t>
  </si>
  <si>
    <t>Arquivista técnico de serviços técnicos especializados de consultoria de engenharia e arquitetura.</t>
  </si>
  <si>
    <t>Auxiliar de laboratorista de serviços técnicos especializados de consultoria de engenharia e arquitetura.</t>
  </si>
  <si>
    <t>Técnico de nível médio de serviços técnicos especializados de consultoria de engenharia e arquitetura.</t>
  </si>
  <si>
    <t>Auxiliar de topografia de serviços técnicos especializados de consultoria de engenharia e arquitetura.</t>
  </si>
  <si>
    <t>Biólogo pleno de serviços técnicos especializados de consultoria de engenharia e arquitetura.</t>
  </si>
  <si>
    <t>Consultor de serviços técnicos especializados de consultoria de engenharia e arquitetura.</t>
  </si>
  <si>
    <t>Coordenador de serviços técnicos especializados de consultoria de engenharia e arquitetura.</t>
  </si>
  <si>
    <t>Desenhista cadista sênior de serviços técnicos especializados de consultoria de engenharia e arquitetura.</t>
  </si>
  <si>
    <t>Desenhista júnior de serviços técnicos especializados de consultoria de engenharia e arquitetura.</t>
  </si>
  <si>
    <t>Desenhista pleno de serviços técnicos especializados de consultoria de engenharia e arquitetura.</t>
  </si>
  <si>
    <t>Encarregado de serviços técnicos especializados de consultoria de engenharia e arquitetura.</t>
  </si>
  <si>
    <t>Engenheiro júnior de serviços técnicos especializados de consultoria de engenharia e arquitetura.</t>
  </si>
  <si>
    <t>Engenheiro pleno de serviços técnicos especializados de consultoria de engenharia e arquitetura.</t>
  </si>
  <si>
    <t>Engenheiro sênior de serviços técnicos especializados de consultoria de engenharia e arquitetura.</t>
  </si>
  <si>
    <t>Geólogo júnior de serviços técnicos especializados de consultoria de engenharia e arquitetura.</t>
  </si>
  <si>
    <t>Geólogo pleno de serviços técnicos especializados de consultoria de engenharia e arquitetura.</t>
  </si>
  <si>
    <t>Geólogo sênior de serviços técnicos especializados de consultoria de engenharia e arquitetura.</t>
  </si>
  <si>
    <t>Laboratorista de serviços técnicos especializados de consultoria de engenharia e arquitetura.</t>
  </si>
  <si>
    <t>Laboratorista especializado em solos - A</t>
  </si>
  <si>
    <t>Nivelador de serviços técnicos especializados de consultoria de engenharia e arquitetura.</t>
  </si>
  <si>
    <t>Projetista júnior de serviços técnicos especializados de consultoria de engenharia e arquitetura.</t>
  </si>
  <si>
    <t>Projetista pleno de serviços técnicos especializados de consultoria de engenharia e arquitetura.</t>
  </si>
  <si>
    <t>Projetista sênior de serviços técnicos especializados de consultoria de engenharia e arquitetura.</t>
  </si>
  <si>
    <t>Secretária executiva de serviços técnicos especializados de consultoria de engenharia e arquitetura.</t>
  </si>
  <si>
    <t>Secretária júnior de serviços técnicos especializados de consultoria de engenharia e arquitetura.</t>
  </si>
  <si>
    <t>Tecnólogo júnior de serviços técnicos especializados de consultoria de engenharia e arquitetura.</t>
  </si>
  <si>
    <t>Tecnólogo sênior de serviços técnicos especializados de consultoria de engenharia e arquitetura.</t>
  </si>
  <si>
    <t>Topógrafo de serviços técnicos especializados de consultoria de engenharia e arquitetura.</t>
  </si>
  <si>
    <t>CI Coberturas, Isolamentos e Impermeabilizações</t>
  </si>
  <si>
    <t>CI 05 Cobertura</t>
  </si>
  <si>
    <t>CI 05.05 Madeiramento</t>
  </si>
  <si>
    <t>Colocação de madeiramento de telhas cerâmicas, inclusive pregos, exclusive o fornecimento do madeiramento e das telhas.</t>
  </si>
  <si>
    <t>Madeiramento para cobertura de telhas onduladas de cimento amianto ou Fiber-Glass ou similar, pregadas sem tesouras ou pontaletes, medido pela projeção.</t>
  </si>
  <si>
    <t>Madeiramento para cobertura de telhas cerâmicas, (francesa, portuguesa, duplana, colonial ou similar), constituído de cumeeira, terças, caibros, pontaletes e ripas de madeira serrada, pregados sem tesoura, medido pela projeção horizontal.</t>
  </si>
  <si>
    <t>Peça em madeira serrada, de (7 x 20)cm, para cobertura de qualquer tipo.  Fornecimento e colocação.</t>
  </si>
  <si>
    <t>CI 05.10 Terça</t>
  </si>
  <si>
    <t>Terça em serrada, de (7,5cm x 7,5cm / 3" x 3"), para estrutura de telhados e coberturas.  Fornecimento e colocação.</t>
  </si>
  <si>
    <t>Terça em madeira serrada de (7,5cm x 11,25cm / 3" x 4 1/2"), para estrutura de telhados e coberturas. Fornecimento e colocação.</t>
  </si>
  <si>
    <t>Terça em serrada de (7,5cm x 15cm / 3" x 6"), para estrutura de telhados e coberturas.  Fornecimento e colocação.</t>
  </si>
  <si>
    <t>Terça em madeira serrada, de (7,5cm x 22,5cm / 3" x 9"), para estrutura de telhados e coberturas.  Fornecimento e colocação.</t>
  </si>
  <si>
    <t>CI 05.15 Caibro</t>
  </si>
  <si>
    <t>Caibro em madeira serrada, de (3,75cm x 7,5cm / 1 1/2" x 3").  Fornecimento e colocação.</t>
  </si>
  <si>
    <t>Caibro em madeira serrada, de (5cm x 7,5cm / 2" x 3").  Fornecimento e colocação.</t>
  </si>
  <si>
    <t>CI 05.20 Tesoura</t>
  </si>
  <si>
    <t>Tesoura completa em madeira serrada, para telhados com vãos de 4m.  Fornecimento e colocação.</t>
  </si>
  <si>
    <t>Tesoura completa em madeira serrada, para telhados com vãos de 5m.  Fornecimento e colocação.</t>
  </si>
  <si>
    <t>Tesoura completa em madeira serrada, para telhados com vãos de 6m.  Fornecimento e colocação.</t>
  </si>
  <si>
    <t>Tesoura completa em madeira serrada, para telhados com vãos de 7m.  Fornecimento e colocação.</t>
  </si>
  <si>
    <t>Tesoura completa em madeira serrada, para telhados com vãos de 8m.  Fornecimento e colocação.</t>
  </si>
  <si>
    <t>Tesoura completa em madeira serrada, para telhados com vãos de 9m.  Fornecimento e colocação.</t>
  </si>
  <si>
    <t>Tesoura completa em madeira serrada, para telhados com vãos de 10m.  Fornecimento e colocação.</t>
  </si>
  <si>
    <t>Tesoura completa em madeira serrada, para telhados com vãos de 12m.  Fornecimento e colocação.</t>
  </si>
  <si>
    <t>CI 05.25 Pontalete</t>
  </si>
  <si>
    <t>Pontalete em madeira serrada, de (7,5cm x 7,5cm / 3" x 3"), verticais e horizontais para estrutura de telhados de telhas cerâmicas, medido pela projeção horizontal do telhado.  Fornecimento e Colocação.</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</si>
  <si>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</si>
  <si>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</si>
  <si>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Cobertura em telhas coloniais; exclusive cumeeira e madeiramento.  Fornecimento e colocação.</t>
  </si>
  <si>
    <t>Cobertura em telhas francesas; exclusive cumeeira e madeiramento.  Fornecimento e colocação.</t>
  </si>
  <si>
    <t>Cobertura em telha portuguesa, exclusive cumeeira e madeiramento.  Fornecimento e colocação.</t>
  </si>
  <si>
    <t>Colocação de telhas francesas, exclusive fornecimento.</t>
  </si>
  <si>
    <t>Cobertura em telhas de concreto, exclusive cumeeira e madeiramento.  Fornecimento e colocação.</t>
  </si>
  <si>
    <t>Cordão para arremate de telhado, executado com argamassa de cimento, areia e saibro no traço 1:2:2.</t>
  </si>
  <si>
    <t>Cumeeira para cobertura em telhas francesas ou coloniais.  Fornecimento e colocação.</t>
  </si>
  <si>
    <t>Cumeeira para cobertura em telhas de concreto.  Fornecimento e colocação.</t>
  </si>
  <si>
    <t>Telhas francesas.  Fornecimento.</t>
  </si>
  <si>
    <t>CI 05.35 Cobertura Simples em Aço Galvanizado</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</si>
  <si>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</si>
  <si>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</si>
  <si>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</si>
  <si>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</si>
  <si>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</si>
  <si>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</si>
  <si>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</si>
  <si>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Cobertura em chapas de alumínio de 0,5mm de espessura, com sobreposição lateral de 1 onda e longitudinal de 14cm, sendo as chapas fixadas com ganchos de alumínio com rosca de 6mm de diâmetro; exclusive madeiramento e cumeeira.</t>
  </si>
  <si>
    <t>Colocação de rufo, cumeeira ou contra-rufo de alumínio com 0,8mmx1056mm.</t>
  </si>
  <si>
    <t>Contra rufo em alumínio, com acabamento em verniz em 1 face e pintada na outra, trapezoidal ou ondulada, medindo: (1500x562x0,8)mm, Alcoa ou similar.  Fornecimento e colocação.</t>
  </si>
  <si>
    <t>Contra rufo em alumínio, com acabamento em verniz nas 2 faces, trapezoidal ou ondulada, medindo: (1500x562x0,8)mm, Alcoa ou similar.  Fornecimento e colocação.</t>
  </si>
  <si>
    <t>Cumeeira em alumínio com acabamento em verniz em 1 face e pintada em outra, trapezoidal ou ondulada, medindo: (1265x600x0,8)mm, Alcoa ou similar.  Fornecimento e colocação.</t>
  </si>
  <si>
    <t>Cumeeira em alumínio com acabamento em verniz nas 2 faces, trapezoidal ou ondulada, medindo: (1265x600x0,8)mm, Alcoa ou similar.  Fornecimento e colocação.</t>
  </si>
  <si>
    <t>Rufo em alumínio, com acabamento em verniz em 1 face e pintada na outra, trapezoidal, medindo: (1265x600x0,8)mm, Alcoa ou similar.  Fornecimento e colocação.</t>
  </si>
  <si>
    <t>Rufo em alumínio, com acabamento em verniz nas 2 faces, trapezoidal ou ondulada, medindo: (1265x600x0,8)mm, Alcoa ou similar.  Fornecimento e colocação.</t>
  </si>
  <si>
    <t>Telha de alumínio, com acabamento em verniz nas 2 faces (interna e externa), no modelo trapezoidal ou ondulada, na espessura de 0,5mm, Alcoflon ou similar.  Fornecimento e colocação.</t>
  </si>
  <si>
    <t>Telha de alumínio, com acabamento em verniz em 1 face e pintado na outra, no modelo trapezoidal ou ondulada, na espessura de 0,5mm, Alcoflon ou similar.  Fornecimento e colocação.</t>
  </si>
  <si>
    <t>CI 05.43 Cobertura Dupla em alumínio</t>
  </si>
  <si>
    <t>Cobertura dupla de 30mm, com telha térmica, trapezoidal em alumínio, inclusive todos os acessórios necessários à sua execução, Bernini ou similar.  Fornecimento e colocação, exclusive transporte.</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</si>
  <si>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</si>
  <si>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</si>
  <si>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Cobertura em telhas onduladas, sem amianto, com espessura de 4mm, fixadas por pregos, inclusive vedação, exclusive o madeiramento, Vogatex ou similar.  Fornecimento e colocação.</t>
  </si>
  <si>
    <t>Cobertura em telhas onduladas, sem amianto, com espessura de 6mm, fixadas por parafusos galvanizados, inclusive vedação, exclusive o madeiramento, Eternit ou similar.  Fornecimento e colocação.</t>
  </si>
  <si>
    <t>Cobertura em telhas onduladas, sem amianto, com espessura de 6mm, fixadas por parafusos galvanizados, inclusive vedação, exclusive o madeiramento, Maxiplac da Brasilit ou similar.  Fornecimento e colocação.</t>
  </si>
  <si>
    <t>Cobertura em telhas onduladas, sem amianto, com espessura de 8mm, fixadas por parafusos galvanizados, inclusive vedação, exclusive o madeiramento, Eternit ou similar.  Fornecimento e colocação.</t>
  </si>
  <si>
    <t>Cobertura em telhas onduladas, sem amianto, com espessura de 8mm, nas dimensões úteis de (2,30 x 0,50)m, fixadas por parafusos galvanizados, inclusive vedação, exclusive o madeiramento, Modulada da Eternit ou similar.  Fornecimento e colocação.</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</si>
  <si>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</si>
  <si>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Cumeeira normal para telhas onduladas de 6mm a 8mm, sem amianto, fixada por parafusos galvanizados, inclusive vedação, Eternit ou similar.  Fornecimento e colocação.</t>
  </si>
  <si>
    <t>Cumeeira normal para telhas onduladas, sem amianto, fixada por parafusos galvanizados, inclusive vedação, Eternit ou similar.  Fornecimento e colocação.</t>
  </si>
  <si>
    <t>Cumeeira normal para telhas canalete 90, sem amianto, fixada por parafusos galvanizados, inclusive vedação, Eternit ou similar.  Fornecimento e colocação.</t>
  </si>
  <si>
    <t>Cumeeira para cobertura tipo Shed e Shed terminal, sem amianto, fixada por parafusos galvanizados, inclusive vedação.  Fornecimento e colocação.</t>
  </si>
  <si>
    <t>Espigão para cobertura em telhas sem amianto, fixado por parafusos galvanizados, inclusive vedação.  Fornecimento e colocação.</t>
  </si>
  <si>
    <t>Rufo para cobertura em telhas sem amianto, fixado por parafusos galvanizados, inclusive vedação.  Fornecimento e colocação.</t>
  </si>
  <si>
    <t>CI 05.50 Cobertura em Fibras Vegetais e Minerais</t>
  </si>
  <si>
    <t>Cobertura em telhas onduladas fabricadas com fibras vegetais e minerais, com espessura de 3mm, presas por pregos galvanizados, exclusive madeiramento, Onduline ou similar.  Fornecimento e colocação.</t>
  </si>
  <si>
    <t>Cumeeira normal, para telhas onduladas, de (0,50x0,90)m, presas por pregos galvanizados, Onduline ou similar.  Fornecimento e colocação.</t>
  </si>
  <si>
    <t>CI 05.55 Cobertura em Policarbonato, Acrílico e Resina</t>
  </si>
  <si>
    <t>Chapa de policarbonato alveolar para caixilho com painel fixo, espessura de 10mm.  Fornecimento e colocação.</t>
  </si>
  <si>
    <t>Cobertura em chapa de policarbonato alveolar, na cor cristal, com 10mm de espessura, incluindo madeiramento em peças de madeira e pilares em tubo de aço galvanizado.  Fornecimento e colocação.</t>
  </si>
  <si>
    <t>Cobertura em chapas de acrílicos translúcidos de 6mm de espessura, inclusive fixação, exclusive estrutura.  Fornecimento e colocação.</t>
  </si>
  <si>
    <t>Cobertura em plástico Night and Day ou similar, liso, translúcido, branco, largura de 1,45m.  Fornecimento e colocação.</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</si>
  <si>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</si>
  <si>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</si>
  <si>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Estrutura em alumínio em clarabóia para chapa de policarbonato.  Fornecimento e colocação.</t>
  </si>
  <si>
    <t>Cobertura em telhas P.V.C colonial (230 x 88)cm cerâmica, fixadas por parafusos galvanizados, inclusive vedação, exclusive o madeiramento. Fornecimento e instalação.</t>
  </si>
  <si>
    <t>Cumeeira central P.V.C cerâmica nas dimensões (1 x 56 x 90)cm, fixada por parafusos galvanizados, inclusive vedação. Fornecimento e colocação.</t>
  </si>
  <si>
    <t>CI 05.60 Calha de PVC Rígido</t>
  </si>
  <si>
    <t>Calha de beiral, semicircular de PVC rígido, exclusive condutores (vide item CI 05.60.0100).  Fornecimento e colocação.</t>
  </si>
  <si>
    <t>Condutor para calha de beiral de PVC rígido, inclusive conexões.  Fornecimento e colocação.</t>
  </si>
  <si>
    <t>CI 05.65 Calha de Cobre</t>
  </si>
  <si>
    <t>Calha de cobre, semicircular, com 25cm de desenvolvimento, inclusive emendas soldadas.  Fornecimento e colocação.</t>
  </si>
  <si>
    <t>CI 05.70 Calha Metálica</t>
  </si>
  <si>
    <t>Calha de beiral, em chapa galvanizada nº 26, com 25cm de desenvolvimento.  Fornecimento e colocação.</t>
  </si>
  <si>
    <t>Calha de platibanda ou de rincão, em chapa galvanizada nº 26, com 25cm de desenvolvimento.  Fornecimento e colocação.</t>
  </si>
  <si>
    <t>Calha de beiral, em chapa galvanizada nº 24, com 75cm de desenvolvimento.  Fornecimento e colocação.</t>
  </si>
  <si>
    <t>CI 05.75 Cobertura em Fiberglass</t>
  </si>
  <si>
    <t>Cobertura em telhas onduladas translúcidas de Fiber-Glass ou similar, exclusive madeiramento.  Fornecimento e colocação.</t>
  </si>
  <si>
    <t>CI 10 Isolamento</t>
  </si>
  <si>
    <t>CI 10.05 Isolamento</t>
  </si>
  <si>
    <t>Argila expandida com granulometria fina de 2215.  Fornecimento, inclusive transporte.</t>
  </si>
  <si>
    <t>Argila expandida com granulometria grossa de 3222.  Fornecimento, inclusive transporte.</t>
  </si>
  <si>
    <t>Chapa de ferro galvanizada nº 11, de 3mm (1/8").  Fornecimento e instalação.</t>
  </si>
  <si>
    <t>Chapa de ferro galvanizado nº 18.  Fornecimento e instalação.</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</si>
  <si>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</si>
  <si>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</si>
  <si>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</si>
  <si>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Subcobertura em fibras contínuas de polietileno de alta densidade, permeável ao vapor e com resistência à passagem de água, inclusive madeiramento para contra-caibros em madeira serrada de (1,50x4,00)cm, Tyvec ou similar.  Fornecimento e instalação.</t>
  </si>
  <si>
    <t>Tela Sombrit ou similar, com 80% de proteção.  Fornecimento e instalação.</t>
  </si>
  <si>
    <t>CI 15 Impermeabilizações</t>
  </si>
  <si>
    <t>CI 15.05 Impermeabilizações</t>
  </si>
  <si>
    <t>Aplicação de 2 demãos de impermeabilizante por cristalização da Texas, Denver, Reax, Viapol ou similar.</t>
  </si>
  <si>
    <t>Argamassa de proteção mecânica com espessura de 2cm, no traço 1:3, com colação de tela.</t>
  </si>
  <si>
    <t>Impermeabilização de terraços, jardineiras, reservatórios, piscinas, coberturas e superfícies metálicas com membrana flexível aderente, de base acrílica, aplicado a frio, em quatro demãos cruzadas, nas cores branca, azul, cinza ou telha, tipo TECRYL-D3 ou similar.</t>
  </si>
  <si>
    <t>Impermeabilização de terraços, jardineiras e coberturas isoladas com 3 camadas de asfalto oxidado entremeadas por 3 camadas de feltro asfáltico.</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</si>
  <si>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</si>
  <si>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</si>
  <si>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</si>
  <si>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</si>
  <si>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</si>
  <si>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Impermeabilização de caixa d'água elevada com 2Kg de Denverlit ou similar, 0,15Kg de Denverfix ou similar, 1,50Kg de Denver LP 54 e 1,10m2 de tela de poliéster, inclusive proteção mecânica.</t>
  </si>
  <si>
    <t>Impermeabilização de caixa d'água subterrânea com 4Kg de Denverlit ou similar, 0,35Kg de Denverfix ou similar, inclusive proteção mecânica.</t>
  </si>
  <si>
    <t>Impermeabilização de lajes com Hey'di Cryl ou similar, aplicado em 8 demãos e 1 tela de poliéster, sobre 2 demãos de K11-SR misturado ao KZ usados com base diretamente sobre a laje, após limpeza e regularização, exclusive proteção mecânica e térmica.</t>
  </si>
  <si>
    <t>Impermeabilização de laje com 0,45Kg de Denver Primer ou similar, 3,50Kg de Denverpren ou similar e 1,10m2 de poliéster.  Fornecimento e aplicação, exclusive proteção mecânica.</t>
  </si>
  <si>
    <t>Impermeabilização de laje de terraço com 0,45Kg de Denver Primer ou similar, 5Kg de Denverpren ou similar e 1,10m2 de poliéster.  Fornecimento e aplicação, exclusive proteção mecânica e térmica.</t>
  </si>
  <si>
    <t>Impermeabilização de lajes sem proteção mecânica à base de resinas elastoméricas de poliuretano, bicomponente, aplicado e curado a frio, IMP-C (2,2 Kg/m2) da Imperbras ou similar, estruturado com uma camada de bidim (75 g/cm2).</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</si>
  <si>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</si>
  <si>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</si>
  <si>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Pintura asfáltica (uma demão com 200g/m2), para superfícies lisas de marquizes, banheiros e demais superfícies de pequenas dimensões.  Igol 2 ou similar.  Fornecimento e aplicação.</t>
  </si>
  <si>
    <t>Plaqueamento in situ para cobertura de impermeabilização com placas 60x60x2,5cm fundidas e revestidas com argamassa de cimento e areia no traço 1:3 juntas espaçadas de 2,5cm tomadas com mastique de hibroasfalto, cimento e areia no traço 1:3.</t>
  </si>
  <si>
    <t>Revestimento formulado a partir de resinas de poliuretano protetivo sobre impermeabilização elastomérica, acabamento semi-brilho, resistente à abrasão, Top-Coat da Imperbras ou similar.</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</si>
  <si>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</si>
  <si>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</si>
  <si>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</si>
  <si>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Retirada e recolocação de telhas do tipo colonial, inclusive cumeeira e respectiva argamassa, exclusive o fornecimento do material novo.  Medida pela área coberta em projeção.</t>
  </si>
  <si>
    <t>Retirada e recolocação de telhas francesas, inclusive cumeeira excluindo o fornecimento do material novo.  Medida pela área coberta em projeção.</t>
  </si>
  <si>
    <t>Retirada e recolocação de telhas em fibro-cimento, ondulado, tipo convencional, inclusive cumeeira, medida pela área coberta em projeção.</t>
  </si>
  <si>
    <t>Retirada e recolocação de telha em fibro-cimento do tipo Max-calha ou calha 43 ou 49 ou similar, inclusive cumeeira, medida pela área coberta em projeção.</t>
  </si>
  <si>
    <t>Retirada e recolocação de telha em fibro-cimento do tipo canalete 90 ou similar, inclusive cumeeira, medida pela área coberta em projeção.</t>
  </si>
  <si>
    <t>CO Canteiro de Obras</t>
  </si>
  <si>
    <t>CO 05 Instalações Provisórias</t>
  </si>
  <si>
    <t>CO 05.05 Andaimes, Plataformas, Escadas e Torres de Madeira</t>
  </si>
  <si>
    <t>Andaime de madeira, para altura até 7m, compreendendo montagem e desmontagem, já considerando o reaproveitamento 3 vezes da madeira.</t>
  </si>
  <si>
    <t>Andaime de madeira, para altura entre 7m e 14m, compreendendo montagem e desmontagem, já considerando o reaproveitamento 3 vezes da madeira.</t>
  </si>
  <si>
    <t>Andaime de madeira, tabuado, sobre cavaletes, para pé direito até 4m, já considerando o reaproveitamento 20 vezes da madeira.  Inclusive movimentação.</t>
  </si>
  <si>
    <t>Andaime de madeira, tabuado, sobre cavaletes (inclusive estes), com aproveitamento da madeira 20 vezes, inclusive movimentação para pé direito de 4m.</t>
  </si>
  <si>
    <t>Andaime suspenso de madeira pendente da estrutura por cabos de aço de 3/8", utilização das tábuas 3 vezes, toras e cabos 6 vezes, montagem e desmontagem 1 vez, inclusive plataforma de madeira serrada, e perfuração de laje de concreto, montagem e desmontagem 1 vez.</t>
  </si>
  <si>
    <t>Escada de madeira executada sobre terreno inclinado, com 80cm de largura mínima, com reaproveitamento da madeira uma vez, compreendo montagem e desmontagem.</t>
  </si>
  <si>
    <t>Plano inclinado para transporte de materiais diversos encosta acima, com largura de 1,50m e caçamba 1m3, incluindo todos os materiais para sua instalação, exclusive aluguel de guincho.</t>
  </si>
  <si>
    <t>Plataforma de madeira apoiada sobre suporte, compreendendo montagem e desmontagem, já considerando o reaproveitamento 20 vezes da madeira.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</si>
  <si>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</si>
  <si>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Plataforma ou passarela de madeira, (2,5 x 30)cm, considerando-se o aproveitamento da madeira 10 vezes, exclusive andaime ou outro suporte e movimentação (vide item CO 05.15.0300).</t>
  </si>
  <si>
    <t>Plataforma ou passarela de madeira, (2,5 x 30)cm, considerando-se o aproveitamento da madeira 20 vezes, exclusive andaime e movimentação (vide item CO 05.15.0300).</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</si>
  <si>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</si>
  <si>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Tela para proteção de fachada, Sampa ou similar, malha de (3x3)mm, na cor azul, larguras de 1,50m ou 2,85m, 100% polipropileno.  Fornecimento e assentamento.</t>
  </si>
  <si>
    <t>Torre para guincho, com prumos de madeira serrada, prancha de (1,50x1,60)m, inclusive fornecimento do cabo, montagem e desmontagem de torre e do guincho, exclusive fornecimento do guincho.</t>
  </si>
  <si>
    <t>CO 05.10 Aluguel de Andaimes Metálicos., Elevadores e Teleféricos de Obra</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</si>
  <si>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</si>
  <si>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</si>
  <si>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Aluguel de andaime tubular, para altura de até 4m; exclusive mão-de-obra de montagem e desmontagem e transporte.</t>
  </si>
  <si>
    <t>Aluguel de andaime tubular, para altura de até 15m; exclusive mão-de-obra de montagem e desmontagem, inclusive transporte.</t>
  </si>
  <si>
    <t>Aluguel de andaime tubular, para altura de 16m até 20m; exclusive mão-de-obra de montagem e desmontagem, inclusive transporte.</t>
  </si>
  <si>
    <t>Aluguel de andaime tubular, para altura de 21m até 50m; exclusive mão-de-obra de montagem e desmontagem, inclusive transporte.</t>
  </si>
  <si>
    <t>Aluguel de torre-andaime tubular sobre rodízios com largura e profundidade de 1,50m e 10,50m de altura, exclusive transporte dos elementos da torre, plataforma ou passarela  de Pinho ou similar (vide item CO 05.05.0350).  Montagem e desmontagem (vide item CO 05.15.0100).</t>
  </si>
  <si>
    <t>Aluguel de elevador para obra, de elementos tubulares, para transporte vertical de materiais em cabine aberta, inclusive esta, guincho de 10CV, plataforma e cabos de 16m de altura, exclusive: transporte dos elementos até a obra.  Inclusive montagem e desmontagem.</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</si>
  <si>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</si>
  <si>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</si>
  <si>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</si>
  <si>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</si>
  <si>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</si>
  <si>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</si>
  <si>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Montagem e desmontagem de andaime tubular.</t>
  </si>
  <si>
    <t>Montagem e desmontagem de andaime tubular, considerando-se a área vertical recoberta.</t>
  </si>
  <si>
    <t>Montagem e desmontagem de andaime suspenso, considerando-se a extensão horizontal das fachadas e/ou empenas.</t>
  </si>
  <si>
    <t>Desmontagem e remontagem de andaimes suspensos pendentes da estrutura.</t>
  </si>
  <si>
    <t>Movimentação vertical de andaime suspenso, considerando-se uma vez a área trabalhada, em projeção vertical.</t>
  </si>
  <si>
    <t>Movimentação vertical ou horizontal de plataforma ou passarela.</t>
  </si>
  <si>
    <t>CO 05.20 Montagem e Desmontagem de Elevadores de Obras</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</si>
  <si>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</si>
  <si>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</si>
  <si>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</si>
  <si>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Montagem ou desmontagem de andaime tipo flutuante, com plataforma.</t>
  </si>
  <si>
    <t>DR Galerias, Drenos e Conexos</t>
  </si>
  <si>
    <t>DR 05 Assentamentos</t>
  </si>
  <si>
    <t>DR 05.05 Tampão de Ferro Fundido</t>
  </si>
  <si>
    <t>Tampão de ferro fundido, tipo quadrado até (25x25)cm, assentado com argamassa de cimento e areia no traço 1:4 em volume, exclusive o tampão.  Assentamento.</t>
  </si>
  <si>
    <t>Tampão de ferro fundido, tipo quadrado de (50x50)cm até (1x1)m, assentamento com argamassa de cimento e areia no traço 1:4 em volume, exclusive o tampão.</t>
  </si>
  <si>
    <t>Tampão de ferro fundido, tipo leve, ou de polietileno de alta densidade, articulado, completo, de 0,30m de diâmetro, padrão RIOLUZ, assentado com argamassa de cimento e areia no traço 1:4 em volume, exclusive o tampão. Assentamento.</t>
  </si>
  <si>
    <t>Tampão de ferro fundido, tipo leve, ou de polietileno de alta densidade, completo, articulado, de 0,60m de diâmetro, padrão RIOLUZ, assentado com argamassa de cimento e areia no traço 1:4 em volume, exclusive o tempão. Assentamento.</t>
  </si>
  <si>
    <t>Tampão de ferro fundido, circular, de 0,60m de diâmetro, pesando 175Kg, assentado com argamassa de cimento e areia no traço 1:4 em volume, exclusive o tampão.  Assentamento.</t>
  </si>
  <si>
    <t>DR 05.10 Calhas de Concreto Vibrado</t>
  </si>
  <si>
    <t>Calhas meio-tubo circulares de concreto vibrado, diâmetro interno de 0,30m.  Fornecimento e assentamento.</t>
  </si>
  <si>
    <t>Calhas meio-tubo circulares de concreto vibrado, diâmetro interno de 0,40m.  Fornecimento e assentamento.</t>
  </si>
  <si>
    <t>Calhas meio-tubo circulares de concreto vibrado, diâmetro interno de 0,60m.  Fornecimento e assentamento.</t>
  </si>
  <si>
    <t>DR 05.15 Tubo de Concreto Classe PS-1 - Águas Pluviais</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</si>
  <si>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</si>
  <si>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</si>
  <si>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</si>
  <si>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</si>
  <si>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</si>
  <si>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</si>
  <si>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</si>
  <si>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</si>
  <si>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</si>
  <si>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</si>
  <si>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</si>
  <si>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</si>
  <si>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</si>
  <si>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</si>
  <si>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</si>
  <si>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</si>
  <si>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</si>
  <si>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</si>
  <si>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</si>
  <si>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</si>
  <si>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</si>
  <si>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</si>
  <si>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</si>
  <si>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</si>
  <si>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</si>
  <si>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</si>
  <si>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</si>
  <si>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DR 05.27 Tubo de Concreto Armado, Classe EA2, Esgoto Sanitário</t>
  </si>
  <si>
    <t>Tubo de concreto armado com junta elástica, classe EA-2, para coletor de esgoto sanitário, com diâmetro de 0,30m, aterro e compactação até a geratriz superior do tubo.  Fornecimento e assentamento.</t>
  </si>
  <si>
    <t>Tubo de concreto armado com junta elástica, classe EA-2, para coletor de esgoto sanitário, com diâmetro de 0,40m, aterro e compactação até a geratriz superior do tubo.  Fornecimento e assentamento.</t>
  </si>
  <si>
    <t>Tubo de concreto armado com junta elástica, classe EA-2, para coletor de esgoto sanitário, com diâmetro de 0,50m, aterro e compactação até a geratriz superior do tubo.  Fornecimento e assentamento.</t>
  </si>
  <si>
    <t>Tubo de concreto armado com junta elástica, classe EA-2, para coletor de esgoto sanitário, com diâmetro de 0,60m, aterro e compactação até a geratriz superior do tubo.  Fornecimento e assentamento.</t>
  </si>
  <si>
    <t>Tubo de concreto armado com junta elástica, classe EA2,  para coletor de esgoto sanitário, com diâmetro de 0,70m, aterro e compactação até a geratriz superior do tubo.  Fornecimento e assentamento.</t>
  </si>
  <si>
    <t>Tubo de concreto armado com junta elástica, classe EA-2, para coletor de esgoto sanitário, com diâmetro de 0,90m, aterro e compactação até a geratriz superior do tubo.  Fornecimento e assentamento.</t>
  </si>
  <si>
    <t>DR 05.30 Manilhas Cerâmicas Rejuntadas com Argamassa</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</si>
  <si>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</si>
  <si>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</si>
  <si>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</si>
  <si>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</si>
  <si>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</si>
  <si>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</si>
  <si>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Curva cerâmica de 45° ou 90° de cerâmica, vibrada internamente, para esgoto, com diâmetro de 0,15m, inclusive fornecimento do material para rejuntamento com argamassa de cimento e areia no traço 1:4.  Fornecimento e assentamento.</t>
  </si>
  <si>
    <t>Junção de 45° ou 90° de cerâmica, vibrada internamente, para esgoto, com diâmetro de 0,15m, inclusive fornecimento do material para rejuntamento com argamassa de cimento e areia no traço 1:4.  Fornecimento e assentamento.</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</si>
  <si>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</si>
  <si>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</si>
  <si>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</si>
  <si>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</si>
  <si>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</si>
  <si>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</si>
  <si>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</si>
  <si>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</si>
  <si>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</si>
  <si>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</si>
  <si>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</si>
  <si>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</si>
  <si>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</si>
  <si>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</si>
  <si>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</si>
  <si>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</si>
  <si>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</si>
  <si>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</si>
  <si>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</si>
  <si>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</si>
  <si>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Tubo de PVC rígido - DEFoFo, para adução e distribuição de águas, com diâmetro nominal de 100mm, compreendendo carga e descarga, colocação na vala, montagem e reaterro até a geratriz superior do tubo, inclusive anel de borracha.  Fornecimento e assentamento.</t>
  </si>
  <si>
    <t>Tubo de PVC rígido - DEFoFo, para adução e distribuição de águas, com diâmetro nominal de 150mm, compreendendo carga e descarga, colocação na vala, montagem e reaterro até a geratriz superior do tubo, inclusive anel de borracha.  Fornecimento e assentamento.</t>
  </si>
  <si>
    <t>Tubo de PVC rígido - DEFoFo, para adução e distribuição de águas, com diâmetro nominal de 200mm, compreendendo carga e descarga, colocação na vala, montagem e reaterro até a geratriz superior do tubo, inclusive  anel de borracha.  Fornecimento e assentamento.</t>
  </si>
  <si>
    <t>Tubo de PVC rígido - DEFoFo, para adução e distribuição de águas, com diâmetro nominal de 250mm, compreendendo carga e descarga, colocação na vala, montagem e reaterro até a geratriz superior do tubo, inclusive anel de borracha.  Fornecimento e assentamento.</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</si>
  <si>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</si>
  <si>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</si>
  <si>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Adaptador de PVC rígido - PBA com 1 bolsa e rosca, classe 12, inclusive fornecimento do material para junta (anel de borracha e lubrificante) com diâmetro de 50mm.  Fornecimento e assentamento.</t>
  </si>
  <si>
    <t>Adaptador de PVC rígido - PBA com 1 bolsa e rosca, classe 12, inclusive fornecimento do material para junta (anel de borracha e lubrificante) com diâmetro de 75mm.  Fornecimento e assentamento.</t>
  </si>
  <si>
    <t>Adaptador de PVC rígido - PBA com 1 bolsa e rosca, classe 12, inclusive fornecimento do material para junta (anel de borracha e lubrificante) com diâmetro de 100mm.  Fornecimento e assentamento.</t>
  </si>
  <si>
    <t>Adaptador de PVC rígido - PBA com 1 bolsa e rosca, classe 12, diâmetro de 50mm.  Fornecimento e assentamento.</t>
  </si>
  <si>
    <t>Adaptador de PVC rígido - PBA com 1 bolsa e rosca, classe 12, diâmetro de 75mm.  Fornecimento e assentamento.</t>
  </si>
  <si>
    <t>Adaptador de PVC rígido - PBA à  bolsa de ferro fundido junta elástica com 1 ponta e 1 bolsa, classe 12, diâmetro de 50mm.  Fornecimento e assentamento.</t>
  </si>
  <si>
    <t>Adaptador de PVC rígido - PBA à  bolsa de ferro fundido junta elástica com 1 ponta e 1 bolsa, classe 12, diâmetro de 75mm.  Fornecimento e assentamento.</t>
  </si>
  <si>
    <t>Adaptador de PVC rígido - PBA à  bolsa de ferro fundido junta elástica com 1 ponta e 1 bolsa, classe 12, diâmetro de 100mm.  Fornecimento e assentamento.</t>
  </si>
  <si>
    <t>Adaptador de PVC rígido, Vinilfort, com 1 ponta e 1 bolsa, para tubo cerâmico, diâmetro de (100x100)mm.  Fornecimento e assentamento.</t>
  </si>
  <si>
    <t>Cap de PVC rígido - PBA com 1 bolsa, classe 12, diâmetro de 50mm.  Fornecimento e assentamento.</t>
  </si>
  <si>
    <t>Cap de PVC rígido - PBA com 1 bolsa, classe 12, diâmetro de 75mm.  Fornecimento e assentamento.</t>
  </si>
  <si>
    <t>Cap de PVC rígido - PBA com 1 bolsa, classe 12, diâmetro de 100mm.  Fornecimento e assentamento.</t>
  </si>
  <si>
    <t>Curva de 22° 30' de  PVC rígido - PBA com 1 ponta e 1 bolsa, classe 12, diâmetro de 50mm. Fornecimento e assentamento.</t>
  </si>
  <si>
    <t>Curva de 22°30' de  PVC rígido - PBA com 1 ponta e 1 bolsa, classe 12, diâmetro de 75mm.  Fornecimento e assentamento.</t>
  </si>
  <si>
    <t>Curva de 22°30' de  PVC rígido - PBA com 1 ponta e 1 bolsa, classe 12, diâmetro de 100mm.  Fornecimento e assentamento.</t>
  </si>
  <si>
    <t>Curva de 45° de PVC rígido - PBA com 1 ponta e 1 bolsa, classe 12, inclusive fornecimento do material para junta (anel de borracha e lubrificante) diâmetro de 50mm.  Fornecimento e assentamento.</t>
  </si>
  <si>
    <t>Curva de 45° de PVC rígido - PBA com 1 ponta e 1 bolsa, classe 12, inclusive fornecimento do material para junta (anel de borracha e lubrificante) diâmetro de 75mm.  Fornecimento e assentamento.</t>
  </si>
  <si>
    <t>Curva de 45° de PVC rígido - PBA com 1 ponta e 1 bolsa, classe 12, inclusive fornecimento do material para junta (anel de borracha e lubrificante) diâmetro de 100mm.  Fornecimento e assentamento.</t>
  </si>
  <si>
    <t>Curva de 45° de PVC rígido - PBA com 1 ponta e 1 bolsa, classe 12, diâmetro de 160mm, inclusive fornecimento do material para junta (anel de borracha elubrificante).  Fornecimento e assentamento.</t>
  </si>
  <si>
    <t>Curva longa de 45° de PVC rígido, Vinilfort, com 1 ponta e 1 bolsa, inclusive fornecimento do material para junta (anel de borracha e lubrificante) diâmetro de 100mm.  Fornecimento e assentamento.</t>
  </si>
  <si>
    <t>Curva curta de 45° de PVC rígido, Vinilfort, com 1 ponta e 1 bolsa, inclusive fornecimento do material para junta (anel de borracha e lubrificante) diâmetro de 100mm.  Fornecimento e assentamento.</t>
  </si>
  <si>
    <t>Curva de 45° de PVC rígido, Vinilfort, com 1 ponta e 1 bolsa, inclusive fornecimento do material para junta (anel de borracha e lubrificante) diâmetro de 150mm.  Fornecimento e assentamento.</t>
  </si>
  <si>
    <t>Curva de 45° de PVC rígido, Vinilfort, com 1 ponta e 1 bolsa, inclusive fornecimento do material para junta (anel de borracha e lubrificante) diâmetro de 200mm.  Fornecimento e assentamento.</t>
  </si>
  <si>
    <t>Curva de 45° de PVC rígido, Vinilfort ou similar, ponta e bolsa, inclusive fornecimento do material para junta (anel de borracha e lubrificante) diâmetro de 250mm.  Fornecimento e assentamento.</t>
  </si>
  <si>
    <t>Curva de 45° de PVC rígido, Vinilfort, com 1 ponta e 1 bolsa, inclusive fornecimento do material para junta (anel de borracha e lubrificante) diâmetro de 300mm.  Fornecimento e assentamento.</t>
  </si>
  <si>
    <t>Curva de 90° de PVC rígido - PBA com 1 ponta e 1 bolsa, classe 12, inclusive fornecimento do material para junta (anel de borracha e lubrificante) diâmetro de 50mm.  Fornecimento e assentamento.</t>
  </si>
  <si>
    <t>Curva de 90º de PVC rígido - PBA com 1 ponta e 1 bolsa, classe 12, inclusive fornecimento do material para junta (anel de borracha e lubrificante) diâmetro de 75mm.  Fornecimento e assentamento.</t>
  </si>
  <si>
    <t>Curva de 90° de PVC rígido - PBA com 1 ponta e 1 bolsa, classe 12, inclusive fornecimento do material para junta (anel de borracha e lubrificante) diâmetro de 100mm.  Fornecimento e assentamento.</t>
  </si>
  <si>
    <t>Curva de 90° de PVC rígido - PBA com 1 ponta e 1 bolsa, classe 12, diâmetro de 200mm, inclusive fornecimento do material para junta (anel de borracha elubrificante).  Fornecimento e assentamento.</t>
  </si>
  <si>
    <t>Curva curta de 90° de PVC rígido, Vinilfort, com 1 ponta e 1 bolsa, inclusive fornecimento do material para junta (anel de borracha e lubrificante) diâmetro de 100mm.  Fornecimento e assentamento.</t>
  </si>
  <si>
    <t>Curva longa de 90° de PVC rígido, Vinilfort, com 1 ponta e 1 bolsa, inclusive fornecimento do material para junta (lubrificante) diâmetro de 150mm.  Fornecimento e assentamento.</t>
  </si>
  <si>
    <t>Curva curta de 90° de PVC rígido para esgoto predial com 1 ponta e 1 bolsa, inclusive fornecimento do material para junta (anel de borracha e lubrificante) diâmetro de 100mm.  Fornecimento e assentamento.</t>
  </si>
  <si>
    <t>Cruzeta de PVC rígido - PBA com 4 bolsas, classe 12, inclusive fornecimento do material para junta (anel de borracha e lubrificante) diâmetro de 75mm.  Fornecimento e assentamento.</t>
  </si>
  <si>
    <t>Cruzeta de redução de PVC rígido - PBA com 4 bolsas, classe 12, inclusive fornecimento do material para junta (anel de borracha, lubrificante) diâmetro de (75x50)mm.  Fornecimento e assentamento.</t>
  </si>
  <si>
    <t>Extremidade de PVC rígido - PBA com 1 flange e 1bolsa, classe 12 , inclusive fornecimento do material para junta ( anel e arruela de borracha, parafusos com porca e lubrificante) diâmetro de 50mm.  Fornecimento e assentamento.</t>
  </si>
  <si>
    <t>Extremidade de PVC rígido - PBA com 1 flange e 1 bolsa, classe 12 , inclusive fornecimento do material para junta (anel e arruela de borracha, parafusos com porca e lubrificante) diâmetro de 75mm.  Fornecimento e assentamento.</t>
  </si>
  <si>
    <t>Extremidade de PVC rígido - PBA com 1 flange e 1 bolsa, classe 12 , inclusive fornecimento do material para junta (anel e arruela de borracha, parafusos com porca e lubrificante) diâmetro de 100mm.  Fornecimento e assentamento.</t>
  </si>
  <si>
    <t>Extremidade de PVC rígido - PBA com 1 flange e 1 ponta, classe 12 , inclusive fornecimento do material para junta (arruela de borracha, parafusos com porca) diâmetro de 50mm.  Fornecimento e assentamento.</t>
  </si>
  <si>
    <t>Extremidade de PVC rígido - PBA com 1 flange e 1 ponta, classe 12 , inclusive fornecimento do material para junta (arruela de borracha, parafusos com porca) diâmetro de 75mm.  Fornecimento e assentamento.</t>
  </si>
  <si>
    <t>Extremidade de PVC rígido - PBA com 1 flange e 1 ponta, classe 12 , inclusive fornecimento do material para junta (arruela de borracha, parafusos com porca) diâmetro de 100mm.  Fornecimento e assentamento.</t>
  </si>
  <si>
    <t>Junção de 45° de PVC rígido, PBA com 3 bolsas, classe 12, inclusive fornecimento do material para junta (anel de borracha, lubrificante) diâmetro de 50mm.  Fornecimento e assentamento.</t>
  </si>
  <si>
    <t>Junção de 45° de PVC rígido, Vinilfort com 3 bolsas, inclusive fornecimento do material para junta (anel de borracha e lubrificante) diâmetro de 100mm.  Fornecimento e assentamento.</t>
  </si>
  <si>
    <t>Luva simples de PVC rígido - PBA, classe 12, inclusive fornecimento do material para junta (anel de borracha) com diâmetro nominal de 50mm.  Fornecimento e assentamento.</t>
  </si>
  <si>
    <t>Luva simples de PVC rígido - PBA, classe 12, inclusive fornecimento do material para junta (anel de borracha) com diâmetro nominal de 75mm.  Fornecimento e assentamento.</t>
  </si>
  <si>
    <t>Luva simples de PVC rígido - PBA, classe 12, inclusive fornecimento do material para junta (anel de borracha) com diâmetro nominal de 100mm.  Fornecimento e assentamento.</t>
  </si>
  <si>
    <t>Luva de correr de PVC rígido - PBA, classe 12, inclusive fornecimento do material para junta (anel de borracha) com diâmetro nominal de 50mm.  Fornecimento e assentamento.</t>
  </si>
  <si>
    <t>Luva de correr de PVC rígido - PBA, classe 12, inclusive fornecimento do material para junta (anel de borracha) com diâmetro nominal de 75mm.  Fornecimento e assentamento.</t>
  </si>
  <si>
    <t>Luva de correr de PVC rígido - PBA, classe 12, inclusive fornecimento do material para junta (anel de borracha) com diâmetro nominal de 100mm.  Fornecimento e assentamento.</t>
  </si>
  <si>
    <t>Luva de correr de PVC rígido - DEFoFo, Vinilfler, classe 12, inclusive fornecimento do material para junta elástica (anel de borracha) com diâmetro nominal de 100mm.  Fornecimento e assentamento.</t>
  </si>
  <si>
    <t>Luva de correr de PVC rígido - DEFoFo, Vinilfler, classe 12, inclusive fornecimento do material para junta elástica (anel de borracha) com diâmetro nominal de 150mm.  Fornecimento e assentamento.</t>
  </si>
  <si>
    <t>Luva de correr de PVC rígido - DEFoFo, Vinilfler, classe 12, inclusive fornecimento do material para junta elástica (anel de borracha) com diâmetro nominal de 200mm.  Fornecimento e assentamento.</t>
  </si>
  <si>
    <t>Luva de correr de PVC rígido - DEFoFo, Vinilfler, classe 12, inclusive fornecimento do material para junta elástica (anel de borracha) com diâmetro nominal de 250mm.  Fornecimento e assentamento.</t>
  </si>
  <si>
    <t>Luva de correr de PVC rígido - DEFoFo, Vinilfler, classe 12, inclusive fornecimento do material para junta elástica (anel de borracha) com diâmetro nominal de 300mm.  Fornecimento e assentamento.</t>
  </si>
  <si>
    <t>Luva de correr de PVC rígido, Vinilfort, classe 12, inclusive fornecimento do material para junta (anel de borracha) com diâmetro nominal de 100mm.  Fornecimento e assentamento.</t>
  </si>
  <si>
    <t>Luva de correr de PVC rígido, Vinilfort, classe 12, inclusive fornecimento do material para junta (anel de borracha) com diâmetro nominal de 150mm.  Fornecimento e assentamento.</t>
  </si>
  <si>
    <t>Luva de correr de PVC rígido, Vinilfort, classe 12, inclusive fornecimento do material para junta (anel de borracha) com diâmetro nominal de 200mm.  Fornecimento e assentamento.</t>
  </si>
  <si>
    <t>Luva de correr de PVC rígido, Vinilfort, classe 12, inclusive fornecimento do material para junta (anel de borracha) com diâmetro nominal de 250mm.  Fornecimento e assentamento.</t>
  </si>
  <si>
    <t>Luva de correr de PVC rígido, Vinilfort, classe 12, inclusive fornecimento do material para junta (anel de borracha) com diâmetro nominal de 300mm.  Fornecimento e assentamento.</t>
  </si>
  <si>
    <t>Redução de PVC rígido - PBA com 1 ponta e 1 bolsa, classe 12, inclusive fornecimento do material para junta (anel de borracha, lubrificante) diâmetro de (75x50)mm.  Fornecimento e assentamento.</t>
  </si>
  <si>
    <t>Redução de PVC rígido - PBA com 1 ponta e 1 bolsa, classe 12, inclusive fornecimento do material para junta (anel de borracha, lubrificante) diâmetro de (100x50)mm.  Fornecimento e assentamento.</t>
  </si>
  <si>
    <t>Redução de PVC rígido - PBA com 1 ponta e 1 bolsa, classe 12, inclusive fornecimento do material para junta (anel de borracha, lubrificante) diâmetro de (100x75)mm.  Fornecimento e assentamento.</t>
  </si>
  <si>
    <t>Redução de PVC rígido - PBA com 1 ponta e 1 bolsa, classe 12, inclusive fornecimento do material para junta (anel de borracha, lubrificante), diâmetro de (160x110)mm.  Fornecimento e assentamento.</t>
  </si>
  <si>
    <t>Redução de PVC rígido - PBA com 1 ponta e 1 bolsa, classe 12, inclusive fornecimento do material para junta (anel de borracha, lubrificante), diâmetro de (200x160)mm.  Fornecimento e assentamento.</t>
  </si>
  <si>
    <t>Redução excêntrica de PVC rígido, Vinilfort, classe 12, com 1 ponta e 1 bolsa, inclusive fornecimento do material para junta (anel de borracha e lubrificante) com diâmetro de (150x100)mm.  Fornecimento e assentamento.</t>
  </si>
  <si>
    <t>Redução excêntrica de PVC rígido, Vinilfort, classe 12, com 1 ponta e 1 bolsa, inclusive fornecimento do material para junta (anel de borracha e lubrificante) com diâmetro de (200x150)mm.  Fornecimento e assentamento.</t>
  </si>
  <si>
    <t>Redução excêntrica de PVC rígido, Vinilfort, classe 12, com 1 ponta e 1 bolsa, inclusive fornecimento do material para junta (anel de borracha e lubrificante) com diâmetro de (250x200)mm.  Fornecimento e assentamento.</t>
  </si>
  <si>
    <t>Redução excêntrica de PVC rígido, Vinilfort, classe 12, com 1 ponta e 1 bolsa, inclusive fornecimento do material para junta (anel de borracha e lubrificante) com diâmetro de (300x250)mm.  Fornecimento e assentamento.</t>
  </si>
  <si>
    <t>Selim de 90° elástico de PVC rígido, Vinilfort, com 1 bolsa, inclusive fornecimento do material para junta (anel de borracha e lubrificante) diâmetro de (150x100)mm.  Fornecimento e assentamento.</t>
  </si>
  <si>
    <t>Selim de 90° elástico de PVC rígido, Vinilfort, com 1 bolsa, inclusive fornecimento do material para junta (anel de borracha e lubrificante) diâmetro de (200x100)mm.  Fornecimento e assentamento.</t>
  </si>
  <si>
    <t>Selim de 90° elástico de PVC rígido, Vinilfort, com 1 bolsa, inclusive fornecimento do material para junta (anel de borracha e lubrificante) diâmetro de (250x100)mm.  Fornecimento e assentamento.</t>
  </si>
  <si>
    <t>Selim de 90° elástico de PVC rígido, Vinilfort, com 1 bolsa, inclusive fornecimento do material para junta (anel de borracha e lubrificante) diâmetro de (300x100)mm.  Fornecimento e assentamento.</t>
  </si>
  <si>
    <t>Tê de PVC rígido - PBA com 3 bolsas, classe 12, inclusive fornecimento do material para junta (anel de borracha, lubrificante) diâmetro de 50mm.  Fornecimento e assentamento.</t>
  </si>
  <si>
    <t>Tê de PVC rígido - PBA com 3 bolsas, classe 12, inclusive fornecimento do material para junta (anel de borracha, lubrificante) diâmetro de 75mm.  Fornecimento e assentamento.</t>
  </si>
  <si>
    <t>Tê de PVC rígido - PBA com 3 bolsas, classe 12, inclusive fornecimento do material para junta (anel de borracha, lubrificante) diâmetro de 100mm.  Fornecimento e assentamento.</t>
  </si>
  <si>
    <t>Tê de PVC rígido - PBA com 3 bolsas, classe 12, inclusive fornecimento do material para junta (anel de borracha, lubrificante), diâmetro de 160mm.  Fornecimento e assentamento.</t>
  </si>
  <si>
    <t>Tê de redução de PVC rígido - PBA com 3 bolsas, classe 12, inclusive fornecimento do material para junta (anel de borracha, lubrificante), diâmetro de (75x50)mm.  Fornecimento e assentamento.</t>
  </si>
  <si>
    <t>Tê de redução de PVC rígido - PBA com 3 bolsas, classe 12, inclusive fornecimento do material para junta (anel de borracha, lubrificante), diâmetro de (100x50)mm.  Fornecimento e assentamento.</t>
  </si>
  <si>
    <t>Tê de redução de PVC rígido - PBA com 3 bolsas, classe 12, inclusive fornecimento do material para junta (anel de borracha, lubrificante), diâmetro de (100x75)mm.  Fornecimento e assentamento.</t>
  </si>
  <si>
    <t>Tê de redução de PVC rígido - PBA com 3 bolsas, classe 12, inclusive fornecimento do material para junta (anel de borracha, lubrificante), diâmetro de (160x85)mm.  Fornecimento e assentamento.</t>
  </si>
  <si>
    <t>Tê de redução de PVC rígido - PBA com 3 bolsas, classe 12, inclusive fornecimento do material para junta (anel de borracha, lubrificante), diâmetro de (160x110)mm.  Fornecimento e assentamento.</t>
  </si>
  <si>
    <t>Tê de redução de PVC rígido - PBA com 3 bolsas, classe 12, inclusive fornecimento do material para junta (anel de borracha, lubrificante), diâmetro de (200x60)mm.  Fornecimento e assentamento.</t>
  </si>
  <si>
    <t>Tê de PVC rígido, Vinilfort, com 3 bolsas, classe 12, inclusive fornecimento do material para junta (anel de borracha e lubrificante) diâmetro nominal de 100mm.  Fornecimento e assentamento.</t>
  </si>
  <si>
    <t>Tê de PVC rígido, Vinilfort, com 3 bolsas, classe 12, inclusive fornecimento do material para junta (anel de borracha e lubrificante) diâmetro nominal de 150mm.  Fornecimento e assentamento.</t>
  </si>
  <si>
    <t>Tê de PVC rígido, Vinilfort, com 3 bolsas, classe 12, inclusive fornecimento do material para junta (anel de borracha e lubrificante) diâmetro nominal de 200mm.  Fornecimento e assentamento.</t>
  </si>
  <si>
    <t>Tê de PVC rígido, Vinilfort, com 3 bolsas, classe 12, inclusive fornecimento do material para junta (anel de borracha e lubrificante) diâmetro nominal de 250mm.  Fornecimento e assentamento.</t>
  </si>
  <si>
    <t>Tê de PVC rígido, Vinilfort, com 3 bolsas, classe 12, inclusive fornecimento do material para junta (anel de borracha e lubrificante) diâmetro nominal de 300mm.  Fornecimento e assentamento.</t>
  </si>
  <si>
    <t>Tê de redução de PVC rígido, Vinilfort, com 3 bolsas, classe 12, inclusive fornecimento do material para junta (anel de borracha) diâmetro de (200x150)mm.  Fornecimento e assentamento.</t>
  </si>
  <si>
    <t>Tê de redução de PVC rígido, Vinilfort, com 3 bolsas, classe 12, inclusive fornecimento do material para junta (anel de borracha), diâmetro de (250x150)mm.  Fornecimento e assentamento.</t>
  </si>
  <si>
    <t>Tê de redução de PVC rígido, Vinilfort, com 3 bolsas, classe 12, inclusive fornecimento do material para junta (anel de borracha), diâmetro de (300x150)mm.  Fornecimento e assentamento.</t>
  </si>
  <si>
    <t>DR 05.55 Tubos de PVC - Águas Pluviais</t>
  </si>
  <si>
    <t>Tubo flexível estruturado de PVC, diâmetro de 300mm, assentado sobre berço flexível, inclusive emendas, aterro e compactação até a geratriz superior do tubo, exclusive material de reaterro.  Fornecimento e assentamento.</t>
  </si>
  <si>
    <t>Tubo flexível estruturado de PVC, diâmetro de 400mm, assentado sobre berço flexível, inclusive emendas, aterro e compactação até a geratriz superior do tubo, exclusive material de reaterro.  Fornecimento e assentamento.</t>
  </si>
  <si>
    <t>Tubo flexível estruturado de PVC, diâmetro de 500mm, assentado sobre berço flexível, inclusive emendas, aterro e compactação até a geratriz superior do tubo, exclusive material de reaterro.  Fornecimento e assentamento.</t>
  </si>
  <si>
    <t>Tubo flexível estruturado de PVC, diâmetro de 600mm, assentado sobre berço flexível, inclusive emendas, aterro e compactação até a geratriz superior do tubo, exclusive material de reaterro.  Fornecimento e assentamento.</t>
  </si>
  <si>
    <t>Tubo flexível estruturado de PVC, diâmetro de 700mm, assentado sobre berço flexível, inclusive emendas, aterro e compactação até a geratriz superior do tubo, exclusive material de reaterro.  Fornecimento e assentamento.</t>
  </si>
  <si>
    <t>Tubo flexível estruturado de PVC, diâmetro de 800mm, assentado sobre berço flexível, inclusive emendas, aterro e compactação até a geratriz superior do tubo, exclusive material de reaterro.  Fornecimento e assentamento.</t>
  </si>
  <si>
    <t>Tubo flexível estruturado de PVC, diâmetro de 900mm, assentado sobre berço flexível, inclusive emendas, aterro e compactação até a geratriz superior do tubo, exclusive material de reaterro.  Fornecimento e assentamento.</t>
  </si>
  <si>
    <t>Tubo flexível estruturado de PVC, diâmetro de 1000mm, assentado sobre berço flexível, inclusive emendas, aterro e compactação até a geratriz superior do tubo, exclusive material de reaterro.  Fornecimento e assentamento.</t>
  </si>
  <si>
    <t>Tubo flexível estruturado de PVC, diâmetro de 1100mm, assentado sobre berço flexível, inclusive emendas, aterro e compactação até a geratriz superior do tubo, exclusive material de reaterro.  Fornecimento e assentamento.</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</si>
  <si>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</si>
  <si>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</si>
  <si>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</si>
  <si>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</si>
  <si>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</si>
  <si>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</si>
  <si>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</si>
  <si>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</si>
  <si>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</si>
  <si>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</si>
  <si>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Cap de ferro fundido dúctil, pintado interna e externamente com tinta betuminosa, com uma bolsa, inclusive fornecimento do material para junta (anel de borracha), com diâmetro de 80mm.  Fornecimento e assentamento.</t>
  </si>
  <si>
    <t>Cap de ferro fundido dúctil, pintado interna e externamente com tinta betuminosa, com uma bolsa, inclusive fornecimento do material para junta (anel de borracha), com diâmetro de 100mm.  Fornecimento e assentamento.</t>
  </si>
  <si>
    <t>Cap de ferro fundido dúctil, pintado interna e externamente com tinta betuminosa, com uma bolsa, inclusive fornecimento do material para junta (anel de borracha), com diâmetro de 150mm.  Fornecimento e assentamento.</t>
  </si>
  <si>
    <t>Curva de 90° de ferro fundido dúctil, pintada interna e externamente com tinta betuminosa, com 2 flanges, inclusive  fornecimento do material para junta (arruela de borracha, parafusos com porca), com diâmetro de 50mm.  Fornecimento e assentamento.</t>
  </si>
  <si>
    <t>Curva de 90° de ferro fundido dúctil, pintada interna e externamente com tinta betuminosa, com 2 flanges, inclusive fornecimento do material para junta (arruela de borracha, parafusos com porca), com diâmetro de 80mm.  Fornecimento e assentamento.</t>
  </si>
  <si>
    <t>Curva de 90° de ferro fundido dúctil, pintada interna e externamente com tinta betuminosa, com 2 flanges, inclusive  fornecimento do material para junta (arruela de borracha, parafusos com porca), com diâmetro de 100mm.  Fornecimento e assentamento.</t>
  </si>
  <si>
    <t>Curva de 90° de ferro fundido dúctil, pintada interna e externamente com tinta betuminosa, com 2 flanges, inclusive fornecimento do material para junta (arruela de borracha, parafusos com porca), com diâmetro de 150mm.  Fornecimento e assentamento.</t>
  </si>
  <si>
    <t>Curva de 90° de ferro fundido dúctil, pintada interna e externamente com tinta betuminosa, com 2 flanges, inclusive fornecimento do material para junta (arruela de borracha, parafusos com porca), com diâmetro de 200mm.  Fornecimento e assentamento.</t>
  </si>
  <si>
    <t>Curva de 90° de ferro fundido dúctil, pintada interna e externamente com tinta betuminosa, com 2 flanges, inclusive fornecimento do material para junta (arruela de borracha, parafusos com porca), com diâmetro de 250mm.  Fornecimento e assentamento.</t>
  </si>
  <si>
    <t>Curva de 90° de ferro fundido dúctil, pintada interna e externamente com tinta betuminosa, com 2 flanges, inclusive fornecimento de material para junta (arruela de borracha, parafusos com porca), com diâmetro de 300mm.  Fornecimento e Assentamento.</t>
  </si>
  <si>
    <t>Curva de 45° de ferro fundido dúctil, pintada interna e externamente com tinta betuminosa, com 2 flanges, inclusive fornecimento do material para junta (arruela de borracha, parafusos com porca), com diâmetro de 80mm.  Fornecimento e assentamento.</t>
  </si>
  <si>
    <t>Curva de 45° de ferro fundido dúctil, pintada interna e externamente com tinta betuminosa, com 2 flanges, inclusive fornecimento do material para junta (arruela de borracha, parafusos com porca), com diâmetro de 100mm.  Fornecimento e assentamento.</t>
  </si>
  <si>
    <t>Curva de 45° de ferro fundido dúctil, pintada interna e externamente com tinta betuminosa, com 2 flanges, inclusive fornecimento do material para junta (arruela de borracha, parafusos com porca), com diâmetro de 150mm.  Fornecimento e assentamento.</t>
  </si>
  <si>
    <t>Curva de 45° de ferro fundido dúctil, pintada interna e externamente com tinta betuminosa, com 2 flanges, inclusive fornecimento do material para junta (arruela de borracha, parafusos com porca), com diâmetro de 200mm.  Fornecimento e assentamento.</t>
  </si>
  <si>
    <t>Curva de 45° de ferro fundido dúctil, pintada interna e externamente com tinta betuminosa, com 2 flanges, inclusive fornecimento do material para junta (arruela de borracha, parafusos com porca), com diâmetro de 250mm.  Fornecimento e assentamento.</t>
  </si>
  <si>
    <t>Curva de 45° de ferro fundido dúctil, pintada interna e externamente com tinta betuminosa, com 2 flanges, inclusive fornecimento do material para junta (arruela de borracha, parafusos com porca), com diâmetro de 300mm.  Fornecimento e assentamento.</t>
  </si>
  <si>
    <t>Curva de 22°30' de ferro fundido dúctil, pintada interna e externamente com tinta betuminosa, com 2 flanges, inclusive fornecimento de material para junta (arruela de borracha, parafusos com porca), com diâmetro de 80mm.  Fornecimento e Assentamento.</t>
  </si>
  <si>
    <t>Curva de 22°30' de ferro fundido dúctil, pintada interna e externamente com tinta betuminosa, com 2 flanges, inclusive fornecimento de material para junta (arruela de borracha, parafusos com porca), com diâmetro de 100mm.  Fornecimento e Assentamento.</t>
  </si>
  <si>
    <t>Curva de 22°30' de ferro fundido dúctil, pintada interna e externamente com tinta betuminosa, com 2 flanges, inclusive fornecimento de material para junta (arruela de borracha, parafusos com porca), com diâmetro de 150mm.  Fornecimento e Assentamento.</t>
  </si>
  <si>
    <t>Curva de 22°30' de ferro fundido dúctil, pintada interna e externamente com tinta betuminosa, com 2 flanges, inclusive fornecimento de material para junta (arruela de borracha, parafusos com porca), com diâmetro de 200mm.  Fornecimento e Assentamento.</t>
  </si>
  <si>
    <t>Curva de 22°30' de ferro fundido dúctil, pintada interna e externamente com tinta betuminosa, com 2 flanges, inclusive fornecimento de material para junta (arruela de borracha, parafusos com porca), com diâmetro de 250mm.  Fornecimento e Assentamento.</t>
  </si>
  <si>
    <t>Curva de 22°30' de ferro fundido dúctil, pintada interna e externamente com tinta betuminosa, com 2 flanges, inclusive fornecimento de material para junta (arruela de borracha, parafusos com porca), com diâmetro de 300mm.  Fornecimento e Assentamento.</t>
  </si>
  <si>
    <t>Extremidade de ferro fundido dúctil, pintado internamente e externamente com tinta betuminosa, com 1 flange e 1 bolsa, inclusive fornecimento do material para junta (arruela, parafusos, anel de borracha), com diâmetro de 80mm.  Fornecimento e assentamento.</t>
  </si>
  <si>
    <t>Extremidade de ferro fundido dúctil, pintado internamente e externamente com tinta betuminosa, com 1 flange e 1 bolsa, inclusive fornecimento do material para junta (arruela, parafusos, anel de borracha), com diâmetro de 100mm.  Fornecimento e assentamento.</t>
  </si>
  <si>
    <t>Extremidade de ferro fundido dúctil, pintado internamente e externamente com tinta betuminosa, com 1 flange e 1 bolsa, inclusive fornecimento do material para junta (arruela, parafusos, anel de borracha), com diâmetro de 150mm.  Fornecimento e assentamento.</t>
  </si>
  <si>
    <t>Extremidade de ferro fundido dúctil, pintado internamente e externamente com tinta betuminosa, com 1 flange e 1bolsa, inclusive fornecimento do material para junta (arruela, parafusos, anel de borracha), com diâmetro de 200mm.  Fornecimento e assentamento.</t>
  </si>
  <si>
    <t>Extremidade de ferro fundido dúctil, pintado internamente e externamente com tinta betuminosa, com 1 flange e 1 bolsa, inclusive fornecimento do material para junta (arruela, parafusos, anel de borracha), com diâmetro de 250mm.  Fornecimento e assentamento.</t>
  </si>
  <si>
    <t>Extremidade de ferro fundido dúctil, pintado internamente e externamente com tinta betuminosa, com 1 flange e 1 bolsa, inclusive fornecimento do material para junta (arruela, parafusos, anel de borracha), com diâmetro de 300mm.  Fornecimento e assentamento.</t>
  </si>
  <si>
    <t>Extremidade de ferro fundido dúctil, pintado internamente e externamente com tinta betuminosa, com 1 flange e 1ponta, inclusive fornecimento do material para junta (arruela de borracha, parafusos com porca), com diâmetro de 80mm.  Fornecimento e assentamento.</t>
  </si>
  <si>
    <t>Extremidade de ferro fundido dúctil, pintado internamente e externamente com tinta betuminosa, com 1 flange e 1ponta, inclusive fornecimento do material para junta (arruela de borracha, parafusos com porca), com diâmetro de 100mm.  Fornecimento e assentamento.</t>
  </si>
  <si>
    <t>Extremidade de ferro fundido dúctil, pintado internamente e externamente com tinta betuminosa, com 1 flange e 1ponta, inclusive fornecimento do material para junta (arruela de borracha, parafusos com porca), com diâmetro de 150mm.  Fornecimento e assentamento.</t>
  </si>
  <si>
    <t>Extremidade de ferro fundido dúctil, pintado internamente e externamente com tinta betuminosa, com 1 flange e 1ponta, inclusive fornecimento do material para junta (arruela de borracha, parafusos com porca), com diâmetro de 200mm.  Fornecimento e assentamento.</t>
  </si>
  <si>
    <t>Extremidade de ferro fundido dúctil, pintado internamente e externamente com tinta betuminosa, com 1 flange e 1ponta, inclusive fornecimento do material para junta (arruela de borracha, parafusos com porca), com diâmetro de 250mm.  Fornecimento e assentamento.</t>
  </si>
  <si>
    <t>Extremidade de ferro fundido dúctil, pintado internamente e externamente com tinta betuminosa, com 1 flange e 1ponta, inclusive fornecimento do material para junta (arruela de borracha, parafusos com porca), com diâmetro de 300mm.  Fornecimento e assentamento.</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</si>
  <si>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</si>
  <si>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</si>
  <si>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</si>
  <si>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Flange cego de ferro fundido dúctil, pintado interna e externamente com tinta betuminosa, inclusive fornecimento do material para junta (arruela de borracha, parafusos com porca), com diâmetro de 80mm.  Fornecimento e assentamento.</t>
  </si>
  <si>
    <t>Flange cego de ferro fundido dúctil, pintado interna e externamente com tinta betuminosa, inclusive fornecimento do material para junta (arruela de borracha, parafusos com porca), com diâmetro de 100mm.  Fornecimento e assentamento.</t>
  </si>
  <si>
    <t>Flange cego de ferro fundido dúctil, pintado interna e externamente com tinta betuminosa, inclusive fornecimento do material para junta (arruela de borracha, parafusos com porca), com diâmetro de 150mm.  Fornecimento e assentamento.</t>
  </si>
  <si>
    <t>Flange cego de ferro fundido dúctil, pintado interna e externamente com tinta betuminosa, inclusive fornecimento do material para junta (arruela de borracha, parafusos com porca), com diâmetro de 200mm.  Fornecimento e assentamento.</t>
  </si>
  <si>
    <t>Flange cego de ferro fundido dúctil, pintado interna e externamente com tinta betuminosa, inclusive fornecimento do material para junta (arruela de borracha, parafusos com porca), com diâmetro de 250mm.  Fornecimento e assentamento.</t>
  </si>
  <si>
    <t>Flange de ferro fundido dúctil, pintado interna e externamente com tinta betuminosa, inclusive fornecimento do material para junta (arruela de borracha, parafusos com porca), com diâmetro de 75mm (DN 80mm).  Fornecimento e assentamento.</t>
  </si>
  <si>
    <t>Flange de ferro fundido dúctil, pintado interna e externamente com tinta betuminosa, inclusive fornecimento do material para junta (arruela de borracha, parafusos com porca), com diâmetro de 100mm.  Fornecimento e assentamento.</t>
  </si>
  <si>
    <t>Flange de ferro fundido dúctil, pintado interna e externamente com tinta betuminosa, inclusive fornecimento do material para junta (arruela de borracha, parafusos com porca), com diâmetro de 150mm.  Fornecimento e assentamento.</t>
  </si>
  <si>
    <t>Flange de ferro fundido dúctil, pintado interna e externamente com tinta betuminosa, inclusive fornecimento do material para junta (arruela de borracha, parafusos com porca), com diâmetro de 200mm.  Fornecimento e assentamento.</t>
  </si>
  <si>
    <t>Flange de ferro fundido dúctil, pintado interna e externamente com tinta betuminosa, inclusive fornecimento do material para junta (arruela de borracha, parafusos com porca), com diâmetro de 250mm.  Fornecimento e assentamento.</t>
  </si>
  <si>
    <t>Junção de 45° de ferro fundido dúctil, pintado interna e externamente com tinta betuminosa, com 3 flanges, inclusive fornecimento do material para junta (arruela de borracha, parafusos com porca), com diâmetro de (80x80)mm.  Fornecimento e assentamento.</t>
  </si>
  <si>
    <t>Junção de 45° de ferro fundido dúctil, pintado interna e externamente com tinta betuminosa, com 3 flanges, inclusive fornecimento do material para junta (arruela de borracha, parafusos com porca), com diâmetro de (100x80)mm.  Fornecimento e assentamento.</t>
  </si>
  <si>
    <t>Junção de 45° de ferro fundido dúctil, pintado interna e externamente com tinta betuminosa, com 3 flanges, inclusive fornecimento do material para junta (arruela de borracha, parafusos com porca), com diâmetro de (100x100)mm.  Fornecimento e assentamento.</t>
  </si>
  <si>
    <t>Junção de 45° de ferro fundido dúctil, pintado interna e externamente com tinta betuminosa, com 3 flanges, inclusive fornecimento do material para junta (arruela de borracha, parafusos com porca), com diâmetro de (150x150)mm.  Fornecimento e assentamento.</t>
  </si>
  <si>
    <t>Junção de 45° de ferro fundido dúctil, pintado interna e externamente com tinta betuminosa, com 3 flanges, inclusive fornecimento do material para junta (arruela de borracha, parafusos com porca), com diâmetro de (250x250)mm.  Fornecimento e assentamento.</t>
  </si>
  <si>
    <t>Junta Gibault de ferro fundido dúctil, pintado interna e externamente com tinta betuminosa, inclusive fornecimento do material para junta (anel de borracha, luva, contra-flanges e parafusos com porca), com diâmetro de 50mm.  Fornecimento e assentamento.</t>
  </si>
  <si>
    <t>Junta Gibault de ferro fundido dúctil, pintado interna e externamente com tinta betuminosa, inclusive fornecimento do material para junta (anel de borracha, luva, contra-flanges e parafusos com porca), com diâmetro de 75mm.  Fornecimento e assentamento.</t>
  </si>
  <si>
    <t>Junta Gibault de ferro fundido dúctil, pintado interna e externamente com tinta betuminosa, inclusive fornecimento do material para junta (anel de borracha, luva, contra-flanges e parafusos com porca), com diâmetro de 100mm.  Fornecimento e assentamento.</t>
  </si>
  <si>
    <t>Junta Gibault de ferro fundido dúctil, pintado interna e externamente com tinta betuminosa, inclusive fornecimento do material para junta (anel de borracha, luva, contra-flanges e parafusos com porca), com diâmetro de 150mm.  Fornecimento e assentamento.</t>
  </si>
  <si>
    <t>Junta Gibault de ferro fundido dúctil, pintado interna e externamente com tinta betuminosa, inclusive fornecimento do material para junta (anel de borracha, luva, contra-flanges e parafusos com porca), com diâmetro de 200mm.  Fornecimento e assentamento.</t>
  </si>
  <si>
    <t>Junta Gibault de ferro fundido dúctil, pintado interna e externamente com tinta betuminosa, inclusive fornecimento do material para junta (anel de borracha, luva, contra-flanges e parafusos com porca), com diâmetro de 250mm.  Fornecimento e assentamento.</t>
  </si>
  <si>
    <t>Junta Gibault de ferro fundido dúctil, pintado interna e externamente com tinta betuminosa, inclusive fornecimento do material para junta (anel de borracha, luva, contra-flanges e parafusos com porca), com diâmetro de 300mm.  Fornecimento e assentamento.</t>
  </si>
  <si>
    <t>Luva de ferro fundido dúctil, pintado interna e externamente com tinta betuminosa, com 2 bolsas, inclusive fornecimento do material para junta (anel de borracha), com diâmetro de 100mm.  Fornecimento e assentamento.</t>
  </si>
  <si>
    <t>Luva de ferro fundido dúctil, pintado interna e externamente com tinta betuminosa, com 2 bolsas, inclusive fornecimento do material para junta (anel de borracha), com diâmetro de 150mm.  Fornecimento e assentamento.</t>
  </si>
  <si>
    <t>Luva de ferro fundido dúctil, pintado interna e externamente com tinta betuminosa, com 2 bolsas, inclusive fornecimento do material para junta (anel de borracha), com diâmetro de 200mm.  Fornecimento e assentamento.</t>
  </si>
  <si>
    <t>Redução de ferro fundido dúctil, pintada interna e externamente com tinta betuminosa, com ponta e bolsa, inclusive fornecimento do material para junta (anel de borracha), com diâmetro nominal de (100x80)mm.  Fornecimento e assentamento.</t>
  </si>
  <si>
    <t>Redução de ferro fundido dúctil, pintada interna e externamente com tinta betuminosa, com ponta e bolsa, inclusive fornecimento do material para junta (anel de borracha), com diâmetro nominal de (150x80)mm.  Fornecimento e assentamento.</t>
  </si>
  <si>
    <t>Redução de ferro fundido dúctil, pintada interna e externamente com tinta betuminosa, com ponta e bolsa, inclusive fornecimento do material para junta (anel de borracha), com diâmetro nominal de (150x100)mm.  Fornecimento e assentamento.</t>
  </si>
  <si>
    <t>Redução de ferro fundido dúctil, pintada interna e externamente com tinta betuminosa, com ponta e bolsa, inclusive fornecimento do material para junta (anel de borracha), com diâmetro nominal de (200x100)mm.  Fornecimento e assentamento.</t>
  </si>
  <si>
    <t>Redução de ferro fundido dúctil, pintada interna e externamente com tinta betuminosa, com ponta e bolsa, inclusive fornecimento do material para junta (anel de borracha), com diâmetro nominal de (200x150)mm.  Fornecimento e assentamento.</t>
  </si>
  <si>
    <t>Redução de ferro fundido dúctil, pintado interna e externamente com tinta betuminosa, com 2 flanges, inclusive fornecimento do material para junta (arruela de borracha, parafusos com porca) com diâmetro de (80x50)mm.  Fornecimento e assentamento.</t>
  </si>
  <si>
    <t>Redução de ferro fundido dúctil, pintado interna e externamente com tinta betuminosa, com 2 flanges, inclusive fornecimento do material para junta (arruela de borracha, parafusos com porca) com diâmetro de (100x80)mm.  Fornecimento e assentamento.</t>
  </si>
  <si>
    <t>Redução de ferro fundido dúctil, pintado interna e externamente com tinta betuminosa, com 2 flanges, inclusive fornecimento do material para junta (arruela de borracha, parafusos com porca) com diâmetro de (150x80)mm.  Fornecimento e assentamento.</t>
  </si>
  <si>
    <t>Redução de ferro fundido dúctil, pintado interna e externamente com tinta betuminosa, com 2 flanges, inclusive fornecimento do material para junta (arruela de borracha, parafusos com porca) com diâmetro de (150x100)mm.  Fornecimento e assentamento.</t>
  </si>
  <si>
    <t>Redução de ferro fundido dúctil, pintado interna e externamente com tinta betuminosa, com 2 flanges, inclusive fornecimento do material para junta (arruela de borracha, parafusos com porca) com diâmetro de (200x100)mm.  Fornecimento e assentamento.</t>
  </si>
  <si>
    <t>Redução de ferro fundido dúctil, pintado interna e externamente com tinta betuminosa, com 2 flanges, inclusive fornecimento do material para junta (arruela de borracha, parafusos com porca) com diâmetro de (200x150)mm.  Fornecimento e assentamento.</t>
  </si>
  <si>
    <t>Redução de ferro fundido dúctil, pintado interna e externamente com tinta betuminosa, com 2 flanges, inclusive fornecimento do material para junta (arruela de borracha, parafusos com porca) com diâmetro de (250x200)mm.  Fornecimento e assentamento.</t>
  </si>
  <si>
    <t>Redução excêntrica de ferro fundido dúctil, pintado interna e externamente com tinta betuminosa, com 2 flanges,  inclusive fornecimento do material para junta (arruela de borracha, parafusos com porca) com diâmetro de (80x50)mm.  Fornecimento e assentamento.</t>
  </si>
  <si>
    <t>Redução excêntrica de ferro fundido dúctil, pintado interna e externamente com tinta betuminosa, com 2 flanges, inclusive fornecimento do material para junta (arruela de borracha, parafusos com porca) com diâmetro de (100x80)mm.  Fornecimento e assentamento.</t>
  </si>
  <si>
    <t>Redução excêntrica de ferro fundido dúctil, pintado interna e externamente com tinta betuminosa, com 2 flanges, inclusive fornecimento do material para junta (arruela de borracha, parafusos com porca) com diâmetro de (150x80)mm.  Fornecimento e assentamento.</t>
  </si>
  <si>
    <t>Redução excêntrica de ferro fundido dúctil, pintado interna e externamente com tinta betuminosa, com 2 flanges, inclusive fornecimento do material para junta (arruela de borracha, parafusos com porca) com diâmetro de (150x100)mm.  Fornecimento e assentamento.</t>
  </si>
  <si>
    <t>Redução excêntrica de ferro fundido dúctil, pintado interna e externamente com tinta betuminosa, com 2 flanges,  inclusive fornecimento do material para junta (arruela de borracha, parafusos com porca) com diâmetro de (200x100)mm.  Fornecimento e assentamento.</t>
  </si>
  <si>
    <t>Tê de ferro fundido dúctil, pintado interna e externamente com tinta betuminosa, com 3 bolsas, inclusive fornecimento do material para junta (anel de borracha), com diâmetro nominal de (80x80)mm.  Fornecimento e assentamento.</t>
  </si>
  <si>
    <t>Tê de ferro fundido dúctil, pintado interna e externamente com tinta betuminosa, com 3 bolsas, inclusive fornecimento do material para junta (anel de borracha), com diâmetro nominal de (100x80)mm.  Fornecimento e assentamento.</t>
  </si>
  <si>
    <t>Tê de ferro fundido dúctil, pintado interna e externamente com tinta betuminosa, com 3 bolsas, inclusive fornecimento do material para junta (anel de borracha), com diâmetro nominal de (100x100)mm.  Fornecimento e assentamento.</t>
  </si>
  <si>
    <t>Tê de ferro fundido dúctil, pintado interna e externamente com tinta betuminosa, com 3 bolsas, inclusive fornecimento do material para junta (anel de borracha), com diâmetro nominal de (150x80)mm.  Fornecimento e assentamento.</t>
  </si>
  <si>
    <t>Tê de ferro fundido dúctil, pintado interna e externamente com tinta betuminosa, com 3 bolsas, inclusive fornecimento do material para junta (anel de borracha), com diâmetro nominal de (150x100)mm.  Fornecimento e assentamento.</t>
  </si>
  <si>
    <t>Tê de ferro fundido dúctil, pintado interna e externamente com tinta betuminosa, com 3 bolsas, inclusive fornecimento do material para junta (anel de borracha), com diâmetro nominal de (150x150)mm.  Fornecimento e assentamento.</t>
  </si>
  <si>
    <t>Tê de ferro fundido dúctil, pintado interna e externamente com tinta betuminosa, com 3 bolsas, inclusive fornecimento do material para junta (anel de borracha), com diâmetro nominal de (200x100)mm.  Fornecimento e assentamento.</t>
  </si>
  <si>
    <t>Tê de ferro fundido dúctil, pintado interna e externamente com tinta betuminosa, com 3 bolsas, inclusive fornecimento de material para junta (anel de borracha), com diâmetro nominal de (200x150)mm.  Fornecimento e Assentamento.</t>
  </si>
  <si>
    <t>Tê de ferro fundido dúctil, pintado interna e externamente com tinta betuminosa, com 3 bolsas, inclusive fornecimento do material para junta (anel de borracha), com diâmetro nominal de (200x200)mm.  Fornecimento e assentamento.</t>
  </si>
  <si>
    <t>Tê de ferro fundido dúctil, pintado interna e externamente com tinta betuminosa, com 3 bolsas, inclusive fornecimento do material para junta (anel de borracha), com diâmetro nominal de (250x250)mm.  Fornecimento e assentamento.</t>
  </si>
  <si>
    <t>Tê de ferro fundido dúctil, pintado interna e externamente com tinta betuminosa, com 3 bolsas, inclusive fornecimento de material para junta (anel de borracha), com diâmetro nominal de (300x250)mm.  Fornecimento e Assentamento.</t>
  </si>
  <si>
    <t>Tê de ferro fundido dúctil, pintado interna e externamente com tinta betuminosa, com 3 bolsas, inclusive fornecimento de material para junta (anel de borracha), com diâmetro nominal de (300x300)mm.  Fornecimento e Assentamento.</t>
  </si>
  <si>
    <t>Tê de ferro fundido dúctil, pintado interna e externamente com tinta betuminosa, com 3 flanges, inclusive fornecimento do material para junta (arruela de borracha, parafusos com porca), com diâmetro de (80x50)mm.  Fornecimento e assentamento.</t>
  </si>
  <si>
    <t>Tê de ferro fundido dúctil, pintado interna e externamente com tinta betuminosa, com 3 flanges, inclusive fornecimento do material para junta (arruela de borracha, parafusos com porca), com diâmetro de (80x80)mm.  Fornecimento e assentamento.</t>
  </si>
  <si>
    <t>Tê de ferro fundido dúctil, pintado interna e externamente com tinta betuminosa, com 3 flanges, inclusive fornecimento do material para junta (arruela de borracha, parafusos com porca), com diâmetro de (100x50)mm.  Fornecimento e assentamento.</t>
  </si>
  <si>
    <t>Tê de ferro fundido dúctil, pintado interna e externamente com tinta betuminosa, com 3 flanges, inclusive fornecimento do material para junta (arruela de borracha, parafusos com porca), com diâmetro de (100x100)mm.  Fornecimento e assentamento.</t>
  </si>
  <si>
    <t>Tê de ferro fundido dúctil, pintado interna e externamente com tinta betuminosa, com 3 flanges, inclusive fornecimento do material para junta (arruela de borracha, parafusos com porca), com diâmetro de (150x80)mm.  Fornecimento e assentamento.</t>
  </si>
  <si>
    <t>Tê de ferro fundido dúctil, pintado interna e externamente com tinta betuminosa, com 3 flanges, inclusive fornecimento do material para junta (arruela de borracha, parafusos com porca), com diâmetro de (150x100)mm.  Fornecimento e assentamento.</t>
  </si>
  <si>
    <t>Tê de ferro fundido dúctil, pintado interna e externamente com tinta betuminosa, com 3 flanges, inclusive fornecimento do material para junta (arruela de borracha, parafusos com porca), com diâmetro de (150x150)mm.  Fornecimento e assentamento.</t>
  </si>
  <si>
    <t>Tê de ferro fundido dúctil, pintado interna e externamente com tinta betuminosa, com 3 flanges, inclusive fornecimento do material para junta (arruela de borracha, parafusos com porca), com diâmetro de (200x80)mm.  Fornecimento e assentamento.</t>
  </si>
  <si>
    <t>Tê de ferro fundido dúctil, pintado interna e externamente com tinta betuminosa, com 3 flanges, inclusive fornecimento do material para junta (arruela de borracha, parafusos com porca), com diâmetro de (200x100)mm.  Fornecimento e assentamento.</t>
  </si>
  <si>
    <t>Tê de ferro fundido dúctil, pintado interna e externamente com tinta betuminosa, com 3 flanges, inclusive fornecimento de material para junta (arruela de borracha, parafusos com porca), com diâmetro de (200x150)mm.  Fornecimento e Assentamento.</t>
  </si>
  <si>
    <t>Tê de ferro fundido dúctil, pintado interna e externamente com tinta betuminosa, com 3 flanges, inclusive fornecimento do material para junta (arruela de borracha, parafusos com porca), com diâmetro de (200x200)mm.  Fornecimento e assentamento.</t>
  </si>
  <si>
    <t>Tê de ferro fundido dúctil, pintado interna e externamente com tinta betuminosa, com 3 flanges, inclusive fornecimento de material para junta (arruela de borracha, parafusos com porca), com diâmetro de (250x200)mm.  Fornecimento e Assentamento.</t>
  </si>
  <si>
    <t>Tê de ferro fundido dúctil, pintada interna e externamente com tinta betuminosa, com 3 flanges, inclusive fornecimento do material para junta (arruela de borracha, parafusos com porca), com diâmetro de (250x250)mm.  Fornecimento e assentamento.</t>
  </si>
  <si>
    <t>Tê de ferro fundido dúctil, pintado interna e externamente com tinta betuminosa, com 3 flanges, inclusive fornecimento do material para junta (arruela de borracha, parafusos com porca), com diâmetro de (100x80)mm.  Fornecimento e assentamento.</t>
  </si>
  <si>
    <t>Tê de ferro fundido dúctil, pintado interna e externamente com tinta betuminosa, com 3 flanges, inclusive fornecimento do material para junta (arruela de borracha, parafusos com porca), com diâmetro de (150x50)mm.  Fornecimento e assentamento.</t>
  </si>
  <si>
    <t>Tê de ferro fundido dúctil, pintada interna e externamente com tinta betuminosa, com 3 flanges, inclusive fornecimento do material para junta (arruela de borracha, parafusos com porca), com diâmetro de (250x50)mm.  Fornecimento e assentamento.</t>
  </si>
  <si>
    <t>Toco de ferro fundido dúctil, pintado interna e externamente com tinta betuminosa, com 2 flanges, inclusive fornecimento do material para junta (arruela de borracha, parafusos com porca), comprimento de 0,25m com diâmetro de 50mm.  Fornecimento e assentamento.</t>
  </si>
  <si>
    <t>Toco de ferro fundido dúctil, pintado interna e externamente com tinta betuminosa, com 2 flanges, inclusive fornecimento de material para junta (arruela de borracha, parafusos com porca), comprimento de 0,25m com diâmetro de 80mm.  Fornecimento e Assentamento.</t>
  </si>
  <si>
    <t>Toco de ferro fundido dúctil, pintado interna e externamente com tinta betuminosa, com 2 flanges, inclusive fornecimento do material para junta (arruela de borracha, parafusos com porca), comprimento de 0,25m com diâmetro de 100mm.  Fornecimento e assentamento.</t>
  </si>
  <si>
    <t>Toco de ferro fundido dúctil, pintado interna e externamente com tinta betuminosa, com 2 flanges, inclusive fornecimento do material para junta (arruela de borracha, parafusos com porca), comprimento de 0,25m com diâmetro de 150mm.  Fornecimento e assentamento.</t>
  </si>
  <si>
    <t>Toco de ferro fundido dúctil, pintado interna e externamente com tinta betuminosa, com 2 flanges, inclusive fornecimento do material para junta (arruela de borracha, parafusos com porca), comprimento de 0,25m com diâmetro de 200mm.  Fornecimento e assentamento.</t>
  </si>
  <si>
    <t>Toco de ferro fundido dúctil, pintado interna e externamente com tinta betuminosa, com 2 flanges, inclusive fornecimento do material para junta (arruela de borracha, parafusos com porca), comprimento de 0,25m com diâmetro de 250mm.  Fornecimento e assentamento.</t>
  </si>
  <si>
    <t>Toco de ferro fundido dúctil, pintado interna e externamente com tinta betuminosa, com 2 flanges, inclusive fornecimento do material para junta (arruela de borracha, parafusos com porca), comprimento de 0,50m com diâmetro de 50mm.  Fornecimento e assentamento.</t>
  </si>
  <si>
    <t>Toco de ferro fundido dúctil, pintado interna e externamente com tinta betuminosa, com 2 flanges, inclusive fornecimento de material para junta (arruela de borracha, parafusos com porca), comprimento de 0,50m com diâmetro de 80mm.  Fornecimento e Assentamento.</t>
  </si>
  <si>
    <t>Toco de ferro fundido dúctil, pintado interna e externamente com tinta betuminosa, com 2 flanges,  inclusive fornecimento do material para junta (arruela de borracha, parafusos com porca), comprimento de 0,50m com diâmetro de 100mm.  Fornecimento e assentamento.</t>
  </si>
  <si>
    <t>Toco de ferro fundido dúctil, pintado interna e externamente com tinta betuminosa, com 2 flanges,  inclusive fornecimento do material para junta (arruela de borracha, parafusos com porca), comprimento de 0,50m com diâmetro de 150mm.  Fornecimento e assentamento.</t>
  </si>
  <si>
    <t>Toco de ferro fundido dúctil, pintado interna e externamente com tinta betuminosa, com 2 flanges, inclusive fornecimento de material para junta (arruela de borracha, parafusos com porca), comprimento de 0,50m com diâmetro de 200mm.  Fornecimento e Assentamento.</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</si>
  <si>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</si>
  <si>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</si>
  <si>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</si>
  <si>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</si>
  <si>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</si>
  <si>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</si>
  <si>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Registro de gaveta chato de ferro fundido dúctil, pintado interna e externamente com tinta betuminosa, com 2 flanges, inclusive fornecimento de material para junta (arruela de borracha, parafusos com porca), com diâmetro de 80mm.  Fornecimento e Assentamento.</t>
  </si>
  <si>
    <t>Registro de gaveta chato de ferro fundido dúctil, pintado interna e externamente com tinta betuminosa, com 2 flanges, inclusive fornecimento do material para junta (arruela de borracha, parafusos com porca) com diâmetro de 100mm.  Fornecimento e assentamento.</t>
  </si>
  <si>
    <t>Registro de gaveta chato de ferro fundido dúctil, pintado interna e externamente com tinta betuminosa, com 2 flanges, inclusive fornecimento do material para junta (arruela de borracha, parafusos com porca) com diâmetro de 150mm.  Fornecimento e assentamento.</t>
  </si>
  <si>
    <t>Registro de gaveta chato de ferro fundido dúctil, pintado interna e externamente com tinta betuminosa, com 2 flanges, inclusive fornecimento do material para junta (arruela de borracha, parafusos com porca) com diâmetro de 200mm.  Fornecimento e assentamento.</t>
  </si>
  <si>
    <t>Registro de gaveta chato de ferro fundido dúctil, pintado interna e externamente com tinta betuminosa, com 2 flanges, inclusive fornecimento de material para junta (arruela de borracha, parafusos com porca), com diâmetro de 250mm.  Fornecimento e assentamento.</t>
  </si>
  <si>
    <t>Registro de gaveta chato de ferro fundido dúctil, pintado interna e externamente com tinta betuminosa, com 2 flanges, inclusive fornecimento do material para junta (arruela de borracha, parafusos com porca) com diâmetro de 300mm.  Fornecimento e assentamento.</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</si>
  <si>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</si>
  <si>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</si>
  <si>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</si>
  <si>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Registro de gaveta de ferro fundido com flanges; inclusive fornecimento do material para junta de chumbo e parafusos, com diâmetro de 50mm.  Assentamento, sem fornecimento.</t>
  </si>
  <si>
    <t>Registro de gaveta de ferro fundido com flanges; inclusive fornecimento do material para junta de chumbo e parafusos, com diâmetro de 75mm.  Assentamento, sem fornecimento.</t>
  </si>
  <si>
    <t>Registro de gaveta de ferro fundido com flanges; inclusive fornecimento do material para junta de chumbo e parafusos, com diâmetro de 100mm.  Assentamento, sem fornecimento.</t>
  </si>
  <si>
    <t>Registro de gaveta de ferro fundido com flanges; inclusive fornecimento do material para junta de chumbo e parafusos, com diâmetro de 300mm.  Assentamento, sem fornecimento.</t>
  </si>
  <si>
    <t>DR 15.20 Válvula Angular</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</si>
  <si>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</si>
  <si>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</si>
  <si>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</si>
  <si>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</si>
  <si>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</si>
  <si>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</si>
  <si>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</si>
  <si>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</si>
  <si>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Válvula redutora de pressão com roscas de ferro fundido dúctil, classe 1MPa, com diâmetro de 1".  Fornecimento e assentamento.</t>
  </si>
  <si>
    <t>Válvula redutora de pressão com roscas de ferro fundido dúctil, classe 1MPa, com diâmetro de 1 1/2".  Fornecimento e assentamento.</t>
  </si>
  <si>
    <t>Válvula redutora de pressão com roscas de ferro fundido dúctil, classe 1MPa, com diâmetro de 2".  Fornecimento e assentamento.</t>
  </si>
  <si>
    <t>Válvula redutora de pressão com roscas de ferro fundido dúctil, classe 1MPa, com diâmetro de 3".  Fornecimento e assentamento.</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</si>
  <si>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</si>
  <si>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</si>
  <si>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</si>
  <si>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</si>
  <si>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Ventosa tríplice com flange, de ferro fundido dúctil, classe 1MPa, pintada interna e externamente com tinta Epóxi poliamida, inclusive fornecimento do material para junta (arruela de borracha, parafusos com porca), com diâmetro de 50mm.  Fornecimento e assentamento.</t>
  </si>
  <si>
    <t>Ventosa tríplice com flange, de ferro fundido dúctil, classe 1MPa, pintada interna e externamente com tinta Epóxi poliamida, inclusive fornecimento do material para junta (arruela de borracha, parafusos com porca), com diâmetro de 100mm.  Fornecimento e assentamento.</t>
  </si>
  <si>
    <t>Ventosa tríplice com flange, de ferro fundido dúctil, classe 1MPa, pintada interna e externamente com tinta Epóxi poliamida, inclusive fornecimento do material para junta (arruela de borracha, parafusos com porca), com diâmetro de 150mm.  Fornecimento e assentamento.</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</si>
  <si>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</si>
  <si>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</si>
  <si>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Volante de ferro fundido dúctil para registros e válvulas com diâmetro de 50mm, referência nº 34, Barbará ou similar.  Fornecimento e assentamento.</t>
  </si>
  <si>
    <t>Volante de ferro fundido dúctil para registros e válvulas com diâmetro de 75mm, referência nº 35, Barbará ou similar.  Fornecimento e assentamento.</t>
  </si>
  <si>
    <t>Volante de ferro fundido dúctil para registros e válvulas com diâmetro de 100mm, referência  nº 36, Barbará ou similar.  Fornecimento e assentamento.</t>
  </si>
  <si>
    <t>Volante de ferro fundido dúctil para registros e válvulas com diâmetro de 150mm e 200mm referência nº 36, Barbará ou similar.  Fornecimento e assentamento.</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</si>
  <si>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</si>
  <si>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</si>
  <si>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</si>
  <si>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</si>
  <si>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</si>
  <si>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</si>
  <si>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</si>
  <si>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</si>
  <si>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</si>
  <si>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</si>
  <si>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</si>
  <si>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</si>
  <si>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</si>
  <si>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Poço de visita para coletor de esgoto sanitário, em anéis de concreto pré-moldado, diâmetro 600mm, profundidade útil de 0,80m, conforme as especificações da CEDAE; exclusive tampão de ferro fundido.</t>
  </si>
  <si>
    <t>Poço de visita para coletor de esgoto sanitário, em anéis de concreto pré-moldado, diâmetro 600mm, profundidade útil de 1,00m, conforme as especificações da CEDAE, inclusive o fornecimento de degraus de ferro fundido; exclusive o tampão de ferro fundido.</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</si>
  <si>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</si>
  <si>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</si>
  <si>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Poço de visita para coletor de esgoto sanitário, em anéis de concreto pré-moldado, diâmetro 1100mm, sem chaminé, profundidade útil de 1,40m,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</si>
  <si>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</si>
  <si>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</si>
  <si>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Poço de visita para coletor de esgoto sanitário, em anéis de concreto pré-moldado, diâmetro 1100mm, sem chaminé, profundidade útil de 1,70m,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</si>
  <si>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</si>
  <si>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</si>
  <si>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</si>
  <si>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</si>
  <si>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</si>
  <si>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</si>
  <si>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</si>
  <si>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</si>
  <si>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</si>
  <si>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</si>
  <si>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</si>
  <si>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</si>
  <si>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</si>
  <si>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</si>
  <si>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Poço de visita em concreto armado para profundidades de 3,00 a 5,00m para coletores de esgoto sanitário de diâmetro de 0,80 a 1,00m, inclusive chaminé de acesso de tampão de ferro fundido.</t>
  </si>
  <si>
    <t>DR 30 Caixas</t>
  </si>
  <si>
    <t>DR 30.05 Caixa de Passagem</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</si>
  <si>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</si>
  <si>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</si>
  <si>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</si>
  <si>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Caixa para registro, de alvenaria de tijolo maciço (7x10x20)cm, em paredes de meia vez (0,10m), de (0,28x0,28x0,50)m, com tampa de concreto com 0,10m de espessura mínima, utilizando argamassa de cimento e areia, no traço 1:4.</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</si>
  <si>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</si>
  <si>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</si>
  <si>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</si>
  <si>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Caixa de concreto pre-moldado, medindo (30x30x30)cm com tampao para registro de incendio de (30x30)com. Fornecimento.</t>
  </si>
  <si>
    <t>DR 30.15 Caixa de Ralo</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</si>
  <si>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</si>
  <si>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</si>
  <si>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</si>
  <si>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</si>
  <si>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</si>
  <si>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</si>
  <si>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</si>
  <si>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</si>
  <si>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</si>
  <si>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</si>
  <si>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</si>
  <si>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Tampão de ferro fundido articulado, de 30cm de diâmetro, padrão RIOLUZ/CET-RIO, assentado com argamassa de cimento e areia no traço 1:4 em volume.  Fornecimento e assentamento.</t>
  </si>
  <si>
    <t>Tampão de ferro fundido, articulado, de 0,60m de diâmetro, padrão RIOLUZ, tipo leve, assentado com argamassa de cimento e areia no traço 1:4 em volume.  Fornecimento e assentamento.</t>
  </si>
  <si>
    <t>Tampão de ferro fundido, articulado, de 0,60m de diâmetro, padrão RIOLUZ, tipo pesado, assentado com argamassa de cimento e areia no traço 1:4 em volume.  Fornecimento e assentamento.</t>
  </si>
  <si>
    <t>Tampão de ferro fundido completo, para caixa de inspeção ou semelhante, com 25Kg, assentado com argamassa de cimento e areia no traço 1:4 em volume.  Fornecimento e assentamento.</t>
  </si>
  <si>
    <t>Tampão de ferro fundido completo, de 0,40m a 0,60m de diâmetro, com 125Kg, para caixa de registro, assentamento com argamassa de cimento e areia no traço 1:3 em volume.  Fornecimento e assentamento.</t>
  </si>
  <si>
    <t>Tampão de ferro fundido completo, tipo médio, com 125Kg, para  poço de visita de esgoto sanitário, assentado com argamassa de cimento e areia no traço 1:4 em volume.  Fornecimento e assentamento.</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</si>
  <si>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</si>
  <si>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Tampão de ferro fundido completo, articulado, pesado, de 0,60m de diâmetro, tipo avenida, assentado com argamassa de cimento e areia no traço 1:4 em volume.  Fornecimento e assentamento.</t>
  </si>
  <si>
    <t>Tampão de ferro fundido completo, de 0,60m de diâmetro, com 175Kg, para chaminés de caixa de areia ou poço de visita, assentamento com argamassa de cimento e areia no traço 1:4 em volume.  Fornecimento e assentamento.</t>
  </si>
  <si>
    <t>Tampão de ferro fundido completo, de 3 seções, medindo (1,50x0,90)m, com 690Kg, assentamento com argamassa de cimento e areia no traço 1:4 em volume, fixado com concreto simples, dosado para um fck=13,5MPa.  Fornecimento e assentamento.</t>
  </si>
  <si>
    <t>DR 35.10 Grelhas</t>
  </si>
  <si>
    <t>Grelha de ferro fundido completa, de (30x90)cm, com 135Kg, para caixa de ralo, assentada com argamassa de cimento e areia no traço 1:4.  Fornecimento e assentamento.</t>
  </si>
  <si>
    <t>Grelha de ferro fundido completa, de (30x90)cm, com 135Kg, para caixa de ralo, articulada, assentada com argamassa de cimento e areia no traço 1:4, padrão Prefeitura-RJ.  Fornecimento e colocação.</t>
  </si>
  <si>
    <t>Grelha de ferro fundido, para canaleta, com 0,15m de largura.  Fornecimento e colocação.</t>
  </si>
  <si>
    <t>Grelha de ferro fundido, para canaleta, com 0,30m de largura.  Fornecimento e colocação.</t>
  </si>
  <si>
    <t>Grelha de ferro fundido, para canaleta, com 0,40m de largura.  Fornecimento e colocação.</t>
  </si>
  <si>
    <t>Grelha de ferro fundido completa, articulada, 30Kg, para drenagem de viaduto, com (17x20)cm, com saída para tubo de ferro fundido de diâmetro de 10mm.  Fornecimento e colocação.</t>
  </si>
  <si>
    <t>Grelha articulada de (30x30x1,5)cm, pesando 13Kg em ferro fundido, inclusive caixilho de (34x34x3,5)cm, assentado com argamassa de cimento e areia no traço 1:4.  Fornecimento e assentamento.</t>
  </si>
  <si>
    <t>DR 35.15 Caixa de Rua para Proteção de Registro</t>
  </si>
  <si>
    <t>Caixa de rua completa de ferro fundido, para proteção de registro, com peso total de 59Kg, padrão CEDAE, assentada com argamassa de cimento e areia no traço 1:4 em volume.  Fornecimento e assentamento.</t>
  </si>
  <si>
    <t>DR 35.20 Caixa de Passeio para Proteção de Registro</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</si>
  <si>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</si>
  <si>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</si>
  <si>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</si>
  <si>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Tampão de concreto armado 15MPa, com 4cm de espessura, diâmetro de 0,60m, moldado no local, aço CA-60, 4,2mm.</t>
  </si>
  <si>
    <t>DR 40.10 Anel de Concreto</t>
  </si>
  <si>
    <t>Anel de concreto armado, pré-moldado, para caixa de inspeção, com diâmetro de (60x30x5)cm.  Fornecimento.</t>
  </si>
  <si>
    <t>Anel de concreto armado, pré-moldado, para poço de visita de esgoto sanitário com diâmetro nominal de (110x30x8)cm.  Fornecimento.</t>
  </si>
  <si>
    <t>Anel de concreto armado, pré-moldado, com diâmetro de (120x50x5)cm.  Fornecimento.</t>
  </si>
  <si>
    <t>Anel de concreto pré-moldado de (150x40x5)cm.  Fornecimento.</t>
  </si>
  <si>
    <t>DR 40.15 Grelhas</t>
  </si>
  <si>
    <t>Grelha e caixilho de concreto armado, sendo as dimensões externas da grelha de (0,30x0,90)m e do caixilho de (1,00x0,40)m, para caixa de ralo, utilizando argamassa de cimento e areia no traço 1:4.  Fornecimento e assentamento.</t>
  </si>
  <si>
    <t>Grelha e caixilho de concreto armado, sendo as dimensões externas da grelha de (0,40x0,90)m e do caixilho de (1,10x0,54)m.  Fornecimento e assentamento.</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</si>
  <si>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</si>
  <si>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</si>
  <si>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</si>
  <si>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Tampão misto (ferro fundido e concreto), pesado, de 0,60m de diâmetro, peso total de 106Kg, conforme projeto CEDAE, assentado com argamassa de cimento e areia no traço 1:4 em volume.  Fornecimento e assentamento.</t>
  </si>
  <si>
    <t>Tampão misto (ferro fundido e concreto), leve, de 0,60m de diâmetro, conforme projeto CEDAE, assentado com argamassa de cimento e areia no traço 1:4 em volume.  Fornecimento e assentamento.</t>
  </si>
  <si>
    <t>DR 50 Artefatos de PVC Rígido</t>
  </si>
  <si>
    <t>DR 50.05 Calha Modular</t>
  </si>
  <si>
    <t>Conjunto de calha modular com grelha, para tráfego leve.  Fornecimento e assentamento.</t>
  </si>
  <si>
    <t>Conjunto de calha modular com grelha, para tráfego pesado.  Fornecimento e assentamento.</t>
  </si>
  <si>
    <t>DR 50.10 Grelhas e Tampões</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</si>
  <si>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</si>
  <si>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</si>
  <si>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</si>
  <si>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</si>
  <si>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Camada horizontal de brita, inclusive fornecimento e espalhamento.</t>
  </si>
  <si>
    <t>Camada vertical drenante feita com pedra britada, inclusive fornecimento do material.</t>
  </si>
  <si>
    <t>Camada vertical drenante feita com areia, inclusive fornecimento do material.</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</si>
  <si>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</si>
  <si>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</si>
  <si>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</si>
  <si>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</si>
  <si>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Dreno ou Barbaca em tubo de PVC rígido, diâmetro de 2", inclusive fornecimento do tubo e material drenante.</t>
  </si>
  <si>
    <t>Dreno em tubo de PVC rígido, diâmetro de 3", para viadutos, inclusive fornecimento do tubo, exclusive perfuração e colagem.</t>
  </si>
  <si>
    <t>Dreno em tubo de PVC rígido, diâmetro de 4", para viadutos, inclusive fornecimento do tubo, exclusive perfuração e colagem.</t>
  </si>
  <si>
    <t>Dreno ou Barbaca em tubo de PVC rígido, diâmetro de 4", inclusive fornecimento do tubo e material drenante.</t>
  </si>
  <si>
    <t>Dreno profundo em tubo plástico perfurado, 2 1/2" de diâmetro, inclusive tela de nylon e fornecimento dos materiais; exclusive perfuração do terreno.</t>
  </si>
  <si>
    <t>Dreno de tubos de concreto, sem armadura, de 0,30m de diâmetro, perfurado ou não, assentados em drenos de pedra britada, inclusive reaterro e exclusive escavação.</t>
  </si>
  <si>
    <t>Dreno vertical no paramento interno de muros de arrimo, executado em prismas de (0,25x0,25)m de seção, cheios de brita nº 3, admitindo as Barbacãs espaçadas de 1,50m verticalmente e 2m horizontalmente, medindo-se o serviço pela área do muro.</t>
  </si>
  <si>
    <t>Valeta drenante de 0,5m de largura e 0,7m de profundidade, preenchida até 0,3m com pedra britada, incluindo reaterro.</t>
  </si>
  <si>
    <t>Embasamento de tubulação, feito com pó-de-pedra.</t>
  </si>
  <si>
    <t>Enrocamento com  pedra-de-mão jogada, inclusive fornecimento desta.</t>
  </si>
  <si>
    <t>Enrocamento com  pedra-de-mão arrumada, inclusive fornecimento desta.</t>
  </si>
  <si>
    <t>Enrocamento com pedra até 1000Kg, inclusive fornecimento, carga, descarga e colocação com equipamentos pesados, exclusive transporte.</t>
  </si>
  <si>
    <t>Enrocamento com pedra até 1000Kg a 3000Kg, inclusive fornecimento, carga, descarga e colocação com equipamentos pesados, exclusive transporte.</t>
  </si>
  <si>
    <t>Enrocamento com pedra até 4000Kg a 7000Kg, inclusive fornecimento, carga, descarga e colocação com equipamentos pesados, exclusive transporte.</t>
  </si>
  <si>
    <t>DR 55.10 Bueiros em Chapa de Aço Galvanizada</t>
  </si>
  <si>
    <t>Bueiro circular, em chapa galvanizada com revestimento Epóxi, espessura de 2mm, diâmetro de 1,90m, recobrimento mínimo de 0,40m e máximo de 7,90m.</t>
  </si>
  <si>
    <t>Bueiro circular, em chapa galvanizada com revestimento Epóxi, espessura de 2mm, diâmetro de 2,10m, recobrimento mínimo de 0,50m e máximo de 7,10m.</t>
  </si>
  <si>
    <t>Bueiro circular, em chapa galvanizada com revestimento Epóxi, espessura de 2,7mm, diâmetro de 3,80m, recobrimento mínimo de 0,60m e máximo de 10,50m.</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</si>
  <si>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</si>
  <si>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</si>
  <si>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</si>
  <si>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Gabião caixa, malha hexagonal de (8x10)cm, fio com 2,4mm de diâmetro, revestido de PVC rígido, inclusive materiais e montagem; exclusive fornecimento de pedra de mão.</t>
  </si>
  <si>
    <t>Gabião caixa, malha hexagonal de (8x10)cm, fio com  2,4mm de diâmetro, revestido de PVC rígido, inclusive materias e montagem.</t>
  </si>
  <si>
    <t>Gabião caixa, malha haxagonal de (8x10)cm, fio com 2,7mm de diâmetro, de aço galvanizado, inclusive materiais e montagem; exclusive fornecimento de pedra de mão.</t>
  </si>
  <si>
    <t>Gabião caixa, em malha de (8x10)cm, com fio 2,7mm de diâmetro, em aço galvanizado.  Fornecimento e colocação de todos os materiais.</t>
  </si>
  <si>
    <t>Gabião caixa, malha haxagonal de (8x10)cm, fio com 2,7mm de diâmetro, de aço galvanizado, inclusive materiais e montagem.</t>
  </si>
  <si>
    <t>DR 60.10 Gabião Manta</t>
  </si>
  <si>
    <t>Gabião manta com espessura de 0,30m, malha de 6x8, fio de 2mm, revestido de PVC, inclusive o fornecimento de todos os materiais e colocação.</t>
  </si>
  <si>
    <t>DR 65 Geossintéticos</t>
  </si>
  <si>
    <t>DR 65.05 Geossintéticos</t>
  </si>
  <si>
    <t>Colchão drenante com camada de 30cm de pedra britada nº 3 e filtro de transição de manta Bidim, tipo OP-30 ou similar.</t>
  </si>
  <si>
    <t>Manta Bidim ou similar tipo OP-30 em drenos subterrâneos, gabiões, filtros de transição, drenos profundos ou valetas.  Fornecimento e colocação.</t>
  </si>
  <si>
    <t>Manta Bidim ou similar tipo OP-40 em drenos subterrâneos, gabiões, filtros de transição, drenos profundos ou valetas.  Fornecimento e colocação.</t>
  </si>
  <si>
    <t>Manta Bidim ou similar tipo OP-60 em drenos subterrâneos, gabiões, filtros de transição, drenos profundos ou valetas.  Fornecimento e colocação.</t>
  </si>
  <si>
    <t>Manta de Geogrelha flexível, em fios multifilamentos de poliéster de alta tenacidade, revestidos de PVC, em forma de grelha com abertura de malha de (20x20)mm, do tipo 20/13-20, Fortrac ou similar.  Fornecimento.</t>
  </si>
  <si>
    <t>Manta de Geogrelha flexível, em fios multifilamentos de poliéster de alta tenacidade, revestidos de PVC, em forma de grelha com abertura de malha de (20x20)mm, do tipo 35/20-20, Fortrac ou similar.  Fornecimento.</t>
  </si>
  <si>
    <t>Manta de Geogrelha flexível, em fios multifilamentos de poliéster de alta tenacidade, revestidos de PVC, em forma de grelha com abertura de malha de (20x20)mm, do tipo 55/30-20, Fortrac ou similar.  Fornecimento.</t>
  </si>
  <si>
    <t>Manta de Geogrelha flexível, em fios multifilamentos de poliéster de alta tenacidade, revestidos de PVC, em forma de grelha com abertura de malha de (20x20)mm, do tipo 80/30-20, Fortrac ou similar.  Fornecimento.</t>
  </si>
  <si>
    <t>Sistema de Confinamento Celular de polietileno texturizado, medindo (2,4x6)m, tipo GW 8204, GEOWEB ou similar.  Fornecimento.</t>
  </si>
  <si>
    <t>Sistema de Confinamento Celular de polietileno texturizado, medindo (2,4x12)m, tipo GW 8404, GEOWEB ou similar.  Fornecimento.</t>
  </si>
  <si>
    <t>DR 70 Revestimento de Canal</t>
  </si>
  <si>
    <t>DR 70.05 Revestimento de Canal</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</si>
  <si>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</si>
  <si>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</si>
  <si>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</si>
  <si>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Levantamento, limpeza e reassentamento de tubos de concreto para galerias de águas pluviais, com diâmetro de 0,40m.</t>
  </si>
  <si>
    <t>Levantamento, limpeza e reassentamento de tubos de concreto para galerias de águas pluviais, com diâmetro de 0,50m.</t>
  </si>
  <si>
    <t>Levantamento, limpeza e reassentamento de tubos de concreto para galerias de águas pluviais, com diâmetro de 0,60m.</t>
  </si>
  <si>
    <t>Levantamento, limpeza e reassentamento de tubos de concreto para galerias de águas pluviais, com diâmetro de 0,70m.</t>
  </si>
  <si>
    <t>Levantamento, limpeza e reassentamento de tubos de concreto para galerias de águas pluviais, com diâmetro de 0,80m.</t>
  </si>
  <si>
    <t>Levantamento, limpeza e reassentamento de tubos de concreto para galerias de águas pluviais, com diâmetro de 0,90m.</t>
  </si>
  <si>
    <t>Levantamento, limpeza e reassentamento de tubos de concreto para galerias de águas pluviais, com diâmetro de 1,00m.</t>
  </si>
  <si>
    <t>Levantamento, limpeza e reassentamento de tubos de concreto para galerias de águas pluviais, com diâmetro de 1,10m.</t>
  </si>
  <si>
    <t>Levantamento, limpeza e reassentamento de tubos de concreto para galerias de águas pluviais, com diâmetro de 1,20m.</t>
  </si>
  <si>
    <t>Levantamento, limpeza e reassentamento de tubos de concreto para galerias de águas pluviais, com diâmetro de 1,50m.</t>
  </si>
  <si>
    <t>Levantamento, limpeza e reassentamento de tubos de concreto para galerias de águas pluviais, com diâmetro de 2,00m.</t>
  </si>
  <si>
    <t>EQ Equipamentos</t>
  </si>
  <si>
    <t>Nota: Não estão incluídos nos custos, quaisquer parcelas para despesas de transporte ou instalação dos equipamentos no canteiro de obras.  As marcas indicadas servem apenas para definir o modelo e o padrão de qualidade.</t>
  </si>
  <si>
    <t>EQ 05 Equipamentos para Transporte Horizontal e Vertical</t>
  </si>
  <si>
    <t>EQ 05.05 Equipamentos para Transporte Horizontal e Vertical</t>
  </si>
  <si>
    <t>Caminhão basculante, capacidade de 5m3, com motorista, material de operação e material de manutenção, com as seguintes especificações mínimas: motor diesel de 162CV.  Custo horário produtivo.</t>
  </si>
  <si>
    <t>Caminhão bascalunte, capacidade de 5m3, com motorista e material de operação, com as seguintes especificações mínimas: motor diesel de 162CV.  Custo horário improdutivo (motor funcionando).</t>
  </si>
  <si>
    <t>Caminhão basculante, capacidade de 5m3, com motorista, com as seguintes especificações mínimas: motor diesel de 162CV.  Custo horário improdutivo (motor desligado).</t>
  </si>
  <si>
    <t>Caminhão basculante, capacidade de 5m3, com motorista, material de operação, material de manutenção e licenciamento,  com as seguintes especificações mínimas: motor diesel de 208CV.  Custo mensal.</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</si>
  <si>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</si>
  <si>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</si>
  <si>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Caminhão basculante, com capacidade de 7m3, com motorista, material de operação e material de manutenção, com as seguintes especificações mínimas: motor diesel de 208CV.  Custo horário produtivo.</t>
  </si>
  <si>
    <t>Caminhão basculante, com capacidade de 7m3, com motorista e material de operação, com as seguintes especificações mínimas: motor diesel de 208CV.  Custo horário improdutivo (motor funcionando).</t>
  </si>
  <si>
    <t>Caminhão basculante, com capacidade de 7m3, com motorista, com as seguintes especificações mínimas: motor diesel de 208CV.  Custo horário improdutivo (motor desligado).</t>
  </si>
  <si>
    <t>Caminhão basculante, capacidade de 7m3, com motorista, material de  operação, material de manutenção e licenciamento,  com as seguintes especificações mínimas: motor diesel de 208CV.  Custo mensal.</t>
  </si>
  <si>
    <t>Caminhão basculante, com capacidade de 8m3 a 10m3, com motorista, material de operação e material de manutenção, com as seguintes especificações mínimas: motor diesel de 210CV. Custo horário produtivo.</t>
  </si>
  <si>
    <t>Caminhão basculante, com capacidade de 8m3 a 10m3, com motorista e material de operação, com as seguintes especificações mínimas: motor diesel de 210CV. Custo horário improdutivo (motor funcionando).</t>
  </si>
  <si>
    <t>Caminhão basculante, com capacidade de 8m3 a 10m3, com motorista, com as seguintes especificações mínimas: motor diesel de 210CV. Custo horário improdutivo (motor desligado).</t>
  </si>
  <si>
    <t>Caminhão basculante, com capacidade de 10m3 a 12m3, com motorista, material de operação e material de manutenção, com as seguintes especificações mínimas: motor diesel de 220CV. Custo horário produtivo.</t>
  </si>
  <si>
    <t>Caminhão basculante, com capacidade de 10m3 a 12m3, com motorista, material de operação, com as seguintes especificações mínimas: motor diesel de 220CV. Custo horário improdutivo (motor funcionando).</t>
  </si>
  <si>
    <t>Caminhão basculante, com capacidade de 10m3 a 12m3, com motorista, com as seguintes especificações mínimas: motor diesel de 220CV. Custo horário improdutivo (motor desligado).</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</si>
  <si>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</si>
  <si>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Caminhão com Carroceria Fixa, capacidade de 3,5t, com motorista, material de operação e material de manutenção, com as seguintes especificações mínimas: motor diesel de 85CV.  Custo horário produtivo.</t>
  </si>
  <si>
    <t>Caminhão com Carroceria Fixa, capacidade de 3,5t, com motorista e material de operação, com as seguintes especificações mínimas: motor diesel de 85CV.  Custo horário improdutivo (motor funcionando).</t>
  </si>
  <si>
    <t>Caminhão com Carroceria Fixa, capacidade de 3,5t, com motorista, com as seguintes especificações mínimas: motor diesel de 85CV.  Custo horário improdutivo (motor desligado).</t>
  </si>
  <si>
    <t>Caminhão Carroceria fixa, capacidade de 3,5t, com motorista, material de operação, material de manutenção e licenciamento, com as seguintes especificações mínimas: motor diesel de 85CV.  Custo mensal.</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</si>
  <si>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</si>
  <si>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</si>
  <si>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</si>
  <si>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</si>
  <si>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</si>
  <si>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</si>
  <si>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Caminhão com Carroceria Fixa, capacidade de 7,5t, com motorista, material de operação e material de manutenção, com as seguintes especificações mínimas: motor diesel de 162CV.  Custo horário produtivo.</t>
  </si>
  <si>
    <t>Caminhão com Carroceria Fixa, capacidade de 7,5t, com motorista e material de operação, com as seguintes especificações mínimas: motor diesel de 162CV.  Custo horário improdutivo (motor funcionando).</t>
  </si>
  <si>
    <t>Caminhão com Carroceria Fixa, capacidade de 7,5t, com motorista, com as seguintes especificações mínimas: motor diesel de 162CV.  Custo horário improdutivo (motor desligado).</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</si>
  <si>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</si>
  <si>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</si>
  <si>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</si>
  <si>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</si>
  <si>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</si>
  <si>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</si>
  <si>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Caminhão plataforma, capacidade de 3,5t, com motorista operador, com as seguintes especificações mínimas: motor diesel de 85CV, elevação de 8,5m.  Custo horário improdutivo (motor desligado).</t>
  </si>
  <si>
    <t>Caminhão com plataforma elevatória pantográfica hidráulica, com elevação até 8,5m, com motorista operador e um ajudante, com as seguintes especificações mínimas: motor diesel de 85CV.  Custo mensal.</t>
  </si>
  <si>
    <t>Plataforma pantográfica, elevação até 8,5m, exclusive operador.  Custo horário produtivo.</t>
  </si>
  <si>
    <t>Caminhão tanque, com capacidade de 6000 litros, com motorista, material de operação e material de manutenção, com as seguintes especificações mínimas: motor diesel de 162CV, pipa com motobamba e barra de irrigação.  Custo horário produtivo.</t>
  </si>
  <si>
    <t>Caminhão tanque, com capacidade de 6000 litros, com motorista e material de operação, com as seguintes especificações mínimas: motor diesel de 162CV, pipa com motobamba e barra de irrigação.  Custo horário improdutivo (motor funcionando).</t>
  </si>
  <si>
    <t>Caminhão tanque, com capacidade de 6000 litros, com motorista, com as seguintes especificações mínimas: motor diesel de 162CV, pipa com motobamba e barra de irrigação.  Custo horário improdutivo (motor desligado).</t>
  </si>
  <si>
    <t>Caminhão tanque, capacidade de 10.000l, com motorista, material de operação e material de manutenção, com as seguintes especificações mínimas: motor diesel de 142CV, bomba d'água e mangote com 50m de extensão.  Custo horário produtivo.</t>
  </si>
  <si>
    <t>Caminhão tanque, capacidade de 10.000l, com motorista e material de operação, com as seguintes especificações mínimas: motor diesel de 142CV, bomba d'água e mangote com 50m de extensão.  Custo horário improdutivo (motor funcionando).</t>
  </si>
  <si>
    <t>Caminhão tanque, capacidade de 10.000l, com motorista, com as seguintes especificações mínimas: motor diesel de 142CV, bomba d'água e mangote com 50m de extensão.  Custo horário improdutivo (motor desligado).</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</si>
  <si>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</si>
  <si>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</si>
  <si>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</si>
  <si>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</si>
  <si>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</si>
  <si>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</si>
  <si>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</si>
  <si>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</si>
  <si>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</si>
  <si>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</si>
  <si>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</si>
  <si>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Guindauto sobre chassis, capacidade de 3,5t, exclusive operador, inclusive 2 ajudantes, com material de operação e de manutenção, com as seguintes especificações mínimas: Lança com alcance de até 5,9m, ângulo de giro de 180°.  Custo horário produtivo.</t>
  </si>
  <si>
    <t>Guindauto sobre chassis, capacidade de 3,5t, exclusive operador, inclusive 2 ajudantes, com as seguintes especificações mínimas: Lança com alcance de até 5,9m, ângulo de giro de 180°.  Custo horário improdutivo (motor desligado).</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</si>
  <si>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</si>
  <si>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</si>
  <si>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Pórtico móvel metálico, com talha manual de 10t, vão de 5m, curso de 30m em trilhos, exclusive operador.  Custo horário produtivo.</t>
  </si>
  <si>
    <t>Pórtico móvel metálico, com talha manual de 10t, vão de 5m, curso de 30m em trilhos, exclusive operador.  Custo horário improdutivo.</t>
  </si>
  <si>
    <t>EQ 05.10 Equipamentos para Serviços da RIOLUZ</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</si>
  <si>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produtivo.</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</si>
  <si>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t>
  </si>
  <si>
    <t>Caminhão carroceria fixa, capacidade de 3,50 t, equipado com cesto aéreo, isolado para 69 Kv, altura de operação de 9,00m, giro de 360°, alcance lateral operacional mínimo de 5m, dotado de sistema de segurança e emergência acoplado à carroceria do caminhão com motorista operador, materiais de operação e manutenção, sinalizador visual rotativo amarelo ou âmbar. Custo horário improdutivo. (motor desligado)</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</si>
  <si>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produtivo</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</si>
  <si>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funcionando)</t>
  </si>
  <si>
    <t>Caminhão carroceria fixa, capacidade de 7,50 t, com motor diesel de 162 cv, equipado com Plataforma aérea dupla ou cesto duplo, isolados para 69 Kv, altura de operação de 23,50m, giro de 360°, alcance lateral operacional mínimo de 11m, dotado de sistema de segurança e emergência acoplado à carroceria do caminhão, com motorista operador, materiais de operação e manutenção, sinalizador visual rotativo amarelo ou âmbar. Custo horário improdutivo (motor desligado)</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</si>
  <si>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</si>
  <si>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</si>
  <si>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</si>
  <si>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</si>
  <si>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</si>
  <si>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</si>
  <si>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</si>
  <si>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</si>
  <si>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</si>
  <si>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</si>
  <si>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</si>
  <si>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</si>
  <si>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</si>
  <si>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</si>
  <si>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Fresadora/recicladora acoplável à pá-carregadeira, exclusive esta, com as seguintes especificações mínimas:  motor de 123 CV, largura de corte de 1000 mm e profundidade de corte de 200 mm como recicladora e 80 mm como fresadora.  Custo horário corrido.</t>
  </si>
  <si>
    <t>Fresadora à frio, com operador, material de operação e material de manutenção, com as seguintes especificações mínimas: motor de 211CV, largura de corte de 1000mm e profundidade de corte 300mm.  Custo horário produtivo.</t>
  </si>
  <si>
    <t>Fresadora à frio, com operador e material de operação, com as seguintes especificações mínimas: motor de 211CV, largura de corte de 1000mm e profundidade de corte 300mm.  Custo horário improdutivo (motor funcionando).</t>
  </si>
  <si>
    <t>Fresadora à frio, com operador, com as seguintes especificações mínimas: motor de 211CV, largura de corte de 1000mm e profundidade de corte 300mm.  Custo horário improdutivo (motor desligado).</t>
  </si>
  <si>
    <t>Grade de disco, peso de 13t, exclusive operador, com material de manutenção, com as seguintes especificações mínimas: armadura leve, composta de 20 discos, largura de corte de 2,30m, acionamento mecânico.  Custo horário produtivo.</t>
  </si>
  <si>
    <t>Grade de disco, peso de 13t, exclusive operador, com as seguintes especificações mínimas: armadura leve, composta de 20 discos, largura de corte de 2,30m, acionamento mecânico.  Custo horário improdutivo.</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</si>
  <si>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</si>
  <si>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Minicarregadeira, com operador e as seguintes especificações mínimas: motor diesel de 50CV, peso de operação de 2,5t, capacidade de operação de 680Kg, força de desagregação de 1.400Kgf, altura de descarga de 2,3m.  Custo horário improdutivo (motor desligado).</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</si>
  <si>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</si>
  <si>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</si>
  <si>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</si>
  <si>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</si>
  <si>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</si>
  <si>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</si>
  <si>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Pá-Carregadeira (Carregador frontal) sobre rodas, capacidade rasa de 2,66m3, com operador, material de operação e material de manutenção, com as seguintes especificações mínimas: motor diesel de 183,7CV.  Custo horário produtivo.</t>
  </si>
  <si>
    <t>Pá-Carregadeira (Carregador frontal) sobre rodas, capacidade rasa de 2,66m3, com operador, material de operação, com as seguintes especificações mínimas: motor diesel de 183,7CV.  Custo horário improdutivo (motor funcionando).</t>
  </si>
  <si>
    <t>Pá-Carregadeira (Carregador frontal) sobre rodas, capacidade rasa de 2,66m3, com operador, com as seguintes especificações mínimas: motor diesel de 183,7CV.  Custo horário improdutivo (motor desligado).</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</si>
  <si>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</si>
  <si>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</si>
  <si>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</si>
  <si>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</si>
  <si>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</si>
  <si>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Tesoura hidraúlica (pulverizador) com peso operacional de 1500Kg, adaptável à escavadeira hidraúlica.  Custo horário corrido.</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</si>
  <si>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</si>
  <si>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</si>
  <si>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Trator de esteiras, com operador, com as seguintes especificações mínimas: motor diesel de 80HP, peso operacional de 8t, capacidade da lâmina de 1,8m3, profundidade de escavação com o riper de 0,35m.  Custo horário improdutivo (motor desligado).</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</si>
  <si>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</si>
  <si>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</si>
  <si>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Trator de esteiras, com operador, com as seguintes especificações mínimas: motor diesel de 110HP, peso operacional de 11t, capacidade da lâmina de 3,2m3, profundidade de escavação com o riper de 0,50m.  Custo horário improdutivo (motor desligado).</t>
  </si>
  <si>
    <t>Trator de pneus, com operador, material de operação e material de manutenção, com as seguintes especificações mínimas: motor diesel de 75HP, tração 4x2, raio de giro 3.200mm e peso operacional de 3,7t.  Custo horário produtivo.</t>
  </si>
  <si>
    <t>Trator de pneus, com operador, material de operação, com as seguintes especificações mínimas: motor diesel de 75HP, tração 4x2, raio de giro 3.200mm e peso operacional de 3,7t.  Custo horário improdutivo (motor funcionando).</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</si>
  <si>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</si>
  <si>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</si>
  <si>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</si>
  <si>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Conjunto de Britagem, capacidade de 30m3/h de brita, com operador, energia de operação por grupo gerador, com as seguintes especificações mínimas: britador, rebritador, silos, gerador,estrutura de suporte tranportável e desmontável. Custo horário produtivo.</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</si>
  <si>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</si>
  <si>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</si>
  <si>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</si>
  <si>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</si>
  <si>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Compactador Vibratório, com tambor Pé-de-Carneiro, auto-propulsor, com operador, material de operação e material de manutenção, com as seguintes especificações mínimas: motor diesel de 76HP, largura de 1,85m, com 6t a 7t.  Custo horário produtivo.</t>
  </si>
  <si>
    <t>Compactador Vibratório, com tambor Pé-de-Carneiro, auto-propulsor, com operador e material de operação, com as seguintes especificações mínimas: motor diesel de 76HP, largura de 1,85m, com 6t a 7t.  Custo horário improdutivo (motor funcionando).</t>
  </si>
  <si>
    <t>Compactador Vibratório, com tambor Pé-de-Carneiro, auto-propulsor, com operador, com as seguintes especificações mínimas: motor diesel de 76HP, largura de 1,85m, com 6t a 7t.  Custo horário improdutivo (motor desligado).</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</si>
  <si>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</si>
  <si>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</si>
  <si>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</si>
  <si>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</si>
  <si>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</si>
  <si>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</si>
  <si>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</si>
  <si>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</si>
  <si>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</si>
  <si>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</si>
  <si>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</si>
  <si>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</si>
  <si>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Rolo Compactador Tanden Vibratório auto-propelido, capacidade de 4t para reparo de pavimentação, com operador, com as seguintes especificações mínimas: motor diesel de 13CV e respectiva carreta transportadora.  Custo horário improdutivo (motor desligado).</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</si>
  <si>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</si>
  <si>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Rolo Compactador Tandem, com operador, material de operação e material de manutenção, com as seguintes especificações mínimas: motor diesel de 58,5CV,  de 5t a 10t.  Custo horário produtivo.</t>
  </si>
  <si>
    <t>Rolo Compactador Tandem, com operador e material de operação,  com as seguintes especificações mínimas: motor diesel de 58,5CV,  de 5t a 10t.  Custo horário improdutivo (motor funcionando).</t>
  </si>
  <si>
    <t>Rolo Compactador Tandem, com operador, com as seguintes especificações mínimas: motor diesel de 58,5CV,  de 5t a 10t.  Custo horário improdutivo (motor desligado).</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</si>
  <si>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</si>
  <si>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</si>
  <si>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</si>
  <si>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</si>
  <si>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</si>
  <si>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Rolo Compactador Pé-de-Carneiro, rebocável duplo, com peso líquido 2,1t sem lastro e com lastro de areia, máximo de 6t, sem operador, com as seguintes especificações mínimas: dois tambores de 1,22m de comprimento, com patas, rebocável.  Custo horário improdutivo.</t>
  </si>
  <si>
    <t>Rolo Vibratório Liso de 7t, auto-propulsor para pavimentação, com operador, material de operação e material de manutenção, com as seguintes especificações mínimas: motor diesel de 76,5HP, largura total de 2,015m.  Custo horário produtivo.</t>
  </si>
  <si>
    <t>Rolo Vibratório Liso de 7t, auto-propulsor para pavimentação, com operador e material de operação, com as seguintes especificações mínimas: motor diesel de 76,5HP, largura total de 2,015m.  Custo horário improdutivo (motor funcionando).</t>
  </si>
  <si>
    <t>Rolo Vibratório Liso de 7t, auto-propulsor para pavimentação, com operador, com as seguintes especificações mínimas: motor diesel de 76,5HP, largura total de 2,015m.  Custo horário improdutivo (motor desligado).</t>
  </si>
  <si>
    <t>Rolo Compactador Tandem Vibratório, auto-propelido, para reparo de pavimentação, com operador, material de operação e material de manutenção, com as seguintes especificações mínimas: motor diesel de 28HP.  Custo horário produtivo.</t>
  </si>
  <si>
    <t>Rolo Compactador Tandem Vibratório, auto-propelido, para reparo de pavimentação, com operador e material de operação, com as seguintes especificações mínimas: motor diesel de 28HP.  Custo horário improdutivo (motor funcionando).</t>
  </si>
  <si>
    <t>Rolo Compactador Tandem Vibratório, auto-propelido, para reparo de pavimentação, com operador, com as seguintes especificações mínimas: motor diesel de 28HP.  Custo horário improdutivo (motor desligado).</t>
  </si>
  <si>
    <t>Soquete Vibratório de 78Kg, sem operador, com material de operação e material de manutenção, com as seguintes especificações mínimas: motor a gasolina de 2,5CV.  Custo horário produtivo.</t>
  </si>
  <si>
    <t>Soquete Vibratório de 78Kg, sem operador, com as seguintes especificações mínimas: motor a gasolina de 2,5CV.  Custo horário improdutivo</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</si>
  <si>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</si>
  <si>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</si>
  <si>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</si>
  <si>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Vassoura Mecânica, sem operador, com material de manutenção, com as seguintes especificações mínimas: largura de trabalho de 2,44m, rebocável.  Custo horário produtivo.</t>
  </si>
  <si>
    <t>Vassoura Mecânica, sem operador, com as seguintes especificações mínimas: largura de trabalho de 2,44m, rebocável.  Custo horário improdutivo.</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</si>
  <si>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</si>
  <si>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</si>
  <si>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</si>
  <si>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Vibro-acabadora para asfalto, capacidade do silo de 10,5t, com operador e um servente, material de operação e material de manutenção, com as seguintes especificações mínimas: motor diesel de 98CV (96,04HP), largura de pavimentação 4,55m.  Custo horário produtivo.</t>
  </si>
  <si>
    <t>Vibro-acabadora para asfalto, capacidade do silo de 10,5t, com operador e um servente, material de operação, com as seguintes especificações mínimas: motor diesel de 98CV (96,04HP), largura de pavimentação 4,55m.  Custo horário improdutivo (motor funcionando).</t>
  </si>
  <si>
    <t>Vibro-acabadora para asfalto, capacidade do silo de 10,5t, com operador e um servente, com as seguintes especificações mínimas: motor diesel de 98CV (96,04HP), largura de pavimentação 4,55m.  Custo horário improdutivo (motor desligado).</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</si>
  <si>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</si>
  <si>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Kit do Sistema de nivelamento eletrônico para Vibro-acabadoras.  Custo horário.</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</si>
  <si>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</si>
  <si>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</si>
  <si>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</si>
  <si>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</si>
  <si>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Bate Estacas sobre rolos, de queda simples com martelo de até 0,75t, com operador, encarregado geral de cravação e um servente, com material de operação e material de manutenção.  Custo horário produtivo.</t>
  </si>
  <si>
    <t>Bate Estacas sobre rolos, de queda simples com martelo de até 0,75t, com operador, encarregado geral de cravação e um servente, com material de operação.  Custo horário improdutivo (motor funcionando).</t>
  </si>
  <si>
    <t>Bate Estacas sobre rolos, de queda simples com martelo de até 0,75t, com operador, encarregado geral de cravação e um servente.  Custo horário improdutivo (motor desligado).</t>
  </si>
  <si>
    <t>Bate Estacas sobre rolos, de queda simples com martelo de 1,5t a 2,2t, com operador, encarregado geral de cravação e um servente, com material de operação e material de manutenção.  Custo horário produtivo.</t>
  </si>
  <si>
    <t>Bate Estacas sobre rolos, de queda simples com martelo de 1,5t a 2,2t, com operador, encarregado geral de cravação e um servente, com material de operação.  Custo horário improdutivo (motor funcionando).</t>
  </si>
  <si>
    <t>Bate Estacas sobre rolos, de queda simples com martelo de 1,5t a 2,2t, com operador, encarregado geral de cravação e um servente.  Custo horário improdutivo (motor desligado).</t>
  </si>
  <si>
    <t>Bate Estacas sobre rolos, de queda simples com martelo de 2,5t a 3,0t, com operador, encarregado geral de cravação e um servente, com material de operação e material de manutenção.  Custo horário produtivo.</t>
  </si>
  <si>
    <t>Bate Estacas sobre rolos, de queda simples com martelo de 2,5t a 3,0t, com operador, encarregado geral de cravação e um servente, com material de operação.  Custo horário improdutivo (motor funcionando).</t>
  </si>
  <si>
    <t>Bate Estacas sobre rolos, de queda simples com martelo de 2,5t a 3,0t, com operador, encarregado geral de cravação e um servente.  Custo horário improdutivo (motor desligado).</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</si>
  <si>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</si>
  <si>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</si>
  <si>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</si>
  <si>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</si>
  <si>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</si>
  <si>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</si>
  <si>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Campânula para Tubulão Pneumático, capacidade de içamento de até 800Kg, sem operador, com as seguintes especificações mínimas: pressão de serviço de até 2,5Kg/cm2, inclusive guincho elétrico de içamento.  Custo horário produtivo.</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</si>
  <si>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</si>
  <si>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</si>
  <si>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</si>
  <si>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</si>
  <si>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Betoneira com capacidade de 320l de mistura seca, sem operador, com as seguintes especificações mínimas: motor elétrico trifásico de 2CV, carregamento mecânico e tambor reversível.  Custo horário improdutivo.</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</si>
  <si>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</si>
  <si>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</si>
  <si>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Betoneira com capacidade de 580l, carregador e motor elétrico WEG 7,5CV, 4 pólos, 220/380V, sem caixa d'água, Menegotti ou similar, sem operador.  Aluguel produtivo.</t>
  </si>
  <si>
    <t>Betoneira com capacidade de 580l, carregador e motor elétrico WEG 7,5CV, 4 pólos, 220/380V, sem caixa d'água, Menegotti ou similar, sem operador.  Aluguel improdutivo motor parado.</t>
  </si>
  <si>
    <t>Conjunto para projeção de concreto.  Custo horário produtivo.</t>
  </si>
  <si>
    <t>Conjunto para projeção de concreto.  Custo horário improdutivo.</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</si>
  <si>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</si>
  <si>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</si>
  <si>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</si>
  <si>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</si>
  <si>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</si>
  <si>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</si>
  <si>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</si>
  <si>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</si>
  <si>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Bomba Hidráulica Submersível, monofásica, com motor elétrico com potência de 1CV - 220V/380V, marca ABS modelo UNI 500 ou similar, exclusive acessórios.  Fornecimento e colocação.</t>
  </si>
  <si>
    <t>Bomba Hidráulica Submersível, trifásica, com motor elétrico com potência de 2CV - 220V/380V, marca ABS modelo UNI 600T ou similar, exclusive acessórios.  Fornecimento e colocação.</t>
  </si>
  <si>
    <t>Bomba Hidráulica Submersível, trifásica, com motor elétrico com potência de 3,5CV - 220V/380V, modelo AFP-100 ou similar, exclusive acessórios.  Fornecimento e colocação.</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</si>
  <si>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</si>
  <si>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</si>
  <si>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Bomba Hidráulica Submersível, trifásica, com motor elétrico com potência de 8CV - 220V/380V, modelo JUMBO S1ND ou similar, exclusive acessórios.  Fornecimento e instalação hidráulica e elétrica.</t>
  </si>
  <si>
    <t>Bomba hidráulica submersível, trifásica, motor elétrico com potência de 3,8CV, 220/380V, para tubulação de 3", modelo Jumbo 24ND da ABS ou similar.  Fornecimento.</t>
  </si>
  <si>
    <t>Bomba hidráulica submersível, trifásica, motor elétrico com potência de 2CV, 220/380V, para tubulação de 2", modelo Jumbo 14D da ABS ou similar.  Fornecimento.</t>
  </si>
  <si>
    <t>Bomba hidráulica submersível, trifásica, motor elétrico com potência de 1,5CV, 220/380V, para tubulação de 2", modelo Jumbo 12D da ABS ou similar.  Fornecimento.</t>
  </si>
  <si>
    <t>Bomba hidráulica submersível, trifásica, motor elétrico com potência de 15CV, 220/380V, para tubulação de 6", modelo Jumbo 84LD da ABS ou similar.  Fornecimento.</t>
  </si>
  <si>
    <t>Bomba hidráulica submersível, trifásica, motor elétrico com potência de 15CV, 220/380V, para tubulação de 4", modelo Jumbo 84ND da ABS ou similar.  Fornecimento.</t>
  </si>
  <si>
    <t>Bomba hidráulica submersível, trifásica, motor elétrico com potência de 9CV, 220/380V, para tubulação de 4", modelo Jumbo 54HD da ABS ou similar.  Fornecimento.</t>
  </si>
  <si>
    <t>Bomba hidráulica submersível, trifásica, motor elétrico com potência de 6CV, 220/380V, para tubulação de 3", modelo Jumbo 30MD da ABS ou similar.  Fornecimento.</t>
  </si>
  <si>
    <t>Bomba hidráulica submersível, trifásica, motor elétrico com potência de 6CV, 220/380V, para tubulação de 2", modelo Jumbo 30HD da ABS ou similar.  Fornecimento.</t>
  </si>
  <si>
    <t>Bomba hidráulica centrífuga submersa, com motor elétrico de 10CV, exclusive acessórios.   Fornecimento e instalação hidráulica e elétrica.</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</si>
  <si>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</si>
  <si>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Bomba submersível para esgoto sanitário, curva 483, 7,5KW-1745RPM, 220/380 ou 440V,  trifásico, descarga de 100m, modelo CP 3127, tipo Flygt ou similar.  Fornecimento, instalação hidráulica e elétrica.</t>
  </si>
  <si>
    <t>Bomba Hidráulica Centrífuga Submersível, de 30CV, saída de 4" ou 6", modelo Jumbo 201, fabricação ABS ou similar.  Fornecimento.</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</si>
  <si>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</si>
  <si>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</si>
  <si>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</si>
  <si>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</si>
  <si>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Moto Bomba Susuki ou similar, com bomba centrífuga auto-escorvante de rotor aberto, bocais de sucção de 3 , motor a gasolina de 5,3HP, inclusive mangueiras de sucção e recalque, sem operador.  Fornecimento.</t>
  </si>
  <si>
    <t>Recuperação de bomba hidráulica, centrífuga, trifásica, com motor elétrico de 3/4CV - 220V/380V, compreendendo a troca de selo, gaxetas, buchas, mancal, rolamentos e a pintura externa.</t>
  </si>
  <si>
    <t>Recuperação de bomba hidráulica, centrífuga submersível, monofásica, com motor elétrico de 1CV - 220V/380V, tipo ABS ou similar, compreendendo a troca de selo, gaxetas, buchas, mancal, rolamentos e a pintura externa.</t>
  </si>
  <si>
    <t>Recuperação de bomba hidráulica centrífuga, trifásica, motor elétrico de 1CV, modelo 250RS, Dancor ou similar, compreendendo a troca de selo, gaxetas, buchas, mancal, rolamentos e pintura externa.</t>
  </si>
  <si>
    <t>Recuperação de bomba hidráulica centrífuga, com motor elétrico, potência de 2CV, 220V, compreendendo a troca de selo, gaxetas, buchas, mancal, rolamentos e a pintura externa.</t>
  </si>
  <si>
    <t>Recuperação de bomba hidráulica, submersível, trifásica, com motor elétrico de 2CV - 220V/380V, tipo ABS ou similar, compreendendo a troca de selo, gaxetas, buchas, mancal, rolamentos e a pintura externa.</t>
  </si>
  <si>
    <t>Recuperação de bomba hidráulica, centrifuga submersível, tipo "sapo", trifásica, com motor elétrico de 2CV - 220V, compreendendo a troca de selo, gaxetas, buchas, mancal, rolamentos e a pintura externa.</t>
  </si>
  <si>
    <t>Recuperação de bomba hidráulica, vazão de 42m3/h, centrífuga submersível, refrigerada a água, trifásica com motor elétrico de 2,4CV - 220V/380V, compreendendo a troca de selo, gaxetas, buchas, mancal, rolamentos e a pintura externa.</t>
  </si>
  <si>
    <t>Recuperação de bomba hidráulica, centrífuga submersível, trifásica com motor elétrico de 3,5CV - 220V/380V, compreendendo a troca de selo, gaxetas, buchas, mancal, rolamentos e a pintura externa, tipo AFP-100 ou similar.</t>
  </si>
  <si>
    <t>Recuperação de bomba hidráulica centrífuga, submersível, trifásica, motor elétrico de 3,8CV modelo Jumbo 24ND, ABS ou similar, compreendendo a troca de selo, gaxetas, buchas, mancal, rolamentos e pintura externa.</t>
  </si>
  <si>
    <t>Recuperação de bomba hidráulica centrífuga, trifásica, motor elétrico de 5CV, série CAM,  modelo 618TJM, Dancor ou similar, compreendendo a troca de selo, gaxetas, buchas, mancal, rolamentos e pintura externa.</t>
  </si>
  <si>
    <t>Recuperação de bomba hidráulica, centrífuga submersível, trifásica com motor elétrico de 8CV - 220V/380V, tipo JUMBO S1ND ou similar, compreendendo a troca de selo, gaxetas, buchas, mancal, rolamentos e a pintura externa.</t>
  </si>
  <si>
    <t>Recuperação de bomba hidráulica centrífuga, submersível, trifásica, motor elétrico de 9CV modelo Jumbo 54HD, ABS ou similar, compreendendo a troca de selo, gaxetas, buchas, mancal, rolamentos e pintura externa.</t>
  </si>
  <si>
    <t>Recuperação de bomba hidráulica, centrífuga submersível, trifásica com motor elétrico de 4,2CV - 220V/380V, tipo SPV 30/2 ou similar, compreendendo a troca de selo, gaxetas, buchas, mancal, rolamentos e a pintura externa.</t>
  </si>
  <si>
    <t>Recuperação de bomba hidráulica, centrífuga submersível, trifásica com motor elétrico de 6,3CV - 220V/380V, compreendendo a troca de selo, gaxetas, buchas, mancal, rolamentos e a pintura externa, tipo SPV 40/C ou similar.</t>
  </si>
  <si>
    <t>Recuperação de Bomba Hidráulica Centrífuga Submersível, de 30CV, saída de 4" ou 6", modelo Jumbo 201, fabricação ABS ou similar.</t>
  </si>
  <si>
    <t>EQ 35.15 Eletrobombas</t>
  </si>
  <si>
    <t>Bomba Hidráulica Centrífuga trifásica, com motor elétrico de 3/4CV - 220V/380V, marca Worthington modelo D-520 ou similar, exclusive acessórios.  Fornecimento e colocação.</t>
  </si>
  <si>
    <t>Bomba Hidráulica Centrífuga, com motor elétrico, potência de 1CV, sucção de 1", elevação de 1", vazão de 5m3/h, altura manométrica máxima de 35MCA, trifásica, modelo 250RS da Dancor ou similar, exclusive acessórios.  Fornecimento e colocação.</t>
  </si>
  <si>
    <t>Bomba Hidráulica centrífuga, trifásica, motor elétrico 220/380V, com potência de 5CV, com sucção de 2" e elevação de 1 1/2", série CAM, modelo 618TJM, Dancor ou similar.  Fornecimento.</t>
  </si>
  <si>
    <t>Bomba Hidráulica Centrífuga, com motor elétrico, potência de 2CV; exclusive acessórios.   Fornecimento e colocação.</t>
  </si>
  <si>
    <t>Bomba hidráulica centrífuga, trifásica, motor elétrico de 3CV, tipo Mark Peerless DB7-C ou similar, exclusive acessórios.  Fornecimento e colocação.</t>
  </si>
  <si>
    <t>Bomba hidráulica centrífuga, trifásica, motor elétrico de 7,5CV, modelo DS9, WEG ou similar, exclusive acessórios.  Fornecimento e colocação.</t>
  </si>
  <si>
    <t>Bomba Hidráulica Centrífuga, com motor elétrico, potência de 10CV; exclusive acessórios.   Fornecimento e colocação.</t>
  </si>
  <si>
    <t>Bomba Hidráulica Centrífuga trifásica, com motor elétrico de 15CV - 220V/380V, marca Worthington modelo D-1020 ou similar, exclusive acessórios.  Fornecimento e colocação.</t>
  </si>
  <si>
    <t>Bomba Hidráulica Centrífuga, trifásica, com motor elétrico com potência de 25CV - 220V/380V, sucção de 2", elevação de 1 1/2", vazão de 40m3/h, altura de recalque de 90m, marca Alleri ou similar, exclusive acessórios.  Fornecimento e colocação.</t>
  </si>
  <si>
    <t>Bomba de eixo vertical, 1HP, 380V, diâmetro de 2" do tubo de elevação, AMT=5m, vazão de 26m3/h, modelo 1063 da Dancor, ou similar.  Fornecimento e colocação.</t>
  </si>
  <si>
    <t>Recuperação de bomba hidráulica, centrífuga, trifásica, com motor elétrico de 0,5CV, vazão de 9m3/h, compreendendo a troca de selo, gaxetas, buchas, mancal, rolamentos e a pintura externa, tipo Mark Peerless XD2-003 ou similar.</t>
  </si>
  <si>
    <t>Recuperação de bomba hidráulica, centrífuga, trifásica, com motor elétrico de 3CV, tipo Mark Peerless DBC 710 ou similar, compreendendo a troca de selo, gaxetas, buchas, mancal, rolamentos e a pintura externa.</t>
  </si>
  <si>
    <t>Recuperação de bomba hidráulica, centrífuga, trifásica, com motor elétrico de 7,5CV - 220/380V, tipo Mark Peerless DS9-009 ou similar, compreendendo a troca de selo, gaxetas, buchas, mancal, rolamentos e a pintura externa.</t>
  </si>
  <si>
    <t>Recuperação de bomba hidráulica, centrífuga, trifásica, com motor elétrico de 10CV - 220/380V, compreendendo a troca de selo, gaxetas, buchas, mancal, rolamentos e a pintura externa.</t>
  </si>
  <si>
    <t>Recuperação de bomba hidráulica, centrífuga, trifásica, com motor elétrico de 15CV - 220/380V, tipo Worthington D-1020 ou similar, compreendendo a troca de selo, gaxetas, buchas, mancal, rolamentos e a pintura externa.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</si>
  <si>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</si>
  <si>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</si>
  <si>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</si>
  <si>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</si>
  <si>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</si>
  <si>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</si>
  <si>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</si>
  <si>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</si>
  <si>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Equipamento para desobstrução de galerias (Bucket - Machine), sem operador, com as seguintes especificações mínimas: motor diesel de 12CV, avanço mecânico, jogo completo de acessórios e rebocável.  Custo horário improdutivo (motor desligado).</t>
  </si>
  <si>
    <t>Escavadeira sobre esteiras, com Clam - Shell, capacidade de 0,78m3, com operador, com material de operação e material de manutenção.  Custo horário corrido.</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</si>
  <si>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</si>
  <si>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</si>
  <si>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</si>
  <si>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Broca de metal duro para perfuratriz pneumática, com comprimento de 0,80m, série 12 (800x40)mm, haste de 7/8".  Custo horário produtivo.</t>
  </si>
  <si>
    <t>Broca de metal duro para perfuratriz pneumática, com comprimento de 1,60m, série 12 (1600x39)mm, haste de 7/8".  Custo horário produtivo.</t>
  </si>
  <si>
    <t>Broca de metal duro para perfuratriz pneumática, com comprimento de 2,40m, série 12 (2400x38)mm, haste de 7/8".  Custo horário produtivo.</t>
  </si>
  <si>
    <t>Mangueira para compressor de ar, duas lonas, diâmetro de 3/4".  Custo horário corrido por decâmetro.</t>
  </si>
  <si>
    <t>h.dam</t>
  </si>
  <si>
    <t>Compressor de ar, portátil e rebocável, sem operador, com material de operação e material de manutenção, com as seguintes especificações mínimas: motor diesel de 40CV, pressão de trabalho de 102PSI, descarga livre de 170PCM.  Custo horário produtivo.</t>
  </si>
  <si>
    <t>Compressor de ar, portátil e rebocável, sem operador, com material de operação, com as seguintes especificações mínimas: motor diesel de 40CV, pressão de trabalho de 102PSI, descarga livre de 170PCM.  Custo horário improdutivo (motor funcionando).</t>
  </si>
  <si>
    <t>Compressor de ar, portátil e rebocável, sem operador, com as seguintes especificações mínimas: motor diesel de 40CV, pressão de trabalho de 102PSI, descarga livre de 170PCM.  Custo horário improdutivo (motor desligado).</t>
  </si>
  <si>
    <t>Compressor de ar, portátil e rebocável, sem operador, com material de operação e material de manutenção, com as seguintes especificações mínimas: motor diesel de 77CV, pressão de trabalho de 102PSI, descarga livre de 250PCM.  Custo horário produtivo.</t>
  </si>
  <si>
    <t>Compressor de ar, portátil e rebocável, sem operador, com material de operação, com as seguintes especificações mínimas: motor diesel de 77CV, pressão de trabalho de 102PSI, descarga livre de 250PCM.  Custo horário improdutivo (motor funcionando).</t>
  </si>
  <si>
    <t>Compressor de ar, portátil e rebocável, sem operador, com as seguintes especificações mínimas: motor diesel de 77CV, pressão de trabalho de 102PSI, descarga livre de 250PCM.  Custo horário improdutivo (motor desligado).</t>
  </si>
  <si>
    <t>Compressor de ar, portátil e rebocável, sem operador, com material de operação e material de manutenção, com as seguintes especificações mínimas: motor diesel de 77CV, pressão de trabalho de 102PSI, descarga livre de 335PCM.  Custo horário produtivo.</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</si>
  <si>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</si>
  <si>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</si>
  <si>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material de operação e material de manutenção, com as seguintes especificações mínimas: motor diesel de 125HP, pressão de trabalho de 100PSI, descarga livre de 631PCM.  Custo horário produtivo.</t>
  </si>
  <si>
    <t>Compressor de ar, estacionário, sem operador, com material de operação, com as seguintes especificações mínimas: motor diesel de 125HP, pressão de trabalho de 100PSI, descarga livre de 631PCM.  Custo horário improdutivo (motor funcionando).</t>
  </si>
  <si>
    <t>Compressor de ar, estacionário, sem operador, com as seguintes especificações mínimas: motor diesel de 125HP, pressão de trabalho de 100PSI, descarga livre de 631PCM.  Custo horário improdutivo (motor desligado).</t>
  </si>
  <si>
    <t>Rompedor Pneumático, peso de 32,6Kg, com material de manutenção, exclusive o operador, ponteiro e mangueira, com as seguintes especificações mínimas: consumo de ar de 38,8l/s, freqüência de impactos 1110 impactos/min.  Custo horário produtivo.</t>
  </si>
  <si>
    <t>Rompedor Pneumático, peso de 32,6Kg, exclusive o operador, ponteiro e mangueira, com as seguintes especificações mínimas: consumo de ar de 38,8l/s, freqüência de impactos 1110 impactos/min.  Custo horário improdutivo (motor desligado).</t>
  </si>
  <si>
    <t>EQ 45.10 Geradores</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</si>
  <si>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</si>
  <si>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Grupo gerador transportável, com potência de 2500W, sem operador, com as seguintes especificações mínimas: motor a gasolina de 5,5CV, 110V / 240V de corrente alternada ou 12V / 8,3A de corrente contínua.  Custo horário improdutivo.</t>
  </si>
  <si>
    <t>Grupo gerador transportável sobre rodas, com potência de 80/84Kva, sem operador, com material de operação e material de manutenção, com as seguintes especificações mínimas: motor diesel de 85CV a 1800RPM e partida automática.  Custo horário produtivo.</t>
  </si>
  <si>
    <t>Grupo gerador transportável sobre rodas, com potência de 80/84Kva, sem operador, com material de operação, com as seguintes especificações mínimas: motor diesel de 85CV a 1800RPM e partida automática.  Custo horário improdutivo (motor funcionando).</t>
  </si>
  <si>
    <t>Grupo gerador transportável sobre rodas, com potência de 80/84Kva, sem operador, com as seguintes especificações mínimas: motor diesel de 85CV a 1800RPM e partida automática.  Custo horário improdutivo (motor desligado).</t>
  </si>
  <si>
    <t>Grupo gerador estacionário, com potência de 139/150Kva, sem operador, com material de operação e material de manutenção, com as seguintes especificações mínimas: motor diesel de 180CV a 1800RPM e partida automática.  Custo horário produtivo.</t>
  </si>
  <si>
    <t>Grupo gerador estacionário, com potência de 139/150Kva, sem operador, com as seguintes especificações mínimas: motor diesel de 180CV a 1800RPM e partida automática.  Custo horário improdutivo.</t>
  </si>
  <si>
    <t>EQ 45.15 Máquinas de Soldar</t>
  </si>
  <si>
    <t>Retificador de solda, elétrico, de 430A.  Custo horário corrido.</t>
  </si>
  <si>
    <t>EQ 50 Equipamentos para Sinalização de Tráfego</t>
  </si>
  <si>
    <t>EQ 50.05 Equipamentos para Sinalização Gráfica Horizontal</t>
  </si>
  <si>
    <t>Máquina demarcadora de faixas, a frio, sem operador.  Custo horário produtivo.</t>
  </si>
  <si>
    <t>Máquina demarcadora de faixas, com fusor aplicador e fusor derretedor, sem operador.  Custo horário produtivo.</t>
  </si>
  <si>
    <t>Máquina demarcadora de faixas, montada sobre caminhão, com fusor aplicador de massa termoplástica por extrusão, sem operador.  Custo horáriol produtivo.</t>
  </si>
  <si>
    <t>EQ 60 Equipamentos Auxiliares Diversos</t>
  </si>
  <si>
    <t>EQ 60.05 Talha Guincho</t>
  </si>
  <si>
    <t>Talha Guincho manual de 10Kg, sem operador, com as seguintes especificações mínimas: capacidade de içamento de 1500Kg e de tração de 1800Kg, cabo de aço com curso ilimitado, alavanca, gancho e carretel.  Custo horário corrido.</t>
  </si>
  <si>
    <t>EQ 60.10 Serra Circular</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</si>
  <si>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</si>
  <si>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</si>
  <si>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</si>
  <si>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Serra de alta potência (moto serra), sem operador, com as seguintes especificações mínimas: motor a gasolina com potência de 43Kw, sabre de 63cm.  Custo horário produtivo.</t>
  </si>
  <si>
    <t>Serra de alta potência (moto serra), sem operador, com as seguintes especificações mínimas: motor a gasolina com potência de 43Kw, sabre de 63cm.  Custo horário improdutivo.</t>
  </si>
  <si>
    <t>EQ 60.99 Diversos</t>
  </si>
  <si>
    <t>Corrente galvanizada com diâmetro do arame de 3/16", inclusive acessórios, destinada à sustentação de bombas submersíveis até 60Kg.  Fornecimento.</t>
  </si>
  <si>
    <t>Equipamento com circuito fechado de televisão, para inspeção em galerias de águas pluviais e de esgoto sanitário, com caminhoneta para 09 passageiros com motorista, material de operação e material de manutenção, sem operador.  Custo horário produtivo.</t>
  </si>
  <si>
    <t>Roçadeira costal motorizada, sem operador, com as seguintes especificações mínimas: motor a gasolina de dois tempos, potência de 1,7Kw.  Custo horário produtivo.</t>
  </si>
  <si>
    <t>Roçadeira costal motorizada, sem operador, com as seguintes especificações mínimas: motor a gasolina de dois tempos, potência de 1,7Kw.  Custo horário improdutivo (motor desligado).</t>
  </si>
  <si>
    <t>Estação total eletrônica TOPCON, GTS236W ou similar, com bateria, tripé, prisma, acessórios e software de coleta de dados.</t>
  </si>
  <si>
    <t>Receptor GPS TOPCON, Hiper L1 + L2 ou similar, coletor de dados, tripé, acessórios e licença software.</t>
  </si>
  <si>
    <t>Teodolito eletrônico, com tripé, bateria, recarregador e demais acessórios, sem equipe de topografia.  Custo horário produtivo.</t>
  </si>
  <si>
    <t>ES Esquadrias</t>
  </si>
  <si>
    <t>ES 05 Esquadrias de Ferro</t>
  </si>
  <si>
    <t>ES 05.05 Portas</t>
  </si>
  <si>
    <t>Porta de enrolar em chapa raiada nº 24, completa, com guias eixos e molas, com fechadura no centro e cadeado de piso, inclusive este.  Fornecimento e instalação.</t>
  </si>
  <si>
    <t>Porta de ferro em barra chata de 1 1/4" medindo: (0,40x0,90)m.  Fornecimento e instalação.</t>
  </si>
  <si>
    <t>Porta de ferro em barras horizontais de (1 1/4"x1/4"), a cada 10cm, contorno do mesmo material, revestida com chapa de ferro galvanizado nº 16, guarnição em cantoneira de (1 1/2"x1/8"), com fecho para cadeado de 30mm, exclusive este.  Fornecimento e instalação.</t>
  </si>
  <si>
    <t>Porta de ferro, com largura 1m, em barra de (1 1/4"x5/16"), cantoneira (1 1/2"x1/8"), 3 dobradiças (4"x3"), referência 1244G e (3"x2 1/2"), Pagé ou similar.  Fornecimento e instalação.</t>
  </si>
  <si>
    <t>Porta tipo grade de ferro com 2 folhas de abrir, grade de (10x10)cm, confeccionada em barra de (1/2"x1/4"), tubular de (70x30)cm, com pintura eletrostática na cor azul, altura de 2,14m e largura de 2,40m.  Fornecimento e instalação.</t>
  </si>
  <si>
    <t>Porta tipo grade de ferro com 2 folhas de abrir, grade de (10x10)cm, confeccionada em barra de (1/2"x1/4"), tubular de (70x30)cm, vidro plano  transparente de 5mm e pintura eletrostática na cor azul, altura de 2,14m e largura de 2,40m.  Fornecimento e instalação.</t>
  </si>
  <si>
    <t>Portinhola para alçapão, cisterna ou caixa d'água elevada em chapa de ferro galvanizada nº 16, medindo: (0,80x0,80)m, com guarnição e alça para fechamento a cadeado, exclusive este.  Fornecimento e instalação.</t>
  </si>
  <si>
    <t>ES 05.10 Portas Corta-Fogo</t>
  </si>
  <si>
    <t>Porta corta-fogo de (90x210)cm com 4,5cm de espessura, revestida de chapa de aço, tendo marcos do mesmo material e 3 pares de dobradiças com mola, fabricação Brasmet ou similar.  Fornecimento e instalação.</t>
  </si>
  <si>
    <t>ES 05.15 Portões</t>
  </si>
  <si>
    <t>Portão de chapa de ferro galvanizado, com espessura de 0,5mm, com altura entre 2m e 3m e área total de 6m2 a 9m2, exclusive fechadura.</t>
  </si>
  <si>
    <t>Portão de chapa de ferro galvanizado de nº 16, com 2,5 a 3m de altura e área total de 6 a 9m2, em 2 folhas, sobre estrutura de marcos perfilados, com 5 pares de dobradiça extra fortes em cada folha, exclusive fechadura.  Fornecimento.</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</si>
  <si>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</si>
  <si>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</si>
  <si>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</si>
  <si>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Portão de ferro, em 2 folhas, medindo: (2,10x1,60)m cada uma, em barras verticais em aço redondo de 1/2", espaçados de 15cm, contorno em barra chata de (2"x5/8"), inclusive ferragens e pintura.  Fornecimento e instalação.</t>
  </si>
  <si>
    <t>Portão de ferro, em 2 folhas, medindo: (2,27x2,20)m, barras verticais, em aço com diâmetro de 3/4", espaçamento entre eixos de 0,12m, contorno em barras de aço com diâmetro de (2"x1/2"), inclusive ferragens.  Fornecimento e instalação, inclusive pintura.</t>
  </si>
  <si>
    <t>Portão de ferro, medindo: (2x2,90)m, sendo 1m fixo e 1m móvel, em barras verticais de ferro com diâmetro de 3/4", com espaçamento entre eixos de 0,12m, contorno em barras de (2"x1/2"), inclusive ferragens.  Fornecimento e instalação, inclusive pintura.</t>
  </si>
  <si>
    <t>Portão de ferro, em 2 folhas, medindo: (2,27x3,00)m, barras verticais em aço com diâmetro de 3/4", espaçamento entre eixos de 0,12m, contorno em barra chata de aço de (2"x12"), inclusive ferragens.  Fornecimento e instalação, inclusive pintura.</t>
  </si>
  <si>
    <t>Portão em 2 folhas, medindo: (3,00x1,20)m, constituindo-se de 2 quadros com 2 travamentos horizontais em tubo de ferro galvanizado de 4", fixados em montantes do mesmo material, conforme projeto RIOZOO.  Fornecimento e instalação.</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</si>
  <si>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</si>
  <si>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</si>
  <si>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</si>
  <si>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Portão de ferro, confeccionado em barra redonda ou perfil de 5/8", pintada com 1 demão de zarcão verde, inclusive fechadura e cadeado.  Fornecimento e instalação.</t>
  </si>
  <si>
    <t>ES 05.20 Janelas</t>
  </si>
  <si>
    <t>Basculante de ferro em caixilho de cantoneira de 3/4", básculas de cantoneira de 5/8",  alavanca com punho cromado.  Fornecimento e instalação.</t>
  </si>
  <si>
    <t>Janela basculante em ferro, medindo (100x100)cm, fixação de vidros, exclusive estes, mediante massa.  Fornecimento e instalação.</t>
  </si>
  <si>
    <t>Janela basculante em ferro, medindo (150x150)cm, fixação de vidros, exclusive estes, mediante massa.  Fornecimento e instalação.</t>
  </si>
  <si>
    <t>Janela basculante em ferro, medindo (150x200)cm, fixação de vidros, exclusive estes, mediante massa.  Fornecimento e instalação.</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</si>
  <si>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</si>
  <si>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</si>
  <si>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Cerca em tubo de ferro galvanizado de 4" em módulos de (3,00x1,20)m, constituindo-se cada módulo por 2 montantes de 1,20m de altura e 2 travamentos horizontais com 3m.</t>
  </si>
  <si>
    <t>mod</t>
  </si>
  <si>
    <t>Grade de ferro formada por barras de ferros chatos verticais de (1 1/2"x3/8") e barras horizontais de (2"x3/8"), com montantes de (1 1/2"x1 1/2") a cada 2m.  Fornecimento e instalação.</t>
  </si>
  <si>
    <t>Grade de ferro para proteção de janela ou aparelhos de ar condicionado, formado por barras quadradas de 3/8", chumbadas na alvenaria.  Fornecimento e instalação.</t>
  </si>
  <si>
    <t>Grade pantográfica de ferro para janelas ou portas, em perfis de 3/4" com altura até 2,20m correndo sobre canaletas com fecho para instalação de cadeado, inclusive este.  Fornecimento e instalação.</t>
  </si>
  <si>
    <t>Gradil em aço redondo de 1/2", espaçados de 15cm, montantes em aço redondo de 2" e 2 barras chatas de (2"x5/8") horizontais, tendo 2,50m de largura e 1,60m de altura, conforme projeto FPJ, inclusive pintura.  Fornecimento e instalação.</t>
  </si>
  <si>
    <t>Gradil em barras de aço com diâmetro de 3/4", formando módulos de 2m, com 1,80m de altura, conforme projeto FPJ.  Fornecimento e instalação.</t>
  </si>
  <si>
    <t>Gradil em barras de aço de 3/4", espaçadas de 12cm, montantes em barra quadrada de 2" e 2 barras chatas de (2"x1/2") horizontais, tudo em 2m de largura e 1,35m de altura.  Fornecimento e instalação, inclusive pinrtura.</t>
  </si>
  <si>
    <t>Haste em barra de aço de 3/4", para fixação de gradil em muro.  Soldada em gradil e chumbada no muro, inclusive pintura.</t>
  </si>
  <si>
    <t>Gradil de ferro, altura de 0,85m, com montantes a cada 1,30m em barras verticais quadradas de (1"x1"), fixadas em blocos de concreto de (0,20x0,20x0,20)m, soldadas em 2 barras horizontais, superior e inferior, de (1 1/2"x3/8").  Fornecimento e instalação, inclusive pintura.</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</si>
  <si>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</si>
  <si>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Gradil de ferro, altura de 1,20m, em barras verticais quadradas de 5/8" e espaçadas de 12,50cm, soldadas em duas barras, superior e inferior de (1 1/2"x1/4"), montantes a cada 1,50m em barras de (1 1/2"x3/8").  Fornecimento e instalação, inclusive pintura.</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</si>
  <si>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</si>
  <si>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</si>
  <si>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Gradil de ferro em ferro confeccionado em barra redonda de 5/8", pintada com 1 demão de zarcão verde.  Fornecimento e instalação.</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</si>
  <si>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</si>
  <si>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</si>
  <si>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</si>
  <si>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</si>
  <si>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Gradil de ferro em módulo de 2,10m de comprimento com altura de 2,60m, barra redonda de 5/8", barra chata de (1 1/2"x1/4"), tubo de ferro galvanizado de 3", conforme projeto FPJ.  Fornecimento e instalação, inclusive pintura.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</si>
  <si>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</si>
  <si>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</si>
  <si>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</si>
  <si>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Gradil eletrofundido tipo Orsometal ou similar, na malha (65x132)mm e barra portante (25x2)mm, fio 5, montantes (2120x76x8)mm, parafusos, pintura eletrostática nas cores verde ou cinza; inclusive montagem.</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</si>
  <si>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</si>
  <si>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</si>
  <si>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</si>
  <si>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</si>
  <si>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Tela para proteção em arame galvanizado nº 12, soldada em cantoneira de ferro em "L" de  (1 1/2"x1 1/2"x3/16"), fixada em alvenaria.  Fornecimento e instalação.</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</si>
  <si>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</si>
  <si>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Recuperação de gradil, módulo de (2,40 x 2,20) m, considerando-se a substituição de partes das barras redondas de aço de 1 1/4", verticais inferiores, anueto, ponta de lança e pinha, decapagem e pintura do módulo.</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</si>
  <si>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</si>
  <si>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</si>
  <si>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Chapa de aço SAE 1006/10-LF, perfurada, furos redondos de 1,80mm, longitudinalmente, distância entre furos de 2,55mm (de centro), nas dimensões de (2000x1000x1,00)mm.  Fornecimento.</t>
  </si>
  <si>
    <t>pc</t>
  </si>
  <si>
    <t>Chapa de aço SAE 1006/10-LF, perfurada, furos redondos, de 6,35mm longitudinalmente, distância entre furos de 9,00mm (de centro), nas dimensões de (2000x1000x1,50)mm.  Fornecimento.</t>
  </si>
  <si>
    <t>ES 05.30 Corrimões e Guarda-Corpos</t>
  </si>
  <si>
    <t>Corrimão de tubo de ferro galvanizado com diâmetro de 1 1/4", preso por chumbadores a cada metro.  Fornecimento e instalação.</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</si>
  <si>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</si>
  <si>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</si>
  <si>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Guarda-corpo de ferro galvanizado, com módulo de 2,20m de comprimento, com dois tubos de 2" na horizontal, pilaretes de concreto com seção (20x20)cm e 1m de altura, incluindo todos os materiais e pintura a óleo.  Fornecimento e instalação.</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</si>
  <si>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</si>
  <si>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Guarda-corpo de tubo de ferro galvanizado com dois montantes em tubo de 1", uma travessa superior em tubo de 2" e duas travessas inferiores em tubo de 1", em módulos de 2,20m de comprimento e 1m de altura, inclusive pintura a óleo.  Fornecimento e instalação.</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</si>
  <si>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</si>
  <si>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Guarda-corpo de tubos de aço galvanizado soldados, formando módulos de 2,20m de comprimento e 1m de altura, com 3 montantes de 2" de diâmetro chumbados no concreto, travessa superior de 2" e travessa inferior e intermediária de 1".  Fornecimento e instalação.</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</si>
  <si>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</si>
  <si>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</si>
  <si>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</si>
  <si>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Escada em ferro de 3/4", com 3m de altura, considerando 10 degraus espaçadas de 30cm.  Fornecimento e instalação.</t>
  </si>
  <si>
    <t>Escada de marinheiro, com largura de 0,40m, executada em barras de (1 1/2"x1/4"), sendo os degraus em ferro redondo de 5/8".  Espaçados de 0,30cm.  Fornecimento e instalação.</t>
  </si>
  <si>
    <t>ES 05.99 Diversos</t>
  </si>
  <si>
    <t>Barra de ferro vertical de 1 1/4" com 1,50m de altura, fixadas em 2 barras horizontais de (2 1/2"x5/8") (exclusive estas), inclusive 1 ponta de lança e 4 anuetos.  Fornecimento e instalação.</t>
  </si>
  <si>
    <t>Estrutura de fixação de quadros constituído por barra chata de ferro de (2"x3/8").  Fornecimento e instalação.</t>
  </si>
  <si>
    <t>Estrutura de sustentação para gaiolas, em módulo de 1,80m com 2 barras quadradas de 1" em paralelo, com 2 montantes em tubo de ferro galvanizado de 3", sendo 0,50m livre e 0,20m enterrado, conforme projeto RIOZOO.  Fornecimento e instalação.</t>
  </si>
  <si>
    <t>Estrutura de sustentação para gaiolas, em módulo de 1,80m com 2 barras quadradas de 1" em paralelo, com 2 montantes em tubo de ferro galvanizado de 3", sendo 3m livres e 0,50m enterrado, conforme projeto RIOZOO.  Fornecimento e instalação.</t>
  </si>
  <si>
    <t>Gaiola de (1,50x1,50x2)m montada em estrutura de cantoneira de ferro por (1 1/2"x1 1/2"x3/16"), conforme projeto RIOZOO.  Fornecimento e instalação.</t>
  </si>
  <si>
    <t>Gaveta em chapa de aço de 1/2" nas dimensões de altura de 10cm, largura de 20cm e comprimento de 30cm, conforme projeto RIOZOO.  Fornecimento e instalação.</t>
  </si>
  <si>
    <t>Grelha de ferro, fixada pelo interior da edificação, confeccionada em barra de (1/2"x1/4"), malha de (5x5)cm, com pintura eletrostática, na cor azul, com altura de 0,70m e largura de 2,40m.  Fornecimento e instalação.</t>
  </si>
  <si>
    <t>Pinha de ferro fundido com 35cm de altura, fixada em montante de ferro (exclusive este).  Fornecimento e instalação.</t>
  </si>
  <si>
    <t>Ponta de lança de ferro fundido com 12cm de altura, fixada em barra redonda de 1 1/4" (exclusive esta).  Fornecimento e instalação.</t>
  </si>
  <si>
    <t>Quadro de (2,05x2,05)m montado em cantoneira de ferro de (1 1/2"x3/16") e tela losangular galvanizada de 1 1/2", fio 8, fixação em plano horizontal.  Fornecimento e instalação.</t>
  </si>
  <si>
    <t>Quadro de (2,05x2,05)m montado em cantoneira de ferro de (1 1/2"x3/16"), e tela losangular galvanizada de 1 1/2" (37,5x37,5)mm, fio 12, fixação em plano horizontal.  Fornecimento e instalação.</t>
  </si>
  <si>
    <t>Quadro de (2,05x2,05)m montado em cantoneira de ferro de (1 1/2"x3/16"), barra chata de (1 1/2"x1/4") e tela losangular galvanizada de 1" (25x25)mm, fio 12, fixação em plano vertical.  Fornecimento e instalação.</t>
  </si>
  <si>
    <t>Suporte para aparelho de ar condicionado de 1 a 2HP, em cantoneira de ferro de (1/4"x1 1/8").  Fornecimento e instalação.</t>
  </si>
  <si>
    <t>Tela em chapa de metal expandido, malha losangular de (8"x3"), em chapa de 3/16".  Fornecimento e instalação.</t>
  </si>
  <si>
    <t>Tela para proteção de janela, varanda e vãos com malha de 5cm x 5cm e fio 2mm, fixada na alvenaria através de gancho galvanizado de 8cm.  Fornecimento e colocação.</t>
  </si>
  <si>
    <t>ES 10 Esquadrias de Madeira</t>
  </si>
  <si>
    <t>ES 10.05 Aduelas, Marcos e Alizares</t>
  </si>
  <si>
    <t>Aduela de madeira aparelhada de (13 x 3)cm, com rebaixo.  Fornecimento e instalação.</t>
  </si>
  <si>
    <t>Aduela de madeira aparelhada de (14 x 3)cm, com rebaixo.  Fornecimento e instalação.</t>
  </si>
  <si>
    <t>Alizar de madeira aparelhada, de (5 x 2)cm.  Fornecimento e instalação.</t>
  </si>
  <si>
    <t>Marco de madeira aparelhada de (7 x 3)cm.  Fornecimento e instalação.</t>
  </si>
  <si>
    <t>ES 10.10 Portas e Portinholas de Compensado</t>
  </si>
  <si>
    <t>Porta em madeira maciça aparelhada, folheada nas duas faces com 3cm de espessura.  Fornecimento e instalação, exclusive fornecimento de ferragens, aduelas e alizares.</t>
  </si>
  <si>
    <t>Porta compensada, de (60x210x3)cm, folheada nas duas faces.  Fornecimento e instalação exclusive fornecimento de ferragems, aduela e alizares.</t>
  </si>
  <si>
    <t>Porta compensada, de (70x210)cm, folheada nas 2 faces.  Fornecimento e instalação exclusive fornecimento de ferragens, aduela e alizares.</t>
  </si>
  <si>
    <t>Porta compensada, de (100x210)cm, folheada nas 2 faces.  Fornecimento e instalação, exclusive fornecimento de ferragens, aduela e alizares.</t>
  </si>
  <si>
    <t>Porta compensada, de (60 x 210 x 3)cm, folheada nas 2 faces, inclusive guarnição, sendo a aduela de (13 x 3)cm e alizares de (5 x 2)cm.  Fornecimento e instalação, exclusive fornecimento das ferragens.</t>
  </si>
  <si>
    <t>Porta compensada, de (70 x 210 x 3)cm, folheada nas 2 faces, inclusive guarnição, sendo a aduela de (13 x 3)cm e alizares de (5 x 2)cm.  Fornecimento e instalação, exclusive fornecimento de ferragens.</t>
  </si>
  <si>
    <t>Porta compensada, de (80 x 210 x 3)cm, folheada nas 2 faces, inclusive guarnição, sendo a aduela de (13 x 3)cm e alizares de (5 x 2)cm.  Fornecimento e instalação, exclusive fornecimento de ferragens.</t>
  </si>
  <si>
    <t>Porta compensada, revestida com fórmica de espessura de 1mm, de (80 x 210)cm, marco (7 x 3)cm.  Fornecimento e instalação, exclusive fornecimento de ferragens.</t>
  </si>
  <si>
    <t>Porta compensada, revestida com fórmica de espessura de 1mm, de (120 x 210)cm, marco (7 x 3)cm.  Fornecimento e instalação, exclusive o fornecimento de ferragens.</t>
  </si>
  <si>
    <t>Porta lisa de fibra de madeira prensada tipo Duradoor ou similar, de (70x210)cm para acabamento.  Fornecimento e instalação, exclusive fornecimento de ferragens, aduela e alizares.</t>
  </si>
  <si>
    <t>Porta lisa de fibra de madeira prensada tipo Duradoor ou similar, de (80x210)cm, para acabamento.  Fornecimento e instalação, exclusive fornecimento de ferragens, aduela e alizares.</t>
  </si>
  <si>
    <t>Porta compensada, de (120 x 210 x 3)cm, em 2 folhas, inclusive guarnição, sendo a aduela de (13 x 3)cm, alizares de (5 x 2)cm.  Fornecimento e instalação, exclusive fornecimento de ferragens.</t>
  </si>
  <si>
    <t>Porta compensada, de (140 x 210 x 3)cm, em 2 folhas, inclusive guarnição, sendo a  aduela (13 x 3)cm e alizares de  (5 x 2)cm.  Fornecimento e instalação, exclusive fornecimento de ferragens.</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</si>
  <si>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</si>
  <si>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Porta de correr compensada, de (80 x 210 x 3)cm, pendurada em roldanas, correndo dentro do trilho oco, guiada por canaleta embutida no piso com marco de (7 x 3)cm.  Fornecimento e instalação, exclusive fornecimento de ferragens, do trilho e das roldanas.</t>
  </si>
  <si>
    <t>Porta de serviço, de (70x210)cm, com almofada na parte inferior e acima, veneziana e caixilho para vidro com postigo.  Fornecimento e instalação, exclusive fornecimento de ferragens, marcos e alizares.</t>
  </si>
  <si>
    <t>Porta de serviço, de (80x210x3)cm, com almofada na parte inferior e acima, veneziana e caixilho para vidro com postigo.  Fornecimento e instalação, exclusive fornecimento de ferragens, marcos e alizares.</t>
  </si>
  <si>
    <t>Portinhola em chapa de madeira compensada, de 20mm, para fechamento de quadros de luz ou armários, inclusive guarnição, exclusive ferragens.</t>
  </si>
  <si>
    <t>ES 10.15 Portas em Madeira Maciça</t>
  </si>
  <si>
    <t>Porta mexicana, de (70 x 210 x 3)cm, inclusive guarnição, sendo a aduela de (13 x 3)cm e alizares de (5 x 2)cm.  Fornecimento e instalação, exclusive fornecimento das ferragens.</t>
  </si>
  <si>
    <t>Porta mexicana, de (80 x 210 x 3)cm, inclusive guarnição, sendo a aduela de (13 x 3)cm e alizares de (5 x 2)cm.  Fornecimento e instalação, exclusive fornecimento das ferragens.</t>
  </si>
  <si>
    <t>Porta com painel de veneziana, de (70x210)cm.  Fornecimento e instalação, exclusive fornecimento de ferragens, aduela e alizares.</t>
  </si>
  <si>
    <t>Porta com painel de veneziana, de (70 x 210 x 3)cm, inclusive guarnição, sendo a aduela de (13 x 3)cm e alizares de (5 x 2)cm.  Fornecimento e instalação, exclusive fornecimento de ferragens.</t>
  </si>
  <si>
    <t>Porta com painel de veneziana, de (70 x 210 x 3)cm, inclusive guarnição, sendo a aduela de (14 x 3)cm e alizares de (5 x 2)cm.  Fornecimento e instalação, exclusive fornecimento de ferragens.</t>
  </si>
  <si>
    <t>Porta com painel de veneziana, para PC, de (300 x 200 x 3)cm, em 4 folhas guarnição de marco, de (7 x 3)cm.  Fornecimento e instalação, exclusive fornecimento de ferragens.</t>
  </si>
  <si>
    <t>ES 10.20 Janelas</t>
  </si>
  <si>
    <t>Janela basculante em madeira, medindo: (0,80 x 1,45)m, com 3 folhas, com acabamento para pintura.  Exclusive pintura, vidro e ferragem.  Fornecimento e instalação.</t>
  </si>
  <si>
    <t>Janela de correr em madeira medindo: (110 x 140)cm, com 2 folhas, inclusive guarnição.  Fornecimento e instalação, exclusive fornecimento de ferragens.</t>
  </si>
  <si>
    <t>Janela de correr em madeira, medindo: (150 x 150 x 3,5)cm, com 2 folhas, para vidro, com bandeira em caixilho de vidro, inclusive guarnição.  Fornecimento e instalação, exclusive fornecimento de ferragens.</t>
  </si>
  <si>
    <t>Janela de correr em madeira, medindo: (150 x 150 x 3,5)cm, com 2 folhas, para vidro, com bandeira em caixilho de vidro, inclusive guarnição, sendo a aduela de (13 x 3)cm, e alizares de (5 x 2)cm.  Fornecimento e coloção, exclusive fornecimento de ferragens.</t>
  </si>
  <si>
    <t>Janela de madeira medindo: (300 x 200)cm, tipo caixilho para vidro, bandeira em veneziana, com 2 folhas de correr, inclusive guarnição, com acabamento para pintura.  Exclusive pintura, vidro e ferragem.  Fornecimento e instalação.</t>
  </si>
  <si>
    <t>Janela de correr em madeira, medindo: (210 x 140)cm, com 4 folhas, inclusive guarnição.  Fornecimento e instalação, exclusive fornecimento de ferragens.</t>
  </si>
  <si>
    <t>Janela guilhotina em madeira, medindo: (150 x 150 x 3)cm, com 2 folhas, inclusive guarnição com marco duplo, em caixilho para vidro, presos em borboletas.  Fornecimento e instalação, exclusive fornecimento de ferragem.</t>
  </si>
  <si>
    <t>Janela guilhotina de madeira maciça medindo: (150 x 150 x 3,5)cm, com 2 folhas, em caixilho para vidro, marco duplo, com caixas para contra pesos.  Fornecimento e instalação, exclusive fornecimento de ferragens.</t>
  </si>
  <si>
    <t>Janela veneziana em madeira, medindo: (100 x 100 x 3)cm, tipo VVP, vidro e postigo em 2 folhas, inclusive guarnição com marco de (7 x 3)cm e alizar(5 x 2)cm.  Exclusive fornecimento de ferragem.  Fornecimento e instalação.</t>
  </si>
  <si>
    <t>Janela veneziana em madeira, medindo: (120 x 150 x 3)cm, tipo VVP, vidro e postigo em 2 folhas, inclusive guarnição com marco de (7 x 3)cm e alizar (5 x 2)cm.  Exclusive fornecimento de ferragem.  Fornecimento e instalação.</t>
  </si>
  <si>
    <t>Janela em veneziana de madeira medindo: (230 x 80)cm, com 2 folhas de correr, inclusive guarnição, com acabamento para pintura.  Exclusive pintura, vidro e ferragem.  Fornecimento e instalação.</t>
  </si>
  <si>
    <t>ES 10.25 Peças de Madeira</t>
  </si>
  <si>
    <t>Compensado - chapa de madeira compensada, de 6mm de espessura medindo: (2,20 x 1,60)m.  Fornecimento.</t>
  </si>
  <si>
    <t>Compensado - chapa de madeira compensada, de 8mm de espessura, medindo: (2,20 x 1,60)m.  Fornecimento.</t>
  </si>
  <si>
    <t>Compensado - chapa de madeira compensada, de 15mm de espessra, medindo: (2,20 x 1,60)m.  Fornecimento.</t>
  </si>
  <si>
    <t>Compensado - chapa de madeira compensada, de 20mm de espessura, medindo: (2,20 x 1,60m).  Fornecimento.</t>
  </si>
  <si>
    <t>Compensado - chapa de madeira compensada, de 25mm de espessura, medindo: (2,20 x 1,60)m.  Fornecimento.</t>
  </si>
  <si>
    <t>Compensado naval de 10mm (chapa de 2,20x1,10)m.  Fornecimento.</t>
  </si>
  <si>
    <t>Compensado naval de 14mm (chapa de 2,20x1,10)m.  Fornecimento.</t>
  </si>
  <si>
    <t>Madeira de reflorestamento, em tora, até 6m de comprimento, diâmetro de 12cm - Fornecimento.</t>
  </si>
  <si>
    <t>Madeira de reflorestamento, em tora, até 10m de comprimento, com diâmetro de 15cm - Fornecimento.</t>
  </si>
  <si>
    <t>Madeira de reflorestamento, em tora, auto clavada, até 10m de comprimento, com diâmetro de 15cm - Fornecimento.</t>
  </si>
  <si>
    <t>Madeira de reflorestamento, em tora, até 10m de comprimento, com diâmetro de 25cm - Fornecimento.</t>
  </si>
  <si>
    <t>Peça em madeira aparelhada, de (5 x 2,5)cm.  Fornecimento.</t>
  </si>
  <si>
    <t>Peça (pranchão) em madeira serrada, de (2"x8").  Fornecimento.</t>
  </si>
  <si>
    <t>Peça em madeira aparelhada, de (1,5 x 5)cm.  Fornecimento.</t>
  </si>
  <si>
    <t>Peça em madeira serrada, de (7,5cm x 7,5cm / 3" x 3").  Fornecimento.</t>
  </si>
  <si>
    <t>Peça em madeira serrada, de (7,5cm x 11,25cm / 3" x 4 1/2").  Fornecimento.</t>
  </si>
  <si>
    <t>Peça em madeira serrada, seção (7,5cm x 15cm / 3" x 6").  Fornecimento.</t>
  </si>
  <si>
    <t>Peça de madeira serrada, de (7,5 x 15)cm.  Fornecimento.</t>
  </si>
  <si>
    <t>ES 10.30 Prateleiras</t>
  </si>
  <si>
    <t>Prateleira em chapa compensado de 20mm de espessura, com largura de 40cm, encabeçada com sarrafo aparelhado de (2 x 2)cm, sobre cantoneiras de ferro.  Fornecimento e instalação.</t>
  </si>
  <si>
    <t>Prateleira em compensado, com espessura 2cm, largura 40cm, revestida em fórmica nas 2 faces e espessura, sobre cantoneira de ferro.</t>
  </si>
  <si>
    <t>Prateleira em chapa de compensado de 20mm de espessura, com largura de 50cm, encabeçada com sarrafo aparelhado de (2 x 2)cm, sobre cantoneiras de ferro.  Fornecimento e instalação.</t>
  </si>
  <si>
    <t>Prateleira em compensado, com espessura 2cm, largura 50cm, revestida em fórmica nas 2 faces e espessura, sobre cantoneira de chapa de ferro com abas iguais de 1"x1/8".</t>
  </si>
  <si>
    <t>Prateleira em chapa de compensado de 20mm de espessura, com largura de 60cm, encabeçada com sarrafo aparelhado de (2 x 2)cm, sobre cantoneiras de ferro.  Fornecimento e instalação.</t>
  </si>
  <si>
    <t>Prateleira em compensado, com espessura 2cm, largura 60cm, revestida em fórmica nas 2 faces e espessura, sobre cantoneira de ferro.</t>
  </si>
  <si>
    <t>Prateleira em compensado, com espessura 2cm, largura 60cm, revestida em fórmica nas 2 faces e espessura, sobre cantoneira de chapa de ferro com abas iguais de 1"x1/8".</t>
  </si>
  <si>
    <t>ES 10.35 Quadros</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</si>
  <si>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</si>
  <si>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Quadro mural em compensado, de 10mm, inclusive moldura de madeira aparelhada.  Fornecimento e instalação.</t>
  </si>
  <si>
    <t>Quadro mural de Celotex ou similar com flanelógrafo, medindo: (5,85x1,20)m, moldura de madeira aparelhada envernizada.  Fornecimento e instalação.</t>
  </si>
  <si>
    <t>ES 10.99 Diversos</t>
  </si>
  <si>
    <t>Balcão basculável em compensado naval de 10mm, com acabamento de fórmica, medindo: (1,50x0,30)m.  Fornecimento e instalação.</t>
  </si>
  <si>
    <t>Barra em madeira maciça, de (20 x 2,5)cm, aparelhada em uma face e nos topos, para proteção de paredes de salas de aula.  Fornecimento e instalação.</t>
  </si>
  <si>
    <t>Caixilho fixo, em madeira maciça aparelhada, modulado, com 3cm de espessura, para aplicação de vidro, exclusive a guarnição.  Fornecimento e instalação.</t>
  </si>
  <si>
    <t>Caixilho fixo, em madeira maciça aparelhada, modulado com 3cm de espessura, em venezianas, exclusive a guarnição.  Fornecimento e instalação.</t>
  </si>
  <si>
    <t>Cerca de sarrafos verticais em madeira maciça aparelhada, (1,5 x 4)cm e 120cm de altura, pregados sobre sarrafos horizontais de (5 x 5)cm, apoiados sobre montantes de (7,5 x 7,5)cm, espaçados de 2m.  Fornecimento e instalação.</t>
  </si>
  <si>
    <t>Cerca divisória em madeira de reflorestamento, tratada, com Pentox ou similar, módulo de 12,30, com diâmetro de 0,15m, altura variável de 1m a 1,50m livre, 1m enterrado, espaçados de 1,35m com 5 fios corridos de arame galvanizado nº 12 (módulo).</t>
  </si>
  <si>
    <t>Corrimão de madeira aparelhada e envernizada, nas dimensões (5 X 2,50)cm, fixado em parede por grampos metálicos. Fornecimento e instalação.</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</si>
  <si>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</si>
  <si>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Deck em madeira aparelhada, com assoalho de (20 x 2)cm, vigas longitudinais de (7,5 x 15)cm, transversais de (10 x 15)cm, guarda-corpo composto de peças de (15 x 15)cm e (20 x 2,5)cm, conforme projeto.  Fornecimento e instalação.</t>
  </si>
  <si>
    <t>Esquadrias, armários, bancas e balcões de madeira com revestimento em laminado melamínico texturizado, com espessura 1,3mm.  Fornecimento e instalação.</t>
  </si>
  <si>
    <t>Estrado em madeira serrada, formado por ripas com intervalo de 2,5cm e apoiados em travessas de (7,5 x 7,5)cm espaçadas em 10cm, fixadas com parafusos de latão de 1 1/2".  Fornecimento e instalação.</t>
  </si>
  <si>
    <t>Estrutura treliçada para fixação de luminárias, conforme projeto RIO-URBE.  Fornecimento e instalação.</t>
  </si>
  <si>
    <t>Frisos em madeira aparelhada, de (3 x 1,5)cm, boleado.  Fornecimento e instalação.</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</si>
  <si>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</si>
  <si>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Ninho para passarinho em madeira serrada, conforme projeto RIOZOO.  Fornecimento e instalação.</t>
  </si>
  <si>
    <t>Porta acústica Somax ou similar, 46db referência PS2, nas dimensões de (1800x2100)mm, inclusive fechadura com maçaneta, cilindro e marco removível.  Fornecimento e instalação.</t>
  </si>
  <si>
    <t>Porta acústica Somax ou similar, 56db referência PS1, nas dimensões de (1600x2100)mm, inclusive ferragens anti-pânico e marco removível.  Fornecimento e instalação.</t>
  </si>
  <si>
    <t>Porta acústica Somax ou similar, 56db referência PS3 e PS4, nas dimensões de (2000x2100)mm, inclusive ferragens anti-pânico e marco removível.  Fornecimento e instalação.</t>
  </si>
  <si>
    <t>ES 15 Esquadrias de Alumínio</t>
  </si>
  <si>
    <t>ES 15.05 Portas</t>
  </si>
  <si>
    <t>Porta de alumínio anodizado, medindo: (0,80x2,10)m, tendo 1 contra-pinázio dividindo a esquadria em 2 vazios para vidro, em perfis série 25.  Fornecimento e instalação, exclusive fechaduras.</t>
  </si>
  <si>
    <t>Porta de alumínio anodizado, medindo: (1,50x2,10)m, em 2 folhas de abrir, tendo 1 contra-pinázio dividindo a esquadria em 2 vazios para vidro, em perfis série 25.  Fornecimento e instalaçãoo, exclusive fechadura.</t>
  </si>
  <si>
    <t>Porta de alumínio anodizado natural, perfil série 25, em veneziana.  Fornecimento e instalação.</t>
  </si>
  <si>
    <t>Porta de correr em alumínio, em perfis série 30, com marco.  Fornecimento e instalação, exclusive fechadura.</t>
  </si>
  <si>
    <t>ES 15.10 Janelas</t>
  </si>
  <si>
    <t>Janela de alumínio anodizado, tipo projetante medindo: (0,60x0,90)m, com 1 painel projetante, provida de haste de comando, em perfis série 25.  Fornecimento e instalação.</t>
  </si>
  <si>
    <t>Janela de alumínio anodizado, fosco, tipo Maxim-Air ou similar, série 25, com 50cm de altura, em 4 módulos de 1m cada, com parte inferior fixa.  Fornecimento e instalação.</t>
  </si>
  <si>
    <t>Janela de alumínio anodizado, fosco, tipo Maxim-Air ou similar, série 25, com 90cm de altura, em 4 módulos de 1m cada, com parte inferior fixa.  Fornecimento e instalação.</t>
  </si>
  <si>
    <t>Janela de alumínio anodizado, natural fosco, em perfis extrutados, liga ASTM 6063, dureza T5, medindo: (9,50x1,75)m, conforme projeto Sambódromo.  Fornecimento e instalação.</t>
  </si>
  <si>
    <t>Janela projetante de alumínio anodizado, tipo maxim-air, em perfis série 25, com 1painel deslizante-projetante.  Fornecimento e instalação.</t>
  </si>
  <si>
    <t>Janela de correr de alumínio anodizado, em perfis série 28, com 2 folhas de correr.  Fornecimento e instalação.</t>
  </si>
  <si>
    <t>Janela de correr de alumínio anodizado, em perfis série 28, com 2 folhas de correr e bandeira de 0,50m com 2 painéis basculantes.  Fornecimento e instalação.</t>
  </si>
  <si>
    <t>Janela basculante em alumínio anodizado, perfis Série 28, com 1 ordem e báscula inferior fixa.  Fornecimento e instalação.</t>
  </si>
  <si>
    <t>Janela basculante em alumínio anodizado, perfis Série 28, com 2 ordens e báscula inferior fixa.  Fornecimento e instalação.</t>
  </si>
  <si>
    <t>Janela de correr de alumínio anodizado, em perfis série 28, com 2 folhas fixas e 2 folhas de correr.  Fornecimento e instalação.</t>
  </si>
  <si>
    <t>Janela de correr de alumínio anodizado, em perfis série 28, com 2 folhas fixas, 2 folhas de correr e bandeira de 0,50m com 2 painéis basculantes.  Fornecimento e instalação.</t>
  </si>
  <si>
    <t>Janela fixa em alumínio anodizado, perfil extrudado, série especial, com espessura mínima de camada anódica de 20 micra, na cor preta, com duas folha tipo veneziana, medindo: (1,70x0,40)m, com ferragens e gaxetas de primeira qualidade.  Fornecimento e instalação.</t>
  </si>
  <si>
    <t>Janela fixa em alumínio anodizado, perfil extrudado, série especial, com espessura mínima de camada anódica de 20 micra, na cor preta, folha tipo veneziana, medindo: (1,95x0,60)m, com ferragens e gaxetas de primeira qualidade.  Fornecimento e instalação.</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</si>
  <si>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</si>
  <si>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</si>
  <si>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</si>
  <si>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Bate-macas de alumínio para proteção das portas, constituído em chapas de alumínio, fixada por meio de rebites.</t>
  </si>
  <si>
    <t>Caixilho fixo, de alumínio anodizado em veneziana para vidro, perfil série 25.  Fornecimento e instalação.</t>
  </si>
  <si>
    <t>Guichê em alumínio, tipo guilhotina, com (1,00x1,00)m.  Fornecimento e instalação.</t>
  </si>
  <si>
    <t>Proteção de arestas de parede em cantoneira de alumínio de (1 1/2"x1/8"), fixado com parafuso de ferro cromado e buchas de plástico.  Fornecimento e instalação.</t>
  </si>
  <si>
    <t>ES 20 Esquadrias de Aço Laminado</t>
  </si>
  <si>
    <t>ES 20.05 Portas de Aço Laminado</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</si>
  <si>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</si>
  <si>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Porta de abrir de aço laminado a frio com adição de cobre (Aço-Cor),  tipo Veneziana, pintada com tinta primer, com altura e largura aproximada de (0,80x2,10)m,  inclusive fechadura de cilindro e dobradiças.   Fornecimento e instalação.</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</si>
  <si>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</si>
  <si>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</si>
  <si>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</si>
  <si>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Porta de abrir em aço laminado a frio com adição de cobre (aço-Cor), em duas folhas, com divisões horizontais, pintada com tinta primer, com altura e largura aproximadamente de (1,40x2,10)m, inclusive fechadura de cilindro e dobradiças.  Fornecimento e instalação.</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</si>
  <si>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</si>
  <si>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Porta de abrir em aço laminado a frio com adição de cobre (Aço-Cor), tipo veneziana, pintada com tinta primer, com altura e largura aproximadas de (0,60x2,10)m,  inclusive fechadura de cilindro e dobradiças.  Fornecimento e instalação.</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</si>
  <si>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</si>
  <si>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</si>
  <si>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Janela basculante de aço laminado a frio com adição de cobre, de 1 seção com 1 báscula, medindo: (0,40x0,60)m, pré-pintada, completa, com 2 quadros fixos, sendo 1 superior e 1 inferior.  Fixação de vidros, exclusive estes, mediante massa.   Fornecimento e instalação.</t>
  </si>
  <si>
    <t>Janela basculante de aço laminado a frio com adição de cobre, de 1 seção com 2 básculas, medindo: (0,60x0,60)m, pré-pintada, completa, com 2 quadros fixos, sendo 1 superior e 1 inferior.  Fixação de vidros, exclusive estes, mediante massa.   Fornecimento e instalação.</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</si>
  <si>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</si>
  <si>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</si>
  <si>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</si>
  <si>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</si>
  <si>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</si>
  <si>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</si>
  <si>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</si>
  <si>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</si>
  <si>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</si>
  <si>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</si>
  <si>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</si>
  <si>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</si>
  <si>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</si>
  <si>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</si>
  <si>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Janela de correr de aço laminado a frio com adição de cobre, Maxim-Ar, medindo: (0,60x0,40x0,05)m, com baguete externo, com grade elo, pré-pintada, referência 6541303-5, modelo JMGE, inclusive ferragens, Sasazaki ou similar.  Fornecimento e instalação.</t>
  </si>
  <si>
    <t>Janela de correr de aço laminado a frio com adição de cobre, Maxim-Ar, medindo: (0,60x0,60x0,05)cm, com massa externa quadriculada, grade, pré-pintada, referência 6541723-5, modelo JMQGQ, inclusive ferragens, Sasazaki ou similar.   Fornecimento e instalação.</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</si>
  <si>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</si>
  <si>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Janela de aço laminado a frio com adição de cobre, Maxim-Ar, medindo: (1,00x0,60x0,05)m, com massa externa quadriculada, com grade, pré-pintada, referência 6541743-0, modelo JMQGQ, inclusive ferragens, Sasazaki ou similar.  Fornecimento e instalação.</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</si>
  <si>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</si>
  <si>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</si>
  <si>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</si>
  <si>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</si>
  <si>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Janela de correr de aço laminado a frio com adição de cobre, Maxim-Ar, medindo: (1,40x6,00)m, com grade, pré-pintada, referência 6541363-9, modelo JMGE, inclusive ferragens, Sasazaki ou similar.   Exclusive os vidros.  Fornecimento e instalação.</t>
  </si>
  <si>
    <t>Janela de aço laminado a frio com adição de cobre, Maxim-Ar, medindo: (0,40x0,60)m, quadriculada com grade interna, referência 6541703-0, modelo JMQGQ, Sasazaki ou similar. Exclusive os vidros.  Fornecimento e instalação.</t>
  </si>
  <si>
    <t>Janela de aço laminado a frio com adição de cobre, medindo: (0,60x1,20)m, referência 6541753-7, modelo JMQGQ, Sasazaki ou similar. Exclusive os vidros.  Fornecimento e instalação.</t>
  </si>
  <si>
    <t>Janela de aço laminado a frio com adição de cobre, com bandeira projetante, medindo:  (1,00x2,00x0,14)m, massa externa com divisão, pré-pintada, referência 6341202-3, modelo JCBMD, inclusive ferragens, Sasazaki ou similar.  Fornecimento e instalação.</t>
  </si>
  <si>
    <t>Janela de aço laminado a frio com adição de cobre, Maxim-Ar, medindo: (1,20x2,00)m, quadriculada com grade interna, referência 63612529, modelo JCBMQGQ, Sasazaki ou similar. Exclusive os vidros.  Fornecimento e instalação.</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</si>
  <si>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</si>
  <si>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</si>
  <si>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Janela veneziana de aço laminado a frio com adição de cobre, medindo: (1,20x2,00)m, referência 6121108-0, com postigo de vidro interno, Linha Multiflex, modelo JVM, Sasazaki ou similar.  Exclusive os vidros.  Fornecimento e instalação.</t>
  </si>
  <si>
    <t>Janela veneziana de aço laminado a frio com adição de cobre, com 6 folhas, medindo: (1,50x1,20)m, Linha Silenfort, referência 6241207-0, modelo JVS, Sasazaki ou similar.  Exclusive os vidros.  Fornecimento e instalação.</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</si>
  <si>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</si>
  <si>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</si>
  <si>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</si>
  <si>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</si>
  <si>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Porta sanfonada em PVC, cor bege ou similar, medindo: (0,60x2,10)m.  Fornecimento e instalação.</t>
  </si>
  <si>
    <t>Porta sanfonada em PVC, cor bege ou similar, medindo: (0,70x2,10)m.  Fornecimento e instalação.</t>
  </si>
  <si>
    <t>Porta sanfonada em PVC, cor bege ou similar, medindo: (0,80x2,10)m.  Fornecimento e instalação.</t>
  </si>
  <si>
    <t>Porta sanfonada em PVC, cor bege ou similar, medindo: (1,00x2,10)m.  Fornecimento e instalação.</t>
  </si>
  <si>
    <t>ES 30.10 Cortinas Hospitalares</t>
  </si>
  <si>
    <t>Cortina de PVC para divisória de leitos.  Fornecimento e instalação.</t>
  </si>
  <si>
    <t>ES 32 Esquadrias Ecológicas e de PEAD</t>
  </si>
  <si>
    <t>ES 32.07 Deck Ecológicos e de PEAD</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</si>
  <si>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</si>
  <si>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</si>
  <si>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</si>
  <si>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Caixa passa-filmes de 4 portas em chapa de aço pintado nas dimensões e profundidade de 50mm blindado com chumbo de 1mm na face interna da sala de Raio X.</t>
  </si>
  <si>
    <t>Defensório, executado com barras chatas de aço de (2"x1/2") e (1"x1/8"), chumbadas em muro de pedra, módulos de 2m, conforme projeto FPJ.  Fornecimento e instalação, inclusive pintura.</t>
  </si>
  <si>
    <t>Painel blindado com chumbo de 1mm para uso em divisórias ou biombos radiológicos, inclusive mão-de-obra de instalação, perfis, portas e elementos de fixação.</t>
  </si>
  <si>
    <t>Painel blindado com chumbo de 1,50mm para uso em divisórias ou biombos radiológicos, inclusive mão-de-obra de instalação, perfis, portas e elementos de fixação.</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</si>
  <si>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</si>
  <si>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Porta radiológica, madeira maciça, blindada com chumbo de 0,50mm, dobradiças tipo gonzo, sobre rolamentos axiais, transpasses sobre o vão em três direções, fechadura à prova de Raio X, acabamento melamínico, PRX-AUREA ou similar.  Fornecimento e instalação.</t>
  </si>
  <si>
    <t>Porta radiológica, madeira maciça, blindada com chumbo de 1mm, dobradiças tipo gonzo, sobre rolamentos axiais, transpasses sobre o vão em três direções, fechadura à prova de Raio X, acabamento melamínico, PRX-AUREA ou similar.  Fornecimento e instalação.</t>
  </si>
  <si>
    <t>Porta radiológica, madeira maciça, blindada com chumbo de 2mm, dobradiças tipo gonzo, sobre rolamentos axiais, transpasses sobre o vão em três direções, fechadura à prova de Raio X, acabamento melamínico, PRX-AUREA ou similar.  Fornecimento e instalação.</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</si>
  <si>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</si>
  <si>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</si>
  <si>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</si>
  <si>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</si>
  <si>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</si>
  <si>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Veneziana para exaustor de fabricação da Fundição Áurea ou similar.  Fornecimento e instalação.</t>
  </si>
  <si>
    <t>ES 40 Ferragens para Esquadrias</t>
  </si>
  <si>
    <t>ES 40.05 Ferragens para Portas</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</si>
  <si>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</si>
  <si>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Ferragens, para portas de madeira, interna, constando de fornecimento de: fechadura referência 1515 ST-2  CR, maçaneta referência 435, rosca referência 687-R, 2 fechos 400 de 4cm e 6 dobradiças de ferro galvanizado de (3"x2 1/2"), referência 1410, La Fonte ou similar.</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</si>
  <si>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</si>
  <si>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</si>
  <si>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</si>
  <si>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</si>
  <si>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</si>
  <si>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</si>
  <si>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</si>
  <si>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</si>
  <si>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</si>
  <si>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</si>
  <si>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</si>
  <si>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</si>
  <si>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</si>
  <si>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</si>
  <si>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Conjunto de ferragens para portas de correr de armários em banca, constando de 2m em trilho de aluminio (1/4"x1/4"), 4 rodízios de latão e 2 conchas da La Fonte ou similar.</t>
  </si>
  <si>
    <t>Dobradiça 3"x2 1/2" de ferro galvanizado referência 246-G da Pagé ou similar, com pino e bolas de latão.  Fornecimento da peça.</t>
  </si>
  <si>
    <t>Dobradiça 3"x3" de latão cromado referência 344 da Pagé ou similar, com pino, bolas e anéis de latão.  Fornecimento da peça.</t>
  </si>
  <si>
    <t>Dobradiça 3"x3 1/2" de latão cromado referência 344 da Pagé ou similar, com pino, bolas e anéis de latão.  Fornecimento da peça.</t>
  </si>
  <si>
    <t>Dobradiça com mola, de (70x100)mm, referência 521, La Fonte ou similar.  Fornecimento e instalação.</t>
  </si>
  <si>
    <t>Colocação de dobradiça, tipo vaivem, em madeira, exclusive o fornecimento da peça.</t>
  </si>
  <si>
    <t>Fechadura, para portas de madeira de entrada principal referência 330 ST-2, cromada, maçanetas referência 204 e espelho referência 134, La Fonte ou similar.  Fornecimento da peça.</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</si>
  <si>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</si>
  <si>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Fechadura, para portas de madeira de banheiro referência 7070 ST-2, cromada, maçanetas referência 435, tranqueta referência 687-TE, rosetas referência 687-R e entrada referência 687-E, La Fonte ou similar.  Fornecimento da peça.</t>
  </si>
  <si>
    <t>Fechadura, cromada, para portas de correr de ferro ou alumínio, referência 1222/22mm, La Fonte ou similar.  Fornecimento da peça.</t>
  </si>
  <si>
    <t>Fechadura, cromada, para portas de abrir de ferro ou alumínio, referência 1330/22mm, La Fonte ou similar.  Fornecimento da peça.</t>
  </si>
  <si>
    <t>Fechadura de sobrepor de ferro cromado, com cilindro, para portão, referência 032, Haga ou similar.  Fornecimento.</t>
  </si>
  <si>
    <t>Ferragens para portas, 1 folha de vidro temperado de 10mm; só fornecimento, exclusive mola hidráulica de piso.</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</si>
  <si>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</si>
  <si>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Fornecimento de mola aérea, exclusive instalação.</t>
  </si>
  <si>
    <t>Mola hidráulica de piso para portas de vidro temperado de 10mm.  Fornecimento da peça.</t>
  </si>
  <si>
    <t>Colocação de mola fecha porta, em madeira exclusive o fornecimento da peça.</t>
  </si>
  <si>
    <t>ES 40.10 Ferragens para Janelas</t>
  </si>
  <si>
    <t>Conjunto de ferragens para janela de madeira, tipo guilhotina, constando de fornecimento sem instalação (esta incluída no fornecimento e instalação das esquadrias), 2 borboletas de latão e 4 conchas.</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</si>
  <si>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</si>
  <si>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</si>
  <si>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</si>
  <si>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</si>
  <si>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</si>
  <si>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</si>
  <si>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</si>
  <si>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</si>
  <si>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Espelho de cristal, com espessura de 4mm e moldura de madeira aparelhada.  Fornecimento e instalação.</t>
  </si>
  <si>
    <t>Vidro aramado, com espessura de 7mm.  Fornecimento e instalação.</t>
  </si>
  <si>
    <t>Vidro liso, incolor, com espessura de 10mm.  Fornecimento e instalação.</t>
  </si>
  <si>
    <t>Vidro laminado, com espessura de 6mm.  Fornecimento e instalação.</t>
  </si>
  <si>
    <t>Vidro laminado, com espessura de 10mm.  Fornecimento e instalação.</t>
  </si>
  <si>
    <t>Vidro liso, incolor, com espessura de 3mm.  Fornecimento e instalação.</t>
  </si>
  <si>
    <t>Vidro liso, incolor, com espessura de 4mm.  Fornecimento e instalação.</t>
  </si>
  <si>
    <t>Vidro liso, incolor, com espessura de 5mm.  Fornecimento e instalação.</t>
  </si>
  <si>
    <t>Vidro liso, incolor, com espessura de 6mm. Fornecimento e instalação.</t>
  </si>
  <si>
    <t>Vidro fantasia tipo canelado, martelado, ártico ou lixa, incolor, com espessura de 4mm.  Fornecimento e instalação.</t>
  </si>
  <si>
    <t>ES 45.10 Vidros Temperados</t>
  </si>
  <si>
    <t>Vidro temperado incolor(liso ou martelado) com espessura de 10mm.  Fornecimento e instalação.</t>
  </si>
  <si>
    <t>ES 45.15 Vidros Especiais</t>
  </si>
  <si>
    <t>Vidro plumbífero com espessura máxima de 8mm, para uso em salas radiológicas à prova de Raio X, nas dimensõesde (0,30x0,30)m, inclusive caixilho e mão-de-obra de instalação.</t>
  </si>
  <si>
    <t>ES 45.20 Placas de Policarbonato</t>
  </si>
  <si>
    <t>Placa de policarbonato em cristal compacto, em placas de (2,44x1,22x0,004)m.  Fornecimento  sem instalação.</t>
  </si>
  <si>
    <t>Placa de policarbonato em cristal compacto, em placas de (2,44x1,22x0,006)m.  Fornecimento  sem instalação.</t>
  </si>
  <si>
    <t>Placa de policarbonato em cristal compacto, em placas de (2,44x1,22x0,008)m.  Fornecimento  sem instalação.</t>
  </si>
  <si>
    <t>Placa de policarbonato compacto cristal, em placas de (2,44x1,22x0,01)m.  Fornecimento  sem instalação.</t>
  </si>
  <si>
    <t>ES 45.25 Películas</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</si>
  <si>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</si>
  <si>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</si>
  <si>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</si>
  <si>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Mastro metálico em tubo de ferro galvanizado de 3" com altura de 5,50m, equipado com roldana fixado em prisma de concreto de (30x30x50)cm, inclusive este, exclusive pintura.  Fornecimento instalação.</t>
  </si>
  <si>
    <t>Mastro metálico em tubo de ferro galvanizado de 3" com altura de 6m, equipado com roldana fixado em prisma de concreto de (30x30x50)cm, inclusive este, exclusive pintura.  Fornecimento e instalação.</t>
  </si>
  <si>
    <t>ES 99 Diversos</t>
  </si>
  <si>
    <t>ES 99.99 Diversos</t>
  </si>
  <si>
    <t>Arruela de 5/16".  Fornecimento.</t>
  </si>
  <si>
    <t>Cadeado de 30mm.  Fornecimento.</t>
  </si>
  <si>
    <t>Cadeado de 50mm.  Fornecimento.</t>
  </si>
  <si>
    <t>Caixilho fixo, de alumínio, para chapa de policarbonato de 10mm.  Fornecimento e instalação.</t>
  </si>
  <si>
    <t>Caixilho metade fixo para vidro e metade fixo em veneziana, de alumínio; exclusive fornecimento e instalação do vidro.  Fornecimento e instalação.</t>
  </si>
  <si>
    <t>Colocação de carranca, fixada na parte externa de janelas de abrir, exclusive o fornecimento da peça.</t>
  </si>
  <si>
    <t>Colocação de cremone, em madeira com vara de ferro de 1,50m, exclusive o fornecimento.</t>
  </si>
  <si>
    <t>Conjunto completo de ferragens para painéis fixos de vidro temperado de 10mm.  Fornecimento.</t>
  </si>
  <si>
    <t>Fecho CR-719AZ.  Fornecimento.</t>
  </si>
  <si>
    <t>Parafuso de (8x250)mm, com rosca.  Fornecimento.</t>
  </si>
  <si>
    <t>Porca de 5/16".  Fornecimento.</t>
  </si>
  <si>
    <t>Prego com cabeça chata 23x54, em caixa de 100Kg ou quantidades equivalentes, inclusive transporte até a obra, exclusive instalação.  Fornecimento.</t>
  </si>
  <si>
    <t>Targete em ferro cromado, de fio redondo de 2", referência CR-1 FR, La Fonte ou similar.  Fornecimento da peça.</t>
  </si>
  <si>
    <t>Targetão em ferro galvanizado de 5/8"x160mm, referência 831 Datti ou similar, inclusive cadeado de 50mm.  Fornecimento e instalação.</t>
  </si>
  <si>
    <t>ET Estruturas</t>
  </si>
  <si>
    <t>ET 05 Estruturas de Concreto</t>
  </si>
  <si>
    <t>ET 05.05 Concreto Dosado Racionalmente</t>
  </si>
  <si>
    <t>Materiais para confecção de concreto estrutural dosado para uma resistência característica à compressão (fck) mínimo de 10MPa, inclusive perdas.  Fornecimento.</t>
  </si>
  <si>
    <t>Materiais para confecção de concreto estrutural dosado para uma resistência característica à compressão (fck) mínimo de 11MPa, inclusive perdas.  Fornecimento.</t>
  </si>
  <si>
    <t>Materiais para confecção de concreto estrutural dosado para uma resistência característica à compressão (fck) mínimo de 13,5MPa, inclusive perdas.  Fornecimento.</t>
  </si>
  <si>
    <t>Materiais para confecção de concreto estrutural dosado para uma resistência característica à compressão (fck) mínimo de 15MPa, inclusive perdas.  Fornecimento.</t>
  </si>
  <si>
    <t>Materiais para confecção de concreto estrutural dosado para uma resistência característica à compressão (fck) mínimo de 18MPa, inclusive perdas.  Fornecimento.</t>
  </si>
  <si>
    <t>Materiais para confecção de concreto estrutural dosado para uma resistência característica à compressão (fck) mínimo de 20MPa, inclusive perdas.  Fornecimento.</t>
  </si>
  <si>
    <t>Materiais para confecção de concreto estrutural dosado para uma resistência característica à compressão (fck) mínimo de 22,5MPa, inclusive perdas.  Fornecimento.</t>
  </si>
  <si>
    <t>Materiais para confecção de concreto estrutural dosado para uma resistência característica à compressão (fck) mínimo de 25MPa, inclusive perdas.  Fornecimento.</t>
  </si>
  <si>
    <t>Materiais para confecção de concreto estrutural dosado para uma resistência característica à compressão (fck) mínimo de 30MPa, inclusive perdas.  Fornecimento.</t>
  </si>
  <si>
    <t>Materiais para confecção de concreto estrutural dosado para uma resistência característica à compressão (fck) mínima de 35MPa.  Inclusive perdas.  Fornecimento.</t>
  </si>
  <si>
    <t>Materiais para confecção de concreto estrutural dosado para uma resistência característica à compressão (fck) mínima de 40MPa.  Inclusive perdas.  Fornecimento.</t>
  </si>
  <si>
    <t>Materiais para confecção de concreto colorido, com óxido de ferro vermelho sintético, dosado para uma resistência característica à compressão (fck) mínimo de 13,5MPa, inclusive perdas.  Fornecimento.</t>
  </si>
  <si>
    <t>ET 05.10 Camada Preparatória de Concreto</t>
  </si>
  <si>
    <t>Concreto para camada preparatória com 180Kg de cimento por m3 de concreto, compreendendo apenas o fornecimento dos materiais, inclusive perdas de 5%.</t>
  </si>
  <si>
    <t>ET 05.15 Concreto para Meios Agressivos</t>
  </si>
  <si>
    <t>Concreto para meios agressivos com utilização de cimento resistente a sulfatos (baixo teor de C3A), com fator água e cimento, menor ou igual a 0,50, com consumo mínimo de PC maior ou igual a 400Kg.</t>
  </si>
  <si>
    <t>ET 05.20 Preparo de Concreto</t>
  </si>
  <si>
    <t>Preparo manual de concreto, compreendendo a mistura e o amassamento, exclusive materiais.</t>
  </si>
  <si>
    <t>Preparo mecânico de concreto, compreendendo a mistura e o amassamento em betoneira, exclusive materiais, considerando produção normal.</t>
  </si>
  <si>
    <t>Preparo mecânico de concreto, compreendendo a mistura e o amassamento em betoneira, exclusive materiais, considerando a produção baixa.</t>
  </si>
  <si>
    <t>ET 05.25 Lançamento de Concreto</t>
  </si>
  <si>
    <t>Lançamento de concreto em peças sem armadura, inclusive a colocação, o adensamento e o acabamento, exclusive o transporte (TC 05.10.0050), considerando a produção normal.</t>
  </si>
  <si>
    <t>Lançamento de concreto em peças sem armadura, inclusive a colocação, o adensamento e o acabamento, exclusive o transporte (TC 05.10.0050), considerando a produção baixa.</t>
  </si>
  <si>
    <t>Lançamento de concreto em peças armadas, inclusive a colocação, o adensamento e o acabamento, exclusive o transporte (TC 05.10.0050), considerando a produção normal.</t>
  </si>
  <si>
    <t>Lançamento de concreto em peças armadas, inclusive a colocação, o adensamento e o acabamento, exclusive o transporte (TC 05.10.0050), considerando a produção baixa.</t>
  </si>
  <si>
    <t>ET 05.30 Concreto Simples</t>
  </si>
  <si>
    <t>Concreto simples dosado racionalmente para uma resistência mínima característica à compressão de 11MPa, inclusive materiais, preparo, lançamento, colocação e adensamento, exclusive transporte.</t>
  </si>
  <si>
    <t>ET 05.35 Concreto para Peças Armadas</t>
  </si>
  <si>
    <t>Concreto dosado racionalmente para uma resistência mínima característica à compressão de 15MPa, inclusive materiais, preparo, lançamento, colocação e adensamento, exclusive transporte.</t>
  </si>
  <si>
    <t>ET 05.40 Concreto Ciclópico</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</si>
  <si>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</si>
  <si>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</si>
  <si>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</si>
  <si>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Chapim de concreto aparente com acabamento desempenhado, usando forma de Madeirit ou similar, medindo: (14x10)cm, fundido no local.  Fornecimento e colocação.</t>
  </si>
  <si>
    <t>Vergas de concreto armado para alvenaria com aproveitamento da madeira por 10 vezes.</t>
  </si>
  <si>
    <t>ET 05.55 Camadas Impermeabilizantes</t>
  </si>
  <si>
    <t>Lona de polietileno (lona terreiro) com espessura de 0,20mm para impermeabilização de solo, medida pela área coberta.  Fornecimento e colocação, inclusive com perdas e transpasse.</t>
  </si>
  <si>
    <t>ET 05.60 Concreto Armado</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</si>
  <si>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</si>
  <si>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</si>
  <si>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</si>
  <si>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</si>
  <si>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Guarda-rodas de concreto armado, para viadutos, moldados no local, compreendendo vigas longitudinais apoiadas sobre montantes (conforme especificação da Prefeitura da Cidade do Rio de Janeiro).</t>
  </si>
  <si>
    <t>Guarda-roda de concreto armado tipo New Jersey, forma trapezoidal, com 15cm de topo, 38cm de base e 90,50cm de altura, engastado em sobre-laje de 12cm de espessura, exclusive esta, inclusive armadura de engaste.</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</si>
  <si>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</si>
  <si>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</si>
  <si>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Guarda-corpo de concreto armado em lances de 3m de comprimento e 60cm de altura, constando de 1 corrimão de (10x15)cm, feito com forma de Madeirit ou similar, apoiado em 4 colunas, com forma perdida de tubo de cimento amianto de 4".</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</si>
  <si>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</si>
  <si>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</si>
  <si>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</si>
  <si>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Aço CA-25 para armadura de concreto, redonda, sem saliência ou mossa, coeficiente de conformação mínima (aderência) igual a 1, diâmetro igual a 5mm.  Fornecimento, incluindo 10% de perdas e arame 18.</t>
  </si>
  <si>
    <t>Aço CA-25 para armadura de concreto, redonda, sem saliência ou mossa, coeficiente de conformação mínima (aderência) igual a 1, diâmetro de 6,3 à 8mm.  Fornecimento, incluindo 10% de perdas e arame 18.</t>
  </si>
  <si>
    <t>Aço CA-25 para armadura de concreto, redonda, sem saliência ou mossa, coeficiente de conformação mínima (aderência) igual a 1, diâmetro maior ou igual a 10mm.  Fornecimento, incluindo 10% de perdas  e arame 18.</t>
  </si>
  <si>
    <t>Aço CA-25 para armadura de concreto, redonda, sem saliência ou mossa, coeficiente de conformação mínima (aderência) igual a 1, diâmetro igual a 10mm.  Fornecimento, incluindo 10% de perdas e arame 18.</t>
  </si>
  <si>
    <t>Aço CA-25 para armadura de concreto, redonda, sem saliência ou mossa, coeficiente conformação mínima (aderência) igual a 1, diâmetro igual a 12,5mm.  Fornecimento, incluindo 10% de perdas e arame 18.</t>
  </si>
  <si>
    <t>Aço CA-25 para armadura de concreto, redonda, sem saliência ou mossa, coeficiente conformação mínima (aderência) igual a 1, diâmetro igual a 16mm.  Fornecimento, incluindo 10% de perdas e arame 18.</t>
  </si>
  <si>
    <t>Aço CA-25 para armadura de concreto, redonda, sem saliência ou mossa , coeficiente conformação mínima (aderência) igual a 1, diâmetro igual a 20mm.  Fornecimento, incluindo 10% de perdas  e arame 18.</t>
  </si>
  <si>
    <t>Aço CA-25 para armadura de concreto, redonda, sem saliência ou mossa , coeficiente conformação mínima (aderência) igual a 1, diâmetro igual a 22,3mm.  Fornecimento, incluindo 10% de perdas e arame 18.</t>
  </si>
  <si>
    <t>Aço CA-25 para armadura de concreto, redonda, sem saliência ou mossa , coeficiente conformação mínima (aderência) igual a 1, diâmetro igual a 25mm.  Fornecimento, incluindo 10% de perdas e arame 18.</t>
  </si>
  <si>
    <t>Aço CA-50 para armadura de concreto, com saliência ou mossa, coeficiente de conformação superficial mínimo (aderência) igual a 1,5, diâmetro de 6,3mm.  Fornecimento, incluindo 10% de perdas e arame 18.</t>
  </si>
  <si>
    <t>Aço CA-50 para armadura de concreto, com saliência ou mossa, coeficiente de conformação superficial mínimo (aderência) igual a 1,5, diâmetro de 8mm.  Fornecimento, incluimdo 10% de perdas e arame 18.</t>
  </si>
  <si>
    <t>Aço CA-50 para armadura de concreto, com saliência ou mossa, coeficiente de conformação superficial mínimo (aderência) igual a 1,5, diâmetro de 10mm.  Fornecimento, incluindo 10% de perdas e arame 18.</t>
  </si>
  <si>
    <t>Aço CA-50 para armadura de concreto, com saliência ou mossa, coeficiente de conformação superficial mínimo (aderência) igual a 1,5, diâmetro de 12,5mm.  Fornecimento, incluindo 10% de perdas e arame 18.</t>
  </si>
  <si>
    <t>Aço CA-50 para armadura de concreto, com saliência ou mossa, coeficiente de conformação superficial mínimo (aderência) igual a 1,5, diâmetro de 16mm.  Fornecimento, incluindo 10% de perdas e arame 18.</t>
  </si>
  <si>
    <t>Aço CA-50 para armadura de concreto, com saliência ou mossa, coeficiente de conformação superficial mínimo (aderência) igual a 1,5, diâmetro de 20mm.  Fornecimento, incluindo 10% de perdas e arame 18.</t>
  </si>
  <si>
    <t>Aço CA-50 para armadura de concreto, com saliência ou mossa, coeficiente de conformação superficial mínimo (aderência) igual a 1,5, diâmetro de 25mm.  Fornecimento, incluindo 10% de perdas  e arame 18.</t>
  </si>
  <si>
    <t>Aço CA-50 para armadura de concreto, com saliência ou mossa, coeficiente de conformação superficial mínimo (aderência) igual a 1,5, diâmetro de 32mm.  Fornecimento, incluindo 10% de perdas e arame 18.</t>
  </si>
  <si>
    <t>Aço CA-60 para armadura de concreto, redondo, sem saliência ou mossa, coeficiente de conformação superficial mínimo (aderência) igual a 1,5, diâmetro de 3,4mm.  Fornecimento, incluindo  10% de perdas e arame 18.</t>
  </si>
  <si>
    <t>Aço CA-60 para armadura de concreto, redondo, sem saliência ou mossa, coeficiente de conformação superficial mínimo (aderência) igual a 1,5, diâmetro de 4,20mm.  Fornecimento, incluindo 10% de perdas e arame 18.</t>
  </si>
  <si>
    <t>Aço CA-60 para armadura de concreto, redondo, sem saliência ou mossa, coeficiente de conformação superficial mínimo (aderência) igual a 1,5, diâmetro de 4,60mm.  Fornecimento, incluindo 10% de perdas e arame 18.</t>
  </si>
  <si>
    <t>Aço CA-60 para armadura de concreto, redondo, sem saliência ou mossa, coeficiente de conformação superficial mínimo (aderência) igual a 1,5, diâmetro de 5mm.  Fornecimento, incluindo 10% de perdas e arame 18.</t>
  </si>
  <si>
    <t>Aço CA-60 para armadura de concreto, redondo, sem saliência ou mossa, coeficiente de conformação superficial mínimo (aderência) igual a 1,5, diâmetro de 6mm.  Fornecimento, incluindo 10% de  perdas e arame 18.</t>
  </si>
  <si>
    <t>Aço CA-60 para armadura de concreto, redondo, sem saliência ou mossa, coeficiente de conformação superficial mínimo (aderência) igual a 1,5, diâmetro de 6,40mm.  Fornecimento, incluindo 10% de perdas e arame 18.</t>
  </si>
  <si>
    <t>Aço CA-60 para armadura de concreto, redondo, sem saliência ou mossa, coeficiente de conformação superficial mínimo (aderência) igual a 1,5, diâmetro de 7mm.  Fornecimento, incluindo 10% de perdas de pontas e arame 18.</t>
  </si>
  <si>
    <t>Aço CA-60 para armadura de concreto, redondo, sem saliência ou mossa, coeficiente de conformação superficial mínimo (aderência) igual a 1,5, diâmetro de 8mm.  Fornecimento, incluindo 10% de perdas e arame 18.</t>
  </si>
  <si>
    <t>Cabo de aço galvanizado, diâmetro de 3/8", com alma de fibra, 6 pernas com 19 fios.  Fornecimento.</t>
  </si>
  <si>
    <t>Cabo de aço galvanizado, diâmetro de 5/8".  Fornecimento.</t>
  </si>
  <si>
    <t>ET 10.10 Corte, Dobragem, Montagem e Colocação de Ferragens nas Formas</t>
  </si>
  <si>
    <t>Corte, dobragem, montagem e colocação de ferragens nas formas, aço CA-25, barra redonda com diâmetro igual a 5mm.</t>
  </si>
  <si>
    <t>Corte, dobragem, montagem e colocação de ferragens nas formas, aço CA-25, barra redonda com diâmetro entre 6,3mm a 8mm.</t>
  </si>
  <si>
    <t>Corte, dobragem, montagem e colocação de ferragens nas formas, aço CA-25, barra redonda com diâmetro maior ou igual a 10mm.</t>
  </si>
  <si>
    <t>Corte, dobragem, montagem e colocação de ferragens nas formas, aço CA-50, em barra redonda, com diâmetro igual a 6,3mm.</t>
  </si>
  <si>
    <t>Corte, dobragem, montagem e colocação de ferragens nas formas, aço CA-50, em barra redonda, com diâmetro entre 6,3mm e 12,5mm.</t>
  </si>
  <si>
    <t>Corte, dobragem, montagem e colocação de ferragens nas formas, aço CA-50, em barra redonda, com diâmetro acima de 12,5mm.</t>
  </si>
  <si>
    <t>Corte, dobragem, montagem e colocação de ferragens nas formas, aço CA-60, em fio redondo, com diâmetro entre 4,2mm a 6mm.</t>
  </si>
  <si>
    <t>Corte, dobragem, montagem e colocação de ferragens nas formas, aço CA-60, em fio redondo, com diâmetro entre 6,4mm a 8mm.</t>
  </si>
  <si>
    <t>ET 15 Formas</t>
  </si>
  <si>
    <t>ET 15.05 Formas Especiais de Madeira</t>
  </si>
  <si>
    <t>Formas especiais de madeira para peças de concreto pré-moldado, servindo 20 vezes, tábuas de madeira serrada, com 2,5cm de espessura, moldagem e desmoldagem.</t>
  </si>
  <si>
    <t>ET 15.10 Formas para Peças Comuns</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</si>
  <si>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</si>
  <si>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</si>
  <si>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</si>
  <si>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Formas de madeira para moldagem de peças de concreto com paramentos curvos servindo a madeira 1,4 vezes inclusive desmoldagem exclusive escoramento.</t>
  </si>
  <si>
    <t>Formas de madeira para moldagem de peças de concreto com paramentos curvos servindo a madeira 2 vezes inclusive desmoldagem exclusive escoramento.</t>
  </si>
  <si>
    <t>Formas de madeira, para galerias retangulares de concreto armado, servindo a madeira 3 vezes, inclusive  escoramento, fornecimento dos materiais e desmoldagem.</t>
  </si>
  <si>
    <t>Forma de madeira com utilização de 1,4 vezes e escoramento de laje superior.</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</si>
  <si>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</si>
  <si>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Formas de madeira serrada, com aproveitamento da madeira apenas 1 vez, para viaduto de concreto, com escoramento metálico, exclusive aluguel deste, inclusive fornecimento de materiais, e desmoldagem.</t>
  </si>
  <si>
    <t>Formas de madeira serrada, com aproveitamento da madeira por 4 vezes, destinada a moldagem de cinta sobre baldrame, inclusive fornecimento dos materiais e desmoldagem.</t>
  </si>
  <si>
    <t>ET 15.15 Formas Metálicas para Concreto</t>
  </si>
  <si>
    <t>Forma metálica para concreto, inclusive fornecimento, confecção, montagem e desmontagem sem utilização de guindaste, admitindo 50 vezes de utilização, exclusive escoramento.</t>
  </si>
  <si>
    <t>Forma metálica alto portante, para laje, sem reutilização, para vãos até 4,40m, com espessura de 0,80mm, tipo STEEL DECK MR-75, da Metform ou similar.  Fornecimento e instalação.</t>
  </si>
  <si>
    <t>Forma metálica alto portante, para laje, sem reutilização, para vãos até 3,75m, com espessura de 0,95mm, tipo STEEL DECK MR-75, da Metform ou similar.  Fornecimento e instalação.</t>
  </si>
  <si>
    <t>Forma metálica alto portante, para laje, sem reutilização, para vãos até 4,40m, com espessura de 1,25mm, tipo STEEL DECK MR-75, da Metform ou similar.  Fornecimento e instalação.</t>
  </si>
  <si>
    <t>ET 15.20 Formas de Madeirit</t>
  </si>
  <si>
    <t>Formas de placas de Madeirit ou similar, empregando-se as de 14mm, resinadas e também as de 20mm de espessura, plastificadas, servindo 4 vezes, e a madeira serrada, auxiliar 1 vez, inclusive fornecimento e desmoldagem, exclusive escoramento.</t>
  </si>
  <si>
    <t>Formas de placas de Madeirit ou similar, empregando-se as de 14mm, resinadas e também as de 20mm de espessura, plastificadas, servindo 4 vezes, e a madeira serrada 3 vezes, inclusive fornecimento e desmontagem, exclusive escoramento.</t>
  </si>
  <si>
    <t>Forma de chapas de madeira plastificada, de 17mm de espessura, servindo 1 vez, para viadutos, incluindo peças de transferência para escoramento metálico, exclusive este, inclusive fornecimento de materiais e desmoldagem.</t>
  </si>
  <si>
    <t>Forma de chapas de madeira plastificada, de 17mm de espessura, servindo 2 vezes,  para viadutos, incluindo peças de transferência para escoramento metálico, exclusive este, inclusive fornecimento de materiais e desmoldagem.</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</si>
  <si>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</si>
  <si>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</si>
  <si>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</si>
  <si>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Escoramento de pontilhões, pontes e viadutos, de concreto armado, com madeira serrada, com 30% de aproveitamento da madeira, medido pelo volume do escoramento, inclusive montagem e desmontagem.</t>
  </si>
  <si>
    <t>ET 20.10 Escoramento Tubular em Obras de Artes Especiais</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</si>
  <si>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</si>
  <si>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m3.mês</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</si>
  <si>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</si>
  <si>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</si>
  <si>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Escoramento de formas até 3,00m de pé direito, utilizando madeira serrada, tábuas empregadas 3 vezes, prumos 4 vezes.</t>
  </si>
  <si>
    <t>Escoramento de formas de 3,01m até 3,99m de pé direito, utilizando madeira serrada, tábuas empregadas 3 vezes, prumos 4 vezes.</t>
  </si>
  <si>
    <t>Escoramento de formas de 4,00m até 5,00m de pé direito, utilizando madeira serrada, tábuas empregadas 3 vezes, prumos 4 vezes.</t>
  </si>
  <si>
    <t>ET 20.25 Escoramento de Vigas Isoladas</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</si>
  <si>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</si>
  <si>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</si>
  <si>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Escoramento de formas de caixas de concreto em geral, cintas, blocos de fundação e ou paramentos verticais até 1,5m; com aproveitamento da madeira 2 vezes, inclusive retirada.</t>
  </si>
  <si>
    <t>Escoramento de formas de paramentos verticais de mais de 1,50m e até 5m de altura, utilizando madeira serrada, com 30% do aproveitamento da madeira, inclusive retirada.</t>
  </si>
  <si>
    <t>Escoramento de formas de paramentos verticais de mais de 5m e até 8m de altura, utilizando madeira serrada, com 30% do aproveitamento da madeira, inclusive retirada.</t>
  </si>
  <si>
    <t>Escoramento de formas de paramentos verticais, para altura de 1,50m até 5m, utilizando madeira serrada, com aproveitamento da madeira 2 vezes, inclusive retirada.</t>
  </si>
  <si>
    <t>Escoramento de formas de paramentos verticais, para altura de 5m até 8m, utilizando madeira serrada, com aproveitamento da madeira 2 vezes, inclusive retirada.</t>
  </si>
  <si>
    <t>Escoramento de formas de paramentos verticais, para altura de 8m até 12m, utilizando madeira serrada, com 30% de aproveitamento da madeira, inclusive retirada.</t>
  </si>
  <si>
    <t>ET 25 Estrutura Metálica</t>
  </si>
  <si>
    <t>ET 25.05 Estrutura Metálica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</si>
  <si>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</si>
  <si>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</si>
  <si>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</si>
  <si>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Perfil "I" de aço carbono, padrão americano, de 8"x4".  Fornecimento e corte.</t>
  </si>
  <si>
    <t>Estrutura metálica para cobertura em telhas metálicas, exclusive as telhas.  Fornecimento e montagem.</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</si>
  <si>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</si>
  <si>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</si>
  <si>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</si>
  <si>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</si>
  <si>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Estrutura metálica em aço especial resistente a corrosão (aço USI-SAC ou similar) para pontes, viadutos, passarelas.  Fornecimento do aço.</t>
  </si>
  <si>
    <t>Estrutura metálica (montagem) em aço especial resistente a corrosão (aço USI-SAC ou similar) para pontes, viadutos e passarelas, incluindo fornecimento de materiais e de todos os serviços necessários, inclusive pintura protetora, exclusive o fornecimento do aço.</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</si>
  <si>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</si>
  <si>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Peças em chapa de aço 3/8", galvanizadas, nas dimensões (3x0,10)m.  Fornecimento dos materiais e mão de obra de colocação.</t>
  </si>
  <si>
    <t>Peças em chapa de aço 3/8", galvanizadas, dobradas nas dimensões (15x20x14)cm com largura de 20cm.  Fornecimento dos materiais e mão de obra de colocação.</t>
  </si>
  <si>
    <t>Peças em chapa de aço 3/8", galvanizadas, dobradas nas dimensões (25x20x7)cm com largura de 20 cm.  Fornecimento dos materiais e mão de obra de colocação.</t>
  </si>
  <si>
    <t>Perfil em alumínio série 25 para separação de revestimentos variados, sobre paredes externas ou internas.  Fornecimento e colcoação.</t>
  </si>
  <si>
    <t>Reconstituição de estruturas metálicas leves, por Kg de aço necessário (chapa e perfis) com fornecimento de materiais e pintura anti-oxidante.</t>
  </si>
  <si>
    <t>ET 30 Juntas de Dilatação e Aparelho de Apoio</t>
  </si>
  <si>
    <t>ET 30.05 Aparelho de Neoprene</t>
  </si>
  <si>
    <t>Aparelho de apoio de Neoprene, fretado (1,40kg/dm3), inclusive preparo do berço.  Fornecimento e colocação.</t>
  </si>
  <si>
    <t>ET 30.10 Junta de Dilatação e Vedação</t>
  </si>
  <si>
    <t>Junta de dilatação e vedação de isopor na espessura de 1cm, fixada com cola Emulplast ou similar.  Fornecimento e colocação.</t>
  </si>
  <si>
    <t>Junta de dilatação e vedação confeccionada com aplicação de Sikaflex 1A sobre superfície limpa, na espessura de 20mm e profundidade de 15mm, inclusive alimpeza.  Foenecimento e colocação.</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</si>
  <si>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</si>
  <si>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</si>
  <si>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</si>
  <si>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</si>
  <si>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</si>
  <si>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</si>
  <si>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</si>
  <si>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Junta elástica pré-moldada, perfilado em termoplástico PVC, tipo 0-22 Fugenband ou similar.  Fornecimento e colocação.</t>
  </si>
  <si>
    <t>Recuperação de juntas de dilatação de obras de contenção até 2m de abertura com proteção de Bikaflex ou similar, até a profundidade de 1m, exclusive andaime e recuperação estrutural das faces laterais da junta.</t>
  </si>
  <si>
    <t>ET 30.15 Aparelho de Apoio</t>
  </si>
  <si>
    <t>Macaqueamento para troca de aparelho de apoio com utilização de macaco pistão, capacidade de 100Tf.</t>
  </si>
  <si>
    <t>ET 35 Protensão</t>
  </si>
  <si>
    <t>ET 35.05 Tirantes</t>
  </si>
  <si>
    <t>Nota: a - Para tirante com comprimento total menor que 9m, aumentar o item em 30%.  b - Para tirante com comprimento total maior que 15m, adotar somente 85% do custo  do item.</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</si>
  <si>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</si>
  <si>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</si>
  <si>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</si>
  <si>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</si>
  <si>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Acessórios para tirante de aço ST85/105, diâmetro de 15mm, incluindo o fornecimento e instalação da placa metálica de (12x12)cm e porca.  Exclusive protensão.</t>
  </si>
  <si>
    <t>cj</t>
  </si>
  <si>
    <t>Tirante protendido em aço Gewi 50/55 ou similar, diâmetro de 32mm, incluindo o fornecimento da barra e bainha, proteção anticorrosiva, preparo e colocação no furo, exclusive luvas, placas, contra porcas, etc., perfuração e injeção.</t>
  </si>
  <si>
    <t>Tirante de aço ST85/105, diâmetro de 32mm (1 1/4"), incluindo o fornecimento da barra e bainha, proteção anticorrosiva, preparo e colocação no furo, exclusive luvas, placas, contra porcas, etc., perfuração e injeção.</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</si>
  <si>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</si>
  <si>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</si>
  <si>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Forma interna em tubo de PVC rígido, diâmetro externo de 25cm para alívio de peso próprio de peça estrutural, inclusive fornecimento dos materiais.</t>
  </si>
  <si>
    <t>ET 35.13 Tirante para Protensão - Estruturas de Concreto</t>
  </si>
  <si>
    <t>Cabo de aço de 6 cordoalhas de 1/2" (12,5mm) inclusive bainha metálica, e 10% de perdas de pontas, compreendendo apenas o fornecimento medido pelo peso do cabo de aço geometricamente necessário.</t>
  </si>
  <si>
    <t>Cabo de aço de 12 cordoalhas de 1/2" (12,5mm) inclusive bainha metálica, e 10% de perdas de pontas, com fornecimento medido pelo peso do cabo de aço geometricamente necessários.</t>
  </si>
  <si>
    <t>Cabo de aço de 19 cordoalhas de 1/2" (12,5mm) inclusive bainha metálica, e 10% de perdas de pontas, com fornecimento medido pelo peso do cabo de aço geometricamente necessários.</t>
  </si>
  <si>
    <t>Preparo e colocação de 6 cordoalhas de 12,5mm nas formas, compreendendo corte, montagem, enfiação na bainha e fornecimento de cimento para injeção.</t>
  </si>
  <si>
    <t>Preparo e colocação de 12 cordoalhas de 12,5mm nas formas compreendendo corte, montagem, enfiação e fornecimento de cimento para injeção.</t>
  </si>
  <si>
    <t>Preparo e colocação de 19 cordoalhas de 12,5mm nas formas, compreendendo corte, dobragem, enfiação na bainha, bem como o fornecimento de cimento para injeção.</t>
  </si>
  <si>
    <t>ET 35.15 Tirante para Protensão - Solo</t>
  </si>
  <si>
    <t>Protensão de tirante de 10 e 12 cordoalhas de 1/2", exclusive o fornecimentos dos materiais.</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</si>
  <si>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</si>
  <si>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</si>
  <si>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</si>
  <si>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</si>
  <si>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</si>
  <si>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</si>
  <si>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</si>
  <si>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Cone de ancoragem de cabo de aço de 6 cordoalhas de 12,5mm, compreendendo fornecimento do cone, de luva cone-bainha, de 2m de mola central e bainha, bem como as operações de protensão e injeção de cimento.</t>
  </si>
  <si>
    <t>Cone ancoragem de cabo de aço de 12 cordoalhas de 12,50mm, compreendendo fornecimento do cone, de luva cone-bainha, de 2m de mola central e bainha, bem como as operações de protensão e injeção de cimento.</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</si>
  <si>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</si>
  <si>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</si>
  <si>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</si>
  <si>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Tela de aço de alta resistência em malha hexagonal de dupla torção, tipo (8x10)cm, diâmetro 2,40mm, com revestimento em PVC, Inclusive o arame de amarração.  Fornecimento.</t>
  </si>
  <si>
    <t>Tela de aço de alta resistência em malha hexagonal de dupla torção, tipo (8x10)cm, diâmetro 2,70mm, galvanizada, Inclusive o arame de amarração.  Fornecimento.</t>
  </si>
  <si>
    <t>Tela de aço soldada Telcon Q-113 ou similar, com malha de (10x10)cm, CA-60, com diâmetro de 3,8mm e 1,8Kg/m2.  Fornecimento e colocação.</t>
  </si>
  <si>
    <t>Tela de aço soldada Telcon Q-138 ou similar, com malha de (10x10)cm, CA-60, com diâmetro de 4,2mm e 2,2Kg/m2.  Fornecimento.</t>
  </si>
  <si>
    <t>Tela de aço soldada Telcon Q-196 ou similar, com malha de (10x10)cm, CA-60, com diâmetro de 5mm e 3,11Kg/m2.  Fornecimento e colocação.</t>
  </si>
  <si>
    <t>Tela de aço soldada Telcon Q-246 ou similar, com malha de (10x10)cm, CA-60, com diâmetro de 5,6mm e 3,91Kg/m2.  Fornecimento e colocação.</t>
  </si>
  <si>
    <t>Tela de aço soldada Telcon Q-283 ou similar, com malha de (10x10)cm, CA-60, com diâmetro de 6mm e 4,48Kg/m2.  Fornecimento e colocação.</t>
  </si>
  <si>
    <t>Tela de aço soldada Telcon Q-396 ou similar, com malha de (10x10)cm, CA-60, com diâmetro de 7,1mm e 6,28Kg/m2.  Fornecimento e colocação.</t>
  </si>
  <si>
    <t>Tela de aço soldada Telcon Q-503 ou similar, com malha de (10x10)cm, CA-60, com diâmetro de 8mm e 7,97Kg/m2.  Fornecimento e colocação.</t>
  </si>
  <si>
    <t>Tela de aço soldada Telcon Q-636 ou similar, com malha de (10x10)cm, CA-60, com diâmetro de 9mm e 10,09Kg/m2.  Fornecimento e colocação.</t>
  </si>
  <si>
    <t>Tela de aço soldada Telcon Q-61 ou similar, com malha de (15x15)cm, CA-60, com diâmetro de 3,4mm e 0,97Kg/m2.  Fornecimento e colocação.</t>
  </si>
  <si>
    <t>Tela de aço soldada Telcon Q-75 ou similar, com malha de (15x15)cm, CA-60, diâmetro de 3,8mm e 1,21Kg/m2.  Fornecimento.</t>
  </si>
  <si>
    <t>Tela de aço soldada Telcon Q-92 ou similar, com malha de (15x15)cm, CA-60, com diâmetro de 4,2mm e 1,48Kg/m2.  Fornecimento e colocação.</t>
  </si>
  <si>
    <t>Tela de aço soldada Telcon Q-335 ou similar, com malha de (15x15)cm, CA-60, com diâmetro de 8mm e 5,37Kg/m2.  Fornecimento e colocação.</t>
  </si>
  <si>
    <t>Tela de aço soldada Telcon L-159 ou similar, com malha de (10x30)cm, CA-60, com diâmetro de 4,5mm e 1,69Kg/m2.  Fornecimento.</t>
  </si>
  <si>
    <t>Tela de aço Telcon ou similar.  Colocação.</t>
  </si>
  <si>
    <t>ET 45 Concreto Projetado e Bombeado</t>
  </si>
  <si>
    <t>ET 45.05 Concreto Projetado</t>
  </si>
  <si>
    <t>Concreto projetado, consumo de 355kg/m3 de cimento, com aditivo, aplicado em superfícies verticais ou superiores, medido pelo volume aplicado, inclusive 5% de perdas.</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</si>
  <si>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</si>
  <si>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</si>
  <si>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Concreto bombeado, fck=15MPa, compreendendo o fornecimento de concreto importado de usina, colocação nas formas, espalhamento, adensamento mecânico e acabamento.</t>
  </si>
  <si>
    <t>Concreto bombeado, fck=18MPa, compreendendo o fornecimento de concreto importado de usina, colocação nas formas, espalhamento, adensamento mecânico e acabamento.</t>
  </si>
  <si>
    <t>Concreto bombeado, fck=20MPa, compreendendo o fornecimento de concreto importado de usina, colocação nas formas, espalhamento, adensamento mecânico e acabamento.</t>
  </si>
  <si>
    <t>Concreto bombeado, fck=22,5MPa, compreendendo o fornecimento de concreto importado de usina, colocação nas formas, espalhamento, adensamento mecânico e acabamento.</t>
  </si>
  <si>
    <t>Concreto bombeado com fck=25MPa, compreendendo o fornecimento de concreto importado de usina, colocação nas formas, espalhamento, adensamento mecânico e acabamento.</t>
  </si>
  <si>
    <t>Concreto bombeado, fck=30MPa, compreendendo o fornecimento de concreto importado de usina, colocação nas formas, espalhamento, adensamento mecânico e acabamento.</t>
  </si>
  <si>
    <t>Concreto bombeado com fck=35MPa, compreendendo o fornecimento de concreto importado de usina, colocação nas formas, espalhamento, adensamento mecânico e acabamento.</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</si>
  <si>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</si>
  <si>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</si>
  <si>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</si>
  <si>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</si>
  <si>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Execução de revestimento de canal, utilizando o colchão em concreto VSL ou similar, com espessura de 0,15m, incluindo fornecimento dos materiais.</t>
  </si>
  <si>
    <t>Muro de contenção de taludes em alvenaria de bloco de concreto estrutural de (19x19x39)cm, até 1,80m de altura, incluindo base de concreto, aço CA-50 e enchimento de blocos e medido pela área real.</t>
  </si>
  <si>
    <t>ET 55 Pré-Moldados</t>
  </si>
  <si>
    <t>ET 55.05 Laje Pré-Moldada</t>
  </si>
  <si>
    <t>Colagem com adesivo especial estrutural de peças de concreto pré-fabricadas, sobre laje preparada e regularizada, exclusive esta camada, estimando-se a aplicação de uma camada de adesivo nas faces.</t>
  </si>
  <si>
    <t>Laje pré-moldada, ßeta 11, para sobrecarga de 1KN/m2 e vão até 4,40m, considerando vigotas, tijolos e armadura negativa, inclusive capeamento de 4cm de espessura, com concreto fck=20MPa e escoramento.  Fornecimento e montagem.</t>
  </si>
  <si>
    <t>Laje pré-moldada, ßeta 12, para sobrecarga de 3,5KN/m2 e vão de 4,10m, considerando vigotas, tijolos e armadura negativa, inclusive capeamento de 4cm de espessura, com concreto fck=20MPa e escoramento.  Fornecimento e montagem.</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</si>
  <si>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</si>
  <si>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Laje pré-moldada, ßeta 16, para sobrecarga de 3,5KN/m2 e vão até 5,20m, considerando vigotas, tijolos e armadura negativa, inclusive capeamento de 4cm de espesssura, com concreto fck=15MPa e escoramento.  Fornecimento e montagem do conjunto.</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</si>
  <si>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</si>
  <si>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Laje pré-moldada, ßeta 20, para sobrecarga de 3,5KN/m2 e vão até 6,20m, considerando vigotas, tijolos e armadura negativa, inclusive capeamento de 4cm de espessura, com concreto fck=20MPa e escoramento.  Fornecimento e montagem.</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</si>
  <si>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</si>
  <si>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</si>
  <si>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Bloco de concreto, intertravado, dimensão de (40x40x20)cm e peso mínimo de 29Kg, modelo Terrae W, sem jardineira, Terrae ou similar, para paramentos de estruturas de contenção.  Fornecimento.</t>
  </si>
  <si>
    <t>Bloco de concreto, intertravado, dimensão de (40x40x20)cm e peso mínimo de 25Kg, modelo Terrae F, com jardineira, Terrae ou similar, para paramentos de estruturas de contenção.  Fornecimento.</t>
  </si>
  <si>
    <t>Canal pré-fabricado, em concreto protendido e/ou armado, com seção em U, medido pela área do perímetro interno da seção vezes o comprimento do canal, inclusive transporte das peças até a obra.  Fornecimento e assentamento.</t>
  </si>
  <si>
    <t>Cobertura de canal pré-fabricado, em concreto armado, para vãos de até 5m, inclusive transporte das peças até a obra.  Fornecimento e colocação.</t>
  </si>
  <si>
    <t>Superestrutura de concreto protendido pré-fabricada de passarela para pedestre, com 2,00m de largura.  Incluindo guarda-corpos metálicos com pintura, transporte até a obra e montagem.  Vão livre entre 7,50 a 15,00m.</t>
  </si>
  <si>
    <t>Superestrutura de concreto protendido pré-fabricada de passarela para pedestre, com 2,00m de largura.  Incluindo guarda-corpos metálicos com pintura, transporte até a obra e montagem.  Vão livre entre 15,01m a 22,50m.</t>
  </si>
  <si>
    <t>Superestrutura de concreto protendido pré-fabricada de passarela para pedestre, com 2,00m de largura.  Incluindo guarda-corpos metálicos com pintura, transporte até a obra e montagem.  Vão livre entre 22,51m a 25,00m.</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</si>
  <si>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</si>
  <si>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</si>
  <si>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</si>
  <si>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</si>
  <si>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</si>
  <si>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</si>
  <si>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</si>
  <si>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</si>
  <si>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</si>
  <si>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</si>
  <si>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</si>
  <si>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</si>
  <si>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</si>
  <si>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</si>
  <si>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</si>
  <si>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</si>
  <si>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</si>
  <si>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Concreto importado de usina dosado racionalmente para uma resistência característica à compressão de fck=10MPa.</t>
  </si>
  <si>
    <t>Concreto importado de usina dosado racionalmente para uma resistência característica à compressão de 15MPa.</t>
  </si>
  <si>
    <t>Concreto importado de usina dosado racionalmente para uma resistência característica à compressão de 18MPa.</t>
  </si>
  <si>
    <t>Concreto importado de usina dosado racionalmente para uma resistência característica à compressão de 20MPa.</t>
  </si>
  <si>
    <t>Concreto importado de usina dosado racionalmente para uma resistência característica à compressão de 22,5MPa.</t>
  </si>
  <si>
    <t>Concreto importado de usina dosado racionalmente para uma resistência característica à compressão de fck=25MPa.</t>
  </si>
  <si>
    <t>Concreto importado de usina dosado racionalmente para uma resistência característica à compressão de fck=30MPa.</t>
  </si>
  <si>
    <t>Concreto importado de usina dosado racionalmente para uma resistência característica à compressão de fck=35MPa.</t>
  </si>
  <si>
    <t>Concreto importado de usina dosado racionalmente para uma resistência característica à compressão de 40Mpa.</t>
  </si>
  <si>
    <t>Concreto colorido, com óxido de ferro vermelho sintético, importado de usina, dosado racionalmente para uma resistência característica à compressão de 15 Mpa.</t>
  </si>
  <si>
    <t>ET 60.10 Concreto de Alto Desempenho Importado de Usina</t>
  </si>
  <si>
    <t>Concreto de alto desempenho, importado de usina, dosado racionalmente para uma resistência característica a compressão de 30 Mpa, fator água cimento 0,30 a 0,40, incluindo aditivos.</t>
  </si>
  <si>
    <t>Concreto de alto desempenho, importado de usina, dosado racionalmente para resistência característica a compressão de 50 Mpa, fator água cimento 0,30 a 0,40, incluindo aditivos.</t>
  </si>
  <si>
    <t>ET 60.15 Bombeamento de Concreto Importado de Usina</t>
  </si>
  <si>
    <t>Bombeamento para concreto de alto desempenho.</t>
  </si>
  <si>
    <t>ET 65 Recuperação de Ferragem e Estrutura de Concreto</t>
  </si>
  <si>
    <t>ET 65.05 Recuperação de Ferragem e Estrutura de Concreto</t>
  </si>
  <si>
    <t>Aplicação com Air Less de inibidor de corrosão Sika Ferrogard-903 ou similar em estrutura de comcreto armado nos serviços de recuperação estrutural.  Exclusive limpeza da estrutura.</t>
  </si>
  <si>
    <t>Recuperação de ferragem em estrutura de concreto, sem utilização de solda, incluindo fornecimento, corte, dobragem e colocação.</t>
  </si>
  <si>
    <t>Recuperação de armadura de concreto, por meio de solda elétrica.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</si>
  <si>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</si>
  <si>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</si>
  <si>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Tratamento de armadura de ferro em estrutura de concreto armado, com Sika - top 108, ou similar</t>
  </si>
  <si>
    <t>ET 70 Saco de Solo Cimento</t>
  </si>
  <si>
    <t>ET 70.05 Saco de Solo Cimento</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</si>
  <si>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</si>
  <si>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</si>
  <si>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</si>
  <si>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Berço de argamassa Epóxi (Grout).</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</si>
  <si>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</si>
  <si>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Fornecimento e aplicação de Grout ou similar.</t>
  </si>
  <si>
    <t>Injeção de calda de cimento, admitindo uma produção média bruta de 0,5saco/h, inclusive fornecimento dos materiais, medido por saco de 50Kg.</t>
  </si>
  <si>
    <t>saco</t>
  </si>
  <si>
    <t>Injeção de calda de cimento, admitindo uma produção média bruta de 1saco/h, inclusive fornecimento dos materiais, medido por saco de 50Kg.</t>
  </si>
  <si>
    <t>Injeção de calda de cimento, admitindo uma produção média bruta de 2 sacos/h, inclusive fornecimento dos materiais, medido por saco de 50Kg.</t>
  </si>
  <si>
    <t>Injeção de calda de cimento para chumbamento de tirantes, com pressão de 0,20MPa, aferida através de manômetro, incluindo todos os materiais, equipamentos e mão de obra.</t>
  </si>
  <si>
    <t>Injeção de resina Epóxica em fissuras de concreto estrutural, inclusive preparo do local, perfuração, vedação e fornecimento dos materiais a injetar.  Custo por metro linear de fissura.</t>
  </si>
  <si>
    <t>Resina acrílica como ponte de aderência para argamassa em serviços de recuperação estrutural.  Fornecimento e aplicação.</t>
  </si>
  <si>
    <t>ET 80 Concreto com Aditivo</t>
  </si>
  <si>
    <t>ET 80.05 Concreto com Aditivo</t>
  </si>
  <si>
    <t>Aditivo a base de sílica ativa, dosado sobre o peso do cimento, na proporção média de 10%, incluindo mão-de-obra e perdas.  Por m3 de concreto.</t>
  </si>
  <si>
    <t>Concreto (Sikagrout ou similar) incluindo 50% de pedrisco, compreendendo fornecimento, preparo e lançamento.</t>
  </si>
  <si>
    <t>Plastiment VZ líquido ou similar, adicionado ao concreto na proporção de 500g/saco de cimento.</t>
  </si>
  <si>
    <t>ET 85 Terra Armada</t>
  </si>
  <si>
    <t>ET 85.05 Construção de Maciço de Terra Armada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</si>
  <si>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</si>
  <si>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</si>
  <si>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</si>
  <si>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</si>
  <si>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</si>
  <si>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Pilar em madeira de reflorestamento, com 25cm de diâmetro, tratado com pintura imunizante Pentox ou similar, exclusive escavação, fundação e reaterro.  Fornecimento e assentamento.</t>
  </si>
  <si>
    <t>ET 90.10 Estrutura em Madeira de Lei</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</si>
  <si>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</si>
  <si>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</si>
  <si>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</si>
  <si>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Placa pré-moldada de concreto armado com 6cm de espessura, confeccionada com concreto importado de usina, dosado para fck=24MPa e 8% de microssílica, compreendendo lançamento e adensamento mecânico, inclusive transporte e colocação sobre vigas, com guindaste.</t>
  </si>
  <si>
    <t>FD Fundações</t>
  </si>
  <si>
    <t>FD 05 Estacas</t>
  </si>
  <si>
    <t>FD 05.05 Cravação de Estacas de Aço</t>
  </si>
  <si>
    <t>Cravação de estaca de aço, perfil H de (6"x6"), 1ª alma, em terreno de média resistência à penetração, inclusive fornecimento e um corte ao maçarico e perda de 5% do perfil, exclusive emendas entaladas.</t>
  </si>
  <si>
    <t>Cravação de estaca de aço I, de 15" a 20", em terreno de média resistência à penetração, inclusive um corte ao maçarico, exclusive emendas, fornecimento e perdas do perfil.</t>
  </si>
  <si>
    <t>Cravação de estaca, trilho TR-37, duplo, em terreno de média resistência à penetração, inclusive fornecimento, um corte ao maçarico e perdas, exclusive emendas transversais e dispositivos contra a punção.</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</si>
  <si>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</si>
  <si>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</si>
  <si>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Cravação de estaca pré-moldada, de concreto armado centrifugado, tipo Scac Standard ou similar, com diâmetro de 20cm e capacidade de carga de 25t a 30t, inclusive fornecimento e exclusive emendas e transporte do Bate Estaca.</t>
  </si>
  <si>
    <t>Cravação de estaca pré-moldada, de concreto armado centrifugado, tipo Scac Standard ou similar, com diâmetro de 26cm e capacidade de carga de 30t a 40t, inclusive fornecimento e exclusive emendas e transporte de Bate Estaca.</t>
  </si>
  <si>
    <t>Cravação de estaca pré-moldada, de concreto armado centrifugado, tipo Scac Standard ou similar, com diâmetro de 33cm e capacidade de carga de 40t a 60t, inclusive fornecimento e exclusive emendas e transporte de Bate Estaca.</t>
  </si>
  <si>
    <t>Emenda metálica em estaca pré-moldada tipo Scac Standard ou similar, com diâmetro de 20cm e capacidade de carga de 25t a 30t.</t>
  </si>
  <si>
    <t>Emenda metálica em estaca pré-moldada tipo Scac Standard ou similar, com diâmetro de 26cm e capacidade de carga de 30t a 40t.</t>
  </si>
  <si>
    <t>Emenda metálica em estaca pré-moldada tipo Scac Standard ou similar, com diâmetro de 33cm e capacidade de carga de 40t a 60t.</t>
  </si>
  <si>
    <t>Emenda de estaca pré-moldada de concreto armado, tipo POE-XR ou similar, com diâmetro nominal de 455mm.</t>
  </si>
  <si>
    <t>Fornecimento e cravação vertical de estaca pré-moldada de concreto armado com fck de 22,5 MPa, POE-XR ou similar, com diâmetro nominal de 455mm, inclusive o transporte da estaca, exclusive emendas, a mobilização e a desmobilização do bate estacas.</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</si>
  <si>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</si>
  <si>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</si>
  <si>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Cravação de estaca em madeira de reflorestamento, com diâmetro de 25cm, em terreno de fraca resistência à penetração, inclusive fornecimento da estaca.</t>
  </si>
  <si>
    <t>Cravação de estaca em madeira de reflorestamento, com diâmetro de 25cm, em terreno de média resistência à penetração, inclusive fornecimento da estaca.</t>
  </si>
  <si>
    <t>FD 05.20 Estaca de Concreto Armado Moldado no Terreno</t>
  </si>
  <si>
    <t>Estaca de concreto armado, moldado no terreno, tipo Franki Standard ou similar, com diâmetro de 400mm, profundidade até 16m, capacidade média de carga igual a 70t, inclusive fornecimento dos materiais, considerando o trecho cravado e concretado.</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</si>
  <si>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</si>
  <si>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</si>
  <si>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Estaca de concreto armado, moldada no terreno, tipo hélice contínua, diâmetro de 400mm, capacidade de carga de 60t a 80t, inclusive fornecimento dos materiais, considerando o trecho cravado e concretado.</t>
  </si>
  <si>
    <t>Estaca de concreto armado, moldada no terreno, tipo hélice contínua, diâmetro de 500mm, capacidade de carga de 80t a 130t, inclusive fornecimento dos materiais, considerando o trecho cravado e concretado.</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</si>
  <si>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</si>
  <si>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</si>
  <si>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Tubulão com camisa de concreto armado com diâmetro de 1m.  Fornecimento, preparo e colocação dos materiais para execução (concreto fck=18,5MPa para camisa e fck=15MPa para enchimento, forma curva, aço CA-50).</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</si>
  <si>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</si>
  <si>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Tubulão com camisa de concreto armado com diâmetro de 1,20m.  Fornecimento, preparo e execução (concreto fck=18MPa) para camisa  e fck=15MPa para enchimento, forma curva, aço CA-50B.</t>
  </si>
  <si>
    <t>Tubulão com camisa de concreto armado com diâmetro de 1,2m.  Fornecimento, preparo e colocação dos materiais (concreto fck=15MPa) para execução de base alargada.</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</si>
  <si>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</si>
  <si>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</si>
  <si>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</si>
  <si>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</si>
  <si>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</si>
  <si>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</si>
  <si>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Emenda de perfil de aço H, de 6", 1ª alma, para estaca, considerando-se um corte ao maçarico e soldagem de topo em todo o perímetro e de 4 talas, em barras chatas de 5/16" de espessura, inclusive fornecimento de todo o material.</t>
  </si>
  <si>
    <t>Emenda de perfil de aço I, de 10", 1ª alma, para estaca, considerando-se um corte ao maçarico e soldagem de topo em todo o perímetro e de 4 talas, em barras chatas de 5/16" de espessura, inclusive fornecimento de todo o material.</t>
  </si>
  <si>
    <t>Emenda de perfil de aço I, de 12", 1ª alma, para estaca, considerando-se um corte ao maçarico e soldagem de topo em todo o perímetro e de 4 talas, em barras chatas de 5/16" de espessura, inclusive fornecimento de todo o material.</t>
  </si>
  <si>
    <t>Emenda de perfil de aço I, de 15", 1ª alma, para estaca, considerando-se um corte ao maçarico e soldagem de topo em todo o perímetro e de 4 talas, em barras chatas de 5/16" de espessura, inclusive fornecimento de todo o material.</t>
  </si>
  <si>
    <t>Trilho TR-32 ou similar, usado.  Fornecimento.</t>
  </si>
  <si>
    <t>Trilho TR-37 ou similar, usado.  Fornecimento.</t>
  </si>
  <si>
    <t>FD 05.40 Arrasamento Manual (marreta e ponteiro) de Estaca de Concreto Armado</t>
  </si>
  <si>
    <t>Arrasamento de estaca de concreto armado, até 30cm de lado ou diâmetro.</t>
  </si>
  <si>
    <t>Arrasamento de estaca de concreto armado, de 31 a 50cm de lado ou de diâmetro.</t>
  </si>
  <si>
    <t>Arrasamento de estaca de concreto armado, de 51 a 80cm de lado ou de diâmetro.</t>
  </si>
  <si>
    <t>Arrasamento de tubulão de concreto, com diâmetro acima de 80cm.</t>
  </si>
  <si>
    <t>FD 05.45 Escora de Perfil de Aço</t>
  </si>
  <si>
    <t>Placa de aço contra a punção, com espessura de 1/2", soldada sobre cabeça de estaca metálica de perfil de 10", inclusive fornecimento.</t>
  </si>
  <si>
    <t>FD 05.55 Cravação de Perfil - Pranchada Horizontal</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</si>
  <si>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</si>
  <si>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</si>
  <si>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Cravação de estaca prancha de concreto pré-moldado, com largura útil de 30cm e comprimento até 7m, considerando-se toda a superfície da estaca, em terreno de resistência a penetração, exclusive estaca.</t>
  </si>
  <si>
    <t>FD 05.65 Estaca Raiz</t>
  </si>
  <si>
    <t>Estaca raíz com diâmetro de 6", perfurada em solo, incluindo a perfuração, o fornecimento de todos os materiais e a injeção.</t>
  </si>
  <si>
    <t>Estaca raíz com diâmetro de 8", perfurada em solo,  incluindo a perfuração, o fornecimento de todos os materiais e a injeção.</t>
  </si>
  <si>
    <t>Estaca raíz com diâmetro de 10", perfurada em solo,  incluindo a perfuração, o fornecimento de todos os materiais e a injeção.</t>
  </si>
  <si>
    <t>Estaca raíz com diâmetro de 12", perfurada em solo,  incluindo a perfuração, o fornecimento de todos os materiais e a injeção.</t>
  </si>
  <si>
    <t>FD 10 Escoramentos e Ensecadeiras</t>
  </si>
  <si>
    <t>FD 10.05 Ensecadeira de Estacas Pranchas de Aço</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</si>
  <si>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</si>
  <si>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</si>
  <si>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</si>
  <si>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</si>
  <si>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</si>
  <si>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</si>
  <si>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</si>
  <si>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</si>
  <si>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Barragem provisória ou ensecadeira, para desvios de pequenos cursos d'água, com saco de areia.</t>
  </si>
  <si>
    <t>FD 10.25 Escoramento de Vala Madeira com Escavadeira Hidráulica</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</si>
  <si>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</si>
  <si>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</si>
  <si>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Consolo de perfil de aço, com peso até 10Kg, para suporte de guia (viga, longarina), em trabalhos do escoramento e congêneres, soldado em estaca do mesmo material, inclusive fornecimento, colocação e retirada, admitindo-se sua utilização 10 vezes.</t>
  </si>
  <si>
    <t>Estronca (escora) de perfil de aço I, de 6", 1ª alma, em trabalhos de escoramento e congêneres, tendo comprimento de 2,50m a 3m, soldada em guias, inclusive fornecimento, colocação, retirada e transporte interno com caminhão, admitindo-se sua utilização 7 vezes.</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</si>
  <si>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</si>
  <si>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</si>
  <si>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</si>
  <si>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</si>
  <si>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Gaiola armadura para parede diafragma, em aço CA-50, incluindo fornecimento, perdas, corte, dobragem, montagem e soldas.</t>
  </si>
  <si>
    <t>FD 20 Fundações de Alvenaria de Pedra</t>
  </si>
  <si>
    <t>FD 20.05 Fundações de Alvenaria de Pedra</t>
  </si>
  <si>
    <t>Fundação de alvenaria de pedra, com argamassa de cimento saibro e areia, no traço 1:2:3, tendo 0,35 a 0,45m de largura.</t>
  </si>
  <si>
    <t>Fundação de alvenaria de pedra, com argamassa de cimento saibro e areia, no traço 1:2:3, tendo 0,60 a 0,80m de largura.</t>
  </si>
  <si>
    <t>IP Iluminação Pública</t>
  </si>
  <si>
    <t>IP 05 Postes</t>
  </si>
  <si>
    <t>IP 05.05 Postes de Concreto</t>
  </si>
  <si>
    <t>Poste de concreto, com seção circular, reto, com 9 m de comprimento, tipo leve, inclusive transporte.  Fornecimento.</t>
  </si>
  <si>
    <t>Poste de concreto, com seção circular, reto, com 11m de comprimento, tipo leve, com cabeça de concreto, inclusive transporte.  Fornecimento.</t>
  </si>
  <si>
    <t>Poste de concreto, com seção circular, reto, com 11m de comprimento, tipo pesado, com cabeça de concreto, inclusive transporte.  Fornecimento.</t>
  </si>
  <si>
    <t>Poste de concreto, com seção circular, reto, com 12m de comprimento, tipo leve, com cabeça de concreto, inclusive transporte.  Fornecimento.</t>
  </si>
  <si>
    <t>Poste de concreto, com seção circular, reto, com 12m de comprimento, tipo pesado, com cabeça de concreto, inclusive transporte.  Fornecimento.</t>
  </si>
  <si>
    <t>Poste de concreto, com seção circular, reto, com13m de comprimento, conicidade reduzida, carga nominal de 200Kg.  Fornecimento.</t>
  </si>
  <si>
    <t>Poste de concreto, com seção circular, reto, com 17m de comprimento, conicidade reduzida, com cabeça de concreto, inclusive transporte.  Fornecimento.</t>
  </si>
  <si>
    <t>Poste de concreto, com seção circular, reto, com 22,50m de comprimento, conicidade reduzida, com cabeça de concreto, inclusive transporte.  Fornecimento.</t>
  </si>
  <si>
    <t>IP 05.10 Postes de Aço</t>
  </si>
  <si>
    <t>Poste de aço SAE 1006/1020, reto, padrão Hadock Lobo, montagem 1, altura útil de 4,50m, com flange, cônico contínuo sem emendas e braço simples com 0,45m para fixação de luminária, conforme desenho A2-1978-PD e especificação EM-RIOLUZ-Nº 4.  Fornecimento.</t>
  </si>
  <si>
    <t>Poste de aço SAE 1006/1020, reto, padrão Hadock Lobo, montagem 1, altura útil de 6,00m, com flange, cônico contínuo sem emendas e braço simples com 0,60m para fixação de luminária, conforme desenho A2-1978-PD e especificação EM-RIOLUZ-Nº 4.  Fornecimento.</t>
  </si>
  <si>
    <t>Poste de aço SAE 1006/1020, reto, padrão Hadock Lobo, montagem 1, altura útil de 9,00m, com flange, cônico contínuo sem emendas e braço simples com 1,10m para fixação de luminária, conforme desenho A2-1978-PD e especificação EM-RIOLUZ-Nº 4.  Fornecimento.</t>
  </si>
  <si>
    <t>sem cotação</t>
  </si>
  <si>
    <t>Poste de aço SAE 1006/1020, reto, padrão Hadock Lobo, montagem 2, altura útil de 4,50m, com flange, cônico contínuo sem emendas e braço duplo com 0,45m para fixação de luminárias, conforme desenho A2-1978-PD e especificação EM-RIOLUZ-Nº 4.  Fornecimento.</t>
  </si>
  <si>
    <t>Poste de aço SAE 1006/1020, reto, padrão Hadock Lobo, montagem 2, altura útil de 6,00m, com flange, cônico contínuo sem emendas e braço duplo com 0,60m para fixação de luminárias, conforme desenho A2-1978-PD e especificação EM-RIOLUZ-Nº 4.  Fornecimento.</t>
  </si>
  <si>
    <t>Poste de aço SAE 1006/1020, reto, padrão Hadock Lobo, montagem 2, altura útil de 9,00m, com flange, cônico contínuo sem emendas e braço duplo com 1,10m para fixação de luminárias, conforme desenho A2-1978-PD e especificação EM-RIOLUZ-Nº 4.  Fornecimento.</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</si>
  <si>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</si>
  <si>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</si>
  <si>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Poste de aço, reto, cônico contínuo, altura de 3,50m, sem sapata.  Fornecimento.</t>
  </si>
  <si>
    <t>Poste de aço, reto, cônico contínuo, altura de 4,5m, sem sapata, especificação EM-CME-04 da RIOLUZ.  Fornecimento.</t>
  </si>
  <si>
    <t>Poste de aço, reto, cônico contínuo, altura de 4,50m, com sapata.  Fornecimento.</t>
  </si>
  <si>
    <t>Poste de aço, reto, cônico contínuo ou escalonado, altura de 6m, sem sapata.  Fornecimento.</t>
  </si>
  <si>
    <t>Poste de aço, reto, cônico contínuo, altura de 7m, sem sapata.  Fornecimento.</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</si>
  <si>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</si>
  <si>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Poste de aço, reto, de 7m, com sapata, escalonado, 2 braços de aço curvo com diâmetro de 60,3mm e projeção horizontal de 2,50m para luminárias superiores e com suporte para 2 galhadertes com 4 chumbadores de 7/8"x70cm, tipo II, padrão Riomar.  Fornecimento.</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</si>
  <si>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</si>
  <si>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Poste de aço, reto, cônico contínuo, altura de 9m, sem sapata.  Fornecimento.</t>
  </si>
  <si>
    <t>Poste de aço, reto, cônico contínuo, altura de 9m, com sapata.  Fornecimento.</t>
  </si>
  <si>
    <t>Poste de aço, curvo, cônico contínuo, simples, (9x2,5)m, sem sapata.  Fornecimento.</t>
  </si>
  <si>
    <t>Poste de aço, curvo, cônico contínuo, simples, (9x2,5)m, com sapata.  Fornecimento.</t>
  </si>
  <si>
    <t>Poste de aço, curvo, cônico contínuo, duplo, (9x2,5)m, com sapata.  Fornecimento.</t>
  </si>
  <si>
    <t>Poste de aço, curvo, cônico contínuo, duplo, (9x2,5)m, sem sapata.  Fornecimento.</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</si>
  <si>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</si>
  <si>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Poste de aço, reto, cônico contínuo, altura de 15m, com sapata.  Fornecimento.</t>
  </si>
  <si>
    <t>IP 05.12 Postes de Poliéster reforçado com Fibra de Vidro</t>
  </si>
  <si>
    <t>Poste composto de Poliéster reforçado com Fibra de Vidro - PRFV, seção única, altura total de 4,50 m, conicidade reduzida, carga nominal de 50 daN, diâmetro no topo de 60 mm, com flange(sapata), especificação EM- RIOLUZ Nº 101. Fornecimento e assentamento.</t>
  </si>
  <si>
    <t>Poste composto de Poliéster reforçado com Fibra de Vidro - PRFV, seção única, altura total de 6,00 m, conicidade reduzida, carga nominal de 50 daN, diâmetro no topo de 60 mm, com flange (sapata), especificação EM-RIOLUZ Nº101. Fornecimento e assentamento.</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</si>
  <si>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</si>
  <si>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Poste composto de Poliéster reforçado com Fibra de Vidro - PRFV, seção única, altura total de 9,00 m, conicidade reduzida, carga nominal de 60 daN, diâmetro no topo de 60 mm, com flange (sapata), especificação EM-RIOLUZ Nº101. Fornecimento e assentamento.</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</si>
  <si>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</si>
  <si>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Poste composto de Poliéster reforçado com Fibra de Vidro - PRFV, seção única, altura total de 11,00 m, conicidade reduzida, carga nominal de 200 daN, diâmetro no topo de 110 mm, com flange (sapata), especificação EM-RIOLUZ Nº101. Fornecimento e assentamento.</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</si>
  <si>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</si>
  <si>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</si>
  <si>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</si>
  <si>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</si>
  <si>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</si>
  <si>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Poste de aço reto de 3,50m, com flange de aço soldado na sua base, fixado por parafuso chumbadores engastados em fundação de concreto, exclusive fundação e fornecimento do poste.  Assentamento.</t>
  </si>
  <si>
    <t>Poste de aço reto de 3,50m com engastamento da parte inferior da coluna diretamente no solo, exclusive fornecimento do poste.  Assentamento.</t>
  </si>
  <si>
    <t>Poste de aço, reto, ou de composto de poliéster reforçado com fibra de vidro - PRFV, seção única, reto, ambos de 4,50m ate 6,00m, com engastamento da parte inferior da coluna diretamente no solo; exclusive fornecimento do poste. Assentamento.</t>
  </si>
  <si>
    <t>Poste de aço, reto, ou de composto de poliéster reforçado com fibra de vidro - PRFV, seção única, reto, ambos de 7,00m ate 12,00m, com engastamento da parte inferior da coluna diretamente no solo; exclusive fornecimento do poste. Assentamento.</t>
  </si>
  <si>
    <t>Poste de aço, reto, de 13m até 20m, com engastamento da parte inferior da coluna diretamente no solo; exclusive fornecimento do poste.  Assentamento.</t>
  </si>
  <si>
    <t>Poste de aço, curvo, de 1 braço, de 8m até 12m, com engastamento da parte inferior da coluna diretamente no solo; exclusive fornecimento do poste.  Assentamento.</t>
  </si>
  <si>
    <t>Poste de aço, curvo, de 2 braços, de 8m até 12m, com engastamento da parte inferior da coluna diretamente no solo; exclusive fornecimento do poste.  Assentamento.</t>
  </si>
  <si>
    <t>Poste de aço curvo, de 2 braços, de 10m a 12m, com flange de aço soldado na sua base, fixado por parafusos chumbadores engastados em fundação de concreto.  Assentamento.</t>
  </si>
  <si>
    <t>Poste de aço, curvo, cônico contínuo, simples, sem base, com janela de inspeção, com altura de 9m.  Fornecimento e assentamento.</t>
  </si>
  <si>
    <t>Poste de concreto, com seção circular, com 7m de comprimento e carga nominal no topo, de 100Kg, inclusive escavação e exclusive transporte.  Fornecimento e assentamento.</t>
  </si>
  <si>
    <t>Poste de concreto, com seção circular, com 7m de comprimento e carga nominal no topo, de 200Kg, inclusive escavação e exclusive transporte.  Fornecimento e assentamento.</t>
  </si>
  <si>
    <t>Poste de concreto, com seção circular, com 7m de comprimento e carga nominal horizontal no topo, de 300Kg, inclusive escavação exclusive transporte.  Fornecimento e assentamento.</t>
  </si>
  <si>
    <t>Poste de concreto, circular reto de 9m, com cabeça de concreto; exclusive fornecimento do poste e da cabeça.  Assentamento.</t>
  </si>
  <si>
    <t>Poste de concreto, circular reto de 11m, com cabeça de concreto; exclusive fornecimento do poste e da cabeça.  Assentamento.</t>
  </si>
  <si>
    <t>Poste de concreto, circular reto de 12m, com cabeça de concreto; exclusive fornecimento do poste e da cabeça.  Assentamento.</t>
  </si>
  <si>
    <t>Poste de concreto, circular reto de 13m, com cabeça de concreto; exclusive fornecimento do poste e da cabeça.  Assentamento.</t>
  </si>
  <si>
    <t>Poste de concreto, circular reto de 17m, com cabeça de concreto; exclusive fornecimento do poste e da cabeça.  Assentamento.</t>
  </si>
  <si>
    <t>Poste de composto de poliéster reforçado com fibra de vidro - PRFV, seção única, reto, de 4,50m a 6m, com flange fixado por parafusos chumbadores engastados em fundação de concreto, exclusive fundação e fornecimento do poste. Assentamento.</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</si>
  <si>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</si>
  <si>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</si>
  <si>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Poste de aço, reto, de 4,50m a 6m, com flange de aço soldado na base, fixado por parafusos chumbadores engastados em fundação de concreto, exclusive fundação e fornecimento do poste.  Assentamento.</t>
  </si>
  <si>
    <t>Poste de aço, reto, de 7m a 11m, com flange de aço soldado na sua base, fixado por parafusos chumbadores engastados em fundação de concreto, exclusive fundação e fornecimento do poste.  Assentamento.</t>
  </si>
  <si>
    <t>Poste de aço, reto, de 12m a 20m, com flange de aço soldado na sua base, fixado por parafusos chumbadores engastados em fundação de concreto, exclusive fundação e fornecimento do poste.  Assentamento.</t>
  </si>
  <si>
    <t>Poste de aço, curvo, de 1 braço, de 8m a 9m, com flange de aço soldado na sua base, fixado por parafusos chumbadores engastados em fundação de concreto, exclusive fundação e poste.</t>
  </si>
  <si>
    <t>Poste de aço, curvo, de 2 braços, de 8m a 9m, com flange de aço soldado na sua base, fixado por parafusos chumbadores engastados em fundação de concreto, exclusive fundação e poste.  Assentamento.</t>
  </si>
  <si>
    <t>Poste de aço, curvo, de 1 braço, de 10m a 12m, com flange de aço soldado na sua base, fixado por parafusos chumbadores engastados em fundação de concreto, exclusive fundação e poste.  Assentamento.</t>
  </si>
  <si>
    <t>Poste de concreto circular, reto, de 23m em fundação especial, exclusive fundação e fornecimento do poste.  Assentamento.</t>
  </si>
  <si>
    <t>IP 05.35 Fundação Simples para Poste de Aço</t>
  </si>
  <si>
    <t>Fundação simples de concreto pré-moldado, padrão RIOLUZ, com chumbadores de aço provido de arruelas e porcas, para fixação de poste de aço reto de 3,5m, exclusive o  poste e chumbadores.</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</si>
  <si>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</si>
  <si>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</si>
  <si>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Fundação simples de concreto pré-moldado, padrão RIOLUZ, com chumbadores de aço provido de arruelas e porcas, para fixação de postes de aço curvo, de 1 braço, de 8m a 9m, exclusive o poste e chumbadores.</t>
  </si>
  <si>
    <t>Fundação simples de concreto pré-moldado, padrão RIOLUZ, com chumbadores de aço provido de arruelas e porcas, para fixação de postes de aço curvo, de 1 braço, de 10m a 12m, exclusive o poste e chumbadores.</t>
  </si>
  <si>
    <t>Fundação simples de concreto pré-moldado, padrão RIOLUZ, com chumbadores de aço provido de arruelas e porcas, para fixação de postes de aço reto de 12m a 15m, exclusive o poste e chumbadores.</t>
  </si>
  <si>
    <t>Fundação simples de concreto pré-moldado, padrão RIOLUZ, com chumbadores de aço provido de arruelas e porcas, para fixação de poste de aço curvo, de 2 braços, de 8m a 9m, exclusive o poste e chumbadores.</t>
  </si>
  <si>
    <t>Fundação simples de concreto pré-moldado, padrão RIOLUZ, com chumbadores de aço provido de arruelas e porcas, para fixação de postes de aço curvo, de 2 braços, de 10m a 12m, exclusive o poste e chumbadores.</t>
  </si>
  <si>
    <t>IP 05.40 Fundação Especial para Poste</t>
  </si>
  <si>
    <t>Fundação especial de concreto padrão RIOLUZ, com chumbadores de aço, provido de arruelas e porcas, para fixação de postes de aço reto de 12 a 15m, exclusive o poste e chumbadores.</t>
  </si>
  <si>
    <t>Fundação especial de concreto de (0,70x0,70x1,50)m, para poste de aço reto de12 a 15m, inclusive fornecimento de todo o material, exclusive chumbadores.  Construção.</t>
  </si>
  <si>
    <t>Fundação para poste de concreto de 13m, em terreno de areia, argila ou piçarra, inclusive instalação e fornecimento de tampa de proteção.  Construção.</t>
  </si>
  <si>
    <t>Fundação especial para fixação de poste de concreto circular, reto, de 17m, em terreno pantanoso ou aterrado, exclusive o poste.</t>
  </si>
  <si>
    <t>Fundação especial para fixação de poste de concreto circular, reto, de 23m, em terreno pantanoso ou aterrado, exclusive o poste.</t>
  </si>
  <si>
    <t>Fundação especial para fixação de poste de aço, reto ou curvo com flange, de 1 ou 2 braços de 16m a 20m, em terreno pantanoso ou aterrado, exclusive o poste.</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</si>
  <si>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</si>
  <si>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</si>
  <si>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</si>
  <si>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</si>
  <si>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</si>
  <si>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</si>
  <si>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</si>
  <si>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Braço de aço galvanizado, curvo, com 2,5m de projeção horizontal e diâmetro externo de 48mm.  Fornecimento.</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</si>
  <si>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</si>
  <si>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</si>
  <si>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Colocação de braço, padrão RIOLUZ, exclusive fornecimento das ferragens de fixação e do braço.</t>
  </si>
  <si>
    <t>Colocação de braço, padrão RIOLUZ, com 0,57m ou 1,77m de projeção horizontal, para luminária LRJ-10, em poste de concreto, com fornecimento das ferragens de fixação; exclusive fornecimento do braço.</t>
  </si>
  <si>
    <t>Colocação de braço, padrão RIOLUZ, de 1,5m até 2,50m de projeção horizontal, em poste reto de aço ou concreto, com fornecimento das ferragens de fixação; exclusive fornecimento do braço.</t>
  </si>
  <si>
    <t>Colocação de braço, padrão RIOLUZ, de 2,6m até 3,50m de projeção horizontal, em poste reto de aço ou concreto, com fornecimento das ferragens de fixação; exclusive fornecimento do braço.</t>
  </si>
  <si>
    <t>Colocação de base quádrupla para topo de poste, em poste reto de aço ou concreto, para altura de até 15m, para luminária tipo ponta de braço; exclusive luminárias e base quádrupla.</t>
  </si>
  <si>
    <t>IP 05.60 Pintura de Poste</t>
  </si>
  <si>
    <t>Pintura de braço com 2 demãos de tinta Aluminac ou similar.</t>
  </si>
  <si>
    <t>Pintura de poste de aço curvo, de 1 braço, de 8m até 10m, com 2 demãos de tinta Aluminac ou similar.</t>
  </si>
  <si>
    <t>Pintura de poste de aço curvo, de 1 braço, de 11m até 15m, com 2 demãos de tinta Aluminac ou similar.</t>
  </si>
  <si>
    <t>Pintura de poste de aço curvo, de 2 braços, de 8m até 10m, com 2 demãos de tinta Aluminac ou similar.</t>
  </si>
  <si>
    <t>Pintura de poste de aço curvo, de 2 braços, de 11m até 15m, com 2 demãos de tinta Aluminac ou similar.</t>
  </si>
  <si>
    <t>Pintura de poste de concreto, de 17m, com 1 demão de tinta Sikatop ou similar e 2 demãos de tinta Internacional ou similar.</t>
  </si>
  <si>
    <t>IP 07 Torres de Aço</t>
  </si>
  <si>
    <t>IP 07.05 Torre de Aço</t>
  </si>
  <si>
    <t>IP 07.10 TOTEM</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</si>
  <si>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</si>
  <si>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</si>
  <si>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</si>
  <si>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Armação secundária vertical, completa, para uma rede de baixa tensão (BT), sem fornecimento da armação e das cintas de fixação.  Instalação.</t>
  </si>
  <si>
    <t>Armação secundária vertical de 1 estribo.  Fornecimento.</t>
  </si>
  <si>
    <t>Armação secundária vertical de 3 estribos.  Fornecimento.</t>
  </si>
  <si>
    <t>Armação secundária vertical, de 3 estribos, completa, para uma rede de baixa tensão (BT), de 3 condutores, para alinhamento reto, ângulo inferior a 90° e ponto terminal, exclusive fornecimento das cintas de fixação (ver conjunto BTV1).  Fornecimento e instalação.</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</si>
  <si>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</si>
  <si>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</si>
  <si>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Conjunto para fixação de rede 13,8Kv, trifásica, exclusive fornecimento dos isoladores e ferragens.  Instalação.</t>
  </si>
  <si>
    <t>Instalação de ferragens singelas, para 1 linha, de 13,8Kv, bifásica triangular, poste ao centro, para alinhamentos retos e ângulos até 30° (conjunto 13A1).  Instalação.</t>
  </si>
  <si>
    <t>Conjunto para fixação de rede 13,8Kv, trifásica, horizontal, poste ao centro, para pequenos ângulos, padrão madeira, montagem normal, tipo 13N2.  Fornecimento e instalação.</t>
  </si>
  <si>
    <t>Conjunto para fixação de rede 13,8Kv, trifásica, horizontal, poste ao centro, para fim de linha, padrão madeira, montagem normal, tipo 13N5.  Fornecimento e instalação.</t>
  </si>
  <si>
    <t>Ferragens singelas e 2 chaves fusíveis, em 1 linha de 13,8Kv, horizontal, poste ao centro; exclusive fornecimento das chaves fusíveis, dos isoladores e ferragens da linha existente. Instalação.</t>
  </si>
  <si>
    <t>Ferragens singelas e 3 chaves fusíveis, em 1 linha de 13,8Kv, horizontal, poste ao centro, exclusive fornecimento das chaves fusíveis dos isoladores e ferragens da linha existente.  Instalação.</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</si>
  <si>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</si>
  <si>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</si>
  <si>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Instalação de ferragens singelas, para 2 linhas, de 25Kv, horizontais, poste ao centro, para alinhamentos retos e ângulos até 30° (conjunto 25 E1).</t>
  </si>
  <si>
    <t>IP 10.20 Colocação de Núcleo para Fixação em Luminária</t>
  </si>
  <si>
    <t>Núcleo para fixação de luminária, tipo Pétala, em poste reto (aço ou concreto) de 15m, exclusive luminária e núcleo.  Colocação.</t>
  </si>
  <si>
    <t>Núcleo para fixação de luminária, tipo Pétala, em poste reto (aço ou concreto) de 20m, exclusive luminária e núcleo.  Colocação.</t>
  </si>
  <si>
    <t>IP 10.25 Alças Pré-Formadas</t>
  </si>
  <si>
    <t>Alça pré-formada de distribuição, de aço recoberto de alumínio, para cabo de alumínio nu, bitola de 25mm2, segundo desenho A4-154-CP.  Fornecimento e colocação.</t>
  </si>
  <si>
    <t>Alça pré-formada de serviço, de aço recoberto, para cabo de alumínio nu, bitola de 25mm2, segundo desenho A4-148-CP.  Fornecimento e colocação.</t>
  </si>
  <si>
    <t>Alça pré-formada de distribuição, de aço recoberto de alumínio, para cabo encapado, bitola de 25mm2, segundo desenho A4-154-CP.  Fornecimento e colocação.</t>
  </si>
  <si>
    <t>Alça pré-formada de serviço, de aço recoberto com alumínio encapado, bitola de 25mm2, segundo desenho A4-148-CP.  Fornecimento e colocação.</t>
  </si>
  <si>
    <t>Alça pré-formada para cabo de 35mm2.  Fornecimento.</t>
  </si>
  <si>
    <t>IP 10.30 Conectores e Grampos Paralelos</t>
  </si>
  <si>
    <t>Conector de aterramento tipo KC 22H, Burndy ou similar.  Fornecimento e instalação.</t>
  </si>
  <si>
    <t>Conector para haste de aterramento de pára-raio, com uma descida de 5/8".  Fornecimento.</t>
  </si>
  <si>
    <t>Conector de parafuso fendido (Split-Bolt) em liga de cobre.  Fornecimento e instalação.</t>
  </si>
  <si>
    <t>Conector tipo Split-Bolt, para cabo de 16mm2.  Fornecimento.</t>
  </si>
  <si>
    <t>Conector de parafusos fendido para cabo de 35x70mm2, KS-26, Burndy ou similar.  Fornecimento e instalação.</t>
  </si>
  <si>
    <t>Conector tipo estribo para condutor de alumínio, 1/0AWG.  Fornecimento.</t>
  </si>
  <si>
    <t>Conector tipo cunha, em liga de cobre estanhado, para a fixação de condutores de alumínio ou cobre, por efeito de mola.  Modelo nº 1, padrão RIOLUZ, tipo G, AMP ou similar.  Fornecimento e instalação.</t>
  </si>
  <si>
    <t>Conector tipo cunha, em liga de cobre estanhado, para a fixação de condutores de alumínio ou cobre, por efeito de mola.  Modelo tipo nº 2, padrão RIOLUZ, tipo H, AMP ou similar.  Fornecimento e instalação.</t>
  </si>
  <si>
    <t>Conector tipo cunha, em liga de cobre estanhado, para a fixação de condutores de alumínio ou cobre, por efeito de mola.  Modelo tipo nº 3, padrão RIOLUZ, tipo K, AMP ou similar.  Fornecimento e instalação.</t>
  </si>
  <si>
    <t>Conector tipo cunha, em liga de cobre estanhado, para a fixação de condutores de alumínio ou cobre, por efeito de mola.  Modelo tipo nº 4, padrão RIOLUZ, tipo V, AMP ou similar.  Fornecimento e instalação.</t>
  </si>
  <si>
    <t>Conector tipo cunha, em liga de cobre estanhado, para a fixação de condutores de alumínio ou cobre, por efeito de mola.  Modelo tipo nº 5, padrão RIOLUZ, tipo IV, AMP ou similar.  Fornecimento e instalação.</t>
  </si>
  <si>
    <t>Conector tipo cunha, em liga de cobre estanhado, para a fixação de condutores de alumínio ou cobre, por efeito de mola.  Modelo tipo nº 6, padrão RIOLUZ, tipo B, AMP ou similar.  Fornecimento e instalação.</t>
  </si>
  <si>
    <t>Conector tipo cunha, em liga de cobre estanhado, para a fixação de condutores de alumínio ou cobre, por efeito de mola.  Modelo tipo nº 7, padrão RIOLUZ, tipo A, AMP ou similar.  Fornecimento e instalação.</t>
  </si>
  <si>
    <t>Conector tipo cunha, em liga de cobre estanhado, para a fixação de condutores de alumínio ou cobre, por efeito de mola.  Modelo nº 8, padrão RIOLUZ, tipo C, AMP ou similar.  Fornecimento e instalação.</t>
  </si>
  <si>
    <t>Conector tipo cunha, em liga de cobre estanhado, para a fixação de condutores de alumínio ou cobre, por efeito de mola.  Modelo nº 9, padrão RIOLUZ, tipo J, AMP ou similar.  Fornecimento e instalação.</t>
  </si>
  <si>
    <t>Conector tipo cunha, em liga de cobre estanhado, para a fixação de condutores de alumínio ou cobre, por efeito de mola.  Modelo nº 10, padrão RIOLUZ, tipo F, AMP ou similar.  Fornecimento e instalação.</t>
  </si>
  <si>
    <t>Conector tipo cunha, em liga de cobre estanhado, para a fixação de condutores de alumínio ou cobre, por efeito de mola.  Modelo nº 11, padrão RIOLUZ, tipo D, AMP ou similar.  Fornecimento e instalação.</t>
  </si>
  <si>
    <t>Conector tipo cunha, em liga de cobre estanhado, para a fixação de condutores de alumínio ou cobre, por efeito de mola.  Modelo nº 12, padrão RIOLUZ, tipo I, AMP ou similar.  Fornecimento e instalação.</t>
  </si>
  <si>
    <t>Conector tipo cunha, em liga de cobre estanhado, para a fixação de condutores de alumínio ou cobre, por efeito de mola.  Modelo nº 13, padrão RIOLUZ, tipo VII, AMP ou similar.  Fornecimento e instalação.</t>
  </si>
  <si>
    <t>Conector tipo cunha, em liga de cobre estanhado, para a fixação de condutores de alumínio ou cobre, por efeito de mola.  Modelo nº 14, padrão RIOLUZ, tipo VI, AMP ou similar.  Fornecimento e instalação.</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</si>
  <si>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</si>
  <si>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</si>
  <si>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</si>
  <si>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</si>
  <si>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Conectores para interligação entre cabo singelo ou múltiplo ou haste de aterramento, exclusive fornecimento do conector. Instalação</t>
  </si>
  <si>
    <t>Grampo paralelo universal de alumínio fundido ou extrudado, de 2 parafusos, com pasta anti óxido, segundo desenho A3-142-CP.  Fornecimento e colocação.</t>
  </si>
  <si>
    <t>Grampo de linha viva em alumínio.  Fornecimento.</t>
  </si>
  <si>
    <t>IP 10.35 Caixa de Ligação</t>
  </si>
  <si>
    <t>Condulete de alumínio sílico tipo LL de 19mm (3/4") com tampa.  Fornecimento.</t>
  </si>
  <si>
    <t>Condulete de alumínio sílico tipo LR de 19mm (3/4") com tampa.  Fornecimento.</t>
  </si>
  <si>
    <t>Condulete de alumínio sílico tipo T de 19mm (3/4") com tampa.  Fornecimento.</t>
  </si>
  <si>
    <t>Caixa de ligação tipo Petrolets R=15/C, R=15/TB, R=15/LB ou similar, com entradas rosqueadas de 1" (25mm).  Fornecimento e colocação.</t>
  </si>
  <si>
    <t>Caixa de ligação tipo Petrolets R=15/C, R=15/TB, R=15/LB ou similar, com entradas rosqueadas de 2" (50mm).  Fornecimento e colocação.</t>
  </si>
  <si>
    <t>Condulete de alumínio tipo T de 75mm (3").  Fornecimento.</t>
  </si>
  <si>
    <t>Caixa de ligação tipo Condulets R-15/LB-22 ou similar, com entrada rosqueadas de 1 1/2" (27mm).  Fornecimento e colocação.</t>
  </si>
  <si>
    <t>IP 10.40 Laços de Roldanas Pré-Formadas</t>
  </si>
  <si>
    <t>Laço de roldana pré-formado, de aço recoberto de alumínio, para cabo de alumínio nu, bitola de 25mm2, segundo desenho A4-139-CP.  Fornecimento e colocação.</t>
  </si>
  <si>
    <t>Laço de roldana pré-formado, de aço recoberto de alumínio, para cabo de alumínio encapado, bitola de 25mm2, segundo desenho A4-139-CP.  Fornecimento e colocação.</t>
  </si>
  <si>
    <t>IP 15 Instalação de Rede</t>
  </si>
  <si>
    <t>IP 15.05 Instalação de Baixa Tensão</t>
  </si>
  <si>
    <t>Rede de baixa tensão (BT), aérea, com 1 condutor de cobre, exclusive fornecimento do condutor (lance).  Instalação.</t>
  </si>
  <si>
    <t>Rede de baixa tensão (BT), aérea, com 1 condutor de alumínio, exclusive fornecimento do condutor (lance).  Instalação.</t>
  </si>
  <si>
    <t>Instalação de rede de baixa tensão (BT), aérea, com cabo Multiplex, ou similar, de alumínio, exclusive fornecimento do cabo.</t>
  </si>
  <si>
    <t>Rede de baixa tensão (BT), aérea, com 2 condutores de alumínio, exclusive fornecimento dos condutores (lance).  Instalação.</t>
  </si>
  <si>
    <t>Rede de baixa tensão (BT), aérea, com 3 condutores de cobre, exclusive fornecimento do condutor (lance).  Instalação.</t>
  </si>
  <si>
    <t>Rede de baixa tensão (BT), aérea, com 3 condutores de alumínio, exclusive fornecimento dos condutores (lance).  Instalação.</t>
  </si>
  <si>
    <t>Rede de baixa tensão (BT), aérea, com 4 condutores de alumínio, exclusive fornecimento dos condutores (lance).  Instalação.</t>
  </si>
  <si>
    <t>IP 15.10 Instalação de Rede de 13,8Kv</t>
  </si>
  <si>
    <t>Instalação de rede de alta tensão (AT) aérea, com cabo triplex de cobre, exclusive fornecimento de cabo.</t>
  </si>
  <si>
    <t>Rede de alta tensão (AT), aérea, com 2 condutores de alumínio; exclusive fornecimento dos condutores (lance).  Instalação.</t>
  </si>
  <si>
    <t>Rede de alta tensão (AT), aérea, com 2 condutores de cobre, exclusive fornecimento dos condutores (lance).  Instalação.</t>
  </si>
  <si>
    <t>Rede de alta tensão (AT), aérea, com 3 condutores de alumínio; exclusive fornecimento dos condutores (lance).  Instalação.</t>
  </si>
  <si>
    <t>Rede de alta tensão (AT), aérea, com 3 condutores de cobre, exclusive fornecimento dos condutores (lance).  Instalação.</t>
  </si>
  <si>
    <t>IP 15.15 Isoladores</t>
  </si>
  <si>
    <t>Isolador de baixa tensão (BT), tipo carretel, na cor marrom, medindo (72x72)mm.  Fornecimento.</t>
  </si>
  <si>
    <t>Isolador tipo pino, 13,8Kv.  Fornecimento.</t>
  </si>
  <si>
    <t>IP 15.20 Muflas</t>
  </si>
  <si>
    <t>Mufla terminal para cabo singelo 50mm2, 15Kv, inclusive braçadeira para fixação.  Fornecimento e assentamento.</t>
  </si>
  <si>
    <t>IP 15.25 Cabos de Cobre Nu</t>
  </si>
  <si>
    <t>Cabo de cobre nu, seção de 16mm2.  Fornecimento. (1Kg = 7,04 metros)</t>
  </si>
  <si>
    <t>Cabo de cobre nu, seção de 25mm2.  Fornecimento. (1Kg = 4,51 metros)</t>
  </si>
  <si>
    <t>Cabo de cobre nu, seção de 35mm2.  Fornecimento. (1Kg = 3,16 metros)</t>
  </si>
  <si>
    <t>IP 15.30 Cabos de Cobre Flexível</t>
  </si>
  <si>
    <t>Cabo de cobre, 750V, seção de 1,5mm2.  Fornecimento.</t>
  </si>
  <si>
    <t>Cabo de cobre flexível, 750V, seção de 2x1,5mm2, PVC/ 70°C.  Fornecimento.</t>
  </si>
  <si>
    <t>Cabo de cobre flexível, 750V, seção de 3x1,5mm2, PVC/ 70°C, classe 4.  Fornecimento.</t>
  </si>
  <si>
    <t>Cabo de cobre flexível, 750V, seção de 3x1,5mm2, PVC/ 70°C, classe 4.  Fornecimento e colocação.</t>
  </si>
  <si>
    <t>Cabo de cobre flexível, 750V, seção de 3x2,5mm2, PVC/70°C.  Fornecimento</t>
  </si>
  <si>
    <t>Cabo de cobre flexível, 750V, seção de 2x4mm2, PVC/ 70°C, classe4.  Fornecimento.</t>
  </si>
  <si>
    <t>Cabo de cobre flexível, 750V, seção de 3x4mm2, PVC/ 70°C.  Fornecimento.</t>
  </si>
  <si>
    <t>Cabo de cobre flexível, 750V, seção de 4x4mm2, PVC/ 70°C.  Fornecimento.</t>
  </si>
  <si>
    <t>Cabo de cobre flexível, 750V, seção de 3x6mm2, PVC/ 70°C.  Fornecimento.</t>
  </si>
  <si>
    <t>Cabo de cobre flexível, 750V, seção de 2x10mm2, PVC/ 70°C.  Fornecimento.</t>
  </si>
  <si>
    <t>Cabo de cobre, flexível, 750V, seção de 3x10mm2, PVC/ 70°C.  Fornecimento.</t>
  </si>
  <si>
    <t>Cabo de cobre flexível, 750V, seção de 4x10mm2, PVC/ 70°C.  Fornecimento.</t>
  </si>
  <si>
    <t>Cabo de cobre flexível, 750V/70°, seção de 16mm2.  Fornecimento.</t>
  </si>
  <si>
    <t>Cabo de cobre flexível, 750V, seção de 3x16mm2, PVC/ 70°C.  Fornecimento.</t>
  </si>
  <si>
    <t>IP 15.35 Cabos de Cobre Rígido</t>
  </si>
  <si>
    <t>Cabo de cobre rígido, 1Kv, 6mm2, PVC/ 70°C.  Fornecimento.</t>
  </si>
  <si>
    <t>Cabo de cobre, 750V, seção de 2x6mm2, PVC/ 70°C.  Fornecimento.</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</si>
  <si>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</si>
  <si>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Cabo de cobre, 1Kv, 16mm2, PVC/ 70°C.  Fornecimento.</t>
  </si>
  <si>
    <t>Cabo de cobre rígido, 1Kv, 25mm2, PVC/ 70°C.  Fornecimento.</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</si>
  <si>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</si>
  <si>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Cabo de cobre rígido, 25mm2, 8,7 a 15Kv, isolado EPR/XLPE.  Fornecimento.</t>
  </si>
  <si>
    <t>Cabo de cobre rígido, 1Kv, 35mm2, PVC/ 70°C.  Fornecimento.</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</si>
  <si>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</si>
  <si>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Cabo de cobre rígido, 1Kv, 50mm2, PVC/ 70°C.  Fornecimento.</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</si>
  <si>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</si>
  <si>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Cabo de cobre rígido, seção de 3x1x50mm2, triplexado, 20Kv, isolado EPR/XLPE.  Fornecimento.</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</si>
  <si>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</si>
  <si>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</si>
  <si>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Cabo de alumínio nu, 2AWG, sem alma de aço (CA).  Fornecimento. (1m=0,093Kg)</t>
  </si>
  <si>
    <t>Cabo de alumínio WPP 2AWG.  Fornecimento.</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</si>
  <si>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</si>
  <si>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Cabo de alumínio nu, 1/0AWG, com alma de aço (CAA).  Fornecimento. (1m=0,216Kg)</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</si>
  <si>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</si>
  <si>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Cabo de alumínio WPP, 1Kv, 1/0AWG.  Fornecimento.</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</si>
  <si>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</si>
  <si>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</si>
  <si>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</si>
  <si>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</si>
  <si>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</si>
  <si>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</si>
  <si>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</si>
  <si>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Colocação e fornecimento de arame de ferro galvanizado, seção de 2mm2 (12AWG), embuchado com papel, em linha de dutos; exclusive dutos.</t>
  </si>
  <si>
    <t>Colocação de 1 condutor singelo em linha de dutos; exclusive fornecimento de condutor e dos dutos.</t>
  </si>
  <si>
    <t>Colocação de 3 condutores singelos em linha de dutos; exclusive fornecimento de condutor e dos dutos.</t>
  </si>
  <si>
    <t>Colocação de 4 condutores singelos em linha de dutos; exclusive fornecimento de condutor e dos dutos.</t>
  </si>
  <si>
    <t>Colocação de 5 condutores singelos em linha de dutos; exclusive fornecimento do condutor e dos dutos.</t>
  </si>
  <si>
    <t>Colocação de 1 cabo bifásico, em linha de dutos; exclusive fornecimento dos cabos e dos dutos.</t>
  </si>
  <si>
    <t>Colocação de 1 cabo trifásico, em linha de dutos; exclusive fornecimento dos cabos e dos dutos.</t>
  </si>
  <si>
    <t>Cabo múltiplo em poste reto ou curvo; braço reto ou curvo ou base múltipla; exclusive fornecimento dos cabos. Colocação</t>
  </si>
  <si>
    <t>IP 15.50 Anilhas</t>
  </si>
  <si>
    <t>Anilha de nylon para identificação de condutor XLPE de 25 a 35mm2.  Fornecimento.</t>
  </si>
  <si>
    <t>Anilha de nylon para identificação de condutor XLPE de 50 a 70mm2.  Fornecimento.</t>
  </si>
  <si>
    <t>IP 15.55 Transformadores</t>
  </si>
  <si>
    <t>Transformador de distribuição monofásico, para iluminação pública, para poste, 60Hz, 250/125V, de 10Kva.  Fornecimento.</t>
  </si>
  <si>
    <t>Transformador de distribuição monofásico, de 25Kva, 60HZ, tensão secundária de 250/125V.  Fornecimento.</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</si>
  <si>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</si>
  <si>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Transformador de distribuição trifásico, de 30Kva, 60HZ, tensão secundária de 220/127V.  Fornecimento.</t>
  </si>
  <si>
    <t>Transformador de distribuição trifásico, de 45Kva, 60HZ, tensão secundária de 220/127V.  Fornecimento.</t>
  </si>
  <si>
    <t>Transformador de distribuição trifásico, de 75Kva, 60HZ, tensão secundária de 220/127V.  Fornecimento.</t>
  </si>
  <si>
    <t>Transformador de distribuição trifásico, de 75Kva, tensão primária de 13,2Kv, tensão secundária de 380/220V.  Fornecimento.</t>
  </si>
  <si>
    <t>Suporte para montagem de transformador em poste.  Fornecimento.</t>
  </si>
  <si>
    <t>IP 15.60 Instalação de Transformadores</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</si>
  <si>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</si>
  <si>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</si>
  <si>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</si>
  <si>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Aterramento de caixa Hand-Hole.</t>
  </si>
  <si>
    <t>Aterramento de poste de aço, inclusive fornecimento dos materiais.</t>
  </si>
  <si>
    <t>Aterramento de tampão, inclusive fornecimento dos materiais.</t>
  </si>
  <si>
    <t>Haste para aterramento, de 5/8" (16mm), com 2,50m de comprimento.  Fornecimento.</t>
  </si>
  <si>
    <t>Haste para aterramento, de 5/8" (16mm), com 2,50m a 3m de comprimento.  Colocação.</t>
  </si>
  <si>
    <t>Conjunto de aterramento para transformador (ver desenho  A2-134-CP).  Instalação.</t>
  </si>
  <si>
    <t>Conjunto de aterramento de transformador.  Fornecimento e instalação.</t>
  </si>
  <si>
    <t>Conjunto de aterramento de transformador (ver desenho A2-134-CP).  Fornecimento e instalação.</t>
  </si>
  <si>
    <t>Conjunto de aterramento de rede de baixa tensão (BT).  Fornecimento e instalação.</t>
  </si>
  <si>
    <t>Conjunto de aterramento de rede de baixa tensão (BT) (ver desenho A2-134-CP).  Fornecimento e instalação.</t>
  </si>
  <si>
    <t>Conjunto de aterramento para rede de baixa tensão, exclusive fornecimento dos materiais (ver desenho A2-134-CP). Instalação.</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</si>
  <si>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</si>
  <si>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</si>
  <si>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</si>
  <si>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</si>
  <si>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Caixa de passagem para embutir em alvenaria, de 5"x5".  Fornecimento.</t>
  </si>
  <si>
    <t>Caixa de passagem em alumínio fundido (15x15x10)cm, com saídas rosqueadas de 3/4" e tampa removível.  Fornecimento.</t>
  </si>
  <si>
    <t>Caixa de passagem de alvenaria com dimensões de (1x1x1)m, inclusive escavação e reaterro, exclusive fornecimento do tampão.</t>
  </si>
  <si>
    <t>IP 25.10 Caixa de Hand-Hole</t>
  </si>
  <si>
    <t>Caixa Hand-Hole, pré-moldada, circular, de concreto, padrão RIOLUZ, com dimensões (0,30x0,30)m; inclusive escavação e reaterro; exclusive fornecimento do tampão.  Fornecimento e colocação.</t>
  </si>
  <si>
    <t>Caixa Hand-Hole em alvenaria, retangular com dimensões (40x40x60)cm, com tampão de concreto pré-moldado, com alça.  Construção.</t>
  </si>
  <si>
    <t>Caixa Hand-Hole em alvenaria, retangular com dimensões (40x40x90)cm, com tampão de concreto pré-moldado, com alça.  Construção.</t>
  </si>
  <si>
    <t>Caixa Hand-Hole, pré-moldada, circular, de concreto, padrão RIOLUZ, com dimensões (0,60x0,30)m; inclusive escavação e reaterro, exclusive tampão.  Fornecimento e assentamento.</t>
  </si>
  <si>
    <t>Caixa Hand-Hole, pré-moldada, circular de concreto, padrão RIOLUZ, com dimensões (0,60x0,60)m, inclusive escavação e reaterro, exclusive tampão e materiais.  Assentamento.</t>
  </si>
  <si>
    <t>Caixa Hand-Hole, pré-moldada, circular, de concreto, padrão RIOLUZ, com dimensões (0,60x0,60)m; inclusive escavação e reaterro, exclusive tampão.  Fornecimento e assentamento.</t>
  </si>
  <si>
    <t>Caixa de passagem, retangular, de alvenaria com tampa de concreto, dimensões de (0,60x0,60x0,80)m; exclusive material utilizado para sua construção.  Construção.</t>
  </si>
  <si>
    <t>Caixa Hand-Hole, pré-moldada, circular de concreto, padrão RIOLUZ, com dimensões (0,60x0,90)m, inclusive escavação e reaterro, exclusive tampão e materiais.  Assentamento.</t>
  </si>
  <si>
    <t>Caixa Hand-Hole, pré-moldada, circular, de concreto, padrão RIOLUZ, com dimensões (0,60x0,90)m; inclusive escavação e reaterro; exclusive fornecimento do tampão.  Fornecimento e assentamento.</t>
  </si>
  <si>
    <t>Construção de caixa de concreto para fixação de projetor, com tampa de tela maletada de (5x5)cm e cadeado, nas dimensões (80x80x80)cm, conforme detalhe do projeto RIOLUZ, inclusive fornecimento de todo o material necessário para sua construção.</t>
  </si>
  <si>
    <t>Construção de caixa de alvenaria com base de concreto para fixação de projetor, com tampa de tela maletada de (5x5)cm e cadeado nas dimensões (80x80x80)cm, inclusive fornecimento de todo o material necessário para sua construção.</t>
  </si>
  <si>
    <t>Caixa de passagem, retangular, de alvenaria com tampa de concreto, dimensões de (0,80x0,80x1)m; exclusive material utilizado para sua construção.</t>
  </si>
  <si>
    <t>Construção de caixa de concreto, com base de concreto, para fixação de projetor, com tampa de tela maletada de (50x50)mm e cadeado, nas dimensões (110x80x60)cm, conforme detalhe do projeto, inclusive fornecimento de todo o material necessário para sua construção.</t>
  </si>
  <si>
    <t>Construção de caixa de alvenaria com base de concreto para fixação de projetor e equipamento auxiliar, com grade protetora e cadeado, nas dimensões (1,10x1,20x1)m, inclusive fornecimento de todo o material necessário para sua construção.</t>
  </si>
  <si>
    <t>Tampão espiral de polietileno de alta densidade, de diâmetro 50mm (2"), para terminação de dutos de idêntico material, tipo Kanalex ou similar, em caixa Hand-Hole.  Fornecimento e assentamento.</t>
  </si>
  <si>
    <t>IP 25.15 Caixa Hermética</t>
  </si>
  <si>
    <t>Caixa hermética para chave faca trifásica.  Colocação.</t>
  </si>
  <si>
    <t>IP 25.20 Tampões</t>
  </si>
  <si>
    <t>Tampão de ferro tipo leve padrão RIOLUZ.  Fornecimento.</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</si>
  <si>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</si>
  <si>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Tampão de ferro fundido cinzento, articulado, tipo leve, carga máxima no cenrto de 2000Kgf, diâmetro interno de 300mm, fornecido com colar e com recobrimento, confome desenho A4-1200-PD, especificação em RIOLUZ nº 10.  Fornecimento.</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</si>
  <si>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</si>
  <si>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</si>
  <si>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</si>
  <si>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</si>
  <si>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Tampão para vedação de dutos espiralados flexíveis em poietileno de alta densidade, na cor preta, diâmetro nominal de 125mm, comprimento de 225mm, lote 335248-0.  Fornecimento.</t>
  </si>
  <si>
    <t>IP 30 Eletrodutos e Conexões</t>
  </si>
  <si>
    <t>IP 30.05 Eletrodutos de Aço</t>
  </si>
  <si>
    <t>Eletroduto de aço galvanizado, diâmetro de 25mm (1").  Fornecimento.</t>
  </si>
  <si>
    <t>Eletroduto de aço galvanizado, diâmetro de 38mm (1 1/2").  Fornecimento.</t>
  </si>
  <si>
    <t>Eletroduto de aço galvanizado, diâmetro de 50mm (2").  Fornecimento.</t>
  </si>
  <si>
    <t>Eletroduto de aço galvanizado, diâmetro de 75mm (3").  Fornecimento.</t>
  </si>
  <si>
    <t>IP 30.10 Conexões de Aço</t>
  </si>
  <si>
    <t>Curva longa de 90° para eletroduto, de aço galvanizado, de 25mm (1").  Fornecimento.</t>
  </si>
  <si>
    <t>Curva longa de 90° para eletroduto, de aço galvanizado, de 50mm (2").  Fornecimento.</t>
  </si>
  <si>
    <t>Curva longa de 90° para eletroduto, de aço galvanizado, de 75mm (3").  Fornecimento.</t>
  </si>
  <si>
    <t>Luva para eletroduto, de aço galvanizado, de 25mm (1").  Fornecimento.</t>
  </si>
  <si>
    <t>Luva para eletroduto, de aço galvanizado, de 38mm (1 1/2").  Fornecimento.</t>
  </si>
  <si>
    <t>Luva para eletroduto, de aço galvanizado, de 50mm (2").  Fornecimento.</t>
  </si>
  <si>
    <t>Luva para eletroduto, de aço galvanizado, de 75mm (3").  Fornecimento.</t>
  </si>
  <si>
    <t>IP 30.15 Eletrodutos de PVC Rígido</t>
  </si>
  <si>
    <t>Eletroduto de PVC rígido, roscável, de 19mm (3/4").  Fornecimento.</t>
  </si>
  <si>
    <t>Eletroduto de PVC rígido, roscável, de 32mm (1 1/4").  Fornecimento.</t>
  </si>
  <si>
    <t>Eletroduto de PVC rígido, roscável, de 75mm (3").  Fornecimento.</t>
  </si>
  <si>
    <t>IP 30.20 Conexões de PVC Rígido</t>
  </si>
  <si>
    <t>Curva longa de 90° para eletroduto, de PVC rígido, roscável, de 25mm (1").  Fornecimento.</t>
  </si>
  <si>
    <t>Curva de 90° para eletroduto, de PVC rígido, roscável, de 32mm (1 1/4").  Fornecimento.</t>
  </si>
  <si>
    <t>Curva de 90° para eletroduto, de PVC rígido, roscável, de 50mm (2").  Fornecimento.</t>
  </si>
  <si>
    <t>Curva longa de 90° para eletroduto, de PVC rígido, roscável, de 80mm (3").  Fornecimento.</t>
  </si>
  <si>
    <t>Curva longa de 90° para eletroduto, de PVC rígido, roscável, de 100mm (4").  Fornecimento.</t>
  </si>
  <si>
    <t>Luva para eletroduto, de PVC rígido, roscável, de 25mm (1").  Fornecimento.</t>
  </si>
  <si>
    <t>Luva, para eletroduto, de PVC rígido, roscável, de 32mm (1 1/4").  Fornecimento.</t>
  </si>
  <si>
    <t>Luva para eletroduto, de PVC rígido, roscável, de 50mm (2").  Fornecimento.</t>
  </si>
  <si>
    <t>Luva para eletroduto, de PVC rígido, roscável, de 75mm (3").  Fornecimento.</t>
  </si>
  <si>
    <t>IP 30.25 Eletrodutos Flexíveis</t>
  </si>
  <si>
    <t>Conduite flexível galvanizado, de 19mm (3/4").  Fornecimento e colocação.</t>
  </si>
  <si>
    <t>IP 30.30 Conexões de Alumínio</t>
  </si>
  <si>
    <t>Box curvo de alumínio de 38mm (1 1/2").  Fornecimento.</t>
  </si>
  <si>
    <t>Box curvo de alumínio com bucha e arruela de 50mm (2").  Fornecimento.</t>
  </si>
  <si>
    <t>Box curvo de alumínio com bucha e arruela de 75mm (3").  Fornecimento.</t>
  </si>
  <si>
    <t>IP 35 Quadros, Armários, Gabinetes e Equipamentos</t>
  </si>
  <si>
    <t>IP 35.10 Gabinetes</t>
  </si>
  <si>
    <t>Chapa de ferro galvanizado nº 24, de (1x2)m.  Fornecimento.</t>
  </si>
  <si>
    <t>IP 35.15 Comandos</t>
  </si>
  <si>
    <t>Comando em grupo CRJ-04 ou similar, 85A.  Fornecimento.</t>
  </si>
  <si>
    <t>Comando em grupo CRJ-05/220V(140A).  Fornecimento.</t>
  </si>
  <si>
    <t>Comando para IP, com caixa trifásico, capacidade de 45A, tipo CRJ-07, 220/127V.  Fornecimento.</t>
  </si>
  <si>
    <t>IP 35.20 Equipamentos</t>
  </si>
  <si>
    <t>Colocação de equipamentos de comando de circuito, padrão RIOLUZ; exclusive o fornecimento das ferragens de fixação e do comando.</t>
  </si>
  <si>
    <t>Colocação de equipamentos de comando de circuito, padrão RIOLUZ, com fornecimento de ferragens de fixação; exclusive o fornecimento do comando.</t>
  </si>
  <si>
    <t>Conjunto para montagem de indicador visual de direção de vento (biruta) adaptado para balizamento noturno.  Fornecimento.</t>
  </si>
  <si>
    <t>Fonte de emergência (No BreaK), com potência de 2Kva, 220V/220V, autonomia a plena carga de 30min.  Fornecimento.</t>
  </si>
  <si>
    <t>IP 40 Chaves, Fusíveis e Disjuntores</t>
  </si>
  <si>
    <t>IP 40.05 Chaves</t>
  </si>
  <si>
    <t>Chave blindada, bipolar, 60A.  Fornecimento.</t>
  </si>
  <si>
    <t>Chave corta circuito, de 100A, 15Kv, com fusível de cartucho tipo S-1, exclusive elos fusíveis.  Fornecimento.</t>
  </si>
  <si>
    <t>IP 40.10 Elo-Fusíveis e Fusíveis</t>
  </si>
  <si>
    <t>Elo-fusível, tipo H, de 100A.  Fornecimento.</t>
  </si>
  <si>
    <t>Elo-fusível, tipo K, de 100A, 15Kv.  Fornecimento.</t>
  </si>
  <si>
    <t>Elo-fusível, tipo K, de 200A, 15Kv.  Fornecimento.</t>
  </si>
  <si>
    <t>Fusível NH, tamanho 01, corrente nominal de 36A, Siemens ou similar.  Fornecimento.</t>
  </si>
  <si>
    <t>Fusível NH, tamanho 00, corrente nominal de 125A, Siemens ou similar.  Fornecimento.</t>
  </si>
  <si>
    <t>Fusível NH, tamanho 00, corrente nominal de 160A, Siemens ou similar.  Fornecimento.</t>
  </si>
  <si>
    <t>IP 40.15 Disjuntores</t>
  </si>
  <si>
    <t>Disjuntor termomagnético, bipolar de 20A.  Fornecimento.</t>
  </si>
  <si>
    <t>Disjuntor termomagnético, tripolar de 40A.  Fornecimento.</t>
  </si>
  <si>
    <t>Disjuntor termomagnético, tripolar de 100A.  Fornecimento.</t>
  </si>
  <si>
    <t>IP 45 Relés</t>
  </si>
  <si>
    <t>IP 45.05 Relé</t>
  </si>
  <si>
    <t>Base externa para relé fotoelétrico.  Fornecimento.</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</si>
  <si>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</si>
  <si>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Relé temporizado, coel, tipo RTQD.  Fornecimento.</t>
  </si>
  <si>
    <t>Relé temporizado, tipo FLT 01/NF.  Fornecimento.</t>
  </si>
  <si>
    <t>IP 45.10 Colocação de Relés</t>
  </si>
  <si>
    <t>Colocação de relé fotoelétrico individual, com base em poste (aço ou concreto) de acordo com o padrão da RIOLUZ; exclusive fornecimento do relé e base.</t>
  </si>
  <si>
    <t>Colocação de relé fotoelétrico individual, com base, em ponta de braço ou poste curvo (aço ou concreto) de acordo com o padrão da RIOLUZ, com fornecimento das ferragens de fixação; exclusive fornecimento do relé e base.</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</si>
  <si>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</si>
  <si>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</si>
  <si>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</si>
  <si>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</si>
  <si>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</si>
  <si>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</si>
  <si>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</si>
  <si>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</si>
  <si>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</si>
  <si>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</si>
  <si>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</si>
  <si>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</si>
  <si>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</si>
  <si>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</si>
  <si>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</si>
  <si>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</si>
  <si>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</si>
  <si>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</si>
  <si>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</si>
  <si>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</si>
  <si>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</si>
  <si>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</si>
  <si>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</si>
  <si>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</si>
  <si>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</si>
  <si>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</si>
  <si>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Luminária decorativa LDRJ-16, para lâmpada multivapor metálico de 70/100/150W, para instalação em piso, receptáculo E-27, conforme desenho A4-1904-PD EM-RIOLUZ  nº 23.  Fornecimento.</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</si>
  <si>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</si>
  <si>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</si>
  <si>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</si>
  <si>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</si>
  <si>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</si>
  <si>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</si>
  <si>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</si>
  <si>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</si>
  <si>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</si>
  <si>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</si>
  <si>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</si>
  <si>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</si>
  <si>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</si>
  <si>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</si>
  <si>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</si>
  <si>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</si>
  <si>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</si>
  <si>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Base múltipla para fixação de luminárias, em poste reto de 4,50 m até 6,00 m exclusive luminária e base. Colocação.</t>
  </si>
  <si>
    <t>Base múltipla para fixação de luminárias, em poste reto, de 7,00m até 9,00 m, exclusive luminária e base. Colocação.</t>
  </si>
  <si>
    <t>Base múltipla para fixação de luminárias, em poste reto de 10m até 11,00 m, exclusive luminária e base. Colocação.</t>
  </si>
  <si>
    <t>Base múltipla para fixação de luminárias, em poste reto de 12m até 15m, exclusive luminária e base. Colocação</t>
  </si>
  <si>
    <t>Base múltipla para fixação de luminárias, em poste reto de 16m até 20m, exclusive luminária e base. Colocação.</t>
  </si>
  <si>
    <t>Suporte para instalação de projetores, em poste reto, de aço, concreto ou composto de poliéster reforçado com fibra de vidro - PRFV, de 7,00m até 9,00m, exclusive fornecimento do projetor e do suporte. Colocação</t>
  </si>
  <si>
    <t>Suporte para instalação de projetores, em poste reto, de aço, concreto ou composto de Poliéster reforçado com Fibra de Vidro - PRFV, de 10,00m até 11,00m, exclusive fornecimento do projetor e do suporte. Colocação.</t>
  </si>
  <si>
    <t>Suporte para instalação de projetores, em poste reto, de aço, concreto ou composto de poliéster reforçado com fibra de vidro - PRFV, de 12,00m até 15,00 m, exclusive fornecimento do projetor e do suporte. Colocação.</t>
  </si>
  <si>
    <t>Suporte para instalação de projetores, em poste reto, de aço, concreto ou composto de poliéster reforçado com fibra de vidro - PRFV, de 16,00m até 20,00 m, exclusive fornecimento de projetor e do suporte. Colocação.</t>
  </si>
  <si>
    <t>IP 50.25 Lâmpadas</t>
  </si>
  <si>
    <t>Lâmpada fluorescente compacta, espiral, 15W, base E-27, 220V, cor amarela. Fornecimento.</t>
  </si>
  <si>
    <t>Lâmpada fluorescente compacta, dupla, de 18W, 2700ºK, referência PLC 18W.  Fornecimento.</t>
  </si>
  <si>
    <t>Lâmpada fluorescente (PL) compactada dupla de 26W.  Fornecimento</t>
  </si>
  <si>
    <t>Lâmpada multivapor metálico (MVM) de 35W, par, 3000°K, 30°.  Fornecimento.</t>
  </si>
  <si>
    <t>Lâmpada de multivapor metálico (MVM) de 70W/220V/E-27, clara 4000°K, bulbo ovóide.  Fornecimento.</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</si>
  <si>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</si>
  <si>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</si>
  <si>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Lâmpada de multivapor metálico (MVM) de 150W/220V/E-27.  Fornecimento.</t>
  </si>
  <si>
    <t>Lâmpada de multivapor metálico (MVM) de 250/220V, bulbo ovóide.  Fornecimento.</t>
  </si>
  <si>
    <t>Lâmpada de multivapor metálica (MVM), base E-40, bulbo tubular, de 250W, 4000/4600ºK, pulso de 0,58/0,75Kv.  Fornecimento.</t>
  </si>
  <si>
    <t>Lâmpada multivapor metálico (MVM) de 400W, bulbo tubular, tensão de ignição maior ou igual a 3Kv e menor ou igual a 4,5Kv, temperatura de cor entre 4000 e 5000°K, posição de funcionamento horizontal mais ou menos 20° ou qualquer.  Fornecimento.</t>
  </si>
  <si>
    <t>Lâmpada de multivapor metálico (MVM) de 400W, base E-40, bulbo ovóide, pulso 3,0/4,5Kv.  Fornecimento.</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</si>
  <si>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</si>
  <si>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</si>
  <si>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</si>
  <si>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</si>
  <si>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</si>
  <si>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</si>
  <si>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</si>
  <si>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</si>
  <si>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</si>
  <si>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</si>
  <si>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</si>
  <si>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Reator aéreo para lâmpada VS/MVM 70W, com ignitor pico de tensão 2,8 a 4Kv, fator de potência mínimo 0,92, tensão de alimentação 220V, corrente na lâmpada 0,98A, tensão na lâmpada 90V, EM-RIOLUZ-30. Fornecimento.</t>
  </si>
  <si>
    <t>Reator aéreo para lâmpada VS/MVM 150W, com ignitor pico de tensão 2,8 a 4Kv, fator de potência mínimo 0,92, tensão de alimentação 220V, corrente na lâmpada 1,8A, tensão na lâmpada 100V, EM-RIOLUZ-30, NBR-13593/13594, IEC-662.  Fornecimento.</t>
  </si>
  <si>
    <t>Reator integrado para lâmpada VS/MVM 70W, com ignitor pico de tensão 2,8 a 4Kv, fator de potência mínimo 0,92, tensão de alimentação 220V, corrente na lâmpada 0,98A, tensão na lâmpada 90V, EM-RIOLUZ-30.  Fornecimento.</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</si>
  <si>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</si>
  <si>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</si>
  <si>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Colocação de luminária equipada com lâmpada de descarga e acessórios, em cordoalha, exclusive luminária, inclusive fornecimento da cordoalha.</t>
  </si>
  <si>
    <t>Colocação de luminária equipada com lâmpada de descarga e acessórios, em cordoalha, exclusive luminária e o fornecimento da cordoalha.</t>
  </si>
  <si>
    <t>Colocação de luminária equipada com lâmpada de descarga e acessórios, em teto ou parede; exclusive luminária.</t>
  </si>
  <si>
    <t>Colocação de 2 projetores equipados com lâmpada de descarga, fixado em  poste de aço ou concreto, inclusive ferragens de fixação, exclusive projetor.</t>
  </si>
  <si>
    <t>Colocação de 2 projetores equipados com lâmpada de descarga, fixado em cruzeta nº 1; inclusive ferragens de fixação, exclusive projetor.</t>
  </si>
  <si>
    <t>Colocação de 3 projetores equipados com lâmpadas de descarga, fixado em poste de concreto, inclusive ferragens de fixação, exclusive projetor.</t>
  </si>
  <si>
    <t>Colocação de 4 projetores equipados com lâmpada de descarga, fixados em poste de aço reto; inclusive ferragens de fixação, exclusive projetores.</t>
  </si>
  <si>
    <t>Colocação de projetor fixado em bandeja através de chumbadores de aço inox, exclusive projetor, chumbador e bandejamento.</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</si>
  <si>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</si>
  <si>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</si>
  <si>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</si>
  <si>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</si>
  <si>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</si>
  <si>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Colocação de luminária com lâmpada de descarga, com ou sem reator integrado, em ponta de braço ou poste reto (aço, concreto ou composto de poliéster reforçado com fibra de vidro - PRFV, seção única) até 6m de altura, exclusive fornecimento da luminária.</t>
  </si>
  <si>
    <t>Colocação de luminária aberta com lâmpada de descarga, sem reator integrado, em ponta de braço, até 10m de altura, exclusive fornecimento da luminária.</t>
  </si>
  <si>
    <t>Colocação de luminária fechada com lâmpada de descarga, com reator integrado, em ponta de braço ou poste de aço curvo até 10m de altura, exclusive fornecimento da luminária.</t>
  </si>
  <si>
    <t>Colocação de luminária fechada com lâmpada de descarga, sem reator integrado, em ponta de braço ou poste de aço curvo, até 10m de altura, exclusive fornecimento da luminária.</t>
  </si>
  <si>
    <t>Colocação de luminária com lâmpada de descarga, com ou sem reator integrado, em ponta de braço ou poste de aço curvo, de 11m até 15m de altura, exclusive fornecimento da luminária.</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</si>
  <si>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</si>
  <si>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Colocação de luminária com lâmpada de descarga tipo Pétala, com ou sem reator integrado, em ponta de braço ou poste reto (aço ou concreto) de 15m de altura, exclusive fornecimento da luminária e núcleo de fixação.</t>
  </si>
  <si>
    <t>Colocação de luminária com lâmpada de descarga tipo Pétala, com ou sem reator integrado, em ponta de braço ou poste reto (aço ou concreto) de 20m de altura, exclusive fornecimento da luminária e núcleo de fixação.</t>
  </si>
  <si>
    <t>IP 50.45 Colocação de Reatores</t>
  </si>
  <si>
    <t>Colocação de reator, padrão RIOLUZ, para lâmpada de descarga, em poste de aço, concreto ou madeira, exclusive fornecimento do reator e ferragens de fixação.</t>
  </si>
  <si>
    <t>Colocação de reator, padrão RIOLUZ, para lâmpada de descarga em poste (aço ou concreto), incluindo interligação na rede e na luminária e ferragens de fixação; exclusive fornecimento do reator.</t>
  </si>
  <si>
    <t>Colocação de reator para lâmpada de descarga em teto, piso ou parede, inclusive interligação na rede e na luminária e ferragens de fixação, exclusive fornecimento de reator.</t>
  </si>
  <si>
    <t>Colocação de reator com ignitor em bandeja.</t>
  </si>
  <si>
    <t>IP 55 Isolantes e Acessórios para Fixação</t>
  </si>
  <si>
    <t>IP 55.05 Isolantes</t>
  </si>
  <si>
    <t>Fita isolante auto-fusão, de 19mmx10m.  Fornecimento.</t>
  </si>
  <si>
    <t>Fita isolante plástica adesiva, de 19mmx20m.  Fornecimento.</t>
  </si>
  <si>
    <t>Fita isolante, plástica ou auto-fusão, para proteção de emendas entre condutores, singelos ou múltiplos, exclusive fornecimento da fita isolante. Instalação.</t>
  </si>
  <si>
    <t>IP 55.10 Acessórios para Fixação</t>
  </si>
  <si>
    <t>Arruela em alumínio de (13x2)mm.  Fornecimento.</t>
  </si>
  <si>
    <t>Arruela de pressão de (13x2,5)mm.  Fornecimento.</t>
  </si>
  <si>
    <t>Braçadeira, tipo copo, diâmetro 75mm (3").  Fornecimento.</t>
  </si>
  <si>
    <t>Calço duplo número 4.  Fornecimento.</t>
  </si>
  <si>
    <t>Chumbador de aço inoxidável 304, Tec Bolt, TBM 12.100, comprimento de 96mm e diâmetro de 1/2", com arruela lisa e de pressão e porca, Tecnart ou similar.  Fornecimento.</t>
  </si>
  <si>
    <t>Chumbador de expansão de aço, com diâmetro de 1/2" e comprimento do parafuso de 3".    Fornecimento.</t>
  </si>
  <si>
    <t>Cinta de aço galvanizado de 140mm (5 1/2").  Fornecimento.</t>
  </si>
  <si>
    <t>par</t>
  </si>
  <si>
    <t>Cinta de aço galvanizado de 220mm.  Fornecimento.</t>
  </si>
  <si>
    <t>Cruzeta Q-3, de 6 pinos.  Fornecimento.</t>
  </si>
  <si>
    <t>Grampo "U", número 5.  Fornecimento.</t>
  </si>
  <si>
    <t>Parafuso com cabeça sextavada (5/8"x1 1/2").  Fornecimento.</t>
  </si>
  <si>
    <t>Parafuso com cabeça sextavada de (12x1,75x50)mm.  Fornecimento.</t>
  </si>
  <si>
    <t>Parafuso francês de (5/8"x2 1/2"). Fornecimento.</t>
  </si>
  <si>
    <t>Parafuso de máquina sextavada de (1/2"x1 1/2").  Fornecimento.</t>
  </si>
  <si>
    <t>Porca sextavada, em aço galvanizado, de 5/8" (16mm).  Fornecimento.</t>
  </si>
  <si>
    <t>Porca sextavada de (12x1,75)mm.  Fornecimento.</t>
  </si>
  <si>
    <t>IP 55.15 Acessórios para Fixação de Postes</t>
  </si>
  <si>
    <t>Base de aço para sustentação de poste fixada por chumbador em fundação de concreto armado.  Assentamento.</t>
  </si>
  <si>
    <t>Cruzeta nº 2, de 2 pinos.  Fornecimento.</t>
  </si>
  <si>
    <t>IP 60 Serviços</t>
  </si>
  <si>
    <t>IP 60.05 Manutenção</t>
  </si>
  <si>
    <t>Mão-de-obra para serviços de qualquer natureza. Turma de reparos.</t>
  </si>
  <si>
    <t>Serviço de apoio às instalações requeridas à empreiteira, sendo: 1 encarregado. Turma de reparos.  Horário diurno.</t>
  </si>
  <si>
    <t>Serviço de apoio às instalações requeridas à empreiteira, sendo: 2 ajudantes de  montador eletromecânico ou eletricista. Turma Técnica. Horário diurno.</t>
  </si>
  <si>
    <t>IP 60.10 Montagem de Postes de Ferro</t>
  </si>
  <si>
    <t>Montagem de poste de ferro fundido tipo H-1, de 4,50m de altura útil, equipado com globo.</t>
  </si>
  <si>
    <t>Montagem de poste de ferro fundido tipo H-3, de 4,50m de altura útil, equipado com globo.</t>
  </si>
  <si>
    <t>IP 60.20 Retiradas</t>
  </si>
  <si>
    <t>Retirada de braço, padrão RIOLUZ, para fixação de luminárias.</t>
  </si>
  <si>
    <t>Retirada de conjunto de aterramento.</t>
  </si>
  <si>
    <t>Retirada de conjunto de ferragens em linha baixa tensão (B.T).</t>
  </si>
  <si>
    <t>Retirada de conjunto de ferragens em rede de alta tensão (AT).</t>
  </si>
  <si>
    <t>Retirada de condutores singelos ou múltiplos instalados em linha de dutos.</t>
  </si>
  <si>
    <t>Retirada de conjunto de chaves fusíveis e ferragens em linha de 13,2Kv.</t>
  </si>
  <si>
    <t>Retirada de equipamento do comando de circuito.</t>
  </si>
  <si>
    <t>Retirada de lâmpada e acondicionamento em caixa de papelão, exclusive fornecimento da caixa.</t>
  </si>
  <si>
    <t>Retirada de luminária em poste com 4,50m a 9m de altura.</t>
  </si>
  <si>
    <t>Retirada de luminária em poste com 10m a 12m de altura.</t>
  </si>
  <si>
    <t>Retirada de luminária em poste com 13m a 15m de altura.</t>
  </si>
  <si>
    <t>Retirada de luminária em poste com 16m a 23m de altura.</t>
  </si>
  <si>
    <t>Retirada de luminária em poste com 30m de altura.</t>
  </si>
  <si>
    <t>Retirada de luminária, instalada em cordoalha, teto ou parede.</t>
  </si>
  <si>
    <t>Retirada de projetor, instalado em teto, piso, parede ou poste.</t>
  </si>
  <si>
    <t>Retirada de núcleo, para fixação de luminárias, instalado em topo de poste, até 15m de altura.</t>
  </si>
  <si>
    <t>Retirada de núcleo, para fixação de luminárias, instalado em topo de poste, de 16m até 20m de altura.</t>
  </si>
  <si>
    <t>Retirada de núcleo, para fixação de luminárias, instalado em topo de poste, de 21m até 45m de altura.</t>
  </si>
  <si>
    <t>Retirada de poste de concreto ou aço de 4,50m a 9m.</t>
  </si>
  <si>
    <t>Retirada de poste de concreto ou aço de 10m a 12m.</t>
  </si>
  <si>
    <t>Retirada de poste de concreto ou aço de 13m a 15m.</t>
  </si>
  <si>
    <t>Retirada de poste de concreto ou aço de 16m a 23m.</t>
  </si>
  <si>
    <t>Retirada de poste de madeira.</t>
  </si>
  <si>
    <t>Retirada de rede aérea de baixa tensão (BT) (lance).</t>
  </si>
  <si>
    <t>Retirada de rede aérea de 13,2Kv (lance).</t>
  </si>
  <si>
    <t>Retirada de reator para lâmpada de descarga instalado até 7m de altura.</t>
  </si>
  <si>
    <t>Retirada de reator para lâmpada de descarga instalado de 8m até 12m de altura.</t>
  </si>
  <si>
    <t>Retirada de reator para lâmpada de descarga instalado em caixa de passagem.</t>
  </si>
  <si>
    <t>Retirada ou substituição de relé fotoelétrico individual, instalado até 12m de altura.</t>
  </si>
  <si>
    <t>Retirada de transformadores de 5Kva até 112,5Kva.</t>
  </si>
  <si>
    <t>Substituição de lâmpada e lavagem do refletor.</t>
  </si>
  <si>
    <t>Substitução de lâmpada e lavagem do refrator.</t>
  </si>
  <si>
    <t>Retirada de base múltipla para fixação de luminárias, instalado em topo de poste, de 4,50 m até 6,00 m de altura.</t>
  </si>
  <si>
    <t>Retirada de base múltipla para fixação de luminárias, instalado em topo de poste, de 7,00m até 9,00 m de altura.</t>
  </si>
  <si>
    <t>Retirada de base múltipla para fixação de luminárias, instalado em topo de poste, de 10,00 m até 11,00 m de altura.</t>
  </si>
  <si>
    <t>Retirada de base múltipla para fixação de luminárias, instalado em topo de poste, de 12,00m até 15,00m de altura.</t>
  </si>
  <si>
    <t>Retirada de base múltipla para fixação de luminárias, instalado em topo de poste, de 16,00m até 20,00m de altura.</t>
  </si>
  <si>
    <t>Retirada de suporte para instalação de projetores instalado em poste reto de 12,00m até 15,00 m.</t>
  </si>
  <si>
    <t>Retirada de suporte para instalação de projetores instalado em poste reto de 16,00m até 20,00 m.</t>
  </si>
  <si>
    <t>IP 99 Diversos</t>
  </si>
  <si>
    <t>IP 99.99 Diversos</t>
  </si>
  <si>
    <t>Arame de ferro galvanizado de 12BWG, 2,76mm.  Fornecimento.</t>
  </si>
  <si>
    <t>Calha de madeira com 2700mm de comprimento.  Fornecimento.</t>
  </si>
  <si>
    <t>Capa isolante com resina de silicone para conector tipo cunha em instalação subterrânea.  Fornecimento e colocação.</t>
  </si>
  <si>
    <t>Capa isolante para conector tipo cunha, para instalação subterrânea, tensão de 600V, com isolação de silicone estabilizado, para uso nos modelos de conectores de 1 a 14, padrão RIOLUZ.  Fornecimento.</t>
  </si>
  <si>
    <t>IT Instalações Elétricas, Hidráulicas, Sanitárias e Mecânicas</t>
  </si>
  <si>
    <t>IT 02 Instalações de Ar Condicionado</t>
  </si>
  <si>
    <t>IT 02.05 Dutos e Tubulações</t>
  </si>
  <si>
    <t>Duto em chapa de aço galvanizado para condicionamento de ar, isolado com chapa de isopor, inclusive grelha de aço carbono de (2,40x0,70)m.  Fornecimento, montagem e instalação.</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</si>
  <si>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</si>
  <si>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</si>
  <si>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</si>
  <si>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Abertura e fechamento manual de rasgo em alvenaria, para passagem de tubos e dutos, com diâmetro de 1/2" a 1".</t>
  </si>
  <si>
    <t>Abertura e fechamento manual de rasgo em alvenaria, para passagem de tubos e dutos, com diâmetro de 1 1/4" a 2".</t>
  </si>
  <si>
    <t>Abertura e fechamento manual de rasgo em alvenaria, para passagem de tubos e dutos, com diâmetro de 2 1/2" a 4".</t>
  </si>
  <si>
    <t>Abertura e fechamento manual de rasgo em concreto, para passagem de tubos e dutos, com diâmetro de 1/2" a 1".</t>
  </si>
  <si>
    <t>Abertura e fechamento manual de rasgo em concreto, para passagem de tubos e dutos, com diâmetro de 1 1/4" a 2".</t>
  </si>
  <si>
    <t>Abertura e fechamento manual de rasgo em concreto, para passagem de tubos e dutos, com diâmetro de 2 1/2" a 4".</t>
  </si>
  <si>
    <t>IT 05.10 Tubulações em PVC Rígido para Água Fria</t>
  </si>
  <si>
    <t>Tubo de PVC rígido, roscável, para água fria, com diâmetro de 1/2" (20mm), inclusive conexões e emendas, exclusive abertura e fechamento de rasgo.  Fornecimento e instalação.</t>
  </si>
  <si>
    <t>Tubo de  PVC rígido, roscável, para água fria, com diâmetro de  3/4" (19mm), inclusive conexões e emendas, exclusive abertura e fechamento de rasgo.  Fornecimento e instalação.</t>
  </si>
  <si>
    <t>Tubo de PVC rígido, roscável, para água fria, com diâmetro de  1" (32mm), inclusive conexões e emendas, exclusive abertura e fechamento de rasgo.  Fornecimento e instalação.</t>
  </si>
  <si>
    <t>Tubo de PVC rígido, roscável, para água fria, com diâmetro de  1 1/4" (40mm), inclusive conexões e emendas, exclusive abertura e fechamento de rasgo.  Fornecimento e instalação.</t>
  </si>
  <si>
    <t>Tubo de PVC rígido, roscável, para água fria, com diâmetro de 1 1/2" (50mm), inclusive conexões e emendas, exclusive abertura e fechamento de rasgo.  Fornecimento e instalação.</t>
  </si>
  <si>
    <t>Tubo de PVC rígido, roscável, para água fria, com diâmetro de  2" (60mm), inclusive conexões e emendas, exclusive abertura e fechamento de rasgo.  Fornecimento e instalação.</t>
  </si>
  <si>
    <t>Tubo de PVC rígido, roscável, para água fria, com diâmetro de 2 1/2" (70mm), inclusive conexões e emendas, exclusive abertura e fechamento de rasgo.  Fornecimento e instalação.</t>
  </si>
  <si>
    <t>Tubo de PVC rígido, roscável, para água fria, com diâmetro de 3" (85mm), inclusive conexões e emendas, exclusive abertura e fechamento de rasgo.  Fornecimento e instalação.</t>
  </si>
  <si>
    <t>Tubo de PVC rígido, roscável, para água fria, com diâmetro de 4" (110mm), inclusive conexões e emendas, exclusive abertura e fechamento de rasgo.  Fornecimento e instalação.</t>
  </si>
  <si>
    <t>Tubo de PVC rígido, soldável, para água fria, com diâmetro de 20mm (1/2"), inclusive conexões e emendas, exclusive abertura e fechamento de rasgo.  Fornecimento e instalação.</t>
  </si>
  <si>
    <t>Tubo de PVC rígido, soldável, para água fria, com diâmetro de 25mm (3/4"), inclusive conexões e emendas, exclusive abertura e fechamento de rasgo.  Fornecimento e instalação.</t>
  </si>
  <si>
    <t>Tubo de PVC rígido, soldável, para água fria, com diâmetro de 32mm (1"), inclusive conexões e emendas, exclusive abertura e fechamento de rasgo.  Fornecimento e instalação.</t>
  </si>
  <si>
    <t>Tubo de PVC rígido, soldável, para água fria, com diâmetro de 40mm (1 1/4"), inclusive conexões e emendas, exclusive abertura e fechamento de rasgo.  Fornecimento e instalação.</t>
  </si>
  <si>
    <t>Tubo de PVC rígido, soldável, para água fria, com diâmetro de 60mm (2"), inclusive conexões e emendas, exclusive abertura e fechamento de rasgo.  Fornecimento e instalação.</t>
  </si>
  <si>
    <t>Tubo de PVC rígido, soldável, para água fria, com diâmetro de 85mm (3"), inclusive conexões e emendas, exclusive abertura e fechamento de rasgo.  Fornecimento e instalação.</t>
  </si>
  <si>
    <t>Tubo de PVC rígido, soldável, para água fria, com diâmetro de 110mm (4"), inclusive conexões e emendas, exclusive abertura e fechamento de rasgo.  Fornecimento e instalação.</t>
  </si>
  <si>
    <t>IT 05.15 Conexões em PVC Rígido para Água Fria</t>
  </si>
  <si>
    <t>Bucha de redução em PVC, soldável, longa, Tigre ou similar DN 50 x DN 32.  Fornecimento.</t>
  </si>
  <si>
    <t>Colar de tomada em PVC rígido, de 50mmx1/2".  Fornecimento.</t>
  </si>
  <si>
    <t>Colar de tomada em PVC rígido, de 75mmx1/2".  Fornecimento.</t>
  </si>
  <si>
    <t>Curva de PVC rígido, 90º, roscável, diâmetro nominal de 3/4".  Fornecimento e instalação.</t>
  </si>
  <si>
    <t>Curva de PVC rígido, 90º, roscável, diâmetro nominal de 1".  Fornecimento e instalação.</t>
  </si>
  <si>
    <t>Curva de 45° de PVC rígido, soldável, Tigre ou similar, diâmetro nominal de 32mm.  Fornecimento.</t>
  </si>
  <si>
    <t>Curva de 90° de PVC rígido, soldável, Tigre ou similar, diâmetro nominal de 32mm.  Fornecimento.</t>
  </si>
  <si>
    <t>Curva de 45° de PVC rígido - PBA com 1 ponta e 1 bolsa, classe 12, diâmetro de 50mm.  Fornecimento e instalação.</t>
  </si>
  <si>
    <t>Joelho de PVC rígido, 90º, roscável, diâmetro nominal de 3/4".  Fornecimento e instalação.</t>
  </si>
  <si>
    <t>Joelho de PVC rígido, 90º, roscável, diâmetro nominal de 1".  Fornecimento e instalação.</t>
  </si>
  <si>
    <t>Luva de PVC rígido, roscável, diâmetro nominal de 3/4".  Fornecimento e instalação.</t>
  </si>
  <si>
    <t>Luva de PVC rígido, roscável, diâmetro nominal de 1".  Fornecimento e instalação.</t>
  </si>
  <si>
    <t>Luva de PVC rígido de 2".  Fornecimento e instalação.</t>
  </si>
  <si>
    <t>Niple duplo de PVC rígido, diâmetro nominal de 2".  Fornecimento e instalação.</t>
  </si>
  <si>
    <t>Tê de redução de PVC rígido, soldável, Tigre ou similar, diâmetro nominal de (50x32)mm.  Fornecimento.</t>
  </si>
  <si>
    <t>IT 05.20 Barriletes em PVC Rígido</t>
  </si>
  <si>
    <t>Alça para barrilete de distribuição, do tipo concentrado, sob reservatório duplo, inclusive ramos para extravasor e limpeza, comprendendo: 5,5m de tubo de PVC rígido de 1 1/2", registros e conexões.  Fornecimento e instalação.</t>
  </si>
  <si>
    <t>Alça para barrilete de distribuição, do tipo concentrado, sob reservatório duplo, inclusive ramos para extravasor e limpeza, comprendendo: 5,5m de tubo de PVC rígido de  2", registros e conexões.  Fornecimento e instalação.</t>
  </si>
  <si>
    <t>Interligação de sistema de barrilete de caixa d'água de 30000l com sistema alternativo de abastecimento.</t>
  </si>
  <si>
    <t>IT 05.25 Colunas de Águas em PVC Rígido</t>
  </si>
  <si>
    <t>Coluna de PVC rígido, de diâmetro 3/4", exclusive peças de derivação.  Fornecimento e instalação.</t>
  </si>
  <si>
    <t>Coluna de PVC rígido, de diâmetro 1", exclusive peças de derivação.  Fornecimento e instalação.</t>
  </si>
  <si>
    <t>Coluna de PVC rígido, de diâmetro 1 1/4", exclusive peças de derivação.  Fornecimento e instalação.</t>
  </si>
  <si>
    <t>Coluna de PVC rígido, de diâmetro 1 1/2", exclusive peças de derivação.  Fornecimento e instalação.</t>
  </si>
  <si>
    <t>Coluna de PVC rígido, de diâmetro 2", exclusive peças de derivação.  Fornecimento e instalação.</t>
  </si>
  <si>
    <t>Coluna de PVC rígido, de diâmetro 2 1/2", exclusive peças de derivação.  Fornecimento e instalação.</t>
  </si>
  <si>
    <t>IT 05.30 Tubulações em PVC Rígido para Sistema de Irrigação</t>
  </si>
  <si>
    <t>Tubo de PVC rígido, com diâmetro de 50mm, PBL, LF 26, PN80, Tigre Irriga LF ou similar.  Fornecimento.</t>
  </si>
  <si>
    <t>IT 05.35 Conexões em PVC Rígido para Sistema de Irrigação</t>
  </si>
  <si>
    <t>Adaptador de PVC rígido soldável, linha Irriga LF 08, Tigre, ou similar, com bolsa soldável e rosca macho, diâmetro nominal de 50mm.  Fornecimento.</t>
  </si>
  <si>
    <t>Curva de 90° de PVC rígido, soldável, linha Irriga LF 10, Tigre ou similar, diâmetro nominal de 50mm e pressão nominal de 80.  Fornecimento.</t>
  </si>
  <si>
    <t>Luva em PVC rígido soldável, linha Irriga LF 12, Tigre, ou similar.  Fornecimento.</t>
  </si>
  <si>
    <t>Tê de PVC rígido soldável, linha Irriga LF 16, Tigre, ou similar.  Fornecimento.</t>
  </si>
  <si>
    <t>IT 05.50 Isolamento para Tubulações</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</si>
  <si>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</si>
  <si>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</si>
  <si>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</si>
  <si>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</si>
  <si>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Tubo em ferro galvanizado, com costura, com diâmetro de 1/2", inclusive conexões e emendas, exclusive abertura e fechamento de rasgo.  Fornecimento e instalação.</t>
  </si>
  <si>
    <t>Tubo em ferro galvanizado, com costura, com diâmetro de 3/4", inclusive conexões e emendas, exclusive abertura e fechamento de rasgo.  Fornecimento e instalação.</t>
  </si>
  <si>
    <t>Tubo em ferro galvanizado, com costura, com diâmetro de 1", inclusive conexões e emendas, exclusive abertura e fechamento  de rasgo.  Fornecimento e instalação.</t>
  </si>
  <si>
    <t>Tubo em ferro galvanizado, com costura, com diâmetro de 1 1/4", inclusive conexões e emendas, exclusive abertura e fechamento  de rasgo.  Fornecimento e instalação.</t>
  </si>
  <si>
    <t>Tubo em ferro galvanizado, com costura, com diâmetro de 1 1/2", inclusive conexões e emendas, exclusive abertura e fechamento de rasgo.  Fornecimento e instalação.</t>
  </si>
  <si>
    <t>Tubo em ferro galvanizado, com costura, com diâmetro de 2", inclusive conexões e emendas, exclusive abertura e fechamento de rasgo.  Fornecimento e instalação.</t>
  </si>
  <si>
    <t>Tubo em ferro galvanizado, com costura, com diâmetro de 2 1/ 2", inclusive conexões e emendas, exclusive abertura e fechamento  de rasgo.  Fornecimento e instalação.</t>
  </si>
  <si>
    <t>Tubo em ferro galvanizado, com costura, com diâmetro de 3",  inclusive conexões e emendas, exclusive abertura e fechamento  de rasgo.  Fornecimento e instalação.</t>
  </si>
  <si>
    <t>Tubo em ferro galvanizado, com costura, com diâmetro de 4", inclusive conexões e emendas, exclusive abertura e fechamento  de rasgo.  Fornecimento e instalação.</t>
  </si>
  <si>
    <t>Tubo de aço galvanizado, com costura, com diâmetro de 2", DIN-2440.  Fornecimento.</t>
  </si>
  <si>
    <t>Tubo de aço galvanizado, com costura, com diâmetro de 2 1/ 2", DIN-2440. Fornecimento.</t>
  </si>
  <si>
    <t>IT 05.60 Tubulações de Ferro Galvanizado, sem costura</t>
  </si>
  <si>
    <t>Tubo em ferro galvanizado, com costura eletrônica, com diâmetro de 1/2", inclusive conexões e emendas, exclusive abertura e fechamento de rasgo.  Fornecimento e instalação.</t>
  </si>
  <si>
    <t>Tubo em ferro galvanizado, com costura eletrônica, com diâmetro de 3/4", inclusive conexões e emendas, exclusive abertura e fechamento manual de rasgo.  Fornecimento e instalação.</t>
  </si>
  <si>
    <t>Tubo de ferro galvanizado, com costura eletrônica, com diâmetro de 1", inclusive conexões e emendas, exclusive abertura e fechamento manual de rasgo.  Fornecimento e instalação.</t>
  </si>
  <si>
    <t>Tubo em ferro galvanizado, com costura eletrônica, com diâmetro de 1 1/4", inclusive conexões e emendas, exclusive abertura e fechamento de rasgo.  Fornecimento e instalação.</t>
  </si>
  <si>
    <t>Tubo em ferro galvanizado, com costura eletrônica, com diâmetro de 1 1/ 2", inclusive conexões e emendas, exclusive abertura e fechamento manual de rasgo.  Fornecimento e instalação.</t>
  </si>
  <si>
    <t>Tubo em ferro galvanizado, com costura eletrônica, com diâmetro de 2", inclusive conexões e emendas, exclusive abertura e fechamento de rasgo.  Fornecimento e instalação.</t>
  </si>
  <si>
    <t>Tubo em ferro galvanizado, com costura eletrônica, com diâmetro de 2 1/2", inclusive conexões e emendas, exclusive abertura e fechamento de rasgo.  Fornecimento e instalação.</t>
  </si>
  <si>
    <t>Tubo em ferro galvanizado, com costura eletrônica, com diâmetro de 3", inclusive conexões e emendas, exclusive abertura e fechamento de rasgo.  Fornecimento e instalação.</t>
  </si>
  <si>
    <t>Tubo em ferro galvanizado, com costura eletrônica, com diâmetro de 4", inclusive conexões e emendas, exclusive abertura e fechamento de rasgo.  Fornecimento e instalação.</t>
  </si>
  <si>
    <t>IT 05.65 Conexões em Ferro Galvanizado</t>
  </si>
  <si>
    <t>Flange padrão ANSI 16.5, classe 150, LBS, galvanizado, com rosca, diâmetro de 2", com revestimento interno e externo, inclusive parafusos e arruelas.  Fornecimento e instalação.</t>
  </si>
  <si>
    <t>Flange padrão ANSI 16.5, classe 150, LBS, galvanizado com rosca, diâmetro de 3", com revestimento interno e externo, inclusive parafusos e arruelas.  Fornecimento e instalação.</t>
  </si>
  <si>
    <t>Flange padrão ANSI 16.5, classe 150, LBS, galvanizado com rosca, diâmetro de 4", com revestimento interno e externo, inclusive parafusos e arruelas.  Fornecimento e instalação.</t>
  </si>
  <si>
    <t>Flange de aço galvanizado, PB, classe 15, com rosca, diâmetro de 6".  Fornecimento e instalação.</t>
  </si>
  <si>
    <t>Joelho de ferro galvanizado, 45°, diâmetro de 1".  Fornecimento.</t>
  </si>
  <si>
    <t>Joelho de ferro galvanizado, 90°, diâmetro de 1", classe 10.  Fornecimento e instalação.</t>
  </si>
  <si>
    <t>Luva de aço galvanizado, de 25mm (1").  Fornecimento.</t>
  </si>
  <si>
    <t>Luva de redução em aço galvanizado, de (1 1/2"x3/4"), Tupy ou similar.  Fornecimento.</t>
  </si>
  <si>
    <t>Niple de aço galvanizado, duplo, 3/4", classe 10, Tupy ou similar.  Fornecimento.</t>
  </si>
  <si>
    <t>Niple de aço galvanizado, duplo, 3/4", classe 10.  Fornecimento e instalação.</t>
  </si>
  <si>
    <t>Niple duplo de ferro galvanizado, diâmetro nominal de 3".  Fornecimento e asssentamento.</t>
  </si>
  <si>
    <t>Luva em PVC rigido soldável, diâmetro nominal de 32mm, Tigre ou similar.  Fornecimento.</t>
  </si>
  <si>
    <t>Tê de ferro galvanizado, diâmetro de 3", classe 10.  Fornecimento e instalação.</t>
  </si>
  <si>
    <t>Tê de redução de aço galvanizado, diâmetro de (3/4"x1/2").  Fornecimento e instalação.</t>
  </si>
  <si>
    <t>Tê de redução de aço galvanizado, diâmetro de (1 1/4"x3/4").  Fornecimento e instalação.</t>
  </si>
  <si>
    <t>União de ferro galvanizado, assento plano, 3/4", classe 10.  Fornecimento e instalação.</t>
  </si>
  <si>
    <t>IT 05.70 Colunas em Ferro Galvanizado</t>
  </si>
  <si>
    <t>Coluna de ferro galvanizado de diâmetro 1 1/4", exclusive peças de derivação.</t>
  </si>
  <si>
    <t>Coluna de ferro galvanizado de diâmetro 1 1/2", exclusive peças de derivação.</t>
  </si>
  <si>
    <t>Coluna de ferro galvanizado de diâmetro 2", exclusive peças de derivação.</t>
  </si>
  <si>
    <t>IT 05.75 Tubulações em Cobre para Água Quente</t>
  </si>
  <si>
    <t>Tubo de cobre, classe I, diâmetro de 15mm.  Fornecimento.</t>
  </si>
  <si>
    <t>Tubo de cobre, classe I, diâmetro de 22mm.  Fornecimento.</t>
  </si>
  <si>
    <t>Tubo de cobre, classe I, diâmetro de 28mm.  Fornecimento.</t>
  </si>
  <si>
    <t>Tubo de cobre, classe I, diâmetro de 42mm.  Fornecimento.</t>
  </si>
  <si>
    <t>Tubo de cobre, classe A, diâmetro de 22mm, exclusive conexões, emendas abertura e fechamento do rasgo e isolamento.  Fornecimento.</t>
  </si>
  <si>
    <t>IT 05.95 Corte e Abertura de Roscas</t>
  </si>
  <si>
    <t>Corte e abertura de 2 roscas, por tarracha manual e instalação de conexões de PVC, com diâmetro de 3/4", exclusive a peça.</t>
  </si>
  <si>
    <t>Corte e abertura de 2 roscas, por tarracha manual e instalação de conexões de ferro galvanizado, com diâmetro de 1/2"; exclusive a peça.</t>
  </si>
  <si>
    <t>Corte e abertura de 2 roscas, por tarracha manual e instalação de conexões de ferro galvanizado, com diâmetro de 3/4"; exclusive a peça.</t>
  </si>
  <si>
    <t>Corte e abertura de 2 roscas, por tarracha manual e instalação de conexões de ferro galvanizado, com diâmetro de 1"; exclusive a peça.</t>
  </si>
  <si>
    <t>Corte e abertura de 2 roscas, por tarracha manual e instalação de conexões de ferro galvanizado, com diâmetro de 1 1/4"; exclusive a peça.</t>
  </si>
  <si>
    <t>Corte e abertura de 2 roscas, por tarracha manual e instalação de conexões de ferro galvanizado, com diâmetro de 1 1/2"; exclusive a peça.</t>
  </si>
  <si>
    <t>Corte e abertura de 2 roscas, por tarracha manual e instalação de conexões de ferro galvanizado, com diâmetro de 2"; exclusive a peça.</t>
  </si>
  <si>
    <t>Corte e abertura de 2 roscas, por tarracha manual e instalação de conexões de ferro galvanizado, com diâmetro de 2 1/2"; exclusive a peça.</t>
  </si>
  <si>
    <t>Corte e abertura de 2 roscas, por tarracha manual e instalação de conexões de ferro galvanizado, com diâmetro de 3"; exclusive a peça.</t>
  </si>
  <si>
    <t>Corte e abertura de 2 roscas, por tarracha manual e instalação de conexões de ferro galvanizado, com diâmetro de 4"; exclusive a peça.</t>
  </si>
  <si>
    <t>IT 05.98 Fixação de Tubulações</t>
  </si>
  <si>
    <t>Braçadeira em aço inoxidável de 1/2", regulável.  Fornecimento e instalação.</t>
  </si>
  <si>
    <t>Braçadeira em ferro de 1/2", regulável.  Fornecimento e instalação.</t>
  </si>
  <si>
    <t>Braçadeira de fixação, tipo copo, estampada em chapa de ferro zincada, composta de canopla, parafusos e braçadeira propriamente dita, no diâmetro 2".  Fornecimento e instalação.</t>
  </si>
  <si>
    <t>Fixação suspensa de tubulações de diâmetros variáveis, através de fita metálica galvanizada, perfurada, tipo  Walsiwa.</t>
  </si>
  <si>
    <t>Suporte com 2 chumbadores, para fixação tubulações no diâmetro interno de 2".  Fornecimento e instalação.</t>
  </si>
  <si>
    <t>Suporte com 2 chumbadores, para fixação de tubulações no diâmetro interno de 2 1/2" e 3".  Fornecimento e instalação.</t>
  </si>
  <si>
    <t>Suporte com 2 chumbadores, para fixação de tubulações no diâmetro interno de 4" e 6".  Fornecimento e instalação.</t>
  </si>
  <si>
    <t>IT 10 Acessórios, Válvulas e Registros</t>
  </si>
  <si>
    <t>IT 10.05 Caixas de Incêndio</t>
  </si>
  <si>
    <t>Caixa de incêndio, de embutir padrão CBRJ, de aço, medindo (70x50x25)cm, compreendendo: 1 lance de 15m de mangueira de fibra de poliéster puro revestida internamente com borracha vulcanizada no diâmetro 1 1/2", empatada e com registro.  Fornecimento e instalação.</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</si>
  <si>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</si>
  <si>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</si>
  <si>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Sprinkler, bico de 1/2".  Fornecimento e instalação.</t>
  </si>
  <si>
    <t>Sprinkler - cruzeta galvanizada de 2 1/2".  Fornecimento e instalação.</t>
  </si>
  <si>
    <t>Sprinkler - joelho de 45° de ferro galvanizado 2 1/2".  Fornecimento e instalação.</t>
  </si>
  <si>
    <t>Sprinkler - redução de ferro galvanizado (2 1/2"x2").  Fornecimento e instalação.</t>
  </si>
  <si>
    <t>IT 10.15 Chafarizes</t>
  </si>
  <si>
    <t>Distribuidor de água em tubos de ferro galvanizado, rosca BS de 6", vedável nas duas bordas com flanges de 6".  Fornecimento e instalação.</t>
  </si>
  <si>
    <t>Panela hidráulica para efeitos visuais em chafariz, em chapa galvanizada nº 16, diâmetro de 1,20m, 50 bicos para jato sólido, de ferro galvanizado de 1/2".  Fornecimento e instalação.</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</si>
  <si>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</si>
  <si>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Sistema de filtragem composto de 2 telas galvanizadas para proteção de sucção de bomba, inclusive cantoneiras e barras chatas de fixação.  Fornecimento e instalação.</t>
  </si>
  <si>
    <t>IT 10.20 Hidrantes</t>
  </si>
  <si>
    <t>Hidrante de coluna completo, para linha de 100mm; inclusive peças complementares até o início da tubulação horizontal e fornecimento do material para rejuntamento.  Fornecimento e instalação.</t>
  </si>
  <si>
    <t>IT 10.25 Hidrômetros e Abrigos para Hidrômetros e Bombas</t>
  </si>
  <si>
    <t>Fornecimento de hidrômetro de 1/2".</t>
  </si>
  <si>
    <t>Fornecimento de hidrômetro de 3/4".</t>
  </si>
  <si>
    <t>Fornecimento de hidrômetro de 1".</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</si>
  <si>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</si>
  <si>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</si>
  <si>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</si>
  <si>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</si>
  <si>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</si>
  <si>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</si>
  <si>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</si>
  <si>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Registro de gaveta, em bronze, com diâmetro de 1/2".  Fornecimento e instalação.</t>
  </si>
  <si>
    <t>Registro de gaveta, em bronze, com diâmetro de 3/4".  Fornecimento e instalação.</t>
  </si>
  <si>
    <t>Registro de gaveta, em bronze, com diâmetro de 1".  Fornecimento e instalação.</t>
  </si>
  <si>
    <t>Registro de gaveta, em bronze, com diâmetro de 1 1/4".  Fornecimento e instalação.</t>
  </si>
  <si>
    <t>Registro de gaveta, em bronze, com diâmetro de 1 1/2".  Fornecimento e instalação.</t>
  </si>
  <si>
    <t>Registro de gaveta, em bronze, com diâmetro de 2".  Fornecimento e instalação.</t>
  </si>
  <si>
    <t>Registro de gaveta, em bronze, com diâmetro de 2 1/2".  Fornecimento e instalação.</t>
  </si>
  <si>
    <t>Registro de gaveta, em bronze, com diâmetro de 3".  Fornecimento e instalação.</t>
  </si>
  <si>
    <t>Registro de gaveta, em bronze, com diâmetro de 4".  Fornecimento e instalação.</t>
  </si>
  <si>
    <t>Registro de gaveta, em bronze, com diâmetro de 1 1/4", com acabamento.  Fornecimento e instalação.</t>
  </si>
  <si>
    <t>Registro de gaveta, em bronze, com diâmetro de 1 1/2", com acabamento.  Fornecimento e instalação.</t>
  </si>
  <si>
    <t>Registro de gaveta, diâmetro de 3/4", F.271, Niagara ou similar.  Fornecimento e instalação.</t>
  </si>
  <si>
    <t>Registro de gaveta Niagara ou similar, F.271, diâmetro de 1".  Fornecimento e instalação.</t>
  </si>
  <si>
    <t>Registro de gaveta Niagara ou similar, F.271, diâmetro de 2".  Fornecimento e instalação.</t>
  </si>
  <si>
    <t>Registro de gaveta chato, em ferro fundido, com flanges internos em bronze, com diâmetro de 6" (150mm).  Fornecimento e instalação.</t>
  </si>
  <si>
    <t>IT 10.35 Válvulas em Bronze e em Ferro Fundido</t>
  </si>
  <si>
    <t>Válvula de esfera em bronze, com diâmetro de 3/4", referência 1552, Deca ou similar.  Fornecimentoe instalação</t>
  </si>
  <si>
    <t>Válvula de pé com crivo, em bronze, com diâmetro de 3/4".  Fornecimento e instalação.</t>
  </si>
  <si>
    <t>Válvula de pé com crivo, em bronze, com diâmetro de 1".  Fornecimento e instalação.</t>
  </si>
  <si>
    <t>Válvula de pé com crivo, em bronze, com diâmetro de 1 1/4".  Fornecimento e instalação.</t>
  </si>
  <si>
    <t>Válvula de pé com crivo, em bronze, com diâmetro de 1 1/2".  Fornecimento e instalação.</t>
  </si>
  <si>
    <t>Válvula de pé com crivo, em bronze, com diâmetro de 2".  Fornecimento e instalação.</t>
  </si>
  <si>
    <t>Válvula de pé com crivo, em bronze, com diâmetro de 3".  Fornecimento e instalação.</t>
  </si>
  <si>
    <t>Válvula de pé com crivo, em bronze, com diâmetro de 4".  Fornecimento e instalação.</t>
  </si>
  <si>
    <t>Válvula de retenção horizontal em bronze, com diâmetro de 3/4".  Fornecimento e instalação.</t>
  </si>
  <si>
    <t>Válvula de retenção horizontal em bronze, com diâmetro de 1".  Fornecimento e instalação.</t>
  </si>
  <si>
    <t>Válvula de retenção horizontal em bronze, com diâmetro de 1 1/2".  Fornecimento e instalação.</t>
  </si>
  <si>
    <t>Válvula de retenção horizontal em bronze, com diâmetro de 2".  Fornecimento e instalação.</t>
  </si>
  <si>
    <t>Válvula de retenção horizontal, de ferro fundido, com anel de vedação em bronze, flangeada, diâmetro nominal de 150mm.  Fornecimento e instalação.</t>
  </si>
  <si>
    <t>Válvula de retenção vertical em bronze, com diâmetro de 3/4".  Fornecimento e instalação.</t>
  </si>
  <si>
    <t>Válvula de retenção vertical em bronze, com diâmetro de 1".  Fornecimento e instalação.</t>
  </si>
  <si>
    <t>Válvula de retenção vertical em bronze, com diâmetro de 1 1/4".  Fornecimento e instalação.</t>
  </si>
  <si>
    <t>Válvula de retenção vertical em bronze, com diâmetro de 1 1/2".  Fornecimento e instalação.</t>
  </si>
  <si>
    <t>Válvula de retenção vertical em bronze, com diâmetro de 2".  Fornecimento e instalação.</t>
  </si>
  <si>
    <t>Válvula de retenção vertical em bronze, com diâmetro de 2 1/2".  Fornecimento e instalação.</t>
  </si>
  <si>
    <t>Válvula de retenção vertical em bronze, com diâmetro de 3".  Fornecimento e instalação.</t>
  </si>
  <si>
    <t>Válvula de retenção vertical em bronze, com diâmetro de 4".  Fornecimento e instalação.</t>
  </si>
  <si>
    <t>IT 10.40 Ligações Prediais de Água Potável</t>
  </si>
  <si>
    <t>Ligacao domiciliar de agua, compreendendo: colar de tomada, tubo, registro de esfera e caixa para registro.</t>
  </si>
  <si>
    <t>Conjunto de materiais para cavalete de ramal predial de água, padrão normal, tipo A de 1/2".  Fornecimento.</t>
  </si>
  <si>
    <t>Conjunto de materiais para cavalete de ramal predial de água, padrão normal, tipo A 3/4".  Fornecimento.</t>
  </si>
  <si>
    <t>Conjunto de materiais para cavalete de ramal predial de água, padrão normal, tipo A de 1".  Fornecimento.</t>
  </si>
  <si>
    <t>Conjunto de materiais para cavalete de ramal predial de água, padrão normal, tipo A de 1 1/2".  Fornecimento.</t>
  </si>
  <si>
    <t>IT 10.45 Ligações Prediais e Abrigos de Gás</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</si>
  <si>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</si>
  <si>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</si>
  <si>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</si>
  <si>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Instalação de aquecedor a gás encanado, exclusive fornecimento do aparelho, compreendendo: 8m de tubo de cobre, classe I de 22mm, conexões e chaminé de alumínio e veneziana.  Instalação e assentamento.</t>
  </si>
  <si>
    <t>Instalação de fogão a gás encanado, exclusive fornecimento do aparelho, compreendendo: 15m de tubo de cobre classe industrial, conexões e válvula de esfera.  Instalação e assentamento.</t>
  </si>
  <si>
    <t>Instalação de fogão a gás de botijões de 45 Kg (exclusive este), com 5m de tubo de ferro galvanizado sem costura de 1/2", conexões, reguladores e demais peças necessárias.  Instalação e assentamento.</t>
  </si>
  <si>
    <t>IT 10.99 Diversos</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</si>
  <si>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</si>
  <si>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</si>
  <si>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</si>
  <si>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Ligação à coluna de gordura do esgoto de pias em tubo de PVC rígido com diâmetro de 50mm, com conexões.  Fornecimento e instalação.</t>
  </si>
  <si>
    <t>Tubo de PVC rígido, soldável, para esgoto, com diâmetro de 40mm, inclusive conexões e emendas, exclusive abertura e fechamento de rasgo.  Fornecimento e instalação.</t>
  </si>
  <si>
    <t>Tubo de PVC rígido para esgoto, com diâmetro de 50mm.  Fornecimento e instalação.</t>
  </si>
  <si>
    <t>Tubo de PVC rígido, soldável, para esgoto e águas pluviais, com diâmetro de 75mm, inclusive conexões e emendas, exclusive abertura e fechamento de rasgo.  Fornecimento e instalação.</t>
  </si>
  <si>
    <t>Tubo de PVC rígido de 100mm, soldável, para esgoto e águas pluviais, inclusive conexões e emendas, exclusive abertura e fechamento de rasgo.  Fornecimento e instalação.</t>
  </si>
  <si>
    <t>Tubo de PVC rígido de 150mm, soldável, série normal, para esgoto e águas pluviais, inclusive conexões e emendas, exclusive abertura e fechamento de rasgo.  Fornecimento e instalação.</t>
  </si>
  <si>
    <t>Tubo de PVC rígido, soldável, para esgoto e águas pluviais, com diâmetro de 200mm, inclusive conexões e emendas, exclusive abertura e fechamento de rasgo.  Fornecimento e instalação.</t>
  </si>
  <si>
    <t>Tubo de PVC rígido, soldável, com diâmetro de 250mm.  Fornecimento.</t>
  </si>
  <si>
    <t>Tubo de PVC rígido, soldável, com diâmetro de 40mm.  Fornecimento.</t>
  </si>
  <si>
    <t>Tubo de PVC rígido, soldável, com diâmetro de 50mm.  Fornecimento.</t>
  </si>
  <si>
    <t>Tubo de PVC rígido, soldável, para esgoto e águas pluviais, com diâmetro de 50mm, inclusive conexões e emendas, exclusive abertura e fechamento de rasgo.  Fornecimento e instalação.</t>
  </si>
  <si>
    <t>IT 15.10 Conexões em PVC rígido para Esgotos e Águas Pluviais</t>
  </si>
  <si>
    <t>Anel de borracha para PVC, com diâmetro de 75mm.  Fornecimento e instalação.</t>
  </si>
  <si>
    <t>Curva de 90° de PVC rígido, roscável, de 2".  Fornecimento e instalação.</t>
  </si>
  <si>
    <t>Curva curta de PVC rígido, 87° 30', série R, diâmetro de 75mm.  Fornecimento e instalação.</t>
  </si>
  <si>
    <t>Joelho de PVC rígido, série R, 45°, ponta e bolsa, diâmetro de 75mm.  Fornecimento e instalação.</t>
  </si>
  <si>
    <t>Joelho de PVC rígido, série R, 45°, ponta e bolsa, diâmetro de 100mm.  Fornecimento e instalação.</t>
  </si>
  <si>
    <t>Joelho de PVC rígido, 45°, série R, ponta e bolsa, diâmetro de 150mm.  Fornecimento e instalação.</t>
  </si>
  <si>
    <t>Joelho de PVC rígido, série R, 90°, ponta e bolsa, diâmetro de 50mm.  Fornecimento e instalação.</t>
  </si>
  <si>
    <t>Joelho de PVC rígido para esgoto, série R, 90°, diâmetro de 75mm.  Fornecimento e instalação.</t>
  </si>
  <si>
    <t>Joelho de PVC rígido, 90°, série R, ponta e bolsa, diâmetro de 100mm.  Fornecimento e instalação.</t>
  </si>
  <si>
    <t>Junção simples de PVC rígido, série R, diâmetro de 75mm.  Fornecimento e instalação.</t>
  </si>
  <si>
    <t>Junção simples de PVC rígido, série R, diâmetro de 100mm.  Fornecimento e instalação.</t>
  </si>
  <si>
    <t>Junção simples de PVC rígido, série R, diâmetro de 150mm.  Fornecimento e instalação.</t>
  </si>
  <si>
    <t>Junção simples de PVC rígido, série R, diâmetro de (150x100)mm.  Fornecimento e instalação.</t>
  </si>
  <si>
    <t>Junção de 45° de PVC rígido, diâmetro de 40mm.  Fornecimento e instalação.</t>
  </si>
  <si>
    <t>Luva dupla de PVC rígido para esgoto, de 50mm.  Fornecimento e instalação.</t>
  </si>
  <si>
    <t>Luva dupla de PVC rígido para esgoto, de 75mm.  Fornecimento e instalação.</t>
  </si>
  <si>
    <t>Luva dupla de PVC rígido para esgoto e águas pluviais, com parede reforçada, série R, de 100mm.  Fornecimento e instalação.</t>
  </si>
  <si>
    <t>Tê de inspeção de PVC rígido, série R, diâmetro de 75mm.  Fornecimento e instalação.</t>
  </si>
  <si>
    <t>Tê sanitário de PVC rígido, série R, diâmetro de 75mm.  Fornecimento e instalação.</t>
  </si>
  <si>
    <t>Tê sanitário de PVC rígido, série R, diâmetro de 100mm.  Fornecimento e instalação.</t>
  </si>
  <si>
    <t>Tê sanitário, de PVC rígido, série R, diâmetro de (50x75)mm.  Fornecimento e instalação.</t>
  </si>
  <si>
    <t>Tê sanitário de PVC rígido, série R, diâmetro de (100x75)mm.  Fornecimento e instalação.</t>
  </si>
  <si>
    <t>IT 15.20 Conexões em Ferro Fundido</t>
  </si>
  <si>
    <t>Bucha de redução em ferro fundido, BRHL, diâmetro de (75x50)mm.  Fornecimento e instalação.</t>
  </si>
  <si>
    <t>Curva de ferro fundido, 90°, com flanges, diâmetro de 150mm.  Fornecimento e instalação.</t>
  </si>
  <si>
    <t>Extremidade de ferro fundido, com flange e junta elástica, diâmetro de 200mm.  Fornecimento e instalação.</t>
  </si>
  <si>
    <t>Joelho de ferro fundido, 87° 30', J87HL, diâmetro de 100mm.  Fornecimento e instalação.</t>
  </si>
  <si>
    <t>Luva de ferro fundido, bolsa bolsa, LBBHL, diâmetro de 100mm.  Fornecimento e instalação.</t>
  </si>
  <si>
    <t>IT 15.25 Tubos de Queda e de Ventilação</t>
  </si>
  <si>
    <t>Tubo de queda de PVC rígido, de 75mm, inclusive tê sanitário.  Fornecimento e instalação.</t>
  </si>
  <si>
    <t>Tubo de queda de PVC rígido, de 100mm, inclusive tê sanitário.  Fornecimento e instalação.</t>
  </si>
  <si>
    <t>Tubo de queda de PVC rígido, série normal, de 150mm, inclusive tê sanitário.  Fornecimento e instalação.</t>
  </si>
  <si>
    <t>Tubo de ventilação de PVC rígido de 75mm, inclusive tê sanitário.  Fornecimento e instalação.</t>
  </si>
  <si>
    <t>Tubo para ventilação de PVC rígido, de 100mm, inclusive tê sanitário.  Fornecimento e instalação.</t>
  </si>
  <si>
    <t>Tubo de queda ferro fundido, diâmetro de 100mm, inclusive tê sanitário.  Fornecimento e instalação.</t>
  </si>
  <si>
    <t>IT 15.30 Caixas de Inspeção</t>
  </si>
  <si>
    <t>Caixa de alvenaria de tijolo maciço (7x10x20)cm, em paredes de meia vez, com dimensões de (0,20x0,20x0,30)m, assentada com argamassa de cimento e areia no traço 1:4, revestida internamente com a mesma argamassa, inclusive tampa de concreto simples.</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</si>
  <si>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</si>
  <si>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</si>
  <si>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</si>
  <si>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</si>
  <si>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Caixa de gordura simples (CGS) de concreto, conforme especificação da CEDAE, inclusive tampa de concreto, escavação e reaterro, exclusive retirada do material excedente.  Fornecimento e instalação.</t>
  </si>
  <si>
    <t>Caixa de gordura dupla (CGD) de concreto, conforme especificação da CEDAE, inclusive tampa de concreto, escavação e reaterro, exclusive retirada do material excedente.  Fornecimento e instalação.</t>
  </si>
  <si>
    <t>Caixa de gordura especial em concreto, conforme especificações da CEDAE, de (0,80x1,50x1,00)m, inclusive tampa de concreto, escavação e reaterro, exclusive retirada do material excedente.  Fornecimento e instalação.</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</si>
  <si>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</si>
  <si>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</si>
  <si>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Ralo sifonado de PVC rígido, cilíndrico, altura regulável, com diâmetro de 75mm e saída de 40mm.  Fornecimento e instalação.</t>
  </si>
  <si>
    <t>Caixa sifonada de anel de concreto com diâmetro de 42cm e profundidade de 60cm, inclusive escavação, reaterro, exclusive retirada do material excedente.  Fornecimento e instalação</t>
  </si>
  <si>
    <t>IT 15.45 Fossas Sépticas</t>
  </si>
  <si>
    <t>Fossa séptica, de câmara submersa, tipo Inhoff de concreto pré-moldado, com capacidade para 5 contribuintes, inclusive escavação e reaterro, exclusive retirada do material excedente.  Fornecimento e instalação.</t>
  </si>
  <si>
    <t>Fossa séptica, de câmara submersa, tipo Inhoff de concreto pré-moldado, com capacidade para 10 contribuintes, inclusive escavação e reaterro, exclusive retirada do material excedente.  Fornecimento e instalação.</t>
  </si>
  <si>
    <t>Fossa séptica, de câmara submersa, tipo Inhoff de concreto pré-moldado, com capacidade para 50 contribuintes, inclusive escavação e reaterro, exclusive retirada do material excedente.  Fornecimento e instalação.</t>
  </si>
  <si>
    <t>Fossa séptica, de câmara submersa, tipo Inhoff de concreto pré-moldado, com capacidade para 100 contribuintes, inclusive escavação e reaterro, exclusive retirada do material excedente.  Fornecimento e instalação.</t>
  </si>
  <si>
    <t>IT 15.50 Filtros</t>
  </si>
  <si>
    <t>Filtro anaeróbico para 200 contribuintes, em concreto armado, inclusive escavação e reaterro.</t>
  </si>
  <si>
    <t>IT 15.55 Sumidouros</t>
  </si>
  <si>
    <t>Sumidouro para 10 contribuintes ligado a fossa, exclusive fossas e manilhas.  Fornecimento e instalação.</t>
  </si>
  <si>
    <t>IT 15.60 Instalações Prediais de Esgoto Sanitário, de Águas Pluviais e Servidas</t>
  </si>
  <si>
    <t>Ligação de água e esgoto à rede pública de residência.</t>
  </si>
  <si>
    <t>Ligação domiciliar em redes novas de esgoto sanitário, com diâmetro de 100mm, compreendendo junção, tubo e caixa de inspeção de (0,30x0,37)m, exclusive escavação e reaterro.  Preço para 3m.</t>
  </si>
  <si>
    <t>Ligação domiciliar de esgoto sanitário, compreendendo de manilha cerâmica vidrada e junção cerâmica com diâmetro de 100mm, caixa de inspeção de  anel de concreto pré-moldado (0,30x0,37)m, com tampa e caixilho de ferro fundido.</t>
  </si>
  <si>
    <t>Ligação domiciliar de esgoto sanitário, compreendendo selim, tubo e caixa de inspeção de (0,30x0,37)m.  Exclusive escavação e reaterro.</t>
  </si>
  <si>
    <t>Ligação domiciliar de esgoto sanitário, compreendendo selim, tubo e caixa de inspeção de (0,40x0,37)m.  Exclusive escavação e reaterro.</t>
  </si>
  <si>
    <t>Ligação domiciliar de esgoto sanitário, compreendendo de manilha cerâmica vidrada e junção cerâmica com diâmetro de 100mm, caixa de inspeção de anel de concreto pré-moldado (0,40x0,37)m, com tampa e caixilho de ferro fundido.</t>
  </si>
  <si>
    <t>Ligação de esgoto sanitário, em manilha de 100mm de diâmetro, incluindo escavação, reaterro até 1m; excluindo remoção e reposição de pavimento.  Preço para 10m.</t>
  </si>
  <si>
    <t>Ligação predial de esgoto em tubo de PVC rígido de 100mm, compreendendo caixa de inspeção, selim, curva de 45°, tubo e tampão de concreto; exclusive escavação, reaterro, demolição de pavimentos e transporte bota-fora.  Fornecimento e instalação.</t>
  </si>
  <si>
    <t>Ligação em tubulação de PVC rígido, para esgoto, com 100mm de diâmetro, incluindo escavação e reaterro até 1m, excluindo remoção de pavimento.  Preço para 10m.</t>
  </si>
  <si>
    <t>Ligação domiciliar em redes novas de esgoto sanitário, com diâmetro de 100mm, compreendendo junção, tubo e caixa de inspeção de 0,60m de diâmetro e profundidade de 0,625m, exclusive escavação e reaterro.  Preço para 5m.</t>
  </si>
  <si>
    <t>Ligação de esgoto, em manilha cerâmica de 150mm de diâmetro, incluindo escavação, reaterro até 1m, excluindo remoção e reposição de pavimento.  Preço para 10m.</t>
  </si>
  <si>
    <t>Ligação em tubulação de PVC rígido, para esgoto, com 150mm de diâmetro, incluindo escavação e reaterro até 1m, excluindo remoção de pavimento.  Preço para 10m.</t>
  </si>
  <si>
    <t>Ligação de esgoto, em manilha cerâmica de 200mm de diâmetro, incluindo escavação, reaterro até 1m, excluindo remoção e reposição de pavimento.  Preço para 10m.</t>
  </si>
  <si>
    <t>Ligação de águas pluviais ou servidas domiciliares à sarjeta.</t>
  </si>
  <si>
    <t>Ligação de águas pluviais ou servidas domiciliares à vala.</t>
  </si>
  <si>
    <t>IT 15.65 Grelhas</t>
  </si>
  <si>
    <t>Grade metálica em aço carbono, galvanizada, tipo PS-253-70, nas dimensões de (1120x530)mm, sem recortes.  Fornecimento e instalação sobre cantoneiras de ferro existentes.</t>
  </si>
  <si>
    <t>Grade metálica em aço carbono, galvanizada, tipo PS-253-70, nas dimensões de (1120x570)mm, sem recortes.  Fornecimento e instalação sobre cantoneiras de ferro existentes.</t>
  </si>
  <si>
    <t>Grade metálica em aço carbono, galvanizada, tipo PS-253-70, nas dimensões de (1190x580)mm, sem recortes.  Fornecimento e instalação sobre cantoneiras de ferro existentes.</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</si>
  <si>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</si>
  <si>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</si>
  <si>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</si>
  <si>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Caixa de descarga elevada (exclusive o fornecimento da caixa), compreendendo: 2m de tubo de PVC rígido de 3/4", 1,20m de tubo de PVC rígido de 40mm, conexões e montagem.  Instalação e assentamento.</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</si>
  <si>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</si>
  <si>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Chuveiro, exclusive fornecimento do aparelho e registros, compreendendo: 5m de tubo de PVC rígido de 3/4", ralo simples de PVC rígido com grelha, 2m de tubo de PVC rígido de 50mm e conexões.  Instalação e assentamento.</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</si>
  <si>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</si>
  <si>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Duchinha manual para banheiro, exclusive fornecimento do aparelho.  Instalação e assentamento.</t>
  </si>
  <si>
    <t>Execução de uma junta elástica, em tubo de ferro fundido com diâmetro de 50mm, inclusive material da junta, exclusive tubo ou peça de conexão.</t>
  </si>
  <si>
    <t>Filtro residencial (exclusive fornecimento do aparelho), compreendendo: 2m de tubo de PVC rígido de 3/4", conexões e torneira.  Instalação e assentamento.</t>
  </si>
  <si>
    <t>Filtro, exclusive fornecimento do aparelho, compreendendo: 2m de tubo de ferro galvanizado de 3/4", conexões e torneira.  Instalação e assentamento.</t>
  </si>
  <si>
    <t>Lavatório de 1 torneira (exclusive o fornecimento do aparelho), compreendendo: 4m de tubo PVC rígido de 3/4", 3m de tubo PVC rígido de 40mm, e conexões.  Instalação e assentamento.</t>
  </si>
  <si>
    <t>Lavatório de uma torneira, exclusive fornecimento do aparelho e isolamento, compreendendo: 4m de tubo de cobre recozido, sodas e conexões.  Instalação e assentamento.</t>
  </si>
  <si>
    <t>Lavatório com 2 torneiras, inclusive tubo de PVC rígido e conexões, exclusive o lavatório e os metais.  Instalação e assentamento.</t>
  </si>
  <si>
    <t>Lavatório ou aparelho de instalação semelhante, em bateria, exclusive o fornecimento do aparelho, compreendendo: 1m de tubo PVC rígido de 1", 0,6m de tubo PVC rígido de 3/4" com conexões e esgotamento, PVC rígido de 50mm, até o ralo.  Instalação e assentamento.</t>
  </si>
  <si>
    <t>Pia com 1 cuba (exclusive fornecimento do aparelho), compreendendo: 6m de tubo de PVC rígido de 3/4", 3m tubo de PVC rígido de 50mm e conexões.  Instalação e assentamento.</t>
  </si>
  <si>
    <t>Pia com 2 cubas (exclusive fornecimento do aparelho), compreendendo: 6m de tubo de PVC rígido de 3/4", 3m de tubo de PVC rígido de 80mm e conexões.  Instalação e assentamento.</t>
  </si>
  <si>
    <t>Ligação a coluna de esgoto de pias em tubo de PVC rígido de 50mm com conexões.</t>
  </si>
  <si>
    <t>Mictório, exclusive fornecimento do aparelho, compreendendo: 3m de tubo de PVC rígido de 3/4", 2m de tubo de PVC rígido de 40mm e conexões.  Instalação e assentamento.</t>
  </si>
  <si>
    <t>Mictório tipo calha, exclusive fornecimento do aparelho, compreendendo: 3m de tubo de PVC rígido de 3/4", 3m de tubo de PVC rígido de 50mm, conexões, registro e válvula de saída.  Instalação e assentamento.</t>
  </si>
  <si>
    <t>Ralo simples de PVC rígido, com grelha, compreendendo: efluente de 40mm em PVC rígido com 2m de extensão e ligação ao ralo sifonado.  Fornecimento e instalação.</t>
  </si>
  <si>
    <t>Ralo sifonado de PVC rígido, em pavimento térreo, com saída de 75mm, grelha redonda e porta grelha, compreendendo: 3m de tubo de PVC rígido de 75mm e ligação até a junção de ventilação.  Fornecimento e instalação.</t>
  </si>
  <si>
    <t>Ralo sifonado de PVC rígido em pavimento elevado, com saída de 75mm, grelha redonda e porta-grelha, compreendendo: 3m de tubo de PVC rígido de 75mm e sua ligação ao ramal de queda e ventilação.  Fornecimento e instalação.</t>
  </si>
  <si>
    <t>Ralo sifonado de PVC rígido, cilíndrico, de altura regulável, com diâmetro de 100mm e saída de 40mm.  Fornecimento e instalação.</t>
  </si>
  <si>
    <t>Ralo de cobertura semi-esférico de ferro fundido, tipo abacaxi, com 3".  Fornecimento e instalação.</t>
  </si>
  <si>
    <t>Ralo de cobertura semi-esférico de ferro fundido, tipo abacaxi, com 4".  Fornecimento e instalação.</t>
  </si>
  <si>
    <t>Reparo de válvula de descarga.  Fornecimento e substituição.</t>
  </si>
  <si>
    <t>Tanque de serviço (exclusive o fornecimento do aparelho), compreendendo: 6m de tubo de PVC rígido de 3/4", 3m de tubo de PVC rígido de 50mm e conexões.  Instalação e assentamento.</t>
  </si>
  <si>
    <t>Válvula de descarga, em PVC rígido.  Exclusive fornecimento da válvula.  Instalação e assentamento.</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</si>
  <si>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</si>
  <si>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</si>
  <si>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</si>
  <si>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</si>
  <si>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</si>
  <si>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</si>
  <si>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Instalação e assentamento de 1 chuveiro em bateria, exclusive fornecimento do aparelho e registro.</t>
  </si>
  <si>
    <t>IT 25 Instalações Elétricas e de Telefones</t>
  </si>
  <si>
    <t>IT 25.02 Abertura e Fechamento Manual de Rasgo em Alvenaria e Concreto</t>
  </si>
  <si>
    <t>Corte em alvenaria de tijolo, para instalação de caixa de (0,25x0,25x0,12)m, inclusive arremates de recomposição.</t>
  </si>
  <si>
    <t>Corte em alvenaria de tijolo, para instalação de caixa de (0,35x0,45x0,15)m, inclusive arremates de recomposição.</t>
  </si>
  <si>
    <t>Corte em alvenaria de tijolo, para instalação de caixa de (0,50x1x0,15)m, inclusive arremates de recomposição.</t>
  </si>
  <si>
    <t>Corte em alvenaria de tijolo, para instalação de caixa de (1x1x0,15)m, inclusive arremates de recomposição.</t>
  </si>
  <si>
    <t>IT 25.04 Eletroduto de PVC Rígido Roscável</t>
  </si>
  <si>
    <t>Eletroduto de PVC rígido, diâmetro de 1/2", inclusive conexões e emendas, exclusive abertura e fechamento de rasgo.  Fornecimento e instalação.</t>
  </si>
  <si>
    <t>Eletroduto de PVC rígido, diâmetro de 3/4", inclusive conexões e emendas, exclusive abertura e fechamento de rasgo.  Fornecimento e instalação.</t>
  </si>
  <si>
    <t>Eletroduto de PVC rígido, diâmetro de 1", inclusive conexões e emendas, exclusive abertura e fechamento de rasgo.  Fornecimento e instalação.</t>
  </si>
  <si>
    <t>Eletroduto de PVC rígido, diâmetro de 1 1/4", inclusive conexões e emendas, exclusive abertura e fechamento de rasgo.  Fornecimento e instalação.</t>
  </si>
  <si>
    <t>Eletroduto de PVC rígido, diâmetro de 1 1/2", inclusive conexões e emendas, exclusive abertura e fechamento de rasgo.  Fornecimento e instalação.</t>
  </si>
  <si>
    <t>Eletroduto de PVC rígido, diâmetro de 2", inclusive conexões e emendas, exclusive abertura e fechamento de rasgo.  Fornecimento e instalação.</t>
  </si>
  <si>
    <t>Eletroduto de PVC rígido, diâmetro de 3", inclusive conexões e emendas, exclusive abertura e fechamento de rasgo.  Fornecimento e instalação.</t>
  </si>
  <si>
    <t>Eletroduto de PVC rígido, diâmetro de 4", inclusive conexões e emendas, exclusive abertura e fechamento de rasgo.  Fornecimento e instalação.</t>
  </si>
  <si>
    <t>IT 25.06 Conexões para Eletroduto de PVC Rígido Roscável</t>
  </si>
  <si>
    <t>Curva de 90°, para eletroduto de PVC rígido, roscável, com diâmetro de 3/4".  Fornecimento e instalação.</t>
  </si>
  <si>
    <t>Curva de 90°, para eletroduto de PVC rígido, roscável, com diâmetro de 1".  Fornecimento e instalação.</t>
  </si>
  <si>
    <t>IT 25.08 Eletroduto de PVC Espiral Corrugado</t>
  </si>
  <si>
    <t>Eletroduto de PVC aspiral corrugado, diâmetro de 1/2", inclusive conexões e emendas.  Fornecimento e instalação.</t>
  </si>
  <si>
    <t>Eletroduto de PVC aspiral corrugado, diâmetro de 3/4", inclusive conexões e emendas.  Fornecimento e instalação.</t>
  </si>
  <si>
    <t>Eletroduto de PVC aspiral corrugado, diâmetro de 1", inclusive conexões e emendas.  Fornecimento e instalação.</t>
  </si>
  <si>
    <t>IT 25.10 Eletroduto de PAD Espiral Flexível</t>
  </si>
  <si>
    <t>Eletroduto espiral flexível de polietileno de alta densidade, tipo Kanalex ou similar, diâmetro de 32mm (1 1/4"), com arame-guia galvanizado revestido em PVC, inclusive emendas e tamponamento.  Fornecimento.</t>
  </si>
  <si>
    <t>Eletroduto espiral flexível em polietileno de alta densidade, tipo Kanalex ou similar, diâmetro de 50mm (2" ), com arame-guia galvanizado revestido em PVC, inclusive emendas e tamponamento.  Fornecimento.</t>
  </si>
  <si>
    <t>Eletroduto espiral flexível em polietileno de alta densidade, tipo Kanalex ou similar, diâmetro de 75mm (3" ), com arame-guia galvanizado revestido em PVC, inclusive emendas e tamponamento.  Fornecimento.</t>
  </si>
  <si>
    <t>Eletroduto espiral flexível de polietileno de alta densidade, tipo Kanalex ou similar, diâmetro de 100mm (4" ), com arame-guia galvanizado revestido em PVC, inclusive emendas e tamponamento.  Fornecimento.</t>
  </si>
  <si>
    <t>Eletroduto espiral flexível de polietileno de alta densidade, tipo Kanalex ou similar, diâmetro de 125mm (5" ), com arame-guia galvanizado revestido em PVC, inclusive emendas e tamponamento.  Fornecimento.</t>
  </si>
  <si>
    <t>Linha de duto espiral flexível de polietileno de alta densidade, tipo Kanalex ou similar, diâmetro de 32mm (1 1/4" ),  com arame-guia galvanizado revestido em PVC, inclusive emendas e tamponamento, exclusive escavação e reaterro.</t>
  </si>
  <si>
    <t>Linha de duto espiral flexível em polietileno de alta densidade, tipo Kanalex ou similar, diâmetro de 50mm (2" ), lançado diretamente ao solo com com arame-guia galvanizado revestido em PVC, inclusive emendas e tamponamento, exclusive excavação e reaterro.</t>
  </si>
  <si>
    <t>Linha de duto espiral flexível em polietileno de alta densidade, tipo Kanalex ou similar, diâmetro de 75mm (3" ), lançado diretamente ao solo com com arame-guia galvanizado revestido em PVC, inclusive emendas e tamponamento, exclusive excavação e reaterro.</t>
  </si>
  <si>
    <t>Linha de duto espiral flexível de polietileno de alta densidade, tipo Kanalex ou similar, diâmetro de 100mm (4" ), com arame-guia galvanizado revestido em PVC, inclusive emendas e tamponamento, exclusive escavação e reaterro.</t>
  </si>
  <si>
    <t>Linha de duto espiral flexível de polietileno de alta densidade, tipo Kanalex ou similar, diâmetro de 125mm (5" ), com arame-guia galvanizado revestido em PVC, inclusive emendas e tamponamento, exclusive escavação e reaterro.</t>
  </si>
  <si>
    <t>Linha dupla de duto espiral flexível em polietileno de alta densidade, tipo Kanalex ou similar, diâmetro de 50mm (2" ), lançadi diretamente ao solo com com arame-guia galvanizado revestido em PVC, inclusive emendas e tamponamento, exclusive excavação e reaterro.</t>
  </si>
  <si>
    <t>Linha dupla de duto espiral flexível em polietileno de alta densidade, tipo Kanalex ou similar, diâmetro de 75mm (3" ), lançadi diretamente ao solo com com arame-guia galvanizado revestido em PVC, inclusive emendas e tamponamento, exclusive excavação e reaterro.</t>
  </si>
  <si>
    <t>Linha dupla de duto espiral flexível de polietileno de alta densidade, tipo Kanalex ou similar, diâmetro de 100mm (4" ),lançado diretamente no solo com arame-guia galvanizado revestido em PVC, inclusive emendas e tamponamento, exclusive escavação e reaterro.</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</si>
  <si>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</si>
  <si>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</si>
  <si>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Construção de linha simples de tubo de PVC rígido, série R de 100mm, para proteção de condutores de sistema de telefonia, assentados e cobertos com camada de concreto simples, exclusive escavação e reaterro.</t>
  </si>
  <si>
    <t>Construção de linha dupla de tubo de PVC rígido, série R de 100mm, para proteção de condutores de sistema de telefonia, assentados e cobertos com camada de concreto simples, exclusive escavação e reaterro.</t>
  </si>
  <si>
    <t>Construção de linha tripla de tubo de PVC rígido, série R de 100mm, para proteção de condutores de sistema de telefonia, assentados e cobertos com camada de concreto simples, exclusive escavação e reaterro.</t>
  </si>
  <si>
    <t>Construção de linha quádrupla de tubo de PVC rígido, série R de 100mm, para proteção de condutores de sistema de telefonia, assentados e cobertos com camada de concreto simples, exclusive escavação e reaterro.</t>
  </si>
  <si>
    <t>Construção de linha sextupla de tubo de PVC rígido, série R de 100mm, para proteção de condutores de sistema de telefonia, assentados e cobertos com camada de concreto simples, exclusive escavação e reaterro.</t>
  </si>
  <si>
    <t>IT 25.13 Canaletas de PVC e Acessórios</t>
  </si>
  <si>
    <t>Canaleta em PVC tipo evolutiva DLP 80x35mm, em peça de 2,00m, com tampa flexível e cotovelo 90º, fabricação Pial Legrand ou similar.  Fornecimento e instalação.</t>
  </si>
  <si>
    <t>Tomada 2P+T - 10A/250V padrão brasileiro, sistema "X" fabricação Pial Legrand ou similar.  Fornecimento e instalação.</t>
  </si>
  <si>
    <t>Tomada RJ11 2 fios, sistema "X", fabricação Pial Legrand ou similar.  Fornecimento e instalação.</t>
  </si>
  <si>
    <t>Tomada padrão brasileiro 2P+T 10A/250V, em módulo Pialplus, com placa e suporte para mecanismo de 01 posto, para canaleta em PVC tipo evolutiva DLP 80x35mm, fabricação Pial Legrand ou similar.  Fornecimento e instalação.</t>
  </si>
  <si>
    <t>Tomada RJ11, em módulo Pialplus, com placa e suporte para mecanismo de 01 posto, para canaleta evolutiva 80x35mm, sistema DLP, fabricação Pial Legrand ou similar.  Fornecimento e instalação.</t>
  </si>
  <si>
    <t>IT 25.14 Eletroduto de Ferro Galvanizado</t>
  </si>
  <si>
    <t>Eletroduto de ferro galvanizado, diâmetro de 19mm (3/4"), inclusive conexões e emendas, exclusive abertura de rasgo.  Fornecimento e instalação.</t>
  </si>
  <si>
    <t>Eletroduto de ferro galvanizado, diâmetro de 25mm (1"), inclusive conexões e emendas, exclusive abertura e fechamento rasgo.  Fornecimento e instalação.</t>
  </si>
  <si>
    <t>Eletroduto de ferro galvanizado, diâmetro de 40mm(1 1/2"), inclusive conexões e emendas, exclusive abertura e fechamento rasgo.  Fornecimento e instalação.</t>
  </si>
  <si>
    <t>Eletroduto de ferro galvanizado, diâmetro de 50mm (2"), inclusive conexões e emendas, exclusive abertura e fechamento rasgo.  Fornecimento e instalação.</t>
  </si>
  <si>
    <t>Eletroduto de ferro galvanizado, diâmetro de 50mm (2"), exclusive luvas, curvas, abertura e fechamento de rasgo.  Fornecimento e instalação.</t>
  </si>
  <si>
    <t>Eletroduto de ferro galvanizado, diâmetro de 65mm(2 1/2"), inclusive conexões e emendas, exclusive abertura e fechamento de rasgo.  Fornecimento e instalação.</t>
  </si>
  <si>
    <t>Eletroduto de ferro galvanizado, diâmetro de 75mm (3"), exclusive luvas, curvas, abertura e fechamento rasgo.  Fornecimento e instalação.</t>
  </si>
  <si>
    <t>Eletroduto de ferro galvanizado, diâmetro de 75mm (3"), inclusive conexões e emendas, exclusive abertura e fechamento rasgo.  Fornecimento e instalação.</t>
  </si>
  <si>
    <t>Eletroduto de ferro galvanizado, diâmetro de 100mm (4"), inclusive conexões e emendas, exclusive abertura e fechamento rasgo.  Fornecimento e instalação.</t>
  </si>
  <si>
    <t>Eletroduto tipo pesado, com diâmetro de 32mm(1 1/4"), inclusive conexões e emendas, exclusive abertura e fechamento de rasgo.  Fornecimento e instalação.</t>
  </si>
  <si>
    <t>IT 25.16 Conexões de Ferro Galvanizado</t>
  </si>
  <si>
    <t>Bucha redonda de ferro galvanizado, diâmetro de 50mm (2"), para o de 25mm (1").  Fornecimento e instalação.</t>
  </si>
  <si>
    <t>Curva longa de ferro galvanizado, diâmetro de 50mm (2").  Fornecimento e instalação.</t>
  </si>
  <si>
    <t>IT 25.18 Eletrocalha</t>
  </si>
  <si>
    <t>Eletrocalha perfurada, dobra "C", medindo (200x75)mm.  Fornecimento e instalação.</t>
  </si>
  <si>
    <t>Eletrocalha perfurada, dobra "C", medindo (500x75)mm.  Fornecimento e instalação.</t>
  </si>
  <si>
    <t>Eletrocalha perfurada U, medindo (100x100)mm, sem tampa.  Fornecimento.</t>
  </si>
  <si>
    <t>Eletrocalha perfurada U, medindo (300x150)mm, sem tampa.  Fornecimento.</t>
  </si>
  <si>
    <t>IT 25.20 Ponto de Luz</t>
  </si>
  <si>
    <t>Conjunto de embutir Pial Silentoque, fosforescente, com placa, 1 tecla paralela e 1 tomada universal redonda.  Fornecimento e instalação.</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</si>
  <si>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</si>
  <si>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</si>
  <si>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</si>
  <si>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Instalação de ponto de luz aparente, sobre madeira, compreendendo: fita isolante, plafonier, receptáculo, parafusos e buchas de nylon, 12m de fio paralelo de 2,5mm2.</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</si>
  <si>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</si>
  <si>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</si>
  <si>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</si>
  <si>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</si>
  <si>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Instalação de um conjunto de 5 pontos de luz com eletroduto de PVC rígido de 1/2", inclusive abertura e fechamento de rasgo em alvenaria.</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</si>
  <si>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</si>
  <si>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</si>
  <si>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</si>
  <si>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</si>
  <si>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Instalação de ponto de campainha de alta potência, compreendendo: 5 varas de eletroduto de 3/4", 50m de fio # 1,5mm², botão e campainha sincronizada de 8".</t>
  </si>
  <si>
    <t>Instalação de ponto de campainha tipo cigarra, compreendendo: 3 varas de eletroduto de 3/4", 20m de fio # 1,5mm², botão e cigarra.</t>
  </si>
  <si>
    <t>IT 25.22 Ponto de Força</t>
  </si>
  <si>
    <t>Instalação de ponto de força até 2 CV, equivalente a 2 varas de eletroduto pesado de 1/2", Apollo ou similar.</t>
  </si>
  <si>
    <t>Instalação de ponto de força até 2 CV, equivalente a 2 varas de eletroduto de PVC rígido de 1/2", 20m de fio de 2,5mm2, caixas e conexões.</t>
  </si>
  <si>
    <t>Instalação de ponto de força até 4 CV, equivalente a 2 varas de eletroduto pesado de 3/4" Apollo ou similar.</t>
  </si>
  <si>
    <t>Instalação de ponto de força até 5 CV, equivalente a 2 varas de eletroduto pesado de 3/4" Apollo, 20m de fio 4mm2, caixas e conexões.</t>
  </si>
  <si>
    <t>Instalação de ponto de força até 10 CV, equivalente a 2 varas de eletroduto pesado de 1" Apollo, 20m de fio 6mm2, caixas e conexões.</t>
  </si>
  <si>
    <t>Instalação de ponto de força até 15 CV, equivalente a 2 varas de eletroduto de PVC rígido de 1 1/2".</t>
  </si>
  <si>
    <t>IT 25.24 Ponto Telefônico</t>
  </si>
  <si>
    <t>Instalação de ponto de telefone, compreendendo: 3 varas de eletroduto de 3/4", conexões, caixas e guia de arame galvanizado nº 16.</t>
  </si>
  <si>
    <t>IT 25.26 Ponto de Tomada</t>
  </si>
  <si>
    <t>Instalação de ponto de tomada com 1 vara em eletroduto de PVC, rígido 3/4", 10,5m de diâmetro 2,5mm2, inclusive abertura e fechamento de rasgo de alvenaria.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</si>
  <si>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</si>
  <si>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</si>
  <si>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</si>
  <si>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</si>
  <si>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Fornecimento e instalação de tomada fosforescente Universal, linha Silentoque, da Pial ou similar, externa, com placa.</t>
  </si>
  <si>
    <t>Instalação de tomada de embutir, referência 54322, 3P-20A, linha Silentoque, da Pial ou similar, com placa, inclusive fornecimento.</t>
  </si>
  <si>
    <t>Instalação para ponto de rede de computador equivalente a 2 varas de eletroduto de PVC rígido de 3/4", 6,5m de cabo para rede (KMP, 4 pares, 8 vias, categoria 5), conector RJ 45, inclusive abertura e fechamento de rasgo de alvenaria.</t>
  </si>
  <si>
    <t>Instalação de ponto de tomada de sobrepor, compreendendo: 12m de fio paralelo de 2,5mm2, bucha de nylon, parafusos e tomada de sobrepor.</t>
  </si>
  <si>
    <t>Fornecimento e instalação de tomada de piso simples 4"x2", 2 pinos mais terra (2p+t), universal, com corpo em alumínio fundido e tampa em latão polido (tipo unha), 25A/600V.</t>
  </si>
  <si>
    <t>Instalação de um conjunto de 3 tomadas equivalentes a 4 varas de eletroduto de PVC de 3/4", 25m de fio 2,5mm2, caixas, conexões e tomadas de embutir com placa fosforescente, linha Silentoque, da Pial ou similar, inclusive abertura e fechamento de rasgo em alvenaria.</t>
  </si>
  <si>
    <t>Instalação de um conjunto de 4 tomadas equivalentes a 5 varas de eletroduto de PVC de 3/4", 30m de fio 2,5mm2, caixas, conexões e tomadas de embutir com placa fosforescente, linha Silentoque, da Pial ou similar, inclusive abertura e fechamento de rasgo em alvenaria.</t>
  </si>
  <si>
    <t>Instalação de tomada trifásica para pino tipo faca de 20A/220V com 2 disjuntores de 30A montados em caixa de chapa de ferro estampada de (15x15)cm, inclusive abertura e fechamento do rasgo em alvenaria.</t>
  </si>
  <si>
    <t>Instalação de tomada tripolar Universal de embutir com placa 4"x2" em material termoplástico, 15A/250V, inclusive fornecimento, abertura e fechamento do rasgo em alvenaria.  Fornecimento.</t>
  </si>
  <si>
    <t>Plug, 3P20A-125/250V, referência 54341, linha Seis, Pial ou similar, preto.  Fornecimento e instalação.</t>
  </si>
  <si>
    <t>IT 25.28 Interruptores</t>
  </si>
  <si>
    <t>Instalação de interruptor de embutir com 1 seção, linha Silentoque, da Pial ou similar, com placa em material termoplástico  de 4"x2", inclusive fornecimento.</t>
  </si>
  <si>
    <t>Instalação de interruptor de embutir fosforescente, linha Silentoque, da Pial ou similar, com placa, 2 teclas paralelas, inclusive fornecimento.</t>
  </si>
  <si>
    <t>Instalação de interruptor de embutir fosforescente, linha Silentoque, da Pial ou similar, com placa, three way, inclusive fornecimento.</t>
  </si>
  <si>
    <t>Instalação de interruptor simples, referência 1100, 10A-250V, linha Silentoque, da Pial ou similar, com placa, inclusive fornecimento.</t>
  </si>
  <si>
    <t>Instalação de interruptor de sobrepor, compreendendo: 12m de fio paralelo de 2,5mm2, fita isolante, bucha de nylon, parafusos e interruptor de sobrepor.</t>
  </si>
  <si>
    <t>Instalação de 2 interruptores verticais em caixa estampada de 4"x4" com placa contendo 2 módulos verticais, inclusive fornecimento.</t>
  </si>
  <si>
    <t>Instalação de placa cega instalada em caixa de 4"x2", inclusive fornecimento.</t>
  </si>
  <si>
    <t>IT 25.32 Cabos com Isolamento Termoplástico, para Instalação Interna de Luz e Força - Tensão Nominal 450/750 Volts</t>
  </si>
  <si>
    <t>Cabo de cobre rígido, com isolamento termoplástico, compreendendo: preparo, corte e enfiação em eletrodutos em bitola de 1,5mm2 com tensão nominal de 450/750V.  Fornecimento e instalação.</t>
  </si>
  <si>
    <t>Cabo de cobre rígido, com isolamento termoplástico, compreendendo: preparo, corte e enfiação em eletrodutos em bitola de 2,5mm2 com tensão nominal de 450/750V.  Fornecimento e instalação.</t>
  </si>
  <si>
    <t>Cabo de cobre rígido, 750V, com isolamento termoplástico, compreendendo: preparo, corte e enfiação em eletrodutos em bitola de 4mm2.  Fornecimento e instalação.</t>
  </si>
  <si>
    <t>Cabo de cobre rígido, com isolamento termoplástico, compreendendo: preparo, corte e  enfiação em eletrodutos em bitola de 6mm2.  Fornecimento e instalação.</t>
  </si>
  <si>
    <t>Cabo de cobre rígido, com isolamento termoplástico, compreendendo: preparo, corte e enfiação em eletrodutos em bitola de 10mm2 com tensão nominal de 450/750V.  Fornecimento e instalação.</t>
  </si>
  <si>
    <t>Cabo de cobre rígido, com isolamento termoplástico, compreendendo: preparo, corte e enfiação em eletrodutos em bitola de 16mm2 com tensão nominal de 450/750V.  Fornecimento e instalação.</t>
  </si>
  <si>
    <t>Cabo de cobre rígido, com isolamento termoplástico, compreendendo: preparo, corte e enfiação em eletrodutos, na bitola de 25mm2.  Fornecimento e instalação.</t>
  </si>
  <si>
    <t>Cabo de cobre rígido, com isolamento termoplástico, compreendendo: preparo, corte e enfiação em eletrodutos em  bitola de 50mm2 com tensão nominal de 450/750V.  Fornecimento e instalação.</t>
  </si>
  <si>
    <t>Cabo de cobre rígido, com isolamento termoplástico, compreendendo: preparo, corte e enfiação em eletrodutos, na  bitola de 70mm2.  Fornecimento e instalação.</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</si>
  <si>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</si>
  <si>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</si>
  <si>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Cabo de cobre rígido, com isolamento termoplástico, antichama, compreendendo: preparo, corte e enfiação em eletrodutos, 600/1000V, na bitola de 1,5mm2.  Fornecimento e instalação.</t>
  </si>
  <si>
    <t>Cabo de cobre rígido, com isolamento termoplástico, antichama, compreendendo: preparo, corte e enfiação em eletrodutos, 600/1000V, na bitola de 2,5mm2.  Fornecimento e instalação.</t>
  </si>
  <si>
    <t>Cabo de cobre rígido, com isolamento termoplástico, antichama, compreendendo: preparo, corte e enfiação em eletrodutos, 600/1000V,  na bitola de 10mm2.  Fornecimento e instalação.</t>
  </si>
  <si>
    <t>Cabo de cobre rígido, com isolamento termoplástico, antichama, compreendendo: preparo, corte e enfiação em eletrodutos, 600/1000V, na bitola de 16mm2.  Fornecimento e instalação.</t>
  </si>
  <si>
    <t>Cabo de cobre rígido, com isolamento termoplástico, antichama, compreendendo: preparo, corte e enfiação em eletrodutos, 1Kv, na bitola de 35mm2.  Fornecimento e instalação.</t>
  </si>
  <si>
    <t>Cabo de cobre rígido, com isolamento termoplástico, antichama, compreendendo: preparo, corte e enfiação em eletrodutos, 600/1000V, na bitola de 50mm2.  Fornecimento e instalação.</t>
  </si>
  <si>
    <t>Cabo de cobre rígido, com isolamento termoplástico, compreendendo: preparo, corte e enfiação em eletrodutos em bitola de 95mm2.  Fornecimento e instalação.</t>
  </si>
  <si>
    <t>Cabo de cobre rígido, com isolamento termoplástico, compreendendo: preparo, corte e enfiação em eletrodutos em bitola de 120mm2.  Fornecimento e instalação.</t>
  </si>
  <si>
    <t>Cabo de cobre rígido, com isolamento termoplástico, compreendendo: preparo, corte e enfiação em eletrodutos em bitola de 150mm2.  Fornecimento e instalação.</t>
  </si>
  <si>
    <t>Cabo de cobre rígido, com isolamento termoplástico, compreendendo: preparo, corte e enfiação em eletrodutos em bitola de 185mm2.  Fornecimento e instalação.</t>
  </si>
  <si>
    <t>Cabo de cobre rígido, com isolamento termoplástico, compreendendo: preparo, corte e enfiação em eletrodutos em bitola de 240mm2.  Fornecimento e instalação.</t>
  </si>
  <si>
    <t>Cabo de cobre rígido, com isolamento termoplástico, compreendendo: preparo, corte e enfiação em eletrodutos em bitola de 300mm2.  Fornecimento e instalação.</t>
  </si>
  <si>
    <t>Cabo de cobre rígido, seção de 3x25mm2, 0,6/1Kv, antichama, compreendendo preparo, corte e enfiação em eletrodutos, Sintenax ou similar.  Fornecimento e instalação.</t>
  </si>
  <si>
    <t>Cabo de cobre rígido, seção de 35mm2, 0,6/1Kv, isolado XLPE.  Fornecimento.</t>
  </si>
  <si>
    <t>Cabo de cobre rígido, 1Kv, com isolamento termoplástico, compreendendo: preparo, corte e enfiação em eletrodutos em bitola de 4mm2.  Fornecimento e instalação.</t>
  </si>
  <si>
    <t>Cabo de cobre rígido, 1Kv, PVC/70°C, 4mm2.  Fornecimento e instalação.</t>
  </si>
  <si>
    <t>Cabo de cobre rígido, 1Kv, PVC/70°C, 6mm2.  Fornecimento e instalação.</t>
  </si>
  <si>
    <t>Cabo de cobre rígido, isolado, antichama, unipolar, 10mm2, 1000V, referência Sintenax, Pirelli ou similar. Fornecimento e instalação.</t>
  </si>
  <si>
    <t>Cabo de cobre rígido, isolado, antichama, unipolar, 16mm2, 1000V, referência Sintenax, Pirelli ou similar. Fornecimento e instalação.</t>
  </si>
  <si>
    <t>Cabo de cobre rígido, 1Kv, PVC/70°C, 25mm2.  Fornecimento e instalação.</t>
  </si>
  <si>
    <t>Cabo de cobre rígido, isolado, antichama, unipolar, 50mm2, 1000V, referência Sintenax, Pirelli ou similar. Fornecimento e instalação.</t>
  </si>
  <si>
    <t>Cabo de cobre rígido, isolado, antichama, unipolar, 70mm2, 1000V, referência Sintenax, Pirelli ou similar. Fornecimento e instalação.</t>
  </si>
  <si>
    <t>Cabo de cobre rígido, isolado, antichama, unipolar, 95mm2, 1000V, referência Sintenax, Pirelli ou similar. Fornecimento e instalação.</t>
  </si>
  <si>
    <t>Cabo de cobre rígido, isolado, antichama, unipolar, 120mm2, 1000V, referência Sintenax, Pirelli ou similar. Fornecimento e instalação.</t>
  </si>
  <si>
    <t>Cabo de cobre rígido com isolamento Sintenax, classe 0,6/1Kv, seção de 150mm2.  Fornecimento e instalação.</t>
  </si>
  <si>
    <t>Cabo de cobre rígido com isolamento Sintenax, classe 0,6/1Kv, seção de 240mm2.  Fornecimento e instalação.</t>
  </si>
  <si>
    <t>IT 25.36 Cabos com Isolamento Termoplástico, para Instalação Interna de Luz e Força - Tensão Nominal 870/1500 Volts</t>
  </si>
  <si>
    <t>Cabo de cobre isolado EPR, unipolar, 50mm2, 8,7/15Kv, referência Epotrenax FX-3, Pirelli ou similar. Fornecimento e instalação.</t>
  </si>
  <si>
    <t>IT 25.38 Cabos e Fios Telefônicos</t>
  </si>
  <si>
    <t>Cabo telefônico de cobre recozido estanhado, tipo CI, uso interno, 0,40mm2, 10 pares, para instalações internas primárias.  Fornecimento e instalação.</t>
  </si>
  <si>
    <t>Cabo telefônico de cobre recozido estanhado, tipo CI, uso interno, 0,40mm2, 20 pares, para instalações internas primárias.  Fornecimento e instalação.</t>
  </si>
  <si>
    <t>Cabo telefônico de cobre estanhado, tipo CCI, sem blindagem, 0,50mm2, 2 pares, para instalações internas secundárias.  Fornecimento e instalação.</t>
  </si>
  <si>
    <t>Cabo telefônico de cobre estanhado, tipo CCI, sem blindagem, 0,50mm2, 4 pares, para instalações internas secundárias.  Fornecimento e instalação.</t>
  </si>
  <si>
    <t>Cabo telefônico de cobre estanhado, tipo CCI, sem blindagem, 0,50mm2, 6 pares, para instalações internas secundárias.  Fornecimento e instalação.</t>
  </si>
  <si>
    <t>Fio telefônico tipo FE, bitola de 1mm2, para instalações áreas.  Fornecimento e instalação.</t>
  </si>
  <si>
    <t>IT 25.40 Cabos de Cobre Nu</t>
  </si>
  <si>
    <t>Cabo de cobre nu, seção de 6mm2.  Fornecimento e instalação (1kg = 18,87 metros).</t>
  </si>
  <si>
    <t>Cabo de cobre nu, seção de 16mm2.  Fornecimento e instalação (1kg = 7,04 metros).</t>
  </si>
  <si>
    <t>Cabo de cobre nu, seção de 25mm2.  Fornecimento e instalação (1kg = 4,51 metros).</t>
  </si>
  <si>
    <t>Cabo de cobre nu, seção de 35mm2.  Fornecimento e instalação (1kg = 3,16 metros).</t>
  </si>
  <si>
    <t>Cabo de cobre nu, seção de 50mm2.  Fornecimento e instalação (1kg = 2,27 metros).</t>
  </si>
  <si>
    <t>IT 25.42 Fios com Isolamento Termoplástico, para Instalação Interna de Luz e Força - Tensão Nominal 450/750 Volts</t>
  </si>
  <si>
    <t>Fio de cobre rígido, com isolamento termoplástico, antichama, compreendendo: preparo, corte e enfiação em eletrodutos, na bitola de 1mm2.  Fornecimento e instalação.</t>
  </si>
  <si>
    <t>Fio de cobre rígido, com isolamento termoplástico, antichama, compreendendo: preparo, corte e enfiação em eletrodutos, na bitola de 1,5mm2.  Fornecimento e instalação.</t>
  </si>
  <si>
    <t>Fio de cobre rígido, com isolamento termoplástico, antichama, compreendendo: preparo, corte e enfiação em eletrodutos, na bitola de 2,5mm2.  Fornecimento e instalação.</t>
  </si>
  <si>
    <t>Fio de cobre rígido, com isolamento termoplástico, antichama, compreendendo: preparo, corte e enfiação em eletrodutos, na bitola de 4mm2.  Fornecimento e instalação.</t>
  </si>
  <si>
    <t>Fio de cobre rígido, com isolamento termoplástico, antichama, compreendendo: preparo, corte e enfiação em eletrodutos, na bitola de 6mm2.  Fornecimento e instalação.</t>
  </si>
  <si>
    <t>Fio de cobre rígido, com isolamento termoplástico, antichama, compreendendo: preparo, corte e enfiação em eletrodutos, na bitola de 10mm2.  Fornecimento e instalação.</t>
  </si>
  <si>
    <t>Fio de cobre flexível, paralelo, com isolamento termoplástico, 300V, na bitola de (2x1,5)mm2.  Fornecimento e instalação.</t>
  </si>
  <si>
    <t>Fio paralelo, com isolamento termoplástico, na bitola de (2x2,5)mm2.  Fornecimento e instalação.</t>
  </si>
  <si>
    <t>Fio de cobre flexível, paralelo, com isolamento termoplástico, 300V, na bitola de (2x4)mm2.  Fornecimento e instalação.</t>
  </si>
  <si>
    <t>IT 25.44 Fios de Cobre Nu</t>
  </si>
  <si>
    <t>Fio de cobre nu, na bitola de 1mm2.  Fornecimento e instalação.</t>
  </si>
  <si>
    <t>Fio de cobre nu, na bitola de 1,5mm2.  Fornecimento e instalação.</t>
  </si>
  <si>
    <t>Fio de cobre nu, na bitola de 2,5mm2.  Fornecimento e instalação.</t>
  </si>
  <si>
    <t>Fio de cobre nu, na bitola de 4mm2.  Fornecimento e instalação.</t>
  </si>
  <si>
    <t>Fio de cobre nu, na bitola de 6mm2.  Fornecimento e instalação.</t>
  </si>
  <si>
    <t>Fio de cobre nu, na bitola de 10mm2.  Fornecimento e instalação.</t>
  </si>
  <si>
    <t>Fio de cobre nu, na bitola de 16mm2.  Fornecimento e instalação.</t>
  </si>
  <si>
    <t>IT 25.46 Caixas de Passagem</t>
  </si>
  <si>
    <t>Caixa estampada de 2"x4", inclusive buchas e arruelas.  Fornecimento e instalação.</t>
  </si>
  <si>
    <t>Caixa estampada de 3"x3", inclusive buchas e arruelas.  Fornecimento e instalação.</t>
  </si>
  <si>
    <t>Caixa estampada de 4"x4", inclusive buchas e arruelas.  Fornecimento e instalação.</t>
  </si>
  <si>
    <t>Caixa de passagem em aço estampado, de 4"x2", exclusive abertura e fechamento do rasgo.  Fornecimento e instalação.</t>
  </si>
  <si>
    <t>Caixa de passagem em aço estampado, de 4"x4", exclusive abertura e fechamento do rasgo.  Fornecimento e instalação.</t>
  </si>
  <si>
    <t>Caixa de passagem em chapa com tampa aparafusada de (20x20x10)cm.  Fornecimento e instalação.</t>
  </si>
  <si>
    <t>Caixa de passagem para telefone, conforme especificação da Telebrás, nas dimensões (20x20x12)cm.  Fornecimento e instalação.</t>
  </si>
  <si>
    <t>Caixa de passagem para telefone, conforme especificação da Telebrás, nas dimensões (40x40x12)cm.  Fornecimento e instalação.</t>
  </si>
  <si>
    <t>Caixa de passagem para telefone, conforme especificação da Telebrás, nas dimensões (60x60x12)cm.  Fornecimento e instalação.</t>
  </si>
  <si>
    <t>Caixa de passagem para telefone, conforme especificação da Telebrás, nas dimensões (80x80x12)cm.  Fornecimento e instalação.</t>
  </si>
  <si>
    <t>Caixa de passagem para telefone, conforme especificação da Telebrás, nas dimensões (120x120x12)cm.  Fornecimento e instalação.</t>
  </si>
  <si>
    <t>Caixa de passagem para telefone, conforme especificação da Telebrás, nas dimensões (150x150x12)cm.  Fornecimento e instalação.</t>
  </si>
  <si>
    <t>Caixa de passagem em alvenaria, dimensões de (60x60x60)cm, com tampão de ferro.  Construção.</t>
  </si>
  <si>
    <t>Caixa de passagem em alvenaria, dimensões de (80x80x80)cm, com tampão de ferro. Construção.</t>
  </si>
  <si>
    <t>Reparo em caixa de passagem de energia elétrica de alvenaria de (60x60)cm, com troca de tampa de concreto, com espessuras de 6cm.</t>
  </si>
  <si>
    <t>Caixa de ligação de alumínio silício, tipo Condulete ou similar, no formato B com diâmetro de 1", fornecimento e instalação.</t>
  </si>
  <si>
    <t>Caixa de ligação de alumínio silício, tipo Condulete ou similar, no formato C com diâmetro de 1", fornecimento e instalação.</t>
  </si>
  <si>
    <t>Caixa de ligação de alumínio silício, tipo Condulete ou similar, no formato E com diâmetro de 1",fornecimento e instalação.</t>
  </si>
  <si>
    <t>Caixa de ligação de alumínio silício, tipo Condulete ou similar, no formato LB com diâmetro de 1", fornecimento e instalação.</t>
  </si>
  <si>
    <t>Caixa de ligação de alumínio silício, tipo Condulete ou similar, no formato LL com diâmetro de 1", fornecimento e instalação.</t>
  </si>
  <si>
    <t>Caixa de ligação de alumínio silício, tipo Condulete ou similar, no formato T com diâmetro de 1", fornecimento e instalação.</t>
  </si>
  <si>
    <t>Caixa de ligação de alumínio silício, tipo Condulets ou similar, no formato X com diâmetro de 1",fornecimento e instalação.</t>
  </si>
  <si>
    <t>IT 25.48 Centros e Quadros de Distribuição</t>
  </si>
  <si>
    <t>Quadro de distribuição de energia para disjuntores termo-magnéticos unipolares, de embutir, com porta e barramento neutro, para instalação de até 3 disjuntores, sem dispositivo para chave geral.  Fornecimento e instalação.</t>
  </si>
  <si>
    <t>Centro de distribuição da Dutoplast ou similar, modelo externo, com previsão para instalação de 6 disjuntores.  Fornecimento e instalação.</t>
  </si>
  <si>
    <t>Quadro de distribuição de energia para disjuntores termo-magnéticos unipolares, de embutir, com porta, para instalação de até 6 disjuntores, sem dispositivo para chave geral.  Fornecimento e instalação.</t>
  </si>
  <si>
    <t>Quadro de distribuição de energia, para disjuntores termo-magnéticos unipolares, de embutir, com porta e barramento neutro, para instalação de até 12 disjuntores, sem dispositivo para chave geral.  Fornecimento e instalação.</t>
  </si>
  <si>
    <t>Quadro de distribuição de energia, trifásico, para 12 circuitos.  Fornecimento e instalação.</t>
  </si>
  <si>
    <t>Quadro de distribuição de energia, para disjuntores termo-magnéticos unipolares, de embutir, com porta e barramento neutro e trifásicos, para instalação de até 18 disjuntores, com dispositivo para chave geral.  Fornecimento e instalação.</t>
  </si>
  <si>
    <t>Quadro de distribuição de energia para disjuntores termo-magnéticos unipolares, de embutir, com porta e barramento neutro e trifásico, para instalação de até 24 disjuntores, com dispositivo para chave geral.  Fornecimento e instalação.</t>
  </si>
  <si>
    <t>Quadro de distribuição de energia para disjuntores termo-magnéticos unipolares, de embutir, com porta e barramento neutro e trifásico, para instalação de até 32 disjuntores, com dispositivo para chave geral.  Fornecimento e instalação.</t>
  </si>
  <si>
    <t>Quadro de distribuição de energia para disjuntores termo-magnéticos unipolares, de embutir, com porta e barramento neutro e trifásico, para instalação de até 40 disjuntores, com dispositivo para chave geral.  Fornecimento e instalação.</t>
  </si>
  <si>
    <t>Quadro de distribuição de energia para disjuntores termo-magnéticos unipolares, de embutir, com porta e barramento neutro e trifásico, para instalação de até 50 disjuntores, com dispositivo para chave geral.  Fornecimento e instalação.</t>
  </si>
  <si>
    <t>Base de armário Ardsal 10/14.  Fornecimento.</t>
  </si>
  <si>
    <t>Quadro monobloco em chapa de aço com 1,5mm de espessura, medindo (1200x600x300)mm, referência EE-362 ou similar.  Fornecimento e instalação.</t>
  </si>
  <si>
    <t>Quadro de partida e comando para grupo gerador fixo existente com potência de 145Kva.  Fornecimento e instalação</t>
  </si>
  <si>
    <t>IT 25.50 Disjuntores</t>
  </si>
  <si>
    <t>Disjuntor, unipolar, do tipo Quicklag de 10A a 30A.  Fornecimento e instalação.</t>
  </si>
  <si>
    <t>Disjuntor, unipolar, do tipo Quicklag de 35A.  Fornecimento e instalação.</t>
  </si>
  <si>
    <t>Disjuntor termomagnético em caixa moldada, unipolar de 70A.  Fornecimento e instalação.</t>
  </si>
  <si>
    <t>Disjuntor, tripolar, tipo C, de 10A a 50A, Eletromar ou similar.  Fornecimento e instalação.</t>
  </si>
  <si>
    <t>Disjuntor, tripolar de 40A.  Fornecimento e instalação.</t>
  </si>
  <si>
    <t>Disjuntor, tripolar de 50A.  Fornecimento e instalação.</t>
  </si>
  <si>
    <t>Disjuntor, tripolar, tipo C, de 60A a 100A, Eletromar ou similar.  Fornecimento e instalação.</t>
  </si>
  <si>
    <t>Disjuntor, tripolar de 125A.  Fornecimento e instalação.</t>
  </si>
  <si>
    <t>Disjuntor, tripolar, tipo DA, 250A a 400A, Eletromar ou similar.  Fornecimento e instalação.</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</si>
  <si>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</si>
  <si>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Disjuntor termomagnético, tripolar de 200A, 25KA, referência XE225NC, Terasaki ou similar.  Fornecimento e instalação.</t>
  </si>
  <si>
    <t>Disjuntor termomagnético, tripolar de 100A, 35/50KA, referência XS100NS, Terasaki ou similar.  Fornecimento e instalação.</t>
  </si>
  <si>
    <t>Disjuntor termomagnético, tripolar de 125A, 35/50KA, referência XS225NS, Terasaki ou similar.  Fornecimento e instalação.</t>
  </si>
  <si>
    <t>Disjuntor termomagnético, tripolar de 225A, 35/50KA, referência XS225NS, Terasaki ou similar.  Fornecimento e instalação.</t>
  </si>
  <si>
    <t>Disjuntor termomagnético, tripolar de 400A, 35KA, referência XE600NS, Terasaki ou similar.  Fornecimento e instalação.</t>
  </si>
  <si>
    <t>Disjuntor de volume reduzido de óleo tripolar, classe 15Kv, corrente nominal de 800A/500MVA, com os acessórios: carregador de mola motorizado, relés de abertura e fechamento, bloqueio mecânico Kirk.  Fornecimento e instalação.</t>
  </si>
  <si>
    <t>IT 25.52 Chaves</t>
  </si>
  <si>
    <t>Chave blindada, tripolar de 250V de 100A, Continental ou similar.  Fornecimento e instalação.</t>
  </si>
  <si>
    <t>Chave blindada, tripolar de 250V de 200A, Continental ou similar.  Fornecimento e instalação.</t>
  </si>
  <si>
    <t>Chave blindada, tripolar de 250V de 400A, Continental ou similar.  Fornecimento e instalação.</t>
  </si>
  <si>
    <t>Chave comutadora de 250A modelo 3Kw 1- 314, Siemens ou similar.  Fornecimento e instalação.</t>
  </si>
  <si>
    <t>Chave comutadora de 630A modelo 3Kw 1- 627, Siemens ou similar.  Fornecimento e instalação.</t>
  </si>
  <si>
    <t>Chave comutadora com botão XB2 BD21 ou similar.  Fornecimento e instalação.</t>
  </si>
  <si>
    <t>Chave Pacco interruptora referência P63 1/3hs CN 63A.  Fornecimento e instalação.</t>
  </si>
  <si>
    <t>Chave Pacco interruptora referência P100 1/3hs CN 100A.  Fornecimento e instalação.</t>
  </si>
  <si>
    <t>Chave faca, base ardósia, 250V, com porta fusíveis, tripolar de 30A .  Fornecimento e instalação.</t>
  </si>
  <si>
    <t>Chave faca blindada, completa, 80A, modelo 3NP4, da Siemens ou similar.  Fornecimento e instalação.</t>
  </si>
  <si>
    <t>Chave faca, base ardósia, 250V, com porta fusíveis, tripolar de 100A.  Fornecimento e instalação.</t>
  </si>
  <si>
    <t>Chave faca, base ardósia, 250V, com porta fusíveis, tripolar de 400A.  Fornecimento e instalação.</t>
  </si>
  <si>
    <t>Chave blindada tripolar, SCHAK de 400A ou similar.  Fornecimento e instalação.</t>
  </si>
  <si>
    <t>Chave tipo faca aberta, reforçada de reversão, base de mármore 250V, bipolar, de 30A.  Fornecimento e instalação.</t>
  </si>
  <si>
    <t>Chave tipo faca aberta, reforçada de reversão, base de mármore 250V, bipolar de 60A.  Fornecimento e instalação.</t>
  </si>
  <si>
    <t>Chave tipo faca aberta, reforçada de reversão, base de mármore 250V, tripolar de 60A.  Fornecimento e instalação.</t>
  </si>
  <si>
    <t>Chave guarda motor, trifásica, até 3CV, 220V, compreendendo chave magnética SA-10 com relé térmico e botoeira liga/desliga, Eletromar ou similar.  Fornecimento e instalação.</t>
  </si>
  <si>
    <t>Chave guarda motor, trifásica, até 5CV, 220V, compreendendo chave magnético SA-16 com relé térmico e botoeira liga/desliga, Eletromar ou similar.  Fornecimento e instalação.</t>
  </si>
  <si>
    <t>Chave guarda motor, trifásica, até 7,5/10CV, 220V, compreendendo chave magnética SA-32 com  relé térmico e botoeira liga/desliga, Eletromar ou similar.  Fornecimento e instalação.</t>
  </si>
  <si>
    <t>Chave bóia, automática, de mercúrio, unipolar.  Fornecimento e instalação.</t>
  </si>
  <si>
    <t>IT 25.54 Fusíveis</t>
  </si>
  <si>
    <t>Fusível cartucho de 15A a 30A, 250V.  Fornecimento e instalação.</t>
  </si>
  <si>
    <t>Fusível cartucho de 35A a 60A, 250V.  Fornecimento e instalação.</t>
  </si>
  <si>
    <t>Fuzível Diazed, de 2A, com base, tampa, anel e parafuso de ajuste, Siemens ou similar.  Fornecimento e instalação.</t>
  </si>
  <si>
    <t>Fuzível Diazed, de 10A, com base, tampa, anel e parafuso de ajuste, Siemens ou similar.  Fornecimento e instalação.</t>
  </si>
  <si>
    <t>Fuzível Diazed, de 16A, com base, tampa, anel e parafuso de ajuste, Siemens ou similar.  Fornecimento e instalação.</t>
  </si>
  <si>
    <t>Fuzível Diazed, de 30A, com base, tampa, anel e parafuso de ajuste,  Siemens ou similar.  Fornecimento e instalação.</t>
  </si>
  <si>
    <t>Fuzível Diazed, de 63A, com base, tampa, anel e parafuso de ajuste, Siemens ou similar.  Fornecimento e instalação.</t>
  </si>
  <si>
    <t>Fuzível Diazed, de 100A, com base, tampa, anel e parafuso de ajuste, Siemens ou similar.  Fornecimento e instalação.</t>
  </si>
  <si>
    <t>Fusível NH, tamanho 00, corrente nominal de 80A.  Fornecimento e instalação.</t>
  </si>
  <si>
    <t>Fusíveis NH, tamanho 1, corrente nominal de 36 à 200A , 500V.  Fornecimento e instalação.</t>
  </si>
  <si>
    <t>Fusíveis NH, tamanho 1, corrente nominal de 224 à 250A , 500V.  Fornecimento e instalação.</t>
  </si>
  <si>
    <t>IT 25.56 Capacitores</t>
  </si>
  <si>
    <t>Capacitor trifásico de 10Kv, 220V, 60Hz.  Fornecimento e instalação.</t>
  </si>
  <si>
    <t>Capacitor trifásico de 15Kv, 220V, 60Hz.  Fornecimento e instalação.</t>
  </si>
  <si>
    <t>IT 25.58 Contactores</t>
  </si>
  <si>
    <t>Contactor magnético, com bobina de 220V/60Hz, modelo 3TB-40, Siemens ou similar.  Fornecimento e instalação.</t>
  </si>
  <si>
    <t>Contactor magnético, com bobina de 220V/60Hz, modelo 3TB-43, Siemens ou similar.  Fornecimento e instalação.</t>
  </si>
  <si>
    <t>Contactor magnético, com bobina de 32A, 220V/60Hz, modelo 3TB-44, Siemens ou similar.  Fornecimento e instalação.</t>
  </si>
  <si>
    <t>Contactor magnético, com bobina de 220V/60Hz, modelo 3TB-46, Siemens ou similar.  Fornecimento e instalação.</t>
  </si>
  <si>
    <t>Contactor magnético, com bobina de 63A, 220V/60Hz, modelo 3TB-47, Siemens ou similar.  Fornecimento e instalação.</t>
  </si>
  <si>
    <t>Contactor magnético, com bobina de 220V/60Hz, modelo 3TB-48, Siemens ou similar.  Fornecimento e instalação.</t>
  </si>
  <si>
    <t>Contactor magnético, com bobina de 220V/60Hz, modelo 3RT10 17-1AN11, Siemens ou similar.  Fornecimento e instalação.</t>
  </si>
  <si>
    <t>Contactor magnético, com bobina de 220V/60Hz, modelo 3RT10 25-1AN10, Siemens ou similar.  Fornecimento e instalação.</t>
  </si>
  <si>
    <t>Contactor magnético, com bobina de 110A, 220V/60Hz, modelo 3TB-50, Siemens ou similar.  Fornecimento e instalação.</t>
  </si>
  <si>
    <t>Contactor magnético, com bobina de 220V/60Hz, modelo LC1 D-0910 ou similar.  Fornecimento e instalação.</t>
  </si>
  <si>
    <t>Contactor magnético, com bobina de 220V/60Hz, modelo LC1 D-2510 ou similar.  Fornecimento e instalação.</t>
  </si>
  <si>
    <t>Contactor magnético, com bobina de 220V/60Hz, modelo LC1 D-5011 ou similar.  Fornecimento e instalação.</t>
  </si>
  <si>
    <t>Contactor magnético, com bobina de 220V/60Hz, modelo LC1 D-4011 ou similar.  Fornecimento e instalação.</t>
  </si>
  <si>
    <t>Contactor magnético, com bobina de 220V/60Hz, modelo CA2 DN40 ou similar.  Fornecimento e instalação.</t>
  </si>
  <si>
    <t>Contactor magnético, modelo E-111 Rafix, Siemens ou similar.  Fornecimento e instalação.</t>
  </si>
  <si>
    <t>IT 25.60 Conectores e Terminais</t>
  </si>
  <si>
    <t>Conector de parafusos fendido KS-17, Burndy ou similar.  Fornecimento e instalação.</t>
  </si>
  <si>
    <t>Terminal mecânico de cabo de 16mm2.  Fornecimento e instalação.</t>
  </si>
  <si>
    <t>Terminal mecânico de cabo de 25mm2.  Fornecimento e instalação.</t>
  </si>
  <si>
    <t>Terminal mecânico de cabo de 150mm2.  Fornecimento e instalação.</t>
  </si>
  <si>
    <t>Terminal mecânico de cabo de 240mm2.  Fornecimento e instalação.</t>
  </si>
  <si>
    <t>Terminal mecânico de cabo de 500mm2.  Fornecimento e instalação.</t>
  </si>
  <si>
    <t>IT 25.62 Reatores</t>
  </si>
  <si>
    <t>Reator de partida convencional 220V/60Hz,  para lâmpada PLC 18W.  Fornecimento.</t>
  </si>
  <si>
    <t>Reator simples, partida convencional 220V/60Hz, baixo fator de potência,  para lâmpada fluorescente (PL) compacta de 26W.  Fornecimento.</t>
  </si>
  <si>
    <t>Reator de partida convencional, fator de potência natural, para lâmpada fluorescente de 1x40W.  Fornecimento e instalação.</t>
  </si>
  <si>
    <t>Reator para lâmpadas fluorescentes de 2x20W, partida rápida.  Fornecimento e instalação.</t>
  </si>
  <si>
    <t>Reator para lâmpada fluorescente de 1x40W, partida rápida.  Fornecimento e instalação.</t>
  </si>
  <si>
    <t>Reator para lâmpadas fluorescentes de 2x40W, partida rápida.  Fornecimento e instalação.</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</si>
  <si>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</si>
  <si>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</si>
  <si>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</si>
  <si>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Reator para lâmpada a vapor metálico de 150W, tensão 220V, fator de potência mínimo 0,88, com ignitor e capacitor incorporados, perda máxima igual a 10% do conjunto, vida útil mínima de 20.000h,  Osram RQI 150 Ig 400 ou similar.  Fornecimento e instalação.</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</si>
  <si>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</si>
  <si>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</si>
  <si>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Relé térmico de 2,5 A a 4 A, modelo 30U 5000, Siemens ou similar.  Fornecimento e instalação.</t>
  </si>
  <si>
    <t>Relé bimetálico de 25 A a 36 A, modelo 3UA 54, Siemens ou similar.  Fornecimento e instalação.</t>
  </si>
  <si>
    <t>Relé bimetálico de 90 A a 120 A, modelo 3UA 62, Siemens ou similar.  Fornecimento e instalação.</t>
  </si>
  <si>
    <t>Relé térmico de 4 A a 6 A, modelo LR1 D12316 ou similar.  Fornecimento e instalação.</t>
  </si>
  <si>
    <t>Relé térmico de 4 A a 6 A, modelo 3UA 50 ou similar.  Fornecimento e instalação.</t>
  </si>
  <si>
    <t>Relé térmico de 10 A a 15 A.  Fornecimento e instalação.</t>
  </si>
  <si>
    <t>Relé térmico de 16 A a 25 A.  Fornecimento e instalação.</t>
  </si>
  <si>
    <t>Relé térmico de 38 A a 50 A, modelo LR1 06 3357 ou similar.  Fornecimento e instalação.</t>
  </si>
  <si>
    <t>Relé de falta de fase, 220V/60Hz.  Fornecimento e instalação.</t>
  </si>
  <si>
    <t>Relé de tempo, modelo 7PU 60, Siemens ou similar.  Fornecimento e instalação.</t>
  </si>
  <si>
    <t>IT 25.66 Subestações, Entradas de Energia e Cubículos de Medição</t>
  </si>
  <si>
    <t>Fornecimento e instalação de armação secundária ou Rex, para 3 linhas, completa.</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</si>
  <si>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</si>
  <si>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Cubículo de medição, padrão LIGHT, para alta tensão.  Fornecimento e instalação.</t>
  </si>
  <si>
    <t>Cubículo tipo Metal-Clad, 17,5Kva, 2500A, referência versão 1 ABB-SACE.  Fornecimento e instalação.</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</si>
  <si>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</si>
  <si>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</si>
  <si>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</si>
  <si>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Seccionador tripolar, acionamento simultâneo, comando por punho, 15Kv-400A.  Fornecimento e instalação.</t>
  </si>
  <si>
    <t>Seccionador tripolar, com fusíveis, acionamento simultâneo, comando por punho, 15Kv-400A.  Fornecimento e instalação.</t>
  </si>
  <si>
    <t>Seccionador tripolar, com fusíveis, acionamento simultâneo, comando por vara de manobra, 15Kv-400A.  Fornecimento e instalação.</t>
  </si>
  <si>
    <t>Seccionador tripolar, acionamento simultâneo, comando por vara de manobra, 15Kv-400A.  Fornecimento e instalação.</t>
  </si>
  <si>
    <t>Chave seccionada, tripolar, abertura sem carga, comando manual em grupo, instalação abrigada, com chave de bloqueio mecânico tipo kirk, 400A/17,5Kv, referência NTL2-17,5, ABB-SACE ou similar.  Fornecimento e instalação.</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</si>
  <si>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</si>
  <si>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</si>
  <si>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Fonte de Emergência, No Break, trifásico, potência de 50Kva, on-line, tensão de entrada e saída de 220V, banco de baterias seladas em gabinete para autonomia à plena carga de 10 a 25 minutos, modelo série 300, Liebert ou similar.  Fornecimento.</t>
  </si>
  <si>
    <t>Haste para aterramento, de cobre, de 5/8", com 3m de comprimento.  Fornecimento e instalação.</t>
  </si>
  <si>
    <t>Haste para aterramento, tipo Copperweld, de 5/8" (16mm), com 2,40m de comprimento, referência PK-065, Paraklin ou similar.  Fornecimento e instalação.</t>
  </si>
  <si>
    <t>Pára-raio de distribuição em corpo polimérico de ZNO, para 15Kv/10Ka.  Fornecimento e instalação.</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</si>
  <si>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</si>
  <si>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</si>
  <si>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Transformador de corrente, classe 15Kv, para sistema de proteção, relação 100/5A.   Fornecimento e instalação.</t>
  </si>
  <si>
    <t>Transformador de potência a óleo mineral, uso interno, classe 15Kv, tensão primária de 13,8Kv, tensão secundária de 220/127V, potência de 300Kva, com acessórios.  Fornecimento e instalação.</t>
  </si>
  <si>
    <t>Transformador de potência a óleo mineral, uso interno, classe 15Kv, tensão primária de 13,8Kv, tensão secundária de 220/127V, potência de 500Kva, com acessórios.  Fornecimento e instalação.</t>
  </si>
  <si>
    <t>Transformador de potência a óleo mineral, uso interno, classe 15Kv, tensão primária de 13,8Kv, tensão secundária de 220/127V, potência de 750Kva, com acessórios.  Fornecimento e instalação.</t>
  </si>
  <si>
    <t>Transformador de potência a óleo mineral, uso interno, classe 15Kv, tensão primária de 13,8Kv, tensão secundária de 220/127V, potência de 1000Kva, com acessórios.  Fornecimento e instalação.</t>
  </si>
  <si>
    <t>Transformador de potência a óleo mineral, uso interno, classe 15Kv, tensão primária de 13,8Kv, tensão secundária de 220/127V, potência de 1500Kva, com acessórios.  Fornecimento e instalação.</t>
  </si>
  <si>
    <t>Transformador de potência a óleo mineral, uso interno, classe 15Kv, tensão primária de 13,8Kv, tensão secundária de 220/127V, potência de 2000Kva, com acessórios.  Fornecimento e instalação.</t>
  </si>
  <si>
    <t>Transformador de potência a óleo mineral, uso interno, classe 15Kv, tensão primária de 13,8Kv, tensão secundária de 220/127V, potência de 2750Kva, com acessórios.  Fornecimento e instalação.</t>
  </si>
  <si>
    <t>Transformador de distribuição trifásico, de 30Kva, tensão primária de 13,2Kv, tensão secundaria de 127/220V.  Fornecimento e instalação.</t>
  </si>
  <si>
    <t>Transformador de distribuição trifásico, de 112,5Kva, 60Hz.  Fornecimento e instalação.</t>
  </si>
  <si>
    <t>Transformador de potência a seco, uso interno, classe 15Kv, tensão primária de 13,8Kv, tensão secundária de 220/127V, potência de 300Kva, com acessórios.  Fornecimento e instalação.</t>
  </si>
  <si>
    <t>Transformador de potência a seco, uso interno, classe 15Kv, tensão primária de 13,8Kv, tensão secundária de 220/127V, potência de 500Kva, com acessórios.  Fornecimento e instalação.</t>
  </si>
  <si>
    <t>Transformador de potência a seco, uso interno, classe 15Kv, tensão primária de 13,8Kv, tensão secundária de 220/127V, potência de 750Kva, com acessórios.  Fornecimento e instalação.</t>
  </si>
  <si>
    <t>Transformador de potência a seco, uso interno, classe 15Kv, tensão primária de 13,8Kv, tensão secundária de 220/127V, potência de 1000Kva, com acessórios.  Fornecimento e instalação.</t>
  </si>
  <si>
    <t>Transformador de potência a seco, uso interno, classe 15Kv, tensão primária de 13,8Kv, tensão secundária de 220/127V, potência de 1500Kva, com acessórios.  Fornecimento e instalação.</t>
  </si>
  <si>
    <t>IT 25.74 Fixação de Tubulações</t>
  </si>
  <si>
    <t>Braçadeira para fixação de eletroduto de ferro galvanizado, diâmetro de 19mm (3/4").  Fornecimento e instalação.</t>
  </si>
  <si>
    <t>Braçadeira para fixação de eletroduto de ferro galvanizado, diâmetro de 25mm (1").  Fornecimento e instalação.</t>
  </si>
  <si>
    <t>Braçadeira para fixação de eletroduto de ferro galvanizado, diâmetro de 40mm (1 1/2").  Fornecimento e instalação.</t>
  </si>
  <si>
    <t>Braçadeira para fixação de eletroduto de ferro galvanizado, diâmetro de 50mm (2").  Fornecimento e instalação.</t>
  </si>
  <si>
    <t>Braçadeira para fixação de eletroduto de ferro galvanizado, diâmetro de 75mm (3").  Fornecimento e instalação.</t>
  </si>
  <si>
    <t>IT 25.99 Diversos</t>
  </si>
  <si>
    <t>Amperímetro (96x96)mm com escala de 0A a 500A.  Fornecimento e instalação.</t>
  </si>
  <si>
    <t>Base de ferro retangular, para caixa subterrânea, modelo QC-43, padrão Telerj.  Fornecimento.</t>
  </si>
  <si>
    <t>Tampa de ferro retangular, medindo (1,07x0,52)m, para caixa subterrânea, modelo QC-43, padrão Telerj.  Fornecimento.</t>
  </si>
  <si>
    <t>Botão de comando Rafix, modelo K3 - 01, Siemens ou similar.  Fornecimento e instalação.</t>
  </si>
  <si>
    <t>Instalação de cabo em eletroduto com diâmetro de 1" até 3", exclusive fornecimento do eletroduto e cabos.</t>
  </si>
  <si>
    <t>Kit emenda para cabos classe 0,6/1,0Kv.  Fornecimento e instalação.</t>
  </si>
  <si>
    <t>Sinaleira para entrada/saída de veículos, completa (com lâmpadas e cigarra), lentes na cor âmbar ou vermelha. Fornecimento e instalação.</t>
  </si>
  <si>
    <t>Temporizador  LA2-D22 para bomba de 30CV.  Fornecimento e instalação.</t>
  </si>
  <si>
    <t>Timer Switch com acionamento liga/desliga até 7 opções de horário por 24 horas, operando em 120V ou 220V.  Fornecimento e instalação.</t>
  </si>
  <si>
    <t>Voltímetro (96x96)mm com escala de 0A a 250V.  Fornecimento e instalação.</t>
  </si>
  <si>
    <t>IT 30 Luminárias, Projetores e Refletores</t>
  </si>
  <si>
    <t>IT 30.05 Arandelas, Globos, Spots e Receptáculos</t>
  </si>
  <si>
    <t>Arandela completa com receptáculo para lâmpada incandescente de referência 1670 da Lorenzetti ou similar.  Fornecimento e instalação.</t>
  </si>
  <si>
    <t>Arandela em alumínio fundido com grade de proteção e vidro temperado para lâmpada incandescente de 100W, tipo RPI 3017 G da Raphael Paci ou similar.  Fornecimento e instalação.</t>
  </si>
  <si>
    <t>Arandela de parede para lâmpada incandescente até 100W tipo A-005 da Lumini ou similar.  Fornecimento e instalação.</t>
  </si>
  <si>
    <t>Arandela oval em alumínio fundido com grade de proteção e vidro temperado modelo RPI-3016/P marca Raphael Paci ou similar, para lâmpada fluorescente compacta, espiral, 15W, base E-27, 127V, cor amarela. Fornecimento e instalação</t>
  </si>
  <si>
    <t>Arandela oval em aluminio fundido com grade de proteção e vidro temperado modelo RPI-3017/P marca Raphael Paci ou similar, para lâmpada fluorescente compacta, espiral, 15W, base E-27, 127V, cor amarela. Fornecimento e instalação.</t>
  </si>
  <si>
    <t>Arandela oval em alumínio fundido com grade de proteção e vidro temperado para lâmpada incandescente de 100W tipo RPI-3017/P da Raphael Paci ou similar.  Fornecimento e instalação.</t>
  </si>
  <si>
    <t>Arandela oval em alumínio fundido com grade de proteção e vidro temperado para lâmpada incandescente de 100W tipo RPI-3016/G da Raphael Paci ou similar.  Fornecimento e instalação.</t>
  </si>
  <si>
    <t>Globo esférico, plafonier repuxado de alumínio com difusor em base de vidro de 4"x6".  Fornecimento e instalação.</t>
  </si>
  <si>
    <t>Globo de vidro fosco, plafonier tipo drops para lâmpada incandescente de 100W tipo   C-2019M da Projeto ou similar.  Fornecimento e instalação.</t>
  </si>
  <si>
    <t>Luminária fabricação, completa, inclusive lâmpada incandescente de 100W, modelo UD 540/1, Unilux ou similar.  Fornecimento e instalação.</t>
  </si>
  <si>
    <t>Plafonier em alumínio pintado para 1 lâmpada vapor metálico de 70W, tipo C-2208 da Projeto ou similar.  Fornecimento e instalação.</t>
  </si>
  <si>
    <t>Plafonier repuxado de alumínio, com receptáculo de louça.  Fornecimento e instalação.</t>
  </si>
  <si>
    <t>Receptáculo de louça para lâmpada.  Fornecimento e instalação.</t>
  </si>
  <si>
    <t>Spot embutido para lâmpada de 60W.  Fornecimento.</t>
  </si>
  <si>
    <t>IT 30.10 Luminárias de Embutir</t>
  </si>
  <si>
    <t>Luminária de embutir para iluminação comercial ou residencial de interiores, para 1 lâmpada com porta-lâmpada E-27, equipada com 1 lâmpada fluorescente compacta PLE 23W em 220V com reator incorporado.  Fornecimento e instalação.</t>
  </si>
  <si>
    <t>Luminária de embutir para iluminação comercial de interiores, para 2 lâmpadas fluorescentes possuindo aletas anti-ofuscantes, equipada com lâmpadas de 32W e reator eletrônico em 220V.  Fornecimento e instalação.</t>
  </si>
  <si>
    <t>Luminária de embutir, modelo C-2169, fabricação Lustres Projeto ou similar, equipada com 1 lâmpada dicróica de 50W e transformador para 12V.  Fornecimento.</t>
  </si>
  <si>
    <t>Luminária de embutir, equipada com 1 lâmpada incandescente de 150W/220V, modelo C-2107/G, Lustres Projeto ou similar.  Fornecimento.</t>
  </si>
  <si>
    <t>Luminária de embutir para lâmpada de vapor metálico de 400W tipo E-2020/400 da Lumini ou similar.  Fornecimento e instalação.</t>
  </si>
  <si>
    <t>IT 30.15 Luminárias de Sobrepor</t>
  </si>
  <si>
    <t>Luminária de sobrepor, fixada em laje ou forro, tipo calha, chanfrada ou prismática, com lâmpadas aparentes, esmaltada, completa, equipada com starters, reatores simples de partida convencional e lâmpada fluorescente (1x20W).  Fornecimento e instalação.</t>
  </si>
  <si>
    <t>Luminária de sobrepor, fixada em laje ou forro, tipo calha, chanfrada ou prismática, com lâmpadas aparentes, esmaltadas, completa, equipada com reatores de partida rápida e lâmpadas fluorescentes (2x20W).  Fornecimento e instalação.</t>
  </si>
  <si>
    <t>Luminária de sobrepor, fixada em laje ou forro, tipo calha, chanfrada ou prismática, com lâmpadas aparentes, esmaltada, completa, equipada com starters, reatores simples de partida convencional e lâmpadas fluorescentes (2x20W).  Fornecimento e instalação.</t>
  </si>
  <si>
    <t>Luminária de sobrepor, fixada em laje ou forro, tipo calha, chanfrada ou prismática, com lâmpadas aparentes, esmaltada, completa, equipada com starters, reatores simples de partida convencional e lâmpadas fluorescentes (4x20W).  Fornecimento e instalação.</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</si>
  <si>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</si>
  <si>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Luminária de sobrepor para iluminação comercial de interiores, para 2 lâmpadas fluorescentes possuindo aletas anti-ofuscantes, equipada com lâmpadas de 32W e reator eletrônico em 220V.  Fornecimento e instalação.</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</si>
  <si>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</si>
  <si>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Calha chanfrada de sobrepor, fixada em laje ou forro, em chapa de aço fosfatizada, esmaltada em estufa a 150°C, para lâmpadas fluorescente de (2x40W), exclusive reatores, starters e lâmpadas.  Fornecimento e instalação.</t>
  </si>
  <si>
    <t>Luminária de sobrepor, fixada em laje ou forro, tipo calha, chanfrada ou prismática, com lâmpadas aparentes, esmaltada, completa, equipada com reatores de partida rápida e lâmpadas fluorescentes (2x40W).  Fornecimento e instalação.</t>
  </si>
  <si>
    <t>Luminária de sobrepor, fixada em laje ou forro, tipo calha, chanfrada ou prismática, com lâmpadas aparentes, esmaltada, completa, equipada com starters, reatores simples de partida convencional e lâmpadas fluorescentes (2x40W).  Fornecimento e instalação.</t>
  </si>
  <si>
    <t>Luminária elevada MM-100, A1/M, para circuito paralelo ou similar, com refrator prismático em borosilicato, na cor amarela, com lâmpada incandescente em 40W/220V, com filamento reforçado.  Fornecimento.</t>
  </si>
  <si>
    <t>Luminária de sobrepor/embutir, equipada com 2 lâmpadas fluorescentes de 40W, modelo C-2155, Lustres Projeto ou similar.  Fornecimento.</t>
  </si>
  <si>
    <t>Luminária de sobrepor, fixada em laje ou forro, tipo calha, chanfrada ou prismática, com lâmpadas aparentes, esmaltada, completa, equipada com reatores de partida rápida e lâmpadas fluorescentes (3x40W).  Fornecimento e instalação.</t>
  </si>
  <si>
    <t>Luminária de sobrepor, fixada em laje ou forro, tipo calha, chanfrada ou prismática, com lâmpadas aparentes, esmaltada, completa, equipada com reatores de partida rápida e lâmpadas fluorescentes (4x40W).  Fornecimento e instalação.</t>
  </si>
  <si>
    <t>Luminária de sobrepor, fixada em laje ou forro, tipo calha chanfrada ou prismática em lâmpadas aparentes, esmaltadas, completa, equipada com starters, reatores simples de partida convencional e lâmpadas fluorescentes (3x40W).  Fornecimento e instalação.</t>
  </si>
  <si>
    <t>Luminária de sobrepor, fixada em laje ou forro, tipo calha chanfrada ou prismática em lâmpadas aparentes, esmaltadas, completa, equipada com starters, reatores simples de partida convencional e lâmpadas fluorescentes (4x40W).  Fornecimento e instalação.</t>
  </si>
  <si>
    <t>Luminária hermética de embutir, com difusor em vidro cristal plano temperado e pintura eletrostática na cor branca, (2x40W), fixadas com tirantes já existentes na luminária.  Fornecimento e instalação.</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</si>
  <si>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</si>
  <si>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Luminária hermética de embutir, com difusor em vidro cristal plano temperado e pintura eletrostática na cor branca, (4x40W), fixadas com tirantes já existentes na luminária.  Fornecimento e instalação.</t>
  </si>
  <si>
    <t>Luminária fabricação Unilux ou similar, modelo ULD 50/12V, completa, inclusive lâmpada dicróica e canopla.  Fornecimento e instalação.</t>
  </si>
  <si>
    <t>Luminária de sobrepor/arandela, modelo F-5011, fabricação Lustres Projeto ou similar, equipada com 1 lâmpada incandescente de 100W.  Fornecimento.</t>
  </si>
  <si>
    <t>Luminária de sobrepor, modelo C-2044/M, fabricação Lustres Projeto ou similar, equipada com 1 lâmpada incandescente de 100W.  Fornecimento.</t>
  </si>
  <si>
    <t>Luminária fabricação Relumi ou similar, modelo D1290, fechada, corpo e grade de proteção em liga de alumínio fundido com lâmpada incandescente de 100W.  Fornecimento e instalação.</t>
  </si>
  <si>
    <t>Luminária à prova de explosão, fabricação Lumen ou similar, modelo NLPE-751/3.  Fornecimento e instalação.</t>
  </si>
  <si>
    <t>Luminária para quadra de esportes, com lâmpada mista de vapor de mercúrio 250W, reator de partida rápida e alto fator de potência, com grade protetora, modelo T-39/3 completa, Peterco ou similar.  Fornecimento e instalação.</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</si>
  <si>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</si>
  <si>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</si>
  <si>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Projetor para iluminação interna, de embutir, fechado para lâmpada de vapor metálico de 70W ou 150W, com corpo em chapa de aço pintada com tinta Epóxi, contendo vidro temperado resistente às temperaturas de operação.  Fornecimento e instalação.</t>
  </si>
  <si>
    <t>Projetor para iluminação de quadras, pátios ou fachadas, para lâmpada Standard até 500W, ou mista até 250W, modelo LE-512, Lumen Eletrometalúrgica ou similar.  Fornecimento e instalação.</t>
  </si>
  <si>
    <t>Projetor subaquático, de 120mm de diâmetro; 110mm de altura, base GU5,3, com lâmpada halôgena dicróica de 50W e 127/220V, modelo PD-50.  Fornecimento.</t>
  </si>
  <si>
    <t>Projetor subaquático, de 190mm de diâmetro; 190mm de altura, base E-27, com lâmpada incandescente de 150/200W e 127/220V, modelo PI-200.  Fornecimento.</t>
  </si>
  <si>
    <t>Projetor subaquático, de 220mm de diâmetro; 270mm de altura, base E-27, com lâmpada mista de 160W/220V, modelo PM-160.  Fornecimento.</t>
  </si>
  <si>
    <t>Projetor subaquático, de 220mm de diâmetro; 270mm de altura, base E-27, com lâmpada mista de 250W/220V, modelo PM-250.  Fornecimento.</t>
  </si>
  <si>
    <t>Projetor subaquático, de 260mm de diâmetro; 120mm de altura, base R7S, com lâmpada halôgena 300W e 127/220V, modelo PH-300.  Fornecimento.</t>
  </si>
  <si>
    <t>Projetor subaquático, de 260mm de diâmetro; 120mm de altura, base R7S, com lâmpada halôgena 500W e 127/220V, modelo PH-500.  Fornecimento.</t>
  </si>
  <si>
    <t>Projetor subaquático, de 290mm de diâmetro; 360mm de altura, base E-40, com lâmpada mista de 500W/220V, modelo PM-500.  Fornecimento.</t>
  </si>
  <si>
    <t>Refletor, incluindo lâmpada halógena de 300W, referência PT-87, Wetzel ou similar.  Fornecimento e instalação.</t>
  </si>
  <si>
    <t>Refletor, incluindo lâmpada halógena de 300W, referência F-5050, Projetos ou similar.  Fornecimento e instalação.</t>
  </si>
  <si>
    <t>IT 30.25 Lâmpadas Incandescentes</t>
  </si>
  <si>
    <t>Lâmpada incandescente de 100W.  Fornecimento e instalação.</t>
  </si>
  <si>
    <t>Lâmpada dicróica de 75W, 110/130V, com 38° de abertura.  Fornecimento e colcação.</t>
  </si>
  <si>
    <t>IT 30.30 Lâmpadas Fluorescentes</t>
  </si>
  <si>
    <t>Lâmpada fluorescente compacta, espiral, 15W, base E-27, 127V, cor amarela. Fornecimento e instalação</t>
  </si>
  <si>
    <t>Lâmpada fluorescente tubular de 16W, fluxo luminoso mínimo 1200 lumens, cor 840, índice de reprodução de cores 85, base G13, vida útil mínima 7500h, OSRAM Energy Saver L16/21-840 ou similar.  Fornecimento e instalação.</t>
  </si>
  <si>
    <t>Lâmpada fluorescente de 20W.  Fornecimento e instalação.</t>
  </si>
  <si>
    <t>Lâmpada fluorescente compacta eletrônica de 23W, com reator incorporado, fluxo luminoso mínimo 1500 lumens, cor 41, base E27, vida útil mínima 10.000h, OSRAM Dulux EL 23W/41 ou similar.  Fornecimento e instalação.</t>
  </si>
  <si>
    <t>Lâmpada fluorescente tubular de 32W, fluxo luminoso mínimo 1200 lumens, cor 840, índice de reprodução de cores 85, base G13, vida útil mínima 7500h, OSRAM Energy Saver L16/21-840 ou similar.  Fornecimento e instalação.</t>
  </si>
  <si>
    <t>Lâmpada fluorescente de 40W.  Fornecimento e instalação.</t>
  </si>
  <si>
    <t>Lâmpada fluorescente tubular, fluxo luminoso mínimo 3350lm, cor 840, índice de reprodução de cores 85, base G13, vida útil mínima de 7500h, potência de 36W.  Fornecimento e instalação.</t>
  </si>
  <si>
    <t>Lâmpada fluorescente compacta, espiral, 58W, base E-27, 220V, cor branca. Fornecimento e instalação.</t>
  </si>
  <si>
    <t>Lâmpada fluorescente compacta, espiral, 85W, base E-27, 220V, cor branca. Fornecimento e instalação.</t>
  </si>
  <si>
    <t>IT 30.35 Lâmpadas Multivapor de Mercúrio</t>
  </si>
  <si>
    <t>Lâmpada multivapor metálico (MVM) de 70W, com duplo contato, bulbo externo de quartzo e um tubo de descarga de quartzo, temperatura de cor na ordem de 3000°K.  Fornecimento e instalação.</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</si>
  <si>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</si>
  <si>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</si>
  <si>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Lâmpada de vapor de sódio de 220Vx250W, bulbo ovóide.  Fornecimento e instalação.</t>
  </si>
  <si>
    <t>IT 30.45 Lâmpadas Halógenas</t>
  </si>
  <si>
    <t>Lâmpada halógena de 300W, tipo lapiseira ou palito.  Fornecimento e instalação.</t>
  </si>
  <si>
    <t>IT 35 Instalação Hospitalar</t>
  </si>
  <si>
    <t>IT 35.05 Luminárias para Cabeceira de Leito Hospitalar</t>
  </si>
  <si>
    <t>Luminaria articulada para cabeceira de leito hospitalar, com 1 lâmpada fluorescente compacta, espiral, 15W, base E-27, 127V, cor amarela. Fornecimento e instalação.</t>
  </si>
  <si>
    <t>IT 35.10 Painel de Cabeceira de Leito Hospitalar</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</si>
  <si>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</si>
  <si>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</si>
  <si>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</si>
  <si>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</si>
  <si>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Conjunto flutuante de sucção / recalque de 1" para AAC, para instalação no interior dos reservatórios de AAC, composto de mangueira plástica flexível não dobrável e ponteira em metal. Fornecimento.</t>
  </si>
  <si>
    <t>Conjunto flutuante de sucção / recalque de 2" para AAC, para instalação no interior dos reservatórios de AAC, composto de mangueira plástica flexível não dobrável e ponteira em metal. Fornecimento.</t>
  </si>
  <si>
    <t>Extravasor, sifão/ladrão, de 100mm, para excesso de água, retirada de impurezas da superfície e manutenção do nível máximo determinado para os reservatórios de AAC. Bloqueia cheiros da galeria pluvial e dificulta entrada de pragas. Fornecimento.</t>
  </si>
  <si>
    <t>Extravasor, sifão/ladrão, de 200mm, para excesso de água, retirada de impurezas da superfície e manutenção do nível máximo determinado para os reservatórios de AAC. Bloqueia cheiros da galeria pluvial e dificulta entrada de pragas. Fornecimento.</t>
  </si>
  <si>
    <t>Extravasor, sifão/ladrão, de 400mm, para excesso de água, retirada de impurezas da superfície e manutenção do nível máximo determinado para os reservatórios de AAC. Bloqueia cheiros da galeria pluvial e dificulta entrada de pragas. Fornecimento.</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</si>
  <si>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</si>
  <si>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</si>
  <si>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Freio hidráulico de 100mm para enchimento dos reservatórios de AAC, através de fluxo ascendente. Fornecimento.</t>
  </si>
  <si>
    <t>Freio hidráulico de 200mm para enchimento dos reservatórios de AAC, através de fluxo ascendente. Fornecimento.</t>
  </si>
  <si>
    <t>Freio hidráulico de 400mm para enchimento dos reservatórios de AAC, através de fluxo ascendente. Fornecimento.</t>
  </si>
  <si>
    <t>IT 50 Aeradores</t>
  </si>
  <si>
    <t>IT 50.05 Aerador Mecânico Superficial, de Fluxo Descendente, Alta Rotação</t>
  </si>
  <si>
    <t>Aerador mecânico superficial de 3,0 CV, de fluxo descendente, alta rotação, fornecimento e instalação.</t>
  </si>
  <si>
    <t>Aerador mecânico superficial de 15,0 CV, de fluxo descendente, alta rotação, fornecimento e instalação.</t>
  </si>
  <si>
    <t>Aerador mecânico superficial de 25,0 CV, de fluxo descendente, alta rotação, fornecimento e instalação.</t>
  </si>
  <si>
    <t>Aerador mecânico superficial de 30,0 CV, de fluxo descendente, alta rotação, fornecimento e instalação.</t>
  </si>
  <si>
    <t>MP Manutenção Preventiva e Corretiva</t>
  </si>
  <si>
    <t>MP 15 Manutenção Predial</t>
  </si>
  <si>
    <t>MP 15.05 Mão de Obra</t>
  </si>
  <si>
    <t>Ajudante de instalação e manutenção de equipamentos (Ar Condicionado central Self / Exp. direta, Caldeira, Gerador, Subestação e Elevador), inclusive encargos sociais e insalubridade.</t>
  </si>
  <si>
    <t>Eletricista de instalação e manutenção de equipamentos (Ar Condicionado central Self / Exp. direta, Caldeira, Gerador, Subestação e Elevador), inclusive encargos sociais e periculosidade.</t>
  </si>
  <si>
    <t>Encarregado de instalação e manutenção de equipamentos (Ar Condicionado central Self / Exp. direta, Caldeira, Gerador, Subestação e Elevador), inclusive encargos sociais e insalubridade.</t>
  </si>
  <si>
    <t>Engenheiro mecânico ou eletricista de instalação e manutenção de equipamentos (Ar Condicionado central Self / Exp. direta, Caldeira, Gerador, Subestação e Elevador), inclusive encargos sociais e insalubridade.</t>
  </si>
  <si>
    <t>Mecânico de instalação e manutenção de equipamentos (Ar Condicionado central Self / Exp. direta, Caldeira, Gerador, Subestação e Elevador), inclusive encargos sociais e periculosidade.</t>
  </si>
  <si>
    <t>Meio oficial de instalação e manutenção de equipamentos (Ar Condicionado central Self / Exp. direta, Caldeira, Gerador, Subestação e Elevador), inclusive encargos sociais e insalubridade.</t>
  </si>
  <si>
    <t>Operador de equipamentos (Ar Condicionado central Self / Exp. direta, Caldeira, Gerador, Subestação e Elevador), inclusive encargos sociais e insalubridade.</t>
  </si>
  <si>
    <t>MP 15.10 Serviço</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</si>
  <si>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</si>
  <si>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Tratamento químico da água dos sistemas de ar condicionado central, inclusive coleta e relatório de amostra para controle (incluindo bacias das torres e tanques de expansão).</t>
  </si>
  <si>
    <t>cj.mês</t>
  </si>
  <si>
    <t>Execução de limpeza, higienização e descontaminação de rede de dutos dos sistemas de ar condicionado, conforme Portaria 3523 do Ministério da Saúde e Norma Técnica RE-09, bem como posteriores, incluindo relatório técnico.</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</si>
  <si>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</si>
  <si>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</si>
  <si>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</si>
  <si>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Equipe de serviços atuando corretivamente em chafarizes para retirada, desobstrução e recolocação de bicos, exclusive transporte.</t>
  </si>
  <si>
    <t>Equipe de serviços atuando corretivamente em chafarizes para retirada de peças hidráulicas e/ou elétricas, exclusive transporte.</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</si>
  <si>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</si>
  <si>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</si>
  <si>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</si>
  <si>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Serviço de calibragem de dispositivos de controle (balanças, termômetros, tacômetros, pressostatos, etc.) de Usinas de Asfalto, exclusive peças.</t>
  </si>
  <si>
    <t>Serviço de manutenção e regulagem de queimadores a gás de secadores e geradores de calor de Usinas de Asfálto, exclusive peças.</t>
  </si>
  <si>
    <t>Serviço  de usinagem de peças para Usinas de Asfalto, exclusive materiais.</t>
  </si>
  <si>
    <t>MT Movimento de Terra</t>
  </si>
  <si>
    <t>MT 05 Escavações Manuais</t>
  </si>
  <si>
    <t>MT 05.05 Escavação Manual de Vala - Material de 1ª Categoria</t>
  </si>
  <si>
    <t>Escavação manual de vala em material de 1ª categoria (areia, argila ou piçarra), até 1,50m,  exclusive escoramento e esgotamento.</t>
  </si>
  <si>
    <t>Escavação manual de vala em material de 1ª categoria (areia, argila ou piçarra), acima de 1,50m até 3m de profundidade, exclusive escoramento e esgotamento.</t>
  </si>
  <si>
    <t>Escavação manual de vala em material de 1ª categoria (areia, argila ou piçarra), acima de 3m até 4,50m de profundidade, exclusive escoramento e esgotamento.</t>
  </si>
  <si>
    <t>Escavação manual de vala em material de 1ª categoria (areia, argila ou piçarra), acima de  4,50m até 6m de profundidade, exclusive escoramento e esgotamento.</t>
  </si>
  <si>
    <t>MT 05.10 Escavação Manual de Vala - Material de 2ª Categoria</t>
  </si>
  <si>
    <t>Desmonte manual em material de 2ª categoria (moledo ou rocha decomposta).</t>
  </si>
  <si>
    <t>Escavação manual de vala a frio em material de 2ª categoria (moledo ou rocha decomposta) até 1,50m de profundidade, exclusive escoramento e esgotamento.</t>
  </si>
  <si>
    <t>Escavação manual de vala a frio em material de 2ª categoria (moledo ou rocha decomposta) de 1,50m e 3m de profundidade, exclusive escoramento e esgotamento.</t>
  </si>
  <si>
    <t>Marroamento de material de 2ª categoria (rocha decomposta), com volume máximo de 0,064m3, para redução a pedra-de-mão, referindo-se o preço ao material solto, depois de marroado.</t>
  </si>
  <si>
    <t>MT 05.15 Escavação Manual de Vala em Lodo</t>
  </si>
  <si>
    <t>Escavação manual de cova em área de manguezal, com 1,00m de profundidade e 0,15 de diâmetro.</t>
  </si>
  <si>
    <t>Escavação manual de vala em lodo, até 1,50m de profundidade, exclusive escoramento e esgotamento.</t>
  </si>
  <si>
    <t>MT 05.20 Escavação Manual de Valas e Reaterro para Ligações Prediais</t>
  </si>
  <si>
    <t>Escavação e reaterro de vala, em material de 1ª categoria, para ligação de água potavél.</t>
  </si>
  <si>
    <t>Escavação e reaterro de vala, em material de 1ª categoria, para ligação predial de esgoto sanitário.</t>
  </si>
  <si>
    <t>MT 05.25 Desmonte Manual - Material 3ª Categoria</t>
  </si>
  <si>
    <t>Desmonte manual de bloco de material de 3ª categoria (rocha viva), inclusive redução a pedra-de-mão.</t>
  </si>
  <si>
    <t>MT 05.30 Escavação a Céu Aberto - Material de 1ª Categoria</t>
  </si>
  <si>
    <t>Escavação manual em material de 1ª categoria, a céu aberto, até 0,50m de profundidade com remoção até 1 dam.</t>
  </si>
  <si>
    <t>Escavação manual em material de 1ª categoria, a céu aberto, para profundidades maiores que 0,50m, com remoção até 10m (1dam).</t>
  </si>
  <si>
    <t>MT 05.35 Escoramento de Vala Pouca Profundidade</t>
  </si>
  <si>
    <t>Escoramento simples, aberto, de vala de pouca profundidade, inclusive fornecimento dos materiais (peças de madeira serrada - 1" x 12" e 3" x 6").</t>
  </si>
  <si>
    <t>Escoramento simples, fechado, de vala de pouca profundidade, inclusive fornecimento dos materiais (peças de madeira serrada - 1 x 12" e 3" x 6").</t>
  </si>
  <si>
    <t>MT 05.40 Proteção de Valas</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</si>
  <si>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</si>
  <si>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</si>
  <si>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Cerca protetora de borda de vala, construída com montantes de madeira serrada de (7,5 x 7,5)cm, com 1,50m de comprimento, ficando 0,50m enterrado, com intervalo de 6m e 1 linha de fita plástica zebrada, horizontal, com aproveitamento de 3 vezes da madeira.</t>
  </si>
  <si>
    <t>Retirada e recolocação de cerca protetora de borda de vala, construída com montantes de (3"x3") de Pinho de 3ª, com 1,50m de comprimento, com intervalo de 2m e 2 tábuas de (1"x12") e (1"x9"), horizontais, com 0,40m de separação, exceto materiais.</t>
  </si>
  <si>
    <t>Retirada e recolocação de cerca protetora de vala, construída com montantes de (3"x3") de Pinho de 3ª, com 1,50m de comprimento, com intervalo de 6m e 1 linha de fita plástica zebrada, horizontal, exceto materiais.</t>
  </si>
  <si>
    <t>MT 05.45 Escavação e Desmonte a Fogo</t>
  </si>
  <si>
    <t>Desmonte a fogo de bloco de material de 3ª categoria (rocha viva), com volume de 1m3 a 50m3, sendo a ar comprimido tanto a perfuração como a redução a pedra-de-mão, e a explosão pelo sistema de iniciação não elétrico.</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</si>
  <si>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</si>
  <si>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Escavação de rocha ou material de 3ª categoria, com utilização de fogo cuidadoso (Smootuing blasting), a céu aberto, em área urbana.</t>
  </si>
  <si>
    <t>MT 10 Escavações Mecânicas</t>
  </si>
  <si>
    <t>MT 10.05 Escavação Mecânica com Retro - Escavadeira</t>
  </si>
  <si>
    <t>Escavação mecânica, em material de 1ª categoria (areia, argila ou piçarra),  utilizando Retro-Escavadeira.</t>
  </si>
  <si>
    <t>Nota: Considera-se a descarga do material no solo, no plano do estacionamento da máquina e ângulo de giro de 90º; para descarga diretamente em viaturas, multiplicar o custo do item por 1,10; para ângulo de giro de 180º, multiplicar custo do item por 1,25.</t>
  </si>
  <si>
    <t>MT 10.10 Escavação Mecânica com Escavadeira Hidráulica</t>
  </si>
  <si>
    <t>Escavação mecânica, em material de 1ª categoria (areia, argila ou piçarra), utilizando Escavadeira Hidráulica de 0,78m3.</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</si>
  <si>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</si>
  <si>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</si>
  <si>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Escavação mecânica com trator tipo D-6R, em material de 1ª categoria, com transporte a 20m.</t>
  </si>
  <si>
    <t>MT 10.20 Dragagem</t>
  </si>
  <si>
    <t>Dragagem de leito de rio ou canal, em material mole, utilizando escavadeira sobre esteiras, versão Drag-Line, com capacidade de 0,78m3.</t>
  </si>
  <si>
    <t>Dragagem de leito de rio ou canal, em material mole, utilizando escavadeira sobre esteiras, versão Clam-Shell, com capacidade de 0,78m3.</t>
  </si>
  <si>
    <t>MT 10.25 Escavação com Equipamento de Ar Comprimido</t>
  </si>
  <si>
    <t>Desmonte de bloco de material de 2ª categoria, sem utilização de explosivos, com rompedor a ar comprimido.</t>
  </si>
  <si>
    <t>Desmonte de bloco de material de 3ª categoria (rocha viva), com equipamento de ar comprimido, sem a utilização de explosivos, com volume até 1m3, inclusive redução a pedra-de-mão com o mesmo equipamento.</t>
  </si>
  <si>
    <t>Escavação em material de 2ª categoria (moledo ou rocha muito decomposta), com equipamento de ar comprimido, sem utilização de explosivos, em taludes ou valas com largura mínima de 3m até 1,50m profundidade, exclusive escoramento e limpeza.</t>
  </si>
  <si>
    <t>Escavação em material de 2ª categoria (rocha decomposta), sem uso de explosivos, utilizando equipamento de ar comprimido.  O preço se refere a taludes ou valas com largura mínima de 3m até 1,50m de profundidade, exclusive escoramento e limpeza.</t>
  </si>
  <si>
    <t>Nota: Para profundidade entre 1,5m e 3m, multiplicar o valor do item por 1,25.  Considerando valas, ou níveis de valas, com largura entre 1,5m e 2m (inclusive), multiplicar os valores prescritos por 1,20.  Para larguras entre 2m e 3m (exclusive extremos), multiplicar por 1,10.</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</si>
  <si>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</si>
  <si>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Escavação em material de 3ª categoria (rocha viva), sem uso de explosivos, utilizando equipamento de ar comprimido e serração com brocas, seguida de encunhamento.  O preço se refere a taludes com largura mínima de 3m, inclusive limpeza manual.</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</si>
  <si>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</si>
  <si>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</si>
  <si>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</si>
  <si>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Aterro com material de 1ª categoria, compactado manualmente em camadas de 20cm, incluindo 2 tiros de pá, inclusive espalhamento e rega, exclusive material e transporte.</t>
  </si>
  <si>
    <t>Compactação de aterro em camadas de 15cm, com maço.</t>
  </si>
  <si>
    <t>Compactação de aterro em camadas de 20cm, com maço.</t>
  </si>
  <si>
    <t>Compactação de material de 1ª categoria, inclusive descarga de Caminhão Basculante, movimentação a 1 tiro de pá, espalhamento e compactação manual em camadas de 30cm de material apiloado, exclusive material.</t>
  </si>
  <si>
    <t>Reaterro de vala, compactado a maço, em camadas de 30cm de espessura máxima, com material de boa qualidade.</t>
  </si>
  <si>
    <t>Reaterro de vala, com pó-de-pedra, compactado manualmente, inclusive fornecimento do material.</t>
  </si>
  <si>
    <t>MT 15.10 Aterro e Compactação Mecânica</t>
  </si>
  <si>
    <t>Aterro com material de 1ª categoria, espalhado com motoniveladora,  em camadas de 20cm de material adensado, regado por Caminhão Tanque e compactado a 95% com Rolo Pé de Carneiro, auto propelido,  intervindo 2 serventes, exclusive o fornecimento do material.</t>
  </si>
  <si>
    <t>Aterro com material de 1ª categoria, espalhado com retro-escavadeira, em camadas de 20cm, utilizando rolo compactador, com intervenção de 2 serventes, inclusive rega, exclusive fornecimento do material.</t>
  </si>
  <si>
    <t>Aterro de vala com trator carregadeira e retro-escavadeira, com material de boa qualidade, em camadas de 20cm, utilizando  Vibro Compactador Portátil e operador, com intervenção de 2 serventes,  exclusive o fornecimento do material.</t>
  </si>
  <si>
    <t>MT 15.15 Preparo do Solo</t>
  </si>
  <si>
    <t>Preparo de solo até 30cm de profundidade, compreedendo escavação e acerto manuais e compactação mecânica com remoção até 20m.</t>
  </si>
  <si>
    <t>MT 20 Espalhamento de Solo</t>
  </si>
  <si>
    <t>MT 20.05 Espalhamento de Solo Mecânico</t>
  </si>
  <si>
    <t>Espalhamento de material de 1ª categoria com motoniveladora, exclusive o fornecimento do material.</t>
  </si>
  <si>
    <t>PJ Serviços de Parques e Jardins</t>
  </si>
  <si>
    <t>PJ 05 Gramas e Coberturas Vegetais</t>
  </si>
  <si>
    <t>PJ 05.05 Fornecimento de Plantas de Cobertura</t>
  </si>
  <si>
    <t>Espécies vegetais com altura de (0,40 a 1,50)m, tipo Gardenia Jasminóides (Jasmim do Cabo), Alpínia Purpurata (Gengibre Vermelho), Cordyline Terminalis (Dracena Vermelha), Dieffenbachia Amoema (Comigo Ninguém Pode) ou similar e considerando 4 mudas por m2.  Fornecimento.</t>
  </si>
  <si>
    <t>Espécies vegetais com altura de (0,60 a 1,50)m, tipo Calliandra Tweedii (Esponjinha Vermelha), Hibiscus Rosa-Sinensis (Hibisco Argentino), Malvaviscus Arboreus (Hibisco Colibri) ou similar e considerando 4 mudas por m2.  Fornecimento.</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</si>
  <si>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</si>
  <si>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Espécies vegetais com altura de (0,40 a 1,50)m, tipo Arundina Bambusifolia (Orquidea Bambu), Jatropha Podagrica (Batata do Inferno), Strelitzia Reginae (Flor Ave do Paraiso), Heliconia Angusta (Falsa Ave do Paraiso) ou similar e considerando 8 mudas por m2.  Fornecimento.</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</si>
  <si>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</si>
  <si>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Espécies vegetais com altura de (0,20 a 0,80)m, tipo Helicônia Psittacorum (Helicônia Papagaio), Xanthosoma Lindeni (Xantia), Calathea Zebrina (Calatea Zebra), Jasminum Sambac (Bogari) ou similar e considerando 12 mudas por m2.  Fornecimento.</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</si>
  <si>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</si>
  <si>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</si>
  <si>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</si>
  <si>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</si>
  <si>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</si>
  <si>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Espécies vegetais com altura de (0,15 a 0,30)m, tipo Ophiopogon jaburan (Barba - de - Serpente), Kalanchoe Blossfeldiana (Calancoê), Maranta Bicolor (Caetê) ou similar e considerando 25 mudas por m2.  Fornecimento.</t>
  </si>
  <si>
    <t>PJ 05.10 Plantio de Gramas e Leguminosas</t>
  </si>
  <si>
    <t>Plantio de plantas de cobertura, conforme Projeto FPJ.</t>
  </si>
  <si>
    <t>Plantio de cobertura vegetal, considerando 4 mudas por m2.</t>
  </si>
  <si>
    <t>Plantio de cobertura vegetal, considerando 8 mudas por m2.</t>
  </si>
  <si>
    <t>Plantio de cobertura vegetal, considerando 12 mudas por m2.</t>
  </si>
  <si>
    <t>Plantio de cobertura vegetal, considerando 16 mudas por m2.</t>
  </si>
  <si>
    <t>Plantio de cobertura vegetal, considerando 25 mudas por m2.</t>
  </si>
  <si>
    <t>Plantio de grama em placas, tipo São Carlos, Batatais ou Larga, inclusive o fornecimento da grama  e preparo de terreno.</t>
  </si>
  <si>
    <t>Plantio de grama, incluindo preparo do terreno com 10cm de saibro e 5cm de terra estrumada, exclusive fornecimento da grama.</t>
  </si>
  <si>
    <t>Plantio de grama, tipo Stenotaphrum Secundatum Variação Variegatum, inclusive transporte e fornecimento.</t>
  </si>
  <si>
    <t>Plantio de grama, tipo Zoizia Japonica, inclusive fornecimento.</t>
  </si>
  <si>
    <t>Plantio de grama em placas, tipo São Carlos, Batatais ou Larga, inclusive compra e arrancamento no local de origem, carga, transporte, descarga e preparo do terreno, para recomposição de áreas gramadas eventualmente danificadas.</t>
  </si>
  <si>
    <t>Biomanta vegetal para quantidades de até 500,00m2, incluindo coveamento, plantio de sementes de espécies nativas da região, insumos para adubação e irrigação.  Fornecimento e colocação.</t>
  </si>
  <si>
    <t>Biomanta vegetal para quantidades de 501,00m2 a 1.000,00m2, incluindo coveamento, plantio de sementes de espécies nativas da região, insumos para adubação e irrigação.  Fornecimento e colocação.</t>
  </si>
  <si>
    <t>Biomanta vegetal para quantidades superiores a 1.000,00m2, incluindo coveamento, plantio de sementes de espécies nativas da região, insumos para adubação e irrigação.  Fornecimento e colocação.</t>
  </si>
  <si>
    <t>PJ 05.20 Gramas Sintéticas</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</si>
  <si>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</si>
  <si>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</si>
  <si>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</si>
  <si>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</si>
  <si>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Remoção de grama sintética, inclusive carga, descarga e transporte a 30 Km.</t>
  </si>
  <si>
    <t>PJ 10 Árvores e Arbustos</t>
  </si>
  <si>
    <t>PJ 10.05 Plantio de Árvores e Arbustos</t>
  </si>
  <si>
    <t>Amarrio de mudas de árvore ao tutor, com fitilho plástico, exclusive este.</t>
  </si>
  <si>
    <t>Plantio de arbusto para jardim, conforme Projeto FPJ.</t>
  </si>
  <si>
    <t>Mudas com 50cm a 70cm de altura, plantio em encosta, exclusive tutor, inclusive abertura da cova.</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</si>
  <si>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</si>
  <si>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</si>
  <si>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</si>
  <si>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</si>
  <si>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</si>
  <si>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</si>
  <si>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</si>
  <si>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</si>
  <si>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</si>
  <si>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</si>
  <si>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</si>
  <si>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</si>
  <si>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</si>
  <si>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</si>
  <si>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</si>
  <si>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Espécies vegetais nativas com CAP (Circunferência na Altura do Peito) variando entre 0,10m e 0,15m e altura entre 2,50m e 3,00m.  Fornecimento.</t>
  </si>
  <si>
    <t>Espécies vegetais nativas com CAP (Circunferência na Altura do Peito) variando entre 0,15m e 0,20m e altura entre 3,00m e 3,50m.  Fornecimento.</t>
  </si>
  <si>
    <t>Espécies vegetais nativas com CAP (Circunferência na Altura do Peito) variando entre 0,20m e 0,25m e altura entre 3,50m e 4,00m.  Fornecimento.</t>
  </si>
  <si>
    <t>PJ 10.60 Palmeiras</t>
  </si>
  <si>
    <t>Espécies vegetais com altura de (0,60 a 1,00)m, tipo Palmeira Phoenix Roebelenii (Tamareira Anã), Coccothrinax SP (Leque-Prateada), Elaeis Guineensis (Dendezeiro), Gaussia Maya (Palmeira Maia) ou similar.  Fornecimento.</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</si>
  <si>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</si>
  <si>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</si>
  <si>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</si>
  <si>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</si>
  <si>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</si>
  <si>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Cerca protetora de jardim com 18cm de altura, em barra chata de aço ASTM 588 de (3" x 1/4"), com montantes do mesmo material, distanciados de 1,00m, chumbados em bloco de concreto, inclusive escavação, reaterro, carga, descarga e transporte.</t>
  </si>
  <si>
    <t>Cerca protetora de jardim, tipo capelinha, em módulos de 1,20m.  Fornecimento e colocação.</t>
  </si>
  <si>
    <t>Cerca protetora para jardim, em tela em chapa de metal expandido, malha de (8"x3"), chapa de 3/16", inclusive pintura.  Fornecimento e colocação.</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</si>
  <si>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</si>
  <si>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Guarda-corpo em toras de madeira de reflorestamento e entrelaçado com corda sizal.  Fornecimento e colocação.</t>
  </si>
  <si>
    <t>Limitador de grama em polietileno - Linha Borda.  Fornecimento e colocação.</t>
  </si>
  <si>
    <t>Limitador de grama em polietileno - Linha Plana.  Fornecimento e colocação</t>
  </si>
  <si>
    <t>Moirão em madeira de reflorestamento, para sustentação de retentores em área de manguezal, com seção de diâmetro de 15cm, altura livre média de 2,00m, enterrado a 1,00m de profundidade, incluindo escavação manual de cova.  Fornecimento e colocação.</t>
  </si>
  <si>
    <t>Protetor de arvore em ferro de 3/8", circular com diâmetro de 30cm, altura de 2m, base em concreto, engastado no solo de 50cm, inclusive pintura a óleo.  Fornecimento e colocação.</t>
  </si>
  <si>
    <t>Protetor de arvore em ferro de 3/8", circular com diâmetro de 40cm, altura de 2m, base em concreto, engastado no solo de 50cm, inclusive pintura a óleo.  Fornecimento e colocação.</t>
  </si>
  <si>
    <t>Protetor (gola) de árvore em ferro fundido nodular, nas dimensões de (1,00x1,00x0,60)m.  Fornecimento.</t>
  </si>
  <si>
    <t>Protetor (gola) de árvore em ferro fundido nodular, nas dimensões de (1,28x1,28x0,90)m.  Fornecimento.</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</si>
  <si>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</si>
  <si>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Retentor flutuante para proteção de manguezal. Confecção e instalação.</t>
  </si>
  <si>
    <t>PJ 15.10 Telas</t>
  </si>
  <si>
    <t>Tela de arame galvanizado nº 14, com malha losangular de 1/2".  Fornecimento.</t>
  </si>
  <si>
    <t>Tela de arame galvanizado nº 12, com malha losangular de 1".  Fornecimento.</t>
  </si>
  <si>
    <t>Tela de arame galvanizado nº 08, com malha losangular de 1 1/2".  Fornecimento.</t>
  </si>
  <si>
    <t>Tela de arame galvanizado nº 08, com malha losangular de 1 1/2", soldada em quadro de ferro.  Colocação.</t>
  </si>
  <si>
    <t>Tela de arame galvanizado nº 08, com malha quadrada (fios ondulados) de (2 x 2)cm.  Fornecimento.</t>
  </si>
  <si>
    <t>Tela de arame galvanizado nº 12, com malha losangular de 5cm.  Fornecimento.</t>
  </si>
  <si>
    <t>Tela de arame galvanizado nº 12, com malha losangular de 5cm, fixada com arame galvanizado nº 12, à armação tubular de ferro galvanizado (exclusive esta).  Fornecimento e colocação.</t>
  </si>
  <si>
    <t>Tela de arame galvanizado n° 12, revestido de PVC, com malha losangular de 5cm, fixada com arame galvanizado nº 12, à armação tubular de ferro galvanizado (exclusive esta). Fornecimento e colocação.</t>
  </si>
  <si>
    <t>Tela em polietileno de alta densidade, 100% virgem, com malha de (5x5)cm, com resistência a tração de 500Kgf.  Fornecimento e colocação.</t>
  </si>
  <si>
    <t>PJ 15.15 Alambrados</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</si>
  <si>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</si>
  <si>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</si>
  <si>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</si>
  <si>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</si>
  <si>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</si>
  <si>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</si>
  <si>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</si>
  <si>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</si>
  <si>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</si>
  <si>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</si>
  <si>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</si>
  <si>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</si>
  <si>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</si>
  <si>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</si>
  <si>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</si>
  <si>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</si>
  <si>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</si>
  <si>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</si>
  <si>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</si>
  <si>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</si>
  <si>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</si>
  <si>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Contraventamento de alambrado com tubos de ferro galvanizado (externa e internamente), com diâmetro interno de 2" e espessura de parede de 1/8".  Fornecimento e colocação.</t>
  </si>
  <si>
    <t>Contraventamento de alambrado com tubos de ferro galvanizado (externa e internamente), com diâmetro interno de 2" e espessura de parede de 1/8", com costura.  Fornecimento e colocação.</t>
  </si>
  <si>
    <t>Contraventamento de alambrado com tubos de ferro galvanizado (externa e internamente), com diâmetro interno de 2 1/2" e espessura de parede de 1/8", sem costura.  Fornecimento e colocação.</t>
  </si>
  <si>
    <t>Contraventamento de alambrado com tubos de ferro galvanizado (externa e internamente), com diâmetro interno de 3" e espessura de parede de 1/8", sem costura.  Fornecimento e colocação.</t>
  </si>
  <si>
    <t>Reuperação do apoio de alambrado em quadra polivalente com pavimento rígido, considerando-se a substituição de 30 cm de tubo de ferro galvanizado de 2" na base, pintura, demolição e recomposição de pavimento rígido.</t>
  </si>
  <si>
    <t>Reuperação do apoio de alambrado em campo de saibro, considerando-se a substituição de 50 cm de tubo de ferro galvanizado de 2" na base, pintura, escavação, demolição e confecção de bloco de concreto.</t>
  </si>
  <si>
    <t>PJ 20 Conservação e Limpeza</t>
  </si>
  <si>
    <t>Nota: Nos itens correspondentes a serviços periódicos, os preços entendem-se em cada vez que foram executados.  As frequências indicadas servem apenas para melhor definir os preços.</t>
  </si>
  <si>
    <t>PJ 20.05 Tratamento, Conservação e Limpeza</t>
  </si>
  <si>
    <t>Adubo orgânico (esterco de gado).  Fornecimento.</t>
  </si>
  <si>
    <t>Adubação química com fórmula completa (NPK-04-14-08), em gramados (1 vez por ano).</t>
  </si>
  <si>
    <t>ha</t>
  </si>
  <si>
    <t>Terra estrumada, inclusive carga, transporte e descarga.  Fornecimento.</t>
  </si>
  <si>
    <t>Terra tipo capa de morro, inclusive carga, descarga e transporte.  Fornecimento.</t>
  </si>
  <si>
    <t>Aparo manual, com enxadão ou tesoura, de beiral de gramado.</t>
  </si>
  <si>
    <t>Aparo manual de capim, com tesoura, ao redor de mudas vegetais.</t>
  </si>
  <si>
    <t>Arrancamento de ervas daninhas pela raiz, em área gramada.</t>
  </si>
  <si>
    <t>Aterro com terra preta simples, para execução de gramados.</t>
  </si>
  <si>
    <t>Calagem de gramados (1 vez por ano).</t>
  </si>
  <si>
    <t>Capina de ervas, gramíneas, etc, em área de brita.</t>
  </si>
  <si>
    <t>Capina de ervas, gramíneas e etc., em superfície ensaibrada.</t>
  </si>
  <si>
    <t>Capina de conservação em superfície ensaibrada, gramada, etc.</t>
  </si>
  <si>
    <t>Capina para construção de trilhas e aceiros, sobre material de 1ª categoria, a céu aberto, até a profundidade de 0,10m.</t>
  </si>
  <si>
    <t>Capina manual, remoção e seleção de mudas de essências florestais, custo válido para cada 100 unidades, com altura de 14cm, largura de 10cm.</t>
  </si>
  <si>
    <t>Capina manual, remoção e seleção de mudas de essências florestais, custo válido para cada 100 unidades, com altura de 20cm e largura de 13cm.</t>
  </si>
  <si>
    <t>Capina manual, remoção e seleção de mudas de essências florestais, custo válido para cada 100 unidades, com altura de 30cm e largura de 15cm.</t>
  </si>
  <si>
    <t>Capina manual, remoção e seleção de mudas de essências florestais, custo válido para cada 100 unidades, com altura de 35cm e largura de 25cm.</t>
  </si>
  <si>
    <t>Cesto de tela para retirada de lixo, confeccionado em aço e sombrit, modelo COMLURB.  Fornecimento.</t>
  </si>
  <si>
    <t>Corte de grama com máquinas motorizadas, inclusive varredura e recolhimento de resíduos.</t>
  </si>
  <si>
    <t>Combate de formigas, com aplicação de formicida, em encosta.</t>
  </si>
  <si>
    <t>Catação manual de papéis em superfície gramada.</t>
  </si>
  <si>
    <t>Irrigação de gramado e/ou canteiro com Caminhão Pipa, exclusive o fornecimento da água.</t>
  </si>
  <si>
    <t>Irrigação de gramado e/ou canteiros com Caminhão Pipa, inclusive fornecimento da água.</t>
  </si>
  <si>
    <t>Irrigação de árvore e/ou palmeira com Caminhão Pipa, exclusive o fornecimento da água.</t>
  </si>
  <si>
    <t>Irrigação de árvore e/ou palmeira com Caminhão Pipa, inclusive fornecimento da água.</t>
  </si>
  <si>
    <t>Limpeza de superfície e fundo de lagos e bacias de chafarizes e entornos, sem esvaziamento, exclusive transporte.</t>
  </si>
  <si>
    <t>Limpeza, após esvaziamento, de fundo de lago e/ou canal.</t>
  </si>
  <si>
    <t>Limpeza de caixa de ralo em praça e/ou parque.</t>
  </si>
  <si>
    <t>Limpeza de folhas e papéis flutuando em lago e/ou canal.</t>
  </si>
  <si>
    <t>Manutenção e recomposição de áreas ajardinadas, corte de folhas e ramos secos, retirada de parasitas, limpeza e replantio de arbustos.</t>
  </si>
  <si>
    <t>Nivelamento e compactação de áreas ensaibradas.</t>
  </si>
  <si>
    <t>Rega de jardim ou gramado, com esguicho, usando água local canalizada.</t>
  </si>
  <si>
    <t>dam2</t>
  </si>
  <si>
    <t>Retirada de gramineas em piso de pedra portuguesa, utilizando roçadeira costal.</t>
  </si>
  <si>
    <t>Retirada de cobertura vegetal de piso de junta seca.</t>
  </si>
  <si>
    <t>Retirada de material proveniente de poda de varredura ou de limpeza diversas, a ser feita em caminhão com no mínimo 4m3 de capacidade, compreendendo carga, descarga e transporte até 30Km de distância.</t>
  </si>
  <si>
    <t>Retirada de peixes de lagos e bacias de chafarizes, exclusive transporte.</t>
  </si>
  <si>
    <t>Retirada de protetor de árvore, inclusive carga, descarga e transporte.</t>
  </si>
  <si>
    <t>Retirada de galhos secos e de parasitas em árvores.</t>
  </si>
  <si>
    <t>Revolvimento de solo até 20cm de profundidade.</t>
  </si>
  <si>
    <t>Varredura de folhas, papéis, etc, em área de brita.</t>
  </si>
  <si>
    <t>Varredura de folhas, papéis e etc., em área ensaibrada.</t>
  </si>
  <si>
    <t>Varredura de folhas, papéis e etc., em área gramada.</t>
  </si>
  <si>
    <t>Varredura de folhas, papéis e etc., em área pavimentada.</t>
  </si>
  <si>
    <t>PJ 20.10 Poda e Destocamento de Árvores</t>
  </si>
  <si>
    <t>Arrancamento e replantio de árvore adulta, entre 3m e 5m de altura e até 20cm de diâmetro, inclusive escavação e rega durante 15 dias, exclusive transporte.</t>
  </si>
  <si>
    <t>Destocamento de árvores de médio porte até 60cm DAP e raízes profundas, com auxílio mecânico, inclusive carga, descarga e transporte do material resultante até 30Km.</t>
  </si>
  <si>
    <t>Destocamento de árvores de grande porte acima de 61cm DAP e raízes profundas, com auxílio mecânico, inclusive carga, descarga e transporte do material resultante até 30Km.</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</si>
  <si>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</si>
  <si>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</si>
  <si>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Poda de condução de muda de árvore até 3m de altura, inclusive carga, descarga e transporte do material resultante.</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</si>
  <si>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</si>
  <si>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</si>
  <si>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</si>
  <si>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</si>
  <si>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</si>
  <si>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</si>
  <si>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</si>
  <si>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</si>
  <si>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</si>
  <si>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Banco em concreto armado, sem encosto, medindo (225x50x50)cm, modelo B7 da Neorex ou similar.  Fornecimento.</t>
  </si>
  <si>
    <t>Banco de concreto aparente, com 45cm de largura e 10cm de espessura, sobre 2 apoios do mesmo material, com secção de (10x30)cm.</t>
  </si>
  <si>
    <t>Banco contínuo em concreto armado, aparente, assento com 50cm de largura e 15cm de espessura, sobre apoios do mesmo material, com seção de (15 x 30)cm, inclusive lixamento, pintura com verniz acrílico, escavação e reaterro.</t>
  </si>
  <si>
    <t>Banco de concreto aparente, medindo 2x0,40x0,20m, fixados sobre apoio do mesmo material, seção de 10x30cm, inclusive carga, descarga e transporte, conforme projeto FPJ.  Fornecimento e colocação.</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</si>
  <si>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</si>
  <si>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Banco rústico, referência M-25, conforme o modelo Pactaplayground ou similar.  Fornecimento e colocação.</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</si>
  <si>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</si>
  <si>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Banco padrão "Rio Cidade Leblon" com assento em ripas de maçaranduba envernizadas, presas por cabo de aço. Suporte em barras de aço galvanizada dobradas, na cor prata. Fornecimento e instalação.</t>
  </si>
  <si>
    <t>Mesa de jogos com 4 bancos, tampo de mesa em marmorite armado, na cor natural, tendo no centro tabuleiro de xadrez em marmorite nas cores branca e preta, pés (mesa e bancos) de concreto armado, conforme projeto FPJ.  Fornecimento e colocação.</t>
  </si>
  <si>
    <t>Prancha em madeira aparelhada para bancos de jardins, com seção de (15x4,5)cm e comprimento de 2,20m, presa com parafusos e porcas nos pés de ferro e pintura na cor a ser indicada.  Fornecimento e colocação.</t>
  </si>
  <si>
    <t>Régua madeira aparelhada para bancos de jardins, com secção de (5,5 x 3,75)cm e comprimento de 2m, presas com parafusos de porcas nos pés de ferro fundido e pintura na cor a ser indicada.  Fornecimento e colocação.</t>
  </si>
  <si>
    <t>Régua de madeira aparelhada para bancos de jardins, com secção de (3x1,5)cm e comprimento de 1m, presas com parafusos de porcas nos pés de ferro e envernizada na cor a ser indicada.  Fornecimento e colocação.</t>
  </si>
  <si>
    <t>PJ 25.10 Equipamentos para Praças e Jardins</t>
  </si>
  <si>
    <t>Amarelinha em blocos de concreto pré-moldadas com aplicação de letras e números coloridos em baixo relevo.  Fornecimento e aplicação.</t>
  </si>
  <si>
    <t>Arco simples em tubos de ferro galvanizado (externa e internamente) de 1" e 2" e espessura de parede de 1/8", chumbados em blocos de concreto, com pintura de base Galvite ou similar e 2 demãos de acabamento, conforme projeto FPJ.  Fornecimento e colocação.</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</si>
  <si>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</si>
  <si>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</si>
  <si>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</si>
  <si>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</si>
  <si>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</si>
  <si>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</si>
  <si>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Cadeira de balanço completa, com correntes, braçadeiras, rolamentos, parafusos, barras, etc., inclusive desmontagem da danificada, pintura e transporte, conforme projeto FPJ.  Fornecimento e colocação.</t>
  </si>
  <si>
    <t>Bola ao aro em tubo de ferro galvanizado (externa e internamente) de 3", 2" e 3/4" e espessura de parede de 1/8", pintura com uma demão de galvite e duas demãos de esmalte sintético, conforme projeto FPJ.  Fornecimento e colocação.</t>
  </si>
  <si>
    <t>Escada em árvore, referência M-07, conforme o modelo Pactaplayground ou similar.  Fornecimento e colocação.</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</si>
  <si>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</si>
  <si>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</si>
  <si>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Escada de escorrega completa, inclusive patamar, conforme projeto FPJ, com pintura, transporte e desmontagem da danificada.  Fornecimento e colocação.</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</si>
  <si>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</si>
  <si>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</si>
  <si>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</si>
  <si>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</si>
  <si>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</si>
  <si>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Prancha de gangorra completa, inclusive patamar, conforme projeto FPJ, com pintura, transporte e desmontagem da danificada.  Fornecimento e colocação.</t>
  </si>
  <si>
    <t>Prancha rema-rema de madeira aparelhada, conforme projeto FPJ, completa com ferragens, braçadeiras, rolamentos, etc., pintura e transporte com desmontagem da danificada.  Fornecimento e colocação.</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</si>
  <si>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</si>
  <si>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</si>
  <si>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Alongador com três alturas conjugado, em tubo de aço carbono, pintura no processo eletrostático - Academia da Terceira Idade. Fornecimento e instalação.</t>
  </si>
  <si>
    <t>Esqui triplo conjugado, em tubo de aço arbono, pintura no processo eletrostático - Academia da Terceira Idade. Fornecimento e instalação.</t>
  </si>
  <si>
    <t>Multi-exercitador conjugado com seis funções distintas, em tubo de aço arbono, pintura no processo eletrostático - Academia da Terceira Idade. Fornecimento e instalação.</t>
  </si>
  <si>
    <t>Remada sentada, em tubo de aço arbono, pintura no processo eletrostático - Academia da Terceira Idade. Fornecimento e instalação.</t>
  </si>
  <si>
    <t>Rotação diagonal dupla, aparelho triplo conjugado, em tubo de aço arbono, pintura no processo eletrostático - Academia da Terceira Idade. Fornecimento e instalação.</t>
  </si>
  <si>
    <t>Rotação vertical, aparelho triplo conjugado, em tubo de aço arbono, pintura no processo eletrostático - Academia da Terceira Idade. Fornecimento e instalação.</t>
  </si>
  <si>
    <t>Placa orientativa, em tubo de aço arbono, pintura no processo eletrostático - Academia da Terceira Idade. Fornecimento e instalação.</t>
  </si>
  <si>
    <t>Pressão de pernas triplo conjugado,  em tubo de aço arbono, pintura no processo eletrostático - Academia da Terceira Idade. Fornecimento e instalação.</t>
  </si>
  <si>
    <t>Simulador de caminhada, triplo conjugado,  em tubo de aço arbono, pintura no processo eletrostático - Academia da Terceira Idade. Fornecimento e instalação.</t>
  </si>
  <si>
    <t>Surf duplo conjugado,  em tubo de aço arbono, pintura no processo eletrostático - Academia da Terceira Idade. Fornecimento e instalação.</t>
  </si>
  <si>
    <t>PJ 25.15 Material Esportivo</t>
  </si>
  <si>
    <t>Baliza de futebol, tamanho oficial, em tubos de ferro galvanizado (externa e internamente) de 4" e espessura de parede de 1/8", com pintura de base Galvite ou similar e 2 demãos de acabamento.  Fornecimento e colocação.</t>
  </si>
  <si>
    <t>Baliza de futebol de salão em tubo de ferro galvanizado (externa e internamente) de 4" e espessura de parede de 1/8", pintura de base Galvite ou similar e 2 demãos de acabamento, conforme projeto FPJ.  Fornecimento e colocação.</t>
  </si>
  <si>
    <t>Estrutura para basquete, metálica, fixa, com avanço livre de 1,30m, com tabelas de compensado naval, aros e redes.  Fornecimento e colocação, exclusive furação do piso.</t>
  </si>
  <si>
    <t>Rede de nylon para futebol de salão.  Fornecimento.</t>
  </si>
  <si>
    <t>Baliza de vôlei em tubos de ferro galvanizado (externa e internamente) de 3" e espessura de parede de 1/8", com pintura de base Galvite ou similar e 2 demãos de acabamento.  Fornecimento e colocação.</t>
  </si>
  <si>
    <t>Rede de vôlei oficial com cabo de aço.  Fornecimento.</t>
  </si>
  <si>
    <t>Tabela de basquete em compensado naval, tamanho oficial com aro e rede.  Fornecimento e colocação.</t>
  </si>
  <si>
    <t>Trave desmontável para futebol de salão em tubo de ferro galvanizado (externa e internamente) e espessura de parede de 1/8" e buchas.  Fornecimento.</t>
  </si>
  <si>
    <t>PJ 25.20 Bicicletários</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</si>
  <si>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</si>
  <si>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</si>
  <si>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</si>
  <si>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</si>
  <si>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Bicicletário em chapa galvanizada nº 14 e tubos galvanizados (externa e internamente) de 1 1/2" e espessura de parede de 1/8", com 6 vagas, conforme projeto SMAC.  Fornecimento e colocação.</t>
  </si>
  <si>
    <t>PJ 25.25 Frades</t>
  </si>
  <si>
    <t>Balizador modelo Copacabana, cilíndrico, liso, pré-fabricado em concreto FCK=18MPa, com reforço interno de malha de vergalhão curvado de 1/2", embutido no piso, com 40cm de diâmetro e altura de 46,50cm.  Fornecimento e colocação.</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</si>
  <si>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</si>
  <si>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Frade de concreto com fck=11 MPa, para proteção de calçada, apicoado e pintado a verniz, inclusive escavação e reaterro, exclusive transporte.  Fornecimento e colocação.</t>
  </si>
  <si>
    <t>Frade de concreto com Fck=11 MPa, para proteção de calçada, liso. inclusive escavação e reaterro, exclusive transporte.  Fornecimento e colocação.</t>
  </si>
  <si>
    <t>Frade esfera em concreto, 30cm de diâmetro, com Fck=25 MPa, para proteção de calçadas, inclusive furação, exclusive transporte.  Fornecimento e colocação.</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</si>
  <si>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</si>
  <si>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</si>
  <si>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Apoio e corrimão tubulares em brinquedos de eucalipto, substituição das peças considerando retirada e colocação de peças novas pintadas.</t>
  </si>
  <si>
    <t>Balanço (com um lugar): troca do travessão de sustentação, com retirada da viga danificada e remontagem do brinquedo de madeira de reflorestamento.</t>
  </si>
  <si>
    <t>Balanço com assento de pneu suspenso por cordas de nylon n.º 12: com troca de pneu e vazamento do mesmo para escoamento, troca das cordas e retirada do acessório danificado, incluindo remontagem do brinquedo de eucalipto.</t>
  </si>
  <si>
    <t>Balanço com assento em madeira suspenso por correntes: troca de assento, das correntes e retirada do acessório danificado, com remontagem do brinquedo de madeira de reflorestamento.</t>
  </si>
  <si>
    <t>Casinhas: substituição de telhado, compreendendo retirada do telhado danificado em meio tronco e colocação de novo telhado completo, com a remontagem do brinquedo de madeira de reflorestamento.</t>
  </si>
  <si>
    <t>Casinhas: substituição total do assoalho em troncos de madeira de reflorestamento, meia cana ou roliços, por outro completo em meia cana, considerando-se retirada e remontagem do brinquedo de madeira de reflorestamento.</t>
  </si>
  <si>
    <t>Casinhas: substituição de 1(uma) peça de assoalho danificado, compreendendo retirado do meio tronco e colocação de um novo, com a remontagem do brinquedo de madeira de reflorestamento.</t>
  </si>
  <si>
    <t>Casinhas: substituição das vigas de sustentação de assoalhos em toras de madeira de reflorestamenteo, considerando-se retirada das vigas e colocação de novas, com a remontagem do brinquedo.</t>
  </si>
  <si>
    <t>Casinhas: substituição de 1 (uma) viga de sustentação de assoalho em toras de madeira de reflorestamento, considerando-se a retirada da viga e colocação de nova, com a remontagem do brinquedo.</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</si>
  <si>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</si>
  <si>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Cordas dos brinquedos de eucalipto: substituição de corda dos brinquedos onde estas estiverem danificadas, compreendendo a retirada do danificado e colocação de cordas novas.</t>
  </si>
  <si>
    <t>Escada horizontal: substituição da parte superior do brinquedo de madeira de reflorestamento por outra completa.</t>
  </si>
  <si>
    <t>Escada horizontal: substituição de uma coluna de sustentação do brinquedo de madeira de reflorestamento por nova, considerando-se retirada e remontagem.</t>
  </si>
  <si>
    <t>Escada de acesso ao escarregador: troca de corrimão, retirada do danificado e remontagem com pintura do brinquedo de eucalipto.</t>
  </si>
  <si>
    <t>Escada de acesso ao escorregador: troca da escada, corrimão e retirada da peça danificada e remontagem do brinquedo de madeira de reflorestamento.</t>
  </si>
  <si>
    <t>Escadas de acesso aos patamares ou casinhas de eucalipto: substituição de cordas e peças danificadas nos brinquedos de eucalipto por novas.</t>
  </si>
  <si>
    <t>Escadas de acesso aos patamares ou casinhas de eucalipto: substituição de tubos e peças danificadas nos brinquedos de eucalipto por novos.</t>
  </si>
  <si>
    <t>Estrutura em troncos de madeira de reflorestamento: substituição de tronco, retirada e remontagem.</t>
  </si>
  <si>
    <t>Gangorra simples: retirada e remontagem do eixo principal de sustentação do brinquedo de eucalipto.</t>
  </si>
  <si>
    <t>Gangorra simples: retirada e reinstalação dos apoios de mão do brinquedo de eucalipto.</t>
  </si>
  <si>
    <t>Gangorra simples: retirada e remontagem do tronco principal de madeira de reflorestamento, do eixo principal e dos apoios de mão.</t>
  </si>
  <si>
    <t>Jangadas: Substituição de pneus em equipamentos onde estes estejam fixados ao mesmo por parafusos, considerando retirada do pneu e remontagem do brinquedo de eucalipto.</t>
  </si>
  <si>
    <t>Peça em tubo de ferro galvanizado de 3/4": retirada da peça danificada e instalação de peça nova com ou sem curvatura, inclusive pintura.</t>
  </si>
  <si>
    <t>Ponte pensil: troca de cabo de aço das pontes dos brinquedos de eucalipto, considerando-se retirada e reposição de cabo de aço.</t>
  </si>
  <si>
    <t>Ponte pensil: troca das correntes de troncos das pontes dos brinquedos de eucalipto, considerando-se a retirada das correntes danificadas e colocação de novas correntes.</t>
  </si>
  <si>
    <t>Ponte pensil: substituição do guarda corpo de tronco da ponte de madeira de reflorestamento, compreendendo a retirada do danificado e colocação de guarda corpo novo.</t>
  </si>
  <si>
    <t>Ponte pensil: substituição do guarda corpo de corda do brinquedo de eucalipto, compreendo a retirada do danificado e colocação de cordas novas.</t>
  </si>
  <si>
    <t>Ponte pensil: substituição do guarda corpo de correntes do brinquedo de eucalipto, compreendendo a retirada do danificado e colocação de correntes novas.</t>
  </si>
  <si>
    <t>Ponte pensil: substituição de tronco de madeira de reflorestamento que compõe o piso da ponte do brinquedo de madeira de reflorestamento, compreendendo a retirada do danificado e colocação de novo tronco.</t>
  </si>
  <si>
    <t>Prancha do escorregador: troca do esqueleto de sustentação do leito do escorregador com retirada do danificado e remontagem do brinquedo de eucalipto.</t>
  </si>
  <si>
    <t>Travessão de sustentação em madeira de reflorestamento dos balanços (com três lugares): troca da peça, retirada e remontagem do brinquedo de madeira de reflorestamento.</t>
  </si>
  <si>
    <t>Travessão de sustentação em madeira de reflorestamento dos balanços (com dois lugares): troca da peça, retirada e remontagem do brinquedo de madeira de reflorestamento.</t>
  </si>
  <si>
    <t>Tubo de ferro galvanizado de 1", tipo cano bombeiro, para servir de escorregador nos brinquedos de eucalipto, compreendendo retirada do danificado, substituição por novo considerando a pintura.</t>
  </si>
  <si>
    <t>PJ 30 Hortos</t>
  </si>
  <si>
    <t>PJ 30.05 Manutenção</t>
  </si>
  <si>
    <t>Encanteiramento de sacos plásticos para produção de mudas de essências florestais.  Cada 100 unidades.</t>
  </si>
  <si>
    <t>Encanteiramento dos sacos plásticos para produção de mudas de essências florestais, com altura de 14cm, largura de 10cm.  Custo válido para cada 100 unidades.</t>
  </si>
  <si>
    <t>Encanteiramento de vaso plástico flexível de 85 litros com muda arbórea.</t>
  </si>
  <si>
    <t>Enchimento de sacos plásticos para mudas de essências florestais.  Para 100 unidades.</t>
  </si>
  <si>
    <t>Enchimento de sacos plásticos para produção de mudas de essências florestais, com costura e perfurados, inclusive fornecimento, custo válido para cada 100 unidades, com dimensões de (10x15)cmx0,10mm.</t>
  </si>
  <si>
    <t>Enchimento de sacos plásticos para produção de mudas de essências florestais, com costura e perfurados, na cor preta, inclusive fornecimento, custo válido para cada 100 unidades, com dimensões de (13x14)cmx0,15mm.</t>
  </si>
  <si>
    <t>Enchimento de sacos plásticos para produção de mudas de essências florestais, com costura e perfurados, na cor preta, inclusive fornecimento, custo válido para cada 100 unidades, com dimensões de (14x18)cmx0,15mm.</t>
  </si>
  <si>
    <t>Enchimento de sacos plásticos para produção de mudas de essências florestais, com costura e perfurados, inclusive fornecimento, custo válido para cada 100 unidades, com dimensões de (14x20)cmx0,15mm.</t>
  </si>
  <si>
    <t>Enchimento de sacos plásticos para produção de mudas de essências florestais, com costura e perfurados, inclusive fornecimento, custo válido para cada 100 unidades, com dimensões de (17x30)cmx0,15mm.</t>
  </si>
  <si>
    <t>Enchimento de sacos plásticos para produção de mudas de essências florestais, com costura e perfurados, na cor preta, inclusive fornecimento, custo válido para cada 100 unidades, com dimensões de (22x27)cmx0,15mm.</t>
  </si>
  <si>
    <t>Enchimento de sacos plásticos para produção de mudas de essências florestais, com costura e perfurados, inclusive fornecimento, custo válido para cada 100 unidades, com dimensões de (25x35)cmx0,22mm.</t>
  </si>
  <si>
    <t>Encanteiramento dos sacos plásticos para produção de mudas de essências florestais, custo válido para cada 100 unidades, com altura de 20 cm, largura de 13cm.</t>
  </si>
  <si>
    <t>Encanteiramento dos sacos plásticos para produção de mudas de essências florestais, custo válido para cada 100 unidades, com altura de 30 cm, largura de 15cm.</t>
  </si>
  <si>
    <t>Encanteiramento dos sacos plásticos para produção de mudas de essências florestais, custo válido para cada 100 unidades, medindo 35cm de altura e 25cm de largura.</t>
  </si>
  <si>
    <t>Preparo de substrato para serviços executados em horto.</t>
  </si>
  <si>
    <t>Preparo de estacas para produção de mudas de essências florestais, custo válido para cada 100 unidades.</t>
  </si>
  <si>
    <t>Reenvasamento de muda arbórea em vaso plástico flexível de 85 litros.</t>
  </si>
  <si>
    <t>Repicagem e desbaste de mudas de essências florestais.  Cada 100 unidades.</t>
  </si>
  <si>
    <t>Saco plástico para produção de mudas na medida de (15x25)cmx0,15mm.  Fornecimento.</t>
  </si>
  <si>
    <t>Saco plástico para produção de mudas na medida de (20x30)cmx0,20mm.  Fornecimento.</t>
  </si>
  <si>
    <t>Saco plástico para produção de mudas na medida de (28x35)cmx0,22mm.  Fornecimento.</t>
  </si>
  <si>
    <t>Vaso plástico tronco cônico flexível de 85 litros para produção de mudas arbóreas com altura de 48,00 cm, diâmetro superior de 54,00 cm e diâmetro inferior de 43,50 cm.  Fornecimento.</t>
  </si>
  <si>
    <t>PJ 35 Reflorestamento</t>
  </si>
  <si>
    <t>PJ 35.05 Reflorestamento</t>
  </si>
  <si>
    <t>Abertura de cova (30x30x30)cm, em banqueta, em encosta, inclusive marcação.</t>
  </si>
  <si>
    <t>Abertura de cova (15x15x15)cm, incluindo incorporação de esterco curtido, para plantio de vegetação reptante em área de restinga plana.</t>
  </si>
  <si>
    <t>Abertura de cova (20x20x20)cm, incluindo incorporação de esterco curtido, para plantio de vegetação cactáceas em área de restinga plana.</t>
  </si>
  <si>
    <t>Abertura de cova (30x30x30)cm, incluindo incorporação de esterco curtido, para plantio de vegetação arbustiva em área de restinga plana.</t>
  </si>
  <si>
    <t>Adubação e calagem, usando adubo orgânico/mineral, em mudas plantadas em encostas.</t>
  </si>
  <si>
    <t>Gel para plantio (polímero hidrorretentor) de mudas de espécies florestais arbóreas para reflorestamento, inclusive aplicação na cova, exclusive transporte do material, e medido por cova.</t>
  </si>
  <si>
    <t>Capina de aceiro em encosta em área previamente roçada, em fase de implantação.</t>
  </si>
  <si>
    <t>Capina de aceiro em encosta em área previamente roçada, em fase de manutenção.</t>
  </si>
  <si>
    <t>Capina de vegetação gramínea em área de encosta em curva de nível, inclusive marcação de faixas em curva de nível, em fase de implantação.</t>
  </si>
  <si>
    <t>Capina de vegetação gramínea em área de encosta em curva de nível, em fase de manutenção.</t>
  </si>
  <si>
    <t>Limpeza manual de materiais diversos em área de manguezal (lixo).</t>
  </si>
  <si>
    <t>Plantio de grama em placas, em encosta, tipo São Carlos, Batatais ou Larga, inclusive compra e arrancamento no local de origem, carga, transporte manual encosta acima, descarga e preparo do terreno.</t>
  </si>
  <si>
    <t>Plantio de mudas de vegetação arbustiva, exclusive o fornecimento de muda, em área de restinga plana.</t>
  </si>
  <si>
    <t>Plantio de mudas de vegetação cactáceas, exclusive o fornecimento de muda, em área de restinga plana.</t>
  </si>
  <si>
    <t>Plantio de mudas de vegetação reptante, exclusive o fornecimento de muda, em área de restinga plana.</t>
  </si>
  <si>
    <t>Plantio de muda de espécie de manguezal, de 50 a 70 cm de altura, e abertura de cova de (10x10x20)cm.  Exclusive o fornecimento da muda.</t>
  </si>
  <si>
    <t>Plantio de muda de espécies de manguezal, de 50 a 70 cm de altura, e abertura de cova de (10x10x20)cm.  Inclusive o fornecimento da muda.</t>
  </si>
  <si>
    <t>Plantio de mudas de 50 cm a 70 cm de altura em encosta, exclusive tutor, exclusive abertura de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</si>
  <si>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</si>
  <si>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</si>
  <si>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</si>
  <si>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</si>
  <si>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PJ 40 Transplante e Tratamento de Vegetais</t>
  </si>
  <si>
    <t>PJ 40.05 Remoção, Transplante e Poda de Vegetais</t>
  </si>
  <si>
    <t>Arrancamento e replantio de arbusto com até 2m de altura.</t>
  </si>
  <si>
    <t>Poda de espécies vegetais de baixo nível de dificuldade, exclusive transporte do material resultante.</t>
  </si>
  <si>
    <t>Poda de espécies vegetais de médio nível de dificuldade, exclusive transporte do material resultante.</t>
  </si>
  <si>
    <t>Poda de espécies vegetais de alto nível de dificuldade, exclusive transporte do material resultante.</t>
  </si>
  <si>
    <t>Remoção de espécies vegetais, porte muda (até 2m de altura), inclusive carga, descarga e transporte do material até 30Km.</t>
  </si>
  <si>
    <t>Remoção de espécies vegetais, porte pequeno (entre 2m e 4m de altura), inclusive carga, descarga e transporte do material até 30Km.</t>
  </si>
  <si>
    <t>Remoção de espécies vegetais, porte médio (entre 4m e 6m de altura), inclusive carga, descarga e transporte do material até 30Km.</t>
  </si>
  <si>
    <t>Remoção de espécies vegetais, porte grande (acima de 6m de altura), inclusive carga, descarga e transporte do material até 30Km.</t>
  </si>
  <si>
    <t>Transplante de vegetais de  porte pequeno (entre 2m e 4m de altura), inclusive carga, descarga e transporte do material até 30Km.</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</si>
  <si>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</si>
  <si>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</si>
  <si>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</si>
  <si>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</si>
  <si>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</si>
  <si>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</si>
  <si>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Adubação diferenciada em espécies vegetais de qualquer natureza.</t>
  </si>
  <si>
    <t>Adubação química com fórmula completa (NPK-10-10-10) em golas de árvore, inclusive limpeza e revolvimento de solo.</t>
  </si>
  <si>
    <t>Controle químico de espécies vegetais de qualquer natureza.</t>
  </si>
  <si>
    <t>Dendrocirurgia em espécies vegetais de qualquer natureza.</t>
  </si>
  <si>
    <t>Pincelamento em lesão de espécies vegetais de qualquer natureza.</t>
  </si>
  <si>
    <t>Retutoramento de espécies vegetais de qualquer natureza.</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</si>
  <si>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</si>
  <si>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</si>
  <si>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</si>
  <si>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Tratamento fitossanitário para o combate a seca de árvores, compreendendo: aplicação de fungicida e repelente e incorporação de materias para enriquecimento do solo, exclusive mão-de-obra.</t>
  </si>
  <si>
    <t>PJ 99 Diversos</t>
  </si>
  <si>
    <t>PJ 99.99 Diversos</t>
  </si>
  <si>
    <t>Contentor plástico para coleta de lixo domiciliar em polietileno (DIN) de 360l.  Fornecimento.</t>
  </si>
  <si>
    <t>Contentor plástico em polietileno, com duas rodas maciças de borracha, capacidade para 240 litros.  Fornecimento.</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</si>
  <si>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</si>
  <si>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Fitilho de nylon brancoredondo.  Fornecimento.</t>
  </si>
  <si>
    <t>Grampo de apoio em tubos de aço galvanizado (externa e internamente), com (1,20x1,36)m, formado por 2 tubos de 4" na vertical e 1 tubo de 2" e espessura de parede de 1/8" na horizontal, fixados por encaixe, com tratamento anticorrosivo e pintura.  Fornecimento e colocação.</t>
  </si>
  <si>
    <t>Jardineira tipo vaso "big pot", em concreto armado, com 2m de diâmetro e 1m de altura, inclusive pintura, presilhas com cabo de aço para tutoramento, carga, descarga e transporte.  Fornecimento.</t>
  </si>
  <si>
    <t>Papeleira plástica para vias e praças públicas em polietileno (DIN), capacidade para 50l, medindo (75,50x34,50x43,50)cm.  Fornecimento e colocação.</t>
  </si>
  <si>
    <t>Vaso plástico redondo, na cor terracota, cerâmica ou cinza, com diâmetro entre 30cm e 40cm e altura entre 30cm e 35cm, inclusive prato.  Fornecimento.</t>
  </si>
  <si>
    <t>Vaso plástico quadrado, na cor terracota, cerâmica ou cinza, com lados entre 34cm e 40cm e altura entre 28cm e 34cm, inclusive prato.  Fornecimento.</t>
  </si>
  <si>
    <t>Vaso plástico redondo, na cor terracota, cerâmica ou cinza, com diâmetro entre 41cm e 50cm e altura entre 36cm e 40cm, inclusive prato.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</si>
  <si>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</si>
  <si>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</si>
  <si>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PT 05 Pinturas</t>
  </si>
  <si>
    <t>PT 05.05 Remoção de Pinturas</t>
  </si>
  <si>
    <t>Remoção de caiação existente ou pintura a gesso e cola.</t>
  </si>
  <si>
    <t>Remoção de pintura plástica, PVA e semelhantes.</t>
  </si>
  <si>
    <t>Remoção de pintura a óleo, pintura alquídica e vernizes.</t>
  </si>
  <si>
    <t>PT 05.10 Pinturas Minerais sobre Paredes e Tetos</t>
  </si>
  <si>
    <t>Caiação interna ou externa sobre revestimento liso, com adição de fixador, com 1 demão.</t>
  </si>
  <si>
    <t>Caiação interna ou externa sobre revestimento liso, com adoção de fixador, com 2 demãos.</t>
  </si>
  <si>
    <t>Caiação interna ou externa sobre revestimento liso, com adoção de fixador, com 3 demãos.</t>
  </si>
  <si>
    <t>Pintura com nata de cimento, 1 demão, após limpeza da área.</t>
  </si>
  <si>
    <t>PT 05.15 Pinturas a Base de PVA, PVC e Acrílico sobre Paredes e Tetos</t>
  </si>
  <si>
    <t>Preparo de superfícies novas, com revestimento liso, inclusive raspagem, limpeza, demão de impermeabilizante, de massa corrida plástica e lixamento.</t>
  </si>
  <si>
    <t>Preparo de superfície interna ou externa de revestimento liso, inclusive demão de impermeabilizante selador, com 2 demãos de massa acrílica e lixamentos necessários.</t>
  </si>
  <si>
    <t>Pintura com tinta plástica fosco aveludada à base de PVA, para interior, equivalente à Suvinil Latex ou similar, acabamento padrão, inclusive 2 demãos sobre a superfície preparada conforme o item PT 05.15.0050, exclusive este preparo.</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</si>
  <si>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</si>
  <si>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Pintura com tinta plástica fosco aveludada à base de PVA, para interior, equivalente à Suvinil Latex ou similar, inclusive demão de massa, lixamento e 2 demãos de acabamento.</t>
  </si>
  <si>
    <t>Pintura com tinta plástica acetinada à base de PVA, para exterior, equivalente à Super Concretina ou similar, inclusive raspagem, demão de impermeabilização e 2 demãos de acabamento.</t>
  </si>
  <si>
    <t>Pintura com tinta plástica acetinada à base de PVA, para exterior, equivalente à Coralmur ou similar, inclusive raspagem, demão de impermeabilizante e 2 demãos de acabamento.</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</si>
  <si>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</si>
  <si>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</si>
  <si>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Pintura com tinta Supercril ou similar, para interior e exterior, incolor ou colorida, em 2 demãos.  Fornecimento e colocação.</t>
  </si>
  <si>
    <t>Pintura com tinta acrílica base solvente na cor concreto para exterior sobre concreto com 1 demão de selador acrílico base água e 2 demãos de acabamento, inclusive lixamento.</t>
  </si>
  <si>
    <t>Uma demão adicional de acabamento nos serviços dos itens PT 05.15.0100, PT 05.15.0103 e PT 05.15.0106.</t>
  </si>
  <si>
    <t>Uma demão adicional de acabamento nos serviços do item PT 05.15.0109.</t>
  </si>
  <si>
    <t>Uma demão adicional de acabamento no serviço do item PT 05.15.0112.</t>
  </si>
  <si>
    <t>Uma demão adicional de acabamento no serviço do item PT 05.15.0150.</t>
  </si>
  <si>
    <t>Pintura com Liquibrilho ou similar, em 3 demãos, adicionado ou sobre PVA.</t>
  </si>
  <si>
    <t>Repintura com tinta plástica à base de PVA, equivalente a Suvinil Latex, para interior sobre superfície em bom estado e na cor existente, inclusive limpeza, leve lixamento com lixa fina e 1 demão de acabamento.</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</si>
  <si>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</si>
  <si>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</si>
  <si>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Preparo de superfícies novas, com revestimento liso, inclusive lixamento, limpeza, demão de impermeabilizante, demão de massa corrida a óleo e novo lixamento.</t>
  </si>
  <si>
    <t>Pintura interna com esmalte sintético equivalente a Duralack ou similar, acabamento de alta classe, sobre a superfície preparada conforme o item PT 05.20.0050, exclusive 2 lixamentos, 2 demãos de massa corrida, e 3 demãos de acabamento.</t>
  </si>
  <si>
    <t>Pintura com tinta alquídica esmaltada,  para interior, equivalente a Condo ou similar, acabamento alta classe, sobre a superfície preparada conforme o item PT 05.20.0050, exclusive este preparo, inclusive 3 lixamentos, 2 demãos de massa corrida e 3 de acabamento.</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</si>
  <si>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</si>
  <si>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Pintura interna em superfície com revestimento liso, a óleo brilhante, equivalente a Marveline ou Coral Óleo ou similar, inclusive lixamento, demão de impermeabilizante, demão de meia massa, lixa e 2 demãos de acabamento.</t>
  </si>
  <si>
    <t>Repintura interna ou externa, na cor existente, sobre revestimento liso em bom estado, com tinta a óleo brilhante Marveline ou Coral Óleo ou similar, inclusive lixamento e 2 demãos de acabamento.</t>
  </si>
  <si>
    <t>PT 05.25 Pinturas a Óleo e Alquídicos sobre Madeira</t>
  </si>
  <si>
    <t>Preparo de madeira nova, inclusive lixamento, limpeza, demão de impermeabilizante tipo verniz Knotting ou similar, 2 demãos de massa corrida, novo lixamento, demão de tinta primária tipo Nivelite ou Surfacer.</t>
  </si>
  <si>
    <t>Pintura interna sobre madeira, com esmalte sintético equivalente à Duralack ou similar, sobre superfície preparada conforme item PT 05.25.0050, exclusive este preparo, inclusive demão de tinta de base.</t>
  </si>
  <si>
    <t>Pintura interna ou externa sobre madeira com tinta esmaltada tipo Lagoline ou similar, sobre superfície preparada conforme item PT 05.25.0050, exclusive este, inclusive lixamento, demão de tinta primária tipo Surfacer e 2 demãos de acabamento de alta classe.</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</si>
  <si>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</si>
  <si>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Pintura interna ou externa sobre madeira, com esmalte sintético equivalente à Duralack ou similar, inclusive lixamento, demão de verniz isolante, de tinta de fundo e 2 demãos de acabamento.</t>
  </si>
  <si>
    <t>Pintura em madeira, com tinta Colorgin luminoso ou similar, em faixas.</t>
  </si>
  <si>
    <t>Pintura de rodapé com tinta a óleo brilhante equivalente a Marveline ou Coral óleo ou similar, inclusive 2 lixamentos, tinta isolante, massa e 2 demãos de acabamento.</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</si>
  <si>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</si>
  <si>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Pintura interna ou externa sobre madeira, com tinta a óleo brilhante equivalente a Marveline ou Coral Óleo ou similar, inclusive lixa, demão de tinta isolante, de meia massa e 2 demãos de acabamento.</t>
  </si>
  <si>
    <t>Pintura interna ou externa sobre madeira, com tinta a óleo brilhante equivalente a Marveline ou Coral Óleo ou similar, inclusive 2 demãos de acabamento sobre superfície preparada conforme o item PT 05.25.0050, exclusive este preparo.</t>
  </si>
  <si>
    <t>Pintura interna ou externa sobre madeira, com tinta a óleo brilhante auto seladora, fundo sintético fosco, inclusive lixamento e 2 demãos de acabamento.</t>
  </si>
  <si>
    <t>Repintura interna ou externa sobre madeira em bom estado na cor existente com tinta de base alquídica, semi-brilho, equivalente a Coralsint ou Super Lagomix ou fosco acetinado equivalente a Coralite ou similar, inclusive lixamento, limpeza e 2 demãos de acabamento.</t>
  </si>
  <si>
    <t>Repintura interna ou externa na cor existente sobre madeira em bom estado, com tinta esmaltada tipo Condor ou Lagoline ou similar, inclusive lixamento, limpeza e 2 demãos de acabamento.</t>
  </si>
  <si>
    <t>Repintura interna ou externa na cor existente sobre madeira em bom estado, com esmalte sintético Duralack ou similar, inclusive lixamento, limpeza e 2 demãos de acabamento.</t>
  </si>
  <si>
    <t>Repintura a base de Primer e esmalte sintético.</t>
  </si>
  <si>
    <t>PT 05.30 Envernizamento e Enceramento</t>
  </si>
  <si>
    <t>Enceramento de madeira, inclusive lixamento, demão de verniz isolante e 3 demãos de cera, cada qual seguida de abertura de brilho, a escova e flanela.</t>
  </si>
  <si>
    <t>Envernizamento de madeira com verniz Copal ou similar, para interior, inclusive lixamento, demão de verniz isolante, de anilina, e 1 demão de acabamento.</t>
  </si>
  <si>
    <t>Envernizamento de madeira com verniz Sparlack Cetol (cores) ou similar, para interior e exterior, inclusive lixamento, demão de verniz seladora, e 2 demãos de acabamento.</t>
  </si>
  <si>
    <t>Envernizamento de madeira com verniz a boneca, de Goma Laca ou similar, importada, dissolvida em álcool, inclusive lixamento e aplicação de sucessivas demãos de acabamento até a obtenção do brilho.</t>
  </si>
  <si>
    <t>Envernizamento de rodapés com verniz Copal ou similar, inclusive lixamento, 1 demão de verniz isolante de anilina, e 2 demãos de acabamento.</t>
  </si>
  <si>
    <t>Envernizamento de tijolos ou concreto, para interior, com verniz Carriage ou similar, inclusive lixamento e 2 demãos de acabamento.</t>
  </si>
  <si>
    <t>Pintura sobre concreto com uma demão de Primer e acabamento com 2 demãos de verniz acrílico pigmentado na cor concreto.</t>
  </si>
  <si>
    <t>Verniz acrílico incolor, em 3 demãos, aplicado sobre superfície lisa de concreto ou tijolo aparente, para interior.</t>
  </si>
  <si>
    <t>PT 05.35 Imunizantes</t>
  </si>
  <si>
    <t>Pintura com emulsão oleosa Separol ou similar, para desmoldagem de formas.</t>
  </si>
  <si>
    <t>Pintura imunizante sobre madeira com 1 demão Pentox ou similar.</t>
  </si>
  <si>
    <t>PT 05.40 Pintura a Óleo e Alquídico sobre Ferro</t>
  </si>
  <si>
    <t>Primer convertedor de ferrugem em fundo de proteção, (P.C.F) ou similar.  Fornecimento e aplicação com 2 demãos.</t>
  </si>
  <si>
    <t>Pintura interna ou externa sobre ferro, com tinta a óleo brilhante Marveline ou Coral Óleo ou similar, inclusive lixamento, limpeza e demão de tinta anti óxido Ferrolóide ou similar e 2 demãos de acabamento.</t>
  </si>
  <si>
    <t>Pintura interna ou externa sobre ferro, com tinta de base alquídica esmaltada brilhante, equivalente a Lagoline ou similar, inclusive lixamento, limpeza, desengorduramento, aplicação de zarcão de secagem rápida, cor laranja e 2 demãos de acabamento.</t>
  </si>
  <si>
    <t>Pintura interna ou externa sobre ferro, com esmalte sintético Duralack ou Lagomix ou similar, inclusive lixamento, limpeza, demão de zarcão de secagem rápida, cor laranja e 2 demãos de acabamento.</t>
  </si>
  <si>
    <t>Pintura interna ou externa sobre ferro, com tinta alquídica esmaltada Condor ou similar, inclusive lixamento, limpeza, demão de tinta anti óxido Ferrolack ou similar e 2 demãos de acabamento.</t>
  </si>
  <si>
    <t>Pintura interna ou externa sobre galvanizado com esmalte sintético, inclusive limpeza, desengorduramento, secagem, aplicação de 1 demão de Wash Primer ou similar e 2 demãos de acabamento.</t>
  </si>
  <si>
    <t>Repintura interna ou externa sobre ferro, com tinta a óleo brilhante Marveline ou Coral Óleo ou similar, inclusive lixamento, limpeza, demão de tinta anti óxido e 1 de acabamento.</t>
  </si>
  <si>
    <t>Repintura interna ou externa na cor existente, sobre ferro com superfície em bom estado, nas condições do item PT 05.40.0103.</t>
  </si>
  <si>
    <t>Repintura interna ou externa sobre ferro, inclusive lixamento, limpeza, demão de zarcão secagem rápida, cor laranja e outra de esmalte sintético Duralack ou similar.</t>
  </si>
  <si>
    <t>Repintura interna ou externa sobre ferro, inclusive lixamento, limpeza, demão de tinta anti óxido Ferrolóide ou similar e outra de tinta alquídica esmaltada Condor ou similar.</t>
  </si>
  <si>
    <t>PT 05.45 Marcação e Pintura de Quadra de Esporte</t>
  </si>
  <si>
    <t>Marcação de quadra de esporte com tinta látex à base de resina acrílica e pigmentos minerais, Viwacril Acrílico Piso ou similar, considerando a limpeza da superfície e 2 demãos de acabamento, medida pela área efetiva de pintura.</t>
  </si>
  <si>
    <t>Marcação de quadra de esporte, com tintura Supercril ou similar, em 2 demãos.  Medida pela área efetiva de pintura.</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</si>
  <si>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</si>
  <si>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</si>
  <si>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Pintura com tinta acrílica tipo rugoso com adição de quartzo equivalente a Viwacril-Sambódromo ou similar, sobre concreto ou asfalto, constando de 2 demãos.</t>
  </si>
  <si>
    <t>PT 05.55 Pinturas em Epóxi</t>
  </si>
  <si>
    <t>Pintura Epóxi, com preparo em massa Epóxi.</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</si>
  <si>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</si>
  <si>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</si>
  <si>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Pintura de poste de aço reto, de 3,50m, com 1 demão de tinta Primer ou similar e 2 demãos de tinta Alumilack ou similar.</t>
  </si>
  <si>
    <t>Pintura de poste de aço reto, de 4,5m até 6,0m, com 1 demão de tinta Primer ou similar e 2 demãos de tinta Alumilack ou similar.</t>
  </si>
  <si>
    <t>Pintura de poste de aço reto, de 7m até 9m, com 1 demão de tinta Primer ou similar e 2 demãos de tinta Alumilack ou similar.</t>
  </si>
  <si>
    <t>Pintura de poste de aço reto, de 10m até 15m, com 1 demão de tinta Primer ou similar e 2 demãos de tinta Alumilack ou similar.</t>
  </si>
  <si>
    <t>Pintura de poste de aço reto, de 16m até 20m, com 1 demão de tinta Primer ou similar e 2 demãos de tinta Alumilack ou similar.</t>
  </si>
  <si>
    <t>PT 05.65 Pinturas Antipichação</t>
  </si>
  <si>
    <t>Pintura externa antipichação sobre concreto ou aço em superfície preparada.  Exclusive o preparo.</t>
  </si>
  <si>
    <t>PT 10 Texturas</t>
  </si>
  <si>
    <t>PT 10.05 Texturas Acrílicas</t>
  </si>
  <si>
    <t>Textura acrílica cor branca, acabamento riscado, inclusive preparo da superfície.  Fornecimento e aplicação.</t>
  </si>
  <si>
    <t>RV Revestimentos</t>
  </si>
  <si>
    <t>RV 05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</si>
  <si>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</si>
  <si>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RV 05.05 Pastas</t>
  </si>
  <si>
    <t>Pasta de cimento branco.</t>
  </si>
  <si>
    <t>Pasta de cimento branco e cal, no traço 1:1.</t>
  </si>
  <si>
    <t>Pasta de cal.</t>
  </si>
  <si>
    <t>Pasta de cimento comum.</t>
  </si>
  <si>
    <t>Pasta de Gesso.</t>
  </si>
  <si>
    <t>RV 05.10 Argamassas</t>
  </si>
  <si>
    <t>Argamassa de cimento e areia, no traço 1:1.</t>
  </si>
  <si>
    <t>Argamassa de cimento e areia, no traço 1:1,5.</t>
  </si>
  <si>
    <t>Argamassa de cimento e areia, no traço 1:2.</t>
  </si>
  <si>
    <t>Argamassa de cimento e areia, no traço 1:3.</t>
  </si>
  <si>
    <t>Argamassa de cimento e areia, no traço 1:4.</t>
  </si>
  <si>
    <t>Argamassa de cimento e areia, no traço 1:5.</t>
  </si>
  <si>
    <t>Argamassa de cimento e areia, no traço 1:6.</t>
  </si>
  <si>
    <t>Argamassa de cimento e areia, no traço 1:8.</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</si>
  <si>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</si>
  <si>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Argamassa de cimento e areia no traço 1:3 e Sika Fix ou similar.</t>
  </si>
  <si>
    <t>Argamassa de cimento branco, cal e pó-de-mármore, no traço 1:1:3.</t>
  </si>
  <si>
    <t>Argamassa de cimento, cal e areia fina, no traço 1:3:5.</t>
  </si>
  <si>
    <t>Argamassa de cimento, cal e areia fina, no traço 1:3:8.</t>
  </si>
  <si>
    <t>Argamassa de cimento, cal, saibro e areia, no traço 1:2:4:4.</t>
  </si>
  <si>
    <t>Argamassa de cimento e terra preta de emboço, no traço 1:6.</t>
  </si>
  <si>
    <t>Argamassa de cimento e pó-de-pedra, no traço 1:3.</t>
  </si>
  <si>
    <t>Argamassa de cimento e pó-de-pedra, no traço 1:4.</t>
  </si>
  <si>
    <t>Argamassa de cimento e saibro, no traço 1:2.</t>
  </si>
  <si>
    <t>Argamassa de cimento e saibro, no traço 1:4.</t>
  </si>
  <si>
    <t>Argamassa de cimento e saibro, no traço 1:6.</t>
  </si>
  <si>
    <t>Argamassa de cimento e saibro, no traço 1:8.</t>
  </si>
  <si>
    <t>Argamassa de cimento, saibro e areia, no traço 1:2:2.</t>
  </si>
  <si>
    <t>Argamassa de cimento, saibro e areia, no traço 1:2:3.</t>
  </si>
  <si>
    <t>Argamassa de cimento, saibro e areia, no traço 1:3:3.</t>
  </si>
  <si>
    <t>Argamassa de cimento, saibro e areia, no traço 1:3:5.</t>
  </si>
  <si>
    <t>RV 05.15 Consolidações</t>
  </si>
  <si>
    <t>Consolidação de cimalhas em argamassa das fachadas das edificações.</t>
  </si>
  <si>
    <t>Recomposição e consolidação de elementos decorativos das fachadas - sobre-vergas.</t>
  </si>
  <si>
    <t>RV 10 Revestimento com Argamassa em Paredes e Tetos</t>
  </si>
  <si>
    <t>RV 10.05 Revestimento com Argamassa em Paredes e Tetos</t>
  </si>
  <si>
    <t>Chapisco de superfície de concreto ou alvenaria, com argamassa de cimento e areia no traço 1:3.</t>
  </si>
  <si>
    <t>Chapiscado (Revestimento) de cimento e areia no traço 1:3 peneirado, espessura de 9mm, aplicado sobre emboço existente.</t>
  </si>
  <si>
    <t>Chapisco em argamassa de cimento e areia no traço 1:3 em volume, aditivado com resina acrílica da Reax ou similar.</t>
  </si>
  <si>
    <t>Chapisco de superfície de concreto ou alvenaria, usando máquina manual, com argamassa de cimento e areia no traço 1:6.</t>
  </si>
  <si>
    <t>Emboço com argamassa de cimento e areia, no traço 1:1,5, com 1,50cm  de espessura, inclusive chapisco.</t>
  </si>
  <si>
    <t>Emboço com argamassa de cimento e areia, no traço 1:3, com 1,50cm de espessura, inclusive chapisco.</t>
  </si>
  <si>
    <t>Emboço com argamassa de cimento e areia, no traço 1:3 com Sikafix ou similar, na espessura de 2,50cm, inclusive chapisco.</t>
  </si>
  <si>
    <t>Emboço com argamassa de cimento e areia, no traço 1:4, com 1,50cm de espessura, inclusive chapisco.</t>
  </si>
  <si>
    <t>Revestimento interno, de 1 vez, emboço paulista, com argamassa de cimento, cal, saibro e areia fina no traço 1:4:4:4, com acabamento a camurça ou saco, com 2,50cm de espessura.</t>
  </si>
  <si>
    <t>Revestimento interno, de 1 vez, com argamassa de cimento e saibro no traço 1:6, com 2,50cm de espessura.</t>
  </si>
  <si>
    <t>Revestimento interno, de 1 vez, com argamassa de cimento e saibro no traço 1:8, com 2,50cm de espessura.</t>
  </si>
  <si>
    <t>Revestimento interno em massa única com argamassa de cimento e areia termotratada (Qualimassa ou similar) na espessura de 2cm sobre chapisco, exclusive este.</t>
  </si>
  <si>
    <t>Revestimento interno, em 2 massas, sendo o emboço com argamassa de cimento e saibro no traço 1:4 com espessura de 2,5cm e o reboco com massa especial branca ou similar, na espessura de 2mm.</t>
  </si>
  <si>
    <t>Revestimento externo, de 1 vez, com argamassa de cimento e terra preta de emboço no traço 1:4, com 3cm de espessura, inclusive chapisco.</t>
  </si>
  <si>
    <t>Revestimento externo, de 1 vez, com argamassa de cimento e terra preta de emboço no traço 1:6, com 3cm de espessura, inclusive chapisco.</t>
  </si>
  <si>
    <t>Revestimento externo, de 1 vez, com argamassa de cimento, saibro macio e areia fina no traço 1:2:2, com 3cm de espessura, inclusive chapisco.</t>
  </si>
  <si>
    <t>Revestimento externo (emboço), de 1 vez, com argamassa de cimento, saibro macio e areia peneirada no traço 1:3:3 com 3cm de espessura, inclusive chapisco.</t>
  </si>
  <si>
    <t>Revestimento externo, de 1 vez, com argamassa de cimento, saibro macio e areia fina no traço 1:5:2, com 3cm de espessura, inclusive chapisco.</t>
  </si>
  <si>
    <t>Revestimento externo em massa única com argamassa de cimento e areia termotratada (Qualimassa ou similar) na espessura de 3cm sobre chapisco, exclusive este.</t>
  </si>
  <si>
    <t>Revestimento externo com reboco tipo Rebotex com silicone ou similar, cor clara, na espessura de 3mm, sobre emboço existente.</t>
  </si>
  <si>
    <t>Revestimento externo com reboco tipo Massa Especial Externa Branca ou similar, cor clara, na espessura de 3mm, sobre emboço existente.</t>
  </si>
  <si>
    <t>Revestimento externo, em 2 massas, sobre superfície chapiscada, sendo o emboço com argamassa de cimento, saibro e areia no traço 1:3:3, e o reboco com cimento, cal hidratada em pó e areia fina no traço 1:3:5, com 3cm de espessura.</t>
  </si>
  <si>
    <t>Revestimento interno ou externo, de 1 vez, com argamassa de cimento, saibro macio e areia fina no traço 1:2:2, com 3cm de espessura.</t>
  </si>
  <si>
    <t>Revestimento interno ou externo, de 1 vez, com argamassa de cimento, saibro macio e areia fina no traço 1:3:3, com 3cm de espessura.</t>
  </si>
  <si>
    <t>Revestimento externo, em 2 massas, sobre superfície chapiscada, sendo o emboço com argamassa de cimento, saibro e areia no traço 1:2:2, e o reboco com argamassa Rebotex com silicone ou similar, com 3cm de espessura.</t>
  </si>
  <si>
    <t>Revestimento com nata de cimento e adesivo aplicado uniformemente sobre superfície de azulejo, pastilha ou cerâmica, alisada a colher e lixada.</t>
  </si>
  <si>
    <t>Reboco interno com massa especial interna branca ou similar na espessura de 2mm.</t>
  </si>
  <si>
    <t>Regularização com argamassa de cimento e areia, com 2cm de espessura no traço 1:3.</t>
  </si>
  <si>
    <t>Moldura externa executada no perímetro das esquadrias com argamassa de ciemnto, saibro macio e areia fina no traço 1:3:3, com largura de 10cm e espessura de 1,5cm.</t>
  </si>
  <si>
    <t>RV 10.10 Revestimento com Azulejos</t>
  </si>
  <si>
    <t>Revestimentos de azulejos brancos, (15x15)cm, qualidade extra, inclusive a superfície chapiscada, emboçada com argamassa de cimento e saibro no traço 1:8, juntas corridas, com 2mm, assentes com nata de cimento comum e rejuntadas com pasta de cimento branco.</t>
  </si>
  <si>
    <t>Revestimentos de azulejos brancos, (15x15)cm, 1ª qualidade, inclusive a superfície chapiscada, emboçada com argamassa de cimento e saibro no traço 1:8, juntas corridas ou alternadas, assentes com nata de cimento comum e rejuntadas com pasta de cimento branco.</t>
  </si>
  <si>
    <t>Revestimentos de azulejos de cor, (15x15)cm, qualidade extra, inclusive a superfície chapiscada, emboçada com argamassa de cimento e saibro no traço 1:8, juntas corridas, com 2mm, assentes com nata de cimento comum e rejuntadas com pasta de cimento branco.</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</si>
  <si>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</si>
  <si>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</si>
  <si>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Painel decorativo em mosaico de cerâmica, assente com argamassa Ciment-Cola sobre base devidamente nivelada e rejuntado com rejunte da Quartzolit ou similar, inclusive elaboração do projeto artístico.</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</si>
  <si>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</si>
  <si>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Revestimento de paredes com cerâmica Cecrisa ou similar, linha mosaico na cor branca, de (10x10)cm, inclusive superfície chapiscada e assentes com argamassa de cimento, saibro e areia no traço1:3:3, rejuntadas com cimento branco e corante.</t>
  </si>
  <si>
    <t>Revestimento de paredes com cerâmica Cecrisa ou similar, de (10x10)cm, inclusive superfície chapiscada e assentes com argamassa de cimento, saibro e areia no traço 1:3:3, rejuntadas com cimento branco e corante.</t>
  </si>
  <si>
    <t>Revestimento de paredes com cerâmica Gail, coleção natural ou similar, de (11,60x11,60x0,09)cm, assentes com argamassa de cimento, cal e areia no traço 1:3:5, juntas reentrantes de 1cm de largura.</t>
  </si>
  <si>
    <t>Revestimento de paredes com cerâmica Gail, coleção natural ou similar, de (24x11,60x0,09)cm, assentes com argamassa de cimento, cal e areia no traço 1:3:5, juntas reentrantes de 1cm de largura.</t>
  </si>
  <si>
    <t>Revestimento de paredes com cerâmica Portobello ou similar, linha Vitreaux, de (7,5x7,5)cm, inclusive assentamento e rejunte com cimento branco e corante.</t>
  </si>
  <si>
    <t>Revestimento de parede com cerâmica Portobello ou similar, linha Prisma, de (7,5x7,5)cm, inclusive a superfície chapiscada e emboçada com argamassa de cimento, saibro e areia no traço 1:3:3, assentadas e reajuntadas com pasta de cimento branco e corante.</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</si>
  <si>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</si>
  <si>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</si>
  <si>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Revestimento com pastilha de porcelana de (4x4)cm, Jatobá de 1ª qualidade referência JR-3204 ou similar, inclusive chapisco, emboço com argamassa de cimento, areia e saibro no traço 1:2:2, assentes e rejuntadas com nata de cimento branco.  Fornecimento e assentamento.</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</si>
  <si>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</si>
  <si>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</si>
  <si>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</si>
  <si>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Revestimento com pastilha de vidro Murvi, referência E-42, (2x2)cm, inclusive a superfície chapiscada, emboçada com argamassa de cimento e saibro no traço 1:4, assentadas e rejuntadas com pasta de cimento branco.  Fornecimento e assentamento.</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</si>
  <si>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</si>
  <si>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</si>
  <si>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</si>
  <si>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Revestimento com pastilha de vidro VitroColori ou similar, nas cores azul e branco, (5x5)cm, inclusive a superfície chapiscada, emboçada com argamassa de cimento e saibro no traço 1:4, assentadas e rejuntadas com pasta de cimento branco.  Fornecimento e assentamento.</t>
  </si>
  <si>
    <t>Revestimento com pastilhas cerâmicas foscas, (2,5x2,5)cm, inclusive a superfície chapiscada, emboçada com argamassa de cimento e saibro no traço 1:4, assentadas e rejuntadas com pasta de cimento branco.</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</si>
  <si>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</si>
  <si>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</si>
  <si>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Chapa de Celotex ou similar, nas dimensões de (1,22 x 2,44)m - 2,98m², espessura de 12mm.  Fornecimento.</t>
  </si>
  <si>
    <t>Chapa de Duratex ou similar, nas dimensões de (1,22 x 2,75)m - 3,36m², lisa, espessura de 3,2mm.  Fornecimento.</t>
  </si>
  <si>
    <t>Chapa de Duratex ou similar, nas dimensões de (1,22 x 2,75)m - 3,36m², espessura de 3mm, perfurado. Fornecimento.</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</si>
  <si>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</si>
  <si>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</si>
  <si>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Chapim ou espelho de mármore branco com (3x12 a 18)cm, com 2 polimentos, assentes com argamassa de cimento, saibro e areia no traço 1:2:2 e nata de cimento.</t>
  </si>
  <si>
    <t>Peitoril de Mármore Branco Nacional, de (2x18)cm, com 2 polimentos, assentes com argamassa de cimento, saibro e areia no traço 1:2:2 e nata de cimento.</t>
  </si>
  <si>
    <t>RV 10.30 Forros</t>
  </si>
  <si>
    <t>Chapa em MDF, na cor branca, uma face, madindo 2750 x 1840 x 6mm. Fornecimento e colocação</t>
  </si>
  <si>
    <t>Forro de gesso estafe, em placas fundidas na obra, presas com 6 esbirros de sisal embebidos em nata de gesso, inclusive rejunte das placas e exclusive o emprego de andaimes. Fornecimento e colocação.</t>
  </si>
  <si>
    <t>Forro falso de gesso, com placas pré-moldadas, de (60x60)cm, de encaixe, presas com 4 tirantes de arame e rejuntadas, exclusive o emprego de andaimes.  Fornecimento e colocação.</t>
  </si>
  <si>
    <t>Forro de placas Fibraroc ou similar, de fabricação Eucatex ou similar, sobre perfis de ferro branco, suspensos por tirante.  Fornecimento e colocação.</t>
  </si>
  <si>
    <t>Forro em réguas de madeira aparelhada, macho / fêmea, com (1x10)cm, pregados em sarrafos de madeira aparelhada, de (2x10)cm, espaçados de 50cm.  Fornecimento e colocação.</t>
  </si>
  <si>
    <t>Forro em madeira tipo colméia, pregado em sarrafos de madeira aparelhada, de (2x10)cm, espaçadas de 50cm.  Fornecimento e colocação, inclusive envernizamento.</t>
  </si>
  <si>
    <t>Forro em placa de PVC, na cor branca ou gelo, apoiado em perfis metálicos, presos ao teto por tirantes de arame.  Fornecimento e colocação.</t>
  </si>
  <si>
    <t>RV 10.35 Venezianas Verticais de Fachada em Fibro-Cimento (Brise Soleil)</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</si>
  <si>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</si>
  <si>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</si>
  <si>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Veneziana vertical (brise soleil) de chapa de alumínio, com 1,2mm de espessura, aparafusadas e medida pela área colocada. Fornecimento e colocação.</t>
  </si>
  <si>
    <t>RV 10.45 Revestimento de Fórmica e Melamínico</t>
  </si>
  <si>
    <t>Revestimento de fórmica brilhante, de 1mm de espessura, sobre peças de madeira amplas, como portas, mesas, armários e prateleiras fundas.</t>
  </si>
  <si>
    <t>Revestimento de fórmica texturizada, de 1,3mm de espessura, em paredes, sobre revestimento lixado e escovado.</t>
  </si>
  <si>
    <t>Revestimento em painéis MRX-SMEL, melamínicos autoportantes, para uso sobre lâminas de chumbo, em salas radiológicas com sistema de estanqueidade dos Raios X e Gama.</t>
  </si>
  <si>
    <t>RV 10.50 Revestimentos Especiais</t>
  </si>
  <si>
    <t>Recomposição de revestimento externo de pó-de-pedra, cimento portland e cal hidratada com adição de Rhopopás para consolidação.</t>
  </si>
  <si>
    <t>Revestimento com barita fina e grossa, inclusive emboço na parede e exclusive chapisco.</t>
  </si>
  <si>
    <t>Revestimento em paredes, em chapas de Duraplac ou Eucatex ou similar, de 3 mm de espessura, sobre base existente.  Fornecimento e colocação.</t>
  </si>
  <si>
    <t>Revestimento de filme vinílico com 0,5mm de espessura, conforme projeto.  Fornecimento.</t>
  </si>
  <si>
    <t>Revestimento de paredes com lençol de chumbo, 1mm de espessura, inclusive adesivos, solventes, parafusos, bucha e obturações de perfurações.  Fornecimento e instalação.</t>
  </si>
  <si>
    <t>Revestimento de paredes com lençol de chumbo, 2mm de espessura, inclusive adesivos, solventes, parafusos, bucha e obturações de perfurações.  Fornecimento e instalação.</t>
  </si>
  <si>
    <t>Revestimento de paredes com lençol de chumbo, 3mm de espessura, inclusive adesivos, solventes, parafusos, bucha e obturações de perfurações.  Fornecimento e instalação.</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</si>
  <si>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</si>
  <si>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</si>
  <si>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</si>
  <si>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Base suporte, contrapiso ou camada regularizadora executada com argamassa de cimento e areia no traço 1:5, espessura de 1,5cm.</t>
  </si>
  <si>
    <t>Base suporte, contrapiso ou camada regularizadora executada com argamassa de cimento e areia no traço 1:5, espessura de 2cm.</t>
  </si>
  <si>
    <t>Base suporte, contrapiso ou camada regularizadora executada com argamassa de cimento e areia no traço 1:5, espessura de 2,5cm.</t>
  </si>
  <si>
    <t>Base suporte, contrapiso ou camada regularizadora executada com argamassa de cimento e areia no traço 1:5, espessura de 3cm.</t>
  </si>
  <si>
    <t>Base suporte, contrapiso ou camada regularizadora executada com argamassa de cimento e areia no traço 1:5, espessura de 3,5cm.</t>
  </si>
  <si>
    <t>Base suporte ou contrapiso, executado com concreto magro, na espessura de 5cm, no traço 1:3:3, em volume, com juntas formando quadros de (1x1)m, com sarrafos de madeira serrada, incorporados, inclusive preparo do terreno, compactação do solo à maço.</t>
  </si>
  <si>
    <t>Camada de brita 1, com espessura estimada em 3cm, espalhada manualmente.</t>
  </si>
  <si>
    <t>Piso cimentado, acabamento áspero ou liso, com 1,5cm de espessura, com argamassa de cimento e areia no traço 1:3, sobre base existente.</t>
  </si>
  <si>
    <t>Piso cimentado com corante, acabamento áspero ou liso, com 1,5cm de espessura, com argamassa de cimento e areia no traço 1:3, sobre base existente.</t>
  </si>
  <si>
    <t>Piso cimentado, acabamento áspero ou liso, com juntas batidas formando quadros, com 1,5cm de espessura, com argamassa de cimento e areia no traço 1:3, alisado à colher, sobre base existente.</t>
  </si>
  <si>
    <t>Piso cimentado impermeável, com 1,5cm de espessura, com argamassa de cimento e areia no traço 1:3 e impermeabilizante tipo Sika 1 ou similar, alisado à colher, sobre base existente.</t>
  </si>
  <si>
    <t>Rodapé de cimento sobre alvenaria em osso, com (7x2)cm.</t>
  </si>
  <si>
    <t>RV 15.10 Recomposição de Piso Cimentado</t>
  </si>
  <si>
    <t>Recomposição de piso cimentado, com argamassa de cimento e areia no traço 1:3, com 2cm de espessura, inclusive apicoamento do piso existente.</t>
  </si>
  <si>
    <t>Recomposição de piso de concreto simples com resistência de 11MPa, com 8cm de espessura, inclusive demolição com equipamento de ar comprimido do piso existente.</t>
  </si>
  <si>
    <t>RV 15.15 Pisos Cerâmicos</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</si>
  <si>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</si>
  <si>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</si>
  <si>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</si>
  <si>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</si>
  <si>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Piso em mosaico de azulejos de várias origens, com argamassa de cimento e areia, no traço 1:3, sobre base já existente.</t>
  </si>
  <si>
    <t>Revestimento de piso, com cerâmica (20x20)cm, Cecrisa linha Stadium Jenel WH ou similar, assentes sobre superfícies osso com argamassa de cimento, saibro e areia no traço 1:2:3, rejuntados com cimento branco e corante.</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</si>
  <si>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</si>
  <si>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</si>
  <si>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</si>
  <si>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</si>
  <si>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</si>
  <si>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</si>
  <si>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Assentamento de lajões ou placas de granito em calçadas de logradouros ou superfícies niveladas, com rejuntamento de argamassa de cimento e areia, no traço 1:3, exclusive o fornecimento das pedras.</t>
  </si>
  <si>
    <t>Capa degrau de Mármore Branco Nacional de (3x28)cm, com 1 polimento, assentes com recobrimento de nata de cimento sobre argamassa de cimento, saibro e areia no traço 1:2:2.</t>
  </si>
  <si>
    <t>Granito rústico em placas de (50x50)cm, espessura de 3 a 4cm, com corte manual. Fornecimento.</t>
  </si>
  <si>
    <t>Placa de granito Cinza Andorinha, sem acabamento, com espessura de 2cm, para forração de piso.  Fornecimento.</t>
  </si>
  <si>
    <t>Piso de  placas de Mármore Branco Nacional, com 2 polimentos, assentes com recobrimento de nata de cimento, saibro e areia no traço 1:2:2.</t>
  </si>
  <si>
    <t>Revestimento com granito Capão Bonito, em placa de 2cm de espessura, acabamento polido, assentado sobre terreno nivelado, argamassa de cimento e areia no traço 1:3.  Fornecimento e colocação.</t>
  </si>
  <si>
    <t>Revestimento com granito Capão Bonito, em placa de 2cm de espessura, acabamento apicoado, assentado sobre terreno nivelado, argamassa de cimento e areia no traço 1:3.  Fornecimento e colocação.</t>
  </si>
  <si>
    <t>Revestimento de granito Cinza Andorinha, com acabamento serrado, para piso, em placas de (150x60x3)cm.  Fornecimento.</t>
  </si>
  <si>
    <t>Revestimento de granito Cinza Andorinha, com acabamento serrado, para rodapé, com 7cm de altura e 2cm de espessura.  Fornecimento.</t>
  </si>
  <si>
    <t>Revestimento com granito Cinza levigado, em placa de (40x40)cm, com 3cm de espessura, assentado sobre base existente, com argamassa de cimento e areia no traço de 1:3.  Fornecimento e colocação.</t>
  </si>
  <si>
    <t>Revestimento com granito Cinza flameado, em placa de (40x40)cm, com 3cm de espessura, assentado sobre base existente, com argamassa de cimento e areia no traço de 1:3.  Fornecimento e colocação.</t>
  </si>
  <si>
    <t>Revestimento com granito Cinza serrado e face natural, em placa de (40x40)cm classificado, com 3cm de espessura, assentado sobre base existente, com argamassa de cimento e areia no traço de 1:3.  Fornecimento e colocação.</t>
  </si>
  <si>
    <t>Revestimento com granito Juparaná, em placa de (40x40)cm com 2cm de espessura, acabamento polido, para piso, assentes sobre argamassa de cimento, saibro e areia no traço 1:2:2.  Fornecimento e colocação.</t>
  </si>
  <si>
    <t>Revestimento com granito Rosa flameado, em placa de (40x40)cm, com 3cm de espessura, assentado sobre base existente, com argamassa de cimento e areia no traço de 1:3.  Fornecimento e colocação.</t>
  </si>
  <si>
    <t>Revestimento com granito Rosa levigado, em placa de (40x40)cm, com 3cm de espessura, assentado sobre base existente, com argamassa de cimento e areia no traço de 1:3.  Fornecimento e colocação.</t>
  </si>
  <si>
    <t>Revestimento com granito Rosa serrado e face natural, em placa de (40x40)cm classificado, com 3cm de espessura, assentado sobre base existente, com argamassa de cimento e areia no traço de 1:3.  Fornecimento e colocação.</t>
  </si>
  <si>
    <t>Rodapé de granito, boleado, com (10x2)cm.  Fornecimento e colocação.</t>
  </si>
  <si>
    <t>Soleira de granito com (15x3)cm, assente com recobrimento de nata de cimento sobre argamassa de cimento e areia, no traço 1:2.</t>
  </si>
  <si>
    <t>Soleira de Mármore Branco Nacional de (3x25)cm, com 2 polimentos, assentes com recobrimento de nata de cimento sobre argamassa de cimento, saibro e areia no traço 1:2:2.</t>
  </si>
  <si>
    <t>Soleira de  Mármore Branco Nacional de (3x13)cm, com 2 polimentos, assentes com recobrimento de nata de cimento sobre argamassa de cimento, saibro e areia no traço 1:2:2.</t>
  </si>
  <si>
    <t>Piso de granito apicoado Cinza Andorinha, sobre terreno nivelado, com argamassa de cimento e areia, no traço 1:3, sendo a peça de (40x40x3)cm.</t>
  </si>
  <si>
    <t>RV 15.25 Pisos de Concreto e Plaqueamento</t>
  </si>
  <si>
    <t>Camada impermeabilizadora de piso, de concreto simples, com 8cm de espessura no traço de 1:3:4, em volume, com impermeabilizante Sika 1 ou similar.</t>
  </si>
  <si>
    <t>Piso de concreto simples com resistencia de 15 MPa (traço em volume: 1:2 1/2:4), preparado em betoneira com 8cm de espessura, inclusive preparo manual do terreno.</t>
  </si>
  <si>
    <t>Piso de concreto simples, 8cm de espessura, com resistência característica à compressão de 18Mpa, formando quadrados de (1,50x1,50)m de junta serrada, exclusive preparo de terreno.</t>
  </si>
  <si>
    <t>Pátio de concreto, 8cm de espessura,no traço 1:3:3, em volume, formando quadros de (1,00x1,00)m, com sarrafos de madeira serrada, incorporados, exclusive preparo terreno.</t>
  </si>
  <si>
    <t>Pátio de concreto, 10cm de espessura no traço 1:2:3, em volume, formando quadros de (1,50x1,50)m, com sarrafos de madeira serrada, incorporados, exclusive preparo terreno.</t>
  </si>
  <si>
    <t>Pátio de concreto, 12cm de espessura no traço 1:2:2,5, em volume, formando quadros de (1,50x1,50)m, com sarrafos de madeira serrada, incorporados, exclusive preparo terreno.</t>
  </si>
  <si>
    <t>Pavimentação em placas de (40x80x10)cm, de concreto (fck=11MPa) com armação de tela Telcon Q-61 ou similar, junta 2cm, inclusive preparo do terreno.</t>
  </si>
  <si>
    <t>Pavimentação em placas de concreto Fck=15Mpa, medindo (40x80x10)cm, com armação de tela Telcon Q-61 ou similar, junta de 2cm, inclusive acabamento da placa no próprio concreto com desempenadora de aço e preparo do terreno.</t>
  </si>
  <si>
    <t>Pavimentação em placas de concreto Fck=18Mpa, medindo (40x80x10)cm, com armação de tela Telcon Q-61 ou similar, junta de 2cm, inclusive acabamento da placa no próprio concreto com desempenadora de aço e preparo do terreno.</t>
  </si>
  <si>
    <t>Revestimento com argamassa de cimento e areia no traço 1:4, Sikafix ou similar, com 2cm de espessura, inclusive chapisco.</t>
  </si>
  <si>
    <t>RV 15.30 Pisos de Marmorite e Outros</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</si>
  <si>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</si>
  <si>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</si>
  <si>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</si>
  <si>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</si>
  <si>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</si>
  <si>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</si>
  <si>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</si>
  <si>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</si>
  <si>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</si>
  <si>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Junta plástica (17x3)mm, para pisos contínuos.  Fornecimento e colocação.</t>
  </si>
  <si>
    <t>RV 15.38 Pisos de Alta Resistência</t>
  </si>
  <si>
    <t>Degrau de escada de argamassa granítica Korodur, na cor granítica, inclusive 3 polimentos.</t>
  </si>
  <si>
    <t>Degrau de escada de argamassa granítica Korodur, na cor preta, inclusive 3 polimentos.</t>
  </si>
  <si>
    <t>Piso de argamassa granítica Korodur-PL ou similar, com espessura de 0,8cm, na cor natural do cimento, inclusive base suporte em argamassa de cimento e areia no traço 1:3, espessura de 2,2cm, e 3 polimentos mecânicos.</t>
  </si>
  <si>
    <t>Piso de argamassa granítica Korodur-PL ou similar, com espessura de 0,8cm, na cor preta, inclusive base suporte em argamassa de cimento e areia no traço 1:3, espessura de 2,2cm, e polimentos mecânicos.</t>
  </si>
  <si>
    <t>Piso de argamassa granítica com agregados metálicos de alta dureza, Korodur-WH ou similar, com espessura de 0,8cm, na cor natural do cimento, inclusive contrapiso de cimento e areia no traço 1:3, espessura de 3,2cm, e acabamento anti-derrapante.</t>
  </si>
  <si>
    <t>Piso de argamassa granítica Korodur-PL ou similar, com espessura de 0,8cm, na cor vermelha, inclusive base suporte em argamassa de cimento e areia no traço 1:3, espessura de 2,2cm, junta plástica e polimentos mecânicos.</t>
  </si>
  <si>
    <t>Revestimento de placas Pré-moldadas, vibro prensadas, constituídas de agregados minerais moídos de alta resistência e cimento estrutural, nas dimensões de (40x40x03)cm, assentado sobre base existente.  Fornecimento e colocação.</t>
  </si>
  <si>
    <t>Rodapé de argamassa Korodur ou similar, com 10cm de altura, na cor natural do cimento, inclusive 3 polimentos.</t>
  </si>
  <si>
    <t>Rodapé de argamassa Korodur ou similar, com 10cm de altura, na cor preta, inclusive 3 polimentos.</t>
  </si>
  <si>
    <t>Rodapé de argamassa Korodur-WH ou similar, com 10cm de altura, na cor natural do cimento, acabamento desempenado.</t>
  </si>
  <si>
    <t>RV 15.40 Pisos Vinílicos</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</si>
  <si>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</si>
  <si>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</si>
  <si>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Piso vinílico nacional homogêneo, padrão "liso", nas dimensões de (30x30)cm, espessura de 2,0mm, inclusive adesivo e tratamento com cera de Uretano fortificado, tipo Paviflex - linha Chroma ou similar.  Fornecimento e colocação.</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</si>
  <si>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</si>
  <si>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Piso vinílico nacional homogêneo, padrão com "flash" ou "discretos veios", nas dimensões (30x30)cm, espessura: 3,2mm, inclusive adesivo e tratamento com cera de uretano fortificado, tipo Paviflex - linha intensity ou similar. Fornecimento e colocação.</t>
  </si>
  <si>
    <t>Suporte curvo e perfil de arremate para piso vinílico.  Fornecimento e colocação.</t>
  </si>
  <si>
    <t>Piso vinílico nacional homogêneo, padrão "liso", nas dimensões de (30x30)cm, espessura de 3,2mm, inclusive adesivo e tratamento com cera de uretano fortificado, tipo Paviflex - Linha Chroma ou similar. Fornecimento e colocação.</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</si>
  <si>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</si>
  <si>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Piso vinílico nacional heterogêneo, padrão "pigmentado", nas dimensões (2,00x20,00)m, espessura de 2,0mm, inclusive adesivo, tratamento com cera de uretano fortificado e juntas soldadas a quente, tipo Absolute - Linha Totalsafe ou similar. Fornecimento e colocação.</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</si>
  <si>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</si>
  <si>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</si>
  <si>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Piso vinílico nacional homogêneo anti-estático, dissipador de energia, padrão "mesclado", nas dimensões de (61x61)cm, espessura de 2,0mm, resistência de 5x(10) 8 - 1x(10) 9 ohms, composto de fibras condutivas de carbono tipo Pavifloor - linha Elite ou similar.</t>
  </si>
  <si>
    <t>Piso vinílico nacional homogêneo condutivo, padrão "liso", nas dimensões de (61x61)cm, espessura de 2,0mm, resistência de 2,5x(10)4 - 1x(10)6 ohms, composto de fibras condutivas de carbono, tipo Traffic ELS ou similar. Fornecimento e colocação.</t>
  </si>
  <si>
    <t>Cordão de solda para fusão a quente em juntas de pisos vinílicos flexíveis, tipo Absolute ou similar. Fornecimento e colocação.</t>
  </si>
  <si>
    <t>Testeira de resina de PVC nas dimensões de (50x43)mm, espessura: 3,2mm, tipo Paviflex ou similar. Fornecimento e colocação.</t>
  </si>
  <si>
    <t>RV 15.45 Carpetes</t>
  </si>
  <si>
    <t>Carpete de polipropileno, com filamento contínuo, construção Tufting, espessura total de 5mm, textura Bouclê Mescla, modelo Austin, na cor Sand 250, Tabacow ou similar.  Fornecimento.</t>
  </si>
  <si>
    <t>Carpete de polipropileno, com superfície em nylon Rhodianyl, construção Tufting, espessura total de 8mm, textura aveludada, modelo Grand Nylon Plus, na cor bege rosado 243, Tabacow ou similar.  Fornecimento.</t>
  </si>
  <si>
    <t>Forração de piso com carpete Carpete de fibra artificial sintética, com espessura de 4,5mm, Durafelti, São Carlos ou similar.</t>
  </si>
  <si>
    <t>Forração de piso com carpete de nylon, com 6mm de espessura, sobre base existente.</t>
  </si>
  <si>
    <t>Forração de piso com carpete de fibras de polipropileno e resinas sintéticas, agulhado vertical com relevo tipo Loop, 06 cores lisas, espessura de 5mm, peso 700g, em rolos de 2m de largura x 30m de comprimento.</t>
  </si>
  <si>
    <t>RV 15.50 Tapetes</t>
  </si>
  <si>
    <t>Tapete em rolo, anti-alérgico e anti-estático, com espessura de 6mm, Avanti ou similar, modelo Carpett PP3000, na cor castor 8502.  Fornecimento e colocação.</t>
  </si>
  <si>
    <t>RV 15.55 Pisos de Madeira</t>
  </si>
  <si>
    <t>Chapim em madeira aparelhada com largura de 0,40m.  Fornecimento.</t>
  </si>
  <si>
    <t>Peças em madeira aparelhada de (120 x 35 x 3)cm, para forração de degraus.  Fornecimento.</t>
  </si>
  <si>
    <t>Piso em réguas de madeira aparelhada (tábua corrida), com 10cm de largura, 2cm de espessura, pregado sobre réguas do mesmo material, embutidas em contrapiso, inclusive este.</t>
  </si>
  <si>
    <t>Piso de tacos de madeira aparelhada, de (7 x 21)cm, pixados e incrustados com pedriscos, assentados em argamassa de cimento e saibro, traço 1:6, exclusive serviços de calafate.</t>
  </si>
  <si>
    <t>RV 15.57 Piso em Ladrilho Hidráulico</t>
  </si>
  <si>
    <t>Piso em ladrilho hidráulico tratado 25 dados (20x20)cm, na cor cinza.  Fornecimento, assentamento e tratamento.</t>
  </si>
  <si>
    <t>RV 15.60 Pisos de Pedra Portuguesa</t>
  </si>
  <si>
    <t>Pedra Portuguesa.  Fornecimento.</t>
  </si>
  <si>
    <t>Piso de pedra portuguesa, conforme item RV 15.60.0150, incluindo base de concreto magro de 3cm de espessura.</t>
  </si>
  <si>
    <t>Piso de pedra portuguesa, assentado sobre mistura de cimento e saibro no traço 1:5, inclusive acerto do terreno.  Fornecimento e colocação.</t>
  </si>
  <si>
    <t>Piso de pedra portuguesa, em desenho simples, com aproximadamente 25% de pedra preta, 25% de pedra vermelha e 50% de pedra branca, assentado sobre mistura de cimento e saibro no traço 1:5, inclusive acerto do terreno.  Fornecimento e colocação.</t>
  </si>
  <si>
    <t>Piso de pedra portuguesa, em desenho simples, com aproximadamente 40% de pedra preta e 60% de pedra branca, assentado sobre mistura de cimento e saibro no traço 1:5, inclusive acerto do terreno.  Fornecimento e colocação.</t>
  </si>
  <si>
    <t>Piso de pedra portuguesa branca e preta, em faixa assentada sobre mistura de cimento e saibro no traço 1:5, inclusive acerto do terreno.  Fornecimento e colocação.</t>
  </si>
  <si>
    <t>Piso de pedra portuguesa vermelha, em faixa assentada sobre mistura de cimento e saibro no traço 1:5, inclusive acerto de terreno.  Fornecimento e colocação.</t>
  </si>
  <si>
    <t>RV 15.65 Recomposição de Pedra Portuguesa</t>
  </si>
  <si>
    <t>Recomposição de pavimentação de pedra portuguesa, assentada com farofa de cimento e saibro no traço 1:5, inclusive fornecimento do material para rejuntamento e exclusive a pedra.</t>
  </si>
  <si>
    <t>RV 15.70 Pisos de Borracha</t>
  </si>
  <si>
    <t>Piso de borracha, em rolo de 1,40m de largura, superfície Grão de Arroz, espessura de 3,0mm, na cor preta, Mercur ou similar.  Fornecimento e colocação.</t>
  </si>
  <si>
    <t>Piso de Plurigoma ou similar, pastilhado, de 3mm de espessura, placas de (50x50)cm, sobre base existente, com colocação.</t>
  </si>
  <si>
    <t>RV 15.75 Pisos de Ardósia</t>
  </si>
  <si>
    <t>Piso de ardósia ferrugem, em placas de (25x25)cm, inclusive argamassa de assentamento com espessura de 3cm.  Fornecimento e colocação.</t>
  </si>
  <si>
    <t>Piso de ardósia polida cinza, em placas de (40x40)cm, inclusive argamassa de assentamento com espessura de 3cm. Fornecimento e colocação.</t>
  </si>
  <si>
    <t>RV 15.80 Piso Elevado</t>
  </si>
  <si>
    <t>Piso elevado Dimopiso ou similar, em placas de (60x60)cm com espessura de 40mm, estruturado por suportes telescópicos com altura de 20cm, revestido com Paviflex ou similar.  Fornecimento e colocação.</t>
  </si>
  <si>
    <t>RV 15.85 Piso de  pedra São Thomé</t>
  </si>
  <si>
    <t>Piso de pedra São Thomé, em placas de (30x30)cm, (38x38)cm, (48x48)cm e (58x58)cm com espessura de 2cm, inclusive argamassa de assentamento com espessura de 3,0cm.  Fornecimento e colocação.</t>
  </si>
  <si>
    <t>RV 15.90 Pisos Sintéticos</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</si>
  <si>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</si>
  <si>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</si>
  <si>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</si>
  <si>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</si>
  <si>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</si>
  <si>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</si>
  <si>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</si>
  <si>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Piso de alerta em placas marmorizadas vibro-prensadas, Tecnogran ou similar, com acabamento rústico, na cor cinza, inclusive contrapiso com espessura de 3cm.  Fornecimento e colocação.</t>
  </si>
  <si>
    <t>Piso de alerta em placas marmorizadas vibro-prensadas, Tecnogran ou similar, com acabamento rústico, na cor vermelha, inclusive contrapiso com espessura de 3cm.  Fornecimento e colocação.</t>
  </si>
  <si>
    <t>Piso de sinalização porcelanato linha ARQTEC Go ou Stop, Eliane ou similar, na cor Amarela, com peças de 25 x 25cm.  Fornecimento e assentamento.</t>
  </si>
  <si>
    <t>Piso de sinalização porcelanato linha ARQTEC Go ou Stop, Eliane ou similar, na cor Azul, com peças de 25 x 25cm.  Fornecimento e assentamento.</t>
  </si>
  <si>
    <t>RV 20 Acabamento em Superfície de Concreto</t>
  </si>
  <si>
    <t>RV 20.05 Acabamento em Superfície de Concreto</t>
  </si>
  <si>
    <t>Acabamento de pedreiro em superfície de concreto projetado.</t>
  </si>
  <si>
    <t>Estucamento de concreto aparente sendo a argamassa de cimento, cal e areia fina no traço 1:3:5, com espessura de 2mm, sobre superfície limpa.</t>
  </si>
  <si>
    <t>Recomposição de camada de capeamento de concreto de pequenas espessuras em serviços de recuperação estrutural, exclusive o material.</t>
  </si>
  <si>
    <t>RV 25 Revestimentos Acústicos e Térmicos</t>
  </si>
  <si>
    <t>RV 25.05 Isolamento Térmico</t>
  </si>
  <si>
    <t>Placa de isopor com 30mm de espessura.  Fornecimento.</t>
  </si>
  <si>
    <t>RV 25.10 Isolamento Acústico</t>
  </si>
  <si>
    <t>Forro acústico Armstrong ou similar, tipo Cirrus RH 70, de (625x625)mm, perfil Javelin, para áreas superiores a 100m2, exclusive despesas com andaimes, fretes e estruturas auxiliares.  Fornecimento e colocação.</t>
  </si>
  <si>
    <t>Forro acústico Armstrong ou similar, tipo Fine Fissured RH 90 Tegular, de (625x625)mm, perfil Javelin, para áreas superiores a 100m2, exclusives despesas com andaimes, fretes e estruturas auxiliares.  Fornecimento e colocação.</t>
  </si>
  <si>
    <t>Forro acústico, em gesso cartonado, exclusive materiais de acabamento, despesas com andaimes e transporte.  Fornecimento e colocação.</t>
  </si>
  <si>
    <t>Lã de vidro com  espessura de 1".  Fornecimento.</t>
  </si>
  <si>
    <t>Painel Wall (Fibrowall) ou similar, para uso em alvenaria, em lã de vidro, na espessura de 40mm, com chapa nas dimensões de (1,20x2,10)m, na cor natural e elevação FW1 (painel cego).  Fornecimento.</t>
  </si>
  <si>
    <t>Painel Wall (Fibrowall) ou similar, para uso em piso, em lã de vidro, maciço, na espessura de 40mm, com chapa nas dimensões de (1,20x2,50)m, na cor natural e elevação FW1 (painel cego).  Fornecimento.</t>
  </si>
  <si>
    <t>Revestimento de paredes, 25mm de espessura, da Climatex ou similar.  Fornecimento e colocação.</t>
  </si>
  <si>
    <t>Revestimento acustíco em espuma de polioretano 35mm de espessura, Sonex ou similar, na cor grafite. Fornecimento e colocação.</t>
  </si>
  <si>
    <t>RV 30 Rodapés, Rodameios e Rodatetos</t>
  </si>
  <si>
    <t>RV 30.05 Rodapés</t>
  </si>
  <si>
    <t>Rodapé de ardósia cinza polida, com 7 cm de altura, assente em pasta de cimento.  Fornecimento e colocação.</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</si>
  <si>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</si>
  <si>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Rodapé cerâmico com 10 cm de altura, assente em pasta de cimento.  Fornecimento e colocação.</t>
  </si>
  <si>
    <t>Rodapé de madeira aparelhada, com seção de (5 x 2)cm, pregado em tacos embutidos na alvenaria.</t>
  </si>
  <si>
    <t>Rodapé de madeira aparelhada, com seção de (7 x 2)cm, pregado em tacos embutidos na alvenaria.</t>
  </si>
  <si>
    <t>Rodapé de PVC tipo "plano" ou "curvo", h = 7,5cm, para pisos vinílicos, tipo Paviflex ou similar. Fornecimento e colocação.</t>
  </si>
  <si>
    <t>Rodapé de PVC tipo hospitalar, "plano" e "curvo", h = 7,5cm, para pisos vinílicos, tipo Paviflex ou similar. Fornecimento e colocação.</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</si>
  <si>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</si>
  <si>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Serviços Complementares</t>
  </si>
  <si>
    <t>SC 05 Demolição, Remoção e Arrancamento</t>
  </si>
  <si>
    <t>SC 05.05 Demolição, Remoção e Arrancamento - Serviços Manuais</t>
  </si>
  <si>
    <t>Arrancamento de aparelhos de iluminação, inclusive lâmpadas.</t>
  </si>
  <si>
    <t>Arrancamento de aparelhos sanitários.</t>
  </si>
  <si>
    <t>Arrancamento de bancada de pia ou banca seca de até 1m de altura por até 0,80m de largura.</t>
  </si>
  <si>
    <t>Arrancamento de grades, gradis, alambrados, cercas e portões.</t>
  </si>
  <si>
    <t>Arrancamento de meios-fios, de granito ou concreto retos ou curvos, inclusive afastamento lateral dentro do canteiro de serviço.</t>
  </si>
  <si>
    <t>Arrancamento de paralelepípedos, inclusive afastamento lateral dentro do canteiro de serviço.</t>
  </si>
  <si>
    <t>Arrancamento de portas, janelas e caixilhos de ar condicionado ou outros.</t>
  </si>
  <si>
    <t>Arrancamento de tentos ou travessões, de granito ou concreto, inclusive afastamento lateral dentro do canteiro de serviço.</t>
  </si>
  <si>
    <t>Arrancamento de tubos de concreto e manilhas cerâmicas com diâmetro de 0,10m a 0,30m, inclusive empilhamento lateral dentro do canteiro de serviço.</t>
  </si>
  <si>
    <t>Arrancamento de tubos de concreto e manilhas cerâmicas com diâmetro de 0,40m a 0,60m, inclusive empilhamento lateral dentro do canteiro de serviço.</t>
  </si>
  <si>
    <t>Arrancamento de tubulação de ferro galvanizado, sem escavação ou rasgo em alvenaria.</t>
  </si>
  <si>
    <t>Demolição manual de alvenaria de pedra argamassada, inclusive empilhamento lateral dentro do canteiro de serviço.</t>
  </si>
  <si>
    <t>Demolição manual de alvenaria de pedra seca, inclusive empilhamento dentro do canteiro de serviço.</t>
  </si>
  <si>
    <t>Demolição manual de alvenaria de tijolos furados, inclusive empilhamento dentro do canteiro de serviço.</t>
  </si>
  <si>
    <t>Demolição manual de alvenaria de tijolos maciços inclusive empilhamento dentro do canteiro de serviço.</t>
  </si>
  <si>
    <t>Demolição manual de base suporte, contrapiso, camada regularizadora ou de assentamento de tacos, cerâmicas e azulejos, exclusive estes revestimentos.</t>
  </si>
  <si>
    <t>Demolição manual de concreto simples com empilhamento lateral dentro do canteiro do serviço.</t>
  </si>
  <si>
    <t>Demolição manual de concreto armado estando as peças em posição espacial sobre o terreno ou plano horizontal de trabalho, inclusive o empilhamento lateral dentro do canteiro.</t>
  </si>
  <si>
    <t>Demolição manual de concreto armado compreendendo pilares, vigas e lajes, em estrutura apresentando posição espacial, inclusive empilhamento lateral dentro do canteiro.</t>
  </si>
  <si>
    <t>Demolição de divisórias de placas de marmorite.</t>
  </si>
  <si>
    <t>Demolição de filme (película) de impermeabilização e respectiva tela de poliéster tipo Denver ou similar, Hey'di Cryl ou similar.</t>
  </si>
  <si>
    <t>Demolição manual de pavimentação de concreto asfaltico de 5cm de espessura.</t>
  </si>
  <si>
    <t>Demolição manual de pavimentação de macadame betuminoso, inclusive afastamento lateral dentro do canteiro de serviço.</t>
  </si>
  <si>
    <t>Demolição manual de piso de alta resistência tipo Marmorite, Oxicret, Korodur ou similar.</t>
  </si>
  <si>
    <t>Demolição manual de piso cimentado, exclusive a base de concreto, inclusive empilhamento lateral dentro do canteiro de serviço.</t>
  </si>
  <si>
    <t>Demolição manual de piso cimentado e da respectiva base de concreto, ou passeio de concreto, inclusive afastamento lateral dentro do canteiro de serviço.</t>
  </si>
  <si>
    <t>Demolição de piso de ladrilho cerâmico, inclusive argamassa do contrapiso com até 5cm de espessura.</t>
  </si>
  <si>
    <t>Demolição de revestimento em argamassa de cal e areia ou cimento e saibro.</t>
  </si>
  <si>
    <t>Demolição de revestimento em azulejos, cerâmicas, mármores ou lambris.</t>
  </si>
  <si>
    <t>Demolição de revestimento em argamassa de cimento e areia em parede.</t>
  </si>
  <si>
    <t>Demolição de revestimento de argamassa de cimento e areia em reservatórios ou em superfícies de concreto, inclusive limpeza com escovão de aço, exclusive jato de água ou ar.</t>
  </si>
  <si>
    <t>Demolição de revestimento de soleiras, peitoris ou escadas.</t>
  </si>
  <si>
    <t>Demolição de rodapé de alta resistência, tipo Marmorite, Oxicret ou Korodur ou similar.</t>
  </si>
  <si>
    <t>Recolocação de tacos soltos usando pixe, pedrisco e argamassa de cimento e saibro no traço 1:6 com remoção de base existente.</t>
  </si>
  <si>
    <t>Remoção de armários, balcões construídos com compensado de madeira.</t>
  </si>
  <si>
    <t>Remoção de calhas e condutores.</t>
  </si>
  <si>
    <t>Remoção cuidadosa da camada de capeamento de concreto armado visando a exposição da armadura, usando cinzel e ponteiro.</t>
  </si>
  <si>
    <t>Remoção de cobertura de chapas onduladas de alumínio, medida em projeção horizontal, exclusive madeiramento.</t>
  </si>
  <si>
    <t>Remoção de cobertura de telhas de alumínio, exclusive suporte, estrutura ou madeiramento, medida pela projeção horizontal.</t>
  </si>
  <si>
    <t>Remoção de cobertura de telha colonial, medida em projeção horizontal, exclusive madeiramento.</t>
  </si>
  <si>
    <t>Remoção de cobertura de telha colonial, inclusive madeiramento, medido o conjunto em projeção horizontal.</t>
  </si>
  <si>
    <t>Remoção de cobertura de telha francesa, medida em projeção horizontal, exclusive madeiramento.</t>
  </si>
  <si>
    <t>Remoção de cobertura de telha francesa, inclusive madeiramento, medido o conjunto em projeção horizontal.</t>
  </si>
  <si>
    <t>Remoção de cobertura de telha de fibro-cimento convencional ondulada, medida em projeção horizontal, exclusive madeiramento.</t>
  </si>
  <si>
    <t>Remoção de cobertura de telha fibro-cimento, tipo calha 43 ou 49 ou similar, medida em projeção horizontal, exclusive o madeiramento.</t>
  </si>
  <si>
    <t>Remoção de cobertura de telha de fibro-cimento, tipo calha 43 ou 49 ou similar, medido o conjunto em projeção horizontal, inclusive madeiramento.</t>
  </si>
  <si>
    <t>Remoção de cobertura de telha fibro-cimento, tipo calha 90 ou metálica tipo Tekno ou similar, medida em projeção horizontal, exclusive madeiramento.</t>
  </si>
  <si>
    <t>Remoção de cobertura de telha de fibro-cimento, tipo calha 90, ou metálica tipo Tekno ou similar, medido o conjunto em projeção horizontal, inclusive madeiramento.</t>
  </si>
  <si>
    <t>Remoção de cobertura de telha de fibro-cimento convencional, ondulada, inclusive madeiramento medindo o conjunto em projeção horizontal.</t>
  </si>
  <si>
    <t>Remoção de divisórias de madeira, Eucatex, Duratex ou similar.</t>
  </si>
  <si>
    <t>Remoção cuidadosa de camada de proteção de impermeabilização.</t>
  </si>
  <si>
    <t>Retirada de impermeabilização flexível (asfalto, Igol, etc.), inclusive afastamento lateral, dentro do canteiro de serviço; exclusive camada de proteção.</t>
  </si>
  <si>
    <t>Remoção de forro de estuque.</t>
  </si>
  <si>
    <t>Remoção de forro de frisos de madeira, Eucatex ou similar ou tábuas, exclusive o engradamento.</t>
  </si>
  <si>
    <t>Remoção de frisos de assoalho.</t>
  </si>
  <si>
    <t>Remoção de leito filtrante.</t>
  </si>
  <si>
    <t>Remoção de madeiramento de cobertura de telhas francesas.</t>
  </si>
  <si>
    <t>Remoção manual de passeio de pedra portuguesa, inclusive farofa ou colchão de assentamento com até 5cm de espessura.</t>
  </si>
  <si>
    <t>Remoção manual de pavimentação de lajões de granito em passeio, inclusive farofa ou colchão de assentamento com até 5cm de espessura.</t>
  </si>
  <si>
    <t>Remoção manual de pavimentação tipo Blokret ou similar, inclusive farofa ou colchão de assentamento com até 5cm de espessura.</t>
  </si>
  <si>
    <t>Remoção de peitoris.</t>
  </si>
  <si>
    <t>Remoção de piso de tacos, inclusive argamassa do contrapiso até 5cm de espessura.</t>
  </si>
  <si>
    <t>Remoção de placas de revestimento Paviflex ou similar, inclusive a remoção do resíduo de cola com escovão de aço, espátula e/ou palha de aço.</t>
  </si>
  <si>
    <t>Remoção de tapete de nylon ou carpete colado no piso e retirada do resíduo de cola com espátula ou palha de aço.</t>
  </si>
  <si>
    <t>Remoção de tubulação de ferro fundido com diâmetro nominal de 50mm a 300mm, exclusive escavação e reaterro.</t>
  </si>
  <si>
    <t>Remoção de tubulação de ferro fundido com diâmetro nominal de 400mm a 600mm, exclusive escavação e reaterro.</t>
  </si>
  <si>
    <t>Remoção de tubulação de ferro fundido com diâmetro nominal de 700mm a 1200mm, exclusive escavação e reaterro.</t>
  </si>
  <si>
    <t>Remoção de tubo de concreto com diâmetro nominal acima de 1500mm.</t>
  </si>
  <si>
    <t>SC 05.10 Demolição e Arrancamento - Serviço com Equipamento</t>
  </si>
  <si>
    <t>Arrancamento de tampão de ferro fundido (tampa e colar).</t>
  </si>
  <si>
    <t>Demolição, com equipamento de ar comprimido, de passeio cimentado com espessura até 10cm, inclusive afastamento lateral dentro do canteiro de serviços.</t>
  </si>
  <si>
    <t>Demolição, com equipamento de ar comprimido, de pisos ou pavimento de concreto simples, inclusive afastamento lateral dentro de canteiro de serviços.</t>
  </si>
  <si>
    <t>Demolição, com equipamento de ar comprimido, de pavimentação de concreto simples, com 15cm de espessura, inclusive afastamento lateral dentro do canteiro de serviços.</t>
  </si>
  <si>
    <t>Demolição, com equipamento de ar comprimido, de pavimentação de concreto simples, com 20cm de espessura, inclusive afastamento lateral dentro do canteiro de serviços.</t>
  </si>
  <si>
    <t>Demolição, com equipamento de ar comprimido, de pisos ou pavimento de concreto armado, inclusive afastamento lateral dentro de canteiro de serviços.</t>
  </si>
  <si>
    <t>Demolição, com equipamento de ar comprimido, de pavimentação de concreto asfáltico, com 5cm de espessura, inclusive afastamento lateral dentro do canteiro de serviços.</t>
  </si>
  <si>
    <t>Demolição, com equipamento de ar comprimido, de pavimentação de concreto asfáltico, com 10cm de espessura, inclusive afastamento lateral dentro do canteiro de serviços.</t>
  </si>
  <si>
    <t>Demolição, com equipamento de ar comprimido, de pavimentação de concreto asfáltico, com 5cm de espessura, em faixas de até 1,20m de largura, inclusive afastamento lateral dentro do canteiro de serviços.</t>
  </si>
  <si>
    <t>Demolição, com equipamento de ar comprimido, de pavimentação de concreto asfáltico, com 10cm de espessura, em faixas de até 1,20m de largura, inclusive afastamento lateral dentro do canteiro de serviços.</t>
  </si>
  <si>
    <t>Demolição, com equipamento de ar comprimido, de massas de concreto simples, exceto pisos ou pavimentos, inclusive afastamento lateral dentro do canteiro de serviços.</t>
  </si>
  <si>
    <t>Demolição, com equipamento de ar comprimido, de massas de concreto armado, exceto pisos ou pavimentos, inclusive afastamento lateral dentro do canteiro de serviços.</t>
  </si>
  <si>
    <t>Demolição cuidadosa, com equipamento de ar comprimido, de concreto armado, visando à exposição ou retirada de armadura.</t>
  </si>
  <si>
    <t>SC 05.15 Retirada de Escombros</t>
  </si>
  <si>
    <t>Calha fechada, de tábuas de madeira serrada, com seção de (0,45 x 0,45)m, para descida de escombros, com aproveitamento da madeira 2 vezes, com colocação.</t>
  </si>
  <si>
    <t>Descida de escombros por calhas fechadas, de tábuas de Pinho de 3ª ou similar.</t>
  </si>
  <si>
    <t>Ensacamento e transporte de escombros em sacos plásticos, desde um pavimento elevado até o térreo, utilizando elevador.</t>
  </si>
  <si>
    <t>Ensacamento e transporte de escombros em sacos plásticos, desde um pavimento elevado até o térreo, utilizando a escada do prédio.</t>
  </si>
  <si>
    <t>SC 05.20 Apicoamento e Furação de Concreto</t>
  </si>
  <si>
    <t>Apicoamento manual de concreto, em superfícies horizontais (pisos), inclusive correção de falhas.</t>
  </si>
  <si>
    <t>Apicoamento manual de concreto, em superfícies horizontais (tetos), inclusive correção de falhas.</t>
  </si>
  <si>
    <t>Apicoamento manual de concreto, em superfícies verticais, inclusive correção de falhas.</t>
  </si>
  <si>
    <t>Furação de concreto, a ponteiro, tendo o furo de (5x5x7)cm.</t>
  </si>
  <si>
    <t>Furação de concreto, a ponteiro, tendo o furo (10x10x15)cm.</t>
  </si>
  <si>
    <t>Perfuração de concreto com perfuratriz pneumática.</t>
  </si>
  <si>
    <t>SC 10 Mão-de-Obra</t>
  </si>
  <si>
    <t>SC 10.05 Mão-de-Obra</t>
  </si>
  <si>
    <t>Ajudante de montador eletromecânico (inclusive encargos sociais).</t>
  </si>
  <si>
    <t>Arboricultor (inclusive encargos sociais).</t>
  </si>
  <si>
    <t>Armador de construção civil (inclusive encargos sociais).</t>
  </si>
  <si>
    <t>Bombeiro hidráulico (inclusive encargos sociais).</t>
  </si>
  <si>
    <t>Calceteiro (inclusive encargos sociais).</t>
  </si>
  <si>
    <t>Carpinteiro de forma (inclusive encargos sociais).</t>
  </si>
  <si>
    <t>Carpinteiro de esquadrias (inclusive encargos sociais).</t>
  </si>
  <si>
    <t>Eletricista (inclusive encargos sociais).</t>
  </si>
  <si>
    <t>Estucador (inclusive encargos sociais).</t>
  </si>
  <si>
    <t>Gesseiro (inclusive encargos sociais).</t>
  </si>
  <si>
    <t>Hortelão (inclusive encargos sociais).</t>
  </si>
  <si>
    <t>Jardineiro (inclusive encargos sociais).</t>
  </si>
  <si>
    <t>Ladrilheiro (inclusive encargos sociais).</t>
  </si>
  <si>
    <t>Marceneiro (inclusive encargos sociais).</t>
  </si>
  <si>
    <t>Marroeiro (inclusive encargos sociais).</t>
  </si>
  <si>
    <t>Marteleteiro (inclusive encargos sociais).</t>
  </si>
  <si>
    <t>Mecânico de hidráulica (inclusive encargos sociais).</t>
  </si>
  <si>
    <t>Mecânico de refrigeração (inclusive encargos sociais).</t>
  </si>
  <si>
    <t>Museólogo restaurador (inclusive encargos sociais).</t>
  </si>
  <si>
    <t>Operador de máquinas em construção civil (inclusive encargos sociais).</t>
  </si>
  <si>
    <t>Pedreiro (inclusive encargos sociais).</t>
  </si>
  <si>
    <t>Pintor (inclusive encargos sociais).</t>
  </si>
  <si>
    <t>Pintor de letras (inclusive encargos sociais).</t>
  </si>
  <si>
    <t>Rastilheiro (inclusive encargos sociais).</t>
  </si>
  <si>
    <t>Serralheiro (inclusive encargos sociais).</t>
  </si>
  <si>
    <t>Servente (inclusive encargos sociais).</t>
  </si>
  <si>
    <t>Soldador em construção civil (inclusive encargos sociais).</t>
  </si>
  <si>
    <t>SC 10.10 Serviços de Operação de Tráfego</t>
  </si>
  <si>
    <t>Operador de tráfego, nível ajudante, com todo o seu EPI, colete, capa, boné, apito, (inclusive encargos sociais).</t>
  </si>
  <si>
    <t>Operador de tráfego, nível júnior, com todo o seu EPI, colete, capa, boné, apito, (inclusive encargos sociais).</t>
  </si>
  <si>
    <t>Operador de tráfego, nível sênior, com todo o seu EPI, colete, capa, boné, apito, (inclusive encargos sociais).</t>
  </si>
  <si>
    <t>Auxiliar de Inspetor de Tráfego com experiência em serviço de operação de tráfego em rodovias, vias de trânsito rápido e arterial, por no mínimo, 01 (um) ano comprovável. EPIs e encargos sociais inclusos.</t>
  </si>
  <si>
    <t>Inspetor de Tráfego com experiência em serviço de operação de tráfego em rodovias, vias de trânsito rápido e arterial, por no mínimo, 02 (dois) anos comprováveis. EPIs e encargos sociais inclusos.</t>
  </si>
  <si>
    <t>Inspetor Geral de Tráfego com experiência em serviço de operação de tráfego em rodovias, vias de trânsito rápido e arterial por, no mínimo, 03 (três) anos comprováveis. EPIs e encargos sociais inclusos.</t>
  </si>
  <si>
    <t>Controlador de Tráfego. EPIs e encargos sociais inclusos.</t>
  </si>
  <si>
    <t>Controlador de Tráfego Motociclista. EPIs e encargos sociais inclusos.</t>
  </si>
  <si>
    <t>SC 15 Fornecimentos</t>
  </si>
  <si>
    <t>SC 15.05 Fornecimentos</t>
  </si>
  <si>
    <t>Água comercial.  Fornecimento, exclusive transporte.</t>
  </si>
  <si>
    <t>Aditivo de reciclagem para mistura asfáltica à quente AR-5.</t>
  </si>
  <si>
    <t>Areia grossa lavada, inclusive transporte ate 20Km. Fornecimento.</t>
  </si>
  <si>
    <t>Asfalto diluído tipo cura rápida CR-250.</t>
  </si>
  <si>
    <t>Barra chata de aço, de 1"x1/4".  Fornecimento.</t>
  </si>
  <si>
    <t>Cimento Portland, tipo 320, saco de 50Kg.  Fornecimento.</t>
  </si>
  <si>
    <t>Emulsão asfáltica catiônica, tipo ruptura média - RM-1C.</t>
  </si>
  <si>
    <t>Gel para plantio de espécies vegetais (polímero hidrorretentor). Fornecimento.</t>
  </si>
  <si>
    <t>Óleo combustível B1.  Fornecimento.</t>
  </si>
  <si>
    <t>Pó-de-pedra, inclusive transporte até 20km.  Fornecimento.</t>
  </si>
  <si>
    <t>Brita nº 0, inclusive transporte ate 20Km. Fornecimento.</t>
  </si>
  <si>
    <t>Brita  nº 1 ou 2, inclusive transporte ate 20Km. Fornecimento.</t>
  </si>
  <si>
    <t>Brita nº 3, inclusive transporte até 20Km. Fornecimento.</t>
  </si>
  <si>
    <t>Perfil "I" de aço carbono, padrão americano, de 8"x4".  Fornecimento.</t>
  </si>
  <si>
    <t>Saibro, inclusive transporte até 20Km.  Fornecimento.</t>
  </si>
  <si>
    <t>SC 15.10 Chapa de Aço para Passagem de Veículos</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</si>
  <si>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</si>
  <si>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</si>
  <si>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Eletrodo OK 46, diâmetro de 2,5mm.  Fornecimento.</t>
  </si>
  <si>
    <t>SC 20 Serviço de Solda e Corte</t>
  </si>
  <si>
    <t>SC 20.05 Solda de Topo em Chapas de Aço</t>
  </si>
  <si>
    <t>Solda de topo, descendente, em chapa de aço chanfrada de 1/4" de espessura, para serviço de assentamento de tubulação ou peça de aço utilizando conversor elétrico.</t>
  </si>
  <si>
    <t>Solda de topo, descendente, em chapa de aço chanfrada de 5/16" de espessura, para serviço de assentamento de tubulação ou peça de aço utilizando conversor elétrico.</t>
  </si>
  <si>
    <t>Solda de topo, descendente, em chapa de aço chanfrada de 3/8" de espessura, para serviço de assentamento de tubulação ou peça de aço utilizando conversor elétrico.</t>
  </si>
  <si>
    <t>Solda de topo, descendente, em chapa de aço chanfrada a 30°, de 1/4" de espessura, utilizando conversor eletromotorizado, e admitindo um tempo produtivo de 75%.  Utilizando-se Máquina de Solda a óleo diesel, multiplicar o custo do item por 1,15.</t>
  </si>
  <si>
    <t>Solda de topo, descendente, em chapa de aço chanfrada a 30°, de 3/8" de espessura, utilizando conversor eletromotorizado, e admitindo um tempo produtivo de 75%.  Utilizando-se Máquina de Solda a óleo diesel, multiplicar o custo do item por 1,15.</t>
  </si>
  <si>
    <t>Solda de topo, descendente, em chapa de  aço chanfrada a 30°, de 1/2" de espessura, utilizando conversor eletromotorizado, e admitindo um tempo produtivo de 75%.  Utilizando-se Máquina de Solda a óleo diesel, multiplicar o custo do item por 1,15.</t>
  </si>
  <si>
    <t>Solda de topo, em tubos de aço galvanizado no diâmetro de 1/2", utilizando conversor elétrico, inclusive corte e/ou chanfro das extremidades.</t>
  </si>
  <si>
    <t>Solda de topo, em tubos de aço galvanizado no diâmetro de 3/4", utilizando conversor elétrico, inclusive corte e/ou chanfro das extremidades.</t>
  </si>
  <si>
    <t>Solda de topo, em tubos de aço galvanizado no diâmetro de 1", utilizando conversor elétrico, inclusive corte e/ou chanfro das extremidades.</t>
  </si>
  <si>
    <t>Solda de topo, em tubos de aço galvanizado no diâmetro de 1 1/4", utilizando conversor elétrico, inclusive corte e/ou chanfro das extremidades.</t>
  </si>
  <si>
    <t>Solda de topo, em tubos de aço galvanizado no diâmetro de 1 1/2", utilizando conversor elétrico, inclusive corte e/ou chanfro das extremidades.</t>
  </si>
  <si>
    <t>Solda de topo, em tubos de aço galvanizado no diâmetro de 2", utilizando conversor elétrico, inclusive corte e/ou chanfro das extremidades.</t>
  </si>
  <si>
    <t>SC 20.10 Solda e Corte de Topo em Tubos e Vergalhões de Aço</t>
  </si>
  <si>
    <t>Solda de topo em vergalhões de aço, com diâmetro de 1/2".</t>
  </si>
  <si>
    <t>SC 20.15 Corte com Maçarico manual de Oxiacetileno</t>
  </si>
  <si>
    <t>Corte com maçarico manual de oxiacetileno em chapa de aço de 3/16" de espessura.</t>
  </si>
  <si>
    <t>Corte com maçarico manual de oxiacetileno em chapa de aço de 1/4" de espessura.</t>
  </si>
  <si>
    <t>Corte com maçarico manual de oxiacetileno em chapa de aço de 5/16" de espessura.</t>
  </si>
  <si>
    <t>Corte com maçarico manual de oxiacetileno em chapa de aço de 3/8" de espessura.</t>
  </si>
  <si>
    <t>Corte com maçarico manual de oxiacetileno em chapa de aço de 1/2" de espessura.</t>
  </si>
  <si>
    <t>SC 30 Serviços de Limpeza e Polimento</t>
  </si>
  <si>
    <t>SC 30.05 Raspagem, Calafetação, Sinteco e Enceramento de Pisos</t>
  </si>
  <si>
    <t>Enceramento de piso de qualquer natureza, 1 demão.</t>
  </si>
  <si>
    <t>Raspagem, calafetação e aplicação de 3 demãos de Synteko ou similar em tacos ou assoalho de madeira.</t>
  </si>
  <si>
    <t>SC 30.10 Polimento</t>
  </si>
  <si>
    <t>Lixamento de concreto aparente com lixadeira elétrica.</t>
  </si>
  <si>
    <t>Polimento de piso de alta resistência, feito mecanicamente.</t>
  </si>
  <si>
    <t>Polimento de piso de marmorite feito mecanicamente.</t>
  </si>
  <si>
    <t>Polimento manual de rodapé de marmorite.</t>
  </si>
  <si>
    <t>Polimento manual de rodapé em material de alta resistência.</t>
  </si>
  <si>
    <t>SC 30.15 Limpeza de Superfícies e Aparelhos Novos</t>
  </si>
  <si>
    <t>Limpeza de aparelhos sanitários, inclusive metais correspondentes.</t>
  </si>
  <si>
    <t>Limpeza de parede revestida com chapas laminadas, inclusive o uso de escada, exclusive andaimes.</t>
  </si>
  <si>
    <t>Limpeza em parede revestida com mármore, granito ou pedras decorativas (madeira, lajinha ou similar), com a lavagem da mesma utilizando ácido diluida em água, inclusive uso de escada até 2 pavimento.</t>
  </si>
  <si>
    <t>Limpeza de parede revestida com pastilhas, cerâmica ou azulejo, com a lavagem da mesma utilizando solução ácida diluída em água, inclusive uso de escada até 2 pavimentos.</t>
  </si>
  <si>
    <t>Limpeza de peitoris.</t>
  </si>
  <si>
    <t>Limpeza de pisos cerâmicos, pisos de pedras ou similares.</t>
  </si>
  <si>
    <t>Limpeza de pisos cimentados.</t>
  </si>
  <si>
    <t>Limpeza de pisos vinílicos.</t>
  </si>
  <si>
    <t>Limpeza mecânica de tapete ou carpete executada no local da instalação, considerando área mínima de 30m2, (áreas maiores que 250m2 considerar a área real reduzida em 25%).</t>
  </si>
  <si>
    <t>Limpeza de vidros, por área de superfície (1 lado).</t>
  </si>
  <si>
    <t>SC 35 Serviços de Conservação e Manutenção</t>
  </si>
  <si>
    <t>SC 35.05 Nivelamento de Tampão de Ferro Fundido</t>
  </si>
  <si>
    <t>Levantamento ou rebaixamento de grelha de caixa de ralo sobre faixa de rolamento, considerando demolição de camada de asfalto e concreto, movimentação e concretagem, inclusive transporte de material e bota fora do material excedente.</t>
  </si>
  <si>
    <t>Levantamento ou rebaixamento de tampão sobre faixa de rolamento, considerando demolição de camada de asfalto e concreto, movimentação e concretagem, inclusive transporte de material e bota fora do material excedente.</t>
  </si>
  <si>
    <t>Levantamento ou rebaixamento de tampão sobre faixa de rolamento de tráfego pesado, considerando demolição de camada de asfalto e concreto, movimentação e concretagem com concreto de 30 MPa, inclusive transporte de material e bota fora do material excedente.</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</si>
  <si>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</si>
  <si>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</si>
  <si>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Limpeza de caixa de areia, em encosta, até 1,50m de profundidade.</t>
  </si>
  <si>
    <t>Limpeza mecânica de caixa de contenção, exclusive o transporte do transporte do material retirado.</t>
  </si>
  <si>
    <t>Limpeza de caixa de ralo, exclusive transporte do material retirado.</t>
  </si>
  <si>
    <t>Limpeza manual de galeria retangular, exclusive transporte do material retirado.</t>
  </si>
  <si>
    <t>Limpeza manual de poço de visita de até 3m de profundidade, exclusive transporte do material retirado.</t>
  </si>
  <si>
    <t>Limpeza manual de ramal de ralo, exclusive o transporte do material retirado.</t>
  </si>
  <si>
    <t>Limpeza manual de reservatórios d'água (cisterna e caixas d'água elevadas).</t>
  </si>
  <si>
    <t>Limpeza e desobstrução mecânica de galerias de águas pluviais com diâmetro de 0,30 a 0,50m, utilizando equipamento Buket-Machine, exclusive retirada do material.</t>
  </si>
  <si>
    <t>Limpeza e desobstrução mecânica de galerias de águas pluviais com diâmetro de 0,60 a 1,00m, utilizando equipamento Buket-Machine, exclusive retirada do material.</t>
  </si>
  <si>
    <t>Limpeza e desobstrução mecânica de galerias de águas pluviais com seção retangular, utilizando equipamento Buket-Machine, exclusive retirada do material.</t>
  </si>
  <si>
    <t>SC 35.15 Limpeza de Superfícies Metálicas, Concreto e Túneis</t>
  </si>
  <si>
    <t>Decapagem cuidadosa de esculturas, peças em argamassa e/ou ferro, com remoção de sucessivas camadas de tintas, exclusive retirada e transporte.</t>
  </si>
  <si>
    <t>Limpeza ou preparo de superfície de concreto com jato d'água quente com pressão mínima de 2400lb, solvente e escova de piaçava.</t>
  </si>
  <si>
    <t>Limpeza ou preparo de superfície de concreto com jato de água pressurizada ou ar, em condições que permitam um rendimento médio de 5m2/h.</t>
  </si>
  <si>
    <t>Limpeza ou preparo de superfície de concreto com jato de água pressurizada ou ar, em condições que permitam um rendimento médio de 15m2/h.</t>
  </si>
  <si>
    <t>Limpeza de superfície de monumentos históricos de argamassa, ferro, bronze, mármore, granito, resina, etc, exclusive retirada e transporte.</t>
  </si>
  <si>
    <t>Paraloid TB 148S para proteção de superfície de monumentos históricos.  Fornecimento e aplicação.</t>
  </si>
  <si>
    <t>Limpeza de túneis com jato d'água, solvente e escova de piaçava.</t>
  </si>
  <si>
    <t>Lixamento manual para limpeza ou preparação de estruturas metálicas, utilizando escova de aço de 30cm de cabo, considerando a área efetivamente lixada.</t>
  </si>
  <si>
    <t>Lixamento mecânico para limpeza ou preparação de estruturas metálicas, utilizando lixadeira elétrica, considerando a área efetivamente lixada.</t>
  </si>
  <si>
    <t>Retirada ou colocação de esculturas, exclusive transporte.</t>
  </si>
  <si>
    <t>Remoção de pichação de monumentos históricos de argamassa, ferro, bronze, mármore, granito, aço cortém, pintura automotiva, resina, etc, exclusive retirada e transporte.</t>
  </si>
  <si>
    <t>SC 35.20 Serviços de Conservação e Manutenção de Vias Urbanas</t>
  </si>
  <si>
    <t>Limpeza, pequenos reparos e apoio logístico às frentes de trabalho em serviços de conservação e manutenção de vias urbanas, medidos por frente de trabalho.</t>
  </si>
  <si>
    <t>SC 40 Cerca de Vedação</t>
  </si>
  <si>
    <t>SC 40.05 Cerca de Vedação</t>
  </si>
  <si>
    <t>Arame galvanizado nº 12, fornecimento e colocação em cercas com moirão de madeira, inclusive retirada do arame existente.</t>
  </si>
  <si>
    <t>Cabo de aço galvanizado, diâmetro de 3/16", fornecimento e colocação em cercas, com moirão de madeira, inclusive retirada do existente.</t>
  </si>
  <si>
    <t>Cerca de moirão reto de concreto armado (0,10x2,50)m, espaçados de 3m, cravada a 50cm do solo, com 6 fios corridos de arame galvanizado nº 12.   Fornecimento e colocação.</t>
  </si>
  <si>
    <t>Moirão em madeira de reflorestamento, para cercas, com seção de diâmetro de 15cm, altura livre média de 1,30m, enterrado a 1m de profundidade, incluindo escavação e espalhamento do material excedente, conforme projeto FPJ.  Fornecimento e colocação.</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</si>
  <si>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</si>
  <si>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</si>
  <si>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</si>
  <si>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Placa de acrílico desenhada, indicando sanitário masculino ou feminino, de (39x19)cm.  Fornecimento e colocação.</t>
  </si>
  <si>
    <t>Placa de inauguração em aço inox escovado, medindo (30 x 20)cm, AISI 304, bitola nº 22, gravação em fotocorrosão, texto preto, com logomarca modelo PCRJ.  Fornecimento e colocação.</t>
  </si>
  <si>
    <t>Placa de inauguração em aço inox escovado, medindo (40 x 30)cm, AISI 304, bitola nº 22, gravação em fotocorrosão, texto preto, com logomarca modelo PCRJ.  Fornecimento e colocação.</t>
  </si>
  <si>
    <t>Placa de sinalização escolar, em PS (poliestireno) com 1mm de espessura, cor cinza claro, textos impressos positivos e negativos em silk-screen na cor laranja, nas dimensões de (25x25)cm.  Fornecimento e colocação.</t>
  </si>
  <si>
    <t>Placa de sinalização escolar, em PS (poliestireno) com 1mm de espessura, cor cinza claro, textos impressos positivos e negativos em silk-screen na cor laranja, nas dimensões de (100x30)cm.  Fornecimento e colocação.</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</si>
  <si>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</si>
  <si>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</si>
  <si>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</si>
  <si>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Placa de acrílico para identificação de salas, medindo (8x25)cm, polida nas bordas.  Fornecimento e colocação.</t>
  </si>
  <si>
    <t>Placa de ferro esmaltado de (12x18)cm com numeração para identificação de imóvel em logradouro, padrão CEHAB.  Fornecimento e colocação.</t>
  </si>
  <si>
    <t>Placa de inauguração em alumínio com as dimensões de (40x60)cm.  Fornecimento e colocação.</t>
  </si>
  <si>
    <t>Placa de inauguração em bronze, com as dimensões de (35x50)cm.  Fornecimento e colocação.</t>
  </si>
  <si>
    <t>Placa de inauguração em latão, com gravação através de fotocorrosão, espessura de 3mm, com as dimensões de (60 x 40)cm. Fornecimento e colocação.</t>
  </si>
  <si>
    <t>SC 45.15 Placas de Identificação de Monumentos</t>
  </si>
  <si>
    <t>Placas de identificação de monumentos históricos em bronze com as dimensões de (35x50)cm.  Fornecimento e colocação, exclusive pedestal de concreto.</t>
  </si>
  <si>
    <t>Placas de identificação de monumentos históricos em bronze com as dimensões de (35x50)cm.  Fornecimento e colocação, inclusive pedestal de concreto.</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</si>
  <si>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</si>
  <si>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</si>
  <si>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Letra de aço inoxidável n° 22 com 20cm de altura.  Fornecimento e colocação.</t>
  </si>
  <si>
    <t>Letra fundida em alumínio, polida e oxidada nas laterais, tipo helvética, com altura de 10cm e espessura de 5mm, com pinos para fixação.  Fornecimento e colocação.</t>
  </si>
  <si>
    <t>Letra fundida em bronze, polida e oxidada nas laterais, tipo helvética, com altura de 10cm e espessura de 5mm, com pinos para fixação.  Fornecimento e colocação.</t>
  </si>
  <si>
    <t>SC 45.25 Sinalizadores Autoluminescentes</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</si>
  <si>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</si>
  <si>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</si>
  <si>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</si>
  <si>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Defensa semi-maleável simples, compreendendo lâmina, poste, espaçador, calço, plaqueta e material de fixação.  Fornecimento e instalação.</t>
  </si>
  <si>
    <t>Defensa semi-maleável dupla, compreendendo lâmina, poste, espaçador, calço, plaqueta e material de fixação.  Fornecimento e instalação.</t>
  </si>
  <si>
    <t>SC 99 Diversos</t>
  </si>
  <si>
    <t>SC 99.99 Diversos</t>
  </si>
  <si>
    <t>Guarita em Fiber-Glass ou similar, medidas (1,00x1,00x2,20)m, modelo Kini, fabricação Glaspac ou similar.  Fornecimento e colocação.</t>
  </si>
  <si>
    <t>Guarita em Fiber-Glass ou similar, medidas (1,20x1,20x2,30)m, modelo Kini, fabricação Glaspac ou similar.  Fornecimento e colocação.</t>
  </si>
  <si>
    <t>Quiosque em Fiber-Glass ou similar, medindo (2,80x2,16x2,32)m, fabricação Difibra ou similar.  Fornecimento e colocação.</t>
  </si>
  <si>
    <t>SE Serviços de Escritório, Laboratório e Campo</t>
  </si>
  <si>
    <t>SE 05 Perfurações Manuais</t>
  </si>
  <si>
    <t>SE 05.05 Perfurações Manuais a Trado</t>
  </si>
  <si>
    <t>Perfuração manual de solo, a trado, com diâmetro de 10cm.</t>
  </si>
  <si>
    <t>Perfuração manual de solo, a trado, com diâmetro de 20cm.</t>
  </si>
  <si>
    <t>SE 10 Perfurações Mecânicas</t>
  </si>
  <si>
    <t>SE 10.05 Perfurações Mecânicas Rotativas com Coroa de Wídia</t>
  </si>
  <si>
    <t>Perfuração rotativa vertical, em solo, com coroa de Wídia ou similar, diâmetro N (75mm), inclusive deslocamento e posicionamento em cada furo.</t>
  </si>
  <si>
    <t>Perfuração rotativa inclinada, em solo, com coroa de Wídia ou similar, diâmetro N (75mm), inclusive deslocamento e posicionamento em cada furo.</t>
  </si>
  <si>
    <t>Perfuração rotativa vertical, em solo,  com Coroa de Wídia ou similar, diâmetro H (99mm),  inclusive deslocamento e posicionamneto em cada furo.</t>
  </si>
  <si>
    <t>SE 10.10 Perfurações Mecânicas em Terreno Comum e em Granito</t>
  </si>
  <si>
    <t>Perfuração com martelete ou perfuratriz manual, diâmetro até 1 1/4", em granito ou gnaisse, inclusive ar comprimido utilizando apenas uma perfuratriz e um compressor, exclusive mangueira, considerando uma produção média bruta de 1,00m/h.</t>
  </si>
  <si>
    <t>Perfuração com martelete ou perfuratriz manual, diâmetro até 1 1/4", em granito ou gnaisse, inclusive ar comprimido utilizando apenas uma perfuratriz e um compressor, exclusive mangueira, considerando uma produção média bruta de 2,00m/h.</t>
  </si>
  <si>
    <t>Perfuração com Wagon Drill pesado, diâmetro até 4 1/2", em granito ou gnaisse, inclusive ar comprimido.</t>
  </si>
  <si>
    <t>SE 10.15 Perfurações Mecânicas Rotativas com Coroa de Diamante</t>
  </si>
  <si>
    <t>Perfuração rotativa com Coroa de diamante, em rocha, diâmetro PW, horizontal, inclusive deslocamentos e instalações.</t>
  </si>
  <si>
    <t>Perfuração rotativa inclinada, em rocha sã, com coroa de diamante, diâmetro B (60mm), inclusive deslocamento e posicionamento em cada furo.</t>
  </si>
  <si>
    <t>Perfuração rotativa inclinada, em rocha alterada, com coroa de diamante, diâmetro B (60mm), inclusive deslocamento e posicionamento em cada furo.</t>
  </si>
  <si>
    <t>Perfuração rotativa inclinada, em rocha alterada, com coroa de diamante, diâmetro N (75mm), inclusive deslocamento e posicionamento em cada furo.</t>
  </si>
  <si>
    <t>Perfuração rotativa vertical, em rocha sã, com coroa de diamante, diâmetro B (60mm), inclusive deslocamento e posicionamento em cada furo.</t>
  </si>
  <si>
    <t>Perfuração rotativa vertical, em rocha alterada, com coroa de diamante, diâmetro H(99mm), inclusive deslocamento e posicionamento em cada furo.</t>
  </si>
  <si>
    <t>Perfuração rotativa vertical, em rocha sã, com coroa de diamante, diâmetro H (99mm), inclusive deslocamento e posicionamento em cada furo.</t>
  </si>
  <si>
    <t>SE 15 Sondagens Sísmicas</t>
  </si>
  <si>
    <t>SE 15.05 Método Elétrico</t>
  </si>
  <si>
    <t>Execução de sondagem elétrica vertical (SEV), inclusive o processamento e interpretação dos perfis, bem como a apresentação dos resultados em papel e em meio digital.</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</si>
  <si>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</si>
  <si>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</si>
  <si>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</si>
  <si>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</si>
  <si>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Execução de linha de prospecção por radar de penetração no solo (GPR), incluindo a apresentação do relatório com as seções processadas, em papel e em meio digital, excluindo o processamento e interpretação dos dados.</t>
  </si>
  <si>
    <t>Interpretação de dados de radar de penetração no solo (GPR), incluindo a análise de seções migradas e não migradas e apresentação do relatório com as seções interpretadas, em papel e em meio digital.</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</si>
  <si>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</si>
  <si>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</si>
  <si>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Interpretação de linha sísmica de reflexão, incluindo a análise de seções migradas e não migradas e a apresentação do relatório com as seções interpretadas, em papel e em meio digital.</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</si>
  <si>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</si>
  <si>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Processamento e interpretação de linha sísmica de refração, incluindo a apresentação de relatório com as seções processadas e interpretadas, em papel e em meio digital.</t>
  </si>
  <si>
    <t>SE 20 Serviços Preliminares</t>
  </si>
  <si>
    <t>SE 20.05 Destocamento e Roçado</t>
  </si>
  <si>
    <t>Abertura de picada, em encosta, em terreno de vegetação média.</t>
  </si>
  <si>
    <t>Destocamento de árvores de porte médio e raízes profundas, sem remoção e auxílio mecânico.</t>
  </si>
  <si>
    <t>Destocamento de árvores de porte médio e raízes profundas, sem auxílio mecânico, inclusive carga e transporte.</t>
  </si>
  <si>
    <t>Preparo manual de terreno, compreendendo acerto, raspagem eventualmente até 0,25m de profundidade e afastamento lateral do material excedente.</t>
  </si>
  <si>
    <t>Roçado manual em vegetação rala, empilhamento e queima de resíduos.</t>
  </si>
  <si>
    <t>Roçado em vegetação espessa com empilhamento lateral e queima dos resíduos.</t>
  </si>
  <si>
    <t>Roçado a foice e machado em mata de pequeno porte e queima dos resíduos sem destocamento ou remoção.</t>
  </si>
  <si>
    <t>Roçado de vegetação gramínea, em área de encosta, a altura de 10cm, em fase de implantação.</t>
  </si>
  <si>
    <t>Roçado de vegetação gramínea, em área de encosta, a altura de 10cm, em fase de manutenção.</t>
  </si>
  <si>
    <t>Roçado mecânico, empregando roçadeira costal e ajuntamento do material resultante.</t>
  </si>
  <si>
    <t>Roçado mecânico, em áreas de reflorestamento empregando roçadeira costal e ajuntamento do material resultante.</t>
  </si>
  <si>
    <t>Suavização e reconformação manual de taludes, com pequeno desmatamento e altura média de 0,50m.</t>
  </si>
  <si>
    <t>Suavização e reconformação manual de taludes, com pequeno desmatamento e altura média de 1m.</t>
  </si>
  <si>
    <t>Suavização e reconformação manual de taludes, com pequeno desmatamento e altura média de 1,50m.</t>
  </si>
  <si>
    <t>SE 20.10 Topografia</t>
  </si>
  <si>
    <t>Lançamento de linha poligonal básica com precisão de fechamento relativa a 1ª ordem, usando distanciômetro eletrônico, em terreno de orografia não acidentada, vegetação rala.</t>
  </si>
  <si>
    <t>Lançamento de linha poligonal  com precisão de fechamento relativa a 3ª ordem,  em terreno de orografia não acidentada, vegetação rala.</t>
  </si>
  <si>
    <t>Levantamento topográfico, planialtimétrico e cadastral, executado de acordo com as especificações da Prefeitura da Cidade do Rio de Janeiro, em terreno de orografia acidentada, vegetação rala e edificação leve, com área de até 4 ha (escala 1:500).</t>
  </si>
  <si>
    <t>Levantamento topográfico, planialtimétrico e cadastral, executado de acordo com as especificações da Prefeitura da Cidade do Rio de Janeiro, em terreno de orografia acidentada, vegetação rala e edificação leve, com área de 4 a 10 ha (escala 1:500).</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</si>
  <si>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</si>
  <si>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Levantamento topográfico, planialtimétrico e cadastral, executado de acordo com as especificações da Prefeitura da Cidade do Rio de Janeiro, em terreno de orografia  acidentada, vegetação rala e edificação média, com área de até 4 ha (escala 1:500).</t>
  </si>
  <si>
    <t>Levantamento topográfico, planialtimétrico e cadastral, executado de acordo com as especificações da Prefeitura da Cidade do Rio de Janeiro, em terreno de orografia acidentada, vegetação rala e edificação densa, com área de até 4 ha (escala 1:500).</t>
  </si>
  <si>
    <t>Levantamento topográfico, planialtimétrico e cadastral, executado de acordo com as especificações da Prefeitura da Cidade do Rio de Janeiro, em terreno de orografia acidentada, vegetação rala e edificação densa, com área de 4 a 10 ha (escala 1:500).</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</si>
  <si>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</si>
  <si>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Levantamento topográfico, planialtimétrico e cadastral, executado de acordo com as especificações da Prefeitura da Cidade do Rio de Janeiro, em terreno de orografia  acidentada, vegetação densa e edificação leve, com área de até 4 ha (escala 1:500).</t>
  </si>
  <si>
    <t>Levantamento topográfico, planialtimétrico e cadastral, executado de acordo com as especificações da Prefeitura da Cidade do Rio de Janeiro, em terreno de orografia acidentada, vegetação densa e edificação leve, com área de 4 a 10 ha (escala 1:500).</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</si>
  <si>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</si>
  <si>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Levantamento topográfico, planialtimétrico e cadastral, executado de acordo com as especificações da Prefeitura da Cidade do Rio de Janeiro, em terreno de orografia acidentada, vegetação densa e edificação média, com área de até 4 ha (escala 1:500).</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</si>
  <si>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</si>
  <si>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Levantamento topográfico, planialtimétrico e cadastral, executado de acordo com as especificações da Prefeitura da Cidade do Rio de Janeiro, em terreno de orografia não acidentada, vegetação rala e edificação média, com área de até 4 ha (escala 1:500).</t>
  </si>
  <si>
    <t>Levantamento topográfico, planialtimétrico e cadastral, executado de acordo com as especificações da Prefeitura da Cidade do Rio de Janeiro, em terreno de orografia não acidentada, vegetação rala e edificação média, com área de 4 a 10 ha (escala 1:500).</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</si>
  <si>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</si>
  <si>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Levantamento topográfico, planialtimétrico e cadastral, executado de acordo com as especificações da Prefeitura da Cidade do Rio de Janeiro, em terreno de orografia não acidentada, vegetação rala e edificação densa, com área até 4 ha (escala 1:500).</t>
  </si>
  <si>
    <t>Levantamento topográfico, planialtimétrico e cadastral, executado de acordo com as especificações da Prefeitura da Cidade do Rio de Janeiro, em terreno de orografia não acidentada, vegetação rala e edificação densa, com área de 4 a 10 ha (escala 1:500).</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</si>
  <si>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</si>
  <si>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Levantamento topográfico, planialtimétrico e cadastral, executado de acordo com as especificações da Prefeitura da Cidade do Rio de Janeiro, em terreno de orografia não acidentada, vegetação densa e edificação leve, com área até 4 ha (escala 1:500).</t>
  </si>
  <si>
    <t>Levantamento topográfico, planialtimétrico e cadastral, executado de acordo com as especificações da Prefeitura da Cidade do Rio de Janeiro, em terreno de orografia não acidentada, vegetação densa e edificação leve, com área de 4 a 10 ha (escala 1:500).</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</si>
  <si>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</si>
  <si>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Levantamento topográfico, planialtimétrico e cadastral, executado de acordo com as especificações da Prefeitura da Cidade do Rio de Janeiro, em terreno de orografia não acidentada, vegetação densa e edificação média, com área de até 4 ha (escala 1:500).</t>
  </si>
  <si>
    <t>Levantamento topográfico, planialtimétrico e cadastral, executado de acordo com as especificações da Prefeitura da Cidade do Rio de Janeiro, em terreno de orografia não acidentada, vegetação densa e edificação média, com área de 4 a 10 ha (escala 1:500).</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</si>
  <si>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</si>
  <si>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</si>
  <si>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</si>
  <si>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</si>
  <si>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Levantamento topográfico, planialtimétrico e cadastral, executado de acordo com as especificações da Prefeitura da Cidade do Rio de Janeiro, em terreno de orografia acidentada, vegetação rala e edificação média, com área de 4 a 10 ha (escala 1:500).</t>
  </si>
  <si>
    <t>Levantamento topográfico, planialtimétrico e cadastral, executado de acordo com as especificações da Prefeitura da Cidade do Rio de Janeiro,em terreno de orografia acidentada, vegetação densa e edificação média, com área de 4 a 10 ha (escala 1:500).</t>
  </si>
  <si>
    <t>Levantamento de seção transversal em terreno de orografia acidentada e vegetação rala, considerando-se o nível como equipamento.  Medido por metro linear de seção, incluindo-se o desenho em papel milimetrado vegetal na escala 1:200.</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</si>
  <si>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</si>
  <si>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</si>
  <si>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</si>
  <si>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</si>
  <si>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</si>
  <si>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</si>
  <si>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Levantamento topográfico, planialtimétrico e cadastral, executado de acordo com as especificações da Prefeitura da Cidade do Rio de Janeiro, em áreas de alagadiço, com até 10 ha, elaborado na escala 1:500.</t>
  </si>
  <si>
    <t>Levantamento cadastral das profundidades dos tubos e galerias que concorrem em um poço de visita, profundidades estas, medidas de régua e referenciadas a cota da tampa do poço-poço encontrado em condições de limpeza que permitam a leitura imediata.</t>
  </si>
  <si>
    <t>Levantamento cadastral das profundidades dos tubos e galerias que concorrem em um poço de visita, profundidades estas, medidas a régua e referenciadas a cota da tampa do poço-poço encontrado inundado tendo que ser esgotado antes que se possa fazer a leitura.</t>
  </si>
  <si>
    <t>Levantamento cadastral das profundidades dos tubos e galerias que concorrem em um poço de visita, profundidades estas, medidas a reguá e referenciadas a cota da tampa do poço-poço encontrado assoreado tendo que ser limpo antes que se possa fazer a leitura.</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</si>
  <si>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</si>
  <si>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</si>
  <si>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</si>
  <si>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</si>
  <si>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</si>
  <si>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</si>
  <si>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</si>
  <si>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</si>
  <si>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Levantamento topográfico por GPS em áreas de difícil acesso, relevo acidentado e muito pouco habitadas.  O levantamento visa posterior reflorestamento das áreas, possuindo baixa precisão.</t>
  </si>
  <si>
    <t>Levantamento de seção transversal em terreno de orografia acidentada e vegetação rala, considerando-se teodolito ou estação total e distanciômetro eletrônico, na escala 1:100, incluindo-se a apresentação em papel e em meio digital (preferência por Autocad).</t>
  </si>
  <si>
    <t>Levantamento de seção transversal em terreno de orografia acidentada e vegetação rala, considerando-se o teodolito e usando a estadimetria.  Medido por metro linear de seção, incluindo-se o desenho em papel milimetrado vegetal na escala 1:200.</t>
  </si>
  <si>
    <t>Levantamento de seção transversal em terreno de orografia acidentada e vegetação densa, considerando-se o teodolito e usando a estadimetria.  Medido por metro linear de seção, incluindo-se o desenho em papel milimetrado vegetal na escala 1:200.</t>
  </si>
  <si>
    <t>Levantamento de seção transversal em terreno de orografia acidentada e vegetação densa, considerando-se o nível como equipamento.  Medido por metro linear de seção, incluindo-se o desenho em papel milimetrado vegetal na escala 1:200.</t>
  </si>
  <si>
    <t>Elaboração de planta topográfica planialtimétrica e cadastral, na escala 1:500, a partir de seções transversais já levantadas no local, incluindo-se a apresentação em papel e em meio digital (preferência por Autocad).</t>
  </si>
  <si>
    <t>Tubo para inclinômetro, de alumínio, exclusive perfuração, caixa de proteção e leitura.  Fornecimento e colocação.</t>
  </si>
  <si>
    <t>Nivelamento e contranivelamento de linha topográfica, em terreno de orografia não acidentada, incluindo desenho em escala 1:1000 (H) e 1:1000 (V) em papel milimetrado vegetal.</t>
  </si>
  <si>
    <t>Nivelamento de eixo de logradouro, de acordo com as especificações da Prefeitura da Cidade do Rio de Janeiro, incluindo desenho em papel milimetrado vegetal.</t>
  </si>
  <si>
    <t>SE 20.13 Topografia e Serviços Cadastrais para fins de Desapropriação</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</si>
  <si>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</si>
  <si>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</si>
  <si>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</si>
  <si>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Levantamento fotográfico de aspecto de área urbana com fornecimento do arquivo em DVD e de ampliação colorida no tamanho (10x15)cm.</t>
  </si>
  <si>
    <t>Levantamento fotográfico de aspecto de área urbana, de imóveis ou de documentos com fornecimento de arquivo digital e de impressão colorida no tamanho (10x15)cm, de acordo com as orientações da SMH.</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</si>
  <si>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</si>
  <si>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</si>
  <si>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</si>
  <si>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</si>
  <si>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</si>
  <si>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</si>
  <si>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</si>
  <si>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</si>
  <si>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</si>
  <si>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</si>
  <si>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</si>
  <si>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Composição básica de laboratório.</t>
  </si>
  <si>
    <t>Custo horário produtivo Wagon Drill (não utilizar como item de orçamento).</t>
  </si>
  <si>
    <t>Custo horário improdutivo Wagon Drill (não utilizar como item de orçamento).</t>
  </si>
  <si>
    <t>Custo horário produtivo Wídia ou similar-Solo (não utilizar como item de orçamento).</t>
  </si>
  <si>
    <t>Custo horário improdutivo (motor funcionando) Wídia ou similar-Solo (não utilizar como item de orçamento).</t>
  </si>
  <si>
    <t>Custo horário produtivo Wídia ou similar-Alteração e rocha (não utilizar como item de orçamento).</t>
  </si>
  <si>
    <t>Custo horário produtivo diamante rocha sã (não utilizar como item de orçamento).</t>
  </si>
  <si>
    <t>Custo horário improdutivo diamante rocha sã (não utilizar como item de orçamento).</t>
  </si>
  <si>
    <t>Distanciômetro eletrônico completo.</t>
  </si>
  <si>
    <t>SE 25 Projetos</t>
  </si>
  <si>
    <t>SE 25.05 Projetos de Drenagem</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</si>
  <si>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</si>
  <si>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</si>
  <si>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Projeto executivo de sistema de drenagem, em Autocad, em área de até 20.000m2.</t>
  </si>
  <si>
    <t>Projeto executivo de sistema de drenagem, em Autocad, em área acima de 20.000m2.</t>
  </si>
  <si>
    <t>SE 25.10 Projetos de Urbanização</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</si>
  <si>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</si>
  <si>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</si>
  <si>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</si>
  <si>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Projeto de via simples de veículos em favela, com 1 faixa de rolamento, com largura máxima de 3m.</t>
  </si>
  <si>
    <t>Projeto para passarela sobre logradouro público, com rampas e/ou escadas.</t>
  </si>
  <si>
    <t>Projeto executivo para tratamento paisagístico com especificação vegetal legendada e quantificada, em áreas públicas, considerando a área efetiva de plantio, apresentado em Autocad nos padrões da contratante.</t>
  </si>
  <si>
    <t>Projeto executivo de via especial para veículos e pedestres, em avenidas canal, com calçadas em ambos os lados, com largura máxima de 40m, apresentado em Autocad nos padrões da contratante.</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</si>
  <si>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</si>
  <si>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Projeto executivo de via para veículos e pedestres em ruas e avenidas urbanas, com calçadas em ambos os lados e 2 faixas de rolamento com largura máxima de 13m, apresentado em Autocad nos padrões da contratante.</t>
  </si>
  <si>
    <t>Projeto executivo de via para veículos e pedestres em ruas e avenidas urbanas, com calçadas em ambos os lados e 3 faixas de rolamento com largura máxima de 16m, apresentado em Autocad nos padrões da contratante.</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</si>
  <si>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</si>
  <si>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Projeto executivo de via para veículos e pedestres em ruas e avenidas urbanas, com calçadas em ambos os lados e 4 faixas de rolamento com largura máxima de 25m, apresentado em Autocad nos padrões da contratante.</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</si>
  <si>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</si>
  <si>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Projeto executivo de via simples de ciclovia, com 1 faixa de rolamento, com largura máxima de 1,30m, apresentado em Autocad nos padrões da contratante.</t>
  </si>
  <si>
    <t>Projeto executivo de via dupla de ciclovia, com 2 faixas de rolamento, com largura máxima de 3m, apresentado em Autocad nos padrões da contratante.</t>
  </si>
  <si>
    <t>SE 25.15 Projeto de Arquitetura e Estrutural para Prédios Hospitalares</t>
  </si>
  <si>
    <t>Projeto básico de arquitetura para prédios hospitalares de até 1000m2, apresentado em Autocad for Windows nos padrões da contratante, inclusive as legalizações pertinentes e a coordenação dos projetos complementares.</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</si>
  <si>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</si>
  <si>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</si>
  <si>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</si>
  <si>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</si>
  <si>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</si>
  <si>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Projeto executivo de arquitetura para prédios hospitalares de até 500m2, apresentado em Autocad For Windows nos padrões da contratante, inclusive as legalizações pertinentes e a coordenação dos projetos complementares.</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</si>
  <si>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</si>
  <si>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</si>
  <si>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</si>
  <si>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Projeto básico de para prédios culturais de até 500m2, apresentado em Autocad for Windows nos padrões da contratante, inclusive as legalizações pertinentes e a coordenação dos projetos complementares.</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</si>
  <si>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</si>
  <si>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</si>
  <si>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Projeto executivo de arquitetura para prédios culturais de até 500m2 apresentado em Autocad For Windows nos padrões da contratante, inclusive as legalizações pertinentes e a coordenação dos projetos complementares.</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</si>
  <si>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</si>
  <si>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</si>
  <si>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Projeto estrutural para prédios culturais até 500m2, apresentado em disquete, sendo o arquivo compatível com o Autocad da Autodesk, e uma cópia em papel vegetal nos padrões da contratante constando de plantas de forma, armação e detalhes, de acordo com a ABNT.</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</si>
  <si>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</si>
  <si>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</si>
  <si>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</si>
  <si>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Projeto básico de arquitetura para prédios escolares e/ou administrativos de até 500m2 apresentado em Autocad for Windows nos padrões da contratante, inclusive as legalizações pertinentes e a coordenação dos projetos complementares.</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</si>
  <si>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</si>
  <si>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</si>
  <si>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Projeto executivo de arquitetura para prédios escolares e/ou administrativos de até 500m2 apresentado em Autocad For Windows nos padrões da contratante, inclusive as legalizações pertinentes e a coordenação dos projetos complementares.</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</si>
  <si>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</si>
  <si>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</si>
  <si>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</si>
  <si>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</si>
  <si>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</si>
  <si>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</si>
  <si>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Projeto básico de arquitetura para loteamentos com 3 unidades uni ou bifamiliares para áreas de até 12000m2, apresentado em Autocad for Windows nos padrões da contratante, inclusive as legalizações pertinentes e a coordenação dos projetos complementares.</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</si>
  <si>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</si>
  <si>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</si>
  <si>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</si>
  <si>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</si>
  <si>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</si>
  <si>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</si>
  <si>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Projeto básico de arquitetura para habitação/ edifícios de até 6000m2,  apresentado em Autocad for Windows nos padrões da contratante, inclusive as legalizações pertinentes e a coordenação dos projetos complementares.</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</si>
  <si>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</si>
  <si>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</si>
  <si>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Projeto executivo de arquitetura para habitação/edifícios de até 6000m2, apresentado em Autocad For Windows nos padrões da contratante, inclusive as legalizações pertinentes e a coordenação dos projetos complementares.</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</si>
  <si>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</si>
  <si>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</si>
  <si>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</si>
  <si>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Fornecimento de projeto executivo de instalação de incêndio em Autocad aprovado na concessionária em prédios escolares e administrativos com até 500m2 de área.</t>
  </si>
  <si>
    <t>Fornecimento de projeto executivo de instalação de incêndio em Autocad aprovado na concessionária em prédios escolares e administrativos, com 500 a 3000m2 de área, sendo os primeiros 500m2 medidos como o item SE 25.40.0050.</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</si>
  <si>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</si>
  <si>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Fornecimento de projeto executivo de instalação de incêndio em Autocad aprovado na concessionária em prédios culturais com até 500m2.</t>
  </si>
  <si>
    <t>Fornecimento de projeto executivo de instalação de incêndio em Autocad aprovado na concessionária em prédios culturais com área acima de 500m2.</t>
  </si>
  <si>
    <t>Fornecimento de projeto executivo de instalação de incêndio em Autocad aprovado na concessionária em prédios hospitalares.</t>
  </si>
  <si>
    <t>Fornecimento de projeto executivo de instalação de incêndio em Autocad aprovado na concessionária em habitações/edifícios com até 500m2 de área.</t>
  </si>
  <si>
    <t>Fornecimento de projeto executivo de instalação de incêndio em Autocad aprovado na concessionária em habitações/edifícios, com 500 a 3000m2 de área sendo os primeiros 500m2 medidos como o item SE 25.40.0350.</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</si>
  <si>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</si>
  <si>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Fornecimento de projeto executivo de instalação de incêndio em Autocad aprovado na concessionária em habitação/loteamento com até 36000m2 de área.</t>
  </si>
  <si>
    <t>Fornecimento de projeto executivo de instalação de incêndio em Autocad aprovado na concessionária em habitação/loteamento, considerando a área acima de 36000m2.</t>
  </si>
  <si>
    <t>SE 25.45 Projeto Executivo de Instalação de Gás</t>
  </si>
  <si>
    <t>Fornecimento de projeto executivo de instalação de gás em Autocad aprovado na concessionária em prédios escolares e administrativos com até 500m2 de área.</t>
  </si>
  <si>
    <t>Fornecimento de projeto executivo de instalação de gás em Autocad aprovado na concessionária em prédios escolares e administrativos com área acima de 500m2.</t>
  </si>
  <si>
    <t>Fornecimento de projeto executivo de instalação de gás em Autocad aprovado na concessionária em prédios culturais.</t>
  </si>
  <si>
    <t>Fornecimento de projeto executivo de instalação de gás em Autocad aprovado na concessionária em prédios hospitalares, com até 4000m2 de área.</t>
  </si>
  <si>
    <t>Fornecimento de projeto executivo de instalação de gás em Autocad aprovado na concessionária em prédios hospitalares, considerando a área acima de 4000m2.</t>
  </si>
  <si>
    <t>Fornecimento de projeto executivo de instalação de gás em Autocad aprovado na concessionária em habitações/edifícios com até 500m2 de área.</t>
  </si>
  <si>
    <t>Fornecimento de projeto executivo de instalação de gás em Autocad aprovado na concessionária em habitações/edifícios com área acima de 500m2.</t>
  </si>
  <si>
    <t>Fornecimento de projeto executivo de instalação de gás em Autocad aprovado na concessionária em habitação/loteamento com até 12000m2 de área.</t>
  </si>
  <si>
    <t>Fornecimento de projeto executivo de instalação de gás em Autocad aprovado na concessionária em habitação/loteamento, considerando a área acima de 12000m2.</t>
  </si>
  <si>
    <t>SE 25.50 Projeto Executivo de Instalação Mecânica</t>
  </si>
  <si>
    <t>Fornecimento de projeto executivo de instalação de mecânica em Autocad aprovado pela concessionária, em prédios escolares e administrativos com até 500m2 de área.</t>
  </si>
  <si>
    <t>Fornecimento de projeto executivo de instalação mecânica em Autocad aprovado pela concessionária em prédios escolares e administrativos, com 500 a 3000m2 de área, sendo os primeiros 500m2 medidos como o item SE 25.50.0050.</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</si>
  <si>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</si>
  <si>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Fornecimento de projeto executivo de instalação de mecânica em Autocad aprovado pela concessionária, em prédios culturais com até 3000m2 de área.</t>
  </si>
  <si>
    <t>Fornecimento de projeto executivo de instalação de mecânica em Autocad aprovado pela concessionária, em prédios culturais, considerando a área acima de 3000m2.</t>
  </si>
  <si>
    <t>Fornecimento de projeto executivo de instalação de mecânica em Autocad aprovado na concessionária em prédios hospitalares.</t>
  </si>
  <si>
    <t>Fornecimento de projeto executivo de instalação de mecânica em Autocad aprovado na concessionária em habitações/edifícios com até 500m2 de área.</t>
  </si>
  <si>
    <t>Fornecimento de projeto executivo de instalação de mecânica em Autocad aprovado na concessionária em habitações/edifícios, com 500 a 3000m2 de área sendo os primeiros 500m2 medidos como o item SE 25.50.0350.</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</si>
  <si>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</si>
  <si>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</si>
  <si>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Fornecimento de projeto executivo de instalação de telefone em Autocad aprovado na concessionária em prédios escolares e administrativos com até 500m2 de área.</t>
  </si>
  <si>
    <t>Fornecimento de projeto executivo de instalação de telefone em Autocad aprovado na concessionária em prédios escolares e administrativos com área acima de 500m2.</t>
  </si>
  <si>
    <t>Fornecimento de projeto executivo de instalação de telefone em Autocad aprovado pela concessionária, em prédios culturais, com até 500m2 de área.</t>
  </si>
  <si>
    <t>Fornecimento de projeto executivo de instalação de telefone em Autocad aprovado na concessionária em prédios culturais, com área acima de 500m2, sendo os primeiros 500m2 medidos como o item SE 25.55.0150.</t>
  </si>
  <si>
    <t>Fornecimento de projeto executivo de instalação de telefone em Autocad aprovado na concessionária em prédios hospitalares.</t>
  </si>
  <si>
    <t>Fornecimento de projeto executivo de instalação de telefone em Autocad aprovado na concessionária em habitações/edifícios com até 500m2 de área.</t>
  </si>
  <si>
    <t>Fornecimento de projeto executivo de instalação de telefone em Autocad aprovado na concessionária em habitações/edifícios, com 500 a 3000m2 de área sendo os primeiros 500m2 medidos como o item SE 25.55.0300.</t>
  </si>
  <si>
    <t>Fornecimento de projeto executivo de instalação de telefone em Autocad aprovado na concessionária em habitação/loteamento com até 12000m2 de área.</t>
  </si>
  <si>
    <t>Fornecimento de projeto executivo de instalação de telefone em Autocad aprovado na concessionária em habitação/loteamento, considerando a área acima de 12000m2.</t>
  </si>
  <si>
    <t>SE 25.60 Projeto Executivo de Instalação de Esgoto Sanitário e de Águas Pluviais</t>
  </si>
  <si>
    <t>Fornecimento de projeto executivo de instalação de esgoto sanitário e águas pluviais em Autocad aprovado pela concessionária, em prédios escolares e administrativos com até 500m2 de área.</t>
  </si>
  <si>
    <t>Fornecimento de projeto executivo de instalação de esgoto sanitário e águas pluviais em Autocad aprovado pela concessionária, em prédios escolares e administrativos com 500 a 3000m2 de área sendo os primeiros 500m2 medidos como o item SE 25.60.0050.</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</si>
  <si>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</si>
  <si>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Fornecimento de projeto executivo de instalação de esgoto sanitário e águas pluviais em Autocad aprovado pela concessionária, em prédios culturais.</t>
  </si>
  <si>
    <t>Fornecimento de projeto executivo de instalação de esgoto sanitário e águas pluviais em Autocad aprovado pela concessionária, em prédios hospitalares com até 4000m2 de área.</t>
  </si>
  <si>
    <t>Fornecimento de projeto executivo de instalação de esgoto sanitário e águas pluviais em Autocad aprovado pela concessionária em prédios hospitalares, considerando área acima de 4000m2.</t>
  </si>
  <si>
    <t>Projeto executivo de instalação de esgoto sanitário e águas pluviais em Autocad aprovado na concessionária em urbanização com até 15000m2 de área.</t>
  </si>
  <si>
    <t>Projeto executivo de instalação de esgoto sanitário e águas pluviais em Autocad aprovado na concessionária em urbanização, considerando a área acima de 15000m2.</t>
  </si>
  <si>
    <t>Fornecimento de projeto executivo de instalação de esgoto sanitário e águas pluviais em Autocad aprovado na concessionária em habitação/loteamento com até 12000m2 de área.</t>
  </si>
  <si>
    <t>Fornecimento de projeto executivo de instalação de esgoto sanitário e águas pluviais em Autocad aprovado na concessionária em habitação/loteamento com 12000 a 36000m2 de área, sendo os primeiros 12000m2 medidos como o item SE 25.60.0450.</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</si>
  <si>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</si>
  <si>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</si>
  <si>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Fornecimento de projeto executivo de instalação de água em Autocad aprovado na concessionária em prédios escolares e administrativos, com até 500m2 de área.</t>
  </si>
  <si>
    <t>Fornecimento de projeto executivo de instalação de água em Autocad aprovado na concessionária em prédios escolares e administrativos, com 500 a 3000m2 de área sendo os primeiros 500m2  medidos como o item SE 25.65.0050.</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</si>
  <si>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</si>
  <si>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Fornecimento de projeto executivo de instalação de água em Autocad aprovado na concessionária, em prédios culturais.</t>
  </si>
  <si>
    <t>Fornecimento de projeto executivo de instalação de água em Autocad aprovado na concessionária, em prédios hospitalares com até 4000m2 de área.</t>
  </si>
  <si>
    <t>Fornecimento de projeto executivo de instalação de água em Autocad aprovado na concessionária, em prédios hospitalares, considerando a área acima de 4000m2.</t>
  </si>
  <si>
    <t>Fornecimento de projeto executivo de instalação de água em Autocad aprovado na concessionária em habitações/edifícios com até 500m2 de área.</t>
  </si>
  <si>
    <t>Fornecimento de projeto executivo de instalação de água em Autocad aprovado na concessionária em habitações/edifícios, com 500 a 3000m2 de área sendo os primeiros 500m2 medidos como o item SE 25.65.0350.</t>
  </si>
  <si>
    <t>Fornecimento de projeto executivo de instalação de água em Autocad aprovado na concessionária em habitações/edifícios, considerando a área acima de 3000m2, sendo os primeiros 500m2 medidos como o item SE 25.65.0350 e de 501 a 3000m2 como o item SE 25.65.0400.</t>
  </si>
  <si>
    <t>Fornecimento de projeto executivo de instalação de água em Autocad aprovado na concessionária em urbanização com até 15000m2 de área.</t>
  </si>
  <si>
    <t>Fornecimento de projeto executivo de instalação de água em Autocad aprovado na concessionária em urbanização considerando a área acima de 15000m2.</t>
  </si>
  <si>
    <t>Fornecimento de projeto executivo de instalação de água em Autocad aprovado na concessionária em habitação/loteamento com até 12000m2 de área.</t>
  </si>
  <si>
    <t>Fornecimento de projeto executivo de instalação de água em Autocad aprovado na concessionária em habitação/loteamento com 12000 a 36000m2 de área, sendo os primeiros 12000m2 medidos como o item SE 25.65.0600.</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</si>
  <si>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</si>
  <si>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Projeto executivo de instalação hidráulica de montagem interna de chafarizes, apresentado em papel vegetal nos padrões da contratada, de acordo com a ABNT.</t>
  </si>
  <si>
    <t>SE 25.70 Projeto Executivo de Instalação de Elétrica</t>
  </si>
  <si>
    <t>Fornecimento de projeto executivo de instalação elétrica em Autocad aprovado pela concessionária, em prédios escolares e administrativos com até 500m2 de área.</t>
  </si>
  <si>
    <t>Fornecimento de projeto executivo de instalação elétrica em Autocad aprovado pela concessionária, em prédios escolares e administrativos de 500 a 3000m2 de área, sendo os primeiros 500m2 medidos como o item SE 25.70.0050.</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</si>
  <si>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</si>
  <si>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Fornecimento de projeto executivo de instalação elétrica em Autocad aprovado na concessionária, em prédios culturais com até 3000m2 de área.</t>
  </si>
  <si>
    <t>Fornecimento de projeto executivo de instalação elétrica em Autocad aprovado pela concessionária, em prédios culturais, considerando a área acima de 3000m2.</t>
  </si>
  <si>
    <t>Fornecimento de projeto executivo de instalação elétrica em Autocad aprovado na concessionária em prédios hospitalares.</t>
  </si>
  <si>
    <t>Fornecimento de projeto executivo de instalação elétrica em Autocad aprovado na concessionária em habitações/edifícios com até 500m2 de área.</t>
  </si>
  <si>
    <t>Fornecimento de projeto executivo de instalação elétrica em Autocad aprovado na concessionária em habitações/edifícios, com 500 a 3000m2 de área sendo os primeiros 500m2 medidos como o item SE 25.70.0350.</t>
  </si>
  <si>
    <t>Fornecimento de projeto executivo de instalação elétrica em Autocad aprovado na concessionária em habitações/edifícios, considerando a área acima de 3000m2, sendo os primeiros 500m2 medidos como o item SE 25.70.0400 e de 501 a 3000m2 como o item SE 25.70.0350.</t>
  </si>
  <si>
    <t>Fornecimento de projeto executivo de instalação elétrica em Autocad aprovado na concessionária em urbanização com até 15000m2 de área.</t>
  </si>
  <si>
    <t>Fornecimento de projeto executivo de instalação elétrica em Autocad aprovado na concessionária em urbanização, considerando a área acima de 15000m2.</t>
  </si>
  <si>
    <t>Fornecimento de projeto executivo de instalação elétrica em Autocad aprovado na concessionária em habitação/loteamento, com até 12000m2 de área.</t>
  </si>
  <si>
    <t>Fornecimento de projeto executivo de instalação elétrica em Autocad aprovado na concessionária em habitação/loteamento com 12000 a 36000m2 de área, sendo os primeiros 12000m2 medidos como o item SE 25.70.0600.</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</si>
  <si>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</si>
  <si>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Projeto executivo de instalação elétrica do quadro dos comandos de motores para chafarizes, apresentado em papel vegetal nos padrões da contratada, de acordo com a ABNT.</t>
  </si>
  <si>
    <t>Projeto executivo de sistema de ar condicionado, em Autocad, em Prédios com área de até 500m2.</t>
  </si>
  <si>
    <t>Projeto executivo de sistema de ar condicionado, em Autocad, em prédios com área de 500 a 3000m2.</t>
  </si>
  <si>
    <t>Projeto executivo de sistema de ar condicionado, em Autocad, em prédios com área acima de 3000m2.</t>
  </si>
  <si>
    <t>Projeto executivo de rede lógica (computadores) em Autocad, em prédios com área de até 500m2.</t>
  </si>
  <si>
    <t>Projeto executivo de rede lógica (computadores) em Autocad, em prédios com área de 500m2 a 3000m2.</t>
  </si>
  <si>
    <t>Projeto executivo de rede lógica (computadores) em Autocad, em prédios com área acima de 3000m2.</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</si>
  <si>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</si>
  <si>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</si>
  <si>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Fornecimento de projeto executivo de instalação de segurança em Autocad aprovado na concessionária, em prédios culturais.</t>
  </si>
  <si>
    <t>SE 25.80 Projeto Executivo de Instalações Especiais</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</si>
  <si>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</si>
  <si>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</si>
  <si>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Projeto executivo de arquitetura para construção de galpão (geométrico, cortes, detalhamento e perspectiva) apresentado em papel vegetal nos padrões da contratante, de acordo com a ABNT, considerando a área de 500m2.</t>
  </si>
  <si>
    <t>Projeto executivo de arquitetura para área destinada a abrigar subestação, até 2750Kva, inclusive detalhamento da serralheria e dos cubículos, apresentado em Autocad for Windows, nos padrões da contratante.</t>
  </si>
  <si>
    <t>Desenho em perspectiva no tamanho de (70x50)cm, colorido, para projeto de tratamento paisagístico em áreas públicas.</t>
  </si>
  <si>
    <t>Projeto executivo de arquitetura para implantação de viveiros de mudas de árvores e hortas (geométrico, cortes, detalhamento e perspectivas) apresentado em papel vegetal nos padrões da contratante, de acordo com a ABNT, considerando a área de até 20.000m2.</t>
  </si>
  <si>
    <t>Projeto executivo de instalação elétrica, apresentado em papel vegetal nos padrões da contratante, de acordo com a ABNT, para chafarizes, inclusive legalização junto à concessionária.</t>
  </si>
  <si>
    <t>Projeto executivo de instalação hidro-sanitária, apresentado em papel vegetal nos padrões da contratada, de acordo com a ABNT, para chafarizes, inclusive legalização junto à concessionária.</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</si>
  <si>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</si>
  <si>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</si>
  <si>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</si>
  <si>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</si>
  <si>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</si>
  <si>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</si>
  <si>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</si>
  <si>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Projeto executivo de programação visual para prédios escolares e/ou administrativos de 501 até 3000m2 apresentado em Autocad for Windows nos padrões da contratante.</t>
  </si>
  <si>
    <t>SE 30 Ensaios</t>
  </si>
  <si>
    <t>SE 30.05 Ensaios de Pavimentação</t>
  </si>
  <si>
    <t>Extração com auxílio de sonda rotativa de corpos de prova com 15cm de diâmetro em pavimentos com placas de concreto, revestimentos betuminosos, com mais de 10cm de espessura.</t>
  </si>
  <si>
    <t>Determinação da deformação do pavimento com auxílio da Viga Benkelmann, ponto.</t>
  </si>
  <si>
    <t>SE 35 Serviços de Elaboração de Vistorias e Laudos Técnicos</t>
  </si>
  <si>
    <t>SE 35.05 Serviços de Elaboração de Vistorias e Laudos Técnicos</t>
  </si>
  <si>
    <t>Serviços de inventário, metodologia de cadastro e avaliação da arborização pública da Cidade do Rio de Janeiro.</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</si>
  <si>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</si>
  <si>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</si>
  <si>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</si>
  <si>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</si>
  <si>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</si>
  <si>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Serviços de elaboração de vistorias, laudos técnicos, quantitativos e relatório fotográfico, relativo a pichações e atos de vandalismo de monumentos históricos.</t>
  </si>
  <si>
    <t>SE 40 Análise Laboratorial</t>
  </si>
  <si>
    <t>SE 40.05 Análise Laboratorial</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</si>
  <si>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</si>
  <si>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Análise laboratorial de solo de árvores.</t>
  </si>
  <si>
    <t>Análise laboratorial fitopatológica de árvores.</t>
  </si>
  <si>
    <t>SE 99 Diversos</t>
  </si>
  <si>
    <t>SE 99.99 Diversos</t>
  </si>
  <si>
    <t>Elaboração de manual de operação e manutenção para subestação abaixadora de tensão.</t>
  </si>
  <si>
    <t>Serviços de comissionamento, testes e treinamento pessoal para utilização de subestação abaixadora de tensão.</t>
  </si>
  <si>
    <t>ST Serviços de Engenharia de Tráfego</t>
  </si>
  <si>
    <t>ST 50 Projetos</t>
  </si>
  <si>
    <t>ST 50.05 Projetos de Sinalização</t>
  </si>
  <si>
    <t>Projeto de interseção semaforizada de acordo com as especifições da CET-RIO.</t>
  </si>
  <si>
    <t>Projeto de sinalização gráfica horizontal, inclusive transporte em caminhoneta para 09 passageiros para o local, conforme especificações da CET-RIO.</t>
  </si>
  <si>
    <t>ST 55 Pesquisas</t>
  </si>
  <si>
    <t>ST 55.05 Pesquisas e Levantamentos de Tráfego</t>
  </si>
  <si>
    <t>Contagem manual classificada de fluxo de veículos ou pedestres, de acordo com as especificações da CET-RIO.</t>
  </si>
  <si>
    <t>Levantamento de perfil de tráfego de seções de vias urbanas, com até 4 faixas, através de contagens volumétricas, não classificadas durante 24 horas, em intervalos de 15min, realizadas por equipamento, com apresentação dos dados em meio magnético.</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</si>
  <si>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</si>
  <si>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</si>
  <si>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Pesquisa de origem-destino de acordo com as especificações da CET-RIO.</t>
  </si>
  <si>
    <t>Pesquisa de polos geradores de tráfego de acordo com as especificações da CET-RIO.</t>
  </si>
  <si>
    <t>ST 60 Dispositivos de controle de tráfego</t>
  </si>
  <si>
    <t>ST 60.05 Fornecimento de Blocos Semafóricos</t>
  </si>
  <si>
    <t>Bloco semafórico principal, em alumínio, com 03 (três) módulos focais para lentes de 300mm de diâmetro, completo com lentes, refletores, instalação elétrica, lâmpadas, cobre-focos, anteparo e suportes de fixação, conforme especificação da CET-RIO.  Fornecimento.</t>
  </si>
  <si>
    <t>Bloco semafórico repetidor, em alumínio, com 03 (três) módulos focais para lentes de 200mm de diâmetro, completo com lentes, refletores, instalação elétrica, lâmpadas, cobre-focos, anteparo e suportes de fixação, conforme especificação da CET-RIO.  Fornecimento.</t>
  </si>
  <si>
    <t>Bloco semafórico para pedestre ou ciclovia, em alumínio, com 02 (dois) módulos focais para lentes de 200mm de lado, completo com lentes, refletores, instalação elétrica, lâmpadas, cobre-focos e suportes de fixação, conforme especificação da CET-RIO.  Fornecimento.</t>
  </si>
  <si>
    <t>Bloco semafórico principal com 3 (três) módulos focais de 300mm de diâmetro à led, cobre-focos, anteparo, borrachas de vedação e suportes de fixação, conforme especificação da CET-RIO.  Fornecimento.</t>
  </si>
  <si>
    <t>Bloco semafórico repetidor com 3 (três) módulos focais de 200mm de diâmetro à led, cobre-focos, anteparo, borrachas de vedação e suportes de fixação, conforme especificação da CET-RIO.  Fornecimento.</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</si>
  <si>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</si>
  <si>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</si>
  <si>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Botoeira para travessia de pedestres conforme especificação da CET-RIO.  Fornecimento.</t>
  </si>
  <si>
    <t>Controlador eletrônico de tráfego local, compatível com sistema CET-RIO/CTA, módulos II, V, VI, VII, com 4 fases, modelo DP40-8, da Dataprom ou similar.  Fornecimento.</t>
  </si>
  <si>
    <t>Controlador eletrônico de tráfego local, compatível com sistema CET-RIO/CTA, módulos II, V, VI, VII, com 6 fases, modelo DP40-8, da Dataprom ou similar.  Fornecimento.</t>
  </si>
  <si>
    <t>Controlador eletrônico de tráfego local, compatível com sistema CET-RIO/CTA, módulos II, V, VI, VII, com 8 fases, modelo DP40-8, da Dataprom ou similar.  Fornecimento.</t>
  </si>
  <si>
    <t>Controlador eletrônico de tráfego local, compatível com sistema CET-RIO/CTA, módulos II, V, VI, VII, com 10 fases, modelo DP40-16, da Dataprom ou similar.  Fornecimento.</t>
  </si>
  <si>
    <t>Controlador eletrônico de tráfego local, compatível com sistema CET-RIO/CTA, módulos II, V, VI, VII, com 12 fases, modelo DP40-16, da Dataprom ou similar.  Fornecimento.</t>
  </si>
  <si>
    <t>Controlador eletrônico de tráfego local, compatível com sistema CET-RIO/CTA, módulos II, V, VI, VII, com 14 fases, modelo DP40-16, da Dataprom ou similar.  Fornecimento.</t>
  </si>
  <si>
    <t>Controlador eletrônico de tráfego local, compatível com sistema CET-RIO/CTA, módulos II, V, VI, VII, com 16 fases, modelo DP40-16, da Dataprom ou similar.  Fornecimento.</t>
  </si>
  <si>
    <t>Controlador de área, compatível com sistema CET-RIO/CTA, módulos II, V, VI, VII, com todas as placas de comunicação, Dataprom ou similar.  Fornecimento.</t>
  </si>
  <si>
    <t>Controlador eletrônico de tráfego local, com 4 fases, compatível com sistema CET-RIO/CTA, módulos I, III, IV, modelo RMX-Y, da Telvent ou similar.  Fornecimento.</t>
  </si>
  <si>
    <t>Controlador eletrônico de tráfego local, com 8 fases, compatível com sistema CET-RIO/CTA, módulos I, III, IV, modelo RMX-Y, da Telvent ou similar.  Fornecimento.</t>
  </si>
  <si>
    <t>Controlador eletrônico de tráfego local, com 12 fases, compatível com sistema CET-RIO/CTA, módulos I, III, IV, modelo RMX-Y, da Telvent ou similar.  Fornecimento.</t>
  </si>
  <si>
    <t>Controlador eletrônico de tráfego local, com 16 fases, compatível com sistema CET-RIO/CTA, módulos I, III, IV, modelo RMX-Y, da Telvent ou similar.  Fornecimento.</t>
  </si>
  <si>
    <t>Controlador eletrônico de tráfego local, sem fio (wireless), incluindo placa de comunicação wireless GSM/GPRS, com GPS, compatível com o Sistema CET-RIO/CTA sem fio (wireless) - módulos VII, IX e XII, com 4 fases, modelo DP-40-8 da Dataprom ou similar.  Fornecimento.</t>
  </si>
  <si>
    <t>Controlador eletrônico de tráfego local, sem fio (wireless), incluindo placa de comunicação wireless GSM/GPRS, com GPS, compatível com o Sistema CET-RIO/CTA sem fio (wireless) - módulos VIII, X e XI, com 4 fases, modelo RBY da Telvent ou similar.  Fornecimento.</t>
  </si>
  <si>
    <t>Controlador eletrônico de tráfego local, sem fio (wireless), incluindo placa de comunicação wireless GSM/GPRS, com GPS, compatível com o Sistema CET-RIO/CTA sem fio (wireless) - módulos VII, IX e XII, com 6 fases, modelo DP-40-8 da Dataprom ou similar.  Fornecimento.</t>
  </si>
  <si>
    <t>Controlador eletrônico de tráfego local, sem fio (wireless), incluindo placa de comunicação wireless GSM/GPRS, com GPS, compatível com o Sistema CET-RIO/CTA sem fio (wireless) - módulos VIII, X e XI, com 6 fases, modelo RBY da Telvent ou similar.  Fornecimento.</t>
  </si>
  <si>
    <t>Controlador eletrônico de tráfego local, sem fio (wireless), incluindo placa de comunicação wireless GSM/GPRS, com GPS, compatível com o Sistema CET-RIO/CTA sem fio (wireless) - módulos VII, IX e XII, com 8 fases, modelo DP-40-8 da Dataprom ou similar.  Fornecimento.</t>
  </si>
  <si>
    <t>Controlador eletrônico de tráfego local, sem fio (wireless), incluindo placa de comunicação wireless GSM/GPRS, com GPS, compatível com o Sistema CET-RIO/CTA sem fio (wireless) - módulos VIII, X e XI, com 8 fases, modelo RBY da Telvent ou similar.  Fornecimento.</t>
  </si>
  <si>
    <t>Controlador eletrônico de tráfego local, sem fio (wireless), incluindo placa de comunicação wireless GSM/GPRS, com GPS, compatível com o Sistema CET-RIO/CTA sem fio (wireless) - módulos VII, IX e XII, com 10 fases, modelo DP-40-16 da Dataprom ou similar.  Fornecimento.</t>
  </si>
  <si>
    <t>Controlador eletrônico de tráfego local, sem fio (wireless), incluindo placa de comunicação wireless GSM/GPRS, com GPS, compatível com o Sistema CET-RIO/CTA sem fio (wireless) - módulos VIII, X e XI, com 10 fases, modelo RBY da Telvent ou similar.  Fornecimento.</t>
  </si>
  <si>
    <t>Controlador eletrônico de tráfego local, sem fio (wireless), incluindo placa de comunicação wireless GSM/GPRS, com GPS, compatível com o Sistema CET-RIO/CTA sem fio (wireless) - módulos VII, IX e XII, com 12 fases, modelo DP-40-16 da Dataprom ou similar.  Fornecimento.</t>
  </si>
  <si>
    <t>Controlador eletrônico de tráfego local, sem fio (wireless), incluindo placa de comunicação wireless GSM/GPRS, com GPS, compatível com o Sistema CET-RIO/CTA sem fio (wireless) - módulos VIII, X e XI, com 12 fases, modelo RBY da Telvent ou similar.  Fornecimento.</t>
  </si>
  <si>
    <t>Controlador eletrônico de tráfego local, sem fio (wireless), incluindo placa de comunicação wireless GSM/GPRS, com GPS, compatível com o Sistema CET-RIO/CTA sem fio (wireless) - módulos VII, IX e XII, com 14 fases, modelo DP-40-16 da Dataprom ou similar.  Fornecimento.</t>
  </si>
  <si>
    <t>Controlador eletrônico de tráfego local, sem fio (wireless), incluindo placa de comunicação wireless GSM/GPRS, com GPS, compatível com o Sistema CET-RIO/CTA sem fio (wireless) - módulos VIII, X e XI, com 14 fases, modelo RBY da Telvent ou similar.  Fornecimento.</t>
  </si>
  <si>
    <t>Controlador eletrônico de tráfego local, sem fio (wireless), incluindo placa de comunicação wireless GSM/GPRS, com GPS, compatível com o Sistema CET-RIO/CTA sem fio (wireless) - módulos VII, IX e XII, com 16 fases, modelo DP-40-16 da Dataprom ou similar.  Fornecimento.</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</si>
  <si>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</si>
  <si>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</si>
  <si>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Módulo de detetores para controlador de tráfego local, compatível com sistema CET-RIO/CTA, módulos II, V, VI, VII, da Dataprom ou similar.  Fornecimento.</t>
  </si>
  <si>
    <t>Módulo de potência para controlador de tráfego local, compatível com sistema CET-RIO/CTA, módulos II, V, VI, VII, da Dataprom ou similar.  Fornecimento.</t>
  </si>
  <si>
    <t>Modem para controlador local DP-40 Dataprom, conforme especificação CET-RIO. Fornecimento.</t>
  </si>
  <si>
    <t>Módulo de detetores para controlador de tráfego local, com capacidade para 2 laços indutivos, BST ou similar.  Fornecimento.</t>
  </si>
  <si>
    <t>Placa de grupo para controlador de tráfego local RMX-Y, com capacidade para 2 fases, modelo GTX-201-V7, Sainco Trafico ou similar.  Fornecimento.</t>
  </si>
  <si>
    <t>Placa de comunicação sem fio (wireless) GSM/GPRS, com GPS, para controlador eletrônico de tráfego local, compatível com o Sistema CET-RIO/CTA sem fio (wireless) - módulos VII, IX e XII, modelo EEC1C2-C da Dataprom ou similar.  Fornecimento.</t>
  </si>
  <si>
    <t>Placa de comunicação sem fio (wireless) GSM/GPRS, com GPS, para controlador eletrônico de tráfego local, compatível com o Sistema CET-RIO/CTA sem fio (wireless) - módulos VIII, X e XI, modelo TCE-486 da Telvent ou similar.  Fornecimento.</t>
  </si>
  <si>
    <t>Placa de potência para controlador eletrônico de tráfego local, compatível com o Sistema CET-RIO/CTA sem fio (wireless) - módulos VII, IX e XII, modelo POTNCS1 da Dataprom ou similar.  Fornecimento.</t>
  </si>
  <si>
    <t>Placa de potência para controlador eletrônico de tráfego local sem fio (wireless), compatível com o Sistema CET-RIO/CTA sem fio (wireless) - módulos VIII, X e XI, com até 12 fases (controlador RBY), modelo TGRY da Telvent ou similar.  Fornecimento.</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</si>
  <si>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</si>
  <si>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</si>
  <si>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Instalação e teste de funcionamento de blocos semafóricos.</t>
  </si>
  <si>
    <t>Instalação e teste de funcionamento de botoeira.</t>
  </si>
  <si>
    <t>Retirada de cordoalha e de cabos elétricos de interseção.</t>
  </si>
  <si>
    <t>Retirada de bloco semafórico.</t>
  </si>
  <si>
    <t>Cabo para alimentação de semáforo, seção de 4x1,5mm2, conforme especificação da CET-RIO.  Fornecimento e instalação.</t>
  </si>
  <si>
    <t>Cabo para alimentação de semáforo, seção de 7x1,5mm2, conforme especificação da CET-RIO.  Fornecimento e instalação.</t>
  </si>
  <si>
    <t>Cabo de cobre estanhado, múltiplo para comando, 1Kv, XLPE/90°C, seção de 9x1,5mm2, conforme especificação da CET-RIO.  Fornecimento e instalação.</t>
  </si>
  <si>
    <t>Cabo de cobre estanhado, múltiplo para comando, 1Kv, XLPE/90°C, seção de 7x2,5mm2, conforme especificação da CET-RIO.  Fornecimento e instalação.</t>
  </si>
  <si>
    <t>Cabo de cobre estanhado, múltiplo para comando, 1Kv, XLPE/90°C, seção de 4x6mm2, conforme especificação da CET-RIO.  Fornecimento e instalação.</t>
  </si>
  <si>
    <t>Cabo de cobre estanhado, múltiplo para comando, 1Kv, XLPE/90°C, seção de 4x10mm2, conforme especificação da CET-RIO.  Fornecimento e instalação.</t>
  </si>
  <si>
    <t>Cabo elétrico singelo de 10mm2, conforme especificação da CET-RIO.  Fornecimento e instalação.</t>
  </si>
  <si>
    <t>ST 60.25 Serviços de Instalação de Controladores Semafóricos</t>
  </si>
  <si>
    <t>Instalação, programação e teste de funcionamento de controlador de tráfego.</t>
  </si>
  <si>
    <t>Retirada de controlador de tráfego.</t>
  </si>
  <si>
    <t>ST 60.30 Detetores</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</si>
  <si>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</si>
  <si>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Instalação, ajustes e testes de detetor veicular para laço indutivo.</t>
  </si>
  <si>
    <t>ST 60.35 Bases e Suportes para Controladores</t>
  </si>
  <si>
    <t>Base de concreto armado para controlador de tráfego.</t>
  </si>
  <si>
    <t>Pedestal tubular, com bandeja, para controladores de tráfego tipo Tesc, Datapron ou similares, conforme especificação CET-RIO.</t>
  </si>
  <si>
    <t>ST 60.40 Serviços para Redes de Comunicação</t>
  </si>
  <si>
    <t>Emenda direta de cabo telefônico com até 100 pares.</t>
  </si>
  <si>
    <t>Instalação de bloco terminal de 10 pares em bastidores de aço, inclusive realização de emendas.</t>
  </si>
  <si>
    <t>Instalação de kit de proteção para 10 pares, exclusive fornecimento.</t>
  </si>
  <si>
    <t>Instalação subterrânea de cabos de comunicação, exclusive fornecimento.</t>
  </si>
  <si>
    <t>Instalação de caixa de emenda aérea.</t>
  </si>
  <si>
    <t>Instalação aérea de cabos de comunicação.</t>
  </si>
  <si>
    <t>Fornecimento de cordoalha de aço de 5/16".</t>
  </si>
  <si>
    <t>Fornecimento de arame de espinar encapado.</t>
  </si>
  <si>
    <t>Fornecimento de alça pré-formada para cordoalha 5/16".</t>
  </si>
  <si>
    <t>Fornecimento de fio telefônico FE-100, bitola de 1mm2.</t>
  </si>
  <si>
    <t>Fornecimento de cabo de comunicação de cobre, 0,50mm2, CCE-APL-50, 3 pares.</t>
  </si>
  <si>
    <t>Fornecimento de cabo de comunicação de cobre, CTP-APL-50, 0,50mm2, 10 pares.</t>
  </si>
  <si>
    <t>Fornecimento de cabo de comunicação de cobre, CTP-APL-50, 0,50mm2, 20 pares.</t>
  </si>
  <si>
    <t>Fornecimento de cabo de comunicação de cobre, CTP-APL-50, 0,50mm2, 50 pares.</t>
  </si>
  <si>
    <t>Fornecimento de cabo de comunicação de cobre, CTP-APL-50, 0,50mm2, 100 pares.</t>
  </si>
  <si>
    <t>Cabo de fibra ótico, monomodo, geleado, para instalação subterrânea em dutos.  Fornecimento.</t>
  </si>
  <si>
    <t>ST 60.45 Caixas de Passagem</t>
  </si>
  <si>
    <t>Caixa de passagem com tampa de ferro tipo leve 300L-400mm de altura, conforme especificação CET-RIO.  Fornecimento e assentamento.</t>
  </si>
  <si>
    <t>Caixa de passagem com tampa articulada de ferro, com trava, tipo leve 600L-600mm de altura, conforme especificação CET-RIO.  Fornecimento e assentamento.</t>
  </si>
  <si>
    <t>Caixa de passagem com tampa articulada de ferro, com trava, tipo leve 600L-900mm de altura, conforme especificação CET-RIO.  Fornecimento e assentamento.</t>
  </si>
  <si>
    <t>Caixa de passagem com tampa de ferro tipo pesado 600P-600mm de altura, conforme especificação CET-RIO.  Fornecimento e assentamento.</t>
  </si>
  <si>
    <t>ST 60.50 Materiais de Reposição</t>
  </si>
  <si>
    <t>Lâmpada de 60W, 127V, com filamento reforçado, disco refletor, preenchida com gás kripton, 8000h de vida útil média.  Fornecimento.</t>
  </si>
  <si>
    <t>Lâmpada 100W, 127V, com filamento reforçado, disco refletor, preenchida com gás Krypton, 8000h de vida útil média.  Fornecimento.</t>
  </si>
  <si>
    <t>Módulo focal a LED para bloco repetidor de 200mm na cor amarela.  Fornecimento.</t>
  </si>
  <si>
    <t>Módulo focal a LED para bloco repetidor de 200mm na cor verde.  Fornecimento.</t>
  </si>
  <si>
    <t>Módulo focal a LED para bloco repetidor de 200mm na cor vermelha.  Fornecimento.</t>
  </si>
  <si>
    <t>Módulo focal a LED para bloco principal de 300mm na cor amarela.  Fornecimento.</t>
  </si>
  <si>
    <t>Módulo focal a LED para bloco principal de 300mm na cor verde.  Fornecimento.</t>
  </si>
  <si>
    <t>Módulo focal a LED para bloco principal de 300mm na cor vermelha.  Fornecimento.</t>
  </si>
  <si>
    <t>Módulo focal a LED para bloco para bloco de pedestre com formato boneco na cor verde.  Fornecimento.</t>
  </si>
  <si>
    <t>Módulo focal a LED para bloco para bloco de pedestre com formato mão espalmada na cor vermelha.  Fornecimento.</t>
  </si>
  <si>
    <t>Suporte de fixação de bloco semafórico principal ao braço projetado de diâmetro de 88,9mm, com ligação aparafusada pela extremidade externa da caixa de módulo focal.  Fornecimento.</t>
  </si>
  <si>
    <t>Suporte basculante para bloco semafórico.  Fornecimento.</t>
  </si>
  <si>
    <t>ST 60.60 Painéis de Mensagens Variáveis</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</si>
  <si>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</si>
  <si>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</si>
  <si>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</si>
  <si>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</si>
  <si>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</si>
  <si>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</si>
  <si>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</si>
  <si>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</si>
  <si>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Poste tipo S4, coluna de 4 1/2", de diâmetro, braço projetado de 4", e  projeção de 6200mm, conforme especificação da CET-RIO.  Fornecimento.</t>
  </si>
  <si>
    <t>Poste tipo S5, simples, de 4" de diâmetro.  Conforme especificação da CET-RIO.  Fornecimento.</t>
  </si>
  <si>
    <t>Poste tipo G4, coluna de 5" de diâmetro, braço projetado de 4 1/2" e projeção de 4700mm, conforme especificação da CET-RIO.  Fornecimento.</t>
  </si>
  <si>
    <t>Poste tipo G5, coluna de 6" de diâmetro, braço projetado de 4700mm, conforme especificação da CET-RIO.  Fornecimento.</t>
  </si>
  <si>
    <t>Poste tipo G7, de 2" de diâmetro, altura de 3500mm, conforme especificação da CET-RIO.  Fornecimento.</t>
  </si>
  <si>
    <t>Poste tipo G8, simples, de 2" de diâmetro,altura de 2200mm, conforme especificação da CET-RIO.  Fornecimento.</t>
  </si>
  <si>
    <t>Poste tipo G9, simples, de 2" de diâmetro, altura de 4500mm, conforme especificação da CET-RIO.  Fornecimento.</t>
  </si>
  <si>
    <t>Braço projetado para poste multi-uso, em tubo de aço, diâmetro de 88,9mm e projeção horizontal de 4370mm.  Fornecimento.</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</si>
  <si>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</si>
  <si>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</si>
  <si>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Coluna de aço cônica contínua tipo II para um braço projetado capaz de sustentar semáforo e placa de até 4,50m2; coluna galvanizada a fogo; altura útil total de 5m; 300mm de diâmetro na base; conforme especificação da CET-RIO.  Fornecimento.</t>
  </si>
  <si>
    <t>Coluna de aço cônica contínua tipo II para dois braços projetados capazes de sustentar, cada um, semáforo e placa de até 4,50m2; coluna galvanizada a fogo; altura útil total de 5m; 300mm de diâmetro na base; conforme especificação da CET-RIO.  Fornecimento.</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</si>
  <si>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</si>
  <si>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</si>
  <si>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</si>
  <si>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</si>
  <si>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</si>
  <si>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</si>
  <si>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</si>
  <si>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</si>
  <si>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</si>
  <si>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Braço projetado de aço para sustentação de semáforo e placa de até 4,50m2; galvanizado a fogo; para fixação em coluna cônica tipo II; projeção de 6m; 173mm de diâmetro junto à flange; conforme especificação da CET-RIO.  Fornecimento.</t>
  </si>
  <si>
    <t>Poste de aço galvanizado, cônico, contínuo, reto, poligonal, 12m de altura, para suporte à câmera de TV.  Fornecimento e assentamento.</t>
  </si>
  <si>
    <t>ST 65.10 Pórticos, Semi-pórticos e Treliças</t>
  </si>
  <si>
    <t>Pórtico, coluna tubular, em aço galvanizado à quente, treliça para sustentação das placas, chumbadores para fixação, vão de 13,20m.  Fornecimento.</t>
  </si>
  <si>
    <t>Pórtico, coluna tubular, em aço galvanizado à quente, treliça para sustentação das placas, chumbadores para fixação, vão de 15,20m.  Fornecimento.</t>
  </si>
  <si>
    <t>Pórtico, coluna tubular, em aço galvanizado à quente, treliça para sustentação das placas, chumbadores para fixação, vão de 17,20m.  Fornecimento.</t>
  </si>
  <si>
    <t>Pórtico, coluna tubular, em aço galvanizado à quente, treliça para sustentação das placas, chumbadores para fixação, vão de 18,80m.  Fornecimento.</t>
  </si>
  <si>
    <t>Pórtico, coluna tubular, em aço galvanizado à quente, treliça para sustentação das placas, chumbadores para fixação, vão de 22,40m.  Fornecimento.</t>
  </si>
  <si>
    <t>Semi-pórtico simples, em aço galvanizado à quente, bandeira simples, viga treliçada em balanço e chumbadores para fixação, coluna tubular, vão de 5,10m.  Fornecimento.</t>
  </si>
  <si>
    <t>Semi-pórtico simples, em aço galvanizado à quente, bandeira simples, viga treliçada em balanço e chumbadores para fixação, coluna tubular, vão de 8,60m.  Fornecimento.</t>
  </si>
  <si>
    <t>Semi-pórtico duplo, coluna tubular em aço galvanizado à quente, treliças em balanço para sustentação das placas e chumbadores para fixação, vão de 5,10m.  Fornecimento.</t>
  </si>
  <si>
    <t>Semi-pórtico duplo, coluna tubular em aço galvanizado à quente, treliças em balanço para sustentação das placas e chumbadores para fixação, vão de 8,60m.  Fornecimento.</t>
  </si>
  <si>
    <t>ST 65.15 Serviços de Assentamento e Montagem  de Postes e Pórticos</t>
  </si>
  <si>
    <t>Assentamento de poste simples de aço, diâmetro de 2", inclusive abertura de furo, fundação e recomposição do piso.</t>
  </si>
  <si>
    <t>Assentamento de poste simples de aço, diâmetro maior que 4", inclusive abertura de furo, fundação e recomposição do piso.</t>
  </si>
  <si>
    <t>Assentamento e montagem de poste de aço com braço projetado, inclusive abertura de furo, fundação e recomposição do piso.</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</si>
  <si>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</si>
  <si>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Assentamento de coluna cônica contínua tipo II para 1 (um) ou 2 (dois) braços projetados capazes de sustentar, cada um, semáforo e placa de até 4,5m2 fixada por chumbadores engastados em fundação de concreto, exclusive fundação, exclusive fornecimento da coluna.</t>
  </si>
  <si>
    <t>Assentamento e montagem de uma coluna de pórtico ou de semi-pórtico, fixada por parafusos chumbadores engastados em fundação.</t>
  </si>
  <si>
    <t>Montagem de braço projetado de aço em coluna de aço cônica contínua tipo I assentada, exclusive o fornecimento do braço.</t>
  </si>
  <si>
    <t>Montagem de braço projetado em coluna de aço cônica contínua tipo II assentada, exclusive o fornecimento do braço.</t>
  </si>
  <si>
    <t>Montagem de treliça de pórtico, com fornecimento das ferragens de fixação, exclusive a treliça.  Para vão entre 13,00 e 23,00m.</t>
  </si>
  <si>
    <t>Montagem de treliça de semipórtico, com fornecimento das ferragens de fixação, exclusive a treliça.  Para vão entre 5,00 e 10,00m.</t>
  </si>
  <si>
    <t>Retirada de poste simples de aço, diâmetro de 2".</t>
  </si>
  <si>
    <t>Retirada de poste simples de aço, diâmetro maior que 4".</t>
  </si>
  <si>
    <t>Retirada de poste com braço projetado, diâmetro maior que 4".</t>
  </si>
  <si>
    <t>Bloco de concreto armado medindo (0,60 x 0,60 x 1,00)m para uma coluna de aço cônica contínua para instalação de até 4 braços projetados para sinalização.</t>
  </si>
  <si>
    <t>Base de concreto para uma coluna de pórtico.</t>
  </si>
  <si>
    <t>Retirada de braço projetado de aço para sustentação de semáforo e placa de até 4,5m2, projeção de 6m, 173mm de diâmetro junto à flange, fixado em coluna cônica contínua tipo II</t>
  </si>
  <si>
    <t>Retirada de coluna de aço contínua tipo II com altura útil total de 5m e diâmetro na base igual a 300mm.</t>
  </si>
  <si>
    <t>ST 65.20 Acessórios</t>
  </si>
  <si>
    <t>Cinta simples para fixação do conjunto de sustentação de sinalização vertical (semáforos e placas), conforme desenho nº 1859-PD.  Fornecimento.</t>
  </si>
  <si>
    <t>Cinta dupla para fixação do conjunto de sustentação de sinalização vertical (semáforos e placas), conforme desenho nº 1859-PD.  Fornecimento.</t>
  </si>
  <si>
    <t>ST 70 Sinalização Vertical</t>
  </si>
  <si>
    <t>ST 70.05 Placas de Alumínio</t>
  </si>
  <si>
    <t>Placa de sinalização de alumínio com fundo, símbolos e tarjas pintados, inclusive elementos de fixação, conforme especificação da CET-RIO.  Fornecimento.</t>
  </si>
  <si>
    <t>Placa de sinalização de alumínio com fundo pintado, símbolos e tarjas em película refletiva com esferas inclusas tipo I-A da NBR14644, inclusive elementos de fixação, conforme especificação da CET-RIO.  Fornecimento.</t>
  </si>
  <si>
    <t>Placa de sinalização de alumínio com fundo, símbolos e tarjas em película refletiva com esferas inclusas tipo I-A da NBR14644, inclusive elementos de fixação, conforme especificação da CET-RIO.  Fornecimento.</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</si>
  <si>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</si>
  <si>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Placa de sinalização de alumínio com fundo, símbolos e tarjas em película refletiva com esferas encapsuladas tipo II da NBR14644, inclusive elementos de fixação, conforme especificação CET-RIO.  Fornecimento.</t>
  </si>
  <si>
    <t>Placa de sinalização modulada de alumínio com fundo, símbolos e tarjas em película refletiva com esferas inclusas tipo I-A da NBR14644, inclusive elementos de fixação, conforme especificação da CET-RIO.  Fornecimento.</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</si>
  <si>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</si>
  <si>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Placa de sinalização modulada de alumínio com fundo, símbolos e tarjas em película refletiva com esferas encapsuladas tipo II da NBR14644, inclusive elementos de fixação, conforme especificação CET-RIO.  Fornecimento.</t>
  </si>
  <si>
    <t>ST 70.10 Placas de Fibra de Vidro</t>
  </si>
  <si>
    <t>Placa de regulamentação, diâmetro de 500mm, fabricada em fibra de vidro pelo sistema S.M.C.  Fornecimento.</t>
  </si>
  <si>
    <t>ST 70.12 Placas não Metálicas</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</si>
  <si>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</si>
  <si>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</si>
  <si>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Instalação e retirada de placas em postes simples, CET-RIO ou postes RIOLUZ.</t>
  </si>
  <si>
    <t>Instalação e retirada de placas em postes duplos.</t>
  </si>
  <si>
    <t>Instalação ou retirada de placas em braço projetado.</t>
  </si>
  <si>
    <t>Instalação e retirada de painéis modulados em pórticos ou semi-pórticos.</t>
  </si>
  <si>
    <t>ST 70.20 Serviços e Materiais para Fabricação de Placas</t>
  </si>
  <si>
    <t>Película refletiva de esferas inclusas (grau técnico), em rolo de 610mmx20m.  Fornecimento.</t>
  </si>
  <si>
    <t>rolo</t>
  </si>
  <si>
    <t>Aplicação de película refletiva com esferas inclusas tipo I-A da NBR 14644, em placas de sinalização, medida pela área envolvente da película empregada, tanto no fundo, como na mensagem.</t>
  </si>
  <si>
    <t>Aplicação de película refletiva com esferas encapsuladas, tipo II da NBR14644, em placas de sinalização, medida pela área envolvente da película empregada, tanto no fundo, como na mensagem.</t>
  </si>
  <si>
    <t>Película anti-pichação para placas de sinalização.</t>
  </si>
  <si>
    <t>Tinta esmalte sintético para silk-screen, na cor branca, lata de 900ml.  Fornecimento.</t>
  </si>
  <si>
    <t>Tinta esmalte sintético para silk-screen, na cor preta, lata de 900ml.  Fornecimento.</t>
  </si>
  <si>
    <t>Tinta esmalte sintético para silk-screen, na cor amarela, lata de 900ml.  Fornecimento.</t>
  </si>
  <si>
    <t>Tinta esmalte sintético para silk-screen, na cor azul, lata de 900ml.  Fornecimento.</t>
  </si>
  <si>
    <t>Tinta esmalte sintético para silk-screen, na cor vermelha, lata de 900ml.  Fornecimento.</t>
  </si>
  <si>
    <t>ST 70.25 Elementos de Fixação</t>
  </si>
  <si>
    <t>Fita de aço galvanizado, com 19mm de largura e 0,50mm de espessura, conforme especificação da CET-RIO.  Fornecimento.</t>
  </si>
  <si>
    <t>Selo de aço galvanizado, para fixação de fitas de (19x0,50)mm, conforme especificação da CET-RIO.  Fornecimento.</t>
  </si>
  <si>
    <t>Suporte para fixação de placas, fabricado em perfil "U" de 1 3/4"x5/8", em chapas de aço galvanizado de 2mm de espessura, comprimento de 400mm, com abraçadeira para fixação em hastes de 2" de diâmetro externo, conforme especificação da CET-RIO.  Fornecimento.</t>
  </si>
  <si>
    <t>Suporte para fixação de placas, fabricado em perfil "U" de 1 3/4"x5/8", em chapas de aço galvanizado de 2mm de espessura, comprimento de 700mm, com abraçadeira para fixação em hastes de 2" de diâmetro externo, conforme especificação da CET-RIO.  Fornecimento.</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</si>
  <si>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</si>
  <si>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</si>
  <si>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</si>
  <si>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Sinalização horizontal com resina acrílica, em projetos até 60m2, conforme especificações da CET-RIO.</t>
  </si>
  <si>
    <t>Sinalização horizontal com resina acrílica, em projetos de 60m2 até 160m2, conforme especificações da CET-RIO.</t>
  </si>
  <si>
    <t>Sinalização horizontal com resina acrílica, em projetos acima de 160m2, conforme especificações da CET-RIO.</t>
  </si>
  <si>
    <t>Sinalização horizontal com massa termoplástica, aplicada por aspersão, conforme especificação CET-RIO, em projetos até 100m2.</t>
  </si>
  <si>
    <t>Sinalização horizontal com massa termoplástica, aplicada por aspersão, conforme especificação CET-RIO, em projetos entre 100m2 e 400m2.</t>
  </si>
  <si>
    <t>Sinalização horizontal com massa termoplástica, aplicada por aspersão, conforme especificação CET-RIO, em projetos acima de 400m2.</t>
  </si>
  <si>
    <t>Sinalização horizontal com massa termoplástica, aplicada por extrusão, em projetos até 60m2, conforme especificações da CET-RIO.</t>
  </si>
  <si>
    <t>Sinalização horizontal com massa termoplástica, aplicada por extrusão, em projetos entre 60m2 e 150m2, conforme especificações da CET-RIO.</t>
  </si>
  <si>
    <t>Sinalização horizontal com massa termoplástica, aplicada por extrusão, em projetos acima de 150m2, conforme especificações da CET-RIO.</t>
  </si>
  <si>
    <t>Retirada de massa termoplástica.</t>
  </si>
  <si>
    <t>Retirada de pintura a base de resina acrílica.</t>
  </si>
  <si>
    <t>Aplicação de selante asfáltico à base de acrílicas para pavimentos de concreto, usado como imprimador para material termoplástico, inclusive fornecimento dos materiais necessários conforme especificação CET-RIO.</t>
  </si>
  <si>
    <t>Tacha, instalação, conforme especificação CET-RIO.</t>
  </si>
  <si>
    <t>Tachão, instalação, conforme especificação CET-RIO.</t>
  </si>
  <si>
    <t>Instalação de segregador, conforme especificação CET-RIO.</t>
  </si>
  <si>
    <t>ST 75.10 Fornecimento de Materiais para Sinalização Horizontal</t>
  </si>
  <si>
    <t>Tacha monodirecional, conforme especificação CET-RIO.  Fornecimento.</t>
  </si>
  <si>
    <t>Tacha bidirecional, conforme especificação CET-RIO.  Fornecimento.</t>
  </si>
  <si>
    <t>Tachão monodirecional, conforme especificação CET-RIO.  Fornecimento.</t>
  </si>
  <si>
    <t>Tachão bidirecional, conforme especificação CET-RIO.  Fornecimento.</t>
  </si>
  <si>
    <t>Segregador, conforme especificação CET-RIO.  Fornecimento.</t>
  </si>
  <si>
    <t>ST 75.15 Laminado Elastoplástico</t>
  </si>
  <si>
    <t>Símbolos em laminado elastoplástico, com 1,5mm de espessura e com medidas diversas, em cores, com micro-esferas de vidro.  Em projetos que utilizem entre 150 e 500m2 do material.  Fornecimento e aplicação.</t>
  </si>
  <si>
    <t>Símbolos em laminado elastoplástico, com 1,5mm de espessura e com medidas diversas, em cores, com micro-esferas de vidro.  Em projetos que utilizem entre 500 e 1000m2 do material.  Fornecimento e aplicação.</t>
  </si>
  <si>
    <t>Símbolos em laminado elastoplástico, com 1,5mm de espessura e com medidas diversas, em cores, com micro-esferas de vidro.  Em projetos que utilizem acima de 1000m2 do material.  Fornecimento e aplicação.</t>
  </si>
  <si>
    <t>Laminado elastoplástico em faixas, com espessura de 1,5mm e até 50cm de largura, na cor branca, com micro-esferas de vidro.  Em projetos que utilizem entre 150 e 500m2 do material.  Fornecimento e aplicação.</t>
  </si>
  <si>
    <t>Laminado elastoplástico em faixas, com espessura de 1,5mm e até 50cm de largura, na cor amarela, com micro-esferas de vidro.  Em projetos que utilizem entre 150 e 500m2 do material.  Fornecimento e aplicação.</t>
  </si>
  <si>
    <t>Laminado elastoplástico em faixas, com espessura de 1,5mm e até 50cm de largura, colorido (exceto branco e amarelo), com micro-esferas de vidro.  Em projetos que utilizem entre 150 e 500m2 do material.  Fornecimento e aplicação.</t>
  </si>
  <si>
    <t>Laminado elastoplástico em faixas, com espessura de 1,5mm e até 50cm de largura, na cor branca, com micro-esferas de vidro.  Em projetos que utilizem entre 500 e 1000m2 do material.  Fornecimento e aplicação.</t>
  </si>
  <si>
    <t>Laminado elastoplástico em faixas, com espessura de 1,5mm e até 50cm de largura, na cor amarela, com micro-esferas de vidro.  Em projetos que utilizem entre 500 e 1000m2 do material.  Fornecimento e aplicação.</t>
  </si>
  <si>
    <t>Laminado elastoplástico em faixas, com espessura de 1,5mm e até 50cm de largura, colorido (exceto branco e amarelo), com micro-esferas de vidro.  Em projetos que utilizem entre 500 e 1000m2 do material.  Fornecimento e aplicação.</t>
  </si>
  <si>
    <t>Laminado elastoplástico em faixas, com espessura de 1,5mm e até 50cm de largura, na cor branca, com micro-esferas de vidro.  Em projetos que utilizem acima de 1000m2 do material.  Fornecimento e aplicação.</t>
  </si>
  <si>
    <t>Laminado elastoplástico em faixas, com espessura de 1,5mm e até 50cm de largura, na cor amarela, com micro-esferas de vidro.  Em projetos que utilizem acima de 1000m2 do material.  Fornecimento e aplicação.</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</si>
  <si>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</si>
  <si>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</si>
  <si>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</si>
  <si>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</si>
  <si>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Gradil para canalização e proteção de pedestres com painel de propaganda, com largura de 1,50m e altura de 1m, formado por moldura tubular com diâmetro de 60mm, envolvendo quadro de chapa de aço, conforme especificações da CET-RIO.  Fornecimento e assentamento.</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</si>
  <si>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</si>
  <si>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</si>
  <si>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</si>
  <si>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Cone de sinalização, altura de 750mm, conforme especificação da CET-RIO.  Fornecimento.</t>
  </si>
  <si>
    <t>Cone de sinalização, refletivo, flexível, altura de 900mm, conforme especificação da CET-RIO.  Fornecimento.</t>
  </si>
  <si>
    <t>Locação mensal de rádio transmissor-receptor.</t>
  </si>
  <si>
    <t>TC Transporte, Carga e Descarga</t>
  </si>
  <si>
    <t>TC 05 Transportes</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</si>
  <si>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</si>
  <si>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TC 05.05 Transportes</t>
  </si>
  <si>
    <t>Transporte de carga de qualquer natureza; exclusive as despesas de carga e descarga tanto de espera do caminhão como de servente ou equipamento auxiliar, em baixa velocidade (Vm=30Km/h), em Caminhão de Carroceria Fixa, a óleo diesel com capacidade útil de 7,5t.</t>
  </si>
  <si>
    <t>Transporte de carga de qualquer natureza; exclusive as despesas de carga e descarga tanto d espera do caminhão como de servente ou equipamento auxiliar, em média velocidade (Vm=40Km/h), em Caminhão de Carroceria Fixa a óleo diesel, com capacidade útil de 7,5t.</t>
  </si>
  <si>
    <t>Transporte de carga de qualquer natureza; exclusive as despesas de carga e descarga tanto da espera do caminhão como de servente ou equipamento auxiliar, em alta velocidade (Vm=50Km/h), em Caminhão de Carroceria Fixa a óleo diesel, com capacidade útil de 7,5t.</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</si>
  <si>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</si>
  <si>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</si>
  <si>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</si>
  <si>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Transporte de carga de qualquer natureza; exclusive as despesas de carga e descarga tanto da espera do caminhao como de servente ou equipamento auxiliar, em velocidade reduzida (Vm=20km/h), em Caminhão Basculante a oleo diesel, com capacidade util de 8t.</t>
  </si>
  <si>
    <t>Transporte de carga de qualquer natureza; exclusive as despesas de carga e descarga tanto da espera do caminhão como de servente ou equipamento auxiliar, em baixa velocidade (Vm=30Km/h), em Caminhão Basculante a óleo diesel, com capacidade útil de 8t.</t>
  </si>
  <si>
    <t>Transporte de carga de qualquer natureza; exclusive as despesas de carga e descarga tanto da espera do caminhão como de servente ou equipamento auxiliar, em média velocidade (Vm=40Km/h), em Caminhão Basculante a óleo diesel, com capacidade útil de 8t.</t>
  </si>
  <si>
    <t>Transporte de carga de qualquer natureza; exclusive as despesas de carga e descarga tanto da espera do caminhão como de servente ou equipamento auxiliar, em alta velocidade (Vm=50Km/h), em Caminhão Basculante a óleo diesel, com capacidade útil de 8t.</t>
  </si>
  <si>
    <t>Transporte de carga de qualquer natureza; exclusive as despesas de carga e descarga tanto de espera do caminhao como do servente ou equipamento auxiliar, em velocidade reduzida (Vm=20Km/h), em Caminhao Basculante a oleo diesel, com capacidade util de 12t.</t>
  </si>
  <si>
    <t>Transporte de carga de qualquer natureza; exclusive as despesas de carga e descarga tanto de espera do caminhão como do servente ou equipamento auxiliar, em baixa velocidade (Vm=30Km/h), em Caminhão Basculante a óleo diesel, com capacidade útil de 12t.</t>
  </si>
  <si>
    <t>Transporte de carga de qualquer natureza; exclusive as despesas de carga e descarga tanto da espera do caminhão como de servente ou equipamento auxiliar, em média velocidade (Vm=40Km/h), em Caminhão Basculante a óleo diesel, com capacidade útil de 12t.</t>
  </si>
  <si>
    <t>Transporte de carga de qualquer natureza; exclusive as despesas de carga e descarga tanto da espera do caminhão como de servente ou equipamento auxiliar, em alta velocidade (Vm=50Km/h), em Caminhão Basculante a óleo diesel, com capacidade útil de 12t.</t>
  </si>
  <si>
    <t>Transporte de carga de qualquer natureza; exclusive as despesas de carga e descarga tanto de espera do caminhao como do servente ou equipamento auxiliar, em velocidade reduzida (Vm=20Km/h), em Caminhao Basculante a oleo diesel, com capacidade util de 17t.</t>
  </si>
  <si>
    <t>Transporte de carga de qualquer natureza; exclusive as despesas de carga e descarga tanto de espera do caminhão como do servente ou equipamento auxiliar, em baixa velocidade (Vm=30Km/h), em Caminhão Basculante a óleo diesel, com capacidade útil de 17t.</t>
  </si>
  <si>
    <t>Transporte de carga de qualquer natureza; exclusive as despesas de carga e descarga tanto de espera do caminhão como do servente ou equipamento auxiliar, em média velocidade (Vm=40Km/h), em Caminhão Basculante a óleo diesel, com capacidade útil de 17t.</t>
  </si>
  <si>
    <t>Transporte de carga de qualquer natureza; exclusive as despesas de carga e descarga tanto de espera do caminhão como do servente ou equipamento auxiliar, em alta velocidade (Vm=50Km/h), em Caminhão Basculante a óleo diesel, com capacidade útil de 17t.</t>
  </si>
  <si>
    <t>Transporte até 30Km, montagem e desmontagem de bate estacas com martelo de 1,5t/2,2t, inclusive horas improdutivas da equipe e do equipamento na ida/volta, na montagem e desmontagem.</t>
  </si>
  <si>
    <t>Transporte até 30Km, montagem e desmontagem de bate estacas com martelo de 2,5t/3t, inclusive horas improdutivas da equipe e do equipamento na ida/volta, na montagem e desmontagem.</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</si>
  <si>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</si>
  <si>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</si>
  <si>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Transporte horizontal de material à granel em carrinho de mão, inclusive carga a pá.</t>
  </si>
  <si>
    <t>t.dam</t>
  </si>
  <si>
    <t>Transporte manual de materiais diversos encosta abaixo, inclusive carga e descarga.</t>
  </si>
  <si>
    <t>Transporte manual de materiais diversos encosta acima, inclusive carga e descarga.</t>
  </si>
  <si>
    <t>Transporte manual de materiais diversos em manguezal, inclusive carga e descarga em cesto tipo COMLURB (muda e lixo).</t>
  </si>
  <si>
    <t>TC 05.15 Transportes com Carga e Descarga</t>
  </si>
  <si>
    <t>Coleta e transporte de resíduos em caçamba estacionária "Roll-On/Roll-Off", aberta, com capacidade aproximada de 35m3, com mínimo de 40 coletas por mês.</t>
  </si>
  <si>
    <t>Retirada de entulho de obra em caçamba de aço com 5m³ de capacidade, inclusive carregamento do container, transporte e descarga, exclusive  tarifa de disposição final.</t>
  </si>
  <si>
    <t>TC 10 Carga e Descarga</t>
  </si>
  <si>
    <t>TC 10.05 Carga e Descarga</t>
  </si>
  <si>
    <t>Carga e descarga manual de material que exija o concurso de mais de 1 servente para cada peça, vergalhões, cançoeiras, caixas, meio-fios, em Caminhão de Carroceria Fixa, a óleo diesel, com capacidade útil de 7,5t, inclusive o tempo de carga, descarga e manobra.</t>
  </si>
  <si>
    <t>Carga e descarga manual de peças de peso reduzido: tijolos, telhas, cimento e agregados em sacos, em Caminhão de Carroceria Fixa a óleo diesel, com capacidade útil de 7,5t, inclusive tempo de carga, descarga e manobra.</t>
  </si>
  <si>
    <t>Carga manual e descarga mecânica de material à granel (agregados, pedra-de-mão, paralelos, terra e escombro), compreendendo os tempos para carga, descarga e manobras do Caminhão Basculante a óleo diesel, com capacidade útil de 8t, empregando 2 serventes na carga.</t>
  </si>
  <si>
    <t>Carga manual e descarga mecânica de material a granel (agregados,  pedra-de-mão, paralelos, terra e escombro), compreendendo os tempos para carga, descarga e manobras do Caminhão Basculante a óleo diesel, com capacidade útil de 8t, empregando 4 serventes na carga.</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</si>
  <si>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</si>
  <si>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Carga manual e descarga mecânica de material à granel (agregados, pedra-de-mão, paralelos, terra e escombro), compreendendo os tempos para carga, descarga e manobras do Caminhão Basculante a óleo diesel, com capacidade útil de 12t, empregando 4 serventes na carga.</t>
  </si>
  <si>
    <t>Carga e descarga mecânica, com Pá-Carregadeira e Caminhão Basculante a óleo diesel, consideradas para o caminhão a espera, manobra, carga e descarga e quanto à carregadeira, espera e operação.</t>
  </si>
  <si>
    <t>Carga e descarga mecânica de tubos de ferro fundido, com o diâmetro de 40cm, inclusive o tempo de carga , descarga e manobra do Caminhão de Carroceria Fixa, a óleo diesel, com capacidade útil de 7,5t, inclusive os mesmos tempos de Guindauto Munck de 4t.</t>
  </si>
  <si>
    <t>Carga e descarga mecânica de tubos de concreto, com diâmetro de 20cm, inclusive o tempo de carga, descarga e manobra do caminhão de carroceria fixa, a óleo diesel, com capacidade útil de 7,5t ; inclusive os mesmos tempos de guindauto munck de 4t.</t>
  </si>
  <si>
    <t>Carga e descarga mecânica de tubos de concreto, com diâmetro de 40cm, inclusive o tempo de carga, descarga e manobra do caminhão de carroceria fixa, a óleo diesel, com capacidade útil de 7,5t ; inclusive os mesmos tempos de guindauto munck de 4t.</t>
  </si>
  <si>
    <t>Carga e descarga mecânica de tubos de concreto, com diâmetro de 60cm, inclusive o tempo de carga, descarga e manobra do caminhão de carroceria fixa, a óleo diesel, com capacidade útil de 7,5t ; inclusive os mesmos tempos de guindauto munck de 4t.</t>
  </si>
  <si>
    <t>Carga e descarga mecânica de tubos de concreto, com diâmetro de 80cm, inclusive o tempo de carga, descarga e manobra do caminhão de carroceria fixa, a óleo diesel, com capacidade útil de 7,5t ; inclusive os mesmos tempos de guindauto munck de 4t.</t>
  </si>
  <si>
    <t>Carga e descarga mecânica de tubos de concreto, com diâmetro de 100cm, inclusive o tempo de carga, descarga e manobra do caminhão de carroceria fixa, a óleo diesel, com capacidade útil de 7,5t ; inclusive os mesmos tempos de guindauto munck de 4t.</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</si>
  <si>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</si>
  <si>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AD 05.05.0050</t>
  </si>
  <si>
    <t>AD 05.05.0053</t>
  </si>
  <si>
    <t>AD 05.05.0100</t>
  </si>
  <si>
    <t>AD 05.05.0150</t>
  </si>
  <si>
    <t>AD 05.05.0200</t>
  </si>
  <si>
    <t>AD 05.05.0250</t>
  </si>
  <si>
    <t>AD 05.05.0300</t>
  </si>
  <si>
    <t>AD 05.05.0325</t>
  </si>
  <si>
    <t>AD 05.05.0350</t>
  </si>
  <si>
    <t>AD 05.05.0450</t>
  </si>
  <si>
    <t>AD 05.05.0500</t>
  </si>
  <si>
    <t>AD 05.05.0550</t>
  </si>
  <si>
    <t>AD 05.05.0600</t>
  </si>
  <si>
    <t>AD 05.05.0700</t>
  </si>
  <si>
    <t>AD 05.05.0703</t>
  </si>
  <si>
    <t>AD 05.10.0050</t>
  </si>
  <si>
    <t>AD 05.10.0100</t>
  </si>
  <si>
    <t>AD 05.10.0150</t>
  </si>
  <si>
    <t>AD 05.10.0200</t>
  </si>
  <si>
    <t>AD 05.15.0050</t>
  </si>
  <si>
    <t>AD 05.15.0100</t>
  </si>
  <si>
    <t>AD 05.15.0150</t>
  </si>
  <si>
    <t>AD 05.15.0200</t>
  </si>
  <si>
    <t>AD 05.15.0250</t>
  </si>
  <si>
    <t>AD 05.15.0300</t>
  </si>
  <si>
    <t>AD 05.15.0400</t>
  </si>
  <si>
    <t>AD 05.20.0050</t>
  </si>
  <si>
    <t>AD 10.05.0050</t>
  </si>
  <si>
    <t>AD 10.10.0100</t>
  </si>
  <si>
    <t>AD 15.05.0050</t>
  </si>
  <si>
    <t>AD 15.10.0050</t>
  </si>
  <si>
    <t>AD 15.10.0200</t>
  </si>
  <si>
    <t>AD 15.10.0250</t>
  </si>
  <si>
    <t>AD 15.10.0300</t>
  </si>
  <si>
    <t>AD 15.15.0703</t>
  </si>
  <si>
    <t>AD 15.15.0706</t>
  </si>
  <si>
    <t>AD 20.05.0300</t>
  </si>
  <si>
    <t>AD 20.05.0350</t>
  </si>
  <si>
    <t>AD 20.05.0450</t>
  </si>
  <si>
    <t>AD 20.05.0500</t>
  </si>
  <si>
    <t>AD 20.10.0050</t>
  </si>
  <si>
    <t>AD 20.15.0050</t>
  </si>
  <si>
    <t>AD 20.15.0100</t>
  </si>
  <si>
    <t>AD 20.15.0150</t>
  </si>
  <si>
    <t>AD 20.20.0050</t>
  </si>
  <si>
    <t>AD 20.20.0100</t>
  </si>
  <si>
    <t>AD 20.25.0051</t>
  </si>
  <si>
    <t>AD 20.25.0100</t>
  </si>
  <si>
    <t>AD 20.25.0150</t>
  </si>
  <si>
    <t>AD 20.25.0200</t>
  </si>
  <si>
    <t>AD 20.25.0210</t>
  </si>
  <si>
    <t>AD 20.25.0250</t>
  </si>
  <si>
    <t>AD 20.25.0310</t>
  </si>
  <si>
    <t>AD 20.25.0350</t>
  </si>
  <si>
    <t>AD 25.05.0050</t>
  </si>
  <si>
    <t>AD 25.05.0150</t>
  </si>
  <si>
    <t>AD 25.05.0200</t>
  </si>
  <si>
    <t>AD 25.05.0250</t>
  </si>
  <si>
    <t>AD 25.05.0350</t>
  </si>
  <si>
    <t>AD 30.05.0100</t>
  </si>
  <si>
    <t>AD 30.05.0200</t>
  </si>
  <si>
    <t>AD 30.05.0300</t>
  </si>
  <si>
    <t>AD 35.05.0050</t>
  </si>
  <si>
    <t>AD 35.05.0053</t>
  </si>
  <si>
    <t>AD 35.05.0056</t>
  </si>
  <si>
    <t>AD 35.05.0059</t>
  </si>
  <si>
    <t>AD 35.05.0062</t>
  </si>
  <si>
    <t>AD 35.10.0050</t>
  </si>
  <si>
    <t>AD 35.10.0100</t>
  </si>
  <si>
    <t>AD 35.20.0050</t>
  </si>
  <si>
    <t>AD 35.20.0053</t>
  </si>
  <si>
    <t>AD 35.20.0056</t>
  </si>
  <si>
    <t>AD 35.20.0059</t>
  </si>
  <si>
    <t>AD 35.20.0062</t>
  </si>
  <si>
    <t>AD 35.20.0065</t>
  </si>
  <si>
    <t>AD 35.20.0068</t>
  </si>
  <si>
    <t>AD 35.20.0071</t>
  </si>
  <si>
    <t>AD 35.20.0074</t>
  </si>
  <si>
    <t>AD 35.20.0077</t>
  </si>
  <si>
    <t>AD 35.25.0050</t>
  </si>
  <si>
    <t>AD 35.25.0100</t>
  </si>
  <si>
    <t>AD 35.25.0150</t>
  </si>
  <si>
    <t>AD 35.25.0200</t>
  </si>
  <si>
    <t>AD 35.25.0250</t>
  </si>
  <si>
    <t>AD 35.30.0150</t>
  </si>
  <si>
    <t>AD 35.30.0200</t>
  </si>
  <si>
    <t>AD 35.30.0250</t>
  </si>
  <si>
    <t>AD 35.30.0300</t>
  </si>
  <si>
    <t>AD 35.30.0350</t>
  </si>
  <si>
    <t>AD 35.35.0100</t>
  </si>
  <si>
    <t>AD 35.35.0150</t>
  </si>
  <si>
    <t>AD 35.35.0200</t>
  </si>
  <si>
    <t>AD 35.35.0250</t>
  </si>
  <si>
    <t>AD 35.35.0300</t>
  </si>
  <si>
    <t>AD 35.35.0350</t>
  </si>
  <si>
    <t>AD 35.35.0400</t>
  </si>
  <si>
    <t>AD 35.35.0550</t>
  </si>
  <si>
    <t>AD 35.35.0600</t>
  </si>
  <si>
    <t>AD 35.35.0650</t>
  </si>
  <si>
    <t>AD 35.35.0700</t>
  </si>
  <si>
    <t>AD 35.35.0750</t>
  </si>
  <si>
    <t>AD 35.35.0800</t>
  </si>
  <si>
    <t>AD 35.35.0850</t>
  </si>
  <si>
    <t>AD 35.35.0900</t>
  </si>
  <si>
    <t>AD 35.35.0950</t>
  </si>
  <si>
    <t>AD 35.35.1000</t>
  </si>
  <si>
    <t>AD 35.35.1050</t>
  </si>
  <si>
    <t>AD 35.35.1100</t>
  </si>
  <si>
    <t>AD 40.05.0050</t>
  </si>
  <si>
    <t>AD 40.05.0056</t>
  </si>
  <si>
    <t>AD 40.05.0068</t>
  </si>
  <si>
    <t>AD 40.05.0074</t>
  </si>
  <si>
    <t>AD 40.05.0080</t>
  </si>
  <si>
    <t>AD 40.05.0086</t>
  </si>
  <si>
    <t>AD 40.05.0092</t>
  </si>
  <si>
    <t>AD 40.05.0094</t>
  </si>
  <si>
    <t>AD 40.05.0098</t>
  </si>
  <si>
    <t>AD 40.05.0104</t>
  </si>
  <si>
    <t>AD 40.05.0110</t>
  </si>
  <si>
    <t>AD 40.05.0116</t>
  </si>
  <si>
    <t>AD 40.05.0122</t>
  </si>
  <si>
    <t>AD 40.05.0128</t>
  </si>
  <si>
    <t>AD 40.05.0134</t>
  </si>
  <si>
    <t>AD 40.05.0140</t>
  </si>
  <si>
    <t>AD 40.05.0146</t>
  </si>
  <si>
    <t>AD 40.05.0152</t>
  </si>
  <si>
    <t>AD 40.05.0158</t>
  </si>
  <si>
    <t>AD 40.05.0164</t>
  </si>
  <si>
    <t>AD 40.05.0170</t>
  </si>
  <si>
    <t>AD 40.05.0173</t>
  </si>
  <si>
    <t>AD 40.05.0176</t>
  </si>
  <si>
    <t>AD 40.05.0182</t>
  </si>
  <si>
    <t>AD 40.05.0188</t>
  </si>
  <si>
    <t>AD 40.05.0200</t>
  </si>
  <si>
    <t>AD 40.05.0206</t>
  </si>
  <si>
    <t>AD 40.05.0212</t>
  </si>
  <si>
    <t>AL 05.03.0050</t>
  </si>
  <si>
    <t>AL 05.05.0050</t>
  </si>
  <si>
    <t>AL 05.05.0053</t>
  </si>
  <si>
    <t>AL 05.05.0100</t>
  </si>
  <si>
    <t>AL 05.05.0150</t>
  </si>
  <si>
    <t>AL 05.05.0200</t>
  </si>
  <si>
    <t>AL 05.10.0050</t>
  </si>
  <si>
    <t>AL 05.10.0053</t>
  </si>
  <si>
    <t>AL 05.10.0059</t>
  </si>
  <si>
    <t>AL 05.10.0103</t>
  </si>
  <si>
    <t>AL 05.10.0106</t>
  </si>
  <si>
    <t>AL 05.10.0150</t>
  </si>
  <si>
    <t>AL 05.10.0152</t>
  </si>
  <si>
    <t>AL 05.10.0153</t>
  </si>
  <si>
    <t>AL 05.10.0156</t>
  </si>
  <si>
    <t>AL 05.10.0200</t>
  </si>
  <si>
    <t>AL 05.15.0050</t>
  </si>
  <si>
    <t>AL 05.15.0100</t>
  </si>
  <si>
    <t>AL 05.15.0103</t>
  </si>
  <si>
    <t>AL 05.20.0050</t>
  </si>
  <si>
    <t>AL 05.20.0053</t>
  </si>
  <si>
    <t>AL 05.20.0056</t>
  </si>
  <si>
    <t>AL 05.20.0100</t>
  </si>
  <si>
    <t>AL 05.20.0103</t>
  </si>
  <si>
    <t>AL 05.20.0150</t>
  </si>
  <si>
    <t>AL 05.20.0153</t>
  </si>
  <si>
    <t>AL 05.20.0156</t>
  </si>
  <si>
    <t>AL 05.20.0200</t>
  </si>
  <si>
    <t>AL 05.20.0203</t>
  </si>
  <si>
    <t>AL 05.20.0250</t>
  </si>
  <si>
    <t>AL 05.20.0253</t>
  </si>
  <si>
    <t>AL 05.20.0300</t>
  </si>
  <si>
    <t>AL 05.20.0303</t>
  </si>
  <si>
    <t>AL 05.20.0350</t>
  </si>
  <si>
    <t>AL 05.20.0353</t>
  </si>
  <si>
    <t>AL 05.20.0400</t>
  </si>
  <si>
    <t>AL 05.20.0450</t>
  </si>
  <si>
    <t>AL 05.20.0500</t>
  </si>
  <si>
    <t>AL 05.23.0100</t>
  </si>
  <si>
    <t>AL 05.23.0200</t>
  </si>
  <si>
    <t>AL 05.23.0300</t>
  </si>
  <si>
    <t>AL 05.25.0050</t>
  </si>
  <si>
    <t>AL 05.25.0053</t>
  </si>
  <si>
    <t>AL 05.25.0100</t>
  </si>
  <si>
    <t>AL 05.25.0103</t>
  </si>
  <si>
    <t>AL 05.25.0250</t>
  </si>
  <si>
    <t>AL 05.25.0300</t>
  </si>
  <si>
    <t>AL 05.25.0350</t>
  </si>
  <si>
    <t>AL 05.25.0353</t>
  </si>
  <si>
    <t>AL 05.25.0400</t>
  </si>
  <si>
    <t>AL 05.25.0403</t>
  </si>
  <si>
    <t>AL 05.25.0450</t>
  </si>
  <si>
    <t>AL 05.25.0453</t>
  </si>
  <si>
    <t>AL 05.27.0100</t>
  </si>
  <si>
    <t>AL 05.29.0100</t>
  </si>
  <si>
    <t>AL 05.30.0200</t>
  </si>
  <si>
    <t>AL 05.30.0250</t>
  </si>
  <si>
    <t>AL 05.35.0100</t>
  </si>
  <si>
    <t>AL 05.35.0150</t>
  </si>
  <si>
    <t>AL 10.05.0150</t>
  </si>
  <si>
    <t>AL 10.05.0153</t>
  </si>
  <si>
    <t>AL 10.05.0156</t>
  </si>
  <si>
    <t>AL 10.05.0200</t>
  </si>
  <si>
    <t>AL 10.05.0400</t>
  </si>
  <si>
    <t>AL 10.05.0450</t>
  </si>
  <si>
    <t>AL 10.05.0600</t>
  </si>
  <si>
    <t>AL 10.05.0650</t>
  </si>
  <si>
    <t>AL 10.05.0750</t>
  </si>
  <si>
    <t>AL 10.05.0800</t>
  </si>
  <si>
    <t>AL 10.05.0850</t>
  </si>
  <si>
    <t>AL 10.05.0950</t>
  </si>
  <si>
    <t>AL 10.05.1000</t>
  </si>
  <si>
    <t>AL 10.05.1200</t>
  </si>
  <si>
    <t>AL 10.05.2000</t>
  </si>
  <si>
    <t>AL 10.05.2500</t>
  </si>
  <si>
    <t>AL 10.05.3000</t>
  </si>
  <si>
    <t>AL 10.10.0100</t>
  </si>
  <si>
    <t>AL 10.10.0103</t>
  </si>
  <si>
    <t>AL 10.15.0050</t>
  </si>
  <si>
    <t>AP 05.05.0100</t>
  </si>
  <si>
    <t>AP 05.05.0150</t>
  </si>
  <si>
    <t>AP 05.05.0200</t>
  </si>
  <si>
    <t>AP 05.05.0203</t>
  </si>
  <si>
    <t>AP 05.05.0206</t>
  </si>
  <si>
    <t>AP 05.05.0209</t>
  </si>
  <si>
    <t>AP 05.05.0212</t>
  </si>
  <si>
    <t>AP 05.05.0215</t>
  </si>
  <si>
    <t>AP 05.05.0250</t>
  </si>
  <si>
    <t>AP 05.05.0300</t>
  </si>
  <si>
    <t>AP 05.05.0400</t>
  </si>
  <si>
    <t>AP 05.05.0450</t>
  </si>
  <si>
    <t>AP 05.05.0500</t>
  </si>
  <si>
    <t>AP 05.05.0503</t>
  </si>
  <si>
    <t>AP 05.05.0509</t>
  </si>
  <si>
    <t>AP 05.05.0512</t>
  </si>
  <si>
    <t>AP 05.05.0550</t>
  </si>
  <si>
    <t>AP 05.05.0553</t>
  </si>
  <si>
    <t>AP 05.07.0100</t>
  </si>
  <si>
    <t>AP 05.07.0300</t>
  </si>
  <si>
    <t>AP 05.07.0800</t>
  </si>
  <si>
    <t>AP 05.10.0050</t>
  </si>
  <si>
    <t>AP 05.10.0053</t>
  </si>
  <si>
    <t>AP 05.10.0100</t>
  </si>
  <si>
    <t>AP 05.10.0125</t>
  </si>
  <si>
    <t>AP 05.10.0128</t>
  </si>
  <si>
    <t>AP 05.10.0131</t>
  </si>
  <si>
    <t>AP 05.10.0134</t>
  </si>
  <si>
    <t>AP 05.10.0137</t>
  </si>
  <si>
    <t>AP 05.10.0200</t>
  </si>
  <si>
    <t>AP 05.10.0250</t>
  </si>
  <si>
    <t>AP 05.10.0253</t>
  </si>
  <si>
    <t>AP 05.10.0400</t>
  </si>
  <si>
    <t>AP 05.10.0500</t>
  </si>
  <si>
    <t>AP 05.10.0600</t>
  </si>
  <si>
    <t>AP 05.10.0603</t>
  </si>
  <si>
    <t>AP 05.15.0050</t>
  </si>
  <si>
    <t>AP 05.15.0101</t>
  </si>
  <si>
    <t>AP 05.15.0106</t>
  </si>
  <si>
    <t>AP 05.15.0150</t>
  </si>
  <si>
    <t>AP 05.15.0200</t>
  </si>
  <si>
    <t>AP 05.15.0250</t>
  </si>
  <si>
    <t>AP 05.15.0253</t>
  </si>
  <si>
    <t>AP 05.15.0300</t>
  </si>
  <si>
    <t>AP 05.15.0303</t>
  </si>
  <si>
    <t>AP 05.15.0306</t>
  </si>
  <si>
    <t>AP 05.15.0350</t>
  </si>
  <si>
    <t>AP 05.15.0401</t>
  </si>
  <si>
    <t>AP 05.15.0403</t>
  </si>
  <si>
    <t>AP 05.15.0406</t>
  </si>
  <si>
    <t>AP 05.15.0409</t>
  </si>
  <si>
    <t>AP 05.15.0412</t>
  </si>
  <si>
    <t>AP 05.15.0415</t>
  </si>
  <si>
    <t>AP 05.15.0418</t>
  </si>
  <si>
    <t>AP 05.15.0421</t>
  </si>
  <si>
    <t>AP 05.15.0424</t>
  </si>
  <si>
    <t>AP 05.15.0427</t>
  </si>
  <si>
    <t>AP 05.15.0450</t>
  </si>
  <si>
    <t>AP 05.15.0500</t>
  </si>
  <si>
    <t>AP 05.15.0503</t>
  </si>
  <si>
    <t>AP 05.15.0506</t>
  </si>
  <si>
    <t>AP 05.15.0550</t>
  </si>
  <si>
    <t>AP 05.15.0600</t>
  </si>
  <si>
    <t>AP 05.15.0603</t>
  </si>
  <si>
    <t>AP 05.15.0650</t>
  </si>
  <si>
    <t>AP 05.15.0700</t>
  </si>
  <si>
    <t>AP 05.15.0750</t>
  </si>
  <si>
    <t>AP 05.15.0800</t>
  </si>
  <si>
    <t>AP 05.15.0803</t>
  </si>
  <si>
    <t>AP 05.15.0806</t>
  </si>
  <si>
    <t>AP 05.20.0100</t>
  </si>
  <si>
    <t>AP 05.20.0118</t>
  </si>
  <si>
    <t>AP 05.20.0150</t>
  </si>
  <si>
    <t>AP 05.20.0153</t>
  </si>
  <si>
    <t>AP 05.20.0200</t>
  </si>
  <si>
    <t>AP 05.20.0230</t>
  </si>
  <si>
    <t>AP 05.20.0250</t>
  </si>
  <si>
    <t>AP 05.20.0300</t>
  </si>
  <si>
    <t>AP 05.20.0303</t>
  </si>
  <si>
    <t>AP 05.20.0400</t>
  </si>
  <si>
    <t>AP 05.20.0403</t>
  </si>
  <si>
    <t>AP 05.20.0406</t>
  </si>
  <si>
    <t>AP 05.20.0409</t>
  </si>
  <si>
    <t>AP 05.20.0412</t>
  </si>
  <si>
    <t>AP 05.20.0450</t>
  </si>
  <si>
    <t>AP 05.20.0500</t>
  </si>
  <si>
    <t>AP 05.20.0550</t>
  </si>
  <si>
    <t>AP 05.20.0560</t>
  </si>
  <si>
    <t>AP 05.20.0570</t>
  </si>
  <si>
    <t>AP 05.20.0600</t>
  </si>
  <si>
    <t>AP 05.20.0606</t>
  </si>
  <si>
    <t>AP 05.20.0650</t>
  </si>
  <si>
    <t>AP 05.20.0700</t>
  </si>
  <si>
    <t>AP 05.20.0750</t>
  </si>
  <si>
    <t>AP 05.20.0760</t>
  </si>
  <si>
    <t>AP 05.20.0800</t>
  </si>
  <si>
    <t>AP 05.20.0840</t>
  </si>
  <si>
    <t>AP 05.20.0876</t>
  </si>
  <si>
    <t>AP 05.20.0897</t>
  </si>
  <si>
    <t>AP 05.20.0900</t>
  </si>
  <si>
    <t>AP 05.20.0903</t>
  </si>
  <si>
    <t>AP 05.20.0906</t>
  </si>
  <si>
    <t>AP 10.10.0050</t>
  </si>
  <si>
    <t>AP 10.15.0010</t>
  </si>
  <si>
    <t>AP 10.15.0050</t>
  </si>
  <si>
    <t>AP 10.15.0100</t>
  </si>
  <si>
    <t>AP 10.20.0050</t>
  </si>
  <si>
    <t>AP 10.20.0059</t>
  </si>
  <si>
    <t>AP 10.20.0100</t>
  </si>
  <si>
    <t>AP 10.20.0103</t>
  </si>
  <si>
    <t>AP 10.20.0106</t>
  </si>
  <si>
    <t>AP 10.20.0109</t>
  </si>
  <si>
    <t>AP 10.25.0025</t>
  </si>
  <si>
    <t>AP 10.25.0050</t>
  </si>
  <si>
    <t>AP 10.25.0100</t>
  </si>
  <si>
    <t>AP 10.35.0050</t>
  </si>
  <si>
    <t>AP 10.35.0100</t>
  </si>
  <si>
    <t>AP 10.35.0150</t>
  </si>
  <si>
    <t>AP 10.35.0200</t>
  </si>
  <si>
    <t>AP 10.99.0100</t>
  </si>
  <si>
    <t>AP 10.99.0150</t>
  </si>
  <si>
    <t>AP 15.05.0050</t>
  </si>
  <si>
    <t>AP 15.05.0100</t>
  </si>
  <si>
    <t>AP 15.05.0150</t>
  </si>
  <si>
    <t>AP 15.10.0050</t>
  </si>
  <si>
    <t>AP 20.05.0050</t>
  </si>
  <si>
    <t>AP 20.05.0100</t>
  </si>
  <si>
    <t>AP 20.05.0140</t>
  </si>
  <si>
    <t>AP 20.05.0150</t>
  </si>
  <si>
    <t>AP 20.05.0200</t>
  </si>
  <si>
    <t>AP 25.05.0050</t>
  </si>
  <si>
    <t>AP 25.05.0100</t>
  </si>
  <si>
    <t>AP 30.05.0051</t>
  </si>
  <si>
    <t>AP 30.05.0101</t>
  </si>
  <si>
    <t>AP 30.05.0300</t>
  </si>
  <si>
    <t>AP 35.05.0050</t>
  </si>
  <si>
    <t>AP 35.05.0100</t>
  </si>
  <si>
    <t>AP 35.05.0103</t>
  </si>
  <si>
    <t>AP 35.10.0050</t>
  </si>
  <si>
    <t>AP 35.10.0100</t>
  </si>
  <si>
    <t>AP 35.10.0150</t>
  </si>
  <si>
    <t>AP 35.15.0050</t>
  </si>
  <si>
    <t>AP 35.15.0100</t>
  </si>
  <si>
    <t>AP 45.05.0050</t>
  </si>
  <si>
    <t>AP 45.05.0100</t>
  </si>
  <si>
    <t>AP 45.05.0103</t>
  </si>
  <si>
    <t>AP 45.05.0106</t>
  </si>
  <si>
    <t>AP 45.05.0150</t>
  </si>
  <si>
    <t>AP 45.05.0153</t>
  </si>
  <si>
    <t>AP 45.05.0156</t>
  </si>
  <si>
    <t>AP 45.05.0159</t>
  </si>
  <si>
    <t>AP 50.05.0050</t>
  </si>
  <si>
    <t>AP 50.05.0053</t>
  </si>
  <si>
    <t>AP 50.05.0056</t>
  </si>
  <si>
    <t>AP 50.05.0059</t>
  </si>
  <si>
    <t>AP 50.05.0062</t>
  </si>
  <si>
    <t>AP 50.05.0065</t>
  </si>
  <si>
    <t>AP 50.05.0068</t>
  </si>
  <si>
    <t>AP 50.05.0071</t>
  </si>
  <si>
    <t>AP 50.05.0074</t>
  </si>
  <si>
    <t>AP 50.05.0150</t>
  </si>
  <si>
    <t>AP 50.05.0253</t>
  </si>
  <si>
    <t>AP 50.05.0256</t>
  </si>
  <si>
    <t>AP 50.05.0300</t>
  </si>
  <si>
    <t>AP 50.05.0500</t>
  </si>
  <si>
    <t>AP 50.05.0503</t>
  </si>
  <si>
    <t>AP 50.05.0550</t>
  </si>
  <si>
    <t>AP 50.05.0600</t>
  </si>
  <si>
    <t>AP 50.05.0650</t>
  </si>
  <si>
    <t>AP 60.05.0050</t>
  </si>
  <si>
    <t>AP 65.05.0100</t>
  </si>
  <si>
    <t>AP 65.05.0203</t>
  </si>
  <si>
    <t>AP 65.05.0240</t>
  </si>
  <si>
    <t>AP 65.05.0250</t>
  </si>
  <si>
    <t>AP 99.99.0050</t>
  </si>
  <si>
    <t>AP 99.99.0100</t>
  </si>
  <si>
    <t>BP 05.05.0025</t>
  </si>
  <si>
    <t>BP 05.05.0050</t>
  </si>
  <si>
    <t>BP 05.05.0053</t>
  </si>
  <si>
    <t>BP 05.05.0056</t>
  </si>
  <si>
    <t>BP 05.05.0059</t>
  </si>
  <si>
    <t>BP 05.05.0150</t>
  </si>
  <si>
    <t>BP 05.05.0350</t>
  </si>
  <si>
    <t>BP 05.05.0353</t>
  </si>
  <si>
    <t>BP 10.05.0150</t>
  </si>
  <si>
    <t>BP 10.05.0170</t>
  </si>
  <si>
    <t>BP 10.05.0200</t>
  </si>
  <si>
    <t>BP 10.05.0250</t>
  </si>
  <si>
    <t>BP 10.05.0300</t>
  </si>
  <si>
    <t>BP 10.05.0303</t>
  </si>
  <si>
    <t>BP 10.05.0350</t>
  </si>
  <si>
    <t>BP 10.05.0355</t>
  </si>
  <si>
    <t>BP 10.05.0450</t>
  </si>
  <si>
    <t>BP 10.05.0500</t>
  </si>
  <si>
    <t>BP 10.05.0550</t>
  </si>
  <si>
    <t>BP 10.05.0650</t>
  </si>
  <si>
    <t>BP 10.05.0651</t>
  </si>
  <si>
    <t>BP 10.05.0656</t>
  </si>
  <si>
    <t>BP 10.05.0659</t>
  </si>
  <si>
    <t>BP 10.05.0670</t>
  </si>
  <si>
    <t>BP 10.05.0715</t>
  </si>
  <si>
    <t>BP 10.05.0725</t>
  </si>
  <si>
    <t>BP 10.05.0750</t>
  </si>
  <si>
    <t>BP 10.05.0800</t>
  </si>
  <si>
    <t>BP 10.10.0600</t>
  </si>
  <si>
    <t>BP 10.15.0100</t>
  </si>
  <si>
    <t>BP 10.15.0150</t>
  </si>
  <si>
    <t>BP 10.15.0200</t>
  </si>
  <si>
    <t>BP 10.20.0150</t>
  </si>
  <si>
    <t>BP 10.20.0153</t>
  </si>
  <si>
    <t>BP 10.20.0350</t>
  </si>
  <si>
    <t>BP 10.20.0353</t>
  </si>
  <si>
    <t>BP 10.20.0356</t>
  </si>
  <si>
    <t>BP 10.20.0359</t>
  </si>
  <si>
    <t>BP 10.20.0362</t>
  </si>
  <si>
    <t>BP 10.20.0365</t>
  </si>
  <si>
    <t>BP 10.20.0368</t>
  </si>
  <si>
    <t>BP 10.25.0050</t>
  </si>
  <si>
    <t>BP 10.25.0100</t>
  </si>
  <si>
    <t>BP 10.25.0103</t>
  </si>
  <si>
    <t>BP 10.25.0150</t>
  </si>
  <si>
    <t>BP 10.25.0153</t>
  </si>
  <si>
    <t>BP 10.25.0156</t>
  </si>
  <si>
    <t>BP 10.25.0250</t>
  </si>
  <si>
    <t>BP 10.25.0253</t>
  </si>
  <si>
    <t>BP 10.25.0303</t>
  </si>
  <si>
    <t>BP 15.05.0051</t>
  </si>
  <si>
    <t>BP 20.05.0050</t>
  </si>
  <si>
    <t>BP 20.05.0053</t>
  </si>
  <si>
    <t>BP 20.05.0100</t>
  </si>
  <si>
    <t>BP 20.10.0300</t>
  </si>
  <si>
    <t>BP 20.15.0065</t>
  </si>
  <si>
    <t>BP 20.25.0100</t>
  </si>
  <si>
    <t>BP 20.25.0150</t>
  </si>
  <si>
    <t>BP 20.25.0200</t>
  </si>
  <si>
    <t>BP 20.30.0050</t>
  </si>
  <si>
    <t>BP 20.30.0053</t>
  </si>
  <si>
    <t>BP 20.30.0100</t>
  </si>
  <si>
    <t>BP 20.30.0103</t>
  </si>
  <si>
    <t>CE 05.05.0050</t>
  </si>
  <si>
    <t>CE 05.10.0056</t>
  </si>
  <si>
    <t>CE 05.10.0062</t>
  </si>
  <si>
    <t>CE 05.10.0068</t>
  </si>
  <si>
    <t>CE 05.10.0074</t>
  </si>
  <si>
    <t>CE 05.10.0080</t>
  </si>
  <si>
    <t>CE 05.10.0086</t>
  </si>
  <si>
    <t>CE 05.10.0092</t>
  </si>
  <si>
    <t>CE 05.10.0104</t>
  </si>
  <si>
    <t>CE 05.10.0110</t>
  </si>
  <si>
    <t>CE 05.10.0116</t>
  </si>
  <si>
    <t>CE 05.10.0122</t>
  </si>
  <si>
    <t>CE 05.10.0128</t>
  </si>
  <si>
    <t>CE 05.10.0134</t>
  </si>
  <si>
    <t>CE 05.10.0146</t>
  </si>
  <si>
    <t>CE 05.10.0152</t>
  </si>
  <si>
    <t>CE 05.10.0158</t>
  </si>
  <si>
    <t>CE 05.10.0164</t>
  </si>
  <si>
    <t>CE 05.10.0170</t>
  </si>
  <si>
    <t>CE 05.10.0176</t>
  </si>
  <si>
    <t>CE 05.10.0182</t>
  </si>
  <si>
    <t>CE 05.10.0188</t>
  </si>
  <si>
    <t>CE 05.10.0192</t>
  </si>
  <si>
    <t>CE 05.10.0194</t>
  </si>
  <si>
    <t>CE 05.10.0200</t>
  </si>
  <si>
    <t>CE 05.10.0206</t>
  </si>
  <si>
    <t>CE 05.10.0212</t>
  </si>
  <si>
    <t>CE 05.10.0218</t>
  </si>
  <si>
    <t>CE 05.10.0224</t>
  </si>
  <si>
    <t>CE 05.10.0242</t>
  </si>
  <si>
    <t>CE 05.10.0248</t>
  </si>
  <si>
    <t>CE 05.10.0254</t>
  </si>
  <si>
    <t>CI 05.05.0050</t>
  </si>
  <si>
    <t>CI 05.05.0100</t>
  </si>
  <si>
    <t>CI 05.05.0200</t>
  </si>
  <si>
    <t>CI 05.10.0050</t>
  </si>
  <si>
    <t>CI 05.10.0100</t>
  </si>
  <si>
    <t>CI 05.10.0200</t>
  </si>
  <si>
    <t>CI 05.15.0050</t>
  </si>
  <si>
    <t>CI 05.15.0100</t>
  </si>
  <si>
    <t>CI 05.20.0050</t>
  </si>
  <si>
    <t>CI 05.20.0100</t>
  </si>
  <si>
    <t>CI 05.20.0150</t>
  </si>
  <si>
    <t>CI 05.20.0200</t>
  </si>
  <si>
    <t>CI 05.20.0250</t>
  </si>
  <si>
    <t>CI 05.20.0300</t>
  </si>
  <si>
    <t>CI 05.20.0350</t>
  </si>
  <si>
    <t>CI 05.20.0400</t>
  </si>
  <si>
    <t>CI 05.25.0050</t>
  </si>
  <si>
    <t>CI 05.25.0100</t>
  </si>
  <si>
    <t>CI 05.30.0050</t>
  </si>
  <si>
    <t>CI 05.30.0053</t>
  </si>
  <si>
    <t>CI 05.30.0056</t>
  </si>
  <si>
    <t>CI 05.30.0100</t>
  </si>
  <si>
    <t>CI 05.30.0150</t>
  </si>
  <si>
    <t>CI 05.30.0250</t>
  </si>
  <si>
    <t>CI 05.30.0300</t>
  </si>
  <si>
    <t>CI 05.30.0303</t>
  </si>
  <si>
    <t>CI 05.30.0350</t>
  </si>
  <si>
    <t>CI 05.35.0203</t>
  </si>
  <si>
    <t>CI 05.40.0100</t>
  </si>
  <si>
    <t>CI 05.40.0150</t>
  </si>
  <si>
    <t>CI 05.40.0200</t>
  </si>
  <si>
    <t>CI 05.40.0203</t>
  </si>
  <si>
    <t>CI 05.40.0250</t>
  </si>
  <si>
    <t>CI 05.40.0253</t>
  </si>
  <si>
    <t>CI 05.40.0350</t>
  </si>
  <si>
    <t>CI 05.40.0353</t>
  </si>
  <si>
    <t>CI 05.43.0050</t>
  </si>
  <si>
    <t>CI 05.43.0100</t>
  </si>
  <si>
    <t>CI 05.45.0050</t>
  </si>
  <si>
    <t>CI 05.45.0100</t>
  </si>
  <si>
    <t>CI 05.45.0106</t>
  </si>
  <si>
    <t>CI 05.45.0150</t>
  </si>
  <si>
    <t>CI 05.45.0250</t>
  </si>
  <si>
    <t>CI 05.45.0253</t>
  </si>
  <si>
    <t>CI 05.45.0256</t>
  </si>
  <si>
    <t>CI 05.45.0262</t>
  </si>
  <si>
    <t>CI 05.45.0300</t>
  </si>
  <si>
    <t>CI 05.45.0350</t>
  </si>
  <si>
    <t>CI 05.50.0050</t>
  </si>
  <si>
    <t>CI 05.50.0100</t>
  </si>
  <si>
    <t>CI 05.55.0200</t>
  </si>
  <si>
    <t>CI 05.55.0220</t>
  </si>
  <si>
    <t>CI 05.55.0223</t>
  </si>
  <si>
    <t>CI 05.55.0250</t>
  </si>
  <si>
    <t>CI 05.55.0300</t>
  </si>
  <si>
    <t>CI 05.55.0350</t>
  </si>
  <si>
    <t>CI 05.60.0100</t>
  </si>
  <si>
    <t>CI 05.70.0100</t>
  </si>
  <si>
    <t>CI 05.70.0150</t>
  </si>
  <si>
    <t>CI 05.70.0500</t>
  </si>
  <si>
    <t>CI 05.75.0100</t>
  </si>
  <si>
    <t>CI 10.05.0050</t>
  </si>
  <si>
    <t>CI 10.05.0053</t>
  </si>
  <si>
    <t>CI 10.05.0150</t>
  </si>
  <si>
    <t>CI 10.05.0153</t>
  </si>
  <si>
    <t>CI 10.05.0200</t>
  </si>
  <si>
    <t>CI 10.05.0250</t>
  </si>
  <si>
    <t>CI 15.05.0050</t>
  </si>
  <si>
    <t>CI 15.05.0100</t>
  </si>
  <si>
    <t>CI 15.05.0125</t>
  </si>
  <si>
    <t>CI 15.05.0150</t>
  </si>
  <si>
    <t>CI 15.05.0250</t>
  </si>
  <si>
    <t>CI 15.05.0300</t>
  </si>
  <si>
    <t>CI 15.05.0350</t>
  </si>
  <si>
    <t>CI 15.05.0400</t>
  </si>
  <si>
    <t>CI 15.05.0453</t>
  </si>
  <si>
    <t>CI 15.05.0550</t>
  </si>
  <si>
    <t>CI 15.05.0600</t>
  </si>
  <si>
    <t>CI 15.05.0650</t>
  </si>
  <si>
    <t>CI 15.05.0700</t>
  </si>
  <si>
    <t>CI 15.05.0800</t>
  </si>
  <si>
    <t>CI 15.05.0900</t>
  </si>
  <si>
    <t>CI 15.05.0950</t>
  </si>
  <si>
    <t>CI 20.05.0100</t>
  </si>
  <si>
    <t>CI 20.05.0150</t>
  </si>
  <si>
    <t>CI 20.05.0200</t>
  </si>
  <si>
    <t>CI 20.05.0250</t>
  </si>
  <si>
    <t>CO 05.05.0250</t>
  </si>
  <si>
    <t>CO 05.05.0300</t>
  </si>
  <si>
    <t>CO 05.05.0700</t>
  </si>
  <si>
    <t>CO 05.10.0050</t>
  </si>
  <si>
    <t>CO 05.10.0150</t>
  </si>
  <si>
    <t>CO 05.10.0200</t>
  </si>
  <si>
    <t>CO 05.10.0250</t>
  </si>
  <si>
    <t>CO 05.10.0300</t>
  </si>
  <si>
    <t>CO 05.10.0350</t>
  </si>
  <si>
    <t>CO 05.10.0475</t>
  </si>
  <si>
    <t>CO 05.10.0500</t>
  </si>
  <si>
    <t>CO 05.10.0550</t>
  </si>
  <si>
    <t>CO 05.15.0050</t>
  </si>
  <si>
    <t>CO 05.15.0100</t>
  </si>
  <si>
    <t>CO 05.15.0150</t>
  </si>
  <si>
    <t>CO 05.15.0200</t>
  </si>
  <si>
    <t>CO 05.15.0250</t>
  </si>
  <si>
    <t>CO 05.15.0300</t>
  </si>
  <si>
    <t>CO 05.20.0050</t>
  </si>
  <si>
    <t>CO 10.05.0050</t>
  </si>
  <si>
    <t>DR 05.05.0050</t>
  </si>
  <si>
    <t>DR 05.05.0100</t>
  </si>
  <si>
    <t>DR 05.05.0125</t>
  </si>
  <si>
    <t>DR 05.05.0150</t>
  </si>
  <si>
    <t>DR 05.05.0200</t>
  </si>
  <si>
    <t>DR 05.10.0050</t>
  </si>
  <si>
    <t>DR 05.10.0100</t>
  </si>
  <si>
    <t>DR 05.10.0200</t>
  </si>
  <si>
    <t>DR 05.15.0050</t>
  </si>
  <si>
    <t>DR 05.15.0100</t>
  </si>
  <si>
    <t>DR 05.15.0150</t>
  </si>
  <si>
    <t>DR 05.15.0200</t>
  </si>
  <si>
    <t>DR 05.20.0050</t>
  </si>
  <si>
    <t>DR 05.20.0100</t>
  </si>
  <si>
    <t>DR 05.20.0150</t>
  </si>
  <si>
    <t>DR 05.20.0200</t>
  </si>
  <si>
    <t>DR 05.20.0250</t>
  </si>
  <si>
    <t>DR 05.20.0300</t>
  </si>
  <si>
    <t>DR 05.20.0350</t>
  </si>
  <si>
    <t>DR 05.20.0400</t>
  </si>
  <si>
    <t>DR 05.20.0450</t>
  </si>
  <si>
    <t>DR 05.20.0500</t>
  </si>
  <si>
    <t>DR 05.20.0550</t>
  </si>
  <si>
    <t>DR 05.25.0050</t>
  </si>
  <si>
    <t>DR 05.25.0100</t>
  </si>
  <si>
    <t>DR 05.25.0150</t>
  </si>
  <si>
    <t>DR 05.25.0170</t>
  </si>
  <si>
    <t>DR 05.25.0180</t>
  </si>
  <si>
    <t>DR 05.25.0190</t>
  </si>
  <si>
    <t>DR 05.25.0200</t>
  </si>
  <si>
    <t>DR 05.25.0250</t>
  </si>
  <si>
    <t>DR 05.25.0300</t>
  </si>
  <si>
    <t>DR 05.25.0350</t>
  </si>
  <si>
    <t>DR 05.27.0300</t>
  </si>
  <si>
    <t>DR 05.27.0400</t>
  </si>
  <si>
    <t>DR 05.27.0500</t>
  </si>
  <si>
    <t>DR 05.27.0600</t>
  </si>
  <si>
    <t>DR 05.27.0700</t>
  </si>
  <si>
    <t>DR 05.27.0901</t>
  </si>
  <si>
    <t>DR 05.30.0050</t>
  </si>
  <si>
    <t>DR 05.30.0100</t>
  </si>
  <si>
    <t>DR 05.30.0150</t>
  </si>
  <si>
    <t>DR 05.30.0200</t>
  </si>
  <si>
    <t>DR 05.30.0250</t>
  </si>
  <si>
    <t>DR 05.35.0050</t>
  </si>
  <si>
    <t>DR 05.35.0100</t>
  </si>
  <si>
    <t>DR 05.35.0150</t>
  </si>
  <si>
    <t>DR 05.40.0050</t>
  </si>
  <si>
    <t>DR 05.40.0100</t>
  </si>
  <si>
    <t>DR 05.40.0150</t>
  </si>
  <si>
    <t>DR 05.40.0200</t>
  </si>
  <si>
    <t>DR 05.40.0250</t>
  </si>
  <si>
    <t>DR 05.41.0100</t>
  </si>
  <si>
    <t>DR 05.41.0150</t>
  </si>
  <si>
    <t>DR 05.45.0100</t>
  </si>
  <si>
    <t>DR 05.45.0103</t>
  </si>
  <si>
    <t>DR 05.45.0106</t>
  </si>
  <si>
    <t>DR 05.45.0153</t>
  </si>
  <si>
    <t>DR 05.45.0156</t>
  </si>
  <si>
    <t>DR 05.50.0050</t>
  </si>
  <si>
    <t>DR 05.50.0053</t>
  </si>
  <si>
    <t>DR 05.50.0056</t>
  </si>
  <si>
    <t>DR 05.50.0100</t>
  </si>
  <si>
    <t>DR 05.50.0103</t>
  </si>
  <si>
    <t>DR 05.50.0150</t>
  </si>
  <si>
    <t>DR 05.50.0153</t>
  </si>
  <si>
    <t>DR 05.50.0156</t>
  </si>
  <si>
    <t>DR 05.50.0200</t>
  </si>
  <si>
    <t>DR 05.50.0250</t>
  </si>
  <si>
    <t>DR 05.50.0253</t>
  </si>
  <si>
    <t>DR 05.50.0256</t>
  </si>
  <si>
    <t>DR 05.50.0300</t>
  </si>
  <si>
    <t>DR 05.50.0303</t>
  </si>
  <si>
    <t>DR 05.50.0306</t>
  </si>
  <si>
    <t>DR 05.50.0350</t>
  </si>
  <si>
    <t>DR 05.50.0353</t>
  </si>
  <si>
    <t>DR 05.50.0356</t>
  </si>
  <si>
    <t>DR 05.50.0359</t>
  </si>
  <si>
    <t>DR 05.50.0400</t>
  </si>
  <si>
    <t>DR 05.50.0403</t>
  </si>
  <si>
    <t>DR 05.50.0406</t>
  </si>
  <si>
    <t>DR 05.50.0409</t>
  </si>
  <si>
    <t>DR 05.50.0412</t>
  </si>
  <si>
    <t>DR 05.50.0415</t>
  </si>
  <si>
    <t>DR 05.50.0450</t>
  </si>
  <si>
    <t>DR 05.50.0453</t>
  </si>
  <si>
    <t>DR 05.50.0456</t>
  </si>
  <si>
    <t>DR 05.50.0462</t>
  </si>
  <si>
    <t>DR 05.50.0500</t>
  </si>
  <si>
    <t>DR 05.50.0550</t>
  </si>
  <si>
    <t>DR 05.50.0600</t>
  </si>
  <si>
    <t>DR 05.50.0650</t>
  </si>
  <si>
    <t>DR 05.50.0700</t>
  </si>
  <si>
    <t>DR 05.50.0750</t>
  </si>
  <si>
    <t>DR 05.50.0756</t>
  </si>
  <si>
    <t>DR 05.50.0759</t>
  </si>
  <si>
    <t>DR 05.50.0800</t>
  </si>
  <si>
    <t>DR 05.50.0803</t>
  </si>
  <si>
    <t>DR 05.50.0806</t>
  </si>
  <si>
    <t>DR 05.50.0850</t>
  </si>
  <si>
    <t>DR 05.50.0900</t>
  </si>
  <si>
    <t>DR 05.50.0950</t>
  </si>
  <si>
    <t>DR 05.50.0953</t>
  </si>
  <si>
    <t>DR 05.50.0956</t>
  </si>
  <si>
    <t>DR 05.50.1000</t>
  </si>
  <si>
    <t>DR 05.50.1003</t>
  </si>
  <si>
    <t>DR 05.50.1006</t>
  </si>
  <si>
    <t>DR 05.50.1050</t>
  </si>
  <si>
    <t>DR 05.50.1053</t>
  </si>
  <si>
    <t>DR 05.50.1056</t>
  </si>
  <si>
    <t>DR 05.50.1059</t>
  </si>
  <si>
    <t>DR 05.50.1062</t>
  </si>
  <si>
    <t>DR 05.50.1100</t>
  </si>
  <si>
    <t>DR 05.50.1103</t>
  </si>
  <si>
    <t>DR 05.50.1106</t>
  </si>
  <si>
    <t>DR 05.50.1109</t>
  </si>
  <si>
    <t>DR 05.50.1112</t>
  </si>
  <si>
    <t>DR 05.50.1150</t>
  </si>
  <si>
    <t>DR 05.50.1200</t>
  </si>
  <si>
    <t>DR 05.50.1203</t>
  </si>
  <si>
    <t>DR 05.50.1250</t>
  </si>
  <si>
    <t>DR 05.50.1300</t>
  </si>
  <si>
    <t>DR 05.50.1350</t>
  </si>
  <si>
    <t>DR 05.50.1353</t>
  </si>
  <si>
    <t>DR 05.50.1356</t>
  </si>
  <si>
    <t>DR 05.50.1359</t>
  </si>
  <si>
    <t>DR 05.50.1400</t>
  </si>
  <si>
    <t>DR 05.50.1403</t>
  </si>
  <si>
    <t>DR 05.50.1406</t>
  </si>
  <si>
    <t>DR 05.50.1409</t>
  </si>
  <si>
    <t>DR 05.50.1450</t>
  </si>
  <si>
    <t>DR 05.50.1453</t>
  </si>
  <si>
    <t>DR 05.50.1456</t>
  </si>
  <si>
    <t>DR 05.50.1459</t>
  </si>
  <si>
    <t>DR 05.50.1500</t>
  </si>
  <si>
    <t>DR 05.50.1503</t>
  </si>
  <si>
    <t>DR 05.50.1506</t>
  </si>
  <si>
    <t>DR 05.50.1509</t>
  </si>
  <si>
    <t>DR 05.50.1512</t>
  </si>
  <si>
    <t>DR 05.50.1515</t>
  </si>
  <si>
    <t>DR 05.50.1550</t>
  </si>
  <si>
    <t>DR 05.50.1553</t>
  </si>
  <si>
    <t>DR 05.50.1556</t>
  </si>
  <si>
    <t>DR 05.50.1559</t>
  </si>
  <si>
    <t>DR 05.50.1562</t>
  </si>
  <si>
    <t>DR 05.50.1600</t>
  </si>
  <si>
    <t>DR 05.50.1603</t>
  </si>
  <si>
    <t>DR 05.50.1606</t>
  </si>
  <si>
    <t>DR 05.55.0050</t>
  </si>
  <si>
    <t>DR 05.55.0053</t>
  </si>
  <si>
    <t>DR 05.55.0056</t>
  </si>
  <si>
    <t>DR 05.55.0059</t>
  </si>
  <si>
    <t>DR 05.55.0062</t>
  </si>
  <si>
    <t>DR 05.55.0065</t>
  </si>
  <si>
    <t>DR 05.55.0068</t>
  </si>
  <si>
    <t>DR 05.55.0071</t>
  </si>
  <si>
    <t>DR 05.55.0074</t>
  </si>
  <si>
    <t>DR 05.55.0077</t>
  </si>
  <si>
    <t>DR 10.15.0050</t>
  </si>
  <si>
    <t>DR 10.15.0053</t>
  </si>
  <si>
    <t>DR 10.15.0056</t>
  </si>
  <si>
    <t>DR 10.15.0200</t>
  </si>
  <si>
    <t>DR 10.15.0203</t>
  </si>
  <si>
    <t>DR 10.15.0206</t>
  </si>
  <si>
    <t>DR 10.15.0209</t>
  </si>
  <si>
    <t>DR 10.15.0212</t>
  </si>
  <si>
    <t>DR 10.15.0215</t>
  </si>
  <si>
    <t>DR 10.15.0220</t>
  </si>
  <si>
    <t>DR 10.15.0253</t>
  </si>
  <si>
    <t>DR 10.15.0256</t>
  </si>
  <si>
    <t>DR 10.15.0259</t>
  </si>
  <si>
    <t>DR 10.15.0262</t>
  </si>
  <si>
    <t>DR 10.15.0265</t>
  </si>
  <si>
    <t>DR 10.15.0268</t>
  </si>
  <si>
    <t>DR 10.15.0280</t>
  </si>
  <si>
    <t>DR 10.15.0283</t>
  </si>
  <si>
    <t>DR 10.15.0286</t>
  </si>
  <si>
    <t>DR 10.15.0289</t>
  </si>
  <si>
    <t>DR 10.15.0291</t>
  </si>
  <si>
    <t>DR 10.15.0294</t>
  </si>
  <si>
    <t>DR 10.15.0303</t>
  </si>
  <si>
    <t>DR 10.15.0306</t>
  </si>
  <si>
    <t>DR 10.15.0309</t>
  </si>
  <si>
    <t>DR 10.15.0312</t>
  </si>
  <si>
    <t>DR 10.15.0315</t>
  </si>
  <si>
    <t>DR 10.15.0353</t>
  </si>
  <si>
    <t>DR 10.15.0356</t>
  </si>
  <si>
    <t>DR 10.15.0359</t>
  </si>
  <si>
    <t>DR 10.15.0362</t>
  </si>
  <si>
    <t>DR 10.15.0365</t>
  </si>
  <si>
    <t>DR 10.15.0368</t>
  </si>
  <si>
    <t>DR 10.15.0400</t>
  </si>
  <si>
    <t>DR 10.15.0403</t>
  </si>
  <si>
    <t>DR 10.15.0406</t>
  </si>
  <si>
    <t>DR 10.15.0450</t>
  </si>
  <si>
    <t>DR 10.15.0453</t>
  </si>
  <si>
    <t>DR 10.15.0456</t>
  </si>
  <si>
    <t>DR 10.15.0459</t>
  </si>
  <si>
    <t>DR 10.15.0462</t>
  </si>
  <si>
    <t>DR 10.15.0503</t>
  </si>
  <si>
    <t>DR 10.15.0506</t>
  </si>
  <si>
    <t>DR 10.15.0509</t>
  </si>
  <si>
    <t>DR 10.15.0512</t>
  </si>
  <si>
    <t>DR 10.15.0515</t>
  </si>
  <si>
    <t>DR 10.15.0530</t>
  </si>
  <si>
    <t>DR 10.15.0533</t>
  </si>
  <si>
    <t>DR 10.15.0536</t>
  </si>
  <si>
    <t>DR 10.15.0539</t>
  </si>
  <si>
    <t>DR 10.15.0542</t>
  </si>
  <si>
    <t>DR 10.15.0550</t>
  </si>
  <si>
    <t>DR 10.15.0553</t>
  </si>
  <si>
    <t>DR 10.15.0556</t>
  </si>
  <si>
    <t>DR 10.15.0559</t>
  </si>
  <si>
    <t>DR 10.15.0562</t>
  </si>
  <si>
    <t>DR 10.15.0565</t>
  </si>
  <si>
    <t>DR 10.15.0600</t>
  </si>
  <si>
    <t>DR 10.15.0603</t>
  </si>
  <si>
    <t>DR 10.15.0606</t>
  </si>
  <si>
    <t>DR 10.15.0656</t>
  </si>
  <si>
    <t>DR 10.15.0659</t>
  </si>
  <si>
    <t>DR 10.15.0662</t>
  </si>
  <si>
    <t>DR 10.15.0665</t>
  </si>
  <si>
    <t>DR 10.15.0669</t>
  </si>
  <si>
    <t>DR 10.15.0700</t>
  </si>
  <si>
    <t>DR 10.15.0703</t>
  </si>
  <si>
    <t>DR 10.15.0706</t>
  </si>
  <si>
    <t>DR 10.15.0709</t>
  </si>
  <si>
    <t>DR 10.15.0712</t>
  </si>
  <si>
    <t>DR 10.15.0715</t>
  </si>
  <si>
    <t>DR 10.15.0718</t>
  </si>
  <si>
    <t>DR 10.15.0750</t>
  </si>
  <si>
    <t>DR 10.15.0756</t>
  </si>
  <si>
    <t>DR 10.15.0759</t>
  </si>
  <si>
    <t>DR 10.15.0762</t>
  </si>
  <si>
    <t>DR 10.15.0765</t>
  </si>
  <si>
    <t>DR 10.15.0853</t>
  </si>
  <si>
    <t>DR 10.15.0859</t>
  </si>
  <si>
    <t>DR 10.15.0862</t>
  </si>
  <si>
    <t>DR 10.15.0868</t>
  </si>
  <si>
    <t>DR 10.15.0871</t>
  </si>
  <si>
    <t>DR 10.15.0874</t>
  </si>
  <si>
    <t>DR 10.15.0877</t>
  </si>
  <si>
    <t>DR 10.15.0878</t>
  </si>
  <si>
    <t>DR 10.15.0880</t>
  </si>
  <si>
    <t>DR 10.15.0883</t>
  </si>
  <si>
    <t>DR 10.15.0885</t>
  </si>
  <si>
    <t>DR 10.15.0887</t>
  </si>
  <si>
    <t>DR 10.15.0900</t>
  </si>
  <si>
    <t>DR 10.15.0903</t>
  </si>
  <si>
    <t>DR 10.15.0906</t>
  </si>
  <si>
    <t>DR 10.15.0909</t>
  </si>
  <si>
    <t>DR 10.15.0912</t>
  </si>
  <si>
    <t>DR 10.15.0915</t>
  </si>
  <si>
    <t>DR 10.15.0918</t>
  </si>
  <si>
    <t>DR 10.15.0921</t>
  </si>
  <si>
    <t>DR 10.15.0924</t>
  </si>
  <si>
    <t>DR 10.15.0925</t>
  </si>
  <si>
    <t>DR 10.15.0927</t>
  </si>
  <si>
    <t>DR 10.15.0928</t>
  </si>
  <si>
    <t>DR 10.15.0930</t>
  </si>
  <si>
    <t>DR 10.15.0953</t>
  </si>
  <si>
    <t>DR 10.15.0956</t>
  </si>
  <si>
    <t>DR 10.15.0959</t>
  </si>
  <si>
    <t>DR 10.15.1050</t>
  </si>
  <si>
    <t>DR 10.15.1051</t>
  </si>
  <si>
    <t>DR 10.15.1053</t>
  </si>
  <si>
    <t>DR 10.15.1056</t>
  </si>
  <si>
    <t>DR 10.15.1059</t>
  </si>
  <si>
    <t>DR 10.15.1062</t>
  </si>
  <si>
    <t>DR 10.15.1100</t>
  </si>
  <si>
    <t>DR 10.15.1101</t>
  </si>
  <si>
    <t>DR 10.15.1103</t>
  </si>
  <si>
    <t>DR 10.15.1106</t>
  </si>
  <si>
    <t>DR 10.15.1110</t>
  </si>
  <si>
    <t>DR 10.15.1145</t>
  </si>
  <si>
    <t>DR 10.15.1150</t>
  </si>
  <si>
    <t>DR 10.15.1153</t>
  </si>
  <si>
    <t>DR 10.15.1160</t>
  </si>
  <si>
    <t>DR 15.10.0025</t>
  </si>
  <si>
    <t>DR 15.10.0056</t>
  </si>
  <si>
    <t>DR 15.10.0059</t>
  </si>
  <si>
    <t>DR 15.10.0062</t>
  </si>
  <si>
    <t>DR 15.10.0064</t>
  </si>
  <si>
    <t>DR 15.10.0068</t>
  </si>
  <si>
    <t>DR 15.10.0100</t>
  </si>
  <si>
    <t>DR 15.10.0150</t>
  </si>
  <si>
    <t>DR 15.15.0050</t>
  </si>
  <si>
    <t>DR 15.15.0053</t>
  </si>
  <si>
    <t>DR 15.15.0056</t>
  </si>
  <si>
    <t>DR 15.15.0065</t>
  </si>
  <si>
    <t>DR 15.20.0050</t>
  </si>
  <si>
    <t>DR 15.25.0050</t>
  </si>
  <si>
    <t>DR 15.25.0053</t>
  </si>
  <si>
    <t>DR 15.25.0056</t>
  </si>
  <si>
    <t>DR 15.25.0059</t>
  </si>
  <si>
    <t>DR 15.25.0062</t>
  </si>
  <si>
    <t>DR 15.30.0050</t>
  </si>
  <si>
    <t>DR 15.30.0056</t>
  </si>
  <si>
    <t>DR 15.30.0059</t>
  </si>
  <si>
    <t>DR 15.30.0062</t>
  </si>
  <si>
    <t>DR 15.30.0100</t>
  </si>
  <si>
    <t>DR 15.30.0103</t>
  </si>
  <si>
    <t>DR 15.30.0109</t>
  </si>
  <si>
    <t>DR 15.45.0050</t>
  </si>
  <si>
    <t>DR 15.45.0056</t>
  </si>
  <si>
    <t>DR 15.45.0059</t>
  </si>
  <si>
    <t>DR 15.45.0062</t>
  </si>
  <si>
    <t>DR 15.50.0050</t>
  </si>
  <si>
    <t>DR 15.50.0053</t>
  </si>
  <si>
    <t>DR 15.50.0056</t>
  </si>
  <si>
    <t>DR 15.50.0059</t>
  </si>
  <si>
    <t>DR 15.50.0062</t>
  </si>
  <si>
    <t>DR 20.05.0050</t>
  </si>
  <si>
    <t>DR 20.20.0500</t>
  </si>
  <si>
    <t>DR 30.05.0050</t>
  </si>
  <si>
    <t>DR 30.05.0100</t>
  </si>
  <si>
    <t>DR 30.10.0050</t>
  </si>
  <si>
    <t>DR 30.10.0053</t>
  </si>
  <si>
    <t>DR 30.10.0056</t>
  </si>
  <si>
    <t>DR 30.10.0059</t>
  </si>
  <si>
    <t>DR 35.05.0050</t>
  </si>
  <si>
    <t>DR 35.05.0053</t>
  </si>
  <si>
    <t>DR 35.05.0056</t>
  </si>
  <si>
    <t>DR 35.05.0100</t>
  </si>
  <si>
    <t>DR 35.05.0150</t>
  </si>
  <si>
    <t>DR 35.05.0200</t>
  </si>
  <si>
    <t>DR 35.05.0225</t>
  </si>
  <si>
    <t>DR 35.05.0250</t>
  </si>
  <si>
    <t>DR 35.05.0253</t>
  </si>
  <si>
    <t>DR 35.10.0050</t>
  </si>
  <si>
    <t>DR 35.10.0100</t>
  </si>
  <si>
    <t>DR 35.10.0150</t>
  </si>
  <si>
    <t>DR 35.10.0153</t>
  </si>
  <si>
    <t>DR 35.10.0156</t>
  </si>
  <si>
    <t>DR 35.10.0200</t>
  </si>
  <si>
    <t>DR 35.10.0300</t>
  </si>
  <si>
    <t>DR 35.15.0050</t>
  </si>
  <si>
    <t>DR 35.20.0050</t>
  </si>
  <si>
    <t>DR 40.10.0050</t>
  </si>
  <si>
    <t>DR 40.10.0100</t>
  </si>
  <si>
    <t>DR 40.10.0150</t>
  </si>
  <si>
    <t>DR 40.10.0200</t>
  </si>
  <si>
    <t>DR 40.15.0200</t>
  </si>
  <si>
    <t>DR 45.05.0050</t>
  </si>
  <si>
    <t>DR 45.05.0100</t>
  </si>
  <si>
    <t>DR 50.05.0050</t>
  </si>
  <si>
    <t>DR 50.05.0100</t>
  </si>
  <si>
    <t>DR 50.10.0050</t>
  </si>
  <si>
    <t>DR 50.10.0500</t>
  </si>
  <si>
    <t>DR 55.05.0050</t>
  </si>
  <si>
    <t>DR 55.05.0053</t>
  </si>
  <si>
    <t>DR 55.05.0056</t>
  </si>
  <si>
    <t>DR 55.05.0101</t>
  </si>
  <si>
    <t>DR 55.05.0104</t>
  </si>
  <si>
    <t>DR 55.05.0107</t>
  </si>
  <si>
    <t>DR 55.05.0110</t>
  </si>
  <si>
    <t>DR 55.05.0203</t>
  </si>
  <si>
    <t>DR 55.05.0206</t>
  </si>
  <si>
    <t>DR 55.05.0250</t>
  </si>
  <si>
    <t>DR 55.05.0300</t>
  </si>
  <si>
    <t>DR 55.05.0350</t>
  </si>
  <si>
    <t>DR 55.05.0400</t>
  </si>
  <si>
    <t>DR 55.05.0500</t>
  </si>
  <si>
    <t>DR 55.05.0503</t>
  </si>
  <si>
    <t>DR 55.10.0250</t>
  </si>
  <si>
    <t>DR 60.05.0050</t>
  </si>
  <si>
    <t>DR 60.05.0053</t>
  </si>
  <si>
    <t>DR 60.05.0100</t>
  </si>
  <si>
    <t>DR 60.05.0103</t>
  </si>
  <si>
    <t>DR 60.05.0106</t>
  </si>
  <si>
    <t>DR 65.05.0050</t>
  </si>
  <si>
    <t>DR 65.05.0100</t>
  </si>
  <si>
    <t>DR 65.05.0103</t>
  </si>
  <si>
    <t>DR 65.05.0106</t>
  </si>
  <si>
    <t>DR 65.05.0150</t>
  </si>
  <si>
    <t>DR 65.05.0153</t>
  </si>
  <si>
    <t>DR 65.05.0156</t>
  </si>
  <si>
    <t>DR 65.05.0159</t>
  </si>
  <si>
    <t>DR 65.05.0250</t>
  </si>
  <si>
    <t>DR 65.05.0253</t>
  </si>
  <si>
    <t>DR 75.05.0050</t>
  </si>
  <si>
    <t>DR 75.05.0053</t>
  </si>
  <si>
    <t>DR 75.05.0056</t>
  </si>
  <si>
    <t>DR 75.05.0059</t>
  </si>
  <si>
    <t>DR 75.05.0062</t>
  </si>
  <si>
    <t>DR 75.05.0065</t>
  </si>
  <si>
    <t>DR 75.05.0068</t>
  </si>
  <si>
    <t>DR 75.05.0071</t>
  </si>
  <si>
    <t>DR 75.05.0074</t>
  </si>
  <si>
    <t>DR 75.05.0077</t>
  </si>
  <si>
    <t>DR 75.05.0080</t>
  </si>
  <si>
    <t>EQ 05.05.0080</t>
  </si>
  <si>
    <t>EQ 05.05.0083</t>
  </si>
  <si>
    <t>EQ 05.05.0106</t>
  </si>
  <si>
    <t>EQ 05.05.0153</t>
  </si>
  <si>
    <t>EQ 05.05.0156</t>
  </si>
  <si>
    <t>EQ 05.05.0203</t>
  </si>
  <si>
    <t>EQ 05.05.0206</t>
  </si>
  <si>
    <t>EQ 05.05.0303</t>
  </si>
  <si>
    <t>EQ 05.05.0306</t>
  </si>
  <si>
    <t>EQ 05.05.0353</t>
  </si>
  <si>
    <t>EQ 05.05.0356</t>
  </si>
  <si>
    <t>EQ 05.05.0360</t>
  </si>
  <si>
    <t>EQ 05.05.0363</t>
  </si>
  <si>
    <t>EQ 05.05.0370</t>
  </si>
  <si>
    <t>EQ 05.05.0512</t>
  </si>
  <si>
    <t>EQ 05.05.0703</t>
  </si>
  <si>
    <t>EQ 05.05.0706</t>
  </si>
  <si>
    <t>EQ 05.05.0718</t>
  </si>
  <si>
    <t>EQ 05.05.0721</t>
  </si>
  <si>
    <t>EQ 05.05.0733</t>
  </si>
  <si>
    <t>EQ 05.05.0736</t>
  </si>
  <si>
    <t>EQ 05.05.0750</t>
  </si>
  <si>
    <t>EQ 05.05.0756</t>
  </si>
  <si>
    <t>EQ 05.05.0806</t>
  </si>
  <si>
    <t>EQ 05.05.0850</t>
  </si>
  <si>
    <t>EQ 05.05.0853</t>
  </si>
  <si>
    <t>EQ 05.10.0020</t>
  </si>
  <si>
    <t>EQ 05.10.0023</t>
  </si>
  <si>
    <t>EQ 05.10.0026</t>
  </si>
  <si>
    <t>EQ 05.10.0035</t>
  </si>
  <si>
    <t>EQ 05.10.0038</t>
  </si>
  <si>
    <t>EQ 05.10.0041</t>
  </si>
  <si>
    <t>EQ 05.10.0300</t>
  </si>
  <si>
    <t>EQ 05.15.0500</t>
  </si>
  <si>
    <t>EQ 10.05.0206</t>
  </si>
  <si>
    <t>EQ 15.05.0215</t>
  </si>
  <si>
    <t>EQ 15.05.0218</t>
  </si>
  <si>
    <t>EQ 15.05.0270</t>
  </si>
  <si>
    <t>EQ 15.05.0350</t>
  </si>
  <si>
    <t>EQ 15.05.0356</t>
  </si>
  <si>
    <t>EQ 15.05.0380</t>
  </si>
  <si>
    <t>EQ 15.05.0386</t>
  </si>
  <si>
    <t>EQ 15.05.0403</t>
  </si>
  <si>
    <t>EQ 15.05.0406</t>
  </si>
  <si>
    <t>EQ 15.05.0453</t>
  </si>
  <si>
    <t>EQ 15.05.0456</t>
  </si>
  <si>
    <t>EQ 15.05.0464</t>
  </si>
  <si>
    <t>EQ 15.05.0467</t>
  </si>
  <si>
    <t>EQ 15.05.0503</t>
  </si>
  <si>
    <t>EQ 15.05.0506</t>
  </si>
  <si>
    <t>EQ 15.05.0580</t>
  </si>
  <si>
    <t>EQ 15.05.0604</t>
  </si>
  <si>
    <t>EQ 15.05.0607</t>
  </si>
  <si>
    <t>EQ 15.05.0615</t>
  </si>
  <si>
    <t>EQ 15.05.0618</t>
  </si>
  <si>
    <t>EQ 15.05.0653</t>
  </si>
  <si>
    <t>EQ 15.05.0656</t>
  </si>
  <si>
    <t>EQ 20.05.0209</t>
  </si>
  <si>
    <t>EQ 20.05.0218</t>
  </si>
  <si>
    <t>EQ 20.05.0221</t>
  </si>
  <si>
    <t>EQ 20.05.0260</t>
  </si>
  <si>
    <t>EQ 20.05.0306</t>
  </si>
  <si>
    <t>EQ 20.05.0459</t>
  </si>
  <si>
    <t>EQ 20.05.0465</t>
  </si>
  <si>
    <t>EQ 20.05.0468</t>
  </si>
  <si>
    <t>EQ 20.05.0472</t>
  </si>
  <si>
    <t>EQ 20.05.0475</t>
  </si>
  <si>
    <t>EQ 20.05.0478</t>
  </si>
  <si>
    <t>EQ 20.05.0480</t>
  </si>
  <si>
    <t>EQ 20.05.0706</t>
  </si>
  <si>
    <t>EQ 20.05.0806</t>
  </si>
  <si>
    <t>EQ 20.05.0853</t>
  </si>
  <si>
    <t>EQ 20.05.0856</t>
  </si>
  <si>
    <t>EQ 20.05.0865</t>
  </si>
  <si>
    <t>EQ 20.05.0868</t>
  </si>
  <si>
    <t>EQ 20.05.0870</t>
  </si>
  <si>
    <t>EQ 20.05.0871</t>
  </si>
  <si>
    <t>EQ 20.05.0900</t>
  </si>
  <si>
    <t>EQ 20.05.0903</t>
  </si>
  <si>
    <t>EQ 25.05.0053</t>
  </si>
  <si>
    <t>EQ 25.05.0056</t>
  </si>
  <si>
    <t>EQ 25.05.0103</t>
  </si>
  <si>
    <t>EQ 25.05.0106</t>
  </si>
  <si>
    <t>EQ 25.05.0153</t>
  </si>
  <si>
    <t>EQ 25.05.0156</t>
  </si>
  <si>
    <t>EQ 25.05.0206</t>
  </si>
  <si>
    <t>EQ 25.05.0253</t>
  </si>
  <si>
    <t>EQ 25.05.0256</t>
  </si>
  <si>
    <t>EQ 30.05.0106</t>
  </si>
  <si>
    <t>EQ 30.05.0156</t>
  </si>
  <si>
    <t>EQ 30.05.0200</t>
  </si>
  <si>
    <t>EQ 30.05.0206</t>
  </si>
  <si>
    <t>EQ 30.05.0303</t>
  </si>
  <si>
    <t>EQ 30.05.0556</t>
  </si>
  <si>
    <t>EQ 35.05.0050</t>
  </si>
  <si>
    <t>EQ 35.05.0053</t>
  </si>
  <si>
    <t>EQ 35.05.0056</t>
  </si>
  <si>
    <t>EQ 35.10.0050</t>
  </si>
  <si>
    <t>EQ 35.10.0100</t>
  </si>
  <si>
    <t>EQ 35.10.0150</t>
  </si>
  <si>
    <t>EQ 35.10.0203</t>
  </si>
  <si>
    <t>EQ 35.10.0250</t>
  </si>
  <si>
    <t>EQ 35.10.0253</t>
  </si>
  <si>
    <t>EQ 35.10.0256</t>
  </si>
  <si>
    <t>EQ 35.10.0259</t>
  </si>
  <si>
    <t>EQ 35.10.0262</t>
  </si>
  <si>
    <t>EQ 35.10.0265</t>
  </si>
  <si>
    <t>EQ 35.10.0268</t>
  </si>
  <si>
    <t>EQ 35.10.0271</t>
  </si>
  <si>
    <t>EQ 35.10.0274</t>
  </si>
  <si>
    <t>EQ 35.10.0325</t>
  </si>
  <si>
    <t>EQ 35.10.0400</t>
  </si>
  <si>
    <t>EQ 35.10.0450</t>
  </si>
  <si>
    <t>EQ 35.10.0453</t>
  </si>
  <si>
    <t>EQ 35.10.0503</t>
  </si>
  <si>
    <t>EQ 35.10.0551</t>
  </si>
  <si>
    <t>EQ 35.10.0670</t>
  </si>
  <si>
    <t>EQ 35.10.0685</t>
  </si>
  <si>
    <t>EQ 35.10.0870</t>
  </si>
  <si>
    <t>EQ 35.10.0880</t>
  </si>
  <si>
    <t>EQ 35.10.0930</t>
  </si>
  <si>
    <t>EQ 35.10.1050</t>
  </si>
  <si>
    <t>EQ 35.15.0200</t>
  </si>
  <si>
    <t>EQ 35.15.0253</t>
  </si>
  <si>
    <t>EQ 35.15.0370</t>
  </si>
  <si>
    <t>EQ 35.15.0470</t>
  </si>
  <si>
    <t>EQ 35.15.0500</t>
  </si>
  <si>
    <t>EQ 35.15.0600</t>
  </si>
  <si>
    <t>EQ 35.15.0700</t>
  </si>
  <si>
    <t>EQ 35.15.0800</t>
  </si>
  <si>
    <t>EQ 40.05.0253</t>
  </si>
  <si>
    <t>EQ 40.05.0256</t>
  </si>
  <si>
    <t>EQ 40.05.0300</t>
  </si>
  <si>
    <t>EQ 40.05.0350</t>
  </si>
  <si>
    <t>EQ 45.05.0050</t>
  </si>
  <si>
    <t>EQ 45.05.0053</t>
  </si>
  <si>
    <t>EQ 45.05.0056</t>
  </si>
  <si>
    <t>EQ 45.05.0059</t>
  </si>
  <si>
    <t>EQ 45.05.0103</t>
  </si>
  <si>
    <t>EQ 45.05.0106</t>
  </si>
  <si>
    <t>EQ 45.05.0156</t>
  </si>
  <si>
    <t>EQ 45.05.0159</t>
  </si>
  <si>
    <t>EQ 45.05.0162</t>
  </si>
  <si>
    <t>EQ 45.05.0165</t>
  </si>
  <si>
    <t>EQ 45.05.0168</t>
  </si>
  <si>
    <t>EQ 45.05.0200</t>
  </si>
  <si>
    <t>EQ 45.05.0203</t>
  </si>
  <si>
    <t>EQ 45.05.0606</t>
  </si>
  <si>
    <t>EQ 45.10.0056</t>
  </si>
  <si>
    <t>EQ 45.10.0103</t>
  </si>
  <si>
    <t>EQ 45.10.0106</t>
  </si>
  <si>
    <t>EQ 45.10.0156</t>
  </si>
  <si>
    <t>EQ 45.15.0100</t>
  </si>
  <si>
    <t>EQ 50.05.0050</t>
  </si>
  <si>
    <t>EQ 50.05.0100</t>
  </si>
  <si>
    <t>EQ 50.05.0150</t>
  </si>
  <si>
    <t>EQ 60.05.0050</t>
  </si>
  <si>
    <t>EQ 60.10.0103</t>
  </si>
  <si>
    <t>EQ 60.10.0106</t>
  </si>
  <si>
    <t>EQ 60.10.0206</t>
  </si>
  <si>
    <t>EQ 60.99.0100</t>
  </si>
  <si>
    <t>EQ 60.99.0200</t>
  </si>
  <si>
    <t>EQ 60.99.0306</t>
  </si>
  <si>
    <t>EQ 60.99.0400</t>
  </si>
  <si>
    <t>EQ 60.99.0450</t>
  </si>
  <si>
    <t>EQ 60.99.0500</t>
  </si>
  <si>
    <t>ES 05.05.0050</t>
  </si>
  <si>
    <t>ES 05.05.0103</t>
  </si>
  <si>
    <t>ES 05.05.0106</t>
  </si>
  <si>
    <t>ES 05.05.0200</t>
  </si>
  <si>
    <t>ES 05.05.0203</t>
  </si>
  <si>
    <t>ES 05.05.0250</t>
  </si>
  <si>
    <t>ES 05.10.0050</t>
  </si>
  <si>
    <t>ES 05.15.0050</t>
  </si>
  <si>
    <t>ES 05.15.0053</t>
  </si>
  <si>
    <t>ES 05.15.0125</t>
  </si>
  <si>
    <t>ES 05.15.0153</t>
  </si>
  <si>
    <t>ES 05.15.0156</t>
  </si>
  <si>
    <t>ES 05.15.0159</t>
  </si>
  <si>
    <t>ES 05.15.0162</t>
  </si>
  <si>
    <t>ES 05.15.0174</t>
  </si>
  <si>
    <t>ES 05.15.0200</t>
  </si>
  <si>
    <t>ES 05.20.0050</t>
  </si>
  <si>
    <t>ES 05.20.0103</t>
  </si>
  <si>
    <t>ES 05.20.0106</t>
  </si>
  <si>
    <t>ES 05.20.0109</t>
  </si>
  <si>
    <t>ES 05.20.0500</t>
  </si>
  <si>
    <t>ES 05.25.0150</t>
  </si>
  <si>
    <t>ES 05.25.0353</t>
  </si>
  <si>
    <t>ES 05.25.0356</t>
  </si>
  <si>
    <t>ES 05.25.0359</t>
  </si>
  <si>
    <t>ES 05.25.0400</t>
  </si>
  <si>
    <t>ES 05.25.0500</t>
  </si>
  <si>
    <t>ES 05.25.0550</t>
  </si>
  <si>
    <t>ES 05.25.0603</t>
  </si>
  <si>
    <t>ES 05.25.0620</t>
  </si>
  <si>
    <t>ES 05.25.0660</t>
  </si>
  <si>
    <t>ES 05.25.0670</t>
  </si>
  <si>
    <t>ES 05.25.0700</t>
  </si>
  <si>
    <t>ES 05.25.1500</t>
  </si>
  <si>
    <t>ES 05.25.1600</t>
  </si>
  <si>
    <t>ES 05.25.1700</t>
  </si>
  <si>
    <t>ES 05.27.0050</t>
  </si>
  <si>
    <t>ES 05.27.0056</t>
  </si>
  <si>
    <t>ES 05.30.0050</t>
  </si>
  <si>
    <t>ES 05.30.0100</t>
  </si>
  <si>
    <t>ES 05.30.0140</t>
  </si>
  <si>
    <t>ES 05.30.0200</t>
  </si>
  <si>
    <t>ES 05.35.0100</t>
  </si>
  <si>
    <t>ES 05.99.0050</t>
  </si>
  <si>
    <t>ES 05.99.0300</t>
  </si>
  <si>
    <t>ES 05.99.0350</t>
  </si>
  <si>
    <t>ES 05.99.0400</t>
  </si>
  <si>
    <t>ES 05.99.0500</t>
  </si>
  <si>
    <t>ES 05.99.0550</t>
  </si>
  <si>
    <t>ES 05.99.0601</t>
  </si>
  <si>
    <t>ES 10.05.0050</t>
  </si>
  <si>
    <t>ES 10.05.0056</t>
  </si>
  <si>
    <t>ES 10.05.0100</t>
  </si>
  <si>
    <t>ES 10.05.0150</t>
  </si>
  <si>
    <t>ES 10.10.0053</t>
  </si>
  <si>
    <t>ES 10.10.0056</t>
  </si>
  <si>
    <t>ES 10.10.0065</t>
  </si>
  <si>
    <t>ES 10.10.0100</t>
  </si>
  <si>
    <t>ES 10.10.0106</t>
  </si>
  <si>
    <t>ES 10.10.0253</t>
  </si>
  <si>
    <t>ES 10.10.0256</t>
  </si>
  <si>
    <t>ES 10.10.0312</t>
  </si>
  <si>
    <t>ES 10.10.0315</t>
  </si>
  <si>
    <t>ES 10.10.0359</t>
  </si>
  <si>
    <t>ES 10.10.0362</t>
  </si>
  <si>
    <t>ES 10.10.0403</t>
  </si>
  <si>
    <t>ES 10.10.0409</t>
  </si>
  <si>
    <t>ES 10.10.0450</t>
  </si>
  <si>
    <t>ES 10.15.0403</t>
  </si>
  <si>
    <t>ES 10.15.0406</t>
  </si>
  <si>
    <t>ES 10.15.0456</t>
  </si>
  <si>
    <t>ES 10.15.0503</t>
  </si>
  <si>
    <t>ES 10.15.0553</t>
  </si>
  <si>
    <t>ES 10.20.0100</t>
  </si>
  <si>
    <t>ES 10.20.0150</t>
  </si>
  <si>
    <t>ES 10.20.0153</t>
  </si>
  <si>
    <t>ES 10.20.0156</t>
  </si>
  <si>
    <t>ES 10.20.0203</t>
  </si>
  <si>
    <t>ES 10.20.0250</t>
  </si>
  <si>
    <t>ES 10.20.0300</t>
  </si>
  <si>
    <t>ES 10.20.0303</t>
  </si>
  <si>
    <t>ES 10.20.0306</t>
  </si>
  <si>
    <t>ES 10.25.0050</t>
  </si>
  <si>
    <t>ES 10.25.0053</t>
  </si>
  <si>
    <t>ES 10.25.0062</t>
  </si>
  <si>
    <t>ES 10.25.0068</t>
  </si>
  <si>
    <t>ES 10.25.0071</t>
  </si>
  <si>
    <t>ES 10.25.0100</t>
  </si>
  <si>
    <t>ES 10.25.0106</t>
  </si>
  <si>
    <t>ES 10.25.0120</t>
  </si>
  <si>
    <t>ES 10.25.0125</t>
  </si>
  <si>
    <t>ES 10.25.0130</t>
  </si>
  <si>
    <t>ES 10.25.0135</t>
  </si>
  <si>
    <t>ES 10.25.0150</t>
  </si>
  <si>
    <t>ES 10.25.0200</t>
  </si>
  <si>
    <t>ES 10.25.0225</t>
  </si>
  <si>
    <t>ES 10.25.0256</t>
  </si>
  <si>
    <t>ES 10.25.0259</t>
  </si>
  <si>
    <t>ES 10.25.0262</t>
  </si>
  <si>
    <t>ES 10.25.0315</t>
  </si>
  <si>
    <t>ES 10.35.0060</t>
  </si>
  <si>
    <t>ES 10.35.0150</t>
  </si>
  <si>
    <t>ES 10.99.0050</t>
  </si>
  <si>
    <t>ES 10.99.0100</t>
  </si>
  <si>
    <t>ES 10.99.0230</t>
  </si>
  <si>
    <t>ES 10.99.0253</t>
  </si>
  <si>
    <t>ES 10.99.0400</t>
  </si>
  <si>
    <t>ES 10.99.0500</t>
  </si>
  <si>
    <t>ES 10.99.0600</t>
  </si>
  <si>
    <t>ES 10.99.0603</t>
  </si>
  <si>
    <t>ES 10.99.0606</t>
  </si>
  <si>
    <t>ES 15.05.0150</t>
  </si>
  <si>
    <t>ES 15.10.0250</t>
  </si>
  <si>
    <t>ES 15.10.0300</t>
  </si>
  <si>
    <t>ES 15.10.0350</t>
  </si>
  <si>
    <t>ES 15.10.0400</t>
  </si>
  <si>
    <t>ES 15.10.0403</t>
  </si>
  <si>
    <t>ES 15.10.0450</t>
  </si>
  <si>
    <t>ES 15.10.0453</t>
  </si>
  <si>
    <t>ES 15.10.0600</t>
  </si>
  <si>
    <t>ES 15.10.0603</t>
  </si>
  <si>
    <t>ES 15.10.0800</t>
  </si>
  <si>
    <t>ES 15.99.0050</t>
  </si>
  <si>
    <t>ES 15.99.0250</t>
  </si>
  <si>
    <t>ES 15.99.0500</t>
  </si>
  <si>
    <t>ES 20.05.0025</t>
  </si>
  <si>
    <t>ES 20.05.0050</t>
  </si>
  <si>
    <t>ES 20.05.0053</t>
  </si>
  <si>
    <t>ES 20.05.0056</t>
  </si>
  <si>
    <t>ES 20.05.0250</t>
  </si>
  <si>
    <t>ES 20.05.0300</t>
  </si>
  <si>
    <t>ES 20.10.0050</t>
  </si>
  <si>
    <t>ES 20.10.0053</t>
  </si>
  <si>
    <t>ES 20.10.0056</t>
  </si>
  <si>
    <t>ES 20.10.0059</t>
  </si>
  <si>
    <t>ES 20.10.0062</t>
  </si>
  <si>
    <t>ES 20.10.0065</t>
  </si>
  <si>
    <t>ES 20.10.0100</t>
  </si>
  <si>
    <t>ES 20.10.0103</t>
  </si>
  <si>
    <t>ES 20.10.0106</t>
  </si>
  <si>
    <t>ES 20.10.0109</t>
  </si>
  <si>
    <t>ES 20.10.0153</t>
  </si>
  <si>
    <t>ES 20.10.0156</t>
  </si>
  <si>
    <t>ES 20.10.0159</t>
  </si>
  <si>
    <t>ES 20.10.0203</t>
  </si>
  <si>
    <t>ES 20.10.0212</t>
  </si>
  <si>
    <t>ES 20.10.0215</t>
  </si>
  <si>
    <t>ES 20.10.0250</t>
  </si>
  <si>
    <t>ES 20.10.0253</t>
  </si>
  <si>
    <t>ES 20.10.0262</t>
  </si>
  <si>
    <t>ES 20.10.0265</t>
  </si>
  <si>
    <t>ES 20.10.0268</t>
  </si>
  <si>
    <t>ES 20.10.0303</t>
  </si>
  <si>
    <t>ES 20.10.0309</t>
  </si>
  <si>
    <t>ES 20.10.0350</t>
  </si>
  <si>
    <t>ES 20.10.0403</t>
  </si>
  <si>
    <t>ES 20.10.0421</t>
  </si>
  <si>
    <t>ES 20.10.0424</t>
  </si>
  <si>
    <t>ES 20.10.0427</t>
  </si>
  <si>
    <t>ES 20.10.0450</t>
  </si>
  <si>
    <t>ES 20.10.0550</t>
  </si>
  <si>
    <t>ES 20.10.0553</t>
  </si>
  <si>
    <t>ES 20.10.0600</t>
  </si>
  <si>
    <t>ES 20.10.0650</t>
  </si>
  <si>
    <t>ES 30.05.0041</t>
  </si>
  <si>
    <t>ES 30.05.0044</t>
  </si>
  <si>
    <t>ES 30.05.0047</t>
  </si>
  <si>
    <t>ES 30.10.0100</t>
  </si>
  <si>
    <t>ES 32.07.0500</t>
  </si>
  <si>
    <t>ES 35.05.0050</t>
  </si>
  <si>
    <t>ES 35.05.0100</t>
  </si>
  <si>
    <t>ES 35.05.0150</t>
  </si>
  <si>
    <t>ES 35.05.0153</t>
  </si>
  <si>
    <t>ES 35.05.0250</t>
  </si>
  <si>
    <t>ES 35.05.0300</t>
  </si>
  <si>
    <t>ES 35.05.0303</t>
  </si>
  <si>
    <t>ES 35.05.0306</t>
  </si>
  <si>
    <t>ES 35.05.0350</t>
  </si>
  <si>
    <t>ES 35.05.0400</t>
  </si>
  <si>
    <t>ES 35.05.0403</t>
  </si>
  <si>
    <t>ES 35.05.0406</t>
  </si>
  <si>
    <t>ES 35.05.0409</t>
  </si>
  <si>
    <t>ES 35.05.0450</t>
  </si>
  <si>
    <t>ES 40.05.0050</t>
  </si>
  <si>
    <t>ES 40.05.0053</t>
  </si>
  <si>
    <t>ES 40.05.0056</t>
  </si>
  <si>
    <t>ES 40.05.0100</t>
  </si>
  <si>
    <t>ES 40.05.0103</t>
  </si>
  <si>
    <t>ES 40.05.0150</t>
  </si>
  <si>
    <t>ES 40.05.0153</t>
  </si>
  <si>
    <t>ES 40.05.0200</t>
  </si>
  <si>
    <t>ES 40.05.0203</t>
  </si>
  <si>
    <t>ES 40.05.0250</t>
  </si>
  <si>
    <t>ES 40.05.0256</t>
  </si>
  <si>
    <t>ES 40.05.0300</t>
  </si>
  <si>
    <t>ES 40.05.0303</t>
  </si>
  <si>
    <t>ES 40.05.0350</t>
  </si>
  <si>
    <t>ES 40.05.0353</t>
  </si>
  <si>
    <t>ES 40.05.0400</t>
  </si>
  <si>
    <t>ES 40.05.0450</t>
  </si>
  <si>
    <t>ES 40.05.0470</t>
  </si>
  <si>
    <t>ES 40.05.0473</t>
  </si>
  <si>
    <t>ES 40.05.0480</t>
  </si>
  <si>
    <t>ES 40.05.0483</t>
  </si>
  <si>
    <t>ES 40.05.0486</t>
  </si>
  <si>
    <t>ES 40.05.0500</t>
  </si>
  <si>
    <t>ES 40.05.0503</t>
  </si>
  <si>
    <t>ES 40.05.0550</t>
  </si>
  <si>
    <t>ES 40.05.0570</t>
  </si>
  <si>
    <t>ES 40.05.0573</t>
  </si>
  <si>
    <t>ES 40.05.0576</t>
  </si>
  <si>
    <t>ES 40.05.0650</t>
  </si>
  <si>
    <t>ES 40.05.0700</t>
  </si>
  <si>
    <t>ES 40.05.1000</t>
  </si>
  <si>
    <t>ES 40.05.1050</t>
  </si>
  <si>
    <t>ES 40.05.1100</t>
  </si>
  <si>
    <t>ES 40.10.0050</t>
  </si>
  <si>
    <t>ES 40.10.0100</t>
  </si>
  <si>
    <t>ES 40.10.0150</t>
  </si>
  <si>
    <t>ES 40.15.0050</t>
  </si>
  <si>
    <t>ES 40.15.0053</t>
  </si>
  <si>
    <t>ES 40.15.0100</t>
  </si>
  <si>
    <t>ES 45.05.0212</t>
  </si>
  <si>
    <t>ES 45.05.0256</t>
  </si>
  <si>
    <t>ES 45.05.0262</t>
  </si>
  <si>
    <t>ES 45.05.0350</t>
  </si>
  <si>
    <t>ES 45.15.0050</t>
  </si>
  <si>
    <t>ES 45.20.0053</t>
  </si>
  <si>
    <t>ES 45.20.0056</t>
  </si>
  <si>
    <t>ES 45.20.0059</t>
  </si>
  <si>
    <t>ES 45.20.0100</t>
  </si>
  <si>
    <t>ES 45.25.0050</t>
  </si>
  <si>
    <t>ES 99.99.0050</t>
  </si>
  <si>
    <t>ES 99.99.0100</t>
  </si>
  <si>
    <t>ES 99.99.0103</t>
  </si>
  <si>
    <t>ES 99.99.0150</t>
  </si>
  <si>
    <t>ES 99.99.0153</t>
  </si>
  <si>
    <t>ES 99.99.0200</t>
  </si>
  <si>
    <t>ES 99.99.0206</t>
  </si>
  <si>
    <t>ES 99.99.0350</t>
  </si>
  <si>
    <t>ES 99.99.0550</t>
  </si>
  <si>
    <t>ES 99.99.0700</t>
  </si>
  <si>
    <t>ES 99.99.0800</t>
  </si>
  <si>
    <t>ES 99.99.0900</t>
  </si>
  <si>
    <t>ES 99.99.0950</t>
  </si>
  <si>
    <t>ES 99.99.0959</t>
  </si>
  <si>
    <t>ET 05.05.0601</t>
  </si>
  <si>
    <t>ET 05.05.0700</t>
  </si>
  <si>
    <t>ET 05.05.0750</t>
  </si>
  <si>
    <t>ET 05.15.0050</t>
  </si>
  <si>
    <t>ET 05.20.0200</t>
  </si>
  <si>
    <t>ET 05.20.0206</t>
  </si>
  <si>
    <t>ET 05.25.0406</t>
  </si>
  <si>
    <t>ET 05.25.0706</t>
  </si>
  <si>
    <t>ET 05.45.0100</t>
  </si>
  <si>
    <t>ET 05.45.0150</t>
  </si>
  <si>
    <t>ET 05.55.0050</t>
  </si>
  <si>
    <t>ET 05.60.0150</t>
  </si>
  <si>
    <t>ET 05.60.0200</t>
  </si>
  <si>
    <t>ET 05.65.0100</t>
  </si>
  <si>
    <t>ET 10.05.0050</t>
  </si>
  <si>
    <t>ET 10.05.0053</t>
  </si>
  <si>
    <t>ET 10.05.0059</t>
  </si>
  <si>
    <t>ET 10.05.0062</t>
  </si>
  <si>
    <t>ET 10.05.0065</t>
  </si>
  <si>
    <t>ET 10.05.0068</t>
  </si>
  <si>
    <t>ET 10.05.0071</t>
  </si>
  <si>
    <t>ET 10.05.0074</t>
  </si>
  <si>
    <t>ET 10.05.0077</t>
  </si>
  <si>
    <t>ET 10.05.0100</t>
  </si>
  <si>
    <t>ET 10.05.0103</t>
  </si>
  <si>
    <t>ET 10.05.0106</t>
  </si>
  <si>
    <t>ET 10.05.0109</t>
  </si>
  <si>
    <t>ET 10.05.0112</t>
  </si>
  <si>
    <t>ET 10.05.0115</t>
  </si>
  <si>
    <t>ET 10.05.0118</t>
  </si>
  <si>
    <t>ET 10.05.0121</t>
  </si>
  <si>
    <t>ET 10.05.0153</t>
  </si>
  <si>
    <t>ET 10.05.0159</t>
  </si>
  <si>
    <t>ET 10.05.0162</t>
  </si>
  <si>
    <t>ET 10.05.0168</t>
  </si>
  <si>
    <t>ET 10.05.0171</t>
  </si>
  <si>
    <t>ET 10.05.0350</t>
  </si>
  <si>
    <t>ET 10.05.0356</t>
  </si>
  <si>
    <t>ET 10.10.0050</t>
  </si>
  <si>
    <t>ET 10.10.0053</t>
  </si>
  <si>
    <t>ET 10.10.0054</t>
  </si>
  <si>
    <t>ET 10.10.0056</t>
  </si>
  <si>
    <t>ET 10.10.0061</t>
  </si>
  <si>
    <t>ET 10.10.0062</t>
  </si>
  <si>
    <t>ET 10.10.0068</t>
  </si>
  <si>
    <t>ET 10.10.0071</t>
  </si>
  <si>
    <t>ET 15.10.0100</t>
  </si>
  <si>
    <t>ET 15.10.0150</t>
  </si>
  <si>
    <t>ET 15.10.0200</t>
  </si>
  <si>
    <t>ET 15.10.0250</t>
  </si>
  <si>
    <t>ET 15.10.0300</t>
  </si>
  <si>
    <t>ET 15.10.0350</t>
  </si>
  <si>
    <t>ET 15.10.0400</t>
  </si>
  <si>
    <t>ET 15.10.0450</t>
  </si>
  <si>
    <t>ET 15.15.0100</t>
  </si>
  <si>
    <t>ET 15.15.0150</t>
  </si>
  <si>
    <t>ET 15.15.0200</t>
  </si>
  <si>
    <t>ET 15.20.0053</t>
  </si>
  <si>
    <t>ET 15.20.0100</t>
  </si>
  <si>
    <t>ET 15.20.0103</t>
  </si>
  <si>
    <t>ET 15.20.0150</t>
  </si>
  <si>
    <t>ET 20.05.0050</t>
  </si>
  <si>
    <t>ET 20.10.0100</t>
  </si>
  <si>
    <t>ET 20.20.0050</t>
  </si>
  <si>
    <t>ET 20.20.0100</t>
  </si>
  <si>
    <t>ET 20.20.0150</t>
  </si>
  <si>
    <t>ET 20.25.0050</t>
  </si>
  <si>
    <t>ET 20.30.0050</t>
  </si>
  <si>
    <t>ET 20.30.0100</t>
  </si>
  <si>
    <t>ET 20.30.0150</t>
  </si>
  <si>
    <t>ET 20.30.0200</t>
  </si>
  <si>
    <t>ET 20.30.0300</t>
  </si>
  <si>
    <t>ET 25.05.0100</t>
  </si>
  <si>
    <t>ET 25.05.0160</t>
  </si>
  <si>
    <t>ET 25.05.0206</t>
  </si>
  <si>
    <t>ET 25.05.0290</t>
  </si>
  <si>
    <t>ET 25.05.0310</t>
  </si>
  <si>
    <t>ET 25.05.0350</t>
  </si>
  <si>
    <t>ET 25.05.0500</t>
  </si>
  <si>
    <t>ET 25.05.0550</t>
  </si>
  <si>
    <t>ET 30.05.0050</t>
  </si>
  <si>
    <t>ET 30.10.0100</t>
  </si>
  <si>
    <t>ET 30.10.0150</t>
  </si>
  <si>
    <t>ET 30.10.0200</t>
  </si>
  <si>
    <t>ET 30.10.0250</t>
  </si>
  <si>
    <t>ET 30.10.0253</t>
  </si>
  <si>
    <t>ET 30.10.0256</t>
  </si>
  <si>
    <t>ET 30.10.0259</t>
  </si>
  <si>
    <t>ET 30.10.0262</t>
  </si>
  <si>
    <t>ET 30.10.0265</t>
  </si>
  <si>
    <t>ET 30.10.0300</t>
  </si>
  <si>
    <t>ET 30.10.0350</t>
  </si>
  <si>
    <t>ET 30.15.0050</t>
  </si>
  <si>
    <t>ET 35.05.0150</t>
  </si>
  <si>
    <t>ET 35.10.0050</t>
  </si>
  <si>
    <t>ET 35.13.0050</t>
  </si>
  <si>
    <t>ET 35.13.0100</t>
  </si>
  <si>
    <t>ET 35.13.0150</t>
  </si>
  <si>
    <t>ET 35.15.0050</t>
  </si>
  <si>
    <t>ET 35.25.0050</t>
  </si>
  <si>
    <t>ET 35.25.0100</t>
  </si>
  <si>
    <t>ET 35.25.0150</t>
  </si>
  <si>
    <t>ET 40.05.0050</t>
  </si>
  <si>
    <t>ET 40.05.0053</t>
  </si>
  <si>
    <t>ET 40.05.0100</t>
  </si>
  <si>
    <t>ET 40.05.0109</t>
  </si>
  <si>
    <t>ET 40.05.0112</t>
  </si>
  <si>
    <t>ET 40.05.0115</t>
  </si>
  <si>
    <t>ET 40.05.0118</t>
  </si>
  <si>
    <t>ET 40.05.0121</t>
  </si>
  <si>
    <t>ET 40.05.0127</t>
  </si>
  <si>
    <t>ET 40.05.0150</t>
  </si>
  <si>
    <t>ET 40.05.0153</t>
  </si>
  <si>
    <t>ET 40.05.0156</t>
  </si>
  <si>
    <t>ET 40.05.0159</t>
  </si>
  <si>
    <t>ET 40.05.0200</t>
  </si>
  <si>
    <t>ET 40.05.0250</t>
  </si>
  <si>
    <t>ET 45.05.0100</t>
  </si>
  <si>
    <t>ET 45.10.0053</t>
  </si>
  <si>
    <t>ET 45.10.0056</t>
  </si>
  <si>
    <t>ET 45.10.0059</t>
  </si>
  <si>
    <t>ET 45.10.0065</t>
  </si>
  <si>
    <t>ET 45.10.0067</t>
  </si>
  <si>
    <t>ET 45.10.0071</t>
  </si>
  <si>
    <t>ET 45.10.0076</t>
  </si>
  <si>
    <t>ET 45.10.0080</t>
  </si>
  <si>
    <t>ET 50.05.0150</t>
  </si>
  <si>
    <t>ET 55.05.0050</t>
  </si>
  <si>
    <t>ET 55.10.0050</t>
  </si>
  <si>
    <t>ET 55.10.0053</t>
  </si>
  <si>
    <t>ET 55.10.0301</t>
  </si>
  <si>
    <t>ET 55.10.0303</t>
  </si>
  <si>
    <t>ET 55.10.0306</t>
  </si>
  <si>
    <t>ET 55.10.0500</t>
  </si>
  <si>
    <t>ET 55.10.0503</t>
  </si>
  <si>
    <t>ET 55.10.0506</t>
  </si>
  <si>
    <t>ET 55.10.0509</t>
  </si>
  <si>
    <t>ET 55.10.0600</t>
  </si>
  <si>
    <t>ET 55.10.0603</t>
  </si>
  <si>
    <t>ET 55.10.0606</t>
  </si>
  <si>
    <t>ET 55.10.0609</t>
  </si>
  <si>
    <t>ET 55.10.0700</t>
  </si>
  <si>
    <t>ET 55.10.0703</t>
  </si>
  <si>
    <t>ET 55.10.0706</t>
  </si>
  <si>
    <t>ET 55.10.0709</t>
  </si>
  <si>
    <t>ET 55.15.0050</t>
  </si>
  <si>
    <t>ET 60.05.0051</t>
  </si>
  <si>
    <t>ET 60.05.0056</t>
  </si>
  <si>
    <t>ET 60.05.0059</t>
  </si>
  <si>
    <t>ET 60.05.0062</t>
  </si>
  <si>
    <t>ET 60.05.0068</t>
  </si>
  <si>
    <t>ET 60.05.0071</t>
  </si>
  <si>
    <t>ET 60.05.0074</t>
  </si>
  <si>
    <t>ET 60.05.0077</t>
  </si>
  <si>
    <t>ET 60.05.0100</t>
  </si>
  <si>
    <t>ET 60.05.0159</t>
  </si>
  <si>
    <t>ET 60.10.0300</t>
  </si>
  <si>
    <t>ET 60.10.0500</t>
  </si>
  <si>
    <t>ET 65.05.0050</t>
  </si>
  <si>
    <t>ET 65.05.0103</t>
  </si>
  <si>
    <t>ET 65.05.0156</t>
  </si>
  <si>
    <t>ET 65.05.0200</t>
  </si>
  <si>
    <t>ET 70.05.0100</t>
  </si>
  <si>
    <t>ET 75.05.0050</t>
  </si>
  <si>
    <t>ET 75.05.0100</t>
  </si>
  <si>
    <t>ET 75.05.0150</t>
  </si>
  <si>
    <t>ET 75.05.0250</t>
  </si>
  <si>
    <t>ET 75.05.0300</t>
  </si>
  <si>
    <t>ET 75.05.0350</t>
  </si>
  <si>
    <t>ET 80.05.0050</t>
  </si>
  <si>
    <t>ET 80.05.0100</t>
  </si>
  <si>
    <t>ET 80.05.0150</t>
  </si>
  <si>
    <t>ET 90.05.0053</t>
  </si>
  <si>
    <t>FD 05.05.0100</t>
  </si>
  <si>
    <t>FD 05.10.0050</t>
  </si>
  <si>
    <t>FD 05.10.0200</t>
  </si>
  <si>
    <t>FD 05.10.0250</t>
  </si>
  <si>
    <t>FD 05.10.0300</t>
  </si>
  <si>
    <t>FD 05.10.0350</t>
  </si>
  <si>
    <t>FD 05.20.0100</t>
  </si>
  <si>
    <t>FD 05.23.0025</t>
  </si>
  <si>
    <t>FD 05.23.0028</t>
  </si>
  <si>
    <t>FD 05.35.0050</t>
  </si>
  <si>
    <t>FD 05.35.0100</t>
  </si>
  <si>
    <t>FD 05.35.0150</t>
  </si>
  <si>
    <t>FD 05.35.0200</t>
  </si>
  <si>
    <t>FD 05.35.0250</t>
  </si>
  <si>
    <t>FD 05.35.0253</t>
  </si>
  <si>
    <t>FD 05.45.0050</t>
  </si>
  <si>
    <t>FD 05.55.0051</t>
  </si>
  <si>
    <t>FD 05.60.0050</t>
  </si>
  <si>
    <t>FD 05.65.0050</t>
  </si>
  <si>
    <t>FD 05.65.0100</t>
  </si>
  <si>
    <t>FD 05.65.0150</t>
  </si>
  <si>
    <t>FD 05.65.0200</t>
  </si>
  <si>
    <t>FD 10.05.0050</t>
  </si>
  <si>
    <t>FD 10.05.0100</t>
  </si>
  <si>
    <t>FD 10.10.0050</t>
  </si>
  <si>
    <t>FD 10.10.0100</t>
  </si>
  <si>
    <t>FD 10.15.0050</t>
  </si>
  <si>
    <t>FD 10.25.0050</t>
  </si>
  <si>
    <t>FD 10.30.0050</t>
  </si>
  <si>
    <t>FD 10.30.0100</t>
  </si>
  <si>
    <t>FD 10.30.0151</t>
  </si>
  <si>
    <t>FD 15.05.0100</t>
  </si>
  <si>
    <t>FD 20.05.0050</t>
  </si>
  <si>
    <t>FD 20.05.0100</t>
  </si>
  <si>
    <t>IP 05.05.0200</t>
  </si>
  <si>
    <t>IP 05.05.0250</t>
  </si>
  <si>
    <t>IP 05.05.0256</t>
  </si>
  <si>
    <t>IP 05.05.0300</t>
  </si>
  <si>
    <t>IP 05.05.0306</t>
  </si>
  <si>
    <t>IP 05.05.0350</t>
  </si>
  <si>
    <t>IP 05.05.0500</t>
  </si>
  <si>
    <t>IP 05.05.0700</t>
  </si>
  <si>
    <t>IP 05.10.0106</t>
  </si>
  <si>
    <t>IP 05.10.0109</t>
  </si>
  <si>
    <t>IP 05.10.0112</t>
  </si>
  <si>
    <t>IP 05.10.0115</t>
  </si>
  <si>
    <t>IP 05.10.0118</t>
  </si>
  <si>
    <t>IP 05.10.0121</t>
  </si>
  <si>
    <t>IP 05.10.0124</t>
  </si>
  <si>
    <t>IP 05.10.0127</t>
  </si>
  <si>
    <t>IP 05.10.0150</t>
  </si>
  <si>
    <t>IP 05.10.0300</t>
  </si>
  <si>
    <t>IP 05.10.0303</t>
  </si>
  <si>
    <t>IP 05.10.0450</t>
  </si>
  <si>
    <t>IP 05.10.0500</t>
  </si>
  <si>
    <t>IP 05.10.0550</t>
  </si>
  <si>
    <t>IP 05.10.0553</t>
  </si>
  <si>
    <t>IP 05.10.0559</t>
  </si>
  <si>
    <t>IP 05.10.0700</t>
  </si>
  <si>
    <t>IP 05.10.0703</t>
  </si>
  <si>
    <t>IP 05.10.0750</t>
  </si>
  <si>
    <t>IP 05.10.0753</t>
  </si>
  <si>
    <t>IP 05.10.0800</t>
  </si>
  <si>
    <t>IP 05.10.0803</t>
  </si>
  <si>
    <t>IP 05.10.0850</t>
  </si>
  <si>
    <t>IP 05.10.1050</t>
  </si>
  <si>
    <t>IP 05.12.0201</t>
  </si>
  <si>
    <t>IP 05.12.0300</t>
  </si>
  <si>
    <t>IP 05.12.0400</t>
  </si>
  <si>
    <t>IP 05.12.0450</t>
  </si>
  <si>
    <t>IP 05.12.0500</t>
  </si>
  <si>
    <t>IP 05.12.0650</t>
  </si>
  <si>
    <t>IP 05.12.0701</t>
  </si>
  <si>
    <t>IP 05.12.0750</t>
  </si>
  <si>
    <t>IP 05.12.0800</t>
  </si>
  <si>
    <t>IP 05.12.0950</t>
  </si>
  <si>
    <t>IP 05.25.0050</t>
  </si>
  <si>
    <t>IP 05.25.0100</t>
  </si>
  <si>
    <t>IP 05.25.0150</t>
  </si>
  <si>
    <t>IP 05.25.0200</t>
  </si>
  <si>
    <t>IP 05.25.0250</t>
  </si>
  <si>
    <t>IP 05.25.0300</t>
  </si>
  <si>
    <t>IP 05.25.0350</t>
  </si>
  <si>
    <t>IP 05.25.0356</t>
  </si>
  <si>
    <t>IP 05.25.0400</t>
  </si>
  <si>
    <t>IP 05.25.0600</t>
  </si>
  <si>
    <t>IP 05.25.0650</t>
  </si>
  <si>
    <t>IP 05.25.0700</t>
  </si>
  <si>
    <t>IP 05.25.0750</t>
  </si>
  <si>
    <t>IP 05.25.0800</t>
  </si>
  <si>
    <t>IP 05.25.0850</t>
  </si>
  <si>
    <t>IP 05.25.0900</t>
  </si>
  <si>
    <t>IP 05.30.0200</t>
  </si>
  <si>
    <t>IP 05.30.0250</t>
  </si>
  <si>
    <t>IP 05.30.0300</t>
  </si>
  <si>
    <t>IP 05.30.0500</t>
  </si>
  <si>
    <t>IP 05.30.0506</t>
  </si>
  <si>
    <t>IP 05.30.0550</t>
  </si>
  <si>
    <t>IP 05.30.0700</t>
  </si>
  <si>
    <t>IP 05.35.0050</t>
  </si>
  <si>
    <t>IP 05.35.0100</t>
  </si>
  <si>
    <t>IP 05.35.0150</t>
  </si>
  <si>
    <t>IP 05.35.0200</t>
  </si>
  <si>
    <t>IP 05.35.0250</t>
  </si>
  <si>
    <t>IP 05.35.0300</t>
  </si>
  <si>
    <t>IP 05.35.0350</t>
  </si>
  <si>
    <t>IP 05.35.0400</t>
  </si>
  <si>
    <t>IP 05.40.0200</t>
  </si>
  <si>
    <t>IP 05.40.0206</t>
  </si>
  <si>
    <t>IP 05.40.0400</t>
  </si>
  <si>
    <t>IP 05.40.0500</t>
  </si>
  <si>
    <t>IP 05.40.0506</t>
  </si>
  <si>
    <t>IP 05.40.0550</t>
  </si>
  <si>
    <t>IP 05.40.0600</t>
  </si>
  <si>
    <t>IP 05.50.0020</t>
  </si>
  <si>
    <t>IP 05.50.0057</t>
  </si>
  <si>
    <t>IP 05.50.0506</t>
  </si>
  <si>
    <t>IP 05.50.0556</t>
  </si>
  <si>
    <t>IP 05.50.0562</t>
  </si>
  <si>
    <t>IP 05.50.0600</t>
  </si>
  <si>
    <t>IP 05.55.0050</t>
  </si>
  <si>
    <t>IP 05.55.0100</t>
  </si>
  <si>
    <t>IP 05.55.0150</t>
  </si>
  <si>
    <t>IP 05.55.0200</t>
  </si>
  <si>
    <t>IP 05.55.0300</t>
  </si>
  <si>
    <t>IP 05.60.0050</t>
  </si>
  <si>
    <t>IP 05.60.0150</t>
  </si>
  <si>
    <t>IP 05.60.0153</t>
  </si>
  <si>
    <t>IP 05.60.0200</t>
  </si>
  <si>
    <t>IP 05.60.0203</t>
  </si>
  <si>
    <t>IP 05.60.0259</t>
  </si>
  <si>
    <t>IP 07.10.0100</t>
  </si>
  <si>
    <t>IP 10.05.0050</t>
  </si>
  <si>
    <t>IP 10.05.0100</t>
  </si>
  <si>
    <t>IP 10.05.0103</t>
  </si>
  <si>
    <t>IP 10.05.0106</t>
  </si>
  <si>
    <t>IP 10.10.0050</t>
  </si>
  <si>
    <t>IP 10.10.0156</t>
  </si>
  <si>
    <t>IP 10.10.0503</t>
  </si>
  <si>
    <t>IP 10.10.0550</t>
  </si>
  <si>
    <t>IP 10.10.0553</t>
  </si>
  <si>
    <t>IP 10.15.0100</t>
  </si>
  <si>
    <t>IP 10.20.0050</t>
  </si>
  <si>
    <t>IP 10.20.0100</t>
  </si>
  <si>
    <t>IP 10.25.0050</t>
  </si>
  <si>
    <t>IP 10.25.0100</t>
  </si>
  <si>
    <t>IP 10.25.0150</t>
  </si>
  <si>
    <t>IP 10.25.0200</t>
  </si>
  <si>
    <t>IP 10.25.0300</t>
  </si>
  <si>
    <t>IP 10.30.0050</t>
  </si>
  <si>
    <t>IP 10.30.0100</t>
  </si>
  <si>
    <t>IP 10.30.0150</t>
  </si>
  <si>
    <t>IP 10.30.0159</t>
  </si>
  <si>
    <t>IP 10.30.0200</t>
  </si>
  <si>
    <t>IP 10.30.0250</t>
  </si>
  <si>
    <t>IP 10.30.0500</t>
  </si>
  <si>
    <t>IP 10.30.0503</t>
  </si>
  <si>
    <t>IP 10.30.0506</t>
  </si>
  <si>
    <t>IP 10.30.0509</t>
  </si>
  <si>
    <t>IP 10.30.0512</t>
  </si>
  <si>
    <t>IP 10.30.0515</t>
  </si>
  <si>
    <t>IP 10.30.0518</t>
  </si>
  <si>
    <t>IP 10.30.0521</t>
  </si>
  <si>
    <t>IP 10.30.0524</t>
  </si>
  <si>
    <t>IP 10.30.0527</t>
  </si>
  <si>
    <t>IP 10.30.0530</t>
  </si>
  <si>
    <t>IP 10.30.0532</t>
  </si>
  <si>
    <t>IP 10.30.0535</t>
  </si>
  <si>
    <t>IP 10.30.0538</t>
  </si>
  <si>
    <t>IP 10.30.0555</t>
  </si>
  <si>
    <t>IP 10.30.0560</t>
  </si>
  <si>
    <t>IP 10.30.0563</t>
  </si>
  <si>
    <t>IP 10.30.0660</t>
  </si>
  <si>
    <t>IP 10.30.0700</t>
  </si>
  <si>
    <t>IP 10.30.1050</t>
  </si>
  <si>
    <t>IP 10.30.1100</t>
  </si>
  <si>
    <t>IP 10.35.0050</t>
  </si>
  <si>
    <t>IP 10.35.0053</t>
  </si>
  <si>
    <t>IP 10.35.0056</t>
  </si>
  <si>
    <t>IP 10.35.0100</t>
  </si>
  <si>
    <t>IP 10.35.0200</t>
  </si>
  <si>
    <t>IP 10.35.0312</t>
  </si>
  <si>
    <t>IP 10.35.0400</t>
  </si>
  <si>
    <t>IP 10.40.0050</t>
  </si>
  <si>
    <t>IP 10.40.0100</t>
  </si>
  <si>
    <t>IP 15.05.0050</t>
  </si>
  <si>
    <t>IP 15.05.0100</t>
  </si>
  <si>
    <t>IP 15.05.0150</t>
  </si>
  <si>
    <t>IP 15.05.0200</t>
  </si>
  <si>
    <t>IP 15.05.0250</t>
  </si>
  <si>
    <t>IP 15.05.0300</t>
  </si>
  <si>
    <t>IP 15.05.0350</t>
  </si>
  <si>
    <t>IP 15.10.0050</t>
  </si>
  <si>
    <t>IP 15.10.0100</t>
  </si>
  <si>
    <t>IP 15.10.0150</t>
  </si>
  <si>
    <t>IP 15.10.0200</t>
  </si>
  <si>
    <t>IP 15.10.0250</t>
  </si>
  <si>
    <t>IP 15.15.0050</t>
  </si>
  <si>
    <t>IP 15.15.0100</t>
  </si>
  <si>
    <t>IP 15.20.0100</t>
  </si>
  <si>
    <t>IP 15.25.0100</t>
  </si>
  <si>
    <t>IP 15.25.0109</t>
  </si>
  <si>
    <t>IP 15.25.0112</t>
  </si>
  <si>
    <t>IP 15.30.0050</t>
  </si>
  <si>
    <t>IP 15.30.0053</t>
  </si>
  <si>
    <t>IP 15.30.0059</t>
  </si>
  <si>
    <t>IP 15.30.0062</t>
  </si>
  <si>
    <t>IP 15.30.0106</t>
  </si>
  <si>
    <t>IP 15.30.0153</t>
  </si>
  <si>
    <t>IP 15.30.0156</t>
  </si>
  <si>
    <t>IP 15.30.0159</t>
  </si>
  <si>
    <t>IP 15.30.0206</t>
  </si>
  <si>
    <t>IP 15.30.0253</t>
  </si>
  <si>
    <t>IP 15.30.0256</t>
  </si>
  <si>
    <t>IP 15.30.0259</t>
  </si>
  <si>
    <t>IP 15.30.0300</t>
  </si>
  <si>
    <t>IP 15.30.0309</t>
  </si>
  <si>
    <t>IP 15.35.0300</t>
  </si>
  <si>
    <t>IP 15.35.0303</t>
  </si>
  <si>
    <t>IP 15.35.0350</t>
  </si>
  <si>
    <t>IP 15.35.0400</t>
  </si>
  <si>
    <t>IP 15.35.0450</t>
  </si>
  <si>
    <t>IP 15.35.0456</t>
  </si>
  <si>
    <t>IP 15.35.0459</t>
  </si>
  <si>
    <t>IP 15.35.0500</t>
  </si>
  <si>
    <t>IP 15.35.0506</t>
  </si>
  <si>
    <t>IP 15.35.0550</t>
  </si>
  <si>
    <t>IP 15.35.0556</t>
  </si>
  <si>
    <t>IP 15.35.0562</t>
  </si>
  <si>
    <t>IP 15.35.0600</t>
  </si>
  <si>
    <t>IP 15.40.0150</t>
  </si>
  <si>
    <t>IP 15.40.0190</t>
  </si>
  <si>
    <t>IP 15.40.0300</t>
  </si>
  <si>
    <t>IP 15.40.0503</t>
  </si>
  <si>
    <t>IP 15.40.0505</t>
  </si>
  <si>
    <t>IP 15.43.0200</t>
  </si>
  <si>
    <t>IP 15.43.0300</t>
  </si>
  <si>
    <t>IP 15.45.0050</t>
  </si>
  <si>
    <t>IP 15.45.0100</t>
  </si>
  <si>
    <t>IP 15.45.0106</t>
  </si>
  <si>
    <t>IP 15.45.0109</t>
  </si>
  <si>
    <t>IP 15.45.0112</t>
  </si>
  <si>
    <t>IP 15.45.0200</t>
  </si>
  <si>
    <t>IP 15.45.0300</t>
  </si>
  <si>
    <t>IP 15.45.0400</t>
  </si>
  <si>
    <t>IP 15.50.0100</t>
  </si>
  <si>
    <t>IP 15.50.0150</t>
  </si>
  <si>
    <t>IP 15.55.0050</t>
  </si>
  <si>
    <t>IP 15.55.0100</t>
  </si>
  <si>
    <t>IP 15.55.0125</t>
  </si>
  <si>
    <t>IP 15.55.0150</t>
  </si>
  <si>
    <t>IP 15.55.0300</t>
  </si>
  <si>
    <t>IP 15.55.0350</t>
  </si>
  <si>
    <t>IP 15.55.0400</t>
  </si>
  <si>
    <t>IP 15.55.1000</t>
  </si>
  <si>
    <t>IP 15.60.0100</t>
  </si>
  <si>
    <t>IP 20.05.0050</t>
  </si>
  <si>
    <t>IP 20.05.0053</t>
  </si>
  <si>
    <t>IP 20.05.0103</t>
  </si>
  <si>
    <t>IP 20.05.0106</t>
  </si>
  <si>
    <t>IP 20.05.0150</t>
  </si>
  <si>
    <t>IP 20.05.0153</t>
  </si>
  <si>
    <t>IP 20.05.0156</t>
  </si>
  <si>
    <t>IP 20.05.0200</t>
  </si>
  <si>
    <t>IP 20.05.0203</t>
  </si>
  <si>
    <t>IP 20.05.0250</t>
  </si>
  <si>
    <t>IP 20.05.0300</t>
  </si>
  <si>
    <t>IP 20.05.0350</t>
  </si>
  <si>
    <t>IP 25.05.0050</t>
  </si>
  <si>
    <t>IP 25.05.0100</t>
  </si>
  <si>
    <t>IP 25.05.0150</t>
  </si>
  <si>
    <t>IP 25.10.0025</t>
  </si>
  <si>
    <t>IP 25.10.0100</t>
  </si>
  <si>
    <t>IP 25.10.0150</t>
  </si>
  <si>
    <t>IP 25.10.0153</t>
  </si>
  <si>
    <t>IP 25.10.0159</t>
  </si>
  <si>
    <t>IP 25.10.0162</t>
  </si>
  <si>
    <t>IP 25.10.0165</t>
  </si>
  <si>
    <t>IP 25.10.0203</t>
  </si>
  <si>
    <t>IP 25.10.0206</t>
  </si>
  <si>
    <t>IP 25.10.0250</t>
  </si>
  <si>
    <t>IP 25.10.0259</t>
  </si>
  <si>
    <t>IP 25.10.0500</t>
  </si>
  <si>
    <t>IP 25.15.0050</t>
  </si>
  <si>
    <t>IP 25.20.0050</t>
  </si>
  <si>
    <t>IP 25.20.0100</t>
  </si>
  <si>
    <t>IP 25.20.0150</t>
  </si>
  <si>
    <t>IP 25.20.0200</t>
  </si>
  <si>
    <t>IP 25.20.0250</t>
  </si>
  <si>
    <t>IP 25.20.0300</t>
  </si>
  <si>
    <t>IP 25.20.0350</t>
  </si>
  <si>
    <t>IP 25.20.0500</t>
  </si>
  <si>
    <t>IP 30.05.0350</t>
  </si>
  <si>
    <t>IP 30.10.0103</t>
  </si>
  <si>
    <t>IP 30.10.0112</t>
  </si>
  <si>
    <t>IP 30.10.0118</t>
  </si>
  <si>
    <t>IP 30.10.0503</t>
  </si>
  <si>
    <t>IP 30.10.0509</t>
  </si>
  <si>
    <t>IP 30.10.0512</t>
  </si>
  <si>
    <t>IP 30.10.0518</t>
  </si>
  <si>
    <t>IP 30.15.0100</t>
  </si>
  <si>
    <t>IP 30.15.0200</t>
  </si>
  <si>
    <t>IP 30.20.0100</t>
  </si>
  <si>
    <t>IP 30.20.0103</t>
  </si>
  <si>
    <t>IP 30.20.0109</t>
  </si>
  <si>
    <t>IP 30.20.0115</t>
  </si>
  <si>
    <t>IP 30.20.0118</t>
  </si>
  <si>
    <t>IP 30.20.0503</t>
  </si>
  <si>
    <t>IP 30.20.0509</t>
  </si>
  <si>
    <t>IP 30.20.0515</t>
  </si>
  <si>
    <t>IP 30.25.0053</t>
  </si>
  <si>
    <t>IP 30.30.0112</t>
  </si>
  <si>
    <t>IP 30.30.0115</t>
  </si>
  <si>
    <t>IP 30.30.0121</t>
  </si>
  <si>
    <t>IP 35.10.0050</t>
  </si>
  <si>
    <t>IP 35.15.0050</t>
  </si>
  <si>
    <t>IP 35.15.0200</t>
  </si>
  <si>
    <t>IP 35.15.0400</t>
  </si>
  <si>
    <t>IP 35.20.0200</t>
  </si>
  <si>
    <t>IP 35.20.0203</t>
  </si>
  <si>
    <t>IP 35.20.0250</t>
  </si>
  <si>
    <t>IP 35.20.0500</t>
  </si>
  <si>
    <t>IP 40.05.0100</t>
  </si>
  <si>
    <t>IP 40.05.0300</t>
  </si>
  <si>
    <t>IP 40.10.0200</t>
  </si>
  <si>
    <t>IP 40.10.0300</t>
  </si>
  <si>
    <t>IP 40.10.0350</t>
  </si>
  <si>
    <t>IP 40.10.0500</t>
  </si>
  <si>
    <t>IP 40.10.0521</t>
  </si>
  <si>
    <t>IP 40.10.0532</t>
  </si>
  <si>
    <t>IP 40.15.0106</t>
  </si>
  <si>
    <t>IP 40.15.0212</t>
  </si>
  <si>
    <t>IP 40.15.0250</t>
  </si>
  <si>
    <t>IP 45.05.0050</t>
  </si>
  <si>
    <t>IP 45.05.0275</t>
  </si>
  <si>
    <t>IP 45.05.0300</t>
  </si>
  <si>
    <t>IP 45.05.0350</t>
  </si>
  <si>
    <t>IP 45.10.0050</t>
  </si>
  <si>
    <t>IP 45.10.0100</t>
  </si>
  <si>
    <t>IP 45.10.0150</t>
  </si>
  <si>
    <t>IP 50.05.0065</t>
  </si>
  <si>
    <t>IP 50.05.0105</t>
  </si>
  <si>
    <t>IP 50.05.0157</t>
  </si>
  <si>
    <t>IP 50.05.0166</t>
  </si>
  <si>
    <t>IP 50.05.0253</t>
  </si>
  <si>
    <t>IP 50.05.0285</t>
  </si>
  <si>
    <t>IP 50.05.0303</t>
  </si>
  <si>
    <t>IP 50.05.0350</t>
  </si>
  <si>
    <t>IP 50.05.0400</t>
  </si>
  <si>
    <t>IP 50.05.0450</t>
  </si>
  <si>
    <t>IP 50.05.0500</t>
  </si>
  <si>
    <t>IP 50.05.0550</t>
  </si>
  <si>
    <t>IP 50.05.0600</t>
  </si>
  <si>
    <t>IP 50.05.0650</t>
  </si>
  <si>
    <t>IP 50.05.0700</t>
  </si>
  <si>
    <t>IP 50.05.0750</t>
  </si>
  <si>
    <t>IP 50.10.0100</t>
  </si>
  <si>
    <t>IP 50.10.0153</t>
  </si>
  <si>
    <t>IP 50.10.0200</t>
  </si>
  <si>
    <t>IP 50.10.0203</t>
  </si>
  <si>
    <t>IP 50.10.0206</t>
  </si>
  <si>
    <t>IP 50.10.0209</t>
  </si>
  <si>
    <t>IP 50.10.0250</t>
  </si>
  <si>
    <t>IP 50.10.0300</t>
  </si>
  <si>
    <t>IP 50.10.0350</t>
  </si>
  <si>
    <t>IP 50.15.0409</t>
  </si>
  <si>
    <t>IP 50.15.0420</t>
  </si>
  <si>
    <t>IP 50.15.0426</t>
  </si>
  <si>
    <t>IP 50.20.0068</t>
  </si>
  <si>
    <t>IP 50.20.0078</t>
  </si>
  <si>
    <t>IP 50.20.0100</t>
  </si>
  <si>
    <t>IP 50.20.0112</t>
  </si>
  <si>
    <t>IP 50.20.0128</t>
  </si>
  <si>
    <t>IP 50.20.0138</t>
  </si>
  <si>
    <t>IP 50.20.0218</t>
  </si>
  <si>
    <t>IP 50.20.0228</t>
  </si>
  <si>
    <t>IP 50.20.0270</t>
  </si>
  <si>
    <t>IP 50.20.0278</t>
  </si>
  <si>
    <t>IP 50.20.0310</t>
  </si>
  <si>
    <t>IP 50.20.0325</t>
  </si>
  <si>
    <t>IP 50.20.0340</t>
  </si>
  <si>
    <t>IP 50.20.0355</t>
  </si>
  <si>
    <t>IP 50.20.0370</t>
  </si>
  <si>
    <t>IP 50.20.0395</t>
  </si>
  <si>
    <t>IP 50.20.0410</t>
  </si>
  <si>
    <t>IP 50.20.0425</t>
  </si>
  <si>
    <t>IP 50.20.0440</t>
  </si>
  <si>
    <t>IP 50.25.0156</t>
  </si>
  <si>
    <t>IP 50.25.0162</t>
  </si>
  <si>
    <t>IP 50.25.0400</t>
  </si>
  <si>
    <t>IP 50.25.0406</t>
  </si>
  <si>
    <t>IP 50.25.0408</t>
  </si>
  <si>
    <t>IP 50.25.0410</t>
  </si>
  <si>
    <t>IP 50.25.0412</t>
  </si>
  <si>
    <t>IP 50.25.0418</t>
  </si>
  <si>
    <t>IP 50.25.0421</t>
  </si>
  <si>
    <t>IP 50.25.0424</t>
  </si>
  <si>
    <t>IP 50.25.0427</t>
  </si>
  <si>
    <t>IP 50.25.0806</t>
  </si>
  <si>
    <t>IP 50.25.0809</t>
  </si>
  <si>
    <t>IP 50.25.0812</t>
  </si>
  <si>
    <t>IP 50.25.0850</t>
  </si>
  <si>
    <t>IP 50.25.0853</t>
  </si>
  <si>
    <t>IP 50.25.0900</t>
  </si>
  <si>
    <t>IP 50.25.0901</t>
  </si>
  <si>
    <t>IP 50.25.0902</t>
  </si>
  <si>
    <t>IP 50.25.0903</t>
  </si>
  <si>
    <t>IP 50.25.1000</t>
  </si>
  <si>
    <t>IP 50.30.0062</t>
  </si>
  <si>
    <t>IP 50.30.0153</t>
  </si>
  <si>
    <t>IP 50.30.0500</t>
  </si>
  <si>
    <t>IP 50.30.0600</t>
  </si>
  <si>
    <t>IP 50.35.0050</t>
  </si>
  <si>
    <t>IP 50.35.0100</t>
  </si>
  <si>
    <t>IP 50.35.0150</t>
  </si>
  <si>
    <t>IP 50.35.0200</t>
  </si>
  <si>
    <t>IP 50.35.0203</t>
  </si>
  <si>
    <t>IP 50.35.0250</t>
  </si>
  <si>
    <t>IP 50.35.0300</t>
  </si>
  <si>
    <t>IP 50.35.0500</t>
  </si>
  <si>
    <t>IP 50.35.0600</t>
  </si>
  <si>
    <t>IP 50.35.0650</t>
  </si>
  <si>
    <t>IP 50.35.0700</t>
  </si>
  <si>
    <t>IP 50.35.0750</t>
  </si>
  <si>
    <t>IP 50.40.0050</t>
  </si>
  <si>
    <t>IP 50.40.0100</t>
  </si>
  <si>
    <t>IP 50.40.0103</t>
  </si>
  <si>
    <t>IP 50.40.0106</t>
  </si>
  <si>
    <t>IP 50.40.0150</t>
  </si>
  <si>
    <t>IP 50.40.0160</t>
  </si>
  <si>
    <t>IP 50.40.0200</t>
  </si>
  <si>
    <t>IP 50.40.0206</t>
  </si>
  <si>
    <t>IP 50.45.0050</t>
  </si>
  <si>
    <t>IP 50.45.0100</t>
  </si>
  <si>
    <t>IP 50.45.0150</t>
  </si>
  <si>
    <t>IP 50.45.0500</t>
  </si>
  <si>
    <t>IP 55.05.0050</t>
  </si>
  <si>
    <t>IP 55.05.0100</t>
  </si>
  <si>
    <t>IP 55.05.0150</t>
  </si>
  <si>
    <t>IP 55.10.0050</t>
  </si>
  <si>
    <t>IP 55.10.0075</t>
  </si>
  <si>
    <t>IP 55.10.0100</t>
  </si>
  <si>
    <t>IP 55.10.0125</t>
  </si>
  <si>
    <t>IP 55.10.0200</t>
  </si>
  <si>
    <t>IP 55.10.0250</t>
  </si>
  <si>
    <t>IP 55.10.0300</t>
  </si>
  <si>
    <t>IP 55.10.0312</t>
  </si>
  <si>
    <t>IP 55.10.0450</t>
  </si>
  <si>
    <t>IP 55.10.0512</t>
  </si>
  <si>
    <t>IP 55.10.0800</t>
  </si>
  <si>
    <t>IP 55.10.0809</t>
  </si>
  <si>
    <t>IP 55.10.0812</t>
  </si>
  <si>
    <t>IP 55.10.0850</t>
  </si>
  <si>
    <t>IP 55.10.0950</t>
  </si>
  <si>
    <t>IP 55.10.0959</t>
  </si>
  <si>
    <t>IP 55.15.0050</t>
  </si>
  <si>
    <t>IP 55.15.0150</t>
  </si>
  <si>
    <t>IP 60.05.0050</t>
  </si>
  <si>
    <t>IP 60.05.0100</t>
  </si>
  <si>
    <t>IP 60.05.0150</t>
  </si>
  <si>
    <t>IP 60.10.0050</t>
  </si>
  <si>
    <t>IP 60.10.0100</t>
  </si>
  <si>
    <t>IP 60.20.0050</t>
  </si>
  <si>
    <t>IP 60.20.0100</t>
  </si>
  <si>
    <t>IP 60.20.0106</t>
  </si>
  <si>
    <t>IP 60.20.0112</t>
  </si>
  <si>
    <t>IP 60.20.0150</t>
  </si>
  <si>
    <t>IP 60.20.0200</t>
  </si>
  <si>
    <t>IP 60.20.0250</t>
  </si>
  <si>
    <t>IP 60.20.0300</t>
  </si>
  <si>
    <t>IP 60.20.0350</t>
  </si>
  <si>
    <t>IP 60.20.0356</t>
  </si>
  <si>
    <t>IP 60.20.0362</t>
  </si>
  <si>
    <t>IP 60.20.0368</t>
  </si>
  <si>
    <t>IP 60.20.0374</t>
  </si>
  <si>
    <t>IP 60.20.0400</t>
  </si>
  <si>
    <t>IP 60.20.0450</t>
  </si>
  <si>
    <t>IP 60.20.0456</t>
  </si>
  <si>
    <t>IP 60.20.0462</t>
  </si>
  <si>
    <t>IP 60.20.0468</t>
  </si>
  <si>
    <t>IP 60.20.0500</t>
  </si>
  <si>
    <t>IP 60.20.0506</t>
  </si>
  <si>
    <t>IP 60.20.0512</t>
  </si>
  <si>
    <t>IP 60.20.0518</t>
  </si>
  <si>
    <t>IP 60.20.0550</t>
  </si>
  <si>
    <t>IP 60.20.0600</t>
  </si>
  <si>
    <t>IP 60.20.0650</t>
  </si>
  <si>
    <t>IP 60.20.0700</t>
  </si>
  <si>
    <t>IP 60.20.0706</t>
  </si>
  <si>
    <t>IP 60.20.0712</t>
  </si>
  <si>
    <t>IP 60.20.0750</t>
  </si>
  <si>
    <t>IP 60.20.0800</t>
  </si>
  <si>
    <t>IP 60.20.0850</t>
  </si>
  <si>
    <t>IP 60.20.0856</t>
  </si>
  <si>
    <t>IP 60.20.0900</t>
  </si>
  <si>
    <t>IP 60.20.0915</t>
  </si>
  <si>
    <t>IP 60.20.0930</t>
  </si>
  <si>
    <t>IP 60.20.0945</t>
  </si>
  <si>
    <t>IP 60.20.0960</t>
  </si>
  <si>
    <t>IP 60.20.1010</t>
  </si>
  <si>
    <t>IP 60.20.1025</t>
  </si>
  <si>
    <t>IP 99.99.0050</t>
  </si>
  <si>
    <t>IP 99.99.0100</t>
  </si>
  <si>
    <t>IP 99.99.0150</t>
  </si>
  <si>
    <t>IP 99.99.0152</t>
  </si>
  <si>
    <t>IT 02.05.0100</t>
  </si>
  <si>
    <t>IT 02.05.0201</t>
  </si>
  <si>
    <t>IT 05.05.0050</t>
  </si>
  <si>
    <t>IT 05.05.0053</t>
  </si>
  <si>
    <t>IT 05.05.0056</t>
  </si>
  <si>
    <t>IT 05.05.0100</t>
  </si>
  <si>
    <t>IT 05.05.0103</t>
  </si>
  <si>
    <t>IT 05.05.0106</t>
  </si>
  <si>
    <t>IT 05.15.0050</t>
  </si>
  <si>
    <t>IT 05.15.0200</t>
  </si>
  <si>
    <t>IT 05.15.0203</t>
  </si>
  <si>
    <t>IT 05.15.0220</t>
  </si>
  <si>
    <t>IT 05.15.0223</t>
  </si>
  <si>
    <t>IT 05.15.0250</t>
  </si>
  <si>
    <t>IT 05.15.0253</t>
  </si>
  <si>
    <t>IT 05.15.0270</t>
  </si>
  <si>
    <t>IT 05.15.0600</t>
  </si>
  <si>
    <t>IT 05.15.0603</t>
  </si>
  <si>
    <t>IT 05.15.0670</t>
  </si>
  <si>
    <t>IT 05.15.0673</t>
  </si>
  <si>
    <t>IT 05.15.0700</t>
  </si>
  <si>
    <t>IT 05.15.0800</t>
  </si>
  <si>
    <t>IT 05.15.0900</t>
  </si>
  <si>
    <t>IT 05.20.0050</t>
  </si>
  <si>
    <t>IT 05.20.0500</t>
  </si>
  <si>
    <t>IT 05.25.0050</t>
  </si>
  <si>
    <t>IT 05.25.0056</t>
  </si>
  <si>
    <t>IT 05.25.0059</t>
  </si>
  <si>
    <t>IT 05.25.0062</t>
  </si>
  <si>
    <t>IT 05.25.0065</t>
  </si>
  <si>
    <t>IT 05.35.0050</t>
  </si>
  <si>
    <t>IT 05.35.0230</t>
  </si>
  <si>
    <t>IT 05.35.0500</t>
  </si>
  <si>
    <t>IT 05.35.0600</t>
  </si>
  <si>
    <t>IT 05.55.0115</t>
  </si>
  <si>
    <t>IT 05.55.0118</t>
  </si>
  <si>
    <t>IT 05.65.0515</t>
  </si>
  <si>
    <t>IT 05.65.0518</t>
  </si>
  <si>
    <t>IT 05.65.0521</t>
  </si>
  <si>
    <t>IT 05.65.0562</t>
  </si>
  <si>
    <t>IT 05.65.0580</t>
  </si>
  <si>
    <t>IT 05.65.0600</t>
  </si>
  <si>
    <t>IT 05.65.0625</t>
  </si>
  <si>
    <t>IT 05.65.0631</t>
  </si>
  <si>
    <t>IT 05.65.0647</t>
  </si>
  <si>
    <t>IT 05.65.0650</t>
  </si>
  <si>
    <t>IT 05.65.0660</t>
  </si>
  <si>
    <t>IT 05.65.0680</t>
  </si>
  <si>
    <t>IT 05.65.0721</t>
  </si>
  <si>
    <t>IT 05.65.0750</t>
  </si>
  <si>
    <t>IT 05.65.0762</t>
  </si>
  <si>
    <t>IT 05.65.0800</t>
  </si>
  <si>
    <t>IT 05.70.0100</t>
  </si>
  <si>
    <t>IT 05.70.0103</t>
  </si>
  <si>
    <t>IT 05.70.0106</t>
  </si>
  <si>
    <t>IT 05.95.0053</t>
  </si>
  <si>
    <t>IT 05.95.0100</t>
  </si>
  <si>
    <t>IT 05.95.0103</t>
  </si>
  <si>
    <t>IT 05.95.0106</t>
  </si>
  <si>
    <t>IT 05.95.0109</t>
  </si>
  <si>
    <t>IT 05.95.0112</t>
  </si>
  <si>
    <t>IT 05.95.0115</t>
  </si>
  <si>
    <t>IT 05.95.0118</t>
  </si>
  <si>
    <t>IT 05.95.0121</t>
  </si>
  <si>
    <t>IT 05.95.0124</t>
  </si>
  <si>
    <t>IT 05.98.0050</t>
  </si>
  <si>
    <t>IT 05.98.0100</t>
  </si>
  <si>
    <t>IT 05.98.0162</t>
  </si>
  <si>
    <t>IT 05.98.0200</t>
  </si>
  <si>
    <t>IT 05.98.0262</t>
  </si>
  <si>
    <t>IT 05.98.0265</t>
  </si>
  <si>
    <t>IT 05.98.0268</t>
  </si>
  <si>
    <t>IT 10.05.0050</t>
  </si>
  <si>
    <t>IT 10.05.0100</t>
  </si>
  <si>
    <t>IT 10.10.0050</t>
  </si>
  <si>
    <t>IT 10.10.0100</t>
  </si>
  <si>
    <t>IT 10.10.0150</t>
  </si>
  <si>
    <t>IT 10.10.0200</t>
  </si>
  <si>
    <t>IT 10.15.0050</t>
  </si>
  <si>
    <t>IT 10.25.0050</t>
  </si>
  <si>
    <t>IT 10.25.0053</t>
  </si>
  <si>
    <t>IT 10.25.0056</t>
  </si>
  <si>
    <t>IT 10.25.0300</t>
  </si>
  <si>
    <t>IT 10.25.0303</t>
  </si>
  <si>
    <t>IT 10.25.0306</t>
  </si>
  <si>
    <t>IT 10.25.0350</t>
  </si>
  <si>
    <t>IT 10.25.0400</t>
  </si>
  <si>
    <t>IT 10.25.0450</t>
  </si>
  <si>
    <t>IT 10.30.0050</t>
  </si>
  <si>
    <t>IT 10.30.0053</t>
  </si>
  <si>
    <t>IT 10.30.0056</t>
  </si>
  <si>
    <t>IT 10.30.0059</t>
  </si>
  <si>
    <t>IT 10.30.0062</t>
  </si>
  <si>
    <t>IT 10.30.0065</t>
  </si>
  <si>
    <t>IT 10.30.0068</t>
  </si>
  <si>
    <t>IT 10.30.0071</t>
  </si>
  <si>
    <t>IT 10.30.0074</t>
  </si>
  <si>
    <t>IT 10.30.0150</t>
  </si>
  <si>
    <t>IT 10.30.0153</t>
  </si>
  <si>
    <t>IT 10.30.0156</t>
  </si>
  <si>
    <t>IT 10.30.0215</t>
  </si>
  <si>
    <t>IT 10.35.0050</t>
  </si>
  <si>
    <t>IT 10.35.0303</t>
  </si>
  <si>
    <t>IT 10.35.0306</t>
  </si>
  <si>
    <t>IT 10.35.0309</t>
  </si>
  <si>
    <t>IT 10.35.0312</t>
  </si>
  <si>
    <t>IT 10.35.0315</t>
  </si>
  <si>
    <t>IT 10.35.0321</t>
  </si>
  <si>
    <t>IT 10.35.0324</t>
  </si>
  <si>
    <t>IT 10.35.0503</t>
  </si>
  <si>
    <t>IT 10.35.0506</t>
  </si>
  <si>
    <t>IT 10.35.0512</t>
  </si>
  <si>
    <t>IT 10.35.0515</t>
  </si>
  <si>
    <t>IT 10.35.0550</t>
  </si>
  <si>
    <t>IT 10.35.0603</t>
  </si>
  <si>
    <t>IT 10.35.0606</t>
  </si>
  <si>
    <t>IT 10.35.0609</t>
  </si>
  <si>
    <t>IT 10.35.0612</t>
  </si>
  <si>
    <t>IT 10.35.0615</t>
  </si>
  <si>
    <t>IT 10.35.0618</t>
  </si>
  <si>
    <t>IT 10.35.0621</t>
  </si>
  <si>
    <t>IT 10.35.0624</t>
  </si>
  <si>
    <t>IT 10.45.0050</t>
  </si>
  <si>
    <t>IT 10.45.0100</t>
  </si>
  <si>
    <t>IT 10.99.0050</t>
  </si>
  <si>
    <t>IT 15.05.0050</t>
  </si>
  <si>
    <t>IT 15.05.0103</t>
  </si>
  <si>
    <t>IT 15.05.0156</t>
  </si>
  <si>
    <t>IT 15.05.0159</t>
  </si>
  <si>
    <t>IT 15.05.0162</t>
  </si>
  <si>
    <t>IT 15.10.0050</t>
  </si>
  <si>
    <t>IT 15.10.0100</t>
  </si>
  <si>
    <t>IT 15.10.0150</t>
  </si>
  <si>
    <t>IT 15.10.0203</t>
  </si>
  <si>
    <t>IT 15.10.0206</t>
  </si>
  <si>
    <t>IT 15.10.0209</t>
  </si>
  <si>
    <t>IT 15.10.0250</t>
  </si>
  <si>
    <t>IT 15.10.0253</t>
  </si>
  <si>
    <t>IT 15.10.0256</t>
  </si>
  <si>
    <t>IT 15.10.0303</t>
  </si>
  <si>
    <t>IT 15.10.0306</t>
  </si>
  <si>
    <t>IT 15.10.0309</t>
  </si>
  <si>
    <t>IT 15.10.0318</t>
  </si>
  <si>
    <t>IT 15.10.0350</t>
  </si>
  <si>
    <t>IT 15.10.0400</t>
  </si>
  <si>
    <t>IT 15.10.0403</t>
  </si>
  <si>
    <t>IT 15.10.0450</t>
  </si>
  <si>
    <t>IT 15.10.0500</t>
  </si>
  <si>
    <t>IT 15.10.0556</t>
  </si>
  <si>
    <t>IT 15.10.0559</t>
  </si>
  <si>
    <t>IT 15.10.0600</t>
  </si>
  <si>
    <t>IT 15.10.0603</t>
  </si>
  <si>
    <t>IT 15.20.0100</t>
  </si>
  <si>
    <t>IT 15.20.0150</t>
  </si>
  <si>
    <t>IT 15.20.0200</t>
  </si>
  <si>
    <t>IT 15.20.0250</t>
  </si>
  <si>
    <t>IT 15.20.0500</t>
  </si>
  <si>
    <t>IT 15.30.0050</t>
  </si>
  <si>
    <t>IT 15.30.0100</t>
  </si>
  <si>
    <t>IT 15.30.0103</t>
  </si>
  <si>
    <t>IT 15.30.0106</t>
  </si>
  <si>
    <t>IT 15.35.0050</t>
  </si>
  <si>
    <t>IT 15.35.0100</t>
  </si>
  <si>
    <t>IT 15.45.0050</t>
  </si>
  <si>
    <t>IT 15.45.0100</t>
  </si>
  <si>
    <t>IT 15.45.0150</t>
  </si>
  <si>
    <t>IT 15.55.0050</t>
  </si>
  <si>
    <t>IT 15.60.0050</t>
  </si>
  <si>
    <t>IT 15.60.0053</t>
  </si>
  <si>
    <t>IT 15.60.0056</t>
  </si>
  <si>
    <t>IT 15.60.0059</t>
  </si>
  <si>
    <t>IT 15.60.0062</t>
  </si>
  <si>
    <t>IT 15.60.0065</t>
  </si>
  <si>
    <t>IT 15.60.0100</t>
  </si>
  <si>
    <t>IT 15.60.0106</t>
  </si>
  <si>
    <t>IT 15.60.0109</t>
  </si>
  <si>
    <t>IT 15.60.0150</t>
  </si>
  <si>
    <t>IT 15.60.0153</t>
  </si>
  <si>
    <t>IT 15.60.0156</t>
  </si>
  <si>
    <t>IT 15.60.0500</t>
  </si>
  <si>
    <t>IT 15.60.0550</t>
  </si>
  <si>
    <t>IT 15.65.0050</t>
  </si>
  <si>
    <t>IT 15.65.0053</t>
  </si>
  <si>
    <t>IT 15.65.0100</t>
  </si>
  <si>
    <t>IT 15.65.0150</t>
  </si>
  <si>
    <t>IT 20.05.0100</t>
  </si>
  <si>
    <t>IT 20.05.0200</t>
  </si>
  <si>
    <t>IT 20.05.0209</t>
  </si>
  <si>
    <t>IT 20.05.0250</t>
  </si>
  <si>
    <t>IT 20.05.0300</t>
  </si>
  <si>
    <t>IT 20.05.0350</t>
  </si>
  <si>
    <t>IT 20.05.0353</t>
  </si>
  <si>
    <t>IT 20.05.0400</t>
  </si>
  <si>
    <t>IT 20.05.0403</t>
  </si>
  <si>
    <t>IT 20.05.0453</t>
  </si>
  <si>
    <t>IT 20.05.0500</t>
  </si>
  <si>
    <t>IT 20.05.0600</t>
  </si>
  <si>
    <t>IT 20.05.0750</t>
  </si>
  <si>
    <t>IT 20.05.0759</t>
  </si>
  <si>
    <t>IT 20.05.0850</t>
  </si>
  <si>
    <t>IT 20.05.0900</t>
  </si>
  <si>
    <t>IT 20.05.0903</t>
  </si>
  <si>
    <t>IT 20.05.0950</t>
  </si>
  <si>
    <t>IT 20.05.1050</t>
  </si>
  <si>
    <t>IT 20.05.1106</t>
  </si>
  <si>
    <t>IT 20.05.1162</t>
  </si>
  <si>
    <t>IT 20.10.0050</t>
  </si>
  <si>
    <t>IT 25.02.0050</t>
  </si>
  <si>
    <t>IT 25.02.0100</t>
  </si>
  <si>
    <t>IT 25.02.0150</t>
  </si>
  <si>
    <t>IT 25.02.0200</t>
  </si>
  <si>
    <t>IT 25.06.0053</t>
  </si>
  <si>
    <t>IT 25.06.0056</t>
  </si>
  <si>
    <t>IT 25.10.0056</t>
  </si>
  <si>
    <t>IT 25.10.0062</t>
  </si>
  <si>
    <t>IT 25.10.0068</t>
  </si>
  <si>
    <t>IT 25.10.0071</t>
  </si>
  <si>
    <t>IT 25.10.0106</t>
  </si>
  <si>
    <t>IT 25.10.0112</t>
  </si>
  <si>
    <t>IT 25.10.0115</t>
  </si>
  <si>
    <t>IT 25.10.0118</t>
  </si>
  <si>
    <t>IT 25.10.0121</t>
  </si>
  <si>
    <t>IT 25.10.0156</t>
  </si>
  <si>
    <t>IT 25.10.0159</t>
  </si>
  <si>
    <t>IT 25.10.0162</t>
  </si>
  <si>
    <t>IT 25.10.0165</t>
  </si>
  <si>
    <t>IT 25.12.0050</t>
  </si>
  <si>
    <t>IT 25.12.0100</t>
  </si>
  <si>
    <t>IT 25.12.0150</t>
  </si>
  <si>
    <t>IT 25.12.0200</t>
  </si>
  <si>
    <t>IT 25.12.0300</t>
  </si>
  <si>
    <t>IT 25.13.0200</t>
  </si>
  <si>
    <t>IT 25.13.0500</t>
  </si>
  <si>
    <t>IT 25.13.0700</t>
  </si>
  <si>
    <t>IT 25.13.1200</t>
  </si>
  <si>
    <t>IT 25.13.1300</t>
  </si>
  <si>
    <t>IT 25.14.0065</t>
  </si>
  <si>
    <t>IT 25.14.0071</t>
  </si>
  <si>
    <t>IT 25.16.0050</t>
  </si>
  <si>
    <t>IT 25.16.0150</t>
  </si>
  <si>
    <t>IT 25.18.0150</t>
  </si>
  <si>
    <t>IT 25.18.0250</t>
  </si>
  <si>
    <t>IT 25.20.0050</t>
  </si>
  <si>
    <t>IT 25.20.0100</t>
  </si>
  <si>
    <t>IT 25.20.0103</t>
  </si>
  <si>
    <t>IT 25.20.0106</t>
  </si>
  <si>
    <t>IT 25.20.0200</t>
  </si>
  <si>
    <t>IT 25.20.0250</t>
  </si>
  <si>
    <t>IT 25.20.0300</t>
  </si>
  <si>
    <t>IT 25.20.0303</t>
  </si>
  <si>
    <t>IT 25.20.0350</t>
  </si>
  <si>
    <t>IT 25.20.0353</t>
  </si>
  <si>
    <t>IT 25.20.0400</t>
  </si>
  <si>
    <t>IT 25.20.0403</t>
  </si>
  <si>
    <t>IT 25.20.0450</t>
  </si>
  <si>
    <t>IT 25.20.0501</t>
  </si>
  <si>
    <t>IT 25.20.0504</t>
  </si>
  <si>
    <t>IT 25.22.0050</t>
  </si>
  <si>
    <t>IT 25.22.0053</t>
  </si>
  <si>
    <t>IT 25.22.0100</t>
  </si>
  <si>
    <t>IT 25.22.0550</t>
  </si>
  <si>
    <t>IT 25.26.0025</t>
  </si>
  <si>
    <t>IT 25.26.0112</t>
  </si>
  <si>
    <t>IT 25.26.0115</t>
  </si>
  <si>
    <t>IT 25.26.0200</t>
  </si>
  <si>
    <t>IT 25.26.0250</t>
  </si>
  <si>
    <t>IT 25.26.0300</t>
  </si>
  <si>
    <t>IT 25.26.0350</t>
  </si>
  <si>
    <t>IT 25.26.0353</t>
  </si>
  <si>
    <t>IT 25.26.0500</t>
  </si>
  <si>
    <t>IT 25.28.0050</t>
  </si>
  <si>
    <t>IT 25.28.0053</t>
  </si>
  <si>
    <t>IT 25.28.0056</t>
  </si>
  <si>
    <t>IT 25.28.0059</t>
  </si>
  <si>
    <t>IT 25.28.0150</t>
  </si>
  <si>
    <t>IT 25.28.0200</t>
  </si>
  <si>
    <t>IT 25.32.0053</t>
  </si>
  <si>
    <t>IT 25.32.0056</t>
  </si>
  <si>
    <t>IT 25.32.0059</t>
  </si>
  <si>
    <t>IT 25.32.0062</t>
  </si>
  <si>
    <t>IT 25.32.0065</t>
  </si>
  <si>
    <t>IT 25.32.0068</t>
  </si>
  <si>
    <t>IT 25.32.0074</t>
  </si>
  <si>
    <t>IT 25.32.0080</t>
  </si>
  <si>
    <t>IT 25.32.0083</t>
  </si>
  <si>
    <t>IT 25.34.0053</t>
  </si>
  <si>
    <t>IT 25.34.0059</t>
  </si>
  <si>
    <t>IT 25.34.0068</t>
  </si>
  <si>
    <t>IT 25.34.0071</t>
  </si>
  <si>
    <t>IT 25.34.0080</t>
  </si>
  <si>
    <t>IT 25.34.0086</t>
  </si>
  <si>
    <t>IT 25.34.0265</t>
  </si>
  <si>
    <t>IT 25.34.0321</t>
  </si>
  <si>
    <t>IT 25.34.0357</t>
  </si>
  <si>
    <t>IT 25.34.0358</t>
  </si>
  <si>
    <t>IT 25.34.0359</t>
  </si>
  <si>
    <t>IT 25.34.0361</t>
  </si>
  <si>
    <t>IT 25.34.0364</t>
  </si>
  <si>
    <t>IT 25.34.0367</t>
  </si>
  <si>
    <t>IT 25.34.0370</t>
  </si>
  <si>
    <t>IT 25.34.0373</t>
  </si>
  <si>
    <t>IT 25.34.0376</t>
  </si>
  <si>
    <t>IT 25.36.0050</t>
  </si>
  <si>
    <t>IT 25.38.0300</t>
  </si>
  <si>
    <t>IT 25.40.0062</t>
  </si>
  <si>
    <t>IT 25.40.0068</t>
  </si>
  <si>
    <t>IT 25.40.0071</t>
  </si>
  <si>
    <t>IT 25.40.0074</t>
  </si>
  <si>
    <t>IT 25.40.0077</t>
  </si>
  <si>
    <t>IT 25.42.0053</t>
  </si>
  <si>
    <t>IT 25.42.0056</t>
  </si>
  <si>
    <t>IT 25.42.0059</t>
  </si>
  <si>
    <t>IT 25.42.0062</t>
  </si>
  <si>
    <t>IT 25.42.0065</t>
  </si>
  <si>
    <t>IT 25.42.0068</t>
  </si>
  <si>
    <t>IT 25.42.0106</t>
  </si>
  <si>
    <t>IT 25.42.0109</t>
  </si>
  <si>
    <t>IT 25.42.0112</t>
  </si>
  <si>
    <t>IT 25.44.0053</t>
  </si>
  <si>
    <t>IT 25.44.0056</t>
  </si>
  <si>
    <t>IT 25.44.0059</t>
  </si>
  <si>
    <t>IT 25.44.0062</t>
  </si>
  <si>
    <t>IT 25.44.0065</t>
  </si>
  <si>
    <t>IT 25.44.0068</t>
  </si>
  <si>
    <t>IT 25.44.0071</t>
  </si>
  <si>
    <t>IT 25.46.0050</t>
  </si>
  <si>
    <t>IT 25.46.0053</t>
  </si>
  <si>
    <t>IT 25.46.0056</t>
  </si>
  <si>
    <t>IT 25.46.0100</t>
  </si>
  <si>
    <t>IT 25.46.0103</t>
  </si>
  <si>
    <t>IT 25.46.0106</t>
  </si>
  <si>
    <t>IT 25.46.0109</t>
  </si>
  <si>
    <t>IT 25.46.0112</t>
  </si>
  <si>
    <t>IT 25.46.0115</t>
  </si>
  <si>
    <t>IT 25.46.0118</t>
  </si>
  <si>
    <t>IT 25.46.0121</t>
  </si>
  <si>
    <t>IT 25.46.0124</t>
  </si>
  <si>
    <t>IT 25.46.0150</t>
  </si>
  <si>
    <t>IT 25.46.0153</t>
  </si>
  <si>
    <t>IT 25.48.0050</t>
  </si>
  <si>
    <t>IT 25.48.0100</t>
  </si>
  <si>
    <t>IT 25.48.0106</t>
  </si>
  <si>
    <t>IT 25.48.0150</t>
  </si>
  <si>
    <t>IT 25.48.0156</t>
  </si>
  <si>
    <t>IT 25.48.0200</t>
  </si>
  <si>
    <t>IT 25.48.0250</t>
  </si>
  <si>
    <t>IT 25.48.0300</t>
  </si>
  <si>
    <t>IT 25.48.0350</t>
  </si>
  <si>
    <t>IT 25.48.0400</t>
  </si>
  <si>
    <t>IT 25.48.0500</t>
  </si>
  <si>
    <t>IT 25.48.0550</t>
  </si>
  <si>
    <t>IT 25.48.0600</t>
  </si>
  <si>
    <t>IT 25.50.0050</t>
  </si>
  <si>
    <t>IT 25.50.0053</t>
  </si>
  <si>
    <t>IT 25.50.0150</t>
  </si>
  <si>
    <t>IT 25.50.0200</t>
  </si>
  <si>
    <t>IT 25.50.0203</t>
  </si>
  <si>
    <t>IT 25.50.0206</t>
  </si>
  <si>
    <t>IT 25.50.0212</t>
  </si>
  <si>
    <t>IT 25.50.0220</t>
  </si>
  <si>
    <t>IT 25.50.0300</t>
  </si>
  <si>
    <t>IT 25.50.0400</t>
  </si>
  <si>
    <t>IT 25.50.0453</t>
  </si>
  <si>
    <t>IT 25.50.0459</t>
  </si>
  <si>
    <t>IT 25.50.0468</t>
  </si>
  <si>
    <t>IT 25.52.0062</t>
  </si>
  <si>
    <t>IT 25.52.0074</t>
  </si>
  <si>
    <t>IT 25.52.0086</t>
  </si>
  <si>
    <t>IT 25.52.0100</t>
  </si>
  <si>
    <t>IT 25.52.0109</t>
  </si>
  <si>
    <t>IT 25.52.0150</t>
  </si>
  <si>
    <t>IT 25.52.0200</t>
  </si>
  <si>
    <t>IT 25.52.0209</t>
  </si>
  <si>
    <t>IT 25.52.0253</t>
  </si>
  <si>
    <t>IT 25.52.0259</t>
  </si>
  <si>
    <t>IT 25.52.0262</t>
  </si>
  <si>
    <t>IT 25.52.0274</t>
  </si>
  <si>
    <t>IT 25.52.0290</t>
  </si>
  <si>
    <t>IT 25.52.0306</t>
  </si>
  <si>
    <t>IT 25.52.0315</t>
  </si>
  <si>
    <t>IT 25.52.0350</t>
  </si>
  <si>
    <t>IT 25.52.0403</t>
  </si>
  <si>
    <t>IT 25.52.0409</t>
  </si>
  <si>
    <t>IT 25.52.0412</t>
  </si>
  <si>
    <t>IT 25.52.0600</t>
  </si>
  <si>
    <t>IT 25.54.0050</t>
  </si>
  <si>
    <t>IT 25.54.0100</t>
  </si>
  <si>
    <t>IT 25.54.0300</t>
  </si>
  <si>
    <t>IT 25.54.0350</t>
  </si>
  <si>
    <t>IT 25.54.0400</t>
  </si>
  <si>
    <t>IT 25.54.0450</t>
  </si>
  <si>
    <t>IT 25.54.0500</t>
  </si>
  <si>
    <t>IT 25.54.0550</t>
  </si>
  <si>
    <t>IT 25.54.0600</t>
  </si>
  <si>
    <t>IT 25.54.0650</t>
  </si>
  <si>
    <t>IT 25.54.0700</t>
  </si>
  <si>
    <t>IT 25.56.0050</t>
  </si>
  <si>
    <t>IT 25.56.0200</t>
  </si>
  <si>
    <t>IT 25.58.0050</t>
  </si>
  <si>
    <t>IT 25.58.0100</t>
  </si>
  <si>
    <t>IT 25.58.0150</t>
  </si>
  <si>
    <t>IT 25.58.0200</t>
  </si>
  <si>
    <t>IT 25.58.0250</t>
  </si>
  <si>
    <t>IT 25.58.0300</t>
  </si>
  <si>
    <t>IT 25.58.0320</t>
  </si>
  <si>
    <t>IT 25.58.0326</t>
  </si>
  <si>
    <t>IT 25.58.0350</t>
  </si>
  <si>
    <t>IT 25.58.0400</t>
  </si>
  <si>
    <t>IT 25.58.0450</t>
  </si>
  <si>
    <t>IT 25.58.0500</t>
  </si>
  <si>
    <t>IT 25.58.0550</t>
  </si>
  <si>
    <t>IT 25.58.0600</t>
  </si>
  <si>
    <t>IT 25.58.0650</t>
  </si>
  <si>
    <t>IT 25.60.0250</t>
  </si>
  <si>
    <t>IT 25.60.0356</t>
  </si>
  <si>
    <t>IT 25.60.0359</t>
  </si>
  <si>
    <t>IT 25.60.0371</t>
  </si>
  <si>
    <t>IT 25.60.0387</t>
  </si>
  <si>
    <t>IT 25.60.0450</t>
  </si>
  <si>
    <t>IT 25.62.0050</t>
  </si>
  <si>
    <t>IT 25.62.0053</t>
  </si>
  <si>
    <t>IT 25.62.0062</t>
  </si>
  <si>
    <t>IT 25.62.0100</t>
  </si>
  <si>
    <t>IT 25.62.0150</t>
  </si>
  <si>
    <t>IT 25.62.0153</t>
  </si>
  <si>
    <t>IT 25.62.0300</t>
  </si>
  <si>
    <t>IT 25.62.0350</t>
  </si>
  <si>
    <t>IT 25.62.0400</t>
  </si>
  <si>
    <t>IT 25.64.0050</t>
  </si>
  <si>
    <t>IT 25.64.0059</t>
  </si>
  <si>
    <t>IT 25.64.0068</t>
  </si>
  <si>
    <t>IT 25.64.0100</t>
  </si>
  <si>
    <t>IT 25.64.0103</t>
  </si>
  <si>
    <t>IT 25.64.0106</t>
  </si>
  <si>
    <t>IT 25.64.0109</t>
  </si>
  <si>
    <t>IT 25.64.0118</t>
  </si>
  <si>
    <t>IT 25.64.0150</t>
  </si>
  <si>
    <t>IT 25.64.0200</t>
  </si>
  <si>
    <t>IT 25.66.0050</t>
  </si>
  <si>
    <t>IT 25.66.0153</t>
  </si>
  <si>
    <t>IT 25.66.0162</t>
  </si>
  <si>
    <t>IT 25.68.0050</t>
  </si>
  <si>
    <t>IT 25.68.0100</t>
  </si>
  <si>
    <t>IT 25.68.0150</t>
  </si>
  <si>
    <t>IT 25.68.0200</t>
  </si>
  <si>
    <t>IT 25.68.0250</t>
  </si>
  <si>
    <t>IT 25.70.0050</t>
  </si>
  <si>
    <t>IT 25.72.0050</t>
  </si>
  <si>
    <t>IT 25.72.0097</t>
  </si>
  <si>
    <t>IT 25.72.0103</t>
  </si>
  <si>
    <t>IT 25.72.0106</t>
  </si>
  <si>
    <t>IT 25.72.0109</t>
  </si>
  <si>
    <t>IT 25.72.0112</t>
  </si>
  <si>
    <t>IT 25.72.0115</t>
  </si>
  <si>
    <t>IT 25.72.0150</t>
  </si>
  <si>
    <t>IT 25.72.0500</t>
  </si>
  <si>
    <t>IT 25.72.0503</t>
  </si>
  <si>
    <t>IT 25.72.0506</t>
  </si>
  <si>
    <t>IT 25.72.0509</t>
  </si>
  <si>
    <t>IT 25.72.0512</t>
  </si>
  <si>
    <t>IT 25.72.0515</t>
  </si>
  <si>
    <t>IT 25.74.0050</t>
  </si>
  <si>
    <t>IT 25.99.0050</t>
  </si>
  <si>
    <t>IT 25.99.0100</t>
  </si>
  <si>
    <t>IT 25.99.0103</t>
  </si>
  <si>
    <t>IT 25.99.0150</t>
  </si>
  <si>
    <t>IT 25.99.0300</t>
  </si>
  <si>
    <t>IT 25.99.0301</t>
  </si>
  <si>
    <t>IT 25.99.0400</t>
  </si>
  <si>
    <t>IT 25.99.0450</t>
  </si>
  <si>
    <t>IT 25.99.0500</t>
  </si>
  <si>
    <t>IT 30.05.0050</t>
  </si>
  <si>
    <t>IT 30.05.0100</t>
  </si>
  <si>
    <t>IT 30.05.0150</t>
  </si>
  <si>
    <t>IT 30.05.0250</t>
  </si>
  <si>
    <t>IT 30.05.0253</t>
  </si>
  <si>
    <t>IT 30.05.0312</t>
  </si>
  <si>
    <t>IT 30.05.0400</t>
  </si>
  <si>
    <t>IT 30.05.0501</t>
  </si>
  <si>
    <t>IT 30.05.0600</t>
  </si>
  <si>
    <t>IT 30.05.0650</t>
  </si>
  <si>
    <t>IT 30.10.0050</t>
  </si>
  <si>
    <t>IT 30.10.0100</t>
  </si>
  <si>
    <t>IT 30.10.0150</t>
  </si>
  <si>
    <t>IT 30.10.0200</t>
  </si>
  <si>
    <t>IT 30.10.0500</t>
  </si>
  <si>
    <t>IT 30.15.0050</t>
  </si>
  <si>
    <t>IT 30.15.0053</t>
  </si>
  <si>
    <t>IT 30.15.0056</t>
  </si>
  <si>
    <t>IT 30.15.0062</t>
  </si>
  <si>
    <t>IT 30.15.0100</t>
  </si>
  <si>
    <t>IT 30.15.0103</t>
  </si>
  <si>
    <t>IT 30.15.0109</t>
  </si>
  <si>
    <t>IT 30.15.0200</t>
  </si>
  <si>
    <t>IT 30.15.0203</t>
  </si>
  <si>
    <t>IT 30.15.0206</t>
  </si>
  <si>
    <t>IT 30.15.0209</t>
  </si>
  <si>
    <t>IT 30.15.0212</t>
  </si>
  <si>
    <t>IT 30.15.0250</t>
  </si>
  <si>
    <t>IT 30.15.0253</t>
  </si>
  <si>
    <t>IT 30.15.0256</t>
  </si>
  <si>
    <t>IT 30.15.0259</t>
  </si>
  <si>
    <t>IT 30.15.0300</t>
  </si>
  <si>
    <t>IT 30.15.0306</t>
  </si>
  <si>
    <t>IT 30.15.0353</t>
  </si>
  <si>
    <t>IT 30.15.0403</t>
  </si>
  <si>
    <t>IT 30.15.0409</t>
  </si>
  <si>
    <t>IT 30.15.0500</t>
  </si>
  <si>
    <t>IT 30.15.0550</t>
  </si>
  <si>
    <t>IT 30.15.0600</t>
  </si>
  <si>
    <t>IT 30.20.0050</t>
  </si>
  <si>
    <t>IT 30.20.0100</t>
  </si>
  <si>
    <t>IT 30.20.0300</t>
  </si>
  <si>
    <t>IT 30.20.0350</t>
  </si>
  <si>
    <t>IT 30.20.0400</t>
  </si>
  <si>
    <t>IT 30.20.0450</t>
  </si>
  <si>
    <t>IT 30.20.0500</t>
  </si>
  <si>
    <t>IT 30.20.0550</t>
  </si>
  <si>
    <t>IT 30.20.0553</t>
  </si>
  <si>
    <t>IT 30.20.0600</t>
  </si>
  <si>
    <t>IT 30.20.0609</t>
  </si>
  <si>
    <t>IT 30.25.0062</t>
  </si>
  <si>
    <t>IT 30.25.0162</t>
  </si>
  <si>
    <t>IT 30.30.0050</t>
  </si>
  <si>
    <t>IT 30.30.0053</t>
  </si>
  <si>
    <t>IT 30.30.0056</t>
  </si>
  <si>
    <t>IT 30.30.0059</t>
  </si>
  <si>
    <t>IT 30.30.0062</t>
  </si>
  <si>
    <t>IT 30.30.0065</t>
  </si>
  <si>
    <t>IT 30.30.0068</t>
  </si>
  <si>
    <t>IT 30.30.0080</t>
  </si>
  <si>
    <t>IT 30.30.0090</t>
  </si>
  <si>
    <t>IT 30.35.0056</t>
  </si>
  <si>
    <t>IT 30.35.0068</t>
  </si>
  <si>
    <t>IT 30.40.0050</t>
  </si>
  <si>
    <t>IT 30.45.0300</t>
  </si>
  <si>
    <t>IT 35.10.0050</t>
  </si>
  <si>
    <t>IT 35.10.0100</t>
  </si>
  <si>
    <t>IT 40.05.0050</t>
  </si>
  <si>
    <t>IT 40.05.0100</t>
  </si>
  <si>
    <t>IT 40.05.0150</t>
  </si>
  <si>
    <t>IT 40.05.0200</t>
  </si>
  <si>
    <t>IT 40.05.0250</t>
  </si>
  <si>
    <t>IT 40.05.0500</t>
  </si>
  <si>
    <t>IT 40.05.0550</t>
  </si>
  <si>
    <t>IT 40.05.1000</t>
  </si>
  <si>
    <t>IT 40.05.1050</t>
  </si>
  <si>
    <t>IT 40.05.1100</t>
  </si>
  <si>
    <t>IT 50.05.0050</t>
  </si>
  <si>
    <t>IT 50.05.0100</t>
  </si>
  <si>
    <t>IT 50.05.0150</t>
  </si>
  <si>
    <t>IT 50.05.0200</t>
  </si>
  <si>
    <t>MP 15.05.0050</t>
  </si>
  <si>
    <t>MP 15.05.0150</t>
  </si>
  <si>
    <t>MP 15.05.0200</t>
  </si>
  <si>
    <t>MP 15.05.0250</t>
  </si>
  <si>
    <t>MP 15.05.0300</t>
  </si>
  <si>
    <t>MP 15.05.0400</t>
  </si>
  <si>
    <t>MP 15.05.0600</t>
  </si>
  <si>
    <t>MP 15.10.0050</t>
  </si>
  <si>
    <t>MP 15.10.0100</t>
  </si>
  <si>
    <t>MP 15.10.0300</t>
  </si>
  <si>
    <t>MP 20.05.0050</t>
  </si>
  <si>
    <t>MP 50.20.0300</t>
  </si>
  <si>
    <t>MP 50.20.0350</t>
  </si>
  <si>
    <t>MP 50.20.0400</t>
  </si>
  <si>
    <t>MT 05.05.0050</t>
  </si>
  <si>
    <t>MT 05.05.0100</t>
  </si>
  <si>
    <t>MT 05.05.0150</t>
  </si>
  <si>
    <t>MT 05.05.0200</t>
  </si>
  <si>
    <t>MT 05.10.0050</t>
  </si>
  <si>
    <t>MT 05.10.0100</t>
  </si>
  <si>
    <t>MT 05.10.0150</t>
  </si>
  <si>
    <t>MT 05.10.0200</t>
  </si>
  <si>
    <t>MT 05.15.0015</t>
  </si>
  <si>
    <t>MT 05.15.0050</t>
  </si>
  <si>
    <t>MT 05.20.0050</t>
  </si>
  <si>
    <t>MT 05.20.0100</t>
  </si>
  <si>
    <t>MT 05.25.0050</t>
  </si>
  <si>
    <t>MT 05.30.0050</t>
  </si>
  <si>
    <t>MT 05.30.0100</t>
  </si>
  <si>
    <t>MT 05.40.0050</t>
  </si>
  <si>
    <t>MT 05.40.0100</t>
  </si>
  <si>
    <t>MT 05.40.0150</t>
  </si>
  <si>
    <t>MT 05.40.0200</t>
  </si>
  <si>
    <t>MT 05.40.0250</t>
  </si>
  <si>
    <t>MT 05.45.0050</t>
  </si>
  <si>
    <t>MT 05.45.0100</t>
  </si>
  <si>
    <t>MT 10.05.0050</t>
  </si>
  <si>
    <t>MT 10.10.0050</t>
  </si>
  <si>
    <t>MT 10.10.0100</t>
  </si>
  <si>
    <t>MT 10.15.0050</t>
  </si>
  <si>
    <t>MT 10.20.0100</t>
  </si>
  <si>
    <t>MT 10.20.0150</t>
  </si>
  <si>
    <t>MT 10.25.0050</t>
  </si>
  <si>
    <t>MT 10.25.0100</t>
  </si>
  <si>
    <t>MT 10.25.0150</t>
  </si>
  <si>
    <t>MT 10.25.0200</t>
  </si>
  <si>
    <t>MT 10.25.0250</t>
  </si>
  <si>
    <t>MT 10.25.0300</t>
  </si>
  <si>
    <t>MT 10.25.0350</t>
  </si>
  <si>
    <t>MT 15.05.0050</t>
  </si>
  <si>
    <t>MT 15.05.0100</t>
  </si>
  <si>
    <t>MT 15.05.0150</t>
  </si>
  <si>
    <t>MT 15.05.0200</t>
  </si>
  <si>
    <t>MT 15.05.0250</t>
  </si>
  <si>
    <t>MT 15.05.0300</t>
  </si>
  <si>
    <t>MT 15.10.0050</t>
  </si>
  <si>
    <t>MT 15.10.0075</t>
  </si>
  <si>
    <t>MT 15.10.0100</t>
  </si>
  <si>
    <t>MT 20.05.0050</t>
  </si>
  <si>
    <t>PJ 05.05.0410</t>
  </si>
  <si>
    <t>PJ 05.05.0420</t>
  </si>
  <si>
    <t>PJ 05.05.0520</t>
  </si>
  <si>
    <t>PJ 05.05.0530</t>
  </si>
  <si>
    <t>PJ 05.05.0610</t>
  </si>
  <si>
    <t>PJ 05.05.0630</t>
  </si>
  <si>
    <t>PJ 05.05.0710</t>
  </si>
  <si>
    <t>PJ 05.05.0720</t>
  </si>
  <si>
    <t>PJ 05.05.0800</t>
  </si>
  <si>
    <t>PJ 05.05.0820</t>
  </si>
  <si>
    <t>PJ 05.05.0830</t>
  </si>
  <si>
    <t>PJ 05.05.0860</t>
  </si>
  <si>
    <t>PJ 05.10.0052</t>
  </si>
  <si>
    <t>PJ 05.10.0053</t>
  </si>
  <si>
    <t>PJ 05.10.0056</t>
  </si>
  <si>
    <t>PJ 05.10.0059</t>
  </si>
  <si>
    <t>PJ 05.10.0065</t>
  </si>
  <si>
    <t>PJ 05.10.0106</t>
  </si>
  <si>
    <t>PJ 05.10.0109</t>
  </si>
  <si>
    <t>PJ 05.10.0112</t>
  </si>
  <si>
    <t>PJ 05.10.0150</t>
  </si>
  <si>
    <t>PJ 05.10.0500</t>
  </si>
  <si>
    <t>PJ 05.10.0550</t>
  </si>
  <si>
    <t>PJ 05.10.0600</t>
  </si>
  <si>
    <t>PJ 05.20.0050</t>
  </si>
  <si>
    <t>PJ 05.20.0055</t>
  </si>
  <si>
    <t>PJ 05.20.0100</t>
  </si>
  <si>
    <t>PJ 05.20.0105</t>
  </si>
  <si>
    <t>PJ 05.20.0500</t>
  </si>
  <si>
    <t>PJ 10.05.0050</t>
  </si>
  <si>
    <t>PJ 10.05.0150</t>
  </si>
  <si>
    <t>PJ 10.05.0201</t>
  </si>
  <si>
    <t>PJ 10.05.0205</t>
  </si>
  <si>
    <t>PJ 10.05.0210</t>
  </si>
  <si>
    <t>PJ 10.05.0215</t>
  </si>
  <si>
    <t>PJ 10.05.0220</t>
  </si>
  <si>
    <t>PJ 10.05.0225</t>
  </si>
  <si>
    <t>PJ 10.05.0230</t>
  </si>
  <si>
    <t>PJ 10.05.0235</t>
  </si>
  <si>
    <t>PJ 10.05.0240</t>
  </si>
  <si>
    <t>PJ 10.05.0245</t>
  </si>
  <si>
    <t>PJ 10.05.0255</t>
  </si>
  <si>
    <t>PJ 10.30.0100</t>
  </si>
  <si>
    <t>PJ 10.30.0300</t>
  </si>
  <si>
    <t>PJ 10.50.0500</t>
  </si>
  <si>
    <t>PJ 10.50.0550</t>
  </si>
  <si>
    <t>PJ 10.50.0600</t>
  </si>
  <si>
    <t>PJ 10.60.0100</t>
  </si>
  <si>
    <t>PJ 10.60.0151</t>
  </si>
  <si>
    <t>PJ 10.60.0152</t>
  </si>
  <si>
    <t>PJ 15.05.0100</t>
  </si>
  <si>
    <t>PJ 15.05.0125</t>
  </si>
  <si>
    <t>PJ 15.05.0160</t>
  </si>
  <si>
    <t>PJ 15.05.0166</t>
  </si>
  <si>
    <t>PJ 15.05.0700</t>
  </si>
  <si>
    <t>PJ 15.10.0030</t>
  </si>
  <si>
    <t>PJ 15.10.0050</t>
  </si>
  <si>
    <t>PJ 15.10.0100</t>
  </si>
  <si>
    <t>PJ 15.10.0103</t>
  </si>
  <si>
    <t>PJ 15.10.0150</t>
  </si>
  <si>
    <t>PJ 15.10.0200</t>
  </si>
  <si>
    <t>PJ 15.10.0500</t>
  </si>
  <si>
    <t>PJ 15.10.0900</t>
  </si>
  <si>
    <t>PJ 15.15.0050</t>
  </si>
  <si>
    <t>PJ 15.15.0102</t>
  </si>
  <si>
    <t>PJ 15.15.0104</t>
  </si>
  <si>
    <t>PJ 15.15.0105</t>
  </si>
  <si>
    <t>PJ 15.15.0110</t>
  </si>
  <si>
    <t>PJ 15.15.0113</t>
  </si>
  <si>
    <t>PJ 15.15.0116</t>
  </si>
  <si>
    <t>PJ 15.15.0118</t>
  </si>
  <si>
    <t>PJ 15.15.0200</t>
  </si>
  <si>
    <t>PJ 15.15.0206</t>
  </si>
  <si>
    <t>PJ 15.15.0250</t>
  </si>
  <si>
    <t>PJ 15.15.0303</t>
  </si>
  <si>
    <t>PJ 15.15.0400</t>
  </si>
  <si>
    <t>PJ 15.15.0500</t>
  </si>
  <si>
    <t>PJ 15.15.1500</t>
  </si>
  <si>
    <t>PJ 15.15.1600</t>
  </si>
  <si>
    <t>PJ 20.05.0050</t>
  </si>
  <si>
    <t>PJ 20.05.0053</t>
  </si>
  <si>
    <t>PJ 20.05.0060</t>
  </si>
  <si>
    <t>PJ 20.05.0070</t>
  </si>
  <si>
    <t>PJ 20.05.0200</t>
  </si>
  <si>
    <t>PJ 20.05.0375</t>
  </si>
  <si>
    <t>PJ 20.05.0390</t>
  </si>
  <si>
    <t>PJ 20.05.0600</t>
  </si>
  <si>
    <t>PJ 20.05.0650</t>
  </si>
  <si>
    <t>PJ 20.05.0750</t>
  </si>
  <si>
    <t>PJ 20.05.0800</t>
  </si>
  <si>
    <t>PJ 20.05.0870</t>
  </si>
  <si>
    <t>PJ 20.10.0050</t>
  </si>
  <si>
    <t>PJ 20.10.0100</t>
  </si>
  <si>
    <t>PJ 20.10.0103</t>
  </si>
  <si>
    <t>PJ 20.10.0500</t>
  </si>
  <si>
    <t>PJ 25.05.0050</t>
  </si>
  <si>
    <t>PJ 25.05.0054</t>
  </si>
  <si>
    <t>PJ 25.05.0103</t>
  </si>
  <si>
    <t>PJ 25.05.0106</t>
  </si>
  <si>
    <t>PJ 25.05.0110</t>
  </si>
  <si>
    <t>PJ 25.05.0120</t>
  </si>
  <si>
    <t>PJ 25.05.0200</t>
  </si>
  <si>
    <t>PJ 25.05.0250</t>
  </si>
  <si>
    <t>PJ 25.05.0253</t>
  </si>
  <si>
    <t>PJ 25.10.0125</t>
  </si>
  <si>
    <t>PJ 25.10.0225</t>
  </si>
  <si>
    <t>PJ 25.10.0506</t>
  </si>
  <si>
    <t>PJ 25.13.0300</t>
  </si>
  <si>
    <t>PJ 25.13.0400</t>
  </si>
  <si>
    <t>PJ 25.13.0500</t>
  </si>
  <si>
    <t>PJ 25.13.0600</t>
  </si>
  <si>
    <t>PJ 25.13.0700</t>
  </si>
  <si>
    <t>PJ 25.13.0800</t>
  </si>
  <si>
    <t>PJ 25.13.0900</t>
  </si>
  <si>
    <t>PJ 25.13.1000</t>
  </si>
  <si>
    <t>PJ 25.13.1100</t>
  </si>
  <si>
    <t>PJ 25.13.1200</t>
  </si>
  <si>
    <t>PJ 25.15.0200</t>
  </si>
  <si>
    <t>PJ 25.15.0206</t>
  </si>
  <si>
    <t>PJ 25.15.0250</t>
  </si>
  <si>
    <t>PJ 25.15.0300</t>
  </si>
  <si>
    <t>PJ 25.20.0040</t>
  </si>
  <si>
    <t>PJ 25.20.0070</t>
  </si>
  <si>
    <t>PJ 25.25.0060</t>
  </si>
  <si>
    <t>PJ 25.25.0104</t>
  </si>
  <si>
    <t>PJ 25.30.0100</t>
  </si>
  <si>
    <t>PJ 25.30.0103</t>
  </si>
  <si>
    <t>PJ 25.30.0106</t>
  </si>
  <si>
    <t>PJ 25.30.0150</t>
  </si>
  <si>
    <t>PJ 25.30.0153</t>
  </si>
  <si>
    <t>PJ 25.30.0156</t>
  </si>
  <si>
    <t>PJ 25.30.0200</t>
  </si>
  <si>
    <t>PJ 25.30.0250</t>
  </si>
  <si>
    <t>PJ 25.30.0350</t>
  </si>
  <si>
    <t>PJ 25.30.0450</t>
  </si>
  <si>
    <t>PJ 25.30.0550</t>
  </si>
  <si>
    <t>PJ 25.30.0553</t>
  </si>
  <si>
    <t>PJ 25.30.0556</t>
  </si>
  <si>
    <t>PJ 25.30.0559</t>
  </si>
  <si>
    <t>PJ 25.30.0562</t>
  </si>
  <si>
    <t>PJ 25.30.0565</t>
  </si>
  <si>
    <t>PJ 25.30.0606</t>
  </si>
  <si>
    <t>PJ 25.30.0650</t>
  </si>
  <si>
    <t>PJ 25.30.0653</t>
  </si>
  <si>
    <t>PJ 30.05.0050</t>
  </si>
  <si>
    <t>PJ 30.05.0053</t>
  </si>
  <si>
    <t>PJ 30.05.0075</t>
  </si>
  <si>
    <t>PJ 30.05.0100</t>
  </si>
  <si>
    <t>PJ 30.05.0103</t>
  </si>
  <si>
    <t>PJ 30.05.0106</t>
  </si>
  <si>
    <t>PJ 30.05.0109</t>
  </si>
  <si>
    <t>PJ 30.05.0112</t>
  </si>
  <si>
    <t>PJ 30.05.0115</t>
  </si>
  <si>
    <t>PJ 30.05.0118</t>
  </si>
  <si>
    <t>PJ 30.05.0121</t>
  </si>
  <si>
    <t>PJ 30.05.0150</t>
  </si>
  <si>
    <t>PJ 30.05.0153</t>
  </si>
  <si>
    <t>PJ 30.05.0156</t>
  </si>
  <si>
    <t>PJ 30.05.0200</t>
  </si>
  <si>
    <t>PJ 30.05.0250</t>
  </si>
  <si>
    <t>PJ 30.05.0275</t>
  </si>
  <si>
    <t>PJ 30.05.0300</t>
  </si>
  <si>
    <t>PJ 30.05.0350</t>
  </si>
  <si>
    <t>PJ 30.05.0353</t>
  </si>
  <si>
    <t>PJ 30.05.0356</t>
  </si>
  <si>
    <t>PJ 30.05.1000</t>
  </si>
  <si>
    <t>PJ 35.05.0050</t>
  </si>
  <si>
    <t>PJ 35.05.0056</t>
  </si>
  <si>
    <t>PJ 35.05.0059</t>
  </si>
  <si>
    <t>PJ 35.05.0062</t>
  </si>
  <si>
    <t>PJ 35.05.0100</t>
  </si>
  <si>
    <t>PJ 35.05.0120</t>
  </si>
  <si>
    <t>PJ 35.05.0150</t>
  </si>
  <si>
    <t>PJ 35.05.0153</t>
  </si>
  <si>
    <t>PJ 35.05.0200</t>
  </si>
  <si>
    <t>PJ 35.05.0203</t>
  </si>
  <si>
    <t>PJ 35.05.0245</t>
  </si>
  <si>
    <t>PJ 35.05.0300</t>
  </si>
  <si>
    <t>PJ 35.05.0400</t>
  </si>
  <si>
    <t>PJ 35.05.0403</t>
  </si>
  <si>
    <t>PJ 35.05.0406</t>
  </si>
  <si>
    <t>PJ 35.05.0500</t>
  </si>
  <si>
    <t>PJ 35.05.0503</t>
  </si>
  <si>
    <t>PJ 35.05.0600</t>
  </si>
  <si>
    <t>PJ 35.05.0700</t>
  </si>
  <si>
    <t>PJ 35.05.0750</t>
  </si>
  <si>
    <t>PJ 35.05.0800</t>
  </si>
  <si>
    <t>PJ 35.05.0850</t>
  </si>
  <si>
    <t>PJ 40.05.0050</t>
  </si>
  <si>
    <t>PJ 40.05.0100</t>
  </si>
  <si>
    <t>PJ 40.05.0103</t>
  </si>
  <si>
    <t>PJ 40.05.0106</t>
  </si>
  <si>
    <t>PJ 40.05.0150</t>
  </si>
  <si>
    <t>PJ 40.05.0153</t>
  </si>
  <si>
    <t>PJ 40.05.0156</t>
  </si>
  <si>
    <t>PJ 40.05.0159</t>
  </si>
  <si>
    <t>PJ 40.05.0200</t>
  </si>
  <si>
    <t>PJ 40.05.0205</t>
  </si>
  <si>
    <t>PJ 40.05.0210</t>
  </si>
  <si>
    <t>PJ 40.05.0215</t>
  </si>
  <si>
    <t>PJ 40.05.0220</t>
  </si>
  <si>
    <t>PJ 40.05.0225</t>
  </si>
  <si>
    <t>PJ 40.10.0050</t>
  </si>
  <si>
    <t>PJ 40.10.0053</t>
  </si>
  <si>
    <t>PJ 40.10.0150</t>
  </si>
  <si>
    <t>PJ 40.10.0200</t>
  </si>
  <si>
    <t>PJ 40.10.0250</t>
  </si>
  <si>
    <t>PJ 40.10.0300</t>
  </si>
  <si>
    <t>PJ 40.10.0350</t>
  </si>
  <si>
    <t>PJ 40.10.0353</t>
  </si>
  <si>
    <t>PJ 40.10.0356</t>
  </si>
  <si>
    <t>PJ 40.10.0359</t>
  </si>
  <si>
    <t>PJ 99.99.0050</t>
  </si>
  <si>
    <t>PJ 99.99.0053</t>
  </si>
  <si>
    <t>PJ 99.99.0070</t>
  </si>
  <si>
    <t>PJ 99.99.0100</t>
  </si>
  <si>
    <t>PJ 99.99.0160</t>
  </si>
  <si>
    <t>PJ 99.99.0200</t>
  </si>
  <si>
    <t>PJ 99.99.0300</t>
  </si>
  <si>
    <t>PJ 99.99.0303</t>
  </si>
  <si>
    <t>PJ 99.99.0306</t>
  </si>
  <si>
    <t>PT 05.05.0050</t>
  </si>
  <si>
    <t>PT 05.05.0100</t>
  </si>
  <si>
    <t>PT 05.05.0150</t>
  </si>
  <si>
    <t>PT 05.10.0100</t>
  </si>
  <si>
    <t>PT 05.10.0103</t>
  </si>
  <si>
    <t>PT 05.10.0150</t>
  </si>
  <si>
    <t>PT 05.15.0056</t>
  </si>
  <si>
    <t>PT 05.15.0100</t>
  </si>
  <si>
    <t>PT 05.15.0103</t>
  </si>
  <si>
    <t>PT 05.15.0150</t>
  </si>
  <si>
    <t>PT 05.15.0159</t>
  </si>
  <si>
    <t>PT 05.15.0162</t>
  </si>
  <si>
    <t>PT 05.15.0200</t>
  </si>
  <si>
    <t>PT 05.15.0203</t>
  </si>
  <si>
    <t>PT 05.15.0206</t>
  </si>
  <si>
    <t>PT 05.15.0209</t>
  </si>
  <si>
    <t>PT 05.15.0250</t>
  </si>
  <si>
    <t>PT 05.15.0500</t>
  </si>
  <si>
    <t>PT 05.15.0550</t>
  </si>
  <si>
    <t>PT 05.20.0100</t>
  </si>
  <si>
    <t>PT 05.20.0103</t>
  </si>
  <si>
    <t>PT 05.20.0106</t>
  </si>
  <si>
    <t>PT 05.20.0500</t>
  </si>
  <si>
    <t>PT 05.25.0100</t>
  </si>
  <si>
    <t>PT 05.25.0103</t>
  </si>
  <si>
    <t>PT 05.25.0106</t>
  </si>
  <si>
    <t>PT 05.25.0109</t>
  </si>
  <si>
    <t>PT 05.25.0112</t>
  </si>
  <si>
    <t>PT 05.25.0115</t>
  </si>
  <si>
    <t>PT 05.25.0150</t>
  </si>
  <si>
    <t>PT 05.25.0200</t>
  </si>
  <si>
    <t>PT 05.25.0203</t>
  </si>
  <si>
    <t>PT 05.25.0206</t>
  </si>
  <si>
    <t>PT 05.25.0500</t>
  </si>
  <si>
    <t>PT 05.25.0503</t>
  </si>
  <si>
    <t>PT 05.25.0506</t>
  </si>
  <si>
    <t>PT 05.25.0509</t>
  </si>
  <si>
    <t>PT 05.30.0100</t>
  </si>
  <si>
    <t>PT 05.30.0103</t>
  </si>
  <si>
    <t>PT 05.30.0150</t>
  </si>
  <si>
    <t>PT 05.30.0200</t>
  </si>
  <si>
    <t>PT 05.30.0250</t>
  </si>
  <si>
    <t>PT 05.30.0300</t>
  </si>
  <si>
    <t>PT 05.35.0050</t>
  </si>
  <si>
    <t>PT 05.35.0100</t>
  </si>
  <si>
    <t>PT 05.40.0050</t>
  </si>
  <si>
    <t>PT 05.40.0100</t>
  </si>
  <si>
    <t>PT 05.40.0103</t>
  </si>
  <si>
    <t>PT 05.40.0106</t>
  </si>
  <si>
    <t>PT 05.40.0150</t>
  </si>
  <si>
    <t>PT 05.40.0200</t>
  </si>
  <si>
    <t>PT 05.40.0250</t>
  </si>
  <si>
    <t>PT 05.40.0300</t>
  </si>
  <si>
    <t>PT 05.40.0350</t>
  </si>
  <si>
    <t>PT 05.40.0400</t>
  </si>
  <si>
    <t>PT 05.45.0040</t>
  </si>
  <si>
    <t>PT 05.45.0050</t>
  </si>
  <si>
    <t>PT 05.45.0100</t>
  </si>
  <si>
    <t>PT 05.50.0050</t>
  </si>
  <si>
    <t>PT 05.55.0050</t>
  </si>
  <si>
    <t>PT 05.55.0101</t>
  </si>
  <si>
    <t>PT 05.60.0100</t>
  </si>
  <si>
    <t>PT 05.60.0150</t>
  </si>
  <si>
    <t>PT 05.60.0200</t>
  </si>
  <si>
    <t>PT 05.60.0250</t>
  </si>
  <si>
    <t>PT 05.60.0300</t>
  </si>
  <si>
    <t>PT 05.65.0100</t>
  </si>
  <si>
    <t>PT 10.05.0100</t>
  </si>
  <si>
    <t>RV 05.05.0050</t>
  </si>
  <si>
    <t>RV 05.05.0200</t>
  </si>
  <si>
    <t>RV 05.10.0074</t>
  </si>
  <si>
    <t>RV 05.15.0050</t>
  </si>
  <si>
    <t>RV 05.15.0500</t>
  </si>
  <si>
    <t>RV 10.05.0050</t>
  </si>
  <si>
    <t>RV 10.05.0053</t>
  </si>
  <si>
    <t>RV 10.05.0056</t>
  </si>
  <si>
    <t>RV 10.05.0150</t>
  </si>
  <si>
    <t>RV 10.05.0159</t>
  </si>
  <si>
    <t>RV 10.05.0203</t>
  </si>
  <si>
    <t>RV 10.05.0206</t>
  </si>
  <si>
    <t>RV 10.05.0215</t>
  </si>
  <si>
    <t>RV 10.05.0250</t>
  </si>
  <si>
    <t>RV 10.05.0256</t>
  </si>
  <si>
    <t>RV 10.05.0262</t>
  </si>
  <si>
    <t>RV 10.05.0500</t>
  </si>
  <si>
    <t>RV 10.10.0050</t>
  </si>
  <si>
    <t>RV 10.10.0053</t>
  </si>
  <si>
    <t>RV 10.10.0103</t>
  </si>
  <si>
    <t>RV 10.10.0106</t>
  </si>
  <si>
    <t>RV 10.15.0050</t>
  </si>
  <si>
    <t>RV 10.15.0150</t>
  </si>
  <si>
    <t>RV 10.15.0153</t>
  </si>
  <si>
    <t>RV 10.15.0257</t>
  </si>
  <si>
    <t>RV 10.15.0260</t>
  </si>
  <si>
    <t>RV 10.15.0320</t>
  </si>
  <si>
    <t>RV 10.15.0330</t>
  </si>
  <si>
    <t>RV 10.15.0420</t>
  </si>
  <si>
    <t>RV 10.15.0423</t>
  </si>
  <si>
    <t>RV 10.15.0430</t>
  </si>
  <si>
    <t>RV 10.15.0433</t>
  </si>
  <si>
    <t>RV 10.20.0050</t>
  </si>
  <si>
    <t>RV 10.20.0100</t>
  </si>
  <si>
    <t>RV 10.20.0103</t>
  </si>
  <si>
    <t>RV 10.25.0051</t>
  </si>
  <si>
    <t>RV 10.25.0100</t>
  </si>
  <si>
    <t>RV 10.30.0060</t>
  </si>
  <si>
    <t>RV 10.30.0103</t>
  </si>
  <si>
    <t>RV 10.30.0200</t>
  </si>
  <si>
    <t>RV 10.35.0100</t>
  </si>
  <si>
    <t>RV 10.40.0050</t>
  </si>
  <si>
    <t>RV 10.45.0100</t>
  </si>
  <si>
    <t>RV 10.50.0015</t>
  </si>
  <si>
    <t>RV 10.50.0050</t>
  </si>
  <si>
    <t>RV 10.50.0100</t>
  </si>
  <si>
    <t>RV 10.50.0250</t>
  </si>
  <si>
    <t>RV 15.05.0050</t>
  </si>
  <si>
    <t>RV 15.05.0053</t>
  </si>
  <si>
    <t>RV 15.05.0056</t>
  </si>
  <si>
    <t>RV 15.05.0059</t>
  </si>
  <si>
    <t>RV 15.05.0062</t>
  </si>
  <si>
    <t>RV 15.05.0100</t>
  </si>
  <si>
    <t>RV 15.05.0150</t>
  </si>
  <si>
    <t>RV 15.05.0300</t>
  </si>
  <si>
    <t>RV 15.05.0351</t>
  </si>
  <si>
    <t>RV 15.05.0400</t>
  </si>
  <si>
    <t>RV 15.15.0075</t>
  </si>
  <si>
    <t>RV 15.15.0100</t>
  </si>
  <si>
    <t>RV 15.17.0500</t>
  </si>
  <si>
    <t>RV 15.17.0800</t>
  </si>
  <si>
    <t>RV 15.20.0200</t>
  </si>
  <si>
    <t>RV 15.20.0250</t>
  </si>
  <si>
    <t>RV 15.20.0400</t>
  </si>
  <si>
    <t>RV 15.20.0403</t>
  </si>
  <si>
    <t>RV 15.20.0550</t>
  </si>
  <si>
    <t>RV 15.20.0600</t>
  </si>
  <si>
    <t>RV 15.25.0050</t>
  </si>
  <si>
    <t>RV 15.25.0150</t>
  </si>
  <si>
    <t>RV 15.25.0153</t>
  </si>
  <si>
    <t>RV 15.25.0156</t>
  </si>
  <si>
    <t>RV 15.30.0100</t>
  </si>
  <si>
    <t>RV 15.30.0103</t>
  </si>
  <si>
    <t>RV 15.30.0150</t>
  </si>
  <si>
    <t>RV 15.30.0153</t>
  </si>
  <si>
    <t>RV 15.30.0200</t>
  </si>
  <si>
    <t>RV 15.30.0203</t>
  </si>
  <si>
    <t>RV 15.35.0100</t>
  </si>
  <si>
    <t>RV 15.38.0050</t>
  </si>
  <si>
    <t>RV 15.38.0100</t>
  </si>
  <si>
    <t>RV 15.38.0103</t>
  </si>
  <si>
    <t>RV 15.38.0150</t>
  </si>
  <si>
    <t>RV 15.38.0153</t>
  </si>
  <si>
    <t>RV 15.38.0250</t>
  </si>
  <si>
    <t>RV 15.38.0256</t>
  </si>
  <si>
    <t>RV 15.40.0051</t>
  </si>
  <si>
    <t>RV 15.40.0054</t>
  </si>
  <si>
    <t>RV 15.40.0110</t>
  </si>
  <si>
    <t>RV 15.40.0151</t>
  </si>
  <si>
    <t>RV 15.40.0201</t>
  </si>
  <si>
    <t>RV 15.40.0300</t>
  </si>
  <si>
    <t>RV 15.40.0350</t>
  </si>
  <si>
    <t>RV 15.40.0400</t>
  </si>
  <si>
    <t>RV 15.40.0425</t>
  </si>
  <si>
    <t>RV 15.40.0500</t>
  </si>
  <si>
    <t>RV 15.40.0550</t>
  </si>
  <si>
    <t>RV 15.40.0600</t>
  </si>
  <si>
    <t>RV 15.40.0700</t>
  </si>
  <si>
    <t>RV 15.45.0025</t>
  </si>
  <si>
    <t>RV 15.45.0030</t>
  </si>
  <si>
    <t>RV 15.45.0050</t>
  </si>
  <si>
    <t>RV 15.45.0100</t>
  </si>
  <si>
    <t>RV 15.45.0150</t>
  </si>
  <si>
    <t>RV 15.55.0020</t>
  </si>
  <si>
    <t>RV 15.57.0100</t>
  </si>
  <si>
    <t>RV 15.60.0050</t>
  </si>
  <si>
    <t>RV 15.60.0150</t>
  </si>
  <si>
    <t>RV 15.60.0203</t>
  </si>
  <si>
    <t>RV 15.60.0250</t>
  </si>
  <si>
    <t>RV 15.60.0253</t>
  </si>
  <si>
    <t>RV 15.65.0050</t>
  </si>
  <si>
    <t>RV 15.80.0050</t>
  </si>
  <si>
    <t>RV 15.90.0040</t>
  </si>
  <si>
    <t>RV 15.90.0100</t>
  </si>
  <si>
    <t>RV 15.95.0100</t>
  </si>
  <si>
    <t>RV 15.95.0150</t>
  </si>
  <si>
    <t>RV 20.05.0050</t>
  </si>
  <si>
    <t>RV 20.05.0250</t>
  </si>
  <si>
    <t>RV 25.10.0200</t>
  </si>
  <si>
    <t>RV 25.10.0203</t>
  </si>
  <si>
    <t>RV 25.10.0500</t>
  </si>
  <si>
    <t>RV 30.05.0200</t>
  </si>
  <si>
    <t>RV 30.05.0250</t>
  </si>
  <si>
    <t>RV 30.05.0500</t>
  </si>
  <si>
    <t>RV 30.05.0550</t>
  </si>
  <si>
    <t>RV 30.05.1011</t>
  </si>
  <si>
    <t>SC 05.05.0050</t>
  </si>
  <si>
    <t>SC 05.05.0100</t>
  </si>
  <si>
    <t>SC 05.05.0150</t>
  </si>
  <si>
    <t>SC 05.05.0200</t>
  </si>
  <si>
    <t>SC 05.05.0250</t>
  </si>
  <si>
    <t>SC 05.05.0300</t>
  </si>
  <si>
    <t>SC 05.05.0350</t>
  </si>
  <si>
    <t>SC 05.05.0400</t>
  </si>
  <si>
    <t>SC 05.05.0450</t>
  </si>
  <si>
    <t>SC 05.05.0500</t>
  </si>
  <si>
    <t>SC 05.05.0550</t>
  </si>
  <si>
    <t>SC 05.05.0601</t>
  </si>
  <si>
    <t>SC 05.05.0650</t>
  </si>
  <si>
    <t>SC 05.05.0850</t>
  </si>
  <si>
    <t>SC 05.05.0900</t>
  </si>
  <si>
    <t>SC 05.05.0950</t>
  </si>
  <si>
    <t>SC 05.05.1000</t>
  </si>
  <si>
    <t>SC 05.05.1050</t>
  </si>
  <si>
    <t>SC 05.05.1100</t>
  </si>
  <si>
    <t>SC 05.05.1150</t>
  </si>
  <si>
    <t>SC 05.05.1200</t>
  </si>
  <si>
    <t>SC 05.05.1250</t>
  </si>
  <si>
    <t>SC 05.05.1300</t>
  </si>
  <si>
    <t>SC 05.05.1350</t>
  </si>
  <si>
    <t>SC 05.05.1400</t>
  </si>
  <si>
    <t>SC 05.05.1450</t>
  </si>
  <si>
    <t>SC 05.05.1500</t>
  </si>
  <si>
    <t>SC 05.05.1550</t>
  </si>
  <si>
    <t>SC 05.05.1600</t>
  </si>
  <si>
    <t>SC 05.05.1650</t>
  </si>
  <si>
    <t>SC 05.05.1700</t>
  </si>
  <si>
    <t>SC 05.05.1750</t>
  </si>
  <si>
    <t>SC 05.05.1800</t>
  </si>
  <si>
    <t>SC 05.05.1850</t>
  </si>
  <si>
    <t>SC 05.05.1900</t>
  </si>
  <si>
    <t>SC 05.05.1950</t>
  </si>
  <si>
    <t>SC 05.05.2000</t>
  </si>
  <si>
    <t>SC 05.05.2050</t>
  </si>
  <si>
    <t>SC 05.05.2100</t>
  </si>
  <si>
    <t>SC 05.05.2150</t>
  </si>
  <si>
    <t>SC 05.05.2200</t>
  </si>
  <si>
    <t>SC 05.05.2250</t>
  </si>
  <si>
    <t>SC 05.05.2300</t>
  </si>
  <si>
    <t>SC 05.05.2350</t>
  </si>
  <si>
    <t>SC 05.05.2400</t>
  </si>
  <si>
    <t>SC 05.05.2450</t>
  </si>
  <si>
    <t>SC 05.05.2500</t>
  </si>
  <si>
    <t>SC 05.05.2550</t>
  </si>
  <si>
    <t>SC 05.05.2600</t>
  </si>
  <si>
    <t>SC 05.05.2650</t>
  </si>
  <si>
    <t>SC 05.05.2700</t>
  </si>
  <si>
    <t>SC 05.05.2750</t>
  </si>
  <si>
    <t>SC 05.05.2800</t>
  </si>
  <si>
    <t>SC 05.05.2850</t>
  </si>
  <si>
    <t>SC 05.05.2900</t>
  </si>
  <si>
    <t>SC 05.05.2950</t>
  </si>
  <si>
    <t>SC 05.05.3000</t>
  </si>
  <si>
    <t>SC 05.05.3050</t>
  </si>
  <si>
    <t>SC 05.05.3150</t>
  </si>
  <si>
    <t>SC 05.05.3200</t>
  </si>
  <si>
    <t>SC 05.05.3250</t>
  </si>
  <si>
    <t>SC 05.05.3300</t>
  </si>
  <si>
    <t>SC 05.05.3350</t>
  </si>
  <si>
    <t>SC 05.05.3400</t>
  </si>
  <si>
    <t>SC 05.10.0050</t>
  </si>
  <si>
    <t>SC 05.10.0100</t>
  </si>
  <si>
    <t>SC 05.10.0150</t>
  </si>
  <si>
    <t>SC 05.10.0200</t>
  </si>
  <si>
    <t>SC 05.10.0250</t>
  </si>
  <si>
    <t>SC 05.10.0300</t>
  </si>
  <si>
    <t>SC 05.10.0350</t>
  </si>
  <si>
    <t>SC 05.10.0400</t>
  </si>
  <si>
    <t>SC 05.10.0450</t>
  </si>
  <si>
    <t>SC 05.10.0500</t>
  </si>
  <si>
    <t>SC 05.10.0550</t>
  </si>
  <si>
    <t>SC 05.10.0600</t>
  </si>
  <si>
    <t>SC 05.10.0650</t>
  </si>
  <si>
    <t>SC 05.20.0051</t>
  </si>
  <si>
    <t>SC 05.20.0101</t>
  </si>
  <si>
    <t>SC 05.20.0151</t>
  </si>
  <si>
    <t>SC 05.20.0200</t>
  </si>
  <si>
    <t>SC 05.20.0250</t>
  </si>
  <si>
    <t>SC 05.20.0300</t>
  </si>
  <si>
    <t>SC 10.05.0050</t>
  </si>
  <si>
    <t>SC 10.05.0150</t>
  </si>
  <si>
    <t>SC 10.05.0200</t>
  </si>
  <si>
    <t>SC 10.05.0250</t>
  </si>
  <si>
    <t>SC 10.05.0300</t>
  </si>
  <si>
    <t>SC 10.05.0350</t>
  </si>
  <si>
    <t>SC 10.05.0400</t>
  </si>
  <si>
    <t>SC 10.05.0450</t>
  </si>
  <si>
    <t>SC 10.05.0550</t>
  </si>
  <si>
    <t>SC 10.05.0600</t>
  </si>
  <si>
    <t>SC 10.05.0650</t>
  </si>
  <si>
    <t>SC 10.05.0700</t>
  </si>
  <si>
    <t>SC 10.05.0750</t>
  </si>
  <si>
    <t>SC 10.05.0800</t>
  </si>
  <si>
    <t>SC 10.05.0850</t>
  </si>
  <si>
    <t>SC 10.05.0900</t>
  </si>
  <si>
    <t>SC 10.05.0950</t>
  </si>
  <si>
    <t>SC 10.05.1000</t>
  </si>
  <si>
    <t>SC 10.05.1050</t>
  </si>
  <si>
    <t>SC 10.05.1100</t>
  </si>
  <si>
    <t>SC 10.05.1200</t>
  </si>
  <si>
    <t>SC 10.05.1250</t>
  </si>
  <si>
    <t>SC 10.05.1300</t>
  </si>
  <si>
    <t>SC 10.05.1350</t>
  </si>
  <si>
    <t>SC 10.05.1400</t>
  </si>
  <si>
    <t>SC 10.05.1450</t>
  </si>
  <si>
    <t>SC 10.05.1500</t>
  </si>
  <si>
    <t>SC 10.10.0050</t>
  </si>
  <si>
    <t>SC 10.10.0100</t>
  </si>
  <si>
    <t>SC 10.10.0150</t>
  </si>
  <si>
    <t>SC 10.10.0200</t>
  </si>
  <si>
    <t>SC 10.10.0250</t>
  </si>
  <si>
    <t>SC 10.10.0300</t>
  </si>
  <si>
    <t>SC 10.10.0350</t>
  </si>
  <si>
    <t>SC 10.10.0400</t>
  </si>
  <si>
    <t>SC 15.05.0050</t>
  </si>
  <si>
    <t>SC 15.05.0100</t>
  </si>
  <si>
    <t>SC 15.05.0150</t>
  </si>
  <si>
    <t>SC 15.05.0200</t>
  </si>
  <si>
    <t>SC 15.05.0225</t>
  </si>
  <si>
    <t>SC 15.05.0250</t>
  </si>
  <si>
    <t>SC 15.05.0300</t>
  </si>
  <si>
    <t>SC 15.05.0325</t>
  </si>
  <si>
    <t>SC 15.05.0350</t>
  </si>
  <si>
    <t>SC 15.05.0400</t>
  </si>
  <si>
    <t>SC 15.05.0425</t>
  </si>
  <si>
    <t>SC 15.05.0450</t>
  </si>
  <si>
    <t>SC 15.05.0500</t>
  </si>
  <si>
    <t>SC 15.05.0525</t>
  </si>
  <si>
    <t>SC 15.05.0550</t>
  </si>
  <si>
    <t>SC 15.15.0050</t>
  </si>
  <si>
    <t>SC 20.05.0050</t>
  </si>
  <si>
    <t>SC 20.05.0100</t>
  </si>
  <si>
    <t>SC 20.05.0150</t>
  </si>
  <si>
    <t>SC 20.05.0200</t>
  </si>
  <si>
    <t>SC 20.05.0250</t>
  </si>
  <si>
    <t>SC 20.05.0300</t>
  </si>
  <si>
    <t>SC 20.05.0350</t>
  </si>
  <si>
    <t>SC 20.05.0400</t>
  </si>
  <si>
    <t>SC 20.05.0450</t>
  </si>
  <si>
    <t>SC 20.05.0500</t>
  </si>
  <si>
    <t>SC 20.05.0550</t>
  </si>
  <si>
    <t>SC 20.05.0600</t>
  </si>
  <si>
    <t>SC 20.10.0050</t>
  </si>
  <si>
    <t>SC 20.15.0050</t>
  </si>
  <si>
    <t>SC 20.15.0100</t>
  </si>
  <si>
    <t>SC 20.15.0150</t>
  </si>
  <si>
    <t>SC 20.15.0200</t>
  </si>
  <si>
    <t>SC 20.15.0250</t>
  </si>
  <si>
    <t>SC 30.05.0050</t>
  </si>
  <si>
    <t>SC 30.05.0100</t>
  </si>
  <si>
    <t>SC 30.10.0050</t>
  </si>
  <si>
    <t>SC 30.15.0050</t>
  </si>
  <si>
    <t>SC 30.15.0100</t>
  </si>
  <si>
    <t>SC 30.15.0150</t>
  </si>
  <si>
    <t>SC 30.15.0200</t>
  </si>
  <si>
    <t>SC 30.15.0250</t>
  </si>
  <si>
    <t>SC 30.15.0300</t>
  </si>
  <si>
    <t>SC 30.15.0350</t>
  </si>
  <si>
    <t>SC 30.15.0400</t>
  </si>
  <si>
    <t>SC 30.15.0450</t>
  </si>
  <si>
    <t>SC 30.15.0500</t>
  </si>
  <si>
    <t>SC 35.05.0060</t>
  </si>
  <si>
    <t>SC 35.10.0050</t>
  </si>
  <si>
    <t>SC 35.10.0100</t>
  </si>
  <si>
    <t>SC 35.10.0150</t>
  </si>
  <si>
    <t>SC 35.10.0200</t>
  </si>
  <si>
    <t>SC 35.10.0250</t>
  </si>
  <si>
    <t>SC 35.10.0300</t>
  </si>
  <si>
    <t>SC 35.10.0350</t>
  </si>
  <si>
    <t>SC 35.10.0500</t>
  </si>
  <si>
    <t>SC 35.10.0509</t>
  </si>
  <si>
    <t>SC 35.10.0600</t>
  </si>
  <si>
    <t>SC 35.15.0020</t>
  </si>
  <si>
    <t>SC 35.15.0100</t>
  </si>
  <si>
    <t>SC 35.15.0150</t>
  </si>
  <si>
    <t>SC 35.15.0200</t>
  </si>
  <si>
    <t>SC 35.15.0325</t>
  </si>
  <si>
    <t>SC 35.15.0350</t>
  </si>
  <si>
    <t>SC 35.15.0400</t>
  </si>
  <si>
    <t>SC 35.15.0850</t>
  </si>
  <si>
    <t>SC 35.15.1000</t>
  </si>
  <si>
    <t>SC 35.20.0300</t>
  </si>
  <si>
    <t>SC 40.05.0050</t>
  </si>
  <si>
    <t>SC 40.05.0100</t>
  </si>
  <si>
    <t>SC 40.05.0200</t>
  </si>
  <si>
    <t>SC 45.05.0050</t>
  </si>
  <si>
    <t>SC 45.05.0053</t>
  </si>
  <si>
    <t>SC 45.05.0056</t>
  </si>
  <si>
    <t>SC 45.05.0075</t>
  </si>
  <si>
    <t>SC 45.05.0081</t>
  </si>
  <si>
    <t>SC 45.05.0150</t>
  </si>
  <si>
    <t>SC 45.05.0200</t>
  </si>
  <si>
    <t>SC 45.10.0050</t>
  </si>
  <si>
    <t>SC 45.10.0100</t>
  </si>
  <si>
    <t>SC 45.10.0150</t>
  </si>
  <si>
    <t>SC 45.10.0200</t>
  </si>
  <si>
    <t>SC 45.10.0250</t>
  </si>
  <si>
    <t>SC 45.15.0050</t>
  </si>
  <si>
    <t>SC 45.20.0050</t>
  </si>
  <si>
    <t>SC 45.20.0100</t>
  </si>
  <si>
    <t>SC 45.20.0150</t>
  </si>
  <si>
    <t>SC 45.25.0100</t>
  </si>
  <si>
    <t>SC 50.05.0050</t>
  </si>
  <si>
    <t>SC 50.05.0053</t>
  </si>
  <si>
    <t>SC 99.99.0025</t>
  </si>
  <si>
    <t>SC 99.99.0030</t>
  </si>
  <si>
    <t>SC 99.99.0040</t>
  </si>
  <si>
    <t>SE 05.05.0050</t>
  </si>
  <si>
    <t>SE 05.05.0100</t>
  </si>
  <si>
    <t>SE 10.05.0150</t>
  </si>
  <si>
    <t>SE 10.10.0100</t>
  </si>
  <si>
    <t>SE 10.10.0150</t>
  </si>
  <si>
    <t>SE 10.15.0050</t>
  </si>
  <si>
    <t>SE 10.15.0150</t>
  </si>
  <si>
    <t>SE 10.15.0200</t>
  </si>
  <si>
    <t>SE 10.15.0250</t>
  </si>
  <si>
    <t>SE 10.15.0350</t>
  </si>
  <si>
    <t>SE 10.15.0400</t>
  </si>
  <si>
    <t>SE 15.05.0050</t>
  </si>
  <si>
    <t>SE 15.05.0100</t>
  </si>
  <si>
    <t>SE 15.10.0050</t>
  </si>
  <si>
    <t>SE 15.10.0100</t>
  </si>
  <si>
    <t>SE 15.10.0150</t>
  </si>
  <si>
    <t>SE 15.10.0200</t>
  </si>
  <si>
    <t>SE 15.10.0250</t>
  </si>
  <si>
    <t>SE 15.15.0050</t>
  </si>
  <si>
    <t>SE 15.15.0100</t>
  </si>
  <si>
    <t>SE 15.15.0150</t>
  </si>
  <si>
    <t>SE 20.05.0050</t>
  </si>
  <si>
    <t>SE 20.05.0100</t>
  </si>
  <si>
    <t>SE 20.05.0150</t>
  </si>
  <si>
    <t>SE 20.05.0200</t>
  </si>
  <si>
    <t>SE 20.05.0250</t>
  </si>
  <si>
    <t>SE 20.05.0300</t>
  </si>
  <si>
    <t>SE 20.05.0350</t>
  </si>
  <si>
    <t>SE 20.05.0400</t>
  </si>
  <si>
    <t>SE 20.05.0450</t>
  </si>
  <si>
    <t>SE 20.05.0600</t>
  </si>
  <si>
    <t>SE 20.05.0650</t>
  </si>
  <si>
    <t>SE 20.05.0700</t>
  </si>
  <si>
    <t>SE 20.10.0150</t>
  </si>
  <si>
    <t>SE 20.10.0153</t>
  </si>
  <si>
    <t>SE 20.10.0200</t>
  </si>
  <si>
    <t>SE 20.10.0250</t>
  </si>
  <si>
    <t>SE 20.10.0253</t>
  </si>
  <si>
    <t>SE 20.10.0300</t>
  </si>
  <si>
    <t>SE 20.10.0303</t>
  </si>
  <si>
    <t>SE 20.10.0350</t>
  </si>
  <si>
    <t>SE 20.10.0450</t>
  </si>
  <si>
    <t>SE 20.10.0453</t>
  </si>
  <si>
    <t>SE 20.10.0500</t>
  </si>
  <si>
    <t>SE 20.10.0503</t>
  </si>
  <si>
    <t>SE 20.10.0550</t>
  </si>
  <si>
    <t>SE 20.10.0553</t>
  </si>
  <si>
    <t>SE 20.10.0600</t>
  </si>
  <si>
    <t>SE 20.10.0603</t>
  </si>
  <si>
    <t>SE 20.10.0850</t>
  </si>
  <si>
    <t>SE 20.10.1000</t>
  </si>
  <si>
    <t>SE 20.10.1101</t>
  </si>
  <si>
    <t>SE 20.10.1151</t>
  </si>
  <si>
    <t>SE 20.10.1550</t>
  </si>
  <si>
    <t>SE 20.10.1600</t>
  </si>
  <si>
    <t>SE 20.10.1650</t>
  </si>
  <si>
    <t>SE 20.10.1700</t>
  </si>
  <si>
    <t>SE 20.10.1750</t>
  </si>
  <si>
    <t>SE 20.10.1800</t>
  </si>
  <si>
    <t>SE 20.10.1850</t>
  </si>
  <si>
    <t>SE 20.10.1900</t>
  </si>
  <si>
    <t>SE 20.10.1950</t>
  </si>
  <si>
    <t>SE 20.10.2350</t>
  </si>
  <si>
    <t>SE 20.13.0100</t>
  </si>
  <si>
    <t>SE 20.13.0500</t>
  </si>
  <si>
    <t>SE 20.15.0055</t>
  </si>
  <si>
    <t>SE 20.15.0101</t>
  </si>
  <si>
    <t>SE 20.15.0121</t>
  </si>
  <si>
    <t>SE 20.15.0131</t>
  </si>
  <si>
    <t>SE 20.15.0141</t>
  </si>
  <si>
    <t>SE 20.15.0151</t>
  </si>
  <si>
    <t>SE 20.15.0201</t>
  </si>
  <si>
    <t>SE 20.15.0251</t>
  </si>
  <si>
    <t>SE 20.15.0300</t>
  </si>
  <si>
    <t>SE 20.15.0350</t>
  </si>
  <si>
    <t>SE 20.15.0400</t>
  </si>
  <si>
    <t>SE 20.20.0450</t>
  </si>
  <si>
    <t>SE 25.05.0150</t>
  </si>
  <si>
    <t>SE 25.05.0200</t>
  </si>
  <si>
    <t>SE 25.65.0750</t>
  </si>
  <si>
    <t>SE 25.70.0750</t>
  </si>
  <si>
    <t>SE 25.70.0800</t>
  </si>
  <si>
    <t>SE 25.70.0850</t>
  </si>
  <si>
    <t>SE 25.70.0900</t>
  </si>
  <si>
    <t>SE 25.70.0950</t>
  </si>
  <si>
    <t>SE 25.70.1000</t>
  </si>
  <si>
    <t>SE 25.70.1050</t>
  </si>
  <si>
    <t>SE 25.85.0050</t>
  </si>
  <si>
    <t>SE 25.85.0200</t>
  </si>
  <si>
    <t>SE 25.85.0250</t>
  </si>
  <si>
    <t>SE 25.85.0300</t>
  </si>
  <si>
    <t>SE 25.85.0350</t>
  </si>
  <si>
    <t>SE 25.90.0200</t>
  </si>
  <si>
    <t>SE 25.90.0300</t>
  </si>
  <si>
    <t>SE 25.90.0350</t>
  </si>
  <si>
    <t>SE 25.90.0400</t>
  </si>
  <si>
    <t>SE 30.05.0050</t>
  </si>
  <si>
    <t>SE 30.05.0100</t>
  </si>
  <si>
    <t>SE 40.05.0025</t>
  </si>
  <si>
    <t>SE 40.05.0050</t>
  </si>
  <si>
    <t>SE 40.05.0100</t>
  </si>
  <si>
    <t>ST 55.05.0150</t>
  </si>
  <si>
    <t>ST 55.05.0250</t>
  </si>
  <si>
    <t>ST 55.05.0300</t>
  </si>
  <si>
    <t>ST 60.05.0050</t>
  </si>
  <si>
    <t>ST 60.05.0100</t>
  </si>
  <si>
    <t>ST 60.05.0150</t>
  </si>
  <si>
    <t>ST 60.05.0500</t>
  </si>
  <si>
    <t>ST 60.05.0550</t>
  </si>
  <si>
    <t>ST 60.05.1000</t>
  </si>
  <si>
    <t>ST 60.10.0050</t>
  </si>
  <si>
    <t>ST 60.10.0450</t>
  </si>
  <si>
    <t>ST 60.10.0500</t>
  </si>
  <si>
    <t>ST 60.10.0550</t>
  </si>
  <si>
    <t>ST 60.10.0600</t>
  </si>
  <si>
    <t>ST 60.10.0650</t>
  </si>
  <si>
    <t>ST 60.10.0700</t>
  </si>
  <si>
    <t>ST 60.10.0750</t>
  </si>
  <si>
    <t>ST 60.10.0800</t>
  </si>
  <si>
    <t>ST 60.10.0900</t>
  </si>
  <si>
    <t>ST 60.10.1000</t>
  </si>
  <si>
    <t>ST 60.10.1100</t>
  </si>
  <si>
    <t>ST 60.10.1200</t>
  </si>
  <si>
    <t>ST 60.10.2000</t>
  </si>
  <si>
    <t>ST 60.10.2050</t>
  </si>
  <si>
    <t>ST 60.10.2100</t>
  </si>
  <si>
    <t>ST 60.10.2150</t>
  </si>
  <si>
    <t>ST 60.10.2200</t>
  </si>
  <si>
    <t>ST 60.10.2250</t>
  </si>
  <si>
    <t>ST 60.10.2300</t>
  </si>
  <si>
    <t>ST 60.10.2350</t>
  </si>
  <si>
    <t>ST 60.10.2400</t>
  </si>
  <si>
    <t>ST 60.10.2450</t>
  </si>
  <si>
    <t>ST 60.10.2500</t>
  </si>
  <si>
    <t>ST 60.10.2550</t>
  </si>
  <si>
    <t>ST 60.10.2600</t>
  </si>
  <si>
    <t>ST 60.10.2650</t>
  </si>
  <si>
    <t>ST 60.15.0050</t>
  </si>
  <si>
    <t>ST 60.15.0100</t>
  </si>
  <si>
    <t>ST 60.15.0150</t>
  </si>
  <si>
    <t>ST 60.15.0200</t>
  </si>
  <si>
    <t>ST 60.15.0250</t>
  </si>
  <si>
    <t>ST 60.15.0500</t>
  </si>
  <si>
    <t>ST 60.15.0550</t>
  </si>
  <si>
    <t>ST 60.15.0600</t>
  </si>
  <si>
    <t>ST 60.15.0650</t>
  </si>
  <si>
    <t>ST 60.15.0700</t>
  </si>
  <si>
    <t>ST 60.20.0050</t>
  </si>
  <si>
    <t>ST 60.20.0100</t>
  </si>
  <si>
    <t>ST 60.20.0150</t>
  </si>
  <si>
    <t>ST 60.20.0200</t>
  </si>
  <si>
    <t>ST 60.20.0250</t>
  </si>
  <si>
    <t>ST 60.20.0300</t>
  </si>
  <si>
    <t>ST 60.20.0350</t>
  </si>
  <si>
    <t>ST 60.20.0400</t>
  </si>
  <si>
    <t>ST 60.20.0450</t>
  </si>
  <si>
    <t>ST 60.20.0500</t>
  </si>
  <si>
    <t>ST 60.20.0550</t>
  </si>
  <si>
    <t>ST 60.25.0050</t>
  </si>
  <si>
    <t>ST 60.25.0100</t>
  </si>
  <si>
    <t>ST 60.30.0050</t>
  </si>
  <si>
    <t>ST 60.30.0100</t>
  </si>
  <si>
    <t>ST 60.35.0100</t>
  </si>
  <si>
    <t>ST 60.40.0050</t>
  </si>
  <si>
    <t>ST 60.40.0100</t>
  </si>
  <si>
    <t>ST 60.40.0150</t>
  </si>
  <si>
    <t>ST 60.40.0250</t>
  </si>
  <si>
    <t>ST 60.40.0300</t>
  </si>
  <si>
    <t>ST 60.40.0350</t>
  </si>
  <si>
    <t>ST 60.40.0400</t>
  </si>
  <si>
    <t>ST 60.40.0450</t>
  </si>
  <si>
    <t>ST 60.40.0500</t>
  </si>
  <si>
    <t>ST 60.40.0543</t>
  </si>
  <si>
    <t>ST 60.40.0550</t>
  </si>
  <si>
    <t>ST 60.40.0600</t>
  </si>
  <si>
    <t>ST 60.40.0650</t>
  </si>
  <si>
    <t>ST 60.40.0700</t>
  </si>
  <si>
    <t>ST 60.40.0800</t>
  </si>
  <si>
    <t>ST 60.45.0100</t>
  </si>
  <si>
    <t>ST 60.45.0150</t>
  </si>
  <si>
    <t>ST 60.45.0200</t>
  </si>
  <si>
    <t>ST 60.50.0050</t>
  </si>
  <si>
    <t>ST 60.50.0100</t>
  </si>
  <si>
    <t>ST 60.50.0110</t>
  </si>
  <si>
    <t>ST 60.50.0116</t>
  </si>
  <si>
    <t>ST 60.50.0122</t>
  </si>
  <si>
    <t>ST 60.50.0128</t>
  </si>
  <si>
    <t>ST 60.50.0134</t>
  </si>
  <si>
    <t>ST 60.50.0140</t>
  </si>
  <si>
    <t>ST 60.50.0143</t>
  </si>
  <si>
    <t>ST 60.50.0146</t>
  </si>
  <si>
    <t>ST 60.50.0150</t>
  </si>
  <si>
    <t>ST 60.50.0200</t>
  </si>
  <si>
    <t>ST 60.60.0100</t>
  </si>
  <si>
    <t>ST 60.60.0200</t>
  </si>
  <si>
    <t>ST 60.60.0300</t>
  </si>
  <si>
    <t>ST 60.60.0400</t>
  </si>
  <si>
    <t>ST 60.60.0500</t>
  </si>
  <si>
    <t>ST 60.60.0600</t>
  </si>
  <si>
    <t>ST 65.05.0200</t>
  </si>
  <si>
    <t>ST 65.05.0250</t>
  </si>
  <si>
    <t>ST 65.05.0300</t>
  </si>
  <si>
    <t>ST 65.05.0350</t>
  </si>
  <si>
    <t>ST 65.05.0400</t>
  </si>
  <si>
    <t>ST 65.05.0450</t>
  </si>
  <si>
    <t>ST 65.05.0500</t>
  </si>
  <si>
    <t>ST 65.05.0550</t>
  </si>
  <si>
    <t>ST 65.05.0600</t>
  </si>
  <si>
    <t>ST 65.05.0610</t>
  </si>
  <si>
    <t>ST 65.05.0630</t>
  </si>
  <si>
    <t>ST 65.05.0636</t>
  </si>
  <si>
    <t>ST 65.05.0637</t>
  </si>
  <si>
    <t>ST 65.05.0638</t>
  </si>
  <si>
    <t>ST 65.05.0640</t>
  </si>
  <si>
    <t>ST 65.05.0650</t>
  </si>
  <si>
    <t>ST 65.05.0690</t>
  </si>
  <si>
    <t>ST 65.05.0700</t>
  </si>
  <si>
    <t>ST 65.05.0730</t>
  </si>
  <si>
    <t>ST 65.05.0750</t>
  </si>
  <si>
    <t>ST 65.05.0755</t>
  </si>
  <si>
    <t>ST 65.05.0760</t>
  </si>
  <si>
    <t>ST 65.05.0800</t>
  </si>
  <si>
    <t>ST 65.10.0050</t>
  </si>
  <si>
    <t>ST 65.10.0100</t>
  </si>
  <si>
    <t>ST 65.10.0150</t>
  </si>
  <si>
    <t>ST 65.10.0200</t>
  </si>
  <si>
    <t>ST 65.10.0250</t>
  </si>
  <si>
    <t>ST 65.10.0300</t>
  </si>
  <si>
    <t>ST 65.10.0350</t>
  </si>
  <si>
    <t>ST 65.10.0400</t>
  </si>
  <si>
    <t>ST 65.10.0450</t>
  </si>
  <si>
    <t>ST 65.15.0173</t>
  </si>
  <si>
    <t>ST 65.15.0176</t>
  </si>
  <si>
    <t>ST 65.15.0180</t>
  </si>
  <si>
    <t>ST 65.15.0186</t>
  </si>
  <si>
    <t>ST 65.15.0190</t>
  </si>
  <si>
    <t>ST 65.15.0196</t>
  </si>
  <si>
    <t>ST 65.15.0300</t>
  </si>
  <si>
    <t>ST 65.15.0340</t>
  </si>
  <si>
    <t>ST 65.15.1000</t>
  </si>
  <si>
    <t>ST 65.15.1200</t>
  </si>
  <si>
    <t>ST 65.20.0050</t>
  </si>
  <si>
    <t>ST 65.20.0100</t>
  </si>
  <si>
    <t>ST 70.05.0050</t>
  </si>
  <si>
    <t>ST 70.05.0100</t>
  </si>
  <si>
    <t>ST 70.05.0150</t>
  </si>
  <si>
    <t>ST 70.05.0200</t>
  </si>
  <si>
    <t>ST 70.05.0250</t>
  </si>
  <si>
    <t>ST 70.05.0300</t>
  </si>
  <si>
    <t>ST 70.05.0350</t>
  </si>
  <si>
    <t>ST 70.05.0400</t>
  </si>
  <si>
    <t>ST 70.10.0050</t>
  </si>
  <si>
    <t>ST 70.12.0100</t>
  </si>
  <si>
    <t>ST 70.15.0150</t>
  </si>
  <si>
    <t>ST 70.15.0200</t>
  </si>
  <si>
    <t>ST 70.20.0050</t>
  </si>
  <si>
    <t>ST 70.20.0100</t>
  </si>
  <si>
    <t>ST 70.20.0150</t>
  </si>
  <si>
    <t>ST 70.20.0200</t>
  </si>
  <si>
    <t>ST 70.20.0250</t>
  </si>
  <si>
    <t>ST 70.20.0300</t>
  </si>
  <si>
    <t>ST 70.20.0350</t>
  </si>
  <si>
    <t>ST 70.20.0400</t>
  </si>
  <si>
    <t>ST 70.20.0450</t>
  </si>
  <si>
    <t>ST 70.25.0050</t>
  </si>
  <si>
    <t>ST 70.25.0100</t>
  </si>
  <si>
    <t>ST 70.25.0200</t>
  </si>
  <si>
    <t>ST 70.25.0250</t>
  </si>
  <si>
    <t>ST 70.25.0300</t>
  </si>
  <si>
    <t>ST 75.05.0500</t>
  </si>
  <si>
    <t>ST 75.05.0550</t>
  </si>
  <si>
    <t>ST 75.05.0600</t>
  </si>
  <si>
    <t>ST 75.05.0650</t>
  </si>
  <si>
    <t>ST 75.05.0700</t>
  </si>
  <si>
    <t>ST 75.05.0750</t>
  </si>
  <si>
    <t>ST 75.10.0151</t>
  </si>
  <si>
    <t>ST 75.10.0201</t>
  </si>
  <si>
    <t>ST 75.10.0351</t>
  </si>
  <si>
    <t>ST 75.10.0401</t>
  </si>
  <si>
    <t>ST 75.10.0450</t>
  </si>
  <si>
    <t>ST 75.15.0050</t>
  </si>
  <si>
    <t>ST 75.15.0100</t>
  </si>
  <si>
    <t>ST 75.15.0150</t>
  </si>
  <si>
    <t>ST 75.15.0200</t>
  </si>
  <si>
    <t>ST 75.15.0250</t>
  </si>
  <si>
    <t>ST 75.15.0300</t>
  </si>
  <si>
    <t>ST 75.15.0350</t>
  </si>
  <si>
    <t>ST 75.15.0400</t>
  </si>
  <si>
    <t>ST 75.15.0450</t>
  </si>
  <si>
    <t>ST 75.15.0500</t>
  </si>
  <si>
    <t>ST 75.15.0550</t>
  </si>
  <si>
    <t>ST 75.15.0600</t>
  </si>
  <si>
    <t>ST 85.05.0050</t>
  </si>
  <si>
    <t>ST 85.05.0100</t>
  </si>
  <si>
    <t>ST 85.05.0150</t>
  </si>
  <si>
    <t>TC 05.05.0050</t>
  </si>
  <si>
    <t>TC 05.05.0100</t>
  </si>
  <si>
    <t>TC 05.05.0150</t>
  </si>
  <si>
    <t>TC 05.05.0200</t>
  </si>
  <si>
    <t>TC 05.05.0250</t>
  </si>
  <si>
    <t>TC 05.05.0300</t>
  </si>
  <si>
    <t>TC 05.05.0320</t>
  </si>
  <si>
    <t>TC 05.05.0350</t>
  </si>
  <si>
    <t>TC 05.05.0400</t>
  </si>
  <si>
    <t>TC 05.05.0450</t>
  </si>
  <si>
    <t>TC 05.05.0470</t>
  </si>
  <si>
    <t>TC 05.05.0500</t>
  </si>
  <si>
    <t>TC 05.05.0550</t>
  </si>
  <si>
    <t>TC 05.05.0600</t>
  </si>
  <si>
    <t>TC 05.05.0620</t>
  </si>
  <si>
    <t>TC 05.05.0650</t>
  </si>
  <si>
    <t>TC 05.05.0700</t>
  </si>
  <si>
    <t>TC 05.05.0750</t>
  </si>
  <si>
    <t>TC 05.05.0800</t>
  </si>
  <si>
    <t>TC 05.05.0850</t>
  </si>
  <si>
    <t>TC 05.05.0900</t>
  </si>
  <si>
    <t>TC 05.10.0050</t>
  </si>
  <si>
    <t>TC 05.10.0100</t>
  </si>
  <si>
    <t>TC 05.10.0500</t>
  </si>
  <si>
    <t>TC 05.15.0050</t>
  </si>
  <si>
    <t>TC 05.15.0100</t>
  </si>
  <si>
    <t>TC 10.05.0050</t>
  </si>
  <si>
    <t>TC 10.05.0100</t>
  </si>
  <si>
    <t>TC 10.05.0150</t>
  </si>
  <si>
    <t>TC 10.05.0200</t>
  </si>
  <si>
    <t>TC 10.05.0250</t>
  </si>
  <si>
    <t>TC 10.05.0300</t>
  </si>
  <si>
    <t>TC 10.05.0350</t>
  </si>
  <si>
    <t>TC 10.05.0400</t>
  </si>
  <si>
    <t>TC 10.05.0450</t>
  </si>
  <si>
    <t>TC 10.05.0500</t>
  </si>
  <si>
    <t>TC 10.05.0550</t>
  </si>
  <si>
    <t>TC 10.05.0600</t>
  </si>
  <si>
    <t>TC 10.05.0650</t>
  </si>
  <si>
    <t>TC 10.05.0700</t>
  </si>
  <si>
    <t>AD 05.05.0706</t>
  </si>
  <si>
    <t>AD 15.10.0100</t>
  </si>
  <si>
    <t>AD 15.10.0150</t>
  </si>
  <si>
    <t>AD 15.10.0350</t>
  </si>
  <si>
    <t>AD 15.15.0200</t>
  </si>
  <si>
    <t>AD 15.15.0300</t>
  </si>
  <si>
    <t>AD 15.15.0350</t>
  </si>
  <si>
    <t>AD 15.15.0550</t>
  </si>
  <si>
    <t>AD 15.15.0600</t>
  </si>
  <si>
    <t>AD 15.15.0650</t>
  </si>
  <si>
    <t>AD 15.15.0700</t>
  </si>
  <si>
    <t>AD 15.15.0770</t>
  </si>
  <si>
    <t>AD 15.15.0800</t>
  </si>
  <si>
    <t>AD 20.05.0100</t>
  </si>
  <si>
    <t>AD 20.05.0400</t>
  </si>
  <si>
    <t>AD 20.25.0050</t>
  </si>
  <si>
    <t>AD 20.25.0300</t>
  </si>
  <si>
    <t>AD 20.25.0400</t>
  </si>
  <si>
    <t>AD 25.05.0300</t>
  </si>
  <si>
    <t>AD 25.05.0450</t>
  </si>
  <si>
    <t>AD 25.05.0500</t>
  </si>
  <si>
    <t>AD 35.15.0050</t>
  </si>
  <si>
    <t>AD 35.15.0100</t>
  </si>
  <si>
    <t>AD 35.15.0150</t>
  </si>
  <si>
    <t>AD 35.15.0200</t>
  </si>
  <si>
    <t>AD 35.30.0050</t>
  </si>
  <si>
    <t>AD 35.30.0400</t>
  </si>
  <si>
    <t>AD 35.35.0050</t>
  </si>
  <si>
    <t>AD 35.35.0450</t>
  </si>
  <si>
    <t>AD 35.35.0500</t>
  </si>
  <si>
    <t>AD 40.05.0077</t>
  </si>
  <si>
    <t>AD 40.05.0119</t>
  </si>
  <si>
    <t>AD 40.05.0138</t>
  </si>
  <si>
    <t>AD 40.05.0149</t>
  </si>
  <si>
    <t>AD 40.05.0209</t>
  </si>
  <si>
    <t>AD 40.05.0218</t>
  </si>
  <si>
    <t>AL 05.05.0250</t>
  </si>
  <si>
    <t>AL 05.30.0050</t>
  </si>
  <si>
    <t>AL 05.30.0150</t>
  </si>
  <si>
    <t>AL 05.35.0050</t>
  </si>
  <si>
    <t>AL 10.05.0050</t>
  </si>
  <si>
    <t>AL 10.05.0100</t>
  </si>
  <si>
    <t>AL 10.05.1150</t>
  </si>
  <si>
    <t>AL 10.10.0050</t>
  </si>
  <si>
    <t>AL 10.10.0053</t>
  </si>
  <si>
    <t>AP 05.05.0153</t>
  </si>
  <si>
    <t>AP 05.10.0150</t>
  </si>
  <si>
    <t>AP 05.20.0206</t>
  </si>
  <si>
    <t>AP 05.20.0253</t>
  </si>
  <si>
    <t>AP 05.20.0306</t>
  </si>
  <si>
    <t>AP 05.20.0753</t>
  </si>
  <si>
    <t>AP 05.20.0850</t>
  </si>
  <si>
    <t>AP 05.20.0853</t>
  </si>
  <si>
    <t>AP 05.20.0871</t>
  </si>
  <si>
    <t>AP 10.05.0050</t>
  </si>
  <si>
    <t>AP 10.10.0053</t>
  </si>
  <si>
    <t>AP 10.30.0050</t>
  </si>
  <si>
    <t>AP 10.30.0059</t>
  </si>
  <si>
    <t>AP 40.05.0050</t>
  </si>
  <si>
    <t>AP 40.05.0100</t>
  </si>
  <si>
    <t>AP 40.05.0150</t>
  </si>
  <si>
    <t>AP 40.05.0200</t>
  </si>
  <si>
    <t>AP 50.05.0040</t>
  </si>
  <si>
    <t>AP 50.05.0153</t>
  </si>
  <si>
    <t>AP 50.05.0250</t>
  </si>
  <si>
    <t>AP 55.05.0050</t>
  </si>
  <si>
    <t>AP 55.05.0100</t>
  </si>
  <si>
    <t>AP 55.05.0150</t>
  </si>
  <si>
    <t>AP 99.99.0112</t>
  </si>
  <si>
    <t>AP 99.99.0115</t>
  </si>
  <si>
    <t>BP 05.05.0100</t>
  </si>
  <si>
    <t>BP 05.05.0103</t>
  </si>
  <si>
    <t>BP 05.05.0200</t>
  </si>
  <si>
    <t>BP 05.05.0250</t>
  </si>
  <si>
    <t>BP 05.05.0300</t>
  </si>
  <si>
    <t>BP 05.05.0400</t>
  </si>
  <si>
    <t>BP 10.05.0050</t>
  </si>
  <si>
    <t>BP 10.05.0100</t>
  </si>
  <si>
    <t>BP 10.05.0600</t>
  </si>
  <si>
    <t>BP 10.05.0700</t>
  </si>
  <si>
    <t>BP 10.05.0703</t>
  </si>
  <si>
    <t>BP 10.15.0050</t>
  </si>
  <si>
    <t>BP 10.20.0050</t>
  </si>
  <si>
    <t>BP 10.20.0100</t>
  </si>
  <si>
    <t>BP 10.20.0103</t>
  </si>
  <si>
    <t>BP 10.20.0300</t>
  </si>
  <si>
    <t>BP 10.25.0200</t>
  </si>
  <si>
    <t>BP 15.05.0060</t>
  </si>
  <si>
    <t>BP 20.10.0150</t>
  </si>
  <si>
    <t>BP 20.10.0250</t>
  </si>
  <si>
    <t>BP 20.15.0050</t>
  </si>
  <si>
    <t>BP 20.15.0056</t>
  </si>
  <si>
    <t>BP 20.15.0059</t>
  </si>
  <si>
    <t>BP 20.20.0050</t>
  </si>
  <si>
    <t>BP 20.25.0050</t>
  </si>
  <si>
    <t>CI 05.05.0150</t>
  </si>
  <si>
    <t>CI 05.10.0150</t>
  </si>
  <si>
    <t>CI 05.35.0050</t>
  </si>
  <si>
    <t>CI 05.37.0100</t>
  </si>
  <si>
    <t>CI 05.37.0150</t>
  </si>
  <si>
    <t>CI 05.37.0200</t>
  </si>
  <si>
    <t>CI 05.40.0400</t>
  </si>
  <si>
    <t>CI 05.40.0403</t>
  </si>
  <si>
    <t>CI 05.45.0156</t>
  </si>
  <si>
    <t>CI 05.45.0200</t>
  </si>
  <si>
    <t>CI 05.55.0050</t>
  </si>
  <si>
    <t>CI 05.55.0100</t>
  </si>
  <si>
    <t>CI 05.55.0150</t>
  </si>
  <si>
    <t>CI 05.60.0050</t>
  </si>
  <si>
    <t>CI 05.65.0050</t>
  </si>
  <si>
    <t>CI 10.05.0100</t>
  </si>
  <si>
    <t>CI 10.05.0121</t>
  </si>
  <si>
    <t>CI 10.05.0300</t>
  </si>
  <si>
    <t>CI 15.05.0450</t>
  </si>
  <si>
    <t>CI 15.05.0500</t>
  </si>
  <si>
    <t>CI 15.05.0750</t>
  </si>
  <si>
    <t>CI 20.05.0050</t>
  </si>
  <si>
    <t>CO 05.05.0050</t>
  </si>
  <si>
    <t>CO 05.05.0100</t>
  </si>
  <si>
    <t>CO 05.05.0150</t>
  </si>
  <si>
    <t>CO 05.05.0200</t>
  </si>
  <si>
    <t>CO 05.05.0400</t>
  </si>
  <si>
    <t>CO 05.05.0450</t>
  </si>
  <si>
    <t>CO 05.05.0500</t>
  </si>
  <si>
    <t>CO 05.05.0550</t>
  </si>
  <si>
    <t>CO 05.05.0600</t>
  </si>
  <si>
    <t>CO 05.05.0650</t>
  </si>
  <si>
    <t>CO 05.10.0100</t>
  </si>
  <si>
    <t>CO 05.10.0400</t>
  </si>
  <si>
    <t>CO 05.10.0450</t>
  </si>
  <si>
    <t>CO 05.10.0600</t>
  </si>
  <si>
    <t>DR 05.45.0050</t>
  </si>
  <si>
    <t>DR 05.45.0053</t>
  </si>
  <si>
    <t>DR 05.45.0056</t>
  </si>
  <si>
    <t>DR 05.45.0150</t>
  </si>
  <si>
    <t>DR 05.45.0200</t>
  </si>
  <si>
    <t>DR 05.45.0203</t>
  </si>
  <si>
    <t>DR 05.45.0206</t>
  </si>
  <si>
    <t>DR 05.45.0209</t>
  </si>
  <si>
    <t>DR 05.45.0212</t>
  </si>
  <si>
    <t>DR 10.05.0050</t>
  </si>
  <si>
    <t>DR 10.05.0053</t>
  </si>
  <si>
    <t>DR 10.05.0056</t>
  </si>
  <si>
    <t>DR 10.05.0059</t>
  </si>
  <si>
    <t>DR 10.05.0062</t>
  </si>
  <si>
    <t>DR 10.05.0065</t>
  </si>
  <si>
    <t>DR 10.15.0318</t>
  </si>
  <si>
    <t>DR 10.15.0569</t>
  </si>
  <si>
    <t>DR 20.10.0050</t>
  </si>
  <si>
    <t>DR 20.10.0053</t>
  </si>
  <si>
    <t>DR 20.10.0056</t>
  </si>
  <si>
    <t>DR 20.10.0065</t>
  </si>
  <si>
    <t>DR 20.10.0068</t>
  </si>
  <si>
    <t>DR 20.10.0072</t>
  </si>
  <si>
    <t>DR 20.15.0050</t>
  </si>
  <si>
    <t>DR 20.15.0053</t>
  </si>
  <si>
    <t>DR 20.15.0071</t>
  </si>
  <si>
    <t>DR 20.15.0200</t>
  </si>
  <si>
    <t>DR 20.15.0203</t>
  </si>
  <si>
    <t>DR 20.15.0209</t>
  </si>
  <si>
    <t>DR 30.10.0100</t>
  </si>
  <si>
    <t>DR 30.15.0050</t>
  </si>
  <si>
    <t>DR 30.15.0053</t>
  </si>
  <si>
    <t>DR 30.15.0100</t>
  </si>
  <si>
    <t>DR 30.15.0103</t>
  </si>
  <si>
    <t>DR 30.15.0200</t>
  </si>
  <si>
    <t>DR 30.20.0050</t>
  </si>
  <si>
    <t>DR 30.20.0053</t>
  </si>
  <si>
    <t>DR 30.20.0056</t>
  </si>
  <si>
    <t>DR 40.05.0050</t>
  </si>
  <si>
    <t>DR 40.15.0050</t>
  </si>
  <si>
    <t>DR 40.15.0100</t>
  </si>
  <si>
    <t>DR 55.05.0200</t>
  </si>
  <si>
    <t>DR 55.05.0209</t>
  </si>
  <si>
    <t>DR 55.05.0450</t>
  </si>
  <si>
    <t>DR 55.10.0100</t>
  </si>
  <si>
    <t>DR 55.10.0150</t>
  </si>
  <si>
    <t>DR 55.10.0200</t>
  </si>
  <si>
    <t>DR 60.10.0050</t>
  </si>
  <si>
    <t>DR 70.05.0050</t>
  </si>
  <si>
    <t>EQ 05.05.0056</t>
  </si>
  <si>
    <t>EQ 05.05.0103</t>
  </si>
  <si>
    <t>EQ 05.05.0150</t>
  </si>
  <si>
    <t>EQ 05.05.0200</t>
  </si>
  <si>
    <t>EQ 05.05.0300</t>
  </si>
  <si>
    <t>EQ 05.05.0350</t>
  </si>
  <si>
    <t>EQ 05.05.0403</t>
  </si>
  <si>
    <t>EQ 05.05.0406</t>
  </si>
  <si>
    <t>EQ 05.05.0418</t>
  </si>
  <si>
    <t>EQ 05.05.0421</t>
  </si>
  <si>
    <t>EQ 05.05.0453</t>
  </si>
  <si>
    <t>EQ 05.05.0456</t>
  </si>
  <si>
    <t>EQ 05.05.0500</t>
  </si>
  <si>
    <t>EQ 05.05.0603</t>
  </si>
  <si>
    <t>EQ 05.05.0606</t>
  </si>
  <si>
    <t>EQ 05.05.0618</t>
  </si>
  <si>
    <t>EQ 05.05.0621</t>
  </si>
  <si>
    <t>EQ 05.05.0650</t>
  </si>
  <si>
    <t>EQ 05.05.0653</t>
  </si>
  <si>
    <t>EQ 05.05.0700</t>
  </si>
  <si>
    <t>EQ 05.05.0715</t>
  </si>
  <si>
    <t>EQ 05.05.0730</t>
  </si>
  <si>
    <t>EQ 05.05.0800</t>
  </si>
  <si>
    <t>EQ 05.10.0050</t>
  </si>
  <si>
    <t>EQ 05.10.0053</t>
  </si>
  <si>
    <t>EQ 10.05.0200</t>
  </si>
  <si>
    <t>EQ 15.05.0212</t>
  </si>
  <si>
    <t>EQ 15.05.0400</t>
  </si>
  <si>
    <t>EQ 15.05.0450</t>
  </si>
  <si>
    <t>EQ 15.05.0461</t>
  </si>
  <si>
    <t>EQ 15.05.0500</t>
  </si>
  <si>
    <t>EQ 15.05.0562</t>
  </si>
  <si>
    <t>EQ 15.05.0574</t>
  </si>
  <si>
    <t>EQ 15.05.0600</t>
  </si>
  <si>
    <t>EQ 15.05.0612</t>
  </si>
  <si>
    <t>EQ 15.05.0650</t>
  </si>
  <si>
    <t>EQ 20.05.0150</t>
  </si>
  <si>
    <t>EQ 20.05.0203</t>
  </si>
  <si>
    <t>EQ 20.05.0206</t>
  </si>
  <si>
    <t>EQ 20.05.0215</t>
  </si>
  <si>
    <t>EQ 20.05.0300</t>
  </si>
  <si>
    <t>EQ 20.05.0350</t>
  </si>
  <si>
    <t>EQ 20.05.0356</t>
  </si>
  <si>
    <t>EQ 20.05.0403</t>
  </si>
  <si>
    <t>EQ 20.05.0406</t>
  </si>
  <si>
    <t>EQ 20.05.0453</t>
  </si>
  <si>
    <t>EQ 20.05.0456</t>
  </si>
  <si>
    <t>EQ 20.05.0462</t>
  </si>
  <si>
    <t>EQ 20.05.0500</t>
  </si>
  <si>
    <t>EQ 20.05.0506</t>
  </si>
  <si>
    <t>EQ 20.05.0553</t>
  </si>
  <si>
    <t>EQ 20.05.0556</t>
  </si>
  <si>
    <t>EQ 20.05.0603</t>
  </si>
  <si>
    <t>EQ 20.05.0606</t>
  </si>
  <si>
    <t>EQ 20.05.0700</t>
  </si>
  <si>
    <t>EQ 20.05.0750</t>
  </si>
  <si>
    <t>EQ 20.05.0756</t>
  </si>
  <si>
    <t>EQ 20.05.0775</t>
  </si>
  <si>
    <t>EQ 20.05.0800</t>
  </si>
  <si>
    <t>EQ 20.05.0850</t>
  </si>
  <si>
    <t>EQ 20.05.0862</t>
  </si>
  <si>
    <t>EQ 25.05.0050</t>
  </si>
  <si>
    <t>EQ 25.05.0100</t>
  </si>
  <si>
    <t>EQ 25.05.0150</t>
  </si>
  <si>
    <t>EQ 25.05.0200</t>
  </si>
  <si>
    <t>EQ 25.05.0203</t>
  </si>
  <si>
    <t>EQ 25.05.0250</t>
  </si>
  <si>
    <t>EQ 25.05.0300</t>
  </si>
  <si>
    <t>EQ 25.05.0303</t>
  </si>
  <si>
    <t>EQ 30.05.0100</t>
  </si>
  <si>
    <t>EQ 30.05.0150</t>
  </si>
  <si>
    <t>EQ 30.05.0300</t>
  </si>
  <si>
    <t>EQ 30.05.0550</t>
  </si>
  <si>
    <t>EQ 35.10.0200</t>
  </si>
  <si>
    <t>EQ 35.10.0300</t>
  </si>
  <si>
    <t>EQ 35.10.0350</t>
  </si>
  <si>
    <t>EQ 35.10.0500</t>
  </si>
  <si>
    <t>EQ 35.10.0600</t>
  </si>
  <si>
    <t>EQ 35.10.0650</t>
  </si>
  <si>
    <t>EQ 35.10.0700</t>
  </si>
  <si>
    <t>EQ 35.10.0750</t>
  </si>
  <si>
    <t>EQ 35.10.0800</t>
  </si>
  <si>
    <t>EQ 35.10.0850</t>
  </si>
  <si>
    <t>EQ 35.10.0900</t>
  </si>
  <si>
    <t>EQ 35.10.0950</t>
  </si>
  <si>
    <t>EQ 35.10.1000</t>
  </si>
  <si>
    <t>EQ 35.15.0250</t>
  </si>
  <si>
    <t>EQ 35.15.0350</t>
  </si>
  <si>
    <t>EQ 35.15.1000</t>
  </si>
  <si>
    <t>EQ 35.15.1200</t>
  </si>
  <si>
    <t>EQ 35.15.1250</t>
  </si>
  <si>
    <t>EQ 35.15.1400</t>
  </si>
  <si>
    <t>EQ 35.15.1700</t>
  </si>
  <si>
    <t>EQ 35.15.1800</t>
  </si>
  <si>
    <t>EQ 40.05.0250</t>
  </si>
  <si>
    <t>EQ 45.05.0206</t>
  </si>
  <si>
    <t>EQ 45.05.0600</t>
  </si>
  <si>
    <t>EQ 45.10.0050</t>
  </si>
  <si>
    <t>EQ 45.10.0100</t>
  </si>
  <si>
    <t>EQ 45.10.0150</t>
  </si>
  <si>
    <t>EQ 60.10.0100</t>
  </si>
  <si>
    <t>EQ 60.10.0200</t>
  </si>
  <si>
    <t>EQ 60.99.0300</t>
  </si>
  <si>
    <t>ES 05.05.0100</t>
  </si>
  <si>
    <t>ES 05.15.0150</t>
  </si>
  <si>
    <t>ES 05.15.0165</t>
  </si>
  <si>
    <t>ES 05.15.0171</t>
  </si>
  <si>
    <t>ES 05.25.0050</t>
  </si>
  <si>
    <t>ES 05.25.0100</t>
  </si>
  <si>
    <t>ES 05.25.0200</t>
  </si>
  <si>
    <t>ES 05.25.0300</t>
  </si>
  <si>
    <t>ES 05.25.0303</t>
  </si>
  <si>
    <t>ES 05.25.0306</t>
  </si>
  <si>
    <t>ES 05.25.0309</t>
  </si>
  <si>
    <t>ES 05.25.0350</t>
  </si>
  <si>
    <t>ES 05.25.0362</t>
  </si>
  <si>
    <t>ES 05.25.0450</t>
  </si>
  <si>
    <t>ES 05.25.0453</t>
  </si>
  <si>
    <t>ES 05.25.0456</t>
  </si>
  <si>
    <t>ES 05.25.0459</t>
  </si>
  <si>
    <t>ES 05.25.0462</t>
  </si>
  <si>
    <t>ES 05.25.0465</t>
  </si>
  <si>
    <t>ES 05.30.0150</t>
  </si>
  <si>
    <t>ES 05.30.0153</t>
  </si>
  <si>
    <t>ES 05.30.0300</t>
  </si>
  <si>
    <t>ES 05.30.0350</t>
  </si>
  <si>
    <t>ES 05.35.0150</t>
  </si>
  <si>
    <t>ES 05.99.0100</t>
  </si>
  <si>
    <t>ES 05.99.0150</t>
  </si>
  <si>
    <t>ES 05.99.0153</t>
  </si>
  <si>
    <t>ES 05.99.0200</t>
  </si>
  <si>
    <t>ES 05.99.0250</t>
  </si>
  <si>
    <t>ES 05.99.0450</t>
  </si>
  <si>
    <t>ES 05.99.0453</t>
  </si>
  <si>
    <t>ES 05.99.0456</t>
  </si>
  <si>
    <t>ES 10.10.0050</t>
  </si>
  <si>
    <t>ES 10.15.0656</t>
  </si>
  <si>
    <t>ES 10.20.0050</t>
  </si>
  <si>
    <t>ES 10.20.0253</t>
  </si>
  <si>
    <t>ES 10.30.0050</t>
  </si>
  <si>
    <t>ES 10.30.0056</t>
  </si>
  <si>
    <t>ES 10.30.0100</t>
  </si>
  <si>
    <t>ES 10.30.0103</t>
  </si>
  <si>
    <t>ES 10.30.0150</t>
  </si>
  <si>
    <t>ES 10.30.0153</t>
  </si>
  <si>
    <t>ES 10.30.0156</t>
  </si>
  <si>
    <t>ES 10.35.0100</t>
  </si>
  <si>
    <t>ES 10.99.0150</t>
  </si>
  <si>
    <t>ES 10.99.0200</t>
  </si>
  <si>
    <t>ES 10.99.0203</t>
  </si>
  <si>
    <t>ES 10.99.0250</t>
  </si>
  <si>
    <t>ES 10.99.0300</t>
  </si>
  <si>
    <t>ES 10.99.0350</t>
  </si>
  <si>
    <t>ES 10.99.0450</t>
  </si>
  <si>
    <t>ES 15.05.0050</t>
  </si>
  <si>
    <t>ES 15.05.0100</t>
  </si>
  <si>
    <t>ES 15.05.0200</t>
  </si>
  <si>
    <t>ES 15.10.0050</t>
  </si>
  <si>
    <t>ES 15.10.0100</t>
  </si>
  <si>
    <t>ES 15.10.0103</t>
  </si>
  <si>
    <t>ES 15.10.0200</t>
  </si>
  <si>
    <t>ES 15.10.0803</t>
  </si>
  <si>
    <t>ES 15.99.0100</t>
  </si>
  <si>
    <t>ES 20.05.0103</t>
  </si>
  <si>
    <t>ES 20.05.0150</t>
  </si>
  <si>
    <t>ES 20.05.0200</t>
  </si>
  <si>
    <t>ES 20.10.0259</t>
  </si>
  <si>
    <t>ES 20.10.0412</t>
  </si>
  <si>
    <t>ES 30.05.0050</t>
  </si>
  <si>
    <t>ES 45.05.0050</t>
  </si>
  <si>
    <t>ES 45.05.0100</t>
  </si>
  <si>
    <t>ES 45.05.0300</t>
  </si>
  <si>
    <t>ES 45.05.0303</t>
  </si>
  <si>
    <t>ES 45.05.0306</t>
  </si>
  <si>
    <t>ES 45.05.0309</t>
  </si>
  <si>
    <t>ES 45.10.0050</t>
  </si>
  <si>
    <t>ES 50.05.0050</t>
  </si>
  <si>
    <t>ES 50.05.0053</t>
  </si>
  <si>
    <t>ET 05.05.0100</t>
  </si>
  <si>
    <t>ET 05.05.0570</t>
  </si>
  <si>
    <t>ET 05.05.1015</t>
  </si>
  <si>
    <t>ET 05.10.0050</t>
  </si>
  <si>
    <t>ET 05.20.0050</t>
  </si>
  <si>
    <t>ET 05.25.0403</t>
  </si>
  <si>
    <t>ET 05.25.0703</t>
  </si>
  <si>
    <t>ET 05.30.0100</t>
  </si>
  <si>
    <t>ET 05.35.0050</t>
  </si>
  <si>
    <t>ET 05.65.0050</t>
  </si>
  <si>
    <t>ET 05.65.0150</t>
  </si>
  <si>
    <t>ET 05.70.0100</t>
  </si>
  <si>
    <t>ET 10.05.0150</t>
  </si>
  <si>
    <t>ET 10.05.0156</t>
  </si>
  <si>
    <t>ET 10.05.0165</t>
  </si>
  <si>
    <t>ET 15.10.0050</t>
  </si>
  <si>
    <t>ET 15.10.0500</t>
  </si>
  <si>
    <t>ET 15.15.0050</t>
  </si>
  <si>
    <t>ET 15.20.0050</t>
  </si>
  <si>
    <t>ET 20.10.0050</t>
  </si>
  <si>
    <t>ET 20.30.0250</t>
  </si>
  <si>
    <t>ET 25.05.0050</t>
  </si>
  <si>
    <t>ET 25.05.0150</t>
  </si>
  <si>
    <t>ET 25.05.0203</t>
  </si>
  <si>
    <t>ET 25.05.0450</t>
  </si>
  <si>
    <t>ET 25.05.0453</t>
  </si>
  <si>
    <t>ET 25.05.0456</t>
  </si>
  <si>
    <t>ET 35.05.0050</t>
  </si>
  <si>
    <t>ET 35.05.0053</t>
  </si>
  <si>
    <t>ET 35.05.0100</t>
  </si>
  <si>
    <t>ET 35.05.0103</t>
  </si>
  <si>
    <t>ET 35.05.0250</t>
  </si>
  <si>
    <t>ET 35.05.0300</t>
  </si>
  <si>
    <t>ET 35.13.0500</t>
  </si>
  <si>
    <t>ET 35.13.0550</t>
  </si>
  <si>
    <t>ET 35.13.0600</t>
  </si>
  <si>
    <t>ET 35.15.0100</t>
  </si>
  <si>
    <t>ET 35.15.0103</t>
  </si>
  <si>
    <t>ET 35.15.0150</t>
  </si>
  <si>
    <t>ET 35.15.0153</t>
  </si>
  <si>
    <t>ET 35.20.0050</t>
  </si>
  <si>
    <t>ET 40.05.0103</t>
  </si>
  <si>
    <t>ET 45.05.0050</t>
  </si>
  <si>
    <t>ET 50.05.0200</t>
  </si>
  <si>
    <t>ET 55.05.0156</t>
  </si>
  <si>
    <t>ET 55.10.0100</t>
  </si>
  <si>
    <t>ET 55.10.0150</t>
  </si>
  <si>
    <t>ET 55.15.0100</t>
  </si>
  <si>
    <t>ET 60.15.0050</t>
  </si>
  <si>
    <t>ET 65.05.0106</t>
  </si>
  <si>
    <t>ET 65.05.0153</t>
  </si>
  <si>
    <t>ET 75.05.0200</t>
  </si>
  <si>
    <t>ET 75.05.0203</t>
  </si>
  <si>
    <t>ET 75.05.0206</t>
  </si>
  <si>
    <t>ET 85.05.0050</t>
  </si>
  <si>
    <t>ET 85.05.0100</t>
  </si>
  <si>
    <t>ET 85.05.0150</t>
  </si>
  <si>
    <t>ET 99.99.0050</t>
  </si>
  <si>
    <t>FD 05.05.0050</t>
  </si>
  <si>
    <t>FD 05.05.0150</t>
  </si>
  <si>
    <t>FD 05.05.0200</t>
  </si>
  <si>
    <t>FD 05.10.0100</t>
  </si>
  <si>
    <t>FD 05.10.0150</t>
  </si>
  <si>
    <t>FD 05.15.0050</t>
  </si>
  <si>
    <t>FD 05.15.0100</t>
  </si>
  <si>
    <t>FD 05.20.0050</t>
  </si>
  <si>
    <t>FD 05.23.0050</t>
  </si>
  <si>
    <t>FD 05.40.0050</t>
  </si>
  <si>
    <t>FD 10.20.0050</t>
  </si>
  <si>
    <t>IP 05.25.0550</t>
  </si>
  <si>
    <t>IP 05.25.0556</t>
  </si>
  <si>
    <t>IP 05.25.0559</t>
  </si>
  <si>
    <t>IP 10.05.0203</t>
  </si>
  <si>
    <t>IP 10.10.0300</t>
  </si>
  <si>
    <t>IP 10.10.0400</t>
  </si>
  <si>
    <t>IP 15.40.0050</t>
  </si>
  <si>
    <t>IP 15.40.0200</t>
  </si>
  <si>
    <t>IP 15.40.0250</t>
  </si>
  <si>
    <t>IP 15.40.0512</t>
  </si>
  <si>
    <t>IP 20.05.0056</t>
  </si>
  <si>
    <t>IP 25.10.0050</t>
  </si>
  <si>
    <t>IP 25.10.0059</t>
  </si>
  <si>
    <t>IP 25.10.0200</t>
  </si>
  <si>
    <t>IP 30.05.0150</t>
  </si>
  <si>
    <t>IP 30.05.0200</t>
  </si>
  <si>
    <t>IP 30.05.0250</t>
  </si>
  <si>
    <t>IP 30.15.0400</t>
  </si>
  <si>
    <t>IP 30.20.0506</t>
  </si>
  <si>
    <t>IP 50.25.0056</t>
  </si>
  <si>
    <t>IT 05.10.0100</t>
  </si>
  <si>
    <t>IT 05.10.0103</t>
  </si>
  <si>
    <t>IT 05.10.0106</t>
  </si>
  <si>
    <t>IT 05.10.0109</t>
  </si>
  <si>
    <t>IT 05.10.0112</t>
  </si>
  <si>
    <t>IT 05.10.0115</t>
  </si>
  <si>
    <t>IT 05.10.0118</t>
  </si>
  <si>
    <t>IT 05.10.0121</t>
  </si>
  <si>
    <t>IT 05.10.0124</t>
  </si>
  <si>
    <t>IT 05.10.0150</t>
  </si>
  <si>
    <t>IT 05.10.0153</t>
  </si>
  <si>
    <t>IT 05.10.0156</t>
  </si>
  <si>
    <t>IT 05.10.0159</t>
  </si>
  <si>
    <t>IT 05.10.0162</t>
  </si>
  <si>
    <t>IT 05.10.0165</t>
  </si>
  <si>
    <t>IT 05.10.0168</t>
  </si>
  <si>
    <t>IT 05.20.0100</t>
  </si>
  <si>
    <t>IT 05.25.0053</t>
  </si>
  <si>
    <t>IT 05.30.0150</t>
  </si>
  <si>
    <t>IT 05.50.0050</t>
  </si>
  <si>
    <t>IT 05.50.0100</t>
  </si>
  <si>
    <t>IT 05.50.0150</t>
  </si>
  <si>
    <t>IT 05.55.0050</t>
  </si>
  <si>
    <t>IT 05.55.0053</t>
  </si>
  <si>
    <t>IT 05.55.0056</t>
  </si>
  <si>
    <t>IT 05.55.0059</t>
  </si>
  <si>
    <t>IT 05.55.0062</t>
  </si>
  <si>
    <t>IT 05.55.0065</t>
  </si>
  <si>
    <t>IT 05.55.0068</t>
  </si>
  <si>
    <t>IT 05.55.0071</t>
  </si>
  <si>
    <t>IT 05.55.0074</t>
  </si>
  <si>
    <t>IT 05.75.0050</t>
  </si>
  <si>
    <t>IT 05.75.0053</t>
  </si>
  <si>
    <t>IT 05.75.0056</t>
  </si>
  <si>
    <t>IT 05.75.0062</t>
  </si>
  <si>
    <t>IT 05.75.0100</t>
  </si>
  <si>
    <t>IT 10.15.0250</t>
  </si>
  <si>
    <t>IT 10.15.0500</t>
  </si>
  <si>
    <t>IT 10.20.0050</t>
  </si>
  <si>
    <t>IT 10.30.0109</t>
  </si>
  <si>
    <t>IT 10.30.0112</t>
  </si>
  <si>
    <t>IT 10.40.0053</t>
  </si>
  <si>
    <t>IT 10.40.0056</t>
  </si>
  <si>
    <t>IT 10.40.0059</t>
  </si>
  <si>
    <t>IT 10.40.0062</t>
  </si>
  <si>
    <t>IT 10.50.0050</t>
  </si>
  <si>
    <t>IT 10.50.0100</t>
  </si>
  <si>
    <t>IT 10.50.0150</t>
  </si>
  <si>
    <t>IT 15.05.0100</t>
  </si>
  <si>
    <t>IT 15.05.0106</t>
  </si>
  <si>
    <t>IT 15.05.0109</t>
  </si>
  <si>
    <t>IT 15.05.0115</t>
  </si>
  <si>
    <t>IT 15.05.0165</t>
  </si>
  <si>
    <t>IT 15.25.0050</t>
  </si>
  <si>
    <t>IT 15.25.0053</t>
  </si>
  <si>
    <t>IT 15.25.0100</t>
  </si>
  <si>
    <t>IT 15.25.0103</t>
  </si>
  <si>
    <t>IT 15.25.0150</t>
  </si>
  <si>
    <t>IT 15.35.0150</t>
  </si>
  <si>
    <t>IT 15.40.0050</t>
  </si>
  <si>
    <t>IT 15.40.0100</t>
  </si>
  <si>
    <t>IT 15.45.0200</t>
  </si>
  <si>
    <t>IT 15.50.0200</t>
  </si>
  <si>
    <t>IT 20.05.0150</t>
  </si>
  <si>
    <t>IT 20.05.0553</t>
  </si>
  <si>
    <t>IT 20.05.0650</t>
  </si>
  <si>
    <t>IT 20.05.0800</t>
  </si>
  <si>
    <t>IT 20.05.0853</t>
  </si>
  <si>
    <t>IT 20.05.0860</t>
  </si>
  <si>
    <t>IT 20.05.1000</t>
  </si>
  <si>
    <t>IT 20.05.1109</t>
  </si>
  <si>
    <t>IT 20.05.1153</t>
  </si>
  <si>
    <t>IT 20.05.1159</t>
  </si>
  <si>
    <t>IT 25.04.0050</t>
  </si>
  <si>
    <t>IT 25.04.0053</t>
  </si>
  <si>
    <t>IT 25.04.0056</t>
  </si>
  <si>
    <t>IT 25.04.0059</t>
  </si>
  <si>
    <t>IT 25.04.0062</t>
  </si>
  <si>
    <t>IT 25.04.0065</t>
  </si>
  <si>
    <t>IT 25.04.0068</t>
  </si>
  <si>
    <t>IT 25.04.0071</t>
  </si>
  <si>
    <t>IT 25.08.0050</t>
  </si>
  <si>
    <t>IT 25.08.0053</t>
  </si>
  <si>
    <t>IT 25.08.0056</t>
  </si>
  <si>
    <t>IT 25.10.0065</t>
  </si>
  <si>
    <t>IT 25.14.0053</t>
  </si>
  <si>
    <t>IT 25.14.0056</t>
  </si>
  <si>
    <t>IT 25.14.0059</t>
  </si>
  <si>
    <t>IT 25.14.0062</t>
  </si>
  <si>
    <t>IT 25.14.0068</t>
  </si>
  <si>
    <t>IT 25.14.0074</t>
  </si>
  <si>
    <t>IT 25.14.0077</t>
  </si>
  <si>
    <t>IT 25.14.0109</t>
  </si>
  <si>
    <t>IT 25.18.0050</t>
  </si>
  <si>
    <t>IT 25.18.0100</t>
  </si>
  <si>
    <t>IT 25.20.0150</t>
  </si>
  <si>
    <t>IT 25.22.0150</t>
  </si>
  <si>
    <t>IT 25.22.0500</t>
  </si>
  <si>
    <t>IT 25.24.0050</t>
  </si>
  <si>
    <t>IT 25.26.0050</t>
  </si>
  <si>
    <t>IT 25.26.0100</t>
  </si>
  <si>
    <t>IT 25.26.0103</t>
  </si>
  <si>
    <t>IT 25.26.0109</t>
  </si>
  <si>
    <t>IT 25.26.0118</t>
  </si>
  <si>
    <t>IT 25.26.0150</t>
  </si>
  <si>
    <t>IT 25.28.0100</t>
  </si>
  <si>
    <t>IT 25.32.0503</t>
  </si>
  <si>
    <t>IT 25.34.0077</t>
  </si>
  <si>
    <t>IT 25.34.0089</t>
  </si>
  <si>
    <t>IT 25.34.0092</t>
  </si>
  <si>
    <t>IT 25.34.0095</t>
  </si>
  <si>
    <t>IT 25.34.0098</t>
  </si>
  <si>
    <t>IT 25.34.0101</t>
  </si>
  <si>
    <t>IT 25.34.0379</t>
  </si>
  <si>
    <t>IT 25.34.0382</t>
  </si>
  <si>
    <t>IT 25.34.0388</t>
  </si>
  <si>
    <t>IT 25.38.0059</t>
  </si>
  <si>
    <t>IT 25.38.0071</t>
  </si>
  <si>
    <t>IT 25.38.0100</t>
  </si>
  <si>
    <t>IT 25.38.0103</t>
  </si>
  <si>
    <t>IT 25.38.0166</t>
  </si>
  <si>
    <t>IT 25.46.0200</t>
  </si>
  <si>
    <t>IT 25.46.0400</t>
  </si>
  <si>
    <t>IT 25.46.0403</t>
  </si>
  <si>
    <t>IT 25.46.0406</t>
  </si>
  <si>
    <t>IT 25.46.0409</t>
  </si>
  <si>
    <t>IT 25.46.0412</t>
  </si>
  <si>
    <t>IT 25.46.0415</t>
  </si>
  <si>
    <t>IT 25.46.0418</t>
  </si>
  <si>
    <t>IT 25.50.0450</t>
  </si>
  <si>
    <t>IT 25.50.0550</t>
  </si>
  <si>
    <t>IT 25.62.0200</t>
  </si>
  <si>
    <t>IT 25.62.0250</t>
  </si>
  <si>
    <t>IT 25.68.0300</t>
  </si>
  <si>
    <t>IT 25.70.0100</t>
  </si>
  <si>
    <t>IT 25.70.0103</t>
  </si>
  <si>
    <t>IT 25.70.0150</t>
  </si>
  <si>
    <t>IT 25.70.0350</t>
  </si>
  <si>
    <t>IT 25.72.0100</t>
  </si>
  <si>
    <t>IT 25.74.0059</t>
  </si>
  <si>
    <t>IT 25.74.0062</t>
  </si>
  <si>
    <t>IT 25.74.0065</t>
  </si>
  <si>
    <t>IT 25.74.0071</t>
  </si>
  <si>
    <t>IT 25.99.0250</t>
  </si>
  <si>
    <t>IT 30.05.0200</t>
  </si>
  <si>
    <t>IT 30.05.0203</t>
  </si>
  <si>
    <t>IT 30.05.0300</t>
  </si>
  <si>
    <t>IT 30.05.0550</t>
  </si>
  <si>
    <t>IT 30.15.0303</t>
  </si>
  <si>
    <t>IT 30.15.0450</t>
  </si>
  <si>
    <t>MP 15.10.0200</t>
  </si>
  <si>
    <t>MP 20.05.0100</t>
  </si>
  <si>
    <t>MP 20.05.0150</t>
  </si>
  <si>
    <t>MT 05.45.0150</t>
  </si>
  <si>
    <t>MT 15.15.0050</t>
  </si>
  <si>
    <t>PJ 05.10.0050</t>
  </si>
  <si>
    <t>PJ 05.10.0100</t>
  </si>
  <si>
    <t>PJ 10.05.0100</t>
  </si>
  <si>
    <t>PJ 15.05.0040</t>
  </si>
  <si>
    <t>PJ 15.05.0044</t>
  </si>
  <si>
    <t>PJ 15.05.0053</t>
  </si>
  <si>
    <t>PJ 15.05.0059</t>
  </si>
  <si>
    <t>PJ 15.05.0110</t>
  </si>
  <si>
    <t>PJ 15.05.0113</t>
  </si>
  <si>
    <t>PJ 15.05.0150</t>
  </si>
  <si>
    <t>PJ 15.05.0153</t>
  </si>
  <si>
    <t>PJ 15.10.0203</t>
  </si>
  <si>
    <t>PJ 15.15.0101</t>
  </si>
  <si>
    <t>PJ 15.15.0112</t>
  </si>
  <si>
    <t>PJ 15.15.0117</t>
  </si>
  <si>
    <t>PJ 15.15.0203</t>
  </si>
  <si>
    <t>PJ 15.15.0300</t>
  </si>
  <si>
    <t>PJ 20.05.0100</t>
  </si>
  <si>
    <t>PJ 20.05.0103</t>
  </si>
  <si>
    <t>PJ 20.05.0150</t>
  </si>
  <si>
    <t>PJ 20.05.0250</t>
  </si>
  <si>
    <t>PJ 20.05.0300</t>
  </si>
  <si>
    <t>PJ 20.05.0303</t>
  </si>
  <si>
    <t>PJ 20.05.0306</t>
  </si>
  <si>
    <t>PJ 20.05.0309</t>
  </si>
  <si>
    <t>PJ 20.05.0350</t>
  </si>
  <si>
    <t>PJ 20.05.0353</t>
  </si>
  <si>
    <t>PJ 20.05.0356</t>
  </si>
  <si>
    <t>PJ 20.05.0359</t>
  </si>
  <si>
    <t>PJ 20.05.0380</t>
  </si>
  <si>
    <t>PJ 20.05.0400</t>
  </si>
  <si>
    <t>PJ 20.05.0450</t>
  </si>
  <si>
    <t>PJ 20.05.0451</t>
  </si>
  <si>
    <t>PJ 20.05.0453</t>
  </si>
  <si>
    <t>PJ 20.05.0454</t>
  </si>
  <si>
    <t>PJ 20.05.0497</t>
  </si>
  <si>
    <t>PJ 20.05.0500</t>
  </si>
  <si>
    <t>PJ 20.05.0503</t>
  </si>
  <si>
    <t>PJ 20.05.0506</t>
  </si>
  <si>
    <t>PJ 20.05.0550</t>
  </si>
  <si>
    <t>PJ 20.05.0700</t>
  </si>
  <si>
    <t>PJ 20.05.0703</t>
  </si>
  <si>
    <t>PJ 20.05.0780</t>
  </si>
  <si>
    <t>PJ 20.05.0850</t>
  </si>
  <si>
    <t>PJ 20.05.0900</t>
  </si>
  <si>
    <t>PJ 20.05.0903</t>
  </si>
  <si>
    <t>PJ 20.05.0906</t>
  </si>
  <si>
    <t>PJ 20.05.0909</t>
  </si>
  <si>
    <t>PJ 20.10.0150</t>
  </si>
  <si>
    <t>PJ 20.10.0153</t>
  </si>
  <si>
    <t>PJ 20.10.0156</t>
  </si>
  <si>
    <t>PJ 20.10.0200</t>
  </si>
  <si>
    <t>PJ 20.10.0203</t>
  </si>
  <si>
    <t>PJ 20.10.0250</t>
  </si>
  <si>
    <t>PJ 20.10.0253</t>
  </si>
  <si>
    <t>PJ 20.10.0300</t>
  </si>
  <si>
    <t>PJ 20.10.0306</t>
  </si>
  <si>
    <t>PJ 25.05.0053</t>
  </si>
  <si>
    <t>PJ 25.05.0056</t>
  </si>
  <si>
    <t>PJ 25.10.0050</t>
  </si>
  <si>
    <t>PJ 25.10.0147</t>
  </si>
  <si>
    <t>PJ 25.10.0156</t>
  </si>
  <si>
    <t>PJ 25.10.0540</t>
  </si>
  <si>
    <t>PJ 25.10.0654</t>
  </si>
  <si>
    <t>PJ 25.10.0753</t>
  </si>
  <si>
    <t>PJ 25.10.0850</t>
  </si>
  <si>
    <t>PJ 25.10.0900</t>
  </si>
  <si>
    <t>PJ 25.15.0150</t>
  </si>
  <si>
    <t>PJ 25.15.0204</t>
  </si>
  <si>
    <t>PJ 25.20.0061</t>
  </si>
  <si>
    <t>PJ 25.20.0600</t>
  </si>
  <si>
    <t>PJ 25.25.0100</t>
  </si>
  <si>
    <t>PJ 25.25.0103</t>
  </si>
  <si>
    <t>PJ 25.25.0106</t>
  </si>
  <si>
    <t>PJ 25.30.0050</t>
  </si>
  <si>
    <t>PJ 25.30.0159</t>
  </si>
  <si>
    <t>PJ 25.30.0162</t>
  </si>
  <si>
    <t>PJ 25.30.0300</t>
  </si>
  <si>
    <t>PJ 25.30.0303</t>
  </si>
  <si>
    <t>PJ 25.30.0306</t>
  </si>
  <si>
    <t>PJ 25.30.0309</t>
  </si>
  <si>
    <t>PJ 25.30.0312</t>
  </si>
  <si>
    <t>PJ 25.30.0315</t>
  </si>
  <si>
    <t>PJ 25.30.0400</t>
  </si>
  <si>
    <t>PJ 25.30.0403</t>
  </si>
  <si>
    <t>PJ 25.30.0406</t>
  </si>
  <si>
    <t>PJ 25.30.0500</t>
  </si>
  <si>
    <t>PJ 25.30.0700</t>
  </si>
  <si>
    <t>PT 05.10.0050</t>
  </si>
  <si>
    <t>PT 05.15.0106</t>
  </si>
  <si>
    <t>PT 05.15.0109</t>
  </si>
  <si>
    <t>PT 05.15.0112</t>
  </si>
  <si>
    <t>PT 05.15.0153</t>
  </si>
  <si>
    <t>PT 05.20.0050</t>
  </si>
  <si>
    <t>PT 05.20.0200</t>
  </si>
  <si>
    <t>PT 05.25.0050</t>
  </si>
  <si>
    <t>PT 05.30.0050</t>
  </si>
  <si>
    <t>PT 05.30.0106</t>
  </si>
  <si>
    <t>RV 05.05.0100</t>
  </si>
  <si>
    <t>RV 05.05.0150</t>
  </si>
  <si>
    <t>RV 05.05.0250</t>
  </si>
  <si>
    <t>RV 05.10.0050</t>
  </si>
  <si>
    <t>RV 05.10.0053</t>
  </si>
  <si>
    <t>RV 05.10.0056</t>
  </si>
  <si>
    <t>RV 05.10.0059</t>
  </si>
  <si>
    <t>RV 05.10.0062</t>
  </si>
  <si>
    <t>RV 05.10.0065</t>
  </si>
  <si>
    <t>RV 05.10.0068</t>
  </si>
  <si>
    <t>RV 05.10.0071</t>
  </si>
  <si>
    <t>RV 05.10.0100</t>
  </si>
  <si>
    <t>RV 05.10.0150</t>
  </si>
  <si>
    <t>RV 05.10.0200</t>
  </si>
  <si>
    <t>RV 05.10.0203</t>
  </si>
  <si>
    <t>RV 05.10.0250</t>
  </si>
  <si>
    <t>RV 05.10.0306</t>
  </si>
  <si>
    <t>RV 05.10.0350</t>
  </si>
  <si>
    <t>RV 05.10.0353</t>
  </si>
  <si>
    <t>RV 05.10.0400</t>
  </si>
  <si>
    <t>RV 05.10.0403</t>
  </si>
  <si>
    <t>RV 05.10.0406</t>
  </si>
  <si>
    <t>RV 05.10.0409</t>
  </si>
  <si>
    <t>RV 05.10.0450</t>
  </si>
  <si>
    <t>RV 05.10.0453</t>
  </si>
  <si>
    <t>RV 05.10.0456</t>
  </si>
  <si>
    <t>RV 05.10.0459</t>
  </si>
  <si>
    <t>RV 10.05.0059</t>
  </si>
  <si>
    <t>RV 10.05.0100</t>
  </si>
  <si>
    <t>RV 10.05.0106</t>
  </si>
  <si>
    <t>RV 10.05.0112</t>
  </si>
  <si>
    <t>RV 10.05.0115</t>
  </si>
  <si>
    <t>RV 10.05.0153</t>
  </si>
  <si>
    <t>RV 10.05.0156</t>
  </si>
  <si>
    <t>RV 10.05.0162</t>
  </si>
  <si>
    <t>RV 10.05.0209</t>
  </si>
  <si>
    <t>RV 10.05.0212</t>
  </si>
  <si>
    <t>RV 10.05.0350</t>
  </si>
  <si>
    <t>RV 10.05.0353</t>
  </si>
  <si>
    <t>RV 10.05.0400</t>
  </si>
  <si>
    <t>RV 10.05.0550</t>
  </si>
  <si>
    <t>RV 10.05.0600</t>
  </si>
  <si>
    <t>RV 10.15.0200</t>
  </si>
  <si>
    <t>RV 10.15.0203</t>
  </si>
  <si>
    <t>RV 10.15.0250</t>
  </si>
  <si>
    <t>RV 10.15.0253</t>
  </si>
  <si>
    <t>RV 10.15.0300</t>
  </si>
  <si>
    <t>RV 10.15.0350</t>
  </si>
  <si>
    <t>RV 10.15.0400</t>
  </si>
  <si>
    <t>RV 10.15.0450</t>
  </si>
  <si>
    <t>RV 10.15.0500</t>
  </si>
  <si>
    <t>RV 10.20.0200</t>
  </si>
  <si>
    <t>RV 10.30.0100</t>
  </si>
  <si>
    <t>RV 10.30.0250</t>
  </si>
  <si>
    <t>RV 10.30.0256</t>
  </si>
  <si>
    <t>RV 10.30.0300</t>
  </si>
  <si>
    <t>RV 10.45.0050</t>
  </si>
  <si>
    <t>RV 10.45.0150</t>
  </si>
  <si>
    <t>RV 10.50.0150</t>
  </si>
  <si>
    <t>RV 10.50.0203</t>
  </si>
  <si>
    <t>RV 10.50.0209</t>
  </si>
  <si>
    <t>RV 10.50.0212</t>
  </si>
  <si>
    <t>RV 15.05.0201</t>
  </si>
  <si>
    <t>RV 15.05.0250</t>
  </si>
  <si>
    <t>RV 15.10.0050</t>
  </si>
  <si>
    <t>RV 15.15.0040</t>
  </si>
  <si>
    <t>RV 15.15.0050</t>
  </si>
  <si>
    <t>RV 15.15.0081</t>
  </si>
  <si>
    <t>RV 15.15.0150</t>
  </si>
  <si>
    <t>RV 15.15.0210</t>
  </si>
  <si>
    <t>RV 15.20.0100</t>
  </si>
  <si>
    <t>RV 15.20.0150</t>
  </si>
  <si>
    <t>RV 15.20.0300</t>
  </si>
  <si>
    <t>RV 15.20.0350</t>
  </si>
  <si>
    <t>RV 15.20.0353</t>
  </si>
  <si>
    <t>RV 15.20.0406</t>
  </si>
  <si>
    <t>RV 15.20.0409</t>
  </si>
  <si>
    <t>RV 15.20.0412</t>
  </si>
  <si>
    <t>RV 15.20.0450</t>
  </si>
  <si>
    <t>RV 15.20.0500</t>
  </si>
  <si>
    <t>RV 15.20.0503</t>
  </si>
  <si>
    <t>RV 15.20.0506</t>
  </si>
  <si>
    <t>RV 15.20.0650</t>
  </si>
  <si>
    <t>RV 15.20.0653</t>
  </si>
  <si>
    <t>RV 15.20.0700</t>
  </si>
  <si>
    <t>RV 15.25.0103</t>
  </si>
  <si>
    <t>RV 15.25.0250</t>
  </si>
  <si>
    <t>RV 15.30.0050</t>
  </si>
  <si>
    <t>RV 15.30.0053</t>
  </si>
  <si>
    <t>RV 15.38.0053</t>
  </si>
  <si>
    <t>RV 15.38.0200</t>
  </si>
  <si>
    <t>RV 15.38.0253</t>
  </si>
  <si>
    <t>RV 15.40.0103</t>
  </si>
  <si>
    <t>RV 15.40.0200</t>
  </si>
  <si>
    <t>RV 15.50.0050</t>
  </si>
  <si>
    <t>RV 15.50.0100</t>
  </si>
  <si>
    <t>RV 15.50.0150</t>
  </si>
  <si>
    <t>RV 15.55.0040</t>
  </si>
  <si>
    <t>RV 15.55.0053</t>
  </si>
  <si>
    <t>RV 15.60.0100</t>
  </si>
  <si>
    <t>RV 15.60.0200</t>
  </si>
  <si>
    <t>RV 15.70.0050</t>
  </si>
  <si>
    <t>RV 15.70.0150</t>
  </si>
  <si>
    <t>RV 15.75.0050</t>
  </si>
  <si>
    <t>RV 15.75.0100</t>
  </si>
  <si>
    <t>RV 15.85.0050</t>
  </si>
  <si>
    <t>RV 15.90.0103</t>
  </si>
  <si>
    <t>RV 15.90.0106</t>
  </si>
  <si>
    <t>RV 15.90.0109</t>
  </si>
  <si>
    <t>RV 15.90.0112</t>
  </si>
  <si>
    <t>RV 15.95.0050</t>
  </si>
  <si>
    <t>RV 15.95.0053</t>
  </si>
  <si>
    <t>RV 20.05.0150</t>
  </si>
  <si>
    <t>RV 25.05.0050</t>
  </si>
  <si>
    <t>RV 25.10.0050</t>
  </si>
  <si>
    <t>RV 25.10.0053</t>
  </si>
  <si>
    <t>RV 25.10.0100</t>
  </si>
  <si>
    <t>RV 25.10.0150</t>
  </si>
  <si>
    <t>RV 25.10.0250</t>
  </si>
  <si>
    <t>RV 30.05.0025</t>
  </si>
  <si>
    <t>RV 30.05.0100</t>
  </si>
  <si>
    <t>SC 05.05.0700</t>
  </si>
  <si>
    <t>SC 05.05.0750</t>
  </si>
  <si>
    <t>SC 05.05.0800</t>
  </si>
  <si>
    <t>SC 05.05.3100</t>
  </si>
  <si>
    <t>SC 05.15.0050</t>
  </si>
  <si>
    <t>SC 05.15.0100</t>
  </si>
  <si>
    <t>SC 05.15.0150</t>
  </si>
  <si>
    <t>SC 05.15.0200</t>
  </si>
  <si>
    <t>SC 15.10.0050</t>
  </si>
  <si>
    <t>SC 30.10.0100</t>
  </si>
  <si>
    <t>SC 30.10.0150</t>
  </si>
  <si>
    <t>SC 30.10.0200</t>
  </si>
  <si>
    <t>SC 30.10.0250</t>
  </si>
  <si>
    <t>SC 35.05.0040</t>
  </si>
  <si>
    <t>SC 35.05.0100</t>
  </si>
  <si>
    <t>SC 35.15.0450</t>
  </si>
  <si>
    <t>SC 35.15.0500</t>
  </si>
  <si>
    <t>SC 40.05.0250</t>
  </si>
  <si>
    <t>SC 40.05.0300</t>
  </si>
  <si>
    <t>SC 45.15.0100</t>
  </si>
  <si>
    <t>SC 45.15.0150</t>
  </si>
  <si>
    <t>SE 10.05.0050</t>
  </si>
  <si>
    <t>SE 10.05.0100</t>
  </si>
  <si>
    <t>SE 10.10.0050</t>
  </si>
  <si>
    <t>SE 10.15.0100</t>
  </si>
  <si>
    <t>SE 10.15.0300</t>
  </si>
  <si>
    <t>SE 20.05.0500</t>
  </si>
  <si>
    <t>SE 20.05.0550</t>
  </si>
  <si>
    <t>SE 20.10.0050</t>
  </si>
  <si>
    <t>SE 20.10.0100</t>
  </si>
  <si>
    <t>SE 20.10.0156</t>
  </si>
  <si>
    <t>SE 20.10.0256</t>
  </si>
  <si>
    <t>SE 20.10.0306</t>
  </si>
  <si>
    <t>SE 20.10.0406</t>
  </si>
  <si>
    <t>SE 20.10.0456</t>
  </si>
  <si>
    <t>SE 20.10.0506</t>
  </si>
  <si>
    <t>SE 20.10.0556</t>
  </si>
  <si>
    <t>SE 20.10.0606</t>
  </si>
  <si>
    <t>SE 20.10.0650</t>
  </si>
  <si>
    <t>SE 20.10.0700</t>
  </si>
  <si>
    <t>SE 20.10.0750</t>
  </si>
  <si>
    <t>SE 20.10.1050</t>
  </si>
  <si>
    <t>SE 20.10.1350</t>
  </si>
  <si>
    <t>SE 20.10.1375</t>
  </si>
  <si>
    <t>SE 20.10.1400</t>
  </si>
  <si>
    <t>SE 20.10.1450</t>
  </si>
  <si>
    <t>SE 20.10.1500</t>
  </si>
  <si>
    <t>SE 20.10.2050</t>
  </si>
  <si>
    <t>SE 20.10.2100</t>
  </si>
  <si>
    <t>SE 20.10.2150</t>
  </si>
  <si>
    <t>SE 20.10.2200</t>
  </si>
  <si>
    <t>SE 20.10.2250</t>
  </si>
  <si>
    <t>SE 20.10.2300</t>
  </si>
  <si>
    <t>SE 20.10.2400</t>
  </si>
  <si>
    <t>SE 20.10.2450</t>
  </si>
  <si>
    <t>SE 20.10.2500</t>
  </si>
  <si>
    <t>SE 20.15.0050</t>
  </si>
  <si>
    <t>SE 20.20.0050</t>
  </si>
  <si>
    <t>SE 20.20.0100</t>
  </si>
  <si>
    <t>SE 20.20.0150</t>
  </si>
  <si>
    <t>SE 20.20.0200</t>
  </si>
  <si>
    <t>SE 20.20.0300</t>
  </si>
  <si>
    <t>SE 20.20.0350</t>
  </si>
  <si>
    <t>SE 20.20.0400</t>
  </si>
  <si>
    <t>SE 25.05.0050</t>
  </si>
  <si>
    <t>SE 25.05.0100</t>
  </si>
  <si>
    <t>SE 25.10.0050</t>
  </si>
  <si>
    <t>SE 25.10.0100</t>
  </si>
  <si>
    <t>SE 25.10.0150</t>
  </si>
  <si>
    <t>SE 25.10.0250</t>
  </si>
  <si>
    <t>SE 25.10.0350</t>
  </si>
  <si>
    <t>SE 25.10.0400</t>
  </si>
  <si>
    <t>SE 25.10.0450</t>
  </si>
  <si>
    <t>SE 25.10.0500</t>
  </si>
  <si>
    <t>SE 25.10.0550</t>
  </si>
  <si>
    <t>SE 25.10.0600</t>
  </si>
  <si>
    <t>SE 25.10.0650</t>
  </si>
  <si>
    <t>SE 25.10.0700</t>
  </si>
  <si>
    <t>SE 25.10.0750</t>
  </si>
  <si>
    <t>SE 25.10.0800</t>
  </si>
  <si>
    <t>SE 25.10.0850</t>
  </si>
  <si>
    <t>SE 25.15.0050</t>
  </si>
  <si>
    <t>SE 25.15.0100</t>
  </si>
  <si>
    <t>SE 25.15.0150</t>
  </si>
  <si>
    <t>SE 25.15.0200</t>
  </si>
  <si>
    <t>SE 25.15.0250</t>
  </si>
  <si>
    <t>SE 25.15.0300</t>
  </si>
  <si>
    <t>SE 25.15.0350</t>
  </si>
  <si>
    <t>SE 25.15.0400</t>
  </si>
  <si>
    <t>SE 25.15.0450</t>
  </si>
  <si>
    <t>SE 25.20.0050</t>
  </si>
  <si>
    <t>SE 25.20.0100</t>
  </si>
  <si>
    <t>SE 25.20.0150</t>
  </si>
  <si>
    <t>SE 25.20.0200</t>
  </si>
  <si>
    <t>SE 25.20.0250</t>
  </si>
  <si>
    <t>SE 25.20.0300</t>
  </si>
  <si>
    <t>SE 25.20.0350</t>
  </si>
  <si>
    <t>SE 25.20.0400</t>
  </si>
  <si>
    <t>SE 25.20.0450</t>
  </si>
  <si>
    <t>SE 25.25.0050</t>
  </si>
  <si>
    <t>SE 25.25.0100</t>
  </si>
  <si>
    <t>SE 25.25.0150</t>
  </si>
  <si>
    <t>SE 25.25.0200</t>
  </si>
  <si>
    <t>SE 25.25.0250</t>
  </si>
  <si>
    <t>SE 25.25.0300</t>
  </si>
  <si>
    <t>SE 25.25.0350</t>
  </si>
  <si>
    <t>SE 25.25.0400</t>
  </si>
  <si>
    <t>SE 25.25.0450</t>
  </si>
  <si>
    <t>SE 25.30.0050</t>
  </si>
  <si>
    <t>SE 25.30.0100</t>
  </si>
  <si>
    <t>SE 25.30.0150</t>
  </si>
  <si>
    <t>SE 25.30.0200</t>
  </si>
  <si>
    <t>SE 25.30.0250</t>
  </si>
  <si>
    <t>SE 25.30.0300</t>
  </si>
  <si>
    <t>SE 25.35.0050</t>
  </si>
  <si>
    <t>SE 25.35.0100</t>
  </si>
  <si>
    <t>SE 25.35.0150</t>
  </si>
  <si>
    <t>SE 25.35.0200</t>
  </si>
  <si>
    <t>SE 25.35.0250</t>
  </si>
  <si>
    <t>SE 25.35.0300</t>
  </si>
  <si>
    <t>SE 25.40.0050</t>
  </si>
  <si>
    <t>SE 25.40.0100</t>
  </si>
  <si>
    <t>SE 25.40.0150</t>
  </si>
  <si>
    <t>SE 25.40.0200</t>
  </si>
  <si>
    <t>SE 25.40.0250</t>
  </si>
  <si>
    <t>SE 25.40.0300</t>
  </si>
  <si>
    <t>SE 25.40.0350</t>
  </si>
  <si>
    <t>SE 25.40.0400</t>
  </si>
  <si>
    <t>SE 25.40.0450</t>
  </si>
  <si>
    <t>SE 25.40.0500</t>
  </si>
  <si>
    <t>SE 25.40.0550</t>
  </si>
  <si>
    <t>SE 25.45.0050</t>
  </si>
  <si>
    <t>SE 25.45.0100</t>
  </si>
  <si>
    <t>SE 25.45.0150</t>
  </si>
  <si>
    <t>SE 25.45.0200</t>
  </si>
  <si>
    <t>SE 25.45.0250</t>
  </si>
  <si>
    <t>SE 25.45.0300</t>
  </si>
  <si>
    <t>SE 25.45.0350</t>
  </si>
  <si>
    <t>SE 25.45.0400</t>
  </si>
  <si>
    <t>SE 25.45.0450</t>
  </si>
  <si>
    <t>SE 25.50.0050</t>
  </si>
  <si>
    <t>SE 25.50.0100</t>
  </si>
  <si>
    <t>SE 25.50.0150</t>
  </si>
  <si>
    <t>SE 25.50.0200</t>
  </si>
  <si>
    <t>SE 25.50.0250</t>
  </si>
  <si>
    <t>SE 25.50.0300</t>
  </si>
  <si>
    <t>SE 25.50.0350</t>
  </si>
  <si>
    <t>SE 25.50.0400</t>
  </si>
  <si>
    <t>SE 25.50.0450</t>
  </si>
  <si>
    <t>SE 25.55.0050</t>
  </si>
  <si>
    <t>SE 25.55.0100</t>
  </si>
  <si>
    <t>SE 25.55.0150</t>
  </si>
  <si>
    <t>SE 25.55.0200</t>
  </si>
  <si>
    <t>SE 25.55.0250</t>
  </si>
  <si>
    <t>SE 25.55.0300</t>
  </si>
  <si>
    <t>SE 25.55.0350</t>
  </si>
  <si>
    <t>SE 25.55.0400</t>
  </si>
  <si>
    <t>SE 25.55.0450</t>
  </si>
  <si>
    <t>SE 25.60.0050</t>
  </si>
  <si>
    <t>SE 25.60.0100</t>
  </si>
  <si>
    <t>SE 25.60.0150</t>
  </si>
  <si>
    <t>SE 25.60.0200</t>
  </si>
  <si>
    <t>SE 25.60.0250</t>
  </si>
  <si>
    <t>SE 25.60.0300</t>
  </si>
  <si>
    <t>SE 25.60.0350</t>
  </si>
  <si>
    <t>SE 25.60.0400</t>
  </si>
  <si>
    <t>SE 25.60.0450</t>
  </si>
  <si>
    <t>SE 25.60.0500</t>
  </si>
  <si>
    <t>SE 25.60.0550</t>
  </si>
  <si>
    <t>SE 25.65.0050</t>
  </si>
  <si>
    <t>SE 25.65.0100</t>
  </si>
  <si>
    <t>SE 25.65.0150</t>
  </si>
  <si>
    <t>SE 25.65.0200</t>
  </si>
  <si>
    <t>SE 25.65.0250</t>
  </si>
  <si>
    <t>SE 25.65.0300</t>
  </si>
  <si>
    <t>SE 25.65.0350</t>
  </si>
  <si>
    <t>SE 25.65.0400</t>
  </si>
  <si>
    <t>SE 25.65.0450</t>
  </si>
  <si>
    <t>SE 25.65.0500</t>
  </si>
  <si>
    <t>SE 25.65.0550</t>
  </si>
  <si>
    <t>SE 25.65.0600</t>
  </si>
  <si>
    <t>SE 25.65.0650</t>
  </si>
  <si>
    <t>SE 25.65.0700</t>
  </si>
  <si>
    <t>SE 25.70.0050</t>
  </si>
  <si>
    <t>SE 25.70.0100</t>
  </si>
  <si>
    <t>SE 25.70.0150</t>
  </si>
  <si>
    <t>SE 25.70.0200</t>
  </si>
  <si>
    <t>SE 25.70.0250</t>
  </si>
  <si>
    <t>SE 25.70.0300</t>
  </si>
  <si>
    <t>SE 25.70.0350</t>
  </si>
  <si>
    <t>SE 25.70.0400</t>
  </si>
  <si>
    <t>SE 25.70.0450</t>
  </si>
  <si>
    <t>SE 25.70.0500</t>
  </si>
  <si>
    <t>SE 25.70.0550</t>
  </si>
  <si>
    <t>SE 25.70.0600</t>
  </si>
  <si>
    <t>SE 25.70.0650</t>
  </si>
  <si>
    <t>SE 25.70.0700</t>
  </si>
  <si>
    <t>SE 25.70.1100</t>
  </si>
  <si>
    <t>SE 25.75.0050</t>
  </si>
  <si>
    <t>SE 25.80.0050</t>
  </si>
  <si>
    <t>SE 25.85.0100</t>
  </si>
  <si>
    <t>SE 25.85.0150</t>
  </si>
  <si>
    <t>SE 25.95.0050</t>
  </si>
  <si>
    <t>SE 35.05.0250</t>
  </si>
  <si>
    <t>SE 99.99.0050</t>
  </si>
  <si>
    <t>SE 99.99.0100</t>
  </si>
  <si>
    <t>ST 50.05.0050</t>
  </si>
  <si>
    <t>ST 50.05.0100</t>
  </si>
  <si>
    <t>ST 55.05.0050</t>
  </si>
  <si>
    <t>ST 55.05.0100</t>
  </si>
  <si>
    <t>ST 55.05.0200</t>
  </si>
  <si>
    <t>ST 60.40.0200</t>
  </si>
  <si>
    <t>ST 60.45.0050</t>
  </si>
  <si>
    <t>ST 65.15.0050</t>
  </si>
  <si>
    <t>ST 65.15.0100</t>
  </si>
  <si>
    <t>ST 65.15.0150</t>
  </si>
  <si>
    <t>ST 65.15.0170</t>
  </si>
  <si>
    <t>ST 65.15.0200</t>
  </si>
  <si>
    <t>ST 65.15.0250</t>
  </si>
  <si>
    <t>ST 65.15.0350</t>
  </si>
  <si>
    <t>ST 70.15.0050</t>
  </si>
  <si>
    <t>ST 70.15.0100</t>
  </si>
  <si>
    <t>ST 75.05.0050</t>
  </si>
  <si>
    <t>ST 75.05.0100</t>
  </si>
  <si>
    <t>ST 75.05.0150</t>
  </si>
  <si>
    <t>ST 75.05.0200</t>
  </si>
  <si>
    <t>ST 75.05.0250</t>
  </si>
  <si>
    <t>ST 75.05.0300</t>
  </si>
  <si>
    <t>ST 75.05.0350</t>
  </si>
  <si>
    <t>ST 75.05.0400</t>
  </si>
  <si>
    <t>ST 75.05.0450</t>
  </si>
  <si>
    <t>ST 80.05.0050</t>
  </si>
  <si>
    <t>ST 80.05.0100</t>
  </si>
  <si>
    <t>TC 05.10.0150</t>
  </si>
  <si>
    <t>AD 05.05.0650</t>
  </si>
  <si>
    <t>AD 15.15.0100</t>
  </si>
  <si>
    <t>AD 15.15.0150</t>
  </si>
  <si>
    <t>AD 15.15.0250</t>
  </si>
  <si>
    <t>AD 15.15.0401</t>
  </si>
  <si>
    <t>AD 15.15.0750</t>
  </si>
  <si>
    <t>AD 20.05.0050</t>
  </si>
  <si>
    <t>AD 20.05.0200</t>
  </si>
  <si>
    <t>AD 20.05.0250</t>
  </si>
  <si>
    <t>AD 30.05.0050</t>
  </si>
  <si>
    <t>BP 05.05.0450</t>
  </si>
  <si>
    <t>BP 05.10.0100</t>
  </si>
  <si>
    <t>BP 05.10.0500</t>
  </si>
  <si>
    <t>BP 10.05.0400</t>
  </si>
  <si>
    <t>BP 10.05.0653</t>
  </si>
  <si>
    <t>BP 10.10.0050</t>
  </si>
  <si>
    <t>BP 15.05.0100</t>
  </si>
  <si>
    <t>BP 20.10.0050</t>
  </si>
  <si>
    <t>BP 20.10.0053</t>
  </si>
  <si>
    <t>BP 20.10.0100</t>
  </si>
  <si>
    <t>BP 20.10.0200</t>
  </si>
  <si>
    <t>BP 20.15.0053</t>
  </si>
  <si>
    <t>BP 20.20.0053</t>
  </si>
  <si>
    <t>CI 15.05.0200</t>
  </si>
  <si>
    <t>CI 15.05.0850</t>
  </si>
  <si>
    <t>CO 05.05.0350</t>
  </si>
  <si>
    <t>DR 20.10.0059</t>
  </si>
  <si>
    <t>DR 20.15.0056</t>
  </si>
  <si>
    <t>DR 20.15.0059</t>
  </si>
  <si>
    <t>DR 20.15.0062</t>
  </si>
  <si>
    <t>DR 20.15.0065</t>
  </si>
  <si>
    <t>DR 20.15.0068</t>
  </si>
  <si>
    <t>DR 20.15.0074</t>
  </si>
  <si>
    <t>DR 20.15.0077</t>
  </si>
  <si>
    <t>DR 20.15.0080</t>
  </si>
  <si>
    <t>DR 20.15.0083</t>
  </si>
  <si>
    <t>DR 20.15.0086</t>
  </si>
  <si>
    <t>DR 20.15.0089</t>
  </si>
  <si>
    <t>DR 20.15.0092</t>
  </si>
  <si>
    <t>DR 20.15.0095</t>
  </si>
  <si>
    <t>DR 20.15.0098</t>
  </si>
  <si>
    <t>DR 20.15.0101</t>
  </si>
  <si>
    <t>DR 35.05.0300</t>
  </si>
  <si>
    <t>DR 55.05.0506</t>
  </si>
  <si>
    <t>DR 55.05.0509</t>
  </si>
  <si>
    <t>DR 55.05.0512</t>
  </si>
  <si>
    <t>EQ 05.05.0053</t>
  </si>
  <si>
    <t>EQ 05.05.0100</t>
  </si>
  <si>
    <t>EQ 05.05.0112</t>
  </si>
  <si>
    <t>EQ 05.05.0250</t>
  </si>
  <si>
    <t>EQ 05.05.0312</t>
  </si>
  <si>
    <t>EQ 05.05.0509</t>
  </si>
  <si>
    <t>EQ 05.05.0600</t>
  </si>
  <si>
    <t>EQ 05.05.0615</t>
  </si>
  <si>
    <t>EQ 15.05.0300</t>
  </si>
  <si>
    <t>EQ 15.05.0303</t>
  </si>
  <si>
    <t>EQ 15.05.0306</t>
  </si>
  <si>
    <t>EQ 20.05.0200</t>
  </si>
  <si>
    <t>EQ 20.05.0256</t>
  </si>
  <si>
    <t>EQ 20.05.0400</t>
  </si>
  <si>
    <t>EQ 20.05.0450</t>
  </si>
  <si>
    <t>EQ 20.05.0550</t>
  </si>
  <si>
    <t>EQ 20.05.0600</t>
  </si>
  <si>
    <t>EQ 20.05.0762</t>
  </si>
  <si>
    <t>EQ 40.05.0150</t>
  </si>
  <si>
    <t>EQ 40.05.0153</t>
  </si>
  <si>
    <t>EQ 40.05.0200</t>
  </si>
  <si>
    <t>EQ 45.05.0100</t>
  </si>
  <si>
    <t>EQ 45.05.0150</t>
  </si>
  <si>
    <t>ES 05.15.0100</t>
  </si>
  <si>
    <t>ES 05.15.0177</t>
  </si>
  <si>
    <t>ES 05.30.0450</t>
  </si>
  <si>
    <t>ES 10.10.0103</t>
  </si>
  <si>
    <t>ES 10.10.0206</t>
  </si>
  <si>
    <t>ES 10.10.0215</t>
  </si>
  <si>
    <t>ES 10.99.0153</t>
  </si>
  <si>
    <t>ES 10.99.0550</t>
  </si>
  <si>
    <t>ET 05.05.0050</t>
  </si>
  <si>
    <t>ET 05.05.0200</t>
  </si>
  <si>
    <t>ET 05.05.0250</t>
  </si>
  <si>
    <t>ET 05.05.0350</t>
  </si>
  <si>
    <t>ET 05.05.0400</t>
  </si>
  <si>
    <t>ET 05.05.0500</t>
  </si>
  <si>
    <t>ET 05.60.0050</t>
  </si>
  <si>
    <t>ET 05.70.0050</t>
  </si>
  <si>
    <t>ET 15.05.0050</t>
  </si>
  <si>
    <t>ET 25.05.0170</t>
  </si>
  <si>
    <t>ET 25.05.0180</t>
  </si>
  <si>
    <t>ET 25.05.0200</t>
  </si>
  <si>
    <t>ET 35.05.0200</t>
  </si>
  <si>
    <t>ET 55.05.0100</t>
  </si>
  <si>
    <t>ET 55.05.0103</t>
  </si>
  <si>
    <t>ET 55.05.0150</t>
  </si>
  <si>
    <t>ET 55.05.0159</t>
  </si>
  <si>
    <t>ET 55.05.0165</t>
  </si>
  <si>
    <t>ET 55.05.0171</t>
  </si>
  <si>
    <t>ET 90.10.0500</t>
  </si>
  <si>
    <t>FD 05.10.0400</t>
  </si>
  <si>
    <t>FD 05.10.0500</t>
  </si>
  <si>
    <t>FD 05.25.0050</t>
  </si>
  <si>
    <t>FD 05.25.0150</t>
  </si>
  <si>
    <t>FD 05.25.0200</t>
  </si>
  <si>
    <t>FD 05.25.0250</t>
  </si>
  <si>
    <t>FD 05.25.0300</t>
  </si>
  <si>
    <t>FD 05.25.0350</t>
  </si>
  <si>
    <t>FD 05.40.0100</t>
  </si>
  <si>
    <t>FD 05.40.0150</t>
  </si>
  <si>
    <t>FD 05.40.0200</t>
  </si>
  <si>
    <t>IT 05.60.0050</t>
  </si>
  <si>
    <t>IT 05.60.0053</t>
  </si>
  <si>
    <t>IT 05.60.0056</t>
  </si>
  <si>
    <t>IT 05.60.0059</t>
  </si>
  <si>
    <t>IT 05.60.0062</t>
  </si>
  <si>
    <t>IT 05.60.0065</t>
  </si>
  <si>
    <t>IT 05.60.0068</t>
  </si>
  <si>
    <t>IT 05.60.0071</t>
  </si>
  <si>
    <t>IT 05.60.0074</t>
  </si>
  <si>
    <t>IT 10.15.0300</t>
  </si>
  <si>
    <t>IT 10.40.0050</t>
  </si>
  <si>
    <t>IT 15.05.0112</t>
  </si>
  <si>
    <t>IT 15.25.0056</t>
  </si>
  <si>
    <t>IT 15.35.0153</t>
  </si>
  <si>
    <t>IT 15.60.0103</t>
  </si>
  <si>
    <t>IT 25.50.0350</t>
  </si>
  <si>
    <t>IT 25.66.0150</t>
  </si>
  <si>
    <t>IT 25.66.0300</t>
  </si>
  <si>
    <t>IT 25.66.0500</t>
  </si>
  <si>
    <t>IT 35.05.0050</t>
  </si>
  <si>
    <t>MT 05.35.0050</t>
  </si>
  <si>
    <t>MT 05.35.0100</t>
  </si>
  <si>
    <t>PJ 15.05.0050</t>
  </si>
  <si>
    <t>PJ 15.05.0200</t>
  </si>
  <si>
    <t>PJ 15.15.0109</t>
  </si>
  <si>
    <t>PJ 15.15.0115</t>
  </si>
  <si>
    <t>PJ 15.15.0150</t>
  </si>
  <si>
    <t>PJ 25.05.0153</t>
  </si>
  <si>
    <t>PJ 25.10.0553</t>
  </si>
  <si>
    <t>PJ 25.10.1000</t>
  </si>
  <si>
    <t>PJ 25.15.0053</t>
  </si>
  <si>
    <t>PJ 25.25.0050</t>
  </si>
  <si>
    <t>PJ 99.99.0150</t>
  </si>
  <si>
    <t>PT 05.15.0050</t>
  </si>
  <si>
    <t>RV 10.05.0300</t>
  </si>
  <si>
    <t>RV 10.05.0650</t>
  </si>
  <si>
    <t>RV 10.15.0100</t>
  </si>
  <si>
    <t>RV 15.10.0100</t>
  </si>
  <si>
    <t>RV 15.15.0200</t>
  </si>
  <si>
    <t>RV 15.25.0200</t>
  </si>
  <si>
    <t>RV 15.25.0203</t>
  </si>
  <si>
    <t>RV 15.25.0206</t>
  </si>
  <si>
    <t>RV 30.05.0050</t>
  </si>
  <si>
    <t>SC 35.05.0050</t>
  </si>
  <si>
    <t>SE 20.10.2000</t>
  </si>
  <si>
    <t>SE 20.20.0250</t>
  </si>
  <si>
    <t>SE 35.05.0300</t>
  </si>
  <si>
    <t>SE 35.05.0350</t>
  </si>
  <si>
    <t>SE 35.05.0400</t>
  </si>
  <si>
    <t>SE 35.05.0450</t>
  </si>
  <si>
    <t>SE 35.05.0700</t>
  </si>
  <si>
    <t>SE 35.05.0800</t>
  </si>
  <si>
    <t>ST 80.05.0150</t>
  </si>
  <si>
    <t>AD 15.15.0050</t>
  </si>
  <si>
    <t>BP 10.10.0500</t>
  </si>
  <si>
    <t>EQ 05.05.0050</t>
  </si>
  <si>
    <t>EQ 05.05.0062</t>
  </si>
  <si>
    <t>EQ 05.05.0400</t>
  </si>
  <si>
    <t>EQ 05.05.0415</t>
  </si>
  <si>
    <t>EQ 05.05.0450</t>
  </si>
  <si>
    <t>EQ 20.05.0250</t>
  </si>
  <si>
    <t>ES 05.25.0650</t>
  </si>
  <si>
    <t>ES 05.30.0250</t>
  </si>
  <si>
    <t>ET 05.40.0050</t>
  </si>
  <si>
    <t>ET 05.40.0150</t>
  </si>
  <si>
    <t>ET 50.05.0050</t>
  </si>
  <si>
    <t>FD 05.25.0100</t>
  </si>
  <si>
    <t>FD 05.30.0050</t>
  </si>
  <si>
    <t>FD 15.05.0050</t>
  </si>
  <si>
    <t>PJ 15.15.0100</t>
  </si>
  <si>
    <t>PJ 15.15.0103</t>
  </si>
  <si>
    <t>PJ 15.15.0106</t>
  </si>
  <si>
    <t>PJ 25.10.0060</t>
  </si>
  <si>
    <t>PJ 25.10.0100</t>
  </si>
  <si>
    <t>PJ 25.10.0103</t>
  </si>
  <si>
    <t>PJ 25.10.0109</t>
  </si>
  <si>
    <t>PJ 25.10.0547</t>
  </si>
  <si>
    <t>PJ 25.10.0700</t>
  </si>
  <si>
    <t>PJ 25.10.0750</t>
  </si>
  <si>
    <t>PJ 25.15.0050</t>
  </si>
  <si>
    <t>PJ 25.20.0059</t>
  </si>
  <si>
    <t>RV 15.25.0100</t>
  </si>
  <si>
    <t>RV 15.55.0050</t>
  </si>
  <si>
    <t>ST 60.35.0050</t>
  </si>
  <si>
    <t>AD 15.15.0403</t>
  </si>
  <si>
    <t>PJ 25.10.0152</t>
  </si>
  <si>
    <t>PJ 25.10.0655</t>
  </si>
  <si>
    <t>Materiais(Desonerado)</t>
  </si>
  <si>
    <t>MAT000050</t>
  </si>
  <si>
    <t>Acetileno, em garrafas de 9Kg</t>
  </si>
  <si>
    <t>MAT000100</t>
  </si>
  <si>
    <t>Ácido cítrico monohidratado PA</t>
  </si>
  <si>
    <t>MAT000150</t>
  </si>
  <si>
    <t>Ácido muriático</t>
  </si>
  <si>
    <t>MAT000200</t>
  </si>
  <si>
    <t>Ácido tártarico L+PA ACS, embalagem com 250g</t>
  </si>
  <si>
    <t>MAT000250</t>
  </si>
  <si>
    <t>Aço CA-25, liso, de: Aço CA-25, liso, de: 1/4"</t>
  </si>
  <si>
    <t>MAT000300</t>
  </si>
  <si>
    <t>Aço CA-25, liso, de: Aço CA-25, liso, de: 5/16"</t>
  </si>
  <si>
    <t>MAT000350</t>
  </si>
  <si>
    <t>Aço CA-25, liso, de: Aço CA-25, liso, de: 3/8"</t>
  </si>
  <si>
    <t>MAT000400</t>
  </si>
  <si>
    <t>Aço CA-25, liso, de: Aço CA-25, liso, de: 1/2"</t>
  </si>
  <si>
    <t>MAT000450</t>
  </si>
  <si>
    <t>Aço CA-25, liso, de: Aço CA-25, liso, de: 5/8"</t>
  </si>
  <si>
    <t>MAT000500</t>
  </si>
  <si>
    <t>Aço CA-25, liso, de: Aço CA-25, liso, de: 3/4"</t>
  </si>
  <si>
    <t>MAT000550</t>
  </si>
  <si>
    <t>Aço CA-25, liso, de: Aço CA-25, liso, de: 1"</t>
  </si>
  <si>
    <t>MAT000650</t>
  </si>
  <si>
    <t>Aço CA-50, de: Aço CA-50, de: 6,30mm</t>
  </si>
  <si>
    <t>MAT000700</t>
  </si>
  <si>
    <t>Aço CA-50, de: Aço CA-50, de: 8mm</t>
  </si>
  <si>
    <t>MAT000750</t>
  </si>
  <si>
    <t>Aço CA-50, de: Aço CA-50, de: 10mm</t>
  </si>
  <si>
    <t>MAT000800</t>
  </si>
  <si>
    <t>Aço CA-50, de: Aço CA-50, de: 12,50mm</t>
  </si>
  <si>
    <t>MAT000850</t>
  </si>
  <si>
    <t>Aço CA-50, de: Aço CA-50, de: 16mm</t>
  </si>
  <si>
    <t>MAT000900</t>
  </si>
  <si>
    <t>Aço CA-50, de: Aço CA-50, de: 20mm</t>
  </si>
  <si>
    <t>MAT000950</t>
  </si>
  <si>
    <t>Aço CA-50, de: Aço CA-50, de: 25mm</t>
  </si>
  <si>
    <t>MAT001000</t>
  </si>
  <si>
    <t>Aço CA-50, de: Aço CA-50, de: 32mm</t>
  </si>
  <si>
    <t>MAT001050</t>
  </si>
  <si>
    <t>Aço CA-60, de: Aço CA-60, de: 4,20mm</t>
  </si>
  <si>
    <t>MAT001100</t>
  </si>
  <si>
    <t>Aço CA-60, de: Aço CA-60, de: 5mm</t>
  </si>
  <si>
    <t>MAT001150</t>
  </si>
  <si>
    <t>Aço CA-60, de: Aço CA-60, de: 6mm</t>
  </si>
  <si>
    <t>MAT001200</t>
  </si>
  <si>
    <t>Aço CA-60, de: Aço CA-60, de: 7mm</t>
  </si>
  <si>
    <t>MAT001250</t>
  </si>
  <si>
    <t>Aço CA-60, de: Aço CA-60, de: 8mm</t>
  </si>
  <si>
    <t>MAT001300</t>
  </si>
  <si>
    <t>Aço Gewi ou similar, 50/55 diâmetro de 32mm</t>
  </si>
  <si>
    <t>MAT001350</t>
  </si>
  <si>
    <t>Aço ST 85/105, de 32mm</t>
  </si>
  <si>
    <t>MAT001400</t>
  </si>
  <si>
    <t>Adaptador de PVC rígido, roscável, com anel de vedação para caixa d'água, de 1"</t>
  </si>
  <si>
    <t>MAT001450</t>
  </si>
  <si>
    <t>Adaptador de PVC rígido, curto, na cor azul, com bolsa soldável e rosca macho, diâmetro nominal de 50mmx2", Linha Irriga LF, Tigre ou similar</t>
  </si>
  <si>
    <t>MAT001500</t>
  </si>
  <si>
    <t>Adaptador de PVC rígido, PB, JE, para coletor de esgoto sanitário, tubo cerâmico para PVC rígido, diâmetro nominal de 100mm</t>
  </si>
  <si>
    <t>MAT001550</t>
  </si>
  <si>
    <t>Adaptador de PVC rígido, PBA, para ferro fundido, JE, diâmetro nominal medindo: Adaptador de PVC rígido, PBA, para ferro fundido, JE, diâmetro nominal medindo: 50mm</t>
  </si>
  <si>
    <t>MAT001600</t>
  </si>
  <si>
    <t>Adaptador de PVC rígido, PBA, para ferro fundido, JE, diâmetro nominal medindo: Adaptador de PVC rígido, PBA, para ferro fundido, JE, diâmetro nominal medindo: 75mm</t>
  </si>
  <si>
    <t>MAT001650</t>
  </si>
  <si>
    <t>Adaptador de PVC rígido, PBA, para ferro fundido, JE, diâmetro nominal medindo: Adaptador de PVC rígido, PBA, para ferro fundido, JE, diâmetro nominal medindo: 100mm</t>
  </si>
  <si>
    <t>MAT001700</t>
  </si>
  <si>
    <t>Adaptador de PVC rígido, PBA, BR, diâmetro nominal de: Adaptador de PVC rígido, PBA, BR, diâmetro nominal de: 50mm</t>
  </si>
  <si>
    <t>MAT001750</t>
  </si>
  <si>
    <t>Adaptador de PVC rígido, PBA, BR, diâmetro nominal de: Adaptador de PVC rígido, PBA, BR, diâmetro nominal de: 75mm</t>
  </si>
  <si>
    <t>MAT001800</t>
  </si>
  <si>
    <t>Adaptador de PVC rígido, PBA, BR, diâmetro nominal de: Adaptador de PVC rígido, PBA, BR, diâmetro nominal de: 100mm</t>
  </si>
  <si>
    <t>MAT001850</t>
  </si>
  <si>
    <t>Adaptador de PVC rígido, PBA, PR, diâmetro nominal de: Adaptador de PVC rígido, PBA, PR, diâmetro nominal de: 50mm</t>
  </si>
  <si>
    <t>MAT001900</t>
  </si>
  <si>
    <t>Adaptador de PVC rígido, PBA, PR, diâmetro nominal de: Adaptador de PVC rígido, PBA, PR, diâmetro nominal de: 75mm</t>
  </si>
  <si>
    <t>MAT001950</t>
  </si>
  <si>
    <t>Adaptador para válvula de pia e lavatório, diâmetro nominal de 40mm</t>
  </si>
  <si>
    <t>MAT002000</t>
  </si>
  <si>
    <t>Adaptador soldável, curto, bolsa e rosca, diâmetro nominal de 20mm, para registro de 1/2"</t>
  </si>
  <si>
    <t>MAT002050</t>
  </si>
  <si>
    <t>Adesivo de contato à base de policloroprene, Brascoplast 888, com 15 Kg, Brascola ou similar</t>
  </si>
  <si>
    <t>lata</t>
  </si>
  <si>
    <t>MAT002150</t>
  </si>
  <si>
    <t>Adesivo plástico para PVC: Adesivo plástico para PVC: 75gr</t>
  </si>
  <si>
    <t>MAT002200</t>
  </si>
  <si>
    <t>Aditivo à base de sílica ativa, dosado sobre o peso de cimento, na proporção média de 10%, Silmix, Camargo Corrêa ou similar</t>
  </si>
  <si>
    <t>MAT002300</t>
  </si>
  <si>
    <t>Aditivo controlador de ruptura de emulsão asfáltica, Adilarc, Probitec ou similar</t>
  </si>
  <si>
    <t>MAT002350</t>
  </si>
  <si>
    <t>Aditivo de reciclagem para mistura asfáltica à quente AR-5</t>
  </si>
  <si>
    <t>MAT002400</t>
  </si>
  <si>
    <t>Aditivo modificador de argamassa e concreto à base de resina acrílica, Denverfix Acrílico ou similar</t>
  </si>
  <si>
    <t>MAT002450</t>
  </si>
  <si>
    <t>Aditivo plastificante, saco com 300ml, Sikanol ou similar</t>
  </si>
  <si>
    <t>MAT002500</t>
  </si>
  <si>
    <t>Adubo húmico (húmus de minhoca)</t>
  </si>
  <si>
    <t>MAT002550</t>
  </si>
  <si>
    <t>Adubo orgânico</t>
  </si>
  <si>
    <t>MAT002600</t>
  </si>
  <si>
    <t>Adubo químico, para grama, tipo NPK-04-14-08 (essas percentagens referem-se ao elemento N e aos radicais P2O5 e K2O, contidos respectivamente em salitre do Chile, superfosfato de cálcio e cloreto de potássio)</t>
  </si>
  <si>
    <t>MAT002650</t>
  </si>
  <si>
    <t>Adubo químico, para grama, tipo NPK-10-10-10</t>
  </si>
  <si>
    <t>MAT002700</t>
  </si>
  <si>
    <t>Afastador para telha tipo canalete 90 ou similar</t>
  </si>
  <si>
    <t>MAT002710</t>
  </si>
  <si>
    <t>Agregado reciclado de resíduo da construção civil - equivalente a 0,7 vezes ao elementar MAT018400</t>
  </si>
  <si>
    <t>MAT002711</t>
  </si>
  <si>
    <t>Agregado reciclado de resíduo da construção civil - equivalente a 0,8 vezes ao elementar MAT018400</t>
  </si>
  <si>
    <t>MAT002730</t>
  </si>
  <si>
    <t>Alavanca de punho cromada para esquadria de ferro - equivalente ao elementar MAT011200</t>
  </si>
  <si>
    <t>MAT002750</t>
  </si>
  <si>
    <t>Alça pré-formada de arame de aço, para cabos de aço (cordoalha), de 5/16", na cor preta</t>
  </si>
  <si>
    <t>MAT002800</t>
  </si>
  <si>
    <t>Alça pré-formada de distribuição para condutores de alumínio nu (CA ou CAA): Alça pré-formada de distribuição para condutores de alumínio nu (CA ou CAA): 1/0AWG</t>
  </si>
  <si>
    <t>MAT002850</t>
  </si>
  <si>
    <t>Alça pré-formada de distribuição para condutores de alumínio nu (CA ou CAA): Alça pré-formada de distribuição para condutores de alumínio nu (CA ou CAA): 2AWG</t>
  </si>
  <si>
    <t>MAT002900</t>
  </si>
  <si>
    <t>Alça pré-formada de serviço para condutores de alumínio nu (CA ou CAA): Alça pré-formada de serviço para condutores de alumínio nu (CA ou CAA): 4AWG</t>
  </si>
  <si>
    <t>MAT002950</t>
  </si>
  <si>
    <t>Alça pré-formada de serviço para condutores de alumínio nu (CA ou CAA): Alça pré-formada de serviço para condutores de alumínio nu (CA ou CAA): 6AWG</t>
  </si>
  <si>
    <t>MAT003000</t>
  </si>
  <si>
    <t>Álcool etílico hidratado</t>
  </si>
  <si>
    <t>MAT003050</t>
  </si>
  <si>
    <t>Alumilack, referência 98010, Ypiranga ou similar</t>
  </si>
  <si>
    <t>gl</t>
  </si>
  <si>
    <t>MAT003060</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</si>
  <si>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</si>
  <si>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MAT003100</t>
  </si>
  <si>
    <t>Análise laboratorial fitossanitária de folhagens</t>
  </si>
  <si>
    <t>MAT003150</t>
  </si>
  <si>
    <t>Análise laboratorial fitossanitária de solos</t>
  </si>
  <si>
    <t>MAT003170</t>
  </si>
  <si>
    <t>Andaime suspenso, tipo balancin, cadeirinha ou similar, inclusive acessórios de montagem e equipamentos - equivalente ao elementar MAT029800</t>
  </si>
  <si>
    <t>MAT003200</t>
  </si>
  <si>
    <t>Anel de borracha para ferro fundido, tipo SBB, Barbará ou similar, diâmetro nominal de Anel de borracha para ferro fundido, tipo SBB, Barbará ou similar, diâmetro nominal de 50mm</t>
  </si>
  <si>
    <t>MAT003250</t>
  </si>
  <si>
    <t>Anel de borracha para ferro fundido, tipo TSB, diâmetro de 100mm, Saint-Gobain ou similar</t>
  </si>
  <si>
    <t>MAT003300</t>
  </si>
  <si>
    <t>Anel de borracha para tubulação de PVC rígido, diâmetro nominal de Anel de borracha para tubulação de PVC rígido, diâmetro nominal de 50mm</t>
  </si>
  <si>
    <t>MAT003350</t>
  </si>
  <si>
    <t>Anel de borracha para tubulação de PVC rígido, diâmetro nominal de Anel de borracha para tubulação de PVC rígido, diâmetro nominal de 75mm</t>
  </si>
  <si>
    <t>MAT003400</t>
  </si>
  <si>
    <t>Anel de borracha para tubulação de PVC rígido, diâmetro nominal de Anel de borracha para tubulação de PVC rígido, diâmetro nominal de 100mm</t>
  </si>
  <si>
    <t>MAT003450</t>
  </si>
  <si>
    <t>Anel de borracha para PVC, Série R, diâmetro nominal de 150mm</t>
  </si>
  <si>
    <t>MAT003500</t>
  </si>
  <si>
    <t>Anel de borracha para tubos coletor de esgoto, diâmetro nominal de Anel de borracha para tubos coletor de esgoto, diâmetro nominal de 150mm</t>
  </si>
  <si>
    <t>MAT003550</t>
  </si>
  <si>
    <t>Anel de borracha para tubos coletor de esgoto, diâmetro nominal de Anel de borracha para tubos coletor de esgoto, diâmetro nominal de 200mm</t>
  </si>
  <si>
    <t>MAT003600</t>
  </si>
  <si>
    <t>Anel de borracha para tubos coletor de esgoto, diâmetro nominal de Anel de borracha para tubos coletor de esgoto, diâmetro nominal de 250mm</t>
  </si>
  <si>
    <t>MAT003650</t>
  </si>
  <si>
    <t>Anel de borracha para tubos coletor de esgoto, diâmetro nominal de Anel de borracha para tubos coletor de esgoto, diâmetro nominal de 300mm</t>
  </si>
  <si>
    <t>MAT003700</t>
  </si>
  <si>
    <t>Anel de borracha para tubos DEFoFo, diâmetro nominal de Anel de borracha para tubos DEFoFo, diâmetro nominal de 150mm</t>
  </si>
  <si>
    <t>MAT003750</t>
  </si>
  <si>
    <t>Anel de borracha para tubos DEFoFo, diâmetro nominal de Anel de borracha para tubos DEFoFo, diâmetro nominal de 200mm</t>
  </si>
  <si>
    <t>MAT003800</t>
  </si>
  <si>
    <t>Anel de borracha para tubos DEFoFo, diâmetro nominal de Anel de borracha para tubos DEFoFo, diâmetro nominal de 250mm</t>
  </si>
  <si>
    <t>MAT003850</t>
  </si>
  <si>
    <t>Anel de borracha para tubos DEFoFo, diâmetro nominal de Anel de borracha para tubos DEFoFo, diâmetro nominal de 300mm</t>
  </si>
  <si>
    <t>MAT003900</t>
  </si>
  <si>
    <t>Anel de borracha, linha PBA, de 60mm</t>
  </si>
  <si>
    <t>MAT003950</t>
  </si>
  <si>
    <t>Anel de borracha, linha PBA, de 85mm</t>
  </si>
  <si>
    <t>MAT004000</t>
  </si>
  <si>
    <t>Anel de borracha, linha PBA, de 110mm</t>
  </si>
  <si>
    <t>MAT004050</t>
  </si>
  <si>
    <t>Anel de borracha, linha PBA, de 160mm</t>
  </si>
  <si>
    <t>MAT004100</t>
  </si>
  <si>
    <t>Anel de borracha, linha PBA, de 200mm</t>
  </si>
  <si>
    <t>MAT004150</t>
  </si>
  <si>
    <t>Anel de concreto simples pré-moldado, medindo: Anel de concreto simples pré-moldado, medindo: (30x20x3)cm</t>
  </si>
  <si>
    <t>MAT004200</t>
  </si>
  <si>
    <t>Anel de concreto armado pré-moldado, medindo: Anel de concreto armado pré-moldado, medindo: (30x30x5)cm, para caixa de inspeção</t>
  </si>
  <si>
    <t>MAT004250</t>
  </si>
  <si>
    <t>Anel de concreto armado pré-moldado, medindo: Anel de concreto armado pré-moldado, medindo: (60x7,5x5)cm, para caixa de inspeção</t>
  </si>
  <si>
    <t>MAT004300</t>
  </si>
  <si>
    <t>Anel de concreto armado pré-moldado, medindo: Anel de concreto armado pré-moldado, medindo: (60x15x5)cm, para caixa de inspeção</t>
  </si>
  <si>
    <t>MAT004350</t>
  </si>
  <si>
    <t>Anel de concreto armado pré-moldado, medindo: Anel de concreto armado pré-moldado, medindo: (60x30x5)cm, para caixa de inspeção</t>
  </si>
  <si>
    <t>MAT004400</t>
  </si>
  <si>
    <t>Anel de concreto simples pré-moldado, medindo: Anel de concreto simples pré-moldado, medindo: (60x40x5)cm</t>
  </si>
  <si>
    <t>MAT004450</t>
  </si>
  <si>
    <t>Anel de concreto armado pré-moldado, medindo: Anel de concreto armado pré-moldado, medindo: (110x30x8)cm, para poço de visita</t>
  </si>
  <si>
    <t>MAT004500</t>
  </si>
  <si>
    <t>Anel de concreto armado pré-moldado, medindo: Anel de concreto armado pré-moldado, medindo: (120x50x5)cm, para poço de visita</t>
  </si>
  <si>
    <t>MAT004550</t>
  </si>
  <si>
    <t>Anel de concreto armado pré-moldado, medindo: Anel de concreto armado pré-moldado, medindo: (150x40x5)cm, para poço de visita</t>
  </si>
  <si>
    <t>MAT004600</t>
  </si>
  <si>
    <t>Anel de concreto-Círculo de fundo de concreto pré-moldado, com diâmetro de 600mm, para caixa de inspeção</t>
  </si>
  <si>
    <t>MAT004650</t>
  </si>
  <si>
    <t>Anel GEWI, para compensação angular, de 15°</t>
  </si>
  <si>
    <t>MAT004700</t>
  </si>
  <si>
    <t>Anel de borracha para vedação, diâmetro nominal 100, linha Kanasan da Kanaflex ou similar</t>
  </si>
  <si>
    <t>MAT004750</t>
  </si>
  <si>
    <t>Anel de borracha para vedação, diâmetro nominal 150, linha Kanasan da Kanaflex ou similar</t>
  </si>
  <si>
    <t>MAT004800</t>
  </si>
  <si>
    <t>Anilha de nylon, referência RG10, Reimold ou similar, para identificação de condutores XLPE: Anilha de nylon, referência RG10, Reimold ou similar, para identificação de condutores XLPE: 25 a 35mm2</t>
  </si>
  <si>
    <t>MAT004850</t>
  </si>
  <si>
    <t>Anilha de nylon, referência RG10, Reimold ou similar, para identificação de condutores XLPE: Anilha de nylon, referência RG10, Reimold ou similar, para identificação de condutores XLPE: 50 a 70mm2</t>
  </si>
  <si>
    <t>MAT004900</t>
  </si>
  <si>
    <t>Anilha plástica de vedação, Onduline ou similar</t>
  </si>
  <si>
    <t>MAT004950</t>
  </si>
  <si>
    <t>Anueto de ferro fundido, de Anueto de ferro fundido, de 3/4"</t>
  </si>
  <si>
    <t>MAT005000</t>
  </si>
  <si>
    <t>Anueto de ferro fundido, de Anueto de ferro fundido, de 1 1/4"</t>
  </si>
  <si>
    <t>MAT005050</t>
  </si>
  <si>
    <t>Aplicação de faixas de laminado elastoplástico Aplicação de faixas de laminado elastoplástico entre 150 e 500m2</t>
  </si>
  <si>
    <t>MAT005100</t>
  </si>
  <si>
    <t>Aplicação de faixas de laminado elastoplástico Aplicação de faixas de laminado elastoplástico entre 500 e 1000m2</t>
  </si>
  <si>
    <t>MAT005150</t>
  </si>
  <si>
    <t>Aplicação de faixas de laminado elastoplástico Aplicação de faixas de laminado elastoplástico acima de 1000m2</t>
  </si>
  <si>
    <t>MAT005200</t>
  </si>
  <si>
    <t>Aplicação de símbolos de laminado elastoplástico Aplicação de símbolos de laminado elastoplástico entre 150 e 500m2</t>
  </si>
  <si>
    <t>MAT005250</t>
  </si>
  <si>
    <t>Aplicação de símbolos de laminado elastoplástico Aplicação de símbolos de laminado elastoplástico entre 500 e 1000m2</t>
  </si>
  <si>
    <t>MAT005300</t>
  </si>
  <si>
    <t>Aplicação de símbolos de laminado elastoplástico Aplicação de símbolos de laminado elastoplástico acima de 1000m2</t>
  </si>
  <si>
    <t>MAT005350</t>
  </si>
  <si>
    <t>Aplicação de Synteco ou similar, com raspagem, calafetagem e 3 demãos de Synteco</t>
  </si>
  <si>
    <t>MAT005450</t>
  </si>
  <si>
    <t>Arame galvanizado Arame galvanizado nº 18</t>
  </si>
  <si>
    <t>MAT005500</t>
  </si>
  <si>
    <t>Arame galvanizado Arame galvanizado nº 16</t>
  </si>
  <si>
    <t>MAT005550</t>
  </si>
  <si>
    <t>Arame galvanizado Arame galvanizado nº 14</t>
  </si>
  <si>
    <t>MAT005600</t>
  </si>
  <si>
    <t>Arame galvanizado Arame galvanizado nº 12</t>
  </si>
  <si>
    <t>MAT005650</t>
  </si>
  <si>
    <t>Arame galvanizado Arame galvanizado nº 6</t>
  </si>
  <si>
    <t>MAT005700</t>
  </si>
  <si>
    <t>Arame recozido Arame recozido nº 18</t>
  </si>
  <si>
    <t>MAT005750</t>
  </si>
  <si>
    <t>Arandela de sobrepor, para lâmpada incandescente de 60W, com prato e canopla em termoplástico com aditivo anti-UV, braço curvo em alumínio anodizado e porta lâmpada cerâmico ref. 1570 com bornes embutidos, modelo 1670-1, Lorenzetti ou similar.</t>
  </si>
  <si>
    <t>MAT005800</t>
  </si>
  <si>
    <t>Arandela de sobrepor para lâmpada incandescente, leitosa, de 100W referência A-005, Lumini ou similar</t>
  </si>
  <si>
    <t>MAT005850</t>
  </si>
  <si>
    <t>Arandela em alumínio fundido pintado (Epoxi), com grade de proteção e vidro óptico, sendo: Arandela em alumínio fundido pintado (Epoxi), com grade de proteção e vidro óptico, sendo: pequena, para lâmpada de 60W, modelo RPI-3016/Pq, Raphael Paci ou similar</t>
  </si>
  <si>
    <t>MAT005900</t>
  </si>
  <si>
    <t>Arandela em alumínio fundido pintado (Epoxi), com grade de proteção e vidro óptico, sendo: Arandela em alumínio fundido pintado (Epoxi), com grade de proteção e vidro óptico, sendo: grande, para lâmpada de 100W, modelo RPI-3016/Gr, Raphael Paci ou simillar</t>
  </si>
  <si>
    <t>MAT005950</t>
  </si>
  <si>
    <t>Arandela em alumínio fundido pintado (Epoxi), com grade de proteção e vidro óptico, sendo: Arandela em alumínio fundido pintado (Epoxi), com grade de proteção e vidro óptico, sendo: grande, para lâmpada de 100W, modelo RPI-3017/Gr, Raphael Paci ou simillar</t>
  </si>
  <si>
    <t>MAT006000</t>
  </si>
  <si>
    <t>Ardósia, cor ferrugem</t>
  </si>
  <si>
    <t>MAT006050</t>
  </si>
  <si>
    <t>Ardósia, placas de (40x40)cm</t>
  </si>
  <si>
    <t>MAT006100</t>
  </si>
  <si>
    <t>Areia grossa lavada, com transporte</t>
  </si>
  <si>
    <t>MAT006200</t>
  </si>
  <si>
    <t>Argamassa Superliga Interiores Portokoll, Portobello ou similar</t>
  </si>
  <si>
    <t>MAT006210</t>
  </si>
  <si>
    <t>Argamassa Ligamax Performance ou similar</t>
  </si>
  <si>
    <t>MAT006250</t>
  </si>
  <si>
    <t>Argila expandida com granulometria fina: Argila expandida com granulometria fina: 2215</t>
  </si>
  <si>
    <t>MAT006300</t>
  </si>
  <si>
    <t>Argila expandida com granulometria fina: Argila expandida com granulometria fina: 3222</t>
  </si>
  <si>
    <t>MAT006350</t>
  </si>
  <si>
    <t>Armação Secundária ou Rex para Armação Secundária ou Rex para 1 linha</t>
  </si>
  <si>
    <t>MAT006450</t>
  </si>
  <si>
    <t>Armação Secundária ou Rex para Armação Secundária ou Rex para 3 linhas</t>
  </si>
  <si>
    <t>MAT006500</t>
  </si>
  <si>
    <t>Armação Secundária ou Rex para Armação Secundária ou Rex para 4 linhas</t>
  </si>
  <si>
    <t>MAT006550</t>
  </si>
  <si>
    <t>Arruela de alumínio, de Arruela de alumínio, de 1/2"</t>
  </si>
  <si>
    <t>MAT006600</t>
  </si>
  <si>
    <t>Arruela de alumínio, de Arruela de alumínio, de 3/4"</t>
  </si>
  <si>
    <t>MAT006650</t>
  </si>
  <si>
    <t>Arruela de alumínio, de Arruela de alumínio, de 1"</t>
  </si>
  <si>
    <t>MAT006750</t>
  </si>
  <si>
    <t>Arruela de alumínio, de Arruela de alumínio, de 1 1/2"</t>
  </si>
  <si>
    <t>MAT006800</t>
  </si>
  <si>
    <t>Arruela de alumínio, de Arruela de alumínio, de 2 1/2"</t>
  </si>
  <si>
    <t>MAT006850</t>
  </si>
  <si>
    <t>Arruela de alumínio, de Arruela de alumínio, de 3"</t>
  </si>
  <si>
    <t>MAT006900</t>
  </si>
  <si>
    <t>Arruela de borracha natural ou sintética, PN-10, diâmetro nominal de Arruela de borracha natural ou sintética, PN-10, diâmetro nominal de 50mm</t>
  </si>
  <si>
    <t>MAT006950</t>
  </si>
  <si>
    <t>Arruela de borracha natural ou sintética, PN-10, diâmetro nominal de Arruela de borracha natural ou sintética, PN-10, diâmetro nominal de 75mm</t>
  </si>
  <si>
    <t>MAT007000</t>
  </si>
  <si>
    <t>Arruela de borracha natural ou sintética, PN-10, diâmetro nominal de Arruela de borracha natural ou sintética, PN-10, diâmetro nominal de 100mm</t>
  </si>
  <si>
    <t>MAT007050</t>
  </si>
  <si>
    <t>Arruela de borracha natural ou sintética, PN-10, diâmetro nominal de Arruela de borracha natural ou sintética, PN-10, diâmetro nominal de 150mm</t>
  </si>
  <si>
    <t>MAT007100</t>
  </si>
  <si>
    <t>Arruela de borracha natural ou sintética, PN-10, diâmetro nominal de Arruela de borracha natural ou sintética, PN-10, diâmetro nominal de 200mm</t>
  </si>
  <si>
    <t>MAT007150</t>
  </si>
  <si>
    <t>Arruela de borracha natural ou sintética, PN-10, diâmetro nominal de Arruela de borracha natural ou sintética, PN-10, diâmetro nominal de 250mm</t>
  </si>
  <si>
    <t>MAT007200</t>
  </si>
  <si>
    <t>Arruela de borracha natural ou sintética, PN-10, diâmetro nominal de Arruela de borracha natural ou sintética, PN-10, diâmetro nominal de 300mm</t>
  </si>
  <si>
    <t>MAT007250</t>
  </si>
  <si>
    <t>Arruela de borracha para flange, diâmetro nominal de 400mm</t>
  </si>
  <si>
    <t>MAT007300</t>
  </si>
  <si>
    <t>Arruela de pressão, de Arruela de pressão, de 5/16"</t>
  </si>
  <si>
    <t>MAT007350</t>
  </si>
  <si>
    <t>Arruela de pressão, de Arruela de pressão, de 3/8"</t>
  </si>
  <si>
    <t>MAT007400</t>
  </si>
  <si>
    <t>Arruela de pressão, de Arruela de pressão, de 1 1/2"</t>
  </si>
  <si>
    <t>MAT007450</t>
  </si>
  <si>
    <t>Arruela de pressão, de Arruela de pressão, de 18mm</t>
  </si>
  <si>
    <t>MAT007500</t>
  </si>
  <si>
    <t>Arruela de pressão, de Arruela de pressão, de (12,70x2,50)mm, pesada</t>
  </si>
  <si>
    <t>MAT007550</t>
  </si>
  <si>
    <t>Arruela lisa de aço galvanizado, de Arruela lisa de aço galvanizado, de 1/4"</t>
  </si>
  <si>
    <t>MAT007600</t>
  </si>
  <si>
    <t>Arruela lisa de aço galvanizado, de Arruela lisa de aço galvanizado, de 5/16"</t>
  </si>
  <si>
    <t>MAT007650</t>
  </si>
  <si>
    <t>Arruela lisa de aço galvanizado, de Arruela lisa de aço galvanizado, de 3/8"</t>
  </si>
  <si>
    <t>MAT007700</t>
  </si>
  <si>
    <t>Arruela lisa de aço galvanizado, de Arruela lisa de aço galvanizado, de 5/8"</t>
  </si>
  <si>
    <t>MAT007750</t>
  </si>
  <si>
    <t>Arruela lisa de aço galvanizado, de Arruela lisa de aço galvanizado, de 2"</t>
  </si>
  <si>
    <t>MAT007800</t>
  </si>
  <si>
    <t>Arruela lisa de aço inox, de 1/2"</t>
  </si>
  <si>
    <t>MAT007850</t>
  </si>
  <si>
    <t>Arruela quadrada, de 18mm</t>
  </si>
  <si>
    <t>MAT007880</t>
  </si>
  <si>
    <t>Asfalto ecológico, modificado por borracha granulada, tipo Ecoflex B, Greca ou similar</t>
  </si>
  <si>
    <t>MAT007900</t>
  </si>
  <si>
    <t>Asfalto diluído tipo cura rápida CR-250</t>
  </si>
  <si>
    <t>MAT007950</t>
  </si>
  <si>
    <t>Asfalto diluído a granel CM-30</t>
  </si>
  <si>
    <t>MAT007960</t>
  </si>
  <si>
    <t>Asfalto aditivado com polímero ponto de amolecimento superior a 80ºC, com aditivo de mistura morna estocável</t>
  </si>
  <si>
    <t>MAT008000</t>
  </si>
  <si>
    <t>Asfalto modificado com polímero tipo SBS, Betuflex B - 80/60</t>
  </si>
  <si>
    <t>MAT008050</t>
  </si>
  <si>
    <t>Asfalto oxidado tipo III-25, saco com 50Kg</t>
  </si>
  <si>
    <t>MAT008100</t>
  </si>
  <si>
    <t>Asfalto para fixar tacos de assoalho</t>
  </si>
  <si>
    <t>MAT008150</t>
  </si>
  <si>
    <t>Aspersor em latão e termoplástico, para irrigação de gramados, entrada de 1/2", referência SVG 360° PL, Sempreverde, Fabrimar ou similar</t>
  </si>
  <si>
    <t>MAT008200</t>
  </si>
  <si>
    <t>Assento em polietileno, para vaso sanitário, tipo exportação, Tupan ou similar</t>
  </si>
  <si>
    <t>MAT008250</t>
  </si>
  <si>
    <t>Assento em polipropileno, para vaso sanitário, modelo 500-100, Celite ou similar</t>
  </si>
  <si>
    <t>MAT008300</t>
  </si>
  <si>
    <t>Assento em polietileno, para vaso sanitário infantil</t>
  </si>
  <si>
    <t>MAT008310</t>
  </si>
  <si>
    <t>Assento em poliéster, para vaso sanitário(Def. Físico), ref. AP-52 Linha Vogue Plus Conforto Deca ou similar</t>
  </si>
  <si>
    <t>MAT008350</t>
  </si>
  <si>
    <t>Azulejo branco, de primeira, medindo: (15x15)cm, Klabin ou similar</t>
  </si>
  <si>
    <t>MAT008400</t>
  </si>
  <si>
    <t>Azulejo branco, brilhante, extra, medindo: (15x15)cm, Klabin ou similar</t>
  </si>
  <si>
    <t>MAT008450</t>
  </si>
  <si>
    <t>Azulejo cores diversas, de primeira, medindo: (15x15)cm, Klabin ou similar</t>
  </si>
  <si>
    <t>MAT008500</t>
  </si>
  <si>
    <t>Azulejo cores diversas, extra, medindo: (15x15)cm, Klabin ou similar</t>
  </si>
  <si>
    <t>MAT008520</t>
  </si>
  <si>
    <t>Bacia sanitária de louça para deficiente físico ref. P-51 Linha Vogue Plus Conforto Deca ou similar</t>
  </si>
  <si>
    <t>MAT008550</t>
  </si>
  <si>
    <t>Bainha metálica preta, diâmetro de 75mm</t>
  </si>
  <si>
    <t>MAT008600</t>
  </si>
  <si>
    <t>Bainha plástica de polietileno, diâmetro interno de 39mm e espessura de 15mm</t>
  </si>
  <si>
    <t>MAT008650</t>
  </si>
  <si>
    <t>Balde de plástico, cor vermelha, de 9 litros</t>
  </si>
  <si>
    <t>MAT008700</t>
  </si>
  <si>
    <t>Balizador cilíndrico, liso, de concreto pré-fabricado FCK18MPa com reforço interno de malha de vergalhão curvado de 1/2", modelo Copacabana, com diâmetro de 40cm, Engemolde ou similar</t>
  </si>
  <si>
    <t>MAT008720</t>
  </si>
  <si>
    <t>Balizador tipo "Rio Cidade Olegário Maciel" com 830mm de altura em tubo galvanizado com diâmetro de 3", com 3 a 3,2mm de espessura. Tampa torneada fixada com pino prisioneiro. Acabamento em pintura eletrostática e tampa vermelha. Fixado por vergalhão estriado de 1/2" soldado na parte inferior</t>
  </si>
  <si>
    <t>MAT008800</t>
  </si>
  <si>
    <t>Balizador vagalume em polietileno, equipado com fitas refletivas de alta densidade e 1 pisca-alerta com célula fotoelétrica, alimentado por 2 baterias de 6V, aluguel</t>
  </si>
  <si>
    <t>MAT008900</t>
  </si>
  <si>
    <t>Banca de aço inoxidável, em chapa 20/304, medindo: (200x55)cm, com Banca de aço inoxidável, em chapa 20/304, medindo: (200x55)cm, com 1 cuba, medindo: (50x40x20)cm</t>
  </si>
  <si>
    <t>MAT008950</t>
  </si>
  <si>
    <t>Banca de aço inoxidável, em chapa 20/304, medindo: (200x55)cm, com Banca de aço inoxidável, em chapa 20/304, medindo: (200x55)cm, com 2 cubas, medindo: (50x40x20)cm</t>
  </si>
  <si>
    <t>MAT009000</t>
  </si>
  <si>
    <t>Banca de aço inoxidável, seca, em chapa 18/304, medindo: (lx55)cm, sendo l até 300cm</t>
  </si>
  <si>
    <t>MAT009050</t>
  </si>
  <si>
    <t>Banca de granito Cinza Andorinha, com abertura para 1 cuba, medindo: (lx60x3)cm</t>
  </si>
  <si>
    <t>MAT009100</t>
  </si>
  <si>
    <t>Banca de mármore Branco Nacional, com abertura para 1 cuba, medindo: (lx60x3)cm</t>
  </si>
  <si>
    <t>MAT009150</t>
  </si>
  <si>
    <t>Banca de mármore Branco Cintilante, com abertura para 1 cuba, medindo: (lx60x3)cm</t>
  </si>
  <si>
    <t>MAT009200</t>
  </si>
  <si>
    <t>Banca de mármore sintético, com 1 cuba, medindo: Banca de mármore sintético, com 1 cuba, medindo: (100x50)cm</t>
  </si>
  <si>
    <t>MAT009250</t>
  </si>
  <si>
    <t>Banca de mármore sintético, com 1 cuba, medindo: Banca de mármore sintético, com 1 cuba, medindo: (120x50)cm</t>
  </si>
  <si>
    <t>MAT009300</t>
  </si>
  <si>
    <t>Banca de mármore sintético, com 1 cuba, medindo: Banca de mármore sintético, com 1 cuba, medindo: (140x55)cm</t>
  </si>
  <si>
    <t>MAT009350</t>
  </si>
  <si>
    <t>Banca de mármore sintético, com 1 cuba, medindo: Banca de mármore sintético, com 1 cuba, medindo: (150x55)cm</t>
  </si>
  <si>
    <t>MAT009400</t>
  </si>
  <si>
    <t>Banca de mármore sintético, com 1 cuba, medindo: Banca de mármore sintético, com 1 cuba, medindo: (160x55)cm</t>
  </si>
  <si>
    <t>MAT009450</t>
  </si>
  <si>
    <t>Banca de granito Cinza Andorinha, seca, medindo: (lx60x3)cm</t>
  </si>
  <si>
    <t>MAT009500</t>
  </si>
  <si>
    <t>Banca de granito Preto, seca, medindo: (lx60x3)cm</t>
  </si>
  <si>
    <t>MAT009550</t>
  </si>
  <si>
    <t>Banca de mármore Branco Nacional, seca, medindo: (lx60x3)cm</t>
  </si>
  <si>
    <t>MAT009600</t>
  </si>
  <si>
    <t>Banco de concreto armado, sem encosto, cantos arredondados, com 522K, medindo (225x50x50)cm, modelo B-7, Neorex</t>
  </si>
  <si>
    <t>MAT009700</t>
  </si>
  <si>
    <t>Banco rústico em madeira aparelhada, referência M-25, Pactaplayground ou similar</t>
  </si>
  <si>
    <t>MAT009750</t>
  </si>
  <si>
    <t>Bandeja em chapa de ferro galvanizado, medindo (15x15)cm, com espessura de 1mm, fixada com uma inclinação de 30°, sobre um tubo de ferro galvanizado de 1 1/2" com altura de 100cm, pintado de preto fosco</t>
  </si>
  <si>
    <t>MAT009800</t>
  </si>
  <si>
    <t>Barra de madeira aparelhada, seção (2,5 x 20)cm - grupo I da Tabela Classificatória de Especificações de Produtos Madeireiros</t>
  </si>
  <si>
    <t>MAT009850</t>
  </si>
  <si>
    <t>Barra chata de aço, de Barra chata de aço, de 3/8"x1 1/4"</t>
  </si>
  <si>
    <t>MAT009900</t>
  </si>
  <si>
    <t>Barra chata de aço, de Barra chata de aço, de 1/2"x1/8"</t>
  </si>
  <si>
    <t>MAT009950</t>
  </si>
  <si>
    <t>Barra chata de aço, de Barra chata de aço, de 3/4"x1/8"</t>
  </si>
  <si>
    <t>MAT010000</t>
  </si>
  <si>
    <t>Barra chata de aço, de Barra chata de aço, de 1" x 3/16"</t>
  </si>
  <si>
    <t>MAT010050</t>
  </si>
  <si>
    <t>Barra chata de aço, de Barra chata de aço, de 1" x 1/8"</t>
  </si>
  <si>
    <t>MAT010100</t>
  </si>
  <si>
    <t>Barra chata de aço, de Barra chata de aço, de 1"x1/4"</t>
  </si>
  <si>
    <t>MAT010150</t>
  </si>
  <si>
    <t>Barra chata de aço, de Barra chata de aço, de 1.1/4"x1/4"</t>
  </si>
  <si>
    <t>MAT010200</t>
  </si>
  <si>
    <t>Barra chata de aço, de Barra chata de aço, de 1.1/2" x 1/4"</t>
  </si>
  <si>
    <t>MAT010250</t>
  </si>
  <si>
    <t>Barra chata de aço, de Barra chata de aço, de 1.1/2" x 3/8"</t>
  </si>
  <si>
    <t>MAT010300</t>
  </si>
  <si>
    <t>Barra chata de aço, de Barra chata de aço, de 1.1/2"x1/2"</t>
  </si>
  <si>
    <t>MAT010350</t>
  </si>
  <si>
    <t>Barra chata de aço, de Barra chata de aço, de 2" x 3/8"</t>
  </si>
  <si>
    <t>MAT010400</t>
  </si>
  <si>
    <t>Barra chata de aço, de Barra chata de aço, de 2" x 1/4"</t>
  </si>
  <si>
    <t>MAT010450</t>
  </si>
  <si>
    <t>Barra chata de aço, de Barra chata de aço, de 2"x 5/8"</t>
  </si>
  <si>
    <t>MAT010500</t>
  </si>
  <si>
    <t>Barra chata de aço, de Barra chata de aço, de 2"x 1/2"</t>
  </si>
  <si>
    <t>MAT010550</t>
  </si>
  <si>
    <t>Barra chata de aço, de Barra chata de aço, de 2"x3/4"</t>
  </si>
  <si>
    <t>MAT010600</t>
  </si>
  <si>
    <t>Barra chata de aço, de Barra chata de aço, de 2.1/2"x5/8"</t>
  </si>
  <si>
    <t>MAT010650</t>
  </si>
  <si>
    <t>Barra chata de aço, de Barra chata de aço, de 3" x 3/8"</t>
  </si>
  <si>
    <t>MAT010700</t>
  </si>
  <si>
    <t>Barra chata de aço, de Barra chata de aço, de 3"x1/2"</t>
  </si>
  <si>
    <t>MAT010750</t>
  </si>
  <si>
    <t>Barra de apoio angular em aço inoxidável AISI 304, de 1 1/4", inclusive material de fixação, tubonox ou similar</t>
  </si>
  <si>
    <t>MAT010800</t>
  </si>
  <si>
    <t>Barra de apoio 90º, modelo "L", (60x60)cm, em aço inoxidável AISI 304, de 1 1/4", inclusive material de fixação, Tubonox ou similar</t>
  </si>
  <si>
    <t>MAT010850</t>
  </si>
  <si>
    <t>Barra chata de aço ASTM 588, de 3"x1/4"</t>
  </si>
  <si>
    <t>MAT010900</t>
  </si>
  <si>
    <t>Barra de apoio reta, com 50cm, em aço inoxidável AISI 304, de 1 1/4", inclusive material de fixação, Tubonox ou similar</t>
  </si>
  <si>
    <t>MAT010950</t>
  </si>
  <si>
    <t>Barra de apoio para pia/lavatório, em aço inoxidável AISI 304, tubo de 1 1/4", inclusive material de fixação, Tubonox ou similar</t>
  </si>
  <si>
    <t>MAT011000</t>
  </si>
  <si>
    <t>Barra de apoio lateral de vaso sanitário, modelo "P", em aço inoxidável AISI 304, de 1 1/4", inclusive material de fixação, Tubonox ou similar</t>
  </si>
  <si>
    <t>MAT011050</t>
  </si>
  <si>
    <t>Barra de re-galvanização, referência T-319, Erico ou similar</t>
  </si>
  <si>
    <t>MAT011100</t>
  </si>
  <si>
    <t>Barra em cobre estanhado, tipo Z, para 600A</t>
  </si>
  <si>
    <t>MAT011150</t>
  </si>
  <si>
    <t>Barra quadrada de aço, de Barra quadrada de aço, de 3/8"</t>
  </si>
  <si>
    <t>MAT011200</t>
  </si>
  <si>
    <t>Barra quadrada de aço, de Barra quadrada de aço, de 1/2"</t>
  </si>
  <si>
    <t>MAT011250</t>
  </si>
  <si>
    <t>Barra quadrada de aço, de Barra quadrada de aço, de 5/8"</t>
  </si>
  <si>
    <t>MAT011300</t>
  </si>
  <si>
    <t>Barra quadrada de aço, de Barra quadrada de aço, de 1"</t>
  </si>
  <si>
    <t>MAT011350</t>
  </si>
  <si>
    <t>Barra quadrada de aço, de Barra quadrada de aço, de 1 1/2"</t>
  </si>
  <si>
    <t>MAT011400</t>
  </si>
  <si>
    <t>Barra quadrada de aço, de Barra quadrada de aço, de 2"</t>
  </si>
  <si>
    <t>MAT011450</t>
  </si>
  <si>
    <t>Barra redonda de aço, de Barra redonda de aço, de 1 1/4"</t>
  </si>
  <si>
    <t>MAT011500</t>
  </si>
  <si>
    <t>Barra redonda de aço, de Barra redonda de aço, de 2"</t>
  </si>
  <si>
    <t>MAT011550</t>
  </si>
  <si>
    <t>Barra rosqueada em aço inox, de 1,00mx1/2"</t>
  </si>
  <si>
    <t>MAT011600</t>
  </si>
  <si>
    <t>Base de ferro retangular, para caixa subterrânea, modelo QC-43, padrão TELERJ</t>
  </si>
  <si>
    <t>MAT011650</t>
  </si>
  <si>
    <t>Base para fusível NH de 630A</t>
  </si>
  <si>
    <t>MAT011900</t>
  </si>
  <si>
    <t>Base E-40</t>
  </si>
  <si>
    <t>MAT012050</t>
  </si>
  <si>
    <t>Base para relé fotoelétrico, Universal</t>
  </si>
  <si>
    <t>MAT012600</t>
  </si>
  <si>
    <t>Bebedouro AC-080, de 80 l/h, Elegê ou similar</t>
  </si>
  <si>
    <t>MAT012650</t>
  </si>
  <si>
    <t>Bicarbonato de amônia</t>
  </si>
  <si>
    <t>MAT012700</t>
  </si>
  <si>
    <t>Bico Sprinkler Side Wall GB de 1/2"</t>
  </si>
  <si>
    <t>MAT012725</t>
  </si>
  <si>
    <t>Biomanta vegetal e insumos para adubação</t>
  </si>
  <si>
    <t>MAT012750</t>
  </si>
  <si>
    <t>Blindagem para salas radiológicas em chapas de chumbo, com espessura de Blindagem para salas radiológicas em chapas de chumbo, com espessura de 1mm</t>
  </si>
  <si>
    <t>MAT012800</t>
  </si>
  <si>
    <t>Blindagem para salas radiológicas em chapas de chumbo, com espessura de Blindagem para salas radiológicas em chapas de chumbo, com espessura de 2mm</t>
  </si>
  <si>
    <t>MAT012850</t>
  </si>
  <si>
    <t>Blindagem para salas radiológicas em chapas de chumbo, com espessura de Blindagem para salas radiológicas em chapas de chumbo, com espessura de 3mm</t>
  </si>
  <si>
    <t>MAT012900</t>
  </si>
  <si>
    <t>Blin-Massa, composta de barita, catalizadores, aceleradores e aglomerantes</t>
  </si>
  <si>
    <t>MAT012950</t>
  </si>
  <si>
    <t>Bloco cerâmico estrutural, medindo: Bloco cerâmico estrutural, medindo: (14x19x29)cm</t>
  </si>
  <si>
    <t>MAT013000</t>
  </si>
  <si>
    <t>Bloco cerâmico estrutural, medindo: Bloco cerâmico estrutural, medindo: (14x19x29)cm, tipo "L"</t>
  </si>
  <si>
    <t>MAT013050</t>
  </si>
  <si>
    <t>Bloco cerâmico estrutural, medindo: Bloco cerâmico estrutural, medindo: (14x19x29)cm, tipo "U"</t>
  </si>
  <si>
    <t>MAT013100</t>
  </si>
  <si>
    <t>Bloco de concreto celular, medindo: (10x30x60)cm</t>
  </si>
  <si>
    <t>MAT013150</t>
  </si>
  <si>
    <t>Bloco de concreto estrutural, medindo: Bloco de concreto estrutural, medindo: (15x20x40)cm</t>
  </si>
  <si>
    <t>MAT013200</t>
  </si>
  <si>
    <t>Bloco de concreto estrutural, medindo: Bloco de concreto estrutural, medindo: (19x19x39)cm</t>
  </si>
  <si>
    <t>MAT013250</t>
  </si>
  <si>
    <t>Bloco de concreto, intertravado, medindo: (40x40x20)cm, modelo Terrae W, sem jardineira, Terrae ou similar, exclusive transporte</t>
  </si>
  <si>
    <t>MAT013300</t>
  </si>
  <si>
    <t>Bloco de concreto para pavimento intertravado, colorido; nas cores vermelho, amarelo, preto e variações, com resistência à compressão de 35MPa, vibro-prensado, pré-moldado com 16 faces, retangular, tipo raquete ou similar, com espessura de 6cm</t>
  </si>
  <si>
    <t>MAT013350</t>
  </si>
  <si>
    <t>Bloco de concreto para pavimento intertravado, colorido; nas cores vermelho, amarelo, preto e variações, com resistência à compressão de 35MPa, vibro-prensado, pré-moldado com 16 faces, retangular, tipo raquete ou similar, com espessura de 8cm</t>
  </si>
  <si>
    <t>MAT013400</t>
  </si>
  <si>
    <t>Bloco de concreto para pavimento intertravado, colorido; nas cores vermelho, amarelo, preto e variações, com resistência à compressão de 35MPa, vibro-prensado, pré-moldado com 16 faces, retangular, tipo raquete ou similar, com espessura de 10cm</t>
  </si>
  <si>
    <t>MAT013450</t>
  </si>
  <si>
    <t>Bloco de concreto para pavimento intertravado, cor natural, com resistência à compressão de 35MPa, vibro-prensado, pré-moldado com 16 faces, retangular, tipo raquete ou similar, com espessura de 6cm</t>
  </si>
  <si>
    <t>MAT013500</t>
  </si>
  <si>
    <t>Bloco de concreto para pavimento intertravado, cor natural, com resistência à compressão de 35MPa, vibro-prensado, pré-moldado com 16 faces, retangular, tipo raquete ou similar, com espessura de 8cm</t>
  </si>
  <si>
    <t>MAT013550</t>
  </si>
  <si>
    <t>Bloco de concreto para pavimento intertravado, cor natural, com resistência à compressão de 35MPa, vibro-prensado, pré-moldado com 16 faces, retangular, tipo raquete ou similar, com espessura de 10cm</t>
  </si>
  <si>
    <t>MAT013600</t>
  </si>
  <si>
    <t>Bloco de concreto para pavimento intertravado, cor natural, com resistência à compressão de 50MPa, vibro-prensado, pré-moldado com 16 faces, retangular, tipo raquete ou similar, com espessura de 10cm</t>
  </si>
  <si>
    <t>MAT013650</t>
  </si>
  <si>
    <t>Bloco de concreto, intertravado, medindo: (40x40x20)cm, modelo Terrae F, com jardineira, Terrae ou similar, exclusive transporte</t>
  </si>
  <si>
    <t>MAT013700</t>
  </si>
  <si>
    <t>Bloco de concreto prensado para alvenaria, medindo: Bloco de concreto prensado para alvenaria, medindo: (10x20x40)cm</t>
  </si>
  <si>
    <t>MAT013750</t>
  </si>
  <si>
    <t>Bloco de concreto prensado para alvenaria, medindo: Bloco de concreto prensado para alvenaria, medindo: (15x20x40)cm</t>
  </si>
  <si>
    <t>MAT013800</t>
  </si>
  <si>
    <t>Bloco de concreto prensado para alvenaria, medindo: Bloco de concreto prensado para alvenaria, medindo: (20x20x40)cm</t>
  </si>
  <si>
    <t>MAT013850</t>
  </si>
  <si>
    <t>Bloco de concreto vazado, Neo-Rex ou similar, medindo: Bloco de concreto vazado, Neo-Rex ou similar, medindo: (50x50x10)cm, Concregrama CGD</t>
  </si>
  <si>
    <t>MAT013900</t>
  </si>
  <si>
    <t>Bloco de concreto vazado, Neo-Rex ou similar, medindo: Bloco de concreto vazado, Neo-Rex ou similar, medindo: (60x45x7,5)cm, Concregrama CG7</t>
  </si>
  <si>
    <t>MAT013950</t>
  </si>
  <si>
    <t>Bloco de ventilação vazado, de vidro prensado, liso, medindo: (19x8x9,5)cm</t>
  </si>
  <si>
    <t>MAT014000</t>
  </si>
  <si>
    <t>Bloco de vidro nacional, medindo: Bloco de vidro nacional, medindo: (19x19x8)cm, canelado</t>
  </si>
  <si>
    <t>MAT014050</t>
  </si>
  <si>
    <t>Bloco de vidro nacional, medindo: Bloco de vidro nacional, medindo: (19x19x8)cm, incolor, modelo DO, da Vidromatone ou similar</t>
  </si>
  <si>
    <t>MAT014250</t>
  </si>
  <si>
    <t>Bloco trifásico, em base de mármore, para fusíveis de 600A, padrão RIOLUZ</t>
  </si>
  <si>
    <t>MAT014400</t>
  </si>
  <si>
    <t>Bobina corrugada de alumínio para isolamento térmico com dupla barreira de vapor, alumínio e Kraft, com 910mm de largura e 0,15mm de espessura</t>
  </si>
  <si>
    <t>MAT014450</t>
  </si>
  <si>
    <t>Boca de lobo de ferro fundido, de 80Kg</t>
  </si>
  <si>
    <t>MAT014500</t>
  </si>
  <si>
    <t>Bocal Aquapluv Beiral ou similar, diâmetro nominal de (125x88)mm</t>
  </si>
  <si>
    <t>MAT014550</t>
  </si>
  <si>
    <t>Bolsa de ligação para vaso</t>
  </si>
  <si>
    <t>MAT014600</t>
  </si>
  <si>
    <t>Bombona plástica, de 50l</t>
  </si>
  <si>
    <t>MAT014650</t>
  </si>
  <si>
    <t>Borboleta fundida em latão, referência 2041, Voltamp ou similar</t>
  </si>
  <si>
    <t>MAT014700</t>
  </si>
  <si>
    <t>Botão de comando, modelo Rafix K3-01, Siemens ou similar</t>
  </si>
  <si>
    <t>MAT014750</t>
  </si>
  <si>
    <t>Botijão de gás com: Botijão de gás com: 13Kg, exclusive o vasilhame</t>
  </si>
  <si>
    <t>MAT014800</t>
  </si>
  <si>
    <t>Botijão de gás com: Botijão de gás com: 45Kg, exclusive o vasilhame</t>
  </si>
  <si>
    <t>MAT014850</t>
  </si>
  <si>
    <t>Botijão para gás com 13 Kg, exclusive o gás</t>
  </si>
  <si>
    <t>MAT014900</t>
  </si>
  <si>
    <t>Botijão para gás com 45 Kg, exclusive o gás</t>
  </si>
  <si>
    <t>MAT014950</t>
  </si>
  <si>
    <t>Botoeira para acionamento de controlador semafórico para atuação de pedestre</t>
  </si>
  <si>
    <t>MAT015050</t>
  </si>
  <si>
    <t>Box reto de alumínio, de Box reto de alumínio, de 1"</t>
  </si>
  <si>
    <t>MAT015150</t>
  </si>
  <si>
    <t>Box curvo de alumínio, de Box curvo de alumínio, de 1 1/2"</t>
  </si>
  <si>
    <t>MAT015200</t>
  </si>
  <si>
    <t>Box curvo de alumínio, de Box curvo de alumínio, de 2"</t>
  </si>
  <si>
    <t>MAT015250</t>
  </si>
  <si>
    <t>Box curvo de alumínio, de Box curvo de alumínio, de 2 1/2"</t>
  </si>
  <si>
    <t>MAT015300</t>
  </si>
  <si>
    <t>Box curvo de alumínio, de Box curvo de alumínio, de 3"</t>
  </si>
  <si>
    <t>MAT015350</t>
  </si>
  <si>
    <t>Box curvo de alumínio, de Box curvo de alumínio, de 4"</t>
  </si>
  <si>
    <t>MAT015400</t>
  </si>
  <si>
    <t>Box reto de alumínio, de Box reto de alumínio, de 4"</t>
  </si>
  <si>
    <t>MAT015450</t>
  </si>
  <si>
    <t>Braçadeira Aquapluv Beiral ou similar, de 88</t>
  </si>
  <si>
    <t>MAT015500</t>
  </si>
  <si>
    <t>Braçadeira de aço galvanizado, tipo barra chata, de 1 1/2"x3/16"</t>
  </si>
  <si>
    <t>MAT015550</t>
  </si>
  <si>
    <t>Braçadeira de aço galvanizado, tipo copo, para tubo de Braçadeira de aço galvanizado, tipo copo, para tubo de 1/2"</t>
  </si>
  <si>
    <t>MAT015600</t>
  </si>
  <si>
    <t>Braçadeira de aço galvanizado, tipo copo, para tubo de Braçadeira de aço galvanizado, tipo copo, para tubo de 3/4"</t>
  </si>
  <si>
    <t>MAT015650</t>
  </si>
  <si>
    <t>Braçadeira de aço galvanizado, tipo copo, para tubo de Braçadeira de aço galvanizado, tipo copo, para tubo de 1"</t>
  </si>
  <si>
    <t>MAT015700</t>
  </si>
  <si>
    <t>Braçadeira de aço galvanizado, tipo copo, para tubo de Braçadeira de aço galvanizado, tipo copo, para tubo de 1 1/2"</t>
  </si>
  <si>
    <t>MAT015750</t>
  </si>
  <si>
    <t>Braçadeira de aço galvanizado, tipo copo, para tubo de Braçadeira de aço galvanizado, tipo copo, para tubo de 2"</t>
  </si>
  <si>
    <t>MAT015800</t>
  </si>
  <si>
    <t>Braçadeira de aço galvanizado, tipo copo, para tubo de Braçadeira de aço galvanizado, tipo copo, para tubo de 3"</t>
  </si>
  <si>
    <t>MAT015850</t>
  </si>
  <si>
    <t>Braçadeira de aço galvanizado, tipo rosca sem fim, de 1/2"x9mm</t>
  </si>
  <si>
    <t>MAT015900</t>
  </si>
  <si>
    <t>Braçadeira de aço galvanizado, simples, tipo "U", para tubo de 1 1/2"</t>
  </si>
  <si>
    <t>MAT016000</t>
  </si>
  <si>
    <t>Braçadeira de aço inoxidável, tipo rosca sem fim, de 1/2"x9mm</t>
  </si>
  <si>
    <t>MAT016050</t>
  </si>
  <si>
    <t>Braçadeira de nylon, Junta-Cabo, medindo: (200x4,5)mm, modelo BN, Fischer ou similar</t>
  </si>
  <si>
    <t>MAT016100</t>
  </si>
  <si>
    <t>Braço cromado de 1/2" para chuveiro elétrico</t>
  </si>
  <si>
    <t>MAT016200</t>
  </si>
  <si>
    <t>Braço de aço galvanizado, diâmetro externo de Braço de aço galvanizado, diâmetro externo de 48mm, projeção horizontal 1770mm, curvo</t>
  </si>
  <si>
    <t>MAT016250</t>
  </si>
  <si>
    <t>Braço de aço galvanizado, diâmetro externo de Braço de aço galvanizado, diâmetro externo de 48mm, projeção horizontal 2500mm, curvo</t>
  </si>
  <si>
    <t>MAT016300</t>
  </si>
  <si>
    <t>Braço de aço galvanizado, diâmetro externo de Braço de aço galvanizado, diâmetro externo de 60,30mm, projeção horizontal 2500mm, curvo</t>
  </si>
  <si>
    <t>MAT016350</t>
  </si>
  <si>
    <t>Braço de aço galvanizado, diâmetro externo de Braço de aço galvanizado, diâmetro externo de 60,30mm, projeção horizontal 3500mm, curvo</t>
  </si>
  <si>
    <t>MAT016650</t>
  </si>
  <si>
    <t>Braço em tubo de aço carbono, SAE 1010/1020, galvanizado a fogo, interna e externamente, (NBR 6323, 7399 e 7400 da ABNT), para sinalização vertical, com diâmetro de 88,9mm, espessura de 3,35mm e projeção horizontal de 4,37mm</t>
  </si>
  <si>
    <t>MAT016675</t>
  </si>
  <si>
    <t>Braço reto em aço de baixo teor de carbono SAE 1010/1020 com 0,20 de projeção horizontal, diâmetro externo de 48mm, conforme especificação EM-RIOLUZ nº 17</t>
  </si>
  <si>
    <t>MAT016680</t>
  </si>
  <si>
    <t>Braço reto em aço de baixo teor de carbono SAE 1010/1020 com 0,57 de projeção horizontal, diâmetro externo de 48mm, conforme especificação EM-RIOLUZ nº 17</t>
  </si>
  <si>
    <t>MAT016690</t>
  </si>
  <si>
    <t>Braço projetado de aço para sustentação de semáforo e placa até 3m2 (três metros quadrados), galvanizado a fogo; para fixação em coluna cilíndrica giratória, projeção de 2,70m (dois metros e setenta centímetros); diâmetro de 101,6mm (cento e um virgula seis milimetros); espessura de 4,75mm (quatro vírgula setenta e cinco milímetros); conforme especificação CET-RIO. Fornecimento</t>
  </si>
  <si>
    <t>MAT016740</t>
  </si>
  <si>
    <t>Braço projetado de aço para sustentação de semáforo e placa até 3m2 (três metros quadrados), galvanizado a fogo; para fixação em coluna cilíndrica giratória, projeção de 3,70m (três metros e setenta centímetros); diâmetro de 101,6mm (cento e um virgula seis milimetros); espessura de 4,75mm (quatro vírgula setenta e cinco milímetros); conforme especificação CET-RIO. Fornecimento</t>
  </si>
  <si>
    <t>MAT016790</t>
  </si>
  <si>
    <t>Braço projetado de aço para sustentação de semáforo e placa até 3m2 (três metros quadrados), galvanizado a fogo; para fixação em coluna cilíndrica giratória, projeção de 4,70m (quatro metros e setenta centímetros); diâmetro de 101,6mm (cento e um virgula seis milimetros); espessura de 4,75mm (quatro vírgula setenta e cinco milímetros); conforme especificação CET-RIO. Fornecimento</t>
  </si>
  <si>
    <t>MAT016851</t>
  </si>
  <si>
    <t>MAT017550</t>
  </si>
  <si>
    <t>Brinquedo-Escada árvore, em madeira aparelhada, referência M-07, Pactaplayground ou similar</t>
  </si>
  <si>
    <t>MAT018400</t>
  </si>
  <si>
    <t>Brita corrida, com transporte</t>
  </si>
  <si>
    <t>MAT018450</t>
  </si>
  <si>
    <t>Brita nº 0, com transporte</t>
  </si>
  <si>
    <t>MAT018500</t>
  </si>
  <si>
    <t>Brita nº 1, com transporte</t>
  </si>
  <si>
    <t>MAT018550</t>
  </si>
  <si>
    <t>Brita nº 2, com transporte</t>
  </si>
  <si>
    <t>MAT018600</t>
  </si>
  <si>
    <t>Brita nº 3, com transporte</t>
  </si>
  <si>
    <t>MAT018650</t>
  </si>
  <si>
    <t>Broca com ponta de metal duro Wídia ou similar, série 12, com haste de 7/8", medindo: Broca com ponta de metal duro Wídia ou similar, série 12, com haste de 7/8", medindo: (400x41)mm</t>
  </si>
  <si>
    <t>MAT018700</t>
  </si>
  <si>
    <t>Broca com ponta de metal duro Wídia ou similar, série 12, com haste de 7/8", medindo: Broca com ponta de metal duro Wídia ou similar, série 12, com haste de 7/8", medindo: (800x40)mm</t>
  </si>
  <si>
    <t>MAT018750</t>
  </si>
  <si>
    <t>Broca com ponta de metal duro Wídia ou similar, série 12, com haste de 7/8", medindo: Broca com ponta de metal duro Wídia ou similar, série 12, com haste de 7/8", medindo: (1600x39)mm</t>
  </si>
  <si>
    <t>MAT018800</t>
  </si>
  <si>
    <t>Broca com ponta de metal duro Wídia ou similar, série 12, com haste de 7/8", medindo: Broca com ponta de metal duro Wídia ou similar, série 12, com haste de 7/8", medindo: (2400x38)mm</t>
  </si>
  <si>
    <t>MAT018850</t>
  </si>
  <si>
    <t>Broca com ponta de metal duro Wídia ou similar, série 12, com haste de 7/8", medindo: Broca com ponta de metal duro Wídia ou similar, série 12, com haste de 7/8", medindo: (3200x37)mm</t>
  </si>
  <si>
    <t>MAT018900</t>
  </si>
  <si>
    <t>Bucha de alumínio, de Bucha de alumínio, de 1/2"</t>
  </si>
  <si>
    <t>MAT018950</t>
  </si>
  <si>
    <t>Bucha de alumínio, de Bucha de alumínio, de 3/4"</t>
  </si>
  <si>
    <t>MAT019000</t>
  </si>
  <si>
    <t>Bucha de alumínio, de Bucha de alumínio, de 1"</t>
  </si>
  <si>
    <t>MAT019100</t>
  </si>
  <si>
    <t>Bucha de alumínio, de Bucha de alumínio, de 1 1/2"</t>
  </si>
  <si>
    <t>MAT019150</t>
  </si>
  <si>
    <t>Bucha de alumínio, de Bucha de alumínio, de 2 1/2"</t>
  </si>
  <si>
    <t>MAT019200</t>
  </si>
  <si>
    <t>Bucha de alumínio, de Bucha de alumínio, de 3"</t>
  </si>
  <si>
    <t>MAT019250</t>
  </si>
  <si>
    <t>Bucha de nylon, tamanho Bucha de nylon, tamanho S-04</t>
  </si>
  <si>
    <t>MAT019300</t>
  </si>
  <si>
    <t>Bucha de nylon, tamanho Bucha de nylon, tamanho S-05</t>
  </si>
  <si>
    <t>MAT019350</t>
  </si>
  <si>
    <t>Bucha de nylon, tamanho Bucha de nylon, tamanho S-06</t>
  </si>
  <si>
    <t>MAT019400</t>
  </si>
  <si>
    <t>Bucha de nylon, tamanho Bucha de nylon, tamanho S-08</t>
  </si>
  <si>
    <t>MAT019450</t>
  </si>
  <si>
    <t>Bucha de nylon, tamanho Bucha de nylon, tamanho S-12</t>
  </si>
  <si>
    <t>MAT019550</t>
  </si>
  <si>
    <t>Bucha galvanizada de redução, diâmetro nominal de Bucha galvanizada de redução, diâmetro nominal de (2"x1")</t>
  </si>
  <si>
    <t>MAT019600</t>
  </si>
  <si>
    <t>Bucha galvanizada de redução, diâmetro nominal de Bucha galvanizada de redução, diâmetro nominal de (2 1/2"x1 1/2")</t>
  </si>
  <si>
    <t>MAT019650</t>
  </si>
  <si>
    <t>Bucha de redução de ferro fundido, medindo (75x50)mm, referência BRSBB, Barbará ou similar</t>
  </si>
  <si>
    <t>MAT019700</t>
  </si>
  <si>
    <t>Bucha de redução de latão, diâmetro nominal de 3/4"x1/2"</t>
  </si>
  <si>
    <t>MAT019750</t>
  </si>
  <si>
    <t>Bucha de redução de PVC rígido, roscável, diâmetro nominal de: Bucha de redução de PVC rígido, roscável, diâmetro nominal de: 3/4"x1/2"</t>
  </si>
  <si>
    <t>MAT019800</t>
  </si>
  <si>
    <t>Bucha de redução de PVC rígido, longa, soldável, diâmetro nominal de (50x32)mm</t>
  </si>
  <si>
    <t>MAT019850</t>
  </si>
  <si>
    <t>Cabeceira de PVC com saída de 40mm, modelo TBC 130, Supra ou similar</t>
  </si>
  <si>
    <t>MAT019900</t>
  </si>
  <si>
    <t>Cabeceira direita Aquapluv Beiral ou similar, diâmetro nominal de 125mm</t>
  </si>
  <si>
    <t>MAT019950</t>
  </si>
  <si>
    <t>Cabeceira esquerda Aquapluv Beiral ou similar, diâmetro nominal de 125mm</t>
  </si>
  <si>
    <t>MAT020000</t>
  </si>
  <si>
    <t>Cabide de louça, de 4"x2", cor branca, simples</t>
  </si>
  <si>
    <t>MAT020050</t>
  </si>
  <si>
    <t>Cabine em resina de poliester reforçada com fibra de vidro, acabamento em gel-coat isoftálico, cor branca, medindo: (2,80x2,16x2,32)m, compostas de janelas de alumínio, formado por tampa de segurança para guichet grande e pequeno, porta cega, sistema elétrico formado por luminária fluorescente e interruptor com 3 pontos de tomada, piso revestido com borracha pastilhada, balcão interno com gaveta, de compensado revestido de fórmica branca, dobradiças e fechadura de latão cromado</t>
  </si>
  <si>
    <t>MAT020060</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</si>
  <si>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t>
  </si>
  <si>
    <t>MAT020070</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</si>
  <si>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t>
  </si>
  <si>
    <t>MAT020100</t>
  </si>
  <si>
    <t>Cabo de aço galvanizado com alma de fibra, 6 pernas de 19 fios, com diâmetro de Cabo de aço galvanizado com alma de fibra, 6 pernas de 19 fios, com diâmetro de 3/16"</t>
  </si>
  <si>
    <t>MAT020150</t>
  </si>
  <si>
    <t>Cabo de aço galvanizado com alma de fibra, 6 pernas de 19 fios, com diâmetro de Cabo de aço galvanizado com alma de fibra, 6 pernas de 19 fios, com diâmetro de 3/8"</t>
  </si>
  <si>
    <t>MAT020200</t>
  </si>
  <si>
    <t>Cabo de aço galvanizado com alma de fibra, 6 pernas de 19 fios, com diâmetro de Cabo de aço galvanizado com alma de fibra, 6 pernas de 19 fios, com diâmetro de 1/2"</t>
  </si>
  <si>
    <t>MAT020250</t>
  </si>
  <si>
    <t>Cabo de aço galvanizado com alma de fibra, 6 pernas de 19 fios, com diâmetro de Cabo de aço galvanizado com alma de fibra, 6 pernas de 19 fios, com diâmetro de 5/8"</t>
  </si>
  <si>
    <t>MAT020300</t>
  </si>
  <si>
    <t>Cabo de aço polido com alma de fibra, 6 pernas de 19 fios, com diâmetro de Cabo de aço polido com alma de fibra, 6 pernas de 19 fios, com diâmetro de 1/2"</t>
  </si>
  <si>
    <t>MAT020350</t>
  </si>
  <si>
    <t>Cabo de aço polido com alma de fibra, 6 pernas de 19 fios, com diâmetro de Cabo de aço polido com alma de fibra, 6 pernas de 19 fios, com diâmetro de 3/4"</t>
  </si>
  <si>
    <t>MAT020400</t>
  </si>
  <si>
    <t>Cabo de aço polido com alma de fibra, 6 pernas de 19 fios, com diâmetro de Cabo de aço polido com alma de fibra, 6 pernas de 19 fios, com diâmetro de 3/8"</t>
  </si>
  <si>
    <t>MAT020450</t>
  </si>
  <si>
    <t>Cabo de aço polido com alma de fibra, 6 pernas de 19 fios, com diâmetro de Cabo de aço polido com alma de fibra, 6 pernas de 19 fios, com diâmetro de 5/8"</t>
  </si>
  <si>
    <t>MAT020460</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</si>
  <si>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t>
  </si>
  <si>
    <t>MAT020466</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</si>
  <si>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t>
  </si>
  <si>
    <t>MAT020500</t>
  </si>
  <si>
    <t>Cabo de alumínio nu, com alma de aço (CAA), de 1/0AWG</t>
  </si>
  <si>
    <t>MAT020550</t>
  </si>
  <si>
    <t>Cabo de alumínio nu, sem alma de aço (CA), de 2AWG</t>
  </si>
  <si>
    <t>MAT020553</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</si>
  <si>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t>
  </si>
  <si>
    <t>MAT020560</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</si>
  <si>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t>
  </si>
  <si>
    <t>MAT020600</t>
  </si>
  <si>
    <t>Cabo de alumínio, 1Kv, WPP, 1/0AWG</t>
  </si>
  <si>
    <t>MAT020651</t>
  </si>
  <si>
    <t>Cabo de alumínio, seção de 50mm2, formado por condutores em fios de alumínio nu, encordoamento classe 2, isolamento para 1KV, em polietileno reticulado (XLPE) ou etileno propileno (EPR), com capa de cobertura em PVC na cor preta, NBR 7286 e NBR 7287</t>
  </si>
  <si>
    <t>MAT020700</t>
  </si>
  <si>
    <t>Cabo de alumínio, seção de 16mm2, formado por condutores em fios de alumínio nu, encordoamento classe 2, isolamento para 1KV, em polietileno reticulado (XLPE) ou etileno propileno (EPR), com capa de cobertura em PVC na cor preta, NBR 7286, NBR 7287 e especificação RIOLUZ EM-RIOLUZ-74</t>
  </si>
  <si>
    <t>MAT020750</t>
  </si>
  <si>
    <t>Cabo de alumínio, seção de 35mm2, formado por condutores em fios de alumínio nu, encordoamento classe 2, isolamento para 1KV, em polietileno reticulado (XLPE) ou etileno propileno (EPR), com capa de cobertura em PVC na cor preta, NBR 7286, NBR 7287 e especificação RIOLUZ EM-RIOLUZ-74</t>
  </si>
  <si>
    <t>MAT020800</t>
  </si>
  <si>
    <t>Cabo de alumínio, WPP, 2AWG</t>
  </si>
  <si>
    <t>MAT020850</t>
  </si>
  <si>
    <t>Cabo de cobre estanhado, múltiplo para comando, 1Kv, XLPE/90ºC, composto de Cabo de cobre estanhado, múltiplo para comando, 1Kv, XLPE/90ºC, composto de 9 fios com seção de 1,5mm2</t>
  </si>
  <si>
    <t>MAT020900</t>
  </si>
  <si>
    <t>Cabo de cobre estanhado, múltiplo para comando, 1Kv, XLPE/90ºC, composto de Cabo de cobre estanhado, múltiplo para comando, 1Kv, XLPE/90ºC, composto de 7 fios com seção de 2,5mm2</t>
  </si>
  <si>
    <t>MAT020950</t>
  </si>
  <si>
    <t>Cabo de cobre estanhado, múltiplo para comando, 1Kv, XLPE/90ºC, composto de Cabo de cobre estanhado, múltiplo para comando, 1Kv, XLPE/90ºC, composto de 4 fios com seção de 6mm2</t>
  </si>
  <si>
    <t>MAT021000</t>
  </si>
  <si>
    <t>Cabo de cobre estanhado, múltiplo para comando, 1Kv, XLPE/90ºC, composto de Cabo de cobre estanhado, múltiplo para comando, 1Kv, XLPE/90ºC, composto de 4 fios com seção de 10mm2</t>
  </si>
  <si>
    <t>MAT021050</t>
  </si>
  <si>
    <t>Cabo de cobre flexível, 750V, PVC/70°C, de Cabo de cobre flexível, 750V, PVC/70°C, de 0,75mm2</t>
  </si>
  <si>
    <t>MAT021100</t>
  </si>
  <si>
    <t>Cabo de cobre flexível, 750V, PVC/70°C, de Cabo de cobre flexível, 750V, PVC/70°C, de 1,5mm2</t>
  </si>
  <si>
    <t>MAT021150</t>
  </si>
  <si>
    <t>Cabo de cobre flexível, 750V, PVC/70°C, de Cabo de cobre flexível, 750V, PVC/70°C, de 16mm2</t>
  </si>
  <si>
    <t>MAT021200</t>
  </si>
  <si>
    <t>Cabo de cobre flexível, 750V, PVC/70°C, de: Cabo de cobre flexível, 750V, PVC/70°C, de: (2 x 1,50mm2)</t>
  </si>
  <si>
    <t>MAT021250</t>
  </si>
  <si>
    <t>Cabo de cobre flexível, 750V, PVC/70°C, de: Cabo de cobre flexível, 750V, PVC/70°C, de: (2 x 4mm2)</t>
  </si>
  <si>
    <t>MAT021300</t>
  </si>
  <si>
    <t>Cabo de cobre flexível, 750V, PVC/70°C, de: Cabo de cobre flexível, 750V, PVC/70°C, de: (2 x 6mm2)</t>
  </si>
  <si>
    <t>MAT021350</t>
  </si>
  <si>
    <t>Cabo de cobre flexível, 750V, PVC/70°C, de: Cabo de cobre flexível, 750V, PVC/70°C, de: (2x10mm2)</t>
  </si>
  <si>
    <t>MAT021400</t>
  </si>
  <si>
    <t>Cabo de cobre flexível, 750V, PVC/70°C, de: Cabo de cobre flexível, 750V, PVC/70°C, de: (3 x 1mm2)</t>
  </si>
  <si>
    <t>MAT021450</t>
  </si>
  <si>
    <t>Cabo de cobre flexível, 750V, PVC/70°C, de: Cabo de cobre flexível, 750V, PVC/70°C, de: (3 x 1,50mm2)</t>
  </si>
  <si>
    <t>MAT021500</t>
  </si>
  <si>
    <t>Cabo de cobre flexível, 750V, PVC/70°C, de: Cabo de cobre flexível, 750V, PVC/70°C, de: (3 x 2,50mm2)</t>
  </si>
  <si>
    <t>MAT021550</t>
  </si>
  <si>
    <t>Cabo de cobre flexível, 750V, PVC/70°C, de: Cabo de cobre flexível, 750V, PVC/70°C, de: (3 x 4mm2)</t>
  </si>
  <si>
    <t>MAT021600</t>
  </si>
  <si>
    <t>Cabo de cobre flexível, 750V, PVC/70°C, de: Cabo de cobre flexível, 750V, PVC/70°C, de: (3 x 6mm2)</t>
  </si>
  <si>
    <t>MAT021650</t>
  </si>
  <si>
    <t>Cabo de cobre flexível, 750V, PVC/70°C, de: Cabo de cobre flexível, 750V, PVC/70°C, de: (3x10mm2)</t>
  </si>
  <si>
    <t>MAT021700</t>
  </si>
  <si>
    <t>Cabo de cobre flexível, 750V, PVC/70°C, de: Cabo de cobre flexível, 750V, PVC/70°C, de: (3x16mm2)</t>
  </si>
  <si>
    <t>MAT021750</t>
  </si>
  <si>
    <t>Cabo de cobre flexível, 750V, PVC/70°C, de: Cabo de cobre flexível, 750V, PVC/70°C, de: (4 x 4mm2)</t>
  </si>
  <si>
    <t>MAT021800</t>
  </si>
  <si>
    <t>Cabo de cobre flexível, 750V, PVC/70°C, de: Cabo de cobre flexível, 750V, PVC/70°C, de: (4x10mm2)</t>
  </si>
  <si>
    <t>MAT021850</t>
  </si>
  <si>
    <t>Cabo de cobre flexível, PVC/70°C, categoria 5, PE (0,95mm), blindado, 4 pares, 8 vias, 24AWG, KMP ou similar</t>
  </si>
  <si>
    <t>MAT021900</t>
  </si>
  <si>
    <t>Cabo de cobre nu, de Cabo de cobre nu, de 6mm2 (1kg = 18,87 metros)</t>
  </si>
  <si>
    <t>MAT021950</t>
  </si>
  <si>
    <t>Cabo de cobre nu, de Cabo de cobre nu, de 16mm2 (1kg = 7,04 metros)</t>
  </si>
  <si>
    <t>MAT022000</t>
  </si>
  <si>
    <t>Cabo de cobre nu, de Cabo de cobre nu, de 25mm2 (1kg = 4,51 metros)</t>
  </si>
  <si>
    <t>MAT022050</t>
  </si>
  <si>
    <t>Cabo de cobre nu, de Cabo de cobre nu, de 35mm2 (1kg = 3,16 metros)</t>
  </si>
  <si>
    <t>MAT022100</t>
  </si>
  <si>
    <t>Cabo de cobre nu, de Cabo de cobre nu, de 50mm2 (1kg = 2,27 metros)</t>
  </si>
  <si>
    <t>MAT022150</t>
  </si>
  <si>
    <t>Cabo de cobre nu, de Cabo de cobre nu, de 240mm2 (1kg = 0,47 metros)</t>
  </si>
  <si>
    <t>MAT022200</t>
  </si>
  <si>
    <t>Cabo de cobre rígido, 15Kv, EPR/XLPE, de 25mm2</t>
  </si>
  <si>
    <t>MAT022250</t>
  </si>
  <si>
    <t>Cabo de cobre rígido, 15Kv, EPR/90ºC, de 50mm2</t>
  </si>
  <si>
    <t>MAT022300</t>
  </si>
  <si>
    <t>Cabo de cobre rígido, 1Kv, PVC/70°C, de Cabo de cobre rígido, 1Kv, PVC/70°C, de 1,50mm2</t>
  </si>
  <si>
    <t>MAT022350</t>
  </si>
  <si>
    <t>Cabo de cobre rígido, 1Kv, PVC/70°C, de Cabo de cobre rígido, 1Kv, PVC/70°C, de 2,50mm2</t>
  </si>
  <si>
    <t>MAT022400</t>
  </si>
  <si>
    <t>Cabo de cobre rígido, 1Kv, PVC/70°C, de Cabo de cobre rígido, 1Kv, PVC/70°C, de 4mm2</t>
  </si>
  <si>
    <t>MAT022450</t>
  </si>
  <si>
    <t>Cabo de cobre rígido, 1Kv, PVC/70°C, de Cabo de cobre rígido, 1Kv, PVC/70°C, de 6mm2</t>
  </si>
  <si>
    <t>MAT022500</t>
  </si>
  <si>
    <t>Cabo de cobre rígido, 1Kv, PVC/70°C, de Cabo de cobre rígido, 1Kv, PVC/70°C, de 10mm2</t>
  </si>
  <si>
    <t>MAT022550</t>
  </si>
  <si>
    <t>Cabo de cobre rígido, 1Kv, PVC/70°C, de Cabo de cobre rígido, 1Kv, PVC/70°C, de 16mm2</t>
  </si>
  <si>
    <t>MAT022600</t>
  </si>
  <si>
    <t>Cabo de cobre rígido, 1Kv, PVC/70°C, de Cabo de cobre rígido, 1Kv, PVC/70°C, de 25mm2</t>
  </si>
  <si>
    <t>MAT022650</t>
  </si>
  <si>
    <t>Cabo de cobre rígido, 1Kv, PVC/70°C, de Cabo de cobre rígido, 1Kv, PVC/70°C, de 35mm2</t>
  </si>
  <si>
    <t>MAT022700</t>
  </si>
  <si>
    <t>Cabo de cobre rígido, 1Kv, PVC/70°C, de Cabo de cobre rígido, 1Kv, PVC/70°C, de 50mm2</t>
  </si>
  <si>
    <t>MAT022750</t>
  </si>
  <si>
    <t>Cabo de cobre rígido, 1Kv, PVC/70°C, de Cabo de cobre rígido, 1Kv, PVC/70°C, de 70mm2</t>
  </si>
  <si>
    <t>MAT022800</t>
  </si>
  <si>
    <t>Cabo de cobre rígido, 1Kv, PVC/70°C, de Cabo de cobre rígido, 1Kv, PVC/70°C, de 95mm2</t>
  </si>
  <si>
    <t>MAT022850</t>
  </si>
  <si>
    <t>Cabo de cobre rígido, 1Kv, PVC/70°C, de Cabo de cobre rígido, 1Kv, PVC/70°C, de 120mm2</t>
  </si>
  <si>
    <t>MAT022900</t>
  </si>
  <si>
    <t>Cabo de cobre rígido, 1Kv, PVC/70°C, de Cabo de cobre rígido, 1Kv, PVC/70°C, de 150mm2</t>
  </si>
  <si>
    <t>MAT022950</t>
  </si>
  <si>
    <t>Cabo de cobre rígido, 1Kv, PVC/70°C, de Cabo de cobre rígido, 1Kv, PVC/70°C, de 240mm2</t>
  </si>
  <si>
    <t>MAT023050</t>
  </si>
  <si>
    <t>Cabo de cobre rígido, 1Kv, PVC/70°C, de: (3x25mm2)</t>
  </si>
  <si>
    <t>MAT023100</t>
  </si>
  <si>
    <t>Cabo de cobre rígido, 1Kv, PVC/PVC 70°C, Classe 1, de: (4x1,50mm2), com separador em celofane ou polyester, nas cores vermelha, amarela, verde e branca</t>
  </si>
  <si>
    <t>MAT023150</t>
  </si>
  <si>
    <t>Cabo de cobre rígido, 1Kv, PVC/PVC 70°C, Classe 1, de: (7x1,50mm2), com separador em celofane ou polyester, nas cores vermelha, amarela, verde, branca, marron, preta e azul</t>
  </si>
  <si>
    <t>MAT023200</t>
  </si>
  <si>
    <t>Cabo de cobre rígido, seção de 10mm2, formado por condutores em fios de cobre nu, encordoamento classe 2, isolamento para 1KV, em polietileno reticulado (XLPE) ou etileno propileno (EPR), com capa de cobertura em PVC na cor preta, NBR 7286, NBR 7287 e especificação RIOLUZ EM-RIOLUZ-74</t>
  </si>
  <si>
    <t>MAT023250</t>
  </si>
  <si>
    <t>Cabo de cobre rígido, seção de 25mm2, formado por condutores em fios de cobre nu, encordoamento classe 2, isolamento para 1KV, em polietileno reticulado (XLPE) ou etileno propileno (EPR), com capa de cobertura em PVC na cor preta, NBR 7286, NBR 7287 e especificação RIOLUZ EM-RIOLUZ-74</t>
  </si>
  <si>
    <t>MAT023300</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</si>
  <si>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t>
  </si>
  <si>
    <t>MAT023350</t>
  </si>
  <si>
    <t>Cabo de cobre rígido, seção de 50mm2, formado por condutores em fios de cobre nu, encordoamento classe 2, isolamento para 1KV, em polietileno reticulado (XLPE) ou etileno propileno (EPR), com capa de cobertura em PVC na cor preta, NBR 7286, NBR 7287 e especificação RIOLUZ EM-RIOLUZ-74</t>
  </si>
  <si>
    <t>MAT023400</t>
  </si>
  <si>
    <t>Cabo de cobre rígido, seção de 70mm2, formado por condutores em fios de cobre nu, encordoamento classe 2, isolamento para 1KV, em polietileno reticulado (XLPE) ou etileno propileno (EPR), com capa de cobertura em PVC na cor preta, NBR 7286, NBR 7287 e especificação RIOLUZ EM-RIOLUZ-74</t>
  </si>
  <si>
    <t>MAT023450</t>
  </si>
  <si>
    <t>Cabo de cobre rígido, 20Kv, EPR/XLPE, de: (3x1x50mm2), triplexado</t>
  </si>
  <si>
    <t>MAT023500</t>
  </si>
  <si>
    <t>Cabo de cobre rígido, 750V, PVC/70°C, de Cabo de cobre rígido, 750V, PVC/70°C, de 1,50mm2</t>
  </si>
  <si>
    <t>MAT023550</t>
  </si>
  <si>
    <t>Cabo de cobre rígido, 750V, PVC/70°C, de Cabo de cobre rígido, 750V, PVC/70°C, de 2,50mm2</t>
  </si>
  <si>
    <t>MAT023600</t>
  </si>
  <si>
    <t>Cabo de cobre rígido, 750V, PVC/70°C, de Cabo de cobre rígido, 750V, PVC/70°C, de 4mm2</t>
  </si>
  <si>
    <t>MAT023650</t>
  </si>
  <si>
    <t>Cabo de cobre rígido, 750V, PVC/70°C, de Cabo de cobre rígido, 750V, PVC/70°C, de 6mm2</t>
  </si>
  <si>
    <t>MAT023700</t>
  </si>
  <si>
    <t>Cabo de cobre rígido, 750V, PVC/70°C, de Cabo de cobre rígido, 750V, PVC/70°C, de 10mm2</t>
  </si>
  <si>
    <t>MAT023750</t>
  </si>
  <si>
    <t>Cabo de cobre rígido, 750V, PVC/70°C, de Cabo de cobre rígido, 750V, PVC/70°C, de 16mm2</t>
  </si>
  <si>
    <t>MAT023800</t>
  </si>
  <si>
    <t>Cabo de cobre rígido, 750V, PVC/70°C, de Cabo de cobre rígido, 750V, PVC/70°C, de 50mm2</t>
  </si>
  <si>
    <t>MAT023850</t>
  </si>
  <si>
    <t>Cabo de cobre rígido, 750V, PVC/70°C, de Cabo de cobre rígido, 750V, PVC/70°C, de 95mm2</t>
  </si>
  <si>
    <t>MAT023900</t>
  </si>
  <si>
    <t>Cabo de cobre rígido, 750V, PVC/70°C, de Cabo de cobre rígido, 750V, PVC/70°C, de 120mm2</t>
  </si>
  <si>
    <t>MAT023950</t>
  </si>
  <si>
    <t>Cabo de cobre rígido, 750V, PVC/70°C, de Cabo de cobre rígido, 750V, PVC/70°C, de 150mm2</t>
  </si>
  <si>
    <t>MAT024000</t>
  </si>
  <si>
    <t>Cabo de cobre rígido, 750V, PVC/70°C, de Cabo de cobre rígido, 750V, PVC/70°C, de 185mm2</t>
  </si>
  <si>
    <t>MAT024050</t>
  </si>
  <si>
    <t>Cabo de cobre rígido, 750V, PVC/70°C, de Cabo de cobre rígido, 750V, PVC/70°C, de 240mm2</t>
  </si>
  <si>
    <t>MAT024100</t>
  </si>
  <si>
    <t>Cabo de cobre rígido, 750V, PVC/70°C, de Cabo de cobre rígido, 750V, PVC/70°C, de 300mm2</t>
  </si>
  <si>
    <t>MAT024200</t>
  </si>
  <si>
    <t>Cabo de fibra óptica, monomodo, metálico, geleado, de 18 fibras</t>
  </si>
  <si>
    <t>MAT024235</t>
  </si>
  <si>
    <t>Cabo telefônico de cobre estanhado, CCE-APL-50, de 0,50mm2, com 3 pares</t>
  </si>
  <si>
    <t>MAT024250</t>
  </si>
  <si>
    <t>Cabo telefônico de cobre estanhado, CCI-50, de 0,50mm2, com Cabo telefônico de cobre estanhado, CCI-50, de 0,50mm2, com 2 pares</t>
  </si>
  <si>
    <t>MAT024300</t>
  </si>
  <si>
    <t>Cabo telefônico de cobre estanhado, CCI-50, de 0,50mm2, com Cabo telefônico de cobre estanhado, CCI-50, de 0,50mm2, com 4 pares</t>
  </si>
  <si>
    <t>MAT024350</t>
  </si>
  <si>
    <t>Cabo telefônico de cobre estanhado, CCI-50, de 0,50mm2, com Cabo telefônico de cobre estanhado, CCI-50, de 0,50mm2, com 6 pares</t>
  </si>
  <si>
    <t>MAT024400</t>
  </si>
  <si>
    <t>Cabo telefônico de cobre recozido estanhado, CI-40, de 0,40mm2, com Cabo telefônico de cobre recozido estanhado, CI-40, de 0,40mm2, com 10 pares</t>
  </si>
  <si>
    <t>MAT024450</t>
  </si>
  <si>
    <t>Cabo telefônico de cobre recozido estanhado, CI-40, de 0,40mm2, com Cabo telefônico de cobre recozido estanhado, CI-40, de 0,40mm2, com 20 pares</t>
  </si>
  <si>
    <t>MAT024550</t>
  </si>
  <si>
    <t>Cabo telefônico de cobre, CTP-APL-50, de 0,50mm2, com Cabo telefônico de cobre, CTP-APL-50, de 0,50mm2, com 10 pares</t>
  </si>
  <si>
    <t>MAT024600</t>
  </si>
  <si>
    <t>Cabo telefônico de cobre, CTP-APL-50, de 0,50mm2, com Cabo telefônico de cobre, CTP-APL-50, de 0,50mm2, com 20 pares</t>
  </si>
  <si>
    <t>MAT024650</t>
  </si>
  <si>
    <t>Cabo telefônico de cobre, CTP-APL-50, de 0,50mm2, com Cabo telefônico de cobre, CTP-APL-50, de 0,50mm2, com 50 pares</t>
  </si>
  <si>
    <t>MAT024700</t>
  </si>
  <si>
    <t>Cabo telefônico de cobre, CTP-APL-50, de 0,50mm2, com Cabo telefônico de cobre, CTP-APL-50, de 0,50mm2, com 100 pares</t>
  </si>
  <si>
    <t>MAT024750</t>
  </si>
  <si>
    <t>Cadeado com 30mm</t>
  </si>
  <si>
    <t>MAT024800</t>
  </si>
  <si>
    <t>Cadeado com 50mm</t>
  </si>
  <si>
    <t>MAT024850</t>
  </si>
  <si>
    <t>Caixa d'água em fibra de vidro, redonda, capacidade de 1000l</t>
  </si>
  <si>
    <t>MAT024950</t>
  </si>
  <si>
    <t>Caixa d'água em polietileno, capacidade para 500l, com alças de ancoragem e transporte, tampa com fechameno por meio de travas, diâmetro de 131cm e altura de 72cm, modelo Aqualev ou similar</t>
  </si>
  <si>
    <t>MAT025000</t>
  </si>
  <si>
    <t>Caixa d'água em polietileno, capacidade para 1000l, com alças de ancoragem e transporte, tampa com fechameno por meio de travas, diâmetro de 163cm e altura de 93cm, modelo Aqualev ou similar</t>
  </si>
  <si>
    <t>MAT025100</t>
  </si>
  <si>
    <t>Caixa de descarga plástica, externa, Cipla ou similar</t>
  </si>
  <si>
    <t>MAT025150</t>
  </si>
  <si>
    <t>Caixa de ferro fundido, com caixilho articulado, padrão CEDAE, medindo: Caixa de ferro fundido, com caixilho articulado, padrão CEDAE, medindo: (30x30x20)cm, de 28Kg</t>
  </si>
  <si>
    <t>MAT025200</t>
  </si>
  <si>
    <t>Caixa de ferro fundido, com caixilho articulado, padrão CEDAE, medindo: Caixa de ferro fundido, com caixilho articulado, padrão CEDAE, medindo: (35x35x25)cm, de 59Kg</t>
  </si>
  <si>
    <t>MAT025250</t>
  </si>
  <si>
    <t>Caixa de gordura sifonada, de concreto, medindo: (40x60)cm, com tampa</t>
  </si>
  <si>
    <t>MAT025300</t>
  </si>
  <si>
    <t>Caixa de gordura simples, de concreto, medindo: (42x60)cm, com tampa</t>
  </si>
  <si>
    <t>MAT025350</t>
  </si>
  <si>
    <t>Caixa de gordura dupla, de concreto, padrão CEDAE, medindo: (60x70)cm, com tampa</t>
  </si>
  <si>
    <t>MAT025400</t>
  </si>
  <si>
    <t>Caixa de incêndio de embutir, medindo: (70x50x25)cm, constituída por 1 lance de mangueira de 1 1/2" com 15m; 1 adaptador Storz de 2 1/2"; 1 esguicho de 1 1/2" e registro</t>
  </si>
  <si>
    <t>MAT025450</t>
  </si>
  <si>
    <t>Caixa de incêndio de embutir, medindo: (70x50x25)cm, constituída por 2 lances de mangueira de 15m</t>
  </si>
  <si>
    <t>MAT025500</t>
  </si>
  <si>
    <t>Caixa de inspeção de concreto, medindo: Caixa de inspeção de concreto, medindo: (30x37)cm</t>
  </si>
  <si>
    <t>MAT025550</t>
  </si>
  <si>
    <t>Caixa de inspeção em concreto, com diâmetro de 400mm</t>
  </si>
  <si>
    <t>MAT025600</t>
  </si>
  <si>
    <t>Caixa de passagem em aço, de embutir, padrão Telebrás, medindo: Caixa de passagem em aço, de embutir, padrão Telebrás, medindo: (20x20x13,5)cm</t>
  </si>
  <si>
    <t>MAT025650</t>
  </si>
  <si>
    <t>Caixa de passagem em aço, de embutir, padrão Telebrás, medindo: Caixa de passagem em aço, de embutir, padrão Telebrás, medindo: (40x40x13,5)cm</t>
  </si>
  <si>
    <t>MAT025700</t>
  </si>
  <si>
    <t>Caixa de passagem em aço, de embutir, padrão Telebrás, medindo: Caixa de passagem em aço, de embutir, padrão Telebrás, medindo: (60x60x13,5)cm</t>
  </si>
  <si>
    <t>MAT025750</t>
  </si>
  <si>
    <t>Caixa de passagem em aço, de embutir, padrão Telebrás, medindo: Caixa de passagem em aço, de embutir, padrão Telebrás, medindo: (80x80x13,5)cm</t>
  </si>
  <si>
    <t>MAT025800</t>
  </si>
  <si>
    <t>Caixa de passagem em aço, de embutir, padrão Telebrás, medindo: Caixa de passagem em aço, de embutir, padrão Telebrás, medindo: (120x120x13,5)cm</t>
  </si>
  <si>
    <t>MAT025850</t>
  </si>
  <si>
    <t>Caixa de passagem em aço, de embutir, padrão Telebrás, medindo: Caixa de passagem em aço, de embutir, padrão Telebrás, medindo: (150x150x13,5)cm</t>
  </si>
  <si>
    <t>MAT025900</t>
  </si>
  <si>
    <t>Caixa de passagem em alumínio, de 1/2", tipo Wetzel R-15/LB-22 ou similar</t>
  </si>
  <si>
    <t>MAT025950</t>
  </si>
  <si>
    <t>Caixa de passagem em ferro esmaltado, chapa 20, medindo 5"x5", com 2 orelhas e furação de 3/4" e 1"</t>
  </si>
  <si>
    <t>MAT026000</t>
  </si>
  <si>
    <t>Caixa de passagem em liga de alumínio silício fundido, medindo (144x144x100)mm, com 3 entradas rosqueadas de 3/4"x3/4", tampa lisa e chassis removível, referência CP-1515-10, Wetzel ou similar</t>
  </si>
  <si>
    <t>MAT026050</t>
  </si>
  <si>
    <t>Caixa de passagem, medindo (20x20x10)cm, com tampa aparafusada</t>
  </si>
  <si>
    <t>MAT026100</t>
  </si>
  <si>
    <t>Caixa de PVC rígido, de: (4"x2")</t>
  </si>
  <si>
    <t>MAT026150</t>
  </si>
  <si>
    <t>Caixa de PVC rígido, de: (4"x4")</t>
  </si>
  <si>
    <t>MAT026200</t>
  </si>
  <si>
    <t>Caixa de ralo pré-moldada em concreto, medindo: (30x60x90)cm, para águas pluviais</t>
  </si>
  <si>
    <t>MAT026250</t>
  </si>
  <si>
    <t>Caixa de sobrepor em chapa de aço esmaltado, de: (15x15)cm</t>
  </si>
  <si>
    <t>MAT026300</t>
  </si>
  <si>
    <t>Caixa em noryl e policarbonato, para medidor trifásico, padrão Light</t>
  </si>
  <si>
    <t>MAT026350</t>
  </si>
  <si>
    <t>Caixa estampada de chapa nº 18, de: Caixa estampada de chapa nº 18, de: (3"x3"), com 2 orelhas</t>
  </si>
  <si>
    <t>MAT026400</t>
  </si>
  <si>
    <t>Caixa estampada de chapa nº 18, de: Caixa estampada de chapa nº 18, de: (4"x2"), com 2 orelhas</t>
  </si>
  <si>
    <t>MAT026450</t>
  </si>
  <si>
    <t>Caixa estampada de chapa nº 18, de: Caixa estampada de chapa nº 18, de: (4"x4"), com 4 orellhas</t>
  </si>
  <si>
    <t>MAT026500</t>
  </si>
  <si>
    <t>Caixa passa filmes de 4 portas, em chapa de aço pintado, de 50mm, blindado com chumbo de 1mm na face interna da sala de Raio-X</t>
  </si>
  <si>
    <t>MAT026550</t>
  </si>
  <si>
    <t>Caixa seca redonda de PVC rígido, de altura regulável, para cozinha, box e terraço, nº 142, com saída de 40mm</t>
  </si>
  <si>
    <t>MAT026600</t>
  </si>
  <si>
    <t>Caixa sifonada de PVC rígido, montada com grelha e porta-grelha redondos, de (100x100x50)mm</t>
  </si>
  <si>
    <t>MAT026650</t>
  </si>
  <si>
    <t>Caixilho fixo de alumínio anodizado em veneziana para vidro, em perfís Série 25</t>
  </si>
  <si>
    <t>MAT026700</t>
  </si>
  <si>
    <t>Cal hidratada</t>
  </si>
  <si>
    <t>MAT026750</t>
  </si>
  <si>
    <t>Calcáreo Dolomítico</t>
  </si>
  <si>
    <t>MAT026800</t>
  </si>
  <si>
    <t>Calço duplo nº 4, conjunto com 2 unidades</t>
  </si>
  <si>
    <t>MAT026850</t>
  </si>
  <si>
    <t>Calha Aquapluv Beiral ou similar, diâmetro nominal de 125mm, comprimento de 3m</t>
  </si>
  <si>
    <t>MAT026900</t>
  </si>
  <si>
    <t>Calha de concreto simples, PB, para escoamento de águas pluviais, de Calha de concreto simples, PB, para escoamento de águas pluviais, de 300mm</t>
  </si>
  <si>
    <t>MAT026950</t>
  </si>
  <si>
    <t>Calha de concreto simples, PB, para escoamento de águas pluviais, de Calha de concreto simples, PB, para escoamento de águas pluviais, de 400mm</t>
  </si>
  <si>
    <t>MAT027000</t>
  </si>
  <si>
    <t>Calha de concreto simples, PB, para escoamento de águas pluviais, de Calha de concreto simples, PB, para escoamento de águas pluviais, de 600mm</t>
  </si>
  <si>
    <t>MAT027050</t>
  </si>
  <si>
    <t>Calha de isolamento com espessura de 1", para tubulação de Calha de isolamento com espessura de 1", para tubulação de 1"</t>
  </si>
  <si>
    <t>MAT027100</t>
  </si>
  <si>
    <t>Calha de isolamento com espessura de 1", para tubulação de Calha de isolamento com espessura de 1", para tubulação de 1 1/4"</t>
  </si>
  <si>
    <t>MAT027150</t>
  </si>
  <si>
    <t>Calha de isolamento com espessura de 1", para tubulação de Calha de isolamento com espessura de 1", para tubulação de 1 1/2"</t>
  </si>
  <si>
    <t>MAT027200</t>
  </si>
  <si>
    <t>Calha de piso em PVC, medindo: (130x75x500)mm, Perfil Modular Baixo, modelo CSB 130, Supra ou similar</t>
  </si>
  <si>
    <t>MAT027250</t>
  </si>
  <si>
    <t>Calha de sobrepor, chapa de aço para lâmpada fluorescente, de: Calha de sobrepor, chapa de aço para lâmpada fluorescente, de: (1x20W)</t>
  </si>
  <si>
    <t>MAT027300</t>
  </si>
  <si>
    <t>Calha de sobrepor, chapa de aço para lâmpada fluorescente, de: Calha de sobrepor, chapa de aço para lâmpada fluorescente, de: (2x20W)</t>
  </si>
  <si>
    <t>MAT027350</t>
  </si>
  <si>
    <t>Calha de sobrepor, chapa de aço para lâmpada fluorescente, de: Calha de sobrepor, chapa de aço para lâmpada fluorescente, de: (2x40W)</t>
  </si>
  <si>
    <t>MAT027400</t>
  </si>
  <si>
    <t>Calha de sobrepor, chapa de aço para lâmpada fluorescente, de: Calha de sobrepor, chapa de aço para lâmpada fluorescente, de: (3x40W)</t>
  </si>
  <si>
    <t>MAT027450</t>
  </si>
  <si>
    <t>Calha de sobrepor, chapa de aço para lâmpada fluorescente, de: Calha de sobrepor, chapa de aço para lâmpada fluorescente, de: (4x40W)</t>
  </si>
  <si>
    <t>MAT027500</t>
  </si>
  <si>
    <t>Calha de sobrepor, trapézio, para lâmpada fluorescente, de: (4x20W)</t>
  </si>
  <si>
    <t>MAT027550</t>
  </si>
  <si>
    <t>Camada amortecedora de partículas de borracha reciclada de pneus, aglutinados com adesivo especial de poliuretano mono-componente, moldadas no local com espessura constante de 10mm, da Recoma ou similar. Fornecimento e assentamento</t>
  </si>
  <si>
    <t>MAT027610</t>
  </si>
  <si>
    <t>Campainha de embutir tipo cigarra 110 V Perlex ou similar</t>
  </si>
  <si>
    <t>MAT027620</t>
  </si>
  <si>
    <t>Campainha de alta potência tipo sincronizada, para escola, de 8', 110 V da Sincron ou similar</t>
  </si>
  <si>
    <t>MAT027650</t>
  </si>
  <si>
    <t>Canaleta de alumínio 3/4", La Fonte ou similar</t>
  </si>
  <si>
    <t>MAT027670</t>
  </si>
  <si>
    <t>Canaleta em PVC tipo evolutiva DLP 80x35mm, em peça de 2,00m, com tampa flexível, fabricação Pial Legrand ou similar</t>
  </si>
  <si>
    <t>MAT027700</t>
  </si>
  <si>
    <t>Cantoneira de aço, com abas iguais, de: Cantoneira de aço, com abas iguais, de: (1/2"x1/8")</t>
  </si>
  <si>
    <t>MAT027750</t>
  </si>
  <si>
    <t>Cantoneira de aço, com abas iguais, de: Cantoneira de aço, com abas iguais, de: (5/8"x1/8")</t>
  </si>
  <si>
    <t>MAT027800</t>
  </si>
  <si>
    <t>Cantoneira de aço, com abas iguais, de: Cantoneira de aço, com abas iguais, de: (3/4"x1/8")</t>
  </si>
  <si>
    <t>MAT027850</t>
  </si>
  <si>
    <t>Cantoneira de aço, com abas iguais, de: Cantoneira de aço, com abas iguais, de: (1"x1/8")</t>
  </si>
  <si>
    <t>MAT027900</t>
  </si>
  <si>
    <t>Cantoneira de aço, com abas iguais, de: Cantoneira de aço, com abas iguais, de: (1"x3/16")</t>
  </si>
  <si>
    <t>MAT027910</t>
  </si>
  <si>
    <t>Caixa de concreto pré-moldado (30x30x30)cm, com fundo</t>
  </si>
  <si>
    <t>MAT027950</t>
  </si>
  <si>
    <t>Cantoneira de aço, com abas iguais, de: Cantoneira de aço, com abas iguais, de: (1 1/2"x3/16")</t>
  </si>
  <si>
    <t>MAT028000</t>
  </si>
  <si>
    <t>Cantoneira de aço, com abas iguais, de: Cantoneira de aço, com abas iguais, de: (2"x3/16")</t>
  </si>
  <si>
    <t>MAT028050</t>
  </si>
  <si>
    <t>Cantoneira de aço, com abas iguais, de: Cantoneira de aço, com abas iguais, de: (2"x3/8")</t>
  </si>
  <si>
    <t>MAT028100</t>
  </si>
  <si>
    <t>Cantoneira de aço, com abas iguais, de: Cantoneira de aço, com abas iguais, de: (2 1/2"x1/4")</t>
  </si>
  <si>
    <t>MAT028150</t>
  </si>
  <si>
    <t>Cantoneira em latão fundido, de (70x70)mm, referência 367, Maffei ou similar</t>
  </si>
  <si>
    <t>MAT028200</t>
  </si>
  <si>
    <t>Cap de ferro fundido ductil, JGS, diâmetro nominal de Cap de ferro fundido ductil, JGS, diâmetro nominal de 80mm</t>
  </si>
  <si>
    <t>MAT028250</t>
  </si>
  <si>
    <t>Cap de ferro fundido ductil, JGS, diâmetro nominal de Cap de ferro fundido ductil, JGS, diâmetro nominal de 100mm</t>
  </si>
  <si>
    <t>MAT028300</t>
  </si>
  <si>
    <t>Cap de ferro fundido ductil, JGS, diâmetro nominal de Cap de ferro fundido ductil, JGS, diâmetro nominal de 150mm</t>
  </si>
  <si>
    <t>MAT028350</t>
  </si>
  <si>
    <t>Cap de PVC rígido, PBA, diâmetro nominal de Cap de PVC rígido, PBA, diâmetro nominal de 50mm</t>
  </si>
  <si>
    <t>MAT028400</t>
  </si>
  <si>
    <t>Cap de PVC rígido, PBA, diâmetro nominal de Cap de PVC rígido, PBA, diâmetro nominal de 75mm</t>
  </si>
  <si>
    <t>MAT028450</t>
  </si>
  <si>
    <t>Cap de PVC rígido, PBA, diâmetro nominal de Cap de PVC rígido, PBA, diâmetro nominal de 100mm</t>
  </si>
  <si>
    <t>MAT028500</t>
  </si>
  <si>
    <t>Cap de PVC rígido, roscável, diâmetro nominal de 1/2"</t>
  </si>
  <si>
    <t>MAT028550</t>
  </si>
  <si>
    <t>Capa isolante em polipropileno, subterrânea, geleada, AMP ou similar</t>
  </si>
  <si>
    <t>MAT028600</t>
  </si>
  <si>
    <t>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10Kvar</t>
  </si>
  <si>
    <t>MAT028650</t>
  </si>
  <si>
    <t>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Capacitor trifásico, de baixa potência, tipo CLMD, 220V/60Hz, para uso interno, de polipropileno metalizado auto regenerativo, acondicionado num invólucro de plástico com tratamento à vácuo, encapsulado com resina para obtenção de um elemento perfeitamente selado, provido de resistores de descarga, dissipadores de calor e condicionados numa caixa metálica (chapa de aço zincado), cheia de granulado inorgânico vermiculita inerte e não inflamável, ABB ou similar, de: 15Kvar</t>
  </si>
  <si>
    <t>MAT028700</t>
  </si>
  <si>
    <t>Carpete de fibra artificial sintética, com espessura de 4,5mm, Durafelti, São Carlos ou similar. Colocado</t>
  </si>
  <si>
    <t>MAT028750</t>
  </si>
  <si>
    <t>Carpete de nylon, com espessura de 6mm</t>
  </si>
  <si>
    <t>MAT028800</t>
  </si>
  <si>
    <t>Carpete de polipropileno, com filamento contínuo, construção Tufting, espessura total de 5mm, textura Bouclê Mescla, modelo Austin, na cor Sand 250, Tabacow ou similar</t>
  </si>
  <si>
    <t>MAT028850</t>
  </si>
  <si>
    <t>Carpete de fibra de polipropileno e resina sintética, tipo Evolution Desire da Fademac ou similar, 700g, espessura de 5mm, colocado</t>
  </si>
  <si>
    <t>MAT028900</t>
  </si>
  <si>
    <t>Carpete de polipropileno, com superfície em nylon Rhodianyl, construção Tufting, espessura total de 8mm, textura aveludada, modelo Grand Nylon Plus, na cor bege rosado 243, Tabacow ou similar</t>
  </si>
  <si>
    <t>MAT028950</t>
  </si>
  <si>
    <t>Carranca referência 567, La Fonte ou similar</t>
  </si>
  <si>
    <t>MAT029000</t>
  </si>
  <si>
    <t>Cartucho de plástico, Erico ou similar, com pó de solda na quantidade de Cartucho de plástico, Erico ou similar, com pó de solda na quantidade de 25gr</t>
  </si>
  <si>
    <t>MAT029050</t>
  </si>
  <si>
    <t>Cartucho de plástico, Erico ou similar, com pó de solda na quantidade de Cartucho de plástico, Erico ou similar, com pó de solda na quantidade de 45gr</t>
  </si>
  <si>
    <t>MAT029100</t>
  </si>
  <si>
    <t>Cartucho de plástico, Erico ou similar, com pó de solda na quantidade de Cartucho de plástico, Erico ou similar, com pó de solda na quantidade de 65gr</t>
  </si>
  <si>
    <t>MAT029150</t>
  </si>
  <si>
    <t>Catalizador de wash primer</t>
  </si>
  <si>
    <t>MAT029300</t>
  </si>
  <si>
    <t>Centro de distribuição externo, de (231x158x60)mm, com previsão para 6 disjuntores, Dutoplast ou similar</t>
  </si>
  <si>
    <t>MAT029350</t>
  </si>
  <si>
    <t>Cera de carnaúba</t>
  </si>
  <si>
    <t>MAT029400</t>
  </si>
  <si>
    <t>Cera virgem</t>
  </si>
  <si>
    <t>MAT029406</t>
  </si>
  <si>
    <t>Cerâmica para parede, linha colors girassol (4,50 x 4,50)cm, Portobello ou similar</t>
  </si>
  <si>
    <t>MAT029410</t>
  </si>
  <si>
    <t>Cerâmica para parede, linha plural fog (4,50 x 4,50)cm, Portobello ou similar</t>
  </si>
  <si>
    <t>MAT029435</t>
  </si>
  <si>
    <t>Cerâmica para parede, linha Arquiteto Design, de (9,5x9,5)cm cor neve, Portobello ou similar</t>
  </si>
  <si>
    <t>MAT029440</t>
  </si>
  <si>
    <t>Cerâmica para parede, linha Arquiteto Design, de (9,5x9,5)cm cores ocre, azul ou verde, Portobello ou similar</t>
  </si>
  <si>
    <t>MAT029450</t>
  </si>
  <si>
    <t>Cerâmica Cecrisa ou similar, cor branca, medindo: (10x10)cm</t>
  </si>
  <si>
    <t>MAT029500</t>
  </si>
  <si>
    <t>Cerâmica Gail ou similar, coleção natural, cores diversas, medindo: Cerâmica Gail ou similar, coleção natural, cores diversas, medindo: (11,60x11,60x0,09)cm</t>
  </si>
  <si>
    <t>MAT029550</t>
  </si>
  <si>
    <t>Cerâmica Gail ou similar, coleção natural, cores diversas, medindo: Cerâmica Gail ou similar, coleção natural, cores diversas, medindo: (24x11,60x0,09)cm</t>
  </si>
  <si>
    <t>MAT029610</t>
  </si>
  <si>
    <t>Cerâmica para piso, linha Laser, de (30x30)cm cor gelo, Portobello ou similar</t>
  </si>
  <si>
    <t>MAT029630</t>
  </si>
  <si>
    <t>(White, gray ou bone) 45x45cm</t>
  </si>
  <si>
    <t>MAT029650</t>
  </si>
  <si>
    <t>Cerâmica Portobello ou similar, medindo: Cerâmica Portobello ou similar, medindo: (7,5x7,5)cm, linha Vitreaux</t>
  </si>
  <si>
    <t>MAT029670</t>
  </si>
  <si>
    <t>Cerâmica tipo porcelanato, linha Essencial Granilite cinza STR 45 x 45cm</t>
  </si>
  <si>
    <t>MAT029680</t>
  </si>
  <si>
    <t>Cerâmica tipo porcelanato, linha Progetto Dolmen Nat 45 x 45cm</t>
  </si>
  <si>
    <t>MAT029700</t>
  </si>
  <si>
    <t>Chapa circular de aço corrugado, com espessura de 2,7mm, revestimento em Epóxi, linha MP-152, Armco ou similar</t>
  </si>
  <si>
    <t>MAT029750</t>
  </si>
  <si>
    <t>Chapa de aço carbono, qualidade comum, para uso geral, tamanho padrão, borda Universal, espessura de Chapa de aço carbono, qualidade comum, para uso geral, tamanho padrão, borda Universal, espessura de 1,50mm, tipo fina, laminada a frio</t>
  </si>
  <si>
    <t>MAT029800</t>
  </si>
  <si>
    <t>Chapa de aço carbono, qualidade comum, para uso geral, tamanho padrão, borda Universal, espessura de Chapa de aço carbono, qualidade comum, para uso geral, tamanho padrão, borda Universal, espessura de 4,75mm, tipo fina, laminada a quente</t>
  </si>
  <si>
    <t>MAT029850</t>
  </si>
  <si>
    <t>Chapa de aço carbono, qualidade comum, para uso geral, tamanho padrão, borda Universal, espessura de Chapa de aço carbono, qualidade comum, para uso geral, tamanho padrão, borda Universal, espessura de 8,00mm, tipo grossa</t>
  </si>
  <si>
    <t>MAT029900</t>
  </si>
  <si>
    <t>Chapa de aço carbono, qualidade comum, para uso geral, tamanho padrão, borda Universal, espessura de Chapa de aço carbono, qualidade comum, para uso geral, tamanho padrão, borda Universal, espessura de 9,50mm, tipo grossa</t>
  </si>
  <si>
    <t>MAT029950</t>
  </si>
  <si>
    <t>Chapa de aço carbono, qualidade comum, para uso geral, tamanho padrão, borda Universal, espessura de Chapa de aço carbono, qualidade comum, para uso geral, tamanho padrão, borda Universal, espessura de 12,5mm, tipo grossa</t>
  </si>
  <si>
    <t>MAT030000</t>
  </si>
  <si>
    <t>Chapa de aço carbono, qualidade comum, para uso geral, tamanho padrão, borda Universal, espessura de Chapa de aço carbono, qualidade comum, para uso geral, tamanho padrão, borda Universal, espessura de 19,00mm, tipo grossa</t>
  </si>
  <si>
    <t>MAT030050</t>
  </si>
  <si>
    <t>Chapa de aço corrugado, espessura de 2mm, revestimento em Epóxi, linha MP-100, Armco ou similar</t>
  </si>
  <si>
    <t>MAT030150</t>
  </si>
  <si>
    <t>Chapa de aço galvanizado, nº: Chapa de aço galvanizado, nº: 11 (3,00mm)</t>
  </si>
  <si>
    <t>MAT030200</t>
  </si>
  <si>
    <t>Chapa de aço galvanizado, nº: Chapa de aço galvanizado, nº: 14 (1,95mm)</t>
  </si>
  <si>
    <t>MAT030250</t>
  </si>
  <si>
    <t>Chapa de aço galvanizado, nº: Chapa de aço galvanizado, nº: 16 (1,55)mm</t>
  </si>
  <si>
    <t>MAT030300</t>
  </si>
  <si>
    <t>Chapa de aço galvanizado, nº: Chapa de aço galvanizado, nº: 18 (1,25mm)</t>
  </si>
  <si>
    <t>MAT030350</t>
  </si>
  <si>
    <t>Chapa de aço galvanizado, nº: Chapa de aço galvanizado, nº: 24 (0,65mm)</t>
  </si>
  <si>
    <t>MAT030400</t>
  </si>
  <si>
    <t>Chapa de aço galvanizado, nº: Chapa de aço galvanizado, nº: 26 (0,50mm)</t>
  </si>
  <si>
    <t>MAT030450</t>
  </si>
  <si>
    <t>Chapa de aço USI-SAC 350, de (2,44x6)m, com espessura de 1/2"</t>
  </si>
  <si>
    <t>MAT030500</t>
  </si>
  <si>
    <t>Chapa de aço SAE 1006/10-LF, perfurada, furos redondos de 1,80mm, longitudinalmente, distância entre furos de 2,55mm (de centro), medindo: (2000x1000x1,00)mm</t>
  </si>
  <si>
    <t>MAT030550</t>
  </si>
  <si>
    <t>Chapa de aço SAE 1006/10-LF, perfurada, furos redondos, de 6,35mm longitudinalmente, distância entre furos de 9,00mm (de centro), medindo: (2000x1000x1,50)mm</t>
  </si>
  <si>
    <t>MAT030600</t>
  </si>
  <si>
    <t>Chapa de acrílico, translúcida, espessura de 6mm</t>
  </si>
  <si>
    <t>MAT030650</t>
  </si>
  <si>
    <t>Chapa de alumínio, medindo: (2000x1000x1,2)mm</t>
  </si>
  <si>
    <t>MAT030700</t>
  </si>
  <si>
    <t>Chapa de Celotex ou similar, medindo: (1,22x2,44x0,012)m, chapa isolante natural</t>
  </si>
  <si>
    <t>MAT030750</t>
  </si>
  <si>
    <t>Chapa de cobre eletrolítico laminado, com espessura de 1,0mm</t>
  </si>
  <si>
    <t>MAT030800</t>
  </si>
  <si>
    <t>Chapa de fibra de madeira, dura, acabamento mate, medindo: (1220x2750x3)mm, Duraplac, Eucaplac ou similar</t>
  </si>
  <si>
    <t>MAT030950</t>
  </si>
  <si>
    <t>Chapa de fibra de madeira, lisa, medindo: (1220x2750x3,2)mm, Duratex ou similar</t>
  </si>
  <si>
    <t>MAT031000</t>
  </si>
  <si>
    <t>Chapa de fibra de madeira, perfurada, medindo: (1220x2750x3)mm, Duratex ou similar</t>
  </si>
  <si>
    <t>MAT031050</t>
  </si>
  <si>
    <t>Chapa de laminado melamínico, medindo: (1250x3080x1)mm, Formiplac ou similar</t>
  </si>
  <si>
    <t>folha</t>
  </si>
  <si>
    <t>MAT031100</t>
  </si>
  <si>
    <t>Chapa de madeira mineralizada, prensada com cimento, termoacústica, medindo: (1250x1250x25)mm</t>
  </si>
  <si>
    <t>MAT031150</t>
  </si>
  <si>
    <t>Chapa de madeira plastificada, medindo: (2200 x 1100 x 10)mm, Madeirit ou similar - grupo II da Tabela Classificatória de Especificações de Produtos Madeireiros</t>
  </si>
  <si>
    <t>MAT031200</t>
  </si>
  <si>
    <t>Chapa de madeira plastificada, medindo: (2200x1100x17)mm, Madeirit ou similar - grupo II da Tabela Classificatória de Especificações de Produtos Madeireiros</t>
  </si>
  <si>
    <t>MAT031250</t>
  </si>
  <si>
    <t>Chapa de madeira plastificada, medindo: (2200 x 1100 x 20)mm, Madeirit ou similar - grupo II da Tabela Classificatória de Especificações de Produtos Madeireiros</t>
  </si>
  <si>
    <t>MAT031300</t>
  </si>
  <si>
    <t>Chapa de madeira resinada, medindo: (2200 x 1100 x 06)mm, Madeirit ou similar - grupo II da Tabela Classificatória de Especificações de Produtos Madeireiros</t>
  </si>
  <si>
    <t>MAT031350</t>
  </si>
  <si>
    <t>Chapa de madeira resinada, medindo: (2200 x 1100 x 10)mm, Madeirit ou similar - grupo II da Tabela Classificatória de Especificações de Produtos Madeireiros</t>
  </si>
  <si>
    <t>MAT031400</t>
  </si>
  <si>
    <t>Chapa de madeira resinada, medindo: (2200 x 1100 x 14)mm, Madeirit ou similar - grupo II da Tabela Classificatória de Especificações de Produtos Madeireiros</t>
  </si>
  <si>
    <t>MAT031450</t>
  </si>
  <si>
    <t>Chapa de fibrocimento, sem amianto, com espessura de 12mm</t>
  </si>
  <si>
    <t>MAT031460</t>
  </si>
  <si>
    <t>Chapa em MDF, na cor branca, uma face, medindo 2750 x 1840 x 6mm</t>
  </si>
  <si>
    <t>MAT031475</t>
  </si>
  <si>
    <t>Placa de identificação de obra pública, confeccionada em chapa de Pet 2,0mm, fundo, textos e símbolos em vinil auto-adesivo com 2 anos de garantia e estrutura (requadro) em madeira</t>
  </si>
  <si>
    <t>MAT031480</t>
  </si>
  <si>
    <t>Placa de sinalização para obra em via pública tipo cavalete articulado, confeccionada em chapa de Pet 2,4mm, fundo, textos e símbolos em vinil auto-adesivo com 5 anos de garantia, estrutura em aço tratado à base de wash primer, pintado pelo processo eletrostático, dimensão 0,60 x 1,00m</t>
  </si>
  <si>
    <t>MAT031500</t>
  </si>
  <si>
    <t>Chapa Armco ou similar, revestida com Epóxi, com espessura de 2,65mm</t>
  </si>
  <si>
    <t>MAT031600</t>
  </si>
  <si>
    <t>Chave blindada, tripolar, 250V, de Chave blindada, tripolar, 250V, de 100A</t>
  </si>
  <si>
    <t>MAT031650</t>
  </si>
  <si>
    <t>Chave blindada, tripolar, 250V, de Chave blindada, tripolar, 250V, de 200A</t>
  </si>
  <si>
    <t>MAT031700</t>
  </si>
  <si>
    <t>Chave blindada, tripolar, 250V, de Chave blindada, tripolar, 250V, de 400A</t>
  </si>
  <si>
    <t>MAT031750</t>
  </si>
  <si>
    <t>Chave blindada, tripolar, de 400A, modelo S364FC, Schak ou similar</t>
  </si>
  <si>
    <t>MAT031800</t>
  </si>
  <si>
    <t>Chave bóia automática de mercúrio unipolar, de 30A</t>
  </si>
  <si>
    <t>MAT031850</t>
  </si>
  <si>
    <t>Chave comutadora com botão, modelo XB2 BD21, Telemecanique ou similar</t>
  </si>
  <si>
    <t>MAT031900</t>
  </si>
  <si>
    <t>Chave comutadora tripolar, composta por duas S32-250/3 e um acionamento intertravado U-200, chassi para facilitar a montagem FU-200 e barramento de interligação dos terminais BU-251/3, Holec ou similar (kit completo)</t>
  </si>
  <si>
    <t>MAT031950</t>
  </si>
  <si>
    <t>Chave comutadora tripolar, composta por duas S32-630/3 e um acionamento intertravado U-400, chassi para facilitar a montagem FU-400 e barramento de interligação dos terminais BU-631/3, Holec ou similar (kit completo)</t>
  </si>
  <si>
    <t>MAT032000</t>
  </si>
  <si>
    <t>Chave corta-circuito, com fusível de cartucho, tipo S1, de 15Kv, exclusive elos fusíveis, de 100A</t>
  </si>
  <si>
    <t>MAT032050</t>
  </si>
  <si>
    <t>Chave de reversão, base mármore, sem porta fusível, 250V, bipolar, de 30A</t>
  </si>
  <si>
    <t>MAT032100</t>
  </si>
  <si>
    <t>Chave de reversão, base mármore, sem porta fusível, 250V, bipolar, de 60A</t>
  </si>
  <si>
    <t>MAT032150</t>
  </si>
  <si>
    <t>Chave de reversão, base mármore, sem porta fusível, 250V, tripolar, de 60A</t>
  </si>
  <si>
    <t>MAT032151</t>
  </si>
  <si>
    <t>Tela em arame galvanizado hexagonal - zinagem pesada, inclusive arame de amarração, em fio 2mm, revestido em PVC, para gabião - manta med: 4,00 x 2,00 x 0,30m, malha med: 6 x 8cm</t>
  </si>
  <si>
    <t>MAT032200</t>
  </si>
  <si>
    <t>Chave faca blindada, bipolar, de 60A/250V</t>
  </si>
  <si>
    <t>MAT032250</t>
  </si>
  <si>
    <t>Chave faca blindada, completa, de 80A, modelo 3NP 40, Siemens ou similar</t>
  </si>
  <si>
    <t>MAT032300</t>
  </si>
  <si>
    <t>Chave faca, base ardósia, 250V, com porta fusíveis, tripolar, de Chave faca, base ardósia, 250V, com porta fusíveis, tripolar, de 30A</t>
  </si>
  <si>
    <t>MAT032350</t>
  </si>
  <si>
    <t>Chave faca, base ardósia, 250V, com porta fusíveis, tripolar, de Chave faca, base ardósia, 250V, com porta fusíveis, tripolar, de 100A</t>
  </si>
  <si>
    <t>MAT032400</t>
  </si>
  <si>
    <t>Chave faca, base ardósia, 250V, com porta fusíveis, tripolar, de Chave faca, base ardósia, 250V, com porta fusíveis, tripolar, de 400A</t>
  </si>
  <si>
    <t>MAT032450</t>
  </si>
  <si>
    <t>Chave para proteção de motores (guarda-motor), com botoeira liga-desliga, 220V, de Chave para proteção de motores (guarda-motor), com botoeira liga-desliga, 220V, de 3CV</t>
  </si>
  <si>
    <t>MAT032500</t>
  </si>
  <si>
    <t>Chave para proteção de motores (guarda-motor), com botoeira liga-desliga, 220V, de Chave para proteção de motores (guarda-motor), com botoeira liga-desliga, 220V, de 5CV</t>
  </si>
  <si>
    <t>MAT032550</t>
  </si>
  <si>
    <t>Chave para proteção de motores (guarda-motor), com botoeira liga-desliga, 220V, de Chave para proteção de motores (guarda-motor), com botoeira liga-desliga, 220V, de 7 1/2CV</t>
  </si>
  <si>
    <t>MAT032601</t>
  </si>
  <si>
    <t>Chave seccionadora média tensão, tipo NAL-17,5, 630A, 17,50Kv, com contatos auxiliares 2NA-2NF e bloqueio Kirk simples, para operação sob carga e instalação abrigada, sem base fusível, até 36Kv, ABB ou similar</t>
  </si>
  <si>
    <t>MAT032650</t>
  </si>
  <si>
    <t>Chave seccionadora média tensão, tipo NTL-2, 630A, 17,50Kv, com contatos auxiliares 2NA-2NF e bloqueio Kirk simples, para operação sem carga e instalação abrigada, comando manual CQ3 com alavanca de ferro fundido, acionamento simultâneo nas 3 fases, até 38Kv, ABB ou similar</t>
  </si>
  <si>
    <t>MAT032700</t>
  </si>
  <si>
    <t>Chave seccionadora rotativa, de 63A, modelo ACE-P63 113HS ou similar</t>
  </si>
  <si>
    <t>MAT032750</t>
  </si>
  <si>
    <t>Chave seccionadora rotativa, de 100A, modelo ACE-P100 113HS ou similar</t>
  </si>
  <si>
    <t>MAT032800</t>
  </si>
  <si>
    <t>Chave seccionadora trifásica, operação sem carga, de 400A, 15Kv, acionamento simultâneo, para uso interno, com comando por Chave seccionadora trifásica, operação sem carga, de 400A, 15Kv, acionamento simultâneo, para uso interno, com comando por punho</t>
  </si>
  <si>
    <t>MAT032850</t>
  </si>
  <si>
    <t>Chave seccionadora trifásica, operação sem carga, de 400A, 15Kv, acionamento simultâneo, para uso interno, com comando por Chave seccionadora trifásica, operação sem carga, de 400A, 15Kv, acionamento simultâneo, para uso interno, com comando por punho, com base para fusível</t>
  </si>
  <si>
    <t>MAT032900</t>
  </si>
  <si>
    <t>Chave seccionadora trifásica, operação sem carga, de 400A, 15Kv, acionamento simultâneo, para uso interno, com comando por Chave seccionadora trifásica, operação sem carga, de 400A, 15Kv, acionamento simultâneo, para uso interno, com comando por vara de manobra</t>
  </si>
  <si>
    <t>MAT032950</t>
  </si>
  <si>
    <t>Chave seccionadora trifásica, operação sem carga, de 400A, 15Kv, acionamento simultâneo, para uso interno, com comando por Chave seccionadora trifásica, operação sem carga, de 400A, 15Kv, acionamento simultâneo, para uso interno, com comando por vara de manobra, com base para fusível</t>
  </si>
  <si>
    <t>MAT033100</t>
  </si>
  <si>
    <t>Chumbador de aço galvanizado de 5/8"x2 1/2"</t>
  </si>
  <si>
    <t>MAT033150</t>
  </si>
  <si>
    <t>Chumbador de aço inoxidável 304, tipo Tec Bolt-TBM 12.100, com comprimento de 96mm e diâmetro de 1/2", com arruela lisa de pressão e porca, Tecnart ou similar</t>
  </si>
  <si>
    <t>MAT033200</t>
  </si>
  <si>
    <t>Chumbador de aço UR, de 1/2"</t>
  </si>
  <si>
    <t>MAT033250</t>
  </si>
  <si>
    <t>Chumbo em lençol com espessura de 2mm</t>
  </si>
  <si>
    <t>MAT033300</t>
  </si>
  <si>
    <t>Chumbo em lingote, nacional</t>
  </si>
  <si>
    <t>MAT033350</t>
  </si>
  <si>
    <t>Chuveiro: Chuveiro: articulado, cromado, com braço, referência 1993 Fabrimar ou similar</t>
  </si>
  <si>
    <t>MAT033400</t>
  </si>
  <si>
    <t>Chuveiro: Chuveiro: de plástico branco, com saída no diâmetro de 4"</t>
  </si>
  <si>
    <t>MAT033450</t>
  </si>
  <si>
    <t>Chuveiro: Chuveiro: elétrico 110/220V, Maxi-ducha, Lorenzetti ou similar</t>
  </si>
  <si>
    <t>MAT033500</t>
  </si>
  <si>
    <t>Cimento Asfáltico de Petróleo, a granel, CAP-50/70, com transporte</t>
  </si>
  <si>
    <t>MAT033550</t>
  </si>
  <si>
    <t>Cimento Asfáltico de Petróleo, a granel, CAP-30/45, com transporte</t>
  </si>
  <si>
    <t>MAT033600</t>
  </si>
  <si>
    <t>Cimento branco Irajá ou similar, saco de 50Kg</t>
  </si>
  <si>
    <t>MAT033650</t>
  </si>
  <si>
    <t>Cimento impermeabilizante K-11SR Hey'di ou similar</t>
  </si>
  <si>
    <t>MAT033700</t>
  </si>
  <si>
    <t>Cimento Portland, tipo 320, saco de 50Kg</t>
  </si>
  <si>
    <t>MAT033750</t>
  </si>
  <si>
    <t>Cinta de aço galvanizado, de Cinta de aço galvanizado, de 90mm</t>
  </si>
  <si>
    <t>MAT033800</t>
  </si>
  <si>
    <t>Cinta de aço galvanizado, de Cinta de aço galvanizado, de 150mm</t>
  </si>
  <si>
    <t>MAT033850</t>
  </si>
  <si>
    <t>Cinta de aço galvanizado, de Cinta de aço galvanizado, de 200mm</t>
  </si>
  <si>
    <t>MAT033900</t>
  </si>
  <si>
    <t>Cinta de aço galvanizado, de Cinta de aço galvanizado, de 240mm</t>
  </si>
  <si>
    <t>MAT034000</t>
  </si>
  <si>
    <t>Cinta de aço galvanizado, de Cinta de aço galvanizado, de 5 1/2"</t>
  </si>
  <si>
    <t>MAT034050</t>
  </si>
  <si>
    <t>Cinta de alumínio de 1/2"</t>
  </si>
  <si>
    <t>MAT034200</t>
  </si>
  <si>
    <t>Cloreto de Potássio</t>
  </si>
  <si>
    <t>MAT034250</t>
  </si>
  <si>
    <t>Cloro Líquido</t>
  </si>
  <si>
    <t>MAT034300</t>
  </si>
  <si>
    <t>Cobogó cerâmico, vazado, medindo (10x10x10)cm</t>
  </si>
  <si>
    <t>MAT034400</t>
  </si>
  <si>
    <t>Cobogó de concreto, com 16 furos quadrados, medindo (33x33x10)cm, modelo nº 22-B, Neo-Rex ou similar</t>
  </si>
  <si>
    <t>MAT034450</t>
  </si>
  <si>
    <t>Cobogó de concreto, com 16 furos quadrados, medindo (50,7x50,7x7)cm, modelo n° 18, Neo-Rex ou similar</t>
  </si>
  <si>
    <t>MAT034500</t>
  </si>
  <si>
    <t>Cobogó de concreto tipo veneziana, medindo: (40x10x10)cm, modelo nº 59, Neo-Rex ou similar</t>
  </si>
  <si>
    <t>MAT034550</t>
  </si>
  <si>
    <t>Coifa de aço inoxidável, medindo: (2,10x1,20)m</t>
  </si>
  <si>
    <t>MAT034600</t>
  </si>
  <si>
    <t>Cola branca para madeira</t>
  </si>
  <si>
    <t>MAT034650</t>
  </si>
  <si>
    <t>Cola de poliuretano referência AD-19, tipo Altro, Fademac ou similar</t>
  </si>
  <si>
    <t>MAT034700</t>
  </si>
  <si>
    <t>Cola Maxicol, Nobel Química ou similar, bisnaga de 90gr</t>
  </si>
  <si>
    <t>MAT034750</t>
  </si>
  <si>
    <t>Cola para Formiplac ou similar</t>
  </si>
  <si>
    <t>MAT034770</t>
  </si>
  <si>
    <t>Cola para fixação de revestimento acustico, sonex ou similar</t>
  </si>
  <si>
    <t>MAT034800</t>
  </si>
  <si>
    <t>Cola Rhodopás nº 504-D ou similar</t>
  </si>
  <si>
    <t>MAT034850</t>
  </si>
  <si>
    <t>Colar de tomada de PVC rígido, diâmetro nominal de Colar de tomada de PVC rígido, diâmetro nominal de 50mmx1/2"</t>
  </si>
  <si>
    <t>MAT034900</t>
  </si>
  <si>
    <t>Colar de tomada de PVC rígido, diâmetro nominal de Colar de tomada de PVC rígido, diâmetro nominal de 75mmx1/2", com travas e saída roscável</t>
  </si>
  <si>
    <t>MAT034950</t>
  </si>
  <si>
    <t>Colchão pré-fabricado VSL, com espessura de 15cm, moldado In loco</t>
  </si>
  <si>
    <t>MAT035050</t>
  </si>
  <si>
    <t>Colocação de tapete com espessura de 6mm</t>
  </si>
  <si>
    <t>MAT035105</t>
  </si>
  <si>
    <t>MAT035129</t>
  </si>
  <si>
    <t>Coluna de aço, cilíndrica para até 2 (dois) braços projetados capazes de sustentar, cada um, semáforo e placa de 3m2 (três metros quadrados); coluna galvanizada a fogo; altura útil total de 5,00m (cinco metros); diâmetro igual a 114,3mm (cento e quatorze vírgula três milímetros); espessura de 4,75mm (quatro virgula setenta e cinco milímetros); com janela de inspeção para passagem de cabos; conforme especificação CET-RIO. Fornecimento</t>
  </si>
  <si>
    <t>MAT035130</t>
  </si>
  <si>
    <t>Coluna de aço, cilíndrica para até 2 (dois) braços projetados capazes de sustentar, cada um, semáforo e placa de 3m2 (três metros quadrados); coluna galvanizada a fogo; altura util total de 5,00m (cinco metros); diâmetro igual a 114,3mm (centro e quatorze vírgula três milímetros); espessura de 4,75mm (quatro virgula setenta e cinco milimetros); com janela de inspeção para passagem de cabos, com caixa de nó para fixação dos braços giratórios; conforme especificação CET-RIO. Fornecimento</t>
  </si>
  <si>
    <t>MAT035150</t>
  </si>
  <si>
    <t>Coluna de louça, gelo polar, para lavatório, Linha Azálea, código 86.9120, Celite ou similar</t>
  </si>
  <si>
    <t>MAT035160</t>
  </si>
  <si>
    <t>Coluna de louça, cor gelo universal ref. C1, Linha Vogue Plus Deca ou similar, para lavatório ref. L51 Deca</t>
  </si>
  <si>
    <t>MAT035200</t>
  </si>
  <si>
    <t>Coluna para tanque</t>
  </si>
  <si>
    <t>MAT035250</t>
  </si>
  <si>
    <t>Comando para IP, trifásico, 220/127V, capacidade de Comando para IP, trifásico, 220/127V, capacidade de 45A, CRJ-07</t>
  </si>
  <si>
    <t>MAT035300</t>
  </si>
  <si>
    <t>Comando para IP, trifásico, 220/127V, capacidade de Comando para IP, trifásico, 220/127V, capacidade de 85A</t>
  </si>
  <si>
    <t>MAT035350</t>
  </si>
  <si>
    <t>Comando para IP, trifásico, 220/127V, capacidade de Comando para IP, trifásico, 220/127V, capacidade de 140A</t>
  </si>
  <si>
    <t>MAT035400</t>
  </si>
  <si>
    <t>Chapa de madeira compensada, medindo: (2200 x 1100 x 06)mm - grupo IV da Tabela Classificatória de Especificações de Prdutos Madeireiros</t>
  </si>
  <si>
    <t>MAT035450</t>
  </si>
  <si>
    <t>Chapa de madeira compensada, medindo: (2200 x 1100 x 10)mm - grupo IV da Tabela Classificatória de Especificações de Prdutos Madeireiros</t>
  </si>
  <si>
    <t>MAT035500</t>
  </si>
  <si>
    <t>Chapa de madeira compensada, medindo: (2200 x 1100 x 15)mm - grupo IV da Tabela Classificatória de Especificações de Produtos Madeireiros</t>
  </si>
  <si>
    <t>MAT035550</t>
  </si>
  <si>
    <t>Chapa de madeira compensada, medindo: (2200 x 1100 x 20)mm - grupo IV da Tabela Classificatória de Especificações de Produtos Madeireiros</t>
  </si>
  <si>
    <t>MAT035600</t>
  </si>
  <si>
    <t>Chapa de madeira compensada, medindo: (2200 x 1100 x 25)mm - grupo IV da Tabela Classificatória de Especificações de Produtos Madeireiros</t>
  </si>
  <si>
    <t>MAT035650</t>
  </si>
  <si>
    <t>Compensado naval, de Compensado naval, de 10mm</t>
  </si>
  <si>
    <t>MAT035700</t>
  </si>
  <si>
    <t>Compensado naval, de Compensado naval, de 15mm</t>
  </si>
  <si>
    <t>MAT035750</t>
  </si>
  <si>
    <t>Composto orgânico, Ribumin ou similar</t>
  </si>
  <si>
    <t>MAT035800</t>
  </si>
  <si>
    <t>Concha com furo, referência 364, La Fonte ou similar</t>
  </si>
  <si>
    <t>MAT035850</t>
  </si>
  <si>
    <t>Concha de latão cromado com diâmetro de 30mm, referência 210, Datti ou similar</t>
  </si>
  <si>
    <t>MAT035950</t>
  </si>
  <si>
    <t>Concreto bombeado, aditivo e transporte, com resistência característica à compressão de Concreto bombeado, aditivo e transporte, com resistência característica à compressão de 15MPa</t>
  </si>
  <si>
    <t>MAT036000</t>
  </si>
  <si>
    <t>Concreto bombeado, aditivo e transporte, com resistência característica à compressão de Concreto bombeado, aditivo e transporte, com resistência característica à compressão de 18MPa</t>
  </si>
  <si>
    <t>MAT036050</t>
  </si>
  <si>
    <t>Concreto bombeado, aditivo e transporte, com resistência característica à compressão de Concreto bombeado, aditivo e transporte, com resistência característica à compressão de 20MPa</t>
  </si>
  <si>
    <t>MAT036100</t>
  </si>
  <si>
    <t>Concreto bombeado, aditivo e transporte, com resistência característica à compressão de Concreto bombeado, aditivo e transporte, com resistência característica à compressão de 22,5MPa</t>
  </si>
  <si>
    <t>MAT036150</t>
  </si>
  <si>
    <t>Concreto bombeado, aditivo e transporte, com resistência característica à compressão de Concreto bombeado, aditivo e transporte, com resistência característica à compressão de 25MPa</t>
  </si>
  <si>
    <t>MAT036200</t>
  </si>
  <si>
    <t>Concreto bombeado, aditivo e transporte, com resistência característica à compressão de Concreto bombeado, aditivo e transporte, com resistência característica à compressão de 28MPa</t>
  </si>
  <si>
    <t>MAT036250</t>
  </si>
  <si>
    <t>Concreto bombeado, aditivo e transporte, com resistência característica à compressão de Concreto bombeado, aditivo e transporte, com resistência característica à compressão de 30MPa</t>
  </si>
  <si>
    <t>MAT036300</t>
  </si>
  <si>
    <t>Concreto bombeado, aditivo e transporte, com resistência característica à compressão de Concreto bombeado, aditivo e transporte, com resistência característica à compressão de 35MPa</t>
  </si>
  <si>
    <t>MAT036350</t>
  </si>
  <si>
    <t>Concreto bombeado, aditivo e transporte, com resistência característica à compressão de Concreto bombeado, aditivo e transporte, com resistência característica à compressão de 40MPa</t>
  </si>
  <si>
    <t>MAT036400</t>
  </si>
  <si>
    <t>Concreto com brita 1 e 2, fck 35MPa, com cimento CP-V</t>
  </si>
  <si>
    <t>MAT036450</t>
  </si>
  <si>
    <t>Concreto com brita 1 e 2, com cimento de resistência a sulfatos com baixo teor de C3A, fator água e cimento menor ou igual a 0,50, fck 40MPa</t>
  </si>
  <si>
    <t>MAT036550</t>
  </si>
  <si>
    <t>Concreto convencional importado de usina, brita 1 e 2, com 8% de microssílica, resistência característica à compressão de: Concreto convencional importado de usina, brita 1 e 2, com 8% de microssílica, resistência característica à compressão de: 24MPa</t>
  </si>
  <si>
    <t>MAT036600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</si>
  <si>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9MPa</t>
  </si>
  <si>
    <t>MAT036650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</si>
  <si>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10MPa</t>
  </si>
  <si>
    <t>MAT036700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</si>
  <si>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11MPa</t>
  </si>
  <si>
    <t>MAT036750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</si>
  <si>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15MPa</t>
  </si>
  <si>
    <t>MAT036800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</si>
  <si>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18MPa</t>
  </si>
  <si>
    <t>MAT036850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</si>
  <si>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20MPa</t>
  </si>
  <si>
    <t>MAT036900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</si>
  <si>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22,5MPa</t>
  </si>
  <si>
    <t>MAT036950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</si>
  <si>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25MPa</t>
  </si>
  <si>
    <t>MAT037000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</si>
  <si>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30MPa</t>
  </si>
  <si>
    <t>MAT037050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</si>
  <si>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35MPa</t>
  </si>
  <si>
    <t>MAT037100</t>
  </si>
  <si>
    <t>Concreto importado de usina, dosado racionalmente, compreendendo apenas o fornecimento de materiais, com resistência característica à compressão de Concreto importado de usina, dosado racionalmente, compreendendo apenas o fornecimento de materiais, com resistência característica à compressão de 40MPa</t>
  </si>
  <si>
    <t>MAT037150</t>
  </si>
  <si>
    <t>Concreto importado de usina, dosado racionalmente para resistência característica a compressão de 30 Mpa, fator água cimento 0,30 a 0,40, incluindo fluidificar Sika ou similar, microssílica e transporte</t>
  </si>
  <si>
    <t>MAT037200</t>
  </si>
  <si>
    <t>Concreto importado de usina, dosado racionalmente para resistência característica a compressão de 50 Mpa, fator água cimento 0,30 a 0,40, incluindo fluidificar Sika ou similar, microssílica e transporte</t>
  </si>
  <si>
    <t>MAT037350</t>
  </si>
  <si>
    <t>Conduite flexível galvanizado, diâmetro nominal de 3/4"</t>
  </si>
  <si>
    <t>MAT037400</t>
  </si>
  <si>
    <t>Condulete de alumínio sílico, sendo tipo e diâmetro nominal respectivamente, Condulete de alumínio sílico, sendo tipo e diâmetro nominal respectivamente, tipo LL, de 3/4"</t>
  </si>
  <si>
    <t>MAT037450</t>
  </si>
  <si>
    <t>Condulete de alumínio sílico, sendo tipo e diâmetro nominal respectivamente, Condulete de alumínio sílico, sendo tipo e diâmetro nominal respectivamente, tipo LR, de 3/4"</t>
  </si>
  <si>
    <t>MAT037500</t>
  </si>
  <si>
    <t>Condulete de alumínio sílico, sendo tipo e diâmetro nominal respectivamente, Condulete de alumínio sílico, sendo tipo e diâmetro nominal respectivamente, tipo T, de 3/4"</t>
  </si>
  <si>
    <t>MAT037550</t>
  </si>
  <si>
    <t>Condulete de alumínio sílico, sendo tipo e diâmetro nominal respectivamente, Condulete de alumínio sílico, sendo tipo e diâmetro nominal respectivamente, tipo B, de 1"</t>
  </si>
  <si>
    <t>MAT037600</t>
  </si>
  <si>
    <t>Condulete de alumínio sílico, sendo tipo e diâmetro nominal respectivamente, Condulete de alumínio sílico, sendo tipo e diâmetro nominal respectivamente, tipo C, de 1"</t>
  </si>
  <si>
    <t>MAT037650</t>
  </si>
  <si>
    <t>Condulete de alumínio sílico, sendo tipo e diâmetro nominal respectivamente, Condulete de alumínio sílico, sendo tipo e diâmetro nominal respectivamente, tipo E, de 1"</t>
  </si>
  <si>
    <t>MAT037700</t>
  </si>
  <si>
    <t>Condulete de alumínio sílico, sendo tipo e diâmetro nominal respectivamente, Condulete de alumínio sílico, sendo tipo e diâmetro nominal respectivamente, tipo LB, de 1"</t>
  </si>
  <si>
    <t>MAT037750</t>
  </si>
  <si>
    <t>Condulete de alumínio sílico, sendo tipo e diâmetro nominal respectivamente, Condulete de alumínio sílico, sendo tipo e diâmetro nominal respectivamente, tipo LL, de 1"</t>
  </si>
  <si>
    <t>MAT037800</t>
  </si>
  <si>
    <t>Condulete de alumínio sílico, sendo tipo e diâmetro nominal respectivamente, Condulete de alumínio sílico, sendo tipo e diâmetro nominal respectivamente, tipo T, de 1"</t>
  </si>
  <si>
    <t>MAT037850</t>
  </si>
  <si>
    <t>Condulete de alumínio sílico, sendo tipo e diâmetro nominal respectivamente, Condulete de alumínio sílico, sendo tipo e diâmetro nominal respectivamente, tipo T, de 3"</t>
  </si>
  <si>
    <t>MAT037900</t>
  </si>
  <si>
    <t>Condulete de alumínio sílico, sendo tipo e diâmetro nominal respectivamente, Condulete de alumínio sílico, sendo tipo e diâmetro nominal respectivamente, tipo Petrolets R-15/TB-33, de 1", Peterco ou similar</t>
  </si>
  <si>
    <t>MAT037950</t>
  </si>
  <si>
    <t>Condulete de alumínio sílico, sendo tipo e diâmetro nominal respectivamente, Condulete de alumínio sílico, sendo tipo e diâmetro nominal respectivamente, tipo Petrolets R-15/TB-66, de 2", Peterco ou similar</t>
  </si>
  <si>
    <t>MAT038000</t>
  </si>
  <si>
    <t>Condulete de alumínio sílico, sendo tipo e diâmetro nominal respectivamente, Condulete de alumínio sílico, sendo tipo e diâmetro nominal respectivamente, tipo X, de 1"</t>
  </si>
  <si>
    <t>MAT038050</t>
  </si>
  <si>
    <t>Condutor Aquapluv Beiral ou similar, de 88mm</t>
  </si>
  <si>
    <t>MAT038100</t>
  </si>
  <si>
    <t>Cone canalizador T-Top em polietileno, com 1,10m de altura, 33cm de fita refletiva e base removível - aluguel</t>
  </si>
  <si>
    <t>MAT038150</t>
  </si>
  <si>
    <t>Cone de ancoragem completo, para cabos de Cone de ancoragem completo, para cabos de 6 cordoalhas de 1/2"</t>
  </si>
  <si>
    <t>MAT038200</t>
  </si>
  <si>
    <t>Cone de ancoragem completo, para cabos de Cone de ancoragem completo, para cabos de 12 cordoalhas de 1/2"</t>
  </si>
  <si>
    <t>MAT038250</t>
  </si>
  <si>
    <t>Cone de ancoragem completo, para cabos de Cone de ancoragem completo, para cabos de 19 cordoalhas de 1/2"</t>
  </si>
  <si>
    <t>MAT038300</t>
  </si>
  <si>
    <t>Cone de sinalização, refletivo, com altura de 500mm</t>
  </si>
  <si>
    <t>MAT038350</t>
  </si>
  <si>
    <t>Cone de sinalização, refletivo, com altura de: Cone de sinalização, refletivo, com altura de: 750mm, base quadrada de lado medindo 390mm , de polietileno, pintado com tarjas horizontais de 100mm na cor laranja, com faixas na cor branca, impressão em letras na cor azul com logotipo escrito em cada cone (na frente e atrás).</t>
  </si>
  <si>
    <t>MAT038400</t>
  </si>
  <si>
    <t>Cone de sinalização, refletivo, com altura de 900mm</t>
  </si>
  <si>
    <t>MAT038450</t>
  </si>
  <si>
    <t>Conector com estribos, aparafusado, para cabos de 2 a 1/0AWG</t>
  </si>
  <si>
    <t>MAT038500</t>
  </si>
  <si>
    <t>Conector de aterramento, tipo KC-22H, Burndy ou similar</t>
  </si>
  <si>
    <t>MAT038550</t>
  </si>
  <si>
    <t>Conector de parafuso fendido, KS-17, Burndy ou similar</t>
  </si>
  <si>
    <t>MAT038600</t>
  </si>
  <si>
    <t>Conector de parafuso fendido, KS-26, para cabo de 35 a 70mm2, Burndy ou similar</t>
  </si>
  <si>
    <t>MAT038650</t>
  </si>
  <si>
    <t>Conector de parafuso fendido, KSU-20, em liga de cobre, com separador, Burndy ou similar</t>
  </si>
  <si>
    <t>MAT038700</t>
  </si>
  <si>
    <t>Conector derivador, simples, tipo Split-Bolt ou similar, para cabo de 240mm2</t>
  </si>
  <si>
    <t>MAT038750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</si>
  <si>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A</t>
  </si>
  <si>
    <t>MAT038800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</si>
  <si>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B</t>
  </si>
  <si>
    <t>MAT038850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</si>
  <si>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C</t>
  </si>
  <si>
    <t>MAT038900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</si>
  <si>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D</t>
  </si>
  <si>
    <t>MAT038950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</si>
  <si>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F</t>
  </si>
  <si>
    <t>MAT039000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</si>
  <si>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G</t>
  </si>
  <si>
    <t>MAT039050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</si>
  <si>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H</t>
  </si>
  <si>
    <t>MAT039100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</si>
  <si>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I</t>
  </si>
  <si>
    <t>MAT039150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</si>
  <si>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J</t>
  </si>
  <si>
    <t>MAT039200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</si>
  <si>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K</t>
  </si>
  <si>
    <t>MAT039250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</si>
  <si>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IV</t>
  </si>
  <si>
    <t>MAT039300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</si>
  <si>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t>
  </si>
  <si>
    <t>MAT039350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</si>
  <si>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VI</t>
  </si>
  <si>
    <t>MAT039400</t>
  </si>
  <si>
    <t>Conector em liga de cobre estanhado, tipo C e cunha, integrados, removíveis, dupla ação de mola, modelo UDC, Ampactinho da marca AMP ou similar, do tipo: Conector em liga de cobre estanhado, tipo C e cunha, integrados, removíveis, dupla ação de mola, modelo UDC, Ampactinho da marca AMP ou similar, do tipo: VII</t>
  </si>
  <si>
    <t>MAT039450</t>
  </si>
  <si>
    <t>Conector macho, modelo RJ45, AMP ou similar</t>
  </si>
  <si>
    <t>MAT039500</t>
  </si>
  <si>
    <t>Conector para derivação, Burndy ou similar: Conector para derivação, Burndy ou similar: CP-25A-1 ou similar</t>
  </si>
  <si>
    <t>MAT039550</t>
  </si>
  <si>
    <t>Conector para haste de aterramento com 1 descida de 5/8"</t>
  </si>
  <si>
    <t>MAT039600</t>
  </si>
  <si>
    <t>Conector para haste de aterramento com 1 descida de 3/4"</t>
  </si>
  <si>
    <t>MAT039605</t>
  </si>
  <si>
    <t>Conector perfurante para rede aérea, tensão de aplicação: 0,6/1Kv, grau de proteção: IP-65, principal: 6mm2 - 185mm2 e derivação: 1,5mm2 - 6mm2</t>
  </si>
  <si>
    <t>MAT039610</t>
  </si>
  <si>
    <t>Conector perfurante para rede subterrânea, tensão de aplicação: 0,6/1Kv, grau de proteção: IP-68, principal: 6mm2 - 70mm2 e derivação: 1,5mm2 - 6mm2</t>
  </si>
  <si>
    <t>MAT039616</t>
  </si>
  <si>
    <t>Conector perfurante para rede subterrânea, tensão de aplicação: 0,6/1Kv, grau de proteção: IP-68, principal: 6mm2 - 70mm2 e derivação: 6mm2 - 10mm2</t>
  </si>
  <si>
    <t>MAT039625</t>
  </si>
  <si>
    <t>Conector perfurante para rede subterrânea, tensão de aplicação: 0,6/1Kv, grau de proteção: IP-68, principal: 35mm2 - 120mm2 e derivação: 25mm2 - 50mm2</t>
  </si>
  <si>
    <t>MAT039650</t>
  </si>
  <si>
    <t>Conector simples, tipo Split-Bolt, para cabo de 16mm2</t>
  </si>
  <si>
    <t>MAT039700</t>
  </si>
  <si>
    <t>Conector terminal, em liga de cobre estanhado, bimetálico, a barramento com 1 furo, para cabo de 16mm2, referência YAL16-6-T32, Burndy ou similar</t>
  </si>
  <si>
    <t>MAT039750</t>
  </si>
  <si>
    <t>Conjunto de cola para 5 tachões, 10 mini, 15 tachas</t>
  </si>
  <si>
    <t>MAT039800</t>
  </si>
  <si>
    <t>Conjunto de fixação para lavatório, referência 885116</t>
  </si>
  <si>
    <t>MAT039900</t>
  </si>
  <si>
    <t>Conjunto de vedação para telha ondulada (arruela galvanizada com borracha)</t>
  </si>
  <si>
    <t>MAT039950</t>
  </si>
  <si>
    <t>Conjunto flutuante de sucção/recalque, para AAC (Aproveitamente de Água de Chuva), de 1"</t>
  </si>
  <si>
    <t>MAT040000</t>
  </si>
  <si>
    <t>Conjunto flutuante de sucção/recalque, para AAC (Aproveitamente de Água de Chuva), de 2"</t>
  </si>
  <si>
    <t>MAT040050</t>
  </si>
  <si>
    <t>Conjunto Hércules ou similar, nº 4</t>
  </si>
  <si>
    <t>MAT040100</t>
  </si>
  <si>
    <t>Conjunto M3-TR5 (desenho LIGHT 17 e 15) compreendendo: conjunto T5 (painel (760x1260)mm) e caixa TR5 (painel (760x1260)mm, com painel para medidor com (350x650)mm, painel para chave com (800x500)mm, com 6 barras de cobre e 6 parafusos de latão, com porcas e arruelas para fixação das barras, para ligação aérea, com bloco e chave-faca tripolar de 400A</t>
  </si>
  <si>
    <t>MAT040150</t>
  </si>
  <si>
    <t>Conjunto para montagem de biruta, indicador visual da direção do vento, adaptado para balizamento noturno, referência MM-B-50, Metrol &amp; C. Hinds ou similar</t>
  </si>
  <si>
    <t>MAT040350</t>
  </si>
  <si>
    <t>Contactor com bobina de 220V, Siemens ou similar, modelo Contactor com bobina de 220V, Siemens ou similar, modelo 3TB-40</t>
  </si>
  <si>
    <t>MAT040400</t>
  </si>
  <si>
    <t>Contactor com bobina de 220V, Siemens ou similar, modelo Contactor com bobina de 220V, Siemens ou similar, modelo 3TB-43</t>
  </si>
  <si>
    <t>MAT040450</t>
  </si>
  <si>
    <t>Contactor com bobina de 220V, Siemens ou similar, modelo Contactor com bobina de 220V, Siemens ou similar, modelo 3TB-44, de 32A, para bomba de 10CV</t>
  </si>
  <si>
    <t>MAT040500</t>
  </si>
  <si>
    <t>Contactor com bobina de 220V, Siemens ou similar, modelo Contactor com bobina de 220V, Siemens ou similar, modelo 3TB-46</t>
  </si>
  <si>
    <t>MAT040550</t>
  </si>
  <si>
    <t>Contactor com bobina de 220V, Siemens ou similar, modelo Contactor com bobina de 220V, Siemens ou similar, modelo 3TB-47, de 63A, para bomba de 20CV</t>
  </si>
  <si>
    <t>MAT040600</t>
  </si>
  <si>
    <t>Contactor com bobina de 220V, Siemens ou similar, modelo Contactor com bobina de 220V, Siemens ou similar, modelo 3TB-48</t>
  </si>
  <si>
    <t>MAT040650</t>
  </si>
  <si>
    <t>Contactor com bobina de 220V, Siemens ou similar, modelo Contactor com bobina de 220V, Siemens ou similar, modelo 3TB-50, de 110A, para bomba de 30CV</t>
  </si>
  <si>
    <t>MAT040700</t>
  </si>
  <si>
    <t>Contator 3RT10 17-1AN11 220V/60Hz, Siemens ou similar, com bobina de 220V</t>
  </si>
  <si>
    <t>MAT040750</t>
  </si>
  <si>
    <t>Contator 3RT10 25-1AN10 220V/60Hz, Siemens ou similar, com bobina de 220V</t>
  </si>
  <si>
    <t>MAT040800</t>
  </si>
  <si>
    <t>Contactor magnético com bobina de 220V, Telemecanique ou similar, modelo Contactor magnético com bobina de 220V, Telemecanique ou similar, modelo CA2 DN40</t>
  </si>
  <si>
    <t>MAT040850</t>
  </si>
  <si>
    <t>Contactor magnético com bobina de 220V, Telemecanique ou similar, modelo Contactor magnético com bobina de 220V, Telemecanique ou similar, modelo LC1 D0910</t>
  </si>
  <si>
    <t>MAT040900</t>
  </si>
  <si>
    <t>Contactor magnético com bobina de 220V, Telemecanique ou similar, modelo Contactor magnético com bobina de 220V, Telemecanique ou similar, modelo LC1 D2510</t>
  </si>
  <si>
    <t>MAT040950</t>
  </si>
  <si>
    <t>Contactor magnético com bobina de 220V, Telemecanique ou similar, modelo Contactor magnético com bobina de 220V, Telemecanique ou similar, modelo LC1 D4011</t>
  </si>
  <si>
    <t>MAT041000</t>
  </si>
  <si>
    <t>Contactor magnético com bobina de 220V, Telemecanique ou similar, modelo Contactor magnético com bobina de 220V, Telemecanique ou similar, modelo LC1 D5011</t>
  </si>
  <si>
    <t>MAT041050</t>
  </si>
  <si>
    <t>Contactor, modelo E-111, Rafix Siemens ou similar</t>
  </si>
  <si>
    <t>MAT041100</t>
  </si>
  <si>
    <t>Contentor de polietileno de alta densidade, com capacidade de 500l, para coleta de lixo domiciliar</t>
  </si>
  <si>
    <t>MAT041150</t>
  </si>
  <si>
    <t>Contentor de polietileno, com capacidade de 240l, com duas rodas maciças de borracha, Citec ou similar</t>
  </si>
  <si>
    <t>MAT041200</t>
  </si>
  <si>
    <t>Contra-porca de ancoragem, sextavada, GEWI, para protensão, com altura de 35mm</t>
  </si>
  <si>
    <t>MAT041400</t>
  </si>
  <si>
    <t>Contra-rufo de aço zincado, trapezoidal, medindo (1500x562)mm, espessura de 0,8mm, sendo o acabamento em verniz em uma face e pintura líquida na outra, Alcoa ou similar</t>
  </si>
  <si>
    <t>MAT041450</t>
  </si>
  <si>
    <t>Contra-rufo de aço zincado, trapezoidal, medindo (1500x562)mm, espessura de 0,8mm, sendo o acabamento com verniz em ambas as faces, Alcoa ou similar</t>
  </si>
  <si>
    <t>MAT041500</t>
  </si>
  <si>
    <t>Contra-rufo de alumínio, trapezoidal, largura de 1,50m, 2 abas de 30cm, espessura de 0,8mm, Bernini ou similar</t>
  </si>
  <si>
    <t>MAT041550</t>
  </si>
  <si>
    <t>Cópia de Plotter, papel A-1, colorida</t>
  </si>
  <si>
    <t>MAT041600</t>
  </si>
  <si>
    <t>Cópia xerográfica</t>
  </si>
  <si>
    <t>MAT041650</t>
  </si>
  <si>
    <t>Corante preto</t>
  </si>
  <si>
    <t>MAT041700</t>
  </si>
  <si>
    <t>Corda de Polipropileno, trançada, com diâmetro de 8mm</t>
  </si>
  <si>
    <t>MAT041750</t>
  </si>
  <si>
    <t>Cordoalha de aço de 5/16"</t>
  </si>
  <si>
    <t>MAT041800</t>
  </si>
  <si>
    <t>Cordoalha de aço de 1/2", CP-190</t>
  </si>
  <si>
    <t>MAT041850</t>
  </si>
  <si>
    <t>Corrente de aço galvanizado de 3/16"</t>
  </si>
  <si>
    <t>MAT041900</t>
  </si>
  <si>
    <t>Cortina vertical de PVC, acabamento liso, com altura até 2,50m</t>
  </si>
  <si>
    <t>MAT041910</t>
  </si>
  <si>
    <t>Cotovelo 90º para canaleta evolutiva DLP 80x35mm, fabricação Pial Legrand ou similar</t>
  </si>
  <si>
    <t>MAT042100</t>
  </si>
  <si>
    <t>Cremone em latão cromado, referência 640F, La Fonte ou similar</t>
  </si>
  <si>
    <t>MAT042150</t>
  </si>
  <si>
    <t>Creolina, Pearson ou similar</t>
  </si>
  <si>
    <t>MAT042200</t>
  </si>
  <si>
    <t>Cruzeta de aço galvanizado, diâmetro nominal de Cruzeta de aço galvanizado, diâmetro nominal de 2"</t>
  </si>
  <si>
    <t>MAT042250</t>
  </si>
  <si>
    <t>Cruzeta de aço galvanizado, diâmetro nominal de Cruzeta de aço galvanizado, diâmetro nominal de 2 1/2"</t>
  </si>
  <si>
    <t>MAT042300</t>
  </si>
  <si>
    <t>Cruzeta de madeira, de (90x115x2000)mm</t>
  </si>
  <si>
    <t>MAT042350</t>
  </si>
  <si>
    <t>Cruzeta de PVC rígido, PBA, BBBB, para adução e distribuição de água, diâmetro nominal de 75mm</t>
  </si>
  <si>
    <t>MAT042400</t>
  </si>
  <si>
    <t>Cruzeta de PVC rígido, PBA, BBBB, diâmetro nominal de : Cruzeta de PVC rígido, PBA, BBBB, diâmetro nominal de : (75x50)mm, de redução</t>
  </si>
  <si>
    <t>MAT042450</t>
  </si>
  <si>
    <t>Cruzeta: Cruzeta: nº 1, de 2 pinos</t>
  </si>
  <si>
    <t>MAT042500</t>
  </si>
  <si>
    <t>Cruzeta: Cruzeta: nº 2, de 2 pinos</t>
  </si>
  <si>
    <t>MAT042550</t>
  </si>
  <si>
    <t>Cruzeta: Cruzeta: nº 3, de 4 pinos</t>
  </si>
  <si>
    <t>MAT042600</t>
  </si>
  <si>
    <t>Cruzeta Q3, de 6 pinos</t>
  </si>
  <si>
    <t>MAT042650</t>
  </si>
  <si>
    <t>Cuba de aço inoxidável, chapa 20/304 AISI, medindo: (500x400x200)mm</t>
  </si>
  <si>
    <t>MAT042700</t>
  </si>
  <si>
    <t>Cuba de louça para lavatório, cor branca, medindo: (490x360)mm</t>
  </si>
  <si>
    <t>MAT042750</t>
  </si>
  <si>
    <t>Cubículo "Metal Clad", tipo Unilamp, de 17,5Kv/2500A, sem disjuntor, ABB ou similar: Cubículo "Metal Clad", tipo Unilamp, de 17,5Kv/2500A, sem disjuntor, ABB ou similar: versão 1</t>
  </si>
  <si>
    <t>MAT042800</t>
  </si>
  <si>
    <t>Cubículo de medição, para alta tensão, padrão RIOLUZ</t>
  </si>
  <si>
    <t>MAT042850</t>
  </si>
  <si>
    <t>Cumeeira de aço galvanizado, trapezoidal, estampada, com 2 abas de 0,30m, sem pintura</t>
  </si>
  <si>
    <t>MAT042900</t>
  </si>
  <si>
    <t>Cumeeira de aço galvanizado, trapezoidal, estampada, com 2 abas de 0,30m, com pintura eletrostática em 1 só face</t>
  </si>
  <si>
    <t>MAT042950</t>
  </si>
  <si>
    <t>Cumeeira de aço galvanizado, trapezoidal, estampada, com 2 abas de 0,30m, com pintura eletrostática nas 2 faces</t>
  </si>
  <si>
    <t>MAT043000</t>
  </si>
  <si>
    <t>Cumeeira de concreto, vermelha, de 335mm de comprimento, linha Tégula Tradição Clássica, Lafarge Braas ou similar</t>
  </si>
  <si>
    <t>MAT043050</t>
  </si>
  <si>
    <t>Cumeeira em alumínio, trapezoidal, medindo: (1265x2x300x0,8)mm, Bernini ou similar</t>
  </si>
  <si>
    <t>MAT043100</t>
  </si>
  <si>
    <t>Cumeeira em alumínio, trapezoidal, com acabamento em verniz em uma face e pintura líquida na outra, medindo: (1265x2x300x0,8)mm, Alcoa ou similar</t>
  </si>
  <si>
    <t>MAT043150</t>
  </si>
  <si>
    <t>Cumeeira em alumínio, trapezoidal, com acabamento em verniz em ambas as faces, medindo: (1265x2x300x0,8)mm, Alcoa ou similar</t>
  </si>
  <si>
    <t>MAT043200</t>
  </si>
  <si>
    <t>Cumeeira em fibras vegetais e minerais, medindo: (500x900x3)mm, Onduline ou similar</t>
  </si>
  <si>
    <t>MAT043225</t>
  </si>
  <si>
    <t>Cumeeira central P.V.C. cerâmica nas dimensões (1 x 56 x 90)cm.Fornecimento</t>
  </si>
  <si>
    <t>MAT043250</t>
  </si>
  <si>
    <t>Cumeeira normal sem amianto, com Cumeeira normal sem amianto, com inclinação de 5º, com aba de 300mm, para telha ondulada</t>
  </si>
  <si>
    <t>MAT043300</t>
  </si>
  <si>
    <t>Cumeeira normal sem amianto, com Cumeeira normal sem amianto, com inclinação de 5º, para telha Maxiplac ou similar</t>
  </si>
  <si>
    <t>MAT043350</t>
  </si>
  <si>
    <t>Cumeeira normal sem amianto, com Cumeeira normal sem amianto, com inclinação de 9%, de terminal, para telha Canalete 90 ou similar</t>
  </si>
  <si>
    <t>MAT043400</t>
  </si>
  <si>
    <t>Cumeeira normal sem amianto, com Cumeeira normal sem amianto, com inclinação de 9%, para telha Canalete 90 ou similar</t>
  </si>
  <si>
    <t>MAT043550</t>
  </si>
  <si>
    <t>Cumeeira para telha tipo Marselha (Francesa), de 1ª comum</t>
  </si>
  <si>
    <t>MAT043600</t>
  </si>
  <si>
    <t>Cumeeira Shed sem amianto, com ângulo de 90º, para telha ondulada</t>
  </si>
  <si>
    <t>MAT043650</t>
  </si>
  <si>
    <t>Cumeeira Shed terminal sem amianto, com ângulo de 90º, para telha ondulada</t>
  </si>
  <si>
    <t>MAT043700</t>
  </si>
  <si>
    <t>Cumeeira ou Rufo de Topo translúcido, trapezoidal, de resina de poliéster reforçada com fibra de vidro, com aditivo de proteção contra a degradação dos raios U.V., medindo: (2x300x1,5)mm</t>
  </si>
  <si>
    <t>MAT043800</t>
  </si>
  <si>
    <t>Cupim-Cupinicida para tratamento fitossanitário em árvores</t>
  </si>
  <si>
    <t>MAT043850</t>
  </si>
  <si>
    <t>Cupim-Imunizante para madeira bruta, contra cupim</t>
  </si>
  <si>
    <t>MAT043893</t>
  </si>
  <si>
    <t>Curva de aço galvanizado, eletrolítico, para eletroduto, diâmetro nominal de 3/4"</t>
  </si>
  <si>
    <t>MAT043900</t>
  </si>
  <si>
    <t>Curva de aço galvanizado, eletrolítico, para eletroduto, diâmetro nominal de Curva de aço galvanizado, eletrolítico, para eletroduto, diâmetro nominal de 1"</t>
  </si>
  <si>
    <t>MAT043950</t>
  </si>
  <si>
    <t>Curva de aço galvanizado, eletrolítico, para eletroduto, diâmetro nominal de Curva de aço galvanizado, eletrolítico, para eletroduto, diâmetro nominal de 2"</t>
  </si>
  <si>
    <t>MAT044000</t>
  </si>
  <si>
    <t>Curva de aço galvanizado, eletrolítico, para eletroduto, diâmetro nominal de Curva de aço galvanizado, eletrolítico, para eletroduto, diâmetro nominal de 3"</t>
  </si>
  <si>
    <t>MAT044050</t>
  </si>
  <si>
    <t>Curva de cerâmica vidrada, 45°, diâmetro nominal de 150mm</t>
  </si>
  <si>
    <t>MAT044100</t>
  </si>
  <si>
    <t>Curva de cerâmica vidrada, 90°, diâmetro nominal de Curva de cerâmica vidrada, 90°, diâmetro nominal de 100mm</t>
  </si>
  <si>
    <t>MAT044150</t>
  </si>
  <si>
    <t>Curva de cerâmica vidrada, 90°, diâmetro nominal de Curva de cerâmica vidrada, 90°, diâmetro nominal de 200mm</t>
  </si>
  <si>
    <t>MAT044175</t>
  </si>
  <si>
    <t>Curva de ferro fundido ductil, 22° 30', FF, PN-25, diâmetro nominal de Curva de ferro fundido ductil, 22° 30', FF, PN-25, diâmetro nominal de 80mm</t>
  </si>
  <si>
    <t>MAT044178</t>
  </si>
  <si>
    <t>Curva de ferro fundido ductil, 22° 30', FF, PN-25, diâmetro nominal de Curva de ferro fundido ductil, 22° 30', FF, PN-25, diâmetro nominal de 100mm</t>
  </si>
  <si>
    <t>MAT044181</t>
  </si>
  <si>
    <t>Curva de ferro fundido ductil, 22° 30', FF, PN-25, diâmetro nominal de Curva de ferro fundido ductil, 22° 30', FF, PN-25, diâmetro nominal de 150mm</t>
  </si>
  <si>
    <t>MAT044184</t>
  </si>
  <si>
    <t>Curva de ferro fundido ductil, 22° 30', FF, PN-25, diâmetro nominal de Curva de ferro fundido ductil, 22° 30', FF, PN-25, diâmetro nominal de 200mm</t>
  </si>
  <si>
    <t>MAT044187</t>
  </si>
  <si>
    <t>Curva de ferro fundido ductil, 22° 30', FF, PN-25, diâmetro nominal de Curva de ferro fundido ductil, 22° 30', FF, PN-25, diâmetro nominal de 250mm</t>
  </si>
  <si>
    <t>MAT044190</t>
  </si>
  <si>
    <t>Curva de ferro fundido ductil, 22° 30', FF, PN-25, diâmetro nominal de Curva de ferro fundido ductil, 22° 30', FF, PN-25, diâmetro nominal de 300mm</t>
  </si>
  <si>
    <t>MAT044200</t>
  </si>
  <si>
    <t>Curva de ferro fundido, 45°, FF, PN-10, diâmetro nominal de Curva de ferro fundido, 45°, FF, PN-10, diâmetro nominal de 80mm</t>
  </si>
  <si>
    <t>MAT044250</t>
  </si>
  <si>
    <t>Curva de ferro fundido, 45°, FF, PN-10, diâmetro nominal de Curva de ferro fundido, 45°, FF, PN-10, diâmetro nominal de 100mm</t>
  </si>
  <si>
    <t>MAT044300</t>
  </si>
  <si>
    <t>Curva de ferro fundido, 45°, FF, PN-10, diâmetro nominal de Curva de ferro fundido, 45°, FF, PN-10, diâmetro nominal de 150mm</t>
  </si>
  <si>
    <t>MAT044350</t>
  </si>
  <si>
    <t>Curva de ferro fundido, 45°, FF, PN-10, diâmetro nominal de Curva de ferro fundido, 45°, FF, PN-10, diâmetro nominal de 200mm</t>
  </si>
  <si>
    <t>MAT044400</t>
  </si>
  <si>
    <t>Curva de ferro fundido, 45°, FF, PN-10, diâmetro nominal de Curva de ferro fundido, 45°, FF, PN-10, diâmetro nominal de 250mm</t>
  </si>
  <si>
    <t>MAT044450</t>
  </si>
  <si>
    <t>Curva de ferro fundido, 45°, FF, PN-10, diâmetro nominal de Curva de ferro fundido, 45°, FF, PN-10, diâmetro nominal de 300mm</t>
  </si>
  <si>
    <t>MAT044500</t>
  </si>
  <si>
    <t>Curva de ferro fundido, 90°, FF, PN-10, diâmetro nominal de Curva de ferro fundido, 90°, FF, PN-10, diâmetro nominal de 50mm</t>
  </si>
  <si>
    <t>MAT044550</t>
  </si>
  <si>
    <t>Curva de ferro fundido, 90°, FF, PN-10, diâmetro nominal de Curva de ferro fundido, 90°, FF, PN-10, diâmetro nominal de 80mm</t>
  </si>
  <si>
    <t>MAT044600</t>
  </si>
  <si>
    <t>Curva de ferro fundido, 90°, FF, PN-10, diâmetro nominal de Curva de ferro fundido, 90°, FF, PN-10, diâmetro nominal de 100mm</t>
  </si>
  <si>
    <t>MAT044650</t>
  </si>
  <si>
    <t>Curva de ferro fundido, 90°, FF, PN-10, diâmetro nominal de Curva de ferro fundido, 90°, FF, PN-10, diâmetro nominal de 150mm</t>
  </si>
  <si>
    <t>MAT044700</t>
  </si>
  <si>
    <t>Curva de ferro fundido, 90°, FF, PN-10, diâmetro nominal de Curva de ferro fundido, 90°, FF, PN-10, diâmetro nominal de 200mm</t>
  </si>
  <si>
    <t>MAT044750</t>
  </si>
  <si>
    <t>Curva de ferro fundido, 90°, FF, PN-10, diâmetro nominal de Curva de ferro fundido, 90°, FF, PN-10, diâmetro nominal de 250mm</t>
  </si>
  <si>
    <t>MAT044760</t>
  </si>
  <si>
    <t>Curva de ferro fundido, 90°, FF, PN-25, diâmetro nominal de 300mm</t>
  </si>
  <si>
    <t>MAT044800</t>
  </si>
  <si>
    <t>Curva de PVC rígido, 90°, curta, PB, para esgoto predial, diâmetro nominal de Curva de PVC rígido, 90°, curta, PB, para esgoto predial, diâmetro nominal de 40mm</t>
  </si>
  <si>
    <t>MAT044850</t>
  </si>
  <si>
    <t>Curva de PVC rígido, 22° 30', PBA, PB, diâmetro nominal de Curva de PVC rígido, 22° 30', PBA, PB, diâmetro nominal de 50mm</t>
  </si>
  <si>
    <t>MAT044900</t>
  </si>
  <si>
    <t>Curva de PVC rígido, 22° 30', PBA, PB, diâmetro nominal de Curva de PVC rígido, 22° 30', PBA, PB, diâmetro nominal de 75mm</t>
  </si>
  <si>
    <t>MAT044950</t>
  </si>
  <si>
    <t>Curva de PVC rígido, 22° 30', PBA, PB, diâmetro nominal de Curva de PVC rígido, 22° 30', PBA, PB, diâmetro nominal de 100mm</t>
  </si>
  <si>
    <t>MAT045000</t>
  </si>
  <si>
    <t>Curva de PVC rígido, 45°, PBA, PB, diâmetro nominal de Curva de PVC rígido, 45°, PBA, PB, diâmetro nominal de 50mm</t>
  </si>
  <si>
    <t>MAT045050</t>
  </si>
  <si>
    <t>Curva de PVC rígido, 45°, PBA, PB, diâmetro nominal de Curva de PVC rígido, 45°, PBA, PB, diâmetro nominal de 75mm</t>
  </si>
  <si>
    <t>MAT045100</t>
  </si>
  <si>
    <t>Curva de PVC rígido, 45°, PBA, PB, diâmetro nominal de Curva de PVC rígido, 45°, PBA, PB, diâmetro nominal de 100mm</t>
  </si>
  <si>
    <t>MAT045150</t>
  </si>
  <si>
    <t>Curva de PVC rígido, 90°, PBA, PB, diâmetro nominal de Curva de PVC rígido, 90°, PBA, PB, diâmetro nominal de 50mm</t>
  </si>
  <si>
    <t>MAT045200</t>
  </si>
  <si>
    <t>Curva de PVC rígido, 90°, PBA, PB, diâmetro nominal de Curva de PVC rígido, 90°, PBA, PB, diâmetro nominal de 75mm</t>
  </si>
  <si>
    <t>MAT045250</t>
  </si>
  <si>
    <t>Curva de PVC rígido, 90°, PBA, PB, diâmetro nominal de Curva de PVC rígido, 90°, PBA, PB, diâmetro nominal de 100mm</t>
  </si>
  <si>
    <t>MAT045300</t>
  </si>
  <si>
    <t>Curva de PVC rígido, 45º, curta, PB, JE, para coletor de esgoto, diâmetro nominal de 100mm</t>
  </si>
  <si>
    <t>MAT045350</t>
  </si>
  <si>
    <t>Curva de PVC rígido, 90°, curta, PB, JE, para coletor de esgoto, diâmetro nominal de 100mm</t>
  </si>
  <si>
    <t>MAT045400</t>
  </si>
  <si>
    <t>Curva de PVC rígido, 45º, longa, PB, JE, para coletor de esgoto, diâmetro nominal de Curva de PVC rígido, 45º, longa, PB, JE, para coletor de esgoto, diâmetro nominal de 100mm</t>
  </si>
  <si>
    <t>MAT045450</t>
  </si>
  <si>
    <t>Curva de PVC rígido, 45º, longa, PB, JE, para coletor de esgoto, diâmetro nominal de Curva de PVC rígido, 45º, longa, PB, JE, para coletor de esgoto, diâmetro nominal de 150mm</t>
  </si>
  <si>
    <t>MAT045500</t>
  </si>
  <si>
    <t>Curva de PVC rígido, 45º, longa, PB, JE, para coletor de esgoto, diâmetro nominal de Curva de PVC rígido, 45º, longa, PB, JE, para coletor de esgoto, diâmetro nominal de 200mm</t>
  </si>
  <si>
    <t>MAT045550</t>
  </si>
  <si>
    <t>Curva de PVC rígido, 45º, longa, PB, JE, para coletor de esgoto, diâmetro nominal de Curva de PVC rígido, 45º, longa, PB, JE, para coletor de esgoto, diâmetro nominal de 250mm</t>
  </si>
  <si>
    <t>MAT045600</t>
  </si>
  <si>
    <t>Curva de PVC rígido, 45º, longa, PB, JE, para coletor de esgoto, diâmetro nominal de Curva de PVC rígido, 45º, longa, PB, JE, para coletor de esgoto, diâmetro nominal de 300mm</t>
  </si>
  <si>
    <t>MAT045650</t>
  </si>
  <si>
    <t>Curva de PVC rígido, 90º, longa, PB, JE, para coletor de esgoto, diâmetro nominal de Curva de PVC rígido, 90º, longa, PB, JE, para coletor de esgoto, diâmetro nominal de 100mm</t>
  </si>
  <si>
    <t>MAT045700</t>
  </si>
  <si>
    <t>Curva de PVC rígido, 90º, longa, PB, JE, para coletor de esgoto, diâmetro nominal de Curva de PVC rígido, 90º, longa, PB, JE, para coletor de esgoto, diâmetro nominal de 150mm</t>
  </si>
  <si>
    <t>MAT045750</t>
  </si>
  <si>
    <t>Curva de PVC rígido, 45º, soldável, diâmetro nominal de 32mm</t>
  </si>
  <si>
    <t>MAT045800</t>
  </si>
  <si>
    <t>Curva de PVC rígido, 87° 30', curta, Série R, diâmetro nominal de 75mm</t>
  </si>
  <si>
    <t>MAT045850</t>
  </si>
  <si>
    <t>Curva de PVC rígido, 90°, curta, PB, para esgoto predial, diâmetro nominal de Curva de PVC rígido, 90°, curta, PB, para esgoto predial, diâmetro nominal de 50mm</t>
  </si>
  <si>
    <t>MAT045900</t>
  </si>
  <si>
    <t>Curva de PVC rígido, 90°, curta, PB, para esgoto predial, diâmetro nominal de Curva de PVC rígido, 90°, curta, PB, para esgoto predial, diâmetro nominal de 100mm</t>
  </si>
  <si>
    <t>MAT045950</t>
  </si>
  <si>
    <t>Curva de PVC rígido, 90°, leve, PB, lisa, diâmetro nominal de 300mm</t>
  </si>
  <si>
    <t>MAT046000</t>
  </si>
  <si>
    <t>Curva de PVC rígido, 90°, longa, com bolsa lisa, para esgoto primário, diâmetro nominal de 40mm</t>
  </si>
  <si>
    <t>MAT046050</t>
  </si>
  <si>
    <t>Curva de PVC rígido, 90°, curta, para eletroduto, diâmetro nominal de 1/2"</t>
  </si>
  <si>
    <t>MAT046100</t>
  </si>
  <si>
    <t>Curva de PVC rígido, 90°, para eletroduto, diâmetro nominal de Curva de PVC rígido, 90°, para eletroduto, diâmetro nominal de 1/2"</t>
  </si>
  <si>
    <t>MAT046150</t>
  </si>
  <si>
    <t>Curva de PVC rígido, 90°, para eletroduto, diâmetro nominal de Curva de PVC rígido, 90°, para eletroduto, diâmetro nominal de 3/4"</t>
  </si>
  <si>
    <t>MAT046200</t>
  </si>
  <si>
    <t>Curva de PVC rígido, 90°, para eletroduto, diâmetro nominal de Curva de PVC rígido, 90°, para eletroduto, diâmetro nominal de 1"</t>
  </si>
  <si>
    <t>MAT046250</t>
  </si>
  <si>
    <t>Curva de PVC rígido, 90°, para eletroduto, diâmetro nominal de Curva de PVC rígido, 90°, para eletroduto, diâmetro nominal de 1 1/4"</t>
  </si>
  <si>
    <t>MAT046300</t>
  </si>
  <si>
    <t>Curva de PVC rígido, 90°, para eletroduto, diâmetro nominal de Curva de PVC rígido, 90°, para eletroduto, diâmetro nominal de 1 1/2"</t>
  </si>
  <si>
    <t>MAT046350</t>
  </si>
  <si>
    <t>Curva de PVC rígido, 90°, para eletroduto, diâmetro nominal de Curva de PVC rígido, 90°, para eletroduto, diâmetro nominal de 2"</t>
  </si>
  <si>
    <t>MAT046400</t>
  </si>
  <si>
    <t>Curva de PVC rígido, 90°, para eletroduto, diâmetro nominal de Curva de PVC rígido, 90°, para eletroduto, diâmetro nominal de 2 1/2"</t>
  </si>
  <si>
    <t>MAT046450</t>
  </si>
  <si>
    <t>Curva de PVC rígido, 90°, para eletroduto, diâmetro nominal de Curva de PVC rígido, 90°, para eletroduto, diâmetro nominal de 3"</t>
  </si>
  <si>
    <t>MAT046500</t>
  </si>
  <si>
    <t>Curva de PVC rígido, 90°, raio longo, para eletroduto, diâmetro nominal de 4"</t>
  </si>
  <si>
    <t>MAT046550</t>
  </si>
  <si>
    <t>Curva de PVC, rígido, 45°, classe 12, linha PBA, de 160mm</t>
  </si>
  <si>
    <t>MAT046600</t>
  </si>
  <si>
    <t>Curva de PVC, rígido, 90°, classe 12, linha PBA, de 200mm</t>
  </si>
  <si>
    <t>MAT046650</t>
  </si>
  <si>
    <t>Curva de PVC rígido, 90°, roscável, de 3/4"</t>
  </si>
  <si>
    <t>MAT046700</t>
  </si>
  <si>
    <t>Curva de PVC rígido, 90°, roscável, de 1"</t>
  </si>
  <si>
    <t>MAT046750</t>
  </si>
  <si>
    <t>Curva de PVC rígido, 90º, roscável, diâmetro nominal de Curva de PVC rígido, 90º, roscável, diâmetro nominal de 1 1/2"</t>
  </si>
  <si>
    <t>MAT046800</t>
  </si>
  <si>
    <t>Curva de PVC rígido, 90º, roscável, diâmetro nominal de Curva de PVC rígido, 90º, roscável, diâmetro nominal de 2"</t>
  </si>
  <si>
    <t>MAT046850</t>
  </si>
  <si>
    <t>Curva de PVC rígido, 90º, na cor azul, com bolsa soldável, diâmetro nominal de 50mm, Linha Irriga LF, Tigre ou similar</t>
  </si>
  <si>
    <t>MAT046900</t>
  </si>
  <si>
    <t>Curva de PVC rígido, 90º, soldável, diâmetro nominal de 32mm</t>
  </si>
  <si>
    <t>MAT046950</t>
  </si>
  <si>
    <t>Curva de transposição de cobre, classe A, diâmetro nominal de 22mm</t>
  </si>
  <si>
    <t>MAT047000</t>
  </si>
  <si>
    <t>Curva dissimétrica de ferro fundido, FF, para hidrante, de: Curva dissimétrica de ferro fundido, FF, para hidrante, de: (100x100)mm</t>
  </si>
  <si>
    <t>MAT047050</t>
  </si>
  <si>
    <t>Curva fêmea de aço galvanizado, rosca BSP, de 2"</t>
  </si>
  <si>
    <t>MAT047100</t>
  </si>
  <si>
    <t>Defensa semi-maleável simples, compreendendo lâmina, poste, espaçador, calço, plaqueta e material de fixação</t>
  </si>
  <si>
    <t>MAT047150</t>
  </si>
  <si>
    <t>Defensa semi-maleável dupla, compreendendo lâmina, poste, espaçador, calço, plaqueta e material de fixação</t>
  </si>
  <si>
    <t>MAT047200</t>
  </si>
  <si>
    <t>Degrau nº 1 de ferro fundido, medindo: (229x140x32)mm, padrão CEDAE</t>
  </si>
  <si>
    <t>MAT047250</t>
  </si>
  <si>
    <t>Detergente líquido biodegradável concentrado, desengordurante, frasco de 500ml</t>
  </si>
  <si>
    <t>MAT047350</t>
  </si>
  <si>
    <t>Diamante de 1ª qualidade com 60-80PPQ, com 12 quilates</t>
  </si>
  <si>
    <t>quilat</t>
  </si>
  <si>
    <t>MAT047400</t>
  </si>
  <si>
    <t>Diluente à base de hidrocarboneto alifático, tipo DR-3, Imperbrás ou similar</t>
  </si>
  <si>
    <t>MAT047450</t>
  </si>
  <si>
    <t>Diluente à base de hidrocarboneto aromático, tipo DR-4, Imperbrás ou similar</t>
  </si>
  <si>
    <t>MAT047500</t>
  </si>
  <si>
    <t>Disco de corte, com diâmetro de 7"</t>
  </si>
  <si>
    <t>MAT047550</t>
  </si>
  <si>
    <t>Disco de desbaste, com diâmetro de 7"</t>
  </si>
  <si>
    <t>MAT047600</t>
  </si>
  <si>
    <t>Disco de lixa 7", para ferro, grão 80, Carborundum ou similar</t>
  </si>
  <si>
    <t>MAT047650</t>
  </si>
  <si>
    <t>Disco de lixa SIC, carbureto de silício, diâmetro de 7" e furo de 7/8"</t>
  </si>
  <si>
    <t>MAT047700</t>
  </si>
  <si>
    <t>Disjuntor bifásico, tipo C, Eletromar ou similar de: Disjuntor bifásico, tipo C, Eletromar ou similar de: 20A</t>
  </si>
  <si>
    <t>MAT047750</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</si>
  <si>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ABB ou similar</t>
  </si>
  <si>
    <t>MAT047800</t>
  </si>
  <si>
    <t>Disjuntor monofásico, Quick-Lag, de Disjuntor monofásico, Quick-Lag, de 20A</t>
  </si>
  <si>
    <t>MAT047850</t>
  </si>
  <si>
    <t>Disjuntor monofásico, Quick-Lag, de Disjuntor monofásico, Quick-Lag, de 30A</t>
  </si>
  <si>
    <t>MAT047900</t>
  </si>
  <si>
    <t>Disjuntor monofásico, Quick-Lag, de Disjuntor monofásico, Quick-Lag, de 35A</t>
  </si>
  <si>
    <t>MAT047950</t>
  </si>
  <si>
    <t>Disjuntor monofásico, Quick-Lag, de Disjuntor monofásico, Quick-Lag, de 40A</t>
  </si>
  <si>
    <t>MAT048000</t>
  </si>
  <si>
    <t>Disjuntor monofásico, Quick-Lag, de Disjuntor monofásico, Quick-Lag, de 70A</t>
  </si>
  <si>
    <t>MAT048100</t>
  </si>
  <si>
    <t>Disjuntor trifásico, de 30A, tipo C, Eletromar ou similar</t>
  </si>
  <si>
    <t>MAT048150</t>
  </si>
  <si>
    <t>Disjuntor trifásico, de 40A, tipo C, Eletromar ou similar</t>
  </si>
  <si>
    <t>MAT048200</t>
  </si>
  <si>
    <t>Disjuntor trifásico, de 50A, tipo C, Eletromar ou similar</t>
  </si>
  <si>
    <t>MAT048250</t>
  </si>
  <si>
    <t>Disjuntor trifásico, de 60A, tipo C, Eletromar ou similar</t>
  </si>
  <si>
    <t>MAT048300</t>
  </si>
  <si>
    <t>Disjuntor trifásico, de 100A, tipo C, Eletromar ou similar</t>
  </si>
  <si>
    <t>MAT048350</t>
  </si>
  <si>
    <t>Disjuntor trifásico, de 125A, tipo CA, Eletromar ou similar</t>
  </si>
  <si>
    <t>MAT048375</t>
  </si>
  <si>
    <t>Disjuntor trifásico, de 30/100A, 50KA/220V, XS100NS, Terasaki ou similar</t>
  </si>
  <si>
    <t>MAT048400</t>
  </si>
  <si>
    <t>Disjuntor trifásico, de 125A, 50KA/220V, XS225NS, Terasaki ou similar</t>
  </si>
  <si>
    <t>MAT048450</t>
  </si>
  <si>
    <t>Disjuntor trifásico, de 200A, 25KA/220V, XE225NC, Terasaki ou similar</t>
  </si>
  <si>
    <t>MAT048500</t>
  </si>
  <si>
    <t>Disjuntor trifásico, de 225A, 50KA/220V, XS225NS, Terasaki ou similar</t>
  </si>
  <si>
    <t>MAT048550</t>
  </si>
  <si>
    <t>Disjuntor trifásico, de 250A, tipo JI, Eletromar ou similar</t>
  </si>
  <si>
    <t>MAT048600</t>
  </si>
  <si>
    <t>Disjuntor trifásico, de 400A, tipo KI, Eletromar ou similar</t>
  </si>
  <si>
    <t>MAT048650</t>
  </si>
  <si>
    <t>Disjuntor trifásico de 700A, com capacidade mínima de interrupção de 23KA/220V</t>
  </si>
  <si>
    <t>MAT048700</t>
  </si>
  <si>
    <t>Disjuntor trifásico, de 800A, tipo PVO, 15Kv/550MVA, com pequeno volume de óleo, carregador de mola motorizado, relés de abertura e fechamento primários OCD1L, Beghim ou similar</t>
  </si>
  <si>
    <t>MAT048800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</si>
  <si>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</si>
  <si>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MAT048850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</si>
  <si>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</si>
  <si>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MAT048900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</si>
  <si>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</si>
  <si>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MAT048950</t>
  </si>
  <si>
    <t>Divisória tipo painel-bandeira de vidro, com espessura de 35mm, considerando uma área superior a 100m2, constituída de painel e vidro na parte superior (inclusive este), com miolo semi-oco, revestido em Divisória tipo painel-bandeira de vidro, com espessura de 35mm, considerando uma área superior a 100m2, constituída de painel e vidro na parte superior (inclusive este), com miolo semi-oco, revestido em chapa dura de alta densidade com laminado melamínico de baixa pressão, estruturado em perfis de aço galvanizado pintado, inclusive portas e exclusive suas ferragens. Fornecimento e colocação</t>
  </si>
  <si>
    <t>MAT049000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</si>
  <si>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pintado, estruturado em perfis de aço galvanizado pintado, inclusive portas e exclusive suas ferragens. Fornecimento e colocação</t>
  </si>
  <si>
    <t>MAT049050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</si>
  <si>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pintado, estruturado em perfis de alumínio anodizado natural, inclusive portas e exclusive suas ferragens. Fornecimento e colocação</t>
  </si>
  <si>
    <t>MAT049100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</si>
  <si>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</si>
  <si>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MAT049150</t>
  </si>
  <si>
    <t>Divisória tipo painel-painel, com espessura de 35mm, considerando uma área superior a 100m2, constituída de painel cego, com miolo semi-oco, revestido em Divisória tipo painel-painel, com espessura de 35mm,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</si>
  <si>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MAT049200</t>
  </si>
  <si>
    <t>Divisória tipo painel-vidro-painel, com espessura de 35mm, considerando uma área superior de 100m2, constituída de painel cego até a altura de 1,10m e acima de 2,10m, com vidro entre 1,10m e 2,10m (inclusive este), com miolo maciço, retardante de fogo, à base mineral de vermiculita expandida, revestido em Divisória tipo painel-vidro-painel, com espessura de 35mm, considerando uma área superior de 100m2, constituída de painel cego até a altura de 1,10m e acima de 2,10m, com vidro entre 1,10m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</si>
  <si>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MAT049250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</si>
  <si>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pintada, estruturado em perfis de aço galvanizado pintado, inclusive portas e exclusive suas ferragens. Fornecimento e colocação</t>
  </si>
  <si>
    <t>MAT049300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</si>
  <si>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pintada, estruturado em perfis de alumínio anodizado natural, inclusive portas e exclusive suas ferragens. Fornecimento e colocação</t>
  </si>
  <si>
    <t>MAT049350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</si>
  <si>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com laminado melamínico de baixa pressão, estruturado em perfis de aço galvanizado pintado, inclusive portas e exclusive suas ferragens. Fornecimento e colocação</t>
  </si>
  <si>
    <t>MAT049400</t>
  </si>
  <si>
    <t>Divisória tipo painel-vidro-painel, com espessura de 35mm, considerando uma área superior de 100m2, constituída de painel cego até a altura de 1,10m e acima de 2,10m, com vidro entre 1,10m e 2,10m (inclusive este), com miolo semi-oco, revestido em Divisória tipo painel-vidro-painel, com espessura de 35mm, considerando uma área superior de 100m2, constituída de painel cego até a altura de 1,10m e acima de 2,10m, com vidro entre 1,10m e 2,10m (inclusive este), com miolo semi-oco, revestido em chapa dura de alta densidade com laminado melamínico de baixa pressão, estruturado em perfis de alumínio anodizado natural, inclusive portas e exclusive suas ferragens. Fornecimento e colocação</t>
  </si>
  <si>
    <t>MAT049450</t>
  </si>
  <si>
    <t>Dobradiça com mola, medindo: (70x100)mm, referência 521, La Fonte ou similar</t>
  </si>
  <si>
    <t>MAT049500</t>
  </si>
  <si>
    <t>Dobradiça cromada, de 2 1/2", com pino bola de latão, para móveis, referência 343, Pagé ou similar</t>
  </si>
  <si>
    <t>MAT049550</t>
  </si>
  <si>
    <t>Dobradiça de ferro, tipo média, medindo: (2 1/2"x2"), com cabeça e bola de latão</t>
  </si>
  <si>
    <t>MAT049600</t>
  </si>
  <si>
    <t>Dobradiça de aço galvanizado, medindo: Dobradiça de aço galvanizado, medindo: (3"x2 1/2"), com pino e bola de latão, referência 246-G, Pagé ou similar</t>
  </si>
  <si>
    <t>MAT049650</t>
  </si>
  <si>
    <t>Dobradiça de latão cromado, reforçado com anéis, medindo: Dobradiça de latão cromado, reforçado com anéis, medindo: (3"x2 1/2"), referência 85, La Fonte ou similar</t>
  </si>
  <si>
    <t>MAT049700</t>
  </si>
  <si>
    <t>Dobradiça de aço laminado, medindo: (3"x2 1/2"x5/64"), com eixo e bolas de ferro, referência 1410, La Fonte ou similar</t>
  </si>
  <si>
    <t>MAT049750</t>
  </si>
  <si>
    <t>Dobradiça de ferro cromado, medindo: (3"x3"), referência 1410, La Fonte ou similar</t>
  </si>
  <si>
    <t>MAT049800</t>
  </si>
  <si>
    <t>Dobradiça de latão cromado, reforçado com anéis, medindo: Dobradiça de latão cromado, reforçado com anéis, medindo: (3"x3"), referência 344, Pagé ou similar</t>
  </si>
  <si>
    <t>MAT049850</t>
  </si>
  <si>
    <t>Dobradiça de latão cromado, reforçado com anéis, medindo: Dobradiça de latão cromado, reforçado com anéis, medindo: (3"x3"), referência 85, La Fonte ou similar</t>
  </si>
  <si>
    <t>MAT049900</t>
  </si>
  <si>
    <t>Dobradiça de latão cromado, reforçado com anéis, medindo: Dobradiça de latão cromado, reforçado com anéis, medindo: (3 1/2"x3"), tipo Forte, com pino cabeça bola latão, referência 344, Pagé ou similar</t>
  </si>
  <si>
    <t>MAT049950</t>
  </si>
  <si>
    <t>Dobradiça de aço laminado, medindo: (3"x3"), com pino reversível, referência 1249-X, Pagé ou similar</t>
  </si>
  <si>
    <t>MAT050000</t>
  </si>
  <si>
    <t>Dobradiça de aço galvanizado, medindo: Dobradiça de aço galvanizado, medindo: (4"x3"), referência 1244G, Pagé ou similar</t>
  </si>
  <si>
    <t>MAT050050</t>
  </si>
  <si>
    <t>Dobradiça para chumbar, em ferro, de 10", para portão, referência 214, Pagé ou similar</t>
  </si>
  <si>
    <t>MAT050100</t>
  </si>
  <si>
    <t>Dobradiça inferior, para porta de vidro, tipo Blindex ou similar</t>
  </si>
  <si>
    <t>MAT050150</t>
  </si>
  <si>
    <t>Dobradiça superior, para porta de vidro, tipo Blindex ou similar</t>
  </si>
  <si>
    <t>MAT050200</t>
  </si>
  <si>
    <t>Duchinha manual</t>
  </si>
  <si>
    <t>MAT050250</t>
  </si>
  <si>
    <t>Duto de aço inoxidável, em chapa 18/304, medindo: (3000x500x500)mm</t>
  </si>
  <si>
    <t>MAT050300</t>
  </si>
  <si>
    <t>Eletrocalha pré-zincada, perfurada, tipo "U", sem tampa, medindo: Eletrocalha pré-zincada, perfurada, tipo "U", sem tampa, medindo: (100x100x3000)mm</t>
  </si>
  <si>
    <t>MAT050350</t>
  </si>
  <si>
    <t>Eletrocalha pré-zincada, perfurada, tipo "U", sem tampa, medindo: Eletrocalha pré-zincada, perfurada, tipo "U", sem tampa, medindo: (300x150x3000)mm</t>
  </si>
  <si>
    <t>MAT050400</t>
  </si>
  <si>
    <t>Eletrocalha perfurada com virola, acabamento eletrolítico, referência 4600, medindo: (200x75x3000)mm, Marvitec ou similar</t>
  </si>
  <si>
    <t>MAT050450</t>
  </si>
  <si>
    <t>Eletrocalha perfurada com virola, acabamento eletrolítico, referência 4600, medindo: (500x75x3000)mm, Marvitec ou similar</t>
  </si>
  <si>
    <t>MAT050500</t>
  </si>
  <si>
    <t>Eletrodo com diâmetro de Eletrodo com diâmetro de 2,5mm, OK 46.00</t>
  </si>
  <si>
    <t>MAT050550</t>
  </si>
  <si>
    <t>Eletrodo com diâmetro de Eletrodo com diâmetro de 3,25mm (1/8"), Awse E-6010</t>
  </si>
  <si>
    <t>MAT050600</t>
  </si>
  <si>
    <t>Eletrodo com diâmetro de Eletrodo com diâmetro de 4mm (5/32"), Awse E-6013</t>
  </si>
  <si>
    <t>MAT050650</t>
  </si>
  <si>
    <t>Eletrodo com diâmetro de Eletrodo com diâmetro de 4mm (5/32"), Awse E-7018</t>
  </si>
  <si>
    <t>MAT050700</t>
  </si>
  <si>
    <t>Eletrodo com diâmetro de Eletrodo com diâmetro de 5mm (3/16"), E-7018-6 G</t>
  </si>
  <si>
    <t>MAT050750</t>
  </si>
  <si>
    <t>Eletroduto de aço galvanizado, a fogo, em varas de 3m, diâmetro nominal de Eletroduto de aço galvanizado, a fogo, em varas de 3m, diâmetro nominal de 3/4"</t>
  </si>
  <si>
    <t>vara</t>
  </si>
  <si>
    <t>MAT050800</t>
  </si>
  <si>
    <t>Eletroduto de aço galvanizado, a fogo, em varas de 3m, diâmetro nominal de Eletroduto de aço galvanizado, a fogo, em varas de 3m, diâmetro nominal de 1"</t>
  </si>
  <si>
    <t>MAT050850</t>
  </si>
  <si>
    <t>Eletroduto de aço galvanizado, a fogo, em varas de 3m, diâmetro nominal de Eletroduto de aço galvanizado, a fogo, em varas de 3m, diâmetro nominal de 1 1/4"</t>
  </si>
  <si>
    <t>MAT050900</t>
  </si>
  <si>
    <t>Eletroduto de aço galvanizado, eletrolítico, em varas de 3m, diâmetro nominal de Eletroduto de aço galvanizado, eletrolítico, em varas de 3m, diâmetro nominal de 3/4"</t>
  </si>
  <si>
    <t>MAT050950</t>
  </si>
  <si>
    <t>Eletroduto de aço galvanizado, eletrolítico, em varas de 3m, diâmetro nominal de Eletroduto de aço galvanizado, eletrolítico, em varas de 3m, diâmetro nominal de 1"</t>
  </si>
  <si>
    <t>MAT051000</t>
  </si>
  <si>
    <t>Eletroduto de aço galvanizado, eletrolítico, em varas de 3m, diâmetro nominal de Eletroduto de aço galvanizado, eletrolítico, em varas de 3m, diâmetro nominal de 1 1/2"</t>
  </si>
  <si>
    <t>MAT051050</t>
  </si>
  <si>
    <t>Eletroduto de aço galvanizado, eletrolítico, em varas de 3m, diâmetro nominal de Eletroduto de aço galvanizado, eletrolítico, em varas de 3m, diâmetro nominal de 2"</t>
  </si>
  <si>
    <t>MAT051100</t>
  </si>
  <si>
    <t>Eletroduto de aço galvanizado, eletrolítico, em varas de 3m, diâmetro nominal de Eletroduto de aço galvanizado, eletrolítico, em varas de 3m, diâmetro nominal de 2 1/2"</t>
  </si>
  <si>
    <t>MAT051150</t>
  </si>
  <si>
    <t>Eletroduto de aço galvanizado, eletrolítico, em varas de 3m, diâmetro nominal de Eletroduto de aço galvanizado, eletrolítico, em varas de 3m, diâmetro nominal de 3"</t>
  </si>
  <si>
    <t>MAT051200</t>
  </si>
  <si>
    <t>Eletroduto de aço galvanizado, eletrolítico, em varas de 3m, diâmetro nominal de Eletroduto de aço galvanizado, eletrolítico, em varas de 3m, diâmetro nominal de 4"</t>
  </si>
  <si>
    <t>MAT051250</t>
  </si>
  <si>
    <t>Eletroduto de PVC rígido, em varas de 3m, com rosca em ambas as extremidades, diâmetro nominal de Eletroduto de PVC rígido, em varas de 3m, com rosca em ambas as extremidades, diâmetro nominal de 1/2"</t>
  </si>
  <si>
    <t>MAT051300</t>
  </si>
  <si>
    <t>Eletroduto de PVC rígido, em varas de 3m, com rosca em ambas as extremidades, diâmetro nominal de Eletroduto de PVC rígido, em varas de 3m, com rosca em ambas as extremidades, diâmetro nominal de 3/4"</t>
  </si>
  <si>
    <t>MAT051350</t>
  </si>
  <si>
    <t>Eletroduto de PVC rígido, em varas de 3m, com rosca em ambas as extremidades, diâmetro nominal de Eletroduto de PVC rígido, em varas de 3m, com rosca em ambas as extremidades, diâmetro nominal de 1"</t>
  </si>
  <si>
    <t>MAT051400</t>
  </si>
  <si>
    <t>Eletroduto de PVC rígido, em varas de 3m, com rosca em ambas as extremidades, diâmetro nominal de Eletroduto de PVC rígido, em varas de 3m, com rosca em ambas as extremidades, diâmetro nominal de 1 1/4"</t>
  </si>
  <si>
    <t>MAT051450</t>
  </si>
  <si>
    <t>Eletroduto de PVC rígido, em varas de 3m, com rosca em ambas as extremidades, diâmetro nominal de Eletroduto de PVC rígido, em varas de 3m, com rosca em ambas as extremidades, diâmetro nominal de 1 1/2"</t>
  </si>
  <si>
    <t>MAT051500</t>
  </si>
  <si>
    <t>Eletroduto de PVC rígido, em varas de 3m, com rosca em ambas as extremidades, diâmetro nominal de Eletroduto de PVC rígido, em varas de 3m, com rosca em ambas as extremidades, diâmetro nominal de 2"</t>
  </si>
  <si>
    <t>MAT051550</t>
  </si>
  <si>
    <t>Eletroduto de PVC rígido, em varas de 3m, com rosca em ambas as extremidades, diâmetro nominal de Eletroduto de PVC rígido, em varas de 3m, com rosca em ambas as extremidades, diâmetro nominal de 2 1/2"</t>
  </si>
  <si>
    <t>MAT051600</t>
  </si>
  <si>
    <t>Eletroduto de PVC rígido, em varas de 3m, com rosca em ambas as extremidades, diâmetro nominal de Eletroduto de PVC rígido, em varas de 3m, com rosca em ambas as extremidades, diâmetro nominal de 3"</t>
  </si>
  <si>
    <t>MAT051650</t>
  </si>
  <si>
    <t>Eletroduto de PVC rígido, em varas de 3m, com rosca em ambas as extremidades, diâmetro nominal de Eletroduto de PVC rígido, em varas de 3m, com rosca em ambas as extremidades, diâmetro nominal de 4"</t>
  </si>
  <si>
    <t>MAT051700</t>
  </si>
  <si>
    <t>Eletroduto de PVC flexível corrugado, diâmetro de 16mm</t>
  </si>
  <si>
    <t>MAT051750</t>
  </si>
  <si>
    <t>Eletroduto de PVC flexível corrugado, diâmetro de 20mm</t>
  </si>
  <si>
    <t>MAT051800</t>
  </si>
  <si>
    <t>Eletroduto de PVC flexível corrugado, diâmetro de 25mm</t>
  </si>
  <si>
    <t>MAT051850</t>
  </si>
  <si>
    <t>Eletroduto espiral, flexível, de polietileno, linha Kanalex, Kanaflex ou similar, diâmetro nominal de Eletroduto espiral, flexível, de polietileno, linha Kanalex, Kanaflex ou similar, diâmetro nominal de 30mm (1 1/4")</t>
  </si>
  <si>
    <t>MAT051900</t>
  </si>
  <si>
    <t>Eletroduto espiral, flexível, de polietileno, linha Kanalex, Kanaflex ou similar, diâmetro nominal de Eletroduto espiral, flexível, de polietileno, linha Kanalex, Kanaflex ou similar, diâmetro nominal de 50mm (2")</t>
  </si>
  <si>
    <t>MAT051950</t>
  </si>
  <si>
    <t>Eletroduto espiral, flexível, de polietileno, linha Kanalex, Kanaflex ou similar, diâmetro nominal de Eletroduto espiral, flexível, de polietileno, linha Kanalex, Kanaflex ou similar, diâmetro nominal de 75mm (3")</t>
  </si>
  <si>
    <t>MAT052000</t>
  </si>
  <si>
    <t>Eletroduto espiral, flexível, de polietileno, linha Kanalex, Kanaflex ou similar, diâmetro nominal de Eletroduto espiral, flexível, de polietileno, linha Kanalex, Kanaflex ou similar, diâmetro nominal de 100mm (4")</t>
  </si>
  <si>
    <t>MAT052050</t>
  </si>
  <si>
    <t>Eletroduto espiral, flexível, de polietileno, linha Kanalex, Kanaflex ou similar, diâmetro nominal de Eletroduto espiral, flexível, de polietileno, linha Kanalex, Kanaflex ou similar, diâmetro nominal de 125mm (5")</t>
  </si>
  <si>
    <t>MAT052100</t>
  </si>
  <si>
    <t>Elo fusível, tipo H, de 1A</t>
  </si>
  <si>
    <t>MAT052150</t>
  </si>
  <si>
    <t>Elo fusível, tipo K, de Elo fusível, tipo K, de 100A - 15Kv</t>
  </si>
  <si>
    <t>MAT052200</t>
  </si>
  <si>
    <t>Elo fusível, tipo K, de Elo fusível, tipo K, de 200A - 15Kv</t>
  </si>
  <si>
    <t>MAT052250</t>
  </si>
  <si>
    <t>Emenda Aquapluv Beiral ou similar, diâmetro nominal de 125mm</t>
  </si>
  <si>
    <t>MAT052300</t>
  </si>
  <si>
    <t>Emenda de estaca pré-moldada, de concreto armado, tipo POE-XR ou similar, com diâmetro nominal de Emenda de estaca pré-moldada, de concreto armado, tipo POE-XR ou similar, com diâmetro nominal de 455mm</t>
  </si>
  <si>
    <t>MAT052400</t>
  </si>
  <si>
    <t>Emenda reta, composta de molde R1, resina A+B de 100cc, fita adesiva plástica de (19mmx55m) e cola de silicone, para cabos com tensão até 1Kv e sessão nominal de 35mm2</t>
  </si>
  <si>
    <t>MAT052450</t>
  </si>
  <si>
    <t>Emulsão acrílica, Reaxcril ou similar</t>
  </si>
  <si>
    <t>MAT052500</t>
  </si>
  <si>
    <t>Emulsão adesiva K-Z, Hey'di ou similar</t>
  </si>
  <si>
    <t>MAT052550</t>
  </si>
  <si>
    <t>Emulsão asfáltica catiônica, a granel Emulsão asfáltica catiônica, a granel RM-1C</t>
  </si>
  <si>
    <t>MAT052600</t>
  </si>
  <si>
    <t>Emulsão asfáltica catiônica, a granel Emulsão asfáltica catiônica, a granel RR-1C</t>
  </si>
  <si>
    <t>MAT052650</t>
  </si>
  <si>
    <t>Emulsão asfáltica de ruptura controlada, modificada por polímero tipo SBR, teor de 3% de polímero, LARC-SBR, Probitec ou similar</t>
  </si>
  <si>
    <t>MAT052700</t>
  </si>
  <si>
    <t>Emulsão explosiva, encartuchada, aditivada, aluminizada, Premium, de 7/8", Órica do Brasil ou similar</t>
  </si>
  <si>
    <t>MAT052750</t>
  </si>
  <si>
    <t>Emulsão oleosa Separol ou similar, tambor de 200Kg</t>
  </si>
  <si>
    <t>MAT052800</t>
  </si>
  <si>
    <t>Encadernação até 100 folhas</t>
  </si>
  <si>
    <t>MAT052840</t>
  </si>
  <si>
    <t>Ensaio tecnológico para avaliação de espessura de carbonatação, por ponto, em estruturas de concreto armado ou protendido, através de aspersão de solução de fenolftaleína, inclusive coleta da amostra</t>
  </si>
  <si>
    <t>MAT052900</t>
  </si>
  <si>
    <t>Ensaio tecnológico para determinação de índice de vazios, massa específica e capacidade de absorção do concreto, por corpo de prova retirado em estruturas de concreto armado ou protendido, conforme NBR 9778, inclusive coleta da amostra</t>
  </si>
  <si>
    <t>MAT052950</t>
  </si>
  <si>
    <t>Ensaio tecnológico para determinação de teor de cloretos, por amostra, em estruturas de concreto armado ou protendido, conforme norma ACI-318/31-BR36, inclusive coleta da amostra</t>
  </si>
  <si>
    <t>MAT053000</t>
  </si>
  <si>
    <t>Ensaio tecnológico para determinação de teor de sulfatos, por amostra, em estruturas de concreto armado ou protendido, conforme boletim n° 25 do IPT, inclusive coleta da amostra</t>
  </si>
  <si>
    <t>MAT053050</t>
  </si>
  <si>
    <t>Ensaio tecnológico para reconstituição do traço de concreto, por amostra, através de corpos de provas retirados em estruturas de concreto armado ou protendido, conforme boletim n° 25 do IPT, inclusive coleta da amostra</t>
  </si>
  <si>
    <t>MAT053060</t>
  </si>
  <si>
    <t>Ensaio tecnológico para verificação do potencial de corrosão da armadura, por ensaio, em estruturas de concreto armado ou protendido, conforme norma ASTM-C-876/87, inclusive coleta da amostra</t>
  </si>
  <si>
    <t>MAT053100</t>
  </si>
  <si>
    <t>Ensaio tecnológico por extração de corpo de prova de concreto, diâmetro de 4", com corte, preparo e ensaios de compressão axial para determinação da resistência do concreto em estruturas de concreto armado ou protendido, conforme NBR-7680 e NBR-5739, inclusive coleta da amostra</t>
  </si>
  <si>
    <t>MAT053200</t>
  </si>
  <si>
    <t>Escada extensível, em duralumínio, com 13 degraus, alcance de 6,95m</t>
  </si>
  <si>
    <t>MAT053250</t>
  </si>
  <si>
    <t>Escada marinheiro, com largura de 0,40m, executadas em barras verticais de ferro de (1 1/2"x1/4"), sendo os degraus em ferro redondo de 5/8"</t>
  </si>
  <si>
    <t>MAT053350</t>
  </si>
  <si>
    <t>Escamas pré moldadas de concreto estrutural fck 21MPa, inclusive fornecimento, lançamento e moldagem do concreto, com 50Kg/m3 de aço CA-50, formas metálica de múltiplo uso (100 vezes), desmoldagem, carga, transporte até 100m e estocagem</t>
  </si>
  <si>
    <t>MAT053360</t>
  </si>
  <si>
    <t>Escova de aço, de 30cm com cabo</t>
  </si>
  <si>
    <t>MAT053400</t>
  </si>
  <si>
    <t>Escova de aço, de (18x6)cm sem cabo e sem alça</t>
  </si>
  <si>
    <t>MAT053450</t>
  </si>
  <si>
    <t>Escova oval com cerdas de nylon</t>
  </si>
  <si>
    <t>MAT053500</t>
  </si>
  <si>
    <t>Escovário em aço inoxidável, padrão Saúde, medindo: Escovário em aço inoxidável, padrão Saúde, medindo: (150x50)cm, para 3 torneiras</t>
  </si>
  <si>
    <t>MAT053550</t>
  </si>
  <si>
    <t>Escovário em aço inoxidável, padrão Saúde, medindo: Escovário em aço inoxidável, padrão Saúde, medindo: (260x50)cm, para 4 torneiras</t>
  </si>
  <si>
    <t>MAT053560</t>
  </si>
  <si>
    <t>Espaçador para fixação de forração de PEAD 100% reciclável</t>
  </si>
  <si>
    <t>MAT053580</t>
  </si>
  <si>
    <t>Espaçador circular plástico para cobrimento de armadura de 4,2 à 12,5mm, para concreto armado</t>
  </si>
  <si>
    <t>MAT053600</t>
  </si>
  <si>
    <t>Espelho cristal, com espessura de 4mm</t>
  </si>
  <si>
    <t>MAT053650</t>
  </si>
  <si>
    <t>Espelho em latão cromado, referência 134, La Fonte ou similar</t>
  </si>
  <si>
    <t>MAT053660</t>
  </si>
  <si>
    <t>Espelho para caixa 4 x 4", linha Pialplus, fabricação Pial Legrand ou similar</t>
  </si>
  <si>
    <t>MAT053663</t>
  </si>
  <si>
    <t>Espelho suporte para caixa 4 x 4", linha Pialplus, fabricação Pial Legrand ou similar</t>
  </si>
  <si>
    <t>MAT053700</t>
  </si>
  <si>
    <t>Espelho para fechadura de centro</t>
  </si>
  <si>
    <t>MAT053750</t>
  </si>
  <si>
    <t>Espigão sem amianto, normal</t>
  </si>
  <si>
    <t>MAT053850</t>
  </si>
  <si>
    <t>Esporte-Rede de nylon, para futebol de salão</t>
  </si>
  <si>
    <t>MAT053900</t>
  </si>
  <si>
    <t>Esporte-Rede de vôlei oficial, com cabo de aço</t>
  </si>
  <si>
    <t>MAT053950</t>
  </si>
  <si>
    <t>Esporte-Tabela de basquete em compensado naval, com aro e rede</t>
  </si>
  <si>
    <t>MAT054000</t>
  </si>
  <si>
    <t>Esporte-Estrutura metálica para basquete com tabela</t>
  </si>
  <si>
    <t>MAT054050</t>
  </si>
  <si>
    <t>Esporte-Trave para futebol de salão, de tubo galvanizado, inclusive buchas</t>
  </si>
  <si>
    <t>MAT054100</t>
  </si>
  <si>
    <t>Espuma de poliuretano em spray, de 500ml</t>
  </si>
  <si>
    <t>MAT054150</t>
  </si>
  <si>
    <t>Estacas de concreto centrifugado, emendável, tipo SCAC ou similar, posta no canteiro, diâmetro 20cm - 25 a 30t de carga</t>
  </si>
  <si>
    <t>MAT054200</t>
  </si>
  <si>
    <t>Estacas de concreto centrifugado, emendável, tipo Scac ou similar, colocado no canteiro, diâmetro de Estacas de concreto centrifugado, emendável, tipo Scac ou similar, colocado no canteiro, diâmetro de 26cm - 40t de carga</t>
  </si>
  <si>
    <t>MAT054250</t>
  </si>
  <si>
    <t>Estacas de concreto centrifugado, emendável, tipo Scac ou similar, colocado no canteiro, diâmetro de Estacas de concreto centrifugado, emendável, tipo Scac ou similar, colocado no canteiro, diâmetro de 33cm - 60t de carga</t>
  </si>
  <si>
    <t>MAT054400</t>
  </si>
  <si>
    <t>Estacas-prancha Armco USG-7 ou similar, sem pintura, do tipo encaixe, com comprimento de Estacas-prancha Armco USG-7 ou similar, sem pintura, do tipo encaixe, com comprimento de 12 pés</t>
  </si>
  <si>
    <t>MAT054450</t>
  </si>
  <si>
    <t>Estacas-prancha Armco USG-7 ou similar, sem pintura, do tipo flange, com comprimento de Estacas-prancha Armco USG-7 ou similar, sem pintura, do tipo flange, com comprimento de 12 pés</t>
  </si>
  <si>
    <t>MAT054500</t>
  </si>
  <si>
    <t>Estaca raiz, perfurada em solo, incluindo todo o fornecimento do material e injeção, diâmetro de Estaca raiz, perfurada em solo, incluindo todo o fornecimento do material e injeção, diâmetro de 6"</t>
  </si>
  <si>
    <t>MAT054550</t>
  </si>
  <si>
    <t>Estaca raiz, perfurada em solo, incluindo todo o fornecimento do material e injeção, diâmetro de Estaca raiz, perfurada em solo, incluindo todo o fornecimento do material e injeção, diâmetro de 8"</t>
  </si>
  <si>
    <t>MAT054600</t>
  </si>
  <si>
    <t>Estaca raiz, perfurada em solo, incluindo todo o fornecimento do material e injeção, diâmetro de Estaca raiz, perfurada em solo, incluindo todo o fornecimento do material e injeção, diâmetro de 10"</t>
  </si>
  <si>
    <t>MAT054650</t>
  </si>
  <si>
    <t>Estaca raiz, perfurada em solo, incluindo todo o fornecimento do material e injeção, diâmetro de Estaca raiz, perfurada em solo, incluindo todo o fornecimento do material e injeção, diâmetro de 12"</t>
  </si>
  <si>
    <t>MAT054700</t>
  </si>
  <si>
    <t>Estanho em barra</t>
  </si>
  <si>
    <t>MAT054750</t>
  </si>
  <si>
    <t>MAT054800</t>
  </si>
  <si>
    <t>Execução de junta serrada com 5cm de profundidade em concreto, com disco diamantado refrigerado a água e movidos por máquina portátil a gasolina, exclusive a mobilização e desmobilização da máquina</t>
  </si>
  <si>
    <t>MAT054850</t>
  </si>
  <si>
    <t>Exel-HTD ou similar, com metragem de 4m e espera de 200 ms</t>
  </si>
  <si>
    <t>MAT054900</t>
  </si>
  <si>
    <t>Exel-CA ou similar, com metragem de 6m e espera de 275 ms</t>
  </si>
  <si>
    <t>MAT054950</t>
  </si>
  <si>
    <t>Extintor de água pressurizada (AP) - 10l</t>
  </si>
  <si>
    <t>MAT055000</t>
  </si>
  <si>
    <t>Extintor de gás carbônico (CO2), de Extintor de gás carbônico (CO2), de 4Kg</t>
  </si>
  <si>
    <t>MAT055050</t>
  </si>
  <si>
    <t>Extintor de gás carbônico (CO2), de Extintor de gás carbônico (CO2), de 6Kg</t>
  </si>
  <si>
    <t>MAT055100</t>
  </si>
  <si>
    <t>Extintor de gás carbônico (CO2), de Extintor de gás carbônico (CO2), de 10Kg</t>
  </si>
  <si>
    <t>MAT055150</t>
  </si>
  <si>
    <t>Extintor de pó químico seco (PQS), de Extintor de pó químico seco (PQS), de 4Kg</t>
  </si>
  <si>
    <t>MAT055200</t>
  </si>
  <si>
    <t>Extintor de pó químico seco (PQS), de Extintor de pó químico seco (PQS), de 6Kg</t>
  </si>
  <si>
    <t>MAT055250</t>
  </si>
  <si>
    <t>Extintor de pó químico seco (PQS), de Extintor de pó químico seco (PQS), de 12Kg</t>
  </si>
  <si>
    <t>MAT055300</t>
  </si>
  <si>
    <t>Extintor de pó químico seco (PQS), de Extintor de pó químico seco (PQS), de 30Kg, com carreta</t>
  </si>
  <si>
    <t>MAT055350</t>
  </si>
  <si>
    <t>Extravasor sifão/ladrão, para AAC (Aproveitamento de Água de Chuva), de Extravasor sifão/ladrão, para AAC (Aproveitamento de Água de Chuva), de 100mm</t>
  </si>
  <si>
    <t>MAT055400</t>
  </si>
  <si>
    <t>Extravasor sifão/ladrão, para AAC (Aproveitamento de Água de Chuva), de Extravasor sifão/ladrão, para AAC (Aproveitamento de Água de Chuva), de 200mm</t>
  </si>
  <si>
    <t>MAT055450</t>
  </si>
  <si>
    <t>Extravasor sifão/ladrão, para AAC (Aproveitamento de Água de Chuva), de Extravasor sifão/ladrão, para AAC (Aproveitamento de Água de Chuva), de 400mm</t>
  </si>
  <si>
    <t>MAT055500</t>
  </si>
  <si>
    <t>Extremidade de ferro fundido, FB, JE, PN-10, diâmetro nominal de Extremidade de ferro fundido, FB, JE, PN-10, diâmetro nominal de 80mm</t>
  </si>
  <si>
    <t>MAT055550</t>
  </si>
  <si>
    <t>Extremidade de ferro fundido, FB, JE, PN-10, diâmetro nominal de Extremidade de ferro fundido, FB, JE, PN-10, diâmetro nominal de 100mm</t>
  </si>
  <si>
    <t>MAT055600</t>
  </si>
  <si>
    <t>Extremidade de ferro fundido, FB, JE, PN-10, diâmetro nominal de Extremidade de ferro fundido, FB, JE, PN-10, diâmetro nominal de 150mm</t>
  </si>
  <si>
    <t>MAT055650</t>
  </si>
  <si>
    <t>Extremidade de ferro fundido, FB, JE, PN-10, diâmetro nominal de Extremidade de ferro fundido, FB, JE, PN-10, diâmetro nominal de 200mm</t>
  </si>
  <si>
    <t>MAT055700</t>
  </si>
  <si>
    <t>Extremidade de ferro fundido, FB, JE, PN-10, diâmetro nominal de Extremidade de ferro fundido, FB, JE, PN-10, diâmetro nominal de 250mm</t>
  </si>
  <si>
    <t>MAT055750</t>
  </si>
  <si>
    <t>Extremidade de ferro fundido, FB, JE, PN-10, diâmetro nominal de Extremidade de ferro fundido, FB, JE, PN-10, diâmetro nominal de 300mm</t>
  </si>
  <si>
    <t>MAT055850</t>
  </si>
  <si>
    <t>Extremidade de ferro fundido, FP, JE, PN-10, diâmetro nominal de Extremidade de ferro fundido, FP, JE, PN-10, diâmetro nominal de 80mm</t>
  </si>
  <si>
    <t>MAT055900</t>
  </si>
  <si>
    <t>Extremidade de ferro fundido, FP, JE, PN-10, diâmetro nominal de Extremidade de ferro fundido, FP, JE, PN-10, diâmetro nominal de 100mm</t>
  </si>
  <si>
    <t>MAT055950</t>
  </si>
  <si>
    <t>Extremidade de ferro fundido, PF, PN-10, com aba de vedação, diâmetro nominal de Extremidade de ferro fundido, PF, PN-10, com aba de vedação, diâmetro nominal de 100mm</t>
  </si>
  <si>
    <t>MAT056000</t>
  </si>
  <si>
    <t>Extremidade de ferro fundido, PF, PN-10, com aba de vedação, diâmetro nominal de Extremidade de ferro fundido, PF, PN-10, com aba de vedação, diâmetro nominal de 150mm</t>
  </si>
  <si>
    <t>MAT056050</t>
  </si>
  <si>
    <t>Extremidade de ferro fundido, PF, PN-10, com aba de vedação, diâmetro nominal de Extremidade de ferro fundido, PF, PN-10, com aba de vedação, diâmetro nominal de 200mm</t>
  </si>
  <si>
    <t>MAT056100</t>
  </si>
  <si>
    <t>Extremidade de ferro fundido, PF, PN-10, com aba de vedação, diâmetro nominal de Extremidade de ferro fundido, PF, PN-10, com aba de vedação, diâmetro nominal de 250mm</t>
  </si>
  <si>
    <t>MAT056150</t>
  </si>
  <si>
    <t>Extremidade de ferro fundido, PF, PN-10, com aba de vedação, diâmetro nominal de Extremidade de ferro fundido, PF, PN-10, com aba de vedação, diâmetro nominal de 300mm</t>
  </si>
  <si>
    <t>MAT056200</t>
  </si>
  <si>
    <t>Extremidade de PVC rígido, PBA, BF, diâmetro nominal de Extremidade de PVC rígido, PBA, BF, diâmetro nominal de 50mm</t>
  </si>
  <si>
    <t>MAT056250</t>
  </si>
  <si>
    <t>Extremidade de PVC rígido, PBA, BF, diâmetro nominal de Extremidade de PVC rígido, PBA, BF, diâmetro nominal de 75mm</t>
  </si>
  <si>
    <t>MAT056300</t>
  </si>
  <si>
    <t>Extremidade de PVC rígido, PBA, BF, diâmetro nominal de Extremidade de PVC rígido, PBA, BF, diâmetro nominal de 100mm</t>
  </si>
  <si>
    <t>MAT056350</t>
  </si>
  <si>
    <t>Extremidade de PVC rígido, PBA, PF, diâmetro nominal de Extremidade de PVC rígido, PBA, PF, diâmetro nominal de 50mm</t>
  </si>
  <si>
    <t>MAT056400</t>
  </si>
  <si>
    <t>Extremidade de PVC rígido, PBA, PF, diâmetro nominal de Extremidade de PVC rígido, PBA, PF, diâmetro nominal de 75mm</t>
  </si>
  <si>
    <t>MAT056450</t>
  </si>
  <si>
    <t>Extremidade de PVC rígido, PBA, PF, diâmetro nominal de Extremidade de PVC rígido, PBA, PF, diâmetro nominal de 100mm</t>
  </si>
  <si>
    <t>MAT056500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</si>
  <si>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amarela</t>
  </si>
  <si>
    <t>MAT056550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</si>
  <si>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amarela</t>
  </si>
  <si>
    <t>MAT056600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</si>
  <si>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amarela</t>
  </si>
  <si>
    <t>MAT056650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</si>
  <si>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colorido (exceto branco e amarelo)</t>
  </si>
  <si>
    <t>MAT056700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</si>
  <si>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colorido (exceto branco e amarelo)</t>
  </si>
  <si>
    <t>MAT056750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</si>
  <si>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colorido (exceto branco e amarelo)</t>
  </si>
  <si>
    <t>MAT056800</t>
  </si>
  <si>
    <t>Faixa de laminado elastoplástico, com espessura de 1,50mm, largura até 50cm, com micro esferas de vidro, fornecimento de 150 até 500m2, na cor Faixa de laminado elastoplástico, com espessura de 1,50mm, largura até 50cm, com micro esferas de vidro, fornecimento de 150 até 500m2, na cor branca</t>
  </si>
  <si>
    <t>MAT056850</t>
  </si>
  <si>
    <t>Faixa de laminado elastoplástico, com espessura de 1,50mm, largura até 50cm, com micro esferas de vidro, fornecimento de 500 até 1000m2, na cor Faixa de laminado elastoplástico, com espessura de 1,50mm, largura até 50cm, com micro esferas de vidro, fornecimento de 500 até 1000m2, na cor branca</t>
  </si>
  <si>
    <t>MAT056900</t>
  </si>
  <si>
    <t>Faixa de laminado elastoplástico, com espessura de 1,50mm, largura até 50cm, com micro esferas de vidro, fornecimento acima de 1000m2, na cor Faixa de laminado elastoplástico, com espessura de 1,50mm, largura até 50cm, com micro esferas de vidro, fornecimento acima de 1000m2, na cor branca</t>
  </si>
  <si>
    <t>MAT056950</t>
  </si>
  <si>
    <t>Fechadura caixão de sobrepor, em ferro pintado e verniz preto, referência 360/100, Haga ou similar, para porta de casa tipo popular, distância de 70mm e profundidade de 100mm, sem trinco, tipo George</t>
  </si>
  <si>
    <t>MAT057000</t>
  </si>
  <si>
    <t>Fechadura cromada de cilindro, para portas de correr externa, referência 1222, La Fonte ou similar</t>
  </si>
  <si>
    <t>MAT057050</t>
  </si>
  <si>
    <t>Fechadura cromada de cilindro, para portas de entrada, referência 330-ST2, La Fonte ou similar</t>
  </si>
  <si>
    <t>MAT057100</t>
  </si>
  <si>
    <t>Fechadura cromada de segurança para portas externas, referência 378, La Fonte ou similar</t>
  </si>
  <si>
    <t>MAT057150</t>
  </si>
  <si>
    <t>Fechadura em aço com acabamento cromado, com cilindro a cruz referência 142, Papaiz ou similar</t>
  </si>
  <si>
    <t>MAT057200</t>
  </si>
  <si>
    <t>Fechadura cromada, de cilindro de latão oval, utilizada em perfil estreito, monobloco passante, de 4 e 5 pinos segredo, molas dos pinos em bronze, 2 chaves de latão niquelado e trinco reversível, referência 1330, La Fonte ou similar</t>
  </si>
  <si>
    <t>MAT057250</t>
  </si>
  <si>
    <t>Fechadura de embutir, tipo George, para portas internas, acabamento cromado; lingüeta, trinco e cubo em latão, com falsa chapa, trinco reversível, distância de 55mm e profundidade de 80mm, referência 1515-ST2, La Fonte ou similar</t>
  </si>
  <si>
    <t>MAT057300</t>
  </si>
  <si>
    <t>Fechadura cromada, para armário, referência 1010, La Fonte ou similar</t>
  </si>
  <si>
    <t>MAT057350</t>
  </si>
  <si>
    <t>Fechadura cromada, para WC, referência 1070, La Fonte ou similar</t>
  </si>
  <si>
    <t>MAT057400</t>
  </si>
  <si>
    <t>Fechadura cromada, tipo bico de papagaio, com pino de segurança, chave bi-partida, aplicada em portas de correr internas, referência 4020, La Fonte ou similar</t>
  </si>
  <si>
    <t>MAT057450</t>
  </si>
  <si>
    <t>Fechadura cromada, tipo traqueta, para portas de banheiros, referência 7070-ST2, La Fonte ou similar</t>
  </si>
  <si>
    <t>MAT057500</t>
  </si>
  <si>
    <t>Fechadura cromada, tipo tubular, de cilindro central, para escritórios, referência 030, La Fonte ou similar</t>
  </si>
  <si>
    <t>MAT057550</t>
  </si>
  <si>
    <t>Fechadura de centro, para porta de Blindex ou similar</t>
  </si>
  <si>
    <t>MAT057600</t>
  </si>
  <si>
    <t>Fechadura em ferro cromado, de sobrepor, com cilindro, para portão, referência 032, Haga ou similar</t>
  </si>
  <si>
    <t>MAT057650</t>
  </si>
  <si>
    <t>Fecho de sobrepor livre-ocupado, referência CR-719 AZ, La Fonte ou similar, em latão fundido cromado, de (62x64)mm 325</t>
  </si>
  <si>
    <t>MAT057700</t>
  </si>
  <si>
    <t>Fecho em latão cromado, de embutir, de (40cm x3/4"), referência 400, La Fonte ou similar</t>
  </si>
  <si>
    <t>MAT057750</t>
  </si>
  <si>
    <t>Fecho fixador de aço inoxidável, AISI 304, para fita de 12,70mm</t>
  </si>
  <si>
    <t>MAT057800</t>
  </si>
  <si>
    <t>Feltro com espessura de 1mm, para quadro mural</t>
  </si>
  <si>
    <t>MAT057880</t>
  </si>
  <si>
    <t>Fibra de celulose para misturas asfálticas</t>
  </si>
  <si>
    <t>MAT057900</t>
  </si>
  <si>
    <t>Filler de calcário para concreto asfáltico</t>
  </si>
  <si>
    <t>MAT058050</t>
  </si>
  <si>
    <t>Filtro autolimpante, para AAC (Aproveitamento de Água de Chuva), para áreas até Filtro autolimpante, para AAC (Aproveitamento de Água de Chuva), para áreas até 200m², modelo VF1</t>
  </si>
  <si>
    <t>MAT058100</t>
  </si>
  <si>
    <t>Filtro autolimpante, para AAC (Aproveitamento de Água de Chuva), para áreas até Filtro autolimpante, para AAC (Aproveitamento de Água de Chuva), para áreas até 1500m², modelo VF6</t>
  </si>
  <si>
    <t>MAT058105</t>
  </si>
  <si>
    <t>Filtro eletrostático para exaustão mecânica de fogões com difusor de entrada e saída, modelo FET 21H3 ou similar</t>
  </si>
  <si>
    <t>MAT058110</t>
  </si>
  <si>
    <t>Filtro industrial, com vazão de 1000l/h, Líder ou similar</t>
  </si>
  <si>
    <t>MAT058120</t>
  </si>
  <si>
    <t>Filtro residencial, de metal, esmaltado, com 1 vela e registro</t>
  </si>
  <si>
    <t>MAT058130</t>
  </si>
  <si>
    <t>Filtro termoplástico com areia, modelo 19TP-2, Jacuzzi ou similar</t>
  </si>
  <si>
    <t>MAT058150</t>
  </si>
  <si>
    <t>Finca pino de aço cravado, calibre 22, longo</t>
  </si>
  <si>
    <t>MAT058200</t>
  </si>
  <si>
    <t>Fio de cobre de espinar, encapado</t>
  </si>
  <si>
    <t>MAT058250</t>
  </si>
  <si>
    <t>Fio de cobre flexível, paralelo, 300V, PVC/70°C, de Fio de cobre flexível, paralelo, 300V, PVC/70°C, de (2x1,50mm2)</t>
  </si>
  <si>
    <t>MAT058300</t>
  </si>
  <si>
    <t>Fio de cobre flexível, paralelo, 300V, PVC/70°C, de Fio de cobre flexível, paralelo, 300V, PVC/70°C, de (2x2,5mm2)</t>
  </si>
  <si>
    <t>MAT058350</t>
  </si>
  <si>
    <t>Fio de cobre flexível, paralelo, 300V, PVC/70°C, de Fio de cobre flexível, paralelo, 300V, PVC/70°C, de (2x4mm2)</t>
  </si>
  <si>
    <t>MAT058400</t>
  </si>
  <si>
    <t>Fio de cobre nu, de Fio de cobre nu, de 1mm2</t>
  </si>
  <si>
    <t>MAT058450</t>
  </si>
  <si>
    <t>Fio de cobre nu, de Fio de cobre nu, de 1,50mm2</t>
  </si>
  <si>
    <t>MAT058500</t>
  </si>
  <si>
    <t>Fio de cobre nu, de Fio de cobre nu, de 2,50mm2</t>
  </si>
  <si>
    <t>MAT058550</t>
  </si>
  <si>
    <t>Fio de cobre nu, de Fio de cobre nu, de 4mm2</t>
  </si>
  <si>
    <t>MAT058600</t>
  </si>
  <si>
    <t>Fio de cobre nu, de Fio de cobre nu, de 6mm2</t>
  </si>
  <si>
    <t>MAT058650</t>
  </si>
  <si>
    <t>Fio de cobre nu, de Fio de cobre nu, de 10mm2</t>
  </si>
  <si>
    <t>MAT058700</t>
  </si>
  <si>
    <t>Fio de cobre nu, de Fio de cobre nu, de 16mm2</t>
  </si>
  <si>
    <t>MAT058750</t>
  </si>
  <si>
    <t>Fio de cobre rígido, 750V, PVC/70°C, de Fio de cobre rígido, 750V, PVC/70°C, de 1mm2</t>
  </si>
  <si>
    <t>MAT058800</t>
  </si>
  <si>
    <t>Fio de cobre rígido, 750V, PVC/70°C, de Fio de cobre rígido, 750V, PVC/70°C, de 1,50mm2</t>
  </si>
  <si>
    <t>MAT058850</t>
  </si>
  <si>
    <t>Fio de cobre rígido, 750V, PVC/70°C, de Fio de cobre rígido, 750V, PVC/70°C, de 2,50mm2</t>
  </si>
  <si>
    <t>MAT058900</t>
  </si>
  <si>
    <t>Fio de cobre rígido, 750V, PVC/70°C, de Fio de cobre rígido, 750V, PVC/70°C, de 4mm2</t>
  </si>
  <si>
    <t>MAT058950</t>
  </si>
  <si>
    <t>Fio de cobre rígido, 750V, PVC/70°C, de Fio de cobre rígido, 750V, PVC/70°C, de 6mm2</t>
  </si>
  <si>
    <t>MAT059000</t>
  </si>
  <si>
    <t>Fio de cobre rígido, 750V, PVC/70°C, de Fio de cobre rígido, 750V, PVC/70°C, de 10mm2</t>
  </si>
  <si>
    <t>MAT059050</t>
  </si>
  <si>
    <t>Fio de nylon para pedreiro, rolo com 100m, Monofil ou similar</t>
  </si>
  <si>
    <t>MAT059100</t>
  </si>
  <si>
    <t>Fio telefônico de cobre, tipo FE-100, de 1mm2</t>
  </si>
  <si>
    <t>MAT059150</t>
  </si>
  <si>
    <t>Fita crepe em rolo de Fita crepe em rolo de (19mmx50m)</t>
  </si>
  <si>
    <t>MAT059200</t>
  </si>
  <si>
    <t>Fita de aço galvanizado, de (19x0,50)mm</t>
  </si>
  <si>
    <t>MAT059250</t>
  </si>
  <si>
    <t>Fita de aço inoxidável, AISI 304, medindo (12,70x0,70)mm</t>
  </si>
  <si>
    <t>MAT059300</t>
  </si>
  <si>
    <t>Fita de amarração em alumínio, de (10x1)mm</t>
  </si>
  <si>
    <t>MAT059350</t>
  </si>
  <si>
    <t>Fita de vedação em PVC expandido, na cor preta, medindo (15x3)mm, para sobreposição de telha, código PRO-101, Proespuma ou similar</t>
  </si>
  <si>
    <t>MAT059400</t>
  </si>
  <si>
    <t>Fita de vedação/isolamento em PVC expandido, na cor preta, medindo (40x3)mm, para sobreposição de telha, código PRO-101, Proespuma ou similar</t>
  </si>
  <si>
    <t>MAT059450</t>
  </si>
  <si>
    <t>Fita isolante de Fita isolante de (19mmx20m)</t>
  </si>
  <si>
    <t>MAT059500</t>
  </si>
  <si>
    <t>Fita isolante de Fita isolante de (19mmx10m), auto fusão</t>
  </si>
  <si>
    <t>MAT059550</t>
  </si>
  <si>
    <t>Fita metálica perfurada de (17mmx30m) com espessura de 1,9mm</t>
  </si>
  <si>
    <t>MAT059600</t>
  </si>
  <si>
    <t>Fita plástica, zebrada, amarela e preta, rolo de 200m</t>
  </si>
  <si>
    <t>MAT059650</t>
  </si>
  <si>
    <t>Fita teflon, veda rosca, em rolo de Fita teflon, veda rosca, em rolo de (1/2"x50m)</t>
  </si>
  <si>
    <t>MAT059700</t>
  </si>
  <si>
    <t>Fita teflon, veda rosca, em rolo de Fita teflon, veda rosca, em rolo de (3/4"x50m)</t>
  </si>
  <si>
    <t>MAT059750</t>
  </si>
  <si>
    <t>Fita teflon, veda rosca, em rolo de Fita teflon, veda rosca, em rolo de (1"x50m)</t>
  </si>
  <si>
    <t>MAT059800</t>
  </si>
  <si>
    <t>Fitilho de nylon, redondo, na cor branca</t>
  </si>
  <si>
    <t>MAT059850</t>
  </si>
  <si>
    <t>Fixação - Barra de tirante rosqueada galvanizada, de 1/4"</t>
  </si>
  <si>
    <t>MAT059900</t>
  </si>
  <si>
    <t>Fixação - Conjunto de vedação elástica, para telha trapezoidal, de 5/16"</t>
  </si>
  <si>
    <t>MAT059950</t>
  </si>
  <si>
    <t>Fixação - Gancho de alumínio para fixação de telha de (250mm x 1/4") com porca e arruela</t>
  </si>
  <si>
    <t>MAT060000</t>
  </si>
  <si>
    <t>Fixação - Gancho de suspensão</t>
  </si>
  <si>
    <t>MAT060050</t>
  </si>
  <si>
    <t>Fixação - Gancho em aço galvanizado de (1/4" x 150mm), com porca e arruelas</t>
  </si>
  <si>
    <t>MAT060150</t>
  </si>
  <si>
    <t>Fixação - Goiva trapezoidal de ferro galvanizado, de 5/16"</t>
  </si>
  <si>
    <t>MAT060200</t>
  </si>
  <si>
    <t>Fixação - Grampo de linha viva em bronze fundido, acabamento estanhado, para cabo de 16 a 120mm</t>
  </si>
  <si>
    <t>MAT060250</t>
  </si>
  <si>
    <t>Fixação - Grampo em aço carbono zincado, tipo "U", rosca de 76mm, de 5/8", nº 5</t>
  </si>
  <si>
    <t>MAT060300</t>
  </si>
  <si>
    <t>Fixação - Grampo para arame farpado bitola 9BWG, em caixa de 25Kg com cerca de 250 grampos por Kg</t>
  </si>
  <si>
    <t>MAT060350</t>
  </si>
  <si>
    <t>Fixação - Pino reto de ferro galvanizado, com porca , de (5/16" x 300mm)</t>
  </si>
  <si>
    <t>MAT060400</t>
  </si>
  <si>
    <t>Fixação - Telha de aço galvanizado (goiva, arruelas, haste, parafuso, porca e calço) - equivalente ao elementar MAT030400</t>
  </si>
  <si>
    <t>MAT060450</t>
  </si>
  <si>
    <t>Fixação - Telha de alumínio (goiva, arruelas, haste, parafuso, porca e calço) - equivalente ao elementar MAT095700</t>
  </si>
  <si>
    <t>MAT060500</t>
  </si>
  <si>
    <t>Fixação para bacias e bidês de louça composta de parafuso de latão de (48x65)mm, bucha de nylon S-08 e arruela de nylon branca.</t>
  </si>
  <si>
    <t>MAT060550</t>
  </si>
  <si>
    <t>Fixação para tanque de louça de 22 e 30 litros, referência 88510200, Celite ou similar.</t>
  </si>
  <si>
    <t>MAT060600</t>
  </si>
  <si>
    <t>Flange cego de ferro fundido ductil, PN-10, diâmetro nominal de Flange cego de ferro fundido ductil, PN-10, diâmetro nominal de 80mm</t>
  </si>
  <si>
    <t>MAT060650</t>
  </si>
  <si>
    <t>Flange cego de ferro fundido ductil, PN-10, diâmetro nominal de Flange cego de ferro fundido ductil, PN-10, diâmetro nominal de 100mm</t>
  </si>
  <si>
    <t>MAT060700</t>
  </si>
  <si>
    <t>Flange cego de ferro fundido ductil, PN-10, diâmetro nominal de Flange cego de ferro fundido ductil, PN-10, diâmetro nominal de 150mm</t>
  </si>
  <si>
    <t>MAT060750</t>
  </si>
  <si>
    <t>Flange cego de ferro fundido ductil, PN-10, diâmetro nominal de Flange cego de ferro fundido ductil, PN-10, diâmetro nominal de 200mm</t>
  </si>
  <si>
    <t>MAT060800</t>
  </si>
  <si>
    <t>Flange cego de ferro fundido ductil, PN-10, diâmetro nominal de Flange cego de ferro fundido ductil, PN-10, diâmetro nominal de 250mm</t>
  </si>
  <si>
    <t>MAT060850</t>
  </si>
  <si>
    <t>Flange de aço galvanizado, padrão ANSI 16.5, classe 150 libras, roscável, diâmetro nominal de Flange de aço galvanizado, padrão ANSI 16.5, classe 150 libras, roscável, diâmetro nominal de 1/2"</t>
  </si>
  <si>
    <t>MAT060900</t>
  </si>
  <si>
    <t>Flange de aço galvanizado, padrão ANSI 16.5, classe 150 libras, roscável, diâmetro nominal de Flange de aço galvanizado, padrão ANSI 16.5, classe 150 libras, roscável, diâmetro nominal de 1"</t>
  </si>
  <si>
    <t>MAT060950</t>
  </si>
  <si>
    <t>Flange de aço galvanizado, padrão ANSI 16.5, classe 150 libras, roscável, diâmetro nominal de Flange de aço galvanizado, padrão ANSI 16.5, classe 150 libras, roscável, diâmetro nominal de 2"</t>
  </si>
  <si>
    <t>MAT061000</t>
  </si>
  <si>
    <t>Flange de aço galvanizado, padrão ANSI 16.5, classe 150 libras, roscável, diâmetro nominal de Flange de aço galvanizado, padrão ANSI 16.5, classe 150 libras, roscável, diâmetro nominal de 2 1/2"</t>
  </si>
  <si>
    <t>MAT061050</t>
  </si>
  <si>
    <t>Flange de aço galvanizado, padrão ANSI 16.5, classe 150 libras, roscável, diâmetro nominal de Flange de aço galvanizado, padrão ANSI 16.5, classe 150 libras, roscável, diâmetro nominal de 3"</t>
  </si>
  <si>
    <t>MAT061100</t>
  </si>
  <si>
    <t>Flange de aço galvanizado, padrão ANSI 16.5, classe 150 libras, roscável, diâmetro nominal de Flange de aço galvanizado, padrão ANSI 16.5, classe 150 libras, roscável, diâmetro nominal de 4"</t>
  </si>
  <si>
    <t>MAT061150</t>
  </si>
  <si>
    <t>Flange de aço galvanizado, padrão ANSI 16.5, classe 150 libras, roscável, diâmetro nominal de Flange de aço galvanizado, padrão ANSI 16.5, classe 150 libras, roscável, diâmetro nominal de 6"</t>
  </si>
  <si>
    <t>MAT061200</t>
  </si>
  <si>
    <t>Flange de ferro fundido dúctil, classe PN-10, diâmetro nominal de Flange de ferro fundido dúctil, classe PN-10, diâmetro nominal de 75mm</t>
  </si>
  <si>
    <t>MAT061250</t>
  </si>
  <si>
    <t>Flange de ferro fundido dúctil, classe PN-10, diâmetro nominal de Flange de ferro fundido dúctil, classe PN-10, diâmetro nominal de 100mm</t>
  </si>
  <si>
    <t>MAT061300</t>
  </si>
  <si>
    <t>Flange de ferro fundido dúctil, classe PN-10, diâmetro nominal de Flange de ferro fundido dúctil, classe PN-10, diâmetro nominal de 150mm</t>
  </si>
  <si>
    <t>MAT061350</t>
  </si>
  <si>
    <t>Flange de ferro fundido dúctil, classe PN-10, diâmetro nominal de Flange de ferro fundido dúctil, classe PN-10, diâmetro nominal de 200mm</t>
  </si>
  <si>
    <t>MAT061400</t>
  </si>
  <si>
    <t>Flange de ferro fundido dúctil, classe PN-10, diâmetro nominal de Flange de ferro fundido dúctil, classe PN-10, diâmetro nominal de 250mm</t>
  </si>
  <si>
    <t>MAT061450</t>
  </si>
  <si>
    <t>Flange de PVC rígido, roscável, sextavado e sem furos, diâmetro nominal de Flange de PVC rígido, roscável, sextavado e sem furos, diâmetro nominal de 3/4"</t>
  </si>
  <si>
    <t>MAT061500</t>
  </si>
  <si>
    <t>Forma em aço especial galvanizado ASTM A 653 Grau 40, para laje, com largura útil de 820mm, espessura de 0,80mm e vãos até 4,40m, Steel Deck MF-75, MetForm ou similar</t>
  </si>
  <si>
    <t>MAT061550</t>
  </si>
  <si>
    <t>Forma em aço especial galvanizado ASTM A 653 Grau 40, para laje, com largura útil de 820mm, espessura de 0,95mm e vãos até 3,75m, Steel Deck MF-75, MetForm ou similar</t>
  </si>
  <si>
    <t>MAT061600</t>
  </si>
  <si>
    <t>Forma em aço especial galvanizado ASTM A 653 Grau 40, para laje, com largura útil de 820mm, espessura de 1,25mm e vãos até 4,40m, Steel Deck MF-75, MetForm ou similar</t>
  </si>
  <si>
    <t>MAT061650</t>
  </si>
  <si>
    <t>Formicida granulada Mirex ou similar</t>
  </si>
  <si>
    <t>MAT061700</t>
  </si>
  <si>
    <t>Formiplac ou similar texturizado de (1,25x3,08)m, com espessura de 1,30mm</t>
  </si>
  <si>
    <t>MAT061750</t>
  </si>
  <si>
    <t>Fornecimento de vigotas, tijolos e armadura negativa, Beta 11, com sobrecarga de 100kgf/m2, para vão até 4,40m</t>
  </si>
  <si>
    <t>MAT061800</t>
  </si>
  <si>
    <t>Fornecimento de vigotas, tijolos e armadura negativa, para sobrecarga de 350kgf/m2, com vão de Fornecimento de vigotas, tijolos e armadura negativa, para sobrecarga de 350kgf/m2, com vão de 4,10m - B 12</t>
  </si>
  <si>
    <t>MAT061850</t>
  </si>
  <si>
    <t>Fornecimento de vigotas, tijolos e armadura negativa, para sobrecarga de 350kgf/m2, com vão de Fornecimento de vigotas, tijolos e armadura negativa, para sobrecarga de 350kgf/m2, com vão de 5,20m - B 16</t>
  </si>
  <si>
    <t>MAT061900</t>
  </si>
  <si>
    <t>Fornecimento de vigotas, tijolos e armadura negativa, para sobrecarga de 350kgf/m2, com vão de Fornecimento de vigotas, tijolos e armadura negativa, para sobrecarga de 350kgf/m2, com vão de 6,20m - B 20</t>
  </si>
  <si>
    <t>MAT061950</t>
  </si>
  <si>
    <t>Forro acústico, RH-90, perfil Javelim, Armstrong, Hunter Douglas ou similar, medindo: Forro acústico, RH-90, perfil Javelim, Armstrong, Hunter Douglas ou similar, medindo: (625x625x19)mm, tipo Cirrus</t>
  </si>
  <si>
    <t>MAT062000</t>
  </si>
  <si>
    <t>Forro acústico, RH-90, perfil Javelim, Armstrong, Hunter Douglas ou similar, medindo: Forro acústico, RH-90, perfil Javelim, Armstrong, Hunter Douglas ou similar, medindo: (625x625x16)mm, tipo Fine Fissured</t>
  </si>
  <si>
    <t>MAT062050</t>
  </si>
  <si>
    <t>Forro em madeira aparelhada, tipo colméia - grupo III da Tabela Classificatória de Especificações de Produtos Madeireiros</t>
  </si>
  <si>
    <t>MAT062100</t>
  </si>
  <si>
    <t>Forro em placas de PVC, na cor branca ou gelo, colocado</t>
  </si>
  <si>
    <t>MAT062150</t>
  </si>
  <si>
    <t>Forro em placas, com lã de rocha Fibraroc ou similar, com perfil de ferro branco, colocado</t>
  </si>
  <si>
    <t>MAT062250</t>
  </si>
  <si>
    <t>Fosfato natural, Araxá ou similar</t>
  </si>
  <si>
    <t>MAT062300</t>
  </si>
  <si>
    <t>Fossa Inhoff para Fossa Inhoff para 05 contribuintes</t>
  </si>
  <si>
    <t>MAT062350</t>
  </si>
  <si>
    <t>Fossa Inhoff para Fossa Inhoff para 10 contribuintes</t>
  </si>
  <si>
    <t>MAT062400</t>
  </si>
  <si>
    <t>Fossa Inhoff para Fossa Inhoff para 50 contribuintes</t>
  </si>
  <si>
    <t>MAT062450</t>
  </si>
  <si>
    <t>Fossa Inhoff para Fossa Inhoff para 100 contribuintes</t>
  </si>
  <si>
    <t>MAT062500</t>
  </si>
  <si>
    <t>Frade de ferro fundido, modelo GG-25, com altura de 800mm, Zanata ou similar</t>
  </si>
  <si>
    <t>MAT062550</t>
  </si>
  <si>
    <t>Freio hidráulico, para AAC (Aproveitamento de Água de Chuva), de Freio hidráulico, para AAC (Aproveitamento de Água de Chuva), de 100mm</t>
  </si>
  <si>
    <t>MAT062600</t>
  </si>
  <si>
    <t>Freio hidráulico, para AAC (Aproveitamento de Água de Chuva), de Freio hidráulico, para AAC (Aproveitamento de Água de Chuva), de 200mm</t>
  </si>
  <si>
    <t>MAT062650</t>
  </si>
  <si>
    <t>Freio hidráulico, para AAC (Aproveitamento de Água de Chuva), de Freio hidráulico, para AAC (Aproveitamento de Água de Chuva), de 400mm</t>
  </si>
  <si>
    <t>MAT062700</t>
  </si>
  <si>
    <t>Fungicida para tratamento fitossanitário em árvores, Captan ou similar</t>
  </si>
  <si>
    <t>MAT062750</t>
  </si>
  <si>
    <t>Fusível cartucho, fixo, de Fusível cartucho, fixo, de 30A e 250W</t>
  </si>
  <si>
    <t>MAT062800</t>
  </si>
  <si>
    <t>Fusível cartucho, fixo, de Fusível cartucho, fixo, de 60A e 250W</t>
  </si>
  <si>
    <t>MAT062850</t>
  </si>
  <si>
    <t>Fusível Diazed, com base, tampa, anel e parafuso de ajuste, de Fusível Diazed, com base, tampa, anel e parafuso de ajuste, de 2A Siemens ou similar</t>
  </si>
  <si>
    <t>MAT062900</t>
  </si>
  <si>
    <t>Fusível Diazed, com base, tampa, anel e parafuso de ajuste, de Fusível Diazed, com base, tampa, anel e parafuso de ajuste, de 10A Siemens ou similar</t>
  </si>
  <si>
    <t>MAT062950</t>
  </si>
  <si>
    <t>Fusível Diazed, com base, tampa, anel e parafuso de ajuste, de Fusível Diazed, com base, tampa, anel e parafuso de ajuste, de 16A Siemens ou similar</t>
  </si>
  <si>
    <t>MAT063000</t>
  </si>
  <si>
    <t>Fusível Diazed, com base, tampa, anel e parafuso de ajuste, de Fusível Diazed, com base, tampa, anel e parafuso de ajuste, de 35A Siemens ou similar</t>
  </si>
  <si>
    <t>MAT063050</t>
  </si>
  <si>
    <t>Fusível Diazed, com base, tampa e anel, de Fusível Diazed, com base, tampa e anel, de 63A Siemens ou similar</t>
  </si>
  <si>
    <t>MAT063100</t>
  </si>
  <si>
    <t>Fusível Diazed, com base, tampa, anel e parafuso de ajuste, de 100A, Siemens ou similar</t>
  </si>
  <si>
    <t>MAT063150</t>
  </si>
  <si>
    <t>Fusível NH, tamanho 00, de Fusível NH, tamanho 00, de 80A</t>
  </si>
  <si>
    <t>MAT063200</t>
  </si>
  <si>
    <t>Fusível NH, tamanho 00, de Fusível NH, tamanho 00, de 125A</t>
  </si>
  <si>
    <t>MAT063250</t>
  </si>
  <si>
    <t>Fusível NH, tamanho 00, de Fusível NH, tamanho 00, de 160A</t>
  </si>
  <si>
    <t>MAT063300</t>
  </si>
  <si>
    <t>Fusível NH, tamanho 1, de Fusível NH, tamanho 1, de 36A</t>
  </si>
  <si>
    <t>MAT063350</t>
  </si>
  <si>
    <t>Fusível NH, tamanho 1, de Fusível NH, tamanho 1, de 200A</t>
  </si>
  <si>
    <t>MAT063400</t>
  </si>
  <si>
    <t>Fusível NH, tamanho 1, de Fusível NH, tamanho 1, de 250A</t>
  </si>
  <si>
    <t>MAT063450</t>
  </si>
  <si>
    <t>Fusível NH, tamanho 3, de Fusível NH, tamanho 3, de 630A</t>
  </si>
  <si>
    <t>MAT063500</t>
  </si>
  <si>
    <t>Fusível faca, de 250V, fixo, de Fusível faca, de 250V, fixo, de 600A</t>
  </si>
  <si>
    <t>MAT063550</t>
  </si>
  <si>
    <t>Galpão Dinamic, com tecido de alta tenacidade, revestida em PVC em ambas as faces, confeccionado por solda eletrônica de alta frequência, com tratamento para resistir a intempéries, fungos, mofos, raios ultra-violeta e ser auto extinguível, medindo: Galpão Dinamic, com tecido de alta tenacidade, revestida em PVC em ambas as faces, confeccionado por solda eletrônica de alta frequência, com tratamento para resistir a intempéries, fungos, mofos, raios ultra-violeta e ser auto extinguível, medindo: (22x18)m, pé direito 5m, em aço galvanizado com fechamento abóboda</t>
  </si>
  <si>
    <t>MAT063650</t>
  </si>
  <si>
    <t>Galvanização por imersão à quente</t>
  </si>
  <si>
    <t>MAT063680</t>
  </si>
  <si>
    <t>Gel para plantio (polímero hidrorretentor)</t>
  </si>
  <si>
    <t>MAT063700</t>
  </si>
  <si>
    <t>Geogrelha de poliéster flexível, para reforço de concreto asfáltico, tipo C-40/17, Hatelit, Huesker ou similar</t>
  </si>
  <si>
    <t>MAT063750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</si>
  <si>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(3,70x100)m, tipo 80/30-20</t>
  </si>
  <si>
    <t>MAT063800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</si>
  <si>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(3,70x200)m, tipo 20/13-20</t>
  </si>
  <si>
    <t>MAT063850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</si>
  <si>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(3,70x200)m, tipo 35/20-20</t>
  </si>
  <si>
    <t>MAT063900</t>
  </si>
  <si>
    <t>Geogrelha, flexível, de fios multifilamentos de poliéster de alta tenacidade em forma de grelha e revestidos por PVC, abertura da grelha de (20x20)mm, sendo a medida e o tipo, respectivamente: Geogrelha, flexível, de fios multifilamentos de poliéster de alta tenacidade em forma de grelha e revestidos por PVC, abertura da grelha de (20x20)mm, sendo a medida e o tipo, respectivamente: (3,70x200)m, tipo 55/30-20</t>
  </si>
  <si>
    <t>MAT063950</t>
  </si>
  <si>
    <t>Gesso acartonado para forro acústico</t>
  </si>
  <si>
    <t>MAT064000</t>
  </si>
  <si>
    <t>Gesso estuque</t>
  </si>
  <si>
    <t>MAT064010</t>
  </si>
  <si>
    <t>Alongador com três alturas conjugado, em tubo de aço carbono, pintura no processo eletrostático.</t>
  </si>
  <si>
    <t>MAT064013</t>
  </si>
  <si>
    <t>Esqui triplo conjugado, em tubo de aço arbono, pintura no processo eletrostático</t>
  </si>
  <si>
    <t>MAT064016</t>
  </si>
  <si>
    <t>Multi-exercitador conjugado com seis funções distintas, em tubo de aço arbono, pintura no processo eletrostático</t>
  </si>
  <si>
    <t>MAT064019</t>
  </si>
  <si>
    <t>Placa orientativa, em tubo de aço arbono, pintura no processo eletrostático</t>
  </si>
  <si>
    <t>MAT064022</t>
  </si>
  <si>
    <t>Pressão de pernas triplo conjugado, em tubo de aço arbono, pintura no processo eletrostático</t>
  </si>
  <si>
    <t>MAT064025</t>
  </si>
  <si>
    <t>Remada sentada, em tubo de aço arbono, pintura no processo eletrostático</t>
  </si>
  <si>
    <t>MAT064028</t>
  </si>
  <si>
    <t>Rotação diagonal dupla, aparelho triplo conjugado, em tubo de aço arbono, pintura no processo eletrostático</t>
  </si>
  <si>
    <t>MAT064031</t>
  </si>
  <si>
    <t>Rotação vertical, aparelho triplo conjugado, em tubo de aço arbono, pintura no processo eletrostático</t>
  </si>
  <si>
    <t>MAT064034</t>
  </si>
  <si>
    <t>Simulador de caminhada, triplo conjugado, em tubo de aço arbono, pintura no processo eletrostático</t>
  </si>
  <si>
    <t>MAT064040</t>
  </si>
  <si>
    <t>Surf duplo conjugado, em tubo de aço arbono, pintura no processo eletrostático</t>
  </si>
  <si>
    <t>MAT064050</t>
  </si>
  <si>
    <t>Globo esférico, plafonier repuxado de alumínio, com difusor em bacia de vidro leitoso, de Globo esférico, plafonier repuxado de alumínio, com difusor em bacia de vidro leitoso, de (4"x6")</t>
  </si>
  <si>
    <t>MAT064100</t>
  </si>
  <si>
    <t>Globo Fix ou similar, frasco com 200ml</t>
  </si>
  <si>
    <t>MAT064150</t>
  </si>
  <si>
    <t>Goma Laca ou similar</t>
  </si>
  <si>
    <t>MAT064200</t>
  </si>
  <si>
    <t>Grade de ferro para proteção de janela ou aparelhos de ar condicionado, formado de barras quadradas de 3/8", chumbadas em alvenaria, inclusive colocação</t>
  </si>
  <si>
    <t>MAT064250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</si>
  <si>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(1120x530)mm</t>
  </si>
  <si>
    <t>MAT064300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</si>
  <si>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(1120x570)mm</t>
  </si>
  <si>
    <t>MAT064350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</si>
  <si>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(1190x580)mm</t>
  </si>
  <si>
    <t>MAT064400</t>
  </si>
  <si>
    <t>Grade metálica em aço carbono, galvanizada, tipo PS 253-70, com altura de 25mm, espessura de 3mm e malha de (35x70)mm, espessura média da malha de 86 micras, sem recortes, conforme normas ASTM-A-123, medindo: Grade metálica em aço carbono, galvanizada, tipo PS 253-70, com altura de 25mm, espessura de 3mm e malha de (35x70)mm, espessura média da malha de 86 micras, sem recortes, conforme normas ASTM-A-123, medindo: (1195x530)mm</t>
  </si>
  <si>
    <t>MAT064450</t>
  </si>
  <si>
    <t>Grade pantográfica de ferro, para janelas ou portas, em perfís de 3/4", altura de 2,20m, correndo sobre canaletas e guias como fecho para colocação de cadeado</t>
  </si>
  <si>
    <t>MAT064500</t>
  </si>
  <si>
    <t>Gradil de ferro, altura de 1,20m com barras verticais quadradas de 5/8", espaçadas de 12,5cm, centro a centro, soldados em 2 barras, superior e inferior, de (3"x1/2") e (2"x3/8"), 21 barras de (1/2"x1/2"), soldadas no corrimão e na barra inferior de (2"x1/2") a 10cm do piso, inclusive colocação</t>
  </si>
  <si>
    <t>MAT064550</t>
  </si>
  <si>
    <t>Gradil eletrofundido, tipo Orsometal, malha de (65x132)mm, barra portante de (25x2)mm, fio 5, peças de (1718x1650)mm, montantes de (2120x76x8)mm, parafusos inox, pintura eletrostática nas cores verde ou cinza</t>
  </si>
  <si>
    <t>MAT064600</t>
  </si>
  <si>
    <t>Gradil em aço, confeccionado em barras redondas de 5/8", pintado com 1 demão de tinta alquídica anticorrosiva, brilhante, na cor cinza, fornecimento e colocação.</t>
  </si>
  <si>
    <t>MAT064650</t>
  </si>
  <si>
    <t>Gradil em módulos de (1454x1650)mm, malha de (60x132)mm, com pintura eletrostática em polyéster na cor cinza grafite, barra portante de (26x2)mm, fio 5, montantes de (2000x75x8)mm, ponta de lança em perfil "U", de (34x30x3x1640)mm e parafusos galvanizados à fogo, Metalgrade ou similar</t>
  </si>
  <si>
    <t>MAT064700</t>
  </si>
  <si>
    <t>Gradil com extensão de 6,15m, composto por painel de tela com largura de 1,50m e altura de 1m, formado por moldura tubular com diâmetro de 60mm e espessura de 2,65mm, qualidade do aço ASTM A 513, envolvendo uma tela de aço expandido Gradex ou similar, engastado no solo, para canalização e proteção de pedestres</t>
  </si>
  <si>
    <t>MAT064750</t>
  </si>
  <si>
    <t>Gradil com extensão de 6,15m, composto por painel para propaganda com largura de 1,50m e altura de 1m, formado por moldura tubular com diâmetro de 60mm e espessura de 2,65mm, qualidade do aço ASTM A 513, envolvendo envolvendo uma chapa de aço com espessura de 2mm e qualidade do aço SAE 1008/1010, engastado no solo, para canalização e proteção de pedestres</t>
  </si>
  <si>
    <t>MAT064800</t>
  </si>
  <si>
    <t>Gradil Nylofor 3D, com altura de 2,03m e comprimento de 2,50m, executado em painel de aço galvanizado, soldado (gramatura mínima 40g/m2), malha retangular de (200x50)mm em fio de aço com bitola de 5mm, revestidos em poliester por processo de pintura eletroestática, espessura mínima de 100 microns, nas cores verde ou branca</t>
  </si>
  <si>
    <t>MAT064811</t>
  </si>
  <si>
    <t>Gradil multiuso em painel de aço, galvanizado a quente, malha retangular (200 x 50)mm Eurocerk ou similar, h= 2,03m e l=2,50m</t>
  </si>
  <si>
    <t>MAT064820</t>
  </si>
  <si>
    <t>Grama sintética, com fios de 50mm de altura, areia especial, grânulos de borracha. Fornecimento e instalação</t>
  </si>
  <si>
    <t>MAT064850</t>
  </si>
  <si>
    <t>Grana de granito n° 1 Grana de granito n° 1 preto</t>
  </si>
  <si>
    <t>MAT064900</t>
  </si>
  <si>
    <t>Grana de granito n° 1 Grana de granito n° 1 vermelho</t>
  </si>
  <si>
    <t>MAT064950</t>
  </si>
  <si>
    <t>Grana de mármore Branco Nacional nº 1, para marmorite</t>
  </si>
  <si>
    <t>MAT065000</t>
  </si>
  <si>
    <t>Granito Capão Bonito, apicoado, com espessura de 2cm</t>
  </si>
  <si>
    <t>MAT065050</t>
  </si>
  <si>
    <t>Granito em placas de (40x40)cm, sendo tipo e espessura respectivamente: Granito em placas de (40x40)cm, sendo tipo e espessura respectivamente: Cinza Andorinha, apicoado, de 3cm</t>
  </si>
  <si>
    <t>MAT065100</t>
  </si>
  <si>
    <t>Granito Cinza Andorinha, sem acabamento, com espessura de 2cm</t>
  </si>
  <si>
    <t>MAT065150</t>
  </si>
  <si>
    <t>Granito em placas de (40x40)cm, sendo tipo e espessura respectivamente: Granito em placas de (40x40)cm, sendo tipo e espessura respectivamente: Cinza Miracema, Flameado, de 3cm</t>
  </si>
  <si>
    <t>MAT065200</t>
  </si>
  <si>
    <t>Granito em placas de (40x40)cm, sendo tipo e espessura respectivamente: Granito em placas de (40x40)cm, sendo tipo e espessura respectivamente: Cinza Miracema, Levigado, de 3cm</t>
  </si>
  <si>
    <t>MAT065250</t>
  </si>
  <si>
    <t>Granito em placas de (40x40)cm, sendo tipo e espessura respectivamente: Granito em placas de (40x40)cm, sendo tipo e espessura respectivamente: Cinza Miracema, serrado e face natural, classificado, de 3cm</t>
  </si>
  <si>
    <t>MAT065300</t>
  </si>
  <si>
    <t>Granito em placas de (40x40)cm, sendo tipo e espessura respectivamente: Granito em placas de (40x40)cm, sendo tipo e espessura respectivamente: Juparaná Topázio, polido, de 2cm</t>
  </si>
  <si>
    <t>MAT065350</t>
  </si>
  <si>
    <t>Granito em placas de (40x40)cm, sendo tipo e espessura respectivamente: Granito em placas de (40x40)cm, sendo tipo e espessura respectivamente: Rosa Madeira, Flameado, de 3cm</t>
  </si>
  <si>
    <t>MAT065400</t>
  </si>
  <si>
    <t>Granito em placas de (40x40)cm, sendo tipo e espessura respectivamente: Granito em placas de (40x40)cm, sendo tipo e espessura respectivamente: Rosa Madeira, Levigado, de 3cm</t>
  </si>
  <si>
    <t>MAT065450</t>
  </si>
  <si>
    <t>Granito em placas de (40x40)cm, sendo tipo e espessura respectivamente: Granito em placas de (40x40)cm, sendo tipo e espessura respectivamente: Rosa Madeira, serrado e face natural, classificado, de 3cm</t>
  </si>
  <si>
    <t>MAT065500</t>
  </si>
  <si>
    <t>Granito rústico, corte manual, placas de (50x50)cm, com espessura de 3 a 4cm</t>
  </si>
  <si>
    <t>MAT065550</t>
  </si>
  <si>
    <t>Granito - Placa de granito Capão Bonito, polido, com espessura de 2cm</t>
  </si>
  <si>
    <t>MAT065600</t>
  </si>
  <si>
    <t>Granito - Placa de granito Cinza Andorinha, serrado, de (1,50x0,60)m, com espessura de 3cm</t>
  </si>
  <si>
    <t>MAT065650</t>
  </si>
  <si>
    <t>Granito - Rodapé em granito, Cinza Andorinha, medindo: Granito - Rodapé em granito, Cinza Andorinha, medindo: (2x7)cm, com canto reto</t>
  </si>
  <si>
    <t>MAT065700</t>
  </si>
  <si>
    <t>Granito - Rodapé em granito, Cinza Andorinha, medindo: Granito - Rodapé em granito, Cinza Andorinha, medindo: (2x10)cm, com canto boleado</t>
  </si>
  <si>
    <t>MAT065750</t>
  </si>
  <si>
    <t>Granito - Soleira medindo (3x15)cm, em: Granito - Soleira medindo (3x15)cm, em: granito Cinza Andorinha</t>
  </si>
  <si>
    <t>MAT065800</t>
  </si>
  <si>
    <t>Granito - Tento de granito, medindo: (1,00x0,10x0,25)m</t>
  </si>
  <si>
    <t>MAT065850</t>
  </si>
  <si>
    <t>Grelha de aço carbono, medindo: (2,40x0,70)m, em barra de (1/2"x1/4"), malha de (5x5)cm, pintura eletrostática azul, colocada</t>
  </si>
  <si>
    <t>MAT065870</t>
  </si>
  <si>
    <t>Grelha e caixilho de concreto armado C50</t>
  </si>
  <si>
    <t>MAT065880</t>
  </si>
  <si>
    <t>Grelha articulado de fibra plástica (100% plástico reciclado ou poliuretano) completa, com largura de 300mm, comprimento de 900mm, capacidade de carga de 250 kN, conforme Noram ABNT NBR 10.160, Calsse C 250</t>
  </si>
  <si>
    <t>MAT065900</t>
  </si>
  <si>
    <t>Grelha articulada em ferro fundido, de 13kg, medindo: (30x30x1,5)cm, com caixilho de (34x34x3,5)cm</t>
  </si>
  <si>
    <t>MAT065950</t>
  </si>
  <si>
    <t>Grelha de ferro fundido, de (300x900)mm, tipo pesada (135Kg), sendo Grelha de ferro fundido, de (300x900)mm, tipo pesada (135Kg), sendo comum</t>
  </si>
  <si>
    <t>MAT066000</t>
  </si>
  <si>
    <t>Grelha de ferro fundido, de (300x900)mm, tipo pesada (135Kg), sendo Grelha de ferro fundido, de (300x900)mm, tipo pesada (135Kg), sendo articulada</t>
  </si>
  <si>
    <t>MAT066050</t>
  </si>
  <si>
    <t>Grelha de ferro fundido, medindo (500x150)mm, para canaletas 50mm</t>
  </si>
  <si>
    <t>MAT066100</t>
  </si>
  <si>
    <t>Grelha de ferro fundido para canaleta 20mm, medindo: Grelha de ferro fundido para canaleta 20mm, medindo: (1000x150)mm</t>
  </si>
  <si>
    <t>MAT066150</t>
  </si>
  <si>
    <t>Grelha de ferro fundido para canaleta 20mm, medindo: Grelha de ferro fundido para canaleta 20mm, medindo: (1000x300)mm</t>
  </si>
  <si>
    <t>MAT066200</t>
  </si>
  <si>
    <t>Grelha de ferro fundido para canaleta 20mm, medindo: Grelha de ferro fundido para canaleta 20mm, medindo: (1000x400)mm</t>
  </si>
  <si>
    <t>MAT066250</t>
  </si>
  <si>
    <t>Grelha de PVC, medindo: (130x500)mm, reforçada, modelo CGR 130, Supra ou similar</t>
  </si>
  <si>
    <t>MAT066300</t>
  </si>
  <si>
    <t>Grelha de PVC, medindo: (130x500)mm, simples, modelo SGR 130, Supra ou similar</t>
  </si>
  <si>
    <t>MAT066350</t>
  </si>
  <si>
    <t>Guarita em Fiber-Glass ou similar, de: Guarita em Fiber-Glass ou similar, de: (1,00x1,00x2,20)m, modelo Kini, Glaspac ou similar</t>
  </si>
  <si>
    <t>MAT066400</t>
  </si>
  <si>
    <t>Guarita em Fiber-Glass ou similar, de: Guarita em Fiber-Glass ou similar, de: (1,20x1,20x2,30)m, modelo Kini, Glaspac ou similar</t>
  </si>
  <si>
    <t>MAT066450</t>
  </si>
  <si>
    <t>Guia de latão 3/4" com cantoneira, La Fonte ou similar</t>
  </si>
  <si>
    <t>MAT066500</t>
  </si>
  <si>
    <t>Guichê em alumínio anodizado fosco, tipo guilhotina, medindo (100x100)cm</t>
  </si>
  <si>
    <t>MAT066550</t>
  </si>
  <si>
    <t>Haste de aterramento cobreada, alta camada, de (5/8"x2,40m)</t>
  </si>
  <si>
    <t>MAT066600</t>
  </si>
  <si>
    <t>Haste de aterramento cobreada, alta camada, de (5/8"x3m)</t>
  </si>
  <si>
    <t>MAT066650</t>
  </si>
  <si>
    <t>Haste de aterramento cobreada, alta camada, de (3/4"x3m)</t>
  </si>
  <si>
    <t>MAT066700</t>
  </si>
  <si>
    <t>Haste de plástico, para chuveiro, cor branca, de 1/2"</t>
  </si>
  <si>
    <t>MAT066750</t>
  </si>
  <si>
    <t>Haste de prolongamento com quadrado e boca de chave em ferro trefilado, largura de 1m, diâmetro de 1 1/8"</t>
  </si>
  <si>
    <t>MAT066800</t>
  </si>
  <si>
    <t>Hidrante de coluna de 100mm, completo, com registro cunha de borracha</t>
  </si>
  <si>
    <t>MAT066900</t>
  </si>
  <si>
    <t>Hidrômetro com diâmetro de 1/2", vazão de 3m3/h</t>
  </si>
  <si>
    <t>MAT066950</t>
  </si>
  <si>
    <t>Hidrômetro com diâmetro de 3/4", vazão de 5m3/h</t>
  </si>
  <si>
    <t>MAT067000</t>
  </si>
  <si>
    <t>Hidrômetro com diâmetro de 1", vazão de 7m3/h</t>
  </si>
  <si>
    <t>MAT067050</t>
  </si>
  <si>
    <t>Igol 2 da Sika ou similar, embalagem de 18Kg</t>
  </si>
  <si>
    <t>MAT067151</t>
  </si>
  <si>
    <t>Impermeabilizante - manta Morter-Plas ou similar de 3mm tipo N/S (filme em polietileno)</t>
  </si>
  <si>
    <t>MAT067200</t>
  </si>
  <si>
    <t>Impermeabilização por cristalização, aplicação de 2 demãos</t>
  </si>
  <si>
    <t>MAT067250</t>
  </si>
  <si>
    <t>Impermeabilizante à base de asfalto modificado com polímeros elastoméricos, Denverpren SBS ou similar</t>
  </si>
  <si>
    <t>MAT067300</t>
  </si>
  <si>
    <t>Impermeabilizante polimérico impermeável, flexível, bi-componente, à base de cimento modificado com acrílico e aditivos minerais, Denvertec 540 ou similar</t>
  </si>
  <si>
    <t>MAT067350</t>
  </si>
  <si>
    <t>Impermeabilizante à base de cimentos especiais e aditivos minerais, Denver Lit Cinza ou similar</t>
  </si>
  <si>
    <t>MAT067400</t>
  </si>
  <si>
    <t>Impermeabilizante a frio, à base de emulsão asfáltica com látex, cor marron-escuro, Emuplástico Látex, Texsa ou similar</t>
  </si>
  <si>
    <t>MAT067450</t>
  </si>
  <si>
    <t>Impermeabilizante a frio, base acrílica, Tecryl-D3 da Marcryl ou similar</t>
  </si>
  <si>
    <t>MAT067500</t>
  </si>
  <si>
    <t>Impermeabilizante acrílico Hey'dicryl, Hey'di ou similar</t>
  </si>
  <si>
    <t>MAT067550</t>
  </si>
  <si>
    <t>Impermeabilizante bi-componente à base de asfalto modificado com poliuretano, Denverpren SBS Primer ou similar</t>
  </si>
  <si>
    <t>MAT067600</t>
  </si>
  <si>
    <t>Impermeabilizante bicomponente de poliuretano, na cor cinza claro, tipo IMP-C, Imperbrás ou similar</t>
  </si>
  <si>
    <t>MAT067650</t>
  </si>
  <si>
    <t>Impermeabilizante - Intraplast-N ou similar, lata de 20Kg</t>
  </si>
  <si>
    <t>MAT067700</t>
  </si>
  <si>
    <t>Impermeabilizante - Manta à base de asfalto, Torodin PL, de 4mm, Viapol ou similar</t>
  </si>
  <si>
    <t>MAT067750</t>
  </si>
  <si>
    <t>Impregnante aquoso, inibidor de corrosão, para estruturas de concreto armado, Ferrogard 903, Sika ou similar</t>
  </si>
  <si>
    <t>MAT067800</t>
  </si>
  <si>
    <t>Inseticida Malathion</t>
  </si>
  <si>
    <t>MAT067810</t>
  </si>
  <si>
    <t>Interruptor (pulsador) de embutir, para campainha, com placa de (4"x2"), linha Silentoque, Pial ou similar</t>
  </si>
  <si>
    <t>MAT067820</t>
  </si>
  <si>
    <t>Interruptor linha Pialplus, fabricação Pial Legrand ou similar</t>
  </si>
  <si>
    <t>MAT067850</t>
  </si>
  <si>
    <t>Interruptor de embutir, fosforescente, com placa de 1 tecla simples, ref. 1100, linha Silentoque, Pial ou similar</t>
  </si>
  <si>
    <t>MAT067900</t>
  </si>
  <si>
    <t>Interruptor de embutir, fosforescente, com placa de 2 teclas paralelas, ref. 2104, linha Silentoque, Pial ou similar</t>
  </si>
  <si>
    <t>MAT067950</t>
  </si>
  <si>
    <t>Interruptor de embutir, fosforescente, com placa de 3 teclas paralelas, ref. 3106, linha Silentoque, Pial ou similar</t>
  </si>
  <si>
    <t>MAT068000</t>
  </si>
  <si>
    <t>Interruptor simples conjugado com uma tomada 10A/250V, 2P Universal, referência 4103, Pial ou similar</t>
  </si>
  <si>
    <t>MAT068050</t>
  </si>
  <si>
    <t>Interruptor de sobrepor simples 4A/250W</t>
  </si>
  <si>
    <t>MAT068100</t>
  </si>
  <si>
    <t>Isolador de porcelana, branco, tipo roldana, com diâmetro de 50mm, altura de 30mm e furo de 13mm, REX ou similar</t>
  </si>
  <si>
    <t>MAT068150</t>
  </si>
  <si>
    <t>Isolador tipo carretilha marrom de (72x72)mm</t>
  </si>
  <si>
    <t>MAT068200</t>
  </si>
  <si>
    <t>Isolador tipo olhal, de suspensão, de 13,8Kv, de 6"</t>
  </si>
  <si>
    <t>MAT068250</t>
  </si>
  <si>
    <t>Isolador, tipo pino, para 13,8Kv</t>
  </si>
  <si>
    <t>MAT068300</t>
  </si>
  <si>
    <t>Janela - Basculante de ferro em caixilho de cantoneira de 3/4", básculas de cantoneira de 5/8", alavanca com punho cromado, fornecimento e montagem</t>
  </si>
  <si>
    <t>MAT068350</t>
  </si>
  <si>
    <t>Janela basculante de ferro, medindo: Janela basculante de ferro, medindo: (100x100)cm</t>
  </si>
  <si>
    <t>MAT068400</t>
  </si>
  <si>
    <t>Janela basculante de ferro, medindo: Janela basculante de ferro, medindo: (150x150)cm</t>
  </si>
  <si>
    <t>MAT068450</t>
  </si>
  <si>
    <t>Janela basculante de ferro, medindo: Janela basculante de ferro, medindo: (150x200)cm</t>
  </si>
  <si>
    <t>MAT068500</t>
  </si>
  <si>
    <t>Janela basculante, em aço laminado a frio com adição de cobre, sendo a medida de Janela basculante, em aço laminado a frio com adição de cobre, sendo a medida de (40x60)cm, batente de 2,5cm, com 1 báscula, código 64.51.100-9, modelo JB, linha Silenfort, Sasazaki ou similar</t>
  </si>
  <si>
    <t>MAT068550</t>
  </si>
  <si>
    <t>Janela basculante, em aço laminado a frio com adição de cobre, sendo a medida de Janela basculante, em aço laminado a frio com adição de cobre, sendo a medida de (60x60)cm, batente de 2,5cm, com 2 básculas, código 64.51.110-6, modelo JB, linha Silenfort, Sasazaki ou similar</t>
  </si>
  <si>
    <t>MAT068600</t>
  </si>
  <si>
    <t>Janela basculante, em aço laminado a frio com adição de cobre, sendo a medida de Janela basculante, em aço laminado a frio com adição de cobre, sendo a medida de (60x80)cm, batente de 2,5cm, com 2 básculas, código 64.51.111-4, modelo JB, linha Silenfort, Sasazaki ou similar</t>
  </si>
  <si>
    <t>MAT068650</t>
  </si>
  <si>
    <t>Janela basculante, em aço laminado a frio com adição de cobre, sendo a medida de Janela basculante, em aço laminado a frio com adição de cobre, sendo a medida de (60x100)cm, batente de 2,5cm, com 2 básculas, código 64.51.112-2, modelo JB, linha Silenfort, Sasazaki ou similar</t>
  </si>
  <si>
    <t>MAT068700</t>
  </si>
  <si>
    <t>Janela basculante, em aço laminado a frio com adição de cobre, sendo a medida de Janela basculante, em aço laminado a frio com adição de cobre, sendo a medida de (60x120)cm, batente de 2,5cm, com 2 básculas, código 64.51.113-0, modelo JB, linha Silenfort, Sasazaki ou similar</t>
  </si>
  <si>
    <t>MAT068750</t>
  </si>
  <si>
    <t>Janela basculante, em aço laminado a frio com adição de cobre, sendo a medida de Janela basculante, em aço laminado a frio com adição de cobre, sendo a medida de (60x150)cm, batente de 2,5cm, com 2 básculas, código 64.51.114-9, modelo JB, linha Silenfort, Sasazaki ou similar</t>
  </si>
  <si>
    <t>MAT068800</t>
  </si>
  <si>
    <t>Janela basculante, em aço laminado a frio com adição de cobre, sendo a medida de Janela basculante, em aço laminado a frio com adição de cobre, sendo a medida de (80x60)cm, batente de 2,5cm, com 3 básculas, código 64.51.120-3, modelo JB, linha Silenfort, Sasazaki ou similar</t>
  </si>
  <si>
    <t>MAT068850</t>
  </si>
  <si>
    <t>Janela basculante, em aço laminado a frio com adição de cobre, sendo a medida de Janela basculante, em aço laminado a frio com adição de cobre, sendo a medida de (80x80)cm, batente de 2,5cm, com 3 básculas, código 64.51.121-1, modelo JB, linha Silenfort, Sasazaki ou similar</t>
  </si>
  <si>
    <t>MAT068900</t>
  </si>
  <si>
    <t>Janela basculante, em aço laminado a frio com adição de cobre, sendo a medida de Janela basculante, em aço laminado a frio com adição de cobre, sendo a medida de (80x100)cm, batente de 2,5cm, com 3 básculas, código 64.51.122-0, modelo JB, linha Silenfort, Sasazaki ou similar</t>
  </si>
  <si>
    <t>MAT068950</t>
  </si>
  <si>
    <t>Janela basculante, em aço laminado a frio com adição de cobre, sendo a medida de Janela basculante, em aço laminado a frio com adição de cobre, sendo a medida de (80x120)cm, batente de 2,5cm, com 3 básculas, código 64.51.123-8, modelo JB, linha Silenfort, Sasazaki ou similar</t>
  </si>
  <si>
    <t>MAT069050</t>
  </si>
  <si>
    <t>Janela basculante, em aço laminado a frio com adição de cobre, sendo a medida de Janela basculante, em aço laminado a frio com adição de cobre, sendo a medida de (100x100)cm, batente de 2,5cm, com 4 básculas, código 64.51.132-7, modelo JB, linha Silenfort, Sasazaki ou similar</t>
  </si>
  <si>
    <t>MAT069100</t>
  </si>
  <si>
    <t>Janela basculante, em aço laminado a frio com adição de cobre, sendo a medida de Janela basculante, em aço laminado a frio com adição de cobre, sendo a medida de (100x120)cm, batente de 2,5cm, com 4 básculas, código 64.51.133-5, modelo JB, linha Silenfort, Sasazaki ou similar</t>
  </si>
  <si>
    <t>MAT069150</t>
  </si>
  <si>
    <t>Janela basculante, em aço laminado a frio com adição de cobre, sendo a medida de Janela basculante, em aço laminado a frio com adição de cobre, sendo a medida de (100x150)cm, batente de 2,5cm, com 4 básculas, código 64.51.134-3, modelo JB, linha Silenfort, Sasazaki ou similar</t>
  </si>
  <si>
    <t>MAT069250</t>
  </si>
  <si>
    <t>Janela basculante, em aço laminado a frio com adição de cobre, sendo a medida de Janela basculante, em aço laminado a frio com adição de cobre, sendo a medida de (120x120)cm, batente de 2,5cm, com 5 básculas, código 64.51.143-2, modelo JB, linha Silenfort, Sasazaki ou similar</t>
  </si>
  <si>
    <t>MAT069350</t>
  </si>
  <si>
    <t>Janela basculante em alumínio anodizado, série 28, com 1 báscula superior móvel e 1 báscula inferior fixa, colocada sem vidro</t>
  </si>
  <si>
    <t>MAT069400</t>
  </si>
  <si>
    <t>Janela basculante em alumínio anodizado, série 28, com 2 básculas superiores móveis e 1 báscula inferior fixa, colocada sem vidro</t>
  </si>
  <si>
    <t>MAT069450</t>
  </si>
  <si>
    <t>Janela basculante, em madeira aparelhada para pintura, medindo: (80 x 145)cm, com 3 folhas e guarnição completa - grupo V da Tabela Classificatória de Especificações de Produtos Madeireiros</t>
  </si>
  <si>
    <t>MAT069500</t>
  </si>
  <si>
    <t>Janela de abrir em madeira aparelhada, tipo VVP, vidro, veneziana e postigo, medindo: (120 x 150 x 3)cm - grupo V da Tabela Classificatória de Especificações de Produtos Madeireiros</t>
  </si>
  <si>
    <t>MAT069550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</si>
  <si>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(100x150)cm, batente de 8cm, com 4 folhas, código 63.41.311-9, modelo JCBBDGE, linha Belfort, Sasazaki ou similar</t>
  </si>
  <si>
    <t>MAT069600</t>
  </si>
  <si>
    <t>Janela de correr, em aço laminado a frio com adição de cobre, com bandeira projetante, massa externa com divisão, sendo a medida de Janela de correr, em aço laminado a frio com adição de cobre, com bandeira projetante, massa externa com divisão, sendo a medida de (100x200)cm, batente de 14cm, com 4 folhas, código 63.41.202-3, modelo JCBMD, linha Silenfort, Sasazaki ou similar</t>
  </si>
  <si>
    <t>MAT069700</t>
  </si>
  <si>
    <t>Janela de correr, em aço laminado a frio com adição de cobre, com bandeira projetante, massa externa quadriculada com grade, sendo a medida de Janela de correr, em aço laminado a frio com adição de cobre, com bandeira projetante, massa externa quadriculada com grade, sendo a medida de (120x120)cm, batente de 8cm, com 4 folhas, código 63.61.150-6, modelo JCBMQGQ, linha Silenfort, Sasazaki ou similar</t>
  </si>
  <si>
    <t>MAT069750</t>
  </si>
  <si>
    <t>Janela de correr, em aço laminado a frio com adição de cobre, com bandeira projetante, massa externa sem divisão, sendo a medida de Janela de correr, em aço laminado a frio com adição de cobre, com bandeira projetante, massa externa sem divisão, sendo a medida de (120x150)cm, batente de 8cm, com 4 folhas, código 63.51.117-0, modelo JCBMS, linha Silenfort, Sasazaki ou similar</t>
  </si>
  <si>
    <t>MAT069850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</si>
  <si>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(120x200)cm, batente de 8cm, com 4 folhas, código 63.41.112-4, modelo JCBMDGE, linha Silenfort, Sasazaki ou similar</t>
  </si>
  <si>
    <t>MAT069900</t>
  </si>
  <si>
    <t>Janela de correr, em aço laminado a frio com adição de cobre, com bandeira projetante, massa externa sem divisão, sendo a medida de Janela de correr, em aço laminado a frio com adição de cobre, com bandeira projetante, massa externa sem divisão, sendo a medida de (120x200)cm, batente de 8cm, com 4 folhas, código 63.51.118-8, modelo JCBMS, linha Silenfort, Sasazaki ou similar</t>
  </si>
  <si>
    <t>MAT069950</t>
  </si>
  <si>
    <t>Janela de correr, em aço laminado a frio com adição de cobre, com bandeira projetante, massa externa quadriculada com grade, sendo a medida de Janela de correr, em aço laminado a frio com adição de cobre, com bandeira projetante, massa externa quadriculada com grade, sendo a medida de (120x200)cm, batente de 14cm, com 4 folhas, código 63.61.252-9, modelo JCBMQGQ, linha Silenfort, Sasazaki ou similar</t>
  </si>
  <si>
    <t>MAT070050</t>
  </si>
  <si>
    <t>Janela de correr, em aço laminado a frio com adição de cobre, com bandeira projetante, massa externa com divisão grade elo, sendo a medida de Janela de correr, em aço laminado a frio com adição de cobre, com bandeira projetante, massa externa com divisão grade elo, sendo a medida de (100x150)cm, batente de 8cm, com 4 folhas, código 63.41.104-3, modelo JCBMDGE, linha Silenfort, Sasazaki ou similar</t>
  </si>
  <si>
    <t>MAT070100</t>
  </si>
  <si>
    <t>Janela de correr em alumínio anodizado, perfís Série 28, com 2 folhas de correr, colocada, sem vidro</t>
  </si>
  <si>
    <t>MAT070150</t>
  </si>
  <si>
    <t>Janela de correr em alumínio anodizado, perfís Série 28, com 2 folhas fixas e 2 folhas de correr, colocada, sem vidro</t>
  </si>
  <si>
    <t>MAT070200</t>
  </si>
  <si>
    <t>Janela de correr em alumínio anodizado, Série 28, com 2 folhas de correr e bandeira de 50cm com 2 painéis basculantes, colocada, sem vidro</t>
  </si>
  <si>
    <t>MAT070250</t>
  </si>
  <si>
    <t>Janela de correr em alumínio anodizado, Série 28, com 2 folhas fixas, 2 folhas de correr e bandeira de 50cm com 2 painéis basculantes, colocada, sem vidro</t>
  </si>
  <si>
    <t>MAT070300</t>
  </si>
  <si>
    <t>Janela de correr em madeira aparelhada, medindo: (110 x 140 x 3)cm, com 2 folhas e guarnição completa - grupo V da Tabela Classificatória de Especificações de Produtos Madeireiros</t>
  </si>
  <si>
    <t>MAT070350</t>
  </si>
  <si>
    <t>Janela de correr em madeira aparelhada, medindo: (150 x 150 x 3)cm, com 2 folhas e guarnição completa - grupo V da Tabela Classificatória de Especificações de Produtos Madeireiros</t>
  </si>
  <si>
    <t>MAT070400</t>
  </si>
  <si>
    <t>Janela de correr em madeira aparelhada, medindo: (210 x 140 x 3)cm, com 4 folhas e guarnição completa - grupo V da Tabela Classificatória de Especificações de Produtos Madeireiros</t>
  </si>
  <si>
    <t>MAT070450</t>
  </si>
  <si>
    <t>Janela de correr em madeira aparelhada, medindo: (300 x 200 x 3)cm, com 2 folhas de correr, 2 fixas, 4 bandeiras em veneziana e guarnição completa - grupo V da Tabela Classificatória de Especificações de Produtos Madeireiros</t>
  </si>
  <si>
    <t>MAT070500</t>
  </si>
  <si>
    <t>Janela de correr, em alumínio anodizado fosco, extrudado com liga ASTM 6063 (dureza T5), medindo: (9,50x1,75)m</t>
  </si>
  <si>
    <t>MAT070550</t>
  </si>
  <si>
    <t>Janela de correr em madeira aparelhada, veneziana, medindo: (230 x 80)cm, com 2 folhas de correr, 2 fixas e guarnição completa - grupo V da Tabela Classificatória de Especificações de Produtos Madeireiros</t>
  </si>
  <si>
    <t>MAT070600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</si>
  <si>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(1,70x0,40)m, tendo 2 folhas veneziana de topo fixa</t>
  </si>
  <si>
    <t>MAT070650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</si>
  <si>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(170x95)cm, Maxim-Ar, tendo 2 folhas, com vidro Blindex</t>
  </si>
  <si>
    <t>MAT070700</t>
  </si>
  <si>
    <t>Janela em alumínio anodizado, com espessura mínima de camada anódica de 20 micras na cor preta, em perfís extrudados Série especial, todas as ferragens e gaxetas de primeira qualidade, medindo: Janela em alumínio anodizado, com espessura mínima de camada anódica de 20 micras na cor preta, em perfís extrudados Série especial, todas as ferragens e gaxetas de primeira qualidade, medindo: (60x175)cm, Maxim-Ar, 2 folhas sendo 1 folha fixa, com vidro duplo a prova de som</t>
  </si>
  <si>
    <t>MAT070800</t>
  </si>
  <si>
    <t>Janela guilhotina em madeira aparelhada, medindo: (150 x 150 x 3)cm, com 2 folhas e guarnição completa - grupo V da Tabela Classificatória de Especificações de Produtos Madeireiros</t>
  </si>
  <si>
    <t>MAT070850</t>
  </si>
  <si>
    <t>Janela Maxim-ar- Junção vertical, em aço laminado a frio com adição de cobre, medindo Janela Maxim-ar- Junção vertical, em aço laminado a frio com adição de cobre, medindo 60cm, batente de 5cm, código 33.05.420-3, modelo JUV, linha Silenfort, Sasazaki ou similar</t>
  </si>
  <si>
    <t>MAT070900</t>
  </si>
  <si>
    <t>Janela Maxim-ar- Junção vertical, em aço laminado a frio com adição de cobre, medindo Janela Maxim-ar- Junção vertical, em aço laminado a frio com adição de cobre, medindo 140cm, batente de 6cm, código 33.05.460-2, modelo JUV, linha Silenfort, Sasazaki ou similar</t>
  </si>
  <si>
    <t>MAT070950</t>
  </si>
  <si>
    <t>Janela Maxim-ar, em aço laminado a frio com adição de cobre, com baguete externo grade elo, sendo a medida de Janela Maxim-ar, em aço laminado a frio com adição de cobre, com baguete externo grade elo, sendo a medida de (40x60)cm, batente de 5cm, com 1 folha, código 65.41.303-5, modelo JMGE, linha Silenfort, Sasazaki ou similar</t>
  </si>
  <si>
    <t>MAT071000</t>
  </si>
  <si>
    <t>Janela Maxim-ar, em aço laminado a frio com adição de cobre, com baguete externo grade elo, sendo a medida de Janela Maxim-ar, em aço laminado a frio com adição de cobre, com baguete externo grade elo, sendo a medida de (60x60)cm, batente de 5cm, com 1 folha, código 65.41.323-0, modelo JMGE, linha Silenfort, Sasazaki ou similar</t>
  </si>
  <si>
    <t>MAT071050</t>
  </si>
  <si>
    <t>Janela Maxim-ar, em aço laminado a frio com adição de cobre, com baguete externo grade elo, sendo a medida de Janela Maxim-ar, em aço laminado a frio com adição de cobre, com baguete externo grade elo, sendo a medida de (140x60)cm, batente de 5cm, com 2 folhas, código 65.41.363-9, modelo JMGE, linha Silenfort, Sasazaki ou similar</t>
  </si>
  <si>
    <t>MAT071100</t>
  </si>
  <si>
    <t>Janela Maxim-ar, em aço laminado a frio com adição de cobre, com massa externa quadriculada com grade, sendo a medida de Janela Maxim-ar, em aço laminado a frio com adição de cobre, com massa externa quadriculada com grade, sendo a medida de (40x60)cm, batente de 5cm, com 1 folha, código 65.41.703-0, modelo JMQGQ, linha Silenfort, Sasazaki ou similar</t>
  </si>
  <si>
    <t>MAT071150</t>
  </si>
  <si>
    <t>Janela Maxim-ar, em aço laminado a frio com adição de cobre, com massa externa quadriculada com grade, sendo a medida de Janela Maxim-ar, em aço laminado a frio com adição de cobre, com massa externa quadriculada com grade, sendo a medida de (60x60)cm, batente de 5cm, com 1 folha, código 65.41.723-5, modelo JMQGQ, linha Silenfort, Sasazaki ou similar</t>
  </si>
  <si>
    <t>MAT071250</t>
  </si>
  <si>
    <t>Janela Maxim-ar, em aço laminado a frio com adição de cobre, com massa externa quadriculada com grade, sendo a medida de Janela Maxim-ar, em aço laminado a frio com adição de cobre, com massa externa quadriculada com grade, sendo a medida de (100x60)cm, batente de 5cm, com 1 folha, código 65.41.743-0, modelo JMQGQ, linha Silenfort, Sasazaki ou similar</t>
  </si>
  <si>
    <t>MAT071300</t>
  </si>
  <si>
    <t>Janela Maxim-ar, em aço laminado a frio com adição de cobre, com massa externa quadriculada com grade, sendo a medida de Janela Maxim-ar, em aço laminado a frio com adição de cobre, com massa externa quadriculada com grade, sendo a medida de (120x60)cm, batente de 5cm, com 1 folha, código 65.41.753-7, modelo JMQGQ, linha Silenfort, Sasazaki ou similar</t>
  </si>
  <si>
    <t>MAT071450</t>
  </si>
  <si>
    <t>Janela Maxim-ar, em aço laminado a frio com adição de cobre, com massa externa quadriculada com grade, sendo a medida de Janela Maxim-ar, em aço laminado a frio com adição de cobre, com massa externa quadriculada com grade, sendo a medida de (140x60)cm, batente de 5cm, com 2 folhas, código 65.41.763-4, modelo JMQGQ, linha Silenfort, Sasazaki ou similar</t>
  </si>
  <si>
    <t>MAT071550</t>
  </si>
  <si>
    <t>Janela Maxim-Air, em alumínio anodizado fosco, com Janela Maxim-Air, em alumínio anodizado fosco, com 50cm de altura, em 4 módulos de 1m cada, com a parte inferior fixa, em perfís Série 25</t>
  </si>
  <si>
    <t>MAT071600</t>
  </si>
  <si>
    <t>Janela Maxim-Air, em alumínio anodizado fosco, com Janela Maxim-Air, em alumínio anodizado fosco, com 90cm de altura, em 4 módulos de 1m cada, com a parte inferior fixa, em perfís Série 25</t>
  </si>
  <si>
    <t>MAT071650</t>
  </si>
  <si>
    <t>Janela Maxim-Ar em alumínio anodizado, com 1 painel deslizante projetante, em perfís Série 25, colocada sem vidro</t>
  </si>
  <si>
    <t>MAT071700</t>
  </si>
  <si>
    <t>Janela Maxim-Ar em alumínio anodizado, com 1 painel deslizante projetante, provido de haste de comando, em perfís Série 25, medindo: Janela Maxim-Ar em alumínio anodizado, com 1 painel deslizante projetante, provido de haste de comando, em perfís Série 25, medindo: (0,60x0,90)m</t>
  </si>
  <si>
    <t>MAT071750</t>
  </si>
  <si>
    <t>Janela veneziana, em aço laminado a frio com adição de cobre, com grade quadriculada, sendo a medida de Janela veneziana, em aço laminado a frio com adição de cobre, com grade quadriculada, sendo a medida de (100x200)cm, batente de 14cm, com 6 folhas, código 62.31.142-8, modelo JVSGQ, linha Silenfort, Sasazaki ou similar</t>
  </si>
  <si>
    <t>MAT071850</t>
  </si>
  <si>
    <t>Janela veneziana, em aço laminado a frio com adição de cobre, sem grade, sendo a medida de Janela veneziana, em aço laminado a frio com adição de cobre, sem grade, sendo a medida de (150x120)cm, batente de 11cm, com 6 folhas, código 62.41.207-0, modelo JVS, linha Silenfort, Sasazaki ou similar</t>
  </si>
  <si>
    <t>MAT071900</t>
  </si>
  <si>
    <t>Janela veneziana, em aço laminado a frio com adição de cobre, sem grade, sendo a medida de Janela veneziana, em aço laminado a frio com adição de cobre, sem grade, sendo a medida de (120x200)cm, batente de 16cm, com 6 folhas, código 61.21.108-0, modelo JVM, linha Multiflex, Sasazaki ou similar</t>
  </si>
  <si>
    <t>MAT071950</t>
  </si>
  <si>
    <t>Janela VVP, vidro, veneziana e postigo, em madeira aparelhada, medindo: (100 x 100 x 3)cm, com 2 folhas - grupo V da Tabela Classificatória de Especificações de Produtos Madeireiros</t>
  </si>
  <si>
    <t>MAT072200</t>
  </si>
  <si>
    <t>Joelho de PVC, 60°, circular, diâmetro nominal de 88mm, linha Aquapluv, Tigre ou similar</t>
  </si>
  <si>
    <t>MAT072250</t>
  </si>
  <si>
    <t>Joelho de PVC, 90°, circular, diâmetro nominal de 88mm, linha Aquapluv, Tigre ou similar</t>
  </si>
  <si>
    <t>MAT072300</t>
  </si>
  <si>
    <t>Joelho de aço galvanizado, 45°, diâmetro nominal de 1"</t>
  </si>
  <si>
    <t>MAT072350</t>
  </si>
  <si>
    <t>Joelho de aço galvanizado, 45°, diâmetro nominal de 2 1/2"</t>
  </si>
  <si>
    <t>MAT072400</t>
  </si>
  <si>
    <t>Joelho de aço galvanizado, 90°, diâmetro nominal de 1/2"</t>
  </si>
  <si>
    <t>MAT072450</t>
  </si>
  <si>
    <t>Joelho de aço galvanizado, 90°, classe 10,  rosca BSP, diâmetro nominal de Joelho de aço galvanizado, 90°, classe 10, rosca BSP, diâmetro nominal de 3/4"</t>
  </si>
  <si>
    <t>MAT072500</t>
  </si>
  <si>
    <t>Joelho de aço galvanizado, 90°, classe 10,  rosca BSP, diâmetro nominal de Joelho de aço galvanizado, 90°, classe 10, rosca BSP, diâmetro nominal de 1"</t>
  </si>
  <si>
    <t>MAT072550</t>
  </si>
  <si>
    <t>Joelho de aço galvanizado, 90°, classe 10,  rosca BSP, diâmetro nominal de Joelho de aço galvanizado, 90°, classe 10, rosca BSP, diâmetro nominal de 1 1/4"</t>
  </si>
  <si>
    <t>MAT072600</t>
  </si>
  <si>
    <t>Joelho de aço galvanizado, 90°, classe 10,  rosca BSP, diâmetro nominal de Joelho de aço galvanizado, 90°, classe 10, rosca BSP, diâmetro nominal de 1 1/2"</t>
  </si>
  <si>
    <t>MAT072650</t>
  </si>
  <si>
    <t>Joelho de aço galvanizado, 90°, classe 10,  rosca BSP, diâmetro nominal de Joelho de aço galvanizado, 90°, classe 10, rosca BSP, diâmetro nominal de 2"</t>
  </si>
  <si>
    <t>MAT072700</t>
  </si>
  <si>
    <t>Joelho de aço galvanizado, 90°, classe 10,  rosca BSP, diâmetro nominal de Joelho de aço galvanizado, 90°, classe 10, rosca BSP, diâmetro nominal de 2 1/2"</t>
  </si>
  <si>
    <t>MAT072750</t>
  </si>
  <si>
    <t>Joelho de aço galvanizado, 90°, classe 10,  rosca BSP, diâmetro nominal de Joelho de aço galvanizado, 90°, classe 10, rosca BSP, diâmetro nominal de 3"</t>
  </si>
  <si>
    <t>MAT072800</t>
  </si>
  <si>
    <t>Joelho de aço galvanizado, 90°, classe 10,  rosca BSP, diâmetro nominal de Joelho de aço galvanizado, 90°, classe 10, rosca BSP, diâmetro nominal de 4"</t>
  </si>
  <si>
    <t>MAT072850</t>
  </si>
  <si>
    <t>Joelho de cobre, 90º, bolsa-bolsa, sem anel, diâmetro nominal de 22mm</t>
  </si>
  <si>
    <t>MAT072900</t>
  </si>
  <si>
    <t>Joelho de cobre, 90º, bolsa-bolsa, sem anel, de 28mm</t>
  </si>
  <si>
    <t>MAT073050</t>
  </si>
  <si>
    <t>Joelho de ferro fundido, 87° 30', para esgoto, Linha Predial Tradicional, diâmetro nominal de 100mm, J87SBB, Saint-Gobain ou similar</t>
  </si>
  <si>
    <t>MAT073100</t>
  </si>
  <si>
    <t>Joelho de PVC rígido, 45°, diâmetro nominal de 40mm</t>
  </si>
  <si>
    <t>MAT073150</t>
  </si>
  <si>
    <t>Joelho de PVC rígido, 45°, diâmetro nominal de 50mm</t>
  </si>
  <si>
    <t>MAT073200</t>
  </si>
  <si>
    <t>Joelho de PVC rígido, 45°, Série R, diâmetro nominal de Joelho de PVC rígido, 45°, Série R, diâmetro nominal de 75mm</t>
  </si>
  <si>
    <t>MAT073250</t>
  </si>
  <si>
    <t>Joelho de PVC rígido, 45°, Série R, diâmetro nominal de Joelho de PVC rígido, 45°, Série R, diâmetro nominal de 100mm</t>
  </si>
  <si>
    <t>MAT073300</t>
  </si>
  <si>
    <t>Joelho de PVC rígido, 45°, Série R, diâmetro nominal de Joelho de PVC rígido, 45°, Série R, diâmetro nominal de 150mm</t>
  </si>
  <si>
    <t>MAT073350</t>
  </si>
  <si>
    <t>Joelho de PVC rígido, 90°, PB, para esgoto predial, diâmetro nominal de Joelho de PVC rígido, 90°, PB, para esgoto predial, diâmetro nominal de 50mm</t>
  </si>
  <si>
    <t>MAT073400</t>
  </si>
  <si>
    <t>Joelho de PVC rígido, 90°, leve, diâmetro nominal de 200mm</t>
  </si>
  <si>
    <t>MAT073450</t>
  </si>
  <si>
    <t>Joelho de PVC rígido, 90º, esgoto predial, Série Normal, diâmetro nominal de 150mm</t>
  </si>
  <si>
    <t>MAT073500</t>
  </si>
  <si>
    <t>Joelho de PVC rígido, 90°, roscável, diâmetro nominal de Joelho de PVC rígido, 90°, roscável, diâmetro nominal de 1/2"</t>
  </si>
  <si>
    <t>MAT073550</t>
  </si>
  <si>
    <t>Joelho de PVC rígido, 90°, roscável, diâmetro nominal de Joelho de PVC rígido, 90°, roscável, diâmetro nominal de 3/4"</t>
  </si>
  <si>
    <t>MAT073600</t>
  </si>
  <si>
    <t>Joelho de PVC rígido, 90°, roscável, diâmetro nominal de Joelho de PVC rígido, 90°, roscável, diâmetro nominal de 1"</t>
  </si>
  <si>
    <t>MAT073650</t>
  </si>
  <si>
    <t>Joelho de PVC rígido, 90°, roscável, diâmetro nominal de Joelho de PVC rígido, 90°, roscável, diâmetro nominal de 1 1/4"</t>
  </si>
  <si>
    <t>MAT073700</t>
  </si>
  <si>
    <t>Joelho de PVC rígido, 90°, roscável, diâmetro nominal de Joelho de PVC rígido, 90°, roscável, diâmetro nominal de 1 1/2"</t>
  </si>
  <si>
    <t>MAT073750</t>
  </si>
  <si>
    <t>Joelho de PVC rígido, 90°, roscável, diâmetro nominal de Joelho de PVC rígido, 90°, roscável, diâmetro nominal de 2"</t>
  </si>
  <si>
    <t>MAT073800</t>
  </si>
  <si>
    <t>Joelho de PVC rígido, 90°, roscável, diâmetro nominal de Joelho de PVC rígido, 90°, roscável, diâmetro nominal de 2 1/2"</t>
  </si>
  <si>
    <t>MAT073850</t>
  </si>
  <si>
    <t>Joelho de PVC rígido marrom, 90°, soldável, de 20mm</t>
  </si>
  <si>
    <t>MAT073900</t>
  </si>
  <si>
    <t>Joelho de PVC rígido marrom, 90°, soldável, de 25mm</t>
  </si>
  <si>
    <t>MAT073950</t>
  </si>
  <si>
    <t>Joelho de PVC rígido marrom, 90°, soldável, de 32mm</t>
  </si>
  <si>
    <t>MAT074000</t>
  </si>
  <si>
    <t>Joelho de PVC rígido, 90º, soldável, diâmetro nominal de 40mm</t>
  </si>
  <si>
    <t>MAT074050</t>
  </si>
  <si>
    <t>Joelho de PVC rígido marrom, 90°, soldável, de 60mm</t>
  </si>
  <si>
    <t>MAT074100</t>
  </si>
  <si>
    <t>Joelho de PVC rígido marrom, 90°, soldável, de 85mm</t>
  </si>
  <si>
    <t>MAT074150</t>
  </si>
  <si>
    <t>Joelho de PVC rígido marrom, 90°, soldável, de 110mm</t>
  </si>
  <si>
    <t>MAT074200</t>
  </si>
  <si>
    <t>Joelho de PVC rígido, 90°, Série R, diâmetro nominal de Joelho de PVC rígido, 90°, Série R, diâmetro nominal de 50mm</t>
  </si>
  <si>
    <t>MAT074250</t>
  </si>
  <si>
    <t>Joelho de PVC rígido, 90°, Série R, diâmetro nominal de Joelho de PVC rígido, 90°, Série R, diâmetro nominal de 75mm</t>
  </si>
  <si>
    <t>MAT074300</t>
  </si>
  <si>
    <t>Joelho de PVC rígido, 90°, Série R, diâmetro nominal de Joelho de PVC rígido, 90°, Série R, diâmetro nominal de 100mm</t>
  </si>
  <si>
    <t>MAT074350</t>
  </si>
  <si>
    <t>Joelho de PVC rígido, 90°, PB, para esgoto predial, diâmetro nominal de Joelho de PVC rígido, 90°, PB, para esgoto predial, diâmetro nominal de 40mm</t>
  </si>
  <si>
    <t>MAT074400</t>
  </si>
  <si>
    <t>Joelho de PVC rígido, 90°, para esgoto predial, diâmetro nominal de 75mm</t>
  </si>
  <si>
    <t>MAT074450</t>
  </si>
  <si>
    <t>Joelho de PVC rígido, 90°, PB, para esgoto predial, diâmetro nominal de Joelho de PVC rígido, 90°, PB, para esgoto predial, diâmetro nominal de 100mm</t>
  </si>
  <si>
    <t>MAT074500</t>
  </si>
  <si>
    <t>Junção de cerâmica vidrada, 45°, diâmetro nominal de Junção de cerâmica vidrada, 45°, diâmetro nominal de 100mm</t>
  </si>
  <si>
    <t>MAT074550</t>
  </si>
  <si>
    <t>Junção de cerâmica vidrada, 45°, diâmetro nominal de Junção de cerâmica vidrada, 45°, diâmetro nominal de 150mm</t>
  </si>
  <si>
    <t>MAT074600</t>
  </si>
  <si>
    <t>Junção de cerâmica vidrada, 45°, diâmetro nominal de Junção de cerâmica vidrada, 45°, diâmetro nominal de 200mm</t>
  </si>
  <si>
    <t>MAT074650</t>
  </si>
  <si>
    <t>Junção de ferro fundido, 45°, FFF, PN-10, diâmetro nominal de Junção de ferro fundido, 45°, FFF, PN-10, diâmetro nominal de (80x80)mm</t>
  </si>
  <si>
    <t>MAT074700</t>
  </si>
  <si>
    <t>Junção de redução de ferro fundido, 45º, FFF, PN-10, diâmetro nominal de (100x80)mm</t>
  </si>
  <si>
    <t>MAT074750</t>
  </si>
  <si>
    <t>Junção de ferro fundido, 45°, FFF, PN-10, diâmetro nominal de Junção de ferro fundido, 45°, FFF, PN-10, diâmetro nominal de (100x100)mm</t>
  </si>
  <si>
    <t>MAT074800</t>
  </si>
  <si>
    <t>Junção de ferro fundido, 45°, FFF, PN-10, diâmetro nominal de Junção de ferro fundido, 45°, FFF, PN-10, diâmetro nominal de (150x150)mm</t>
  </si>
  <si>
    <t>MAT074850</t>
  </si>
  <si>
    <t>Junção de ferro fundido, 45°, FFF, PN-10, diâmetro nominal de Junção de ferro fundido, 45°, FFF, PN-10, diâmetro nominal de (250x250)mm</t>
  </si>
  <si>
    <t>MAT074950</t>
  </si>
  <si>
    <t>Junção de PVC rígido, 45°, esgoto, de 40mm</t>
  </si>
  <si>
    <t>MAT075000</t>
  </si>
  <si>
    <t>Junção de PVC rígido, 45°, PBA, BB, diâmetro nominal de 50mm</t>
  </si>
  <si>
    <t>MAT075050</t>
  </si>
  <si>
    <t>Junção de PVC rígido, 45º, BBB, JE, diâmetro nominal de 100mm, para coletor de esgoto</t>
  </si>
  <si>
    <t>MAT075100</t>
  </si>
  <si>
    <t>Junção simples de PVC rígido, PB, para esgoto predial, diâmetro nominal de Junção simples de PVC rígido, PB, para esgoto predial, diâmetro nominal de (50x50)mm</t>
  </si>
  <si>
    <t>MAT075150</t>
  </si>
  <si>
    <t>Junção simples de PVC rígido, PB, para esgoto predial, diâmetro nominal de Junção simples de PVC rígido, PB, para esgoto predial, diâmetro nominal de (75x50)mm</t>
  </si>
  <si>
    <t>MAT075200</t>
  </si>
  <si>
    <t>Junção simples de PVC rígido, PB, para esgoto predial, diâmetro nominal de Junção simples de PVC rígido, PB, para esgoto predial, diâmetro nominal de (100x75)mm</t>
  </si>
  <si>
    <t>MAT075250</t>
  </si>
  <si>
    <t>Junção simples de PVC rígido, PB, para esgoto predial, diâmetro nominal de Junção simples de PVC rígido, PB, para esgoto predial, diâmetro nominal de (100x100)mm</t>
  </si>
  <si>
    <t>MAT075300</t>
  </si>
  <si>
    <t>Junção simples de PVC rígido, PBV, Série R, diâmetro nominal de Junção simples de PVC rígido, PBV, Série R, diâmetro nominal de (75x75)mm</t>
  </si>
  <si>
    <t>MAT075350</t>
  </si>
  <si>
    <t>Junção simples de PVC rígido, PBV, Série R, diâmetro nominal de Junção simples de PVC rígido, PBV, Série R, diâmetro nominal de (100x100)mm</t>
  </si>
  <si>
    <t>MAT075400</t>
  </si>
  <si>
    <t>Junção simples de PVC rígido, PBV, Série R, diâmetro nominal de Junção simples de PVC rígido, PBV, Série R, diâmetro nominal de (150x100)mm</t>
  </si>
  <si>
    <t>MAT075450</t>
  </si>
  <si>
    <t>Junção simples de PVC rígido, PBV, Série R, diâmetro nominal de Junção simples de PVC rígido, PBV, Série R, diâmetro nominal de (150x150)mm</t>
  </si>
  <si>
    <t>MAT075500</t>
  </si>
  <si>
    <t>Junta de dilatação e vedação em perfil elastomérico pré-formado para pontes e viadutos, inclusive lábios poliméricos, exclusive corte e remoção do pavimento, apicoamento de laje, formas e concretagem dos berços, para largura de 25mm. Colocado</t>
  </si>
  <si>
    <t>MAT075550</t>
  </si>
  <si>
    <t>Junta de dilatação e vedação em perfil elastomérico pré-formado para pontes e viadutos, inclusive lábios poliméricos, exclusive corte e remoção do pavimento, apicoamento de laje, formas e concretagem dos berços, para largura de 35mm. Colocado</t>
  </si>
  <si>
    <t>MAT075600</t>
  </si>
  <si>
    <t>Junta de dilatação e vedação em perfil elastomérico pré-formado para pontes e viadutos, inclusive lábios poliméricos, exclusive corte e remoção do pavimento, apicoamento de laje, formas e concretagem dos berços, para largura de 50mm. Colocado</t>
  </si>
  <si>
    <t>MAT075650</t>
  </si>
  <si>
    <t>Junta de dilatação e vedação em perfil elastomérico pré-formado para pontes e viadutos, inclusive lábios poliméricos, exclusive corte e remoção do pavimento, apicoamento de laje, formas e concretagem dos berços, para largura de 60mm. Colocado</t>
  </si>
  <si>
    <t>MAT075700</t>
  </si>
  <si>
    <t>Junta de dilatação e vedação em perfil elastomérico pré-formado para pontes e viadutos, inclusive lábios poliméricos, exclusive corte e remoção do pavimento, apicoamento de laje, formas e concretagem dos berços, para largura de 80mm. Colocado</t>
  </si>
  <si>
    <t>MAT075750</t>
  </si>
  <si>
    <t>Junta de dilatação e vedação em perfil elastomérico pré-formado para pontes e viadutos, inclusive lábios poliméricos, exclusive corte e remoção do pavimento, apicoamento de laje, formas e concretagem dos berços, para largura de 100mm. Colocado</t>
  </si>
  <si>
    <t>MAT075800</t>
  </si>
  <si>
    <t>Junta de dilatação e vedação para pontes e viadutos, composta por asfalto elastomérico e agregados aplicado a quente, amplitude máxima de movimentação admissível de +/- 50mm, aplicação mínima de 1m³, exclusive corte e remoção do pavimento, inclusive a quantidade necessária de chapa de alumínio para sua execução</t>
  </si>
  <si>
    <t>MAT075900</t>
  </si>
  <si>
    <t>Junta elástica pré-moldada, tipo O-22, Fungenband ou similar</t>
  </si>
  <si>
    <t>MAT075950</t>
  </si>
  <si>
    <t>Junta Gibault de ferro fundido, diâmetro nominal de Junta Gibault de ferro fundido, diâmetro nominal de 50mm</t>
  </si>
  <si>
    <t>MAT076000</t>
  </si>
  <si>
    <t>Junta Gibault de ferro fundido, diâmetro nominal de Junta Gibault de ferro fundido, diâmetro nominal de 75mm</t>
  </si>
  <si>
    <t>MAT076050</t>
  </si>
  <si>
    <t>Junta Gibault de ferro fundido, diâmetro nominal de Junta Gibault de ferro fundido, diâmetro nominal de 100mm</t>
  </si>
  <si>
    <t>MAT076100</t>
  </si>
  <si>
    <t>Junta Gibault de ferro fundido, diâmetro nominal de Junta Gibault de ferro fundido, diâmetro nominal de 150mm</t>
  </si>
  <si>
    <t>MAT076150</t>
  </si>
  <si>
    <t>Junta Gibault de ferro fundido, diâmetro nominal de Junta Gibault de ferro fundido, diâmetro nominal de 200mm</t>
  </si>
  <si>
    <t>MAT076200</t>
  </si>
  <si>
    <t>Junta Gibault de ferro fundido, diâmetro nominal de Junta Gibault de ferro fundido, diâmetro nominal de 250mm</t>
  </si>
  <si>
    <t>MAT076250</t>
  </si>
  <si>
    <t>Junta Gibault de ferro fundido, diâmetro nominal de Junta Gibault de ferro fundido, diâmetro nominal de 300mm</t>
  </si>
  <si>
    <t>MAT076300</t>
  </si>
  <si>
    <t>Junta plastificada para marmorite sendo a altura de 17mm e espessura de 3mm</t>
  </si>
  <si>
    <t>MAT076350</t>
  </si>
  <si>
    <t>Korodur para piso, com espessura de 0,8cm, na cor natural de cimento, incluindo colocação, junta plástica inclusive aplicação do contrapiso sem os materiais e 3 polimentos mecânicos</t>
  </si>
  <si>
    <t>MAT076400</t>
  </si>
  <si>
    <t>Korodur para piso, com espessura de 0,8cm, na cor preta, incluindo colocação, junta plástica inclusive aplicação do contrapiso sem os materiais e 3 polimentos mecânicos</t>
  </si>
  <si>
    <t>MAT076450</t>
  </si>
  <si>
    <t>Korodur para degrau de escada, na cor Korodur para degrau de escada, na cor cinza, aplicado, inclusive 3 polimentos</t>
  </si>
  <si>
    <t>MAT076500</t>
  </si>
  <si>
    <t>Korodur para degrau de escada, na cor Korodur para degrau de escada, na cor preta, aplicado, inclusive 3 polimentos</t>
  </si>
  <si>
    <t>MAT076550</t>
  </si>
  <si>
    <t>Korodur para rodapé, com altura de 10cm, na cor natural de cimento, com altura de 10cm, aplicado, inclusive 3 polimentos</t>
  </si>
  <si>
    <t>MAT076600</t>
  </si>
  <si>
    <t>Korodur para rodapé, com altura de 10cm, na cor preta, com altura de 10cm, aplicado, inclusive 3 polimentos</t>
  </si>
  <si>
    <t>MAT076650</t>
  </si>
  <si>
    <t>Korodur WH com acabamento antiderrapante, na cor natural do cimento, com espessura de 0,8cm, inclusive contrapiso de cimento e areia no traço 1:3 de 3,2cm</t>
  </si>
  <si>
    <t>MAT076700</t>
  </si>
  <si>
    <t>Korodur WH para rodapé, com altura de 10cm, na cor natural do cimento, com acabamento desempenado, colocado</t>
  </si>
  <si>
    <t>MAT076750</t>
  </si>
  <si>
    <t>Lã de vidro em manta, com espessura de 1", com densidade de 16kg/m3</t>
  </si>
  <si>
    <t>MAT076800</t>
  </si>
  <si>
    <t>Laço de roldana de aço, referência Laço de roldana de aço, referência SPL-1310-P</t>
  </si>
  <si>
    <t>MAT076850</t>
  </si>
  <si>
    <t>Laço de roldana de aço, referência Laço de roldana de aço, referência SPL-1316-T</t>
  </si>
  <si>
    <t>MAT076900</t>
  </si>
  <si>
    <t>Laço duplo pré-formado com coxim para amarração de condutores de AL (CAA), malha de 1/0AWG</t>
  </si>
  <si>
    <t>MAT077250</t>
  </si>
  <si>
    <t>Lâmina isolante refletiva, composta por "foil" de alumínio em ambas as faces, unidas a alma de papel kraft de alta densidade com adesivos especiais e uma malha protetora como reforço, modelo Multi/2, Gibwood ou similar</t>
  </si>
  <si>
    <t>MAT077300</t>
  </si>
  <si>
    <t>Lâmina isolante refletiva composta por "foil" de alumínio em somente uma face, unidas a alma de papel kraft de alta densidade com adesivos especiais e uma malha protetora como reforço, modelo básico Multi, Gibwood ou similar</t>
  </si>
  <si>
    <t>MAT077350</t>
  </si>
  <si>
    <t>Lâmina isolante refletiva composta por "foil" de alumínio em somente uma face, com um lado opaco, unidas a alma de papel kraft de alta densidade com adesivos especiais e uma malha protetora como reforço, modelo Residencial Branco, Gibwood ou similar</t>
  </si>
  <si>
    <t>MAT077400</t>
  </si>
  <si>
    <t>Laminado melamínico, medindo (3,08x1,25x0,001)m, para caneta, padrão Lousa, cor Brancoline F-608, Fórmica ou similar</t>
  </si>
  <si>
    <t>MAT077450</t>
  </si>
  <si>
    <t>Laminado melamínico, medindo (3,08x1,25x0,001)m, para giz, padrão Lousa, cor Lousaline F-208, Fórmica ou similar</t>
  </si>
  <si>
    <t>MAT077500</t>
  </si>
  <si>
    <t>Lâmpada de multivapor metálica (MVM), alta pressão, base E-27, bulbo ovóide, de 70W</t>
  </si>
  <si>
    <t>MAT077550</t>
  </si>
  <si>
    <t>Lâmpada de multivapor metálica (MVM), alta pressão, base E-27, bulbo ovóide, de 150W</t>
  </si>
  <si>
    <t>MAT077600</t>
  </si>
  <si>
    <t>Lâmpada de multivapor metálico (MVM), duplo contato, com bulbo externo e um tubo de descarga de quartzo, cor de 3000K, de 70W, referência MHW-TD, Philips ou similar</t>
  </si>
  <si>
    <t>MAT077625</t>
  </si>
  <si>
    <t>Lâmpada de multivapor metálica (MVM), proteção anti-UV, base E-27, bulbo ovóide claro, de 100W</t>
  </si>
  <si>
    <t>MAT077630</t>
  </si>
  <si>
    <t>Lâmpada de multivapor metálica (MVM), base E-27, bulbo ovóide, difuso reduzido, de 100W</t>
  </si>
  <si>
    <t>MAT077650</t>
  </si>
  <si>
    <t>Lâmpada de multivapor metálica (MVM), base G-12, bulbo tubular, clara, de 150W, modelo Powerstar HQI-T, Osram ou similar</t>
  </si>
  <si>
    <t>MAT077700</t>
  </si>
  <si>
    <t>Lâmpada de multivapor metálica (MVM), base E-40, bulbo tubular, de: Lâmpada de multivapor metálica (MVM), base E-40, bulbo tubular, de: 250W, 4000/4600ºK, pulso 0,58/0,75Kv</t>
  </si>
  <si>
    <t>MAT077750</t>
  </si>
  <si>
    <t>Lâmpada de multivapor metálica (MVM), alta pressão, base E-40, bulbo ovóide, de 250W</t>
  </si>
  <si>
    <t>MAT077800</t>
  </si>
  <si>
    <t>Lâmpada de multivapor metálica (MVM), alta pressão, base E-40, bulbo tubular, de 400W</t>
  </si>
  <si>
    <t>MAT077850</t>
  </si>
  <si>
    <t>Lâmpada de multivapor metálica (MVM), alta pressão, base E-40, HQI, 5900K, bulbo ovóide, de 400W, Osram ou similar</t>
  </si>
  <si>
    <t>MAT077900</t>
  </si>
  <si>
    <t>Lâmpada de vapor de sódio, alta pressão, base E-27, bulbo ovóide, de 70W</t>
  </si>
  <si>
    <t>MAT077950</t>
  </si>
  <si>
    <t>Lâmpada de vapor de sódio, alta pressão, base E-40, bulbo ovóide, de Lâmpada de vapor de sódio, alta pressão, base E-40, bulbo ovóide, de 100W</t>
  </si>
  <si>
    <t>MAT078000</t>
  </si>
  <si>
    <t>Lâmpada de vapor de sódio, alta pressão, base E-40, bulbo ovóide, tipo Stand by, de Lâmpada de vapor de sódio, alta pressão, base E-40, bulbo ovóide, tipo Stand by, de 100W, GE ou similar</t>
  </si>
  <si>
    <t>MAT078050</t>
  </si>
  <si>
    <t>Lâmpada de vapor de sódio, alta pressão, base E-40, bulbo ovóide, de Lâmpada de vapor de sódio, alta pressão, base E-40, bulbo ovóide, de 150W</t>
  </si>
  <si>
    <t>MAT078100</t>
  </si>
  <si>
    <t>Lâmpada de vapor de sódio, alta pressão, base E-40, bulbo ovóide, tipo Stand by, de Lâmpada de vapor de sódio, alta pressão, base E-40, bulbo ovóide, tipo Stand by, de 150W, GE ou similar</t>
  </si>
  <si>
    <t>MAT078150</t>
  </si>
  <si>
    <t>Lâmpada de vapor de sódio, alta pressão, base E-40, bulbo ovóide, de Lâmpada de vapor de sódio, alta pressão, base E-40, bulbo ovóide, de 250W</t>
  </si>
  <si>
    <t>MAT078200</t>
  </si>
  <si>
    <t>Lâmpada de vapor de sódio, alta pressão, base E-40, bulbo tubular, de Lâmpada de vapor de sódio, alta pressão, base E-40, bulbo tubular, de 100W</t>
  </si>
  <si>
    <t>MAT078250</t>
  </si>
  <si>
    <t>Lâmpada de vapor de sódio, alta pressão, base E-40, bulbo tubular, de Lâmpada de vapor de sódio, alta pressão, base E-40, bulbo tubular, de 150W</t>
  </si>
  <si>
    <t>MAT078300</t>
  </si>
  <si>
    <t>Lâmpada de vapor de sódio, alta pressão, em vidro borosilicato, bulbo tubular, de Lâmpada de vapor de sódio, alta pressão, em vidro borosilicato, bulbo tubular, de 250W</t>
  </si>
  <si>
    <t>MAT078350</t>
  </si>
  <si>
    <t>Lâmpada de vapor de sódio, alta pressão, em vidro borosilicato, bulbo tubular, de Lâmpada de vapor de sódio, alta pressão, em vidro borosilicato, bulbo tubular, de 400W</t>
  </si>
  <si>
    <t>MAT078400</t>
  </si>
  <si>
    <t>Lâmpada de vapor metálico, alta pressão, de 70W</t>
  </si>
  <si>
    <t>MAT078500</t>
  </si>
  <si>
    <t>Lâmpada halógena em baixa tensão com refletor dicróico de 50W, 12V, abertura no ângulo de 38°, referência 41870WFL, Decostar, Osram ou similar</t>
  </si>
  <si>
    <t>MAT078550</t>
  </si>
  <si>
    <t>Lâmpada dicróica de 75W, 110/130V, abertura no ângulo de 38°</t>
  </si>
  <si>
    <t>MAT078600</t>
  </si>
  <si>
    <t>Lâmpada fluorescente, de Lâmpada fluorescente, de 20W</t>
  </si>
  <si>
    <t>MAT078650</t>
  </si>
  <si>
    <t>Lâmpada fluorescente, de Lâmpada fluorescente, de 40W</t>
  </si>
  <si>
    <t>MAT078700</t>
  </si>
  <si>
    <t>Lâmpada fluorescente compacta, bulbo tubular no formato espiral, 15W, base E-27 em latão niquelado, tensão 127V, fluxo luminoso médio de 903 Lumens, reator eletrônico integrado a base da rosca, temperatura de cor 2.700 K, posição de funcionamento universal</t>
  </si>
  <si>
    <t>MAT078705</t>
  </si>
  <si>
    <t>Lâmpada fluorescente compacta, bulbo tubular no formato espiral, 15W, base E-27 em latão niquelado, tensão 220V, fluxo luminoso médio de 862 Lumens, reator eletrônico integrado a base da rosca, temperatura de cor 2.700 K, posição de funcionamento universal.</t>
  </si>
  <si>
    <t>MAT078750</t>
  </si>
  <si>
    <t>Lâmpada fluorescente, de Lâmpada fluorescente, de 18W, dupla, cor 41, G-24</t>
  </si>
  <si>
    <t>MAT078800</t>
  </si>
  <si>
    <t>Lâmpada fluorescente compacta eletrônica, de 23W, 120V, cor 41, modelo Dulux EL, Osram ou similar</t>
  </si>
  <si>
    <t>MAT078850</t>
  </si>
  <si>
    <t>Lâmpada fluorescente, de Lâmpada fluorescente, de 26W, dupla</t>
  </si>
  <si>
    <t>MAT078870</t>
  </si>
  <si>
    <t>Lâmpada fluorescente compacta, bulbo tubular no formato espiral, 58W, base E-27 em latão niquelado, tensão 220V, fluxo luminoso médio de 3.480 Lumens, reator eletrônico integrado a base da rosca, temperatura de cor 6.400 K, posição de funcionamento universal.</t>
  </si>
  <si>
    <t>MAT078880</t>
  </si>
  <si>
    <t>Lâmpada fluorescente compacta, bulbo tubular no formato espiral, 85W, base E-27 em latão niquelado, tensão 220V, fluxo luminoso médio de 5.100 Lumens, reator eletrônico integrado a base da rosca, temperatura de cor 6.400 K, posição de funcionamento universal.</t>
  </si>
  <si>
    <t>MAT078900</t>
  </si>
  <si>
    <t>Lâmpada fluorescente, tubular, de 16W, modelo Energy Saver L16/21-840, Osram ou similar</t>
  </si>
  <si>
    <t>MAT078950</t>
  </si>
  <si>
    <t>Lâmpada fluorescente, tubular, de 32W, modelo Energy Saver L32/21-840, Osram ou similar</t>
  </si>
  <si>
    <t>MAT079000</t>
  </si>
  <si>
    <t>Lâmpada fluorescente, tubular, de 32W, modelo TLD-RS, Super-84, Philips ou similar</t>
  </si>
  <si>
    <t>MAT079050</t>
  </si>
  <si>
    <t>Lâmpada fluorescente, tubular, de 36W, modelo Energy Saver L36/21-840, Osram ou similar</t>
  </si>
  <si>
    <t>MAT079100</t>
  </si>
  <si>
    <t>Lâmpada halógena de 300W, tipo lapiseira ou palito</t>
  </si>
  <si>
    <t>MAT079300</t>
  </si>
  <si>
    <t>Lâmpada incandescente, refletora, de 100W/127V</t>
  </si>
  <si>
    <t>MAT079350</t>
  </si>
  <si>
    <t>Lâmpada incandescente, de Lâmpada incandescente, de 150W/127V</t>
  </si>
  <si>
    <t>MAT079450</t>
  </si>
  <si>
    <t>Lâmpada incandescente, de Lâmpada incandescente, de 100W-127/220V</t>
  </si>
  <si>
    <t>MAT079600</t>
  </si>
  <si>
    <t>Lâmpada mista, composta de vapor de mercúrio e filamento incandescente, de 250W, Peterco FR-115/205 ou similar</t>
  </si>
  <si>
    <t>MAT079650</t>
  </si>
  <si>
    <t>Lâmpada PAR de multivapor metálica (MVM), 3000K-30°, de 35W</t>
  </si>
  <si>
    <t>MAT079700</t>
  </si>
  <si>
    <t>Lanterna de segurança giratória, com filtro vermelho, tipo Kodak 6B ou similar, em estrutura de aço pintado</t>
  </si>
  <si>
    <t>MAT079750</t>
  </si>
  <si>
    <t>Lava-olhos de emergência, com acionamento manual por alavanca, tubulação e conexões de entrada e saída de 1", rosca BSP, pintura anti-corrosiva em Epóxi, cor verde segurança, equipado com pedestal</t>
  </si>
  <si>
    <t>MAT079800</t>
  </si>
  <si>
    <t>Lavatório, cor branca, de (42x30)cm</t>
  </si>
  <si>
    <t>MAT079840</t>
  </si>
  <si>
    <t>Lavatório de louça para deficiente físico, cor gelo, Linha Vogue Plus Conforto ref. L51 Deca ou similar</t>
  </si>
  <si>
    <t>MAT079850</t>
  </si>
  <si>
    <t>Lavatório de louça, gelo polar, medindo: (52x42)cm, código 86.9100, Linha Azálea, Celite ou similar</t>
  </si>
  <si>
    <t>MAT079900</t>
  </si>
  <si>
    <t>Lavatório suspenso de louça, gelo polar, medindo: (41,50x30)cm, código 86.9102, Linha Azálea, Celite ou similar</t>
  </si>
  <si>
    <t>MAT079950</t>
  </si>
  <si>
    <t>Letra fundida em aço inoxidável, nº 22, com altura de 20cm</t>
  </si>
  <si>
    <t>MAT080000</t>
  </si>
  <si>
    <t>Letra fundida em alumínio, polida e oxidada nas laterais, tipo helvética, com altura de 10cm, espessura de 5mm, largura da tarja de 2cm, com pinos para fixação</t>
  </si>
  <si>
    <t>MAT080050</t>
  </si>
  <si>
    <t>Letra fundida em bronze, polida e oxidada nas laterais, tipo helvética, com altura de 10cm, espessura de 5mm e largura da tarja de 2cm, com pinos para fixação</t>
  </si>
  <si>
    <t>MAT080150</t>
  </si>
  <si>
    <t>Ligação de água pela CEDAE, sem limitador de consumo e passeio cimentado (Tabelas III + IV), de 3/4"</t>
  </si>
  <si>
    <t>MAT080220</t>
  </si>
  <si>
    <t>Limitador de grama em polietileno - Linha com Borda</t>
  </si>
  <si>
    <t>MAT080270</t>
  </si>
  <si>
    <t>Limitador de grama em polietileno - Linha Plana</t>
  </si>
  <si>
    <t>MAT080300</t>
  </si>
  <si>
    <t>Lixa d'água nº 100</t>
  </si>
  <si>
    <t>MAT080350</t>
  </si>
  <si>
    <t>Lixa para madeira nº 120</t>
  </si>
  <si>
    <t>MAT080400</t>
  </si>
  <si>
    <t>Lona de polietileno (lona terreiro), espessura de 0,20mm</t>
  </si>
  <si>
    <t>MAT080450</t>
  </si>
  <si>
    <t>Lubrificante anti-corrosivo WD-40, lata de 300ml</t>
  </si>
  <si>
    <t>MAT080500</t>
  </si>
  <si>
    <t>Luminária à prova de explosão, referência LPE-751/3, Lumen ou similar</t>
  </si>
  <si>
    <t>MAT080551</t>
  </si>
  <si>
    <t>Luminaria articulável para lâmpada fluorescente de 15W</t>
  </si>
  <si>
    <t>MAT080600</t>
  </si>
  <si>
    <t>Luminária cilíndrica, para balizamento, modelo UD-504/1, Unilux ou similar</t>
  </si>
  <si>
    <t>MAT080650</t>
  </si>
  <si>
    <t>Luminária de embutir em alumínio injetado, completa, inclusive lâmpada dicróica de 50W/12V, referência ULD-50/12, Unilux ou similar</t>
  </si>
  <si>
    <t>MAT080700</t>
  </si>
  <si>
    <t>Luminária de embutir em alumínio injetado, pintado, nicho de 83mm, cor branca ou preta, para uma lâmpada dicróica de 50W, modelo C-2169, Lustres Projeto ou similar</t>
  </si>
  <si>
    <t>MAT080750</t>
  </si>
  <si>
    <t>Luminária de embutir, para iluminação comercial de interiores, com corpo em chapa de aço SAE 1010/20, fosfatizada e pintada com tinta epóxi na cor branca, aletas anti-ofuscantes, equipada com 02 (duas) lâmpadas fluorescentes tubulares de 32W e reator eletrônico (incorporado à lâmpada), de 220V, modelo TBS912/232CI REBAL, Philips ou similar</t>
  </si>
  <si>
    <t>MAT080800</t>
  </si>
  <si>
    <t>Luminária de embutir em chapa de aço tratada e pintada, refletor em alumínio anodizado, na cor branca ou preta, para uma lâmpada incandescente de 150W, modelo C-2107G, Lustres Projeto ou similar</t>
  </si>
  <si>
    <t>MAT080900</t>
  </si>
  <si>
    <t>Luminária de embutir, com corpo em chapa de alumínio repuxado e anodizado fosco, para iluminação comercial ou residencial de interiores, equipada com 1 lâmpada fluorescente compacta de 23W e reator eletrônico (incorporado à lâmpada), de 220V, modelo FBN 190-PLE-00, Philips ou similar</t>
  </si>
  <si>
    <t>MAT080950</t>
  </si>
  <si>
    <t>Luminária para lâmpada de vapor metálico de 400W, sendo tipo e modelo: Luminária para lâmpada de vapor metálico de 400W, sendo tipo e modelo: embutir, referência E-2020/400, Lumini ou similar</t>
  </si>
  <si>
    <t>MAT081000</t>
  </si>
  <si>
    <t>Luminária de sobrepor em chapa de aço na cor branca, para lâmpada fluorescente tubular 2x32W, com refletor em alumínio alto brilho, modelo 332, Itaim ou similar</t>
  </si>
  <si>
    <t>MAT081050</t>
  </si>
  <si>
    <t>Luminária de sobrepor em chapa de aço carbono com pintura eletrostática, para lâmpada multivapor metálico (MVM) de 150W, com alojamento para reator, ignitor e capacitor, modelo RSMV 150, Lumicenter ou similar</t>
  </si>
  <si>
    <t>MAT081100</t>
  </si>
  <si>
    <t>Luminária de sobrepor em alumínio pintado, difusor em vidro fosco, na cor branca ou preta, para uma lâmpada incandescente de 100W, modelo C-2044M, Lustres Projeto ou similar</t>
  </si>
  <si>
    <t>MAT081150</t>
  </si>
  <si>
    <t>Luminária de sobrepor em alumínio fundido pintado, difusor em vidro transparente prismático com grade de proteção, na cor branca ou preta, para uma lâmpada incandescente de 100W, modelo F-5011, Lustres Projeto ou similar</t>
  </si>
  <si>
    <t>MAT081250</t>
  </si>
  <si>
    <t>Luminária de sobrepor, para iluminação comercial de interiores, com corpo em chapa de aço SAE 1010/20, fosfatizada e pintada com tinta epóxi na cor branca, aletas anti-ofuscantes, equipada com 02 (duas) lâmpadas fluorescentes tubulares de 32W e reator eletrônico (incorporado à lâmpada), de 220V, modelo TCS912 / 232CI REBL, Philips ou similar</t>
  </si>
  <si>
    <t>MAT081300</t>
  </si>
  <si>
    <t>Luminária de sobrepor, equipada com reator eletrônico, para 2 lâmpadas fluorescentes tubulares de 32W, para iluminação industrial ou comercial de interiores, modelo TMS-600/232 REBA, Philips ou similar</t>
  </si>
  <si>
    <t>MAT081350</t>
  </si>
  <si>
    <t>Luminária de sobrepor/embutir em chapa de aço tratada e pintada em Epóxi, refletor e alestas parabólicas em chapa de alumínio importado, alto brilho, nicho de (290x1250)mm, cor branca, para 2 lâmpadas fluorescentes de 40W, modelo C-2155, Lustres Projeto ou similar</t>
  </si>
  <si>
    <t>MAT081600</t>
  </si>
  <si>
    <t>Luminária decorativa, com equipamento auxiliar integrado, Luminária decorativa, com equipamento auxiliar integrado, em chapa zincada, pintura preto semi-fosco, para lâmpada vapor de sódio ou multivapor metálico ovóide de 70W, padrão LDRJ-06, modelo 1.2</t>
  </si>
  <si>
    <t>MAT081650</t>
  </si>
  <si>
    <t>Luminária decorativa, com equipamento auxiliar integrado, Luminária decorativa, com equipamento auxiliar integrado, LDRJ-07 (1xVS/MVM 70W), base em alumínio fundido com alojamento e suporte para equipamento auxiliar (reator, capacitor e ignitor), encaixe pára tubo com diâmetro de 48mm, difusor em polipropileno tipo pêra e receptáculo E-27</t>
  </si>
  <si>
    <t>MAT081700</t>
  </si>
  <si>
    <t>Luminária decorativa, com equipamento auxiliar integrado, Luminária decorativa, com equipamento auxiliar integrado, LDRJ-09 (1xVS/MVM 70W), base em alumínio fundido com alojamento e suporte para equipamento auxiliar (reator, capacitor e ignitor), encaixe pára tubo com diâmetro de 48mm, difusor em polipropileno tipo bola e receptáculo E-27</t>
  </si>
  <si>
    <t>MAT081725</t>
  </si>
  <si>
    <t>Luminária decorativa, com equipamento auxiliar integrado, Luminária decorativa, com equipamento auxiliar integrado, para lâmpada MVM de 150W, projetor para vapor metálico bipino, bilateral de 150W, rebatedor e suporte (conjunto completo), modelo LDRJ-11, conforme especificações EM-RIOLUZ-23, desenho A4-1863-PD (última revisão)</t>
  </si>
  <si>
    <t>MAT081750</t>
  </si>
  <si>
    <t>Luminária decorativa, com equipamento auxiliar integrado, Luminária decorativa, com equipamento auxiliar integrado, em chapa zincada, pintura preto semi-fosco, para lâmpada vapor de sódio ou multivapor metálico ovóide de 150W, padrão LDRJ-06, modelo 1.3</t>
  </si>
  <si>
    <t>MAT081800</t>
  </si>
  <si>
    <t>Luminária decorativa LDRJ-16, para lâmpada multivapor metálico de 70/100/150W, para instalação em piso, receptáculo E-27, conforme desenho A4-1904-PD EM-RIOLUZ nº 23</t>
  </si>
  <si>
    <t>MAT081850</t>
  </si>
  <si>
    <t>Luminária decorativa, com equipamento auxiliar integrado, Luminária decorativa, com equipamento auxiliar integrado, LDRJ-20 (1xMVM 100W), semi esférica,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e receptáculo E-27</t>
  </si>
  <si>
    <t>MAT081900</t>
  </si>
  <si>
    <t>Luminária elevada de média intensidade para circuíto paralelo ou similar com refrator prismático em borossilicato amarelo para lâmpada incandescente de 40W/220V, referência MM-100-AL/AM-HCP, Metrol &amp; C. Hinds ou similar</t>
  </si>
  <si>
    <t>MAT081950</t>
  </si>
  <si>
    <t>Luminária fechada, corpo e grade de proteção em liga de alumínio fundido, para 1 lâmpada incandescente de 100W, modelo DI-290, Repume ou similar</t>
  </si>
  <si>
    <t>MAT082100</t>
  </si>
  <si>
    <t>Luminária hermética de embutir, de 2x40w, referência IHE, Guarilux ou similar</t>
  </si>
  <si>
    <t>MAT082150</t>
  </si>
  <si>
    <t>Luminária hermética de embutir, de 4x40w, referência IHE, Guarilux ou similar</t>
  </si>
  <si>
    <t>MAT082200</t>
  </si>
  <si>
    <t>Luminária Industrial, para quadra de esportes, em alumínio repuxado, para uma lâmpada mista de 250W, com vidro, modelo T-39/3, Peterco ou similar</t>
  </si>
  <si>
    <t>MAT082360</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</si>
  <si>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t>
  </si>
  <si>
    <t>MAT082552</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</si>
  <si>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t>
  </si>
  <si>
    <t>MAT082553</t>
  </si>
  <si>
    <t>Luminária a led, LEDRJ-01/01, corpo em alumínio injetado/extrudado, para instalação em ponta de braço/núcleo, potência máxima de 20 W, fluxo mínimo 1500 lm, facho frontal, temperatura de cor 4000/5500 K, IP 66, IK 08, resistente à UV, tensão de 100/240 V, eficiência mínima 90,6 lm/W, IRC maior ou igual à 70, temperatura de operação de -20/75° C. ESPECIFICAÇÃO: EM-RIOLUZ-094</t>
  </si>
  <si>
    <t>MAT082554</t>
  </si>
  <si>
    <t>Luminária a led, LEDRJ-02, corpo em alumínio injetado/extrudado, para instalação em ponta de braço/núcleo, potência máxima de 55 W, fluxo mínimo 4000 lm, temperatura de cor 4000/5500 K, IP 66, IK 08, resistente à UV, tensão de 100/240 V, eficiência mínima 90,6 lm/W, IRC maior ou igual à 70, temperatura de operação de -20/75° C. ESPECIFICAÇÃO: EM-RIOLUZ-094</t>
  </si>
  <si>
    <t>MAT082555</t>
  </si>
  <si>
    <t>Luminária a led, LEDRJ-03, corpo em alumínio injetado/extrudado, para instalação em ponta de braço/núcleo, potência máxima de 85 W, fluxo mínimo 6000 lm, temperatura de cor 4000/5500 K, IP 66, IK 08, resistente à UV, tensão de 100/240 V, eficiência mínima 90,6 lm/W, IRC maior ou igual à 70, temperatura de operação de -20/75° C. ESPECIFICAÇÃO: EM-RIOLUZ-094</t>
  </si>
  <si>
    <t>MAT082556</t>
  </si>
  <si>
    <t>Luminária a led, LEDRJ-04, corpo em alumínio injetado/extrudado, para instalação em ponta de braço/núcleo, potência máxima de 125 W, fluxo mínimo 8000 lm, temperatura de cor 4000/5500 K, IP 66, IK 08, resistente à UV, tensão de 100/240 V, eficiência mínima 90,6 lm/W, IRC maior ou igual à 70, temperatura de operação de -20/75° C. ESPECIFICAÇÃO: EM-RIOLUZ-094</t>
  </si>
  <si>
    <t>MAT082557</t>
  </si>
  <si>
    <t>Luminária a led, LEDRJ-05, corpo em alumínio injetado/extrudado, para instalação em ponta de braço/núcleo, potência máxima de 170 W, fluxo mínimo 9000 lm, temperatura de cor 4000/5500 K, IP 66, IK 08, resistente à UV, tensão de 100/240 V, eficiência mínima 90,6 lm/W, IRC maior ou igual à 70, temperatura de operação de -20/75° C. ESPECIFICAÇÃO: EM-RIOLUZ-094</t>
  </si>
  <si>
    <t>MAT082558</t>
  </si>
  <si>
    <t>Luminária a led, LEDRJ-06, corpo em alumínio injetado/extrudado, para instalação em ponta de braço/núcleo, potência máxima de 210 W, fluxo mínimo 10000 lm, temperatura de cor 4000/5500 K, IP 66, IK 08, resistente à UV, tensão de 100/240 V, eficiência mínima 90,6 lm/W, IRC maior ou igual à 70, temperatura de operação de -20/75° C. ESPECIFICAÇÃO: EM-RIOLUZ-094</t>
  </si>
  <si>
    <t>MAT082559</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</si>
  <si>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t>
  </si>
  <si>
    <t>MAT082560</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</si>
  <si>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t>
  </si>
  <si>
    <t>MAT082700</t>
  </si>
  <si>
    <t>Luminária vedada de sobrepor LPT-100, Itaim ou similar, com corpo e refletor em chapa de aço tratado e pintura eletrostática cor branca, para 2 lâmpadas fluorescentes de 40W</t>
  </si>
  <si>
    <t>MAT082750</t>
  </si>
  <si>
    <t>Luva de aço galvanizado, para eletroduto, diâmetro nominal de Luva de aço galvanizado, para eletroduto, diâmetro nominal de 1/2"</t>
  </si>
  <si>
    <t>MAT082800</t>
  </si>
  <si>
    <t>Luva de aço galvanizado, para eletroduto, diâmetro nominal de Luva de aço galvanizado, para eletroduto, diâmetro nominal de 3/4"</t>
  </si>
  <si>
    <t>MAT082850</t>
  </si>
  <si>
    <t>Luva de aço galvanizado, para eletroduto, diâmetro nominal de Luva de aço galvanizado, para eletroduto, diâmetro nominal de 1"</t>
  </si>
  <si>
    <t>MAT082900</t>
  </si>
  <si>
    <t>Luva de aço galvanizado, para eletroduto, diâmetro nominal de Luva de aço galvanizado, para eletroduto, diâmetro nominal de 3"</t>
  </si>
  <si>
    <t>MAT082950</t>
  </si>
  <si>
    <t>Luva de aço galvanizado, rosca BSP, diâmetro nominal de Luva de aço galvanizado, rosca BSP, diâmetro nominal de 3/4"</t>
  </si>
  <si>
    <t>MAT083000</t>
  </si>
  <si>
    <t>Luva de aço galvanizado, rosca BSP, diâmetro nominal de Luva de aço galvanizado, rosca BSP, diâmetro nominal de 1"</t>
  </si>
  <si>
    <t>MAT083050</t>
  </si>
  <si>
    <t>Luva de aço galvanizado, rosca BSP, diâmetro nominal de Luva de aço galvanizado, rosca BSP, diâmetro nominal de 1 1/4'</t>
  </si>
  <si>
    <t>MAT083100</t>
  </si>
  <si>
    <t>Luva de aço galvanizado, rosca BSP, diâmetro nominal de Luva de aço galvanizado, rosca BSP, diâmetro nominal de 1 1/2"</t>
  </si>
  <si>
    <t>MAT083150</t>
  </si>
  <si>
    <t>Luva de aço galvanizado, rosca BSP, diâmetro nominal de Luva de aço galvanizado, rosca BSP, diâmetro nominal de 2"</t>
  </si>
  <si>
    <t>MAT083200</t>
  </si>
  <si>
    <t>Luva de alumínio, com diâmetro interno de 3"</t>
  </si>
  <si>
    <t>MAT083250</t>
  </si>
  <si>
    <t>Luva de correr de PVC rígido DEFoFo, para adução e distribuição de água, diâmetro nominal de Luva de correr de PVC rígido DEFoFo, para adução e distribuição de água, diâmetro nominal de 100mm</t>
  </si>
  <si>
    <t>MAT083300</t>
  </si>
  <si>
    <t>Luva de correr de PVC rígido DEFoFo, para adução e distribuição de água, diâmetro nominal de Luva de correr de PVC rígido DEFoFo, para adução e distribuição de água, diâmetro nominal de 150mm</t>
  </si>
  <si>
    <t>MAT083350</t>
  </si>
  <si>
    <t>Luva de correr de PVC rígido DEFoFo, para adução e distribuição de água, diâmetro nominal de Luva de correr de PVC rígido DEFoFo, para adução e distribuição de água, diâmetro nominal de 200mm</t>
  </si>
  <si>
    <t>MAT083400</t>
  </si>
  <si>
    <t>Luva de correr de PVC rígido DEFoFo, para adução e distribuição de água, diâmetro nominal de Luva de correr de PVC rígido DEFoFo, para adução e distribuição de água, diâmetro nominal de 250mm</t>
  </si>
  <si>
    <t>MAT083450</t>
  </si>
  <si>
    <t>Luva de correr de PVC rígido DEFoFo, para adução e distribuição de água, diâmetro nominal de Luva de correr de PVC rígido DEFoFo, para adução e distribuição de água, diâmetro nominal de 300mm</t>
  </si>
  <si>
    <t>MAT083500</t>
  </si>
  <si>
    <t>Luva de correr de PVC rígido, para coletor de esgoto, diâmetro nominal de Luva de correr de PVC rígido, para coletor de esgoto, diâmetro nominal de 100mm</t>
  </si>
  <si>
    <t>MAT083550</t>
  </si>
  <si>
    <t>Luva de correr de PVC rígido, para coletor de esgoto, diâmetro nominal de Luva de correr de PVC rígido, para coletor de esgoto, diâmetro nominal de 150mm</t>
  </si>
  <si>
    <t>MAT083600</t>
  </si>
  <si>
    <t>Luva de correr de PVC rígido, para coletor de esgoto, diâmetro nominal de Luva de correr de PVC rígido, para coletor de esgoto, diâmetro nominal de 200mm</t>
  </si>
  <si>
    <t>MAT083650</t>
  </si>
  <si>
    <t>Luva de correr de PVC rígido, para coletor de esgoto, diâmetro nominal de Luva de correr de PVC rígido, para coletor de esgoto, diâmetro nominal de 250mm</t>
  </si>
  <si>
    <t>MAT083700</t>
  </si>
  <si>
    <t>Luva de correr de PVC rígido, para coletor de esgoto, diâmetro nominal de Luva de correr de PVC rígido, para coletor de esgoto, diâmetro nominal de 300mm</t>
  </si>
  <si>
    <t>MAT083750</t>
  </si>
  <si>
    <t>Luva de correr de PVC rígido, PBA, diâmetro nominal de Luva de correr de PVC rígido, PBA, diâmetro nominal de 50mm</t>
  </si>
  <si>
    <t>MAT083800</t>
  </si>
  <si>
    <t>Luva de correr de PVC rígido, PBA, diâmetro nominal de Luva de correr de PVC rígido, PBA, diâmetro nominal de 75mm</t>
  </si>
  <si>
    <t>MAT083850</t>
  </si>
  <si>
    <t>Luva de correr de PVC rígido, PBA, diâmetro nominal de Luva de correr de PVC rígido, PBA, diâmetro nominal de 100mm</t>
  </si>
  <si>
    <t>MAT083900</t>
  </si>
  <si>
    <t>Luva de emenda, diâmetro nominal de 100, linha Kanasan da Kanaflex ou similar</t>
  </si>
  <si>
    <t>MAT083950</t>
  </si>
  <si>
    <t>Luva de emenda, diâmetro nominal de 150, linha Kanasan da Kanaflex ou similar</t>
  </si>
  <si>
    <t>MAT084000</t>
  </si>
  <si>
    <t>Luva de ferro fundido ductil, JGS, BB, diâmetro nominal de Luva de ferro fundido ductil, JGS, BB, diâmetro nominal de 100mm</t>
  </si>
  <si>
    <t>MAT084050</t>
  </si>
  <si>
    <t>Luva de ferro fundido ductil, JGS, BB, diâmetro nominal de Luva de ferro fundido ductil, JGS, BB, diâmetro nominal de 150mm</t>
  </si>
  <si>
    <t>MAT084100</t>
  </si>
  <si>
    <t>Luva de ferro fundido ductil, JGS, BB, diâmetro nominal de Luva de ferro fundido ductil, JGS, BB, diâmetro nominal de 200mm</t>
  </si>
  <si>
    <t>MAT084150</t>
  </si>
  <si>
    <t>Luva de PVC rígido, para eletroduto, diâmetro nominal de Luva de PVC rígido, para eletroduto, diâmetro nominal de 1/2"</t>
  </si>
  <si>
    <t>MAT084200</t>
  </si>
  <si>
    <t>Luva de PVC rígido, para eletroduto, diâmetro nominal de Luva de PVC rígido, para eletroduto, diâmetro nominal de 3/4"</t>
  </si>
  <si>
    <t>MAT084250</t>
  </si>
  <si>
    <t>Luva de PVC rígido, para eletroduto, diâmetro nominal de Luva de PVC rígido, para eletroduto, diâmetro nominal de 1"</t>
  </si>
  <si>
    <t>MAT084300</t>
  </si>
  <si>
    <t>Luva de PVC rígido, para eletroduto, diâmetro nominal de Luva de PVC rígido, para eletroduto, diâmetro nominal de 1 1/4"</t>
  </si>
  <si>
    <t>MAT084350</t>
  </si>
  <si>
    <t>Luva de PVC rígido, para eletroduto, diâmetro nominal de Luva de PVC rígido, para eletroduto, diâmetro nominal de 1 1/2"</t>
  </si>
  <si>
    <t>MAT084400</t>
  </si>
  <si>
    <t>Luva de PVC rígido, para eletroduto, diâmetro nominal de Luva de PVC rígido, para eletroduto, diâmetro nominal de 2"</t>
  </si>
  <si>
    <t>MAT084450</t>
  </si>
  <si>
    <t>Luva de PVC rígido, para eletroduto, diâmetro nominal de Luva de PVC rígido, para eletroduto, diâmetro nominal de 2 1/2"</t>
  </si>
  <si>
    <t>MAT084500</t>
  </si>
  <si>
    <t>Luva de PVC rígido, para eletroduto, diâmetro nominal de Luva de PVC rígido, para eletroduto, diâmetro nominal de 3"</t>
  </si>
  <si>
    <t>MAT084550</t>
  </si>
  <si>
    <t>Luva de PVC rígido, para eletroduto, diâmetro nominal de Luva de PVC rígido, para eletroduto, diâmetro nominal de 4"</t>
  </si>
  <si>
    <t>MAT084600</t>
  </si>
  <si>
    <t>Luva de PVC rígido, roscável, diâmetro nominal de Luva de PVC rígido, roscável, diâmetro nominal de 1/2"</t>
  </si>
  <si>
    <t>MAT084650</t>
  </si>
  <si>
    <t>Luva de PVC rígido, roscável, diâmetro nominal de Luva de PVC rígido, roscável, diâmetro nominal de 3/4"</t>
  </si>
  <si>
    <t>MAT084700</t>
  </si>
  <si>
    <t>Luva de PVC rígido, roscável, diâmetro nominal de Luva de PVC rígido, roscável, diâmetro nominal de 1"</t>
  </si>
  <si>
    <t>MAT084750</t>
  </si>
  <si>
    <t>Luva de PVC rígido, roscável, diâmetro nominal de Luva de PVC rígido, roscável, diâmetro nominal de 1 1/4"</t>
  </si>
  <si>
    <t>MAT084800</t>
  </si>
  <si>
    <t>Luva de PVC rígido, roscável, diâmetro nominal de Luva de PVC rígido, roscável, diâmetro nominal de 1 1/2"</t>
  </si>
  <si>
    <t>MAT084850</t>
  </si>
  <si>
    <t>Luva de PVC rígido, roscável, diâmetro nominal de Luva de PVC rígido, roscável, diâmetro nominal de 2"</t>
  </si>
  <si>
    <t>MAT084900</t>
  </si>
  <si>
    <t>Luva de PVC rígido, roscável, diâmetro nominal de Luva de PVC rígido, roscável, diâmetro nominal de 2 1/2"</t>
  </si>
  <si>
    <t>MAT084950</t>
  </si>
  <si>
    <t>Luva de PVC rígido, roscável, diâmetro nominal de Luva de PVC rígido, roscável, diâmetro nominal de 3"</t>
  </si>
  <si>
    <t>MAT085000</t>
  </si>
  <si>
    <t>Luva de PVC rígido, roscável, diâmetro nominal de Luva de PVC rígido, roscável, diâmetro nominal de 4"</t>
  </si>
  <si>
    <t>MAT085050</t>
  </si>
  <si>
    <t>Luva de PVC rígido, simples, Série R, diâmetro nominal de 100mm</t>
  </si>
  <si>
    <t>MAT085100</t>
  </si>
  <si>
    <t>Luva simples de PVC rígido, soldável, diâmetro nominal de 32mm</t>
  </si>
  <si>
    <t>MAT085150</t>
  </si>
  <si>
    <t>Luva de PVC rígido, soldável, na cor azul, diâmetro nominal de 50mm, Linha Irriga LF, Tigre ou similar</t>
  </si>
  <si>
    <t>MAT085200</t>
  </si>
  <si>
    <t>Luva de PVC rígido, solda e rosca (SR), de 25mmx1/2"</t>
  </si>
  <si>
    <t>MAT085250</t>
  </si>
  <si>
    <t>Luva de redução de aço galvanizado, diâmetro nominal de 1 1/2"x3/4", para sistema de irrigação</t>
  </si>
  <si>
    <t>MAT085300</t>
  </si>
  <si>
    <t>Luva dupla de PVC rígido, PB, para esgoto predial, diâmetro nominal de Luva dupla de PVC rígido, PB, para esgoto predial, diâmetro nominal de 50mm</t>
  </si>
  <si>
    <t>MAT085350</t>
  </si>
  <si>
    <t>Luva dupla de PVC rígido, PB, para esgoto predial, diâmetro nominal de Luva dupla de PVC rígido, PB, para esgoto predial, diâmetro nominal de 75mm</t>
  </si>
  <si>
    <t>MAT085400</t>
  </si>
  <si>
    <t>Luva metálica 130mm com diâmetro interno de 2"</t>
  </si>
  <si>
    <t>MAT085450</t>
  </si>
  <si>
    <t>Luva simples de PVC rígido, PBA, diâmetro nominal de Luva simples de PVC rígido, PBA, diâmetro nominal de 50mm</t>
  </si>
  <si>
    <t>MAT085500</t>
  </si>
  <si>
    <t>Luva simples de PVC rígido, PBA, diâmetro nominal de Luva simples de PVC rígido, PBA, diâmetro nominal de 75mm</t>
  </si>
  <si>
    <t>MAT085550</t>
  </si>
  <si>
    <t>Luva simples de PVC rígido, PBA, diâmetro nominal de Luva simples de PVC rígido, PBA, diâmetro nominal de 100mm</t>
  </si>
  <si>
    <t>MAT085600</t>
  </si>
  <si>
    <t>Maçaneta em Zamac, cromada, referência 205-Z, La Fonte ou similar</t>
  </si>
  <si>
    <t>MAT085650</t>
  </si>
  <si>
    <t>Maçaneta em latão fundido, acabamento cromado: Maçaneta em latão fundido, acabamento cromado: referência 204, La Fonte ou similar</t>
  </si>
  <si>
    <t>MAT085690</t>
  </si>
  <si>
    <t>Madeira - Assoalho em réguas de madeira aparelhada, seção (2 x 10)cm - grupo VI da Tabela Classificatória de Especificações de Produtos Madeireiros</t>
  </si>
  <si>
    <t>MAT085700</t>
  </si>
  <si>
    <t>Madeira - Assoalho em réguas de madeira aparelhada, seção (20 x 2)cm - grupo VI da Tabela Classificatória de Especificações de Produtos Madeireiros</t>
  </si>
  <si>
    <t>MAT085710</t>
  </si>
  <si>
    <t>Madeira - Assoalho em tacos de madeira aparelhada, dimensões (7 x 21)cm - grupo VI da Tabela Classificatória de Especificações de Produtos Madeireiros</t>
  </si>
  <si>
    <t>MAT085750</t>
  </si>
  <si>
    <t>Madeira em tora de até 06m de comprimento, com diâmetro médio de 12cm - grupo I da Tabela Classificatória de Especificações de Produtos Madeireiros</t>
  </si>
  <si>
    <t>MAT085800</t>
  </si>
  <si>
    <t>Madeira em tora de até 10m de comprimento, com diâmetro médio de 15cm - grupo I da Tabela Classificatória de Especificações de Produtos Madeireiros</t>
  </si>
  <si>
    <t>MAT085850</t>
  </si>
  <si>
    <t>Madeira em tora de até 10m de comprimento, com diâmetro médio de 25cm - grupo I da Tabela Classificatória de Especificações de Produtos Madeireiros</t>
  </si>
  <si>
    <t>MAT085900</t>
  </si>
  <si>
    <t>Madeira em tora, auto clavado, até 10m de comprimento, com diâmetro médio de 15cm - grupo I da Tabela Classificatória de Especificações de Produtos Madeireiros</t>
  </si>
  <si>
    <t>MAT086000</t>
  </si>
  <si>
    <t>Madeira - Sarrafo em madeira aparelhada, de (5 x 2,5)cm - grupo V da Tabela Classificatória de Especificações de Produtos Madeireiros</t>
  </si>
  <si>
    <t>MAT086050</t>
  </si>
  <si>
    <t>Madeira - Aduela em madeira aparelhada, de (13 x 3)cm - grupo V da Tabela Classificatória de Especificações de Produtos Madeireiros</t>
  </si>
  <si>
    <t>MAT086100</t>
  </si>
  <si>
    <t>Madeira - Aduela em madeira aparelhada, seção (14 x 3)cm - grupo V da Tabela Classificatória de Especificações de Produtos Madeireiros</t>
  </si>
  <si>
    <t>MAT086150</t>
  </si>
  <si>
    <t>Madeira - Alizar em madeira aparelhada, seção (5 x 2)cm - grupo V da Tabela Classificatória de Especificações de Produtos Madeireiros</t>
  </si>
  <si>
    <t>MAT086200</t>
  </si>
  <si>
    <t>Madeira - Marco em madeira aparelhada, seção (7 x 3)cm - grupo V da Tabela Classificatória de Especificações de Produtos Madeireiros</t>
  </si>
  <si>
    <t>MAT086300</t>
  </si>
  <si>
    <t>Madeira - Cordão em madeira aparelhada, seção (1 x 1)cm - grupo V da Tabela Classificatória de Especificações de Produtos Madeireiros</t>
  </si>
  <si>
    <t>MAT086350</t>
  </si>
  <si>
    <t>Madeira serrada, seção (5cm x 7,5cm / 2" x 3") - grupos I e II da Tabela Classificatória de Especificações de Produtos Madeireiros</t>
  </si>
  <si>
    <t>MAT086400</t>
  </si>
  <si>
    <t>Madeira aparelhada, espessura de (3,75cm / 1 1/2"), em tábuas para esquadrias - grupo V da Tabela Classificatória de Especificações de Produtos Madeireiros</t>
  </si>
  <si>
    <t>MAT086450</t>
  </si>
  <si>
    <t>Madeira aparelhada, seção (1 x 10)cm, réguas macho / fêmea para forro - grupos III e IV da Tabela Classificatória de Especificações de Produtos Madeireiros</t>
  </si>
  <si>
    <t>MAT086525</t>
  </si>
  <si>
    <t>Madeira aparelhada, seção (35 x 3)cm, com 120cm de comprimento, degrau de madeira - grupo III da Tabela Classificatória de Especificações de Produtos Madeireiros</t>
  </si>
  <si>
    <t>MAT086550</t>
  </si>
  <si>
    <t>Madeira aparelhada, seção (40 x 3)cm - grupo III da Tabela Classificatória de Especificações de Produtos Madeireiros</t>
  </si>
  <si>
    <t>MAT086600</t>
  </si>
  <si>
    <t>Madeira aparelhada, dimensões (300 x 10 x 1)cm - Lambri - grupo III da Tabela Classificatória de Especificações de Produtos Madeireiros</t>
  </si>
  <si>
    <t>MAT086650</t>
  </si>
  <si>
    <t>Madeira aparelhada, seção (2,5cm x 10cm / 1" x 4") - grupo I da Tabela Classificatória de Especificações de Produtos Madeireiros</t>
  </si>
  <si>
    <t>MAT086700</t>
  </si>
  <si>
    <t>Madeira aparelhada, seção (2,5 x 30)cm - grupo I da Tabela Classificatória de Especificações de Produtos Madeireiros</t>
  </si>
  <si>
    <t>MAT086750</t>
  </si>
  <si>
    <t>Madeira aparelhada, seção (7,5cm x 15cm / 3" x 6") - grupo I da Tabela Classificatória de Especificações de Produtos Madeireiros</t>
  </si>
  <si>
    <t>MAT086800</t>
  </si>
  <si>
    <t>Madeira aparelhada, seção (1,5 x 3)cm - grupo I da Tabela Classificatória de Especificações de Produtos Madeireiros</t>
  </si>
  <si>
    <t>MAT086850</t>
  </si>
  <si>
    <t>Madeira aparelhada, seção (1,5 x 5)cm - grupo I da Tabela Classificatória de Especificações de Produtos Madeireiros</t>
  </si>
  <si>
    <t>MAT086950</t>
  </si>
  <si>
    <t>Madeira - Pilar de madeira serrada, seção (15 x 10)cm - grupo I da Tabela Classificatória de Especificações de Produtos Madeireiros</t>
  </si>
  <si>
    <t>MAT087000</t>
  </si>
  <si>
    <t>Madeira - Pranchão de madeira aparelhada, seção (15 x 4,5)cm - grupo I da Tabela Classificatória de Especificações de Produtos Madeireiros</t>
  </si>
  <si>
    <t>MAT087050</t>
  </si>
  <si>
    <t>Madeira - Pilar de madeira serrada, seção (15 x 15)cm - grupo I da Tabela Classificatória de Especificações de Produtos Madeireiros</t>
  </si>
  <si>
    <t>MAT087100</t>
  </si>
  <si>
    <t>Madeira - Sarrafo de madeira serrada, seção (2 x 5)cm - grupo I da Tabela Classificatória de Especificações de Produtos Madeireiros</t>
  </si>
  <si>
    <t>MAT087150</t>
  </si>
  <si>
    <t>Madeira - Pranchão de madeira serrada, seção (7 x 20)cm - grupo I da Tabela Classificatória de Especificações de Produtos Madeireiros</t>
  </si>
  <si>
    <t>MAT087200</t>
  </si>
  <si>
    <t>Madeira serrada, seção (3,75cm x 7,5cm / 1 1/2" x 3") - grupos I e II da Tabela Classificatória de Especificações de Produtos Madeireiros</t>
  </si>
  <si>
    <t>MAT087250</t>
  </si>
  <si>
    <t>Madeira serrada, seção (7,5cm x 7,5cm / 3" x 3") - grupo I da Tabela Classificatória de Especificações de Produtos Madeireiros</t>
  </si>
  <si>
    <t>MAT087300</t>
  </si>
  <si>
    <t>Madeira serrada, seção (7,5cm x 11,25cm / 3" x 4 1/2") - grupo I da Tabela Classificatória de Especificações de Produtos Madeireiros</t>
  </si>
  <si>
    <t>MAT087350</t>
  </si>
  <si>
    <t>Madeira serrada, seção (7,5cm x 22,5cm / 3" x 9") - grupo I da Tabela Classificatória de Especificações de Produtos Madeireiros</t>
  </si>
  <si>
    <t>MAT087400</t>
  </si>
  <si>
    <t>Madeira serrada, seção (7,5cm x 30cm / 3" x 12") - grupo I da Tabela Classificatória de Especificações de Produtos Madeireiros</t>
  </si>
  <si>
    <t>MAT087450</t>
  </si>
  <si>
    <t>MAT087500</t>
  </si>
  <si>
    <t>Madeira serrada, seção (5cm x 20cm / 2" x 8"), pranchão - grupo I da Tabela Classificatória de Especificações de Produtos Madeireiros</t>
  </si>
  <si>
    <t>MAT087550</t>
  </si>
  <si>
    <t>Madeira serrada, seção (1,5 x 4)cm, ripa para telhado - grupo II da Tabela Classificatória de Especificações de Produtos Madeireiros</t>
  </si>
  <si>
    <t>MAT087600</t>
  </si>
  <si>
    <t>Madeira aparelhada, seção (2 x 10)cm - grupo III da Tabela Classificatória de Especificações de Produtos Madeireiros</t>
  </si>
  <si>
    <t>MAT087700</t>
  </si>
  <si>
    <t>Madeira serrada, seção (7,5cm x 15cm / 3" x 6") - grupo I da Tabela Classificatória de Especificações de Produtos Madeireiros</t>
  </si>
  <si>
    <t>MAT087750</t>
  </si>
  <si>
    <t>Madeira aparelhada, com canto boleado, seção (2 x 5)cm, rodapé - grupos III e IV da Tabela Classificatória de Especificações de Produtos Madeireiros</t>
  </si>
  <si>
    <t>MAT087800</t>
  </si>
  <si>
    <t>Madeira aparelhada, com canto boleado, seção (2 x 7)cm, rodapé - grupos III e IV da Tabela Classificatória de Especificações de Produtos Madeireiros</t>
  </si>
  <si>
    <t>MAT087820</t>
  </si>
  <si>
    <t>Madeira aparelhada, com canto boleado, seção (2 x 2)cm, sarrafo - grupos III e IV da Tabela Classificatória de Especificações de Produtos Madeireiros</t>
  </si>
  <si>
    <t>MAT087850</t>
  </si>
  <si>
    <t>Madeira maciça serrada - grupo V da Tabela Classificatória de Especificações de Produtos Madeireiros</t>
  </si>
  <si>
    <t>MAT087900</t>
  </si>
  <si>
    <t>Mancal superior, para porta Blindex ou similar</t>
  </si>
  <si>
    <t>MAT087950</t>
  </si>
  <si>
    <t>Mangueira cristal de PVC, flexível, diâmetro de Mangueira cristal de PVC, flexível, diâmetro de 1/2"</t>
  </si>
  <si>
    <t>MAT088000</t>
  </si>
  <si>
    <t>Mangueira cristal de PVC, flexível, diâmetro de Mangueira cristal de PVC, flexível, diâmetro de 3/4"</t>
  </si>
  <si>
    <t>MAT088050</t>
  </si>
  <si>
    <t>Mangueira cristal de PVC, flexível, diâmetro de Mangueira cristal de PVC, flexível, diâmetro de 1"</t>
  </si>
  <si>
    <t>MAT088100</t>
  </si>
  <si>
    <t>Manilha  para esgoto sanitário, classe B, diâmetro nominal de Manilha para esgoto sanitário, classe B, diâmetro nominal de 100mm</t>
  </si>
  <si>
    <t>MAT088150</t>
  </si>
  <si>
    <t>Manilha  para esgoto sanitário, classe B, diâmetro nominal de Manilha para esgoto sanitário, classe B, diâmetro nominal de 150mm</t>
  </si>
  <si>
    <t>MAT088200</t>
  </si>
  <si>
    <t>Manilha  para esgoto sanitário, classe B, diâmetro nominal de Manilha para esgoto sanitário, classe B, diâmetro nominal de 200mm</t>
  </si>
  <si>
    <t>MAT088250</t>
  </si>
  <si>
    <t>Manilha  para esgoto sanitário, classe B, diâmetro nominal de Manilha para esgoto sanitário, classe B, diâmetro nominal de 250mm</t>
  </si>
  <si>
    <t>MAT088300</t>
  </si>
  <si>
    <t>Manilha  para esgoto sanitário, classe B, diâmetro nominal de Manilha para esgoto sanitário, classe B, diâmetro nominal de 300mm</t>
  </si>
  <si>
    <t>MAT088350</t>
  </si>
  <si>
    <t>Manilha reta em aço forjado de 1/4"</t>
  </si>
  <si>
    <t>MAT088400</t>
  </si>
  <si>
    <t>Manta à base de asfalto plástico puro, sem cargas minerais, com prova de densidade, alma central de Polietileno de alta densidade biorientado e alumínio superior gofrado, com espessura de 3mm</t>
  </si>
  <si>
    <t>MAT088450</t>
  </si>
  <si>
    <t>Manta à base de asfalto plástico puro, sem cargas minerais, com prova de densidade, alma central de Polietileno de alta densidade biorientado e alumínio superior gofrado, com espessura de 4mm</t>
  </si>
  <si>
    <t>MAT088500</t>
  </si>
  <si>
    <t>Manta a base de asfalto plástico puro, sem cargas minerais, com prova de densidade, alma central de Polietileno de alta densidade biorientado, transitable, com proteção mecânica primária de Geotêxtil, (tecido no tecido de Poliester), com espessura de 4mm</t>
  </si>
  <si>
    <t>MAT088600</t>
  </si>
  <si>
    <t>Manta de PVC com espessura de 0,50mm</t>
  </si>
  <si>
    <t>MAT088700</t>
  </si>
  <si>
    <t>Manta em geotêxtil de poliéster, não-tecido, tipo Manta em geotêxtil de poliéster, não-tecido, tipo OP-20, Bidim ou similar</t>
  </si>
  <si>
    <t>MAT088750</t>
  </si>
  <si>
    <t>Manta em geotêxtil de poliéster, não-tecido, tipo Manta em geotêxtil de poliéster, não-tecido, tipo OP-30, Bidim ou similar</t>
  </si>
  <si>
    <t>MAT088800</t>
  </si>
  <si>
    <t>Manta em geotêxtil de poliéster, não-tecido, tipo Manta em geotêxtil de poliéster, não-tecido, tipo OP-40, Bidim ou similar</t>
  </si>
  <si>
    <t>MAT088850</t>
  </si>
  <si>
    <t>Manta em geotêxtil de poliéster, não-tecido, tipo Manta em geotêxtil de poliéster, não-tecido, tipo OP-60, Bidim ou similar</t>
  </si>
  <si>
    <t>MAT088900</t>
  </si>
  <si>
    <t>Manta em geotêxtil de poliéster, não-tecido, tipo Manta em geotêxtil de poliéster, não-tecido, tipo VP-75, Bidim ou similar</t>
  </si>
  <si>
    <t>MAT088950</t>
  </si>
  <si>
    <t>Manta em polipropileno, geotêxtil Tecido 4004, com largura de 4,40m</t>
  </si>
  <si>
    <t>MAT089000</t>
  </si>
  <si>
    <t>Manta Flex 4mm, medindo (1,10x10)m</t>
  </si>
  <si>
    <t>MAT089050</t>
  </si>
  <si>
    <t>Manta pré-fabricada de borracha, anti-derrapante, com poliuretano especial MDI, espessura de 10mm, Regupol PD 6510, Recoma ou similar</t>
  </si>
  <si>
    <t>MAT089100</t>
  </si>
  <si>
    <t>Manta pré-fabricada com partículas selecionadas de borracha, aglutinadas com poliuretano especial MDI, submetida a 40t de compressão e laminada com espessura constante e densidade controlada de 760Kg/m3, modelo Regupol 7608 da Recoma ou similar. Material</t>
  </si>
  <si>
    <t>MAT089150</t>
  </si>
  <si>
    <t>Manta pré-fabricada composta de partículas selecionadas de borracha SBR e grãos de espuma de poliuretano, aglutinadas com adesivo especial de poliuretano MDI bi-componente, submetida a 40t de compressão e laminadas com espessura constante de 8mm e densidade controlada, modelo Regupol 5410 Flat da Recoma ou similar. Material</t>
  </si>
  <si>
    <t>MAT089200</t>
  </si>
  <si>
    <t>Mantopim ou similar, com 1m</t>
  </si>
  <si>
    <t>MAT089250</t>
  </si>
  <si>
    <t>Mão francesa plana de (6,3x32x610)mm</t>
  </si>
  <si>
    <t>MAT089301</t>
  </si>
  <si>
    <t>Marco topográfico de concreto simples, de (10x10x50)cm - equivalente ao elementar MAT036750</t>
  </si>
  <si>
    <t>MAT089350</t>
  </si>
  <si>
    <t>Mármore - Placa de mármore, branco Cintilante, com espessura de 3cm</t>
  </si>
  <si>
    <t>MAT089400</t>
  </si>
  <si>
    <t>Mármore - Placa de mármore branco Nacional, espessura de 2cm</t>
  </si>
  <si>
    <t>MAT089450</t>
  </si>
  <si>
    <t>Mármore - Placa de mármore branco Nacional, espessura de 3cm</t>
  </si>
  <si>
    <t>MAT089500</t>
  </si>
  <si>
    <t>Mármore - Pó de mármore</t>
  </si>
  <si>
    <t>MAT089550</t>
  </si>
  <si>
    <t>Massa de vedação para cimento amianto</t>
  </si>
  <si>
    <t>MAT089600</t>
  </si>
  <si>
    <t>Massa epóxi endurecedora para vedação Durepoxi ou similar</t>
  </si>
  <si>
    <t>MAT089650</t>
  </si>
  <si>
    <t>Massa a óleo nº 8711, Ypiranga ou similar</t>
  </si>
  <si>
    <t>MAT089700</t>
  </si>
  <si>
    <t>Massa acrílica a base de resina acrílica, Sherwin Willians ou similar.</t>
  </si>
  <si>
    <t>bld</t>
  </si>
  <si>
    <t>MAT089750</t>
  </si>
  <si>
    <t>Massa corrida a base de PVA, para interiores, Suvinil-Glasurit ou similar</t>
  </si>
  <si>
    <t>MAT089800</t>
  </si>
  <si>
    <t>Massa Epóxi, bi-componente, composto de solução e endurecedor</t>
  </si>
  <si>
    <t>MAT089850</t>
  </si>
  <si>
    <t>Massa plástica, com catalisador, em embalagem de 1Kg, Temperlack ou similar</t>
  </si>
  <si>
    <t>MAT089900</t>
  </si>
  <si>
    <t>Massa pronta, para revestimento, saco de 50Kg, Qualimassa ou similar</t>
  </si>
  <si>
    <t>MAT090050</t>
  </si>
  <si>
    <t>Meio-Fio em granito, com formato paralelogramo, ângulo de 83°, superfícies sem polimento, chanfro de 1cm na parte superior em uma das faces, medindo: (20x25)cm</t>
  </si>
  <si>
    <t>MAT090100</t>
  </si>
  <si>
    <t>Meio-Fio em granito, tipo reto, apicoado, com altura de 35cm</t>
  </si>
  <si>
    <t>MAT090200</t>
  </si>
  <si>
    <t>Micro-esfera de vidro, tipo Drop-On ou similar</t>
  </si>
  <si>
    <t>MAT090250</t>
  </si>
  <si>
    <t>Micro-esfera de vidro, tipo Pré-Mix ou similar</t>
  </si>
  <si>
    <t>MAT090300</t>
  </si>
  <si>
    <t>Mictório coletivo de aço inoxidável chapa 20/304, de (100x58x30)cm, com crivo de saída cromado</t>
  </si>
  <si>
    <t>MAT090350</t>
  </si>
  <si>
    <t>Mictório com sifão integrado, cor branca</t>
  </si>
  <si>
    <t>MAT090400</t>
  </si>
  <si>
    <t>Mídia DVD-R</t>
  </si>
  <si>
    <t>MAT090500</t>
  </si>
  <si>
    <t>Misturador para box ou banheira, referência B-2116, Fabrimar ou similar</t>
  </si>
  <si>
    <t>MAT090550</t>
  </si>
  <si>
    <t>Misturador para lavatório, acabamento cromado, linha Aquarius, referência C-1875-A, Fabrimar ou similar</t>
  </si>
  <si>
    <t>MAT090560</t>
  </si>
  <si>
    <t>Módulo focal a LED para bloco repetidor de 200mm na cor amarela</t>
  </si>
  <si>
    <t>MAT090563</t>
  </si>
  <si>
    <t>Módulo focal a LED para bloco repetidor de 200mm na cor verde</t>
  </si>
  <si>
    <t>MAT090566</t>
  </si>
  <si>
    <t>Módulo focal a LED para bloco repetidor de 200mm na cor vermelha</t>
  </si>
  <si>
    <t>MAT090569</t>
  </si>
  <si>
    <t>Módulo focal a LED para bloco principal de 300mm na cor amarela</t>
  </si>
  <si>
    <t>MAT090572</t>
  </si>
  <si>
    <t>Módulo focal a LED para bloco principal de 300mm na cor verde</t>
  </si>
  <si>
    <t>MAT090575</t>
  </si>
  <si>
    <t>Módulo focal a LED para bloco principal de 300mm na cor vermelha</t>
  </si>
  <si>
    <t>MAT090578</t>
  </si>
  <si>
    <t>Módulo focal a LED para bloco de pedestre com formato boneco na cor verde</t>
  </si>
  <si>
    <t>MAT090582</t>
  </si>
  <si>
    <t>Módulo focal a LED para bloco de pedestre com formato mão espalmada na cor vermelha</t>
  </si>
  <si>
    <t>MAT090600</t>
  </si>
  <si>
    <t>Moirão de concreto armado de (0,10x2,50)m, para carga horizontal nominal no topo de 80Kgf</t>
  </si>
  <si>
    <t>MAT090650</t>
  </si>
  <si>
    <t>Mola aérea automática</t>
  </si>
  <si>
    <t>MAT090700</t>
  </si>
  <si>
    <t>Mola hidráulica de piso, referência BTS-75, Dorma ou similar</t>
  </si>
  <si>
    <t>MAT090750</t>
  </si>
  <si>
    <t>Molde de grafite semi-permanente, usinado, referência Molde de grafite semi-permanente, usinado, referência GRB.16.W3, Erico ou similar</t>
  </si>
  <si>
    <t>MAT090800</t>
  </si>
  <si>
    <t>Molde de grafite semi-permanente, usinado, referência Molde de grafite semi-permanente, usinado, referência GTB.16.Y.1, Erico ou similar</t>
  </si>
  <si>
    <t>MAT090850</t>
  </si>
  <si>
    <t>Molde de grafite semi-permanente, usinado, referência Molde de grafite semi-permanente, usinado, referência HBA.16.W3, Erico ou similar</t>
  </si>
  <si>
    <t>MAT090900</t>
  </si>
  <si>
    <t>Molde de grafite semi-permanente, usinado, referência Molde de grafite semi-permanente, usinado, referência VBC.W3, Erico ou similar</t>
  </si>
  <si>
    <t>MAT090950</t>
  </si>
  <si>
    <t>Molde de grafite semi-permanente, usinado, referência Molde de grafite semi-permanente, usinado, referência XXB.W3.W3, Erico ou similar</t>
  </si>
  <si>
    <t>MAT091000</t>
  </si>
  <si>
    <t>Montagem de maciço, inclusive carga, descarga e transporte de escamas, a partir do canteiro de fabricação e colocação com auxílio de Munck</t>
  </si>
  <si>
    <t>MAT091050</t>
  </si>
  <si>
    <t>Montagem de porta PRX-Aurea ou similar</t>
  </si>
  <si>
    <t>MAT091150</t>
  </si>
  <si>
    <t>Mufla terminal, externa, para cabo de 50mm2</t>
  </si>
  <si>
    <t>MAT091200</t>
  </si>
  <si>
    <t>Neoprene para placas de apoio, fretado</t>
  </si>
  <si>
    <t>MAT091250</t>
  </si>
  <si>
    <t>Niple de PVC rígido, roscável, diâmetro nominal de Niple de PVC rígido, roscável, diâmetro nominal de 1/2"</t>
  </si>
  <si>
    <t>MAT091300</t>
  </si>
  <si>
    <t>Niple de PVC rígido, roscável, diâmetro nominal de Niple de PVC rígido, roscável, diâmetro nominal de 1"</t>
  </si>
  <si>
    <t>MAT091350</t>
  </si>
  <si>
    <t>Niple de PVC rígido, roscável, diâmetro nominal de Niple de PVC rígido, roscável, diâmetro nominal de 1 1/2"</t>
  </si>
  <si>
    <t>MAT091400</t>
  </si>
  <si>
    <t>Niple duplo de aço galvanizado, diâmetro nominal de Niple duplo de aço galvanizado, diâmetro nominal de 3/4"</t>
  </si>
  <si>
    <t>MAT091450</t>
  </si>
  <si>
    <t>Niple duplo de aço galvanizado, diâmetro nominal de Niple duplo de aço galvanizado, diâmetro nominal de 3"</t>
  </si>
  <si>
    <t>MAT091500</t>
  </si>
  <si>
    <t>Niple de PVC rígido, roscável, diâmetro nominal de Niple de PVC rígido, roscável, diâmetro nominal de 3/4"</t>
  </si>
  <si>
    <t>MAT091550</t>
  </si>
  <si>
    <t>Niple de PVC rígido, roscável, diâmetro nominal de Niple de PVC rígido, roscável, diâmetro nominal de 2"</t>
  </si>
  <si>
    <t>MAT091575</t>
  </si>
  <si>
    <t>Núcleo simples, para luminária LDRJ-11, em aço de baixo teor de carbono SAE-1010/2020 galvanizado a fusão, interna e externamente por imersão única em banho de zinco, conforme NBR-7398 e 7400 da ABNT, especificações EM-RIOLUZ-40, desenho A4-1990-PD</t>
  </si>
  <si>
    <t>MAT091600</t>
  </si>
  <si>
    <t>Oxigênio, em garrafas de 9,3m3</t>
  </si>
  <si>
    <t>MAT091650</t>
  </si>
  <si>
    <t>Painel para uso em divisórias ou biombos radiológicos, inclusive mão-de-obra de instalação, perfís, portas e elementos de fixação, blindado com chumbo de Painel para uso em divisórias ou biombos radiológicos, inclusive mão-de-obra de instalação, perfís, portas e elementos de fixação, blindado com chumbo de 1mm</t>
  </si>
  <si>
    <t>MAT091700</t>
  </si>
  <si>
    <t>Painel para uso em divisórias ou biombos radiológicos, inclusive mão-de-obra de instalação, perfís, portas e elementos de fixação, blindado com chumbo de Painel para uso em divisórias ou biombos radiológicos, inclusive mão-de-obra de instalação, perfís, portas e elementos de fixação, blindado com chumbo de 1,50mm</t>
  </si>
  <si>
    <t>MAT091750</t>
  </si>
  <si>
    <t>Painel de comando, com controle automático, para supervisionar grupo gerador com potência de 145Kva, tensão de 220/127V, 60Hz, fator de potência de 0,8 (indutivo), modelo Uscagen, Maquigeral ou similar</t>
  </si>
  <si>
    <t>MAT091800</t>
  </si>
  <si>
    <t>Painel de Concreto Celular Autoclavado, para vedação, de (3,00x0,50x0,10)m, densidade de 725kg/m², resistência a ruptura de 45kgf/m², armadura CA60-B eletrosoldado, Sical ou similar</t>
  </si>
  <si>
    <t>MAT091850</t>
  </si>
  <si>
    <t>Painel fixo em alumínio anodizado, medindo (60x195)cm, tipo veneziana, com espessura mínima de camada anódica de 20 micras na cor preta, em perfís extrudados Série especial, todas as ferragens e gaxetas de primeira qualidade</t>
  </si>
  <si>
    <t>MAT091890</t>
  </si>
  <si>
    <t>Painel de mensagens variáveis móvel, com configuração de 48 colunas por 24 linhas, rebocável com alimentação por painel solar, serviço de comunicação GRPS, sistema e equipamento para gerenciamento remoto de mensagens</t>
  </si>
  <si>
    <t>MAT091900</t>
  </si>
  <si>
    <t>Painel, revestido em fibrocimento, na cor natural, miolo maciço, elevação FW1 (painel cego), medindo: Painel, revestido em fibrocimento, na cor natural, miolo maciço, elevação FW1 (painel cego), medindo: (2100x1200x40)mm, Wall ou similar</t>
  </si>
  <si>
    <t>MAT091950</t>
  </si>
  <si>
    <t>Painel, revestido em fibrocimento, na cor natural, miolo maciço, elevação FW1 (painel cego), medindo: Painel, revestido em fibrocimento, na cor natural, miolo maciço, elevação FW1 (painel cego), medindo: (2500x1200x40)mm, Wall ou similar</t>
  </si>
  <si>
    <t>MAT092000</t>
  </si>
  <si>
    <t>Pano de polipropileno TNT, gramatura 60 e largura de 1,40m, na cor preta</t>
  </si>
  <si>
    <t>MAT092050</t>
  </si>
  <si>
    <t>Papeleira de louça, (15x15)cm, cor branca</t>
  </si>
  <si>
    <t>MAT092100</t>
  </si>
  <si>
    <t>Papeleira em polietileno, com capacidade para 50l, medindo (75,50x34,50x43,50)cm, Pioneer Plastics ou similar</t>
  </si>
  <si>
    <t>MAT092150</t>
  </si>
  <si>
    <t>Parafina</t>
  </si>
  <si>
    <t>MAT092155</t>
  </si>
  <si>
    <t>Parafuso de aço inoxidável, rosca (3,5 x 32)mm</t>
  </si>
  <si>
    <t>MAT092156</t>
  </si>
  <si>
    <t>Parafuso de aço inoxidável, rosca (4,8 x 32)mm</t>
  </si>
  <si>
    <t>MAT092157</t>
  </si>
  <si>
    <t>Parafuso de aço inoxidável, cabeça francesa 1/4" x 5"</t>
  </si>
  <si>
    <t>MAT092200</t>
  </si>
  <si>
    <t>Parafuso cabeça chata de ferro zincado, medindo: (4,20x40)mm</t>
  </si>
  <si>
    <t>MAT092250</t>
  </si>
  <si>
    <t>Parafuso de aço carbono, cabeça sextavada, rosca de máquina, medindo: (1/2"x1 1/2")</t>
  </si>
  <si>
    <t>MAT092300</t>
  </si>
  <si>
    <t>Parafuso de aço carbono, cabeça sextavada, medindo: Parafuso de aço carbono, cabeça sextavada, medindo: (5/16"x2")</t>
  </si>
  <si>
    <t>MAT092350</t>
  </si>
  <si>
    <t>Parafuso de aço carbono, cabeça sextavada, medindo: Parafuso de aço carbono, cabeça sextavada, medindo: (3/8"x1")</t>
  </si>
  <si>
    <t>MAT092400</t>
  </si>
  <si>
    <t>Parafuso de aço carbono, cabeça sextavada, medindo: Parafuso de aço carbono, cabeça sextavada, medindo: (3/8"x1 1/2")</t>
  </si>
  <si>
    <t>MAT092450</t>
  </si>
  <si>
    <t>Parafuso de aço carbono, cabeça sextavada, medindo: Parafuso de aço carbono, cabeça sextavada, medindo: (3/8"x2")</t>
  </si>
  <si>
    <t>MAT092500</t>
  </si>
  <si>
    <t>Parafuso de aço carbono, cabeça sextavada, medindo: Parafuso de aço carbono, cabeça sextavada, medindo: (1/2"x2")</t>
  </si>
  <si>
    <t>MAT092550</t>
  </si>
  <si>
    <t>Parafuso de aço galvanizado, cabeça sextavada, medindo: Parafuso de aço galvanizado, cabeça sextavada, medindo: (1/4"x2")</t>
  </si>
  <si>
    <t>MAT092600</t>
  </si>
  <si>
    <t>Parafuso de aço galvanizado, cabeça sextavada, medindo: Parafuso de aço galvanizado, cabeça sextavada, medindo: (5/8"x1 1/2")</t>
  </si>
  <si>
    <t>MAT092650</t>
  </si>
  <si>
    <t>Parafuso de aço galvanizado, cabeça sextavada, medindo: Parafuso de aço galvanizado, cabeça sextavada, medindo: (5/8"x2")</t>
  </si>
  <si>
    <t>MAT092700</t>
  </si>
  <si>
    <t>Parafuso em latão fundido, torneado, de 60mm, referência 462-C, Maffei ou similar</t>
  </si>
  <si>
    <t>MAT092750</t>
  </si>
  <si>
    <t>Parafuso de aço galvanizado com porca, para tubo de ferro fundido flangeado, medindo: Parafuso de aço galvanizado com porca, para tubo de ferro fundido flangeado, medindo: (16x80)mm</t>
  </si>
  <si>
    <t>MAT092800</t>
  </si>
  <si>
    <t>Parafuso de aço galvanizado com porca, para tubo de ferro fundido flangeado, medindo: Parafuso de aco galvanizado com porca, para tubo de ferro fundido flangeado, medindo: (20x90)mm</t>
  </si>
  <si>
    <t>MAT092850</t>
  </si>
  <si>
    <t>Parafuso de aço galvanizado com porca, para tubo de ferro fundido flangeado, medindo: Parafuso de aço galvanizado com porca, para tubo de ferro fundido flangeado, medindo: (24x100)mm</t>
  </si>
  <si>
    <t>MAT092900</t>
  </si>
  <si>
    <t>Parafuso de aço galvanizado, cabeça redonda, rosca soberba, medindo: (1/4"x2")</t>
  </si>
  <si>
    <t>MAT092950</t>
  </si>
  <si>
    <t>Parafuso de aço, sistema Traxx, auto-perfurante, cabeça sextavada, acabamento superficial "climaseal", medindo (12 x 14), de 1", com arruela de vedação em neoprene</t>
  </si>
  <si>
    <t>MAT093000</t>
  </si>
  <si>
    <t>Parafuso de ferro galvanizado a fogo, rosca soberba, medindo: Parafuso de ferro galvanizado a fogo, rosca soberba, medindo: (8x110)mm, para fixação de telhas</t>
  </si>
  <si>
    <t>MAT093050</t>
  </si>
  <si>
    <t>Parafuso de ferro galvanizado a fogo, rosca soberba, medindo: Parafuso de ferro galvanizado a fogo, rosca soberba, medindo: (8x150)mm, para fixação de telhas</t>
  </si>
  <si>
    <t>MAT093100</t>
  </si>
  <si>
    <t>Parafuso de ferro galvanizado a fogo, rosca soberba, medindo: Parafuso de ferro galvanizado a fogo, rosca soberba, medindo: (8x165)mm, para fixação de telhas</t>
  </si>
  <si>
    <t>MAT093150</t>
  </si>
  <si>
    <t>Parafuso de ferro galvanizado a fogo, rosca soberba, medindo: Parafuso de ferro galvanizado a fogo, rosca soberba, medindo: (8x230)mm, para fixação de telhas</t>
  </si>
  <si>
    <t>MAT093200</t>
  </si>
  <si>
    <t>Parafuso de ferro galvanizado a fogo, rosca soberba, medindo: Parafuso de ferro galvanizado a fogo, rosca soberba, medindo: (8x250)mm, para fixação de telhas</t>
  </si>
  <si>
    <t>MAT093250</t>
  </si>
  <si>
    <t>Parafuso de ferro, rosca soberba, medindo: Parafuso de ferro, rosca soberba, medindo: (3,2x20)mm</t>
  </si>
  <si>
    <t>MAT093300</t>
  </si>
  <si>
    <t>Parafuso de ferro, rosca soberba, medindo: Parafuso de ferro, rosca soberba, medindo: (3,8x30)mm</t>
  </si>
  <si>
    <t>MAT093350</t>
  </si>
  <si>
    <t>Parafuso de ferro, rosca soberba, medindo: Parafuso de ferro, rosca soberba, medindo: (4,8x40)mm</t>
  </si>
  <si>
    <t>MAT093400</t>
  </si>
  <si>
    <t>Parafuso de ferro, rosca soberba, medindo: Parafuso de ferro, rosca soberba, medindo: (4,8x65)mm</t>
  </si>
  <si>
    <t>MAT093450</t>
  </si>
  <si>
    <t>Parafuso de ferro, rosca soberba, medindo: Parafuso de ferro, rosca soberba, medindo: (5,5x50)mm</t>
  </si>
  <si>
    <t>MAT093500</t>
  </si>
  <si>
    <t>Parafuso de latão, rosca soberba, cabeça chata, nº 12, medindo: (2 1/2"x5,5mm)</t>
  </si>
  <si>
    <t>MAT093550</t>
  </si>
  <si>
    <t>Parafuso em aço carbono 1020, sextavado, rosca parcial, M8x40</t>
  </si>
  <si>
    <t>MAT093600</t>
  </si>
  <si>
    <t>Parafuso espaçador de aço 1020, medindo: (16x500)mm</t>
  </si>
  <si>
    <t>MAT093650</t>
  </si>
  <si>
    <t>Parafuso francês de ferro galvanizado, com porca, medindo: Parafuso francês de ferro galvanizado, com porca, medindo: (5/16"x2")</t>
  </si>
  <si>
    <t>MAT093700</t>
  </si>
  <si>
    <t>Parafuso francês de ferro galvanizado, com porca, medindo: Parafuso francês de ferro galvanizado, com porca, medindo: (1/4"x2")</t>
  </si>
  <si>
    <t>MAT093750</t>
  </si>
  <si>
    <t>Parafuso francês de ferro galvanizado, com porca, medindo: Parafuso francês de ferro galvanizado, com porca, medindo: (3/8"x8")</t>
  </si>
  <si>
    <t>MAT093850</t>
  </si>
  <si>
    <t>Parafuso francês de ferro galvanizado, com porca, medindo: Parafuso francês de ferro galvanizado, com porca, medindo: (5/8"x2 1/2")</t>
  </si>
  <si>
    <t>MAT093900</t>
  </si>
  <si>
    <t>Parafuso francês de ferro galvanizado, com porca, medindo: Parafuso francês de ferro galvanizado, com porca, medindo: (5/8"x6")</t>
  </si>
  <si>
    <t>MAT093950</t>
  </si>
  <si>
    <t>Parafuso para flange, medindo: (5/8"x3 1/2")</t>
  </si>
  <si>
    <t>MAT094000</t>
  </si>
  <si>
    <t>Parafuso para madeira, medindo: (5/16"x2")</t>
  </si>
  <si>
    <t>MAT094050</t>
  </si>
  <si>
    <t>Paralelepípedo, sendo 40un/m2</t>
  </si>
  <si>
    <t>MAT094100</t>
  </si>
  <si>
    <t>Paraloid TB 148 S</t>
  </si>
  <si>
    <t>MAT094150</t>
  </si>
  <si>
    <t>Pára-raio de distribuição em óxido de zinco polimérico, tipo válvula, classe 10Ka, potência de 15Kv, padrão LIGHT, modelo PBP da Balestro ou similar</t>
  </si>
  <si>
    <t>MAT094200</t>
  </si>
  <si>
    <t>Parede de gesso acartonado, constituído por 2 painéis de 12,5mm, estruturas simples em perfilados metálicos de 75mm, altura máxima de 3,50m, espessura de 100mm, Lafarge-Gupsum ou similar</t>
  </si>
  <si>
    <t>MAT094300</t>
  </si>
  <si>
    <t>Pasta lubrificante com 5Kg</t>
  </si>
  <si>
    <t>MAT094350</t>
  </si>
  <si>
    <t>Pastilha cerâmica, medindo: (7,50x7,50)cm, linha Prisma, Portobello ou similar</t>
  </si>
  <si>
    <t>MAT094400</t>
  </si>
  <si>
    <t>Pastilha de porcelana, esmaltada, medindo: (4x4)cm, linha Clássica, referência JC-1810, Jatobá ou similar</t>
  </si>
  <si>
    <t>MAT094450</t>
  </si>
  <si>
    <t>Pastilha de porcelana, esmaltada, medindo: (5x5)cm, linha Verde Real, NGK ou similar</t>
  </si>
  <si>
    <t>MAT094500</t>
  </si>
  <si>
    <t>Pastilha de porcelana, semi-brilhante, medindo: (4x4)cm, linha Artesanal, referência JR-3204, Jatobá ou similar</t>
  </si>
  <si>
    <t>MAT094550</t>
  </si>
  <si>
    <t>Pastilha fosca, medindo: (2,50x2,50)cm</t>
  </si>
  <si>
    <t>MAT094600</t>
  </si>
  <si>
    <t>Pastilha mosaico de vidro, medindo: (2x2)cm, cor azul escuro, referência O-42, Murvi ou similar</t>
  </si>
  <si>
    <t>MAT094650</t>
  </si>
  <si>
    <t>Pastilha de vidro, medindo: (2x2)cm, na cor azul, verde ou marrom, Vitro Colori ou similar</t>
  </si>
  <si>
    <t>MAT094700</t>
  </si>
  <si>
    <t>Pastilha de vidro, medindo: (2x2)cm, na cor vermelho, laranja ou amarelo, Vitro Colori ou similar</t>
  </si>
  <si>
    <t>MAT094750</t>
  </si>
  <si>
    <t>Pastilha de vidro, medindo: (3x3)cm, na cor verde, preta ou branco, Vitro Colori ou similar</t>
  </si>
  <si>
    <t>MAT094800</t>
  </si>
  <si>
    <t>Pastilha de vidro, medindo: (5x5)cm, na cor azul ou branco, Vitro Colori ou similar</t>
  </si>
  <si>
    <t>MAT094900</t>
  </si>
  <si>
    <t>Pé de galinha para fixação de luminária ou plafonier</t>
  </si>
  <si>
    <t>MAT094950</t>
  </si>
  <si>
    <t>Pedestal em concreto armado, para armário de distribuição, modelo ARD-AL 10/14, padrão TELERJ</t>
  </si>
  <si>
    <t>MAT095000</t>
  </si>
  <si>
    <t>Pedestal tubular com bandeja para controladores de tráfego tipo TESC, Dataprom ou similar</t>
  </si>
  <si>
    <t>MAT095050</t>
  </si>
  <si>
    <t>Pedra de alvenaria de uma face</t>
  </si>
  <si>
    <t>MAT095100</t>
  </si>
  <si>
    <t>Pedra de enrocamento</t>
  </si>
  <si>
    <t>MAT095150</t>
  </si>
  <si>
    <t>Pedra de mão</t>
  </si>
  <si>
    <t>MAT095200</t>
  </si>
  <si>
    <t>Pedra portuguesa</t>
  </si>
  <si>
    <t>MAT095250</t>
  </si>
  <si>
    <t>Pedra São Thomé, serrada em dimensões quadradas, com espessura de 2cm</t>
  </si>
  <si>
    <t>MAT095260</t>
  </si>
  <si>
    <t>Película de segurança e controle solar, 15% de transmissão luminosa, 60% de reflexão de luz visível, 12% de transmissão de energia solar, 55% de reflexão de energia solar, 33% de absoção de energia solar, 5% de transmissão de raios ultra violeta e 70% de energia total refletida, colocado</t>
  </si>
  <si>
    <t>MAT095300</t>
  </si>
  <si>
    <t>Película protetora, anti pichação, medindo: (1,22x45,70)m, Série 1150, para placas de sinalização, 3M ou similar</t>
  </si>
  <si>
    <t>MAT095350</t>
  </si>
  <si>
    <t>Películas refletivas com esferas encapsuladas, tipo II da NBR14644 (alta intensidade), rolo de (610mmx20m)</t>
  </si>
  <si>
    <t>MAT095400</t>
  </si>
  <si>
    <t>Películas refletivas com esferas inclusas, tipo I-A da NBR14644 (grau técnico), rolo de (610mmx20m)</t>
  </si>
  <si>
    <t>MAT095403</t>
  </si>
  <si>
    <t>Perfil 50x20mm em madeira plástica em PEAD 100% reciclável para as transversais tipo granzepe</t>
  </si>
  <si>
    <t>MAT095406</t>
  </si>
  <si>
    <t>Perfil 100x30mm em mdeira plástica em PEAD 100% reciclável para forração com goivete para aplicação dos espaçadores</t>
  </si>
  <si>
    <t>MAT095415</t>
  </si>
  <si>
    <t>Perfil para estrutura e fixação de forro de PVC - equivalente ao elementar MAT095800</t>
  </si>
  <si>
    <t>MAT095420</t>
  </si>
  <si>
    <t>Perfil guia de chapa zincada para painel wall - equivalente ao elementar MAT095800</t>
  </si>
  <si>
    <t>MAT095440</t>
  </si>
  <si>
    <t>Perfil tipo "H" para montante de painel wall - equivalente ao elementar MAT095800</t>
  </si>
  <si>
    <t>MAT095450</t>
  </si>
  <si>
    <t>Perfil "H" de aço carbono, padrão americano, de (6"x6")</t>
  </si>
  <si>
    <t>MAT095500</t>
  </si>
  <si>
    <t>Perfil "I" de aço carbono, 1ª alma, de (10"x4 5/8")</t>
  </si>
  <si>
    <t>MAT095550</t>
  </si>
  <si>
    <t>Perfil "I" de aço carbono, padrão americano, de (8"x4")</t>
  </si>
  <si>
    <t>MAT095600</t>
  </si>
  <si>
    <t>Perfil de alumínio: Perfil de alumínio: anodizado, série 42</t>
  </si>
  <si>
    <t>MAT095650</t>
  </si>
  <si>
    <t>Perfil de alumínio: Perfil de alumínio: natural, tipo L, com abas iguais, de (1 1/2"x1/8")</t>
  </si>
  <si>
    <t>MAT095700</t>
  </si>
  <si>
    <t>Perfil de alumínio: Perfil de alumínio: sólido, série 25</t>
  </si>
  <si>
    <t>MAT095750</t>
  </si>
  <si>
    <t>Perfil de arremate para rodapé, Fademac ou similar</t>
  </si>
  <si>
    <t>MAT095800</t>
  </si>
  <si>
    <t>Perfil retangular de tubo industrial galvanizado, (50x30x2)mm, chapa 14 tipo Metalon</t>
  </si>
  <si>
    <t>MAT095900</t>
  </si>
  <si>
    <t>Persiana horizontal de alumínio, lâminas micro 25 (2,5cm), medindo: Persiana horizontal de alumínio, lâminas micro 25 (2,5cm), medindo: (1,25x1,85)m, colocada</t>
  </si>
  <si>
    <t>MAT096020</t>
  </si>
  <si>
    <t>Persiana horizontal metálica 16mm, na cor branca, sem bando, com trilhos e demais materiais necessários para fixação. Fornecimento e colocação</t>
  </si>
  <si>
    <t>MAT096050</t>
  </si>
  <si>
    <t>Persiana vertical de tecido comum, colocada</t>
  </si>
  <si>
    <t>MAT096070</t>
  </si>
  <si>
    <t>Persiana vertical em PVC, na cor branca, sem bando, com trilhos e demais materiais necessários para fixação. Fornecimento e colocação</t>
  </si>
  <si>
    <t>MAT096100</t>
  </si>
  <si>
    <t>Pigtail; mangueira de borracha flexível reforçada, com diâmetro de 1/2", revestida de nylon, roscas em latão, de 1m</t>
  </si>
  <si>
    <t>MAT096150</t>
  </si>
  <si>
    <t>Pingadeira 49 de PVC</t>
  </si>
  <si>
    <t>MAT096200</t>
  </si>
  <si>
    <t>Pinha de ferro fundido, de 34cm</t>
  </si>
  <si>
    <t>MAT096350</t>
  </si>
  <si>
    <t>Peça de madeira serrada, seção (7,5cm x 15cm / 3" x 6") - grupo II da Tabela Classificatória de Especificações de Produtos Madeireiros</t>
  </si>
  <si>
    <t>MAT096450</t>
  </si>
  <si>
    <t>Peça de madeira serrada, seção (2,5cm x 5cm / 1" x 2") - grupo II da Tabela Classificatória de Especificações de Produtos Madeireiros</t>
  </si>
  <si>
    <t>MAT096500</t>
  </si>
  <si>
    <t>Peça de madeira serrada, seção (2,5cm x 22,5cm / 1" x 9") - grupo II da Tabela Classificatória de Especificações de Produtos Madeireiros</t>
  </si>
  <si>
    <t>MAT096550</t>
  </si>
  <si>
    <t>MAT096600</t>
  </si>
  <si>
    <t>Peça de madeira serrada, seção (2,5cm x 30cm / 1" x 12") - grupo II da Tabela Classificatória de Especificações de Produtos Madeireiros</t>
  </si>
  <si>
    <t>MAT096650</t>
  </si>
  <si>
    <t>MAT096700</t>
  </si>
  <si>
    <t>MAT096800</t>
  </si>
  <si>
    <t>Peça de madeira serrada, seção (7,5cm x 7,5cm / 3" x 3") - grupo II da Tabela Classificatória de Especificações de Produtos Madeireiros</t>
  </si>
  <si>
    <t>MAT096850</t>
  </si>
  <si>
    <t>Peça de madeira serrada, seção (2,5cm x 10cm / 1" x 4") - grupo II da Tabela Classificatória de Especificações de Produtos Madeireiros</t>
  </si>
  <si>
    <t>MAT096900</t>
  </si>
  <si>
    <t>Peça de madeira serrada, seção (5,0cm x 5,0cm / 2" x 2") - grupo II da Tabela Classificatória de Especificações de Produtos Madereiros</t>
  </si>
  <si>
    <t>MAT096950</t>
  </si>
  <si>
    <t>Pino de aço cravado, com furos, 1/4" - (3x30)mm</t>
  </si>
  <si>
    <t>MAT097000</t>
  </si>
  <si>
    <t>Pino de ferro para cruzeta de madeira, com rosca de chumbo de 1", porca e arruela quadrada, conforme ABNT/NBR 5032, medindo: (290x150x16)mm</t>
  </si>
  <si>
    <t>MAT097050</t>
  </si>
  <si>
    <t>Pino galvanizado, com rosca externa medindo: (30x20)mm, de 1/4"</t>
  </si>
  <si>
    <t>MAT097100</t>
  </si>
  <si>
    <t>Piso alerta, em placas marmorizadas, vibro-prensadas, acabamento rústico, na cor cinza, medindo: (40x40x3,50)cm, Tecnogran ou similar</t>
  </si>
  <si>
    <t>MAT097150</t>
  </si>
  <si>
    <t>Piso alerta, em placas marmorizadas, vibro-prensadas, acabamento rústico, na cor vermelha, medindo: (40x40x3,50)cm, Tecnogran ou similar</t>
  </si>
  <si>
    <t>MAT097200</t>
  </si>
  <si>
    <t>Piso cerâmico, aparente, antiderrapante, medindo: (11x22)cm, com 1,5cm de espessura, código 1122/LV, Brastec ou similar</t>
  </si>
  <si>
    <t>MAT097250</t>
  </si>
  <si>
    <t>Piso cerâmico, cor branca, medindo: (20x20)cm</t>
  </si>
  <si>
    <t>MAT097300</t>
  </si>
  <si>
    <t>Piso de borracha antiderrapante, superfície Grão de Arroz, de 3mm, cor Negro, Mecur ou similar</t>
  </si>
  <si>
    <t>MAT097350</t>
  </si>
  <si>
    <t>Piso anti-impacto, produzido em manta pré-fabricada composta de partículas de borracha especial SBR e grânulos coloridos de borracha EPDM, aglutinadas com poliuretano especial MDI, submetidas a 40t de compressão e laminadas com espessura constante de 6mm, modelo Regupol Ever-Roll da Recoma ou similar. Material</t>
  </si>
  <si>
    <t>MAT097400</t>
  </si>
  <si>
    <t>Piso de borracha, flexível, superfície pastilhada, com espessura de 3,50mm, referência G.15, ou similar</t>
  </si>
  <si>
    <t>MAT097450</t>
  </si>
  <si>
    <t>Piso de grama sintética européia, fios com comprimento de 28mm, referência FLP PP, Flexigrass ou similar, colocado</t>
  </si>
  <si>
    <t>MAT097550</t>
  </si>
  <si>
    <t>Piso elevado, placas de (60x60)cm, Dimopiso ou similar, com espessura de 40mm, estrudado por suportes telescópicos, com altura de 20cm, revestido em Paviflex, colocado</t>
  </si>
  <si>
    <t>MAT097600</t>
  </si>
  <si>
    <t>Piso em ladrilho hidráulico tratado 25 dados (20x20)cm, na cor cinza</t>
  </si>
  <si>
    <t>MAT097750</t>
  </si>
  <si>
    <t>Piso sintético para atletismo, sem juntas ou emendas, com duas camadas distintas, sendo a camada interior composta de uma manta flexível de grânulos pretos de borracha vulcanizada SBR, aglomerados com resinas de poliuretano e a camada superior composta degranulado fino de borracha EPDM colorido e resinas coloridas de poliuretano, com espessura total de 12mm, tipo Lisotan, Lisonda ou similar</t>
  </si>
  <si>
    <t>MAT097770</t>
  </si>
  <si>
    <t>Piso de sinalização porcelanato, linha ARQTEC, Amarela, Go ou Stop, Eliane ou similar</t>
  </si>
  <si>
    <t>MAT097775</t>
  </si>
  <si>
    <t>Piso de sinalização porcelanato, linha ARQTEC, Azul, Go ou Stop, Eliane ou similar</t>
  </si>
  <si>
    <t>MAT097800</t>
  </si>
  <si>
    <t>Piso vinílico flexível, homogêneo (30x30)cm, espessura de 2mm, Paviflex linha Classic com Flash, Fademac ou similar</t>
  </si>
  <si>
    <t>MAT097850</t>
  </si>
  <si>
    <t>Piso vinílico flexível homogêneo, (30x30)cm, espessura de 2mm, Paviflex linha Dinamic, mesclado, Fademac ou similar</t>
  </si>
  <si>
    <t>MAT097860</t>
  </si>
  <si>
    <t>Piso vinílico semiflexível homogêneo, (60x60)cm, 2mm, Paviflex Sixty Thru, Fademac ou similar</t>
  </si>
  <si>
    <t>MAT097900</t>
  </si>
  <si>
    <t>Piso vinílico flexível homogêneo, (30x30)cm, espessura de 3,2mm, Paviflex linha Chroma, liso, Fademac ou similar</t>
  </si>
  <si>
    <t>MAT097950</t>
  </si>
  <si>
    <t>Piso vinílico flexível, homogêneo (30x30)cm, espessura de 3,2mm, Paviflex linha Intensity com Flash, Fademac ou similar</t>
  </si>
  <si>
    <t>MAT098000</t>
  </si>
  <si>
    <t>Piso vinílico, com espessura de 2mm, sendo: Piso vinílico, com espessura de 2mm, sendo: Paviflex Chroma TPCL, Fademac ou similar</t>
  </si>
  <si>
    <t>MAT098050</t>
  </si>
  <si>
    <t>Piso vinílico flexível heterogêneo, (2x20)m, espessura de 2mm, Absolute linha Totalsafe, pigmentado, Fademac ou similar</t>
  </si>
  <si>
    <t>MAT098100</t>
  </si>
  <si>
    <t>Piso vinílico flexível heterogêneo, (2x20)m, espessura de 2mm, Absolute linha Lino, Fademac ou similar</t>
  </si>
  <si>
    <t>MAT098150</t>
  </si>
  <si>
    <t>Piso vinílico flexível heterogêneo, (2x20)m, espessura de 3mm, Absolute linha Acustic Uni, Fademac ou similar</t>
  </si>
  <si>
    <t>MAT098200</t>
  </si>
  <si>
    <t>Piso vinílico flexível homogêneo, antiestáético, (61x61)cm, espessura de 2mm, Pavifloor linha Elite, Fademac ou similar</t>
  </si>
  <si>
    <t>MAT098225</t>
  </si>
  <si>
    <t>Piso vinílico flexível homogêneo, (2x23)m, 2mm, linha Micra Premium</t>
  </si>
  <si>
    <t>MAT098250</t>
  </si>
  <si>
    <t>Piso vinílico flexível homogêneo, condutivo, (6Ix61)cm, espessura de 2mm, Traffic ELS, Fademac ou similar</t>
  </si>
  <si>
    <t>MAT098300</t>
  </si>
  <si>
    <t>Piso vinílico - Cordão de solda para piso vinílico, linha Absolute, Fademac ou similar</t>
  </si>
  <si>
    <t>MAT098350</t>
  </si>
  <si>
    <t>Piso vinílico - Rodapé de PVC tipo plano, altura de 7,5cm, para piso da linha Paviflex, Fademac ou similar</t>
  </si>
  <si>
    <t>MAT098400</t>
  </si>
  <si>
    <t>Piso vinílico - Rodapé de PVC tipo hospitalar de sobrepor, altura de 7,5cm, para piso da linha Paviflex, Fademac ou similar</t>
  </si>
  <si>
    <t>MAT098450</t>
  </si>
  <si>
    <t>Piso vinílico - Testeira de PVC (50x43)mm, para piso da linha Paviflex, Fademac ou similar</t>
  </si>
  <si>
    <t>MAT098500</t>
  </si>
  <si>
    <t>Pitão metálico, zincado, M4x70 com bucha de nylon (8x40)mm, tipo SB8/3P, Fischer ou similar</t>
  </si>
  <si>
    <t>MAT098550</t>
  </si>
  <si>
    <t>Pivô, para porta Blindex ou similar</t>
  </si>
  <si>
    <t>MAT098600</t>
  </si>
  <si>
    <t>Placa em aço escovado, medindo: (15,5x15)cm, com espessura de 1mm , modelo nº 3, impressão em corrosão a ácido, em baixo relevo, textos em preto 100% e marcas em cores, para identificação de monumentos e árvores notáveis, tipologia Ottawa ou similar</t>
  </si>
  <si>
    <t>MAT098650</t>
  </si>
  <si>
    <t>Placa de acrílico, medindo: (25x8)cm, com espessura de 4mm, para identificação de porta</t>
  </si>
  <si>
    <t>MAT098750</t>
  </si>
  <si>
    <t>Placa de alumínio com impressões de símbolos e letras, pintado em 3 cores, medindo: (16,90x9,90)cm, com espessura de 0,80mm</t>
  </si>
  <si>
    <t>MAT098800</t>
  </si>
  <si>
    <t>Placa de inauguração medindo: Placa de inauguração medindo: (35x50)cm, em bronze</t>
  </si>
  <si>
    <t>MAT098850</t>
  </si>
  <si>
    <t>Placa de cerâmica, antiderrapante, medindo: (11,5x24x1,4)cm, referência 9574, Standard, Gressit ou similar</t>
  </si>
  <si>
    <t>MAT098900</t>
  </si>
  <si>
    <t>Placa de inauguração medindo: Placa de inauguração medindo: (40x60)cm, em duralumínio</t>
  </si>
  <si>
    <t>MAT098920</t>
  </si>
  <si>
    <t>Placa em aço inox escovado, (30 x 20)cm, bitola nº 22 AISI 304, gravação em fotocorrosão, texto preto, com logomarca, para inauguração</t>
  </si>
  <si>
    <t>MAT098925</t>
  </si>
  <si>
    <t>Placa em aço inox escovado, (40 x 30)cm, bitola nº 22 AISI 304, gravação em fotocorrosão, texto preto, com logomarca, para inauguração</t>
  </si>
  <si>
    <t>MAT098940</t>
  </si>
  <si>
    <t>Placa de inauguração medindo: Placa de inauguração medindo: (60x40)cm</t>
  </si>
  <si>
    <t>MAT098950</t>
  </si>
  <si>
    <t>Placa de gesso, pré-moldada, medindo: (60x60)cm</t>
  </si>
  <si>
    <t>MAT099000</t>
  </si>
  <si>
    <t>Placa de isopor, medindo: (0,50x1)m, com espessura de Placa de isopor, medindo: (0,50x1)m, com espessura de 10mm</t>
  </si>
  <si>
    <t>MAT099050</t>
  </si>
  <si>
    <t>Placa de isopor, medindo: (0,50x1)m, com espessura de Placa de isopor, medindo: (0,50x1)m, com espessura de 25mm</t>
  </si>
  <si>
    <t>MAT099100</t>
  </si>
  <si>
    <t>Placa de isopor, medindo: (0,50x1)m, com espessura de Placa de isopor, medindo: (0,50x1)m, com espessura de 30mm</t>
  </si>
  <si>
    <t>MAT099150</t>
  </si>
  <si>
    <t>Placa de numeração de imóveis, medindo: (12x18)cm</t>
  </si>
  <si>
    <t>MAT099200</t>
  </si>
  <si>
    <t>Placa de plástico, cega, para caixas (4"x2")</t>
  </si>
  <si>
    <t>MAT099250</t>
  </si>
  <si>
    <t>Placa de plástico, de uma seção, para caixas (4"x2")</t>
  </si>
  <si>
    <t>MAT099300</t>
  </si>
  <si>
    <t>Placa de plástico, de 2 seções, para caixas (4"x4")</t>
  </si>
  <si>
    <t>MAT099350</t>
  </si>
  <si>
    <t>Placa, fabricada pelo processo SMC, composto de resina poliéster, fibra de vidro e cargas minerais, prensadas a quente em moldes metálicos aquecidos sendo: Placa, fabricada pelo processo SMC, composto de resina poliéster, fibra de vidro e cargas minerais, prensadas a quente em moldes metálicos aquecidos sendo: de regulamentação, com diâmetro de 500mm</t>
  </si>
  <si>
    <t>MAT099450</t>
  </si>
  <si>
    <t>Placa de sinalização escolar, em PS (poliestireno) com 1mm de espessura, cor cinza claro, textos impressos positivos e negativos em silk-screen na cor laranja, nas dimensões de (25x25)cm</t>
  </si>
  <si>
    <t>MAT099500</t>
  </si>
  <si>
    <t>Placa de sinalização escolar, em PS (poliestireno) com 1mm de espessura, cor cinza claro, textos impressos positivos e negativos em silk-screen na cor laranja, nas dimensões de (100x30)cm</t>
  </si>
  <si>
    <t>MAT099950</t>
  </si>
  <si>
    <t>Placa de vedação, para telha tipo canalete 90 ou similar</t>
  </si>
  <si>
    <t>MAT100000</t>
  </si>
  <si>
    <t>Placa de ventilação, para telha tipo canalete 90 ou similar</t>
  </si>
  <si>
    <t>MAT100050</t>
  </si>
  <si>
    <t>Placa indicativa de rota de fuga (saída), em fundo verde com a seta indicadora e palavra saída na cor branca, medindo: (359x213x29)mm, autoluminescente com duração de emissão de luz por período não inferior a 20 anos, modelo SLX-60, Isolite ou similar</t>
  </si>
  <si>
    <t>MAT100100</t>
  </si>
  <si>
    <t>Placa metálica, para ancoragem, medindo: (120x120x20)mm</t>
  </si>
  <si>
    <t>MAT100150</t>
  </si>
  <si>
    <t>Placa metálica, para ancoragem, medindo: (160x160x19)mm</t>
  </si>
  <si>
    <t>MAT100170</t>
  </si>
  <si>
    <t>Placa para mecanismo de 01 posto, Pialplus contendo suporte, para canaleta em PVC tipo evolutiva DLP 80x35mm, fabricação Pial Legrand ou similar</t>
  </si>
  <si>
    <t>MAT100200</t>
  </si>
  <si>
    <t>Plafonier em alumínio repuxado com vidro temperado, para lâmpada de vapor metálico de 70W, sem equipamento, referência C-2208, Projeto ou similar</t>
  </si>
  <si>
    <t>MAT100250</t>
  </si>
  <si>
    <t>Plafonier repuxado de alumínio</t>
  </si>
  <si>
    <t>MAT100300</t>
  </si>
  <si>
    <t>Plafonier tipo drop's com vidro leitoso, 2 alavancas e soquete E-27, referência C-2019/M, Projeto ou similar</t>
  </si>
  <si>
    <t>MAT104100</t>
  </si>
  <si>
    <t>Planta - Grama em placa Batatais: Planta - Grama em placa Batatais: com transporte</t>
  </si>
  <si>
    <t>MAT104150</t>
  </si>
  <si>
    <t>Planta - Grama tipo Stenotaphrum Secundatum, Variação Variegatum</t>
  </si>
  <si>
    <t>MAT104700</t>
  </si>
  <si>
    <t>Plástico Night and Day, translúcido, branco, com largura de 1,45m</t>
  </si>
  <si>
    <t>MAT104750</t>
  </si>
  <si>
    <t>Plastiment VZ ou similar, líquido</t>
  </si>
  <si>
    <t>MAT104800</t>
  </si>
  <si>
    <t>Plug de PVC rígido, para esgoto primário, diâmetro nominal de 100mm</t>
  </si>
  <si>
    <t>MAT104850</t>
  </si>
  <si>
    <t>Plug Linha 6, 3P 20A-125/250V, preto, referência 54341, Pial ou similar</t>
  </si>
  <si>
    <t>MAT104900</t>
  </si>
  <si>
    <t>Pó calcário dolomítico para calagem de solos</t>
  </si>
  <si>
    <t>MAT104950</t>
  </si>
  <si>
    <t>Pó crepe ATB, sobre alvenaria, para revestimento texturizado</t>
  </si>
  <si>
    <t>MAT105000</t>
  </si>
  <si>
    <t>Pó xadrez, vermelho, com embalagem de 25Kg (Óxido de ferro vermelho sintético)</t>
  </si>
  <si>
    <t>MAT105050</t>
  </si>
  <si>
    <t>Pó-de-pedra, com transporte</t>
  </si>
  <si>
    <t>MAT105100</t>
  </si>
  <si>
    <t>Policarbonato alveolar, cor cristal, medindo: (1,05x5,8)m, com espessura de 10mm</t>
  </si>
  <si>
    <t>MAT105150</t>
  </si>
  <si>
    <t>Policarbonato alveolar, cor cristal, medindo: (2,10x5,8)m, com espessura de 10mm</t>
  </si>
  <si>
    <t>MAT105200</t>
  </si>
  <si>
    <t>Policarbonato compacto, cor cristal, medindo: (2,44x1,22)m, com espessura de Policarbonato compacto, cor cristal, medindo: (2,44x1,22)m, com espessura de 4mm</t>
  </si>
  <si>
    <t>MAT105250</t>
  </si>
  <si>
    <t>Policarbonato compacto, cor cristal, medindo: (2,44x1,22)m, com espessura de Policarbonato compacto, cor cristal, medindo: (2,44x1,22)m, com espessura de 6mm</t>
  </si>
  <si>
    <t>MAT105300</t>
  </si>
  <si>
    <t>Policarbonato compacto, cor cristal, medindo: (2,44x1,22)m, com espessura de Policarbonato compacto, cor cristal, medindo: (2,44x1,22)m, com espessura de 8mm</t>
  </si>
  <si>
    <t>MAT105350</t>
  </si>
  <si>
    <t>Policarbonato compacto, cor cristal, medindo: (2,44x1,22)m, com espessura de Policarbonato compacto, cor cristal, medindo: (2,44x1,22)m, com espessura de 10mm</t>
  </si>
  <si>
    <t>MAT105400</t>
  </si>
  <si>
    <t>Ponta de lança de ferro fundido medindo 12cm, diâmetro de 22mm</t>
  </si>
  <si>
    <t>MAT105450</t>
  </si>
  <si>
    <t>Ponta de lança de ferro fundido, medindo: Ponta de lança de ferro fundido, medindo: 14cm, diâmetro de 35mm</t>
  </si>
  <si>
    <t>MAT105500</t>
  </si>
  <si>
    <t>Ponta de lança de ferro fundido, medindo: Ponta de lança de ferro fundido, medindo: 21cm, diâmetro de 33mm</t>
  </si>
  <si>
    <t>MAT105550</t>
  </si>
  <si>
    <t>Ponta de lança de ferro fundido, medindo: Ponta de lança de ferro fundido, medindo: 22cm, diâmetro de 20mm</t>
  </si>
  <si>
    <t>MAT105800</t>
  </si>
  <si>
    <t>Porca sextavada de Porca sextavada de aço, para protensão, de (30x40)mm, com proteção anticorrosiva, Diwidag ou similar</t>
  </si>
  <si>
    <t>MAT105850</t>
  </si>
  <si>
    <t>Porca sextavada de Porca sextavada de ancoragem de aço, GEWI, para protensão, com altura de 50mm</t>
  </si>
  <si>
    <t>MAT105900</t>
  </si>
  <si>
    <t>Porca olhal de aço galvanizado, de 5/8"</t>
  </si>
  <si>
    <t>MAT105950</t>
  </si>
  <si>
    <t>Porca sextavada de Porca sextavada de aço carbono, de (12x1,75)mm</t>
  </si>
  <si>
    <t>MAT106000</t>
  </si>
  <si>
    <t>Porca sextavada de Porca sextavada de aço carbono, de 5/16"</t>
  </si>
  <si>
    <t>MAT106050</t>
  </si>
  <si>
    <t>Porca sextavada de Porca sextavada de aço carbono, de 3/8"</t>
  </si>
  <si>
    <t>MAT106100</t>
  </si>
  <si>
    <t>Porca sextavada de Porca sextavada de aço carbono, de 1 1/2"</t>
  </si>
  <si>
    <t>MAT106150</t>
  </si>
  <si>
    <t>Porca sextavada de Porca sextavada de aço carbono, de 2"</t>
  </si>
  <si>
    <t>MAT106200</t>
  </si>
  <si>
    <t>Porca sextavada de Porca sextavada de aço galvanizado, de 1/4"</t>
  </si>
  <si>
    <t>MAT106250</t>
  </si>
  <si>
    <t>Porca sextavada de Porca sextavada de aço galvanizado, de 5/8"</t>
  </si>
  <si>
    <t>MAT106300</t>
  </si>
  <si>
    <t>Porca sextavada de aço inox, de 1/2"</t>
  </si>
  <si>
    <t>MAT106320</t>
  </si>
  <si>
    <t>50x50cm</t>
  </si>
  <si>
    <t>MAT106325</t>
  </si>
  <si>
    <t>Porcelanato Panna Plus, marca Eliane ou similar, linha Arqtec (Panna ou Platina) No slip 50x50cm</t>
  </si>
  <si>
    <t>MAT106350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</si>
  <si>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(1,60x2,10)m, 56db, Eurolon WLE 32-50, Somax ou similar, colocada</t>
  </si>
  <si>
    <t>MAT106400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</si>
  <si>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(1,80x2,10)m, 46db, Eurolon WLE 32-50, Somax ou similar, colocada</t>
  </si>
  <si>
    <t>MAT106450</t>
  </si>
  <si>
    <t>Porta acústica, hermética, em chapa de aço galvanizado de alta qualidade e enchimento acústico especial, sendo a medida e o modelo respectivamente de: Porta acústica, hermética, em chapa de aço galvanizado de alta qualidade e enchimento acústico especial, sendo a medida e o modelo respectivamente de: (2,00x2,10)m, 56dB, Eurolon WLE 32-50, Somax ou similar, colocada</t>
  </si>
  <si>
    <t>MAT106500</t>
  </si>
  <si>
    <t>Porta caçamba de aço inoxidável, chapa 18/304, lixeira, medindo: (300x300)mm</t>
  </si>
  <si>
    <t>MAT106550</t>
  </si>
  <si>
    <t>Porta cadeado de ferro zincado, de 4 1/2"</t>
  </si>
  <si>
    <t>MAT106650</t>
  </si>
  <si>
    <t>Porta veneziana em madeira aparelhada, medindo: (70 x 210 x 3,5)cm - grupo V da Tabela Classificatória de Especificações de Produtos Madeireiros</t>
  </si>
  <si>
    <t>MAT106750</t>
  </si>
  <si>
    <t>Porta corta-fogo, revestida em chapa de aço, incluindo contra-marco, folha, dobradiças, parafusos e puxadores, medindo: (0,90x2,10x0,045)m</t>
  </si>
  <si>
    <t>MAT106800</t>
  </si>
  <si>
    <t>Porta de abrir, em aço laminado a frio com adição de cobre, com almofada e báscula, abertura direita, sendo a medida de Porta de abrir, em aço laminado a frio com adição de cobre, com almofada e báscula, abertura direita, sendo a medida de (217x87), batente de 8cm, com 1 folha, código 66.51.244-4, modelo PAAB, linha Silenfort, Sasazaki ou similar</t>
  </si>
  <si>
    <t>MAT106850</t>
  </si>
  <si>
    <t>Porta de abrir, em aço laminado a frio com adição de cobre, com almofada, divisão horizontal, abertura direita, sendo a medida de Porta de abrir, em aço laminado a frio com adição de cobre, com almofada, divisão horizontal, abertura direita, sendo a medida de (217x87)xm, batente de 8cm, com 1 folha, código 66.21.204-1, modelo PAAH, linha Silenfort, Sasazaki ou similar</t>
  </si>
  <si>
    <t>MAT106900</t>
  </si>
  <si>
    <t>Porta de abrir, em aço laminado a frio com adição de cobre, com divisão horizontal, sendo a medida de Porta de abrir, em aço laminado a frio com adição de cobre, com divisão horizontal, sendo a medida de (217x140)cm, batente de 8cm, com 2 folhas, código 66.81.526-9, modelo PAH, linha Silenfort, Sasazaki ou similar</t>
  </si>
  <si>
    <t>MAT106950</t>
  </si>
  <si>
    <t>Porta-Balcão de abrir, em aço laminado a frio com adição de cobre, sendo a medida de Porta-Balcão de abrir, em aço laminado a frio com adição de cobre, sendo a medida de (217x120)cm, batente de 14cm, com 4 folhas, código 66.61.001-2, modelo PBAS, Linha Silenfort, Sasazaki ou similar</t>
  </si>
  <si>
    <t>MAT107000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</si>
  <si>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(217x67)cm, batente de 8cm, com 1 folha, código 66.41.239-3, modelo PAV, linha Silenfort, Sasazaki ou similar</t>
  </si>
  <si>
    <t>MAT107050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</si>
  <si>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(217x77)cm, batente de 8cm, com 1 folha, código 66.41.237-7, modelo PAV, linha Silenfort, Sasazaki ou similar</t>
  </si>
  <si>
    <t>MAT107100</t>
  </si>
  <si>
    <t>Porta de abrir, em aço laminado a frio com adição de cobre, veneziana, inclusive fechadura de cilindro e dobradiças, com abertura esquerda, sendo a medida de Porta de abrir, em aço laminado a frio com adição de cobre, veneziana, inclusive fechadura de cilindro e dobradiças, com abertura esquerda, sendo a medida de (217x87x8)cm, batente de 8cm, com 1 folha, código 66.41.235-0, modelo PAV, linha Silenfort, Sasazaki ou similar</t>
  </si>
  <si>
    <t>MAT107150</t>
  </si>
  <si>
    <t>Porta de abrir, em aço laminado a frio com adição de cobre, quadriculada, sendo a medida de Porta de abrir, em aço laminado a frio com adição de cobre, quadriculada, sendo a medida de (217x87)cm, batente de 8cm, com 1 folha, código 66.31.214-3, modelo PAQ, Linha Silenfot, Sasazaki ou similar</t>
  </si>
  <si>
    <t>MAT107200</t>
  </si>
  <si>
    <t>Porta de correr, em aço laminado a frio com adição de cobre, quadriculada, sendo a medida de Porta de correr, em aço laminado a frio com adição de cobre, quadriculada, sendo a medida de (217x200)cm, batente de 12cm, com 4 folhas, código 69.51.200-3, modelo PCQ, linha Silenfort, Sasazaki ou similar</t>
  </si>
  <si>
    <t>MAT107250</t>
  </si>
  <si>
    <t>Porta de correr, em alumínio anodizado, medindo: (5,70x2,70)m, com contra marco, em perfís Série 30</t>
  </si>
  <si>
    <t>MAT107300</t>
  </si>
  <si>
    <t>Porta de enrolar em chapa articulada raiada nº 24, trabalhada a frio, com molas, coluna móvel, painel, fechadura e cadeado de piso, colocada</t>
  </si>
  <si>
    <t>MAT107350</t>
  </si>
  <si>
    <t>Porta de ferro em barras horizontais, de (1 1/4"x1/4"), a cada 10cm, contorno do mesmo material, revestida com chapa galvanizada nº 16, guarnição e cantoneira de (1 1/2"x1/8"), com fecho para cadeado de 30cm, inclusive colocação</t>
  </si>
  <si>
    <t>MAT107400</t>
  </si>
  <si>
    <t>Porta Duradoor ou similar, medindo: Porta Duradoor ou similar, medindo: (70x210)cm</t>
  </si>
  <si>
    <t>MAT107450</t>
  </si>
  <si>
    <t>Porta Duradoor ou similar, medindo: Porta Duradoor ou similar, medindo: (80x210)cm</t>
  </si>
  <si>
    <t>MAT107500</t>
  </si>
  <si>
    <t>Porta em alumínio anodizado, medindo: (0,80x2,10)m, tendo 1 pinázio dividindo a esquadria em 2 vazios para vidro, em perfís Série 25</t>
  </si>
  <si>
    <t>MAT107550</t>
  </si>
  <si>
    <t>Porta em alumínio anodizado, medindo (1,60x2,10)m, em perfís Série 25</t>
  </si>
  <si>
    <t>MAT107600</t>
  </si>
  <si>
    <t>Porta compensada, medindo: (60 x 210 x 3,5)cm - grupo V da Tabela Classificatória de Especificações de Produtos Madeireiros</t>
  </si>
  <si>
    <t>MAT107650</t>
  </si>
  <si>
    <t>Porta compensada, medindo: (70 x 210 x 3,5)cm - grupo V da Tabela Classificatória de Especificações de Produtos Madeireiros</t>
  </si>
  <si>
    <t>MAT107700</t>
  </si>
  <si>
    <t>Porta compensada, medindo: (80 x 210 x 3,5)cm, grupo V da Tabela Classificatória de Especificações de Produtos Madeireiros</t>
  </si>
  <si>
    <t>MAT107750</t>
  </si>
  <si>
    <t>Porta compensada, medindo: (100 x 210 x 3,5)cm, grupo V da Tabela Classificatória de Especificações de Produtos Madeireiros</t>
  </si>
  <si>
    <t>MAT107800</t>
  </si>
  <si>
    <t>Porta em ferro, tipo grade (10x10)cm , 2 folhas de abrir, confeccionada em barra de (1/2"x1/4"), tubular de (70x30)cm, com pintura eletrostática, na cor azul, medindo (2,40x2,14)m, fornecimento e colocação.</t>
  </si>
  <si>
    <t>MAT107850</t>
  </si>
  <si>
    <t>Porta em ferro, tipo grade (10x10)cm , 2 folhas de abrir, confeccionada em barra de (1/2"x1/4"), tubular de (70x30)cm, tela aramada de (1x1)cm, com pintura eletrostática, na cor azul, medindo (2,40x2,14)m, fornecimento e colocação.</t>
  </si>
  <si>
    <t>MAT108000</t>
  </si>
  <si>
    <t>Porta flexível, medindo 1,40m de largura e 2,10m de altura, com fechamento automático através de molas helicoidais sobrepostas em eixo de aço, estrutura metálica em perfil "V duplo" vertical e horizontal em chapas de ferro com pintura à pó em polyéster texturizada. Nas folhas da porta até a altura de 1200mm, PVC na cor cinza de 5mm de espessura, reforçado internamente com malhas de polyéster para melhor suportar os impactos. Acima desta medida será usado novamente PVC transparente, permitindo uma total visualidade, assim como aproveitamento da luminosidade. Na parte superior da folha, será usado novamente PVC cinza</t>
  </si>
  <si>
    <t>MAT108100</t>
  </si>
  <si>
    <t>Porta mexicana em madeira aparelhada, medindo: (70 x 210 x 3,5)cm - grupo V da Tabela Classificatória de Especificações de Produtos Madeireiros</t>
  </si>
  <si>
    <t>MAT108150</t>
  </si>
  <si>
    <t>Porta mexicana em madeira aparelhada, medindo: (80 x 210 x 3,5)cm - grupo V da Tabela Classificatória de Especificações de Produtos Madeireiros</t>
  </si>
  <si>
    <t>MAT108200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</si>
  <si>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0,50mm</t>
  </si>
  <si>
    <t>MAT108250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</si>
  <si>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1mm</t>
  </si>
  <si>
    <t>MAT108300</t>
  </si>
  <si>
    <t>Porta radiólogica PRX-Áurea ou similar, em madeira maciça, dobradiças do tipo Gonzo, sobre rolamentos axiais, transpasses sobre o vão em três direções, fechadura à prova  de Raio-X e acabamento melamínico, blindada com chumbo de espessura de Porta radiólogica PRX-Áurea ou similar, em madeira maciça, dobradiças do tipo Gonzo, sobre rolamentos axiais, transpasses sobre o vão em três direções, fechadura à prova de Raio-X e acabamento melamínico, blindada com chumbo de espessura de 2mm</t>
  </si>
  <si>
    <t>MAT108350</t>
  </si>
  <si>
    <t>Porta sanfonada em PVC, de (0,60x2,10)m, sem colocação</t>
  </si>
  <si>
    <t>MAT108400</t>
  </si>
  <si>
    <t>Porta sanfonada em PVC, de (0,70x2,10)m, sem colocação</t>
  </si>
  <si>
    <t>MAT108450</t>
  </si>
  <si>
    <t>Porta sanfonada em PVC, de (0,80x2,10)m, sem colocação</t>
  </si>
  <si>
    <t>MAT108500</t>
  </si>
  <si>
    <t>Porta sanfonada em PVC, de (1,00x2,10)m, sem colocação</t>
  </si>
  <si>
    <t>MAT108550</t>
  </si>
  <si>
    <t>Porta veneziana, em alumínio anodizado, em perfís Série 25, colocada</t>
  </si>
  <si>
    <t>MAT108600</t>
  </si>
  <si>
    <t>Portão de abrir de ferro, com barras redondas de 5/8", pintado com 1 demão de tinta alquídica anticorrosiva, brilhante, na cor cinza, inclusive fechadura e cadeado, colocado</t>
  </si>
  <si>
    <t>MAT108650</t>
  </si>
  <si>
    <t>Portão de chapa galvanizada nº 16, em 2 folhas, altura de 3m e área total de 9m2, sobre estrutura de marcos perfilados, com 5 pares de dobradiças extra forte em cada folha</t>
  </si>
  <si>
    <t>MAT108720</t>
  </si>
  <si>
    <t>Portão deslizante de ferro, tubular, marca Eurocerk ou similar</t>
  </si>
  <si>
    <t>MAT108726</t>
  </si>
  <si>
    <t>Portão pivotante de ferro, tubular, marca Eurocerk ou similar</t>
  </si>
  <si>
    <t>MAT108750</t>
  </si>
  <si>
    <t>Portão de ferro, largura de 3m, altura de 1,50m, de 2 folhas e formado por barras verticais de (1 1/4"x 1/4"), tendo ao centro, 1 faixa de ferro galvanizados nº 16, altura de 20cm, com fecho para colocação de cadeado</t>
  </si>
  <si>
    <t>MAT108800</t>
  </si>
  <si>
    <t>Portinhola em aço galvanizado nº 16, medindo: (80x80)cm, com guarnição e alça para fechamento a cadeado</t>
  </si>
  <si>
    <t>MAT108850</t>
  </si>
  <si>
    <t>Poste de aço curvo duplo, cônico contínuo, com sapata, comprimento de (9x2,5)m</t>
  </si>
  <si>
    <t>MAT108900</t>
  </si>
  <si>
    <t>Poste de aço curvo duplo, cônico contínuo, sem sapata, comprimento de (9x2,5)m</t>
  </si>
  <si>
    <t>MAT108950</t>
  </si>
  <si>
    <t>Poste de aço curvo simples, cônico contínuo, com sapata, comprimento de (9x2,5)m</t>
  </si>
  <si>
    <t>MAT109200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</si>
  <si>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2200mm</t>
  </si>
  <si>
    <t>MAT109250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</si>
  <si>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3500mm</t>
  </si>
  <si>
    <t>MAT109300</t>
  </si>
  <si>
    <t>Poste de aço galvanizado por imersão à quente (NBR6323), pintado com esmalte sintético, na cor verde, coluna com diâmetro externo de 50,8mm (2"), espessura de 2,75mm, comprimento de: Poste de aço galvanizado por imersão à quente (NBR6323), pintado com esmalte sintético, na cor verde, coluna com diâmetro externo de 50,8mm (2"), espessura de 2,75mm, comprimento de: 4500mm</t>
  </si>
  <si>
    <t>MAT109350</t>
  </si>
  <si>
    <t>Poste de aço galvanizado por imersão à quente, pintado com esmalte sintético, coluna de 6000mm de comprimento, diâmetro externo de 127mm (5") e espessura de 4,75mm, com braço projetado de 4700mm, diâmetro externo de 114,3mm (4 1/2") e espessura de 4,75mm, tipo G4</t>
  </si>
  <si>
    <t>MAT109500</t>
  </si>
  <si>
    <t>Poste de aço galvanizado por imersão à quente (NBR6323), pintado com esmalte sintético, com coluna comprimento de 6000mm, diâmetro externo de 114,3mm (4 1/2"), espessura de 4,75mm, com braço projetado, sendo projeção, diâmetro externo e espessura respectivamente de: Poste de aço galvanizado por imersão à quente (NBR6323), pintado com esmalte sintético, com coluna comprimento de 6000mm, diâmetro externo de 114,3mm (4 1/2"), espessura de 4,75mm, com braço projetado, sendo projeção, diâmetro externo e espessura respectivamente de: 4700mm, 114,3mm (4 1/4"), 4,75mm, tipo S4, na cor preto fosco</t>
  </si>
  <si>
    <t>MAT109550</t>
  </si>
  <si>
    <t>Poste de aço galvanizado por imersão à quente (NBR6323), pintado com esmalte sintético, na cor preto fosco, com coluna de 5000mm de comprimento, diâmetro externo 101,6mm (4"), espessura de 4,75mm, tipo S5</t>
  </si>
  <si>
    <t>MAT109600</t>
  </si>
  <si>
    <t>Poste de aço galvanizado por imersão à quente (NBR6323), pintado com esmalte sintético, na cor preto ou verde, com coluna de 6000mm de comprimento, diâmetro externo 152,4mm (6"), espessura de 5mm, com braço projetado sendo projeção de 4700mm, diâmetro externo de 139,5mm (5 1/2") e espessura de 5mm, tipo S7 ou G7</t>
  </si>
  <si>
    <t>MAT109650</t>
  </si>
  <si>
    <t>Poste de aço galvanizado Multi-Uso, reto, cilíndrico, com diâmetro de 6", espessura de 7,11mm, próprio para montagem em base de sustentação, com possibilidade de ser equipado com braço para semáforo, braço para placa de trânsito, placas de rua e semáforos (repetidor e pedestre), braços para luminárias, galhardete, com tomada na parte superior, com altura de: Poste de aço galvanizado Multi-Uso, reto, cilíndrico, com diâmetro de 6", espessura de 7,11mm, próprio para montagem em base de sustentação, com possibilidade de ser equipado com braço para semáforo, braço para placa de trânsito, placas de rua e semáforos (repetidor e pedestre), braços para luminárias, galhardete, com tomada na parte superior, com altura de: 9,50m</t>
  </si>
  <si>
    <t>MAT109800</t>
  </si>
  <si>
    <t>Poste de aço reto, cônico contínuo, sem sapata, comprimento de Poste de aço reto, cônico contínuo, sem sapata, comprimento de 3,50m</t>
  </si>
  <si>
    <t>MAT109850</t>
  </si>
  <si>
    <t>Poste de aço reto, cônico contínuo, com sapata, comprimento de Poste de aço reto, cônico contínuo, com sapata, comprimento de 4,50m, carga nominal vertical e horizontal de 50Kgf</t>
  </si>
  <si>
    <t>MAT109900</t>
  </si>
  <si>
    <t>Poste de aço reto, cônico contínuo, sem sapata, comprimento de Poste de aço reto, cônico contínuo, sem sapata, comprimento de 4,50m, carga nominal vertical e horizontal de 50Kgf, fixado por engastamento diretamente no solo com 1m de comprimento</t>
  </si>
  <si>
    <t>MAT110050</t>
  </si>
  <si>
    <t>Poste de aço reto, cônico contínuo, sem sapata, comprimento de Poste de aço reto, cônico contínuo, sem sapata, comprimento de 6m, carga nominal vertical e horizontal de 50Kgf, fixado por engastamento diretamente no solo com 1m de comprimento</t>
  </si>
  <si>
    <t>MAT110200</t>
  </si>
  <si>
    <t>Poste de aço reto, cônico contínuo, sem sapata, comprimento de Poste de aço reto, cônico contínuo, sem sapata, comprimento de 7m, carga nominal vertical e horizontal de 50Kgf, fixado por engastamento diretamente no solo com 1m de comprimento</t>
  </si>
  <si>
    <t>MAT110250</t>
  </si>
  <si>
    <t>Poste de aço reto, cônico contínuo, com sapata, comprimento de Poste de aço reto, cônico contínuo, com sapata, comprimento de 9m</t>
  </si>
  <si>
    <t>MAT110300</t>
  </si>
  <si>
    <t>Poste de aço reto, cônico contínuo, sem sapata, comprimento de 9m</t>
  </si>
  <si>
    <t>MAT110600</t>
  </si>
  <si>
    <t>Poste de aço reto, cônico contínuo, com sapata, comprimento de Poste de aço reto, cônico contínuo, com sapata, comprimento de 15m, com diâmetro do topo de 114mm</t>
  </si>
  <si>
    <t>MAT111050</t>
  </si>
  <si>
    <t>Poste de concreto, reto, com seção circular, Poste de concreto, reto, com seção circular, tipo leve, comprimento de 11m</t>
  </si>
  <si>
    <t>MAT111100</t>
  </si>
  <si>
    <t>Poste de concreto, reto, com seção circular, Poste de concreto, reto, com seção circular, tipo leve, comprimento de 12m</t>
  </si>
  <si>
    <t>MAT111150</t>
  </si>
  <si>
    <t>Poste de concreto, reto, com seção circular, Poste de concreto, reto, com seção circular, tipo pesado, comprimento de 11m</t>
  </si>
  <si>
    <t>MAT111200</t>
  </si>
  <si>
    <t>Poste de concreto, reto, com seção circular, Poste de concreto, reto, com seção circular, tipo pesado, comprimento de 12m</t>
  </si>
  <si>
    <t>MAT111250</t>
  </si>
  <si>
    <t>Poste de concreto, conicidade reduzida, comprimento de Poste de concreto, conicidade reduzida, comprimento de 13m</t>
  </si>
  <si>
    <t>MAT111300</t>
  </si>
  <si>
    <t>Poste de concreto, conicidade reduzida, comprimento de Poste de concreto, conicidade reduzida, comprimento de 17m</t>
  </si>
  <si>
    <t>MAT111350</t>
  </si>
  <si>
    <t>Poste de concreto, conicidade reduzida, comprimento de Poste de concreto, conicidade reduzida, comprimento de 22,50m</t>
  </si>
  <si>
    <t>MAT111450</t>
  </si>
  <si>
    <t>Poste de concreto, reto, com seção circular, Poste de concreto, reto, com seção circular, carga nominal horizontal no topo, de 100kgf, padrão ABNT, comprimento de 7m, exclusive o transporte</t>
  </si>
  <si>
    <t>MAT111500</t>
  </si>
  <si>
    <t>Poste de concreto, reto, com seção circular, Poste de concreto, reto, com seção circular, carga nominal horizontal no topo, de 200kgf, padrão ABNT, comprimento de 7m, exclusive transporte</t>
  </si>
  <si>
    <t>MAT111550</t>
  </si>
  <si>
    <t>Poste de concreto, reto, com seção circular, Poste de concreto, reto, com seção circular, carga nominal horizontal no topo, de 300kgf, padrão ABNT, comprimento de 7m, exclusive o transporte</t>
  </si>
  <si>
    <t>MAT111600</t>
  </si>
  <si>
    <t>Poste de concreto, reto, com seção circular, Poste de concreto, reto, com seção circular, carga nominal horizontal no topo, de 300 kgf, padrão ABNT, comprimento de 9m</t>
  </si>
  <si>
    <t>MAT111751</t>
  </si>
  <si>
    <t>Poste intermediário Nylofor 3D, com altura de 2,08m, medindo: (60x40)cm, base aparafusada com fixador plástico em poliamida e parafuso em aço inox, cabeça boleada sextavada interna (tipo Allen), M6x40mm</t>
  </si>
  <si>
    <t>MAT111752</t>
  </si>
  <si>
    <t>Gradil multiuso em poste triangular com altura 2,08 com base para aparafusar ou poste 60 x 40 x 1,55 x 2,08mm com base para aparafusar</t>
  </si>
  <si>
    <t>MAT111850</t>
  </si>
  <si>
    <t>Poste para vôlei galvanizado, com cremalheira e bucha</t>
  </si>
  <si>
    <t>MAT112050</t>
  </si>
  <si>
    <t>Prego com cabeça, de (15x15)</t>
  </si>
  <si>
    <t>MAT112100</t>
  </si>
  <si>
    <t>Prego com cabeça, de (16x24)</t>
  </si>
  <si>
    <t>MAT112150</t>
  </si>
  <si>
    <t>Prego com cabeça, de (18x30)</t>
  </si>
  <si>
    <t>MAT112200</t>
  </si>
  <si>
    <t>Prego com cabeça, de (19x36) - (3 1/2"x9 bwg)</t>
  </si>
  <si>
    <t>MAT112250</t>
  </si>
  <si>
    <t>Prego com cabeça, de (23x54)</t>
  </si>
  <si>
    <t>MAT112300</t>
  </si>
  <si>
    <t>Prego de cobre, de (1,80mmx2 1/2")</t>
  </si>
  <si>
    <t>MAT112350</t>
  </si>
  <si>
    <t>Prego galvanizado, com cabeça, de (17x27), para fixação de telhas Onduline ou similar</t>
  </si>
  <si>
    <t>MAT112400</t>
  </si>
  <si>
    <t>Prego sem cabeça, de (15x15)</t>
  </si>
  <si>
    <t>MAT112450</t>
  </si>
  <si>
    <t>Prego sem cabeça, de (17x27)</t>
  </si>
  <si>
    <t>MAT112500</t>
  </si>
  <si>
    <t>Prego quadrado galvanizado a fogo, tipo 1/2 foro, dimensões de (4,38x79)mm</t>
  </si>
  <si>
    <t>MAT112600</t>
  </si>
  <si>
    <t>Primer epóxi tipo Quinnducot 5800/14 na cor vermelha para tirantes e acessórios de aço, Química União ou similar</t>
  </si>
  <si>
    <t>MAT112650</t>
  </si>
  <si>
    <t>Primer epóxi tipo Quinnducot 5806 na cor branca para tirantes e acessórios de aço, Química União ou similar</t>
  </si>
  <si>
    <t>MAT112700</t>
  </si>
  <si>
    <t>Primer Vitsol-50, tambor com 200Kg</t>
  </si>
  <si>
    <t>MAT112750</t>
  </si>
  <si>
    <t>Prisma bicolor de sinalização para portas de salas de Raios-X, inclusive mão de obra de instalação</t>
  </si>
  <si>
    <t>MAT112800</t>
  </si>
  <si>
    <t>Projetor de embutir, fechado, (1xVM 70W/150W), para iluminação interna, referência MBF-230-170-00, Philips ou similar</t>
  </si>
  <si>
    <t>MAT112850</t>
  </si>
  <si>
    <t>Projetor em alumínio fundido, na cor preto enrrugante, com refletor em alumínio texturizado, difusor em vidro transparente temperado, para lâmpada halógena de 300W, referência F-5050, Projeto ou similar</t>
  </si>
  <si>
    <t>MAT112900</t>
  </si>
  <si>
    <t>Projetor em alumínio, revestido com pintura em poliester, na cor cinza, vidro temperado, espessura de 5mm, vedado com silicone, para lâmpada halógena de 300W, referência P-87, Wetzel ou similar</t>
  </si>
  <si>
    <t>MAT112950</t>
  </si>
  <si>
    <t>Projetor em liga de alumínio fundido, tipo ASTM-SG-70A ou SAE 323, para uma lâmpada vapor de mercúrio ou vapor de sódio ou multivapor metálico de 250/400W, com visor de vidro plano, incolor, temperado, resistente a impactos e choque térmico, grau de proteção IP-67, suporte "U", conforme desenho A4-1188-PD, EM-RIO-LUZ, n° 20, padrão PRJ-01</t>
  </si>
  <si>
    <t>MAT113050</t>
  </si>
  <si>
    <t>Projetor tipo LE-512, Lumen ou similar</t>
  </si>
  <si>
    <t>MAT113850</t>
  </si>
  <si>
    <t>Projetor subaquático com diâmetro e altura de 190mm, com lâmpada incandescente de 150/200Wx127/220V, base E27, modelo PI-200, Castro ou similar</t>
  </si>
  <si>
    <t>MAT113900</t>
  </si>
  <si>
    <t>Projetor subaquático com diâmetro de 220mm e altura de 270mm, com lâmpada mista de 160Wx220V, modelo PM-160, Castro ou similar</t>
  </si>
  <si>
    <t>MAT113950</t>
  </si>
  <si>
    <t>Projetor subaquático com diâmetro de 220mm e altura de 270mm, com lâmpada mista de 250Wx220V, base E27, modelo PM250, Castro ou similar</t>
  </si>
  <si>
    <t>MAT114000</t>
  </si>
  <si>
    <t>Projetor subaquático com diâmetro de 290mm e altura de 360mm, com lâmpada mista de 500Wx220V, base E40, modelo PM-500, Castro ou similar</t>
  </si>
  <si>
    <t>MAT114050</t>
  </si>
  <si>
    <t>Projetor subaquático com diâmetro de 260mm e altura de 120mm, com lâmpada halógena de 300Wx127/220V, base R7S, modelo PH-300, Castro ou similar</t>
  </si>
  <si>
    <t>MAT114100</t>
  </si>
  <si>
    <t>Projetor subaquático com diâmetro de 260mm e altura de 120mm, com lâmpada halógena de 300Wx127/220V, base R7S, modelo PH-500, Castro ou similar</t>
  </si>
  <si>
    <t>MAT114150</t>
  </si>
  <si>
    <t>Projetor subaquático com diâmetro de 120mm e altura de 110mm, com lâmpada halógena, dicróica, de 50Wx127/220V, base GU-5,3 modelo PD-50, Castro ou similar</t>
  </si>
  <si>
    <t>MAT114200</t>
  </si>
  <si>
    <t>Prolongador superior para caixa de ralo pré-moldado em concreto, de (0,30x0,30x0,90)m, para águas pluviais</t>
  </si>
  <si>
    <t>MAT114250</t>
  </si>
  <si>
    <t>Promotor de adesão e selador de superfícies, monocomponente, à base de poliuretano, cor âmbar, tipo PA-2, Imperbrás ou similar</t>
  </si>
  <si>
    <t>MAT114300</t>
  </si>
  <si>
    <t>Protetor (Gola) de árvore, dimensões de (1,00x1,00)m e diâmetro de 0,60m, Zanatta ou similar</t>
  </si>
  <si>
    <t>MAT114350</t>
  </si>
  <si>
    <t>Protetor (Gola) de árvore, dimensões de (1,28x1,28)m e diâmetro de 0,90m, Zanatta ou similar</t>
  </si>
  <si>
    <t>MAT114400</t>
  </si>
  <si>
    <t>Protetor de cantos, estruturado internamente em alumínio e PVC com reforços em neoprene e externamente com capas de vinil de alto impacto, acabamento texturizado, com largura de 5cm, modelo C/S Acrovyn SSM 20, Wall Protection Systems ou similar</t>
  </si>
  <si>
    <t>MAT114450</t>
  </si>
  <si>
    <t>Protetor de madeira para fio terra, comprimento de 2700mm</t>
  </si>
  <si>
    <t>MAT114500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</si>
  <si>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10cm, modelo C/S Acrovyn SCR 40, Wall Protection Systems ou similar</t>
  </si>
  <si>
    <t>MAT114550</t>
  </si>
  <si>
    <t>Protetor de paredes, bate maca tipo corrimão, estruturado internamente em alumínio e PVC com reforços em neoprene e externamente com capas de vinil de alto impacto, acabamento texturizado, com altura de 15cm, modelo C/S Acrovyn HRB 4C, Wall Protection Systems ou similar</t>
  </si>
  <si>
    <t>MAT114600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</si>
  <si>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15cm, modelo C/S Acrovyn SCR 48, Wall Protection Systems ou similar</t>
  </si>
  <si>
    <t>MAT114650</t>
  </si>
  <si>
    <t>Protetor de paredes, bate maca tipo reto, estruturado internamente em alumínio e PVC, com reforços em neoprene e externamente com capas de vinil de alto impacto, acabamento texturizado, com altura de Protetor de paredes, bate maca tipo reto, estruturado internamente em alumínio e PVC, com reforços em neoprene e externamente com capas de vinil de alto impacto, acabamento texturizado, com altura de 20cm, modelo C/S Acrovyn SCR 64, Wall Protection Systems ou similar</t>
  </si>
  <si>
    <t>MAT114750</t>
  </si>
  <si>
    <t>Puxador de madeira, para porta Blindex ou similar</t>
  </si>
  <si>
    <t>MAT114850</t>
  </si>
  <si>
    <t>Quadro de distribuição de energia, de embutir, com porta, fabricado em PVC ou chapa esmaltada, sem previsão para geral, para 03 posições monofásicas, barra de neutro e terra, tensão de 220/127V</t>
  </si>
  <si>
    <t>MAT114900</t>
  </si>
  <si>
    <t>Quadro de distribuição de energia, de embutir, com porta, fabricado em PVC ou chapa esmaltada, sem previsão para geral, para 06 posições monofásicas, barra de neutro e terra, tensão 220/127V</t>
  </si>
  <si>
    <t>MAT114950</t>
  </si>
  <si>
    <t>Quadro de distribuição de energia, de embutir, com porta, fabricado em PVC ou chapa esmaltada, com previsão para geral, trifásico, tipo C, barramento para 12 posições monofásicas, barras de neutro e terra, tensão 220/127V</t>
  </si>
  <si>
    <t>MAT115000</t>
  </si>
  <si>
    <t>Quadro de distribuição de energia, de embutir, com porta, fabricado em PVC ou chapa esmaltada, com previsão para geral, trifásico, tipo C, barramento para 18 posições monofásicas, barras de neutro e terra, tensão 220/127V</t>
  </si>
  <si>
    <t>MAT115050</t>
  </si>
  <si>
    <t>Quadro de distribuição de energia, de embutir, com porta, fabricado em PVC ou chapa esmaltada, com previsão para geral, trifásico, tipo C, barramento para 24 posições monofásicas, barras de neutro e terra, tensão 220/127V</t>
  </si>
  <si>
    <t>MAT115100</t>
  </si>
  <si>
    <t>Quadro de distribuição de energia, de embutir, com porta, fabricado em PVC ou chapa esmaltada, com previsão para geral, trifásico, tipo C, barramento para 32 posições monofásicas, barras de neutro e terra, tensão 220/127V</t>
  </si>
  <si>
    <t>MAT115150</t>
  </si>
  <si>
    <t>Quadro de distribuição de energia, de embutir, com porta, fabricado em PVC ou chapa esmaltada, com previsão para geral, trifásico, tipo C, barramento para 40 posições monofásicas, barras de neutro e terra, tensão 220/127V</t>
  </si>
  <si>
    <t>MAT115200</t>
  </si>
  <si>
    <t>Quadro de distribuição de energia, de embutir, com porta, fabricado em PVC ou chapa esmaltada, com previsão para geral, trifásico, tipo C, barramento para 50 posições monofásicas, barras de neutro e terra, tensão 220/127V</t>
  </si>
  <si>
    <t>MAT115300</t>
  </si>
  <si>
    <t>Quadro monobloco em chapa de aço, com 1,5mm de espessura, com porta em chapa de aço, com 1,9cm de espessura, abertura para direita ou esquerda de 130°, fecho com acionamento miolo universal, grau de proteção IP65, vedação em poliuretano expandido sem emendas, pintura eletrostática a pó, na cor bege (RAL7032), com placa de montagem em chapa de aço de 2,25mm de espessura, na cor laranja (RAL2000), medindo(1200x600x300)mm, referência EE-362, da Taunos ou similar</t>
  </si>
  <si>
    <t>MAT115350</t>
  </si>
  <si>
    <t>Querosene, a granel, 5000l</t>
  </si>
  <si>
    <t>MAT115500</t>
  </si>
  <si>
    <t>Rabicho de metal cromado, flexível, comprimento de 30cm, saída de 1/2"</t>
  </si>
  <si>
    <t>MAT115550</t>
  </si>
  <si>
    <t>Rabicho de metal cromado, flexível, comprimento de 40cm, saída de 1/2"</t>
  </si>
  <si>
    <t>MAT115600</t>
  </si>
  <si>
    <t>Rabicho de PVC, comprimento de 30cm, saída de 1/2"</t>
  </si>
  <si>
    <t>MAT115650</t>
  </si>
  <si>
    <t>Ralo de ferro fundido, articulado (21Kg), de (190x190)mm, com saída de 100mm</t>
  </si>
  <si>
    <t>MAT115700</t>
  </si>
  <si>
    <t>Ralo de ferro fundido, de cobertura, semi-esférico, tipo abacaxi, diâmetro nominal de Ralo de ferro fundido, de cobertura, semi-esférico, tipo abacaxi, diâmetro nominal de 3"</t>
  </si>
  <si>
    <t>MAT115750</t>
  </si>
  <si>
    <t>Ralo de ferro fundido, de cobertura, semi-esférico, tipo abacaxi, diâmetro nominal de Ralo de ferro fundido, de cobertura, semi-esférico, tipo abacaxi, diâmetro nominal de 4"</t>
  </si>
  <si>
    <t>MAT115800</t>
  </si>
  <si>
    <t>Ralo de PVC rígido, sifonado, cilíndrico, cor branca, medindo: (100x40)mm</t>
  </si>
  <si>
    <t>MAT115850</t>
  </si>
  <si>
    <t>Ralo de PVC rígido, sifonado, com saída de 75mm, com grelha redonda e porta grelha nº 414, medindo: (150x185x75)mm</t>
  </si>
  <si>
    <t>MAT115950</t>
  </si>
  <si>
    <t>Ralo seco de PVC rígido, cilíndrico, com diâmetro de 100mm e saída de 40mm, com grelha redonda branca</t>
  </si>
  <si>
    <t>MAT116000</t>
  </si>
  <si>
    <t>Reator aéreo para lâmpada VS/MVM de 70W, com ignitor com pico tensão 2,8 a 4Kv, fator de potência de 0,92, tensão de alimentação 220V, corrente na lâmpada 0,98A, tensão na lâmpada 90V, perda máxima de 10%</t>
  </si>
  <si>
    <t>MAT116200</t>
  </si>
  <si>
    <t>Reator aéreo para lâmpada VS/MVM de 150W, com ignitor com pico tensão 2,8 a 4Kv, fator de potência de 0,92, tensão de alimentação 220V, corrente na lâmpada 1,8A, tensão na lâmpada 100V, perda máxima de 10%</t>
  </si>
  <si>
    <t>MAT116350</t>
  </si>
  <si>
    <t>Reator de partida convencional, fator de potência natural, para lâmpada fluorescente de Reator de partida convencional, fator de potência natural, para lâmpada fluorescente de 18W, compacta</t>
  </si>
  <si>
    <t>MAT116400</t>
  </si>
  <si>
    <t>Reator de partida convencional, fator de potência natural, para lâmpada fluorescente de Reator de partida convencional, fator de potência natural, para lâmpada fluorescente de 20W</t>
  </si>
  <si>
    <t>MAT116450</t>
  </si>
  <si>
    <t>Reator de partida convencional, fator de potência natural, para lâmpada fluorescente de Reator de partida convencional, fator de potência natural, para lâmpada fluorescente de 40W</t>
  </si>
  <si>
    <t>MAT116500</t>
  </si>
  <si>
    <t>Reator de partida rápida, duplo, alto fator de potência, para lâmpada fluorescente de Reator de partida rápida, duplo, alto fator de potência, para lâmpada fluorescente de 20W</t>
  </si>
  <si>
    <t>MAT116550</t>
  </si>
  <si>
    <t>Reator de partida rápida, duplo, alto fator de potência, para lâmpada fluorescente de Reator de partida rápida, duplo, alto fator de potência, para lâmpada fluorescente de 40W</t>
  </si>
  <si>
    <t>MAT116600</t>
  </si>
  <si>
    <t>Reator eletrônico para 2 lâmpadas fluorescentes tubulares de 16W, 120V</t>
  </si>
  <si>
    <t>MAT116650</t>
  </si>
  <si>
    <t>Reator eletrônico para 2 lâmpadas fluorescentes tubulares de 32W, 120V</t>
  </si>
  <si>
    <t>MAT116700</t>
  </si>
  <si>
    <t>Retaor eletrônico para 2 lâmpadas fluorescentes tubulares de 36W, alto fator de potência, 220V/50-60Hz, referência QTIS-B 2x36W, Osram ou similar</t>
  </si>
  <si>
    <t>MAT116750</t>
  </si>
  <si>
    <t>Reator externo, de 220V/60Hz, alto fator de potência, para lâmpada de vapor de mercúrio de alta pressão de 250W</t>
  </si>
  <si>
    <t>MAT116800</t>
  </si>
  <si>
    <t>Reator externo, de 220V/60Hz, alto fator de potência, para lâmpada de multivapor metálico de 150W, com ignitor e capacitor, referência NII-1526-VTO-AFIG, Helfont ou similar</t>
  </si>
  <si>
    <t>MAT116850</t>
  </si>
  <si>
    <t>Reator integrado para lâmpada VS/MVM de 70W, com ignitor com pico tensão 2,8 a 4Kv, fator de potência de 0,92, tensão de alimentação 220V, corrente na lâmpada 0,98A, tensão na lâmpada 90V, perda máxima de 10%</t>
  </si>
  <si>
    <t>MAT116900</t>
  </si>
  <si>
    <t>Reator integrado para lâmpada VS/MVM de 150W, com ignitor com pico tensão 2,8 a 4Kv, fator de potência de 0,92, tensão de alimentação 220/250V, corrente na lâmpada 1,8A, tensão na lâmpada 100V, perda máxima de 10%</t>
  </si>
  <si>
    <t>MAT116950</t>
  </si>
  <si>
    <t>Reator integrado, 220V/60Hz, alto fator de potência, Vp750, para lâmpada multivapor metálico de 400W</t>
  </si>
  <si>
    <t>MAT117000</t>
  </si>
  <si>
    <t>Reator para lâmpada de vapor de sódio, de 70W, com ignitor, referência RVS70A26-IG, Philips ou similar</t>
  </si>
  <si>
    <t>MAT117050</t>
  </si>
  <si>
    <t>Reator simples, 220V/60Hz, partida rápida, alto fator de potência, para lâmpada fluorescente de 40W</t>
  </si>
  <si>
    <t>MAT117100</t>
  </si>
  <si>
    <t>Reator simples, partida convencional, 220V/60Hz, baixo fator de potência, para lâmpada fluorescente compacta de 26W</t>
  </si>
  <si>
    <t>MAT117350</t>
  </si>
  <si>
    <t>Rebite Pop, de (1/8"x3/8"), referência 440, Refal ou similar</t>
  </si>
  <si>
    <t>MAT117400</t>
  </si>
  <si>
    <t>Reboco pronto, tipo massa especial externa branca</t>
  </si>
  <si>
    <t>MAT117450</t>
  </si>
  <si>
    <t>Rebotex ou similar, com silicone</t>
  </si>
  <si>
    <t>MAT117500</t>
  </si>
  <si>
    <t>Receptáculo de porcelana para lâmpada, Lorenzetti ou similar</t>
  </si>
  <si>
    <t>MAT117550</t>
  </si>
  <si>
    <t>Redução de alumínio, de (100x75)mm</t>
  </si>
  <si>
    <t>MAT117600</t>
  </si>
  <si>
    <t>Redução de ferro fundido, FF, PN-10, diâmetro nominal de Redução de ferro fundido, FF, PN-10, diâmetro nominal de (80x50)mm</t>
  </si>
  <si>
    <t>MAT117650</t>
  </si>
  <si>
    <t>Redução de ferro fundido, FF, PN-10, diâmetro nominal de Redução de ferro fundido, FF, PN-10, diâmetro nominal de (100x80)mm</t>
  </si>
  <si>
    <t>MAT117700</t>
  </si>
  <si>
    <t>Redução de ferro fundido, FF, PN-10, diâmetro nominal de Redução de ferro fundido, FF, PN-10, diâmetro nominal de (150x80)mm</t>
  </si>
  <si>
    <t>MAT117750</t>
  </si>
  <si>
    <t>Redução de ferro fundido, FF, PN-10, diâmetro nominal de Redução de ferro fundido, FF, PN-10, diâmetro nominal de (150x100)mm</t>
  </si>
  <si>
    <t>MAT117800</t>
  </si>
  <si>
    <t>Redução de ferro fundido, FF, PN-10, diâmetro nominal de Redução de ferro fundido, FF, PN-10, diâmetro nominal de (200x100)mm</t>
  </si>
  <si>
    <t>MAT117850</t>
  </si>
  <si>
    <t>Redução de ferro fundido, FF, PN-10, diâmetro nominal de Redução de ferro fundido, FF, PN-10, diâmetro nominal de (200x150)mm</t>
  </si>
  <si>
    <t>MAT117900</t>
  </si>
  <si>
    <t>Redução de ferro fundido, FF, PN-10, diâmetro nominal de Redução de ferro fundido, FF, PN-10, diâmetro nominal de (250x200)mm</t>
  </si>
  <si>
    <t>MAT117950</t>
  </si>
  <si>
    <t>Redução de ferro fundido, PB, JE, diâmetro nominal de Redução de ferro fundido, PB, JE, diâmetro nominal de (100x80)mm</t>
  </si>
  <si>
    <t>MAT118000</t>
  </si>
  <si>
    <t>Redução de ferro fundido, PB, JE, diâmetro nominal de Redução de ferro fundido, PB, JE, diâmetro nominal de (150x80)mm</t>
  </si>
  <si>
    <t>MAT118050</t>
  </si>
  <si>
    <t>Redução de ferro fundido, PB, JE, diâmetro nominal de Redução de ferro fundido, PB, JE, diâmetro nominal de (150x100)mm</t>
  </si>
  <si>
    <t>MAT118100</t>
  </si>
  <si>
    <t>Redução de ferro fundido, PB, JE, diâmetro nominal de Redução de ferro fundido, PB, JE, diâmetro nominal de (200x100)mm</t>
  </si>
  <si>
    <t>MAT118150</t>
  </si>
  <si>
    <t>Redução de ferro fundido, PB, JE, diâmetro nominal de Redução de ferro fundido, PB, JE, diâmetro nominal de (200x150)mm</t>
  </si>
  <si>
    <t>MAT118400</t>
  </si>
  <si>
    <t>Redução de PVC rígido, PBA, PB, diâmetro nominal de Redução de PVC rígido, PBA, PB, diâmetro nominal de (75x50)mm</t>
  </si>
  <si>
    <t>MAT118450</t>
  </si>
  <si>
    <t>Redução de PVC rígido, PBA, PB, diâmetro nominal de Redução de PVC rígido, PBA, PB, diâmetro nominal de (100x50)mm</t>
  </si>
  <si>
    <t>MAT118500</t>
  </si>
  <si>
    <t>Redução de PVC rígido, PBA, PB, diâmetro nominal de Redução de PVC rígido, PBA, PB, diâmetro nominal de (100x75)mm</t>
  </si>
  <si>
    <t>MAT118550</t>
  </si>
  <si>
    <t>Redução de PVC, rígido, classe 12, linha PBA, de (160x110)mm</t>
  </si>
  <si>
    <t>MAT118600</t>
  </si>
  <si>
    <t>Redução de PVC, rígido, classe 12, linha PBA, de (200x160)mm</t>
  </si>
  <si>
    <t>MAT118650</t>
  </si>
  <si>
    <t>Redução excêntrica de ferro fundido, FF, PN-10, diâmetro nominal de Redução excêntrica de ferro fundido, FF, PN-10, diâmetro nominal de (80x50)mm</t>
  </si>
  <si>
    <t>MAT118700</t>
  </si>
  <si>
    <t>Redução excêntrica de ferro fundido, FF, PN-10, diâmetro nominal de Redução excêntrica de ferro fundido, FF, PN-10, diâmetro nominal de (100x80)mm</t>
  </si>
  <si>
    <t>MAT118750</t>
  </si>
  <si>
    <t>Redução excêntrica de ferro fundido, FF, PN-10, diâmetro nominal de Redução excêntrica de ferro fundido, FF, PN-10, diâmetro nominal de (150x80)mm</t>
  </si>
  <si>
    <t>MAT118800</t>
  </si>
  <si>
    <t>Redução excêntrica de ferro fundido, FF, PN-10, diâmetro nominal de Redução excêntrica de ferro fundido, FF, PN-10, diâmetro nominal de (150x100)mm</t>
  </si>
  <si>
    <t>MAT118850</t>
  </si>
  <si>
    <t>Redução excêntrica de ferro fundido, FF, PN-10, diâmetro nominal de Redução excêntrica de ferro fundido, FF, PN-10, diâmetro nominal de (200x100)mm</t>
  </si>
  <si>
    <t>MAT118900</t>
  </si>
  <si>
    <t>Redução excêntrica de PVC rígido, PB, para coletor de esgoto, diâmetro nominal de Redução excêntrica de PVC rígido, PB, para coletor de esgoto, diâmetro nominal de (150x100)mm</t>
  </si>
  <si>
    <t>MAT118950</t>
  </si>
  <si>
    <t>Redução excêntrica de PVC rígido, PB, para coletor de esgoto, diâmetro nominal de Redução excêntrica de PVC rígido, PB, para coletor de esgoto, diâmetro nominal de (200x150)mm</t>
  </si>
  <si>
    <t>MAT119000</t>
  </si>
  <si>
    <t>Redução excêntrica de PVC rígido, PB, para coletor de esgoto, diâmetro nominal de Redução excêntrica de PVC rígido, PB, para coletor de esgoto, diâmetro nominal de (250x200)mm</t>
  </si>
  <si>
    <t>MAT119050</t>
  </si>
  <si>
    <t>Redução excêntrica de PVC rígido, PB, para coletor de esgoto, diâmetro nominal de Redução excêntrica de PVC rígido, PB, para coletor de esgoto, diâmetro nominal de (300x250)mm</t>
  </si>
  <si>
    <t>MAT119100</t>
  </si>
  <si>
    <t>Redução excêntrica de PVC rígido, Série R, diâmetro nominal de (75x50)mm</t>
  </si>
  <si>
    <t>MAT119150</t>
  </si>
  <si>
    <t>Registro de derivação em bronze, sem virola, diâmetro nominal de 3/4"</t>
  </si>
  <si>
    <t>MAT119200</t>
  </si>
  <si>
    <t>Registro de esfera em PVC rígido, roscável, diâmetro nominal de Registro de esfera em PVC rígido, roscável, diâmetro nominal de 1/2"</t>
  </si>
  <si>
    <t>MAT119250</t>
  </si>
  <si>
    <t>Registro de esfera em PVC rígido, roscável, diâmetro nominal de Registro de esfera em PVC rígido, roscável, diâmetro nominal de 1 1/2"</t>
  </si>
  <si>
    <t>MAT119300</t>
  </si>
  <si>
    <t>Registro de esfera de PVC rígido, soldável, diâmetro nominal de Registro de esfera de PVC rígido, soldável, diâmetro nominal de 20mm</t>
  </si>
  <si>
    <t>MAT119350</t>
  </si>
  <si>
    <t>Registro de esfera de PVC rígido, soldável, diâmetro nominal de Registro de esfera de PVC rígido, soldável, diâmetro nominal de 25mm</t>
  </si>
  <si>
    <t>MAT119400</t>
  </si>
  <si>
    <t>Registro de esfera de PVC rígido, soldável, diâmetro nominal de Registro de esfera de PVC rígido, soldável, diâmetro nominal de 32mm</t>
  </si>
  <si>
    <t>MAT119450</t>
  </si>
  <si>
    <t>Registro de esfera de PVC rígido, soldável, diâmetro nominal de Registro de esfera de PVC rígido, soldável, diâmetro nominal de 40mm</t>
  </si>
  <si>
    <t>MAT119500</t>
  </si>
  <si>
    <t>Registro de esfera de PVC rígido, soldável, diâmetro nominal de Registro de esfera de PVC rígido, soldável, diâmetro nominal de 50mm</t>
  </si>
  <si>
    <t>MAT119550</t>
  </si>
  <si>
    <t>Registro de gaveta bruto, em bronze, diâmetro nominal de Registro de gaveta bruto, em bronze, diâmetro nominal de 1/2"</t>
  </si>
  <si>
    <t>MAT119600</t>
  </si>
  <si>
    <t>Registro de gaveta bruto, em bronze, diâmetro nominal de Registro de gaveta bruto, em bronze, diâmetro nominal de 3/4"</t>
  </si>
  <si>
    <t>MAT119650</t>
  </si>
  <si>
    <t>Registro de gaveta bruto, em bronze, diâmetro nominal de Registro de gaveta bruto, em bronze, diâmetro nominal de 1"</t>
  </si>
  <si>
    <t>MAT119700</t>
  </si>
  <si>
    <t>Registro de gaveta bruto, em bronze, diâmetro nominal de Registro de gaveta bruto, em bronze, diâmetro nominal de 1 1/4"</t>
  </si>
  <si>
    <t>MAT119750</t>
  </si>
  <si>
    <t>Registro de gaveta bruto, em bronze, diâmetro nominal de Registro de gaveta bruto, em bronze, diâmetro nominal de 1 1/2"</t>
  </si>
  <si>
    <t>MAT119800</t>
  </si>
  <si>
    <t>Registro de gaveta bruto, em bronze, diâmetro nominal de Registro de gaveta bruto, em bronze, diâmetro nominal de 2"</t>
  </si>
  <si>
    <t>MAT119850</t>
  </si>
  <si>
    <t>Registro de gaveta bruto, em bronze, diâmetro nominal de Registro de gaveta bruto, em bronze, diâmetro nominal de 2 1/2"</t>
  </si>
  <si>
    <t>MAT119900</t>
  </si>
  <si>
    <t>Registro de gaveta bruto, em bronze, diâmetro nominal de Registro de gaveta bruto, em bronze, diâmetro nominal de 3"</t>
  </si>
  <si>
    <t>MAT119950</t>
  </si>
  <si>
    <t>Registro de gaveta bruto, em bronze, diâmetro nominal de Registro de gaveta bruto, em bronze, diâmetro nominal de 4"</t>
  </si>
  <si>
    <t>MAT120000</t>
  </si>
  <si>
    <t>Registro de gaveta de ferro fundido, BB, diâmetro nominal de 100mm</t>
  </si>
  <si>
    <t>MAT120050</t>
  </si>
  <si>
    <t>Registro de gaveta chato de ferro fundido, FF, PN-10, diâmetro nominal de Registro de gaveta chato de ferro fundido, FF, PN-10, diâmetro nominal de 100mm</t>
  </si>
  <si>
    <t>MAT120100</t>
  </si>
  <si>
    <t>Registro de gaveta chato de ferro fundido, FF, PN-10, diâmetro nominal de Registro de gaveta chato de ferro fundido, FF, PN-10, diâmetro nominal de 150mm</t>
  </si>
  <si>
    <t>MAT120150</t>
  </si>
  <si>
    <t>Registro de gaveta chato de ferro fundido, FF, PN-10, diâmetro nominal de Registro de gaveta chato de ferro fundido, FF, PN-10, diâmetro nominal de 200mm</t>
  </si>
  <si>
    <t>MAT120200</t>
  </si>
  <si>
    <t>Registro de gaveta chato de ferro fundido, FF, PN-10, diâmetro nominal de Registro de gaveta chato de ferro fundido, FF, PN-10, diâmetro nominal de 300mm</t>
  </si>
  <si>
    <t>MAT120220</t>
  </si>
  <si>
    <t>Registro de gaveta chato de ferro fundido, FF, PN-16, diâmetro nominal de Registro de gaveta chato de ferro fundido, FF, PN-16, diâmetro nominal de 80mm</t>
  </si>
  <si>
    <t>MAT120230</t>
  </si>
  <si>
    <t>Registro de gaveta chato de ferro fundido, FF, PN-16, diâmetro nominal de Registro de gaveta chato de ferro fundido, FF, PN-16, diâmetro nominal de 250mm</t>
  </si>
  <si>
    <t>MAT120250</t>
  </si>
  <si>
    <t>Registro de gaveta oval com by pass de ferro fundido dúctil, diâmetro nominal de 400mm</t>
  </si>
  <si>
    <t>MAT120300</t>
  </si>
  <si>
    <t>Registro de gaveta em bronze, acabamento cromado, diâmetro nominal de Registro de gaveta em bronze, acabamento cromado, diâmetro nominal de 1 1/4", referência 1509, linha Aquarius, Fabrimar ou similar</t>
  </si>
  <si>
    <t>MAT120350</t>
  </si>
  <si>
    <t>Registro de gaveta em bronze, acabamento cromado, diâmetro nominal de Registro de gaveta em bronze, acabamento cromado, diâmetro nominal de 1 1/2", referência 1509, linha Aquarius, Fabrimar ou similar</t>
  </si>
  <si>
    <t>MAT120400</t>
  </si>
  <si>
    <t>Registro de pressão bruto em bronze, de 1/2"</t>
  </si>
  <si>
    <t>MAT120450</t>
  </si>
  <si>
    <t>Registro de pressão em bronze, acabamento cromado, diâmetro nominal de Registro de pressão em bronze, acabamento cromado, diâmetro nominal de 1/2", referência 1416, linha Digital Line, Fabrimar ou similar</t>
  </si>
  <si>
    <t>MAT120500</t>
  </si>
  <si>
    <t>Registro de pressão em bronze, acabamento cromado, diâmetro nominal de Registro de pressão em bronze, acabamento cromado, diâmetro nominal de 3/4", referência 1416, linha Aquarius, Fabrimar ou similar</t>
  </si>
  <si>
    <t>MAT120525</t>
  </si>
  <si>
    <t>Registro regulador de vazão em bronze linha Economaster referência 1450, cromado, com saída de 1/2" Fabrimar ou similar</t>
  </si>
  <si>
    <t>MAT120550</t>
  </si>
  <si>
    <t>Régua em perfil de alumínio para CTI, de 1 leito com 3 módulos, medindo: (1,45x0,30)m, com luz de descanso, 2 saídas para oxigênio, ar comprimido e vácuo, padrão ABNT, 11 tomadas elétricas de 110V, 2 de 220V, 2 tomadas de lógica, 1 chamada de enfermagem tipo pêra, separação física entre gases e elétrica; 15cm de distância entre pontos de gases e 7,5cm entre tomadas e interruptores, referência 71-7595, Air Liquide ou similar</t>
  </si>
  <si>
    <t>MAT120600</t>
  </si>
  <si>
    <t>Régua em perfil de alumínio para Enfermagem, de 1 leito com 3 módulos, medindo: (1,00x0,30)m, com luz de descanso, 1 saída para oxigênio, ar comprimido e vácuo, padrão ABNT, 4 tomadas elétricas de 110V, 1 de 220V, 2 tomadas de lógica, 1 chamada de enfermagem tipo pêra, separação física entre gases e elétrica; 15cm de distância entre pontos de gases e 7,5cm entre tomadas e interruptores, referência 71-7596, Air Liquide ou similar</t>
  </si>
  <si>
    <t>MAT120650</t>
  </si>
  <si>
    <t>Regulador para botijões de gás GLP, com Regulador para botijões de gás GLP, com 13Kg</t>
  </si>
  <si>
    <t>MAT120700</t>
  </si>
  <si>
    <t>Regulador para botijões de gás GLP, com Regulador para botijões de gás GLP, com 45Kg</t>
  </si>
  <si>
    <t>MAT120730</t>
  </si>
  <si>
    <t>Rejunte Junta Plus superaditivado ou similar</t>
  </si>
  <si>
    <t>MAT120740</t>
  </si>
  <si>
    <t>Argamassa de rejuntamento E-Flex cor cinza claro Portokoll ou similar</t>
  </si>
  <si>
    <t>MAT120750</t>
  </si>
  <si>
    <t>Rejuntamento comum, Preto Grafite, Quartzolit ou similar</t>
  </si>
  <si>
    <t>MAT120800</t>
  </si>
  <si>
    <t>Relé bimetálico, de Relé bimetálico, de 25 a 36A, modelo 3UA 54, Siemens ou similar</t>
  </si>
  <si>
    <t>MAT120850</t>
  </si>
  <si>
    <t>Relé bimetálico, de Relé bimetálico, de 90 a 120A, modelo 3UA 62, Siemens ou similar</t>
  </si>
  <si>
    <t>MAT120900</t>
  </si>
  <si>
    <t>Relé de falta de fase, 220V/60Hz</t>
  </si>
  <si>
    <t>MAT120950</t>
  </si>
  <si>
    <t>Relé de tempo, modelo 7 PU60, Siemens ou similar</t>
  </si>
  <si>
    <t>MAT121000</t>
  </si>
  <si>
    <t>Relé fotoelétrico temporizado programado 01/NF, Linsa ou similar</t>
  </si>
  <si>
    <t>MAT121050</t>
  </si>
  <si>
    <t>Relé fotoeletrônico para iluminação pública, tipo FAIL-OFF, tensão de alimentação de 105 a 305V, potência da carga 1000W ou 1800VA, corrente máxima da carga 10A. Corpo em policarbonato na cor azul, estabilizado ao UV; pinos em latão estanhado, padrão RIOLUZ</t>
  </si>
  <si>
    <t>MAT121100</t>
  </si>
  <si>
    <t>Relé temporizado, tipo RTQD, Coel ou similar</t>
  </si>
  <si>
    <t>MAT121150</t>
  </si>
  <si>
    <t>Relé térmico, de: Relé térmico, de: 10 a 13A, modelo LR1 D12316, Telemecanique ou similar</t>
  </si>
  <si>
    <t>MAT121200</t>
  </si>
  <si>
    <t>Relé térmico, de: Relé térmico, de: 10 a 15A</t>
  </si>
  <si>
    <t>MAT121250</t>
  </si>
  <si>
    <t>Relé térmico, de: Relé térmico, de: 16 a 25A</t>
  </si>
  <si>
    <t>MAT121300</t>
  </si>
  <si>
    <t>Relé térmico, de: Relé térmico, de: 2,5 a 4A, modelo 3UA50.00-1E, Siemens ou similar</t>
  </si>
  <si>
    <t>MAT121350</t>
  </si>
  <si>
    <t>Relé térmico, de: Relé térmico, de: 4 a 6A, modelo 3UA50.00-1G, Siemens ou similar</t>
  </si>
  <si>
    <t>MAT121400</t>
  </si>
  <si>
    <t>Relé térmico, de: Relé térmico, de: 38 a 50A, modelo LR1 D63357, Siemens ou similar</t>
  </si>
  <si>
    <t>MAT121450</t>
  </si>
  <si>
    <t>Removedor de tintas convencionais, lata de 5l, Pint-off ou similar</t>
  </si>
  <si>
    <t>MAT121500</t>
  </si>
  <si>
    <t>Removedor - Redutor Solventlack nº 95230, Ypiranga ou similar</t>
  </si>
  <si>
    <t>MAT121550</t>
  </si>
  <si>
    <t>Removedor - Solvente de 1ª, galão de 5l, Thinner ou similar</t>
  </si>
  <si>
    <t>MAT121560</t>
  </si>
  <si>
    <t>Reparador Instantâneo Instant Pav, embalado em sacos multifoliados de papel kraft com 40 Kg</t>
  </si>
  <si>
    <t>MAT121600</t>
  </si>
  <si>
    <t>Reparo para válvula de descarga, diâmetro nominal de 1 1/2"</t>
  </si>
  <si>
    <t>MAT121650</t>
  </si>
  <si>
    <t>Reservatório em fibra de vidro, para água não potável e AAC (Aproveitamente de Água de Chuva), de Reservatório em fibra de vidro, para água não potável e AAC (Aproveitamente de Água de Chuva), de 10000 litros</t>
  </si>
  <si>
    <t>MAT121700</t>
  </si>
  <si>
    <t>Reservatório em fibra de vidro, para água não potável e AAC (Aproveitamente de Água de Chuva), de Reservatório em fibra de vidro, para água não potável e AAC (Aproveitamente de Água de Chuva), de 20000 litros</t>
  </si>
  <si>
    <t>MAT121750</t>
  </si>
  <si>
    <t>Reservatório em fibra de vidro, para água não potável e AAC (Aproveitamente de Água de Chuva), de Reservatório em fibra de vidro, para água não potável e AAC (Aproveitamente de Água de Chuva), de 30000 litros</t>
  </si>
  <si>
    <t>MAT121800</t>
  </si>
  <si>
    <t>Reservatório metálico USI-SAC-41 ou COR-400, para água potável estilo taça água total, padrão SABESP ou similar, com capacidade para 50m³, instalado</t>
  </si>
  <si>
    <t>MAT121850</t>
  </si>
  <si>
    <t>Reservatório metálico USI-SAC-41 ou COR-400, para água potável estilo taça água total, padrão SABESP ou similar, com capacidade para 100m³, instalado</t>
  </si>
  <si>
    <t>MAT121900</t>
  </si>
  <si>
    <t>Revelação (10x15)cm</t>
  </si>
  <si>
    <t>MAT121960</t>
  </si>
  <si>
    <t>Revestimento acústico em espuma de polioretano 35mm de espessura Sonex na cor grafite, ou similar</t>
  </si>
  <si>
    <t>MAT122000</t>
  </si>
  <si>
    <t>Revestimento melamínicos autoportantes, em painéis MRX-SMEL ou similar, para uso sobre lâminas de chumbo, em salas radiológicas com sistema que garanta estanqueidade dos Raios-X e Gama</t>
  </si>
  <si>
    <t>MAT122050</t>
  </si>
  <si>
    <t>Revestimento protetor bicomponente de poliuretano, semi-brilho, tipo Top-Coat, Imperbrás ou similar</t>
  </si>
  <si>
    <t>MAT122070</t>
  </si>
  <si>
    <t>Rodapé de cerâmica tipo porcelanato, linha Essencial Granilite cinza STR 8 x 45cm</t>
  </si>
  <si>
    <t>MAT122100</t>
  </si>
  <si>
    <t>Rodízio de latão 6mm, referência 170, La Fonte ou similar</t>
  </si>
  <si>
    <t>MAT122150</t>
  </si>
  <si>
    <t>Rodízio de latão 8mm, referência 172, La Fonte ou similar</t>
  </si>
  <si>
    <t>MAT122200</t>
  </si>
  <si>
    <t>Roldana de aço, diâmetro de 30mm, para mastro metálico</t>
  </si>
  <si>
    <t>MAT122250</t>
  </si>
  <si>
    <t>Roldana de aço para trilho (50x60)mm, referência 304, La Fonte ou similar</t>
  </si>
  <si>
    <t>MAT122300</t>
  </si>
  <si>
    <t>Roldana de porcelana, de (76x76x19)mm</t>
  </si>
  <si>
    <t>MAT122350</t>
  </si>
  <si>
    <t>Roseta em Zamac, cromada, referência 203-R/Z, La Fonte ou similar</t>
  </si>
  <si>
    <t>MAT122400</t>
  </si>
  <si>
    <t>Rufo sem amianto para canalete 90 ou similar</t>
  </si>
  <si>
    <t>MAT122450</t>
  </si>
  <si>
    <t>Rufo de alumínio de (0,8x1056)mm</t>
  </si>
  <si>
    <t>MAT122500</t>
  </si>
  <si>
    <t>Rufo Lateral de alumínio, estampado, trapezoidal, espessura de 0,80mm, com 2 abas de 0,30m, sem pintura</t>
  </si>
  <si>
    <t>MAT122510</t>
  </si>
  <si>
    <t>Rufo Lateral de aço galvanizado, liso, espessura de 0,43mm, largura de 0,40m, sem pintura</t>
  </si>
  <si>
    <t>MAT122513</t>
  </si>
  <si>
    <t>Rufo Lateral de aço galvanizado, liso, espessura de 0,43mm, largura de 0,40m, com pintura eletrostática em 1 só face</t>
  </si>
  <si>
    <t>MAT122516</t>
  </si>
  <si>
    <t>Rufo Lateral de aço galvanizado, liso, espessura de 0,43mm, largura de 0,40m, com pintura eletrostática nas 2 faces</t>
  </si>
  <si>
    <t>MAT122550</t>
  </si>
  <si>
    <t>Rufo de alumínio, trapezoidal, medindo (1265x600)mm, espessura de 0,8mm, acabamenro de verniz em uma face e pintura líquida na outra</t>
  </si>
  <si>
    <t>MAT122600</t>
  </si>
  <si>
    <t>Rufo de alumínio, trapezoidal, medindo (1265x600)mm, espessura de 0,8mm, acabamento de verniz em ambas as faces</t>
  </si>
  <si>
    <t>MAT122650</t>
  </si>
  <si>
    <t>Rufo de alumínio, trapezoidal, largura de 1,265m, 2 abas de 0,30m, espessura de 0,8mm, Bernini ou similar</t>
  </si>
  <si>
    <t>MAT122700</t>
  </si>
  <si>
    <t>Rufo sem amianto para canalete 49 ou similar</t>
  </si>
  <si>
    <t>MAT122750</t>
  </si>
  <si>
    <t>Rufo Lateral ou Contra-Rufo translúcido, trapezoidal, de resina de poliéster reforçada com fibra de vidro, com aditivo de proteção contra a degradação dos raios U.V., com 2 abas de 0,30m; espessura de 1,5mm</t>
  </si>
  <si>
    <t>MAT122800</t>
  </si>
  <si>
    <t>Saboneteira plástica de sobrepor, para sabonete líquido</t>
  </si>
  <si>
    <t>MAT122850</t>
  </si>
  <si>
    <t>Saco plástico de 100l, espessura de 0,12mm, pacote com 100 un</t>
  </si>
  <si>
    <t>MAT122900</t>
  </si>
  <si>
    <t>Saco plástico para mudas florestais, medindo (14x14)cm e espessura de 0,08mm</t>
  </si>
  <si>
    <t>MAT122950</t>
  </si>
  <si>
    <t>Saco plástico sanfonado, perfurado, cor preta, medindo (10x15)cm, espessura de 0,10mm, para produção de mudas</t>
  </si>
  <si>
    <t>MAT123000</t>
  </si>
  <si>
    <t>Saco plástico, sanfonado, perfurado, cor preta, para produção de mudas, espessura de 0,15mm, medindo: Saco plástico, sanfonado, perfurado, cor preta, para produção de mudas, espessura de 0,15mm, medindo: (13x14)cm, com costura</t>
  </si>
  <si>
    <t>MAT123050</t>
  </si>
  <si>
    <t>Saco plástico, sanfonado, perfurado, cor preta, para produção de mudas, espessura de 0,15mm, medindo: Saco plástico, sanfonado, perfurado, cor preta, para produção de mudas, espessura de 0,15mm, medindo: (14x18)cm, com costura</t>
  </si>
  <si>
    <t>MAT123100</t>
  </si>
  <si>
    <t>Saco plástico, sanfonado, perfurado, cor preta, para produção de mudas, espessura de 0,15mm, medindo: Saco plástico, sanfonado, perfurado, cor preta, para produção de mudas, espessura de 0,15mm, medindo: (14x20)cm</t>
  </si>
  <si>
    <t>MAT123150</t>
  </si>
  <si>
    <t>Saco plástico, sanfonado, perfurado, cor preta, para produção de mudas, espessura de 0,15mm, medindo: Saco plástico, sanfonado, perfurado, cor preta, para produção de mudas, espessura de 0,15mm, medindo: (15x25)cm</t>
  </si>
  <si>
    <t>MAT123200</t>
  </si>
  <si>
    <t>Saco plástico, sanfonado, perfurado, cor preta, para produção de mudas, espessura de 0,15mm, medindo: Saco plástico, sanfonado, perfurado, cor preta, para produção de mudas, espessura de 0,15mm, medindo: (17x30)cm</t>
  </si>
  <si>
    <t>MAT123250</t>
  </si>
  <si>
    <t>Saco plástico sanfonado, perfurado, cor preta, medindo: (20x30)cm, espessura de 0,20mm, para produção de mudas</t>
  </si>
  <si>
    <t>MAT123300</t>
  </si>
  <si>
    <t>Saco plástico, sanfonado, perfurado, cor preta, para produção de mudas, espessura de 0,15mm, medindo: Saco plástico, sanfonado, perfurado, cor preta, para produção de mudas, espessura de 0,15mm, medindo: (22x27)cm, com costura</t>
  </si>
  <si>
    <t>MAT123350</t>
  </si>
  <si>
    <t>Saco plástico, sanfonado, perfurado, cor preta, para produção de mudas, espessura de 0,22mm, medindo: Saco plástico, sanfonado, perfurado, cor preta, para produção de mudas, espessura de 0,22mm, medindo: (25x35)cm</t>
  </si>
  <si>
    <t>MAT123400</t>
  </si>
  <si>
    <t>Saco plástico, sanfonado, perfurado, cor preta, para produção de mudas, espessura de 0,22mm, medindo: Saco plástico, sanfonado, perfurado, cor preta, para produção de mudas, espessura de 0,22mm, medindo: (28x35)cm</t>
  </si>
  <si>
    <t>MAT123450</t>
  </si>
  <si>
    <t>Saibro, com transporte</t>
  </si>
  <si>
    <t>MAT123500</t>
  </si>
  <si>
    <t>Sapatilha para alça de distribuição</t>
  </si>
  <si>
    <t>MAT123550</t>
  </si>
  <si>
    <t>Segregadores de faixas, de (450x170x70)mm</t>
  </si>
  <si>
    <t>MAT123600</t>
  </si>
  <si>
    <t>Sela para cruzeta de madeira</t>
  </si>
  <si>
    <t>MAT123650</t>
  </si>
  <si>
    <t>Selante asfáltico a base de resina acrílica e solvente aromático, destinado à aplicação em concreto como um imprimador para material termoplástico aplicado a quente (Spray e extrudado)</t>
  </si>
  <si>
    <t>MAT123700</t>
  </si>
  <si>
    <t>Selante de silicone, cura neutra, à prova d'água, com 300ml, tipo Silastic 790, Dow Corning ou similar</t>
  </si>
  <si>
    <t>tb</t>
  </si>
  <si>
    <t>MAT123750</t>
  </si>
  <si>
    <t>Selim elástico de PVC rígido, JE, para coletor de esgoto, diâmetro nominal de Selim elástico de PVC rígido, JE, para coletor de esgoto, diâmetro nominal de (150x100)mm</t>
  </si>
  <si>
    <t>MAT123800</t>
  </si>
  <si>
    <t>Selim elástico de PVC rígido, JE, para coletor de esgoto, diâmetro nominal de Selim elástico de PVC rígido, JE, para coletor de esgoto, diâmetro nominal de (200x100)mm</t>
  </si>
  <si>
    <t>MAT123850</t>
  </si>
  <si>
    <t>Selim elástico de PVC rígido, JE, para coletor de esgoto, diâmetro nominal de Selim elástico de PVC rígido, JE, para coletor de esgoto, diâmetro nominal de (250x100)mm</t>
  </si>
  <si>
    <t>MAT123900</t>
  </si>
  <si>
    <t>Selim elástico de PVC rígido, JE, para coletor de esgoto, diâmetro nominal de Selim elástico de PVC rígido, JE, para coletor de esgoto, diâmetro nominal de (300x100)mm</t>
  </si>
  <si>
    <t>MAT123950</t>
  </si>
  <si>
    <t>Selo de aço galvanizado, para fixação de fitas, de (19mmx0,50mm)</t>
  </si>
  <si>
    <t>MAT124000</t>
  </si>
  <si>
    <t>Selo de alumínio, de 1/2"</t>
  </si>
  <si>
    <t>MAT124150</t>
  </si>
  <si>
    <t>Serviço de teste de funcionamento e instalação de laço indutivo permanente, inclusive corte e recomposição do pavimento</t>
  </si>
  <si>
    <t>MAT124200</t>
  </si>
  <si>
    <t>Sifão cromado de Sifão cromado de (1"x1 1/4")</t>
  </si>
  <si>
    <t>MAT124250</t>
  </si>
  <si>
    <t>Sifão cromado de Sifão cromado de (1 1/2"x1 1/2")</t>
  </si>
  <si>
    <t>MAT124300</t>
  </si>
  <si>
    <t>Sifão cromado de Sifão cromado de (1 1/2"x2")</t>
  </si>
  <si>
    <t>MAT124350</t>
  </si>
  <si>
    <t>Sifão de PVC rígido, roscável, para pia ou lavatório, diâmetro nominal de (1"x1 1/2")</t>
  </si>
  <si>
    <t>MAT124400</t>
  </si>
  <si>
    <t>Sifão de PVC rígido, roscável, diâmetro nominal de (1 1/4"x1 1/2")</t>
  </si>
  <si>
    <t>MAT124450</t>
  </si>
  <si>
    <t>Sigunit M, saco de 25kg, Sika ou similar</t>
  </si>
  <si>
    <t>MAT124500</t>
  </si>
  <si>
    <t>Sikadur 31, lata de 1kg, Sika ou similar</t>
  </si>
  <si>
    <t>MAT124550</t>
  </si>
  <si>
    <t>Sikadur 52, lata de 1kg, Sika ou similar</t>
  </si>
  <si>
    <t>MAT124600</t>
  </si>
  <si>
    <t>SikaGrout, Sika ou similar</t>
  </si>
  <si>
    <t>MAT124650</t>
  </si>
  <si>
    <t>Sika 1, lata de 18kg, Sika ou similar</t>
  </si>
  <si>
    <t>MAT124700</t>
  </si>
  <si>
    <t>SikaCarbodur S512, Sika ou similar</t>
  </si>
  <si>
    <t>MAT124750</t>
  </si>
  <si>
    <t>Sikadur 30 (A+B), com 5kg, Sika ou similar (200g/m)</t>
  </si>
  <si>
    <t>MAT124800</t>
  </si>
  <si>
    <t>Sikadur 330 (A+B), com 5kg, Sika ou similar (1,150g/m²)</t>
  </si>
  <si>
    <t>MAT124850</t>
  </si>
  <si>
    <t>Sikafix Super, saco de 1kg, Sika ou similar</t>
  </si>
  <si>
    <t>MAT124900</t>
  </si>
  <si>
    <t>Sikaflex 1A Plus, cinza claro, cartucho com 310ml, Sika ou similar</t>
  </si>
  <si>
    <t>MAT124950</t>
  </si>
  <si>
    <t>SikaTop 108 Armatec, Sika ou similar</t>
  </si>
  <si>
    <t>MAT125000</t>
  </si>
  <si>
    <t>SikaWrap 230C, Sika ou similar</t>
  </si>
  <si>
    <t>MAT125050</t>
  </si>
  <si>
    <t>Silicone, branco leitoso, bisnaga de 300ml, Silpruf ou similar</t>
  </si>
  <si>
    <t>MAT125100</t>
  </si>
  <si>
    <t>Silicone, cor preto, bisnaga de 300g</t>
  </si>
  <si>
    <t>MAT125150</t>
  </si>
  <si>
    <t>Símbolo em laminado elastoplástico, com espessura de 1,50mm, em cores, com micro esferas de vidro, sendo seu fornecimento Símbolo em laminado elastoplástico, com espessura de 1,50mm, em cores, com micro esferas de vidro, sendo seu fornecimento de 150 a 500m2</t>
  </si>
  <si>
    <t>MAT125200</t>
  </si>
  <si>
    <t>Símbolo em laminado elastoplástico, com espessura de 1,50mm, em cores, com micro esferas de vidro, sendo seu fornecimento Símbolo em laminado elastoplástico, com espessura de 1,50mm, em cores, com micro esferas de vidro, sendo seu fornecimento de 500 a 1000m2</t>
  </si>
  <si>
    <t>MAT125250</t>
  </si>
  <si>
    <t>Símbolo em laminado elastoplástico, com espessura de 1,50mm, em cores, com micro esferas de vidro, sendo seu fornecimento Símbolo em laminado elastoplástico, com espessura de 1,50mm, em cores, com micro esferas de vidro, sendo seu fornecimento acima de 1000m2</t>
  </si>
  <si>
    <t>MAT125300</t>
  </si>
  <si>
    <t>Sinalizador eletrônico a Led bidirecional para uso em cones, cavaletes e barreiras; 60 a 70 flashes por minuto; intensidade de 15 candelas; acionamento com fotocélula; lentes de policarbonato amarelo de 180mm de diâmetro; bateria alclina 6V</t>
  </si>
  <si>
    <t>MAT125350</t>
  </si>
  <si>
    <t>Sisal para forro de gesso</t>
  </si>
  <si>
    <t>MAT125400</t>
  </si>
  <si>
    <t>Sistema de confinamento celular em polietileno texturizado, soldado por ultrassom, nas dimensões de (2,40x12)m, com profundidade de 10cm, tipo GWLC 8404-célula larga, Geoweb ou similar</t>
  </si>
  <si>
    <t>MAT125500</t>
  </si>
  <si>
    <t>Sistema de confinamento celular em polietileno texturizado, soldado por ultrassom, nas dimensões de (2,40x6)m, com profundidade de 10cm, tipo GW-8204, célula larga, Geoweb ou similar</t>
  </si>
  <si>
    <t>MAT125550</t>
  </si>
  <si>
    <t>Solda para cobre tipo carretel (50x50), espessura de 1,5mm</t>
  </si>
  <si>
    <t>MAT125600</t>
  </si>
  <si>
    <t>Solda - Pasta para solda</t>
  </si>
  <si>
    <t>MAT125650</t>
  </si>
  <si>
    <t>Solução limpadora de PVC, frasco plástico de 1000ml</t>
  </si>
  <si>
    <t>MAT125700</t>
  </si>
  <si>
    <t>Solupan técnico (limpeza industrial) em saco de 25Kg</t>
  </si>
  <si>
    <t>MAT125750</t>
  </si>
  <si>
    <t>Sondagem em solo à percurssão, em terreno plano, inclusive deslocamento do tripé até 50m de distância, entre furos, dentro do canteiro</t>
  </si>
  <si>
    <t>MAT125800</t>
  </si>
  <si>
    <t>Spot embutido em alumínio, pintura pó epoxi, para lâmpada incandescente de 60W</t>
  </si>
  <si>
    <t>MAT125850</t>
  </si>
  <si>
    <t>Starter de 20W</t>
  </si>
  <si>
    <t>MAT125900</t>
  </si>
  <si>
    <t>Starter de 40W</t>
  </si>
  <si>
    <t>MAT125950</t>
  </si>
  <si>
    <t>Subcobertura em manta de polietileno de alta resistência, Tyvek, (Viapol) Du Pont ou similar</t>
  </si>
  <si>
    <t>MAT126000</t>
  </si>
  <si>
    <t>Sumidouro para 10 contribuintes</t>
  </si>
  <si>
    <t>MAT126050</t>
  </si>
  <si>
    <t>Suporte para bloco semafórico, tipo basculante</t>
  </si>
  <si>
    <t>MAT126100</t>
  </si>
  <si>
    <t>Suporte curvo para rodapé, Fademac ou similar</t>
  </si>
  <si>
    <t>MAT126150</t>
  </si>
  <si>
    <t>Suporte de aço galvanizado para fixação de transformador em poste, diâmetro de 225mm</t>
  </si>
  <si>
    <t>MAT126200</t>
  </si>
  <si>
    <t>Suporte de fixação de bloco semafórico principal ao braço projetado, diâmetro de 88,9mm, com ligação aparafusada pela extremidade externa da caixa de módulo focal</t>
  </si>
  <si>
    <t>MAT126250</t>
  </si>
  <si>
    <t>Suporte em aço galvanizado, para vidro temperado de 10mm: Suporte em aço galvanizado, para vidro temperado de 10mm: de centro</t>
  </si>
  <si>
    <t>MAT126300</t>
  </si>
  <si>
    <t>Suporte em aço galvanizado, para vidro temperado de 10mm: Suporte em aço galvanizado, para vidro temperado de 10mm: simples de canto</t>
  </si>
  <si>
    <t>MAT126350</t>
  </si>
  <si>
    <t>Suporte em chapa de aço galvanizado, perfil "U", medindo: (1 3/4"x5/8"), com espessura de 2mm, para fixação de placas, com comprimento de Suporte em chapa de aço galvanizado, perfil "U", medindo: (1 3/4"x5/8"), com espessura de 2mm, para fixação de placas, com comprimento de 400mm, com abraçadeira para fixação em hastes com diâmetro externo de 2"</t>
  </si>
  <si>
    <t>MAT126400</t>
  </si>
  <si>
    <t>Suporte em chapa de aço galvanizado, perfil "U", medindo: (1 3/4"x5/8"), com espessura de 2mm, para fixação de placas, com comprimento de Suporte em chapa de aço galvanizado, perfil "U", medindo: (1 3/4"x5/8"), com espessura de 2mm, para fixação de placas, com comprimento de 700mm, com abraçadeira para fixação em hastes com diâmetro externo de 2"</t>
  </si>
  <si>
    <t>MAT126450</t>
  </si>
  <si>
    <t>Suporte em chapa de aço galvanizado, perfil "U", medindo: (1 3/4"x5/8"), com espessura de 2mm, para fixação de placas, com comprimento de Suporte em chapa de aço galvanizado, perfil "U", medindo: (1 3/4"x5/8"), com espessura de 2mm, para fixação de placas, com comprimento de 700mm, com abraçadeira para fixação em hastes com diâmetro externo de 4"</t>
  </si>
  <si>
    <t>MAT126500</t>
  </si>
  <si>
    <t>Suporte termoplástico, branco, antivibratório, para lâmpada fluorescente</t>
  </si>
  <si>
    <t>MAT126550</t>
  </si>
  <si>
    <t>Suporte zincado dobrado Aquapluv Beiral ou similar</t>
  </si>
  <si>
    <t>MAT126601</t>
  </si>
  <si>
    <t>Tacha bidirecional tipo II, conforme NBR 14636:2000</t>
  </si>
  <si>
    <t>MAT126651</t>
  </si>
  <si>
    <t>Tacha monodirecional tipo II, conforme NBR 14636:2000</t>
  </si>
  <si>
    <t>MAT126701</t>
  </si>
  <si>
    <t>Tachão bidirecional, conforme NBR 15576:2008</t>
  </si>
  <si>
    <t>MAT126751</t>
  </si>
  <si>
    <t>Tachão monodirecional, conforme NBR 15576:2008</t>
  </si>
  <si>
    <t>MAT126800</t>
  </si>
  <si>
    <t>Taco de fixação em madeira serrada, de (2,5 x 10 x 10)cm - grupo IV da Tabela Classificatória de Especificações de Produtos Madeireiros</t>
  </si>
  <si>
    <t>MAT126850</t>
  </si>
  <si>
    <t>Taco de fixação em madeira serrada, de (2,5 x 10 x 20)cm - grupo IV da Tabela Classificatória de Especificações de Produtos Madeireiros</t>
  </si>
  <si>
    <t>MAT126950</t>
  </si>
  <si>
    <t>Tampa de ferro retangular, medindo: (1,07x0,52)m, para caixa subterrânea, modelo QC-43, padrão TELERJ</t>
  </si>
  <si>
    <t>MAT126970</t>
  </si>
  <si>
    <t>Tampa flexível para canaleta evolutiva DLP 80x35mm, fabricação Pial Legrand ou similar</t>
  </si>
  <si>
    <t>MAT127000</t>
  </si>
  <si>
    <t>Tampão de ferro fundido nodular articulado, diâmetro de 30cm, com tranca, para carga de 4.500Kg, padrão RIOLUZ</t>
  </si>
  <si>
    <t>MAT127050</t>
  </si>
  <si>
    <t>Tampão de ferro fundido nodular articulado, diâmetro de 60cm, com tranca, para carga de 4.500Kg, padrão RIOLUZ</t>
  </si>
  <si>
    <t>MAT127090</t>
  </si>
  <si>
    <t>Tampão de ferro fundido, tipo leve, de Tampão de ferro fundido, tipo leve, de 6kg, articulado, medindo: (300x300)mm.</t>
  </si>
  <si>
    <t>MAT127150</t>
  </si>
  <si>
    <t>Tampão de ferro fundido, tipo leve, de Tampão de ferro fundido, tipo leve, de 25kg, medindo: (530x400)mm</t>
  </si>
  <si>
    <t>MAT127200</t>
  </si>
  <si>
    <t>Tampão de ferro fundido, tipo leve, de Tampão de ferro fundido, tipo leve, de 19kg, articulado, medindo: (240x240)mm</t>
  </si>
  <si>
    <t>MAT127250</t>
  </si>
  <si>
    <t>Tampão de ferro fundido, tipo leve, de Tampão de ferro fundido, tipo leve, de 21kg, articulado, com diâmetro de 300mm</t>
  </si>
  <si>
    <t>MAT127300</t>
  </si>
  <si>
    <t>Tampão de ferro fundido, tipo leve, de Tampão de ferro fundido, tipo leve, de 22kg, rebaixado, com diâmetro de 320mm</t>
  </si>
  <si>
    <t>MAT127350</t>
  </si>
  <si>
    <t>Tampão de ferro fundido, tipo leve, de Tampão de ferro fundido, tipo leve, de 36kg, rebaixado, com diâmetro de 420mm</t>
  </si>
  <si>
    <t>MAT127400</t>
  </si>
  <si>
    <t>Tampão de ferro fundido, tipo leve, de Tampão de ferro fundido, tipo leve, de 64kg, com diâmetro de 600mm, padrão RIOLUZ</t>
  </si>
  <si>
    <t>MAT127450</t>
  </si>
  <si>
    <t>Tampão de ferro fundido, tipo leve, de Tampão de ferro fundido, tipo leve, de 64kg, articulado, com caixilho, trave e chave especial, com diâmetro de 600mm, padrão CET-RIO</t>
  </si>
  <si>
    <t>MAT127500</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</si>
  <si>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t>
  </si>
  <si>
    <t>MAT127550</t>
  </si>
  <si>
    <t>Tampão de ferro fundido, tipo pesado, de Tampão de ferro fundido, tipo pesado, de 100kg, articulado, com diâmetro de 600mm</t>
  </si>
  <si>
    <t>MAT127600</t>
  </si>
  <si>
    <t>Tampão de ferro fundido, tipo pesado, de Tampão de ferro fundido, tipo pesado, de 126kg, com diâmetro de 600mm, padrão CEDAE</t>
  </si>
  <si>
    <t>MAT127650</t>
  </si>
  <si>
    <t>Tampão de ferro fundido, tipo pesado, de Tampão de ferro fundido, tipo pesado, de 175kg, com diâmetro de 600mm, padrão RIOLUZ ou CET-RIO</t>
  </si>
  <si>
    <t>MAT127700</t>
  </si>
  <si>
    <t>Tampão de ferro fundido, tipo pesado, de Tampão de ferro fundido, tipo pesado, de 175kg, com diâmetro de 600mm</t>
  </si>
  <si>
    <t>MAT127750</t>
  </si>
  <si>
    <t>Tampão de ferro fundido, tipo pesado, 790Kg, composto de 3 seções, de (1520x910)mm</t>
  </si>
  <si>
    <t>MAT127770</t>
  </si>
  <si>
    <t>Tampão articulado de fibra plástica (100% plástico reciclado ou poliuretano) completo, articulado com diâmetro 60cm</t>
  </si>
  <si>
    <t>MAT127800</t>
  </si>
  <si>
    <t>Tampão em polietileno de alta densidade, preto, com diâmetro de 5" e comprimento de 225mm, para vedação de dutos espiralados flexíveis, Kanaflex ou similar</t>
  </si>
  <si>
    <t>MAT127810</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</si>
  <si>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t>
  </si>
  <si>
    <t>MAT127820</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</si>
  <si>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t>
  </si>
  <si>
    <t>MAT127850</t>
  </si>
  <si>
    <t>Tampão espiral tipo Kanalex ou similar, de 2"</t>
  </si>
  <si>
    <t>MAT127900</t>
  </si>
  <si>
    <t>Tampão misto de ferro fundido, tipo leve, de 31kg, com diâmetro de 650mm</t>
  </si>
  <si>
    <t>MAT127950</t>
  </si>
  <si>
    <t>Tampão misto (ferro fundido e concreto), tipo pesado, de 105Kg, com diâmetro de 600mm, padrão CEDAE</t>
  </si>
  <si>
    <t>MAT128050</t>
  </si>
  <si>
    <t>Tanque de aço inoxidável, em chapa 22/304, medindo: (520x540x300)mm, com esfregador, capacidade de 30l</t>
  </si>
  <si>
    <t>MAT128100</t>
  </si>
  <si>
    <t>Tanque de expurgo em aço inoxidável liga 18:8, padrão americano, AISI 304 n° 18, medindo: (600x500x850)mm, com 01 (uma) cuba de expurgo de (500x400x300)mm, sifão de aço inoxidável de 75mm de diâmetro, face superior com acabamento escovado e grade basculante removível, tampa em inox com abertura lateral e ralo perfurado, modelo TQ-EXP, Inconox ou similar</t>
  </si>
  <si>
    <t>MAT128150</t>
  </si>
  <si>
    <t>Tanque de louça, na cor branca, medindo: (63x55)cm</t>
  </si>
  <si>
    <t>MAT128200</t>
  </si>
  <si>
    <t>Tanque de mármore sintético, medindo: (47x60)cm</t>
  </si>
  <si>
    <t>MAT128250</t>
  </si>
  <si>
    <t>Tanque de PVC, medindo: (80x80x57)cm, espessura de 6/8mm, dotado de tampas e dreno, para esterilização de mamadeira a frio</t>
  </si>
  <si>
    <t>MAT128300</t>
  </si>
  <si>
    <t>Tapete anti-alérgico e anti-estático, de 6mm, para forração, cor Castor, modelo Brasília, Avanti ou similar</t>
  </si>
  <si>
    <t>MAT128350</t>
  </si>
  <si>
    <t>Targetão de aço galvanizado, (5/8"x160mm), referência 831, Datti ou similar</t>
  </si>
  <si>
    <t>MAT128400</t>
  </si>
  <si>
    <t>Tarifa de vazamento de material de bota-fora em aterro licenciados por órgão ambiental competente</t>
  </si>
  <si>
    <t>MAT128450</t>
  </si>
  <si>
    <t>Tarjeta de ferro cromado, com fio redondo, de 2'', referência CR-1 FR, La Fonte ou similar</t>
  </si>
  <si>
    <t>MAT128500</t>
  </si>
  <si>
    <t>Tarifa de água, comercial, sem esgoto, tarifa A</t>
  </si>
  <si>
    <t>MAT128550</t>
  </si>
  <si>
    <t>Tarifa de Energia elétrica tipo comercial</t>
  </si>
  <si>
    <t>Kwh</t>
  </si>
  <si>
    <t>MAT128700</t>
  </si>
  <si>
    <t>Tê de aço galvanizado, 90°, classe 10, rosca BSP, diâmetro nominal de Tê de aço galvanizado, 90°, classe 10, rosca BSP, diâmetro nominal de 3"</t>
  </si>
  <si>
    <t>MAT128750</t>
  </si>
  <si>
    <t>Tê de aço galvanizado, 90°, classe 10, rosca BSP, diâmetro nominal de Tê de aço galvanizado, 90°, classe 10, rosca BSP, diâmetro nominal de 2"</t>
  </si>
  <si>
    <t>MAT128800</t>
  </si>
  <si>
    <t>Tê de cobre, bolsa-bolsa-bolsa, sem anel, diâmetro nominal de 22mm</t>
  </si>
  <si>
    <t>MAT128850</t>
  </si>
  <si>
    <t>Tê de ferro fundido, FFF, PN-10, diâmetro nominal de Tê de ferro fundido, FFF, PN-10, diâmetro nominal de (80x80)mm</t>
  </si>
  <si>
    <t>MAT128900</t>
  </si>
  <si>
    <t>Tê de ferro fundido, FFF, PN-10, diâmetro nominal de Tê de ferro fundido, FFF, PN-10, diâmetro nominal de (100x100)mm</t>
  </si>
  <si>
    <t>MAT128950</t>
  </si>
  <si>
    <t>Tê de ferro fundido, FFF, PN-10, diâmetro nominal de Tê de ferro fundido, FFF, PN-10, diâmetro nominal de (150x150)mm</t>
  </si>
  <si>
    <t>MAT128975</t>
  </si>
  <si>
    <t>Tê de redução de ferro fundido, FFF, PN-25, diâmetro nominal de (200x150)mm</t>
  </si>
  <si>
    <t>MAT129000</t>
  </si>
  <si>
    <t>Tê de ferro fundido, FFF, PN-10, diâmetro nominal de Tê de ferro fundido, FFF, PN-10, diâmetro nominal de (200x200)mm</t>
  </si>
  <si>
    <t>MAT129025</t>
  </si>
  <si>
    <t>Tê de redução de ferro fundido, FFF, PN-25, diâmetro nominal de (250x200)mm</t>
  </si>
  <si>
    <t>MAT129050</t>
  </si>
  <si>
    <t>Tê de ferro fundido, FFF, PN-10, diâmetro nominal de Tê de ferro fundido, FFF, PN-10, diâmetro nominal de (250x250)mm</t>
  </si>
  <si>
    <t>MAT129100</t>
  </si>
  <si>
    <t>Tê de ferro fundido, BBB, JGS, diâmetro nominal de Tê de ferro fundido, BBB, JGS, diâmetro nominal de (80x80)mm</t>
  </si>
  <si>
    <t>MAT129150</t>
  </si>
  <si>
    <t>Tê de ferro fundido, BBB, JGS, diâmetro nominal de Tê de ferro fundido, BBB, JGS, diâmetro nominal de (100x100)mm</t>
  </si>
  <si>
    <t>MAT129200</t>
  </si>
  <si>
    <t>Tê de ferro fundido, BBB, JGS, diâmetro nominal de Tê de ferro fundido, BBB, JGS, diâmetro nominal de (150x150)mm</t>
  </si>
  <si>
    <t>MAT129225</t>
  </si>
  <si>
    <t>Tê de redução de ferro fundido, BBB, JGS, diâmetro nominal de Tê de redução de ferro fundido, BBB, JGS, diâmetro nominal de (200x150)mm</t>
  </si>
  <si>
    <t>MAT129250</t>
  </si>
  <si>
    <t>Tê de ferro fundido, BBB, JGS, diâmetro nominal de Tê de ferro fundido, BBB, JGS, diâmetro nominal de (200x200)mm</t>
  </si>
  <si>
    <t>MAT129300</t>
  </si>
  <si>
    <t>Tê de ferro fundido, BBB, JGS, diâmetro nominal de Tê de ferro fundido, BBB, JGS, diâmetro nominal de (250x250)mm</t>
  </si>
  <si>
    <t>MAT129325</t>
  </si>
  <si>
    <t>Tê de redução de ferro fundido, BBB, JGS, diâmetro nominal de Tê de redução de ferro fundido, BBB, JGS, diâmetro nominal de (300x250)mm</t>
  </si>
  <si>
    <t>MAT129330</t>
  </si>
  <si>
    <t>Tê de ferro fundido, BBB, JGS, diâmetro nominal de Tê de ferro fundido, BBB, JGS, diâmetro nominal de (300x300)mm</t>
  </si>
  <si>
    <t>MAT129350</t>
  </si>
  <si>
    <t>Tê de inspeção de PVC rígido, Série R, diâmetro nominal de (75x75)mm</t>
  </si>
  <si>
    <t>MAT129400</t>
  </si>
  <si>
    <t>Tê de PVC rígido, 90°, BBB, para coletor de esgoto, diâmetro nominal de Tê de PVC rígido, 90°, BBB, para coletor de esgoto, diâmetro nominal de 100mm</t>
  </si>
  <si>
    <t>MAT129450</t>
  </si>
  <si>
    <t>Tê de PVC rígido, 90°, BBB, para coletor de esgoto, diâmetro nominal de Tê de PVC rígido, 90°, BBB, para coletor de esgoto, diâmetro nominal de 150mm</t>
  </si>
  <si>
    <t>MAT129500</t>
  </si>
  <si>
    <t>Tê de PVC rígido, 90°, BBB, para coletor de esgoto, diâmetro nominal de Tê de PVC rígido, 90°, BBB, para coletor de esgoto, diâmetro nominal de 200mm</t>
  </si>
  <si>
    <t>MAT129550</t>
  </si>
  <si>
    <t>Tê de PVC rígido, 90°, BBB, para coletor de esgoto, diâmetro nominal de Tê de PVC rígido, 90°, BBB, para coletor de esgoto, diâmetro nominal de 250mm</t>
  </si>
  <si>
    <t>MAT129600</t>
  </si>
  <si>
    <t>Tê de PVC rígido, 90°, BBB, para coletor de esgoto, diâmetro nominal de Tê de PVC rígido, 90°, BBB, para coletor de esgoto, diâmetro nominal de 300mm</t>
  </si>
  <si>
    <t>MAT129650</t>
  </si>
  <si>
    <t>Tê sanitário de PVC rígido, PB, para esgoto predial, diâmetro nominal de (150x150)mm</t>
  </si>
  <si>
    <t>MAT129700</t>
  </si>
  <si>
    <t>Tê de PVC rígido, 90°, PBA, BBB, diâmetro nominal de Tê de PVC rígido, 90°, PBA, BBB, diâmetro nominal de 50mm</t>
  </si>
  <si>
    <t>MAT129750</t>
  </si>
  <si>
    <t>Tê de PVC rígido, 90°, PBA, BBB, diâmetro nominal de Tê de PVC rígido, 90°, PBA, BBB, diâmetro nominal de 75mm</t>
  </si>
  <si>
    <t>MAT129800</t>
  </si>
  <si>
    <t>Tê de PVC rígido, 90°, PBA, BBB, diâmetro nominal de Tê de PVC rígido, 90°, PBA, BBB, diâmetro nominal de 100mm</t>
  </si>
  <si>
    <t>MAT129850</t>
  </si>
  <si>
    <t>Tê de PVC rígido, 90°, roscável, diâmetro nominal de Tê de PVC rígido, 90°, roscável, diâmetro nominal de 1/2"</t>
  </si>
  <si>
    <t>MAT129900</t>
  </si>
  <si>
    <t>Tê de PVC rígido, 90°, roscável, diâmetro nominal de Tê de PVC rígido, 90°, roscável, diâmetro nominal de 3/4"</t>
  </si>
  <si>
    <t>MAT129950</t>
  </si>
  <si>
    <t>Tê de PVC rígido, 90°, roscável, diâmetro nominal de Tê de PVC rígido, 90°, roscável, diâmetro nominal de 1 1/4"</t>
  </si>
  <si>
    <t>MAT130000</t>
  </si>
  <si>
    <t>Tê de PVC rígido, 90°, roscável, diâmetro nominal de Tê de PVC rígido, 90°, roscável, diâmetro nominal de 1 1/2"</t>
  </si>
  <si>
    <t>MAT130050</t>
  </si>
  <si>
    <t>Tê de PVC rígido, 90°, roscável, diâmetro nominal de Tê de PVC rígido, 90°, roscável, diâmetro nominal de 2"</t>
  </si>
  <si>
    <t>MAT130100</t>
  </si>
  <si>
    <t>Tê de PVC rígido, 90º, na cor azul, com bolsas soldáveis, diâmetro nominal de 50mm, Linha Irriga LF, Tigre ou similar</t>
  </si>
  <si>
    <t>MAT130150</t>
  </si>
  <si>
    <t>Tê de PVC, rígido, com 3 bolsas, classe 12, linha PBA, de 160mm</t>
  </si>
  <si>
    <t>MAT130200</t>
  </si>
  <si>
    <t>Tê de redução de aço galvanizado, diâmetro nominal de (3/4"x1/2")</t>
  </si>
  <si>
    <t>MAT130300</t>
  </si>
  <si>
    <t>Tê de redução de aço galvanizado, diâmetro nominal de (1 1/4"x3/4")</t>
  </si>
  <si>
    <t>MAT130350</t>
  </si>
  <si>
    <t>Tê de redução de ferro fundido, FFF, PN-10, diâmetro nominal de Tê de redução de ferro fundido, FFF, PN-10, diâmetro nominal de (80x50)mm</t>
  </si>
  <si>
    <t>MAT130400</t>
  </si>
  <si>
    <t>Tê de redução de ferro fundido, FFF, PN-10, diâmetro nominal de Tê de redução de ferro fundido, FFF, PN-10, diâmetro nominal de (100x50)mm</t>
  </si>
  <si>
    <t>MAT130450</t>
  </si>
  <si>
    <t>Tê de redução de ferro fundido, FFF, PN-10, diâmetro nominal de Tê de redução de ferro fundido, FFF, PN-10, diâmetro nominal de (100x80)mm</t>
  </si>
  <si>
    <t>MAT130500</t>
  </si>
  <si>
    <t>Tê de redução de ferro fundido, FFF, PN-10, diâmetro nominal de Tê de redução de ferro fundido, FFF, PN-10, diâmetro nominal de (150x50)mm</t>
  </si>
  <si>
    <t>MAT130550</t>
  </si>
  <si>
    <t>Tê de redução de ferro fundido, FFF, PN-10, diâmetro nominal de Tê de redução de ferro fundido, FFF, PN-10, diâmetro nominal de (150x80)mm</t>
  </si>
  <si>
    <t>MAT130600</t>
  </si>
  <si>
    <t>Tê de redução de ferro fundido, FFF, PN-10, diâmetro nominal de Tê de redução de ferro fundido, FFF, PN-10, diâmetro nominal de (150x100)mm</t>
  </si>
  <si>
    <t>MAT130650</t>
  </si>
  <si>
    <t>Tê de redução de ferro fundido, FFF, PN-10, diâmetro nominal de Tê de redução de ferro fundido, FFF, PN-10, diâmetro nominal de (250x50)mm</t>
  </si>
  <si>
    <t>MAT130700</t>
  </si>
  <si>
    <t>Tê de redução de ferro fundido, FFF, PN-10, diâmetro nominal de Tê de redução de ferro fundido, FFF, PN-10, diâmetro nominal de (200x80)mm</t>
  </si>
  <si>
    <t>MAT130750</t>
  </si>
  <si>
    <t>Tê de redução de ferro fundido, FFF, PN-10, diâmetro nominal de Tê de redução de ferro fundido, FFF, PN-10, diâmetro nominal de (200x100)mm</t>
  </si>
  <si>
    <t>MAT130800</t>
  </si>
  <si>
    <t>Tê de redução de ferro fundido, BBB, JGS, diâmetro nominal de Tê de redução de ferro fundido, BBB, JGS, diâmetro nominal de (100x80)mm</t>
  </si>
  <si>
    <t>MAT130850</t>
  </si>
  <si>
    <t>Tê de redução de ferro fundido, BBB, JGS, diâmetro nominal de Tê de redução de ferro fundido, BBB, JGS, diâmetro nominal de (150x80)mm</t>
  </si>
  <si>
    <t>MAT130900</t>
  </si>
  <si>
    <t>Tê de redução de ferro fundido, BBB, JGS, diâmetro nominal de Tê de redução de ferro fundido, BBB, JGS, diâmetro nominal de (150x100)mm</t>
  </si>
  <si>
    <t>MAT130950</t>
  </si>
  <si>
    <t>Tê de redução de ferro fundido, BBB, JGS, diâmetro nominal de Tê de redução de ferro fundido, BBB, JGS, diâmetro nominal de (200x100)mm</t>
  </si>
  <si>
    <t>MAT131200</t>
  </si>
  <si>
    <t>Tê de redução de PVC rígido, 90°, BBB, para coletor de esgoto, diâmetro nominal de Tê de redução de PVC rígido, 90°, BBB, para coletor de esgoto, diâmetro nominal de (200x150)mm</t>
  </si>
  <si>
    <t>MAT131250</t>
  </si>
  <si>
    <t>Tê de redução de PVC rígido, 90°, BBB, para coletor de esgoto, diâmetro nominal de Tê de redução de PVC rígido, 90°, BBB, para coletor de esgoto, diâmetro nominal de (250x150)mm</t>
  </si>
  <si>
    <t>MAT131300</t>
  </si>
  <si>
    <t>Tê de redução de PVC rígido, 90°, BBB, para coletor de esgoto, diâmetro nominal de Tê de redução de PVC rígido, 90°, BBB, para coletor de esgoto, diâmetro nominal de (300x150)mm</t>
  </si>
  <si>
    <t>MAT131350</t>
  </si>
  <si>
    <t>Tê de redução de PVC rígido, 90°, PBA, BBB, diâmetro nominal de Tê de redução de PVC rígido, 90°, PBA, BBB, diâmetro nominal de (75x50)mm</t>
  </si>
  <si>
    <t>MAT131400</t>
  </si>
  <si>
    <t>Tê de redução de PVC rígido, 90°, PBA, BBB, diâmetro nominal de Tê de redução de PVC rígido, 90°, PBA, BBB, diâmetro nominal de (100x50)mm</t>
  </si>
  <si>
    <t>MAT131450</t>
  </si>
  <si>
    <t>Tê de redução de PVC rígido, 90°, PBA, BBB, diâmetro nominal de Tê de redução de PVC rígido, 90°, PBA, BBB, diâmetro nominal de (100x75)mm</t>
  </si>
  <si>
    <t>MAT131500</t>
  </si>
  <si>
    <t>Tê de redução de PVC rígido, 90°, roscável, diâmetro nominal de Tê de redução de PVC rígido, 90°, roscável, diâmetro nominal de (3/4"x1/2")</t>
  </si>
  <si>
    <t>MAT131550</t>
  </si>
  <si>
    <t>Tê de redução de PVC rígido, 90°, roscável, diâmetro nominal de Tê de redução de PVC rígido, 90°, roscável, diâmetro nominal de (1"x3/4")</t>
  </si>
  <si>
    <t>MAT131600</t>
  </si>
  <si>
    <t>Tê de redução de PVC rígido, 90°, roscável, diâmetro nominal de Tê de redução de PVC rígido, 90°, roscável, diâmetro nominal de (1 1/2"x3/4")</t>
  </si>
  <si>
    <t>MAT131650</t>
  </si>
  <si>
    <t>Tê de redução de PVC rígido, 90º, soldável, diâmetro nominal de (50x32)mm</t>
  </si>
  <si>
    <t>MAT131700</t>
  </si>
  <si>
    <t>Tê de redução de PVC, rígido, com 3 bolsas, classe 12, linha PBA, de (160x85)mm</t>
  </si>
  <si>
    <t>MAT131750</t>
  </si>
  <si>
    <t>Tê de redução de PVC, rígido, com 3 bolsas, classe 12, linha PBA, de (160x110)mm</t>
  </si>
  <si>
    <t>MAT131800</t>
  </si>
  <si>
    <t>Tê de redução de PVC, rígido, com 3 bolsas, classe 12, linha PBA, de (200x60)mm</t>
  </si>
  <si>
    <t>MAT131850</t>
  </si>
  <si>
    <t>Tê sanitário de ferro fundido, 87° 30', para esgoto, linha Predial Tradicional, diâmetro nominal de 100mm, TS87SBB, Saint-Gobain ou similar</t>
  </si>
  <si>
    <t>MAT131900</t>
  </si>
  <si>
    <t>Tê sanitário de PVC rígido, PB, para esgoto predial, diâmetro nominal de (75x75)mm</t>
  </si>
  <si>
    <t>MAT131950</t>
  </si>
  <si>
    <t>Tê sanitário de PVC rígido, PB, para esgoto predial, diâmetro nominal de (100x100)mm</t>
  </si>
  <si>
    <t>MAT132000</t>
  </si>
  <si>
    <t>Tê sanitário de PVC rígido, PBV, Série R, diâmetro nominal de Tê sanitário de PVC rígido, PBV, Série R, diâmetro nominal de (100x75)mm</t>
  </si>
  <si>
    <t>MAT132050</t>
  </si>
  <si>
    <t>Tê sanitário de PVC rígido, PBV, Série R, diâmetro nominal de Tê sanitário de PVC rígido, PBV, Série R, diâmetro nominal de (100x100)mm</t>
  </si>
  <si>
    <t>MAT132100</t>
  </si>
  <si>
    <t>Tê sanitário de PVC rígido, PBV, Série R, diâmetro nominal de Tê sanitário de PVC rígido, PBV, Série R, diâmetro nominal de (75x75)mm</t>
  </si>
  <si>
    <t>MAT132200</t>
  </si>
  <si>
    <t>Tela de arame galvanizado: Tela de arame galvanizado: fio 2,7mm, malha hexagonal de 8x10cm</t>
  </si>
  <si>
    <t>MAT132250</t>
  </si>
  <si>
    <t>Tela de arame galvanizado: Tela de arame galvanizado: fio 8, malha losangular de 1 1/2"</t>
  </si>
  <si>
    <t>MAT132300</t>
  </si>
  <si>
    <t>Tela de arame galvanizado: Tela de arame galvanizado: fio 8, malha quadrangular, ondulada, de (20x20)mm</t>
  </si>
  <si>
    <t>MAT132350</t>
  </si>
  <si>
    <t>Tela de arame galvanizado: Tela de arame galvanizado: fio 8, malha quadrangular, ondulada, de (50x50)mm</t>
  </si>
  <si>
    <t>MAT132400</t>
  </si>
  <si>
    <t>Tela de arame galvanizado: Tela de arame galvanizado: fio 12, malha losangular de (25x25)mm</t>
  </si>
  <si>
    <t>MAT132450</t>
  </si>
  <si>
    <t>Tela de arame galvanizado: Tela de arame galvanizado: fio 12, malha losangular de (50x50)mm</t>
  </si>
  <si>
    <t>MAT132500</t>
  </si>
  <si>
    <t>Tela de arame galvanizado: Tela de arame galvanizado: fio 12, malha quadrangular de (25x25)mm</t>
  </si>
  <si>
    <t>MAT132550</t>
  </si>
  <si>
    <t>Tela de arame, plastificado, fio 12, malha losangular de (7,50x7,50)cm</t>
  </si>
  <si>
    <t>MAT132600</t>
  </si>
  <si>
    <t>Tela de arame galvanizado revestido de PVC, fio n° 12, malha losangular de 50mm</t>
  </si>
  <si>
    <t>MAT132650</t>
  </si>
  <si>
    <t>Tela de arame galvanizado: Tela de arame galvanizado: fio 14, malha losangular de (60x60)mm</t>
  </si>
  <si>
    <t>MAT132700</t>
  </si>
  <si>
    <t>Tela de arame galvanizado: Tela de arame galvanizado: fio 14, malha losangular de 1/2"</t>
  </si>
  <si>
    <t>MAT132750</t>
  </si>
  <si>
    <t>Tela de arame galvanizado: Tela de arame galvanizado: fio 18, malha quadrangular de 3mm</t>
  </si>
  <si>
    <t>MAT132800</t>
  </si>
  <si>
    <t>Tela em chapa de metal expandido em ferro, acabamento natural, malha losangular de (150x56)mm, chapa de 3,04mm, referência F6-1105, Gradex ou similar</t>
  </si>
  <si>
    <t>MAT132850</t>
  </si>
  <si>
    <t>Tela em chapa de metal expandido em ferro, acabamento natural, malha losangular de (200x75)mm, chapa de 4,76mm, referência F8-0705, Gradex ou similar</t>
  </si>
  <si>
    <t>MAT132900</t>
  </si>
  <si>
    <t>Tela de nylon , com proteção de 80%, Sombrit ou similar</t>
  </si>
  <si>
    <t>MAT132950</t>
  </si>
  <si>
    <t>Tela de polietileno de alta densidade, malha de (5x5)cm, estabilizado contra ação de raios ultra-violeta, resistência a tração(m)/ pano de 250Kgf, 100% virgem</t>
  </si>
  <si>
    <t>MAT132960</t>
  </si>
  <si>
    <t>Tela de polietileno de alta densidade, malha de (10x10)cm, com resistência a tração de 250Kgf, esta</t>
  </si>
  <si>
    <t>MAT133000</t>
  </si>
  <si>
    <t>Tela de PVC, cor azul, malha de (3x3)mm, largura de 1,50m ou 2,85m, para proteção de fachada</t>
  </si>
  <si>
    <t>MAT133050</t>
  </si>
  <si>
    <t>Tela Deplayer, medindo (1x1)m</t>
  </si>
  <si>
    <t>MAT133100</t>
  </si>
  <si>
    <t>Tela em aço revestido em PVC, fio 2,4mm, malha hexagonal de (8x10)cm</t>
  </si>
  <si>
    <t>MAT133150</t>
  </si>
  <si>
    <t>Tela estruturante de poliester, de (1x1)m</t>
  </si>
  <si>
    <t>MAT133151</t>
  </si>
  <si>
    <t>Tela de polietileno malha (5x5)cm fio de 2mm, incluindo o fornecimento do gancho galvanizado de 8cm</t>
  </si>
  <si>
    <t>MAT133200</t>
  </si>
  <si>
    <t>Tela metálica reforçada, fio 12, malha quadrangular de 3cm</t>
  </si>
  <si>
    <t>MAT133251</t>
  </si>
  <si>
    <t>Tela plástica, cor laranja, com altura de 1,20m e comprimento de 50m, fornecimento</t>
  </si>
  <si>
    <t>MAT133300</t>
  </si>
  <si>
    <t>Tela tipo Tela tipo L-159, Telcon ou similar</t>
  </si>
  <si>
    <t>MAT133350</t>
  </si>
  <si>
    <t>Tela tipo Tela tipo Q-61, Telcon ou similar</t>
  </si>
  <si>
    <t>MAT133400</t>
  </si>
  <si>
    <t>Tela tipo Tela tipo Q-75, Telcon ou similar</t>
  </si>
  <si>
    <t>MAT133450</t>
  </si>
  <si>
    <t>Tela tipo Tela tipo Q-92, Telcon ou similar</t>
  </si>
  <si>
    <t>MAT133500</t>
  </si>
  <si>
    <t>Tela tipo Tela tipo Q-113, Telcon ou similar</t>
  </si>
  <si>
    <t>MAT133550</t>
  </si>
  <si>
    <t>Tela tipo Tela tipo Q-138, Telcon ou similar</t>
  </si>
  <si>
    <t>MAT133600</t>
  </si>
  <si>
    <t>Tela tipo Tela tipo Q-196, Telcon ou similar</t>
  </si>
  <si>
    <t>MAT133620</t>
  </si>
  <si>
    <t>Solvente para tintas epóxi</t>
  </si>
  <si>
    <t>MAT133625</t>
  </si>
  <si>
    <t>Solvente para tintas epóxi-Isocianato</t>
  </si>
  <si>
    <t>MAT133650</t>
  </si>
  <si>
    <t>Tela tipo Tela tipo Q-246, Telcon ou similar</t>
  </si>
  <si>
    <t>MAT133700</t>
  </si>
  <si>
    <t>Tela tipo Tela tipo Q-283, Telcon ou similar</t>
  </si>
  <si>
    <t>MAT133750</t>
  </si>
  <si>
    <t>Tela tipo Tela tipo Q-335, Telcon ou similar</t>
  </si>
  <si>
    <t>MAT133800</t>
  </si>
  <si>
    <t>Tela tipo Tela tipo Q-396, Telcon ou similar</t>
  </si>
  <si>
    <t>MAT133850</t>
  </si>
  <si>
    <t>Tela tipo Tela tipo Q-503, Telcon ou similar</t>
  </si>
  <si>
    <t>MAT133900</t>
  </si>
  <si>
    <t>Tela tipo Tela tipo Q-636, Telcon ou similar</t>
  </si>
  <si>
    <t>MAT133950</t>
  </si>
  <si>
    <t>Telha canal, de 1ª comum</t>
  </si>
  <si>
    <t>MAT134000</t>
  </si>
  <si>
    <t>Telha cerâmica portuguesa</t>
  </si>
  <si>
    <t>MAT134050</t>
  </si>
  <si>
    <t>Telha de aço galvanizado, trapezoidal, com 0,65mm de espessura, pintura a pó, nas duas faces, à base de poliéster nas cores preto, branco, amarelo, cinza ou cerâmica, medindo 40cm de trapézio e largura total de 1035mm, Intertelhas ou similar</t>
  </si>
  <si>
    <t>MAT134100</t>
  </si>
  <si>
    <t>Telha de aço galvanizado, trapezoidal, revestimento "B" CSN (270grZN/m2), largura total de 808mm, largura útil de 750mm, comprimento de 6600mm e espessura de 0,65mm, referência CE-100, com pintura eletrostática e polimerizada em estufa (média de 40 micras por face) em 1 face</t>
  </si>
  <si>
    <t>MAT134150</t>
  </si>
  <si>
    <t>Telha de alumínio, com espessura de 0,5mm, ondulada, com liga apropriada</t>
  </si>
  <si>
    <t>MAT134200</t>
  </si>
  <si>
    <t>Telha de cimento aminato canalete 90 ou similar, de 9,20m</t>
  </si>
  <si>
    <t>MAT134250</t>
  </si>
  <si>
    <t>Telha de concreto, vermelha, de (330x420x12)mm, linha Tégula Tradição Clássica, Lafarge Braas ou similar</t>
  </si>
  <si>
    <t>MAT134300</t>
  </si>
  <si>
    <t>Telha sem amianto, medindo: (2,30x0,605)m, com espessura de 8mm, Modulada, Eternit ou similar</t>
  </si>
  <si>
    <t>MAT134350</t>
  </si>
  <si>
    <t>Telha sem amianto, medindo: (3,00x1,064)m, com espessura de 6mm, Maxiplac, Brasilit ou similar</t>
  </si>
  <si>
    <t>MAT134400</t>
  </si>
  <si>
    <t>Telha em alumínio, trapezoidal, medindo: (1,265x12)m, espessura de 0,5mm, sendo acabamento Telha em alumínio, trapezoidal, medindo: (1,265x12)m, espessura de 0,5mm, sendo acabamento em verniz em uma face e pintura líquida na outra, Alcoa ou similar</t>
  </si>
  <si>
    <t>MAT134450</t>
  </si>
  <si>
    <t>Telha em alumínio, trapezoidal, medindo: (1,265x12)m, espessura de 0,5mm, sendo acabamento Telha em alumínio, trapezoidal, medindo: (1,265x12)m, espessura de 0,5mm, sendo acabamento em verniz em ambas as faces, Alcoa ou similar</t>
  </si>
  <si>
    <t>MAT134500</t>
  </si>
  <si>
    <t>Telha Fiber-Glass, ondulada translúcida, com espessura de 1,3mm</t>
  </si>
  <si>
    <t>MAT134550</t>
  </si>
  <si>
    <t>Telha ondulada sem amianto, com espessura de Telha ondulada sem amianto, com espessura de 4mm, medindo: (2,44x0,50)m, Vogatex ou similar</t>
  </si>
  <si>
    <t>MAT134600</t>
  </si>
  <si>
    <t>Telha ondulada sem amianto, com espessura de Telha ondulada sem amianto, com espessura de 6mm</t>
  </si>
  <si>
    <t>MAT134650</t>
  </si>
  <si>
    <t>Telha ondulada sem amianto, com espessura de Telha ondulada sem amianto, com espessura de 8mm</t>
  </si>
  <si>
    <t>MAT134700</t>
  </si>
  <si>
    <t>Telha ondulada de fibras vegetais e minerais, medindo: (2000x950x3)mm, Onduline ou similar</t>
  </si>
  <si>
    <t>MAT134750</t>
  </si>
  <si>
    <t>Telha termo-isolante para montagem, trapezoidal, de aço galvanizado 0,43mm, com dupla estanquiedade lateral (superior/inferior), recheio de poliestireno expandido (EPS=40mm), com retardante à chama e densidade conforme NBR-11.752 da ABNT, largura-útil de 0,985m, comprimento até 12,0m, sem pintura, altura total de 77mm</t>
  </si>
  <si>
    <t>MAT134800</t>
  </si>
  <si>
    <t>Telha termo-isolante para montagem, trapezoidal, de aço galvanizado 0,43mm, com dupla estanquiedade lateral (superior/inferior), recheio de poliestireno expandido (EPS=40mm), com retardante à chama e densidade conforme NBR-11.752 da ABNT, largura útil de 0,985m, comprimento até 7,0m, com pintura eletrostática em 1 face, com tinta a pó, à base de poliéster (60micras), em estufa contínua a 200ºC (20')</t>
  </si>
  <si>
    <t>MAT134850</t>
  </si>
  <si>
    <t>Telha termo-isolante para montagem, trapezoidal, de aço galvanizado 0,43mm, com dupla estanquiedade lateral, recheio de poliestireno expandido (EPS=40mm), com retardante à chama e densidade conforme NBR-11.752 da ABNT, largura útil de 0,985m, comprimento até 7,0m, com pintura eletrostática nas 2 faces, com tinta a pó, à base de poliéster (60micras), em estufa contínua a 200ºC (20')</t>
  </si>
  <si>
    <t>MAT134900</t>
  </si>
  <si>
    <t>Telha térmica de alumínio, trapezoidal dupla, composta por duas chapas de alumínio com 0,5mm de espessura e poliuretano rígido expandido entre elas, com espessura total de 30mm e largura total de 1,265m, Bernini ou similar</t>
  </si>
  <si>
    <t>MAT134950</t>
  </si>
  <si>
    <t>Telha termo-isolante para montagem, trapezoidal, de alumínio 0,40mm, com dupla estanquiedade lateral (superior/inferior), recheio de poliestireno expandido (EPS= 40mm), com retardante à chama e densidade conforme NBR-11.752 da ABNT, largura útil de 0,99m, comprimento até 12m, sem pintura, altura total de 78,8mm</t>
  </si>
  <si>
    <t>MAT135000</t>
  </si>
  <si>
    <t>Telha translúcida, cristal, branca leitosa ou nas cores básicas, trapezoidal, de resina de poliéster reforçada com fibra de vidro, com aditivo estabilizante contra a degradação dos raios U.V., espessura de 1,3mm; larguras úteis de 990mm e 1.020mm, respectivamente, comprimento até 6,0 metros</t>
  </si>
  <si>
    <t>MAT135050</t>
  </si>
  <si>
    <t>Telha translúcida, cristal, branca leitosa ou nas cores básicas, trapezoidal, de resina de poliéster reforçada com fibra de vidro, com aditivo estabilizante contra a degradação dos raios U.V., estruturada com véu interno de poliéster; espessura de 1,5mm.; larguras úteis de 990mm e 1.020mm, respectivamente; comprimento até 6,0 metros</t>
  </si>
  <si>
    <t>MAT135100</t>
  </si>
  <si>
    <t>Telha tipo Marselha (Francesa), de 1ª comum</t>
  </si>
  <si>
    <t>MAT135125</t>
  </si>
  <si>
    <t>Telha P.V.C colonial (230 x 88)cm cerâmica</t>
  </si>
  <si>
    <t>MAT135150</t>
  </si>
  <si>
    <t>Terminal de ventilação em alumínio, tipo T, para saída de ar, com diâmetro de 75mm</t>
  </si>
  <si>
    <t>MAT135200</t>
  </si>
  <si>
    <t>Terminal mecânico para cabo de Terminal mecânico para cabo de 16mm2</t>
  </si>
  <si>
    <t>MAT135250</t>
  </si>
  <si>
    <t>Terminal mecânico para cabo de Terminal mecânico para cabo de 25mm2</t>
  </si>
  <si>
    <t>MAT135300</t>
  </si>
  <si>
    <t>Terminal mecânico para cabo de Terminal mecânico para cabo de 150mm2</t>
  </si>
  <si>
    <t>MAT135350</t>
  </si>
  <si>
    <t>Terminal mecânico para cabo de Terminal mecânico para cabo de 240mm2</t>
  </si>
  <si>
    <t>MAT135400</t>
  </si>
  <si>
    <t>Terminal mecânico para cabo de Terminal mecânico para cabo de 500mm2</t>
  </si>
  <si>
    <t>MAT135450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</si>
  <si>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0 a 6m</t>
  </si>
  <si>
    <t>MAT135500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</si>
  <si>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6 a 9m</t>
  </si>
  <si>
    <t>MAT135550</t>
  </si>
  <si>
    <t>Terra Armada para arrimo de maciço tipo "Greide", tendo inclusos ligações e armaduras galvanizadas, varões, chumbadores, parafusos galvanizados de alta resistência e junta de Neoprene, sobrecarga rodoviária com altura de Terra Armada para arrimo de maciço tipo "Greide", tendo inclusos ligações e armaduras galvanizadas, varões, chumbadores, parafusos galvanizados de alta resistência e junta de Neoprene, sobrecarga rodoviária com altura de 9 a 12m</t>
  </si>
  <si>
    <t>MAT135600</t>
  </si>
  <si>
    <t>Terra estrumada, incluindo carga, transporte e descarga</t>
  </si>
  <si>
    <t>MAT135650</t>
  </si>
  <si>
    <t>Terra preta para emboço</t>
  </si>
  <si>
    <t>MAT135700</t>
  </si>
  <si>
    <t>Terra preta simples</t>
  </si>
  <si>
    <t>MAT135750</t>
  </si>
  <si>
    <t>Terra tipo capa de morro</t>
  </si>
  <si>
    <t>MAT135800</t>
  </si>
  <si>
    <t>Tijolo cerâmico, medindo (6x9x20)cm, tipo 4 faces (Boca de Sapo)</t>
  </si>
  <si>
    <t>MAT135850</t>
  </si>
  <si>
    <t>Tijolo furado, de (10x20x20)cm</t>
  </si>
  <si>
    <t>MAT135900</t>
  </si>
  <si>
    <t>Tijolo furado, de (10x20x30)cm</t>
  </si>
  <si>
    <t>MAT135950</t>
  </si>
  <si>
    <t>Tijolo maciço, de (5,5x9,5x19,5)cm</t>
  </si>
  <si>
    <t>MAT136000</t>
  </si>
  <si>
    <t>Tinta à base de resina acrílica, acabamento fosco, Novacor Piso Liso, Globo ou similar</t>
  </si>
  <si>
    <t>MAT136050</t>
  </si>
  <si>
    <t>Tinta a óleo brilhante</t>
  </si>
  <si>
    <t>MAT136100</t>
  </si>
  <si>
    <t>Tinta acrílica antimofo, cor branca, semi-brilho, Bacterkill, Sherwin Willians ou similar</t>
  </si>
  <si>
    <t>MAT136150</t>
  </si>
  <si>
    <t>Tinta a base de resina acrílica, na cor branca, para demarcação de vias rodoviárias, Supercril, Indutil ou similar</t>
  </si>
  <si>
    <t>MAT136200</t>
  </si>
  <si>
    <t>Tinta acrílica, rugosa, com adição de quartzo, padrão Sambódromo, Viwacril, Viwalux ou similar</t>
  </si>
  <si>
    <t>MAT136250</t>
  </si>
  <si>
    <t>Tinta anticorrosiva, Ferrolack, nº 2500, Ypiranga ou similar</t>
  </si>
  <si>
    <t>MAT136270</t>
  </si>
  <si>
    <t>Tinta - Antigraf FAT 300 ou similar, incluindo catalisador</t>
  </si>
  <si>
    <t>MAT136276</t>
  </si>
  <si>
    <t>Tinta - Antigraf Eco Dry Clean ou similar, incluindo catalisador</t>
  </si>
  <si>
    <t>MAT136290</t>
  </si>
  <si>
    <t>Tinta de aderência epóxi-isocianato para superfícies não ferrosas tais como: alumínio, galvanizados, chumbo, ligas de cobre e níquel, bronze, ferro fundido e aço inox. Combatível com a tinta para isolamento elétrico</t>
  </si>
  <si>
    <t>MAT136301</t>
  </si>
  <si>
    <t>Tinta de proteção anticorrosiva e impermeável - Texfilm Ferroso ou simular</t>
  </si>
  <si>
    <t>MAT136400</t>
  </si>
  <si>
    <t>Tinta - Fundo sintético nivelador nº 2306.001, Coral ou similar</t>
  </si>
  <si>
    <t>MAT136450</t>
  </si>
  <si>
    <t>Tinta - Fungicida a base de óxido cuproso, Cuprovit, Recop ou similar</t>
  </si>
  <si>
    <t>MAT136550</t>
  </si>
  <si>
    <t>Tinta Epóxi, cor verde floresta</t>
  </si>
  <si>
    <t>MAT136580</t>
  </si>
  <si>
    <t>Tinta epóxi tolerante à superfície molhada para isolamento elétrico, isenta de solventes, para suérfície de concreto ou aço. A aplicação deve ser precedida da tinta de aderência epóxi-isocianato</t>
  </si>
  <si>
    <t>MAT136600</t>
  </si>
  <si>
    <t>Tinta esmalte de acabamento à base de resina acrílica e solventes orgânicos, Esmalcril acetinado, cor concreto, referência 55420/88, Jumbo, Química Industrial União ou similar</t>
  </si>
  <si>
    <t>MAT136650</t>
  </si>
  <si>
    <t>Tinta - Esmalte Coralit Acetinado, semi fosco, BR 001, Coral ou similar</t>
  </si>
  <si>
    <t>MAT136700</t>
  </si>
  <si>
    <t>Tinta esmalte sintética, brilhante, Duralack, Ypiranga ou similar</t>
  </si>
  <si>
    <t>MAT136750</t>
  </si>
  <si>
    <t>Tinta esmalte sintética, serigráfica, brilhante, com 900ml, na cor Tinta esmalte sintética, serigráfica, brilhante, com 900ml, na cor amarelo ouro</t>
  </si>
  <si>
    <t>MAT136800</t>
  </si>
  <si>
    <t>Tinta esmalte sintética, serigráfica, brilhante, com 900ml, na cor Tinta esmalte sintética, serigráfica, brilhante, com 900ml, na cor azul real</t>
  </si>
  <si>
    <t>MAT136850</t>
  </si>
  <si>
    <t>Tinta esmalte sintética, serigráfica, brilhante, com 900ml, na cor Tinta esmalte sintética, serigráfica, brilhante, com 900ml, na cor branca</t>
  </si>
  <si>
    <t>MAT136900</t>
  </si>
  <si>
    <t>Tinta esmalte sintética, serigráfica, brilhante, com 900ml, na cor Tinta esmalte sintética, serigráfica, brilhante, com 900ml, na cor preta</t>
  </si>
  <si>
    <t>MAT136950</t>
  </si>
  <si>
    <t>Tinta esmalte sintética, serigráfica, brilhante, com 900ml, na cor Tinta esmalte sintética, serigráfica, brilhante, com 900ml, na cor vermelho vivo</t>
  </si>
  <si>
    <t>MAT137000</t>
  </si>
  <si>
    <t>Tinta Lagoline 039/3028, International ou similar</t>
  </si>
  <si>
    <t>MAT137050</t>
  </si>
  <si>
    <t>Tinta látex PVA à base de água, fosco-aveludado, Suvinil, Coralmur ou similar</t>
  </si>
  <si>
    <t>MAT137100</t>
  </si>
  <si>
    <t>Tinta látex com resina acrílica e pigmentos minerais, Viwacril acrílico piso, Viwalux ou similar</t>
  </si>
  <si>
    <t>MAT137150</t>
  </si>
  <si>
    <t>Tinta - Liqui-brilho a base de PVA, Suvinil ou similar</t>
  </si>
  <si>
    <t>MAT137200</t>
  </si>
  <si>
    <t>Tinta - Líquido selador a base de PVA, para paredes internas novas, Coral Dulux ou similar</t>
  </si>
  <si>
    <t>MAT137250</t>
  </si>
  <si>
    <t>Tinta luminosa, com 900ml, Colorgin ou similar</t>
  </si>
  <si>
    <t>MAT137300</t>
  </si>
  <si>
    <t>Tinta nivelante para madeira, cor branca, acabamento fosco, Linha Nivelite, Ypiranga ou similar</t>
  </si>
  <si>
    <t>MAT137350</t>
  </si>
  <si>
    <t>Tinta - Pentox ou similar</t>
  </si>
  <si>
    <t>MAT137400</t>
  </si>
  <si>
    <t>Tinta plástica acrílica fosca, Metalatex, cor branca, Sherwin Willians ou similar</t>
  </si>
  <si>
    <t>MAT137450</t>
  </si>
  <si>
    <t>Tinta - Primer Convertedor de Ferrugem, PCF, Quimatic, Tapmatic ou similar</t>
  </si>
  <si>
    <t>MAT137500</t>
  </si>
  <si>
    <t>Tinta - Primer de proteção anticorrosiva Ferroloide, 9.832, Ypiranga ou similar</t>
  </si>
  <si>
    <t>MAT137520</t>
  </si>
  <si>
    <t>Tinta - Antigraf Primer Universal ACE/ACI ou similar</t>
  </si>
  <si>
    <t>MAT137650</t>
  </si>
  <si>
    <t>Tinta - Removedor Pastoso, galão de 1/4, Wanda ou similar</t>
  </si>
  <si>
    <t>MAT137700</t>
  </si>
  <si>
    <t>Tinta - Redutor à base de poliuretano, lata de 5l, Coral ou similar</t>
  </si>
  <si>
    <t>MAT137750</t>
  </si>
  <si>
    <t>Tinta Termoplástica pelo processo de aspersão, na cor branco, para sinalização horizontal, Spraysol AGM-122, Indutil ou similar</t>
  </si>
  <si>
    <t>MAT137800</t>
  </si>
  <si>
    <t>Tinta Termoplástica pelo processo de extrusão, na cor branco, para sinalização horizontal, Extrusol AGM-222, Indutil ou similar</t>
  </si>
  <si>
    <t>MAT137850</t>
  </si>
  <si>
    <t>Tinta - Selador acrílico à base dágua, Jumbocril fosco, cor concreto, referência 5720/252, Jumbo ou similar</t>
  </si>
  <si>
    <t>MAT137900</t>
  </si>
  <si>
    <t>Tinta - Selador acrílico Metalatex 81300, Sherwin Willians ou similar</t>
  </si>
  <si>
    <t>MAT137950</t>
  </si>
  <si>
    <t>Tinta - Seladora para madeira, Sherwin Willians ou similar</t>
  </si>
  <si>
    <t>MAT138000</t>
  </si>
  <si>
    <t>Tinta - Solvente para tinta de demarcação a base de resina acrílica</t>
  </si>
  <si>
    <t>MAT138020</t>
  </si>
  <si>
    <t>Tinta - Textura acrílica cor branca Coral ou similar</t>
  </si>
  <si>
    <t>MAT138050</t>
  </si>
  <si>
    <t>Tinta - Verniz acrílico incolor</t>
  </si>
  <si>
    <t>MAT138100</t>
  </si>
  <si>
    <t>Tinta - Verniz acrílico pigmentado, cor de concreto</t>
  </si>
  <si>
    <t>MAT138150</t>
  </si>
  <si>
    <t>Tinta - Verniz acrílico, incolor, à base dágua, aspecto leitoso, referência Jumbo 5700/16, União ou similar'</t>
  </si>
  <si>
    <t>MAT138200</t>
  </si>
  <si>
    <t>Tinta - Verniz Copal, nº 99060, Ypiranga ou similar</t>
  </si>
  <si>
    <t>MAT138250</t>
  </si>
  <si>
    <t>Tinta - Verniz isolante Knotting, nº 99150, Ypiranga ou similar</t>
  </si>
  <si>
    <t>MAT138300</t>
  </si>
  <si>
    <t>Tinta - Verniz Sparlack Cetol cores, Ypiranga ou similar</t>
  </si>
  <si>
    <t>MAT138350</t>
  </si>
  <si>
    <t>Tinta - Verniz Sparlack Extra, nº 99195, Ypiranga ou similar</t>
  </si>
  <si>
    <t>MAT138400</t>
  </si>
  <si>
    <t>Tinta - Wash primer ou similar</t>
  </si>
  <si>
    <t>MAT138450</t>
  </si>
  <si>
    <t>Tinta - Zarcão secagem rápida, 078/0033, International ou similar</t>
  </si>
  <si>
    <t>MAT138500</t>
  </si>
  <si>
    <t>Tirante para contraventamento de ferro para canalete 90 ou similar</t>
  </si>
  <si>
    <t>MAT138550</t>
  </si>
  <si>
    <t>Toalheiro plástico de 60cm, com consolos em louça, cor branca</t>
  </si>
  <si>
    <t>MAT138600</t>
  </si>
  <si>
    <t>Toco com aba de vedação em ferro fundido, FF, PN-10, diâmetro nominal de Toco com aba de vedação em ferro fundido, FF, PN-10, diâmetro nominal de 100mm</t>
  </si>
  <si>
    <t>MAT138650</t>
  </si>
  <si>
    <t>Toco com aba de vedação em ferro fundido, FF, PN-10, diâmetro nominal de Toco com aba de vedação em ferro fundido, FF, PN-10, diâmetro nominal de 150mm</t>
  </si>
  <si>
    <t>MAT138700</t>
  </si>
  <si>
    <t>Toco de ferro fundido, FF, largura de 0,25m, PN-10, diâmetro nominal de Toco de ferro fundido, FF, largura de 0,25m, PN-10, diâmetro nominal de 50mm</t>
  </si>
  <si>
    <t>MAT138725</t>
  </si>
  <si>
    <t>Toco de ferro fundido, FF, largura de 0,25m, PN-25, diâmetro nominal de 80mm</t>
  </si>
  <si>
    <t>MAT138750</t>
  </si>
  <si>
    <t>Toco de ferro fundido, FF, largura de 0,25m, PN-10, diâmetro nominal de Toco de ferro fundido, FF, largura de 0,25m, PN-10, diâmetro nominal de 100mm</t>
  </si>
  <si>
    <t>MAT138800</t>
  </si>
  <si>
    <t>Toco de ferro fundido, FF, largura de 0,25m, PN-10, diâmetro nominal de Toco de ferro fundido, FF, largura de 0,25m, PN-10, diâmetro nominal de 150mm</t>
  </si>
  <si>
    <t>MAT138850</t>
  </si>
  <si>
    <t>Toco de ferro fundido, FF, largura de 0,25m, PN-10, diâmetro nominal de Toco de ferro fundido, FF, largura de 0,25m, PN-10, diâmetro nominal de 200mm</t>
  </si>
  <si>
    <t>MAT138900</t>
  </si>
  <si>
    <t>Toco de ferro fundido, FF, largura de 0,25m, PN-10, diâmetro nominal de Toco de ferro fundido, FF, largura de 0,25m, PN-10, diâmetro nominal de 250mm</t>
  </si>
  <si>
    <t>MAT138950</t>
  </si>
  <si>
    <t>Toco de ferro fundido, FF, largura de 0,50m, PN-10, diâmetro nominal de Toco de ferro fundido, FF, largura de 0,50m, PN-10, diâmetro nominal de 50mm</t>
  </si>
  <si>
    <t>MAT138975</t>
  </si>
  <si>
    <t>Toco de ferro fundido, FF, largura de 0,50m, PN-25, diâmetro nominal de Toco de ferro fundido, FF, largura de 0,50m, PN-25, diâmetro nominal de 80mm</t>
  </si>
  <si>
    <t>MAT139000</t>
  </si>
  <si>
    <t>Toco de ferro fundido, FF, largura de 0,50m, PN-10, diâmetro nominal de Toco de ferro fundido, FF, largura de 0,50m, PN-10, diâmetro nominal de 100mm</t>
  </si>
  <si>
    <t>MAT139050</t>
  </si>
  <si>
    <t>Toco de ferro fundido, FF, largura de 0,50m, PN-10, diâmetro nominal de Toco de ferro fundido, FF, largura de 0,50m, PN-10, diâmetro nominal de 150mm</t>
  </si>
  <si>
    <t>MAT139075</t>
  </si>
  <si>
    <t>Toco de ferro fundido, FF, largura de 0,50m, PN-25, diâmetro nominal de Toco de ferro fundido, FF, largura de 0,50m, PN-25, diâmetro nominal de 200mm</t>
  </si>
  <si>
    <t>MAT139080</t>
  </si>
  <si>
    <t>Toco com aba de vedação em ferro fundido, FF, PN-25, diâmetro nominal de Toco com aba de vedação em ferro fundido, FF, PN-25, diâmetro nominal de 80mm</t>
  </si>
  <si>
    <t>MAT139090</t>
  </si>
  <si>
    <t>Toco com aba de vedação em ferro fundido, FF, PN-25, diâmetro nominal de Toco com aba de vedação em ferro fundido, FF, PN-25, diâmetro nominal de 200mm</t>
  </si>
  <si>
    <t>MAT139100</t>
  </si>
  <si>
    <t>Tomada de embutir tripolar, de 20A, 125/250V, com placa de (4"x2")</t>
  </si>
  <si>
    <t>MAT139150</t>
  </si>
  <si>
    <t>Tomada de embutir, 2 polos + terra, de 15A-125V, com placa de (4"x2"), referência 54314, linha Silentoque, Seis, Pial ou similar</t>
  </si>
  <si>
    <t>MAT139200</t>
  </si>
  <si>
    <t>Tomada fosforecente, de embutir, 2 polos, 10A-250V, com placa (4"x2"), referência 5100, linha Silentoque, Universal, Pial ou similar</t>
  </si>
  <si>
    <t>MAT139250</t>
  </si>
  <si>
    <t>Tomada de piso Universal, tipo unha, com caixa em alumínio fundido, tampa de latão polido, placa de (4"x2")</t>
  </si>
  <si>
    <t>MAT139300</t>
  </si>
  <si>
    <t>Tomada fosforecente, externa, referência 5506, linha Silentoque, Universal, Pial ou similar</t>
  </si>
  <si>
    <t>MAT139310</t>
  </si>
  <si>
    <t>Tomada padrão brasileiro 2P+T 10A/250V, linha Pialplus, fabricação Pial Legrand ou similar</t>
  </si>
  <si>
    <t>MAT139320</t>
  </si>
  <si>
    <t>Tomada 2P+T - 10A/250V padrão brasileiro, sistema "X" fabricação Pial Legrand ou similar</t>
  </si>
  <si>
    <t>MAT139326</t>
  </si>
  <si>
    <t>Tomada RJ11, em módulo Pialplus, fabricação Pial Legrand ou similar</t>
  </si>
  <si>
    <t>MAT139330</t>
  </si>
  <si>
    <t>Tomada RJ11 2 fios, sistema "X" fabricação Pial Legrand ou similar</t>
  </si>
  <si>
    <t>MAT139350</t>
  </si>
  <si>
    <t>Torneira bóia de pressão, em bronze, de Torneira bóia de pressão, em bronze, de 3/4", com balão plástico</t>
  </si>
  <si>
    <t>MAT139400</t>
  </si>
  <si>
    <t>Torneira bóia de pressão, em bronze, de Torneira bóia de pressão, em bronze, de 1", com balão plástico</t>
  </si>
  <si>
    <t>MAT139450</t>
  </si>
  <si>
    <t>Torneira bóia de pressão, em bronze, de Torneira bóia de pressão, em bronze, de 1 1/4", com balão plástico</t>
  </si>
  <si>
    <t>MAT139500</t>
  </si>
  <si>
    <t>Torneira bóia de pressão, em bronze, de Torneira bóia de pressão, em bronze, de 1 1/2", com balão plástico</t>
  </si>
  <si>
    <t>MAT139550</t>
  </si>
  <si>
    <t>Torneira bóia de pressão, em bronze, de Torneira bóia de pressão, em bronze, de 2", com balão plástico</t>
  </si>
  <si>
    <t>MAT139600</t>
  </si>
  <si>
    <t>Torneira bóia de PVC rígido, de Torneira bóia de PVC rígido, de 1/2"</t>
  </si>
  <si>
    <t>MAT139650</t>
  </si>
  <si>
    <t>Torneira bóia de PVC rígido, de Torneira bóia de PVC rígido, de 3/4"</t>
  </si>
  <si>
    <t>MAT139700</t>
  </si>
  <si>
    <t>Torneira cromada com arejador, de 1/2"</t>
  </si>
  <si>
    <t>MAT139750</t>
  </si>
  <si>
    <t>Torneira cromada, de 1/2", para filtro</t>
  </si>
  <si>
    <t>MAT139800</t>
  </si>
  <si>
    <t>Torneira cromada, de 1/2", referência 1158-A, Fabrimar ou similar, para tanque e cozinha</t>
  </si>
  <si>
    <t>MAT139850</t>
  </si>
  <si>
    <t>Torneira de pressão, cromada, de 1/2", para jardim</t>
  </si>
  <si>
    <t>MAT139875</t>
  </si>
  <si>
    <t>Torneira de banca, cromada, com fechamento automático, para lavatório, linha Acquapress, referência 1180-AV, Fabrimar ou similar</t>
  </si>
  <si>
    <t>MAT139900</t>
  </si>
  <si>
    <t>Torneira de pressão, cromada, diâmetro nominal de 1/2", para lavatório, referência 1193A, da Fabrimar ou similar</t>
  </si>
  <si>
    <t>MAT139950</t>
  </si>
  <si>
    <t>Torneira de pressão, cromada, Pressmatic Benefit de Mesa Chrome, Docol ou similar</t>
  </si>
  <si>
    <t>MAT140000</t>
  </si>
  <si>
    <t>Torneira de PVC rígido, de 1/2", para tanque ou pia</t>
  </si>
  <si>
    <t>MAT140050</t>
  </si>
  <si>
    <t>Torneira elétrica, de PVC, 110/220V, de 1/2", Fame ou similar</t>
  </si>
  <si>
    <t>MAT140100</t>
  </si>
  <si>
    <t>Torneira fotoelétrica</t>
  </si>
  <si>
    <t>MAT140150</t>
  </si>
  <si>
    <t>Totem informativo em fibra de vidro anti-pixante, impressão agregada, dupla face, medindo (0,50x1,50)m, acabamento texturizado em gel-coat isofitálico com U.V. pré-acelerado, catalisado e pigmentado, estrutura de amarração em perfil de aço carbono laminado, bitola número 14, sustentação tubular com tubo de 3 1/2" e espessura número 14, conforme projeto "Adote uma Área Verde"</t>
  </si>
  <si>
    <t>MAT140200</t>
  </si>
  <si>
    <t>Transformador de corrente, uso interno, encapsulados em resina Epóxi, com tensão máxima (Umax) até 15Kv, impulso atmosférico (NBI) até 110Kv, tensão suportável de 60Hz até 31Kv, sem religação, fator térmico (Ft) 1.2, corrente secundária nominal (Is) de 5A, relação 100/5A, classe de exatidão de 10A100, potência térmica de 15Kv, modelo BDE-2600, Isolet ou similar</t>
  </si>
  <si>
    <t>MAT140250</t>
  </si>
  <si>
    <t>Transformador de distribuição monofásico, para poste, frequência de 60Hz, tensão secundária (BT) de 250/125V, de Transformador de distribuição monofásico, para poste, frequência de 60Hz, tensão secundária (BT) de 250/125V, de 10Kva</t>
  </si>
  <si>
    <t>MAT140300</t>
  </si>
  <si>
    <t>Transformador de distribuição monofásico, para poste, frequência de 60Hz, tensão secundária (BT) de 250/125V, de Transformador de distribuição monofásico, para poste, frequência de 60Hz, tensão secundária (BT) de 250/125V, de 25Kva</t>
  </si>
  <si>
    <t>MAT140350</t>
  </si>
  <si>
    <t>Transformador de distribuição trifásico, 60Hz, de 112,5Kva, padrão RIOLUZ</t>
  </si>
  <si>
    <t>MAT140400</t>
  </si>
  <si>
    <t>Transformador de distribuição, trifásico, freqüência de 60HZ, a óleo mineral, para poste, potência de 225Kva, classe 15KV, tensão primária de 13,8KV em triângulo, tensão secundária de 220/127V em estrela, com neutro acessível, com acessórios</t>
  </si>
  <si>
    <t>MAT140450</t>
  </si>
  <si>
    <t>Transformador de distribuição, trifásico, freqüência de 60HZ, a óleo mineral, para poste, potência de 15Kva, classe 15KV, tensão primária de 13,8KV em triângulo, tensão secundária de 220/127V em estrela, com neutro acessível, com acessórios, montado com bucha de AT classe 25Kv, resfriamento natural, fornecido com óleo isolante e todos os acessórios standart, conforme desenho A4-1250 PD-EM RIOLUZ-12</t>
  </si>
  <si>
    <t>MAT140500</t>
  </si>
  <si>
    <t>Transformador de distribuição, trifásico, freqüência de 60HZ, a óleo mineral, para poste, potência de 30Kva, classe 15KV, tensão primária de 13,8KV em triângulo, tensão secundária de 220/127V em estrela, com neutro acessível, com acessórios</t>
  </si>
  <si>
    <t>MAT140550</t>
  </si>
  <si>
    <t>Transformador de distribuição, trifásico, freqüência de 60HZ, a óleo mineral, para poste, potência de 45Kva, classe 15KV, tensão primária de 13,8KV em triângulo, tensão secundária de 220/127V em estrela, com neutro acessível, com acessórios</t>
  </si>
  <si>
    <t>MAT140600</t>
  </si>
  <si>
    <t>Transformador de distribuição, trifásico, freqüência de 60HZ, a óleo mineral, para poste, potência de 75Kva, classe 15KV, tensão primária de 13,8KV em triângulo, tensão secundária de 220/127V em estrela, com neutro acessível, com acessórios</t>
  </si>
  <si>
    <t>MAT140650</t>
  </si>
  <si>
    <t>Transformador de distribuição, trifásico, freqüência de 60HZ, a óleo mineral, para poste, potência de 75Kva, classe 15KV, tensão primária de 13,8KV em triângulo, tensão secundária de 380/220V em estrela, com neutro acessível, com acessórios</t>
  </si>
  <si>
    <t>MAT140700</t>
  </si>
  <si>
    <t>Transformador de potência a óleo mineral, uso interno, classe 15Kv, tensão primária de 13,8Kv em triângulo, tensão secundária de 220/127V em estrela com neutro acessível, potência de 300Kva, com acessórios.</t>
  </si>
  <si>
    <t>MAT140750</t>
  </si>
  <si>
    <t>Transformador de distribuição, trifásico, freqüência de 60HZ, a óleo mineral, para poste, potência de 500Kva, classe 15KV, tensão primária de 13,8KV em triângulo, tensão secundária de 220/127V em estrela, com neutro acessível, com acessórios, conforme NBR5356 da ABNT, com caixa de terminais auxiliares, termômetro com 2 contatos, relé de Buchholz tipo TC-2, carro bidirecional liso, conservador de óleo tipo 2, acionamento externo do comutador, apoio para macaco, bolsa para termômetro, meios para ligação e enchimento, dispositivo de aterramento, meios para suspensão do transformador completo, olhal para suspensão da tampa e parte ativa, placa de identificação, válvula de drenagem, amostra e filtragem de óleo, Cemec ou similar</t>
  </si>
  <si>
    <t>MAT140800</t>
  </si>
  <si>
    <t>Transformador de potência a óleo mineral, uso interno, classe 15Kv, tensão primária de 13,8Kv em triângulo, tensão secundária de 220/127V em estrela com neutro acessível, potência de 750Kva, com acessórios.</t>
  </si>
  <si>
    <t>MAT140850</t>
  </si>
  <si>
    <t>Transformador de potência a óleo mineral, uso interno, classe 15Kv, tensão primária de 13,8Kv em triângulo, tensão secundária de 220/127V em estrela com neutro acessível, potência de 1000Kva, com acessórios.</t>
  </si>
  <si>
    <t>MAT140900</t>
  </si>
  <si>
    <t>Transformador de potência a óleo mineral, uso interno, classe 15Kv, tensão primária de 13,8Kv em triângulo, tensão secundária de 220/127V em estrela com neutro acessível, potência de 1500Kva, com acessórios.</t>
  </si>
  <si>
    <t>MAT140950</t>
  </si>
  <si>
    <t>Transformador de potência a óleo mineral, uso interno, classe 15Kv, tensão primária de 13,8Kv em triângulo, tensão secundária de 220/127V em estrela com neutro acessível, potência de 2000Kva, com acessórios.</t>
  </si>
  <si>
    <t>MAT141000</t>
  </si>
  <si>
    <t>Transformador de potência a óleo mineral, uso interno, classe 15Kv, tensão primária de 13,8Kv em triângulo, tensão secundária de 220/127V em estrela com neutro acessível, potência de 2750Kva, com acessórios.</t>
  </si>
  <si>
    <t>MAT141050</t>
  </si>
  <si>
    <t>Transformador de potência a seco, uso interno, classe 15Kv, tensão primária de 13,8Kv, tensão secundária de 220/127V, com neutro acessível, 03 fases, freqüência 60 Hz, potência de 300Kva, com acessórios, marca Brasformer</t>
  </si>
  <si>
    <t>MAT141100</t>
  </si>
  <si>
    <t>Transformador de potência a seco, uso interno, classe 15Kv, tensão primária de 13,8Kv, tensão secundária de 220/127V, com neutro acessível, 03 fases, freqüência 60 Hz, potência de 500Kva, com acessórios, marca Brasformer</t>
  </si>
  <si>
    <t>MAT141150</t>
  </si>
  <si>
    <t>Transformador de potência a seco, uso interno, classe 15Kv, tensão primária de 13,8Kv, tensão secundária de 220/127V, com neutro acessível, 03 fases, freqüência 60 Hz, potência de 750Kva, com acessórios, marca Brasformer</t>
  </si>
  <si>
    <t>MAT141200</t>
  </si>
  <si>
    <t>Transformador de potência a seco, uso interno, classe 15Kv, tensão primária de 13,8Kv, tensão secundária de 220/127V, com neutro acessível, 03 fases, freqüência 60 Hz, potência de 1000Kva, com acessórios, marca Brasformer</t>
  </si>
  <si>
    <t>MAT141250</t>
  </si>
  <si>
    <t>Transformador de potência a seco, uso interno, classe 15Kv, tensão primária de 13,8Kv, tensão secundária de 220/127V, com neutro acessível, 03 fases, freqüência 60 Hz, potência de 1500Kva, com acessórios, marca Brasformer</t>
  </si>
  <si>
    <t>MAT141300</t>
  </si>
  <si>
    <t>Transformador eletrônico, 60Hz, 12V, 127/220V, para lâmpada dicróica de 50W</t>
  </si>
  <si>
    <t>MAT141400</t>
  </si>
  <si>
    <t>Trilho de aço de (50x60)mm com 1m, referência Stanley, La Fonte ou similar</t>
  </si>
  <si>
    <t>MAT141450</t>
  </si>
  <si>
    <t>Trilho de alumínio 6mm, referência 801, La Fonte ou similar</t>
  </si>
  <si>
    <t>MAT141500</t>
  </si>
  <si>
    <t>Trilho de aço ou similar, usado: Trilho de aço ou similar, usado: TR-32 ou similar</t>
  </si>
  <si>
    <t>MAT141550</t>
  </si>
  <si>
    <t>Trilho de aço ou similar, usado: Trilho de aço ou similar, usado: TR-37 ou similar</t>
  </si>
  <si>
    <t>MAT141600</t>
  </si>
  <si>
    <t>Trincha comum de 3"</t>
  </si>
  <si>
    <t>MAT141650</t>
  </si>
  <si>
    <t>Tubo cromado flexível, de 1/2"</t>
  </si>
  <si>
    <t>MAT141750</t>
  </si>
  <si>
    <t>Tubo de aço galvanizado, com costura, BS 6"</t>
  </si>
  <si>
    <t>MAT141800</t>
  </si>
  <si>
    <t>Tubo de aço galvanizado, com costura, DIN-2440, diâmetro nominal de Tubo de aço galvanizado, com costura, DIN-2440, diâmetro nominal de 1/2"</t>
  </si>
  <si>
    <t>MAT141850</t>
  </si>
  <si>
    <t>Tubo de aço galvanizado, com costura, DIN-2440, diâmetro nominal de Tubo de aço galvanizado, com costura, DIN-2440, diâmetro nominal de 3/4"</t>
  </si>
  <si>
    <t>MAT141900</t>
  </si>
  <si>
    <t>Tubo de aço galvanizado, com costura, DIN-2440, diâmetro nominal de Tubo de aço galvanizado, com costura, DIN-2440, diâmetro nominal de 1"</t>
  </si>
  <si>
    <t>MAT141950</t>
  </si>
  <si>
    <t>Tubo de aço galvanizado, com costura, DIN-2440, diâmetro nominal de Tubo de aço galvanizado, com costura, DIN-2440, diâmetro nominal de 1 1/4"</t>
  </si>
  <si>
    <t>MAT142000</t>
  </si>
  <si>
    <t>Tubo de aço galvanizado, com costura, DIN-2440, diâmetro nominal de Tubo de aço galvanizado, com costura, DIN-2440, diâmetro nominal de 1 1/2"</t>
  </si>
  <si>
    <t>MAT142050</t>
  </si>
  <si>
    <t>Tubo de aço galvanizado, com costura, DIN-2440, diâmetro nominal de Tubo de aço galvanizado, com costura, DIN-2440, diâmetro nominal de 2"</t>
  </si>
  <si>
    <t>MAT142100</t>
  </si>
  <si>
    <t>Tubo de aço galvanizado, com costura, DIN-2440, diâmetro nominal de Tubo de aço galvanizado, com costura, DIN-2440, diâmetro nominal de 2 1/2"</t>
  </si>
  <si>
    <t>MAT142150</t>
  </si>
  <si>
    <t>Tubo de aço galvanizado, com costura, DIN-2440, diâmetro nominal de Tubo de aço galvanizado, com costura, DIN-2440, diâmetro nominal de 3"</t>
  </si>
  <si>
    <t>MAT142200</t>
  </si>
  <si>
    <t>Tubo de aço galvanizado, com costura, DIN-2440, diâmetro nominal de Tubo de aço galvanizado, com costura, DIN-2440, diâmetro nominal de 4"</t>
  </si>
  <si>
    <t>MAT142250</t>
  </si>
  <si>
    <t>Tubo de aço galvanizado, com costura, DIN-2440, diâmetro nominal de Tubo de aço galvanizado, com costura, DIN-2440, diâmetro nominal de 8"</t>
  </si>
  <si>
    <t>MAT142500</t>
  </si>
  <si>
    <t>Tubo de aço galvanizado, sem costura, DIN-2440, diâmetro nominal de Tubo de aço galvanizado, sem costura, DIN-2440, diâmetro nominal de 1 1/2"</t>
  </si>
  <si>
    <t>MAT142550</t>
  </si>
  <si>
    <t>Tubo de aço galvanizado, sem costura, DIN-2440, diâmetro nominal de Tubo de aço galvanizado, sem costura, DIN-2440, diâmetro nominal de 2"</t>
  </si>
  <si>
    <t>MAT142600</t>
  </si>
  <si>
    <t>Tubo de aço galvanizado, sem costura, DIN-2440, diâmetro nominal de Tubo de aço galvanizado, sem costura, DIN-2440, diâmetro nominal de 2 1/2"</t>
  </si>
  <si>
    <t>MAT142650</t>
  </si>
  <si>
    <t>Tubo de aço galvanizado, sem costura, DIN-2440, diâmetro nominal de Tubo de aço galvanizado, sem costura, DIN-2440, diâmetro nominal de 3"</t>
  </si>
  <si>
    <t>MAT142700</t>
  </si>
  <si>
    <t>Tubo de aço galvanizado, sem costura, DIN-2440, diâmetro nominal de Tubo de aço galvanizado, sem costura, DIN-2440, diâmetro nominal de 4"</t>
  </si>
  <si>
    <t>MAT142750</t>
  </si>
  <si>
    <t>Tubo de aço galvanizado, sem costura, Schedule 40 - ASTM-A-106, diâmetro nominal de Tubo de aço galvanizado, sem costura, Schedule 40 - ASTM-A-106, diâmetro nominal de 1/2"</t>
  </si>
  <si>
    <t>MAT142800</t>
  </si>
  <si>
    <t>Tubo de aço galvanizado, sem costura, Schedule 40 - ASTM-A-106, diâmetro nominal de Tubo de aço galvanizado, sem costura, Schedule 40 - ASTM-A-106, diâmetro nominal de 1 1/4"</t>
  </si>
  <si>
    <t>MAT142850</t>
  </si>
  <si>
    <t>Tubo de alumínio com ranhuras ortogonais para torpedo</t>
  </si>
  <si>
    <t>MAT142900</t>
  </si>
  <si>
    <t>Tubo de alumínio, flexível, para exaustão de aquecedor a gás, com diâmetro de 75mm x 1000mm</t>
  </si>
  <si>
    <t>MAT142950</t>
  </si>
  <si>
    <t>Tubo de cobre, classe A, diâmetro nominal de 22mm</t>
  </si>
  <si>
    <t>MAT143000</t>
  </si>
  <si>
    <t>Tubo de cobre, classe I, diâmetro nominal de Tubo de cobre, classe I, diâmetro nominal de 15mm</t>
  </si>
  <si>
    <t>MAT143050</t>
  </si>
  <si>
    <t>Tubo de cobre, classe I, diâmetro nominal de Tubo de cobre, classe I, diâmetro nominal de 22mm</t>
  </si>
  <si>
    <t>MAT143100</t>
  </si>
  <si>
    <t>Tubo de cobre, classe I, diâmetro nominal de Tubo de cobre, classe I, diâmetro nominal de 28mm</t>
  </si>
  <si>
    <t>MAT143150</t>
  </si>
  <si>
    <t>Tubo de cobre, classe I, diâmetro nominal de Tubo de cobre, classe I, diâmetro nominal de 42mm</t>
  </si>
  <si>
    <t>MAT143156</t>
  </si>
  <si>
    <t>Tubo de concreto armado, junta elástica, EA-2, para esgoto sanitário, diâmetro nominal de 300mm, de acordo com os padrões da ABTC</t>
  </si>
  <si>
    <t>MAT143160</t>
  </si>
  <si>
    <t>Tubo de concreto armado, junta elástica, EA-2, para esgoto sanitário, diâmetro nominal de 400mm, de acordo com os padrões da ABTC</t>
  </si>
  <si>
    <t>MAT143165</t>
  </si>
  <si>
    <t>Tubo de concreto armado, junta elástica, EA-2, para esgoto sanitário, diâmetro nominal de 500mm, de acordo com os padrões da ABTC</t>
  </si>
  <si>
    <t>MAT143170</t>
  </si>
  <si>
    <t>Tubo de concreto armado, junta elástica, EA-2, para esgoto sanitário, diâmetro nominal de 600mm, de acordo com os padrões da ABTC</t>
  </si>
  <si>
    <t>MAT143180</t>
  </si>
  <si>
    <t>Tubo de concreto armado, junta elástica, EA-2, para esgoto sanitário, diâmetro nominal de 700mm, de acordo com os padrões da ABTC</t>
  </si>
  <si>
    <t>MAT143190</t>
  </si>
  <si>
    <t>Tubo de concreto armado, junta elástica, EA-2, para esgoto sanitário, diâmetro nominal de 900mm, de acordo com os padrões da ABTC</t>
  </si>
  <si>
    <t>MAT143200</t>
  </si>
  <si>
    <t>Tubo de concreto armado, para águas pluviais, PA-1, sem pintura, diâmetro nominal de Tubo de concreto armado, para águas pluviais, PA-1, sem pintura, diâmetro nominal de 400mm</t>
  </si>
  <si>
    <t>MAT143250</t>
  </si>
  <si>
    <t>Tubo de concreto armado, para águas pluviais, PA-1, sem pintura, diâmetro nominal de Tubo de concreto armado, para águas pluviais, PA-1, sem pintura, diâmetro nominal de 500mm</t>
  </si>
  <si>
    <t>MAT143300</t>
  </si>
  <si>
    <t>Tubo de concreto armado, para águas pluviais, PA-1, sem pintura, diâmetro nominal de Tubo de concreto armado, para águas pluviais, PA-1, sem pintura, diâmetro nominal de 600mm</t>
  </si>
  <si>
    <t>MAT143350</t>
  </si>
  <si>
    <t>Tubo de concreto armado, para águas pluviais, PA-1, sem pintura, diâmetro nominal de Tubo de concreto armado, para águas pluviais, PA-1, sem pintura, diâmetro nominal de 700mm</t>
  </si>
  <si>
    <t>MAT143400</t>
  </si>
  <si>
    <t>Tubo de concreto armado, para águas pluviais, PA-1, sem pintura, diâmetro nominal de Tubo de concreto armado, para águas pluviais, PA-1, sem pintura, diâmetro nominal de 800mm</t>
  </si>
  <si>
    <t>MAT143450</t>
  </si>
  <si>
    <t>Tubo de concreto armado, para águas pluviais, PA-1, sem pintura, diâmetro nominal de Tubo de concreto armado, para águas pluviais, PA-1, sem pintura, diâmetro nominal de 900mm</t>
  </si>
  <si>
    <t>MAT143500</t>
  </si>
  <si>
    <t>Tubo de concreto armado, para águas pluviais, PA-1, sem pintura, diâmetro nominal de Tubo de concreto armado, para águas pluviais, PA-1, sem pintura, diâmetro nominal de 1000mm</t>
  </si>
  <si>
    <t>MAT143550</t>
  </si>
  <si>
    <t>Tubo de concreto armado, para águas pluviais, PA-1, sem pintura, diâmetro nominal de Tubo de concreto armado, para águas pluviais, PA-1, sem pintura, diâmetro nominal de 1100mm</t>
  </si>
  <si>
    <t>MAT143600</t>
  </si>
  <si>
    <t>Tubo de concreto armado, para águas pluviais, PA-1, sem pintura, diâmetro nominal de Tubo de concreto armado, para águas pluviais, PA-1, sem pintura, diâmetro nominal de 1200mm</t>
  </si>
  <si>
    <t>MAT143650</t>
  </si>
  <si>
    <t>Tubo de concreto armado, para águas pluviais, PA-1, sem pintura, diâmetro nominal de Tubo de concreto armado, para águas pluviais, PA-1, sem pintura, diâmetro nominal de 1500mm</t>
  </si>
  <si>
    <t>MAT143700</t>
  </si>
  <si>
    <t>Tubo de concreto armado, para águas pluviais, PA-1, sem pintura, diâmetro nominal de Tubo de concreto armado, para águas pluviais, PA-1, sem pintura, diâmetro nominal de 2000mm</t>
  </si>
  <si>
    <t>MAT143750</t>
  </si>
  <si>
    <t>Tubo de concreto armado, para águas pluviais, PA-2, sem pintura, diâmetro nominal de Tubo de concreto armado, para águas pluviais, PA-2, sem pintura, diâmetro nominal de 400mm</t>
  </si>
  <si>
    <t>MAT143800</t>
  </si>
  <si>
    <t>Tubo de concreto armado, para águas pluviais, PA-2, sem pintura, diâmetro nominal de Tubo de concreto armado, para águas pluviais, PA-2, sem pintura, diâmetro nominal de 500mm</t>
  </si>
  <si>
    <t>MAT143850</t>
  </si>
  <si>
    <t>Tubo de concreto armado, para águas pluviais, PA-2, sem pintura, diâmetro nominal de Tubo de concreto armado, para águas pluviais, PA-2, sem pintura, diâmetro nominal de 600mm</t>
  </si>
  <si>
    <t>MAT143860</t>
  </si>
  <si>
    <t>Tubo de concreto armado, para águas pluviais, PA-2, sem pintura, de 700mm</t>
  </si>
  <si>
    <t>MAT143870</t>
  </si>
  <si>
    <t>Tubo de concreto armado, para águas pluviais, PA-2, sem pintura, de 800mm</t>
  </si>
  <si>
    <t>MAT143880</t>
  </si>
  <si>
    <t>Tubo de concreto armado, classe PA-2, para galerias de águas pluviais, com diametro de 0,90m</t>
  </si>
  <si>
    <t>MAT143900</t>
  </si>
  <si>
    <t>Tubo de concreto armado, para águas pluviais, PA-2, sem pintura, diâmetro nominal de Tubo de concreto armado, para águas pluviais, PA-2, sem pintura, diâmetro nominal de 1000mm</t>
  </si>
  <si>
    <t>MAT143910</t>
  </si>
  <si>
    <t>Tubo de concreto armado, para águas pluviais, PA-2, sem pintura, de 1200mm</t>
  </si>
  <si>
    <t>MAT143920</t>
  </si>
  <si>
    <t>Tubo de concreto armado, para águas pluviais, PA-2, sem pintura, de 1500mm</t>
  </si>
  <si>
    <t>MAT143930</t>
  </si>
  <si>
    <t>Tubo de concreto armado, para águas pluviais, PA-2, sem pintura, de 2000mm</t>
  </si>
  <si>
    <t>MAT143950</t>
  </si>
  <si>
    <t>Tubo de concreto simples, para água pluviais, PS-1, sem pintura, diâmetro nominal de Tubo de concreto simples, para água pluviais, PS-1, sem pintura, diâmetro nominal de 200mm</t>
  </si>
  <si>
    <t>MAT144000</t>
  </si>
  <si>
    <t>Tubo de concreto simples, para água pluviais, PS-1, sem pintura, diâmetro nominal de Tubo de concreto simples, para água pluviais, PS-1, sem pintura, diâmetro nominal de 300mm</t>
  </si>
  <si>
    <t>MAT144050</t>
  </si>
  <si>
    <t>Tubo de concreto simples, para água pluviais, PS-1, sem pintura, diâmetro nominal de Tubo de concreto simples, para água pluviais, PS-1, sem pintura, diâmetro nominal de 400mm</t>
  </si>
  <si>
    <t>MAT144100</t>
  </si>
  <si>
    <t>Tubo de concreto simples, para água pluviais, PS-1, sem pintura, diâmetro nominal de Tubo de concreto simples, para água pluviais, PS-1, sem pintura, diâmetro nominal de 500mm</t>
  </si>
  <si>
    <t>MAT144150</t>
  </si>
  <si>
    <t>Tubo de concreto simples, para água pluviais, PS-1, sem pintura, diâmetro nominal de Tubo de concreto simples, para água pluviais, PS-1, sem pintura, diâmetro nominal de 600mm</t>
  </si>
  <si>
    <t>MAT144200</t>
  </si>
  <si>
    <t>Tubo coletor de esgotos, de polietileno, corrugado, diâmetro nominal de 100, linha Kanasan da kanaflex ou similar</t>
  </si>
  <si>
    <t>MAT144250</t>
  </si>
  <si>
    <t>Tubo coletor de esgotos, de polietileno, corrugado, diâmetro nominal de 150, linha Kanasan da kanaflex ou similar</t>
  </si>
  <si>
    <t>MAT144300</t>
  </si>
  <si>
    <t>Tubo de descida, longo, para caixa de descarga externa, diâmetro nominal de 1 1/2"</t>
  </si>
  <si>
    <t>MAT144350</t>
  </si>
  <si>
    <t>Tubo de ferro fundido dúctil, com flages, PN10, diâmetro nominal de Tubo de ferro fundido dúctil, com flages, PN10, diâmetro nominal de 80mm, TFL10, Saint-Gobain ou similar</t>
  </si>
  <si>
    <t>MAT144400</t>
  </si>
  <si>
    <t>Tubo de ferro fundido dúctil, com flages, PN10, diâmetro nominal de Tubo de ferro fundido dúctil, com flages, PN10, diâmetro nominal de 100mm, TFL10, Saint-Gobain ou similar</t>
  </si>
  <si>
    <t>MAT144450</t>
  </si>
  <si>
    <t>Tubo de ferro fundido dúctil, com flages, PN10, diâmetro nominal de Tubo de ferro fundido dúctil, com flages, PN10, diâmetro nominal de 150mm, TFL10, Saint-Gobain ou similar</t>
  </si>
  <si>
    <t>MAT144500</t>
  </si>
  <si>
    <t>Tubo de ferro fundido dúctil, com flages, PN10, diâmetro nominal de Tubo de ferro fundido dúctil, com flages, PN10, diâmetro nominal de 200mm, TFL10, Saint-Gobain ou similar</t>
  </si>
  <si>
    <t>MAT144550</t>
  </si>
  <si>
    <t>Tubo de ferro fundido dúctil, com flages, PN10, diâmetro nominal de Tubo de ferro fundido dúctil, com flages, PN10, diâmetro nominal de 250mm, TFL10, Saint-Gobain ou similar</t>
  </si>
  <si>
    <t>MAT144600</t>
  </si>
  <si>
    <t>Tubo de ferro fundido dúctil, com flages, PN10, diâmetro nominal de Tubo de ferro fundido dúctil, com flages, PN10, diâmetro nominal de 300mm, TFL10, Saint-Gobain ou similar</t>
  </si>
  <si>
    <t>MAT144750</t>
  </si>
  <si>
    <t>Tubo de ferro fundido, ponta-ponta, para esgoto, linha Predial Tradicional, diâmetro nominal de Tubo de ferro fundido, ponta-ponta, para esgoto, linha Predial Tradicional, diâmetro nominal de 100mm, TSB, Saint-Gobain ou similar</t>
  </si>
  <si>
    <t>MAT144800</t>
  </si>
  <si>
    <t>Tubo de ferro fundido, ponta-ponta, para esgoto, linha Predial Tradicional, diâmetro nominal de Tubo de ferro fundido, ponta-ponta, para esgoto, linha Predial Tradicional, diâmetro nominal de 150mm, TSB, Saint-Gobain ou similar</t>
  </si>
  <si>
    <t>MAT144850</t>
  </si>
  <si>
    <t>Tubo de metal cromado, com anel expansor, para ligação de vaso sanitário</t>
  </si>
  <si>
    <t>MAT144900</t>
  </si>
  <si>
    <t>Tubo de PVC rígido, roscável, com rosca em ambas extremidades, vara com 6m, diâmetro nominal de Tubo de PVC rígido, roscável, com rosca em ambas extremidades, vara com 6m, diâmetro nominal de 1 1/4"</t>
  </si>
  <si>
    <t>MAT144950</t>
  </si>
  <si>
    <t>Tubo de PVC rígido DEFoFo, para adução e distribuição de água, vara com 6m, diâmetro nominal de Tubo de PVC rígido DEFoFo, para adução e distribuição de água, vara com 6m, diâmetro nominal de 100mm</t>
  </si>
  <si>
    <t>MAT145000</t>
  </si>
  <si>
    <t>Tubo de PVC rígido DEFoFo, para adução e distribuição de água, vara com 6m, diâmetro nominal de Tubo de PVC rígido DEFoFo, para adução e distribuição de água, vara com 6m, diâmetro nominal de 150mm</t>
  </si>
  <si>
    <t>MAT145050</t>
  </si>
  <si>
    <t>Tubo de PVC rígido DEFoFo, para adução e distribuição de água, vara com 6m, diâmetro nominal de Tubo de PVC rígido DEFoFo, para adução e distribuição de água, vara com 6m, diâmetro nominal de 200mm</t>
  </si>
  <si>
    <t>MAT145100</t>
  </si>
  <si>
    <t>Tubo de PVC rígido DEFoFo, para adução e distribuição de água, vara com 6m, diâmetro nominal de Tubo de PVC rígido DEFoFo, para adução e distribuição de água, vara com 6m, diâmetro nominal de 250mm</t>
  </si>
  <si>
    <t>MAT145150</t>
  </si>
  <si>
    <t>Tubo de PVC rígido DEFoFo, para adução e distribuição de água, vara com 6m, diâmetro nominal de Tubo de PVC rígido DEFoFo, para adução e distribuição de água, vara com 6m, diâmetro nominal de 300mm</t>
  </si>
  <si>
    <t>MAT145200</t>
  </si>
  <si>
    <t>Tubo de PVC rígido, flexível, corrugado, perfurado para drenagem, vara com 6m, diâmetro nominal de 66mm</t>
  </si>
  <si>
    <t>MAT145250</t>
  </si>
  <si>
    <t>Tubo de PVC rígido, PB, para coletor de esgoto, vara com 6m, diâmetro nominal de Tubo de PVC rígido, PB, para coletor de esgoto, vara com 6m, diâmetro nominal de 100mm</t>
  </si>
  <si>
    <t>MAT145300</t>
  </si>
  <si>
    <t>Tubo de PVC rígido, PB, para coletor de esgoto, vara com 6m, diâmetro nominal de Tubo de PVC rígido, PB, para coletor de esgoto, vara com 6m, diâmetro nominal de 150mm</t>
  </si>
  <si>
    <t>MAT145350</t>
  </si>
  <si>
    <t>Tubo de PVC rígido, PB, para coletor de esgoto, vara com 6m, diâmetro nominal de Tubo de PVC rígido, PB, para coletor de esgoto, vara com 6m, diâmetro nominal de 200mm</t>
  </si>
  <si>
    <t>MAT145400</t>
  </si>
  <si>
    <t>Tubo de PVC rígido, PB, para coletor de esgoto, vara com 6m, diâmetro nominal de Tubo de PVC rígido, PB, para coletor de esgoto, vara com 6m, diâmetro nominal de 250mm</t>
  </si>
  <si>
    <t>MAT145450</t>
  </si>
  <si>
    <t>Tubo de PVC rígido, PB, para coletor de esgoto, vara com 6m, diâmetro nominal de Tubo de PVC rígido, PB, para coletor de esgoto, vara com 6m, diâmetro nominal de 300mm</t>
  </si>
  <si>
    <t>MAT145500</t>
  </si>
  <si>
    <t>Tubo de PVC rígido, PB, para coletor de esgoto, vara com 6m, diâmetro nominal de Tubo de PVC rígido, PB, para coletor de esgoto, vara com 6m, diâmetro nominal de 400</t>
  </si>
  <si>
    <t>MAT145550</t>
  </si>
  <si>
    <t>Tubo de PVC rígido, PB, para esgoto predial, vara com 6m, diâmetro nominal de 40mm</t>
  </si>
  <si>
    <t>MAT145600</t>
  </si>
  <si>
    <t>Tubo de PVC rígido, PB, para esgoto, vara com 3m, diâmetro nominal de 40mm</t>
  </si>
  <si>
    <t>MAT145650</t>
  </si>
  <si>
    <t>Tubo de PVC rígido, PB, para esgoto, vara com 3m, diâmetro nominal de 50mm</t>
  </si>
  <si>
    <t>MAT145700</t>
  </si>
  <si>
    <t>Tubo de PVC rígido, PB, para esgoto, vara com 3m, diâmetro nominal de 100mm</t>
  </si>
  <si>
    <t>MAT145750</t>
  </si>
  <si>
    <t>Tubo de PVC rígido, PB, soldável, vara com 6m, diâmetro nominal de 150mm</t>
  </si>
  <si>
    <t>MAT145800</t>
  </si>
  <si>
    <t>Tubo de PVC rígido, PB, soldável, vara com 6m, diâmetro nominal de Tubo de PVC rígido, PB, soldável, vara com 6m, diâmetro nominal de 200mm</t>
  </si>
  <si>
    <t>MAT145850</t>
  </si>
  <si>
    <t>Tubo de PVC rígido, PB, soldável, vara com 6m, diâmetro nominal de Tubo de PVC rígido, PB, soldável, vara com 6m, diâmetro nominal de 250mm</t>
  </si>
  <si>
    <t>MAT145900</t>
  </si>
  <si>
    <t>Tubo de PVC rígido, PB, soldável, vara com 6m, diâmetro nominal de Tubo de PVC rígido, PB, soldável, vara com 6m, diâmetro nominal de 50mm, PN80, Linha Irriga Fixa ou similar</t>
  </si>
  <si>
    <t>MAT145950</t>
  </si>
  <si>
    <t>Tubo de PVC rígido, PBA, classe 12, para adução e distribuição de água, vara com 6m, diâmetro nominal de Tubo de PVC rígido, PBA, classe 12, para adução e distribuição de água, vara com 6m, diâmetro nominal de 50mm</t>
  </si>
  <si>
    <t>MAT146000</t>
  </si>
  <si>
    <t>Tubo de PVC rígido, PBA, classe 12, para adução e distribuição de água, vara com 6m, diâmetro nominal de Tubo de PVC rígido, PBA, classe 12, para adução e distribuição de água, vara com 6m, diâmetro nominal de 75mm</t>
  </si>
  <si>
    <t>MAT146050</t>
  </si>
  <si>
    <t>Tubo de PVC rígido, PBA, classe 12, para adução e distribuição de água, vara com 6m, diâmetro nominal de Tubo de PVC rígido, PBA, classe 12, para adução e distribuição de água, vara com 6m, diâmetro nominal de 100mm</t>
  </si>
  <si>
    <t>MAT146100</t>
  </si>
  <si>
    <t>Tubo de PVC rígido, PBA, classe 15, para adução e distribuição de água, vara com 6m, diâmetro nominal de Tubo de PVC rígido, PBA, classe 15, para adução e distribuição de água, vara com 6m, diâmetro nominal de 50mm</t>
  </si>
  <si>
    <t>MAT146150</t>
  </si>
  <si>
    <t>Tubo de PVC rígido, PBA, classe 15, para adução e distribuição de água, vara com 6m, diâmetro nominal de Tubo de PVC rígido, PBA, classe 15, para adução e distribuição de água, vara com 6m, diâmetro nominal de 75mm</t>
  </si>
  <si>
    <t>MAT146200</t>
  </si>
  <si>
    <t>Tubo de PVC rígido, PBA, classe 15, para adução e distribuição de água, vara com 6m, diâmetro nominal de Tubo de PVC rígido, PBA, classe 15, para adução e distribuição de água, vara com 6m, diâmetro nominal de 100mm</t>
  </si>
  <si>
    <t>MAT146250</t>
  </si>
  <si>
    <t>Tubo de PVC rígido, PBA, classe 20, para adução e distribuição de água, diâmetro nominal de: Tubo de PVC rígido, PBA, classe 20, para adução e distribuição de água, diâmetro nominal de: 50mm</t>
  </si>
  <si>
    <t>MAT146300</t>
  </si>
  <si>
    <t>Tubo de PVC rígido, PBA, classe 20, para adução e distribuição de água, diâmetro nominal de: Tubo de PVC rígido, PBA, classe 20, para adução e distribuição de água, diâmetro nominal de: 75mm</t>
  </si>
  <si>
    <t>MAT146350</t>
  </si>
  <si>
    <t>Tubo de PVC rígido, PBA, classe 20, para adução e distribuição de água, diâmetro nominal de: Tubo de PVC rígido, PBA, classe 20, para adução e distribuição de água, diâmetro nominal de: 100mm</t>
  </si>
  <si>
    <t>MAT146400</t>
  </si>
  <si>
    <t>Tubo de PVC rígido, roscável, com rosca em ambas extremidades, vara com 6m, diâmetro nominal de Tubo de PVC rígido, roscável, com rosca em ambas extremidades, vara com 6m, diâmetro nominal de 1/2"</t>
  </si>
  <si>
    <t>MAT146450</t>
  </si>
  <si>
    <t>Tubo de PVC rígido, roscável, com rosca em ambas extremidades, vara com 6m, diâmetro nominal de Tubo de PVC rígido, roscável, com rosca em ambas extremidades, vara com 6m, diâmetro nominal de 3/4"</t>
  </si>
  <si>
    <t>MAT146500</t>
  </si>
  <si>
    <t>Tubo de PVC rígido, roscável, com rosca em ambas extremidades, vara com 6m, diâmetro nominal de Tubo de PVC rígido, roscável, com rosca em ambas extremidades, vara com 6m, diâmetro nominal de 1"</t>
  </si>
  <si>
    <t>MAT146550</t>
  </si>
  <si>
    <t>Tubo de PVC rígido, roscável, com rosca em ambas extremidades, vara com 6m, diâmetro nominal de Tubo de PVC rígido, roscável, com rosca em ambas extremidades, vara com 6m, diâmetro nominal de 1 1/2"</t>
  </si>
  <si>
    <t>MAT146600</t>
  </si>
  <si>
    <t>Tubo de PVC rígido, roscável, com rosca em ambas extremidades, vara com 6m, diâmetro nominal de Tubo de PVC rígido, roscável, com rosca em ambas extremidades, vara com 6m, diâmetro nominal de 2"</t>
  </si>
  <si>
    <t>MAT146650</t>
  </si>
  <si>
    <t>Tubo de PVC rígido, roscável, com rosca em ambas extremidades, vara com 6m, diâmetro nominal de Tubo de PVC rígido, roscável, com rosca em ambas extremidades, vara com 6m, diâmetro nominal de 2 1/2"</t>
  </si>
  <si>
    <t>MAT146700</t>
  </si>
  <si>
    <t>Tubo de PVC rígido, roscável, com rosca em ambas extremidades, vara com 6m, diâmetro nominal de Tubo de PVC rígido, roscável, com rosca em ambas extremidades, vara com 6m, diâmetro nominal de 3"</t>
  </si>
  <si>
    <t>MAT146750</t>
  </si>
  <si>
    <t>Tubo de PVC rígido, roscável, com rosca em ambas extremidades, vara com 6m, diâmetro nominal de Tubo de PVC rígido, roscável, com rosca em ambas extremidades, vara com 6m, diâmetro nominal de 4"</t>
  </si>
  <si>
    <t>MAT146800</t>
  </si>
  <si>
    <t>Tubo de PVC rígido, PBV, Série R, vara com 3m, diâmetro nominal de Tubo de PVC rígido, PBV, Série R, vara com 3m, diâmetro nominal de 50mm</t>
  </si>
  <si>
    <t>MAT146850</t>
  </si>
  <si>
    <t>Tubo de PVC rígido, PBV, Série R, vara com 3m, diâmetro nominal de Tubo de PVC rígido, PBV, Série R, vara com 3m, diâmetro nominal de 75mm</t>
  </si>
  <si>
    <t>MAT146900</t>
  </si>
  <si>
    <t>Tubo de PVC rígido, PBV, Série R, vara com 3m, diâmetro nominal de Tubo de PVC rígido, PBV, Série R, vara com 3m, diâmetro nominal de 100mm</t>
  </si>
  <si>
    <t>MAT146950</t>
  </si>
  <si>
    <t>Tubo de PVC rígido, soldável, vara com 6m, diâmetro nominal de Tubo de PVC rígido, soldável, vara com 6m, diâmetro nominal de 20mm</t>
  </si>
  <si>
    <t>MAT147000</t>
  </si>
  <si>
    <t>Tubo de PVC rígido, soldável, vara com 6m, diâmetro nominal de Tubo de PVC rígido, soldável, vara com 6m, diâmetro nominal de 25mm</t>
  </si>
  <si>
    <t>MAT147050</t>
  </si>
  <si>
    <t>Tubo de PVC rígido, soldável, vara com 6m, diâmetro nominal de Tubo de PVC rígido, soldável, vara com 6m, diâmetro nominal de 32mm</t>
  </si>
  <si>
    <t>MAT147100</t>
  </si>
  <si>
    <t>Tubo de PVC rígido, soldável, vara com 6m, diâmetro nominal de Tubo de PVC rígido, soldável, vara com 6m, diâmetro nominal de 40mm</t>
  </si>
  <si>
    <t>MAT147150</t>
  </si>
  <si>
    <t>Tubo de PVC rígido, soldável, vara com 6m, diâmetro nominal de Tubo de PVC rígido, soldável, vara com 6m, diâmetro nominal de 50mm</t>
  </si>
  <si>
    <t>MAT147200</t>
  </si>
  <si>
    <t>Tubo de PVC rígido, soldável, vara com 6m, diâmetro nominal de Tubo de PVC rígido, soldável, vara com 6m, diâmetro nominal de 60mm</t>
  </si>
  <si>
    <t>MAT147250</t>
  </si>
  <si>
    <t>Tubo de PVC rígido, soldável, vara com 6m, diâmetro nominal de Tubo de PVC rígido, soldável, vara com 6m, diâmetro nominal de 75mm</t>
  </si>
  <si>
    <t>MAT147300</t>
  </si>
  <si>
    <t>Tubo de PVC rígido, soldável, vara com 6m, diâmetro nominal de Tubo de PVC rígido, soldável, vara com 6m, diâmetro nominal de 85mm</t>
  </si>
  <si>
    <t>MAT147350</t>
  </si>
  <si>
    <t>Tubo de PVC rígido, soldável, vara com 6m, diâmetro nominal de Tubo de PVC rígido, soldável, vara com 6m, diâmetro nominal de 110mm</t>
  </si>
  <si>
    <t>MAT147400</t>
  </si>
  <si>
    <t>Tubo de PVC, flexível estruturado, para drenagem, de Tubo de PVC, flexível estruturado, para drenagem, de 300mm, RIB LOC, Tigre ou similar</t>
  </si>
  <si>
    <t>MAT147450</t>
  </si>
  <si>
    <t>Tubo de PVC, flexível estruturado, para drenagem, de Tubo de PVC, flexível estruturado, para drenagem, de 400mm, RIB LOC, Tigre ou similar</t>
  </si>
  <si>
    <t>MAT147500</t>
  </si>
  <si>
    <t>Tubo de PVC, flexível estruturado, para drenagem, de Tubo de PVC, flexível estruturado, para drenagem, de 500mm, RIB LOC, Tigre ou similar</t>
  </si>
  <si>
    <t>MAT147550</t>
  </si>
  <si>
    <t>Tubo de PVC, flexível estruturado, para drenagem, de Tubo de PVC, flexível estruturado, para drenagem, de 600mm, RIB LOC, Tigre ou similar</t>
  </si>
  <si>
    <t>MAT147600</t>
  </si>
  <si>
    <t>Tubo de PVC, flexível estruturado, para drenagem, de Tubo de PVC, flexível estruturado, para drenagem, de 700mm, RIB LOC, Tigre ou similar</t>
  </si>
  <si>
    <t>MAT147650</t>
  </si>
  <si>
    <t>Tubo de PVC, flexível estruturado, para drenagem, de Tubo de PVC, flexível estruturado, para drenagem, de 800mm, RIB LOC, Tigre ou similar</t>
  </si>
  <si>
    <t>MAT147700</t>
  </si>
  <si>
    <t>Tubo de PVC, flexível estruturado, para drenagem, de Tubo de PVC, flexível estruturado, para drenagem, de 900mm, RIB LOC, Tigre ou similar</t>
  </si>
  <si>
    <t>MAT147750</t>
  </si>
  <si>
    <t>Tubo de PVC, flexível estruturado, para drenagem, de Tubo de PVC, flexível estruturado, para drenagem, de 1000mm, RIB LOC, Tigre ou similar</t>
  </si>
  <si>
    <t>MAT147800</t>
  </si>
  <si>
    <t>Tubo de PVC, flexível estruturado, para drenagem, de Tubo de PVC, flexível estruturado, para drenagem, de 1100mm, RIB LOC, Tigre ou similar</t>
  </si>
  <si>
    <t>MAT147850</t>
  </si>
  <si>
    <t>Tubo de PVC, flexível estruturado, para drenagem, de Tubo de PVC, flexível estruturado, para drenagem, de 1200mm, RIB LOC, Tigre ou similar</t>
  </si>
  <si>
    <t>MAT148000</t>
  </si>
  <si>
    <t>Tubo em latão fundido, diâmetro de 25mm e comprimento de 200mm, referência 369, Maffei ou similar</t>
  </si>
  <si>
    <t>MAT148050</t>
  </si>
  <si>
    <t>União de aço galvanizado, classe 10, com assento plano, diâmetro nominal de 3/4"</t>
  </si>
  <si>
    <t>MAT148100</t>
  </si>
  <si>
    <t>União de PVC rígido, roscável, diâmetro nominal de União de PVC rígido, roscável, diâmetro nominal de 1/2"</t>
  </si>
  <si>
    <t>MAT148150</t>
  </si>
  <si>
    <t>União de PVC rígido, roscável, diâmetro nominal de União de PVC rígido, roscável, diâmetro nominal de 3/4"</t>
  </si>
  <si>
    <t>MAT148200</t>
  </si>
  <si>
    <t>União de PVC rígido, roscável, diâmetro nominal de União de PVC rígido, roscável, diâmetro nominal de 1"</t>
  </si>
  <si>
    <t>MAT148250</t>
  </si>
  <si>
    <t>União de PVC rígido, roscável, diâmetro nominal de União de PVC rígido, roscável, diâmetro nominal de 1 1/4"</t>
  </si>
  <si>
    <t>MAT148300</t>
  </si>
  <si>
    <t>União de PVC rígido, roscável, com rosca limite, diâmetro nominal de 1 1/2"</t>
  </si>
  <si>
    <t>MAT148350</t>
  </si>
  <si>
    <t>Válvula angular em bronze, 90°, com adaptador storz (cap e tampão), rosca interna de entrada com 11 fios e externa de saída com 5 fios, diâmetro nominal de 2 1/2", modelo 207-A, Niagara ou similar</t>
  </si>
  <si>
    <t>MAT148400</t>
  </si>
  <si>
    <t>Válvula borboleta de ferro fundido, FF, diâmetro nominal de Válvula borboleta de ferro fundido, FF, diâmetro nominal de 100mm</t>
  </si>
  <si>
    <t>MAT148450</t>
  </si>
  <si>
    <t>Válvula borboleta de ferro fundido, FF, diâmetro nominal de Válvula borboleta de ferro fundido, FF, diâmetro nominal de 150mm</t>
  </si>
  <si>
    <t>MAT148500</t>
  </si>
  <si>
    <t>Válvula borboleta de ferro fundido, FF, diâmetro nominal de Válvula borboleta de ferro fundido, FF, diâmetro nominal de 200mm</t>
  </si>
  <si>
    <t>MAT148550</t>
  </si>
  <si>
    <t>Válvula borboleta de ferro fundido, FF, diâmetro nominal de Válvula borboleta de ferro fundido, FF, diâmetro nominal de 250mm</t>
  </si>
  <si>
    <t>MAT148600</t>
  </si>
  <si>
    <t>Válvula borboleta de ferro fundido, FF, diâmetro nominal de Válvula borboleta de ferro fundido, FF, diâmetro nominal de 300mm</t>
  </si>
  <si>
    <t>MAT148625</t>
  </si>
  <si>
    <t>Válvula de descarga externa Silent Flux, referência 3500 Fabrimar ou similar</t>
  </si>
  <si>
    <t>MAT148650</t>
  </si>
  <si>
    <t>Válvula de descarga silenciosa, cromada, diâmetro nominal de Válvula de descarga silenciosa, cromada, diâmetro nominal de 1 1/4", luxo</t>
  </si>
  <si>
    <t>MAT148700</t>
  </si>
  <si>
    <t>Válvula de descarga silenciosa, cromada, diâmetro nominal de Válvula de descarga silenciosa, cromada, diâmetro nominal de 1 1/2", luxo</t>
  </si>
  <si>
    <t>MAT148725</t>
  </si>
  <si>
    <t>Válvula de descarga com fechamento automático linha Acquapress para mictório referência 1181 Fabrimar ou similar</t>
  </si>
  <si>
    <t>MAT148750</t>
  </si>
  <si>
    <t>Válvula de escoamento, cromada, de (1"x2 3/8")</t>
  </si>
  <si>
    <t>MAT148800</t>
  </si>
  <si>
    <t>Válvula de escoamento, cromada, tipo americana, de (3 1/2"x1 1/2")</t>
  </si>
  <si>
    <t>MAT148850</t>
  </si>
  <si>
    <t>Válvula de escoamento de PVC, de (1"x2 3/8")</t>
  </si>
  <si>
    <t>MAT148900</t>
  </si>
  <si>
    <t>Válvula de escoamento, cromada, para banheira, referência 1604, Deca ou similar</t>
  </si>
  <si>
    <t>MAT148925</t>
  </si>
  <si>
    <t>Válvula de escoamento, cromada, universal, para cubas e lavatórios, de 1", Fabrimar ou similar</t>
  </si>
  <si>
    <t>MAT148950</t>
  </si>
  <si>
    <t>Válvula de esfera, em bronze, diâmetro nominal de Válvula de esfera, em bronze, diâmetro nominal de 1/2"</t>
  </si>
  <si>
    <t>MAT149000</t>
  </si>
  <si>
    <t>Válvula de esfera, em bronze, diâmetro nominal de Válvula de esfera, em bronze, diâmetro nominal de 3/4"</t>
  </si>
  <si>
    <t>MAT149050</t>
  </si>
  <si>
    <t>Válvula de esfera, em bronze, diâmetro nominal de Válvula de esfera, em bronze, diâmetro nominal de 1"</t>
  </si>
  <si>
    <t>MAT149100</t>
  </si>
  <si>
    <t>Válvula de esfera, em bronze, diâmetro nominal de Válvula de esfera, em bronze, diâmetro nominal de 1 1/2"</t>
  </si>
  <si>
    <t>MAT149150</t>
  </si>
  <si>
    <t>Válvula de pé com crivo, em bronze, diâmetro nominal de Válvula de pé com crivo, em bronze, diâmetro nominal de 3/4"</t>
  </si>
  <si>
    <t>MAT149200</t>
  </si>
  <si>
    <t>Válvula de pé com crivo, em bronze, diâmetro nominal de Válvula de pé com crivo, em bronze, diâmetro nominal de 1"</t>
  </si>
  <si>
    <t>MAT149250</t>
  </si>
  <si>
    <t>Válvula de pé com crivo, em bronze, diâmetro nominal de Válvula de pé com crivo, em bronze, diâmetro nominal de 1 1/4"</t>
  </si>
  <si>
    <t>MAT149300</t>
  </si>
  <si>
    <t>Válvula de pé com crivo, em bronze, diâmetro nominal de Válvula de pé com crivo, em bronze, diâmetro nominal de 1 1/2"</t>
  </si>
  <si>
    <t>MAT149350</t>
  </si>
  <si>
    <t>Válvula de pé com crivo, em bronze, diâmetro nominal de Válvula de pé com crivo, em bronze, diâmetro nominal de 2"</t>
  </si>
  <si>
    <t>MAT149400</t>
  </si>
  <si>
    <t>Válvula de pé com crivo, em bronze, diâmetro nominal de Válvula de pé com crivo, em bronze, diâmetro nominal de 3"</t>
  </si>
  <si>
    <t>MAT149450</t>
  </si>
  <si>
    <t>Válvula de pé com crivo, em bronze, diâmetro nominal de Válvula de pé com crivo, em bronze, diâmetro nominal de 4"</t>
  </si>
  <si>
    <t>MAT149500</t>
  </si>
  <si>
    <t>Válvula de PVC rígido, sem unho, para pia, de 1", referência nº 02, Akros ou similar</t>
  </si>
  <si>
    <t>MAT149550</t>
  </si>
  <si>
    <t>Válvula de PVC rígido, sem unho, com ladrão, para lavatório, de 1", referência nº 06, Akros ou similar</t>
  </si>
  <si>
    <t>MAT149600</t>
  </si>
  <si>
    <t>Válvula de retenção horizontal de ferro fundido, flangeada, com anel de vedação em bronze, diâmetro nominal de 150mm</t>
  </si>
  <si>
    <t>MAT149650</t>
  </si>
  <si>
    <t>Válvula de retenção horizontal, em bronze, diâmetro nominal de Válvula de retenção horizontal, em bronze, diâmetro nominal de 3/4"</t>
  </si>
  <si>
    <t>MAT149700</t>
  </si>
  <si>
    <t>Válvula de retenção horizontal, em bronze, diâmetro nominal de Válvula de retenção horizontal, em bronze, diâmetro nominal de 1"</t>
  </si>
  <si>
    <t>MAT149750</t>
  </si>
  <si>
    <t>Válvula de retenção horizontal, em bronze, diâmetro nominal de Válvula de retenção horizontal, em bronze, diâmetro nominal de 1 1/2"</t>
  </si>
  <si>
    <t>MAT149800</t>
  </si>
  <si>
    <t>Válvula de retenção horizontal, em bronze, diâmetro nominal de Válvula de retenção horizontal, em bronze, diâmetro nominal de 2"</t>
  </si>
  <si>
    <t>MAT149850</t>
  </si>
  <si>
    <t>Válvula de retenção vertical, em bronze, diâmetro nominal de Válvula de retenção vertical, em bronze, diâmetro nominal de 3/4"</t>
  </si>
  <si>
    <t>MAT149900</t>
  </si>
  <si>
    <t>Válvula de retenção vertical, em bronze, diâmetro nominal de Válvula de retenção vertical, em bronze, diâmetro nominal de 1"</t>
  </si>
  <si>
    <t>MAT149950</t>
  </si>
  <si>
    <t>Válvula de retenção vertical, em bronze, diâmetro nominal de Válvula de retenção vertical, em bronze, diâmetro nominal de 1 1/4"</t>
  </si>
  <si>
    <t>MAT150000</t>
  </si>
  <si>
    <t>Válvula de retenção vertical, em bronze, diâmetro nominal de Válvula de retenção vertical, em bronze, diâmetro nominal de 1 1/2"</t>
  </si>
  <si>
    <t>MAT150050</t>
  </si>
  <si>
    <t>Válvula de retenção vertical, em bronze, diâmetro nominal de Válvula de retenção vertical, em bronze, diâmetro nominal de 2"</t>
  </si>
  <si>
    <t>MAT150100</t>
  </si>
  <si>
    <t>Válvula de retenção vertical, em bronze, diâmetro nominal de Válvula de retenção vertical, em bronze, diâmetro nominal de 2 1/2"</t>
  </si>
  <si>
    <t>MAT150150</t>
  </si>
  <si>
    <t>Válvula de retenção vertical, em bronze, diâmetro nominal de Válvula de retenção vertical, em bronze, diâmetro nominal de 3"</t>
  </si>
  <si>
    <t>MAT150200</t>
  </si>
  <si>
    <t>Válvula de retenção vertical, em bronze, diâmetro nominal de Válvula de retenção vertical, em bronze, diâmetro nominal de 4"</t>
  </si>
  <si>
    <t>MAT150250</t>
  </si>
  <si>
    <t>Válvula redutora de pressão de ferro fundido, com roscas, 1MPa, diâmetro nominal de Válvula redutora de pressão de ferro fundido, com roscas, 1MPa, diâmetro nominal de 1"</t>
  </si>
  <si>
    <t>MAT150300</t>
  </si>
  <si>
    <t>Válvula redutora de pressão de ferro fundido, com roscas, 1MPa, diâmetro nominal de Válvula redutora de pressão de ferro fundido, com roscas, 1MPa, diâmetro nominal de 1 1/2"</t>
  </si>
  <si>
    <t>MAT150350</t>
  </si>
  <si>
    <t>Válvula redutora de pressão de ferro fundido, com roscas, 1MPa, diâmetro nominal de Válvula redutora de pressão de ferro fundido, com roscas, 1MPa, diâmetro nominal de 2"</t>
  </si>
  <si>
    <t>MAT150400</t>
  </si>
  <si>
    <t>Válvula redutora de pressão de ferro fundido, com roscas, 1MPa, diâmetro nominal de Válvula redutora de pressão de ferro fundido, com roscas, 1MPa, diâmetro nominal de 3"</t>
  </si>
  <si>
    <t>MAT150450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</si>
  <si>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1 1/2"</t>
  </si>
  <si>
    <t>MAT150500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</si>
  <si>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2"</t>
  </si>
  <si>
    <t>MAT150550</t>
  </si>
  <si>
    <t>Válvula redutora de pressão para água potável, com corpo e êmbolo em bronze ASTM-B62, CL-10, pressão de entrada até 10Kgf/cm2, conexões rosqueadas, pressão de saída ajustável de 0,5 até 5Kgf/cm2, com manômetro inserido no corpo da válvula, diâmetro nominal de: Válvula redutora de pressão para água potável, com corpo e êmbolo em bronze ASTM-B62, CL-10, pressão de entrada até 10Kgf/cm2, conexões rosqueadas, pressão de saída ajustável de 0,5 até 5Kgf/cm2, com manômetro inserido no corpo da válvula, diâmetro nominal de: 3"</t>
  </si>
  <si>
    <t>MAT150580</t>
  </si>
  <si>
    <t>Vaso plástico, tronco cônico, flexível de 85 litros, altura de 50cm, diâmetro superior de 58cm e diâmetro inferior de 43cm</t>
  </si>
  <si>
    <t>MAT150600</t>
  </si>
  <si>
    <t>Vaso plástico, quadrado, na cor Terracota; cerâmica ou cinza, com os lados entre 34 e 40cm, altura entre 28 e 34cm, inclusive prato</t>
  </si>
  <si>
    <t>MAT150650</t>
  </si>
  <si>
    <t>Vaso plástico, redondo, na cor Terracota; cerâmica ou cinza, com diâmetro entre 30 e 40cm, altura entre 30 e 35cm, inclusive prato</t>
  </si>
  <si>
    <t>MAT150700</t>
  </si>
  <si>
    <t>Vaso plástico, redondo, na cor Terracota; cerâmica ou cinza, com diâmetro entre 41 e 50cm, altura entre 36 e 40cm, inclusive prato</t>
  </si>
  <si>
    <t>MAT150750</t>
  </si>
  <si>
    <t>Vaso sanitário de louça, com caixa acoplada, linha Azálea, branca, Celite ou similar</t>
  </si>
  <si>
    <t>MAT150800</t>
  </si>
  <si>
    <t>Vaso sanitário de louça, infantil, cor branca</t>
  </si>
  <si>
    <t>MAT150850</t>
  </si>
  <si>
    <t>Vaso sanitário de louça, sifonado, cor branca</t>
  </si>
  <si>
    <t>MAT150900</t>
  </si>
  <si>
    <t>Vedação de borracha, para calha de 125mm, linha Aquapluv Beiral, Tigre ou similar</t>
  </si>
  <si>
    <t>MAT150950</t>
  </si>
  <si>
    <t>Veneziana de aço pintado, medindo: (30x30x12)cm, para colocação na parte baixa da parede oposta ao exaustor na câmara escura</t>
  </si>
  <si>
    <t>MAT151000</t>
  </si>
  <si>
    <t>Ventilador de parede tipo axial, acionamento pelo eixo do motor, confeccionado em fibra de vidro, Fiber-Glass, proteção contra chuva, chanfrado a 45°, hélice em perfil alar e poliuretano rígido, balanceada estática e dinamicamente, tela de segurança em polipropileno, diâmetro de 400mm, vazão de 5000m3/h, pressão de 5mmca, motor de 0,33HP, com 4 pólos, 220V, IP54, 60Hz, TFVE, trifásico, WEG, rotação de 1750RPM</t>
  </si>
  <si>
    <t>MAT151050</t>
  </si>
  <si>
    <t>Ventilador de parede tipo Comercial, com diâmetro de 500mm (20"), motor de 270W, rotação de 1500RPM, vazão de 380m3/min, monofásico, 110/220V, modelo oscilante VP20, Viva Vento ou similar</t>
  </si>
  <si>
    <t>MAT151100</t>
  </si>
  <si>
    <t>Ventilador de parede, tipo Industrial, com diâmetro de 600mm (24"), motor de 1/8HP, rotação de 1500RPM com 3 velocidades, vazão de 380m3/min, monofásico, 110/220V, modelo oscilante Veneza Plus V2, Solaster ou similar</t>
  </si>
  <si>
    <t>MAT151150</t>
  </si>
  <si>
    <t>Ventilador de teto, pás em aço pintado, chave para ventilação e exaustão, Ventaço ou similar</t>
  </si>
  <si>
    <t>MAT151200</t>
  </si>
  <si>
    <t>Ventosa tríplice de ferro fundido, com flanges, PN-10, diâmetro nominal de Ventosa tríplice de ferro fundido, com flanges, PN-10, diâmetro nominal de 50mm</t>
  </si>
  <si>
    <t>MAT151250</t>
  </si>
  <si>
    <t>Ventosa tríplice de ferro fundido, com flanges, PN-10, diâmetro nominal de Ventosa tríplice de ferro fundido, com flanges, PN-10, diâmetro nominal de 100mm</t>
  </si>
  <si>
    <t>MAT151300</t>
  </si>
  <si>
    <t>Ventosa tríplice de ferro fundido, com flanges, PN-10, diâmetro nominal de Ventosa tríplice de ferro fundido, com flanges, PN-10, diâmetro nominal de 150mm</t>
  </si>
  <si>
    <t>MAT151350</t>
  </si>
  <si>
    <t>Ventosa tríplice de ferro fundido, com flanges, PN-10, diâmetro nominal de Ventosa tríplice de ferro fundido, com flanges, PN-10, diâmetro nominal de 200mm</t>
  </si>
  <si>
    <t>MAT151450</t>
  </si>
  <si>
    <t>Vidro aramado, com espessura de 7mm, sem colocação</t>
  </si>
  <si>
    <t>MAT151500</t>
  </si>
  <si>
    <t>Vidro fantasia, nacional, com espessura de 4mm, colocado</t>
  </si>
  <si>
    <t>MAT151550</t>
  </si>
  <si>
    <t>Vidro laminado, incolor, com espessura de Vidro laminado, incolor, com espessura de 6mm, colocado</t>
  </si>
  <si>
    <t>MAT151600</t>
  </si>
  <si>
    <t>Vidro laminado, incolor, com espessura de Vidro laminado, incolor, com espessura de 10mm, colocado</t>
  </si>
  <si>
    <t>MAT151650</t>
  </si>
  <si>
    <t>Vidro liso, incolor, com espessura de Vidro liso, incolor, com espessura de 3mm, sem colocação</t>
  </si>
  <si>
    <t>MAT151751</t>
  </si>
  <si>
    <t>Vidro liso, incolor, com espessura de Vidro liso, incolor, com espessura de 4mm, sem colocação</t>
  </si>
  <si>
    <t>MAT151800</t>
  </si>
  <si>
    <t>Vidro liso, incolor, com espessura de Vidro liso, incolor, com espessura de 5mm, sem colocação</t>
  </si>
  <si>
    <t>MAT151850</t>
  </si>
  <si>
    <t>Vidro liso, incolor, com espessura de Vidro liso, incolor, com espessura de 5mm, colocado</t>
  </si>
  <si>
    <t>MAT151900</t>
  </si>
  <si>
    <t>Vidro liso, incolor, com espessura de Vidro liso, incolor, com espessura de 6mm, sem colocação</t>
  </si>
  <si>
    <t>MAT151950</t>
  </si>
  <si>
    <t>Vidro liso, incolor, com espessura de Vidro liso, incolor, com espessura de 10mm, colocado</t>
  </si>
  <si>
    <t>MAT152000</t>
  </si>
  <si>
    <t>Vidro Plumbífero, com espessura máxima de 8mm, para uso em salas radiológicas à prova de Raio-X, inclusive caixilho e mão de obra de instalação, medindo: Vidro Plumbífero, com espessura máxima de 8mm, para uso em salas radiológicas à prova de Raio-X, inclusive caixilho e mão de obra de instalação, medindo: (30x30)cm</t>
  </si>
  <si>
    <t>MAT152150</t>
  </si>
  <si>
    <t>Vidro temperado, incolor, com espessura de 10mm, sem colocação</t>
  </si>
  <si>
    <t>MAT152200</t>
  </si>
  <si>
    <t>Volante de ferro fundido dúctil para registros e válvulas, diâmetro nominal de Volante de ferro fundido dúctil para registros e válvulas, diâmetro nominal de 50mm, referência nº 34, Barbará ou similar</t>
  </si>
  <si>
    <t>MAT152250</t>
  </si>
  <si>
    <t>Volante de ferro fundido dúctil para registros e válvulas, diâmetro nominal de Volante de ferro fundido dúctil para registros e válvulas, diâmetro nominal de 75mm, referência nº 35, Barbará ou similar</t>
  </si>
  <si>
    <t>MAT152300</t>
  </si>
  <si>
    <t>Volante de ferro fundido dúctil para registros e válvulas, diâmetro nominal de Volante de ferro fundido dúctil para registros e válvulas, diâmetro nominal de 100mm, referência nº 36, Barbará ou similar</t>
  </si>
  <si>
    <t>MAT152350</t>
  </si>
  <si>
    <t>Volante de ferro fundido dúctil para registros e válvulas, diâmetro nominal de Volante de ferro fundido dúctil para registros e válvulas, diâmetro nominal de 150mm e 200mm, referência nº 18, Barbará ou similar</t>
  </si>
  <si>
    <t>MAT152400</t>
  </si>
  <si>
    <t>Volante de ferro fundido dúctil para registros e válvulas, diâmetro nominal de Volante de ferro fundido dúctil para registros e válvulas, diâmetro nominal de 250mm e 300mm, referência nº 21, Barbará ou similar</t>
  </si>
  <si>
    <t>Instrumentos e Equipamentos(Desonerado)</t>
  </si>
  <si>
    <t>IEQ000023</t>
  </si>
  <si>
    <t>Aerador mecânico superficial de 3,0CV, de fluxo descendente, alta rotação, para saneamento</t>
  </si>
  <si>
    <t>IEQ000026</t>
  </si>
  <si>
    <t>Aerador mecânico superficial de 15,0CV, de fluxo descendente, alta rotação, para saneamento</t>
  </si>
  <si>
    <t>IEQ000029</t>
  </si>
  <si>
    <t>Aerador mecânico superficial de 25,0CV, de fluxo descendente, alta rotação, para saneamento</t>
  </si>
  <si>
    <t>IEQ000032</t>
  </si>
  <si>
    <t>Aerador mecânico superficial de 30,0CV, de fluxo descendente, alta rotação, para saneamento</t>
  </si>
  <si>
    <t>IEQ000050</t>
  </si>
  <si>
    <t>Amperímetro de (96x96)mm, escala de 0 a 500A</t>
  </si>
  <si>
    <t>IEQ000100</t>
  </si>
  <si>
    <t>Andaime suspenso tipo leve, com 3m de extensão, com 2 guinchos e altura de 45m, aluguel</t>
  </si>
  <si>
    <t>IEQ000150</t>
  </si>
  <si>
    <t>Andaime suspenso tipo pesado, com extensão de 2m, com 4 guinchos e altura de 30m, aluguel</t>
  </si>
  <si>
    <t>IEQ000200</t>
  </si>
  <si>
    <t>Aquecedor elétrico, automático, capacidade 200 litros</t>
  </si>
  <si>
    <t>IEQ000250</t>
  </si>
  <si>
    <t>Ar condicionado, de 7500BTU's</t>
  </si>
  <si>
    <t>IEQ000300</t>
  </si>
  <si>
    <t>Ar condicionado, de 21000BTU's</t>
  </si>
  <si>
    <t>IEQ000350</t>
  </si>
  <si>
    <t>Balança, com indicador eletrônico, modelo 810-RP, plataforma de (18x3)m, braço registrador para capacidade de 60t, Toledo ou similar</t>
  </si>
  <si>
    <t>IEQ000400</t>
  </si>
  <si>
    <t>Bancada de serra, completa, com chave liga/desliga, regulagem de corte horizontal/vertical, coifa de proteção regulável, motor de serra Weg ou similar, 5CV, II pólos, 220/380V, 60Hz, IP54, Isolamento "B", sem lâmina</t>
  </si>
  <si>
    <t>IEQ000430</t>
  </si>
  <si>
    <t>Aluguel de banheiro quimico - Modelo luxo, iincluindo transporte de ida e volta, manutenção e higienização 3 vezes por semana. Dimensões (2,31 x 1,15 x 1,15)m</t>
  </si>
  <si>
    <t>IEQ000450</t>
  </si>
  <si>
    <t>Bate Estacas de queda simples, sobre rolos, motor a diesel, com martelo de Bate Estacas de queda simples, sobre rolos, motor a diesel, com martelo de 0,6 a 0,8t</t>
  </si>
  <si>
    <t>IEQ000500</t>
  </si>
  <si>
    <t>Bate Estacas de queda simples, sobre rolos, motor a diesel, com martelo de Bate Estacas de queda simples, sobre rolos, motor a diesel, com martelo de 1,5 a 2,2t</t>
  </si>
  <si>
    <t>IEQ000550</t>
  </si>
  <si>
    <t>Bate Estacas de queda simples, sobre rolos, motor a diesel, com martelo de Bate Estacas de queda simples, sobre rolos, motor a diesel, com martelo de 2,5 a 3t</t>
  </si>
  <si>
    <t>IEQ000600</t>
  </si>
  <si>
    <t>Bate Estacas tipo Franki ou similar, para pilão até 4,2t ou martelo retangular até 2,5t, torre 17m</t>
  </si>
  <si>
    <t>IEQ000650</t>
  </si>
  <si>
    <t>Bate Estacas tipo Franki ou similar, para estaca até 600mm de diâmetro, para pilão até 4,2t ou martelo retangular até 3,5t, torre 28m</t>
  </si>
  <si>
    <t>IEQ000700</t>
  </si>
  <si>
    <t>Betoneira para 320l de mistura seca, sem carregamento mecânico e tambor reversível, com motor Betoneira para 320l de mistura seca, sem carregamento mecânico e tambor reversível, com motor elétrico</t>
  </si>
  <si>
    <t>IEQ000750</t>
  </si>
  <si>
    <t>Betoneira para 320l de mistura seca, sem carregamento mecânico e tambor reversível, com motor Betoneira para 320l de mistura seca, sem carregamento mecânico e tambor reversível, com motor a gasolina</t>
  </si>
  <si>
    <t>IEQ000800</t>
  </si>
  <si>
    <t>Betoneira com capacidade de 580l, carregador e motor elétrico WEG 7,5CV, 4 pólos, 220/380V, sem caixa d'água, Menegotti ou similar</t>
  </si>
  <si>
    <t>IEQ000900</t>
  </si>
  <si>
    <t>Bomba de alta pressão, motor elétrico, modelo P5M ou similar, aluguel</t>
  </si>
  <si>
    <t>dia</t>
  </si>
  <si>
    <t>IEQ000950</t>
  </si>
  <si>
    <t>Bomba de eixo vertical, trifásica, 220/380V, com motor elétrico potência de 1CV, tubo de elevação com diâmetro de 2", AMT de 5m, vazão de 26m3/h, modelo 1063, Dancor ou similar</t>
  </si>
  <si>
    <t>IEQ001000</t>
  </si>
  <si>
    <t>Bomba elétrica, modelo J-6 ou similar, aluguel</t>
  </si>
  <si>
    <t>IEQ001050</t>
  </si>
  <si>
    <t>Bomba hidráulica centrífuga, trifásica, 220/380V, com motor elétrico potência de 3/4CV, modelo D.520, Worthington ou similar</t>
  </si>
  <si>
    <t>IEQ001100</t>
  </si>
  <si>
    <t>Bomba hidráulica centrífuga, trifásica, com motor elétrico 220/380V, com potência de 15CV, modelo D.1020 , Worthington ou similar</t>
  </si>
  <si>
    <t>IEQ001150</t>
  </si>
  <si>
    <t>Bomba hidráulica centrífuga, trifásica, 220/380V, com motor elétrico potência de 25CV, vazão de 40m3/h, ATM de 90m</t>
  </si>
  <si>
    <t>IEQ001200</t>
  </si>
  <si>
    <t>Bomba hidráulica, centrífuga, motor elétrico trifásico 220/380V, com potência de Bomba hidráulica, centrífuga, motor elétrico trifásico 220/380V, com potência de 0,5CV, modelo XD2, WEG ou similar</t>
  </si>
  <si>
    <t>IEQ001250</t>
  </si>
  <si>
    <t>Bomba hidráulica, centrífuga, motor elétrico trifásico 220/380V, com potência de Bomba hidráulica, centrífuga, motor elétrico trifásico 220/380V, com potência de 1CV, modelo 250RS, Dancor ou similar</t>
  </si>
  <si>
    <t>IEQ001300</t>
  </si>
  <si>
    <t>Bomba hidráulica, centrífuga, motor elétrico trifásico 220/380V, com potência de Bomba hidráulica, centrífuga, motor elétrico trifásico 220/380V, com potência de 3CV, modelo DB7-C, Mark Peerless ou similar</t>
  </si>
  <si>
    <t>IEQ001350</t>
  </si>
  <si>
    <t>Bomba hidráulica, centrífuga, motor elétrico trifásico 220/380V, com potência de Bomba hidráulica, centrífuga, motor elétrico trifásico 220/380V, com potência de 7,5CV, modelo DS9, WEG ou similar</t>
  </si>
  <si>
    <t>IEQ001400</t>
  </si>
  <si>
    <t>Bomba hidráulica centrífuga, trifásica, motor elétrico 220/380V, com potência de 5CV, com sucção de 2" e elevação de 1 1/2", série CAM, modelo 618TJM, Dancor ou similar</t>
  </si>
  <si>
    <t>IEQ001450</t>
  </si>
  <si>
    <t>Bomba hidráulica submersível, monofásica, 220/380V, motor elétrico com potência de 1CV, modelo UNI 500, ABS ou similar</t>
  </si>
  <si>
    <t>IEQ001500</t>
  </si>
  <si>
    <t>Bomba hidráulica centrífuga, 220V, motor elétrico, potência de 2CV</t>
  </si>
  <si>
    <t>IEQ001550</t>
  </si>
  <si>
    <t>Bomba hidráulica centrífuga submersível, trifásica, de 220V, saída de 2", motor elétrico potência de 2CV, altura manométrica de 12m, vazão de 22,40m3/h, para águas servidas, modelo 2203, Dancor ou similar</t>
  </si>
  <si>
    <t>IEQ001600</t>
  </si>
  <si>
    <t>Bomba hidráulica submersível, trifásica, de 220/380V, motor elétrico com potência de 2CV, modelo UNI 600T, ABS ou similar</t>
  </si>
  <si>
    <t>IEQ001650</t>
  </si>
  <si>
    <t>Bomba hidráulica submersível, trifásica, 220/380V, com motor elétrico potência de 2,4CV, modelo ASI-250, Hidrosul ou similar</t>
  </si>
  <si>
    <t>IEQ001700</t>
  </si>
  <si>
    <t>Bomba hidráulica submersível, trifásica, de 220/380V, com motor elétrico potência de 3,5CV, modelo AFP-100, ABS ou similar</t>
  </si>
  <si>
    <t>IEQ001750</t>
  </si>
  <si>
    <t>Bomba hidráulica, submersível, motor elétrico trifásico 220/380V, com potência de: Bomba hidráulica, submersível, motor elétrico trifásico 220/380V, com potência de: 4,2CV, modelo P30C-2, SPV ou similar</t>
  </si>
  <si>
    <t>IEQ001800</t>
  </si>
  <si>
    <t>Bomba hidráulica submersível, trifásica, 220/380V, com motor elétrico potência de 8CV, ABS ou similar</t>
  </si>
  <si>
    <t>IEQ001850</t>
  </si>
  <si>
    <t>Bomba hidráulica submersível, trifásica, motor elétrico com potência de 1,5CV, 220/380V, para tubulação de 2", modelo Jumbo 12D da ABS ou similar</t>
  </si>
  <si>
    <t>IEQ001900</t>
  </si>
  <si>
    <t>Bomba hidráulica submersível, trifásica, motor elétrico com potência de 2CV, 220/380V, para tubulação de 2", modelo Jumbo 14D da ABS ou similar</t>
  </si>
  <si>
    <t>IEQ001950</t>
  </si>
  <si>
    <t>Bomba hidráulica submersível, trifásica, motor elétrico com potência de 3,8CV, 220/380V, para tubulação de 3", da ABS ou similar</t>
  </si>
  <si>
    <t>IEQ002000</t>
  </si>
  <si>
    <t>Bomba hidráulica submersível, trifásica, motor elétrico com potência de 6CV, 220/380V, para tubulação de 2", modelo Jumbo 30HD da ABS ou similar</t>
  </si>
  <si>
    <t>IEQ002050</t>
  </si>
  <si>
    <t>Bomba hidráulica submersível, trifásica, motor elétrico com potência de 6CV, 220/380V, para tubulação de 3", modelo Jumbo 30MD da ABS ou similar</t>
  </si>
  <si>
    <t>IEQ002100</t>
  </si>
  <si>
    <t>Bomba hidráulica centrífuga submersível, motor elétrico potência de 6CV, modelo B-2102, Flight ou similar</t>
  </si>
  <si>
    <t>IEQ002150</t>
  </si>
  <si>
    <t>Bomba hidráulica, submersível, motor elétrico trifásico 220/380V, com potência de: Bomba hidráulica, submersível, motor elétrico trifásico 220/380V, com potência de: 6,3CV, modelo P40C, SPV ou similar</t>
  </si>
  <si>
    <t>IEQ002200</t>
  </si>
  <si>
    <t>Bomba hidráulica submersível, trifásica, motor elétrico com potência de 9CV, 220/380V, para tubulação de 4" da ABS ou similar</t>
  </si>
  <si>
    <t>IEQ002250</t>
  </si>
  <si>
    <t>Bomba hidráulica submersível, trifásica, motor elétrico com potência de 15CV, 220/380V, para tubulação de 4", da ABS ou similar</t>
  </si>
  <si>
    <t>IEQ002300</t>
  </si>
  <si>
    <t>Bomba hidráulica submersível, trifásica, motor elétrico com potência de 15CV, 220/380V, para tubulação de 6", da ABS ou similar</t>
  </si>
  <si>
    <t>IEQ002350</t>
  </si>
  <si>
    <t>Bomba centrífuga, com motor elétrico, potência de 10CV</t>
  </si>
  <si>
    <t>IEQ002400</t>
  </si>
  <si>
    <t>Bomba hidráulica submersível, trifásica, 220/380V, motor elétrico de potência de 31CV, 3450RPM, 60Hz, com 10 metros de cabo elétrico e chave partida estrela triângulo, ABS ou similar</t>
  </si>
  <si>
    <t>IEQ002451</t>
  </si>
  <si>
    <t>Bomba de injeção de calda de cimento, elétrica, capacidade 60l/min, pressão até 100 kg/cm2, motor de 15cv, acoplada com misturador duplo vertical de 200 l cada, inclusive acessórios (manômetro)</t>
  </si>
  <si>
    <t>IEQ002500</t>
  </si>
  <si>
    <t>Bomba injetora manual, equipada com unidade bombeadora KK-139, incluindo tanque para calda de cimento, com palheta misturadora, 10m de mangueira 50mm, 10m de mangueira 35mm, pistola e compressor para 350l/min, aluguel, modelo P13, Putzmeister ou similar</t>
  </si>
  <si>
    <t>IEQ002550</t>
  </si>
  <si>
    <t>Bomba manual, modelo P-1, Stup ou similar, aluguel</t>
  </si>
  <si>
    <t>IEQ002600</t>
  </si>
  <si>
    <t>Bomba - Moto Bomba, auto escorvante, com motor a gasolina de 4CV, bocal de sucção de 2" e recalque de 1 1/2", modelo GHS-120, Darka ou similar</t>
  </si>
  <si>
    <t>IEQ002650</t>
  </si>
  <si>
    <t>Bomba - Moto Bomba sobre base fixa, para altura manométrica total de 47m, com vazão de 10m3/h e com motor elétrico de 5CV</t>
  </si>
  <si>
    <t>IEQ002700</t>
  </si>
  <si>
    <t>Bomba - Moto Bomba, auto-escorvante, com sucção e recalque de 3", vazão de 1000l/min, 28MCA, motor a gasolina de 4 tempos, 162CC, potência de 5,3HP a 3600RPM, sistema de partida manual retrátil, composta por 25m de mangueira flexível de recalque de 3" e 7m de mangueira rígida de sucção de 3", modelo VP-30X, Suzuki ou similar</t>
  </si>
  <si>
    <t>IEQ002750</t>
  </si>
  <si>
    <t>Bomba hidráulica submersível trifásica, para águas residuais, motor 3,0KW a 3430 rpm, grau de proteção F, isolamento IP-68, com 10m de cabo trifásico, conexão de descarga de 3", suporte de tubos guia de 2", dois lances de tubo guia de aço galvanizado com 6m cada, corrente de aço galvanizada de 3/16" com 6m, jogo de chumbadores de aço inox, modelo CP 3085, tipo HT, versão CP, Flygt ou similar</t>
  </si>
  <si>
    <t>IEQ002800</t>
  </si>
  <si>
    <t>Bomba submersível, trifásica, 4 polos, com curva 483, de 220, 380 ou 440V, 60Hz, potência de 7,5Kw, 1745RPM, descarga com diâmetro de 4", enrolamento do estator isolados, classe "F" (até 15 partidas/ hora), IP68, carcaça, e impulsor em ferro fundido, vedação do eixo por 02 selos mecânicos em carbeto de tungstênio, com 10 metros de cabo elétrico, conexão de descarga de 4" e suporte do tubo guia de 2", modelo CP-3127-HT, Flyght ou similar</t>
  </si>
  <si>
    <t>IEQ002850</t>
  </si>
  <si>
    <t>Bomba Triplex MT-100, com motor diesel, potência de 12CV, vazão de 122 l/min, pressão de 40 Kgf/cm2, 250 rpm, Maquesonda ou similar</t>
  </si>
  <si>
    <t>IEQ002900</t>
  </si>
  <si>
    <t>Bote inflável desmontável, com 02 remos, capacidade para 02 pessoas, comprimento de 2m e largura de 1,25m, referência AD 2.0, Marca nautika ou similar</t>
  </si>
  <si>
    <t>IEQ002920</t>
  </si>
  <si>
    <t>Cabine auxiliar para 4 passageiros confeccionada em fibra de vidro com banco alcochoado, porta later</t>
  </si>
  <si>
    <t>IEQ002925</t>
  </si>
  <si>
    <t>Cabine auxiliar para 8 passageiros confeccionada em fibra de vidro com banco alcochoado, porta later</t>
  </si>
  <si>
    <t>IEQ002950</t>
  </si>
  <si>
    <t>Caçamba basculante em aço, com capacidade de 5m3, para caminhão F-12000</t>
  </si>
  <si>
    <t>IEQ003000</t>
  </si>
  <si>
    <t>Caçamba basculante em aço, com capacidade de 7m3, para caminhão F-14000</t>
  </si>
  <si>
    <t>IEQ003050</t>
  </si>
  <si>
    <t>Caçamba basculante em aço, com capacidade de 8 a 10m3</t>
  </si>
  <si>
    <t>IEQ003100</t>
  </si>
  <si>
    <t>Caçamba basculante em aço, com capacidade de 10 a 12m3</t>
  </si>
  <si>
    <t>IEQ003150</t>
  </si>
  <si>
    <t>Caçamba de aço com 5m³, para retirada de entulho, inclusive transporte e descarga, aluguel</t>
  </si>
  <si>
    <t>IEQ003160</t>
  </si>
  <si>
    <t>Caixa de ferramentas de aço completa - equivalente ao elementar MAT011200</t>
  </si>
  <si>
    <t>IEQ003201</t>
  </si>
  <si>
    <t>Câmara de descompressão para tubulão - pressão até 2,5Kg/cm2 - equivalente ao elementar MAT029850</t>
  </si>
  <si>
    <t>IEQ003250</t>
  </si>
  <si>
    <t>Caminhão de Micro Revestimento Asfáltico a Frio, equipado com usina, capacidade de 8m³, modelo MICROpav, Promáquinas ou similar. Aluguel considerando as despesas de depreciação, combustível, manutenção e motorista</t>
  </si>
  <si>
    <t>IEQ003300</t>
  </si>
  <si>
    <t>Caminhão, motor diesel de 162CV, Ford Cargo 1317 ou similar</t>
  </si>
  <si>
    <t>IEQ003350</t>
  </si>
  <si>
    <t>Caminhão, Catálogo WK-22 (para 3° eixo), motor diesel de 208CV, Ford Cargo 1721 ou similar</t>
  </si>
  <si>
    <t>IEQ003400</t>
  </si>
  <si>
    <t>Caminhão, Catálogo WL-23 (para 3° eixo), motor diesel de 218CV, Ford Cargo 1722 ou similar</t>
  </si>
  <si>
    <t>IEQ003450</t>
  </si>
  <si>
    <t>Caminhão, traçado 6x4, Catálogo WQ-33, motor diesel de 218CV, Ford Cargo 2622 ou similar</t>
  </si>
  <si>
    <t>IEQ003500</t>
  </si>
  <si>
    <t>Caminhão, com cesta para 2 pessoas, alcance de 12m, Munck, aluguel</t>
  </si>
  <si>
    <t>IEQ003550</t>
  </si>
  <si>
    <t>Caminhão, com capacidade para 3,5t, Ford F-350 ou similar</t>
  </si>
  <si>
    <t>IEQ003600</t>
  </si>
  <si>
    <t>Caminhão, com capacidade para 3,5t, Ford F-4000 ou similar</t>
  </si>
  <si>
    <t>IEQ003625</t>
  </si>
  <si>
    <t>Caminhão, com capacidade para 4t, motor diesel de 150CV, VW-8150E ou similar</t>
  </si>
  <si>
    <t>IEQ003660</t>
  </si>
  <si>
    <t>Custo de material de manutenção de Cesto aéreo, isolado para 69 Kv, altura de operação de 9,00m, giro de 360°, alcance lateral operacional mínimo de 5,0m, dotado de sistema de segurança e emergência - equivalente ao elementar IEQ004160</t>
  </si>
  <si>
    <t>IEQ003700</t>
  </si>
  <si>
    <t>Caminhão, motor diesel de 208CV, Ford F-14000 ou similar</t>
  </si>
  <si>
    <t>IEQ003801</t>
  </si>
  <si>
    <t>Campânula para tubulão - pressão até 2,5Kg/cm2 - equivalente ao elementar MAT029850</t>
  </si>
  <si>
    <t>IEQ003850</t>
  </si>
  <si>
    <t>Carreta para perfuração, sobre esteiras, modelo ROC-442, Atlas Copco ou similar</t>
  </si>
  <si>
    <t>IEQ003900</t>
  </si>
  <si>
    <t>Carreta transportadora para Rolo Compactador LR-95</t>
  </si>
  <si>
    <t>IEQ003950</t>
  </si>
  <si>
    <t>Carroceria tipo furgão baú, medindo 2,20m largura, 2m de altura e 3,359m de comprimento, com isolamento em placa de isopor no teto, revestimento interno em placa de eucatex e estrutura em aço para adaptação de prateleiras</t>
  </si>
  <si>
    <t>IEQ004001</t>
  </si>
  <si>
    <t>Carroceria carga seca em madeira, aberta, para caminhão Ford Cargo 1317</t>
  </si>
  <si>
    <t>IEQ004050</t>
  </si>
  <si>
    <t>Carroceria carga seca em madeira, aberta, para caminhão F-4000</t>
  </si>
  <si>
    <t>IEQ004075</t>
  </si>
  <si>
    <t>Carroceria composta de dianteira com baú de alumínio e traseira aberta em madeira, para transporte de 16 pessoas</t>
  </si>
  <si>
    <t>IEQ004100</t>
  </si>
  <si>
    <t>Carroceria pipa para água, capacidade de 6000l, com moto bomba e barra de irrigação, para caminhão</t>
  </si>
  <si>
    <t>IEQ004150</t>
  </si>
  <si>
    <t>Carroceria pipa para água, capacidade de 10.000l, com moto bomba e mangote com 50m, para caminhão F-12000</t>
  </si>
  <si>
    <t>IEQ004160</t>
  </si>
  <si>
    <t>Cesto aéreo, isolado para 69 Kv, altura de operação de 9,0m, giro de 360°, alcance lateral operacional mínimo de 5m, dotado de sistema de segurança e emergência, para ser acoplado à carroceria de caminhão com capacidade mínima de 3,5t</t>
  </si>
  <si>
    <t>IEQ004200</t>
  </si>
  <si>
    <t>Chassis Scânia T 114 GA 4x2 NZ, de 330CV ou similar, extensível até 21m</t>
  </si>
  <si>
    <t>IEQ004250</t>
  </si>
  <si>
    <t>Coleta e transporte de resíduos em caçamba estacionária "Roll-On/Roll-Off", aberta, com capacidade aproximada de 35m3, com mínimo de 40 coletas por mês</t>
  </si>
  <si>
    <t>IEQ004300</t>
  </si>
  <si>
    <t>Combinado Vácuo/hidrojato com tanque de água e resíduos de 8000l, mangueira de alta pressão e mangote de 4"</t>
  </si>
  <si>
    <t>IEQ004351</t>
  </si>
  <si>
    <t>Compactador pé-de-carneiro, rebocável, 2t/6t, com 2 tambores - equivalente 6t do elementar MAT029950</t>
  </si>
  <si>
    <t>IEQ004400</t>
  </si>
  <si>
    <t>Compactador Vibratório, VAP-55, com capacidade de 6/7t</t>
  </si>
  <si>
    <t>IEQ004450</t>
  </si>
  <si>
    <t>Compressor de ar, tipo rotativo, potência de 270HP, com parafusos, descarga livre efetiva de 747pcm, pressão de trabalho de 150psi, acionado por motor disel</t>
  </si>
  <si>
    <t>IEQ004500</t>
  </si>
  <si>
    <t>Compressor de ar estacionário, modelo GA-90-100 AP, Atlas Copco ou similar</t>
  </si>
  <si>
    <t>IEQ004550</t>
  </si>
  <si>
    <t>Compressor de ar, rebocável, modelo XAS-96MWD, descarga livre de 200 PCM, motor de 79CV, Atlas Copco ou similar</t>
  </si>
  <si>
    <t>IEQ004600</t>
  </si>
  <si>
    <t>Compressor de ar, rebocável, modelo XAS-136MWD, descarga livre de 295 PCM, motor de 79CV, Atlas Copco ou similar</t>
  </si>
  <si>
    <t>IEQ004650</t>
  </si>
  <si>
    <t>Compressor de ar, rebocável, modelo XAS-186MWD, descarga livre de 400 PCM, motor de 121CV, Atlas Copco ou similar</t>
  </si>
  <si>
    <t>IEQ004700</t>
  </si>
  <si>
    <t>Condicionador de ar, 9.000 btu, quente / frio, controle remoto total sem fio, mostrador digital, inclusive unidade externa independente, tipo Split convencional, Ever Confort ou similar</t>
  </si>
  <si>
    <t>IEQ004750</t>
  </si>
  <si>
    <t>Condicionador de ar, 12.000 btu, quente / frio, controle remoto total sem fio, mostrador digital, inclusive unidade externa independente, tipo Split convencional, Ever Confort ou similar</t>
  </si>
  <si>
    <t>IEQ004800</t>
  </si>
  <si>
    <t>Condicionador de ar, 18.000 btu, quente / frio, controle remoto total sem fio, mostrador digital, inclusive unidade externa independente, tipo Split convencional, Ever Confort ou similar</t>
  </si>
  <si>
    <t>IEQ004850</t>
  </si>
  <si>
    <t>Condicionador de ar, 24.000 btu, quente / frio, controle remoto total sem fio, mostrador digital, inclusive unidade externa independente, tipo Split convencional, Ever Confort ou similar</t>
  </si>
  <si>
    <t>IEQ004900</t>
  </si>
  <si>
    <t>Conjunto acoplado para manômetro, para bomba injetora manual Putzmeister ou similar</t>
  </si>
  <si>
    <t>IEQ005250</t>
  </si>
  <si>
    <t>Conjunto de Britagem, britador primário de mandíbulas 6240; rebritador secundário de cone 60TS; Peneira Vibratória MNS-30012/3A, conjunto montado com todos os motores e um quadro completo de comando, circuito interno fechado, feito por 2 transportadores, potência total instalada no conjunto de 78Kw (105HP), 3 ou 4 correias transportadoras de saída (opcionais)</t>
  </si>
  <si>
    <t>IEQ005300</t>
  </si>
  <si>
    <t>Conjunto de manômetro O-100 bar, para bomba injetora manual Putzmeister ou similar</t>
  </si>
  <si>
    <t>IEQ005350</t>
  </si>
  <si>
    <t>Conjunto de pneus 175/70, 13 lonas, para veículo de passeio</t>
  </si>
  <si>
    <t>IEQ005450</t>
  </si>
  <si>
    <t>Conjunto de pneus, 10x20, 16 lonas, para Distribuidor de Asfalto Erisa 2405, Caminhão Ford F-14000, Vac-All, Vacuo Sewer-Jet ou similar</t>
  </si>
  <si>
    <t>IEQ005500</t>
  </si>
  <si>
    <t>Conjunto de pneus, 11x22, 16 lonas para carreta de transportes pesados, Doli para Semi-reboque carrega tudo com capacidade para 60/80 t, com 4 eixos, chassis Scania T 113H ou similar</t>
  </si>
  <si>
    <t>IEQ005550</t>
  </si>
  <si>
    <t>Conjunto de pneus, 185/14, 6 lonas (diagonal) para Caminhoneta Volkswagen Kombi ou similar</t>
  </si>
  <si>
    <t>IEQ005600</t>
  </si>
  <si>
    <t>Conjunto de pneus, 215/80 R16, 6 lonas, para D-20, para Pick-Up Chevrolet ou similar</t>
  </si>
  <si>
    <t>IEQ005650</t>
  </si>
  <si>
    <t>Conjunto de pneus, 750x16, 10 lonas, para Caminhão Ford F-4000, Trator Carregadeira e Reto Escavadeira (dianteiros) modelo Case 580H e trator Massey Ferguson 265 (dianteiros) ou similar</t>
  </si>
  <si>
    <t>IEQ005700</t>
  </si>
  <si>
    <t>Conjunto de pneus, 9x20, 14 lonas, para Caminhão Ford F-12000, guindaste HWP Galion 9-TM ou similar</t>
  </si>
  <si>
    <t>IEQ005750</t>
  </si>
  <si>
    <t>Conjunto de tubos e pilão até 4,2t ou martelo retangular até 2,5t, para bate-estacas tipo Franki, com torre de 17m</t>
  </si>
  <si>
    <t>IEQ005800</t>
  </si>
  <si>
    <t>Conjunto de tubos e pilão até 4,2t ou martelo retangular até 3,5t, para bate-estacas tipo Franki, com torre de 28m</t>
  </si>
  <si>
    <t>IEQ005850</t>
  </si>
  <si>
    <t>Conjunto para projeção de concreto, com motor MA-36, Este ou similar</t>
  </si>
  <si>
    <t>IEQ005900</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</si>
  <si>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</si>
  <si>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IEQ005950</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</si>
  <si>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</si>
  <si>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IEQ006000</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</si>
  <si>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</si>
  <si>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IEQ006050</t>
  </si>
  <si>
    <t>Controlador de área, compatível com sistema CET-RIO/CTA, Dataprom ou similar</t>
  </si>
  <si>
    <t>IEQ006200</t>
  </si>
  <si>
    <t>Controlador eletrônico de tráfego com microprocessador de 16 bits, hardware totalmente modular, tipo "plug in", componentes tipo "low power" e memória não volátil "EEPROM" para retenção da programação, Datapron ou similar, sendo com Controlador eletrônico de tráfego com microprocessador de 16 bits, hardware totalmente modular, tipo "plug in", componentes tipo "low power" e memória não volátil "EEPROM" para retenção da programação, Datapron ou similar, sendo com 4 fases, modelo DP40-8</t>
  </si>
  <si>
    <t>IEQ006700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</si>
  <si>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12 fases</t>
  </si>
  <si>
    <t>IEQ006850</t>
  </si>
  <si>
    <t>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Controlador eletrônico de tráfego com microprocessador de 16/32 bits, tarjetas em formato doble europeu, tecnologia HCMOS e CMOS de baixo consumo, multicapa nos circuitos impressos, diferenciação de grupos entre grupos de tráfego e grupos de comando direto, armário em chapa de aço galvanizada de 2mm, grau de proteção IP 45, modelo RMX-Y, Telvent ou similar, com 16 fases</t>
  </si>
  <si>
    <t>IEQ006950</t>
  </si>
  <si>
    <t>Coroa ou base de implantação de diamante, matriz dura, diâmetro externo com manufatura: Coroa ou base de implantação de diamante, matriz dura, diâmetro externo com manufatura: BWG 60mm</t>
  </si>
  <si>
    <t>IEQ007000</t>
  </si>
  <si>
    <t>Coroa cravada, com diamante de 10 quilates, de 1ª qualidade, com 4 saídas d'água e matriz dura, com 40-60PPQ, com diâmetro de: Coroa cravada, com diamante de 10 quilates, de 1ª qualidade, com 4 saídas d'água e matriz dura, com 40-60PPQ, com diâmetro de: BX</t>
  </si>
  <si>
    <t>IEQ007050</t>
  </si>
  <si>
    <t>Coroa para diamante, impregnada, diâmetro HWG</t>
  </si>
  <si>
    <t>IEQ007100</t>
  </si>
  <si>
    <t>Coroa ou base de implantação de diamante, matriz dura, diâmetro externo com manufatura: Coroa ou base de implantação de diamante, matriz dura, diâmetro externo com manufatura: NWG 75mm</t>
  </si>
  <si>
    <t>IEQ007150</t>
  </si>
  <si>
    <t>Coroa cravada, com diamante de 10 quilates, de 1ª qualidade, com 4 saídas d'água e matriz dura, com 40-60PPQ, com diâmetro de: Coroa cravada, com diamante de 10 quilates, de 1ª qualidade, com 4 saídas d'água e matriz dura, com 40-60PPQ, com diâmetro de: NX</t>
  </si>
  <si>
    <t>IEQ007200</t>
  </si>
  <si>
    <t>Cultivador motorizado, refrigerado por radiador, partida manual, modelo TC-14, Yanmar ou similar</t>
  </si>
  <si>
    <t>IEQ007250</t>
  </si>
  <si>
    <t>Custo de material de manutenção de Bate Estacas com execução in situ de estacas com diâmetro de até 700mm, equipado com pilão de até 4,2t, ou com martelo retangular de até 3,5t, para estacas comuns, torre treliçada até 35m de altura - equivalente ao elementar IEQ000650</t>
  </si>
  <si>
    <t>IEQ007300</t>
  </si>
  <si>
    <t>Custo de material de manutenção de Bate Estacas tipo Franki ou similar, de estacas com diâmetro de até 600mm, equipado com pilão de até 4,2t, ou com martelo retangular de até 2,5t, para estacas comuns, torre treliça de 17m de altura. Custo de material de manutenção Bate estacas, diâmetro até 600mm, pilão até 4,2t, torre treliça h=17m - equivalente ao elementar IEQ000600</t>
  </si>
  <si>
    <t>IEQ007350</t>
  </si>
  <si>
    <t>Custo de material de manutenção de Bate Estacas de queda simples com martelo de até 0,75t, acionado a motor diesel - equivalente ao elementar IEQ000450</t>
  </si>
  <si>
    <t>IEQ007400</t>
  </si>
  <si>
    <t>Custo de material de manutenção de Bate Estacas de queda simples com martelo de 1,5t/2,2t - equivalente ao elementar IEQ000500</t>
  </si>
  <si>
    <t>IEQ007450</t>
  </si>
  <si>
    <t>Custo de material de manutenção de Bate Estacas de queda simples com martelo de 2,5t/3t - equivalente ao elementar IEQ000550</t>
  </si>
  <si>
    <t>IEQ007500</t>
  </si>
  <si>
    <t>Custo de material de manutenção de Betoneira para 320l de mistura seca, de carregamento mecânico e tambor reversível, com motor a gasolina - equivalente ao elementar IEQ000750</t>
  </si>
  <si>
    <t>IEQ007550</t>
  </si>
  <si>
    <t>Custo de material de manutenção de Betoneira para 320l de mistura seca, de carregamento mecânico e tambor reversível, com motor elétrico - equivalente ao elementar IEQ000700</t>
  </si>
  <si>
    <t>IEQ007600</t>
  </si>
  <si>
    <t>Custo de material de manutenção de Bomba Centrífuga Submersível acionada por motor elétrico de 6CV a 3450RPM, para ser usada em quaisquer serviços de drenagem de água limpa ou suja. Pode ser usada a seco. Bombeia água que contenha partículas abrasivas, mangueira, cabos e comandos - equivalente ao elementar IEQ002100</t>
  </si>
  <si>
    <t>IEQ007620</t>
  </si>
  <si>
    <t>Custo de material de manutenção de cabine auxiliar para 4 passageiros confeccionada em fibra de vidro - equivalente ao elementar IEQ002920</t>
  </si>
  <si>
    <t>IEQ007625</t>
  </si>
  <si>
    <t>Custo de material de manutenção de cabine auxiliar para 8 passageiros confeccionada em fibra de vidro - equivalente ao elementar IEQ002925</t>
  </si>
  <si>
    <t>IEQ007650</t>
  </si>
  <si>
    <t>Custo de material de manutenção de Caçamba basculante em aço, com capacidade de 5m3 - equivalente ao elementar IEQ002950</t>
  </si>
  <si>
    <t>IEQ007700</t>
  </si>
  <si>
    <t>Custo de material de manutenção de Caçamba basculante em aço, com capacidade de 7m3 - equivalente ao elementar IEQ003000</t>
  </si>
  <si>
    <t>IEQ007750</t>
  </si>
  <si>
    <t>Custo de material de manutenção de Caçamba basculante em aço, com capacidade de 8 a 10m3 - equivalente ao elementar IEQ003050</t>
  </si>
  <si>
    <t>IEQ007800</t>
  </si>
  <si>
    <t>Custo de material de manutenção de Caçamba basculante em aço, com capacidade de 10 a 12m3 - equivalente ao elementar IEQ003100</t>
  </si>
  <si>
    <t>IEQ007850</t>
  </si>
  <si>
    <t>Custo de material de manutenção de Caminhão Ford cargo 1317, motor diesel de 162CV - equivalente ao elementar IEQ003300</t>
  </si>
  <si>
    <t>IEQ007900</t>
  </si>
  <si>
    <t>Custo de material de manutenção de Caminhão Ford Carga 2622 ou similar, traçado 6x4, Catálogo WQ-33, com potência de 218CV - equivalente ao elementar IEQ003450</t>
  </si>
  <si>
    <t>IEQ007950</t>
  </si>
  <si>
    <t>Custo de material de manutenção de Caminhão basculante, capacidade de 10 a 12m3, motor diesel 220CV - equivalente ao elementar IEQ003400</t>
  </si>
  <si>
    <t>IEQ008000</t>
  </si>
  <si>
    <t>Custo de material de manutenção de Caminhão basculante, capacidade de 8 a 10m3, motor diesel 210CV - equivalente ao elementar IEQ003350</t>
  </si>
  <si>
    <t>IEQ008050</t>
  </si>
  <si>
    <t>Custo de material de manutenção de Caminhão Basculante, Ford F-14000, com capacidade de 7m3, motor diesel de 208CV - equivalente ao elementar IEQ003700</t>
  </si>
  <si>
    <t>IEQ008100</t>
  </si>
  <si>
    <t>Custo de material de manutenção de Guindauto, com capacidade de 3,50t, Munck modelo M-660/18, ou similar - equivalente ao elementar IEQ013800</t>
  </si>
  <si>
    <t>IEQ008200</t>
  </si>
  <si>
    <t>Custo de material de manutenção de Plataforma elevatória pantográfica hidráulica, modelo KPP-100/200, com montagem transversal para trabalhos de até 10m de altura, suportando até 200Kg, altura de elevação de 8,5m - equivalente ao elementar IEQ017050</t>
  </si>
  <si>
    <t>IEQ008250</t>
  </si>
  <si>
    <t>Custo de material de manutenção de Caminhão com Carroceria Fixa, no toco, capacidade de 3,5t, motor diesel de 85CV - equivalente ao elementar IEQ003600</t>
  </si>
  <si>
    <t>IEQ008300</t>
  </si>
  <si>
    <t>Custo de material de manutenção de Caminhão distribuidor de asfalto - equivalente ao elementar IEQ011500</t>
  </si>
  <si>
    <t>IEQ008360</t>
  </si>
  <si>
    <t>Custo de material de manutenção de caminhonete modelo básico 123CV - equivalente ao elementar IEQ020080</t>
  </si>
  <si>
    <t>IEQ008401</t>
  </si>
  <si>
    <t>Custo de material de manutenção de caminhonete com motor bicombustível, cabine simples, com ar condicionado e direção hidraúlica, capacidade de carga mínima de 650Kg, tração 4x2 - equivalente ao elementar IEQ016851</t>
  </si>
  <si>
    <t>IEQ008450</t>
  </si>
  <si>
    <t>Custo de material de manutenção de Carregador Frontal de Rodas, motor diesel de 100CV, pá com capacidade rasa de 1,3m3 - equivalente ao elementar IEQ016700</t>
  </si>
  <si>
    <t>IEQ008500</t>
  </si>
  <si>
    <t>Custo de material de manutenção de Carrocerria carga seca em madeira, aberta, para caminhão F-4000 - equivalente ao elementar IEQ004050</t>
  </si>
  <si>
    <t>IEQ008551</t>
  </si>
  <si>
    <t>Custo de material de manutenção de Carrocerria carga seca em madeira, aberta, Ford Cargo 1317 - equivalente ao elementar IEQ004001</t>
  </si>
  <si>
    <t>IEQ008600</t>
  </si>
  <si>
    <t>Custo de material de manutenção de Carroceria Pipa para água, capacidade de 6000l, com moto bomba e barra de irrigação, para caminhão - equivalente ao elementar IEQ004100</t>
  </si>
  <si>
    <t>IEQ008650</t>
  </si>
  <si>
    <t>Custo de material de manutenção de Carroceria Pipa para água, capacidade de 10.000l, com moto bomba e mangote com 50m - equivalente ao elementar IEQ004150</t>
  </si>
  <si>
    <t>IEQ008700</t>
  </si>
  <si>
    <t>Custo de material de manutenção de Compactador Vibratório, com tambor Pé-de-Carneiro, auto-propulsor, com motor diesel de 76HP, com 6t a 7t, largura de 1,85m - equivalente ao elementar IEQ004400</t>
  </si>
  <si>
    <t>IEQ008750</t>
  </si>
  <si>
    <t>Custo de material de manutenção de Compressor de ar, portátil e rebocável, pressão de trabalho de 102PSI, descarga livre de 170PCM, motor diesel de 40CV - equivalente ao elementar IEQ004550</t>
  </si>
  <si>
    <t>IEQ008800</t>
  </si>
  <si>
    <t>Custo de material de manutenção de Compressor de ar, portátil e rebocável, pressão de trabalho de 102PSI, descarga livre de 250PCM, motor diesel de 77CV - equivalente ao elementar IEQ004600</t>
  </si>
  <si>
    <t>IEQ008850</t>
  </si>
  <si>
    <t>Custo de material de manutenção de Conjunto de tubos e pilão até 4,2t ou martelo retangular até 2,5t, para bate-estacas, torre 17m - equivalente ao elementar IEQ005750</t>
  </si>
  <si>
    <t>IEQ008900</t>
  </si>
  <si>
    <t>Custo de material de manutenção de Conjunto de tubos e pilão até 4,2t ou martelo retangular até 3,5t, para bate-estacas tipo Franki - equivalente ao elementar IEQ005800</t>
  </si>
  <si>
    <t>IEQ008950</t>
  </si>
  <si>
    <t>Custo de material de manutenção de custo horário corrido de utilização de equipamento de jato d'água de alta pressão (Sewer-Jet ou similar), mangueira de 1" de diâmetro, pressão até 2000 libras - equivalente ao elementar IEQ018750</t>
  </si>
  <si>
    <t>IEQ009050</t>
  </si>
  <si>
    <t>Custo de material de manutenção de Equipamento combinado, vácuo/hidrojato, com custo horário corrido de utilização, incluindo abastecimento de água, despejo de material retirado e equipe de operação, com tanque de água e de resíduo de 8000l, bomba de alta pressão e alto vácuo, acionadas através de tomada de força, carretel para acinamento da mangueira de alta pressão, mangote de 4" e demais acessórios, para limpeza de sistemas de drenagem de águas pluviais e esgotos sanitários - equivalente ao elementar IEQ004300</t>
  </si>
  <si>
    <t>IEQ009100</t>
  </si>
  <si>
    <t>Custo de material de manutenção de equipamento para desobstrução de galerias (Bucket-Machine), rebocável, avanço mecânico, com jogo completo de acessórios, motor diesel, modelo M90 de 12CV, ou similar - equivalente ao elementar IEQ012100</t>
  </si>
  <si>
    <t>IEQ009150</t>
  </si>
  <si>
    <t>Custo de material de manutenção de Escavadeira Hidráulica, motor diesel de 106CV, capacidade 0,78m3 e 3 braços articulados, braço intermediário ajustável em 3 posicões - equivalente ao elementar IEQ012300</t>
  </si>
  <si>
    <t>IEQ009175</t>
  </si>
  <si>
    <t>Custo de material de manutenção de estação total eletrônico - equivalente ao elementar IEQ012325</t>
  </si>
  <si>
    <t>IEQ009200</t>
  </si>
  <si>
    <t>Custo de material de manutenção de Distribuidor de agregado, rebocável, rodado, com quatro pneus lisos de (600x9) com câmara de ar, capacidade de 2,20m3, largura total de 4,00m e largura útil de distribuição de 3,20m, modelo EAR-800 - equivalente ao elementar IEQ011450</t>
  </si>
  <si>
    <t>IEQ009251</t>
  </si>
  <si>
    <t>Custo de material de manutenção de Fresadora à frio, mod. W-100 - equivalente ao elementar IEQ013101</t>
  </si>
  <si>
    <t>IEQ009270</t>
  </si>
  <si>
    <t>Custo de material de manutenção de Fresadora/recicladora, mod. FR-10.20 - equivalente ao elementar IEQ013120</t>
  </si>
  <si>
    <t>IEQ009300</t>
  </si>
  <si>
    <t>Custo de material de manutenção de Grupo gerador com potência de 2500W, 110V e 240V de corrente alternada ou 12V/8,3A de corrente contínua, motor a gasolina de 5,5CV - equivalente ao elementar IEQ013400</t>
  </si>
  <si>
    <t>IEQ009350</t>
  </si>
  <si>
    <t>Custo de material de manutenção de Grupo Gerador, estacionário, com alternador de 139/150Kva e motor diesel de 180CV a 1800RPM - equivalente ao elementar IEQ013450</t>
  </si>
  <si>
    <t>IEQ009400</t>
  </si>
  <si>
    <t>Custo de material de manutenção de Grupo Gerador, transportável sobre rodas, 60/66Kva, motor diesel de 85CV (1800RPM) - equivalente ao elementar IEQ013500</t>
  </si>
  <si>
    <t>IEQ009450</t>
  </si>
  <si>
    <t>Custo de material de manutenção de Guincho de fricção, com capacidade para 750Kg a 1500Kg, com motor elétrico de 10CV com jogo de 4 roldanas; com cabo simples - equivalente ao elementar IEQ013550</t>
  </si>
  <si>
    <t>IEQ009460</t>
  </si>
  <si>
    <t>Custo de material de manutenção de Guincho socorro, leve tipo plataforma inclinável deslizante com lança traseira (asa delta) - equivalente ao elementar IEQ013560</t>
  </si>
  <si>
    <t>IEQ009500</t>
  </si>
  <si>
    <t>Custo de material de manutenção de Guindaste hidráulico com momento de carga útil de 1550 Kgf/m, com alcance de 16m de altura - equivalente ao elementar IEQ013650</t>
  </si>
  <si>
    <t>IEQ009550</t>
  </si>
  <si>
    <t>Custo de material de manutenção de guindaste sobre rodas, capacidade de 10t, motor diesel de 124CV - equivalente ao elementar IEQ013700</t>
  </si>
  <si>
    <t>IEQ009600</t>
  </si>
  <si>
    <t>Custo de material de manutenção de Guindaste sobre rodas, capacidade de 30t, motor diesel de 220CV - equivalente ao elementar IEQ013600</t>
  </si>
  <si>
    <t>IEQ009650</t>
  </si>
  <si>
    <t>Custo de material de manutenção de Guindaste sobre rodas, motor diesel de 121CV, capacidade de 16t, raio de curva de 4,5m, lança telescópia de acionamento hidráulico com 7,60m retraída e 18,30m extendida - equivalente ao elementar IEQ013750</t>
  </si>
  <si>
    <t>IEQ009670</t>
  </si>
  <si>
    <t>Custo de material de manutenção de Kit Tapa Buraco de 5m3 TBR500 da Romanelli ou similar - equivalente ao elementar IEQ013930</t>
  </si>
  <si>
    <t>IEQ009700</t>
  </si>
  <si>
    <t>Custo de material de manutenção de Máquina de juntas (serra para concreto) motor a gasolina de 8,25CV partida manual, chassis reforçado, guarda protetora para acomodar serras de até 14", serra para concreto especialmente desenvolvida para aberturas de junta de dilatação com 3600RPM - equivalente ao elementar IEQ015250</t>
  </si>
  <si>
    <t>IEQ009750</t>
  </si>
  <si>
    <t>Custo de material de manutenção de Minicarregadeira - equivalente ao elementar IEQ015300</t>
  </si>
  <si>
    <t>IEQ009800</t>
  </si>
  <si>
    <t>Custo de material de manutenção de Moto Bomba Susuki ou similar, com bomba centrífuga auto-escorvante de rotor aberto, bocaios de sucção de 3" e recalque de 3", motor a gasolina de 5,3HP, inclusive mangueiras de sucção e recalque - equivalente ao elementar IEQ002700</t>
  </si>
  <si>
    <t>IEQ009850</t>
  </si>
  <si>
    <t>Custo de material de manutenção de Motoniveladora, motor diesel de 125CV - equivalente ao elementar IEQ015600</t>
  </si>
  <si>
    <t>IEQ009900</t>
  </si>
  <si>
    <t>Custo de material de manutenção de Moto Serra Stihl moSCdelo MS051-43Kw, sabre de 63cm, de alta potência - equivalente ao elementar IEQ015750</t>
  </si>
  <si>
    <t>IEQ009950</t>
  </si>
  <si>
    <t>Custo de material de manutenção de Pá Carregadeira (Carregador Frontal) sobre rodas, pá com capacidade rasa de 2,66m3, motor diesel de 183,7CV (180HP) - equivalente ao elementar IEQ016750</t>
  </si>
  <si>
    <t>IEQ010000</t>
  </si>
  <si>
    <t>Custo de material de manutenção de Perfuratriz de 25Kg de peso (para serviços de furação de fogacho, perfuração em bancadas baixas e serviços similares), consumo de ar de 56l/seg., frequência de impactos 34imp/seg., comprimento de 64cm, diâmetro do pistão de 65mm, exclusive broca e mangueira - equivalente ao elementar IEQ016800</t>
  </si>
  <si>
    <t>IEQ010010</t>
  </si>
  <si>
    <t>Custo de material de manutenção de Plataforma aérea dupla ou cesto duplo, isolados para 69 Kv, altura de operação de 23,50m, giro de 360°, alcance lateral operacional mínimo de 11m, dotado de sistema de segurança e emergência - equivalente ao elementar IEQ017035</t>
  </si>
  <si>
    <t>IEQ010025</t>
  </si>
  <si>
    <t>Custo de material de manutenção de receptor GPS TOPCON, Hiper L1 + L2 - equivalente ao elementar IEQ017625</t>
  </si>
  <si>
    <t>IEQ010050</t>
  </si>
  <si>
    <t>Custo de material de manutenção de Roçadeira costal motorizada para preparo de terreno - equivalente ao elementar IEQ017850</t>
  </si>
  <si>
    <t>IEQ010100</t>
  </si>
  <si>
    <t>Custo de material de manutenção de Rolo Compactador Tandem, de 5t a 10t, motor diesel de 58, 5CV - equivalente ao elementar IEQ018200</t>
  </si>
  <si>
    <t>IEQ010150</t>
  </si>
  <si>
    <t>Custo de material de manutenção de Rolo Compactador Tandem Vibratório auto-propelido LR-95 Dynapac ou similar, motor diesel de 13CV, para reparo de pavimentação, capacidade de 4t, com carreta transportadora - equivalente ao elementar IEQ018100</t>
  </si>
  <si>
    <t>IEQ010200</t>
  </si>
  <si>
    <t>Custo de material de manutenção de Rolo Compactador Vibratório, auto-propelido para reparo de pavimentação, motor diesel de 28HP - equivalente ao elementar IEQ018150</t>
  </si>
  <si>
    <t>IEQ010220</t>
  </si>
  <si>
    <t>Custo de material de manutenção de Rolo compactador autopropelido oscilatório, para asfalto, modelo HAMM HDO90 - equivalente ao elementar IEQ018220</t>
  </si>
  <si>
    <t>IEQ010250</t>
  </si>
  <si>
    <t>Custo de material de manutenção de Rolo Compactador, de 3 rodas, 23t, motor diesel de 111HP - equivalente ao elementar IEQ018050</t>
  </si>
  <si>
    <t>IEQ010300</t>
  </si>
  <si>
    <t>Custo de material de manutenção de Rolo Vibratório Liso, de 7t, auto-propulsor, motor diesel de 76,5HP, largura total de 2,015m - equivalente ao elementar IEQ018250</t>
  </si>
  <si>
    <t>IEQ010350</t>
  </si>
  <si>
    <t>Custo de material de manutenção de Rompedor hidráulico, peso operacional de 1440kg, adaptável à escavadeira hidráulica - equivalente ao elementar IEQ018350</t>
  </si>
  <si>
    <t>IEQ010400</t>
  </si>
  <si>
    <t>Custo de material de manutenção de Rompedor hidráulico, peso operacional de 435kg, adaptável à retro-escavadeira - equivalente ao elementar IEQ018300</t>
  </si>
  <si>
    <t>IEQ010450</t>
  </si>
  <si>
    <t>Custo de material de manutenção de Rompedor Pneumático de 32,6Kg de peso, consumo de ar de 38,8l/seg., frequência de impactos 1110imp/min. - equivalente ao elementar IEQ018400</t>
  </si>
  <si>
    <t>IEQ010500</t>
  </si>
  <si>
    <t>Custo de material de manutenção de Serra Circular com motor de 5CV - equivalente ao elementar IEQ000400</t>
  </si>
  <si>
    <t>IEQ010550</t>
  </si>
  <si>
    <t>Custo de material de manutenção de Soquete Vibratório de 78Kg, com motor a gasolina de 2,5CV - equivalente ao elementar IEQ019100</t>
  </si>
  <si>
    <t>IEQ010600</t>
  </si>
  <si>
    <t>Custo de material de manutenção de Tesoura hidraúlica, modelo HCC 1500, Atlas Copco ou similar - equivalente ao elementar IEQ019400</t>
  </si>
  <si>
    <t>IEQ010650</t>
  </si>
  <si>
    <t>Custo de material de manutenção de Trator Carregadeira e Retro-Escavadeira, motor diesel de 79CV, capacidade da caçamba de 0,76 m3 - equivalente ao elementar IEQ019500</t>
  </si>
  <si>
    <t>IEQ010700</t>
  </si>
  <si>
    <t>Custo de material de manutenção de Trator de esteiras, capacidade de 1,94m3, motor diesel de 91,8CV - equivalente ao elementar IEQ019600</t>
  </si>
  <si>
    <t>IEQ010710</t>
  </si>
  <si>
    <t>Custo de material de manutenção de Veículo leve tipo gol - equivalente ao elementar IEQ020150</t>
  </si>
  <si>
    <t>IEQ010750</t>
  </si>
  <si>
    <t>Custo de material de manutenção de Trator de pneus, motor diesel de 65CV (63,7HP) - equivalente ao elementar IEQ019650</t>
  </si>
  <si>
    <t>IEQ010810</t>
  </si>
  <si>
    <t>Custo de material de manutenção de usina de asfalto, capacidade 120t/h - equivalente ao elementar IEQ019910</t>
  </si>
  <si>
    <t>IEQ010850</t>
  </si>
  <si>
    <t>Custo de material de manutenção de Vassoura Mecânica, rebocável, largura de trabalho de 2,44m - equivalente ao elementar IEQ020100</t>
  </si>
  <si>
    <t>IEQ010900</t>
  </si>
  <si>
    <t>Custo de material de manutenção de Vibrador de Imersão, tubo de (48x480)mm, com mangote de 5m de comprimento, motor elétrico de 2CV - equivalente ao elementar IEQ020200</t>
  </si>
  <si>
    <t>IEQ010950</t>
  </si>
  <si>
    <t>Custo de material de manutenção de Vibro acabadora para asfalto, sobre esteiras, capacidade de produção de 400t/h, largura de pavimentação de 3,05m a 4,75m, motor diesel de 98CV (96,04HP) - equivalente ao elementar IEQ020300</t>
  </si>
  <si>
    <t>IEQ011000</t>
  </si>
  <si>
    <t>Custo de material de manutenção de Vibro acabadora, modelo SA 115 CR, com capacidade do silo de asfalto de 10,5t, largura de 4,55m e potência de 98CV, Ciber ou similar - equivalente ao elementar IEQ020250</t>
  </si>
  <si>
    <t>IEQ011050</t>
  </si>
  <si>
    <t>Custo de material de manutenção de Terceiro Eixo sem suspensor - equivalente ao elementar IEQ019350</t>
  </si>
  <si>
    <t>IEQ011100</t>
  </si>
  <si>
    <t>Custo de material de manutenção de equipamento tipo Vac-All - equivalente ao elementar IEQ020000</t>
  </si>
  <si>
    <t>IEQ011150</t>
  </si>
  <si>
    <t>Custo de material de operação, incluindo combustíveis, óleos, lubrificantes, graxa, filtro para combustíveis e filtros lubrificantes - equivalente ao elementar gasolina IEQ013150</t>
  </si>
  <si>
    <t>IEQ011200</t>
  </si>
  <si>
    <t>Custo de material de operação, incluindo combustíveis, óleos, lubrificantes, graxa, filtro para combustíveis e filtros lubrificantes - equivalente de Kwh ao elementar MAT128550</t>
  </si>
  <si>
    <t>IEQ011250</t>
  </si>
  <si>
    <t>Custo de material de operação, incluindo combustíveis, óleos, lubrificantes, graxa, filtro para combustíveis e filtros lubrificantes - equivalente ao elementar óleo diesel IEQ016450</t>
  </si>
  <si>
    <t>IEQ011300</t>
  </si>
  <si>
    <t>Custo de material de manutenção de Trator sobre esteiras, capacidade de lâmina reta de 3,07m3, motor diesel de 158,28CV (155HP) - equivalente ao elementar IEQ019550</t>
  </si>
  <si>
    <t>IEQ011400</t>
  </si>
  <si>
    <t>Detetor de canal, duplo, Nortech ou similar</t>
  </si>
  <si>
    <t>IEQ011450</t>
  </si>
  <si>
    <t>Distribuidor de agregado, rebocável, rodado, com quatro pneus lisos de (600x9) com câmara de ar, capacidade de 2,20m3, largura total de 4,00m e largura útil de distribuição de 3,20m, modelo EAR-800, Romanelli ou similar</t>
  </si>
  <si>
    <t>IEQ011500</t>
  </si>
  <si>
    <t>Distribuidor de Asfalto, modelo 5000 DB-5, Cosmaq ou similar</t>
  </si>
  <si>
    <t>IEQ011550</t>
  </si>
  <si>
    <t>Dois elementos TS-3A, 2 diagonais X, para torre-andaime Jahu ou similar</t>
  </si>
  <si>
    <t>IEQ011600</t>
  </si>
  <si>
    <t>Doli para semi-reboque carrega tudo com capacidade para 60/80 toneladas, com 2 eixos</t>
  </si>
  <si>
    <t>IEQ011700</t>
  </si>
  <si>
    <t>Dumper, com capacidade de 2,3t, motor a diesel, de 280l, aluguel</t>
  </si>
  <si>
    <t>IEQ011750</t>
  </si>
  <si>
    <t>Elevador para transporte de concreto, completo, compreendendo guincho de 10CV, 16m de torre desmontável, caçamba automática de 500l, funil para descarga e silo de espera de 1000l, suporte de roldanas louca, viga superior e outros materiais, Hércules T-1515 ou similar</t>
  </si>
  <si>
    <t>IEQ011800</t>
  </si>
  <si>
    <t>Elevador hidráulico comercial, com capacidade para 6 passageiros - 420Kg, velocidade de 30mpm, 2 paradas, 2 entradas, 1º e 2º pavimento, de 220/110V-660Hz, cabina com painéis em aço inox lixado, ventilação natural na parte superior do painél frontal, guarda corpo em aço inox, espelho no painel de fundo, com luz de emergência, piso em granito, porta cabina tipo de correr e máquina de tração com engrenagem em cima da caixa</t>
  </si>
  <si>
    <t>IEQ011850</t>
  </si>
  <si>
    <t>Elevador hidráulico, com capacidade para 8 pessoas - 560Kg, velocidade de 0,53m/s, percurso 11,30m, 4 paradas e entradas (T, 1 ao 3), motor trifásico de 220V - 60Hz, sistema hidráulico com transmissão de força motriz através de óleo sob pressão por um grupo impulsor, comando dotado de dispositivo de operação em sistema de emergência, acabamento com painéis, portas e cantos arredondados em aço inoxidável acetinado, corrimão em tubo (curvo ou reto) pintado, teto em chapa de aço pintado, iluminação com lâmpadas fluorescentes compactas, piso em Vinil-amianto, com porta da cabina tipo corrediça horizontal, em duas folhas, vão livre medindo (0,80x2,10)m, com abertura lateral e operador acionado por um motor elétrico e controlado por um comando eletrônico, Atlas ou similar</t>
  </si>
  <si>
    <t>IEQ011870</t>
  </si>
  <si>
    <t>Elevador Smart MRL8-DF sem casa de máquinas, para 8 pessoas/560 Kg, velocidade 1,0 m/s , 3 paradas</t>
  </si>
  <si>
    <t>IEQ011900</t>
  </si>
  <si>
    <t>Elevador para transporte de material, completo</t>
  </si>
  <si>
    <t>IEQ011950</t>
  </si>
  <si>
    <t>Elevador Residencial Unifamiliar, especial padronizado, para cadeira de rodas, com as seguintes características: Capacidade de 210kg; Velocidade de 15m/min; 2 paradas; Percurso de 6,60m; Comando automático simples em todas as paradas; 2 portas em chapa, tipo eixo vertical, com acabamento em primmer para pintura, abertura do mesmo lado, medindo (80x200)cm; Cabina em estrutura metálica, medindo (90x130x205)cm, com acabamentos das laterais e teto em painéis em chapa de aço com pintura eletrostática bege, piso em chapa de aço 3/16" revestido com borracha sintética, iluminação fluorescente e porta pantográfica manual em alumínio anodizado de (80x200)cm; Guias de perfil "T" laminado; Contrapeso em blocos de ferro fundido; Máquina superior, tipo moto-freio e redutor a rosca sem fim, auxiliado por contrapeso. Fornecido e montado, modelo EL-2913, Montele ou similar</t>
  </si>
  <si>
    <t>IEQ012000</t>
  </si>
  <si>
    <t>Equipamento de circuito fechado de televisão para detecção de problemas no interior de coletores e galerias, composto de câmera de TV P&amp;T460, pan/tilt, colorida, sistema NTSC, controle remoto de foco e íris automático através de joystick, Cabo Multicondutor de Kevlar para controle de tração, Data Recording para armazenar dados que podem ser gravados diretamente no vídeo, Trator Power Trac e Skid para transportar a câmera através de controle remoto e cabos de aço tracionados, Float Transporter para transportar a câmera no interior de tubulações de grande diâmetro e difícil acesso, VCR SVHS e monitor de vídeo e gerador de energia à gasolina de no mínimo 27HP</t>
  </si>
  <si>
    <t>IEQ012050</t>
  </si>
  <si>
    <t>Equipamento de pintura à quente por spray/extrusão, modelo FA-1500</t>
  </si>
  <si>
    <t>IEQ012100</t>
  </si>
  <si>
    <t>Equipamento para desobstrução de galerias composto de 01 unidade de Bucket Machine composta de 02 conjunto de tração, 100m de vara de aço, 01 rolete extra para o conjunto no diâmetro de 40mm, 02 guias com roletes para diâmetro de 5 a 30mm, 02 roletes extras para guias no diâmetro de 40mm, 02 sapatas, 01 pá reversa de 3m, 01 reservatório de 1,73m2 com tampa para acumulo de material e 01 barracão de 4m2 desmontável para guarda de ferramentas e acessórios</t>
  </si>
  <si>
    <t>IEQ012150</t>
  </si>
  <si>
    <t>Equipamento para fusão de termoplástico por extrusão, com tanque fusor de 250l (500Kg), para aplicação manual com sapatas, modelo EGM-FE-250L, Elgimaq ou similar</t>
  </si>
  <si>
    <t>IEQ012200</t>
  </si>
  <si>
    <t>Escavadeira com Clam-Shell, capacidade de 0,78m3, Bucyrus 22-B ou similar</t>
  </si>
  <si>
    <t>IEQ012250</t>
  </si>
  <si>
    <t>Escavadeira com Drag-Line, capacidade de 0,78m3</t>
  </si>
  <si>
    <t>IEQ012300</t>
  </si>
  <si>
    <t>Escavadeira hidráulica sobre esteira, modelo CX 160, capacidade da caçamba de 0,73m3, motor diesel de 106CV, Case ou similar</t>
  </si>
  <si>
    <t>IEQ012325</t>
  </si>
  <si>
    <t>Estação total TOPCON, GTS236W ou similar, completa com bateria, tripé, prisma e software de coleta de dados</t>
  </si>
  <si>
    <t>IEQ012350</t>
  </si>
  <si>
    <t>Exaustor axial de fibra de vidro, Fiber-Glass, de parede, acionamento pelo eixo do motor, proteção contra chuva chanfrada a 45°, hélice em perfil alar e poliuretano rígido, balanceada estática e dinamicamente, tela de segurança em polipropileno, diâmetro de 800mm, vazão de 22000m3/h, pressão de 5mmca, motor de 1,5HP, com 6 pólos, 220V, IP54, 60Hz, TFVE, trifásico, WEG, rotação de 1150RPM</t>
  </si>
  <si>
    <t>IEQ012400</t>
  </si>
  <si>
    <t>Exaustor axial, com diâmetro de 300mm, modelo 1625, True ou similar</t>
  </si>
  <si>
    <t>IEQ012450</t>
  </si>
  <si>
    <t>Exaustor axial transmissão direta, com vazão de 275m3/min, potência de 3CV a 1750 RPM e dimensões de (700X450)mm modelo HC-700-4 ou similar</t>
  </si>
  <si>
    <t>IEQ012500</t>
  </si>
  <si>
    <t>Exaustor eólico de alumínio, liga naval 5052 H36, de 24", com eixo em aço 1020 e suporte de eixo em aço galvanizado, rolamentos blindados 6201-ZZ, com base de montagem em chapa de aço galvanizado 22, para fixação em telhados</t>
  </si>
  <si>
    <t>IEQ012515</t>
  </si>
  <si>
    <t>Execução de meio-fio simples (15X30cm) moldado no local, em concreto, com utilização de máquina extrusora, incluindo mobilização e desmobilização da máquina, alimentação, manutenção e deslocamento da máquina na obra, operador e ajudante, exceto material e acabamento</t>
  </si>
  <si>
    <t>IEQ012520</t>
  </si>
  <si>
    <t>Execução de meio-fio (15X30cm) e sarjeta (30X15cm) conjugados de concreto moldado no local, com utilização de máquina extrusora, com mobilização e desmobilização da máquina, alimentação, lubrificação e deslocamento da máquina na obra, operador e ajudante, exceto material e acabamento</t>
  </si>
  <si>
    <t>IEQ012551</t>
  </si>
  <si>
    <t>Extensão de campânula (1x2)m para tubulão - pressão até 2,5Kg/cm2 - equivalente ao elementar MAT029850</t>
  </si>
  <si>
    <t>IEQ012650</t>
  </si>
  <si>
    <t>Filtro para motor diesel</t>
  </si>
  <si>
    <t>IEQ012800</t>
  </si>
  <si>
    <t>Fluxômetro medidor de vazão de gases, em corpo de latão polido e cromado, botão de nylon com fibra de vidro, agulha auto-ajustável, saída roscável e bilha externa de policarbonato de alto impacto, na cor padrão</t>
  </si>
  <si>
    <t>IEQ012850</t>
  </si>
  <si>
    <t>Fogão industrial em aço carbono, pintado, com grelha em ferro fundido de (30x30)cm, com: Fogão industrial em aço carbono, pintado, com grelha em ferro fundido de (30x30)cm, com: 4 bocas, provido de 2 queimadores simples e 2 queimadores duplos e estrado paneleiro inferior, medindo: (76x86x85)cm</t>
  </si>
  <si>
    <t>IEQ012900</t>
  </si>
  <si>
    <t>Fogão industrial em aço carbono, pintado, com grelha em ferro fundido de (30x30)cm, com: Fogão industrial em aço carbono, pintado, com grelha em ferro fundido de (30x30)cm, com: 6 bocas, provido de 3 queimadores simples e 3 queimadores duplos e estrado paneleiro</t>
  </si>
  <si>
    <t>IEQ012950</t>
  </si>
  <si>
    <t>Fogão industrial com 6 queimadores simples e forno</t>
  </si>
  <si>
    <t>IEQ013000</t>
  </si>
  <si>
    <t>Fonte de Emergência, No Break, potência de 2Kva, tensão de entrada e saída de 220/220V, 60Hz, autonomia à plena carga de 30min</t>
  </si>
  <si>
    <t>IEQ013050</t>
  </si>
  <si>
    <t>Fonte de Emergência, No Break, trifásico, potência de 50Kva, on-line, tensão de entrada e saída de 220V, banco de baterias seladas em gabinete para autonomia à plena carga de 10 a 25 minutos, modelo série 300, Liebert ou similar</t>
  </si>
  <si>
    <t>IEQ013101</t>
  </si>
  <si>
    <t>Fresadora à frio, com largura de tambor de até 1m, potência de 211CV, mod. W-100, Wirtgen ou similar</t>
  </si>
  <si>
    <t>IEQ013120</t>
  </si>
  <si>
    <t>Fresadora/recicladora, FR-10.20, com largura de tambor de 1m, com potência de 123 CV a 2200 RPM, Profab ou similar</t>
  </si>
  <si>
    <t>IEQ013150</t>
  </si>
  <si>
    <t>Gasolina comum, na bomba</t>
  </si>
  <si>
    <t>IEQ013200</t>
  </si>
  <si>
    <t>GLP - Gás Liquefeito de Petróleo</t>
  </si>
  <si>
    <t>IEQ013300</t>
  </si>
  <si>
    <t>Grade Aradora Mecânica, modelo GAM-24, Marchesan ou similar</t>
  </si>
  <si>
    <t>IEQ013350</t>
  </si>
  <si>
    <t>Graxa comum (chassis 2), tambores com 170Kg, Isafax-2 ou similar</t>
  </si>
  <si>
    <t>IEQ013400</t>
  </si>
  <si>
    <t>Grupo gerador com potência de 2500W, 110V e 240V de corrente alternada ou 12V/8,3A de corrente contínua, motor a gasolina de 5,5CV, modelo EP2500K1, Honda ou similar</t>
  </si>
  <si>
    <t>IEQ013450</t>
  </si>
  <si>
    <t>Grupo gerador estacionário, com alternador de 139/150Kva, motor MWM de 180CV a 1800RPM e quadro manual, Maquigeral ou similar</t>
  </si>
  <si>
    <t>IEQ013500</t>
  </si>
  <si>
    <t>Grupo gerador, transportável, de 80/84Kva, com motor à diesel de 85CV, 220/127V e partida automática</t>
  </si>
  <si>
    <t>IEQ013550</t>
  </si>
  <si>
    <t>Guincho de fricção de 10CV, com capacidade de 750/1500Kg</t>
  </si>
  <si>
    <t>IEQ013560</t>
  </si>
  <si>
    <t>Guincho-socorro (reboque) leve, tipo plataforma inclinável deslizante com lança traseira (asa delta)</t>
  </si>
  <si>
    <t>IEQ013600</t>
  </si>
  <si>
    <t>Guindaste hidráulico com capacidade de 27200kg a 3000mm, modelo MD30 Truck Crane, Madal ou similar</t>
  </si>
  <si>
    <t>IEQ013650</t>
  </si>
  <si>
    <t>Guindaste hidráulico com momento de carga útil mínimo de 1550Kgf/m, com alcance de 16m de altura na vertical, equipado com cesto duplo para inspeção de linha</t>
  </si>
  <si>
    <t>IEQ013700</t>
  </si>
  <si>
    <t>Guindaste hidráulico, com capacidade para 10t, modelo MD-10A, Madal ou similar</t>
  </si>
  <si>
    <t>IEQ013750</t>
  </si>
  <si>
    <t>Guindaste sobre rodas, com capacidade de 15t, modelo ES-488, Bantan ou similar</t>
  </si>
  <si>
    <t>IEQ013800</t>
  </si>
  <si>
    <t>Guindauto, com capacidade de 3,50t, Munck modelo M-660/18, ou similar</t>
  </si>
  <si>
    <t>IEQ013850</t>
  </si>
  <si>
    <t>Instalação avulsa de Bomba de Concreto</t>
  </si>
  <si>
    <t>IEQ013900</t>
  </si>
  <si>
    <t>Instalação de aquecimento e armazenamento de asfalto, Tenge ou similar, compreendendo 2 tanques de 30000l cada, intercambiador, aquecedor, acumulador de asfalto, retificador, tanque de óleo leve para 20000l, sistema de tubulação de asfalto e óleo térmico, aquecedor acumulador APF/BPF 20000l, unidade de aquecimento e bombeamento APF/BPF, sistema de tubulação APF/BPF e óleo</t>
  </si>
  <si>
    <t>IEQ013930</t>
  </si>
  <si>
    <t>Kit Tapa Buraco de 5m3 TBR500 da Romanelli ou similar</t>
  </si>
  <si>
    <t>IEQ013950</t>
  </si>
  <si>
    <t>Kit do Sistema de Nivelamento Eletrônico, para implementação das Vibro Acabadoras CIBER, modelos SA-114CR e SA-115C</t>
  </si>
  <si>
    <t>IEQ014050</t>
  </si>
  <si>
    <t>Lavadora de alta pressão, de 166/2400 (bar/psi), tensão 220/380V, modelo CSL 2400 FST, Electrolux ou similar</t>
  </si>
  <si>
    <t>IEQ014100</t>
  </si>
  <si>
    <t>Licenciamento de Caçamba basculante em aço, com capacidade de 5m3 - equivalente ao elementar IEQ002950</t>
  </si>
  <si>
    <t>IEQ014150</t>
  </si>
  <si>
    <t>Licenciamento de Caçamba basculante em aço, com capacidade de 7m3 - equivalente ao elementar IEQ003000</t>
  </si>
  <si>
    <t>IEQ014200</t>
  </si>
  <si>
    <t>Licenciamento de Caminhão de carroceria baú, Ford F-350, capacidade de 3,5t, motor diesel de 141CV - equivalente ao elementar IEQ003550</t>
  </si>
  <si>
    <t>IEQ014250</t>
  </si>
  <si>
    <t>Licenciamento de Caminhão Ford F-4000 ou similar, com capacidade para 3,5t, motor diesel de 85CV - equivalente ao elementar IEQ003600</t>
  </si>
  <si>
    <t>IEQ014275</t>
  </si>
  <si>
    <t>Licenciamento de Caminhão VW 8.150 ou similar, capacidade para 4 T, motor diesel de 150CV - equivalente ao elementar IEQ003625</t>
  </si>
  <si>
    <t>IEQ014301</t>
  </si>
  <si>
    <t>Licenciamento de Caminhão, Ford Cargo 1317 - equivalente ao elementar IEQ003300</t>
  </si>
  <si>
    <t>IEQ014350</t>
  </si>
  <si>
    <t>Licenciamento de Caminhão Basculante, Ford F-14000 ou similar, com capacidade de 7m3, motor diesel de 142CV - equivalente ao elementar IEQ003700</t>
  </si>
  <si>
    <t>IEQ014451</t>
  </si>
  <si>
    <t>Licenciamento de Caminhonete, Van VKN 2.0 16V da Jinbei ou similar - equivalente ao elementar IEQ020080</t>
  </si>
  <si>
    <t>IEQ014500</t>
  </si>
  <si>
    <t>Licenciamento de Carroceria baú, com isolamento em placa de isopor no teto, revestimento interno em placa de eucatex - equivalente ao elementar IEQ003950</t>
  </si>
  <si>
    <t>IEQ014550</t>
  </si>
  <si>
    <t>Licenciamento de Carroceria carga seca em madeira, aberta - equivalente ao elementar IEQ004050</t>
  </si>
  <si>
    <t>IEQ014575</t>
  </si>
  <si>
    <t>Licenciamento de Carroceria composta de dianteira com baú de alumínio e traseira aberta em madeira - equivalente ao elementar IEQ004075</t>
  </si>
  <si>
    <t>IEQ014650</t>
  </si>
  <si>
    <t>Lixadeira elétrica, modelo 1353-GWS-18U, Bosch ou similar, aluguel</t>
  </si>
  <si>
    <t>IEQ014700</t>
  </si>
  <si>
    <t>Lubrificação e lavagem em caminhão de médio porte, carroceiria aberta</t>
  </si>
  <si>
    <t>IEQ014750</t>
  </si>
  <si>
    <t>Lubrificação e lavagem para veículo leve</t>
  </si>
  <si>
    <t>IEQ014800</t>
  </si>
  <si>
    <t>Macaco Freyssinet ou similar, modelo: Macaco Freyssinet ou similar, modelo: K-101, 7 cordoalhas de 1/2", aluguel</t>
  </si>
  <si>
    <t>IEQ014850</t>
  </si>
  <si>
    <t>Macaco Freyssinet ou similar, modelo: Macaco Freyssinet ou similar, modelo: S-6, 12 cordoalhas de 1/2", aluguel</t>
  </si>
  <si>
    <t>IEQ014900</t>
  </si>
  <si>
    <t>Macaco Hidráulico cilíndrico, com comando a distância, Guimmy ou similar, aluguel</t>
  </si>
  <si>
    <t>IEQ014950</t>
  </si>
  <si>
    <t>Mangueira para ar comprimido, com duas lonas, de 3/4"</t>
  </si>
  <si>
    <t>IEQ015050</t>
  </si>
  <si>
    <t>Mangueira para bomba injetora manual, comprimento de Mangueira para bomba injetora manual, comprimento de 10m, diâmetro nominal de 35mm, Putzmeister ou similar</t>
  </si>
  <si>
    <t>IEQ015100</t>
  </si>
  <si>
    <t>Mangueira para bomba injetora manual, comprimento de Mangueira para bomba injetora manual, comprimento de 10m, diâmetro nominal de 50mm, Putzmeister ou similar</t>
  </si>
  <si>
    <t>IEQ015150</t>
  </si>
  <si>
    <t>Máquina de demarcação de faixa, modelo FX-44, Promáquinas ou similar</t>
  </si>
  <si>
    <t>IEQ015200</t>
  </si>
  <si>
    <t>Máquina rotativa para perfuração de poços profundos de rebaixamento, sobre caminhão de 12t, exclusive o chassis</t>
  </si>
  <si>
    <t>IEQ015250</t>
  </si>
  <si>
    <t>Máquinas de juntas, motor a gasolina de 8CV, preço sem disco de corte, C-84 Clipper ou similar</t>
  </si>
  <si>
    <t>IEQ015300</t>
  </si>
  <si>
    <t>Minicarregadeira, modelo 226, Caterpillar ou similar</t>
  </si>
  <si>
    <t>IEQ015400</t>
  </si>
  <si>
    <t>Módulos componentes do controlador local de tráfego viário, compatível com sistema CET-RIO/CTA, de Módulos componentes do controlador local de tráfego viário, compatível com sistema CET-RIO/CTA, de detetores, Dataprom DP-40, Sainco ou similar</t>
  </si>
  <si>
    <t>IEQ015500</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</si>
  <si>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t>
  </si>
  <si>
    <t>IEQ015550</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</si>
  <si>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t>
  </si>
  <si>
    <t>IEQ015600</t>
  </si>
  <si>
    <t>Motoniveladora, de 125CV, com pneus, modelo 120-H, Caterpillar ou similar</t>
  </si>
  <si>
    <t>IEQ015650</t>
  </si>
  <si>
    <t>Motoserra, modelo 025, Stihl ou similar</t>
  </si>
  <si>
    <t>IEQ015700</t>
  </si>
  <si>
    <t>Motoserra, modelo 038, Stihl ou similar</t>
  </si>
  <si>
    <t>IEQ015750</t>
  </si>
  <si>
    <t>Motoserra de 43Kw, sabre de 63cm, modelo 051, Stihl ou similar</t>
  </si>
  <si>
    <t>IEQ015800</t>
  </si>
  <si>
    <t>Nível Wild N 3 ou similar, aluguel</t>
  </si>
  <si>
    <t>IEQ015850</t>
  </si>
  <si>
    <t>Nível Wild NA-2 ou similar, aluguel</t>
  </si>
  <si>
    <t>IEQ015900</t>
  </si>
  <si>
    <t>Oficina, peças e manutenção de Caçamba basculante em aço, com capacidade de 5m3 - equivalente ao elementar IEQ002950</t>
  </si>
  <si>
    <t>IEQ015950</t>
  </si>
  <si>
    <t>Oficina, peças e manutenção de Caçamba basculante em aço, com capacidade de 7m3 - equivalente ao elementar IEQ003000</t>
  </si>
  <si>
    <t>IEQ016001</t>
  </si>
  <si>
    <t>Oficina, peças e manutenção de Caminhão Ford Cargo 1317 - equivalente ao elementar IEQ003300</t>
  </si>
  <si>
    <t>IEQ016050</t>
  </si>
  <si>
    <t>Oficina, peça e manutenção de Caminhão Basculante, Ford F-14000 ou similar, com capacidade de 7m3, motor diesel de 142CV - equivalente ao elementar IEQ003700</t>
  </si>
  <si>
    <t>IEQ016100</t>
  </si>
  <si>
    <t>Oficina, peças e manutenção de Caminhão, Ford F-4000 ou similar, com capacidade para 3,5t, motor diesel de 85CV - equivalente ao elementar IEQ003600</t>
  </si>
  <si>
    <t>IEQ016125</t>
  </si>
  <si>
    <t>Oficina, peça e manutenção de Caminhão VW 8.150 ou similar, com capacidade de 4 T - equivalente ao elementar IEQ003625</t>
  </si>
  <si>
    <t>IEQ016201</t>
  </si>
  <si>
    <t>Oficina, pecas e manutencao de Caminhonete, Van VKN 2.0 16V da Jinbei ou similar - equivalente ao elementar IEQ020080</t>
  </si>
  <si>
    <t>IEQ016250</t>
  </si>
  <si>
    <t>Oficina, peças e manutenção de Carroceria carga seca em madeira, aberta - equivalente ao elementar IEQ004050</t>
  </si>
  <si>
    <t>IEQ016275</t>
  </si>
  <si>
    <t>Oficina, peças e manutenção de Carroceria composta de dianteira com baú de alumínio e traseira aberta em madeira - equivalente ao elementar IEQ004075</t>
  </si>
  <si>
    <t>IEQ016350</t>
  </si>
  <si>
    <t>Óleo cambio/diferencial SAE 90, Ipiranga ou similar</t>
  </si>
  <si>
    <t>IEQ016400</t>
  </si>
  <si>
    <t>Óleo combustível A-1</t>
  </si>
  <si>
    <t>IEQ016450</t>
  </si>
  <si>
    <t>Óleo diesel, na bomba</t>
  </si>
  <si>
    <t>IEQ016500</t>
  </si>
  <si>
    <t>Óleo lubrificante, monoviscoso SAE 40, Super YPF Suplemento I ou similar, para motores a álcool, diesel, gasolina e GNV (gás natural veicular)</t>
  </si>
  <si>
    <t>IEQ016550</t>
  </si>
  <si>
    <t>Óleo lubrificante, multiviscoso, SAE 15 W-40, Brutus T5, Ipiranga ou similar, para motores a diesel</t>
  </si>
  <si>
    <t>IEQ016600</t>
  </si>
  <si>
    <t>Óleo lubrificante, multiviscoso, SAE 20 W-40, F1 Super, Ipiranga ou similar, para motores a álcool, gasolina e GNV (gás natural veicular)</t>
  </si>
  <si>
    <t>IEQ016650</t>
  </si>
  <si>
    <t>Óleo para motor, 2 tempos</t>
  </si>
  <si>
    <t>IEQ016700</t>
  </si>
  <si>
    <t>Pá Carregadeira de rodas, modelo 924F, Caterpillar ou similar</t>
  </si>
  <si>
    <t>IEQ016750</t>
  </si>
  <si>
    <t>Pá carregadeira, sobre rodas, modelo 950G, Caterpillar ou similar</t>
  </si>
  <si>
    <t>IEQ016800</t>
  </si>
  <si>
    <t>Perfuratriz pneumática, modelo RH-658-L, Atlas Copco ou similar</t>
  </si>
  <si>
    <t>IEQ016851</t>
  </si>
  <si>
    <t>Pick-Up com motor bicombustível, cabine simples, com ar condicionado e direção hidraúlica, capacidade de carga mínima de 650Kg, tração 4x2</t>
  </si>
  <si>
    <t>IEQ016950</t>
  </si>
  <si>
    <t>Pistola para aplicação de silicone</t>
  </si>
  <si>
    <t>IEQ017000</t>
  </si>
  <si>
    <t>Placa de grupo para controlador de tráfego local RMX-Y, com capacidade para 2 fases, modelo GTX-201-V7, Sainco Trafico ou similar</t>
  </si>
  <si>
    <t>IEQ017035</t>
  </si>
  <si>
    <t>Plataforma aérea dupla ou cesto duplo, isolados para 69Kv, altura de operação de 23,50m, giro de 360°, alcance lateral operacional mínimo de 11m, dotado de sistema de segurança e emergência, para ser acoplado à carroceria de caminhão com capacidade mínima de 7,5 t</t>
  </si>
  <si>
    <t>IEQ017050</t>
  </si>
  <si>
    <t>Plataforma elevatória pantográfica hidráulica, modelo KPP-100/200, com montagem transversal para trabalhos de até 10m de altura, suportando até 200Kg, altura de elevação de 8,5m, para montagem em cima de chassis F-4000</t>
  </si>
  <si>
    <t>IEQ017100</t>
  </si>
  <si>
    <t>Plataforma para transporte vertical, com percurso de 3,17m, capacidade 230kg, velocidade 6m/minuto, 2 paradas, guarda-corpo lateral, com basculante e acesso pelo mesmo lado, comando automático simples nas duas paradas franqueado, chave na cabina, motor elétrico trifásico (220/380V) de 2CV, 1720rpm, 60Hz, acionamento por fuso de aço com rosca trapezoidal 150 e bucha auto lubrificante, construção modulada em chapas e perfís de aço com ligações parafusadas de alta resistência, pintura em pó na cor cinza, com acabamento final texturizado, cabina com piso antiderrapante, chaves de fim de curso, microrutores de interferência no percurso, acoplamento por embreagem cônica automática, com a base da plataforma medindo (125x125)cm e dimensões úteis da cabina medindo (80x20)cm, inclusive portão de embarque e desembarque nos dois pavimentos, modelo PL-237, Montele ou similar</t>
  </si>
  <si>
    <t>IEQ017150</t>
  </si>
  <si>
    <t>Pórtico com capacidade de 10t, vão de 5m, com altura de elevação de 5m, com movimento de translação do pórtico motorizado e demais movimentos manuais</t>
  </si>
  <si>
    <t>IEQ017200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</si>
  <si>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13,20m</t>
  </si>
  <si>
    <t>IEQ017250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</si>
  <si>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15,20m</t>
  </si>
  <si>
    <t>IEQ017300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</si>
  <si>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17,20m</t>
  </si>
  <si>
    <t>IEQ017350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</si>
  <si>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18,80m</t>
  </si>
  <si>
    <t>IEQ017400</t>
  </si>
  <si>
    <t>Pórtico de aço galvanizado, para suporte de sinalização vertical, composto por duas colunas tubulares, uma viga treliçada em balanço e chumbadores para fixação, com vão de Pórtico de aço galvanizado, para suporte de sinalização vertical, composto por duas colunas tubulares, uma viga treliçada em balanço e chumbadores para fixação, com vão de 22,40m</t>
  </si>
  <si>
    <t>IEQ017450</t>
  </si>
  <si>
    <t>Prensa hidráulica, elétrica, capacidade de 100t, com leitura digital para romper corpos de prova de (15x30)cm e com auxilio de dispositivo para outros corpos de prova, com sistema de segurança para elevação do pistão, válvula de ajuste fino de velocidade, sanfona protetora de pistão e 02 portas de tela contra estilhaço, resolução do display de 10kgf, 220V - 60Hz, referência 1.501.220 da Solotest ou similar</t>
  </si>
  <si>
    <t>IEQ017500</t>
  </si>
  <si>
    <t>Pulverizador costal, com capacidade de 16l</t>
  </si>
  <si>
    <t>IEQ017550</t>
  </si>
  <si>
    <t>Radar de penetração, Ramac/GPR ou similar, aluguel</t>
  </si>
  <si>
    <t>IEQ017560</t>
  </si>
  <si>
    <t>Rádio auto-motivo AM/FM com cd player</t>
  </si>
  <si>
    <t>IEQ017600</t>
  </si>
  <si>
    <t>Rádio transmissor-receptor, portátil, VHF, 5W, com alcance de 5Km, completo, aluguel</t>
  </si>
  <si>
    <t>IEQ017625</t>
  </si>
  <si>
    <t>Receptor GPS TOPCON, Hiper L1 + L2 ou similar, completo, com coletor de dados, tripé, acessórios e licença software</t>
  </si>
  <si>
    <t>IEQ017650</t>
  </si>
  <si>
    <t>Recicladora de Pavimentos, com potência mínima do motor de 600HP, velocidade de avanço de até 8m/min ou equivalente, modelo WR-2500, Wirtgen ou similar, aluguel</t>
  </si>
  <si>
    <t>IEQ017700</t>
  </si>
  <si>
    <t>Reservatório de ar comprimido, para campânula de ar comprimido</t>
  </si>
  <si>
    <t>IEQ017750</t>
  </si>
  <si>
    <t>Resistivímetro, Syscal Júnior ou similar, aluguel</t>
  </si>
  <si>
    <t>IEQ017800</t>
  </si>
  <si>
    <t>Retificadora de solda elétrica de 430A, modelo TRR-2600, Bambozzi ou similar</t>
  </si>
  <si>
    <t>IEQ017850</t>
  </si>
  <si>
    <t>Roçadeira Costal, com cabo multifuncional, motor monocilíndrico a dois tempos, potência de 1,7Kw, modelo FR-220, Stihl ou similar</t>
  </si>
  <si>
    <t>IEQ017900</t>
  </si>
  <si>
    <t>Roda pneumática com câmara, referência R358PNL (350x8), Rod-Car ou similar</t>
  </si>
  <si>
    <t>IEQ017950</t>
  </si>
  <si>
    <t>Rodízios de ferro, para andaime tubular, Jahu ou similar, aluguel</t>
  </si>
  <si>
    <t>IEQ018000</t>
  </si>
  <si>
    <t>Rolamento, nº 627/2Z, marca NSK ou SKF ou similar</t>
  </si>
  <si>
    <t>IEQ018050</t>
  </si>
  <si>
    <t>Rolo Compactador de Pneus, modelo AP-23, com 3 rodas dianteiras e 4 rodas traseiras, de 23t, 111HP, Muller ou similar</t>
  </si>
  <si>
    <t>IEQ018100</t>
  </si>
  <si>
    <t>Rolo Compactador Tanden Vibratório, auto-propelido, motor diesel de 13CV, capacidade de 4t, modelo LR-95, Dynapac ou similar</t>
  </si>
  <si>
    <t>IEQ018150</t>
  </si>
  <si>
    <t>Rolo Compactador Vibratório auto-propelido, motor diesel de 28HP, Tenden CC-102, Dynapac ou similar</t>
  </si>
  <si>
    <t>IEQ018200</t>
  </si>
  <si>
    <t>Rolo Compactador Tanden, de 6 a 9t, 55CV, modelo RT-82H, Muller ou similar</t>
  </si>
  <si>
    <t>IEQ018220</t>
  </si>
  <si>
    <t>Rolo compactador autopropelido oscilatório Tandem, para asfaslto, modelo HAMM HDO90, Ciber ou similar</t>
  </si>
  <si>
    <t>IEQ018250</t>
  </si>
  <si>
    <t>Rolo Vibratório Liso, CA-15, de 7t, modelo CA-15, Dynapac ou similar</t>
  </si>
  <si>
    <t>IEQ018300</t>
  </si>
  <si>
    <t>Rompedor hidráulico, leve, modelo SBC-800, Atlas Copco ou similar</t>
  </si>
  <si>
    <t>IEQ018350</t>
  </si>
  <si>
    <t>Rompedor hidráulico, pesado, modelo HBC-2500-II, Atlas Copco ou similar</t>
  </si>
  <si>
    <t>IEQ018400</t>
  </si>
  <si>
    <t>Rompedor pneumático (martelete), modelo TEX-39 PS, 36 Kg de peso, consumo de ar de 2m3/min. (70PCM), Atlas Copco ou similar</t>
  </si>
  <si>
    <t>IEQ018450</t>
  </si>
  <si>
    <t>Semi-Pórtico em aço galvanizado, bandeira dupla, para suporte de sinalização vertical, composto por uma coluna tubular, duas vigas treliçadas em balanço e chumbadores para fixação, com balanço de Semi-Pórtico em aço galvanizado, bandeira dupla, para suporte de sinalização vertical, composto por uma coluna tubular, duas vigas treliçadas em balanço e chumbadores para fixação, com balanço de 5,10m</t>
  </si>
  <si>
    <t>IEQ018500</t>
  </si>
  <si>
    <t>Semi-Pórtico em aço galvanizado, bandeira simples, para suporte de sinalização vertical, composto por uma coluna tubular, uma viga treliçada em balanço e chumbadores para fixação, com balanço de Semi-Pórtico em aço galvanizado, bandeira simples, para suporte de sinalização vertical, composto por uma coluna tubular, uma viga treliçada em balanço e chumbadores para fixação, com balanço de 5,10m</t>
  </si>
  <si>
    <t>IEQ018550</t>
  </si>
  <si>
    <t>Semi-Pórtico em aço galvanizado, bandeira dupla, para suporte de sinalização vertical, composto por uma coluna tubular, duas vigas treliçadas em balanço e chumbadores para fixação, com balanço de Semi-Pórtico em aço galvanizado, bandeira dupla, para suporte de sinalização vertical, composto por uma coluna tubular, duas vigas treliçadas em balanço e chumbadores para fixação, com balanço de 8,60m</t>
  </si>
  <si>
    <t>IEQ018600</t>
  </si>
  <si>
    <t>Semi-Pórtico em aço galvanizado, bandeira simples, para suporte de sinalização vertical, composto por uma coluna tubular, uma viga treliçada em balanço e chumbadores para fixação, com balanço de Semi-Pórtico em aço galvanizado, bandeira simples, para suporte de sinalização vertical, composto por uma coluna tubular, uma viga treliçada em balanço e chumbadores para fixação, com balanço de 8,60m</t>
  </si>
  <si>
    <t>IEQ018650</t>
  </si>
  <si>
    <t>Semi-reboque basculante, 3 eixos tubulares de aço, com capacidade de 25m3</t>
  </si>
  <si>
    <t>IEQ018700</t>
  </si>
  <si>
    <t>Semi-reboque carrega tudo, com 4 eixos, com capacidade para 60/80 toneladas</t>
  </si>
  <si>
    <t>IEQ018750</t>
  </si>
  <si>
    <t>Sewer Jet - composto de chassi de caminhão Mercedes-Benz 1113/42 ou similar, e equipamento de jato d'água a alta pressão para desobstrução e limpeza de redes de esgotamento sanitário e pluvial</t>
  </si>
  <si>
    <t>IEQ018800</t>
  </si>
  <si>
    <t>Silo de concreto para campânula de ar comprimido</t>
  </si>
  <si>
    <t>IEQ018850</t>
  </si>
  <si>
    <t>Sinaleira de saída de garagem, com dispositivo visual (pisca-pisca), lâmpadas e dispositivo sonoro (bip), com lentes na cor âmbar ou vermelha</t>
  </si>
  <si>
    <t>IEQ018900</t>
  </si>
  <si>
    <t>Sinalizador visual rotativo na cor amarela ou ambar, Giroflex ou similar</t>
  </si>
  <si>
    <t>IEQ018950</t>
  </si>
  <si>
    <t>Sismógrafo, com 24 canais, Strataview ou similar, aluguel</t>
  </si>
  <si>
    <t>IEQ019050</t>
  </si>
  <si>
    <t>Sonda rotativa, com motor a diesel de 30HP, Mach 850</t>
  </si>
  <si>
    <t>IEQ019100</t>
  </si>
  <si>
    <t>Soquete Vibratório, modelo IC-71, Dynapac ou similar</t>
  </si>
  <si>
    <t>IEQ019150</t>
  </si>
  <si>
    <t>Talha Guincho manual, com capacidade de 1,6t, com 20m de cabo de aço de 11,8mm, modelo T-516, Tirfor ou similar</t>
  </si>
  <si>
    <t>IEQ019250</t>
  </si>
  <si>
    <t>Temporizador LA2-D22 para bomba de 30CV</t>
  </si>
  <si>
    <t>IEQ019300</t>
  </si>
  <si>
    <t>Teodolito - Conjunto ótico de nivelamento, Teodolito eletrônico, com bateria e recarregador, com tripé, modelo T107S Wild ou similar</t>
  </si>
  <si>
    <t>IEQ019350</t>
  </si>
  <si>
    <t>Terceiro Eixo sem suspensor</t>
  </si>
  <si>
    <t>IEQ019400</t>
  </si>
  <si>
    <t>Tesoura hidraúlica, modelo HCC 1500 referência 3363 0677 21, Atlas Copco ou similar</t>
  </si>
  <si>
    <t>IEQ019450</t>
  </si>
  <si>
    <t>Timer switch com acionamento liga-desliga, 7 opcões de horário por 24h, operando em 120V ou 220V</t>
  </si>
  <si>
    <t>IEQ019500</t>
  </si>
  <si>
    <t>Trator Carregadeira e Retro-Escavadeira, modelo 580-H, Case ou similar</t>
  </si>
  <si>
    <t>IEQ019550</t>
  </si>
  <si>
    <t>Trator de Esteira D-6R, com potência de 165HP, Caterpillar ou similar</t>
  </si>
  <si>
    <t>IEQ019600</t>
  </si>
  <si>
    <t>Trator de esteiras modelo 7D, potência de 90HP, com lâmina e escarificador, Fiatallis ou similar</t>
  </si>
  <si>
    <t>IEQ019650</t>
  </si>
  <si>
    <t>Trator de pneus MF265, 65CV, Massey Ferguson ou similar</t>
  </si>
  <si>
    <t>IEQ019850</t>
  </si>
  <si>
    <t>Umidificador por borbulhamento, para fluxômetro</t>
  </si>
  <si>
    <t>IEQ019910</t>
  </si>
  <si>
    <t>Usina de asfalto para mistura a quente, gravimétrica, com as seguintes especificações mínimas: capacidade de produção de 120t/h, 3 dosadores frios com capacidade de 7 m³ cada, correias dosadoras e comportas de dosagem individuais, tambor secador tipo contrafluxo, peneira classificadora, 3 silos quentes com pesagem individual, dosador de ligante, misturador tipo pug-mill, filtro de mangas, estocagem para 60t de ligante, sistema de aquecimento adequado à capacidade da usina, cabine de comando estanque com ar condicionado, sistema de controle automático e programável. Incluindo todos os componentes tais como: tubulações, válvulas, cabos, conexões, compressores, mangueiras, sistema de ar comprimido, queimadores, computadores. etc.</t>
  </si>
  <si>
    <t>IEQ019960</t>
  </si>
  <si>
    <t>Usina de asfalto para mistura a frio, com as seguintes especificações mínimas: capacidade de produção de 40t/h, 2 dosadores com capacidade de 3,5m³ cada, correias dosadoras e comportas de dosagem individuais, misturador tipo pug-mill, sistema de injeção de ligante, estocagem para 30t de ligante e sistema de controle automático, incluindo tanque estacionário com capacidade de 30.000 litros</t>
  </si>
  <si>
    <t>IEQ020000</t>
  </si>
  <si>
    <t>Vac-All aspiradora mecânica 11m3</t>
  </si>
  <si>
    <t>IEQ020050</t>
  </si>
  <si>
    <t>Vacuômetro aspirador de secreções, em corpo de nylon injetado com fibra de vidro, vácuo máximo de 450mm/Hg (CNTP), com frasco de vidro para aspiração, com base sobre rodízios</t>
  </si>
  <si>
    <t>IEQ020080</t>
  </si>
  <si>
    <t>Van VKN 2.0 16V da Jinbei ou similar, motor a gasolina</t>
  </si>
  <si>
    <t>IEQ020100</t>
  </si>
  <si>
    <t>Vassoura mecânica, rebocável, com duas velocidades, regulagem de altura e ângulo nas extremidades, giro de cilindro de varreção de 90° , largura de varreção de 2,44m, com vassoura formada por conjunto de oito cerdas de nylon com 250mm de altura, totalizando um diâmetro de (0,75x2,44)m de largura, modelo VMR-244, Romanelli ou similar</t>
  </si>
  <si>
    <t>IEQ020150</t>
  </si>
  <si>
    <t>Veículo de serviço, 4 portas, 5 passageiros, motor 1.0 a gasolina de 69CV, com ar condicionado e direção hidráulica, VolksWagem Gol ou similar</t>
  </si>
  <si>
    <t>IEQ020200</t>
  </si>
  <si>
    <t>Vibrador de Imersão, tubo de (45x480)mm, mangote com comprimento de 5m, motor: Vibrador de Imersão, tubo de (45x480)mm, mangote com comprimento de 5m, motor: elétrico de 2CV</t>
  </si>
  <si>
    <t>IEQ020250</t>
  </si>
  <si>
    <t>Vibro Acabadora de Asfalto, modelo SA 115CR, capacidade 10,5t, largura de 4,55m, potência de 98CV, Ciber ou similar</t>
  </si>
  <si>
    <t>IEQ020300</t>
  </si>
  <si>
    <t>Vibro acabadora sobre esteiras, para asfalto, com silo de 10,5t, capacidade de produção de 400t/h, largura de pavimentação de 3,05 a 5,00m, modelo SA 114C, Ciber ou similar</t>
  </si>
  <si>
    <t>IEQ020350</t>
  </si>
  <si>
    <t>Voltímetro de (96x96)mm, com escala de 0 a 250V</t>
  </si>
  <si>
    <t>Mão de Obra Direta(Desonerado)</t>
  </si>
  <si>
    <t>MOD000050</t>
  </si>
  <si>
    <t>Agente Operador de Tráfego Júnior</t>
  </si>
  <si>
    <t>MOD000100</t>
  </si>
  <si>
    <t>Agente Operador de Tráfego Sênior</t>
  </si>
  <si>
    <t>MOD000150</t>
  </si>
  <si>
    <t>Ajudante de instalação e manutenção de equipamentos (Caldeira, Gerador, Subestação, Redes, Elevador e Central Self), com Insalubridade grau médio (20%)</t>
  </si>
  <si>
    <t>MOD000200</t>
  </si>
  <si>
    <t>Ajudante de montador eletromecânico</t>
  </si>
  <si>
    <t>MOD000250</t>
  </si>
  <si>
    <t>Ajudante de serralheiro</t>
  </si>
  <si>
    <t>MOD000300</t>
  </si>
  <si>
    <t>Ajudante de soldador</t>
  </si>
  <si>
    <t>MOD000350</t>
  </si>
  <si>
    <t>Ajudante Operacional de Tráfego</t>
  </si>
  <si>
    <t>MOD000400</t>
  </si>
  <si>
    <t>Arboricultor</t>
  </si>
  <si>
    <t>MOD000450</t>
  </si>
  <si>
    <t>Armador - de concreto armado</t>
  </si>
  <si>
    <t>MOD000500</t>
  </si>
  <si>
    <t>Assentador de Tubos (Profissional do grupo II do SINTRACONST-RIO/SINDUSCON) - redes subterrâneas</t>
  </si>
  <si>
    <t>MOD000520</t>
  </si>
  <si>
    <t>Auxiliar de inspetor de tráfego com experiência em operação de tráfego em rodovias, vias de trânsito rápido e arterial, por no mínimo, 01 (um) ano Comprovável. Ensino médio completo, noções de Engenharia de tráfego e cursos de acordo com especificação da CET-Rio</t>
  </si>
  <si>
    <t>MOD000550</t>
  </si>
  <si>
    <t>Auxiliar de mecânico</t>
  </si>
  <si>
    <t>MOD000600</t>
  </si>
  <si>
    <t>Blaster - colocação de explosivo e sua detonação</t>
  </si>
  <si>
    <t>MOD000650</t>
  </si>
  <si>
    <t>Bombeiro - instalação hidro-sanitária predial</t>
  </si>
  <si>
    <t>MOD000700</t>
  </si>
  <si>
    <t>Calafate - raspagem de taco, calafetagem e limpeza</t>
  </si>
  <si>
    <t>MOD000750</t>
  </si>
  <si>
    <t>Calceteiro - assentamento de paralelepípedo, meio-fio, tento, etc.</t>
  </si>
  <si>
    <t>MOD000800</t>
  </si>
  <si>
    <t>Carpinteiro - esquadrias de madeira</t>
  </si>
  <si>
    <t>MOD000850</t>
  </si>
  <si>
    <t>Carpinteiro - forma de concreto</t>
  </si>
  <si>
    <t>MOD000900</t>
  </si>
  <si>
    <t>Cavouqueiro - operador de perfuratriz ou barra de mina</t>
  </si>
  <si>
    <t>MOD000920</t>
  </si>
  <si>
    <t>Controlador de tráfego. Ensino médio completo, noções de engenharia de tráfego e cursos de acordo com especificação da CET-Rio</t>
  </si>
  <si>
    <t>MOD000930</t>
  </si>
  <si>
    <t>Controlador de tráfego motociclista. Ensino médio completo, noções de engenharia de tráfego e cursos de acordo com especificação da CET-Rio</t>
  </si>
  <si>
    <t>MOD000950</t>
  </si>
  <si>
    <t>Eletricista - instalação elétrica predial e industrial comum</t>
  </si>
  <si>
    <t>MOD001000</t>
  </si>
  <si>
    <t>Encunhador Trabalho Manual em Pedra (ponteiro, pixote)</t>
  </si>
  <si>
    <t>MOD001050</t>
  </si>
  <si>
    <t>Estucador - revestimento de paredes e pisos com argamassa</t>
  </si>
  <si>
    <t>MOD001100</t>
  </si>
  <si>
    <t>Feitor</t>
  </si>
  <si>
    <t>MOD001150</t>
  </si>
  <si>
    <t>Gesseiro - revestimento de gesso</t>
  </si>
  <si>
    <t>MOD001200</t>
  </si>
  <si>
    <t>Hortelão</t>
  </si>
  <si>
    <t>MOD001220</t>
  </si>
  <si>
    <t>Inspetor de tráfego com experiência em operação de tráfego em rodovias, vias de trânsito rápido e arterial, por no mínimo, 02 (dois) anos comprováveis. Ensino médio completo, noções de engenharia de tráfego e cursos de acordo com especificação da CET-Rio</t>
  </si>
  <si>
    <t>MOD001230</t>
  </si>
  <si>
    <t>Inspetor geral de tráfego com experiência em operação de tráfego em rodovias, vias de trânsito rápido e arterial, por no mínimo, 03 (três) anos comprováveis. Ensino médio completo, noções de engenharia de tráfego e cursos de acordo com especificação da CET-Rio</t>
  </si>
  <si>
    <t>MOD001250</t>
  </si>
  <si>
    <t>Jardineiro - trabalho de jardinagem</t>
  </si>
  <si>
    <t>MOD001300</t>
  </si>
  <si>
    <t>Ladrilheiro - assentamento de azulejo, cerâmica e ladrilho</t>
  </si>
  <si>
    <t>MOD001350</t>
  </si>
  <si>
    <t>Marceneiro - fabricação de esquadria de madeira especial</t>
  </si>
  <si>
    <t>MOD001400</t>
  </si>
  <si>
    <t>Marmorista - assentamento de mármore e granito</t>
  </si>
  <si>
    <t>MOD001450</t>
  </si>
  <si>
    <t>Marmorista - execução de marmorite</t>
  </si>
  <si>
    <t>MOD001500</t>
  </si>
  <si>
    <t>Marroeiro - trabalho manual em pedra (marreta)</t>
  </si>
  <si>
    <t>MOD001550</t>
  </si>
  <si>
    <t>Marteleteiro de Praça</t>
  </si>
  <si>
    <t>MOD001600</t>
  </si>
  <si>
    <t>Mecânico - reparo de caminhão, trator, etc.</t>
  </si>
  <si>
    <t>MOD001650</t>
  </si>
  <si>
    <t>Mecânico de hidráulica</t>
  </si>
  <si>
    <t>MOD001700</t>
  </si>
  <si>
    <t>Mecânico de refrigeração</t>
  </si>
  <si>
    <t>MOD001750</t>
  </si>
  <si>
    <t>Meio oficial de instalação e manutenção de equipamentos (Caldeira, Gerador, Subestação, Elevador e Central Self), com Insalubridade grau médio (20%)</t>
  </si>
  <si>
    <t>MOD001800</t>
  </si>
  <si>
    <t>Montador A - montagem de estruturas metálicas</t>
  </si>
  <si>
    <t>MOD001850</t>
  </si>
  <si>
    <t>Montador B - montagem de estruturas metálicas de menor categoria</t>
  </si>
  <si>
    <t>MOD001900</t>
  </si>
  <si>
    <t>Museólogo Restaurador para 40 horas semanais</t>
  </si>
  <si>
    <t>MOD001950</t>
  </si>
  <si>
    <t>Operador de equipamentos de instalação e manutenção de equipamentos (Caldeira, Gerador, Subestação, Elevador e Central Self), com Insalubridade grau médio (20%)</t>
  </si>
  <si>
    <t>MOD002000</t>
  </si>
  <si>
    <t>Operador de Máquinas - trator, escavadeira, etc.</t>
  </si>
  <si>
    <t>MOD002050</t>
  </si>
  <si>
    <t>Operador de Máquinas Auxiliares - Compressor de Ar, Rolo Compactador Leve, etc.</t>
  </si>
  <si>
    <t>MOD002100</t>
  </si>
  <si>
    <t>MOD002150</t>
  </si>
  <si>
    <t>Pedreiro - assentamento de tijolo, bloco de concreto, alvenaria de pedra, serviços de lançamento de concreto</t>
  </si>
  <si>
    <t>MOD002200</t>
  </si>
  <si>
    <t>Pintor - serviço completo de pintura, desde o emassamento até as demãos de acabamento</t>
  </si>
  <si>
    <t>MOD002250</t>
  </si>
  <si>
    <t>Pintor de Letras</t>
  </si>
  <si>
    <t>MOD002300</t>
  </si>
  <si>
    <t>Pofissional de instalação e manutenção de equipamentos (Caldeira, Gerador, Subestação, Redes, Elevador e Central Self), com Periculosidade (30%)</t>
  </si>
  <si>
    <t>MOD002350</t>
  </si>
  <si>
    <t>Rastilheiro</t>
  </si>
  <si>
    <t>MOD002400</t>
  </si>
  <si>
    <t>Serralheiro - oficial de oficina de esquadria de alumínio e ferro</t>
  </si>
  <si>
    <t>MOD002450</t>
  </si>
  <si>
    <t>Servente</t>
  </si>
  <si>
    <t>MOD002500</t>
  </si>
  <si>
    <t>Soldador - solda elétrica ou de outros tipos simples em obras civis, corte com maçarico</t>
  </si>
  <si>
    <t>MOD002550</t>
  </si>
  <si>
    <t>Sondador A - especialista da mais alta qualidade</t>
  </si>
  <si>
    <t>MOD002600</t>
  </si>
  <si>
    <t>Sondador B - especialista de menor categoria que o Sondador A</t>
  </si>
  <si>
    <t>MOD002650</t>
  </si>
  <si>
    <t>Sondador C - auxiliar das operações de sondagem ou injeções</t>
  </si>
  <si>
    <t>MOD002700</t>
  </si>
  <si>
    <t>Taqueiro - assentamento de taco de madeira</t>
  </si>
  <si>
    <t>MOD002750</t>
  </si>
  <si>
    <t>Torneiro Mecânico Horizontal</t>
  </si>
  <si>
    <t>MOD002800</t>
  </si>
  <si>
    <t>Mão de Obra Indireta</t>
  </si>
  <si>
    <t>MOI000050</t>
  </si>
  <si>
    <t>Ajudante</t>
  </si>
  <si>
    <t>MOI000100</t>
  </si>
  <si>
    <t>MOI000150</t>
  </si>
  <si>
    <t>Apontador - controle de material e pessoal</t>
  </si>
  <si>
    <t>MOI000200</t>
  </si>
  <si>
    <t>Arquiteto de Serviços Técnicos de Consultoria de Engenharia e Arquitetura com muita boa qualificação técnica, sendo: Arquiteto de Serviços Técnicos de Consultoria de Engenharia e Arquitetura com muita boa qualificação técnica, sendo: Júnior</t>
  </si>
  <si>
    <t>MOI000250</t>
  </si>
  <si>
    <t>Arquiteto de Serviços Técnicos de Consultoria de Engenharia e Arquitetura com muita boa qualificação técnica, sendo: Arquiteto de Serviços Técnicos de Consultoria de Engenharia e Arquitetura com muita boa qualificação técnica, sendo: Pleno</t>
  </si>
  <si>
    <t>MOI000300</t>
  </si>
  <si>
    <t>Arquiteto de Serviços Técnicos de Consultoria de Engenharia e Arquitetura com muita boa qualificação técnica, sendo: Arquiteto de Serviços Técnicos de Consultoria de Engenharia e Arquitetura com muita boa qualificação técnica, sendo: Sênior</t>
  </si>
  <si>
    <t>MOI000350</t>
  </si>
  <si>
    <t>Arquivista Técnico de Serviços Técnicos de Consultoria de Engenharia e Arquitetura</t>
  </si>
  <si>
    <t>MOI000400</t>
  </si>
  <si>
    <t>Auxiliar de almoxarife</t>
  </si>
  <si>
    <t>MOI000450</t>
  </si>
  <si>
    <t>Auxiliar de cálculo topográfico</t>
  </si>
  <si>
    <t>MOI000480</t>
  </si>
  <si>
    <t>Auxiliar de enfermagem</t>
  </si>
  <si>
    <t>MOI000500</t>
  </si>
  <si>
    <t>Auxiliar de escritório</t>
  </si>
  <si>
    <t>MOI000550</t>
  </si>
  <si>
    <t>Auxiliar de Laboratorista de Serviços Técnicos de Consultoria de Engenharia e Arquitetura</t>
  </si>
  <si>
    <t>MOI000600</t>
  </si>
  <si>
    <t>Auxiliar de topografia - serviços de campo</t>
  </si>
  <si>
    <t>MOI000650</t>
  </si>
  <si>
    <t>Auxiliar de Topografia de Serviços Técnicos de Consultoria de Engenharia e Arquitetura</t>
  </si>
  <si>
    <t>MOI000700</t>
  </si>
  <si>
    <t>Auxiliar Técnico</t>
  </si>
  <si>
    <t>MOI000750</t>
  </si>
  <si>
    <t>Auxiliar Técnico de Serviços Técnicos de Consultoria de Engenharia e Arquitetura</t>
  </si>
  <si>
    <t>MOI000800</t>
  </si>
  <si>
    <t>Biólogo Pleno de Serviços Técnicos de Consultoria de Engenharia e Arquitetura com muita boa qualificação técnica</t>
  </si>
  <si>
    <t>MOI000810</t>
  </si>
  <si>
    <t>Biólogo na área de Meio Ambiente</t>
  </si>
  <si>
    <t>MOI000850</t>
  </si>
  <si>
    <t>Cadista</t>
  </si>
  <si>
    <t>MOI000900</t>
  </si>
  <si>
    <t>Chefe de escritório</t>
  </si>
  <si>
    <t>MOI000950</t>
  </si>
  <si>
    <t>Consultor de Serviços Técnicos de Consultoria de Engenharia e Arquitetura com muita boa qualificação técnica</t>
  </si>
  <si>
    <t>MOI001000</t>
  </si>
  <si>
    <t>Coordenador de Serviços Técnicos de Consultoria de Engenharia e Arquitetura com muita boa qualificação técnica</t>
  </si>
  <si>
    <t>MOI001050</t>
  </si>
  <si>
    <t>Desenhista de Serviços Técnicos de Consultoria de Engenharia e Arquitetura, sendo: Desenhista de Serviços Técnicos de Consultoria de Engenharia e Arquitetura, sendo: Júnior</t>
  </si>
  <si>
    <t>MOI001100</t>
  </si>
  <si>
    <t>Desenhista pleno</t>
  </si>
  <si>
    <t>MOI001150</t>
  </si>
  <si>
    <t>Desenhista de Serviços Técnicos de Consultoria de Engenharia e Arquitetura, sendo: Desenhista de Serviços Técnicos de Consultoria de Engenharia e Arquitetura, sendo: Pleno</t>
  </si>
  <si>
    <t>MOI001200</t>
  </si>
  <si>
    <t>Desenhista de Serviços Técnicos de Consultoria de Engenharia e Arquitetura, sendo: Desenhista de Serviços Técnicos de Consultoria de Engenharia e Arquitetura, sendo: Sênior</t>
  </si>
  <si>
    <t>MOI001250</t>
  </si>
  <si>
    <t>Digitador pleno</t>
  </si>
  <si>
    <t>MOI001300</t>
  </si>
  <si>
    <t>Encarregado de instalação e manutenção de equipamentos (Caldeira, Gerador, Subestação, Elevador e Central Self), com Insalubridade grau médio (20%)</t>
  </si>
  <si>
    <t>MOI001350</t>
  </si>
  <si>
    <t>Encarregado de Manutenção Mecânica</t>
  </si>
  <si>
    <t>MOI001400</t>
  </si>
  <si>
    <t>Encarregado de Montagem</t>
  </si>
  <si>
    <t>MOI001450</t>
  </si>
  <si>
    <t>Encarregado de Serviços Técnicos de Consultoria de Engenharia e Arquitetura</t>
  </si>
  <si>
    <t>MOI001500</t>
  </si>
  <si>
    <t>Encarregado de turma</t>
  </si>
  <si>
    <t>MOI001530</t>
  </si>
  <si>
    <t>Enfermeiro</t>
  </si>
  <si>
    <t>MOI001550</t>
  </si>
  <si>
    <t>Engenheiro de Serviços Técnicos de Consultoria de Engenharia e Arquitetura com muita boa qualificação técnica, sendo: Engenheiro de Serviços Técnicos de Consultoria de Engenharia e Arquitetura com muita boa qualificação técnica, sendo: Júnior</t>
  </si>
  <si>
    <t>MOI001600</t>
  </si>
  <si>
    <t>Engenheiro, Arquiteto ou Geólogo Júnior - com função de fiscalização e direção de canteiro de obras</t>
  </si>
  <si>
    <t>MOI001650</t>
  </si>
  <si>
    <t>Engenheiro, Arquiteto ou Geólogo Sênior</t>
  </si>
  <si>
    <t>MOI001700</t>
  </si>
  <si>
    <t>Engenheiro de Serviços Técnicos de Consultoria de Engenharia e Arquitetura com muita boa qualificação técnica, sendo: Engenheiro de Serviços Técnicos de Consultoria de Engenharia e Arquitetura com muita boa qualificação técnica, sendo: Pleno</t>
  </si>
  <si>
    <t>MOI001750</t>
  </si>
  <si>
    <t>Engenheiro de Serviços Técnicos de Consultoria de Engenharia e Arquitetura com muita boa qualificação técnica, sendo: Engenheiro de Serviços Técnicos de Consultoria de Engenharia e Arquitetura com muita boa qualificação técnica, sendo: Sênior</t>
  </si>
  <si>
    <t>MOI001800</t>
  </si>
  <si>
    <t>Engenheiro ou Arquiteto Pleno - com função de supervisão de obras</t>
  </si>
  <si>
    <t>MOI001850</t>
  </si>
  <si>
    <t>Engenheiro mecânico de instalação e manutenção de equipamentos (Caldeira, Gerador, Subestação, Elevador e Central Self), com Insalubridade</t>
  </si>
  <si>
    <t>MOI001880</t>
  </si>
  <si>
    <t>Engenheiro de segurança do trabalho</t>
  </si>
  <si>
    <t>MOI001900</t>
  </si>
  <si>
    <t>Escriturário</t>
  </si>
  <si>
    <t>MOI001950</t>
  </si>
  <si>
    <t>Estagiário</t>
  </si>
  <si>
    <t>MOI002000</t>
  </si>
  <si>
    <t>Geólogo Júnior</t>
  </si>
  <si>
    <t>MOI002050</t>
  </si>
  <si>
    <t>Geólogo de Serviços Técnicos de Consultoria de Engenharia e Arquitetura com muita boa qualificação técnica, sendo: Geólogo de Serviços Técnicos de Consultoria de Engenharia e Arquitetura com muita boa qualificação técnica, sendo: Júnior</t>
  </si>
  <si>
    <t>MOI002100</t>
  </si>
  <si>
    <t>Geólogo de Serviços Técnicos de Consultoria de Engenharia e Arquitetura com muita boa qualificação técnica, sendo: Geólogo de Serviços Técnicos de Consultoria de Engenharia e Arquitetura com muita boa qualificação técnica, sendo: Pleno</t>
  </si>
  <si>
    <t>MOI002150</t>
  </si>
  <si>
    <t>Geólogo de Serviços Técnicos de Consultoria de Engenharia e Arquitetura com muita boa qualificação técnica, sendo: Geólogo de Serviços Técnicos de Consultoria de Engenharia e Arquitetura com muita boa qualificação técnica, sendo: Sênior</t>
  </si>
  <si>
    <t>MOI002200</t>
  </si>
  <si>
    <t>Laboratorista de Serviços Técnicos de Consultoria de Engenharia e Arquitetura</t>
  </si>
  <si>
    <t>MOI002250</t>
  </si>
  <si>
    <t>Laboratorista de Solos A</t>
  </si>
  <si>
    <t>MOI002300</t>
  </si>
  <si>
    <t>Laboratorista de Solos B</t>
  </si>
  <si>
    <t>MOI002330</t>
  </si>
  <si>
    <t>Médico do trabalho</t>
  </si>
  <si>
    <t>MOI002350</t>
  </si>
  <si>
    <t>Mestre de Obras A - encarregado geral, com mais de 5 anos de experiência</t>
  </si>
  <si>
    <t>MOI002400</t>
  </si>
  <si>
    <t>Mestre de Obras B - encarregado geral, com menos de 5 anos de experência</t>
  </si>
  <si>
    <t>MOI002450</t>
  </si>
  <si>
    <t>Motorista de Caminhão e Carreta</t>
  </si>
  <si>
    <t>MOI002500</t>
  </si>
  <si>
    <t>MOI002550</t>
  </si>
  <si>
    <t>Motorista operador de reboque e munck</t>
  </si>
  <si>
    <t>MOI002600</t>
  </si>
  <si>
    <t>MOI002650</t>
  </si>
  <si>
    <t>Nivelador de Serviços Técnicos de Consultoria de Engenharia e Arquitetura</t>
  </si>
  <si>
    <t>MOI002700</t>
  </si>
  <si>
    <t>Operador de computador/Técnico de Informática</t>
  </si>
  <si>
    <t>MOI002750</t>
  </si>
  <si>
    <t>Programador de computador pleno</t>
  </si>
  <si>
    <t>MOI002800</t>
  </si>
  <si>
    <t>Projetista de Serviços Técnicos de Consultoria de Engenharia e Arquitetura, sendo: Projetista de Serviços Técnicos de Consultoria de Engenharia e Arquitetura, sendo: Júnior</t>
  </si>
  <si>
    <t>MOI002850</t>
  </si>
  <si>
    <t>Projetista de Serviços Técnicos de Consultoria de Engenharia e Arquitetura, sendo: Projetista de Serviços Técnicos de Consultoria de Engenharia e Arquitetura, sendo: Pleno</t>
  </si>
  <si>
    <t>MOI002900</t>
  </si>
  <si>
    <t>Projetista de Serviços Técnicos de Consultoria de Engenharia e Arquitetura, sendo: Projetista de Serviços Técnicos de Consultoria de Engenharia e Arquitetura, sendo: Sênior</t>
  </si>
  <si>
    <t>MOI002950</t>
  </si>
  <si>
    <t>Secretária</t>
  </si>
  <si>
    <t>MOI003000</t>
  </si>
  <si>
    <t>Secretária de Serviços Técnicos de Consultoria de Engenharia e Arquitetura, sendo: Secretária de Serviços Técnicos de Consultoria de Engenharia e Arquitetura, sendo: Executiva</t>
  </si>
  <si>
    <t>MOI003050</t>
  </si>
  <si>
    <t>Secretária de Serviços Técnicos de Consultoria de Engenharia e Arquitetura, sendo: Secretária de Serviços Técnicos de Consultoria de Engenharia e Arquitetura, sendo: Júnior</t>
  </si>
  <si>
    <t>MOI003100</t>
  </si>
  <si>
    <t>Supervisor de Tráfego</t>
  </si>
  <si>
    <t>MOI003130</t>
  </si>
  <si>
    <t>Técnico de segurança do trabalho</t>
  </si>
  <si>
    <t>MOI003150</t>
  </si>
  <si>
    <t>Técnico de Sondagem - chefes de turma de sondagem ou injeções</t>
  </si>
  <si>
    <t>MOI003200</t>
  </si>
  <si>
    <t>Técnico em Eletrônica ou Eletrotécnica</t>
  </si>
  <si>
    <t>MOI003250</t>
  </si>
  <si>
    <t>Tecnólogo de Serviços Técnicos de Consultoria de Engenharia e Arquitetura, sendo: Tecnólogo de Serviços Técnicos de Consultoria de Engenharia e Arquitetura, sendo: Júnior</t>
  </si>
  <si>
    <t>MOI003300</t>
  </si>
  <si>
    <t>Tecnólogo de Serviços Técnicos de Consultoria de Engenharia e Arquitetura, sendo: Tecnólogo de Serviços Técnicos de Consultoria de Engenharia e Arquitetura, sendo: Sênior</t>
  </si>
  <si>
    <t>MOI003350</t>
  </si>
  <si>
    <t>Topógrafo A - serviços de campo e escritório, com responsabilidade de dirigí-los</t>
  </si>
  <si>
    <t>MOI003400</t>
  </si>
  <si>
    <t>Topógrafo B - serviços de campo</t>
  </si>
  <si>
    <t>MOI003450</t>
  </si>
  <si>
    <t>Topógrafo de Serviços Técnicos de Consultoria de Engenharia e Arquitetura</t>
  </si>
  <si>
    <t>MOI003600</t>
  </si>
  <si>
    <t>Vigia</t>
  </si>
  <si>
    <t>Eventuais</t>
  </si>
  <si>
    <t>EVE000050</t>
  </si>
  <si>
    <t>3% incidente sobre mão de obra direta com Encargos Sociais para cobrir despesas relativa a equipamentos de proteção individual, uniformes e ferramentas</t>
  </si>
  <si>
    <t>EVE000100</t>
  </si>
  <si>
    <t>5% incidente sobre mão de obra de operação com Encargos Sociais para cobrir despesas de EPI e de operação de tráfego</t>
  </si>
  <si>
    <t>EVE000150</t>
  </si>
  <si>
    <t>Despesas diversas para cobrir despesas de escritório (materiais, instrumentos, equipamentos, software, hardware, plotagem, etc) -  equivalente em hora de Engenheiro Júnior ao elementar MOI001550</t>
  </si>
  <si>
    <t>EVE000190</t>
  </si>
  <si>
    <t>Montagem / Desmontagem de elevador de obra - equivalente em hora de Ajudante ao elementar MOI000050</t>
  </si>
  <si>
    <t>EVE000200</t>
  </si>
  <si>
    <t>Perda em areia grossa - 3% - equivalente ao elementar MAT006100</t>
  </si>
  <si>
    <t>EVE000250</t>
  </si>
  <si>
    <t>Perda em areia grossa - 5% - equivalente ao elementar MAT006100</t>
  </si>
  <si>
    <t>EVE000300</t>
  </si>
  <si>
    <t>Perda em brita 0 - 3% - equivalente ao elementar MAT018450</t>
  </si>
  <si>
    <t>EVE000350</t>
  </si>
  <si>
    <t>Perda em brita 0 - 5% - equivalente ao elementar MAT018450</t>
  </si>
  <si>
    <t>EVE000400</t>
  </si>
  <si>
    <t>Perda em brita 1 - 3% - equivalente ao elementar MAT018500</t>
  </si>
  <si>
    <t>EVE000450</t>
  </si>
  <si>
    <t>Perda em brita 1 - 5% - equivalente ao elementar MAT018500</t>
  </si>
  <si>
    <t>EVE000500</t>
  </si>
  <si>
    <t>Perda em brita 2 - 3% - equivalente ao elementar MAT018550</t>
  </si>
  <si>
    <t>EVE000550</t>
  </si>
  <si>
    <t>Perda em brita 2 - 5% - equivalente ao elementar MAT018550</t>
  </si>
  <si>
    <t>EVE000600</t>
  </si>
  <si>
    <t>Perda em cal hidratada - 5% - equivalente ao elementar MAT026700</t>
  </si>
  <si>
    <t>EVE000650</t>
  </si>
  <si>
    <t>Perda em cimento branco - 5% - equivalente ao elementar MAT033600</t>
  </si>
  <si>
    <t>EVE000700</t>
  </si>
  <si>
    <t>Perda em cimento CP-32 - 5% - equivalente ao elementar MAT033700</t>
  </si>
  <si>
    <t>EVE000750</t>
  </si>
  <si>
    <t>Perda em Gesso estuque - 5% - equivalente ao elementar MAT064000</t>
  </si>
  <si>
    <t>EVE000800</t>
  </si>
  <si>
    <t>Perda em perfil de aço carbono tipo "H", de 6"x6" - 5% - equivalente ao elementar MAT095450</t>
  </si>
  <si>
    <t>EVE000850</t>
  </si>
  <si>
    <t>Perda em perfil de aço tipo Trilho TR-37 ou similar, usado - 5% - equivalente ao elementar MAT141550</t>
  </si>
  <si>
    <t>EVE000900</t>
  </si>
  <si>
    <t>Perda em pó-de-pedra - 3% - equivalente ao elementar MAT105050</t>
  </si>
  <si>
    <t>EVE000950</t>
  </si>
  <si>
    <t>Perda em saibro - 5% - equivalente ao elementar MAT123450</t>
  </si>
  <si>
    <t>EVE001000</t>
  </si>
  <si>
    <t>Perda em terra preta para emboço - 5% - equivalente ao elementar MAT135650</t>
  </si>
  <si>
    <t>EVE001050</t>
  </si>
  <si>
    <t>Perda em tirante - 10% (sobre o aço CA-50, 25mm) - equivalente ao elementar MAT000950</t>
  </si>
  <si>
    <t>EVE001100</t>
  </si>
  <si>
    <t>Perda em tirante - 10% (sobre o aço CA-50, 32mm) - equivalente ao elementar MAT001000</t>
  </si>
  <si>
    <t>Reutilização de Serviços</t>
  </si>
  <si>
    <t>RSE000050</t>
  </si>
  <si>
    <t>Aço CA-25 para armadura de concreto, redonda, sem saliência ou mossa, coeficiente de conformação mínima (aderência) igual a 1, diâmetro de 6,3 à 8mm. Fornecimento, incluindo 10% de perdas e arame 18.</t>
  </si>
  <si>
    <t>RSE000100</t>
  </si>
  <si>
    <t>RSE000150</t>
  </si>
  <si>
    <t>Aço CA-25 para armadura de concreto, redonda, sem saliência ou mossa, coeficiente de conformação mínima (aderência) igual a 1, diâmetro igual a 5mm. Fornecimento, incluindo 10% de perdas e arame 18.</t>
  </si>
  <si>
    <t>RSE000200</t>
  </si>
  <si>
    <t>RSE000250</t>
  </si>
  <si>
    <t>Aço CA-25 para armadura de concreto, redonda, sem saliência ou mossa, coeficiente de conformação mínima (aderência) igual a 1, diâmetro maior ou igual a 10mm. Fornecimento, incluindo 10% de perdas e arame 18.</t>
  </si>
  <si>
    <t>RSE000300</t>
  </si>
  <si>
    <t>Aço CA-50 para armadura de concreto, com saliência ou mossa, coeficiente de conformação superficial mínimo (aderência) igual a 1,5, diâmetro de 6,3mm. Fornecimento, incluindo 10% de perdas e arame 18.</t>
  </si>
  <si>
    <t>RSE000350</t>
  </si>
  <si>
    <t>RSE000400</t>
  </si>
  <si>
    <t>RSE000450</t>
  </si>
  <si>
    <t>RSE000480</t>
  </si>
  <si>
    <t>Aço CA-50 para armadura de concreto, com saliência ou mossa, coeficiente de conformação superficial mínimo (aderência) igual a 1,5, diâmetro de 8mm. Fornecimento, incluimdo 10% de perdas e arame 18.</t>
  </si>
  <si>
    <t>RSE000500</t>
  </si>
  <si>
    <t>Aço CA-50 para armadura de concreto, com saliência ou mossa, coeficiente de conformação superficial mínimo (aderência) igual a 1,5, diâmetro de 10mm. Fornecimento, incluindo 10% de perdas e arame 18.</t>
  </si>
  <si>
    <t>RSE000550</t>
  </si>
  <si>
    <t>Aço CA-50 para armadura de concreto, com saliência ou mossa, coeficiente de conformação superficial mínimo (aderência) igual a 1,5, diâmetro de 12,5mm. Fornecimento, incluindo 10% de perdas e arame 18.</t>
  </si>
  <si>
    <t>RSE000570</t>
  </si>
  <si>
    <t>Aço CA-50 para armadura de concreto, com saliência ou mossa, coeficiente de conformação superficial mínimo (aderência) igual a 1,5, diâmetro de 16mm. Fornecimento, incluindo 10% de perdas e arame 18.</t>
  </si>
  <si>
    <t>RSE000600</t>
  </si>
  <si>
    <t>Aço CA-50 para armadura de concreto, com saliência ou mossa, coeficiente de conformação superficial mínimo (aderência) igual a 1,5, diâmetro de 20mm. Fornecimento, incluindo 10% de perdas e arame 18.</t>
  </si>
  <si>
    <t>RSE000650</t>
  </si>
  <si>
    <t>RSE000700</t>
  </si>
  <si>
    <t>Aço CA-60 para armadura de concreto, redondo, sem saliência ou mossa, coeficiente de conformação superficial mínimo (aderência) igual a 1,5, diâmetro de 5mm. Fornecimento, incluindo 10% de perdas e arame 18.</t>
  </si>
  <si>
    <t>RSE000710</t>
  </si>
  <si>
    <t>Aço CA-60 para armadura de concreto, redondo, sem saliência ou mossa, coeficiente de conformação superficial mínimo (aderência) igual a 1,5, diâmetro de 6mm. Fornecimento, incluindo 10% de perdas e arame 18.</t>
  </si>
  <si>
    <t>RSE000720</t>
  </si>
  <si>
    <t>Aço CA-60 para armadura de concreto, redondo, sem saliência ou mossa, coeficiente de conformação superficial mínimo (aderência) igual a 1,5, diâmetro de 8mm. Fornecimento, incluindo 10% de perdas e arame 18.</t>
  </si>
  <si>
    <t>RSE000750</t>
  </si>
  <si>
    <t>RSE000901</t>
  </si>
  <si>
    <t>Adubação diferenciada em espécies vegetais de qualquer natureza</t>
  </si>
  <si>
    <t>RSE001050</t>
  </si>
  <si>
    <t>RSE001100</t>
  </si>
  <si>
    <t>RSE001150</t>
  </si>
  <si>
    <t>RSE001200</t>
  </si>
  <si>
    <t>RSE001250</t>
  </si>
  <si>
    <t>RSE001300</t>
  </si>
  <si>
    <t>RSE001350</t>
  </si>
  <si>
    <t>RSE001400</t>
  </si>
  <si>
    <t>Argamassa de cimento branco, cal e pó-de-mármore, no traço 1:1:3</t>
  </si>
  <si>
    <t>RSE001450</t>
  </si>
  <si>
    <t>Argamassa de cimento e areia, no traço 1:1,5</t>
  </si>
  <si>
    <t>RSE001500</t>
  </si>
  <si>
    <t>Argamassa de cimento e areia, no traço 1:3</t>
  </si>
  <si>
    <t>RSE001550</t>
  </si>
  <si>
    <t>RSE001600</t>
  </si>
  <si>
    <t>Argamassa de cimento e areia, no traço 1:4</t>
  </si>
  <si>
    <t>RSE001650</t>
  </si>
  <si>
    <t>Argamassa de cimento e areia, no traço 1:5</t>
  </si>
  <si>
    <t>RSE001700</t>
  </si>
  <si>
    <t>Argamassa de cimento e areia, no traço 1:6</t>
  </si>
  <si>
    <t>RSE001750</t>
  </si>
  <si>
    <t>Argamassa de cimento e areia, no traço 1:8</t>
  </si>
  <si>
    <t>RSE001800</t>
  </si>
  <si>
    <t>RSE001850</t>
  </si>
  <si>
    <t>Argamassa de cimento e saibro, no traço 1:4</t>
  </si>
  <si>
    <t>RSE001900</t>
  </si>
  <si>
    <t>Argamassa de cimento e saibro, no traço 1:6</t>
  </si>
  <si>
    <t>RSE001950</t>
  </si>
  <si>
    <t>Argamassa de cimento e saibro, no traço 1:8</t>
  </si>
  <si>
    <t>RSE002000</t>
  </si>
  <si>
    <t>Argamassa de cimento, saibro e areia, no traço 1:2:2</t>
  </si>
  <si>
    <t>RSE002050</t>
  </si>
  <si>
    <t>Argamassa de cimento, saibro e areia, no traço 1:2:3</t>
  </si>
  <si>
    <t>RSE002100</t>
  </si>
  <si>
    <t>Argamassa de cimento, saibro e areia, no traço 1:3:3</t>
  </si>
  <si>
    <t>RSE002150</t>
  </si>
  <si>
    <t>RSE002200</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</si>
  <si>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</si>
  <si>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RSE002225</t>
  </si>
  <si>
    <t>RSE002250</t>
  </si>
  <si>
    <t>RSE002300</t>
  </si>
  <si>
    <t>RSE002350</t>
  </si>
  <si>
    <t>RSE002400</t>
  </si>
  <si>
    <t>RSE002450</t>
  </si>
  <si>
    <t>RSE002500</t>
  </si>
  <si>
    <t>RSE002550</t>
  </si>
  <si>
    <t>RSE002600</t>
  </si>
  <si>
    <t>Compactação de aterro em camadas de 20cm, com maço</t>
  </si>
  <si>
    <t>RSE002650</t>
  </si>
  <si>
    <t>RSE002700</t>
  </si>
  <si>
    <t>Composição básica de laboratório</t>
  </si>
  <si>
    <t>RSE002750</t>
  </si>
  <si>
    <t>RSE002800</t>
  </si>
  <si>
    <t>Materiais para confecção de concreto estrutural dosado para uma resistência característica à compressão (fck) mínimo de 10MPa, inclusive perdas. Fornecimento.</t>
  </si>
  <si>
    <t>RSE002850</t>
  </si>
  <si>
    <t>Materiais para confecção de concreto estrutural dosado para uma resistência característica à compressão (fck) mínimo de 11MPa, inclusive perdas. Fornecimento.</t>
  </si>
  <si>
    <t>RSE002900</t>
  </si>
  <si>
    <t>Materiais para confecção de concreto estrutural dosado para uma resistência característica à compressão (fck) mínimo de 13,5MPa, inclusive perdas. Fornecimento.</t>
  </si>
  <si>
    <t>RSE002950</t>
  </si>
  <si>
    <t>Materiais para confecção de concreto estrutural dosado para uma resistência característica à compressão (fck) mínimo de 15MPa, inclusive perdas. Fornecimento.</t>
  </si>
  <si>
    <t>RSE003000</t>
  </si>
  <si>
    <t>Materiais para confecção de concreto estrutural dosado para uma resistência característica à compressão (fck) mínimo de 18MPa, inclusive perdas. Fornecimento.</t>
  </si>
  <si>
    <t>RSE003050</t>
  </si>
  <si>
    <t>Materiais para confecção de concreto estrutural dosado para uma resistência característica à compressão (fck) mínimo de 22,5MPa, inclusive perdas. Fornecimento.</t>
  </si>
  <si>
    <t>RSE003100</t>
  </si>
  <si>
    <t>Materiais para confecção de concreto estrutural dosado para uma resistência característica à compressão (fck) mínimo de 25MPa, inclusive perdas. Fornecimento.</t>
  </si>
  <si>
    <t>RSE003150</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</si>
  <si>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</si>
  <si>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RSE003200</t>
  </si>
  <si>
    <t>RSE003250</t>
  </si>
  <si>
    <t>RSE003270</t>
  </si>
  <si>
    <t>RSE003300</t>
  </si>
  <si>
    <t>RSE003350</t>
  </si>
  <si>
    <t>RSE003400</t>
  </si>
  <si>
    <t>RSE003450</t>
  </si>
  <si>
    <t>Materiais para confecção de concreto estrutural dosado para uma resistência característica à compressão (fck) mínimo de 20MPa, inclusive perdas. Fornecimento.</t>
  </si>
  <si>
    <t>RSE003500</t>
  </si>
  <si>
    <t>RSE003510</t>
  </si>
  <si>
    <t>RSE003515</t>
  </si>
  <si>
    <t>RSE003520</t>
  </si>
  <si>
    <t>RSE003550</t>
  </si>
  <si>
    <t>RSE003600</t>
  </si>
  <si>
    <t>RSE003650</t>
  </si>
  <si>
    <t>RSE003700</t>
  </si>
  <si>
    <t>RSE003750</t>
  </si>
  <si>
    <t>RSE003800</t>
  </si>
  <si>
    <t>RSE003850</t>
  </si>
  <si>
    <t>RSE003860</t>
  </si>
  <si>
    <t>RSE003900</t>
  </si>
  <si>
    <t>RSE003950</t>
  </si>
  <si>
    <t>RSE004000</t>
  </si>
  <si>
    <t>RSE004050</t>
  </si>
  <si>
    <t>RSE004060</t>
  </si>
  <si>
    <t>RSE004100</t>
  </si>
  <si>
    <t>RSE004150</t>
  </si>
  <si>
    <t>RSE004200</t>
  </si>
  <si>
    <t>RSE004250</t>
  </si>
  <si>
    <t>RSE004300</t>
  </si>
  <si>
    <t>RSE004350</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</si>
  <si>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</si>
  <si>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RSE004400</t>
  </si>
  <si>
    <t>RSE004450</t>
  </si>
  <si>
    <t>RSE004500</t>
  </si>
  <si>
    <t>RSE004550</t>
  </si>
  <si>
    <t>RSE004600</t>
  </si>
  <si>
    <t>Escavação manual de vala em material de 1ª categoria (areia, argila ou piçarra), até 1,50m, exclusive escoramento e esgotamento.</t>
  </si>
  <si>
    <t>RSE004650</t>
  </si>
  <si>
    <t>RSE004700</t>
  </si>
  <si>
    <t>RSE004750</t>
  </si>
  <si>
    <t>RSE004800</t>
  </si>
  <si>
    <t>Escavação mecânica, em material de 1ª categoria (areia, argila ou piçarra), utilizando Retro-Escavadeira.</t>
  </si>
  <si>
    <t>RSE004840</t>
  </si>
  <si>
    <t>RSE004850</t>
  </si>
  <si>
    <t>RSE004900</t>
  </si>
  <si>
    <t>RSE004950</t>
  </si>
  <si>
    <t>RSE005000</t>
  </si>
  <si>
    <t>RSE005050</t>
  </si>
  <si>
    <t>RSE005100</t>
  </si>
  <si>
    <t>RSE005125</t>
  </si>
  <si>
    <t>Estrutura de fixação de quadros constituído por barra chata de ferro de (2"x3/8"). Fornecimento e instalação.</t>
  </si>
  <si>
    <t>RSE005150</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</si>
  <si>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</si>
  <si>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RSE005200</t>
  </si>
  <si>
    <t>RSE005250</t>
  </si>
  <si>
    <t>RSE005300</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</si>
  <si>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</si>
  <si>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RSE005350</t>
  </si>
  <si>
    <t>RSE005370</t>
  </si>
  <si>
    <t>Formas de madeira, para galerias retangulares de concreto armado, servindo a madeira 3 vezes, inclusive escoramento, fornecimento dos materiais e desmoldagem.</t>
  </si>
  <si>
    <t>RSE005400</t>
  </si>
  <si>
    <t>RSE005420</t>
  </si>
  <si>
    <t>RSE005450</t>
  </si>
  <si>
    <t>RSE005500</t>
  </si>
  <si>
    <t>RSE005550</t>
  </si>
  <si>
    <t>RSE005600</t>
  </si>
  <si>
    <t>RSE005650</t>
  </si>
  <si>
    <t>RSE005700</t>
  </si>
  <si>
    <t>RSE005710</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</si>
  <si>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</si>
  <si>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RSE005726</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</si>
  <si>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</si>
  <si>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RSE005727</t>
  </si>
  <si>
    <t>RSE005730</t>
  </si>
  <si>
    <t>RSE005735</t>
  </si>
  <si>
    <t>Injeção de resina Epóxica em fissuras de concreto estrutural, inclusive preparo do local, perfuração, vedação e fornecimento dos materiais a injetar. Custo por metro linear de fissura.</t>
  </si>
  <si>
    <t>RSE005750</t>
  </si>
  <si>
    <t>Lavatório com 2 torneiras, inclusive tubo de PVC rígido e conexões, exclusive o lavatório e os metais. Instalação e assentamento.</t>
  </si>
  <si>
    <t>RSE005800</t>
  </si>
  <si>
    <t>RSE005805</t>
  </si>
  <si>
    <t>RSE005810</t>
  </si>
  <si>
    <t>Irrigação de árvore e/ou palmeira com Caminhão Pipa, inclusive fornecimento da água</t>
  </si>
  <si>
    <t>RSE005850</t>
  </si>
  <si>
    <t>RSE005900</t>
  </si>
  <si>
    <t>RSE005950</t>
  </si>
  <si>
    <t>RSE006000</t>
  </si>
  <si>
    <t>RSE006050</t>
  </si>
  <si>
    <t>RSE006100</t>
  </si>
  <si>
    <t>RSE006150</t>
  </si>
  <si>
    <t>RSE006170</t>
  </si>
  <si>
    <t>Lixamento de concreto aparente com lixadeira elétrica</t>
  </si>
  <si>
    <t>RSE006180</t>
  </si>
  <si>
    <t>RSE006190</t>
  </si>
  <si>
    <t>Lona de polietileno (lona terreiro) com espessura de 0,20mm para impermeabilização de solo, medida pela área coberta. Fornecimento e colocação, inclusive com perdas e transpasse.</t>
  </si>
  <si>
    <t>RSE006200</t>
  </si>
  <si>
    <t>Manta Bidim ou similar tipo OP-30 em drenos subterrâneos, gabiões, filtros de transição, drenos profundos ou valetas. Fornecimento e colocação.</t>
  </si>
  <si>
    <t>RSE006250</t>
  </si>
  <si>
    <t>RSE006270</t>
  </si>
  <si>
    <t>RSE006300</t>
  </si>
  <si>
    <t>RSE006350</t>
  </si>
  <si>
    <t>RSE006400</t>
  </si>
  <si>
    <t>Pasta de cimento comum</t>
  </si>
  <si>
    <t>RSE006450</t>
  </si>
  <si>
    <t>RSE006460</t>
  </si>
  <si>
    <t>Pinha de ferro fundido com 35cm de altura, fixada em montante de ferro (exclusive este). Fornecimento e instalação.</t>
  </si>
  <si>
    <t>RSE006500</t>
  </si>
  <si>
    <t>RSE006550</t>
  </si>
  <si>
    <t>Pintura interna ou externa sobre madeira, com tinta a óleo brilhante auto seladora, fundo sintético fosco, inclusive lixamento e 2 demãos de acabamento</t>
  </si>
  <si>
    <t>RSE006600</t>
  </si>
  <si>
    <t>RSE006650</t>
  </si>
  <si>
    <t>Pintura asfáltica (uma demão com 200g/m2), para superfícies lisas de marquizes, banheiros e demais superfícies de pequenas dimensões. Igol 2 ou similar. Fornecimento e aplicação.</t>
  </si>
  <si>
    <t>RSE006700</t>
  </si>
  <si>
    <t>Pintura com emulsão oleosa Separol ou similar, para desmoldagem de formas</t>
  </si>
  <si>
    <t>RSE006750</t>
  </si>
  <si>
    <t>RSE006800</t>
  </si>
  <si>
    <t>RSE006850</t>
  </si>
  <si>
    <t>RSE006900</t>
  </si>
  <si>
    <t>Pintura Epóxi, com preparo em massa Epóxi</t>
  </si>
  <si>
    <t>RSE006950</t>
  </si>
  <si>
    <t>RSE007000</t>
  </si>
  <si>
    <t>Pintura interna ou externa sobre galvanizado com esmalte sintético, inclusive limpeza, desengorduramento, secagem, aplicação de 1 demão de Wash Primer ou similar e 2 demãos de acabamento</t>
  </si>
  <si>
    <t>RSE007050</t>
  </si>
  <si>
    <t>Pintura interna ou externa sobre madeira, com esmalte sintético equivalente à Duralack ou similar, inclusive lixamento, demão de verniz isolante, de tinta de fundo e 2 demãos de acabamento</t>
  </si>
  <si>
    <t>RSE007100</t>
  </si>
  <si>
    <t>RSE007140</t>
  </si>
  <si>
    <t>RSE007150</t>
  </si>
  <si>
    <t>RSE007200</t>
  </si>
  <si>
    <t>RSE007250</t>
  </si>
  <si>
    <t>RSE007300</t>
  </si>
  <si>
    <t>RSE007310</t>
  </si>
  <si>
    <t>RSE007350</t>
  </si>
  <si>
    <t>Piso de pedra portuguesa, assentado sobre mistura de cimento e saibro no traço 1:5, inclusive acerto do terreno. Fornecimento e colocação.</t>
  </si>
  <si>
    <t>RSE007400</t>
  </si>
  <si>
    <t>RSE007450</t>
  </si>
  <si>
    <t>RSE007500</t>
  </si>
  <si>
    <t>RSE007520</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</si>
  <si>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</si>
  <si>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RSE007525</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</si>
  <si>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</si>
  <si>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RSE007550</t>
  </si>
  <si>
    <t>Poste de concreto, com seção circular, com 7m de comprimento e carga nominal horizontal no topo, de 300Kg, inclusive escavação exclusive transporte. Fornecimento e assentamento.</t>
  </si>
  <si>
    <t>RSE007560</t>
  </si>
  <si>
    <t>Ponta de lança de ferro fundido com 12cm de altura, fixada em barra redonda de 1 1/4" (exclusive esta). Fornecimento e instalação.</t>
  </si>
  <si>
    <t>RSE007570</t>
  </si>
  <si>
    <t>RSE007600</t>
  </si>
  <si>
    <t>RSE007650</t>
  </si>
  <si>
    <t>RSE007700</t>
  </si>
  <si>
    <t>RSE007750</t>
  </si>
  <si>
    <t>RSE007800</t>
  </si>
  <si>
    <t>RSE007810</t>
  </si>
  <si>
    <t>RSE007820</t>
  </si>
  <si>
    <t>RSE007850</t>
  </si>
  <si>
    <t>Aterro de vala com trator carregadeira e retro-escavadeira, com material de boa qualidade, em camadas de 20cm, utilizando Vibro Compactador Portátil e operador, com intervenção de 2 serventes, exclusive o fornecimento do material.</t>
  </si>
  <si>
    <t>RSE007900</t>
  </si>
  <si>
    <t>Reaterro de vala, com pó-de-pedra, compactado manualmente, inclusive fornecimento do material</t>
  </si>
  <si>
    <t>RSE007950</t>
  </si>
  <si>
    <t>RSE008000</t>
  </si>
  <si>
    <t>RSE008050</t>
  </si>
  <si>
    <t>RSE008100</t>
  </si>
  <si>
    <t>RSE008200</t>
  </si>
  <si>
    <t>RSE008250</t>
  </si>
  <si>
    <t>RSE008300</t>
  </si>
  <si>
    <t>Solda de topo, descendente, em chapa de aço chanfrada a 30°, de 1/4" de espessura, utilizando conversor eletromotorizado, e admitindo um tempo produtivo de 75%. Utilizando-se Máquina de Solda a óleo diesel, multiplicar o custo do item por 1,15.</t>
  </si>
  <si>
    <t>RSE008350</t>
  </si>
  <si>
    <t>Solda de topo, descendente, em chapa de aço chanfrada a 30°, de 3/8" de espessura, utilizando conversor eletromotorizado, e admitindo um tempo produtivo de 75%. Utilizando-se Máquina de Solda a óleo diesel, multiplicar o custo do item por 1,15.</t>
  </si>
  <si>
    <t>RSE008400</t>
  </si>
  <si>
    <t>Solda de topo, descendente, em chapa de aço chanfrada a 30°, de 1/2" de espessura, utilizando conversor eletromotorizado, e admitindo um tempo produtivo de 75%. Utilizando-se Máquina de Solda a óleo diesel, multiplicar o custo do item por 1,15.</t>
  </si>
  <si>
    <t>RSE008425</t>
  </si>
  <si>
    <t>RSE008430</t>
  </si>
  <si>
    <t>RSE008435</t>
  </si>
  <si>
    <t>RSE008450</t>
  </si>
  <si>
    <t>RSE008550</t>
  </si>
  <si>
    <t>RSE008600</t>
  </si>
  <si>
    <t>Água comercial. Fornecimento, exclusive transporte.</t>
  </si>
  <si>
    <t>RSE008625</t>
  </si>
  <si>
    <t>Tela para proteção de fachada, Sampa ou similar, malha de (3x3)mm, na cor azul, larguras de 1,50m ou 2,85m, 100% polipropileno. Fornecimento e assentamento.</t>
  </si>
  <si>
    <t>RSE008650</t>
  </si>
  <si>
    <t>Primer convertedor de ferrugem em fundo de proteção, (P.C.F) ou similar. Fornecimento e aplicação com 2 demãos.</t>
  </si>
  <si>
    <t>RSE008700</t>
  </si>
  <si>
    <t>RSE008750</t>
  </si>
  <si>
    <t>RSE008800</t>
  </si>
  <si>
    <t>RSE008850</t>
  </si>
  <si>
    <t>Transporte de equipamentos pesados em carretas, exclusive a carga e descarga e o custo horário dos equipamentos transportados.</t>
  </si>
  <si>
    <t>RSE008900</t>
  </si>
  <si>
    <t>RSE008950</t>
  </si>
  <si>
    <t>RSE009000</t>
  </si>
  <si>
    <t>RSE009050</t>
  </si>
  <si>
    <t>RSE009100</t>
  </si>
  <si>
    <t>RSE009110</t>
  </si>
  <si>
    <t>Tubo de aço galvanizado, com costura, com diâmetro de 2", DIN-2440. Fornecimento.</t>
  </si>
  <si>
    <t>RSE009150</t>
  </si>
  <si>
    <t>Reutilização de Instrumentos e Equipamentos</t>
  </si>
  <si>
    <t>REQ000050</t>
  </si>
  <si>
    <t>Bate Estacas sobre rolos, de queda simples com martelo de 1,5t a 2,2t, com operador, encarregado geral de cravação e um servente, com material de operação e material de manutenção. Custo horário produtivo.</t>
  </si>
  <si>
    <t>REQ000100</t>
  </si>
  <si>
    <t>Bate Estacas sobre rolos, de queda simples com martelo de 1,5t a 2,2t, com operador, encarregado geral de cravação e um servente, com material de operação. Custo horário improdutivo (motor funcionando).</t>
  </si>
  <si>
    <t>REQ000150</t>
  </si>
  <si>
    <t>Bate Estacas sobre rolos, de queda simples com martelo de 1,5t a 2,2t, com operador, encarregado geral de cravação e um servente. Custo horário improdutivo (motor desligado).</t>
  </si>
  <si>
    <t>REQ000200</t>
  </si>
  <si>
    <t>Bate Estacas sobre rolos, de queda simples com martelo de até 0,75t, com operador, encarregado geral de cravação e um servente, com material de operação e material de manutenção. Custo horário produtivo.</t>
  </si>
  <si>
    <t>REQ000250</t>
  </si>
  <si>
    <t>Bate Estacas sobre rolos, de queda simples com martelo de até 0,75t, com operador, encarregado geral de cravação e um servente, com material de operação. Custo horário improdutivo (motor funcionando).</t>
  </si>
  <si>
    <t>REQ000300</t>
  </si>
  <si>
    <t>Bate Estacas sobre rolos, de queda simples com martelo de até 0,75t, com operador, encarregado geral de cravação e um servente. Custo horário improdutivo (motor desligado).</t>
  </si>
  <si>
    <t>REQ000350</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</si>
  <si>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</si>
  <si>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REQ000400</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</si>
  <si>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</si>
  <si>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REQ000450</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</si>
  <si>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</si>
  <si>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REQ000500</t>
  </si>
  <si>
    <t>Bate Estacas sobre rolos, de queda simples com martelo de 2,5t a 3,0t, com operador, encarregado geral de cravação e um servente, com material de operação e material de manutenção. Custo horário produtivo.</t>
  </si>
  <si>
    <t>REQ000550</t>
  </si>
  <si>
    <t>Bate Estacas sobre rolos, de queda simples com martelo de 2,5t a 3,0t, com operador, encarregado geral de cravação e um servente, com material de operação. Custo horário improdutivo (motor funcionando).</t>
  </si>
  <si>
    <t>REQ000600</t>
  </si>
  <si>
    <t>Bate Estacas sobre rolos, de queda simples com martelo de 2,5t a 3,0t, com operador, encarregado geral de cravação e um servente. Custo horário improdutivo (motor desligado).</t>
  </si>
  <si>
    <t>REQ000650</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</si>
  <si>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</si>
  <si>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REQ000700</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</si>
  <si>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</si>
  <si>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REQ000750</t>
  </si>
  <si>
    <t>Betoneira com capacidade de 320l de mistura seca, sem operador, com as seguintes especificações mínimas: motor elétrico trifásico de 2CV, carregamento mecânico e tambor reversível. Custo horário improdutivo.</t>
  </si>
  <si>
    <t>REQ000800</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</si>
  <si>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</si>
  <si>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REQ000850</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</si>
  <si>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</si>
  <si>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REQ000900</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</si>
  <si>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</si>
  <si>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REQ000950</t>
  </si>
  <si>
    <t>Caminhão basculante, capacidade de 5m3, com motorista, material de operação e material de manutenção, com as seguintes especificações mínimas: motor diesel de 162CV. Custo horário produtivo.</t>
  </si>
  <si>
    <t>REQ001000</t>
  </si>
  <si>
    <t>Caminhão basculante, capacidade de 5m3, com motorista, com as seguintes especificações mínimas: motor diesel de 162CV. Custo horário improdutivo (motor desligado).</t>
  </si>
  <si>
    <t>REQ001050</t>
  </si>
  <si>
    <t>Caminhão basculante, capacidade de 5m3, com motorista, material de operação, material de manutenção e licenciamento, com as seguintes especificações mínimas: motor diesel de 208CV. Custo mensal.</t>
  </si>
  <si>
    <t>REQ001100</t>
  </si>
  <si>
    <t>REQ001150</t>
  </si>
  <si>
    <t>REQ001155</t>
  </si>
  <si>
    <t>REQ001200</t>
  </si>
  <si>
    <t>REQ001250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</si>
  <si>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</si>
  <si>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REQ001300</t>
  </si>
  <si>
    <t>Caminhão Carroceria fixa, capacidade de 3,5t, com motorista, material de operação, material de manutenção e licenciamento, com as seguintes especificações mínimas: motor diesel de 85CV. Custo mensal.</t>
  </si>
  <si>
    <t>REQ001350</t>
  </si>
  <si>
    <t>Caminhão com Carroceria Fixa, capacidade de 3,5t, com motorista, material de operação e material de manutenção, com as seguintes especificações mínimas: motor diesel de 85CV. Custo horário produtivo.</t>
  </si>
  <si>
    <t>REQ001400</t>
  </si>
  <si>
    <t>Caminhão com Carroceria Fixa, capacidade de 3,5t, com motorista e material de operação, com as seguintes especificações mínimas: motor diesel de 85CV. Custo horário improdutivo (motor funcionando).</t>
  </si>
  <si>
    <t>REQ001425</t>
  </si>
  <si>
    <t>Caminhão com Carroceria Fixa, capacidade de 3,5t, com motorista, com as seguintes especificações mínimas: motor diesel de 85CV. Custo horário improdutivo (motor desligado).</t>
  </si>
  <si>
    <t>REQ001450</t>
  </si>
  <si>
    <t>Caminhão com Carroceria Fixa, capacidade de 7,5t, com motorista, material de operação e material de manutenção, com as seguintes especificações mínimas: motor diesel de 162CV. Custo horário produtivo.</t>
  </si>
  <si>
    <t>REQ001500</t>
  </si>
  <si>
    <t>Caminhão com Carroceria Fixa, capacidade de 7,5t, com motorista e material de operação, com as seguintes especificações mínimas: motor diesel de 162CV. Custo horário improdutivo (motor funcionando).</t>
  </si>
  <si>
    <t>REQ001550</t>
  </si>
  <si>
    <t>Caminhão com Carroceria Fixa, capacidade de 7,5t, com motorista, com as seguintes especificações mínimas: motor diesel de 162CV. Custo horário improdutivo (motor desligado).</t>
  </si>
  <si>
    <t>REQ001600</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</si>
  <si>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</si>
  <si>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REQ001650</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</si>
  <si>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</si>
  <si>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REQ001700</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</si>
  <si>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</si>
  <si>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REQ001750</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</si>
  <si>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</si>
  <si>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REQ001800</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</si>
  <si>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</si>
  <si>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REQ001850</t>
  </si>
  <si>
    <t>Caminhão tanque, com capacidade de 6000 litros, com motorista, material de operação e material de manutenção, com as seguintes especificações mínimas: motor diesel de 162CV, pipa com motobamba e barra de irrigação. Custo horário produtivo.</t>
  </si>
  <si>
    <t>REQ001870</t>
  </si>
  <si>
    <t>Caminhão tanque, capacidade de 10.000l, com motorista, material de operação e material de manutenção, com as seguintes especificações mínimas: motor diesel de 142CV, bomba dágua e mangote com 50m de extensão. Custo horário produtivo.</t>
  </si>
  <si>
    <t>REQ001900</t>
  </si>
  <si>
    <t>Caminhão tanque, com capacidade de 6000 litros, com motorista e material de operação, com as seguintes especificações mínimas: motor diesel de 162CV, pipa com motobamba e barra de irrigação. Custo horário improdutivo (motor funcionando).</t>
  </si>
  <si>
    <t>REQ001950</t>
  </si>
  <si>
    <t>Caminhão tanque, com capacidade de 6000 litros, com motorista, com as seguintes especificações mínimas: motor diesel de 162CV, pipa com motobamba e barra de irrigação. Custo horário improdutivo (motor desligado).</t>
  </si>
  <si>
    <t>REQ001970</t>
  </si>
  <si>
    <t>REQ002000</t>
  </si>
  <si>
    <t>REQ002050</t>
  </si>
  <si>
    <t>REQ002100</t>
  </si>
  <si>
    <t>REQ002150</t>
  </si>
  <si>
    <t>REQ002200</t>
  </si>
  <si>
    <t>Campânula para Tubulão Pneumático, capacidade de içamento de até 800Kg, sem operador, com as seguintes especificações mínimas: pressão de serviço de até 2,5Kg/cm2, inclusive guincho elétrico de içamento. Custo horário improdutivo.</t>
  </si>
  <si>
    <t>REQ002250</t>
  </si>
  <si>
    <t>Campânula para Tubulão Pneumático, capacidade de içamento de até 800Kg, sem operador, com as seguintes especificações mínimas: pressão de serviço de até 2,5Kg/cm2, inclusive guincho elétrico de içamento. Custo horário produtivo.</t>
  </si>
  <si>
    <t>REQ002300</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</si>
  <si>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</si>
  <si>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REQ002350</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</si>
  <si>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</si>
  <si>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REQ002400</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</si>
  <si>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</si>
  <si>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REQ002450</t>
  </si>
  <si>
    <t>Pá-Carregadeira (Carregador frontal) sobre rodas, capacidade rasa de 2,66m3, com operador, material de operação e material de manutenção, com as seguintes especificações mínimas: motor diesel de 183,7CV. Custo horário produtivo.</t>
  </si>
  <si>
    <t>REQ002500</t>
  </si>
  <si>
    <t>Pá-Carregadeira (Carregador frontal) sobre rodas, capacidade rasa de 2,66m3, com operador, com as seguintes especificações mínimas: motor diesel de 183,7CV. Custo horário improdutivo (motor desligado).</t>
  </si>
  <si>
    <t>REQ002550</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</si>
  <si>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</si>
  <si>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REQ002570</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</si>
  <si>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</si>
  <si>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REQ002600</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</si>
  <si>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</si>
  <si>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REQ002650</t>
  </si>
  <si>
    <t>Carreta para transporte pesado, com capacidade de carga útil de 60/80t, com motorista operador, com as seguintes especificações mínimas: motor diesel de 330CV, chassis extensível até 21m e semi-reboque de 4 eixos. Custo horário improdutivo (motor desligado).</t>
  </si>
  <si>
    <t>REQ002700</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</si>
  <si>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</si>
  <si>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REQ002750</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</si>
  <si>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</si>
  <si>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REQ002800</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</si>
  <si>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</si>
  <si>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REQ002850</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</si>
  <si>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</si>
  <si>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REQ002900</t>
  </si>
  <si>
    <t>Rolo Compactador Pé-de-Carneiro, rebocável duplo, com peso líquido 2,1t sem lastro e com lastro de areia, máximo de 6t, sem operador, com as seguintes especificações mínimas: dois tambores de 1,22m de comprimento, com patas, rebocável. Custo horário improdutivo.</t>
  </si>
  <si>
    <t>REQ002950</t>
  </si>
  <si>
    <t>Compressor de ar, portátil e rebocável, sem operador, com material de operação e material de manutenção, com as seguintes especificações mínimas: motor diesel de 77CV, pressão de trabalho de 102PSI, descarga livre de 250PCM. Custo horário produtivo.</t>
  </si>
  <si>
    <t>REQ003000</t>
  </si>
  <si>
    <t>Compressor de ar, portátil e rebocável, sem operador, com material de operação, com as seguintes especificações mínimas: motor diesel de 40CV, pressão de trabalho de 102PSI, descarga livre de 170PCM. Custo horário improdutivo (motor funcionando).</t>
  </si>
  <si>
    <t>REQ003050</t>
  </si>
  <si>
    <t>Compressor de ar, portátil e rebocável, sem operador, com as seguintes especificações mínimas: motor diesel de 40CV, pressão de trabalho de 102PSI, descarga livre de 170PCM. Custo horário improdutivo (motor desligado).</t>
  </si>
  <si>
    <t>REQ003100</t>
  </si>
  <si>
    <t>Compressor de ar, portátil e rebocável, sem operador, com material de operação e material de manutenção, com as seguintes especificações mínimas: motor diesel de 77CV, pressão de trabalho de 102PSI, descarga livre de 335PCM. Custo horário produtivo.</t>
  </si>
  <si>
    <t>REQ003150</t>
  </si>
  <si>
    <t>Compressor de ar, portátil e rebocável, sem operador, com material de operação, com as seguintes especificações mínimas: motor diesel de 77CV, pressão de trabalho de 102PSI, descarga livre de 250PCM. Custo horário improdutivo (motor funcionando).</t>
  </si>
  <si>
    <t>REQ003200</t>
  </si>
  <si>
    <t>Compressor de ar, portátil e rebocável, sem operador, com as seguintes especificações mínimas: motor diesel de 77CV, pressão de trabalho de 102PSI, descarga livre de 250PCM. Custo horário improdutivo (motor desligado).</t>
  </si>
  <si>
    <t>REQ003250</t>
  </si>
  <si>
    <t>Compressor de ar, portátil e rebocável, sem operador, com material de operação e material de manutenção, com as seguintes especificações mínimas: motor diesel de 40CV, pressão de trabalho de 102PSI, descarga livre de 170PCM. Custo horário produtivo.</t>
  </si>
  <si>
    <t>REQ003300</t>
  </si>
  <si>
    <t>Compressor de ar, estacionário, sem operador, com material de operação e material de manutenção, com as seguintes especificações mínimas: motor diesel de 125HP, pressão de trabalho de 100PSI, descarga livre de 631PCM. Custo horário produtivo.</t>
  </si>
  <si>
    <t>REQ003350</t>
  </si>
  <si>
    <t>Compressor de ar, estacionário, sem operador, com material de operação, com as seguintes especificações mínimas: motor diesel de 125HP, pressão de trabalho de 100PSI, descarga livre de 631PCM. Custo horário improdutivo (motor funcionando).</t>
  </si>
  <si>
    <t>REQ003400</t>
  </si>
  <si>
    <t>Compressor de ar, estacionário, sem operador, com as seguintes especificações mínimas: motor diesel de 125HP, pressão de trabalho de 100PSI, descarga livre de 631PCM. Custo horário improdutivo (motor desligado).</t>
  </si>
  <si>
    <t>REQ003450</t>
  </si>
  <si>
    <t>Conjunto para projeção de concreto. Custo horário produtivo.</t>
  </si>
  <si>
    <t>REQ003550</t>
  </si>
  <si>
    <t>REQ003600</t>
  </si>
  <si>
    <t>REQ003650</t>
  </si>
  <si>
    <t>REQ003700</t>
  </si>
  <si>
    <t>REQ003750</t>
  </si>
  <si>
    <t>REQ003800</t>
  </si>
  <si>
    <t>REQ003850</t>
  </si>
  <si>
    <t>REQ003900</t>
  </si>
  <si>
    <t>REQ003950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</si>
  <si>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</si>
  <si>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REQ004000</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</si>
  <si>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</si>
  <si>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REQ004150</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</si>
  <si>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</si>
  <si>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REQ004200</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</si>
  <si>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</si>
  <si>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REQ004250</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</si>
  <si>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</si>
  <si>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REQ004300</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</si>
  <si>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</si>
  <si>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REQ004350</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</si>
  <si>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</si>
  <si>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REQ004375</t>
  </si>
  <si>
    <t>REQ004400</t>
  </si>
  <si>
    <t>Fresadora à frio, com operador, material de operação e material de manutenção, com as seguintes especificações mínimas: motor de 211CV, largura de corte de 1000mm e profundidade de corte 300mm. Custo horário produtivo.</t>
  </si>
  <si>
    <t>REQ004450</t>
  </si>
  <si>
    <t>Fresadora à frio, com operador, com as seguintes especificações mínimas: motor de 211CV, largura de corte de 1000mm e profundidade de corte 300mm. Custo horário improdutivo (motor desligado).</t>
  </si>
  <si>
    <t>REQ004500</t>
  </si>
  <si>
    <t>Grade de disco, peso de 13t, exclusive operador, com material de manutenção, com as seguintes especificações mínimas: armadura leve, composta de 20 discos, largura de corte de 2,30m, acionamento mecânico. Custo horário produtivo.</t>
  </si>
  <si>
    <t>REQ004550</t>
  </si>
  <si>
    <t>Grade de disco, peso de 13t, exclusive operador, com as seguintes especificações mínimas: armadura leve, composta de 20 discos, largura de corte de 2,30m, acionamento mecânico. Custo horário improdutivo.</t>
  </si>
  <si>
    <t>REQ004600</t>
  </si>
  <si>
    <t>Grupo gerador estacionário, com potência de 139/150Kva, sem operador, com material de operação e material de manutenção, com as seguintes especificações mínimas: motor diesel de 180CV a 1800RPM e partida automática. Custo horário produtivo.</t>
  </si>
  <si>
    <t>REQ004650</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</si>
  <si>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</si>
  <si>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REQ004700</t>
  </si>
  <si>
    <t>Grupo gerador transportável, com potência de 2500W, sem operador, com as seguintes especificações mínimas: motor a gasolina de 5,5CV, 110V / 240V de corrente alternada ou 12V / 8,3A de corrente contínua. Custo horário improdutivo.</t>
  </si>
  <si>
    <t>REQ004750</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</si>
  <si>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</si>
  <si>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REQ004803</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</si>
  <si>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</si>
  <si>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REQ004850</t>
  </si>
  <si>
    <t>Guindauto sobre chassis, capacidade de 3,5t, exclusive operador, inclusive 2 ajudantes, com material de operação e de manutenção, com as seguintes especificações mínimas: Lança com alcance de até 5,9m, ângulo de giro de 180°. Custo horário produtivo.</t>
  </si>
  <si>
    <t>REQ004900</t>
  </si>
  <si>
    <t>Guindauto sobre chassis, capacidade de 3,5t, exclusive operador, inclusive 2 ajudantes, com as seguintes especificações mínimas: Lança com alcance de até 5,9m, ângulo de giro de 180°. Custo horário improdutivo (motor desligado).</t>
  </si>
  <si>
    <t>REQ004950</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</si>
  <si>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</si>
  <si>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REQ004953</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</si>
  <si>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</si>
  <si>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REQ004956</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</si>
  <si>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</si>
  <si>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REQ005000</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</si>
  <si>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</si>
  <si>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REQ005050</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</si>
  <si>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</si>
  <si>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REQ005100</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</si>
  <si>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</si>
  <si>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REQ005150</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</si>
  <si>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</si>
  <si>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REQ005200</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</si>
  <si>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</si>
  <si>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REQ005250</t>
  </si>
  <si>
    <t>Kit do Sistema de nivelamento eletrônico para Vibro-acabadoras. Custo horário.</t>
  </si>
  <si>
    <t>REQ005300</t>
  </si>
  <si>
    <t>Máquina demarcadora de faixas, montada sobre caminhão, com fusor aplicador de massa termoplástica por extrusão, sem operador. Custo horáriol produtivo.</t>
  </si>
  <si>
    <t>REQ005350</t>
  </si>
  <si>
    <t>Máquina demarcadora de faixas, a frio, sem operador. Custo horário produtivo.</t>
  </si>
  <si>
    <t>REQ005400</t>
  </si>
  <si>
    <t>Máquina demarcadora de faixas, com fusor aplicador e fusor derretedor, sem operador. Custo horário produtivo.</t>
  </si>
  <si>
    <t>REQ005450</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</si>
  <si>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</si>
  <si>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REQ005500</t>
  </si>
  <si>
    <t>Betoneira com capacidade de 580l, carregador e motor elétrico WEG 7,5CV, 4 pólos, 220/380V, sem caixa dágua, Menegotti ou similar, sem operador. Aluguel produtivo.</t>
  </si>
  <si>
    <t>REQ005550</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</si>
  <si>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</si>
  <si>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REQ005600</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</si>
  <si>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</si>
  <si>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REQ005650</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</si>
  <si>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</si>
  <si>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REQ005750</t>
  </si>
  <si>
    <t>Serra de alta potência (moto serra), sem operador, com as seguintes especificações mínimas: motor a gasolina com potência de 43Kw, sabre de 63cm. Custo horário improdutivo.</t>
  </si>
  <si>
    <t>REQ005760</t>
  </si>
  <si>
    <t>Serra de alta potência (moto serra), sem operador, com as seguintes especificações mínimas: motor a gasolina com potência de 43Kw, sabre de 63cm. Custo horário produtivo.</t>
  </si>
  <si>
    <t>REQ005800</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</si>
  <si>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</si>
  <si>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REQ005850</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</si>
  <si>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</si>
  <si>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REQ005901</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</si>
  <si>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</si>
  <si>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REQ005951</t>
  </si>
  <si>
    <t>Caminhoneta de serviço, com cabine e caçamba, com motor bicombustível, cabine simples, com ar condicionado e direção hidráulica, capacidade de carga mínima de 650Kg, tração 4 x 2, com motorista. Custo horário improdutivo (motor desligado).</t>
  </si>
  <si>
    <t>REQ006001</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</si>
  <si>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</si>
  <si>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REQ006050</t>
  </si>
  <si>
    <t>Plataforma pantográfica, elevação até 8,5m, exclusive operador. Custo horário produtivo.</t>
  </si>
  <si>
    <t>REQ006100</t>
  </si>
  <si>
    <t>Pórtico móvel metálico, com talha manual de 10t, vão de 5m, curso de 30m em trilhos, exclusive operador. Custo horário produtivo.</t>
  </si>
  <si>
    <t>REQ006150</t>
  </si>
  <si>
    <t>Pórtico móvel metálico, com talha manual de 10t, vão de 5m, curso de 30m em trilhos, exclusive operador. Custo horário improdutivo.</t>
  </si>
  <si>
    <t>REQ006175</t>
  </si>
  <si>
    <t>REQ006200</t>
  </si>
  <si>
    <t>Retificador de solda, elétrico, de 430A. Custo horário corrido.</t>
  </si>
  <si>
    <t>REQ006250</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</si>
  <si>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</si>
  <si>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REQ006300</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</si>
  <si>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</si>
  <si>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REQ006350</t>
  </si>
  <si>
    <t>Roçadeira costal motorizada, sem operador, com as seguintes especificações mínimas: motor a gasolina de dois tempos, potência de 1,7Kw. Custo horário improdutivo (motor desligado).</t>
  </si>
  <si>
    <t>REQ006400</t>
  </si>
  <si>
    <t>Roçadeira costal motorizada, sem operador, com as seguintes especificações mínimas: motor a gasolina de dois tempos, potência de 1,7Kw. Custo horário produtivo.</t>
  </si>
  <si>
    <t>REQ006450</t>
  </si>
  <si>
    <t>Rolo Compactador Tandem, com operador, material de operação e material de manutenção, com as seguintes especificações mínimas: motor diesel de 58,5CV, de 5t a 10t. Custo horário produtivo.</t>
  </si>
  <si>
    <t>REQ006500</t>
  </si>
  <si>
    <t>Rolo Compactador Tandem, com operador, com as seguintes especificações mínimas: motor diesel de 58,5CV, de 5t a 10t. Custo horário improdutivo (motor desligado).</t>
  </si>
  <si>
    <t>REQ006550</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</si>
  <si>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</si>
  <si>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REQ006600</t>
  </si>
  <si>
    <t>Rolo Compactador Tanden Vibratório auto-propelido, capacidade de 4t para reparo de pavimentação, com operador, com as seguintes especificações mínimas: motor diesel de 13CV e respectiva carreta transportadora. Custo horário improdutivo (motor desligado).</t>
  </si>
  <si>
    <t>REQ006605</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</si>
  <si>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</si>
  <si>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REQ006610</t>
  </si>
  <si>
    <t>REQ006615</t>
  </si>
  <si>
    <t>REQ006650</t>
  </si>
  <si>
    <t>Rolo Compactador Tandem Vibratório, auto-propelido, para reparo de pavimentação, com operador, material de operação e material de manutenção, com as seguintes especificações mínimas: motor diesel de 28HP. Custo horário produtivo.</t>
  </si>
  <si>
    <t>REQ006700</t>
  </si>
  <si>
    <t>Rolo Compactador Tandem Vibratório, auto-propelido, para reparo de pavimentação, com operador, com as seguintes especificações mínimas: motor diesel de 28HP. Custo horário improdutivo (motor desligado).</t>
  </si>
  <si>
    <t>REQ006750</t>
  </si>
  <si>
    <t>Rolo Vibratório Liso de 7t, auto-propulsor para pavimentação, com operador, material de operação e material de manutenção, com as seguintes especificações mínimas: motor diesel de 76,5HP, largura total de 2,015m. Custo horário produtivo.</t>
  </si>
  <si>
    <t>REQ006800</t>
  </si>
  <si>
    <t>Rolo Vibratório Liso de 7t, auto-propulsor para pavimentação, com operador e material de operação, com as seguintes especificações mínimas: motor diesel de 76,5HP, largura total de 2,015m. Custo horário improdutivo (motor funcionando).</t>
  </si>
  <si>
    <t>REQ006850</t>
  </si>
  <si>
    <t>Rompedor Pneumático, peso de 32,6Kg, com material de manutenção, exclusive o operador, ponteiro e mangueira, com as seguintes especificações mínimas: consumo de ar de 38,8l/s, freqüência de impactos 1110 impactos/min. Custo horário produtivo.</t>
  </si>
  <si>
    <t>REQ006900</t>
  </si>
  <si>
    <t>Rompedor Pneumático, peso de 32,6Kg, exclusive o operador, ponteiro e mangueira, com as seguintes especificações mínimas: consumo de ar de 38,8l/s, freqüência de impactos 1110 impactos/min. Custo horário improdutivo (motor desligado).</t>
  </si>
  <si>
    <t>REQ006950</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</si>
  <si>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</si>
  <si>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REQ007000</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</si>
  <si>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</si>
  <si>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REQ007050</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</si>
  <si>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</si>
  <si>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REQ007100</t>
  </si>
  <si>
    <t>REQ007150</t>
  </si>
  <si>
    <t>Soquete Vibratório de 78Kg, sem operador, com material de operação e material de manutenção, com as seguintes especificações mínimas: motor a gasolina de 2,5CV. Custo horário produtivo.</t>
  </si>
  <si>
    <t>REQ007301</t>
  </si>
  <si>
    <t>Talha Guincho manual de 10Kg, sem operador, com as seguintes especificações mínimas: capacidade de içamento de 1500Kg e de tração de 1800Kg, cabo de aço com curso ilimitado, alavanca, gancho e carretel. Custo horário corrido.</t>
  </si>
  <si>
    <t>REQ007350</t>
  </si>
  <si>
    <t>Teodolito eletrônico, com tripé, bateria, recarregador e demais acessórios, sem equipe de topografia. Custo horário produtivo.</t>
  </si>
  <si>
    <t>REQ007400</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</si>
  <si>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</si>
  <si>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REQ007450</t>
  </si>
  <si>
    <t>Trator de esteiras, com operador, com as seguintes especificações mínimas: motor diesel de 110HP, peso operacional de 11t, capacidade da lâmina de 3,2m3, profundidade de escavação com o riper de 0,50m. Custo horário improdutivo (motor desligado).</t>
  </si>
  <si>
    <t>REQ007500</t>
  </si>
  <si>
    <t>Trator de pneus, com operador, material de operação e material de manutenção, com as seguintes especificações mínimas: motor diesel de 75HP, tração 4x2, raio de giro 3.200mm e peso operacional de 3,7t. Custo horário produtivo.</t>
  </si>
  <si>
    <t>REQ007550</t>
  </si>
  <si>
    <t>Trator de pneus, com operador, com as seguintes especificações mínimas: motor diesel de 75HP, tração 4x2, raio de giro 3.200mm e peso operacional de 3,7t. Custo horário improdutivo (motor desligado).</t>
  </si>
  <si>
    <t>REQ007600</t>
  </si>
  <si>
    <t>REQ007650</t>
  </si>
  <si>
    <t>REQ007700</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</si>
  <si>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</si>
  <si>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REQ007750</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</si>
  <si>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</si>
  <si>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REQ007800</t>
  </si>
  <si>
    <t>Vassoura Mecânica, sem operador, com material de manutenção, com as seguintes especificações mínimas: largura de trabalho de 2,44m, rebocável. Custo horário produtivo.</t>
  </si>
  <si>
    <t>REQ007850</t>
  </si>
  <si>
    <t>Vassoura Mecânica, sem operador, com as seguintes especificações mínimas: largura de trabalho de 2,44m, rebocável. Custo horário improdutivo.</t>
  </si>
  <si>
    <t>REQ007900</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</si>
  <si>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</si>
  <si>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REQ007950</t>
  </si>
  <si>
    <t>Vibrador de Imersão com tubo de 48mmx480mm, sem operador, com as seguintes especificações mínimas: motor elétrico trifásico de 2CV e mangote de 5m de comprimentor. Custo horário improdutivo.</t>
  </si>
  <si>
    <t>REQ008000</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</si>
  <si>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</si>
  <si>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REQ008050</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</si>
  <si>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</si>
  <si>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REQ008100</t>
  </si>
  <si>
    <t>Vibro-acabadora para asfalto, capacidade do silo de 10,5t, com operador e um servente, material de operação e material de manutenção, com as seguintes especificações mínimas: motor diesel de 98CV (96,04HP), largura de pavimentação 4,55m. Custo horário produtivo.</t>
  </si>
  <si>
    <t>REQ008150</t>
  </si>
  <si>
    <t>Vibro-acabadora para asfalto, capacidade do silo de 10,5t, com operador e um servente, com as seguintes especificações mínimas: motor diesel de 98CV (96,04HP), largura de pavimentação 4,55m. Custo horário improdutivo (motor desligado).</t>
  </si>
  <si>
    <t>COMPOSIÇÕES</t>
  </si>
  <si>
    <t>MÃO DE OBRA</t>
  </si>
  <si>
    <t>MATERIAIS</t>
  </si>
  <si>
    <t>EQUIPAMENTOS</t>
  </si>
  <si>
    <t>Ponteiro para martelete - D = 22 mm e C = 1,00 m</t>
  </si>
  <si>
    <t>E9071</t>
  </si>
  <si>
    <t>Material demolido - concreto armado</t>
  </si>
  <si>
    <t>OUT/20</t>
  </si>
  <si>
    <t>Corte de barras de aço CA-50 com maçarico oxiacetileno</t>
  </si>
  <si>
    <t>cm2</t>
  </si>
  <si>
    <t>Transporte com caminhão basculante de 10 m³ - rodovia pavimentada</t>
  </si>
  <si>
    <t>tkm</t>
  </si>
  <si>
    <t>Transportador manual carrinho de mão com capacidade de 80 l</t>
  </si>
  <si>
    <t>Caminhão basculante com capacidade de 10 m³ - 188 kW</t>
  </si>
  <si>
    <t>Transporte com caminhão basculante de 10 m³ - rodovia em revestimento primário</t>
  </si>
  <si>
    <t>JUN/20</t>
  </si>
  <si>
    <t>Demolição de rocha a frio, até altura de 3,0m, com argamassa expansiva, inclusive remoção
com escavadeira</t>
  </si>
  <si>
    <t>Demolição de rocha a frio até 3 metros com utilização de argamassa expansiva, inclusive
remoção com trator de esteiras</t>
  </si>
  <si>
    <t>Destocamento de árvores com diâmetro  &gt; 30 cm, com trator de esteira</t>
  </si>
  <si>
    <t>Escavação, carga e transporte de material de 1ª cat. até 200 m com moto-escavo-
transportador</t>
  </si>
  <si>
    <t>Escavação, carga e transporte de material de 1ª cat. 200 a 400 m com moto-escavo-
transportador</t>
  </si>
  <si>
    <t>Escavação, carga e transporte de material de 1ª cat. 400 a 600 m com moto-escavo-
transportador</t>
  </si>
  <si>
    <t>Escavação, carga e transporte de material de 1ª cat. 600 a 800 m com moto-escavo-
transportador</t>
  </si>
  <si>
    <t>Escavação, carga e transporte de material de 1ª cat. 800 a 1000 m com moto-escavo-
transportador</t>
  </si>
  <si>
    <t>Escavação, carga e transporte de material de 2ª cat. até 200 m com moto-escavo-
transportador</t>
  </si>
  <si>
    <t>Escavação, carga e transporte de material de 2ª cat. 1000 a 1200 m com moto-escavo-
transportador</t>
  </si>
  <si>
    <t>Escavação, carga e transporte de material de 2ª cat. 200 a 400 m com moto-escavo-
transportador</t>
  </si>
  <si>
    <t>Escavação, carga e transporte de material de 2ª cat. 400 a 600 m com moto-escavo-
transportador</t>
  </si>
  <si>
    <t>Escavação, carga e transporte de material de 2ª cat. 600 a 800 m com moto-escavo-
transportador</t>
  </si>
  <si>
    <t>Escavação, carga e transporte de material de 2ª cat. 800 a 1000 m com moto-escavo-
transportador</t>
  </si>
  <si>
    <t>Forro de regularização sobre plataforma de enrocamento para tráfego de caminhões, inclusive
fornecimento do pó de pedra e da pedra demão</t>
  </si>
  <si>
    <t>Limpeza, desmatamento e destocamento de árvores com diâmetro até 15 cm, com trator de
esteira</t>
  </si>
  <si>
    <t>Limpeza e desmatamento em área alagada (pântano) com ferramentas manuais, inclusive
moto serra</t>
  </si>
  <si>
    <t>Roçada manual com roçadeira costal, ferramentas manuais, inclusive limpeza e remoção com
retroescavadeira</t>
  </si>
  <si>
    <t>Base com mistura de argila 30%, pó de pedra 30% e brita 40%, inclusive fornecimento e
transporte do pó de pedra e da brita</t>
  </si>
  <si>
    <t>Base com mistura de argila 70% e escória de aciaria 30%, inclusive fornecim. e transporte da
escória, exclusive fornecimento e transporte da argila</t>
  </si>
  <si>
    <t>Base de escória/solo na proporção 75:25, inclusive fornecimento da escória, exceto
fornecimento do solo e transporte do solo e escória</t>
  </si>
  <si>
    <t>Base de solo brita, 20% em peso, inclusive fornecim. da brita, exclusive transporte da brita e
do solo (100% P.IM)</t>
  </si>
  <si>
    <t>Base estabilizada granulométricamente. com mistura de escória de aciaria 80% e argila exceto
fornecimento da argila e transporte da argila e escória</t>
  </si>
  <si>
    <t>Base solo brita, 30% em peso, inclusive fornecimento e  transporte da brita</t>
  </si>
  <si>
    <t>Capa selante (emulsão e areia) exclusive fornecimento e transporte comercial da emulsão,
inclusive transporte da areia</t>
  </si>
  <si>
    <t>CBUQ (camada pronta - binder) exclusive fornecimento e transportes do CAP e massa,
inclusive fornecimento e transporte da brita e pó de pedra</t>
  </si>
  <si>
    <t>CBUQ (camada pronta - binder) inclusive fornecimento e transporte comercial do CAP,
exclusive transporte da massa</t>
  </si>
  <si>
    <t>CBUQ (camada pronta Faixa "B" para revestimento) exclusive fornecimento do CAP e transp.
de todos os materiais</t>
  </si>
  <si>
    <t>CBUQ (camada pronta-faixa "C") , exclusive fornecimento do CAP e transporte de todos os
materiais (traço padrão areia e brita)</t>
  </si>
  <si>
    <t>CBUQ (camada pronta-faixa"C") exclusive fornecimento do CAP e transporte de todos os
materiais</t>
  </si>
  <si>
    <t>CBUQ (massa asfáltica-faixa"C") exclusive fornecimento CAP e transporte de todos os
materiais</t>
  </si>
  <si>
    <t>Estabilização granulométrica de solos c/ mistura de areia na pista 100%  P.M. (80%, 20%)
exclusive transporte</t>
  </si>
  <si>
    <t>Estabilização granulométrica de solos c/ mistura na pista 100%  P.M.</t>
  </si>
  <si>
    <t>Meio fio (remoção e reassentamento),  inclusive caiação</t>
  </si>
  <si>
    <t>Micro revestimento asfáltico à frio exclusive fornecimento e transporte comercial do material
betuminoso</t>
  </si>
  <si>
    <t>Micro revestimento asfáltico à frio exclusive fornecimento emulsão e transp. de todos os
materiais</t>
  </si>
  <si>
    <t>Micro revestimento asfáltico à frio inclusive fornecimento e transporte comercial do material
betuminoso</t>
  </si>
  <si>
    <t>Obturação de buracos c/ CBUQ exclusive fornecimento e transporte comercial dos materiais
betuminosos</t>
  </si>
  <si>
    <t>Obturação de buracos c/ CBUQ inclusive fornecimento e transporte comercial dos materiais
betuminosos</t>
  </si>
  <si>
    <t>Obturação de buracos c/ CBUQ-faixa "C", exclusive forn.do CAP e transporte de todos os
materiais</t>
  </si>
  <si>
    <t>Pavimentação com blocos de concreto  (35 MPa), esp.= 06 cm, sobre colchão areia esp.= 5
cm, inclusive fornecimento e transporte dos blocos e areia</t>
  </si>
  <si>
    <t>Pavimentação com blocos de concreto (35 MPa), esp. = 10 cm, sobre colchão areia esp.= 5cm
, inclusive fornecimento e transporte dos blocos e areia</t>
  </si>
  <si>
    <t>Pavimentação com blocos de concreto (35 MPa), esp.= 06cm, sobre colchão areia esp.=5cm,
inclusive fornecim. do bloco e areia, exclus. transp.materiais</t>
  </si>
  <si>
    <t>Pavimentação com blocos de concreto (35 MPa), esp.= 08 cm, colchão areia esp.= 5cm,
inclusive fornecimento e transporte dos blocos e areia</t>
  </si>
  <si>
    <t>Pavimentação com blocos de concreto (35 MPa) esp.=08 cm,colchão areia esp.=5cm,
inclusive fornecim. do bloco e areia, exclusive transp. blocos e areia</t>
  </si>
  <si>
    <t>Pavimentação com blocos de concreto (35MPa), esp.=10 cm, sobre colchão de areia esp.=
5cm, inclusive fornecim. do bloco e areia , exclusive transportes</t>
  </si>
  <si>
    <t>Pavimentação com paralelepípedo, sobre colchão areia esp.= 5cm, inclus. fornecimento e
transport. da areia, exclus. fornecim. e transp. paralelepípedo</t>
  </si>
  <si>
    <t>Pavimentação com paralelepípedo, sobre colchão pó de pedra esp.= 5cm, inclusive
fornecimento e transporte do paralelepípedo e pó de pedra</t>
  </si>
  <si>
    <t>Pavimentação com pedra portuguesa, inclusive fornecimento e transporte da pedra
portuguesa, cimento e areia</t>
  </si>
  <si>
    <t>PMF camada pronta exclusive fornecimento  e transporte comercial da emulsão</t>
  </si>
  <si>
    <t>Produção de brita no canteiro, inclusive o desmonte  e fragmentação de rocha</t>
  </si>
  <si>
    <t>Reciclagem de pavimento (base) c/ adição de 20% de brita1, 10% de brita 0 e 2% de cimento,
inclusive fornecimento e transportes dos materiais</t>
  </si>
  <si>
    <t>Reciclagem de pavimento (Base existente + T.S.D.) c/ adição de 30% de brita, inclusive
fornecimento e transporte da brita</t>
  </si>
  <si>
    <t>Reciclagem de pavimento (Base existente + T.S.D.) c/ adição de 30% de brita, inclusive
fornecimento, exclusive transporte da brita</t>
  </si>
  <si>
    <t>Reciclagem de pavimento (Base existente + T.S.D.) com adição de 20% de brita, inclusive
fornecimento e transporte da brita.</t>
  </si>
  <si>
    <t>Reciclagem de pavimento (Base existente + T.S.D.) com adição de 3% de cimento, inclusive
fornecimento e tarnsporte do cimento</t>
  </si>
  <si>
    <t>Reciclagem de pavimento (Base existente + T.S.D.) com adição de 40% de brita, inclusive
fornecimento e transporte da brita.</t>
  </si>
  <si>
    <t>Reciclagem de pavimento (Base existente+TSD) com adição de Ligante Betuminoso, inclusive
fornecimento e transporte da emulsão</t>
  </si>
  <si>
    <t>Reciclagem de pavimento com adição de 2% de cimento, inclusive fornecimento e transporte
do cimento</t>
  </si>
  <si>
    <t>Reestabilização da base com adição de 50% de brita, inclusive fonecimento, exclusive
transporte da brita</t>
  </si>
  <si>
    <t>Reestabilização de base com adição de 50% de brita, inclusive fornecimento e transporte da
brita</t>
  </si>
  <si>
    <t>Remoção e reassentamento de paralelepípedos, inclusive perdas, colchão de areia e
transportes de areia e paralelepípedo</t>
  </si>
  <si>
    <t>Sub-base c/ mistura de argila 30%, pó de pedra 30% e brita 40%, inclusive fornecimento e
transporte do pó de pedra e da brita</t>
  </si>
  <si>
    <t>Sub-base com mistura de argila 70% e escória de aciaria 30%, inclusive fornecim. e transporte
da escória, exceto fornecimento e transporte da argila</t>
  </si>
  <si>
    <t>Sub-base com solo/escória na proporção 70:30, inclusive fornecimento da escória, exceto
fornecimento do solo e transporte do solo e escória</t>
  </si>
  <si>
    <t>T.S.B.D. com capa selante exclusive fornecimento e transporte comercial da emulsão,
inclusive lavagem da brita e transporte da areia e brita</t>
  </si>
  <si>
    <t>T.S.B.D. com capa selante, executado c/ Multidistribuidor exclus. forn. e transp. com. da
emulsão, inclus. lavagem brita e transp. comerc.areia, brita</t>
  </si>
  <si>
    <t>T.S.B.D. com capa selante, executado com Multidistribuidor inclusive fornecimento, transporte
comercial dos materiais e lavagem da brita</t>
  </si>
  <si>
    <t>T.S.B.D. com capa selante inclusive fornecimento e transporte comercial dos materiais e
lavagem da brita</t>
  </si>
  <si>
    <t>T.S.B.D. sem capa selante,  inclusive fornecimento e transporte comercial dos materiais e
lavagem de brita</t>
  </si>
  <si>
    <t>T.S.B.D. sem capa selante exclusive fornecimento e transporte comercial da emulsão,
inclusive lavagem e transporte comercial  da brita</t>
  </si>
  <si>
    <t>T.S.B.D. sem capa selante, executado c/ Multidistribuidor exclusive fornec.e transp. comercial
da emulsão, inclusive lavagem e transp. comerc.da brita</t>
  </si>
  <si>
    <t>T.S.B.D. sem capa selante inclusive fornecimento e transporte comercial dos materiais e
lavagem da brita</t>
  </si>
  <si>
    <t>T.S.B.S. com capa selante exclusive fornecimento e transporte comercial da emulsão,
inclusive lavagem e transporte comercial da brita</t>
  </si>
  <si>
    <t>T.S.B.S. com capa selante inclusive fornecimento e transporte comercial dos materiais e
lavagem da brita</t>
  </si>
  <si>
    <t>T.S.B.S. exclusive fornecimento e transporte comercial do material betuminoso, inclusive
fornecimento, transporte e lavagem da brita</t>
  </si>
  <si>
    <t>Usinagem de concreto betuminoso usinado a quente (CBUQ), inclusive transporte comercial
do oleo combustível</t>
  </si>
  <si>
    <t>Aço CA-50 grossa, diâmetro de 12.5 a 25 mm, fornecimento, dobragem e colocação nas
formas</t>
  </si>
  <si>
    <t>Alvenaria de bloco (39 x 19 x 09) cm espessura 09 cm, inclusive transporte da areia, cimento e
bloco</t>
  </si>
  <si>
    <t>Alvenaria de bloco (39 x 19 x 19) cm espessura 19 cm, inclusive fornecimento e transporte do
bloco, areia e cimento</t>
  </si>
  <si>
    <t>Alvenaria de pedra de mão argamassada (argamassa cimento areia 1:4), inclusive transporte
da pedra</t>
  </si>
  <si>
    <t>BSCC (pré-moldado) 1,50 x 1,50 x 1,00m CL 45t, inclusive transporte do Anel de Bueiro
Celular Pré-moldado</t>
  </si>
  <si>
    <t>BSCC (pré-moldado) 2,00 x 2,00 x 1,00m CL 45t, inclusive transporte de Anel de Bueiro
Celular Pré-moldado</t>
  </si>
  <si>
    <t>BSCC (pré-moldado) 2,50 x 2,50 x 1,00m CL 45t, inclusive transporte de Anel de Bueiro
Celular Pré-moldado</t>
  </si>
  <si>
    <t>BSCC (pré-moldado) 3,00 x 3,00 x 1,00m CL 45t, inclusive transporte de Anel de Bueiro
Celular Pré-moldado</t>
  </si>
  <si>
    <t>Bueiro Metálico BSTM - D = 3,00 m - T.L. com tratamento epóxi e = 2,7 mm - método não
destrutivo</t>
  </si>
  <si>
    <t>Bueiro Metálico BSTM - D=3,05m - MP-152 com tratamento epóxi e=2,7mm - método
destrutivo, inclusive lastro de brita</t>
  </si>
  <si>
    <t>Cerca em tela revestida em PVC com mourões de concreto, 10 x 10 x 2,40 m,  fornecimento e
execução</t>
  </si>
  <si>
    <t>Colchão drenante de brita 1 inclusive fornecimento, espalhamento, compactação e transporte
da brita</t>
  </si>
  <si>
    <t>Colchão drenante de brita 2 inclusive fornecimento, espalhamento, compactação e transporte
da brita</t>
  </si>
  <si>
    <t>Colchão drenante de brita 3 inclusive fornecimento, espalhamento, compactação e transporte
da brita</t>
  </si>
  <si>
    <t>Coleta drenante (1,00x1,00) m c/ geotêxtil não tecido RT 16kn/m,  inclusive transporte da brita</t>
  </si>
  <si>
    <t>Concreto armado, dosado para resist. 20 Mpa,  incluindo 60kg aço CA-50A, mão de obra p/
corte, dobragem e montagem, exclusive forma</t>
  </si>
  <si>
    <t>Concreto estrutural fck = 25,0 MPa, inclusive fornecimento e transporte do cimento, areia e
pedra britada</t>
  </si>
  <si>
    <t>Corpo BDTC (grota) diâmetro 0,60 m CA-1 MF exclusive escavação e reaterro, inclusive
transporte do tubo</t>
  </si>
  <si>
    <t>Corpo BDTC (grota) diâmetro 0,60 m CA-1 PB exclusive escavação e reaterro, inclusive
transporte do tubo</t>
  </si>
  <si>
    <t>Corpo BDTC (grota) diâmetro 0,60 m CA-2 MF exclusive escavação e reaterro, inclusive
transporte do tubo</t>
  </si>
  <si>
    <t>Corpo BDTC (grota) diâmetro 0,60 m CA-2 PB exclusive escavação e reaterro, inclusive
transporte do tubo</t>
  </si>
  <si>
    <t>Corpo BDTC (grota) diâmetro 0,80 m CA-1 MF exclusive escavação e reaterro, inclusive
transporte do tubo</t>
  </si>
  <si>
    <t>Corpo BDTC (grota) diâmetro 0,80 m CA-1 PB exclusive escavação e reaterro, inclusive
transporte do tubo</t>
  </si>
  <si>
    <t>Corpo BDTC (grota) diâmetro 0,80 m CA-2 MF exclusive escavação e reaterro, inclusive
transporte do tubo</t>
  </si>
  <si>
    <t>Corpo BDTC (grota) diâmetro 0,80 m CA-2 PB exclusive escavação e reaterro, inclusive
transporte do tubo</t>
  </si>
  <si>
    <t>Corpo BDTC (grota) diâmetro 1,00 m CA-1 MF exclusive escavação e reaterro, inclusive
transporte do tubo</t>
  </si>
  <si>
    <t>Corpo BDTC (grota) diâmetro 1,00 m CA-1 PB exclusive escavação e reaterro, inclusive
transporte do tubo</t>
  </si>
  <si>
    <t>Corpo BDTC (grota) diâmetro 1,00 m CA-2 MF exclusive escavação e reaterro, inclusive
transporte do tubo</t>
  </si>
  <si>
    <t>Corpo BDTC (grota) diâmetro 1,00 m CA-2 PB exclusive escavação e reaterro, inclusive
transporte do tubo</t>
  </si>
  <si>
    <t>Corpo BDTC (grota) diâmetro 1,00 m CA-3 MF exclusive escavação e reaterro, inclusive
transporte do tubo</t>
  </si>
  <si>
    <t>Corpo BDTC (grota) diâmetro 1,20 m CA-1 MF exclusive escavação e reaterro, inclusive
transporte do tubo</t>
  </si>
  <si>
    <t>Corpo BDTC (grota) diâmetro 1,20 m CA-1 PB exclusive escavação e reaterro, inclusive
transporte do tubo</t>
  </si>
  <si>
    <t>Corpo BDTC (grota) diâmetro 1,20 m CA-2 MF exclusive escavação e reaterro, inclusive
transporte do tubo</t>
  </si>
  <si>
    <t>Corpo BDTC (grota) diâmetro 1,20 m CA-3 MF exclusive escavação e reaterro, inclusive
transporte do tubo</t>
  </si>
  <si>
    <t>Corpo BDTC (grota) diâmetro 1,50 m CA-1 MF exclusive escavação e reaterro, inclusive
transporte do tubo</t>
  </si>
  <si>
    <t>Corpo BDTC (grota) diâmetro 1,50 m CA-1 PB exclusive escavação e reaterro, inclusive
transporte do tubo</t>
  </si>
  <si>
    <t>Corpo BDTC (grota) diâmetro 1,50 m CA-2 MF exclusive escavação e reaterro, inclusive
transporte do tubo</t>
  </si>
  <si>
    <t>Corpo BDTC (grota) diâmetro 1,50 m CA-2 PB exclusive escavação e reaterro, inclusive
transporte do tubo</t>
  </si>
  <si>
    <t>Corpo BSTC (greide) diâmetro 0,30 m CA-1 MF inclusive escavação, reaterro e transporte do
tubo</t>
  </si>
  <si>
    <t>Corpo BSTC (greide) diâmetro 0,40 m CA-1 MF inclusive escavação, reaterro e transporte do
tubo</t>
  </si>
  <si>
    <t>Corpo BSTC (greide) diâmetro 0,40 m CA-2 MF inclusive escavação, reaterro e transporte do
tubo</t>
  </si>
  <si>
    <t>Corpo BSTC (greide) diâmetro 0,60 m CA-1 MF inclusive escavação, reaterro e transporte do
tubo</t>
  </si>
  <si>
    <t>Corpo BSTC (greide) diâmetro 0,60 m CA-1 PB inclusive escavação, reaterro e transporte do
tubo</t>
  </si>
  <si>
    <t>Corpo BSTC (greide) diâmetro 0,60 m CA-2 MF inclusive escavação, reaterro e transporte do
tubo</t>
  </si>
  <si>
    <t>Corpo BSTC (greide) diâmetro 0,60 m CA-2 PB inclusive escavação, reaterro e transporte do
tubo</t>
  </si>
  <si>
    <t>Corpo BSTC (greide) diâmetro 0,80 m CA-1 MF inclusive escavação, reaterro e transporte do
tubo</t>
  </si>
  <si>
    <t>Corpo BSTC (greide) diâmetro 0,80 m CA-1 PB inclusive escavação, reaterro e transporte do
tubo</t>
  </si>
  <si>
    <t>Corpo BSTC (greide) diâmetro 0,80 m CA-2 MF inclusive escavação, reaterro e transporte do
tubo</t>
  </si>
  <si>
    <t>Corpo BSTC (greide) diâmetro 0,80 m CA-2 PB inclusive escavação, reaterro e transporte do
tubo</t>
  </si>
  <si>
    <t>Corpo BSTC (greide) diâmetro 1,00 m CA-1 MF inclusive escavação, reaterro e transporte do
tubo</t>
  </si>
  <si>
    <t>Corpo BSTC (greide) diâmetro 1,00 m CA-2 MF inclusive escavação, reaterro e transporte do
tubo</t>
  </si>
  <si>
    <t>Corpo BSTC (greide) diâmetro 1,00 m CA-2 PB inclusive escavação, reaterro e transporte do
tubo</t>
  </si>
  <si>
    <t>Corpo BSTC (greide) diâmetro 1,20 m CA-1 MF inclusive escavação, reaterro e transporte do
tubo</t>
  </si>
  <si>
    <t>Corpo BSTC (greide) diâmetro 1,20 m CA-1 PB inclusive escavação, reaterro e transporte do
tubo</t>
  </si>
  <si>
    <t>Corpo BSTC (greide) diâmetro 1,20 m CA-2 MF inclusive escavação, reaterro e transporte do
tubo</t>
  </si>
  <si>
    <t>Corpo BSTC (greide) diâmetro 1,20 m CA-2 PB inclusive escavação, reaterro e transporte do
tubo</t>
  </si>
  <si>
    <t>Corpo BSTC (grota) diâmetro 0,60 m CA-1 MF exclusive escavação e reaterro, inclusive
transporte do tubo</t>
  </si>
  <si>
    <t>Corpo BSTC (grota) diâmetro 0,60 m CA-1 PB exclusive escavação e reaterro, inclusive
transporte do tubo</t>
  </si>
  <si>
    <t>Corpo BSTC (grota) diâmetro 0,60 m CA-2 MF exclusive escavação e reaterro, inclusive
transporte do tubo</t>
  </si>
  <si>
    <t>Corpo BSTC (grota) diâmetro 0,60 m CA-2 PB exclusive escavação e reaterro, inclusive
transporte do tubo</t>
  </si>
  <si>
    <t>Corpo BSTC (grota) diâmetro 0,80 m CA-1 MF exclusive escavação e reaterro, inclusive
transporte do tubo</t>
  </si>
  <si>
    <t>Corpo BSTC (grota) diâmetro 0,80 m CA-2 MF exclusive escavação e reaterro, inclusive
transporte do tubo</t>
  </si>
  <si>
    <t>Corpo BSTC (grota) diâmetro 0,80 m CA-2 PB exclusive escavação e reaterro, inclusive
transporte do tubo</t>
  </si>
  <si>
    <t>Corpo BSTC (grota) diâmetro 1,00 m CA-1 MF exclusive escavação e reaterro, inclusive
transporte do tubo</t>
  </si>
  <si>
    <t>Corpo BSTC (grota) diâmetro 1,00 m CA-1 PB exclusive escavação e reaterro, inclusive
transporte do tubo</t>
  </si>
  <si>
    <t>Corpo BSTC (grota) diâmetro 1,00 m CA-2 MF exclusive escavação e reaterro, inclusive
transporte do tubo</t>
  </si>
  <si>
    <t>Corpo BSTC (grota) diâmetro 1,00 m CA-2 PB exclusive escavação e reaterro, inclusive
transporte do tubo</t>
  </si>
  <si>
    <t>Corpo BSTC (grota) diâmetro 1,20 m CA-1 MF exclusive escavação e reaterro, inclusive
transporte do tubo</t>
  </si>
  <si>
    <t>Corpo BSTC (grota) diâmetro 1,20 m CA-1 PB exclusive escavação e reaterro, inclusive
transporte do tubo</t>
  </si>
  <si>
    <t>Corpo BSTC (grota) diâmetro 1,20 m CA-2 MF exclusive escavação e reaterro, inclusive
transporte do tubo</t>
  </si>
  <si>
    <t>Corpo BSTC (grota) diâmetro 1,20 m CA-2 PB exclusive escavação e reaterro, inclusive
transporte do tubo</t>
  </si>
  <si>
    <t>Corpo BSTC (grota) diâmetro 1,20 m CA-3 MF exclusive escavação e reaterro, inclusive
transporte do tubo</t>
  </si>
  <si>
    <t>Corpo BSTC (grota) diâmetro 1,50 m CA-1 MF exclusive escavação e reaterro, inclusive
transporte do tubo</t>
  </si>
  <si>
    <t>Corpo BSTC (grota) diâmetro 1,50 m CA-1 PB exclusive escavação e reaterro, inclusive
transporte do tubo</t>
  </si>
  <si>
    <t>Corpo BSTC (grota) diâmetro 1,50 m CA-2 MF exclusive escavação e reaterro, inclusive
transporte do tubo</t>
  </si>
  <si>
    <t>Corpo BSTC (grota) diâmetro 1,50 m CA-2 PB exclusive escavação e reaterro, inclusive
transporte do tubo</t>
  </si>
  <si>
    <t>Corpo BSTC (grota) diâmetro 1,50 m CA-3 MF exclusive escavação e reaterro, inclusive
transporte do tubo</t>
  </si>
  <si>
    <t>Corpo BTTC (grota) diâmetro 0,60 m CA-1 MF exclusive escavação e reaterro, inclusive
transporte do tubo</t>
  </si>
  <si>
    <t>Corpo BTTC (grota) diâmetro 0,60 m CA-1 PB exclusive escavação e reaterro, inclusive
transporte do tubo</t>
  </si>
  <si>
    <t>Corpo BTTC (grota) diâmetro 0,60 m CA-2 MF exclusive escavação e reaterro, inclusive
transporte do tubo</t>
  </si>
  <si>
    <t>Corpo BTTC (grota) diâmetro 0,60 m CA-2 PB exclusive escavação e reaterro, inclusive
transporte do tubo</t>
  </si>
  <si>
    <t>Corpo BTTC (grota) diâmetro 0,80 m CA-1 MF exclusive escavação e reaterro, inclusive
transporte do tubo</t>
  </si>
  <si>
    <t>Corpo BTTC (grota) diâmetro 0,80 m CA-2 MF exclusive escavação e reaterro, inclusive
transporte do tubo</t>
  </si>
  <si>
    <t>Corpo BTTC (grota) diâmetro 0,80 m CA-2 PB exclusive escavação e reaterro, inclusive
transporte do tubo</t>
  </si>
  <si>
    <t>Corpo BTTC (grota) diâmetro 1,00 m CA-1 MF exclusive escavação e reaterro, inclusive
transporte do tubo</t>
  </si>
  <si>
    <t>Corpo BTTC (grota) diâmetro 1,00 m CA-1 PB exclusive escavação e reaterro, inclusive
transporte do tubo</t>
  </si>
  <si>
    <t>Corpo BTTC (grota) diâmetro 1,00 m CA-2 MF exclusive escavação e reaterro, inclusive
transporte do tubo</t>
  </si>
  <si>
    <t>Corpo BTTC (grota) diâmetro 1,00 m CA-2 PB exclusive escavação e reaterro, inclusive
transporte do tubo</t>
  </si>
  <si>
    <t>Corpo BTTC (grota) diâmetro 1,00 m CA-3 MF exclusive escavação e reaterro, inclusive
transporte do tubo</t>
  </si>
  <si>
    <t>Corpo BTTC (grota) diâmetro 1,20 m CA-1 MF exclusive escavação e reaterro, inclusive
transporte do tubo</t>
  </si>
  <si>
    <t>Corpo BTTC (grota) diâmetro 1,20 m CA-1 PB exclusive escavação e reaterro, inclusive
transporte do tubo</t>
  </si>
  <si>
    <t>Corpo BTTC (grota) diâmetro 1,20 m CA-2 MF exclusive escavação e reaterro, inclusive
transporte do tubo</t>
  </si>
  <si>
    <t>Corpo BTTC (grota) diâmetro 1,20 m CA-2 PB exclusive escavação e reaterro, inclusive
transporte do tubo</t>
  </si>
  <si>
    <t>Corpo BTTC (grota) diâmetro 1,50 m CA-1 MF exclusive escavação e reaterro, inclusive
transporte do tubo</t>
  </si>
  <si>
    <t>Corpo BTTC (grota) diâmetro 1,50 m CA-1 PB exclusive escavação e reaterro, inclusive
transporte do tubo</t>
  </si>
  <si>
    <t>Corpo BTTC (grota) diâmetro 1,50 m CA-2 MF exclusive escavação e reaterro, inclusive
transporte do tubo</t>
  </si>
  <si>
    <t>Corpo BTTC (grota) diâmetro 1,50 m CA-2 PB exclusive escavação e reaterro, inclusive
transporte do tubo</t>
  </si>
  <si>
    <t>Corpo BTTC (grota) diâmetro 1,50 m CA-3 MF exclusive escavação e reaterro, inclusive
transporte do tubo</t>
  </si>
  <si>
    <t>Corpo de BDCC 2,00 x 1,20 m -  tudo incluido conforme projeto</t>
  </si>
  <si>
    <t>Corpo de BSCC 2,00 x 2,00 m projeto DNIT para  5,00 &lt; H &lt; 7,50 m</t>
  </si>
  <si>
    <t>Dreno de alívio de pavimento (DP - DAP - 01),  com utilização de geotêxtil não tecido RT 07 kn
/m, inclusive transporte da brita</t>
  </si>
  <si>
    <t>Dreno de PVC  D = 100 mm</t>
  </si>
  <si>
    <t>Dreno de PVC  D = 50 mm</t>
  </si>
  <si>
    <t>Dreno Longitudinal tipo Trincheira Drenante, H = 0,90 m com tubo poroso tipo PEAD de diâm
= 100 mm, incluindo esc. em mat. 1ª cat. e transporte do tubo</t>
  </si>
  <si>
    <t>Dreno Longitudinal tipo Trincheira Drenante, H = 0,90 m com tubo poroso tipo PEAD de diâm
= 100 mm, incluindo esc. mat. 3ª cat. e transporte do tubo</t>
  </si>
  <si>
    <t>Dreno Longitudinal tipo Trincheira Drenante, H=0,40m c/ tubo poroso tipo PEAD d=65mm,
inclus. esc. em mat. 1ª cat.e geotêxtil não tecido RT 07 kN/m</t>
  </si>
  <si>
    <t>Dreno profundo com enchimento de areia, escavação em material 1ª categoria, inclusive
transporte da areia</t>
  </si>
  <si>
    <t>Dreno profundo com enchimento de brita e areia (1:1) escavação em material 1ª categoria,
inclusive transporte da areia e da brita</t>
  </si>
  <si>
    <t>Dreno profundo com enchimento de brita e areia (1:1) escavação em material 2ª categoria,
inclusive transporte da areia e da brita</t>
  </si>
  <si>
    <t>Dreno profundo com enchimento de brita, escavação em material 1ª categoria,  inclusive transporte da brita</t>
  </si>
  <si>
    <t>Dreno profundo com tubo poroso, D = 0,20 m com enchimento de brita e areia, escavação em
material 2ª categoria, inclusive transp.da areia, brita, tubo</t>
  </si>
  <si>
    <t>Dreno profundo com tubo poroso, D = 0,20 m com enchimento de brita, escavação em
material 3ª categoria (DPR-01),  inclusive transporte da brita, tubo</t>
  </si>
  <si>
    <t>Dreno profundo D = 0,10 m c/ enchim. brita, areia (1:1) escav. mat. 3º categ.incl. transp. areia,
brita c/ geotêxtil não tecido res.long. mín 16kn/m</t>
  </si>
  <si>
    <t>Dreno profundo D = 0,10 m c/enchim. brita e areia (1:1) escav.mat. 1º categ., inclus.transp.
areia, brita,c/ geotêxtil não tecido res.long. mín 16 kn/m</t>
  </si>
  <si>
    <t>Dreno profundo D = 0,20 m com enchimento de areia, escavação em material 1ª categoria (
DPS-01), inclusive transporte da areia e do tubo</t>
  </si>
  <si>
    <t>Dreno profundo D = 0,20 m com enchimento de brita e areia, escavação em material 1ª
categoria, inclusive transporte da brita e da areia</t>
  </si>
  <si>
    <t>Dreno profundo em solo com tubo PEAD perfur. D=100 mm, envolto por geotêxtil não tecido
RT16 kn/m, preenchim. c/ brita, incl. transporte</t>
  </si>
  <si>
    <t>Dreno profundo para corte em solo, com enchimento em brita revestido com geotextil não
tecido RT 16 kn/m, inclusive transporte da brita</t>
  </si>
  <si>
    <t>Dreno sub-horizontal D = 50 mm em PVC, com geotêxtil não tecido RT 16 kn/m, exclusive
transportes</t>
  </si>
  <si>
    <t>Dreno sub-horizontal D=50mm em PVC (escavação em alteração de rocha), inclusive geotêxtil
não tecido RT 16 kn/m, exclusive transportes</t>
  </si>
  <si>
    <t>Dreno sub-horizontal D=50mm em PVC (escavação em rocha sã), inlusive geotêxtil não tecido
RT 16 kn/m, exclusive transportes</t>
  </si>
  <si>
    <t>Dreno sub-superficial  rocha (h=0,55m) c/ tubo PEAD perfur. d=100mm, env. por geotêxtil16kn
/m, preenc.c/ brita, inclus.transp. tubo, exclusive transp.brita</t>
  </si>
  <si>
    <t>Eletroduto de ferro galvanizado DN 4", inclusive conexões, exclusive escavação e reaterro,
fornecimento e assentamento</t>
  </si>
  <si>
    <t>Eletroduto tipo Kanaflex  diâmetro 1 1/4", fornecimento e assentamento</t>
  </si>
  <si>
    <t>Enrocamento de pedra arrumada com pá carregadeira e escavadeira, inclusive fornecimento,
exclusive transporte da pedra</t>
  </si>
  <si>
    <t>Enrocamento de pedra jogada exclusive fornecimento e transporte (utilização de material
considerado em medição)</t>
  </si>
  <si>
    <t>Ensecadeira simples de madeira esp.= 5 cm com 1 reaproveitamento, inclusive transporte das
madeiras</t>
  </si>
  <si>
    <t>Ensecadeira simples de madeira esp.= 5 cm sem reaproveitamento, inclusive transporte das
madeiras</t>
  </si>
  <si>
    <t>Escoramento e cimbramento (bueiro celular), inclusive fornecimento e transportes das
madeiras</t>
  </si>
  <si>
    <t>Esgotamento de escavações para rebaixamento do nível dágua nos serviços de bueiros,
galerias e outros, com conj. moto bomba</t>
  </si>
  <si>
    <t>Forma especial de madeira para sarjeta (gabarito), inclusive fornecimento e transporte da
madeira</t>
  </si>
  <si>
    <t>Formas planas de madeira com 01 (um) reaproveitamento, inclusive fornecimento e transporte
das madeiras</t>
  </si>
  <si>
    <t>Formas planas de madeira com 02 (dois) reaproveitamentos, inclusive fornecimento e
transporte das madeiras</t>
  </si>
  <si>
    <t>Formas planas de madeira com 04 (quatro) reaproveitamentos, inclusive fornecimento e
transporte das madeiras</t>
  </si>
  <si>
    <t>Formas planas de madeira sem reaproveitamento (forma perdida), inclusive fornecimento e
transporte das madeiras</t>
  </si>
  <si>
    <t>Gabião manta/colchão, malha hex 6x8mm Zn-Al/PVC, e=2,8mm,h=0,23m, inclus.aquis./
assentam. pedra mão, exclus. transp. p/ revestim. canal</t>
  </si>
  <si>
    <t>Gabiões com caixas galvanizadas  com utilização de geotêxtil não tecido RT 07 kN/m, inclus.
transp. madeira e pedra mão</t>
  </si>
  <si>
    <t>Geogrelha com resistência londitudinal a tração 55 a 60 kN, resist. transversal a tração 30 kN,
fornecimento e aplicação - Deformação de 5%</t>
  </si>
  <si>
    <t>Geogrelha com resistência longitudinal a tração 300 kN, resist. transversal a tração 30 kN,
fornecimento e aplicação</t>
  </si>
  <si>
    <t>Geogrelha com resistência longitudinal a tração 35 a 40 KN, resistência transversal a tração
30KN, fornecimento e aplicação - Deformação de 10%</t>
  </si>
  <si>
    <t>Geogrelha com resistência longitudinal a tração 55 a 60 KN, resistência transversal a tração
30KN, fornecimento e aplicação - Deformação de 10%</t>
  </si>
  <si>
    <t>Geogrelha com resistência longitudinal a tração 80 a 90 kN, resist. transversal a tração 30 kN,
fornecimento e aplicação - Deformação de 5%</t>
  </si>
  <si>
    <t>Geogrelha tecida bidirecional de polipropileno de alto módulo inicial c/ módulo de rigidez
nominal = 400KN/m nas duas direções, fornecimento/aplicação</t>
  </si>
  <si>
    <t>Manta Geotêxtil  não tecida com resistência longitudinal a tração 10kN/m, fornecimento e
aplicação</t>
  </si>
  <si>
    <t>Montagem e desmontagem de escoramento tubular normal, em obras de arte na densidade de
5m de tubo por m³ de escoramento</t>
  </si>
  <si>
    <t>Muro com Terramesh System ou similar, altura 4,00 &lt; H &lt;= 5,00 metros (3 cx 1x1x4m e 4 cx 0,
5x1x4m) , execução, tudo incluído</t>
  </si>
  <si>
    <t>Muro com Terramesh System ou similar, altura 5,00 &lt; H &lt;= 6,00 metros (4 cx 1x1x4m e 4 cx 0,
5x1x4m) , tudo incluído</t>
  </si>
  <si>
    <t>Muro com Terramesh System ou similar, altura 6,00 &lt; H &lt;= 7,50 metros (3cx 1x1x4m, 2cx
1x1x5 e 5cx 0,5x1x6m), tudo incluído</t>
  </si>
  <si>
    <t>Muro com Terramesh System ou similar, altura 7,50 &lt; H &lt;= 9,00 metros (4 cx 1x1x4m, 2 cx
1x1x5, 3 cx 0,5x1x6m e 3cx 0,5x1x7), tudo incluído</t>
  </si>
  <si>
    <t>Perfuração rotativa inclinada, em rocha sã, com coroa de diamante, diâmetro N (75mm),
inclusive deslocamento e posicionamento em cada furo.</t>
  </si>
  <si>
    <t>Pescoço de poço de visita H=0,30 m, diâm. = 0,60 m, fornecimento, assentamento e
transporte</t>
  </si>
  <si>
    <t>Poço de visita (tubo D=0,40 m) H=1,50 m com tampão F.F.A.P., inclusive escavação e
transporte do tampão</t>
  </si>
  <si>
    <t>Poço de visita (tubo D=0,60 m) H=1,70 m com tampão F.F.A.P., inclusive escavação e
transporte do tampão</t>
  </si>
  <si>
    <t>Poço de visita (tubo D=1,00 m) H=2,10 m com tampão F.F.A.P., inclusive escavação e
transporte do tampão</t>
  </si>
  <si>
    <t>Preparo manual de talude, compreendendo acerto, raspagem eventual de até 0,30m de prof. e
afastamento lateral</t>
  </si>
  <si>
    <t>Preparo manual de terreno, compreendendo acerto raspagem até 25cm de profundidade e
afastamento lateral do material excedente</t>
  </si>
  <si>
    <t>Tapume de vedação e proteção, executado com chapas de compensado resinado com 6mm
de espessura, exclusive pintura</t>
  </si>
  <si>
    <t>Trincheira drenante cega (0,50 x 1,70) m, inclusive transporte da brita c/ geotêxtil não tecido
res.long. mín 16 kn/m</t>
  </si>
  <si>
    <t>Alvenaria de tijolos cerâmicos maciços aparentes 5x10x20cm,assent.c/argam.de cimento,cal
hidratada CH1 e areia no traço 1:0,5:8,juntas de 10mm e esp.</t>
  </si>
  <si>
    <t>Calçada de concreto fck=15 MP, camurçado c/ argam. cimento e areia 1:4, lastro de brita e 8
cm de concreto, incl. preparo da caixa e transp. da brita</t>
  </si>
  <si>
    <t>Cerca de arame farpado 4 fios com mourões  a cada 2,0 m, esticadores de madeira, a cada 20
,0 m, inclusive transporte de mourão e arame farpado)</t>
  </si>
  <si>
    <t>Cerca de arame farpado 4 fios com mourões, a cada 2,5 m, esticadores de madeira a cada 60,
0m, inclusive transporte de arame farpado e mourão</t>
  </si>
  <si>
    <t>Cerca de arame farpado 4 fios com mourões a cada 3,0 metros e sem esticadores, inclusive
transporte de arame e mourão</t>
  </si>
  <si>
    <t>Cerca de arame farpado 8 fios com postes triangulares 10 x 200 cm, a cada 2,5 m, mourão de
concreto 10 x 10 x 220 cm, a cada 50,0 m</t>
  </si>
  <si>
    <t>Cerca de arame farpado,4 fios ,mourões de madeira a cada 2,5 m e esticadores de concreto/
madeira a cada 40m</t>
  </si>
  <si>
    <t>Cerca de arame liso 4 fios com mourões cada 2,0 m, esticadores de madeira, a cada 20,0 m,
inclusive transporte de mourão e arame liso</t>
  </si>
  <si>
    <t>Passeio pavimentado em blocos de concreto esp.=6cm, colorido, resistência 35 MPa, colchão
de areia 5cm, inclusive transporte dos blocos e da areia</t>
  </si>
  <si>
    <t>Pintura em estrutura metálica com tinta epoxídica  inclusive primer</t>
  </si>
  <si>
    <t>Sistema cercamento tipo Gradil Nylofor 3DPintura Simples (preto, verde ou branco), #
50x200m, fio 5,0mm, L=2,50m, H=2,03m, incl. forn./chumb. postes</t>
  </si>
  <si>
    <t>Tela de aço galvanizado ,em malha hexagonal de dupla torção, tipo 8,0cm x 10,0cm, com fios
de diâmetro 2,7mm, tudo incluído, fornecimento e execução</t>
  </si>
  <si>
    <t>Barreira de Siltagem com escoras de eucalipto,  diâm. 0,10m e a altura 1,60m, espaçadas a
cada 2,0 m, 1 reaproveitamento</t>
  </si>
  <si>
    <t>Grama  em placas em taludes com estacas de madeira, fornecimento e plantio</t>
  </si>
  <si>
    <t>Recomposição de talude de corte com aterro de solo argiloso compactado, exclusive material
de aterro</t>
  </si>
  <si>
    <t>Grupo focal gradativo (semáforo com informação de tempo) com lâmpada LED, fornecimento
e instalação</t>
  </si>
  <si>
    <t>Sinalização vertical com chapa em poliéster (e=2,3mm) reforçada com fibra de vidro, inclusive
suporte de madeira</t>
  </si>
  <si>
    <t>Suporte de placa de sinalização vertical em madeira de 1ª qualidade, pintada, fornecimento e
instalação</t>
  </si>
  <si>
    <t>Tacha refletiva  monodirecional, fornecimento e aplicação</t>
  </si>
  <si>
    <t>Tachão refletivo  monodirecional, fornecimento e aplicação</t>
  </si>
  <si>
    <t>Tela de proteção de segurança de PVC cor laranja com suporte  para sinalização de obras</t>
  </si>
  <si>
    <t>Aluguel de automóvel VW/ Gol (flex) 1,6 ou equivalente, exclusive motorista, inclusive combustível</t>
  </si>
  <si>
    <t>Base de solo estabilizada granulométricamente sem  mistura inclusive escavação e carga</t>
  </si>
  <si>
    <t>Defensas metálicas (espessura lâminas = 3 mm), inclusive fornecimento de materiais,
substituição</t>
  </si>
  <si>
    <t>Limpeza e desobstrução de rede de drenagem, utilizando caminhão equipado com conjunto de
alta pressão e sucção</t>
  </si>
  <si>
    <t>Reciclagem de pavimento (base) c/ adição de 20% de brita1, 10% de brita0 e 2% de cimento,
inclusive fornecimento e transportes  dos materiais</t>
  </si>
  <si>
    <t>Reparo de caixa  coletora</t>
  </si>
  <si>
    <t>Roçada manual com roçadeira costal, ferramentas manuais, inclusive limpeza e remoção com
retroescavadeira (conservação)</t>
  </si>
  <si>
    <t>Roçada manual com roçadeira costal, ferramentas manuais, inclusive limpeza manual (
conservação)</t>
  </si>
  <si>
    <t>Encamisamento metálico de estacas, diâmetro 380mm em chapa de 6.3mm, preenchido c/
concreto auto adensável (20MPa)</t>
  </si>
  <si>
    <t>Estaca metálica, fornecimento, transporte, perdas, solda, emenda, corte e cravação de 2 TR-
57</t>
  </si>
  <si>
    <t>Estaca metálica, fornecimento, transporte, perdas, solda, emenda, corte e cravação de 2 TR-
68</t>
  </si>
  <si>
    <t>Estaca raiz perfurada em rocha, diâm. 310mm com injeção de arg. incl. fornecimento de todos
materiais</t>
  </si>
  <si>
    <t>Estaca raiz perfurada em solo, diâm. 410mm com injeção de arg. incl. fornecimento de todos
materiais</t>
  </si>
  <si>
    <t>Formas planas de madeira sem reaproveitamento (fundações), inclusive fornecimento e
transporte das madeiras</t>
  </si>
  <si>
    <t>Perfuração rotativa vertical, em solo, com coroa de Widia ou similar, diâmetro H(99mm),
inclusive deslocamento e posicionamento em cada furo</t>
  </si>
  <si>
    <t>Perfuração rotativa vertical, em solo, com coroa de Widia ou similar, diâmetro N(75mm),
inclusive deslocamento e posicionamento em cada furo</t>
  </si>
  <si>
    <t>Passarela metálica p/ pontes rodoviárias com 1,0m de largura, piso em chapa xadrez esp 1/4",
em perfis laminados, inclusive pintura</t>
  </si>
  <si>
    <t>Aparelho de apoio de neoprene fretado, fornecimento e assentamento, inclusive grauteamento
e transporte do neoprene</t>
  </si>
  <si>
    <t>Cantoneiras (2 1/2" x 2 1/2" x 5/16") para extremidade de laje, fornecimento, montagem e
pintura</t>
  </si>
  <si>
    <t>Chumbador de aço de 25 mm, inclusive proteção anticorrosiva, exclusive a injeção e a
perfuração</t>
  </si>
  <si>
    <t>Colagem das mantas de borracha nos berços de apoio das placas, com Sikadur 32 ou
equivalente, fornecimento e aplicação</t>
  </si>
  <si>
    <t>Cone de ancoragem de cabo de aço com 12 cordoalhas de 1/2", inclusive protensão dos
cabos</t>
  </si>
  <si>
    <t>Escoramento contínuo de cavas em estaca prancha de largura até 400 mm</t>
  </si>
  <si>
    <t>Escoramento de O.A.E. diretamente sobre o solo, inclusive fornecimento e transporte das
madeiras</t>
  </si>
  <si>
    <t>Escoramento e cimbramento (pontes e pontilhões), inclusive fornecimento e transporte das
madeiras</t>
  </si>
  <si>
    <t>Formas planas de madeira com 05 (cinco) utilizações (guarda-corpo de pontes), inclusive
fornecimento e transportes das madeiras</t>
  </si>
  <si>
    <t>Formas planas de madeirit meso e superestrutura com 1 reaproveitamento esp. = 14 mm,
inclusive fornecimento e transporte das madeiras</t>
  </si>
  <si>
    <t>Formas planas de madeirit meso e superestrutura com 1 reaproveitamento esp. = 17 mm,
inclusive fornecimento e transporte das madeiras</t>
  </si>
  <si>
    <t>Formas planas de madeirit meso e superestrutura com 2 reaproveitamentos esp. = 17 mm,
inclusive fornecimento e transporte das madeiras</t>
  </si>
  <si>
    <t>Formas planas de madeirit meso e superestrutura sem reaproveitamento esp. = 10 mm,
inclusive fornecimento e transporte das madeiras</t>
  </si>
  <si>
    <t>Formas planas de madeirit meso e superestrutura sem reaproveitamento esp. = 14 mm,
inclusive fornecimento e transporte das madeiras</t>
  </si>
  <si>
    <t>Formas planas de madeirit meso e superestrutura sem reaproveitamento esp. = 17 mm,
inclusive fornecimento e transporte das madeiras</t>
  </si>
  <si>
    <t>Furação, fornecimento e fixação de grampos 12,5 mm com resina epoxi em vigas pré-
moldadas</t>
  </si>
  <si>
    <t>Junta de dilatação elástica pré-moldada p/ concreto, tipo fungenband em perfil O-12 de PVC
alta densidade, Uniontech ou equival. fornecim./colocação</t>
  </si>
  <si>
    <t>Junta perfil elastomérico de vedação p/pontes c/abertura média de 25mm ± 10 mm, inclus.
lábios poliméricos-Marca Ref JEENE-JJ2540 VV (constr.)</t>
  </si>
  <si>
    <t>Junta perfil elastomérico de vedação p/pontes c/abertura média de 50 mm ±  25 mm, inclus.
lábios poliméricos-Marca Ref.JEENE mod.JJ-5070 (constr.)</t>
  </si>
  <si>
    <t>Ponte provisoria para movimentação de equipamentos de execução de fundação composta de
passadiço de madeira sobre estacas de madeira</t>
  </si>
  <si>
    <t>Preparo e colocação de 12 cordoalhas de 1/2" (Aço CP-190 RB) nas formas, inclusive injeção
de nata de cimento</t>
  </si>
  <si>
    <t>Tirante de aço Rocsolo ou similar, diâmetro 29,3mm, incluindo fornecimento da barra e da
bainha proteção anticorrosiva, preparo e colocação no furo</t>
  </si>
  <si>
    <t>Tirante de aço ST 85/105, diâmetro de 32 mm, incluindo fornecimento da barra e da bainha
proteção anticorrosiva, preparo e colocação no furo</t>
  </si>
  <si>
    <t>Remoção de solos moles, incluindo carregamento mecânico com escavadeira hidráulica em
Vias Urbanas</t>
  </si>
  <si>
    <t>Transporte horizontal com trator de lâmina de material de 1ª cat. DMTaté 50m em Vias
Urbanas</t>
  </si>
  <si>
    <t>Base de solo brita, 50% em peso, inclusive fornecimento, exclusive transporte da brita em Vias
Urbanas</t>
  </si>
  <si>
    <t>Fresagem de pavimento asfáltico a frio, esp. até 15cm, exclusive transporte de materiais, em
Vias Urbanas</t>
  </si>
  <si>
    <t>Fresagem de pavimento asfáltico a frio, esp=5cm, exclusive transporte de materiais em Vias
Urbanas</t>
  </si>
  <si>
    <t>Imprimação exclusive fornecimento e transporte comercial do material betuminoso em Vias
Urbanas</t>
  </si>
  <si>
    <t>Imprimação inclusive fornecimento e transporte comercial do material betuminoso em Vias
Urbanas</t>
  </si>
  <si>
    <t>Micro revestimento asfáltico à frio inclusive fornecimento e transporte comercial do material
betuminoso, em Vias Urbanas</t>
  </si>
  <si>
    <t>Obturação de buracos c/ CBUQ inclusive fornecimento e transporte comercial dos materiais
betuminosos em  Vias Urbanas</t>
  </si>
  <si>
    <t>Obturação de buracos c/ CBUQ inclusive fornecimento e transporte dos materiais betuminosos
em Vias Urbanas</t>
  </si>
  <si>
    <t>Pavimentação com blocos de concreto (35 MPa), esp.=06cm, sobre colchão areia esp.=5cm,
inclusive fornecim. e transporte  blocos e areia,  Vias Urbanas</t>
  </si>
  <si>
    <t>Pavimentação com blocos de concreto (35 MPa), esp.=10cm, sobre colchão de areia esp.= 5cm, inclusive fornecim.e transporte  blocos e areia,Vias Urbanas</t>
  </si>
  <si>
    <t>Pavimentação com paralelepípedo, colchão areia 5cm, inclusive fornecimento e transporte do
paralelepípedo e areia, em Vias Urbanas</t>
  </si>
  <si>
    <t>Pavimentação com paralelepípedo sobre colchão pó de pedra esp.=5cm, inclusive
fornecimento e transporte do paralelepípedo e pó de pedra,  Vias Urbanas</t>
  </si>
  <si>
    <t>Pavimentação com pedra portuguesa, inclusive fornecimento e transporte do cimento, areia e
pedra portuguesa em Vias Urbanas</t>
  </si>
  <si>
    <t>Pintura de ligação exclusive fornecimento e transporte comercial do material betuminoso em
Vias Urbanas</t>
  </si>
  <si>
    <t>Pintura de ligação inclusive fornecimento e transporte comercial do material betuminoso em
Vias Urbanas</t>
  </si>
  <si>
    <t>Sub-base solo brita, 50% em peso, inclusive fornecimento e transporte da brita em Vias
Urbanas</t>
  </si>
  <si>
    <t>T.S.B.D. com capa selante, executado com Multidistribuidor inclusive fornecimento e
transporte da emulsão, areia, brita e lavagem da brita -V. Urbanas</t>
  </si>
  <si>
    <t>T.S.B.D. com capa selante inclusive fornec. areia/brita/emulsão, transporte comerc. emulsão e
lavagem brita, exclus. transp. areia e brita - V.Urbana</t>
  </si>
  <si>
    <t>T.S.B.D. sem capa selante,  inclusive fornecimento e transporte comercial do material betuminoso e lavagem da brita em Vias Urbanas</t>
  </si>
  <si>
    <t>T.S.B.D. sem capa selante executado com Multidistribuidor excl. forn.e transp. com. da
emulsão, inclus. fornecim., transp.e lavagem brita, V.Urbanas</t>
  </si>
  <si>
    <t>Alvenaria de bloco (39 x 19 x 09) cm espessura 09 cm em Vias Urbanas, inclusive transporte,
areia, cimento e bloco</t>
  </si>
  <si>
    <t>Alvenaria de bloco (39 x 19 x 19) cm espessura 19 cm, inclusive transporte de areia, cimento e
bloco em Vias Urbanas</t>
  </si>
  <si>
    <t>Alvenaria de lajota (20 x 20 x 10) cm espessura 10 cm , inclusive transporte de areia, lajota e
cimento, em Vias Urbanas</t>
  </si>
  <si>
    <t>Alvenaria de pedra  de mão (junta seca), inclusive transporte da pedra em Vias Urbanas</t>
  </si>
  <si>
    <t>Alvenaria de pedra de mão argamassada (argamassa cimento areia 1:4) inclusive transporte
da pedra de mão, em Vias Urbanas</t>
  </si>
  <si>
    <t>Andaime de madeira para altura até 7 m, compreendendo montagem e desmontagem em Vias
Urbanas</t>
  </si>
  <si>
    <t>Bueiro Metálico BSTM - D=3,05m - MP-152 com tratamento epóxi e=2,7mm - método
destrutivo, inclusive lastro de brita em Vias Urbanas</t>
  </si>
  <si>
    <t>Caixa Boca de Lobo em bloco pré-moldado de concreto para diâm.=1,00m (1,30 x 1,30m) em
Vias Urbanas</t>
  </si>
  <si>
    <t>Caixa Boca de Lobo em bloco pré-moldado para diâm. = 0,60m (1,00 x 1,00m) CBL2 (Vias
Urbanas)</t>
  </si>
  <si>
    <t>Caixa de passagem em bloco pré-moldado para d=0,30 e 0,40m (0,80x0,80m) em Vias
Urbanas</t>
  </si>
  <si>
    <t>Canaleta de concreto, com forma retangular inclusive caiação - parede 12 cm em Vias
Urbanas</t>
  </si>
  <si>
    <t>Cerca em tela revestida em PVC com mourões de concreto, fornecimento e execução em Vias
Urbanas</t>
  </si>
  <si>
    <t>Colchão drenante de areia para fundação de aterros, exclusive o fornecimento de areia em
Vias Urbanas</t>
  </si>
  <si>
    <t>Colchão drenante de areia para fundação de aterros, inclusive fornecimento e transporte da
areia em Vias Urbanas</t>
  </si>
  <si>
    <t>Colchão drenante de brita 1 inclusive fornecimento, espalhamento, compactação e transporte
da brita em Vias Urbanas</t>
  </si>
  <si>
    <t>Colchão drenante de brita 2 inclusive fornecimento, espalhamento, compactação e transporte
da brita em Vias Urbanas</t>
  </si>
  <si>
    <t>Colchão drenante de brita 3 inclusive fornecimento, espalhamento, compactação e transporte
da brita em Vias Urbanas</t>
  </si>
  <si>
    <t>Coleta drenante (1,00x1,00) m c/ geotêxtil não tecido RT 16kn/m, inclusive transporte da brita
em Vias Urbanas</t>
  </si>
  <si>
    <t>Concreto armado, dosado para resist. 20 Mpa,  incluindo 60 kg aço CA-50 A, mão de obra p/
corte, dobragem e montagem, exclusive forma em Vias Urbanas</t>
  </si>
  <si>
    <t>Concreto estrutural fck = 30,0 MPa com micro-silica e Sikacrete BR ou equivalente em Vias
Urbanas</t>
  </si>
  <si>
    <t>Corpo BDTC (grota) diâmetro 0,60 m CA-1 MF exclusive escavação e reaterro, inclusive
transporte do tubo em Vias Urbanas</t>
  </si>
  <si>
    <t>Corpo BDTC (grota) diâmetro 0,60 m CA-1 PB exclusive escavação e reaterro, inclusive
transporte do tubo em Vias Urbanas</t>
  </si>
  <si>
    <t>Corpo BDTC (grota) diâmetro 0,60 m CA-2 MF exclusive escavação e reaterro, inclusive
transporte do tubo em Vias Urbanas</t>
  </si>
  <si>
    <t>Corpo BDTC (grota) diâmetro 0,60 m CA-2 PB exclusive escavação e reaterro, inclusive
transporte do tubo em Vias Urbanas</t>
  </si>
  <si>
    <t>Corpo BDTC (grota) diâmetro 0,80 m CA-1 MF exclusive escavação e reaterro, inclusive
transporte do tubo em Vias Urbanas</t>
  </si>
  <si>
    <t>Corpo BDTC (grota) diâmetro 0,80 m CA-2 MF exclusive escavação e reaterro, inclusive
transporte do tubo em Vias Urbanas</t>
  </si>
  <si>
    <t>Corpo BDTC (grota) diâmetro 0,80 m CA-2 PB exclusive escavação e reaterro, inclusive
transporte do tubo em Vias Urbanas</t>
  </si>
  <si>
    <t>Corpo BDTC (grota) diâmetro 1,00 m CA-1 MF exclusive escavação e reaterro, inclusive
transporte do tubo em Vias Urbanas</t>
  </si>
  <si>
    <t>Corpo BDTC (grota) diâmetro 1,00 m CA-1 PB exclusive escavação e reaterro, inclusive
transporte do tubo em Vias Urbanas</t>
  </si>
  <si>
    <t>Corpo BDTC (grota) diâmetro 1,00 m CA-2 MF exclusive escavação e reaterro, inclusive
transporte do tubo em Vias Urbanas</t>
  </si>
  <si>
    <t>Corpo BDTC (grota) diâmetro 1,00 m CA-2 PB exclusive escavação e reaterro, inclusive
transporte do tubo em Vias Urbanas</t>
  </si>
  <si>
    <t>Corpo BDTC (grota) diâmetro 1,00 m CA-3 MF exclusive escavação e reaterro, inclusive
transporte do tubo em Vias Urbanas</t>
  </si>
  <si>
    <t>Corpo BDTC (grota) diâmetro 1,20 m CA-1 MF exclusive escavação e reaterro, inclusive
transporte do tubo em Vias Urbanas</t>
  </si>
  <si>
    <t>Corpo BDTC (grota) diâmetro 1,20 m CA-2 MF exclusive escavação e reaterro, inclusive
transporte do tubo em Vias Urbanas</t>
  </si>
  <si>
    <t>Corpo BDTC (grota) diâmetro 1,20 m CA-2 PB exclusive escavação e reaterro, inclusive
transporte do tubo em Vias Urbanas</t>
  </si>
  <si>
    <t>Corpo BDTC (grota) diâmetro 1,20 m CA-3 MF exclusive escavação e reaterro, inclusive
transporte do tubo em Vias Urbanas</t>
  </si>
  <si>
    <t>Corpo BDTC (grota) diâmetro 1,50 m CA-1 MF exclusive escavação e reaterro, inclusive
transporte do tubo em Vias Urbanas</t>
  </si>
  <si>
    <t>Corpo BDTC (grota) diâmetro 1,50 m CA-1 PB exclusive escavação e reaterro, inclusive
transporte do tubo em Vias Urbanas</t>
  </si>
  <si>
    <t>Corpo BDTC (grota) diâmetro 1,50 m CA-2 MF exclusive escavação e reaterro, inclusive
transporte do tubo em Vias Urbanas</t>
  </si>
  <si>
    <t>Corpo BDTC (grota) diâmetro 1,50 m CA-2 PB exclusive escavação e reaterro, inclusive
transporte do tubo em Vias Urbanas</t>
  </si>
  <si>
    <t>Corpo BDTC (grota) diâmetro 1,50 m CA-3 MF exclusive escavação e reaterro, inclusive
transporte do tubo em Vias Urbanas</t>
  </si>
  <si>
    <t>Corpo BSTC diâmetro 0,20 m C.S. PB inclusive escavação, reaterro e transporte do tubo em
Vias Urbanas</t>
  </si>
  <si>
    <t>Corpo BSTC diâmetro 0,30 m C.S. MF inclusive escavação, reaterro e transporte do tubo em
Vias Urbanas</t>
  </si>
  <si>
    <t>Corpo BSTC diâmetro 0,30 m C.S. PB inclusive escavação, reaterro e transporte do tubo em
Vias Urbanas</t>
  </si>
  <si>
    <t>Corpo BSTC diâmetro 0,40 m C.S. MF inclusive escavação, reaterro e transporte do tubo em
Vias Urbanas</t>
  </si>
  <si>
    <t>Corpo BSTC diâmetro 0,40 m C.S. PB inclusive escavação, reaterro e transporte do tubo em
Vias Urbanas</t>
  </si>
  <si>
    <t>Corpo BSTC diâmetro 0,60 m C.S. MF inclusive escavação, reaterro e transporte do tubo em
Vias Urbanas</t>
  </si>
  <si>
    <t>Corpo BSTC diâmetro 0,60 m C.S. PB inclusive escavação, reaterro e transporte do tubo em
Vias Urbanas</t>
  </si>
  <si>
    <t>Corpo BSTC (greide) diâmetro 0,30 m CA-1 MF inclusive escavação, reaterro e transporte do
tubo em Vias Urbanas</t>
  </si>
  <si>
    <t>Corpo BSTC (greide) diâmetro 0,40 m CA-1 MF inclusive escavação, reaterro e transporte do
tubo em Vias Urbanas</t>
  </si>
  <si>
    <t>Corpo BSTC (greide) diâmetro 0,40 m CA-2 MF inclusive escavação, reaterro e transporte do
tubo em Vias Urbanas</t>
  </si>
  <si>
    <t>Corpo BSTC (greide) diâmetro 0,60 m CA-1 MF inclusive escavação, reaterro e transporte do
tubo em Vias Urbanas</t>
  </si>
  <si>
    <t>Corpo BSTC (greide) diâmetro 0,60 m CA-2 MF inclusive escavação, reaterro e transporte do
tubo em Vias Urbanas</t>
  </si>
  <si>
    <t>Corpo BSTC (greide) diâmetro 0,60 m CA-2 PB inclusive escavação, reaterro e transporte do
tubo em Vias Urbanas</t>
  </si>
  <si>
    <t>Corpo BSTC (greide) diâmetro 0,80 m CA-1 MF inclusive escavação, reaterro e transporte do
tubo em Vias Urbanas</t>
  </si>
  <si>
    <t>Corpo BSTC (greide) diâmetro 0,80 m CA-1 PB inclusive escavação, reaterro e transporte do
tubo em Vias Urbanas</t>
  </si>
  <si>
    <t>Corpo BSTC (greide) diâmetro 0,80 m CA-2 MF inclusive escavação, reaterro e transporte do
tubo em Vias Urbanas</t>
  </si>
  <si>
    <t>Corpo BSTC (greide) diâmetro 0,80 m CA-2 PB inclusive escavação, reaterro e transporte do
tubo em Vias Urbanas</t>
  </si>
  <si>
    <t>Corpo BSTC (greide) diâmetro 1,00 m CA-1 PB inclusive escavação, reaterro e transporte do
tubo em Vias Urbanas</t>
  </si>
  <si>
    <t>Corpo BSTC (greide) diâmetro 1,00 m CA-2 MF inclusive escavação, reaterro e transporte do
tubo em Vias Urbanas</t>
  </si>
  <si>
    <t>Corpo BSTC (greide) diâmetro 1,00 m CA-2 PB inclusive escavação, reaterro e transporte do
tubo em Vias Urbanas</t>
  </si>
  <si>
    <t>Corpo BSTC (greide) diâmetro 1,20 m CA-1 MF inclusive escavação, reaterro e transporte do
tubo em Vias Urbanas</t>
  </si>
  <si>
    <t>Corpo BSTC (greide) diâmetro 1,20 m CA-1 PB inclusive escavação, reaterro e transporte do
tubo em Vias Urbanas</t>
  </si>
  <si>
    <t>Corpo BSTC (greide) diâmetro 1,20 m CA-2 MF inclusive escavação, reaterro e transporte do
tubo, em Vias Urbanas</t>
  </si>
  <si>
    <t>Corpo BSTC (greide) diâmetro 1,20 m CA-2 PB inclusive escavação, reaterro e transporte do
tubo em Vias Urbanas</t>
  </si>
  <si>
    <t>Corpo BSTC (grota) diâmetro 0,60 m CA-1 MF exclusive escavação e reaterro, inclusive
transporte do tubo em Vias Urbanas</t>
  </si>
  <si>
    <t>Corpo BSTC (grota) diâmetro 0,60 m CA-1 PB exclusive escavação e reaterro, inclusive
transporte do tubo em Vias Urbanas</t>
  </si>
  <si>
    <t>Corpo BSTC (grota) diâmetro 0,60 m CA-2 MF exclusive escavação e reaterro, inclusive
transporte do tubo em Vias Urbanas</t>
  </si>
  <si>
    <t>Corpo BSTC (grota) diâmetro 0,60 m CA-2 PB exclusive escavação e reaterro, inclusive
transporte do tubo em Vias Urbanas</t>
  </si>
  <si>
    <t>Corpo BSTC (grota) diâmetro 0,80 m CA-1 MF exclusive escavação e reaterro, inclusive
transporte do tubo em Vias Urbanas</t>
  </si>
  <si>
    <t>Corpo BSTC (grota) diâmetro 0,80 m CA-1 PB exclusive escavação e reaterro, inclusive
transporte do tubo em Vias Urbanas</t>
  </si>
  <si>
    <t>Corpo BSTC (grota) diâmetro 0,80 m CA-2 MF exclusive escavação e reaterro, inclusive
transporte do tubo em Vias Urbanas</t>
  </si>
  <si>
    <t>Corpo BSTC (grota) diâmetro 0,80 m CA-2 PB exclusive escavação e reaterro, inclusive
transporte do tubo em Vias Urbanas</t>
  </si>
  <si>
    <t>Corpo BSTC (grota) diâmetro 1,00 m CA-1 PB exclusive escavação e reaterro, inclusive
transporte do tubo em Vias Urbanas</t>
  </si>
  <si>
    <t>Corpo BSTC (grota) diâmetro 1,00 m CA-2 MF exclusive escavação e reaterro, inclusive
transporte do tubo em Vias Urbanas</t>
  </si>
  <si>
    <t>Corpo BSTC (grota) diâmetro 1,00 m CA-2 PB exclusive escavação e reaterro, inclusive
transporte do tubo em Vias Urbanas</t>
  </si>
  <si>
    <t>Corpo BSTC (grota) diâmetro 1,00 m CA-3 MF exclusive escavação e reaterro, inclusive
transporte do tubo em Vias Urbanas</t>
  </si>
  <si>
    <t>Corpo BSTC (grota) diâmetro 1,20 m CA-1 MF exclusive escavação e reaterro, inclusive
transporte do tubo em Vias Urbanas</t>
  </si>
  <si>
    <t>Corpo BSTC (grota) diâmetro 1,20 m CA-1 PB exclusive escavação e reaterro, inclusive
transporte do tubo em Vias Urbanas</t>
  </si>
  <si>
    <t>Corpo BSTC (grota) diâmetro 1,20 m CA-2 MF exclusive escavação e reaterro, inclusive
transporte do tubo em Vias Urbanas</t>
  </si>
  <si>
    <t>Corpo BSTC (grota) diâmetro 1,20 m CA-2 PB exclusive escavação e reaterro, inclusive
transporte do tubo em Vias Urbanas</t>
  </si>
  <si>
    <t>Corpo BSTC (grota) diâmetro 1,20 m CA-3 MF exclusive escavação e reaterro, inclusive
transporte do tubo em Vias Urbanas</t>
  </si>
  <si>
    <t>Corpo BSTC (grota) diâmetro 1,50 m CA-1 MF exclusive escavação e reaterro, inclusive
transporte do tubo em Vias Urbanas</t>
  </si>
  <si>
    <t>Corpo BSTC (grota) diâmetro 1,50 m CA-1 PB exclusive escavação e reaterro, inclusive
transporte do tubo em Vias Urbanas</t>
  </si>
  <si>
    <t>Corpo BSTC (grota) diâmetro 1,50 m CA-2 PB exclusive escavação e reaterro, inclusive
transporte do tubo em Vias Urbanas</t>
  </si>
  <si>
    <t>Corpo BSTC (grota) diâmetro 1,50 m CA-3 MF exclusive escavação e reaterro, inclusive
transporte do tubo em Vias Urbanas</t>
  </si>
  <si>
    <t>Corpo BTTC (grota) diâmetro 0,60 m CA-1 MF exclusive escavação e reaterro, inclusive
transporte do tubo em Vias Urbanas</t>
  </si>
  <si>
    <t>Corpo BTTC (grota) diâmetro 0,60 m CA-1 PB exclusive escavação e reaterro, inclusive
transporte do tubo em Vias Urbanas</t>
  </si>
  <si>
    <t>Corpo BTTC (grota) diâmetro 0,60 m CA-2 MF exclusive escavação e reaterro, inclusive
transporte do tubo em Vias Urbanas</t>
  </si>
  <si>
    <t>Corpo BTTC (grota) diâmetro 0,60 m CA-2 PB exclusive escavação e reaterro, inclusive
transporte do tubo em Vias Urbanas</t>
  </si>
  <si>
    <t>Corpo BTTC (grota) diâmetro 0,80 m CA-1 PB exclusive escavação e reaterro, inclusive
transporte do tubo em Vias Urbanas</t>
  </si>
  <si>
    <t>Corpo BTTC (grota) diâmetro 0,80 m CA-2 MF exclusive escavação e reaterro, inclusive
transporte do tubo em Vias Urbanas</t>
  </si>
  <si>
    <t>Corpo BTTC (grota) diâmetro 0,80 m CA-2 PB exclusive escavação e reaterro, inclusive
transporte do tubo em Vias Urbanas</t>
  </si>
  <si>
    <t>Corpo BTTC (grota) diâmetro 1,00 m CA-1 MF exclusive escavação e reaterro, inclusive
transporte do tubo em Vias Urbanas</t>
  </si>
  <si>
    <t>Corpo BTTC (grota) diâmetro 1,00 m CA-1 PB exclusive escavação e reaterro, inclusive
transporte do tubo em Vias Urbanas</t>
  </si>
  <si>
    <t>Corpo BTTC (grota) diâmetro 1,00 m CA-2 MF exclusive escavação e reaterro, inclusive
transporte do tubo em Vias Urbanas</t>
  </si>
  <si>
    <t>Corpo BTTC (grota) diâmetro 1,00 m CA-2 PB exclusive escavação e reaterro, inclusive
transporte do tubo em Vias Urbanas</t>
  </si>
  <si>
    <t>Corpo BTTC (grota) diâmetro 1,00 m CA-3 MF exclusive escavação e reaterro, inclusive
transporte do tubo em Vias Urbanas</t>
  </si>
  <si>
    <t>Corpo BTTC (grota) diâmetro 1,20 m CA-1 MF exclusive escavação e reaterro, inclusive
transporte do tubo em Vias Urbanas</t>
  </si>
  <si>
    <t>Corpo BTTC (grota) diâmetro 1,20 m CA-1 PB exclusive escavação e reaterro, inclusive
transporte do tubo em Vias Urbanas</t>
  </si>
  <si>
    <t>Corpo BTTC (grota) diâmetro 1,20 m CA-2 MF exclusive escavação e reaterro, inclusive
transporte do tubo em Vias Urbanas</t>
  </si>
  <si>
    <t>Corpo BTTC (grota) diâmetro 1,20 m CA-2 PB exclusive escavação e reaterro, inclusive
transporte do tubo em Vias Urbanas</t>
  </si>
  <si>
    <t>Corpo BTTC (grota) diâmetro 1,20 m CA-3 MF exclusive escavação e reaterro, inclusive
transporte do tubo em Vias Urbanas</t>
  </si>
  <si>
    <t>Corpo BTTC (grota) diâmetro 1,50 m CA-1 MF exclusive escavação e reaterro, inclusive
transporte do tubo em Vias Urbanas</t>
  </si>
  <si>
    <t>Corpo BTTC (grota) diâmetro 1,50 m CA-1 PB exclusive escavação e reaterro, inclusive
transporte do tubo em Vias Urbanas</t>
  </si>
  <si>
    <t>Corpo BTTC (grota) diâmetro 1,50 m CA-2 PB exclusive escavação e reaterro, inclusive
transporte do tubo em Vias Urbanas</t>
  </si>
  <si>
    <t>Corpo BTTC (grota) diâmetro 1,50 m CA-3 MF exclusive escavação e reaterro, inclusive
transporte do tubo em Vias Urbanas</t>
  </si>
  <si>
    <t>Corpo de BDCC 2,00 x 1,20 m -  tudo incluido conforme projeto em Vias Urbanas</t>
  </si>
  <si>
    <t>Corpo de BDCC 3,00 x 3,00 m projeto DNIT para  H &lt;= 2,50 m em Vias Urbanas</t>
  </si>
  <si>
    <t>Corpo de BSCC 2,00 x 2,00m projeto DNIT para  5,00 &lt; H &lt; 7,50 m em Vias Urbanas</t>
  </si>
  <si>
    <t>Corpo de BSCC 3,00x1,50 para 2,50m&lt; H &lt; 5,00m , em Vias Urbanas</t>
  </si>
  <si>
    <t>Corte e esmerilhamento de pontas de tubo de ferro fundido DN 500 a 200mm em Vias
Urbanas</t>
  </si>
  <si>
    <t>Dreno de alívio de pavimento (DP - DAP - 01), com tubo PVC d=50mm, geotêxtil não tecido
RT 07 kN/m inclusive transporte da brita em Vias Urbanas</t>
  </si>
  <si>
    <t>Dreno de PVC  D = 100 mm em Vias Urbanas</t>
  </si>
  <si>
    <t>Dreno de PVC  D = 50 mm em Vias Urbanas</t>
  </si>
  <si>
    <t>Dreno em PEAD perfurado diâm. = 100 mm,  inclusive transporte do tubo, em Vias Urbanas</t>
  </si>
  <si>
    <t>Dreno Longitudinal tipo Trincheira Drenante, H = 0,90 m com tubo poroso tipo PEAD d =100
mm, incluindo esc. mat. 3ª cat. e transporte do tubo em Vias Urbanas</t>
  </si>
  <si>
    <t>Dreno Longitudinal tipo Trincheira Drenante, H = 0,90 m com tubo poroso tipo PEAD d=100
mm, inclusive esc. em mat. 1ª cat. e transporte do tubo em Vias Urbanas</t>
  </si>
  <si>
    <t>Dreno Longitudinal tipo Trincheira Drenante, H=0,40m c/tubo poroso PEAD d = 65 mm, incl.
esc. mat. 1ª cat., geotêxtil não tecido RT 07kN/m, V. Urbanas</t>
  </si>
  <si>
    <t>Dreno profundo com enchimento de areia, escavação em material 1ª categoria, inclusive
transporte da areia, em vias Urbanas</t>
  </si>
  <si>
    <t>Dreno profundo com enchimento de brita e areia (1:1) escavação em material 1ª categoria,
inclusive transporte da areia e da brita em Vias Urbanas</t>
  </si>
  <si>
    <t>Dreno profundo com enchimento de brita e areia (1:1) escavação em material 2ª categoria,
inclusive transporte da areia e da brita em Vias Urbanas</t>
  </si>
  <si>
    <t>Dreno profundo com enchimento de brita, escavação em material 1ª categoria,  inclusive
transporte da brita em Vias Urbanas</t>
  </si>
  <si>
    <t>Dreno profundo com tubo poroso, D=0,20 m com enchim. de brita, escav. material 3ª categoria
(DPR-01),  inclus. transporte brita e  tubo,  Vias Urbanas</t>
  </si>
  <si>
    <t>Dreno profundo com tubo poroso, D=0,20m com enchim. de brita e areia, escav. material 2ª
categoria, inclusi. transp. areia,brita e  tubo Vias Urbanas</t>
  </si>
  <si>
    <t>Dreno profundo D=0,10m c/ enchim.brita, areia (1:1) escav. em mat. 3ª categoria, incl.geotêxtil
não tecido RT 16kn/m, e transp. brita, areia V.Urbanas</t>
  </si>
  <si>
    <t>Dreno profundo D=0,10m c/ enchim.brita,areia (1:1) escav.mat. 1ª categoria, incl. geotêxtil não
tecido RT16 kn/m e transp. areia,brita- Vias Urbanas</t>
  </si>
  <si>
    <t>Dreno profundo D=0,20m com enchimento de areia, escavação em material 1ª categoria (DPS
-01), inclusive transporte da areia e do tubo em Vias Urbanas</t>
  </si>
  <si>
    <t>Dreno profundo D=0,20m com enchimento de brita e areia, escavação em material 1ª
categoria, inclusive transporte da brita e da areia, em Vias Urbanas</t>
  </si>
  <si>
    <t>Dreno profundo para corte em solo, com enchimento em brita revestido com geotêxtil não
tecido RT-16, inclusive transporte da brita em Vias Urbanas</t>
  </si>
  <si>
    <t>Dreno sub-horizontal D = 50 mm em PVC inclus. escavação em alteração de rocha, geotêxtil
não tecido RT-16 exclusive transp. em Vias Urbanas</t>
  </si>
  <si>
    <t>Dreno sub-horizontal D = 50 mm em PVC inclus.escavação em rocha sã,  geotêxtil não tecido
RT-16, exclusive transportes em Vias Urbanas</t>
  </si>
  <si>
    <t>Dreno sub-horizontal D=50 mm inclusive geotêxtil não tecido RT 16 kn/m, em PVC, exclusive
transportes em Vias Urbanas</t>
  </si>
  <si>
    <t>Dreno sub-superficial rocha (h=0,55m) c/tubo PEAD perfur.d=100mm, env. geotêxtil RT-16,
preenc.c/ brita, incl. transp. tubo, excl. transp brita-Vias Urb</t>
  </si>
  <si>
    <t>Dreno vertical D = 75 mm em PVC, inclusive geotêxtil não tecido RT-16, exclusive transportes,
em Vias Urbanas</t>
  </si>
  <si>
    <t>Eletroduto de ferro galvanizado DN 4" , inclusive conexões, exclusive escavação e reaterro,
fornecimento e assentamento, em Vias Urbanas</t>
  </si>
  <si>
    <t>Eletroduto tipo Kanaflex  diâmetro 1 1/4", fornecimento e assentamento em Vias Urbanas</t>
  </si>
  <si>
    <t>Escada de madeira executada sobre terreno inclinado, com 80 cm de largura mínima em Vias
Urbanas</t>
  </si>
  <si>
    <t>Escavação manual furos, valetas mat. 2ª cat. H= 0,00 a 1,50 m s/detonação (dim. reduz.), em
Vias Urbanas</t>
  </si>
  <si>
    <t>Escavação mecânica de valas em material de 1ª categoria, 3,00 a 4,50 m, c/ esgotamento,
carga do material, transp. material p/ bota-fora -Vias Urbanas</t>
  </si>
  <si>
    <t>Escavação mecânica de valas em 1ª categoria, profundidade de 4,50 a 6,00 m com
esgotamento, transp. DMT=20km, descarga e espalhamento, em Vias Urbanas</t>
  </si>
  <si>
    <t>Escavação mecânica em material de 1ª cat. H= 0,00 a 1,50 m c/ esgotamento, em Vias
Urbanas</t>
  </si>
  <si>
    <t>Escavação mecânica em material de 1ª cat. H= 1,50 a 3,00 m c/ esgotamento, em Vias
Urbanas</t>
  </si>
  <si>
    <t>Escavação mecânica em material de 1º cat. H= 3,00 a 4,50 m c/ esgotamento, em Vias
Urbanas</t>
  </si>
  <si>
    <t>Escavação mecânica em material de 2ª cat. H= 0,00 a 1,50 m c/ esgotamento, em Vias
Urbanas</t>
  </si>
  <si>
    <t>Escavação mecânica em material de 2ª cat. H= 1,50 a 3,00 m c/ esgotamento, em Vias
Urbanas</t>
  </si>
  <si>
    <t>Escavação mecânica em material de 2ª cat. H= 3,00 a 4,50 m c/ esgotamento, em Vias
Urbanas</t>
  </si>
  <si>
    <t>Escavação mecânica em material de 2º cat. H= 3,00 a 4,50 m c/ esgotamento em Vias
Urbanas</t>
  </si>
  <si>
    <t>Escoramento de cavas e valas, inclusive fornecimento e transporte das madeiras, em Vias
Urbanas</t>
  </si>
  <si>
    <t>Escoramento e cimbramento (bueiro celular), inclusive fornecimento e transporte das madeiras
,  em Vias Urbanas</t>
  </si>
  <si>
    <t>Forma especial de madeira para meio fio, inclusive fornecimento e transporte das madeiras
em Vias Urbanas</t>
  </si>
  <si>
    <t>Formas planas de madeira com 01 (um) reaproveitamento, inclusive fornecimento e transporte
das madeiras, em Vias Urbanas</t>
  </si>
  <si>
    <t>Formas planas de madeira com 02 (dois) reaproveitamentos, inclusive fornecimento e
transporte das madeiras, em Vias Urbanas</t>
  </si>
  <si>
    <t>Formas planas de madeira com 04 (quatro) reaproveitamentos, inclusive fornecimento e
transporte das madeiras, em Vias Urbanas</t>
  </si>
  <si>
    <t>Formas planas de madeira sem reaproveitamento (forma perdida), inclusive fornecimento e
transporte das madeiras em Vias Urbanas</t>
  </si>
  <si>
    <t>Gabião manta/colchão, p/ revest. canal em malha hex 6x8mm Zn-Al/PVC, e=2,8mm,h=0,23m,
inclus.aquis./assentam. pedra mão, exclus. transp., Vias Urbanas</t>
  </si>
  <si>
    <t>Geotêxtil não-tecido com resistência longitudinal a tração 10kN/m, fornecimento e aplicação
em Vias Urbanas</t>
  </si>
  <si>
    <t>Meio fio de concreto pré-moldado (12 x 30 x 15) cm, inclusive caiação e transporte do meio fio
em Vias Urbanas</t>
  </si>
  <si>
    <t>Montagem e desmontagem de escoramento tubular normal, em obras de arte na densidade de
5m de tubo por m³ de escoramento em Vias Urbanas</t>
  </si>
  <si>
    <t>Muro de testa em concreto para saída de dreno profundo em rocha, inclusive transporte do
tubo em Vias Urbanas</t>
  </si>
  <si>
    <t>Pescoço de poço de visita H=0,30m, diâm. = 0,60 m, fornecimento, assentamento e transporte
em Vias Urbanas</t>
  </si>
  <si>
    <t>Pintura interna ou externa sobre ferro, com tinta a base de resina de borracha clorada em Vias
Urbanas</t>
  </si>
  <si>
    <t>Poço de visita (tubo D=0,60 m) H=1,70 m com tampão F.F.A.P., inclusive escavação e
transporte do tampão, em Vias Urbanas</t>
  </si>
  <si>
    <t>Poço de visita (tubo D=0,80 m) H=1,90 m com tampão F.F.A.P., inclusive escavação e
transporte do tampão, em Vias Urbanas</t>
  </si>
  <si>
    <t>Poço de visita (tubo D=1,00 m) H=2,10 m com tampão F.F.A.P., inclusive escavação e
transporte do tampão, em Vias Urbanas</t>
  </si>
  <si>
    <t>Preparo manual de talude, compreendendo acerto, raspagem eventual de até 0,30 m de prof.
e afastamento lateral, em Vias Urbanas</t>
  </si>
  <si>
    <t>Preparo manual de terreno, compreendendo acerto raspagem até 25 cm de profundidade e
afastamento lateral do material excedente, em Vias Urbanas</t>
  </si>
  <si>
    <t>Religação de rede de água em PVC PBA CL 15 DN 100 mm, inclusive conexões, em Vias
Urbanas</t>
  </si>
  <si>
    <t>Sarjeta de concreto (STC - 02) calha triangular em corte/aterro, inclusive caiação, em Vias
Urbanas</t>
  </si>
  <si>
    <t>Sarjeta de concreto (STC - 04) calha triangular de bancada em corte, inclusive caiação, em
Vias Urbanas</t>
  </si>
  <si>
    <t>Tela de proteção de segurança de PVC cor laranja com suporte  para sinalização de obras
em Vias Urbanas</t>
  </si>
  <si>
    <t>Transporte de materiais encosta abaixo, serviço manual, inclusive carga e descarga em Vias
Urbanas</t>
  </si>
  <si>
    <t>Transporte de materiais encosta acima, serviço manual, inclusive carga e descarga em Vias
Urbanas</t>
  </si>
  <si>
    <t>Transposição de segmento de sarjeta - TSS 01, inclusive transporte do tubo de concreto em
Vias Urbanas</t>
  </si>
  <si>
    <t>Trincheira drenante cega (0,50 x 1,70) m, com utilização de geotêxtil não tecido Rt-16 kn/m,
inclusive transporte da brita em Vias Urbanas</t>
  </si>
  <si>
    <t>Tubos para irrigação Linha fixa PN40, diâmetro 75 mm, fornecimento e assentamento em Vias
Urbanas</t>
  </si>
  <si>
    <t>Aluguel de container p/ escritório c/ ar condicionado e banheiro, isolam.térmico e acústico, 2
luminárias, janela de vidro, tomada p/ comput. e telef.</t>
  </si>
  <si>
    <t>Aluguel de container p/ escritório com ar condicionado, isolamento term/acust., 2 luminárias,
janela de vidro, tomadas computador e telefone</t>
  </si>
  <si>
    <t>Aluguel de container tipo cozinha com isolamento térmico e acústico, 2 luminárias, piso
especial e janela</t>
  </si>
  <si>
    <t>Aluguel de container tipo refeitório simples, c/ 1 aparelho de ar condicionado, 2 luminárias e 2
janelas de vidro</t>
  </si>
  <si>
    <t>Aluguel de container tipo refeitório (2 unidades acopladas), c/ 2 aparelhos de ar condicionado,
4 lumináriase 4 janelas de vidro</t>
  </si>
  <si>
    <t>Aluguel de container tipo refeitório (3 unidades acopladas), c/ 3 aparelhos de ar condiocionado
, 6 luminárias e 6 janelas de vidro</t>
  </si>
  <si>
    <t>Aluguel de container tipo sanitário com 3 vasos sanitários, lavatório, mictório, 5 chuveiros, 2
venezianas e piso especial</t>
  </si>
  <si>
    <t>Barracão com sanitário, em chapa compensada 12 mm e pont. 8x8cm, piso cimentado e
cobertura em telha de fibroc. 6mm, incl. ponto de luz e cx. inspeção</t>
  </si>
  <si>
    <t>Barracão em chapa compensada 12mm e pont. 8x8cm, piso cimentado e cobertura de telhas
fibrocimento 6mm, incl. ponto de luz</t>
  </si>
  <si>
    <t>Cobertura nova de telhas onduladas de fibrocimento 6,0mm, inclusive cumeeiras e acessórios
de fixação</t>
  </si>
  <si>
    <t>Estrutura de madeira lei para telhado de telha ondulada de fibroc. esp. 6mm, c/ pontaletes e
caibros, incl. com cupinicida, excl. telhas</t>
  </si>
  <si>
    <t>Galpão em peças de madeira 8x8cm e contravent. de 5x7cm, cobertura de telhas de fibroc. de
6mm, incl. ponto e cabo de alimentação da máquina</t>
  </si>
  <si>
    <t>Rede de luz, incl. padrão entr. energia trifás. cabo ligação até barracões, quadro distrib., disj. e
chave de força, cons. 20m entre padrão entr.e QDG</t>
  </si>
  <si>
    <t>Refeitório c/ paredes chapa de comp. 12mm e pont. 8x8cm, piso ciment. e cob. telhas fibroc.
6mm, incl. ponto de luz e cx. de insp. (1,21m²/func/turno)</t>
  </si>
  <si>
    <t>Sanitário e vestiário de 40/60 func., c/ 33,90m², paredes chapa compens. 12mm e pont. 8x8cm
, piso ciment., cobert. telha fibroc., incl. luz e cx. insp</t>
  </si>
  <si>
    <t>Tapume Telha Metálica Ondulada 0,50mm Branca h=2,20m, incl. montagem estr. mad. 8"x8",
incl. faixas pint. esmalte sintético c/ h=40cm (Reaproveitamento 2x)</t>
  </si>
  <si>
    <t>Administração Local  (valor mensal a calcular de acordo com a obra)</t>
  </si>
  <si>
    <t>001 - MATERIAL SEM FAMÍLIA</t>
  </si>
  <si>
    <t>001 - NAO CLASSIFICADOS</t>
  </si>
  <si>
    <t>Aluguel  mensal de máquina fotográfica (20.1 MP)</t>
  </si>
  <si>
    <t>Armação secundária para isolador de porcelana 3 x 16</t>
  </si>
  <si>
    <t>Geogrelha com resistência longitudinal a tração de 35 a 40 KN e resistência transversal a tração de 25 a 30 KN com
deformação de 10%</t>
  </si>
  <si>
    <t>Geogrelha com resistência longitudinal a tração de 55 a 60 KN e resistência transversal a tração de 25 a 30 KN com
deformação de 10%</t>
  </si>
  <si>
    <t>Geogrelha com resistência longitudinal a tração de 80 a 90 KN e resistência transversal a tração de 25 a 30 KN com
deformação de 10%</t>
  </si>
  <si>
    <t>Parafuso em aço galvanizado comp. 250mm, diâmetro = 16mm</t>
  </si>
  <si>
    <t>002 - DERIVADOS DE PETROLEO, ADITIVOS E ALCOOL</t>
  </si>
  <si>
    <t>Alcool etílico hidratado</t>
  </si>
  <si>
    <t>Bonificação de 15,28 % sobre material betuminoso</t>
  </si>
  <si>
    <t>CAP AB 8</t>
  </si>
  <si>
    <t>CAP 50/70</t>
  </si>
  <si>
    <t>CM 30</t>
  </si>
  <si>
    <t>Dope</t>
  </si>
  <si>
    <t>Dope AT</t>
  </si>
  <si>
    <t>Emulsão Asfáltica para Imprimação (EAI)</t>
  </si>
  <si>
    <t>Emulsão RC 1C-E</t>
  </si>
  <si>
    <t>Emulsao RL 1C</t>
  </si>
  <si>
    <t>Emulsão RL 1C-E</t>
  </si>
  <si>
    <t>Emulsao RM 1C</t>
  </si>
  <si>
    <t>Emulsão RR 1C</t>
  </si>
  <si>
    <t>Emulsão RR 1C-E</t>
  </si>
  <si>
    <t>Emulsao RR 2C</t>
  </si>
  <si>
    <t>Emulsão RR 2C-E</t>
  </si>
  <si>
    <t>Gasolina</t>
  </si>
  <si>
    <t>Graxa comum (chassis 2), tambores com 170kg</t>
  </si>
  <si>
    <t>Massa asfáltica CBUQ - usina comercial</t>
  </si>
  <si>
    <t>Óleo combustível BPF - baixo pto. fusão</t>
  </si>
  <si>
    <t>Óleo diesel</t>
  </si>
  <si>
    <t>SBS 55 75 (CAP FLEX 55/75)</t>
  </si>
  <si>
    <t>SBS 60 85 (CAP FLEX 60/85)</t>
  </si>
  <si>
    <t>SBS 65 90 (CAP FLEX 65/90)</t>
  </si>
  <si>
    <t>003 - MATERIAIS USADOS EM EXTRAÇAO DE ROCHA</t>
  </si>
  <si>
    <t>Argamassa expansiva</t>
  </si>
  <si>
    <t>Broca para perfuratriz 714.0441 (S-12)</t>
  </si>
  <si>
    <t>Broca para perfuratriz 714.0840 (S-12)</t>
  </si>
  <si>
    <t>Broca para perfuratriz 714.1639 (S-12)</t>
  </si>
  <si>
    <t>Broca para perfuratriz 714.2438 (S-12)</t>
  </si>
  <si>
    <t>Broca para perfuratriz 714.3237 (S-12)</t>
  </si>
  <si>
    <t>Broca para perfuratriz 714.4036 (S-12)</t>
  </si>
  <si>
    <t>Broca para perfuratriz 714.4835 (S-12)</t>
  </si>
  <si>
    <t>Broca para perfuratriz 714.5634 (S-12)</t>
  </si>
  <si>
    <t>Broca para perfuratriz 714.6433 (S-12)</t>
  </si>
  <si>
    <t>Cordel detonante</t>
  </si>
  <si>
    <t>Dinamite a 60%</t>
  </si>
  <si>
    <t>Espoleta elétrica nº  8 - 3 metros</t>
  </si>
  <si>
    <t>Espoleta simples</t>
  </si>
  <si>
    <t>Estopim simples</t>
  </si>
  <si>
    <t>Gelatina a 75%</t>
  </si>
  <si>
    <t>Jogo de brocas p/ perfuratriz (S-12)</t>
  </si>
  <si>
    <t>JG</t>
  </si>
  <si>
    <t>Retardo</t>
  </si>
  <si>
    <t>004 - MADEIRA SERRADA PARA OBRAS DE ARTE</t>
  </si>
  <si>
    <t>Caibros 7 X 7 cm</t>
  </si>
  <si>
    <t>Caibros 7 X 7 cm (pontalete)</t>
  </si>
  <si>
    <t>Cambotas de 1" (taipá de 1ª com 2,5cm)</t>
  </si>
  <si>
    <t>Pontalete de Pinho de 1ª de 3" x 3", sem aparelhamento</t>
  </si>
  <si>
    <t>Pontalete de Pinho de 3ª ou similar de 3" x 3", sem aparelhamento</t>
  </si>
  <si>
    <t>Pranchoes 30 X 5 cm (p/ ensecadeira)</t>
  </si>
  <si>
    <t>Ripão de 2,5  X 7.0 cm</t>
  </si>
  <si>
    <t>Sarrafo 10 X 2,5 cm</t>
  </si>
  <si>
    <t>Tábua de pinho de 1ª de 1" x 12"</t>
  </si>
  <si>
    <t>Tábuas de 2,5 cm (Não Aparelhada)</t>
  </si>
  <si>
    <t>Tábuas de 30 X 2,5 cm (Aparelhada)</t>
  </si>
  <si>
    <t>Taipá de 1ª com 2,5 cm</t>
  </si>
  <si>
    <t>005 - MADEIRA ROLIÇA E OUTROS TIPOS</t>
  </si>
  <si>
    <t>Caibros abrigo passag. 8pç 15x7x240 / 2pç 25x7x620 cm</t>
  </si>
  <si>
    <t>CJ</t>
  </si>
  <si>
    <t>Caibros abrigo passag. 8pç 15x7x300 / 2pç 25x7x620cm</t>
  </si>
  <si>
    <t>Escoras de eucalipto (4,00m - D=0,10m)</t>
  </si>
  <si>
    <t>DZ</t>
  </si>
  <si>
    <t>Esticador com catraca</t>
  </si>
  <si>
    <t>Madeira roliça (aprox. 8,00m - D=0,15m)</t>
  </si>
  <si>
    <t>Madeira roliça (aprox. 8,00m - D=0,20m)</t>
  </si>
  <si>
    <t>Madeira tratada (aprox. 4,00m - D=0,15m)</t>
  </si>
  <si>
    <t>Mourao p/ cerca (2,20m - D=0,10m) m. branca</t>
  </si>
  <si>
    <t>Mourão p/ cerca (2,50m - D=0,20m) madeira branca (estic.)</t>
  </si>
  <si>
    <t>Mourão para cerca (2,80 - D=0,20m) m. branca (esticador)</t>
  </si>
  <si>
    <t>Peça em madeira de 1ª qualidade 10,0 x 2,5 cm</t>
  </si>
  <si>
    <t>Peça em madeira de 1ª qualidade 7,0 x 2,0 cm</t>
  </si>
  <si>
    <t>Peça em madeira de 1ª qualidade 8,0 x 8,0 cm</t>
  </si>
  <si>
    <t>Ripas de 2,5cm x 5,0cm</t>
  </si>
  <si>
    <t>Suporte em madeira de 1ª qualidade (8x8x320cm)</t>
  </si>
  <si>
    <t>Suporte para placa de sinalização vertical em madeira de 1ª qualidade, tratada e pintada (8x8) com 3,40m</t>
  </si>
  <si>
    <t>006 - MADEIRA PARA PONTES RODOVIARIAS</t>
  </si>
  <si>
    <t>Madeira serrada (passadeira 30 X 8 cm)</t>
  </si>
  <si>
    <t>Madeira serrada (pranchões 20 X 8 cm)</t>
  </si>
  <si>
    <t>007 - CHAPAS COMPENSADAS</t>
  </si>
  <si>
    <t>Chapa compensada resinada 06mm (dim. 2,20 x 1,10m)</t>
  </si>
  <si>
    <t>Chapa compensada resinada 10mm (dim. 2,20 x 1,10m)</t>
  </si>
  <si>
    <t>CH</t>
  </si>
  <si>
    <t>Chapa compensada resinada 12mm (dim. 2,20 x 1,10m)</t>
  </si>
  <si>
    <t>Chapa compensada resinada 14mm (dim. 2,20 x 1,10m)</t>
  </si>
  <si>
    <t>Chapa compensada resinada 17mm (dim. 2,20 x 1,10m)</t>
  </si>
  <si>
    <t>008 - AGLOMERADOS E CONCRETOS PRONTOS</t>
  </si>
  <si>
    <t>Bombeamento de concreto</t>
  </si>
  <si>
    <t>Cimento CP III</t>
  </si>
  <si>
    <t>Concreto pronto - 25 MPa - DT = 50 km</t>
  </si>
  <si>
    <t>Concreto pronto - 30 MPa - DT = 50 km</t>
  </si>
  <si>
    <t>Concreto pronto - 35 MPa - DT = 50 km</t>
  </si>
  <si>
    <t>Concreto pronto - 40 MPa - DT = 50 km</t>
  </si>
  <si>
    <t>Endurecedor químico de superfícies de concreto aplicado, referência -Sikafloor Cure Hard 24  da Sika</t>
  </si>
  <si>
    <t>Filler</t>
  </si>
  <si>
    <t>Silica ativa (micro-silica) saco 15 kg</t>
  </si>
  <si>
    <t>009 - AREIAS NATURAIS</t>
  </si>
  <si>
    <t>Areia de rio (preço médio)</t>
  </si>
  <si>
    <t>Areia grossa jazida com carregamento mecânico</t>
  </si>
  <si>
    <t>Areia grossa rio com carregamento mecânico</t>
  </si>
  <si>
    <t>Areia média jazida com carregamento mecânico</t>
  </si>
  <si>
    <t>Areia suja jazida com carregamento mecânico</t>
  </si>
  <si>
    <t>010 - AGREGADOS ARTIFICIAIS</t>
  </si>
  <si>
    <t>Bica corrida sem frete</t>
  </si>
  <si>
    <t>Brita graduada, especificada sem pó, sem frete</t>
  </si>
  <si>
    <t>Brita 0 (incl. 0% IUM) sem frete</t>
  </si>
  <si>
    <t>Brita 1 (incl. 0% IUM) sem frete</t>
  </si>
  <si>
    <t>Brita 2 (incl. 0% IUM) sem frete</t>
  </si>
  <si>
    <t>Brita 3 (incl. 0% IUM) sem frete</t>
  </si>
  <si>
    <t>Brita 4 (incl. 0% IUM) sem frete</t>
  </si>
  <si>
    <t>Escória de aciaria, posto em Vitória</t>
  </si>
  <si>
    <t>Pedra britada p/ concreto, sem frete</t>
  </si>
  <si>
    <t>Pedra de mao (incl. 0% IUM) s/ frete</t>
  </si>
  <si>
    <t>Pedra p/ enrocamento</t>
  </si>
  <si>
    <t>Pedrisco</t>
  </si>
  <si>
    <t>Pó de pedra (incl. 0% IUM) s/ frete</t>
  </si>
  <si>
    <t>Solo brita (incl. 0% IUM) sem frete</t>
  </si>
  <si>
    <t>011 - MATERIAIS SIDERURGICOS</t>
  </si>
  <si>
    <t>Aço (barra) GEWI ou equivalente, ST 85/105, de 32mm</t>
  </si>
  <si>
    <t>Aço (barra) GEWI ou similar,ST 50/55 diâmetro de 32mm</t>
  </si>
  <si>
    <t>Aço CA-25 (granel) - (preço médio)</t>
  </si>
  <si>
    <t>Aço CA-25 (granel) D=1/2"</t>
  </si>
  <si>
    <t>Aço CA-25 (granel) D=3/8"</t>
  </si>
  <si>
    <t>Aço CA-50 (carreta 20 t) D=1/2" a 3/8"</t>
  </si>
  <si>
    <t>Aço CA-50 diam 12.5 a 25 mm</t>
  </si>
  <si>
    <t>Aço CA-50 diam. 6.3 a 10 mm</t>
  </si>
  <si>
    <t>Aço CA-50 (granel) - (preço médio)</t>
  </si>
  <si>
    <t>Aço CA-50 (granel) diam. 1/2"</t>
  </si>
  <si>
    <t>Aço CA-50 (granel) diam. 3/8"</t>
  </si>
  <si>
    <t>Aço CA-60 (granel) (preço médio)</t>
  </si>
  <si>
    <t>Aço (cordoalha de 7 fios)  CP 190 RB-12,7 mm</t>
  </si>
  <si>
    <t>Aço diâmetro 29,3mm para tirante, referência Rocsolo ou equivalente</t>
  </si>
  <si>
    <t>Anel para compensação angular até 45°</t>
  </si>
  <si>
    <t>Arame farpado fio 16 rolo 500 m</t>
  </si>
  <si>
    <t>rl</t>
  </si>
  <si>
    <t>Arame nº 06 galvanizado</t>
  </si>
  <si>
    <t>Arame nº 10 galvanizado</t>
  </si>
  <si>
    <t>Arame nº 12 galvanizado</t>
  </si>
  <si>
    <t>Arame nº 16 galvanizado</t>
  </si>
  <si>
    <t>Arame ovalado liso (cerca) 45 kg - 1.000m</t>
  </si>
  <si>
    <t>Arame recozido 18</t>
  </si>
  <si>
    <t>Bainha de aço galvanizado diam. interno= 65 mm</t>
  </si>
  <si>
    <t>Cabo de aço polido com alma de fibra, 6 pernas 19 fios, diâm. 3/8"</t>
  </si>
  <si>
    <t>Cadeado de 40mm</t>
  </si>
  <si>
    <t>Cantoneira de aço seção - 2" X 2" x 1/8"</t>
  </si>
  <si>
    <t>Cantoneira de aço seçao - 3" X 3" X 3/8"</t>
  </si>
  <si>
    <t>Cantoneira de aço seção - 4" X 4" X 3/8"</t>
  </si>
  <si>
    <t>Cantoneira de aço seção 2 1/2"x 2 1/2" x 5/16"</t>
  </si>
  <si>
    <t>Chapa de aço ASTM A572, grau 50 esp.=12,50mm,</t>
  </si>
  <si>
    <t>Chapa de aço esp.= 25mm</t>
  </si>
  <si>
    <t>Chapa de aço esp.= 5mm</t>
  </si>
  <si>
    <t>Chapa de aço espessura 2mm</t>
  </si>
  <si>
    <t>Chapa de aço 1/2"</t>
  </si>
  <si>
    <t>Chapa de aço 1/8"</t>
  </si>
  <si>
    <t>Chapa de aço 3/8"</t>
  </si>
  <si>
    <t>Chapa de aço 6.3 mm</t>
  </si>
  <si>
    <t>Chapa xadrez espessura=1/4"</t>
  </si>
  <si>
    <t>Clips (grampo) pesado para cabo de aço diam. 3/8"</t>
  </si>
  <si>
    <t>Cone de ancoragem ativo 12 fios de 1/2"</t>
  </si>
  <si>
    <t>Contra porca sextavada</t>
  </si>
  <si>
    <t>Fio diamantado</t>
  </si>
  <si>
    <t>Gabião malha hex. 8X10mm PVC, e= 2,4mm, dimensões = 1,00 m</t>
  </si>
  <si>
    <t>Gabião malha hex. 8X10mm PVC, e-&gt; 2,7mm, h-&gt; 0,50m</t>
  </si>
  <si>
    <t>Gabião malha hex. 8X10mm ZN/AL, e-&gt; 2,7mm, h-&gt; 0,50m</t>
  </si>
  <si>
    <t>Gabião malha hex. 8X10mm ZN/AL, e= 2,7mm, h =1,00m</t>
  </si>
  <si>
    <t>Gabião manta hex. 6X8mm Zn-Al/PVC, e=2,8mm, h=0,23m, para revestimento de canal</t>
  </si>
  <si>
    <t>Gabião tipo saco malha hex. de dupla torção  8x10mm PVC e=2,7mm e diâmetro 0,65m</t>
  </si>
  <si>
    <t>Grampo para cerca (galvanizado)</t>
  </si>
  <si>
    <t>Grelha articulada, inclusive caixilho em ferro fundido</t>
  </si>
  <si>
    <t>Placa metálica para ancoragem, sextavada, de (160x160x19)mm</t>
  </si>
  <si>
    <t>Placa 160 x 160 x 10mm</t>
  </si>
  <si>
    <t>Placa 20 x 20 x 3/4" para tirante Rocsolo</t>
  </si>
  <si>
    <t>Porca de ancoragem de aço, sextavada, para protensão, com altura de 50mm</t>
  </si>
  <si>
    <t>Porca sextavada esférica H=70mm, chave 55mm</t>
  </si>
  <si>
    <t>Prego 18 X 24</t>
  </si>
  <si>
    <t>Prego 25 X 72 (para pontes de madeira)</t>
  </si>
  <si>
    <t>Sapata de widea NW</t>
  </si>
  <si>
    <t>Tampão de aço galvanizado D=3"</t>
  </si>
  <si>
    <t>Tampao F.F. articulado pesado p / poço visita Classe D400 (carga 400kN)</t>
  </si>
  <si>
    <t>Tampão simples 1,07x0,62 Padrão R2 Telemar</t>
  </si>
  <si>
    <t>Tela de aço galvanizada 8 x 10 cm , d=2,70mm, dupla torção</t>
  </si>
  <si>
    <t>Tela de aço soldada Telcon Q-138 ou similar</t>
  </si>
  <si>
    <t>Tela de aço soldada Telcon Q-196 ou similar</t>
  </si>
  <si>
    <t>Tela losangular fio 10 galvanizado, malha 3"</t>
  </si>
  <si>
    <t>Tela losangular fio 12 galvanizado, malha 3"</t>
  </si>
  <si>
    <t>Tela losangular fio 12, revestido em PVC, malha 3"</t>
  </si>
  <si>
    <t>Tubo de aço galvanizado D=1 1/2"</t>
  </si>
  <si>
    <t>Tubo de aço galvanizado D=3"</t>
  </si>
  <si>
    <t>Tubo de aço galvanizado, semi-pesado d=2"</t>
  </si>
  <si>
    <t>Tubo de aço redondo preto DIN2440 diâm. 2"</t>
  </si>
  <si>
    <t>012 - MATERIAIS SIDERURGICOS PARA ESTAQUEAMENTO</t>
  </si>
  <si>
    <t>Estaca prancha de aço até 400 mm</t>
  </si>
  <si>
    <t>Perfil laminado W 250 x 44.80, Perfil I</t>
  </si>
  <si>
    <t>Perfil metálico seção I</t>
  </si>
  <si>
    <t>Trilho usado</t>
  </si>
  <si>
    <t>013 - SERVIÇOS EM PONTES</t>
  </si>
  <si>
    <t>Acetileno</t>
  </si>
  <si>
    <t>Argamassa polimérica de reparo estrutural, bicomponente</t>
  </si>
  <si>
    <t>Eletrodo para soldas - OK 4804</t>
  </si>
  <si>
    <t>Junta de dilatação elástica prémoldada tipo fungenband em perfil O-12, de PVC de alta densidade, Uniontech ou
equivalente</t>
  </si>
  <si>
    <t>Oxigênio</t>
  </si>
  <si>
    <t>Perfil elastomérico de vedação em juntas de pontes com abertura média de 25 mm ±  10 mm, inclusive lábios
poliméricos e mão de obra para colocação (Ref. JEENE JJ2540 VV)</t>
  </si>
  <si>
    <t>Perfil elastomérico de vedação em juntas de pontes com abertura média de 50 mm ±  25 mm, inclusive lábios poliméricos e mão de obra para colocação</t>
  </si>
  <si>
    <t>Plastiment VZ (10% I.P.I. e 8% frete), marca de referência Sika</t>
  </si>
  <si>
    <t>Sikacrete BR</t>
  </si>
  <si>
    <t>Sikadur 43 (argamassa epoxídica)</t>
  </si>
  <si>
    <t>Sikagrout</t>
  </si>
  <si>
    <t>014 - MATERIAIS PARA SERVIÇOS ESPECIFICOS EM PONTES</t>
  </si>
  <si>
    <t>Desengraxante alcalino (Solupan)</t>
  </si>
  <si>
    <t>Escova de Aço 18 x 6 cm</t>
  </si>
  <si>
    <t>Placa de neoprene fretado esp = 5 cm (18% I.P.I. e embalagem)</t>
  </si>
  <si>
    <t>015 - PRÉ-MOLDADOS PARA DRENAGEM (LISTA A)</t>
  </si>
  <si>
    <t>Anel pré-moldado em concreto para sumidouro diam. 2,0m MF</t>
  </si>
  <si>
    <t>Guia pré-moldada para caixa boca de lobo</t>
  </si>
  <si>
    <t>Tampa pré-moldada em concreto para sumidouro d=2,00m</t>
  </si>
  <si>
    <t>Tubo de concreto armado D=0,30m CA-1 MF</t>
  </si>
  <si>
    <t>Tubo de concreto armado D=0,40m CA-1 MF</t>
  </si>
  <si>
    <t>Tubo de concreto armado D=0,40m CA-2 MF</t>
  </si>
  <si>
    <t>Tubo de concreto armado D=0,60m CA-1 MF</t>
  </si>
  <si>
    <t>Tubo de concreto armado D=0,60m CA-1 PB</t>
  </si>
  <si>
    <t>Tubo de concreto armado D=0,60m CA-2 MF</t>
  </si>
  <si>
    <t>Tubo de concreto armado D=0,60m CA-2 PB</t>
  </si>
  <si>
    <t>Tubo de concreto armado D=0,80m CA-1 MF</t>
  </si>
  <si>
    <t>Tubo de concreto armado D=0,80m CA-1 PB</t>
  </si>
  <si>
    <t>Tubo de concreto armado D=0,80m CA-2 MF</t>
  </si>
  <si>
    <t>Tubo de concreto armado D=0,80m CA-2 PB</t>
  </si>
  <si>
    <t>Tubo de concreto armado D=1,00m CA-1 MF</t>
  </si>
  <si>
    <t>Tubo de concreto armado D=1,00m CA-1 PB</t>
  </si>
  <si>
    <t>Tubo de concreto armado D=1,00m CA-2 MF</t>
  </si>
  <si>
    <t>Tubo de concreto armado D=1,00m CA-2 PB</t>
  </si>
  <si>
    <t>Tubo de concreto armado D=1,00m CA-3 MF</t>
  </si>
  <si>
    <t>Tubo de concreto armado D=1,20m CA-1 MF</t>
  </si>
  <si>
    <t>Tubo de concreto armado D=1,20m CA-1 PB</t>
  </si>
  <si>
    <t>Tubo de concreto armado D=1,20m CA-2 MF</t>
  </si>
  <si>
    <t>Tubo de concreto armado D=1,20m CA-2 PB</t>
  </si>
  <si>
    <t>Tubo de concreto armado D=1,20m CA-3 MF</t>
  </si>
  <si>
    <t>Tubo de concreto armado D=1,50m CA-1 MF</t>
  </si>
  <si>
    <t>Tubo de concreto armado D=1,50m CA-1 PB</t>
  </si>
  <si>
    <t>Tubo de concreto armado D=1,50m CA-2 MF</t>
  </si>
  <si>
    <t>Tubo de concreto armado D=1,50m CA-2 PB</t>
  </si>
  <si>
    <t>Tubo de concreto armado D=1,50m CA-3 MF</t>
  </si>
  <si>
    <t>Tubo de concreto s/ armaçao D=0,20m MF</t>
  </si>
  <si>
    <t>Tubo de concreto s/ armaçao D=0,20m PB</t>
  </si>
  <si>
    <t>Tubo de concreto s/ armaçao D=0,30m MF</t>
  </si>
  <si>
    <t>Tubo de concreto s/ armaçao D=0,30m PB</t>
  </si>
  <si>
    <t>Tubo de concreto s/ armaçao D=0,40m MF</t>
  </si>
  <si>
    <t>Tubo de concreto s/ armaçao D=0,40m PB</t>
  </si>
  <si>
    <t>Tubo de concreto s/ armaçao D=0,60m MF</t>
  </si>
  <si>
    <t>Tubo de concreto s/ armaçao D=0,60m PB</t>
  </si>
  <si>
    <t>016 - PRÉ-MOLDADOS PARA DRENAGEM (LISTA B)</t>
  </si>
  <si>
    <t>Anel pré moldado para bueiro celular 1,50 x 1,50 x 1,00m CL45</t>
  </si>
  <si>
    <t>Anel pré moldado para bueiro celular 2,00 x 2,00 x 1,00m CL 45</t>
  </si>
  <si>
    <t>Anel pré moldado para bueiro celular 2,50 x 2,50 x 1,00m CL 45</t>
  </si>
  <si>
    <t>Anel pré-moldado para bueiro celular 3,00 x 3,00 x 1,00m CL 45</t>
  </si>
  <si>
    <t>Caixa ralo sup e inf p/ carga média</t>
  </si>
  <si>
    <t>Grelha e caixilho de concreto (cx. ralo)</t>
  </si>
  <si>
    <t>Pescoço p/ PV  H= 0,30 m diam= 0,60 m (anel de concreto pré-moldado)</t>
  </si>
  <si>
    <t>Tubo de concreto poroso D=0,20 m</t>
  </si>
  <si>
    <t>Tubo plástico, corrugado, perfurado de PEAD (polietileno de alta densidade), padrão NBR, diâmetro 100mm</t>
  </si>
  <si>
    <t>Tubo plástico, corrugado, perfurado de PEAD (polietileno de alta densidade), padrão NBR, diâmetro 65mm</t>
  </si>
  <si>
    <t>017 - PRÉ-MOLDADOS PARA PAVIMENTAÇAO E OUTROS</t>
  </si>
  <si>
    <t>Bloco de concreto estrutural 14 x 19 x 39 cm, FBK 10Mpa (NBR 6136)</t>
  </si>
  <si>
    <t>Bloco de concreto para alvenaria 39 X 19 X 09 cm</t>
  </si>
  <si>
    <t>Bloco de concreto para alvenaria 39 X 19 X 14 cm</t>
  </si>
  <si>
    <t>Bloco de concreto para alvenaria 39 X 19 X 19 cm</t>
  </si>
  <si>
    <t>Bloco para pavimentaçao intertravado - esp= 06 cm, resistência 35 MPa</t>
  </si>
  <si>
    <t>Bloco para pavimentação intertravado - esp= 06cm, colorido, resistência 35 MPa</t>
  </si>
  <si>
    <t>Bloco para pavimentaçao intertravado - esp= 08 cm, resistência 35 MPa</t>
  </si>
  <si>
    <t>Bloco para pavimentaçao intertravado - esp= 10 cm, resistência 35 MPa</t>
  </si>
  <si>
    <t>Estaca de concreto pré-moldada, carga 40T</t>
  </si>
  <si>
    <t>Estaca de concreto pré-moldada, carga 60T</t>
  </si>
  <si>
    <t>Estaca de concreto pré-moldada, carga 90T</t>
  </si>
  <si>
    <t>Ladrilho hidráulico 2 cores p/ calçada</t>
  </si>
  <si>
    <t>Meio fio 12 X 30 X 15 cm X 1 m</t>
  </si>
  <si>
    <t>PÇ</t>
  </si>
  <si>
    <t>Mourão de concreto 2,50m "T"</t>
  </si>
  <si>
    <t>Mourao quadrado (tipo DNIT) 10 X 10 cm X 2,20 m</t>
  </si>
  <si>
    <t>Mourao triangular (tipo DNIT) 10 cm X 2,00 m</t>
  </si>
  <si>
    <t>018 - PEDRAS PARA PAVIMENTAÇAO</t>
  </si>
  <si>
    <t>Paralelepípedo de pedra (milheiro)</t>
  </si>
  <si>
    <t>MIL</t>
  </si>
  <si>
    <t>Pedra portuguesa (só a pedra)</t>
  </si>
  <si>
    <t>019 - MATERIAIS DE CONSTRUÇAO DIVERSOS</t>
  </si>
  <si>
    <t>Abraçadeira para fixação de eletroduto diâm. 3/4"</t>
  </si>
  <si>
    <t>Adesivo epoxi bicomponente para fissuras, em latas de 1kg, Sikadur 32 ou equivalente</t>
  </si>
  <si>
    <t>LAT</t>
  </si>
  <si>
    <t>Adesivo estrutural tixotrópico a base de epoxi para colagem de pré-moldados em latas de 1kg -Sikadur 31</t>
  </si>
  <si>
    <t>Adesivo para PVC soldável</t>
  </si>
  <si>
    <t>Aguarráz mineral</t>
  </si>
  <si>
    <t>Anéis de borracha para PVC PBA  75mm</t>
  </si>
  <si>
    <t>Anéis de borracha para PVC PBA 100mm</t>
  </si>
  <si>
    <t>Arruela de alumínio fundido 3/4"</t>
  </si>
  <si>
    <t>Balde plástico para sinalização (vermelho)</t>
  </si>
  <si>
    <t>Bloco de concreto 19 x 19 x 39 cm ( estrutural )</t>
  </si>
  <si>
    <t>Bocal com rabicho</t>
  </si>
  <si>
    <t>Bucha de alumínio fundido 3/4"</t>
  </si>
  <si>
    <t>Bucha de nylon S16</t>
  </si>
  <si>
    <t>Bucha plástica com parafuso - 8 mm</t>
  </si>
  <si>
    <t>Cabo de cobre com isolamento para 1000V (1KV), seção  2,5 mm2</t>
  </si>
  <si>
    <t>Cabo de cobre com isolamento para 1000V (1KV), seção  4,0 mm2</t>
  </si>
  <si>
    <t>Cabo de cobre com isolamento para 1000V (1KV), seção  6,0 mm2</t>
  </si>
  <si>
    <t>Cabo de cobre com isolamento para 1000V (1KV), seção 10,0 mm2</t>
  </si>
  <si>
    <t>Cabo de cobre com isolamento para 1000V (1KV), seção 25,0 mm2</t>
  </si>
  <si>
    <t>Cabo de cobre com isolamento para 1000V (1KV), seção 35,0 mm2</t>
  </si>
  <si>
    <t>Cabo de cobre nú seção 35mm2</t>
  </si>
  <si>
    <t>Cabo isolado 750V - 4 x 4,00 mm²</t>
  </si>
  <si>
    <t>Cal (saco de 7 kg)</t>
  </si>
  <si>
    <t>Concreto pronto - 15 MPa - DT = 50 km</t>
  </si>
  <si>
    <t>Concreto pronto - 20 MPa - DT = 50 km</t>
  </si>
  <si>
    <t>Curva de aço 90° para eletroduto 3/4"</t>
  </si>
  <si>
    <t>Curva de PVC rígido para eletroduto 3/4"</t>
  </si>
  <si>
    <t>Eletroduto de aço com costura galvanizada 3/4"</t>
  </si>
  <si>
    <t>Eletroduto de aço galvanizado d=1 1/4"</t>
  </si>
  <si>
    <t>Eletroduto de ferro galvanizado DN 4"</t>
  </si>
  <si>
    <t>Eletroduto de ferro galvanizado d=2"</t>
  </si>
  <si>
    <t>vr</t>
  </si>
  <si>
    <t>Eletroduto de PVC rígido d=3/4"</t>
  </si>
  <si>
    <t>Eletroduto de PVC rígido d=4"</t>
  </si>
  <si>
    <t>Eletroduto de PVC rígido roscável diâm.50mm</t>
  </si>
  <si>
    <t>Eletroduto de PVC rígido roscável diâm.75mm</t>
  </si>
  <si>
    <t>Fio isolado de PVC 705V -70°C - baixa tensão 6mm²</t>
  </si>
  <si>
    <t>Fio isolado em PVC 4,00 mm² - 750V</t>
  </si>
  <si>
    <t>Fio paralelo de cobre (2,50mm²)</t>
  </si>
  <si>
    <t>Fita isolante NR 33 19m x 20mm</t>
  </si>
  <si>
    <t>Fundo preparador de superfície</t>
  </si>
  <si>
    <t>Geogrelha com resistência longit. a tração 300 kN, resist. transv. a tração 30 kN</t>
  </si>
  <si>
    <t>Geogrelha com resistência longit. tração 35 a 40 kN, resist. transv. a tração de 25 a 30 kN e deformação de 5%</t>
  </si>
  <si>
    <t>Geogrelha com resistência longit. tração 55 a 60 kN, resist. transv. a tração de 25 a 30 kN e deformação de 5%</t>
  </si>
  <si>
    <t>Geogrelha com resistência longit. tração 80 a 90 kN, resist. transv. a tração de 25 a 30 kN e deformação 5%</t>
  </si>
  <si>
    <t>Geogrelha de poliéster monodirecional com resistência de 200KN na longitudinal e 25kN na transversal</t>
  </si>
  <si>
    <t>Geogrelha em  polipropileno (PP) módulo de rigidez nominal 400KN/m nas duas direções</t>
  </si>
  <si>
    <t>Interruptor</t>
  </si>
  <si>
    <t>Ladrilho hidráulico podotátil</t>
  </si>
  <si>
    <t>Lajota de 20 X 20 X 10 cm</t>
  </si>
  <si>
    <t>Lâmpada de LED equivalente a incandescente (60Watts)</t>
  </si>
  <si>
    <t>Lixa d'água</t>
  </si>
  <si>
    <t>Lixa para madeira nº 100</t>
  </si>
  <si>
    <t>Lixa para superfície metálica</t>
  </si>
  <si>
    <t>Luva de PVC rígido para eletroduto 3/4"</t>
  </si>
  <si>
    <t>Luva DN 4" ferro galvanizado</t>
  </si>
  <si>
    <t>Luva para tirante referência Rocsolo d=50mm</t>
  </si>
  <si>
    <t>Manta de fibras vegetais, 0,5kg/m², fornecimento e aplicação, inclusive grampos</t>
  </si>
  <si>
    <t>Oleo de linhaça</t>
  </si>
  <si>
    <t>Parafuso de 1/2 X 230 mm (galvanizado)</t>
  </si>
  <si>
    <t>Parafuso sextavado, soberba 5/8" x 6" com porca e arruela</t>
  </si>
  <si>
    <t>Parafusos completos 5/16 X 65 mm</t>
  </si>
  <si>
    <t>Poste galvanizado reto com 4,0m e base</t>
  </si>
  <si>
    <t>Reservatório de polietileno 1000 litros tampa redonda</t>
  </si>
  <si>
    <t>Saco de propileno (RIP RAP)</t>
  </si>
  <si>
    <t>Sigunit STM-35 AF, Aditivo de pega, Sika ou similar</t>
  </si>
  <si>
    <t>Telha de fribrocimento ondulada de 6 mm</t>
  </si>
  <si>
    <t>Telha fibrocimento - Canalete normal 49 - Comp. = 2,50 m</t>
  </si>
  <si>
    <t>Telha fibrocimento - Canalete normal 49 - Comp. = 3,60 m</t>
  </si>
  <si>
    <t>Telha fibrocimento - Canalete terminal 49 - Comp. = 2,50 m</t>
  </si>
  <si>
    <t>Telha fibrocimento - Canalete terminal 49 - Comp. = 3,60 m</t>
  </si>
  <si>
    <t>Tijolinho a vista (placa de revestimento)</t>
  </si>
  <si>
    <t>Tijolo cerâmico maciço 5x10x20 cm</t>
  </si>
  <si>
    <t>Tinta a óleo</t>
  </si>
  <si>
    <t>Tinta base água (preço médio)</t>
  </si>
  <si>
    <t>BD</t>
  </si>
  <si>
    <t>Tinta epóxica isenta de solvente</t>
  </si>
  <si>
    <t>Tinta látex acrílica</t>
  </si>
  <si>
    <t>Tubo de PVC de 100mm para esgoto</t>
  </si>
  <si>
    <t>Tubo de PVC PBA CL 15 DN  75mm</t>
  </si>
  <si>
    <t>Tubo de PVC PBA CL 15 DN 100mm</t>
  </si>
  <si>
    <t>Tubo de PVC PBA, JEI (junta elástica) Classe 12 - NBR 5647,  diam. 75mm</t>
  </si>
  <si>
    <t>Tubo de PVC PBA, JEI (junta elástica) Classe 12 - NBR 5647 diâm. 50mm</t>
  </si>
  <si>
    <t>Tubo de PVC rígido D=  50mm (dreno) - vara 6m</t>
  </si>
  <si>
    <t>Tubo de PVC rígido D=  75mm (dreno) - vara 6m</t>
  </si>
  <si>
    <t>Tubo de PVC rígido D= 100mm (dreno) - vara 6m</t>
  </si>
  <si>
    <t>Tubo de PVC soldável DN 20mm</t>
  </si>
  <si>
    <t>Tubo de PVC soldável DN 25mm</t>
  </si>
  <si>
    <t>Tubo de PVC soldável DN 32mm</t>
  </si>
  <si>
    <t>Tubo de PVC soldável DN 50 mm (água)</t>
  </si>
  <si>
    <t>Tubo IRRIFORT agropecuário diâmetro 32</t>
  </si>
  <si>
    <t>Tubo para irrigação linha fixa PN40, diâm. 50mm</t>
  </si>
  <si>
    <t>Tubo para irrigação linha fixa PN40, diam. 75mm</t>
  </si>
  <si>
    <t>Vassoura tipo gari</t>
  </si>
  <si>
    <t>Verniz (para tijolinho a vista)</t>
  </si>
  <si>
    <t>GL</t>
  </si>
  <si>
    <t>Zarcão, Suvinil ou equivalente</t>
  </si>
  <si>
    <t>021 - MATERIAL PARA SINALIZAÇAO E SEGURANÇA</t>
  </si>
  <si>
    <t>Abraçadeira para fixação de semáforo em braço/coluna  de diâmetro 101 ou 114mm</t>
  </si>
  <si>
    <t>Anti-óxido de base de resina alquídica modificada</t>
  </si>
  <si>
    <t>Chapa de aço fina-frio nº 16, esp.1,5mm SAE 1008/1010</t>
  </si>
  <si>
    <t>Chapa de poliéster reforçado, com fibra de vidro de 2mm, para sinalização viária vertical</t>
  </si>
  <si>
    <t>Cola a base de poliester</t>
  </si>
  <si>
    <t>Cone para sinalizaçao ( NBR-15.071, h=75cm)</t>
  </si>
  <si>
    <t>Controlador eletronico microprocessado 6/6 fases</t>
  </si>
  <si>
    <t>Controlador microprocessado 4 fases</t>
  </si>
  <si>
    <t>Defensa (lâmina 4 m, espessura = 3 mm) - semi maleável</t>
  </si>
  <si>
    <t>Esmalte sintético brilhante secagem rápida</t>
  </si>
  <si>
    <t>Esmalte sintético fosco secagem rápida</t>
  </si>
  <si>
    <t>Grupo focal gradativo veicular 200 x 200 x 200mm, com lâmpada tipo LED</t>
  </si>
  <si>
    <t>Grupo focal repetidor 2 x 200mm, com lâmpada LED, pedestre, inclusive abraçadeira para fixação</t>
  </si>
  <si>
    <t>Grupo focal repetidor 3x200mm, com lâmpada tipo LED, inclusive suporte de fixação</t>
  </si>
  <si>
    <t>Grupo focal repetidor 3x300mm, com lâmpada tipo LED, inclusive suporte para fixação</t>
  </si>
  <si>
    <t>Lixa d'água nº 80</t>
  </si>
  <si>
    <t>Material termoplástico (extrusão)</t>
  </si>
  <si>
    <t>Material termoplástico (SPRAY) (25 kg)</t>
  </si>
  <si>
    <t>Micro esfera (DROP-ON) saco 25 kg</t>
  </si>
  <si>
    <t>Micro-esfera (preço médio)</t>
  </si>
  <si>
    <t>Micro-esfera (PRE-MIX) saco 25 kg</t>
  </si>
  <si>
    <t>Parafuso c/ porca e arruela (3/16x1 1/2")</t>
  </si>
  <si>
    <t>Película preto legenda</t>
  </si>
  <si>
    <t>Película refletiva grau técnico todas as cores</t>
  </si>
  <si>
    <t>Película refletiva lentes inclusas</t>
  </si>
  <si>
    <t>Placa em alumínio espessura = 1,5mm</t>
  </si>
  <si>
    <t>Placa sinalizaçao pronta - chapa de ferro N. 20</t>
  </si>
  <si>
    <t>Primer base cromato de zinco</t>
  </si>
  <si>
    <t>Redutor  tipo 2002 primeira qualidade</t>
  </si>
  <si>
    <t>Solvente epoxi</t>
  </si>
  <si>
    <t>Tacha bidirecional</t>
  </si>
  <si>
    <t>Tacha monodirecional</t>
  </si>
  <si>
    <t>Tachao bidirecional</t>
  </si>
  <si>
    <t>Tachao monodirecional</t>
  </si>
  <si>
    <t>Tela de PVC na cor laranja, para proteção de segurança (tapume), rolo com 50,00 m</t>
  </si>
  <si>
    <t>Tinner comum</t>
  </si>
  <si>
    <t>Tinta a base de borracha clorada para acabamento a cores</t>
  </si>
  <si>
    <t>Tinta acrílica</t>
  </si>
  <si>
    <t>Tinta para demarc.viária à base de resina acrílica emuls. água (Preço médio)</t>
  </si>
  <si>
    <t>025 - SERVIÇOS DE TERCEIROS, ETC</t>
  </si>
  <si>
    <t>Cópia Xerox - formato A4</t>
  </si>
  <si>
    <t>Diária</t>
  </si>
  <si>
    <t>DIA</t>
  </si>
  <si>
    <t>Filmagem para Consulta / Audiência Publica</t>
  </si>
  <si>
    <t>Lanche (coffee break)  p/ pessoa</t>
  </si>
  <si>
    <t>Plotagem de desenho P/B em papel Sulfit</t>
  </si>
  <si>
    <t>Serviços gráficos e materiais de consumo</t>
  </si>
  <si>
    <t>TX 10,00% de custos diretos</t>
  </si>
  <si>
    <t>TX 2,00% de custos diretos + remuneraçao</t>
  </si>
  <si>
    <t>TX 25.00% s/ mao obra/equip. projeto</t>
  </si>
  <si>
    <t>TX 80,40 s/ mao obra/equip. projeto</t>
  </si>
  <si>
    <t>026 - DIVERSOS</t>
  </si>
  <si>
    <t>Adubo NPK</t>
  </si>
  <si>
    <t>Agua potável tratada (CESAN)</t>
  </si>
  <si>
    <t>Anteparo 3 x 300 mm</t>
  </si>
  <si>
    <t>Aquisição de máquina fotográfica (12.1 MP)</t>
  </si>
  <si>
    <t>Argila (barreiras comerciais - saibreiras)</t>
  </si>
  <si>
    <t>Bainha Plástica de PEAD (tubo de polietileno de alta densidade )</t>
  </si>
  <si>
    <t>Botoeira com sinal sonoro</t>
  </si>
  <si>
    <t>Braço galvanizado 101 mm - projeção 4,70 m, para sustentação de semáforos</t>
  </si>
  <si>
    <t>Cabo blindado 2 x 20 AWG (sincronismo)</t>
  </si>
  <si>
    <t>Cabo flexivel 2 x 1,5mm²</t>
  </si>
  <si>
    <t>Cabo flexivel 2 x 2,5 mm²</t>
  </si>
  <si>
    <t>Cabo flexivel 3 x 1,5 mm2</t>
  </si>
  <si>
    <t>Cabo flexivel 4 x 1,5mm²</t>
  </si>
  <si>
    <t>Coroa para diamante NX D=75 mm</t>
  </si>
  <si>
    <t>Eletroduto Kanaflex diâmetro 1 1/2</t>
  </si>
  <si>
    <t>Eletroduto Kanaflex diâmetro 1 1/4</t>
  </si>
  <si>
    <t>Eletroduto Kanaflex diâmetro 2</t>
  </si>
  <si>
    <t>Eletroduto Kanaflex diâmetro 4</t>
  </si>
  <si>
    <t>Estopa branca de 2ª (pacote de 10kg)</t>
  </si>
  <si>
    <t>Formicida - referência:macro e microgranulado tipo Mirex</t>
  </si>
  <si>
    <t>Fosfato natural</t>
  </si>
  <si>
    <t>Geodreno vertical, em forma de fita</t>
  </si>
  <si>
    <t>Grama esmeralda em placas</t>
  </si>
  <si>
    <t>Haste cobreada para aterramento diam. 5/8" x 2,40m</t>
  </si>
  <si>
    <t>Imposto sobre serviços (ISS)</t>
  </si>
  <si>
    <t>Isolador de porcelana tipo roldana</t>
  </si>
  <si>
    <t>Lona plástica preta para isolamento de concretagem  sobre solo</t>
  </si>
  <si>
    <t>Luva de PVC rígido, roscável de 3/4"</t>
  </si>
  <si>
    <t>Mangueira para bomba injetora manual Putzmeister de 10, diam. 35mm</t>
  </si>
  <si>
    <t>Mangueira para bomba injetora manual Putzmeister de 10, diam. 50mm</t>
  </si>
  <si>
    <t>Manta Geotêxtil não tecida RT- 07 (07 kN/m)</t>
  </si>
  <si>
    <t>Manta Geotêxtil não tecida RT-10 (10kN/m)</t>
  </si>
  <si>
    <t>Manta Geotêxtil não tecida RT-16 (16kN/m)</t>
  </si>
  <si>
    <t>Muda de árvore (altura até 1,50m)</t>
  </si>
  <si>
    <t>Muda de árvore grande (altura maior que 150cm)</t>
  </si>
  <si>
    <t>Muda de árvore/arbusto espécies da Mata Atlântica (mudas em sacolas ou tubetes)</t>
  </si>
  <si>
    <t>PIS/COFINS</t>
  </si>
  <si>
    <t>Pó calcáreo dolomítico</t>
  </si>
  <si>
    <t>Poste galvanizado 101mm simples, h= 6,0 m para semáforo</t>
  </si>
  <si>
    <t>Poste galvanizado 114mm - 1 boca, h = 6,00 m para semáforo</t>
  </si>
  <si>
    <t>Poste galvanizado 114mm - 2 bocas, h = 6,00 m para semáforo</t>
  </si>
  <si>
    <t>Poste Intermediário 40x60 mm, para Gradil Nylofor</t>
  </si>
  <si>
    <t>Primer epoxi tipo Quinnducot 5800/14 na cor vermelha. Química União ou similar</t>
  </si>
  <si>
    <t>Primer epoxi tipo Quinnducot 5806 na cor branca, Química União ou similar</t>
  </si>
  <si>
    <t>Primer (PCF)</t>
  </si>
  <si>
    <t>Sementes</t>
  </si>
  <si>
    <t>Sistema  de cercamento tipo Gradil Nylofor Pintura Simples (preto, verde ou branco), #50x200mm, fio 5mm, L=2,
50m, H=2,03m</t>
  </si>
  <si>
    <t>Terra vegetal</t>
  </si>
  <si>
    <t>Terramesh System malha hexagonal 8x10mm, PVC, diâmetro 2,7 mm, 0,50x1,00x6,00m</t>
  </si>
  <si>
    <t>Terramesh System malha hexagonal 8x10mm, PVC, diâmetro 2,7mm, 0,50x1,00x4,00m</t>
  </si>
  <si>
    <t>Terramesh System malha hexagonal 8x10mm, PVC, diâmetro 2,7mm, 0,50x1,00x7,00m</t>
  </si>
  <si>
    <t>Terramesh System malha hexagonal, 8x10mm, PVC, diâmetro 2,7mm, 1,00x1,00x4,00m</t>
  </si>
  <si>
    <t>Terramesh System malha hexagonal 8x10mm, PVC, diâmetro 2,7mm, 1,00x1,00x5,00m</t>
  </si>
  <si>
    <t>Tinta à base de epóxi, Coral (Wandepóxi), Suvinil (Esmalte Epóxi) ou equivalente</t>
  </si>
  <si>
    <t>Tubo de PVC rígido, PBV, Série R, vara com 3m, diâmetro nominal de 50mm</t>
  </si>
  <si>
    <t>Tubo de PVC rígido, roscável, vara com 6m de 3/4"</t>
  </si>
  <si>
    <t>Tubo de PVC rígido, série R NBR5688, diam.100mm</t>
  </si>
  <si>
    <t>029 - ALUGUEIS</t>
  </si>
  <si>
    <t>Aluguel computador com : Processador 2,80 GHz , Memória RAM 4,00 GB, Sistema Operacional 32 Bits, Windows
com Pacote Office</t>
  </si>
  <si>
    <t>Aluguel de tubo equipado completo para andaime com h=10,0 m</t>
  </si>
  <si>
    <t>Aluguel mensal de escritório até 50m2</t>
  </si>
  <si>
    <t>m²xmês</t>
  </si>
  <si>
    <t>Aluguel mensal de GPS Geodésico dupla frequência (L1/L2)</t>
  </si>
  <si>
    <t>Aluguel mensal de instrumento de topografia ( Estação Total )</t>
  </si>
  <si>
    <t>Aluguel mensal de laboratório de betume</t>
  </si>
  <si>
    <t>Aluguel mensal de laboratório de concreto</t>
  </si>
  <si>
    <t>Aluguel mensal de laboratório de solos</t>
  </si>
  <si>
    <t>Aluguel mensal de mobiliário - escritório (nº ocupantes x mês)</t>
  </si>
  <si>
    <t>Nxmês</t>
  </si>
  <si>
    <t>Aluguel mensal de residência - engenheiro, incluindo despesas gerais e mobiliário</t>
  </si>
  <si>
    <t>Aluguel mensal de utilitário exclusive motorista e combustível</t>
  </si>
  <si>
    <t>Aluguel mensal de veículos tipo Gol  1.6, exclusive motorista e combustível</t>
  </si>
  <si>
    <t>Aluguel multifuncional A4  monocromática</t>
  </si>
  <si>
    <t>030 - BUEIROS METALICOS</t>
  </si>
  <si>
    <t>ARMCO BDTM D=1,20 m - T.L. esp. 2,7 mm</t>
  </si>
  <si>
    <t>ARMCO BDTM D=1,40 m - T.L. esp. 2,7 mm</t>
  </si>
  <si>
    <t>ARMCO BDTM D=1,60 m - T.L. esp. 2,7 mm</t>
  </si>
  <si>
    <t>ARMCO BDTM D=2,00 m - T.L. esp. 2,7 mm</t>
  </si>
  <si>
    <t>ARMCO BDTM D=2,20 m - T.L. esp. 2,7 mm</t>
  </si>
  <si>
    <t>ARMCO BDTM D=2,40 m - T.L. esp. 2,7 mm</t>
  </si>
  <si>
    <t>ARMCO BDTM D=2,60 m - T.L. esp. 3,4 mm</t>
  </si>
  <si>
    <t>ARMCO BSTM D=1,20 m - T.L. esp. 2,7 mm</t>
  </si>
  <si>
    <t>ARMCO BSTM D=1,40 m - T.L. esp. 2,7 mm</t>
  </si>
  <si>
    <t>ARMCO BSTM D=1,60 m - T.L. esp. 2,7 mm</t>
  </si>
  <si>
    <t>ARMCO BSTM D=2,00 m - T.L. esp. 2,7 mm</t>
  </si>
  <si>
    <t>ARMCO BSTM D=2,20 m - T.L. esp. 2,7 mm</t>
  </si>
  <si>
    <t>ARMCO BSTM D=2,40 m - T.L. esp. 2,7 mm</t>
  </si>
  <si>
    <t>ARMCO BSTM D=2,60 m - T.L. esp. 3,4 mm</t>
  </si>
  <si>
    <t>ARMCO BSTM D=3,00 m - T.L. esp. 2,7 mm</t>
  </si>
  <si>
    <t>ARMCO STACO BDTM D=3,05 m - MPI52 esp.2,7mm</t>
  </si>
  <si>
    <t>ARMCO STACO BSTM D=3,05 m - MPI52 esp.2,7mm</t>
  </si>
  <si>
    <t>Total geral com fator k = (A) + (B) + (C) =</t>
  </si>
  <si>
    <t>COEF</t>
  </si>
  <si>
    <t>EQUIP-01</t>
  </si>
  <si>
    <t>SERVIDOR</t>
  </si>
  <si>
    <t>Configuração de chassi</t>
  </si>
  <si>
    <t>Chassi de 3,5" com até 8 discos rígidos com unidade de conector automático</t>
  </si>
  <si>
    <t>Processador</t>
  </si>
  <si>
    <t>Intel® Xeon® E-2224 3.4GHz, 8M cache, 4C/4T, turbo (71W)</t>
  </si>
  <si>
    <t>8 GB de UDIMM DDR4 ECC a 2.666 MT/s, BCC</t>
  </si>
  <si>
    <t>RAID</t>
  </si>
  <si>
    <t>C4, RAID 5 para 3 ou mais HDDs ou SSDs (tipo/velocidade/capacidade correspondente)</t>
  </si>
  <si>
    <t>RAID/controladores de armazenamento interno</t>
  </si>
  <si>
    <t>Controlador RAID PERC H330, adaptador, altura completa</t>
  </si>
  <si>
    <t>Armazenamento</t>
  </si>
  <si>
    <t>Disco rígido SATA de 3,5", 6 Gbit/s, 7.200 RPM, 1 TB e 512n com unidade de conector automático</t>
  </si>
  <si>
    <t>Cartões de armazenamento com boot otimizado</t>
  </si>
  <si>
    <t>None</t>
  </si>
  <si>
    <t>Sistema operacional</t>
  </si>
  <si>
    <t>Windows Server® 2019 Standard, 16 núcleos, instalação de fábrica, sem mídia, sem CAL, vários idiomas</t>
  </si>
  <si>
    <t>Kits de mídia do sistema operacional</t>
  </si>
  <si>
    <t>Windows Server 2019 Standard,16CORE,Digitally Fulfilled Recovery Image, Multi Language</t>
  </si>
  <si>
    <t>Windows Server® 2019 Standard, 16 núcleos, kit de mídia, vários idiomas</t>
  </si>
  <si>
    <t>Gerenciamento de sistemas incorporado</t>
  </si>
  <si>
    <t>iDRAC9, Enterprise</t>
  </si>
  <si>
    <t>Placas de rede adicionais</t>
  </si>
  <si>
    <t>LOM Broadcom 5720 integrada de duas portas e 1 Gbit</t>
  </si>
  <si>
    <t>Unidade óptica interna</t>
  </si>
  <si>
    <t>DVD+/-RW, SATA, interna</t>
  </si>
  <si>
    <t>Fonte de Alimentação</t>
  </si>
  <si>
    <t>Duas fontes de alimentação redundantes com conector automático (1 + 1), 495 W</t>
  </si>
  <si>
    <t>Cabos de alimentação</t>
  </si>
  <si>
    <t>Cabo de alimentação (Brasil)</t>
  </si>
  <si>
    <t>iDRAC Service Module</t>
  </si>
  <si>
    <t>iDRAC Server Manager ativado</t>
  </si>
  <si>
    <t>Opção</t>
  </si>
  <si>
    <t>Descrição</t>
  </si>
  <si>
    <t>Qtd</t>
  </si>
  <si>
    <t>Teclado</t>
  </si>
  <si>
    <t>Mouse</t>
  </si>
  <si>
    <t>Monitor</t>
  </si>
  <si>
    <t>Nobreak</t>
  </si>
  <si>
    <t>Intel® Core™ i7-10700 (2.9 GHz até 4.8 GHz, cache de 16MB, octa-core, 10ª geração)</t>
  </si>
  <si>
    <t>Windows 10 Home Single Language, de 64 bits - Português (Brasil)</t>
  </si>
  <si>
    <t>Placa de vídeoi</t>
  </si>
  <si>
    <t>Placa gráfica integrada Intel® Graphics</t>
  </si>
  <si>
    <t>Memória i</t>
  </si>
  <si>
    <t>Memória de 8GB (1x8GB), DDR4, 2933MHz, Expansível até 64GB (2 slots UDIMM, 1 slot livre)</t>
  </si>
  <si>
    <t>HD de 1TB (7200RPM) SATA 3.5"</t>
  </si>
  <si>
    <t>Teclado multimída Dell KB216 Preto - em Português (padrão ABNT)</t>
  </si>
  <si>
    <t>Mouse preto óptico Dell MS116 - Preto</t>
  </si>
  <si>
    <t>Unidade óptica</t>
  </si>
  <si>
    <t>Tray load DVD Drive (lê e grava em DVD / CD)</t>
  </si>
  <si>
    <t>Wireless</t>
  </si>
  <si>
    <t>Placa de rede 802.11ac (WiFi 2x2) + Bluetooth 5.0</t>
  </si>
  <si>
    <r>
      <t>Memória </t>
    </r>
    <r>
      <rPr>
        <b/>
        <sz val="9"/>
        <color rgb="FFEEEEEE"/>
        <rFont val="Inherit"/>
      </rPr>
      <t>i</t>
    </r>
  </si>
  <si>
    <t>ESTAÇÃO DE TRABALHO</t>
  </si>
  <si>
    <t>Caixa para Painel de Comando Eletrico 50x40x25 View Tech ou similar</t>
  </si>
  <si>
    <t>UND.</t>
  </si>
  <si>
    <t>CRITÉRIO</t>
  </si>
  <si>
    <t>VALOR ADOTADO</t>
  </si>
  <si>
    <t>DATA</t>
  </si>
  <si>
    <t>ORIGEM</t>
  </si>
  <si>
    <t>PREÇO UNIT</t>
  </si>
  <si>
    <t>CORREÇÃO</t>
  </si>
  <si>
    <t>PREÇO CORRIGIDO</t>
  </si>
  <si>
    <t>LOJA</t>
  </si>
  <si>
    <t>SITE</t>
  </si>
  <si>
    <t>https://www.merkatho.com.br/produto/1239/quadro-de-comando-50-x-40-x25</t>
  </si>
  <si>
    <t>Merkatho</t>
  </si>
  <si>
    <t>ViewTech</t>
  </si>
  <si>
    <t>https://www.viewtech.ind.br/caixa-para-painel-de-comando-eletrico-50x40x25-view-tech#/auth/login</t>
  </si>
  <si>
    <t>https://produto.mercadolivre.com.br/MLB-1561389621-quadro-comando-500x400x250-montagem-painel-eletrico-_JM#position=3&amp;search_layout=stack&amp;type=item&amp;tracking_id=1f3d024d-c6b4-48bd-8d2b-95cdf64c4efc</t>
  </si>
  <si>
    <t>Mercado Livre</t>
  </si>
  <si>
    <t>ABR/21</t>
  </si>
  <si>
    <t>Dell</t>
  </si>
  <si>
    <t>https://www.dell.com/pt-br/work/shop/pdr/vostro-3681-desktop/v3681w217w?selectionState=&amp;cartItemId=</t>
  </si>
  <si>
    <t>https://www.dell.com/pt-br/shop/teclado-multim%C3%ADdia-da-dell-kb216/apd/580-adin/acess%C3%B3rios-para-computador</t>
  </si>
  <si>
    <t>https://www.dell.com/pt-br/shop/mouse-%C3%B3ptico-dell-ms116-preto/apd/570-aaim/acess%C3%B3rios-para-computador</t>
  </si>
  <si>
    <t>Mouse ótico USB com 3 botões e scroll, com fio. Dell MS116 ou equivalente</t>
  </si>
  <si>
    <t>Teclado USB padrão ABNT 2, com fio. Dell KB216 ou equivalente</t>
  </si>
  <si>
    <t>https://www.dell.com/pt-br/shop/monitor-238-dell-p2419h/apd/210-axxw/monitores-e-acess%C3%B3rios</t>
  </si>
  <si>
    <t>Submarino</t>
  </si>
  <si>
    <t>https://www.submarino.com.br/produto/149478723/teclado-para-desk-multimidia-dell-kb216</t>
  </si>
  <si>
    <t>https://www.magazineluiza.com.br/teclado-multimidia-dell-kb216-em-portugues/p/ha76ebf848/in/tcld/</t>
  </si>
  <si>
    <t>Magazine Luiza</t>
  </si>
  <si>
    <t>https://www.magazineluiza.com.br/mouse-optico-dell-ms116-preto/p/6057749/in/mger/</t>
  </si>
  <si>
    <t>Extra</t>
  </si>
  <si>
    <t>https://www.extra.com.br/mouse-optico-da-dell-preto-ms116/p/11480578</t>
  </si>
  <si>
    <t>https://www.shoptime.com.br/produto/2261524937/computador-desktop-dell-vostro-3681-m40-10a-geracao-intel-core-i7-8gb-1tb-windows-10?cor=Preto&amp;epar=9381&amp;hl=lower&amp;opn=COMPARADORES&amp;s_term=COMPARADORES&amp;sellerId=72381189000625&amp;voltagem=100%20-%20240%20Volts%20AC%20%28Bivolt%29</t>
  </si>
  <si>
    <t>Shoptime</t>
  </si>
  <si>
    <t>Ponto</t>
  </si>
  <si>
    <t>https://www.pontofrio.com.br/computador-desktop-dell-vostro-3681-m40-10-geracao-intel-core-i7-8gb-1tb-windows-10-1505762211/p/1505762211?utm_medium=comparadorpreco&amp;utm_source=zoom02&amp;utm_content=1505762211&amp;pid=zoom_int&amp;c=zoomCPC&amp;cm_mmc=zoom02_XML-_-INFO-_-Comparador-_-1505762211</t>
  </si>
  <si>
    <t>https://www.magazineluiza.com.br/monitor-professional-full-hd-ips-238-widescreen-dell-p2419h-preto/p/5377572/in/mnpc/?&amp;utm_source=zoom&amp;utm_medium=cpc&amp;utm_campaign=-ft_none-nc_comparadores-oc_venda&amp;utm_content=-un_magalu-ce_b2c-cp_midia-bo_none-ts_todos-os-usuarios&amp;utm_term=none&amp;partner_id=3870&amp;seller_id=dell&amp;tkSource=zoom-cpc&amp;tkOffer=d582b42e-0bb1-4062-a3de-5451375c5fb2&amp;dLog=20210310171044</t>
  </si>
  <si>
    <t>https://www.submarino.com.br/produto/39882698/monitor-para-pc-23-8-dell-professional-full-hd-ips-widescreen-p2419h-preto?cor=Preto&amp;epar=zoom&amp;hl=lower&amp;opn=COMPARADORESSUB&amp;s_term=COMPARADORESSUB&amp;sellerId=72381189000625</t>
  </si>
  <si>
    <t>https://www.dell.com/pt-br/work/shop/pdr/poweredge-t340/pe_t340_13159_bcc_3?selectionState=&amp;cartItemId=</t>
  </si>
  <si>
    <t>MERCADO</t>
  </si>
  <si>
    <t>Servidor local tipo gabinete para instalação no CCO. Dell PowerEdge T340 com Windows Server 2019 ou equivalente</t>
  </si>
  <si>
    <t>Estação de trabalho do CCO. Dell Vostro Small Desktop com Windows 10 ou equivalente</t>
  </si>
  <si>
    <t>Nobreak 1500VA 980Watt Bivolt</t>
  </si>
  <si>
    <t>https://www.dell.com/pt-br/work/shop/nobreak-sms-expert-net4-1500va-980-watt-bivolt/apd/aa832917/nobreaks-e-estabilizadores</t>
  </si>
  <si>
    <t>https://www.kabum.com.br/cgi-local/site/produtos/descricao_ofertas.cgi?codigo=97126</t>
  </si>
  <si>
    <t>Kabum</t>
  </si>
  <si>
    <t>https://www.casasbahia.com.br/acessorioseinovacoes/ProtecaoEletrica/Nobreaks/nobreak-net-4-1500va-entrada-e-saida-220v-com-conexao-para-bateria-externa-sms-1505228640.html?IdSku=1505228640</t>
  </si>
  <si>
    <t>Casas Bahia</t>
  </si>
  <si>
    <t>EQUIP-02</t>
  </si>
  <si>
    <t>EQUIP-03</t>
  </si>
  <si>
    <t>EQUIP-04</t>
  </si>
  <si>
    <t>Monitor FullHD 1080p, tela no mínimo 23.8" (diagonal), conexões HDMI e VGA, com ajuste de posição da tela (rotação, altura e ângulo). Dell P2419H ou equivalente</t>
  </si>
  <si>
    <r>
      <rPr>
        <b/>
        <sz val="10"/>
        <rFont val="Calibri"/>
        <family val="2"/>
        <scheme val="minor"/>
      </rPr>
      <t>MAO DE OBRA</t>
    </r>
  </si>
  <si>
    <r>
      <rPr>
        <b/>
        <sz val="10"/>
        <rFont val="Calibri"/>
        <family val="2"/>
        <scheme val="minor"/>
      </rPr>
      <t>FONTE</t>
    </r>
  </si>
  <si>
    <r>
      <rPr>
        <b/>
        <sz val="10"/>
        <rFont val="Calibri"/>
        <family val="2"/>
        <scheme val="minor"/>
      </rPr>
      <t>UNID</t>
    </r>
  </si>
  <si>
    <r>
      <rPr>
        <b/>
        <sz val="10"/>
        <rFont val="Calibri"/>
        <family val="2"/>
        <scheme val="minor"/>
      </rPr>
      <t>PREÇO UNITÁRIO</t>
    </r>
  </si>
  <si>
    <r>
      <rPr>
        <b/>
        <sz val="10"/>
        <rFont val="Calibri"/>
        <family val="2"/>
        <scheme val="minor"/>
      </rPr>
      <t>TOTAL</t>
    </r>
  </si>
  <si>
    <r>
      <rPr>
        <sz val="10"/>
        <rFont val="Calibri"/>
        <family val="2"/>
        <scheme val="minor"/>
      </rPr>
      <t>Mes</t>
    </r>
  </si>
  <si>
    <r>
      <rPr>
        <sz val="10"/>
        <rFont val="Calibri"/>
        <family val="2"/>
        <scheme val="minor"/>
      </rPr>
      <t>mês</t>
    </r>
  </si>
  <si>
    <t>GALERIA CANAL GUARANHUNS</t>
  </si>
  <si>
    <t>https://www.novus.com.br/site/default.asp?Idioma=55&amp;TroncoID=508083&amp;SecaoID=739080&amp;SubsecaoID=927374&amp;Template=../catalogos/layout_produto.asp&amp;ProdutoID=846083</t>
  </si>
  <si>
    <t>Novus</t>
  </si>
  <si>
    <t>MAI/21</t>
  </si>
  <si>
    <t>Módulo GPRS. Novus AIRGATE-4G-WI-FI ou similar, incluindo antena e fonte</t>
  </si>
  <si>
    <t>RESUMO DO ORÇAMENTO</t>
  </si>
  <si>
    <t>CD</t>
  </si>
  <si>
    <t>DD</t>
  </si>
  <si>
    <t>CUSTO DIRETO DE MÃO DE OBRA (GRUPO A)</t>
  </si>
  <si>
    <t>K1</t>
  </si>
  <si>
    <t>K2</t>
  </si>
  <si>
    <t>K3</t>
  </si>
  <si>
    <t>K4</t>
  </si>
  <si>
    <t>K</t>
  </si>
  <si>
    <t>TRDE</t>
  </si>
  <si>
    <t>ENCARGOS SOCIAIS</t>
  </si>
  <si>
    <t>DESPESAS FISCAIS</t>
  </si>
  <si>
    <t>PV</t>
  </si>
  <si>
    <t>TAXA DE RESSARCIMENTO DE DESPESAS DIRETAS E ENCARGOS = (1+K3)*(1+K4)</t>
  </si>
  <si>
    <t>PREÇO DE VENDA = (CD*K)+(DD*TRDE)</t>
  </si>
  <si>
    <t>DESPESAS GERAIS</t>
  </si>
  <si>
    <t>CONSULTORIA</t>
  </si>
  <si>
    <t>CPU-01</t>
  </si>
  <si>
    <t>Instalação de todo equipamento adquirido</t>
  </si>
  <si>
    <t>TOTAL GERAL = (A) + (B) + (C) =</t>
  </si>
  <si>
    <t>DIAS</t>
  </si>
  <si>
    <t>PC</t>
  </si>
  <si>
    <t>PREÇO DE CUSTO</t>
  </si>
  <si>
    <t>MAI/2021</t>
  </si>
  <si>
    <t>https://www.dell.com/pt-br/work/shop/pdr/poweredge-t340/pe_t340_13159_bcc_3?selectionState=eyJPQyI6InBlX3QzNDBfMTMxNTlfYmNjXzMiLCJNb2RzIjpbeyJJZCI6MTU1MCwiT3B0cyI6W3siSWQiOiJHNEJEN0UwIn1dfV0sIlRpIjoiIiwiRGkiOiIifQ%3D%3D&amp;cartItemId=</t>
  </si>
  <si>
    <t>https://www.dell.com/pt-br/work/shop/pdr/poweredge-t340/pe_t340_13159_bcc_3?selectionState=eyJPQyI6InBlX3QzNDBfMTMxNTlfYmNjXzMiLCJNb2RzIjpbeyJJZCI6MTU1MCwiT3B0cyI6W3siSWQiOiJHNUVKOE9ZIn1dfV0sIlRpIjoiIiwiRGkiOiIifQ%3D%3D&amp;cartItemId=</t>
  </si>
  <si>
    <t>C - EQUIPAMENTOS</t>
  </si>
  <si>
    <t>PREÇO CUSTO</t>
  </si>
  <si>
    <t>PREÇO VENDA</t>
  </si>
  <si>
    <t>HORISTA</t>
  </si>
  <si>
    <t>FATOR K = (1+K1+K2)*(1+K3)*(1+K4)</t>
  </si>
  <si>
    <t>MARGEM BRUTA DE LUCRO</t>
  </si>
  <si>
    <t>GRUPO A - MÃO DE OBRA (SEM LEIS SOCIAIS)</t>
  </si>
  <si>
    <t>Obs:
1. Considerada mão de obra para instalação do painél de comando elétrico, baseada no DER-EDIFICAÇÕES 160110.
2. Pontos de energia para 1 no-break, 1 desktop, 2 monitores, 11 módulos GPRS.
3. Pontos de rede incluindo 5m cabo, conectores e espelhos para 1 servidor, 1 desktop, 11 módulos GPRS. 
4. Leis Sociais DER - EDIFICAÇÕES = 157,27%</t>
  </si>
  <si>
    <t>Fornecimento de Servidor local para o CCO, conforme especificado no Termo de Referência.</t>
  </si>
  <si>
    <t>Fornecimento de Computador e acessórios para estação de trabalho do CCO, conforme especificado no Termo de Referência.</t>
  </si>
  <si>
    <t>Fornecimento de Módulos GPRS, conforme especificado no Termo de Referência.</t>
  </si>
  <si>
    <t>Fornecimento de Quadro de comando, conforme especificado no Termo de Referência.</t>
  </si>
  <si>
    <t>https://www.fourserv.com.br/roteador-industrial-delta-vpn-3g-1-porta-wan-10-100-base-t-x-4-portas-lan-10-100-base-t-x-mpn-dx-3001h9</t>
  </si>
  <si>
    <t>Menor preço</t>
  </si>
  <si>
    <t>https://loja.dicomp.com.br/produto/19062/roteador-industrial-delta-dx-3001h9-vpn-3g-gsm-gprs-porta-wan</t>
  </si>
  <si>
    <t>Fourserv - Similar - Delta DX-3001H9</t>
  </si>
  <si>
    <t>Dicomp - Similar - Delta DX-3001H9</t>
  </si>
  <si>
    <t>TABELA / INSUMOS</t>
  </si>
  <si>
    <t>DER</t>
  </si>
  <si>
    <t>Arquiteto Sênior</t>
  </si>
  <si>
    <t>mes</t>
  </si>
  <si>
    <t>Engenheiro Civil Sênior</t>
  </si>
  <si>
    <t>Técnico em Meio Ambiente</t>
  </si>
  <si>
    <t>OBS.:</t>
  </si>
  <si>
    <t>Engenheiro Eletricista Sênior</t>
  </si>
  <si>
    <t>CPU-02</t>
  </si>
  <si>
    <t>CPU-03</t>
  </si>
  <si>
    <t>CPU-04</t>
  </si>
  <si>
    <t>CPU-05</t>
  </si>
  <si>
    <t>CPU-06</t>
  </si>
  <si>
    <t>CPU-07</t>
  </si>
  <si>
    <t>CPU-09</t>
  </si>
  <si>
    <t>CPU-11</t>
  </si>
  <si>
    <t>CPU-12</t>
  </si>
  <si>
    <t>CPU-13</t>
  </si>
  <si>
    <t xml:space="preserve">Observações:
</t>
  </si>
  <si>
    <t>PROFISSIONAL</t>
  </si>
  <si>
    <t>CPU-14</t>
  </si>
  <si>
    <t>CPU-17</t>
  </si>
  <si>
    <t>CPU-18</t>
  </si>
  <si>
    <t>LEIS SOCIAIS</t>
  </si>
  <si>
    <t>FATOR K</t>
  </si>
  <si>
    <t>Especialista em meio ambiente</t>
  </si>
  <si>
    <t>Especialista em Meio Ambiente</t>
  </si>
  <si>
    <t>QUANT</t>
  </si>
  <si>
    <t>MEMORIAL DESCRITIVO E PLANILHA ORÇAMENTÁRIA</t>
  </si>
  <si>
    <t>Aluguel mensal de automóvel VW/ Gol (flex) 1.6 ou equivalente, inclusive combustivel, sem motorista</t>
  </si>
  <si>
    <t>Engenheiro Coordenador</t>
  </si>
  <si>
    <t>SALÁRIO HORA ADOTADO</t>
  </si>
  <si>
    <t>SALÁRIO ADOTADO</t>
  </si>
  <si>
    <t>MENSALISTA</t>
  </si>
  <si>
    <t>- Descontados os Encargos Sociais e Complementares.</t>
  </si>
  <si>
    <t>- Salário Hora = Salário Mês/220h</t>
  </si>
  <si>
    <t>Desenhista</t>
  </si>
  <si>
    <t>Técnico de Edificações</t>
  </si>
  <si>
    <t>Topógrafo</t>
  </si>
  <si>
    <t>COD. ADOTADO</t>
  </si>
  <si>
    <t>PROFISSIONAIS</t>
  </si>
  <si>
    <t>PREÇO DE TABELAS SEM ENCARGOS</t>
  </si>
  <si>
    <t>MÃO DE OBRA - TABELA REFERENCIAL: SINAPI / DER</t>
  </si>
  <si>
    <t>PARA FINS DE APURAÇÃO DOS VALORES DOS PROJETOS A SEREM ELABORADOS FOI UTILIZADO O CONCEITO DE ÁREA E KM PARA ESTIMATIVA DA QUANTIDADE DE HOMEM-HORA (H/H) DE CADA PRODUTO. PORÉM, ESSAS ÁREAS E KM NÃO DEVEM SER UTILIZADAS COMO CRITÉRIO DE MEDIÇÃO, JÁ QUE OS ITENS DEVERÃO SER PAGOS POR CONJUNTO DE PROJETOS ELABORADOS PARA CADA PRODUTO</t>
  </si>
  <si>
    <t>Observação</t>
  </si>
  <si>
    <t>PARQUE LINEAR</t>
  </si>
  <si>
    <t>MACRODRENAGEM</t>
  </si>
  <si>
    <t>ESTUDOS PRELIMINARES</t>
  </si>
  <si>
    <t>ENSAIOS</t>
  </si>
  <si>
    <t>SOCIOAMBIENTAL</t>
  </si>
  <si>
    <t>Assistente Social</t>
  </si>
  <si>
    <t>Serviços de elaboração de cadastro técnico imobiliário para fins de desapropriação de imóveis</t>
  </si>
  <si>
    <t>SONDAGEM</t>
  </si>
  <si>
    <t>TOTAL GERAL</t>
  </si>
  <si>
    <t>mës</t>
  </si>
  <si>
    <t>PREÇO</t>
  </si>
  <si>
    <t>PREÇO (BASE K2)</t>
  </si>
  <si>
    <t>LEVANTAMENTO TOPOGRÁFICO</t>
  </si>
  <si>
    <t>REFERENCIAL</t>
  </si>
  <si>
    <t>PREÇO DE VENDA</t>
  </si>
  <si>
    <t>SERV-01</t>
  </si>
  <si>
    <t>SERV-02</t>
  </si>
  <si>
    <t>SERV-03</t>
  </si>
  <si>
    <t>SERV-04</t>
  </si>
  <si>
    <t>SERV-05</t>
  </si>
  <si>
    <t>SERV-06</t>
  </si>
  <si>
    <t>SERV-07</t>
  </si>
  <si>
    <t>SERV-08</t>
  </si>
  <si>
    <t>SERV-09</t>
  </si>
  <si>
    <t>SERV-10</t>
  </si>
  <si>
    <t>SERV-11</t>
  </si>
  <si>
    <t>Ensaio de Granulometria por Peneiramento</t>
  </si>
  <si>
    <t>Ensaio de Limites de Liquidez e Plasticidade - por amostra</t>
  </si>
  <si>
    <t>Ensaio de massa específica "In Situ"</t>
  </si>
  <si>
    <t>Ensaio de Indíce de suporte Califórnia</t>
  </si>
  <si>
    <t>Ensaio de Análise Física do material a ser dragado - CONAMA 344/04 e 454/12</t>
  </si>
  <si>
    <t>Ensaio de Análise Química de material a ser dragado - CONAMA 454/12</t>
  </si>
  <si>
    <t>Ensaio de caracterização Ecotoxicológico de material a ser dragado - CONAMA 454/12</t>
  </si>
  <si>
    <t>Ensaio de Umidade em Estufa (Natural), por amostra</t>
  </si>
  <si>
    <t>Sondagem de simples reconhecimento tipo SPT, incl. deslocamento local do equipamento até 500 m</t>
  </si>
  <si>
    <t>Mobilização e desmobilização de equipe e equipamento de sondagem SPT, inclusive deslocamento na Grande Vitória</t>
  </si>
  <si>
    <t>Ensaio de Compactação Proctor Normal - por amostra</t>
  </si>
  <si>
    <t>COORDENAÇÃO</t>
  </si>
  <si>
    <t>ESPAÇAMENTO</t>
  </si>
  <si>
    <t>EXTENSÃO (m)</t>
  </si>
  <si>
    <t>Rio Marinho - Trecho 05</t>
  </si>
  <si>
    <t>Rio Marinho - Trecho 06</t>
  </si>
  <si>
    <t>Canal Cobilândia - Trecho 03</t>
  </si>
  <si>
    <t>Canal Cobilândia - Trecho 04</t>
  </si>
  <si>
    <t>Rio Aribiri - Trecho 01</t>
  </si>
  <si>
    <t>Rio Aribiri - Trecho 02</t>
  </si>
  <si>
    <t>Rio Marinho - Trecho 07</t>
  </si>
  <si>
    <t>Canal Diagonal - Trecho 08</t>
  </si>
  <si>
    <t>NÚM FUROS</t>
  </si>
  <si>
    <t>PROFUNDIDADE</t>
  </si>
  <si>
    <t>MOBILIZAÇÃO</t>
  </si>
  <si>
    <t>PROFUNDIDADE TOTAL</t>
  </si>
  <si>
    <t>NÚM ENSAIOS</t>
  </si>
  <si>
    <t>Coordenação do Projeto</t>
  </si>
  <si>
    <t>SIMULADA</t>
  </si>
  <si>
    <t>ESTIMADA</t>
  </si>
  <si>
    <t>QUANTIDADE</t>
  </si>
  <si>
    <t>Considerada extensão total estimada para concepção do projeto.</t>
  </si>
  <si>
    <t>Considerada área total estimada para concepção do projeto.</t>
  </si>
  <si>
    <t>LUCRO (ADOTADO)</t>
  </si>
  <si>
    <t>IMPOSTOS</t>
  </si>
  <si>
    <t>Cronograma (meses)</t>
  </si>
  <si>
    <t>K2 Calculado</t>
  </si>
  <si>
    <t>K2 Máximo</t>
  </si>
  <si>
    <t>Custo Bruto Consultoria</t>
  </si>
  <si>
    <t>Despesas Gerais Total</t>
  </si>
  <si>
    <t>Despesas Gerais Mensal, calculado pela SEDURB (Dez/22)</t>
  </si>
  <si>
    <t>-</t>
  </si>
  <si>
    <t>POR TRECHO</t>
  </si>
  <si>
    <t>Estudos Hidráulicos</t>
  </si>
  <si>
    <t>PAVIMENTAÇÃO E URBANIZAÇÃO</t>
  </si>
  <si>
    <t>LEIS SOCIAIS (SINAPI)</t>
  </si>
  <si>
    <t>CPU-08</t>
  </si>
  <si>
    <t>CPU-10</t>
  </si>
  <si>
    <t>CPU-15</t>
  </si>
  <si>
    <t>CPU-16</t>
  </si>
  <si>
    <t>ESTUDOS HIDRÁULICOS E SOCIOAMBIENTAIS</t>
  </si>
  <si>
    <t>COMPOSIÇÃO DAS DESPESAS LEGAIS - K4</t>
  </si>
  <si>
    <t>TRIBUTO</t>
  </si>
  <si>
    <t>ALÍQUOTA</t>
  </si>
  <si>
    <t>BASE DE CÁLCULO</t>
  </si>
  <si>
    <t>Sobre o valor da fatura</t>
  </si>
  <si>
    <t>CONFINS</t>
  </si>
  <si>
    <t>CÁLCULO DO K4</t>
  </si>
  <si>
    <t>Considerando que o fator K4 é aplicado sobre os custos (diretos e indretos) acrescidos da remuneração da empresa, deve o mesmo ser calculado de forma que represente uma alíquota que aplicada sobre estes, seja equivalente a 8,65% sobre o valor de venda (ou valor da fatura).
Assim sendo, o cálculo se obtem conforme abaixo discriminado:</t>
  </si>
  <si>
    <t>K4 = 1/(1-8,65%) = 1/(1-0,0865) = 1/0,9135 =</t>
  </si>
  <si>
    <t>FATOR K4</t>
  </si>
  <si>
    <t>COMPOSIÇÃO ANALÍTICA DAS TAXAS DE ENCARGOS SOCIAIS</t>
  </si>
  <si>
    <t xml:space="preserve">DESCRIÇÃO </t>
  </si>
  <si>
    <t xml:space="preserve">HORISTA </t>
  </si>
  <si>
    <t>GRUPO A</t>
  </si>
  <si>
    <t>A1</t>
  </si>
  <si>
    <t>INSS</t>
  </si>
  <si>
    <t>A2</t>
  </si>
  <si>
    <t>SESI</t>
  </si>
  <si>
    <t>A3</t>
  </si>
  <si>
    <t>SENAI</t>
  </si>
  <si>
    <t>A4</t>
  </si>
  <si>
    <t>INCRA</t>
  </si>
  <si>
    <t>A5</t>
  </si>
  <si>
    <t>SEBRAI</t>
  </si>
  <si>
    <t>A6</t>
  </si>
  <si>
    <t>Salário Educação</t>
  </si>
  <si>
    <t>A7</t>
  </si>
  <si>
    <t>Seguro Contra Acidentes do Trabalho</t>
  </si>
  <si>
    <t>A8</t>
  </si>
  <si>
    <t>FGTS</t>
  </si>
  <si>
    <t>A9</t>
  </si>
  <si>
    <t>SECONCI</t>
  </si>
  <si>
    <t>SUBTOTAL</t>
  </si>
  <si>
    <t>GRUPO B</t>
  </si>
  <si>
    <t>B1</t>
  </si>
  <si>
    <t>Repouso Semanal Remunerado</t>
  </si>
  <si>
    <t>Não incide</t>
  </si>
  <si>
    <t>B2</t>
  </si>
  <si>
    <t>Feriados</t>
  </si>
  <si>
    <t>B3</t>
  </si>
  <si>
    <t>Auxílio - Enfermidade</t>
  </si>
  <si>
    <t>B4</t>
  </si>
  <si>
    <t>13º Salário</t>
  </si>
  <si>
    <t>B5</t>
  </si>
  <si>
    <t>Licença Paternidade</t>
  </si>
  <si>
    <t>B6</t>
  </si>
  <si>
    <t>Faltas Justificadas</t>
  </si>
  <si>
    <t>B7</t>
  </si>
  <si>
    <t>Dias de Chuvas</t>
  </si>
  <si>
    <t>B8</t>
  </si>
  <si>
    <t>Auxílio Acidente do Trabalho</t>
  </si>
  <si>
    <t>B9</t>
  </si>
  <si>
    <t>Férias Gozadas</t>
  </si>
  <si>
    <t>B10</t>
  </si>
  <si>
    <t>Salário Maternidade</t>
  </si>
  <si>
    <t>GRUPO C</t>
  </si>
  <si>
    <t>Aviso Prévio Indenizado</t>
  </si>
  <si>
    <t>Aviso Prévio Trabalhado</t>
  </si>
  <si>
    <t>Férias Indenizadas</t>
  </si>
  <si>
    <t>C4</t>
  </si>
  <si>
    <t>Depósito Recisão Sem Justa Causa</t>
  </si>
  <si>
    <t>C5</t>
  </si>
  <si>
    <t>Indenização Adicional</t>
  </si>
  <si>
    <t>GRUPO D</t>
  </si>
  <si>
    <t>D1</t>
  </si>
  <si>
    <t>Reincidência de Grupo A sobre Grupo B</t>
  </si>
  <si>
    <t>D2</t>
  </si>
  <si>
    <t>Reincidência de Grupo A sobre o Aviso Prévio Trabalhado e Reincidência do FGTS sobre o Aviso Prévio Trabalhado</t>
  </si>
  <si>
    <t>TOTAL GRUPOS (A+B+C+D)</t>
  </si>
  <si>
    <t>Fonte: SINAPI - Composição de Encargos Sociais - Novembro/2022</t>
  </si>
  <si>
    <t>ORSE</t>
  </si>
  <si>
    <t>Preços</t>
  </si>
  <si>
    <t>Índice</t>
  </si>
  <si>
    <t>SERVIÇOS - TABELA REFERENCIAL: DER</t>
  </si>
  <si>
    <t>Índice de reajustamento - DNIT (03/2023)</t>
  </si>
  <si>
    <t>R$ HORA</t>
  </si>
  <si>
    <t>DER-ES</t>
  </si>
  <si>
    <t>PREÇOS DE REF.</t>
  </si>
  <si>
    <t>Auxiliar de topografia</t>
  </si>
  <si>
    <t>1.1.1</t>
  </si>
  <si>
    <t>1.1</t>
  </si>
  <si>
    <t>1.2</t>
  </si>
  <si>
    <t>1.2.1</t>
  </si>
  <si>
    <t>1.2.2</t>
  </si>
  <si>
    <t>1.3</t>
  </si>
  <si>
    <t>1.3.4</t>
  </si>
  <si>
    <t>1.4</t>
  </si>
  <si>
    <t>2.1</t>
  </si>
  <si>
    <t>2.1.1</t>
  </si>
  <si>
    <t>2.1.2</t>
  </si>
  <si>
    <t>2.2</t>
  </si>
  <si>
    <t>2.2.1</t>
  </si>
  <si>
    <t>2.2.2</t>
  </si>
  <si>
    <t>2.2.3</t>
  </si>
  <si>
    <t>2.2.4</t>
  </si>
  <si>
    <t>2.3</t>
  </si>
  <si>
    <t>2.3.1</t>
  </si>
  <si>
    <t>2.4</t>
  </si>
  <si>
    <t>2.4.1</t>
  </si>
  <si>
    <t>3.1</t>
  </si>
  <si>
    <t>JUN/23</t>
  </si>
  <si>
    <r>
      <rPr>
        <b/>
        <sz val="8"/>
        <rFont val="Arial"/>
        <family val="2"/>
      </rPr>
      <t xml:space="preserve">OBS: </t>
    </r>
    <r>
      <rPr>
        <sz val="8"/>
        <rFont val="Arial"/>
        <family val="2"/>
      </rPr>
      <t>Considerando:
- Engenheiro Coordenador: 22 dias x 4 horas</t>
    </r>
  </si>
  <si>
    <t>SENGE-BA</t>
  </si>
  <si>
    <t>km</t>
  </si>
  <si>
    <t>Projeto Geométrico</t>
  </si>
  <si>
    <t>Projeto SPDA</t>
  </si>
  <si>
    <t>Elaboração de projeto de Terraplenagem, Pavimentação, Urbanização, Drenagem, Sinalização e Iluminação da Avenida Quinta</t>
  </si>
  <si>
    <t>Elaboração de Maquete eletrônica</t>
  </si>
  <si>
    <t>Elaboração de Projeto de Urbanismo, Paisagismo, Iluminação, SPDA,  Sinalização, Estrutural do Parque linear do rio Aribiri</t>
  </si>
  <si>
    <t>Elaboração de projeto de Terraplenagem, Pavimentação, Urbanização, Drenagem, Sinalização e Iluminação da Rua Augusto Jacob</t>
  </si>
  <si>
    <t>3.1.1</t>
  </si>
  <si>
    <t>3.1.2</t>
  </si>
  <si>
    <t>3.2</t>
  </si>
  <si>
    <t>3.2.1</t>
  </si>
  <si>
    <t>3.2.2</t>
  </si>
  <si>
    <t>3.2.3</t>
  </si>
  <si>
    <t>3.2.4</t>
  </si>
  <si>
    <t>3.3</t>
  </si>
  <si>
    <t>3.3.1</t>
  </si>
  <si>
    <t>4.1</t>
  </si>
  <si>
    <t>3.2.5</t>
  </si>
  <si>
    <t>2.2.5</t>
  </si>
  <si>
    <t>CPU-19</t>
  </si>
  <si>
    <t>CPU-20</t>
  </si>
  <si>
    <t>CPU-21</t>
  </si>
  <si>
    <t>CPU-22</t>
  </si>
  <si>
    <t>CPU-23</t>
  </si>
  <si>
    <t>PREÇO DE PROJETOS - TABELA REFERENCIAL</t>
  </si>
  <si>
    <t>Estudo Hidrológico</t>
  </si>
  <si>
    <t>Projeto de Pavimentação</t>
  </si>
  <si>
    <t>Projeto de Sinalização</t>
  </si>
  <si>
    <t>Projeto de Urbanismo</t>
  </si>
  <si>
    <t>REFERÊNCIA</t>
  </si>
  <si>
    <t>Orçamento e plano de execução</t>
  </si>
  <si>
    <t>CESAN</t>
  </si>
  <si>
    <t>Parque Linear</t>
  </si>
  <si>
    <t>Avenida Quinta</t>
  </si>
  <si>
    <t>Rua Augusto Jacob</t>
  </si>
  <si>
    <t>Rio Aribiri - Trecho 01 + Parque Linear</t>
  </si>
  <si>
    <t>EXTENSÃO (km)</t>
  </si>
  <si>
    <t>Projeto Estrutural, inclusive Fundação</t>
  </si>
  <si>
    <t>SENGE-BA 2018: Projetos Civis - Estradas e Ruas</t>
  </si>
  <si>
    <t>DER-ES EDIF 2022: Projetos Diversos e Projeto e Quadras Esportivas</t>
  </si>
  <si>
    <t>LARGURA             (m)</t>
  </si>
  <si>
    <r>
      <rPr>
        <b/>
        <sz val="8"/>
        <rFont val="Arial"/>
        <family val="2"/>
      </rPr>
      <t>OBS:</t>
    </r>
    <r>
      <rPr>
        <sz val="8"/>
        <rFont val="Arial"/>
        <family val="2"/>
      </rPr>
      <t xml:space="preserve"> </t>
    </r>
  </si>
  <si>
    <t>OBS:</t>
  </si>
  <si>
    <r>
      <rPr>
        <b/>
        <sz val="8"/>
        <rFont val="Arial"/>
        <family val="2"/>
      </rPr>
      <t>OBS:</t>
    </r>
    <r>
      <rPr>
        <sz val="8"/>
        <rFont val="Arial"/>
        <family val="2"/>
      </rPr>
      <t xml:space="preserve"> 
</t>
    </r>
  </si>
  <si>
    <r>
      <rPr>
        <b/>
        <sz val="8"/>
        <rFont val="Arial"/>
        <family val="2"/>
      </rPr>
      <t>OBS:</t>
    </r>
    <r>
      <rPr>
        <sz val="8"/>
        <rFont val="Arial"/>
        <family val="2"/>
      </rPr>
      <t xml:space="preserve">
</t>
    </r>
  </si>
  <si>
    <t>Projeto de Drenagem</t>
  </si>
  <si>
    <t>Projeto de Paisagismo</t>
  </si>
  <si>
    <t>GOVERNO DO ESTADO DO ESPÍRITO SANTO</t>
  </si>
  <si>
    <t>Secretaria de Estado de Mobilidade e Infraestrutura - SEMOBI</t>
  </si>
  <si>
    <t>Departamento de Edificações e de Rodovias do Estado do Espírito Santo - DER-ES</t>
  </si>
  <si>
    <t>Planilha Orçamentária</t>
  </si>
  <si>
    <r>
      <t>Orçamento:</t>
    </r>
    <r>
      <rPr>
        <sz val="11"/>
        <color theme="1"/>
        <rFont val="Calibri"/>
        <family val="2"/>
        <scheme val="minor"/>
      </rPr>
      <t> 1351101 - TABELA CUSTOS LABOR/CT-UFES PADRÃO DER-ES MAIO/2023(LS=157,27; BDI=0%)</t>
    </r>
  </si>
  <si>
    <r>
      <t>Leis Sociais:</t>
    </r>
    <r>
      <rPr>
        <sz val="11"/>
        <color theme="1"/>
        <rFont val="Calibri"/>
        <family val="2"/>
        <scheme val="minor"/>
      </rPr>
      <t> 157,27</t>
    </r>
  </si>
  <si>
    <r>
      <t>Orgão Cliente:</t>
    </r>
    <r>
      <rPr>
        <sz val="11"/>
        <color theme="1"/>
        <rFont val="Calibri"/>
        <family val="2"/>
        <scheme val="minor"/>
      </rPr>
      <t> DEPARTAMENTO DE EDIFICAÇÕES E DE RODOVIAS DO ESTADO DO ESPÍRITO SANTO</t>
    </r>
  </si>
  <si>
    <r>
      <t>BDI:</t>
    </r>
    <r>
      <rPr>
        <sz val="11"/>
        <color theme="1"/>
        <rFont val="Calibri"/>
        <family val="2"/>
        <scheme val="minor"/>
      </rPr>
      <t> 0</t>
    </r>
  </si>
  <si>
    <r>
      <t>Planilha:</t>
    </r>
    <r>
      <rPr>
        <sz val="11"/>
        <color theme="1"/>
        <rFont val="Calibri"/>
        <family val="2"/>
        <scheme val="minor"/>
      </rPr>
      <t> TABELA CUSTOS LABOR/CT-UFES PADRÃO DER-ES MAIO/2023(LS=157,27; BDI=0%)</t>
    </r>
  </si>
  <si>
    <r>
      <t>Data Base:</t>
    </r>
    <r>
      <rPr>
        <sz val="11"/>
        <color theme="1"/>
        <rFont val="Calibri"/>
        <family val="2"/>
        <scheme val="minor"/>
      </rPr>
      <t> Maio/2023</t>
    </r>
  </si>
  <si>
    <r>
      <t>Local:</t>
    </r>
    <r>
      <rPr>
        <sz val="11"/>
        <color theme="1"/>
        <rFont val="Calibri"/>
        <family val="2"/>
        <scheme val="minor"/>
      </rPr>
      <t> </t>
    </r>
  </si>
  <si>
    <t>Item</t>
  </si>
  <si>
    <t>Fonte/Código</t>
  </si>
  <si>
    <t>Especificação do Serviço</t>
  </si>
  <si>
    <t>Und.</t>
  </si>
  <si>
    <t>Quant.</t>
  </si>
  <si>
    <t>Preço Unitário</t>
  </si>
  <si>
    <t>Preço Total</t>
  </si>
  <si>
    <t>'01</t>
  </si>
  <si>
    <t>'0102</t>
  </si>
  <si>
    <t>'010201</t>
  </si>
  <si>
    <t>LABOR - 010201 - 1</t>
  </si>
  <si>
    <t>'010202</t>
  </si>
  <si>
    <t>LABOR - 010202 - 1</t>
  </si>
  <si>
    <t>'010203</t>
  </si>
  <si>
    <t>LABOR - 010203 - 1</t>
  </si>
  <si>
    <t>'010204</t>
  </si>
  <si>
    <t>LABOR - 010204 - 1</t>
  </si>
  <si>
    <t>'010205</t>
  </si>
  <si>
    <t>LABOR - 010205 - 1</t>
  </si>
  <si>
    <t>'010206</t>
  </si>
  <si>
    <t>LABOR - 010206 - 1</t>
  </si>
  <si>
    <t>'010207</t>
  </si>
  <si>
    <t>LABOR - 010207 - 1</t>
  </si>
  <si>
    <t>'010208</t>
  </si>
  <si>
    <t>LABOR - 010208 - 1</t>
  </si>
  <si>
    <t>'010209</t>
  </si>
  <si>
    <t>LABOR - 010209 - 1</t>
  </si>
  <si>
    <t>'010210</t>
  </si>
  <si>
    <t>LABOR - 010210 - 1</t>
  </si>
  <si>
    <t>'010212</t>
  </si>
  <si>
    <t>LABOR - 010212 - 1</t>
  </si>
  <si>
    <t>'010213</t>
  </si>
  <si>
    <t>LABOR - 010213 - 1</t>
  </si>
  <si>
    <t>'010214</t>
  </si>
  <si>
    <t>LABOR - 010214 - 1</t>
  </si>
  <si>
    <t>'010215</t>
  </si>
  <si>
    <t>LABOR - 010215 - 1</t>
  </si>
  <si>
    <t>'010216</t>
  </si>
  <si>
    <t>LABOR - 010216 - 1</t>
  </si>
  <si>
    <t>'010218</t>
  </si>
  <si>
    <t>LABOR - 010218 - 1</t>
  </si>
  <si>
    <t>'010219</t>
  </si>
  <si>
    <t>LABOR - 010219 - 1</t>
  </si>
  <si>
    <t>'010220</t>
  </si>
  <si>
    <t>LABOR - 010220 - 1</t>
  </si>
  <si>
    <t>'010221</t>
  </si>
  <si>
    <t>LABOR - 010221 - 1</t>
  </si>
  <si>
    <t>'010222</t>
  </si>
  <si>
    <t>LABOR - 010222 - 1</t>
  </si>
  <si>
    <t>'010223</t>
  </si>
  <si>
    <t>LABOR - 010223 - 1</t>
  </si>
  <si>
    <t>'010224</t>
  </si>
  <si>
    <t>LABOR - 010224 - 1</t>
  </si>
  <si>
    <t>'010225</t>
  </si>
  <si>
    <t>LABOR - 010225 - 1</t>
  </si>
  <si>
    <t>'010226</t>
  </si>
  <si>
    <t>LABOR - 010226 - 1</t>
  </si>
  <si>
    <t>'010227</t>
  </si>
  <si>
    <t>LABOR - 010227 - 1</t>
  </si>
  <si>
    <t>'010228</t>
  </si>
  <si>
    <t>LABOR - 010228 - 1</t>
  </si>
  <si>
    <t>'010229</t>
  </si>
  <si>
    <t>LABOR - 010229 - 1</t>
  </si>
  <si>
    <t>'010230</t>
  </si>
  <si>
    <t>LABOR - 010230 - 1</t>
  </si>
  <si>
    <t>'010234</t>
  </si>
  <si>
    <t>LABOR - 010234 - 1</t>
  </si>
  <si>
    <t>'010238</t>
  </si>
  <si>
    <t>LABOR - 010238 - 1</t>
  </si>
  <si>
    <t>'010239</t>
  </si>
  <si>
    <t>LABOR - 010239 - 1</t>
  </si>
  <si>
    <t>'010240</t>
  </si>
  <si>
    <t>LABOR - 010240 - 1</t>
  </si>
  <si>
    <t>'010242</t>
  </si>
  <si>
    <t>LABOR - 010242 - 1</t>
  </si>
  <si>
    <t>'010244</t>
  </si>
  <si>
    <t>LABOR - 010244 - 1</t>
  </si>
  <si>
    <t>'010246</t>
  </si>
  <si>
    <t>LABOR - 010246 - 1</t>
  </si>
  <si>
    <t>'010253</t>
  </si>
  <si>
    <t>LABOR - 010253 - 1</t>
  </si>
  <si>
    <t>'010254</t>
  </si>
  <si>
    <t>LABOR - 010254 - 1</t>
  </si>
  <si>
    <t>'010255</t>
  </si>
  <si>
    <t>LABOR - 010255 - 1</t>
  </si>
  <si>
    <t>'010256</t>
  </si>
  <si>
    <t>LABOR - 010256 - 1</t>
  </si>
  <si>
    <t>'010259</t>
  </si>
  <si>
    <t>LABOR - 010259 - 1</t>
  </si>
  <si>
    <t>'010264</t>
  </si>
  <si>
    <t>LABOR - 010264 - 1</t>
  </si>
  <si>
    <t>'010271</t>
  </si>
  <si>
    <t>LABOR - 010271 - 1</t>
  </si>
  <si>
    <t>'010279</t>
  </si>
  <si>
    <t>LABOR - 010279 - 1</t>
  </si>
  <si>
    <t>'010280</t>
  </si>
  <si>
    <t>LABOR - 010280 - 1</t>
  </si>
  <si>
    <t>'010286</t>
  </si>
  <si>
    <t>LABOR - 010286 - 1</t>
  </si>
  <si>
    <t>'010292</t>
  </si>
  <si>
    <t>LABOR - 010292 - 1</t>
  </si>
  <si>
    <t>'0103</t>
  </si>
  <si>
    <t>'010315</t>
  </si>
  <si>
    <t>LABOR - 010315 - 1</t>
  </si>
  <si>
    <t>'010317</t>
  </si>
  <si>
    <t>LABOR - 010317 - 1</t>
  </si>
  <si>
    <t>'010318</t>
  </si>
  <si>
    <t>LABOR - 010318 - 1</t>
  </si>
  <si>
    <t>'010319</t>
  </si>
  <si>
    <t>LABOR - 010319 - 1</t>
  </si>
  <si>
    <t>'010320</t>
  </si>
  <si>
    <t>LABOR - 010320 - 1</t>
  </si>
  <si>
    <t>'010323</t>
  </si>
  <si>
    <t>LABOR - 010323 - 1</t>
  </si>
  <si>
    <t>'010324</t>
  </si>
  <si>
    <t>LABOR - 010324 - 1</t>
  </si>
  <si>
    <t>'010325</t>
  </si>
  <si>
    <t>LABOR - 010325 - 1</t>
  </si>
  <si>
    <t>'010326</t>
  </si>
  <si>
    <t>LABOR - 010326 - 1</t>
  </si>
  <si>
    <t>'010327</t>
  </si>
  <si>
    <t>LABOR - 010327 - 1</t>
  </si>
  <si>
    <t>'010329</t>
  </si>
  <si>
    <t>LABOR - 010329 - 1</t>
  </si>
  <si>
    <t>'010331</t>
  </si>
  <si>
    <t>LABOR - 010331 - 1</t>
  </si>
  <si>
    <t>'010332</t>
  </si>
  <si>
    <t>LABOR - 010332 - 1</t>
  </si>
  <si>
    <t>'010333</t>
  </si>
  <si>
    <t>LABOR - 010333 - 1</t>
  </si>
  <si>
    <t>'0104</t>
  </si>
  <si>
    <t>'010401</t>
  </si>
  <si>
    <t>LABOR - 010401 - 1</t>
  </si>
  <si>
    <t>'010402</t>
  </si>
  <si>
    <t>LABOR - 010402 - 1</t>
  </si>
  <si>
    <t>'010403</t>
  </si>
  <si>
    <t>LABOR - 010403 - 1</t>
  </si>
  <si>
    <t>'010404</t>
  </si>
  <si>
    <t>LABOR - 010404 - 1</t>
  </si>
  <si>
    <t>'0105</t>
  </si>
  <si>
    <t>'010501</t>
  </si>
  <si>
    <t>LABOR - 010501 - 2</t>
  </si>
  <si>
    <t>'010512</t>
  </si>
  <si>
    <t>LABOR - 010512 - 2</t>
  </si>
  <si>
    <t>'02</t>
  </si>
  <si>
    <t>'0203</t>
  </si>
  <si>
    <t>'020305</t>
  </si>
  <si>
    <t>LABOR - 020305 - 3</t>
  </si>
  <si>
    <t>Placa de obra nas dimensões de 2.0 x 4.0 m, padrão DER</t>
  </si>
  <si>
    <t>'020339</t>
  </si>
  <si>
    <t>LABOR - 020339 - 1</t>
  </si>
  <si>
    <t>'020343</t>
  </si>
  <si>
    <t>LABOR - 020343 - 3</t>
  </si>
  <si>
    <t>'020344</t>
  </si>
  <si>
    <t>LABOR - 020344 - 2</t>
  </si>
  <si>
    <t>'020346</t>
  </si>
  <si>
    <t>LABOR - 020346 - 1</t>
  </si>
  <si>
    <t>'020348</t>
  </si>
  <si>
    <t>LABOR - 020348 - 3</t>
  </si>
  <si>
    <t>'020350</t>
  </si>
  <si>
    <t>LABOR - 020350 - 3</t>
  </si>
  <si>
    <t>Tapume Telha Metálica Ondulada em aço galvalume 0,50mm Branca h=2,20m, incl. montagem estr. mad. 8"x8", c/adesivo "DER-ES" 60x60cm a cada 10m, incl. faixas pint. esmalte sint. cores azul c/ h=30cm e rosa c/ h=10cm (Reaproveitamento 2x)</t>
  </si>
  <si>
    <t>'020351</t>
  </si>
  <si>
    <t>LABOR - 020351 - 2</t>
  </si>
  <si>
    <t>Tapume madeira compensada resinada e= 12mm h=2,20m, estr. c/ mad reflorest., incl mont, pintura esmalte sint, adesivo "DER-ES" 60x60cm a cada 10m e faixas c/ pintura esmalte sintético nas cores azul c/ h=30cm e rosa c/ h=10cm</t>
  </si>
  <si>
    <t>'020352</t>
  </si>
  <si>
    <t>LABOR - 020352 - 1</t>
  </si>
  <si>
    <t>'020353</t>
  </si>
  <si>
    <t>LABOR - 020353 - 1</t>
  </si>
  <si>
    <t>'020354</t>
  </si>
  <si>
    <t>LABOR - 020354 - 1</t>
  </si>
  <si>
    <t>'020355</t>
  </si>
  <si>
    <t>LABOR - 020355 - 1</t>
  </si>
  <si>
    <t>'020356</t>
  </si>
  <si>
    <t>LABOR - 020356 - 1</t>
  </si>
  <si>
    <t>'0207</t>
  </si>
  <si>
    <t>'020701</t>
  </si>
  <si>
    <t>LABOR - 020701 - 6</t>
  </si>
  <si>
    <t>'020702</t>
  </si>
  <si>
    <t>LABOR - 020702 - 2</t>
  </si>
  <si>
    <t>'020703</t>
  </si>
  <si>
    <t>LABOR - 020703 - 2</t>
  </si>
  <si>
    <t>'020704</t>
  </si>
  <si>
    <t>LABOR - 020704 - 4</t>
  </si>
  <si>
    <t>'020705</t>
  </si>
  <si>
    <t>LABOR - 020705 - 6</t>
  </si>
  <si>
    <t>'020706</t>
  </si>
  <si>
    <t>LABOR - 020706 - 6</t>
  </si>
  <si>
    <t>'020707</t>
  </si>
  <si>
    <t>LABOR - 020707 - 6</t>
  </si>
  <si>
    <t>'020708</t>
  </si>
  <si>
    <t>LABOR - 020708 - 2</t>
  </si>
  <si>
    <t>'020709</t>
  </si>
  <si>
    <t>LABOR - 020709 - 2</t>
  </si>
  <si>
    <t>'020710</t>
  </si>
  <si>
    <t>LABOR - 020710 - 2</t>
  </si>
  <si>
    <t>'020711</t>
  </si>
  <si>
    <t>LABOR - 020711 - 2</t>
  </si>
  <si>
    <t>'020712</t>
  </si>
  <si>
    <t>LABOR - 020712 - 1</t>
  </si>
  <si>
    <t>'020713</t>
  </si>
  <si>
    <t>LABOR - 020713 - 6</t>
  </si>
  <si>
    <t>'020714</t>
  </si>
  <si>
    <t>LABOR - 020714 - 4</t>
  </si>
  <si>
    <t>'0208</t>
  </si>
  <si>
    <t>'020801</t>
  </si>
  <si>
    <t>LABOR - 020801 - 6</t>
  </si>
  <si>
    <t>'020802</t>
  </si>
  <si>
    <t>LABOR - 020802 - 2</t>
  </si>
  <si>
    <t>'020803</t>
  </si>
  <si>
    <t>LABOR - 020803 - 2</t>
  </si>
  <si>
    <t>'020804</t>
  </si>
  <si>
    <t>LABOR - 020804 - 4</t>
  </si>
  <si>
    <t>'020805</t>
  </si>
  <si>
    <t>LABOR - 020805 - 6</t>
  </si>
  <si>
    <t>'020806</t>
  </si>
  <si>
    <t>LABOR - 020806 - 6</t>
  </si>
  <si>
    <t>'020807</t>
  </si>
  <si>
    <t>LABOR - 020807 - 6</t>
  </si>
  <si>
    <t>'020808</t>
  </si>
  <si>
    <t>LABOR - 020808 - 2</t>
  </si>
  <si>
    <t>'020809</t>
  </si>
  <si>
    <t>LABOR - 020809 - 2</t>
  </si>
  <si>
    <t>'020810</t>
  </si>
  <si>
    <t>LABOR - 020810 - 2</t>
  </si>
  <si>
    <t>'020811</t>
  </si>
  <si>
    <t>LABOR - 020811 - 2</t>
  </si>
  <si>
    <t>'020812</t>
  </si>
  <si>
    <t>LABOR - 020812 - 1</t>
  </si>
  <si>
    <t>'03</t>
  </si>
  <si>
    <t>'0301</t>
  </si>
  <si>
    <t>'030101</t>
  </si>
  <si>
    <t>LABOR - 030101 - 1</t>
  </si>
  <si>
    <t>'030102</t>
  </si>
  <si>
    <t>LABOR - 030102 - 1</t>
  </si>
  <si>
    <t>'030103</t>
  </si>
  <si>
    <t>LABOR - 030103 - 2</t>
  </si>
  <si>
    <t>'030104</t>
  </si>
  <si>
    <t>LABOR - 030104 - 2</t>
  </si>
  <si>
    <t>'030119</t>
  </si>
  <si>
    <t>LABOR - 030119 - 1</t>
  </si>
  <si>
    <t>'0302</t>
  </si>
  <si>
    <t>'030201</t>
  </si>
  <si>
    <t>LABOR - 030201 - 1</t>
  </si>
  <si>
    <t>'030202</t>
  </si>
  <si>
    <t>LABOR - 030202 - 2</t>
  </si>
  <si>
    <t>'030203</t>
  </si>
  <si>
    <t>LABOR - 030203 - 1</t>
  </si>
  <si>
    <t>'030204</t>
  </si>
  <si>
    <t>LABOR - 030204 - 1</t>
  </si>
  <si>
    <t>'030206</t>
  </si>
  <si>
    <t>LABOR - 030206 - 2</t>
  </si>
  <si>
    <t>'030208</t>
  </si>
  <si>
    <t>LABOR - 030208 - 2</t>
  </si>
  <si>
    <t>'030209</t>
  </si>
  <si>
    <t>LABOR - 030209 - 2</t>
  </si>
  <si>
    <t>'030210</t>
  </si>
  <si>
    <t>LABOR - 030210 - 2</t>
  </si>
  <si>
    <t>'030211</t>
  </si>
  <si>
    <t>LABOR - 030211 - 1</t>
  </si>
  <si>
    <t>'0303</t>
  </si>
  <si>
    <t>'030304</t>
  </si>
  <si>
    <t>LABOR - 030304 - 2</t>
  </si>
  <si>
    <t>'030305</t>
  </si>
  <si>
    <t>LABOR - 030305 - 1</t>
  </si>
  <si>
    <t>'030306</t>
  </si>
  <si>
    <t>LABOR - 030306 - 1</t>
  </si>
  <si>
    <t>'04</t>
  </si>
  <si>
    <t>'0402</t>
  </si>
  <si>
    <t>'040202</t>
  </si>
  <si>
    <t>LABOR - 040202 - 3</t>
  </si>
  <si>
    <t>'040206</t>
  </si>
  <si>
    <t>LABOR - 040206 - 2</t>
  </si>
  <si>
    <t>'040224</t>
  </si>
  <si>
    <t>LABOR - 040224 - 2</t>
  </si>
  <si>
    <t>'040231</t>
  </si>
  <si>
    <t>LABOR - 040231 - 2</t>
  </si>
  <si>
    <t>'040233</t>
  </si>
  <si>
    <t>LABOR - 040233 - 2</t>
  </si>
  <si>
    <t>'040235</t>
  </si>
  <si>
    <t>LABOR - 040235 - 2</t>
  </si>
  <si>
    <t>'040237</t>
  </si>
  <si>
    <t>LABOR - 040237 - 2</t>
  </si>
  <si>
    <t>'040238</t>
  </si>
  <si>
    <t>LABOR - 040238 - 2</t>
  </si>
  <si>
    <t>'040239</t>
  </si>
  <si>
    <t>LABOR - 040239 - 1</t>
  </si>
  <si>
    <t>'040240</t>
  </si>
  <si>
    <t>LABOR - 040240 - 1</t>
  </si>
  <si>
    <t>'040243</t>
  </si>
  <si>
    <t>LABOR - 040243 - 1</t>
  </si>
  <si>
    <t>'040245</t>
  </si>
  <si>
    <t>LABOR - 040245 - 1</t>
  </si>
  <si>
    <t>'040246</t>
  </si>
  <si>
    <t>LABOR - 040246 - 1</t>
  </si>
  <si>
    <t>'040249</t>
  </si>
  <si>
    <t>LABOR - 040249 - 2</t>
  </si>
  <si>
    <t>'040250</t>
  </si>
  <si>
    <t>LABOR - 040250 - 2</t>
  </si>
  <si>
    <t>'040253</t>
  </si>
  <si>
    <t>LABOR - 040253 - 1</t>
  </si>
  <si>
    <t>'0403</t>
  </si>
  <si>
    <t>'040315</t>
  </si>
  <si>
    <t>LABOR - 040315 - 2</t>
  </si>
  <si>
    <t>'040320</t>
  </si>
  <si>
    <t>LABOR - 040320 - 2</t>
  </si>
  <si>
    <t>'040322</t>
  </si>
  <si>
    <t>LABOR - 040322 - 2</t>
  </si>
  <si>
    <t>'040324</t>
  </si>
  <si>
    <t>LABOR - 040324 - 2</t>
  </si>
  <si>
    <t>'040328</t>
  </si>
  <si>
    <t>LABOR - 040328 - 1</t>
  </si>
  <si>
    <t>'040329</t>
  </si>
  <si>
    <t>LABOR - 040329 - 2</t>
  </si>
  <si>
    <t>'040330</t>
  </si>
  <si>
    <t>LABOR - 040330 - 3</t>
  </si>
  <si>
    <t>'040331</t>
  </si>
  <si>
    <t>LABOR - 040331 - 3</t>
  </si>
  <si>
    <t>'040332</t>
  </si>
  <si>
    <t>LABOR - 040332 - 1</t>
  </si>
  <si>
    <t>'040333</t>
  </si>
  <si>
    <t>LABOR - 040333 - 1</t>
  </si>
  <si>
    <t>'040337</t>
  </si>
  <si>
    <t>LABOR - 040337 - 2</t>
  </si>
  <si>
    <t>'040339</t>
  </si>
  <si>
    <t>LABOR - 040339 - 2</t>
  </si>
  <si>
    <t>'0404</t>
  </si>
  <si>
    <t>'040405</t>
  </si>
  <si>
    <t>LABOR - 040405 - 2</t>
  </si>
  <si>
    <t>'0406</t>
  </si>
  <si>
    <t>'040601</t>
  </si>
  <si>
    <t>LABOR - 040601 - 4</t>
  </si>
  <si>
    <t>'040602</t>
  </si>
  <si>
    <t>LABOR - 040602 - 4</t>
  </si>
  <si>
    <t>'0407</t>
  </si>
  <si>
    <t>'040705</t>
  </si>
  <si>
    <t>LABOR - 040705 - 1</t>
  </si>
  <si>
    <t>'0408</t>
  </si>
  <si>
    <t>'040801</t>
  </si>
  <si>
    <t>LABOR - 040801 - 1</t>
  </si>
  <si>
    <t>'040802</t>
  </si>
  <si>
    <t>LABOR - 040802 - 1</t>
  </si>
  <si>
    <t>'040803</t>
  </si>
  <si>
    <t>LABOR - 040803 - 2</t>
  </si>
  <si>
    <t>'040806</t>
  </si>
  <si>
    <t>LABOR - 040806 - 1</t>
  </si>
  <si>
    <t>'040807</t>
  </si>
  <si>
    <t>LABOR - 040807 - 1</t>
  </si>
  <si>
    <t>'040808</t>
  </si>
  <si>
    <t>LABOR - 040808 - 1</t>
  </si>
  <si>
    <t>'040809</t>
  </si>
  <si>
    <t>LABOR - 040809 - 3</t>
  </si>
  <si>
    <t>'040810</t>
  </si>
  <si>
    <t>LABOR - 040810 - 2</t>
  </si>
  <si>
    <t>'040813</t>
  </si>
  <si>
    <t>LABOR - 040813 - 1</t>
  </si>
  <si>
    <t>'040816</t>
  </si>
  <si>
    <t>LABOR - 040816 - 1</t>
  </si>
  <si>
    <t>'040817</t>
  </si>
  <si>
    <t>LABOR - 040817 - 2</t>
  </si>
  <si>
    <t>'040818</t>
  </si>
  <si>
    <t>LABOR - 040818 - 2</t>
  </si>
  <si>
    <t>'0409</t>
  </si>
  <si>
    <t>'040901</t>
  </si>
  <si>
    <t>LABOR - 040901 - 4</t>
  </si>
  <si>
    <t>'040902</t>
  </si>
  <si>
    <t>LABOR - 040902 - 4</t>
  </si>
  <si>
    <t>'040903</t>
  </si>
  <si>
    <t>LABOR - 040903 - 4</t>
  </si>
  <si>
    <t>'040904</t>
  </si>
  <si>
    <t>LABOR - 040904 - 4</t>
  </si>
  <si>
    <t>'05</t>
  </si>
  <si>
    <t>'0501</t>
  </si>
  <si>
    <t>'050112</t>
  </si>
  <si>
    <t>LABOR - 050112 - 3</t>
  </si>
  <si>
    <t>'050115</t>
  </si>
  <si>
    <t>LABOR - 050115 - 1</t>
  </si>
  <si>
    <t>'050122</t>
  </si>
  <si>
    <t>LABOR - 050122 - 1</t>
  </si>
  <si>
    <t>'0502</t>
  </si>
  <si>
    <t>'050202</t>
  </si>
  <si>
    <t>LABOR - 050202 - 1</t>
  </si>
  <si>
    <t>'050203</t>
  </si>
  <si>
    <t>LABOR - 050203 - 1</t>
  </si>
  <si>
    <t>'050205</t>
  </si>
  <si>
    <t>LABOR - 050205 - 1</t>
  </si>
  <si>
    <t>'050206</t>
  </si>
  <si>
    <t>LABOR - 050206 - 1</t>
  </si>
  <si>
    <t>'050208</t>
  </si>
  <si>
    <t>LABOR - 050208 - 1</t>
  </si>
  <si>
    <t>'0503</t>
  </si>
  <si>
    <t>'050301</t>
  </si>
  <si>
    <t>LABOR - 050301 - 3</t>
  </si>
  <si>
    <t>'050303</t>
  </si>
  <si>
    <t>LABOR - 050303 - 3</t>
  </si>
  <si>
    <t>'0505</t>
  </si>
  <si>
    <t>'050501</t>
  </si>
  <si>
    <t>LABOR - 050501 - 2</t>
  </si>
  <si>
    <t>'050502</t>
  </si>
  <si>
    <t>LABOR - 050502 - 2</t>
  </si>
  <si>
    <t>'050503</t>
  </si>
  <si>
    <t>LABOR - 050503 - 2</t>
  </si>
  <si>
    <t>'0506</t>
  </si>
  <si>
    <t>'050601</t>
  </si>
  <si>
    <t>LABOR - 050601 - 1</t>
  </si>
  <si>
    <t>'050602</t>
  </si>
  <si>
    <t>LABOR - 050602 - 1</t>
  </si>
  <si>
    <t>'050603</t>
  </si>
  <si>
    <t>LABOR - 050603 - 1</t>
  </si>
  <si>
    <t>'050605</t>
  </si>
  <si>
    <t>LABOR - 050605 - 1</t>
  </si>
  <si>
    <t>'050606</t>
  </si>
  <si>
    <t>LABOR - 050606 - 1</t>
  </si>
  <si>
    <t>'050607</t>
  </si>
  <si>
    <t>LABOR - 050607 - 1</t>
  </si>
  <si>
    <t>'050608</t>
  </si>
  <si>
    <t>LABOR - 050608 - 1</t>
  </si>
  <si>
    <t>'06</t>
  </si>
  <si>
    <t>'0601</t>
  </si>
  <si>
    <t>'060101</t>
  </si>
  <si>
    <t>LABOR - 060101 - 2</t>
  </si>
  <si>
    <t>'060102</t>
  </si>
  <si>
    <t>LABOR - 060102 - 2</t>
  </si>
  <si>
    <t>'060103</t>
  </si>
  <si>
    <t>LABOR - 060103 - 2</t>
  </si>
  <si>
    <t>'060107</t>
  </si>
  <si>
    <t>LABOR - 060107 - 2</t>
  </si>
  <si>
    <t>'060108</t>
  </si>
  <si>
    <t>LABOR - 060108 - 2</t>
  </si>
  <si>
    <t>'060110</t>
  </si>
  <si>
    <t>LABOR - 060110 - 2</t>
  </si>
  <si>
    <t>'060112</t>
  </si>
  <si>
    <t>LABOR - 060112 - 2</t>
  </si>
  <si>
    <t>'060113</t>
  </si>
  <si>
    <t>LABOR - 060113 - 2</t>
  </si>
  <si>
    <t>'0611</t>
  </si>
  <si>
    <t>'061101</t>
  </si>
  <si>
    <t>LABOR - 061101 - 2</t>
  </si>
  <si>
    <t>'061102</t>
  </si>
  <si>
    <t>LABOR - 061102 - 2</t>
  </si>
  <si>
    <t>'061103</t>
  </si>
  <si>
    <t>LABOR - 061103 - 2</t>
  </si>
  <si>
    <t>'061104</t>
  </si>
  <si>
    <t>LABOR - 061104 - 2</t>
  </si>
  <si>
    <t>'061106</t>
  </si>
  <si>
    <t>LABOR - 061106 - 2</t>
  </si>
  <si>
    <t>'061107</t>
  </si>
  <si>
    <t>LABOR - 061107 - 2</t>
  </si>
  <si>
    <t>'061108</t>
  </si>
  <si>
    <t>LABOR - 061108 - 2</t>
  </si>
  <si>
    <t>'061112</t>
  </si>
  <si>
    <t>LABOR - 061112 - 3</t>
  </si>
  <si>
    <t>'0613</t>
  </si>
  <si>
    <t>'061301</t>
  </si>
  <si>
    <t>LABOR - 061301 - 2</t>
  </si>
  <si>
    <t>'061302</t>
  </si>
  <si>
    <t>LABOR - 061302 - 2</t>
  </si>
  <si>
    <t>'061303</t>
  </si>
  <si>
    <t>LABOR - 061303 - 2</t>
  </si>
  <si>
    <t>'061304</t>
  </si>
  <si>
    <t>LABOR - 061304 - 2</t>
  </si>
  <si>
    <t>'0614</t>
  </si>
  <si>
    <t>'061401</t>
  </si>
  <si>
    <t>LABOR - 061401 - 3</t>
  </si>
  <si>
    <t>'061402</t>
  </si>
  <si>
    <t>LABOR - 061402 - 3</t>
  </si>
  <si>
    <t>'061403</t>
  </si>
  <si>
    <t>LABOR - 061403 - 3</t>
  </si>
  <si>
    <t>'061404</t>
  </si>
  <si>
    <t>LABOR - 061404 - 3</t>
  </si>
  <si>
    <t>'0617</t>
  </si>
  <si>
    <t>'061701</t>
  </si>
  <si>
    <t>LABOR - 061701 - 2</t>
  </si>
  <si>
    <t>'061702</t>
  </si>
  <si>
    <t>LABOR - 061702 - 2</t>
  </si>
  <si>
    <t>'061703</t>
  </si>
  <si>
    <t>LABOR - 061703 - 2</t>
  </si>
  <si>
    <t>'0619</t>
  </si>
  <si>
    <t>'061901</t>
  </si>
  <si>
    <t>LABOR - 061901 - 3</t>
  </si>
  <si>
    <t>'061902</t>
  </si>
  <si>
    <t>LABOR - 061902 - 3</t>
  </si>
  <si>
    <t>'061903</t>
  </si>
  <si>
    <t>LABOR - 061903 - 3</t>
  </si>
  <si>
    <t>'0622</t>
  </si>
  <si>
    <t>'062201</t>
  </si>
  <si>
    <t>LABOR - 062201 - 1</t>
  </si>
  <si>
    <t>'062202</t>
  </si>
  <si>
    <t>LABOR - 062202 - 1</t>
  </si>
  <si>
    <t>'062203</t>
  </si>
  <si>
    <t>LABOR - 062203 - 1</t>
  </si>
  <si>
    <t>'062204</t>
  </si>
  <si>
    <t>LABOR - 062204 - 1</t>
  </si>
  <si>
    <t>'062205</t>
  </si>
  <si>
    <t>LABOR - 062205 - 1</t>
  </si>
  <si>
    <t>'062206</t>
  </si>
  <si>
    <t>LABOR - 062206 - 1</t>
  </si>
  <si>
    <t>'062207</t>
  </si>
  <si>
    <t>LABOR - 062207 - 1</t>
  </si>
  <si>
    <t>'062208</t>
  </si>
  <si>
    <t>LABOR - 062208 - 1</t>
  </si>
  <si>
    <t>'062211</t>
  </si>
  <si>
    <t>LABOR - 062211 - 1</t>
  </si>
  <si>
    <t>'062212</t>
  </si>
  <si>
    <t>LABOR - 062212 - 1</t>
  </si>
  <si>
    <t>'0623</t>
  </si>
  <si>
    <t>'062301</t>
  </si>
  <si>
    <t>LABOR - 062301 - 2</t>
  </si>
  <si>
    <t>'062302</t>
  </si>
  <si>
    <t>LABOR - 062302 - 2</t>
  </si>
  <si>
    <t>'0625</t>
  </si>
  <si>
    <t>PORTA EM MADEIRA DE LEI TIPO ANGELIM PEDRA OU EQUIV.,ESP. 30 MM, MACIÇA C/ FRISO P/ VERNIZ, PADRÃO SEDU, COM VISOR, INCLUSIVE ALIZARES, DOBRADIÇAS E FECHADURA DE BOLA EXTERNA, EXCLUSIVE MARCO</t>
  </si>
  <si>
    <t>'062501</t>
  </si>
  <si>
    <t>LABOR - 062501 - 3</t>
  </si>
  <si>
    <t>Porta madeira de lei tipo angelim pedra ou equiv.,esp. 30 a 35 mm, sarrafeada com enchimento, c/ friso p/ verniz, padrão SEDU, com visor, inclusive alizares, dobradiças e fechadura tipo ext. em latão cromado LaFonte ou equiv., excl. marco, dimensões: 0.60 x 2.10 m</t>
  </si>
  <si>
    <t>'062502</t>
  </si>
  <si>
    <t>LABOR - 062502 - 3</t>
  </si>
  <si>
    <t>Porta madeira de lei tipo angelim pedra ou equiv.,esp. 30 a 35 mm, sarrafeada com enchimento, c/ friso p/ verniz, padrão SEDU, com visor, inclusive alizares, dobradiças e fechadura tipo ext. em latão cromado LaFonte ou equiv., excl. marco, dimensões: 0.70 x 2.10 m</t>
  </si>
  <si>
    <t>'062503</t>
  </si>
  <si>
    <t>LABOR - 062503 - 3</t>
  </si>
  <si>
    <t>Porta madeira de lei tipo angelim pedra ou equiv.,esp. 30 a 35 mm, sarrafeada com enchimento, c/ friso p/ verniz, padrão SEDU, com visor, inclusive alizares, dobradiças e fechadura tipo ext. em latão cromado LaFonte ou equiv., excl. marco, dimensões: 0.80 x 2.10 m</t>
  </si>
  <si>
    <t>'062504</t>
  </si>
  <si>
    <t>LABOR - 062504 - 3</t>
  </si>
  <si>
    <t>Porta madeira de lei tipo angelim pedra ou equiv.,esp. 30 a 35 mm, sarrafeada com enchimento, c/ friso p/ verniz, padrão SEDU, com visor, inclusive alizares, dobradiças e fechadura tipo ext. em latão cromado LaFonte ou equiv., excl. marco, dimensões: 0.90 x 2.10 m</t>
  </si>
  <si>
    <t>'062505</t>
  </si>
  <si>
    <t>LABOR - 062505 - 4</t>
  </si>
  <si>
    <t>Porta madeira de lei tipo angelim pedra ou equiv.,esp. 30 a 35 mm, sarrafeada com enchimento, c/ friso p/ verniz, padrão SEDU, com visor, inclusive alizares, dobradiças e fechadura tipo ext. em latão cromado LaFonte ou equiv., excl. marco, dimensões: 1.60 x 2.10 m (duas folhas)</t>
  </si>
  <si>
    <t>'07</t>
  </si>
  <si>
    <t>'0711</t>
  </si>
  <si>
    <t>'071101</t>
  </si>
  <si>
    <t>LABOR - 071101 - 2</t>
  </si>
  <si>
    <t>'071103</t>
  </si>
  <si>
    <t>LABOR - 071103 - 2</t>
  </si>
  <si>
    <t>'071104</t>
  </si>
  <si>
    <t>LABOR - 071104 - 2</t>
  </si>
  <si>
    <t>'071105</t>
  </si>
  <si>
    <t>LABOR - 071105 - 2</t>
  </si>
  <si>
    <t>'071106</t>
  </si>
  <si>
    <t>LABOR - 071106 - 2</t>
  </si>
  <si>
    <t>'071107</t>
  </si>
  <si>
    <t>LABOR - 071107 - 2</t>
  </si>
  <si>
    <t>'0717</t>
  </si>
  <si>
    <t>'071701</t>
  </si>
  <si>
    <t>LABOR - 071701 - 2</t>
  </si>
  <si>
    <t>'071702</t>
  </si>
  <si>
    <t>LABOR - 071702 - 2</t>
  </si>
  <si>
    <t>'071703</t>
  </si>
  <si>
    <t>LABOR - 071703 - 2</t>
  </si>
  <si>
    <t>'071704</t>
  </si>
  <si>
    <t>LABOR - 071704 - 2</t>
  </si>
  <si>
    <t>'071706</t>
  </si>
  <si>
    <t>LABOR - 071706 - 2</t>
  </si>
  <si>
    <t>'0718</t>
  </si>
  <si>
    <t>'071801</t>
  </si>
  <si>
    <t>LABOR - 071801 - 1</t>
  </si>
  <si>
    <t>'08</t>
  </si>
  <si>
    <t>'0801</t>
  </si>
  <si>
    <t>'080102</t>
  </si>
  <si>
    <t>LABOR - 080102 - 1</t>
  </si>
  <si>
    <t>'080103</t>
  </si>
  <si>
    <t>LABOR - 080103 - 1</t>
  </si>
  <si>
    <t>'080107</t>
  </si>
  <si>
    <t>LABOR - 080107 - 1</t>
  </si>
  <si>
    <t>'0802</t>
  </si>
  <si>
    <t>'080201</t>
  </si>
  <si>
    <t>LABOR - 080201 - 1</t>
  </si>
  <si>
    <t>'080202</t>
  </si>
  <si>
    <t>LABOR - 080202 - 1</t>
  </si>
  <si>
    <t>'080203</t>
  </si>
  <si>
    <t>LABOR - 080203 - 1</t>
  </si>
  <si>
    <t>'09</t>
  </si>
  <si>
    <t>'0901</t>
  </si>
  <si>
    <t>'090101</t>
  </si>
  <si>
    <t>LABOR - 090101 - 2</t>
  </si>
  <si>
    <t>'090102</t>
  </si>
  <si>
    <t>LABOR - 090102 - 4</t>
  </si>
  <si>
    <t>'090103</t>
  </si>
  <si>
    <t>LABOR - 090103 - 3</t>
  </si>
  <si>
    <t>'090104</t>
  </si>
  <si>
    <t>LABOR - 090104 - 3</t>
  </si>
  <si>
    <t>'090105</t>
  </si>
  <si>
    <t>LABOR - 090105 - 2</t>
  </si>
  <si>
    <t>'0902</t>
  </si>
  <si>
    <t>'090202</t>
  </si>
  <si>
    <t>LABOR - 090202 - 1</t>
  </si>
  <si>
    <t>'090203</t>
  </si>
  <si>
    <t>LABOR - 090203 - 1</t>
  </si>
  <si>
    <t>'090206</t>
  </si>
  <si>
    <t>LABOR - 090206 - 1</t>
  </si>
  <si>
    <t>'090211</t>
  </si>
  <si>
    <t>LABOR - 090211 - 2</t>
  </si>
  <si>
    <t>'090212</t>
  </si>
  <si>
    <t>LABOR - 090212 - 2</t>
  </si>
  <si>
    <t>'090215</t>
  </si>
  <si>
    <t>LABOR - 090215 - 2</t>
  </si>
  <si>
    <t>'090216</t>
  </si>
  <si>
    <t>LABOR - 090216 - 2</t>
  </si>
  <si>
    <t>'090219</t>
  </si>
  <si>
    <t>LABOR - 090219 - 1</t>
  </si>
  <si>
    <t>'090228</t>
  </si>
  <si>
    <t>LABOR - 090228 - 1</t>
  </si>
  <si>
    <t>'0903</t>
  </si>
  <si>
    <t>'090301</t>
  </si>
  <si>
    <t>LABOR - 090301 - 3</t>
  </si>
  <si>
    <t>'090302</t>
  </si>
  <si>
    <t>LABOR - 090302 - 1</t>
  </si>
  <si>
    <t>'090305</t>
  </si>
  <si>
    <t>LABOR - 090305 - 3</t>
  </si>
  <si>
    <t>'090312</t>
  </si>
  <si>
    <t>LABOR - 090312 - 1</t>
  </si>
  <si>
    <t>'090314</t>
  </si>
  <si>
    <t>LABOR - 090314 - 1</t>
  </si>
  <si>
    <t>'0904</t>
  </si>
  <si>
    <t>'090403</t>
  </si>
  <si>
    <t>LABOR - 090403 - 3</t>
  </si>
  <si>
    <t>'0905</t>
  </si>
  <si>
    <t>'090501</t>
  </si>
  <si>
    <t>LABOR - 090501 - 1</t>
  </si>
  <si>
    <t>'090502</t>
  </si>
  <si>
    <t>LABOR - 090502 - 1</t>
  </si>
  <si>
    <t>'090506</t>
  </si>
  <si>
    <t>LABOR - 090506 - 1</t>
  </si>
  <si>
    <t>'090509</t>
  </si>
  <si>
    <t>LABOR - 090509 - 1</t>
  </si>
  <si>
    <t>'090511</t>
  </si>
  <si>
    <t>LABOR - 090511 - 1</t>
  </si>
  <si>
    <t>'090512</t>
  </si>
  <si>
    <t>LABOR - 090512 - 1</t>
  </si>
  <si>
    <t>'10</t>
  </si>
  <si>
    <t>'1001</t>
  </si>
  <si>
    <t>'100102</t>
  </si>
  <si>
    <t>LABOR - 100102 - 2</t>
  </si>
  <si>
    <t>'100105</t>
  </si>
  <si>
    <t>LABOR - 100105 - 1</t>
  </si>
  <si>
    <t>'1002</t>
  </si>
  <si>
    <t>'100202</t>
  </si>
  <si>
    <t>LABOR - 100202 - 1</t>
  </si>
  <si>
    <t>'100203</t>
  </si>
  <si>
    <t>LABOR - 100203 - 1</t>
  </si>
  <si>
    <t>'100204</t>
  </si>
  <si>
    <t>LABOR - 100204 - 2</t>
  </si>
  <si>
    <t>'100208</t>
  </si>
  <si>
    <t>LABOR - 100208 - 1</t>
  </si>
  <si>
    <t>'1003</t>
  </si>
  <si>
    <t>'100301</t>
  </si>
  <si>
    <t>LABOR - 100301 - 3</t>
  </si>
  <si>
    <t>'11</t>
  </si>
  <si>
    <t>'1101</t>
  </si>
  <si>
    <t>'110101</t>
  </si>
  <si>
    <t>LABOR - 110101 - 1</t>
  </si>
  <si>
    <t>'1102</t>
  </si>
  <si>
    <t>'110201</t>
  </si>
  <si>
    <t>LABOR - 110201 - 1</t>
  </si>
  <si>
    <t>'110210</t>
  </si>
  <si>
    <t>LABOR - 110210 - 2</t>
  </si>
  <si>
    <t>Forro PVC branco L = 20 cm, frisado, estruturado por perfis de aço galvanizado e tirantes rígidos fabricado de acordo com a NBR-14285, colocado</t>
  </si>
  <si>
    <t>'1103</t>
  </si>
  <si>
    <t>'110301</t>
  </si>
  <si>
    <t>LABOR - 110301 - 1</t>
  </si>
  <si>
    <t>'110302</t>
  </si>
  <si>
    <t>LABOR - 110302 - 1</t>
  </si>
  <si>
    <t>'1104</t>
  </si>
  <si>
    <t>'110401</t>
  </si>
  <si>
    <t>LABOR - 110401 - 1</t>
  </si>
  <si>
    <t>'12</t>
  </si>
  <si>
    <t>'1201</t>
  </si>
  <si>
    <t>'120101</t>
  </si>
  <si>
    <t>LABOR - 120101 - 1</t>
  </si>
  <si>
    <t>'1202</t>
  </si>
  <si>
    <t>'120201</t>
  </si>
  <si>
    <t>LABOR - 120201 - 1</t>
  </si>
  <si>
    <t>'120205</t>
  </si>
  <si>
    <t>LABOR - 120205 - 1</t>
  </si>
  <si>
    <t>'120207</t>
  </si>
  <si>
    <t>LABOR - 120207 - 2</t>
  </si>
  <si>
    <t>'120208</t>
  </si>
  <si>
    <t>LABOR - 120208 - 1</t>
  </si>
  <si>
    <t>'120216</t>
  </si>
  <si>
    <t>LABOR - 120216 - 1</t>
  </si>
  <si>
    <t>'120220</t>
  </si>
  <si>
    <t>LABOR - 120220 - 1</t>
  </si>
  <si>
    <t>'120221</t>
  </si>
  <si>
    <t>LABOR - 120221 - 2</t>
  </si>
  <si>
    <t>'120224</t>
  </si>
  <si>
    <t>LABOR - 120224 - 1</t>
  </si>
  <si>
    <t>'120227</t>
  </si>
  <si>
    <t>LABOR - 120227 - 1</t>
  </si>
  <si>
    <t>'120232</t>
  </si>
  <si>
    <t>LABOR - 120232 - 1</t>
  </si>
  <si>
    <t>'1203</t>
  </si>
  <si>
    <t>'120301</t>
  </si>
  <si>
    <t>LABOR - 120301 - 1</t>
  </si>
  <si>
    <t>'120302</t>
  </si>
  <si>
    <t>LABOR - 120302 - 1</t>
  </si>
  <si>
    <t>'120303</t>
  </si>
  <si>
    <t>LABOR - 120303 - 1</t>
  </si>
  <si>
    <t>'120304</t>
  </si>
  <si>
    <t>LABOR - 120304 - 1</t>
  </si>
  <si>
    <t>'120308</t>
  </si>
  <si>
    <t>LABOR - 120308 - 2</t>
  </si>
  <si>
    <t>'13</t>
  </si>
  <si>
    <t>'1301</t>
  </si>
  <si>
    <t>'130103</t>
  </si>
  <si>
    <t>LABOR - 130103 - 1</t>
  </si>
  <si>
    <t>'130104</t>
  </si>
  <si>
    <t>LABOR - 130104 - 1</t>
  </si>
  <si>
    <t>'130109</t>
  </si>
  <si>
    <t>LABOR - 130109 - 1</t>
  </si>
  <si>
    <t>'130110</t>
  </si>
  <si>
    <t>LABOR - 130110 - 1</t>
  </si>
  <si>
    <t>'130111</t>
  </si>
  <si>
    <t>LABOR - 130111 - 1</t>
  </si>
  <si>
    <t>'130112</t>
  </si>
  <si>
    <t>LABOR - 130112 - 1</t>
  </si>
  <si>
    <t>'130113</t>
  </si>
  <si>
    <t>LABOR - 130113 - 1</t>
  </si>
  <si>
    <t>'1302</t>
  </si>
  <si>
    <t>'130202</t>
  </si>
  <si>
    <t>LABOR - 130202 - 1</t>
  </si>
  <si>
    <t>'130205</t>
  </si>
  <si>
    <t>LABOR - 130205 - 2</t>
  </si>
  <si>
    <t>'130208</t>
  </si>
  <si>
    <t>LABOR - 130208 - 1</t>
  </si>
  <si>
    <t>'130209</t>
  </si>
  <si>
    <t>LABOR - 130209 - 1</t>
  </si>
  <si>
    <t>'130210</t>
  </si>
  <si>
    <t>LABOR - 130210 - 1</t>
  </si>
  <si>
    <t>'130211</t>
  </si>
  <si>
    <t>LABOR - 130211 - 2</t>
  </si>
  <si>
    <t>'130222</t>
  </si>
  <si>
    <t>LABOR - 130222 - 1</t>
  </si>
  <si>
    <t>'130223</t>
  </si>
  <si>
    <t>LABOR - 130223 - 1</t>
  </si>
  <si>
    <t>'130225</t>
  </si>
  <si>
    <t>LABOR - 130225 - 1</t>
  </si>
  <si>
    <t>'130226</t>
  </si>
  <si>
    <t>LABOR - 130226 - 1</t>
  </si>
  <si>
    <t>'130228</t>
  </si>
  <si>
    <t>LABOR - 130228 - 2</t>
  </si>
  <si>
    <t>'130230</t>
  </si>
  <si>
    <t>LABOR - 130230 - 1</t>
  </si>
  <si>
    <t>'130231</t>
  </si>
  <si>
    <t>LABOR - 130231 - 1</t>
  </si>
  <si>
    <t>'130233</t>
  </si>
  <si>
    <t>LABOR - 130233 - 2</t>
  </si>
  <si>
    <t>'130234</t>
  </si>
  <si>
    <t>LABOR - 130234 - 2</t>
  </si>
  <si>
    <t>'130236</t>
  </si>
  <si>
    <t>LABOR - 130236 - 3</t>
  </si>
  <si>
    <t>'130237</t>
  </si>
  <si>
    <t>LABOR - 130237 - 1</t>
  </si>
  <si>
    <t>'1303</t>
  </si>
  <si>
    <t>'130301</t>
  </si>
  <si>
    <t>LABOR - 130301 - 1</t>
  </si>
  <si>
    <t>'130303</t>
  </si>
  <si>
    <t>LABOR - 130303 - 7</t>
  </si>
  <si>
    <t>Rodapé de cerâmica PEI-3, assentado com argamassa de cimento cola h = 7.0 cm, inclusive rejuntamento com cimento branco</t>
  </si>
  <si>
    <t>'130304</t>
  </si>
  <si>
    <t>LABOR - 130304 - 1</t>
  </si>
  <si>
    <t>'130307</t>
  </si>
  <si>
    <t>LABOR - 130307 - 1</t>
  </si>
  <si>
    <t>'130308</t>
  </si>
  <si>
    <t>LABOR - 130308 - 1</t>
  </si>
  <si>
    <t>'130311</t>
  </si>
  <si>
    <t>LABOR - 130311 - 1</t>
  </si>
  <si>
    <t>'130315</t>
  </si>
  <si>
    <t>LABOR - 130315 - 1</t>
  </si>
  <si>
    <t>'130317</t>
  </si>
  <si>
    <t>LABOR - 130317 - 1</t>
  </si>
  <si>
    <t>'130320</t>
  </si>
  <si>
    <t>LABOR - 130320 - 4</t>
  </si>
  <si>
    <t>'130321</t>
  </si>
  <si>
    <t>LABOR - 130321 - 1</t>
  </si>
  <si>
    <t>'130322</t>
  </si>
  <si>
    <t>LABOR - 130322 - 1</t>
  </si>
  <si>
    <t>'130323</t>
  </si>
  <si>
    <t>LABOR - 130323 - 1</t>
  </si>
  <si>
    <t>'1304</t>
  </si>
  <si>
    <t>'130403</t>
  </si>
  <si>
    <t>LABOR - 130403 - 2</t>
  </si>
  <si>
    <t>'14</t>
  </si>
  <si>
    <t>'1401</t>
  </si>
  <si>
    <t>'140102</t>
  </si>
  <si>
    <t>LABOR - 140102 - 3</t>
  </si>
  <si>
    <t>'140103</t>
  </si>
  <si>
    <t>LABOR - 140103 - 2</t>
  </si>
  <si>
    <t>'140108</t>
  </si>
  <si>
    <t>LABOR - 140108 - 2</t>
  </si>
  <si>
    <t>'140109</t>
  </si>
  <si>
    <t>LABOR - 140109 - 2</t>
  </si>
  <si>
    <t>'1402</t>
  </si>
  <si>
    <t>'140201</t>
  </si>
  <si>
    <t>LABOR - 140201 - 5</t>
  </si>
  <si>
    <t>'140207</t>
  </si>
  <si>
    <t>LABOR - 140207 - 1</t>
  </si>
  <si>
    <t>'140208</t>
  </si>
  <si>
    <t>LABOR - 140208 - 2</t>
  </si>
  <si>
    <t>'140209</t>
  </si>
  <si>
    <t>LABOR - 140209 - 2</t>
  </si>
  <si>
    <t>'1407</t>
  </si>
  <si>
    <t>'140701</t>
  </si>
  <si>
    <t>LABOR - 140701 - 1</t>
  </si>
  <si>
    <t>'140702</t>
  </si>
  <si>
    <t>LABOR - 140702 - 1</t>
  </si>
  <si>
    <t>'140703</t>
  </si>
  <si>
    <t>LABOR - 140703 - 1</t>
  </si>
  <si>
    <t>'140704</t>
  </si>
  <si>
    <t>LABOR - 140704 - 1</t>
  </si>
  <si>
    <t>'140705</t>
  </si>
  <si>
    <t>LABOR - 140705 - 1</t>
  </si>
  <si>
    <t>'140706</t>
  </si>
  <si>
    <t>LABOR - 140706 - 1</t>
  </si>
  <si>
    <t>'140707</t>
  </si>
  <si>
    <t>LABOR - 140707 - 1</t>
  </si>
  <si>
    <t>'140708</t>
  </si>
  <si>
    <t>LABOR - 140708 - 1</t>
  </si>
  <si>
    <t>'140709</t>
  </si>
  <si>
    <t>LABOR - 140709 - 1</t>
  </si>
  <si>
    <t>'140710</t>
  </si>
  <si>
    <t>LABOR - 140710 - 1</t>
  </si>
  <si>
    <t>'140711</t>
  </si>
  <si>
    <t>LABOR - 140711 - 1</t>
  </si>
  <si>
    <t>'140712</t>
  </si>
  <si>
    <t>LABOR - 140712 - 2</t>
  </si>
  <si>
    <t>'140713</t>
  </si>
  <si>
    <t>LABOR - 140713 - 2</t>
  </si>
  <si>
    <t>'140714</t>
  </si>
  <si>
    <t>LABOR - 140714 - 1</t>
  </si>
  <si>
    <t>'1409</t>
  </si>
  <si>
    <t>'140901</t>
  </si>
  <si>
    <t>LABOR - 140901 - 3</t>
  </si>
  <si>
    <t>Tubos de concreto simples PS1, diâmetro 200 mm, com rejuntamento de argamassa de cimento, cal hidratada e areia no traço 1:2:6, incluindo escavação e berço, conf. normas e especificações.</t>
  </si>
  <si>
    <t>'140902</t>
  </si>
  <si>
    <t>LABOR - 140902 - 3</t>
  </si>
  <si>
    <t>Tubos de concreto simples PS1, diâmetro 300 mm, com rejuntamento de argamassa de cimento, cal hidratada e areia no traço 1:2:6, incluindo escavação e berço, conforme normas e especificações.</t>
  </si>
  <si>
    <t>'140903</t>
  </si>
  <si>
    <t>LABOR - 140903 - 1</t>
  </si>
  <si>
    <t>'140904</t>
  </si>
  <si>
    <t>LABOR - 140904 - 1</t>
  </si>
  <si>
    <t>'140905</t>
  </si>
  <si>
    <t>LABOR - 140905 - 1</t>
  </si>
  <si>
    <t>'140906</t>
  </si>
  <si>
    <t>LABOR - 140906 - 1</t>
  </si>
  <si>
    <t>'1411</t>
  </si>
  <si>
    <t>'141101</t>
  </si>
  <si>
    <t>LABOR - 141101 - 3</t>
  </si>
  <si>
    <t>'141102</t>
  </si>
  <si>
    <t>LABOR - 141102 - 3</t>
  </si>
  <si>
    <t>'141103</t>
  </si>
  <si>
    <t>LABOR - 141103 - 3</t>
  </si>
  <si>
    <t>'141104</t>
  </si>
  <si>
    <t>LABOR - 141104 - 3</t>
  </si>
  <si>
    <t>'141105</t>
  </si>
  <si>
    <t>LABOR - 141105 - 3</t>
  </si>
  <si>
    <t>'141106</t>
  </si>
  <si>
    <t>LABOR - 141106 - 4</t>
  </si>
  <si>
    <t>'141107</t>
  </si>
  <si>
    <t>LABOR - 141107 - 4</t>
  </si>
  <si>
    <t>'141108</t>
  </si>
  <si>
    <t>LABOR - 141108 - 4</t>
  </si>
  <si>
    <t>'141109</t>
  </si>
  <si>
    <t>LABOR - 141109 - 2</t>
  </si>
  <si>
    <t>'141110</t>
  </si>
  <si>
    <t>LABOR - 141110 - 3</t>
  </si>
  <si>
    <t>'141111</t>
  </si>
  <si>
    <t>LABOR - 141111 - 3</t>
  </si>
  <si>
    <t>'141112</t>
  </si>
  <si>
    <t>LABOR - 141112 - 3</t>
  </si>
  <si>
    <t>'141113</t>
  </si>
  <si>
    <t>LABOR - 141113 - 4</t>
  </si>
  <si>
    <t>'141114</t>
  </si>
  <si>
    <t>LABOR - 141114 - 3</t>
  </si>
  <si>
    <t>'1412</t>
  </si>
  <si>
    <t>'141210</t>
  </si>
  <si>
    <t>LABOR - 141210 - 1</t>
  </si>
  <si>
    <t>'141211</t>
  </si>
  <si>
    <t>LABOR - 141211 - 1</t>
  </si>
  <si>
    <t>'141212</t>
  </si>
  <si>
    <t>LABOR - 141212 - 1</t>
  </si>
  <si>
    <t>'141213</t>
  </si>
  <si>
    <t>LABOR - 141213 - 1</t>
  </si>
  <si>
    <t>'141214</t>
  </si>
  <si>
    <t>LABOR - 141214 - 1</t>
  </si>
  <si>
    <t>'141215</t>
  </si>
  <si>
    <t>LABOR - 141215 - 1</t>
  </si>
  <si>
    <t>'141216</t>
  </si>
  <si>
    <t>LABOR - 141216 - 1</t>
  </si>
  <si>
    <t>'141217</t>
  </si>
  <si>
    <t>LABOR - 141217 - 1</t>
  </si>
  <si>
    <t>'141218</t>
  </si>
  <si>
    <t>LABOR - 141218 - 1</t>
  </si>
  <si>
    <t>'1414</t>
  </si>
  <si>
    <t>'141409</t>
  </si>
  <si>
    <t>LABOR - 141409 - 1</t>
  </si>
  <si>
    <t>'141410</t>
  </si>
  <si>
    <t>LABOR - 141410 - 1</t>
  </si>
  <si>
    <t>'141411</t>
  </si>
  <si>
    <t>LABOR - 141411 - 1</t>
  </si>
  <si>
    <t>'141412</t>
  </si>
  <si>
    <t>LABOR - 141412 - 1</t>
  </si>
  <si>
    <t>'141413</t>
  </si>
  <si>
    <t>LABOR - 141413 - 1</t>
  </si>
  <si>
    <t>'141414</t>
  </si>
  <si>
    <t>LABOR - 141414 - 1</t>
  </si>
  <si>
    <t>'141415</t>
  </si>
  <si>
    <t>LABOR - 141415 - 1</t>
  </si>
  <si>
    <t>'141416</t>
  </si>
  <si>
    <t>LABOR - 141416 - 1</t>
  </si>
  <si>
    <t>'1415</t>
  </si>
  <si>
    <t>'141522</t>
  </si>
  <si>
    <t>LABOR - 141522 - 1</t>
  </si>
  <si>
    <t>'141524</t>
  </si>
  <si>
    <t>LABOR - 141524 - 1</t>
  </si>
  <si>
    <t>'141525</t>
  </si>
  <si>
    <t>LABOR - 141525 - 1</t>
  </si>
  <si>
    <t>'141526</t>
  </si>
  <si>
    <t>LABOR - 141526 - 1</t>
  </si>
  <si>
    <t>'141527</t>
  </si>
  <si>
    <t>LABOR - 141527 - 1</t>
  </si>
  <si>
    <t>'141529</t>
  </si>
  <si>
    <t>LABOR - 141529 - 1</t>
  </si>
  <si>
    <t>'1419</t>
  </si>
  <si>
    <t>'141906</t>
  </si>
  <si>
    <t>LABOR - 141906 - 1</t>
  </si>
  <si>
    <t>'141907</t>
  </si>
  <si>
    <t>LABOR - 141907 - 1</t>
  </si>
  <si>
    <t>'141908</t>
  </si>
  <si>
    <t>LABOR - 141908 - 1</t>
  </si>
  <si>
    <t>'141909</t>
  </si>
  <si>
    <t>LABOR - 141909 - 1</t>
  </si>
  <si>
    <t>'141910</t>
  </si>
  <si>
    <t>LABOR - 141910 - 1</t>
  </si>
  <si>
    <t>'1421</t>
  </si>
  <si>
    <t>'142103</t>
  </si>
  <si>
    <t>LABOR - 142103 - 1</t>
  </si>
  <si>
    <t>'142104</t>
  </si>
  <si>
    <t>LABOR - 142104 - 1</t>
  </si>
  <si>
    <t>'142106</t>
  </si>
  <si>
    <t>LABOR - 142106 - 1</t>
  </si>
  <si>
    <t>'142107</t>
  </si>
  <si>
    <t>LABOR - 142107 - 1</t>
  </si>
  <si>
    <t>'142109</t>
  </si>
  <si>
    <t>LABOR - 142109 - 1</t>
  </si>
  <si>
    <t>'142111</t>
  </si>
  <si>
    <t>LABOR - 142111 - 1</t>
  </si>
  <si>
    <t>'142112</t>
  </si>
  <si>
    <t>LABOR - 142112 - 1</t>
  </si>
  <si>
    <t>'142114</t>
  </si>
  <si>
    <t>LABOR - 142114 - 1</t>
  </si>
  <si>
    <t>'142115</t>
  </si>
  <si>
    <t>LABOR - 142115 - 1</t>
  </si>
  <si>
    <t>'142116</t>
  </si>
  <si>
    <t>LABOR - 142116 - 1</t>
  </si>
  <si>
    <t>'142117</t>
  </si>
  <si>
    <t>LABOR - 142117 - 1</t>
  </si>
  <si>
    <t>'142118</t>
  </si>
  <si>
    <t>LABOR - 142118 - 1</t>
  </si>
  <si>
    <t>'142119</t>
  </si>
  <si>
    <t>LABOR - 142119 - 1</t>
  </si>
  <si>
    <t>'142120</t>
  </si>
  <si>
    <t>LABOR - 142120 - 1</t>
  </si>
  <si>
    <t>'142121</t>
  </si>
  <si>
    <t>LABOR - 142121 - 1</t>
  </si>
  <si>
    <t>'142122</t>
  </si>
  <si>
    <t>LABOR - 142122 - 2</t>
  </si>
  <si>
    <t>'142123</t>
  </si>
  <si>
    <t>LABOR - 142123 - 1</t>
  </si>
  <si>
    <t>'142124</t>
  </si>
  <si>
    <t>LABOR - 142124 - 1</t>
  </si>
  <si>
    <t>'142125</t>
  </si>
  <si>
    <t>LABOR - 142125 - 1</t>
  </si>
  <si>
    <t>'1422</t>
  </si>
  <si>
    <t>'142201</t>
  </si>
  <si>
    <t>LABOR - 142201 - 1</t>
  </si>
  <si>
    <t>'142202</t>
  </si>
  <si>
    <t>LABOR - 142202 - 1</t>
  </si>
  <si>
    <t>'142203</t>
  </si>
  <si>
    <t>LABOR - 142203 - 1</t>
  </si>
  <si>
    <t>'142204</t>
  </si>
  <si>
    <t>LABOR - 142204 - 1</t>
  </si>
  <si>
    <t>'142205</t>
  </si>
  <si>
    <t>LABOR - 142205 - 1</t>
  </si>
  <si>
    <t>'142206</t>
  </si>
  <si>
    <t>LABOR - 142206 - 1</t>
  </si>
  <si>
    <t>'1423</t>
  </si>
  <si>
    <t>'142301</t>
  </si>
  <si>
    <t>LABOR - 142301 - 1</t>
  </si>
  <si>
    <t>'142302</t>
  </si>
  <si>
    <t>LABOR - 142302 - 1</t>
  </si>
  <si>
    <t>'142303</t>
  </si>
  <si>
    <t>LABOR - 142303 - 1</t>
  </si>
  <si>
    <t>'142304</t>
  </si>
  <si>
    <t>LABOR - 142304 - 1</t>
  </si>
  <si>
    <t>'15</t>
  </si>
  <si>
    <t>'1501</t>
  </si>
  <si>
    <t>'150122</t>
  </si>
  <si>
    <t>LABOR - 150122 - 3</t>
  </si>
  <si>
    <t>'150123</t>
  </si>
  <si>
    <t>LABOR - 150123 - 4</t>
  </si>
  <si>
    <t>'1503</t>
  </si>
  <si>
    <t>'150302</t>
  </si>
  <si>
    <t>LABOR - 150302 - 3</t>
  </si>
  <si>
    <t>Quadro de distribuição em PVC para 06 circuitos, inclusive 4 disjuntores monopolares de 15A</t>
  </si>
  <si>
    <t>'150306</t>
  </si>
  <si>
    <t>LABOR - 150306 - 2</t>
  </si>
  <si>
    <t>Quadro de distribuição de energia em PVC, de embutir, com 12 divisões modulares com barramento</t>
  </si>
  <si>
    <t>'150307</t>
  </si>
  <si>
    <t>LABOR - 150307 - 1</t>
  </si>
  <si>
    <t>'150308</t>
  </si>
  <si>
    <t>LABOR - 150308 - 1</t>
  </si>
  <si>
    <t>'150309</t>
  </si>
  <si>
    <t>LABOR - 150309 - 1</t>
  </si>
  <si>
    <t>'150310</t>
  </si>
  <si>
    <t>LABOR - 150310 - 1</t>
  </si>
  <si>
    <t>'150311</t>
  </si>
  <si>
    <t>LABOR - 150311 - 2</t>
  </si>
  <si>
    <t>'150312</t>
  </si>
  <si>
    <t>LABOR - 150312 - 1</t>
  </si>
  <si>
    <t>'150313</t>
  </si>
  <si>
    <t>LABOR - 150313 - 2</t>
  </si>
  <si>
    <t>Quadro de distribuição de energia, de embutir, com 6 divisões modulares, com barramento trifásico 100A</t>
  </si>
  <si>
    <t>'150315</t>
  </si>
  <si>
    <t>LABOR - 150315 - 1</t>
  </si>
  <si>
    <t>'150316</t>
  </si>
  <si>
    <t>LABOR - 150316 - 1</t>
  </si>
  <si>
    <t>'150317</t>
  </si>
  <si>
    <t>LABOR - 150317 - 1</t>
  </si>
  <si>
    <t>'1506</t>
  </si>
  <si>
    <t>'150609</t>
  </si>
  <si>
    <t>LABOR - 150609 - 3</t>
  </si>
  <si>
    <t>'150610</t>
  </si>
  <si>
    <t>LABOR - 150610 - 3</t>
  </si>
  <si>
    <t>'150612</t>
  </si>
  <si>
    <t>LABOR - 150612 - 3</t>
  </si>
  <si>
    <t>Caixa de passagem 100x100x80mm, chapa 18, com tampa parafusada</t>
  </si>
  <si>
    <t>'150614</t>
  </si>
  <si>
    <t>LABOR - 150614 - 3</t>
  </si>
  <si>
    <t>'150615</t>
  </si>
  <si>
    <t>LABOR - 150615 - 3</t>
  </si>
  <si>
    <t>'150616</t>
  </si>
  <si>
    <t>LABOR - 150616 - 3</t>
  </si>
  <si>
    <t>'150626</t>
  </si>
  <si>
    <t>LABOR - 150626 - 2</t>
  </si>
  <si>
    <t>'150628</t>
  </si>
  <si>
    <t>LABOR - 150628 - 1</t>
  </si>
  <si>
    <t>'150629</t>
  </si>
  <si>
    <t>LABOR - 150629 - 1</t>
  </si>
  <si>
    <t>'150632</t>
  </si>
  <si>
    <t>LABOR - 150632 - 1</t>
  </si>
  <si>
    <t>'150633</t>
  </si>
  <si>
    <t>LABOR - 150633 - 1</t>
  </si>
  <si>
    <t>'150634</t>
  </si>
  <si>
    <t>LABOR - 150634 - 1</t>
  </si>
  <si>
    <t>'150635</t>
  </si>
  <si>
    <t>LABOR - 150635 - 1</t>
  </si>
  <si>
    <t>'150636</t>
  </si>
  <si>
    <t>LABOR - 150636 - 3</t>
  </si>
  <si>
    <t>'1507</t>
  </si>
  <si>
    <t>'150701</t>
  </si>
  <si>
    <t>LABOR - 150701 - 2</t>
  </si>
  <si>
    <t>'150702</t>
  </si>
  <si>
    <t>LABOR - 150702 - 2</t>
  </si>
  <si>
    <t>'150703</t>
  </si>
  <si>
    <t>LABOR - 150703 - 2</t>
  </si>
  <si>
    <t>'150704</t>
  </si>
  <si>
    <t>LABOR - 150704 - 2</t>
  </si>
  <si>
    <t>'1508</t>
  </si>
  <si>
    <t>'150801</t>
  </si>
  <si>
    <t>LABOR - 150801 - 2</t>
  </si>
  <si>
    <t>'150802</t>
  </si>
  <si>
    <t>LABOR - 150802 - 4</t>
  </si>
  <si>
    <t>'150803</t>
  </si>
  <si>
    <t>LABOR - 150803 - 4</t>
  </si>
  <si>
    <t>'150804</t>
  </si>
  <si>
    <t>LABOR - 150804 - 4</t>
  </si>
  <si>
    <t>'150805</t>
  </si>
  <si>
    <t>LABOR - 150805 - 4</t>
  </si>
  <si>
    <t>'150806</t>
  </si>
  <si>
    <t>LABOR - 150806 - 2</t>
  </si>
  <si>
    <t>'150807</t>
  </si>
  <si>
    <t>LABOR - 150807 - 1</t>
  </si>
  <si>
    <t>'150835</t>
  </si>
  <si>
    <t>LABOR - 150835 - 2</t>
  </si>
  <si>
    <t>'150836</t>
  </si>
  <si>
    <t>LABOR - 150836 - 2</t>
  </si>
  <si>
    <t>'150837</t>
  </si>
  <si>
    <t>LABOR - 150837 - 1</t>
  </si>
  <si>
    <t>'150838</t>
  </si>
  <si>
    <t>LABOR - 150838 - 1</t>
  </si>
  <si>
    <t>'150843</t>
  </si>
  <si>
    <t>LABOR - 150843 - 1</t>
  </si>
  <si>
    <t>'150844</t>
  </si>
  <si>
    <t>LABOR - 150844 - 1</t>
  </si>
  <si>
    <t>'150845</t>
  </si>
  <si>
    <t>LABOR - 150845 - 1</t>
  </si>
  <si>
    <t>'150850</t>
  </si>
  <si>
    <t>LABOR - 150850 - 1</t>
  </si>
  <si>
    <t>'150851</t>
  </si>
  <si>
    <t>LABOR - 150851 - 1</t>
  </si>
  <si>
    <t>'150852</t>
  </si>
  <si>
    <t>LABOR - 150852 - 1</t>
  </si>
  <si>
    <t>'150860</t>
  </si>
  <si>
    <t>LABOR - 150860 - 1</t>
  </si>
  <si>
    <t>'150861</t>
  </si>
  <si>
    <t>LABOR - 150861 - 1</t>
  </si>
  <si>
    <t>'150862</t>
  </si>
  <si>
    <t>LABOR - 150862 - 1</t>
  </si>
  <si>
    <t>'150863</t>
  </si>
  <si>
    <t>LABOR - 150863 - 1</t>
  </si>
  <si>
    <t>'150866</t>
  </si>
  <si>
    <t>LABOR - 150866 - 1</t>
  </si>
  <si>
    <t>'150867</t>
  </si>
  <si>
    <t>LABOR - 150867 - 1</t>
  </si>
  <si>
    <t>'150870</t>
  </si>
  <si>
    <t>LABOR - 150870 - 1</t>
  </si>
  <si>
    <t>'150871</t>
  </si>
  <si>
    <t>LABOR - 150871 - 1</t>
  </si>
  <si>
    <t>'150875</t>
  </si>
  <si>
    <t>LABOR - 150875 - 1</t>
  </si>
  <si>
    <t>'150876</t>
  </si>
  <si>
    <t>LABOR - 150876 - 1</t>
  </si>
  <si>
    <t>'150880</t>
  </si>
  <si>
    <t>LABOR - 150880 - 1</t>
  </si>
  <si>
    <t>'150881</t>
  </si>
  <si>
    <t>LABOR - 150881 - 1</t>
  </si>
  <si>
    <t>'150882</t>
  </si>
  <si>
    <t>LABOR - 150882 - 1</t>
  </si>
  <si>
    <t>'150883</t>
  </si>
  <si>
    <t>LABOR - 150883 - 1</t>
  </si>
  <si>
    <t>'150884</t>
  </si>
  <si>
    <t>LABOR - 150884 - 1</t>
  </si>
  <si>
    <t>'150885</t>
  </si>
  <si>
    <t>LABOR - 150885 - 1</t>
  </si>
  <si>
    <t>'150886</t>
  </si>
  <si>
    <t>LABOR - 150886 - 2</t>
  </si>
  <si>
    <t>'1509</t>
  </si>
  <si>
    <t>'150906</t>
  </si>
  <si>
    <t>LABOR - 150906 - 1</t>
  </si>
  <si>
    <t>'150910</t>
  </si>
  <si>
    <t>LABOR - 150910 - 1</t>
  </si>
  <si>
    <t>'150916</t>
  </si>
  <si>
    <t>LABOR - 150916 - 1</t>
  </si>
  <si>
    <t>'150918</t>
  </si>
  <si>
    <t>LABOR - 150918 - 2</t>
  </si>
  <si>
    <t>'150932</t>
  </si>
  <si>
    <t>LABOR - 150932 - 1</t>
  </si>
  <si>
    <t>'150934</t>
  </si>
  <si>
    <t>LABOR - 150934 - 1</t>
  </si>
  <si>
    <t>'150937</t>
  </si>
  <si>
    <t>LABOR - 150937 - 1</t>
  </si>
  <si>
    <t>'150964</t>
  </si>
  <si>
    <t>LABOR - 150964 - 1</t>
  </si>
  <si>
    <t>'150967</t>
  </si>
  <si>
    <t>LABOR - 150967 - 1</t>
  </si>
  <si>
    <t>'1510</t>
  </si>
  <si>
    <t>'151001</t>
  </si>
  <si>
    <t>LABOR - 151001 - 3</t>
  </si>
  <si>
    <t>'151002</t>
  </si>
  <si>
    <t>LABOR - 151002 - 4</t>
  </si>
  <si>
    <t>'151003</t>
  </si>
  <si>
    <t>LABOR - 151003 - 3</t>
  </si>
  <si>
    <t>'151015</t>
  </si>
  <si>
    <t>LABOR - 151015 - 4</t>
  </si>
  <si>
    <t>'151016</t>
  </si>
  <si>
    <t>LABOR - 151016 - 3</t>
  </si>
  <si>
    <t>'151017</t>
  </si>
  <si>
    <t>LABOR - 151017 - 3</t>
  </si>
  <si>
    <t>'1511</t>
  </si>
  <si>
    <t>'151125</t>
  </si>
  <si>
    <t>LABOR - 151125 - 1</t>
  </si>
  <si>
    <t>'151126</t>
  </si>
  <si>
    <t>LABOR - 151126 - 1</t>
  </si>
  <si>
    <t>'151127</t>
  </si>
  <si>
    <t>LABOR - 151127 - 1</t>
  </si>
  <si>
    <t>'151128</t>
  </si>
  <si>
    <t>LABOR - 151128 - 1</t>
  </si>
  <si>
    <t>'151129</t>
  </si>
  <si>
    <t>LABOR - 151129 - 1</t>
  </si>
  <si>
    <t>'151130</t>
  </si>
  <si>
    <t>LABOR - 151130 - 1</t>
  </si>
  <si>
    <t>'151131</t>
  </si>
  <si>
    <t>LABOR - 151131 - 1</t>
  </si>
  <si>
    <t>'151132</t>
  </si>
  <si>
    <t>LABOR - 151132 - 1</t>
  </si>
  <si>
    <t>'151133</t>
  </si>
  <si>
    <t>LABOR - 151133 - 1</t>
  </si>
  <si>
    <t>'151135</t>
  </si>
  <si>
    <t>LABOR - 151135 - 1</t>
  </si>
  <si>
    <t>'151136</t>
  </si>
  <si>
    <t>LABOR - 151136 - 1</t>
  </si>
  <si>
    <t>'151137</t>
  </si>
  <si>
    <t>LABOR - 151137 - 1</t>
  </si>
  <si>
    <t>'151138</t>
  </si>
  <si>
    <t>LABOR - 151138 - 1</t>
  </si>
  <si>
    <t>'151139</t>
  </si>
  <si>
    <t>LABOR - 151139 - 1</t>
  </si>
  <si>
    <t>'151140</t>
  </si>
  <si>
    <t>LABOR - 151140 - 1</t>
  </si>
  <si>
    <t>'151141</t>
  </si>
  <si>
    <t>LABOR - 151141 - 1</t>
  </si>
  <si>
    <t>'151142</t>
  </si>
  <si>
    <t>LABOR - 151142 - 1</t>
  </si>
  <si>
    <t>'1513</t>
  </si>
  <si>
    <t>'151301</t>
  </si>
  <si>
    <t>LABOR - 151301 - 2</t>
  </si>
  <si>
    <t>'151302</t>
  </si>
  <si>
    <t>LABOR - 151302 - 2</t>
  </si>
  <si>
    <t>'151303</t>
  </si>
  <si>
    <t>LABOR - 151303 - 2</t>
  </si>
  <si>
    <t>'151304</t>
  </si>
  <si>
    <t>LABOR - 151304 - 2</t>
  </si>
  <si>
    <t>'151305</t>
  </si>
  <si>
    <t>LABOR - 151305 - 2</t>
  </si>
  <si>
    <t>'151306</t>
  </si>
  <si>
    <t>LABOR - 151306 - 2</t>
  </si>
  <si>
    <t>'151307</t>
  </si>
  <si>
    <t>LABOR - 151307 - 2</t>
  </si>
  <si>
    <t>'151308</t>
  </si>
  <si>
    <t>LABOR - 151308 - 2</t>
  </si>
  <si>
    <t>'151309</t>
  </si>
  <si>
    <t>LABOR - 151309 - 2</t>
  </si>
  <si>
    <t>'151310</t>
  </si>
  <si>
    <t>LABOR - 151310 - 2</t>
  </si>
  <si>
    <t>'151311</t>
  </si>
  <si>
    <t>LABOR - 151311 - 2</t>
  </si>
  <si>
    <t>'151313</t>
  </si>
  <si>
    <t>LABOR - 151313 - 2</t>
  </si>
  <si>
    <t>'151314</t>
  </si>
  <si>
    <t>LABOR - 151314 - 3</t>
  </si>
  <si>
    <t>Disjuntor Compacto em caixa moldada tripolar 100 A, curva C - 20KA 240VCA (NBR IEC 60947-2), Ref. Siemens, GE, Schneider ou equivalente</t>
  </si>
  <si>
    <t>'151316</t>
  </si>
  <si>
    <t>LABOR - 151316 - 2</t>
  </si>
  <si>
    <t>'151317</t>
  </si>
  <si>
    <t>LABOR - 151317 - 3</t>
  </si>
  <si>
    <t>'151318</t>
  </si>
  <si>
    <t>LABOR - 151318 - 2</t>
  </si>
  <si>
    <t>'151319</t>
  </si>
  <si>
    <t>LABOR - 151319 - 2</t>
  </si>
  <si>
    <t>'151320</t>
  </si>
  <si>
    <t>LABOR - 151320 - 2</t>
  </si>
  <si>
    <t>'151321</t>
  </si>
  <si>
    <t>LABOR - 151321 - 2</t>
  </si>
  <si>
    <t>'151322</t>
  </si>
  <si>
    <t>LABOR - 151322 - 2</t>
  </si>
  <si>
    <t>'151323</t>
  </si>
  <si>
    <t>LABOR - 151323 - 2</t>
  </si>
  <si>
    <t>'151324</t>
  </si>
  <si>
    <t>LABOR - 151324 - 2</t>
  </si>
  <si>
    <t>'151325</t>
  </si>
  <si>
    <t>LABOR - 151325 - 2</t>
  </si>
  <si>
    <t>'151326</t>
  </si>
  <si>
    <t>LABOR - 151326 - 3</t>
  </si>
  <si>
    <t>'151327</t>
  </si>
  <si>
    <t>LABOR - 151327 - 2</t>
  </si>
  <si>
    <t>'151328</t>
  </si>
  <si>
    <t>LABOR - 151328 - 2</t>
  </si>
  <si>
    <t>'151329</t>
  </si>
  <si>
    <t>LABOR - 151329 - 3</t>
  </si>
  <si>
    <t>'151330</t>
  </si>
  <si>
    <t>LABOR - 151330 - 2</t>
  </si>
  <si>
    <t>'151331</t>
  </si>
  <si>
    <t>LABOR - 151331 - 3</t>
  </si>
  <si>
    <t>'151332</t>
  </si>
  <si>
    <t>LABOR - 151332 - 3</t>
  </si>
  <si>
    <t>Mini-Disjuntor tripolar 125 A, curva C - 20KA 240VCA (NBR IEC 60947-2), Ref. Siemens, GE, Schneider ou equivalente</t>
  </si>
  <si>
    <t>'151333</t>
  </si>
  <si>
    <t>LABOR - 151333 - 2</t>
  </si>
  <si>
    <t>'151334</t>
  </si>
  <si>
    <t>LABOR - 151334 - 2</t>
  </si>
  <si>
    <t>'151335</t>
  </si>
  <si>
    <t>LABOR - 151335 - 2</t>
  </si>
  <si>
    <t>'151337</t>
  </si>
  <si>
    <t>LABOR - 151337 - 1</t>
  </si>
  <si>
    <t>'151338</t>
  </si>
  <si>
    <t>LABOR - 151338 - 2</t>
  </si>
  <si>
    <t>'151339</t>
  </si>
  <si>
    <t>LABOR - 151339 - 3</t>
  </si>
  <si>
    <t>'151344</t>
  </si>
  <si>
    <t>LABOR - 151344 - 1</t>
  </si>
  <si>
    <t>'151345</t>
  </si>
  <si>
    <t>LABOR - 151345 - 1</t>
  </si>
  <si>
    <t>'151346</t>
  </si>
  <si>
    <t>LABOR - 151346 - 1</t>
  </si>
  <si>
    <t>'151347</t>
  </si>
  <si>
    <t>LABOR - 151347 - 1</t>
  </si>
  <si>
    <t>'151348</t>
  </si>
  <si>
    <t>LABOR - 151348 - 1</t>
  </si>
  <si>
    <t>'151349</t>
  </si>
  <si>
    <t>LABOR - 151349 - 1</t>
  </si>
  <si>
    <t>'151350</t>
  </si>
  <si>
    <t>LABOR - 151350 - 3</t>
  </si>
  <si>
    <t>Interruptor Diferencial DR 25A, 30mA, 2 módulos</t>
  </si>
  <si>
    <t>'151357</t>
  </si>
  <si>
    <t>LABOR - 151357 - 1</t>
  </si>
  <si>
    <t>Interruptor Diferencial DR 40A, 30mA, 2 modulos</t>
  </si>
  <si>
    <t>'151359</t>
  </si>
  <si>
    <t>LABOR - 151359 - 1</t>
  </si>
  <si>
    <t>Interruptor Diferencial DR 80A, 30mA, 2 modulos</t>
  </si>
  <si>
    <t>'1514</t>
  </si>
  <si>
    <t>'151401</t>
  </si>
  <si>
    <t>LABOR - 151401 - 1</t>
  </si>
  <si>
    <t>'151402</t>
  </si>
  <si>
    <t>LABOR - 151402 - 1</t>
  </si>
  <si>
    <t>'151403</t>
  </si>
  <si>
    <t>LABOR - 151403 - 1</t>
  </si>
  <si>
    <t>'151404</t>
  </si>
  <si>
    <t>LABOR - 151404 - 1</t>
  </si>
  <si>
    <t>'151405</t>
  </si>
  <si>
    <t>LABOR - 151405 - 1</t>
  </si>
  <si>
    <t>'151406</t>
  </si>
  <si>
    <t>LABOR - 151406 - 1</t>
  </si>
  <si>
    <t>'151407</t>
  </si>
  <si>
    <t>LABOR - 151407 - 1</t>
  </si>
  <si>
    <t>'151413</t>
  </si>
  <si>
    <t>LABOR - 151413 - 1</t>
  </si>
  <si>
    <t>'151414</t>
  </si>
  <si>
    <t>LABOR - 151414 - 2</t>
  </si>
  <si>
    <t>'151417</t>
  </si>
  <si>
    <t>LABOR - 151417 - 2</t>
  </si>
  <si>
    <t>Cabo de cobre termoplástico (PVC) flexível isolado 0,6/1KV, anti-chama 90ºC HEPR - 2,5mm2</t>
  </si>
  <si>
    <t>'151418</t>
  </si>
  <si>
    <t>LABOR - 151418 - 2</t>
  </si>
  <si>
    <t>Cabo de cobre termoplástico (PVC) flexível isolado 0,6/1kV, anti-chama 90ºC HEPR - 4,0 mm2</t>
  </si>
  <si>
    <t>'151419</t>
  </si>
  <si>
    <t>LABOR - 151419 - 3</t>
  </si>
  <si>
    <t>Cabo de cobre termoplástico (PVC) flexível isolado 0,6/1kV, anti-chama 90ºC HEPR - 6,0 mm2</t>
  </si>
  <si>
    <t>'151420</t>
  </si>
  <si>
    <t>LABOR - 151420 - 3</t>
  </si>
  <si>
    <t>Cabo de cobre termoplástico (PVC) flexível isolado 0,6/1kV, anti-chama 90ºC HEPR - 10,0 mm2</t>
  </si>
  <si>
    <t>'151421</t>
  </si>
  <si>
    <t>LABOR - 151421 - 4</t>
  </si>
  <si>
    <t>Cabo de cobre termoplástico (PVC) flexível isolado 0,6/1kV, anti-chama 90ºC HEPR - 16,0 mm2</t>
  </si>
  <si>
    <t>'151422</t>
  </si>
  <si>
    <t>LABOR - 151422 - 3</t>
  </si>
  <si>
    <t>Cabo de cobre termoplástico (PVC) flexível isolado 0,6/1kV, anti-chama 90ºC HEPR - 25,0 mm2</t>
  </si>
  <si>
    <t>'151423</t>
  </si>
  <si>
    <t>LABOR - 151423 - 2</t>
  </si>
  <si>
    <t>Cabo de cobre termoplástico (PVC) flexível isolado 0,6/1kV, anti-chama 90ºC HEPR - 35,0 mm2</t>
  </si>
  <si>
    <t>'151425</t>
  </si>
  <si>
    <t>LABOR - 151425 - 2</t>
  </si>
  <si>
    <t>Cabo de cobre termoplástico (PVC) flexível isolado 0,6/1kV, anti-chama 90ºC HEPR - 50,0 mm2</t>
  </si>
  <si>
    <t>'151426</t>
  </si>
  <si>
    <t>LABOR - 151426 - 2</t>
  </si>
  <si>
    <t>Cabo de cobre termoplástico (PVC) flexível isolado 0,6/1kV, anti-chama 90ºC HEPR - 95,0 mm2</t>
  </si>
  <si>
    <t>'151427</t>
  </si>
  <si>
    <t>LABOR - 151427 - 2</t>
  </si>
  <si>
    <t>Cabo de cobre termoplástico (PVC) flexível isolado 0,6/1kV, anti-chama 90ºC HEPR - 120,0 mm2</t>
  </si>
  <si>
    <t>'151428</t>
  </si>
  <si>
    <t>LABOR - 151428 - 2</t>
  </si>
  <si>
    <t>Cabo de cobre termoplástico (PVC) flexível isolado 0,6/1kV, anti-chama 90ºC HEPR - 300,0 mm2</t>
  </si>
  <si>
    <t>'151429</t>
  </si>
  <si>
    <t>LABOR - 151429 - 3</t>
  </si>
  <si>
    <t>Cabo de cobre termoplástico (PVC) flexível isolado 0,6/1kV, anti-chama 90ºC HEPR - 70,0 mm2</t>
  </si>
  <si>
    <t>'151430</t>
  </si>
  <si>
    <t>LABOR - 151430 - 2</t>
  </si>
  <si>
    <t>Cabo de cobre termoplástico (PVC) flexível isolado 0,6/1kV, anti-chama 90ºC HEPR - 150,0 mm2</t>
  </si>
  <si>
    <t>'151431</t>
  </si>
  <si>
    <t>LABOR - 151431 - 1</t>
  </si>
  <si>
    <t>'151432</t>
  </si>
  <si>
    <t>LABOR - 151432 - 1</t>
  </si>
  <si>
    <t>'151433</t>
  </si>
  <si>
    <t>LABOR - 151433 - 1</t>
  </si>
  <si>
    <t>'151434</t>
  </si>
  <si>
    <t>LABOR - 151434 - 1</t>
  </si>
  <si>
    <t>'151438</t>
  </si>
  <si>
    <t>LABOR - 151438 - 1</t>
  </si>
  <si>
    <t>Fio ou cabo paralelo de cobre, com isolamento para 1000V, seção de 2 x 2.5 mm2</t>
  </si>
  <si>
    <t>'151439</t>
  </si>
  <si>
    <t>LABOR - 151439 - 1</t>
  </si>
  <si>
    <t>Cabo paralelo PP de cobre, com isolamento para 1000V, seção 3x2,5mm2</t>
  </si>
  <si>
    <t>'151440</t>
  </si>
  <si>
    <t>LABOR - 151440 - 1</t>
  </si>
  <si>
    <t>Cabo paralelo PP de cobre, com isolamento para 1000V, seção 3x4,0mm2</t>
  </si>
  <si>
    <t>'1515</t>
  </si>
  <si>
    <t>'151503</t>
  </si>
  <si>
    <t>LABOR - 151503 - 1</t>
  </si>
  <si>
    <t>'151504</t>
  </si>
  <si>
    <t>LABOR - 151504 - 1</t>
  </si>
  <si>
    <t>'151506</t>
  </si>
  <si>
    <t>LABOR - 151506 - 1</t>
  </si>
  <si>
    <t>'151507</t>
  </si>
  <si>
    <t>LABOR - 151507 - 1</t>
  </si>
  <si>
    <t>'151508</t>
  </si>
  <si>
    <t>LABOR - 151508 - 1</t>
  </si>
  <si>
    <t>'151509</t>
  </si>
  <si>
    <t>LABOR - 151509 - 1</t>
  </si>
  <si>
    <t>'151510</t>
  </si>
  <si>
    <t>LABOR - 151510 - 1</t>
  </si>
  <si>
    <t>'151511</t>
  </si>
  <si>
    <t>LABOR - 151511 - 1</t>
  </si>
  <si>
    <t>'151512</t>
  </si>
  <si>
    <t>LABOR - 151512 - 2</t>
  </si>
  <si>
    <t>'151513</t>
  </si>
  <si>
    <t>LABOR - 151513 - 1</t>
  </si>
  <si>
    <t>'1516</t>
  </si>
  <si>
    <t>'151601</t>
  </si>
  <si>
    <t>LABOR - 151601 - 1</t>
  </si>
  <si>
    <t>'151602</t>
  </si>
  <si>
    <t>LABOR - 151602 - 1</t>
  </si>
  <si>
    <t>'151603</t>
  </si>
  <si>
    <t>LABOR - 151603 - 1</t>
  </si>
  <si>
    <t>'151604</t>
  </si>
  <si>
    <t>LABOR - 151604 - 1</t>
  </si>
  <si>
    <t>'151605</t>
  </si>
  <si>
    <t>LABOR - 151605 - 1</t>
  </si>
  <si>
    <t>'151606</t>
  </si>
  <si>
    <t>LABOR - 151606 - 1</t>
  </si>
  <si>
    <t>'1517</t>
  </si>
  <si>
    <t>'151701</t>
  </si>
  <si>
    <t>LABOR - 151701 - 6</t>
  </si>
  <si>
    <t>'151702</t>
  </si>
  <si>
    <t>LABOR - 151702 - 8</t>
  </si>
  <si>
    <t>'151703</t>
  </si>
  <si>
    <t>LABOR - 151703 - 7</t>
  </si>
  <si>
    <t>'151704</t>
  </si>
  <si>
    <t>LABOR - 151704 - 8</t>
  </si>
  <si>
    <t>'151705</t>
  </si>
  <si>
    <t>LABOR - 151705 - 6</t>
  </si>
  <si>
    <t>'151706</t>
  </si>
  <si>
    <t>LABOR - 151706 - 6</t>
  </si>
  <si>
    <t>Padrão de entrada de energia elétrica, trifásico, entrada aérea, a 4 fios, carga instalada em muro de 41001 até 57000W - 220/127V</t>
  </si>
  <si>
    <t>'151707</t>
  </si>
  <si>
    <t>LABOR - 151707 - 4</t>
  </si>
  <si>
    <t>Padrão de entrada de energia elétrica, trifásico, entrada subterrânea, a 4 fios, carga instalada em muro de 41001 até 57000W - 220/127V, exclusive derivação de ramal de entrada subterrânea</t>
  </si>
  <si>
    <t>'151710</t>
  </si>
  <si>
    <t>LABOR - 151710 - 7</t>
  </si>
  <si>
    <t>'151711</t>
  </si>
  <si>
    <t>LABOR - 151711 - 4</t>
  </si>
  <si>
    <t>'151712</t>
  </si>
  <si>
    <t>LABOR - 151712 - 10</t>
  </si>
  <si>
    <t>'151713</t>
  </si>
  <si>
    <t>LABOR - 151713 - 7</t>
  </si>
  <si>
    <t>'151714</t>
  </si>
  <si>
    <t>LABOR - 151714 - 9</t>
  </si>
  <si>
    <t>'151715</t>
  </si>
  <si>
    <t>LABOR - 151715 - 9</t>
  </si>
  <si>
    <t>'1518</t>
  </si>
  <si>
    <t>'151801</t>
  </si>
  <si>
    <t>LABOR - 151801 - 2</t>
  </si>
  <si>
    <t>Ponto padrão de luz no teto - considerando eletroduto PVC rígido de 3/4" inclusive conexões (4.5m), fio isolado PVC de 2.5mm2 (16.2m) e caixa PVC 4x4" (1 und)</t>
  </si>
  <si>
    <t>'151802</t>
  </si>
  <si>
    <t>LABOR - 151802 - 2</t>
  </si>
  <si>
    <t>Ponto padrão de luz na parede - considerando eletroduto PVC rígido de 3/4" inclusive conexões (4.5m), fio isolado PVC de 2.5mm2 (16.2m) e caixa pvc 4x2" (1 und)</t>
  </si>
  <si>
    <t>'151803</t>
  </si>
  <si>
    <t>LABOR - 151803 - 2</t>
  </si>
  <si>
    <t>Ponto padrão de tomada 2 pólos mais terra - considerando eletroduto PVC rígido de 3/4" inclusive conexões (5.0m), fio isolado PVC de 2.5mm2 (16.5m) e caixa pvc 4x2" (1 und)</t>
  </si>
  <si>
    <t>'151805</t>
  </si>
  <si>
    <t>LABOR - 151805 - 2</t>
  </si>
  <si>
    <t>Ponto padrão de tomada para chuveiro elétrico - considerando eletroduto PVC rígido de 3/4" inclusive conexões (9.0m), fio isolado PVC de 6.0mm2 (32.5m) e caixa PVC 4x2" (1 und)</t>
  </si>
  <si>
    <t>'151806</t>
  </si>
  <si>
    <t>LABOR - 151806 - 2</t>
  </si>
  <si>
    <t>Ponto padrão de tomada para ar refrigerado - considerando eletroduto PVC rígido de 3/4" inclusive conexões (6.0m), fio isolado PVC de 4.0mm2 (21.6m) e caixa PVC 4x2" (1 und)</t>
  </si>
  <si>
    <t>'151807</t>
  </si>
  <si>
    <t>LABOR - 151807 - 2</t>
  </si>
  <si>
    <t>Ponto padrão de ventilador no teto - considerando eletroduto PVC rígido de 3/4" inclusive conexões (4.5m), fio isolado PVC de 2.5mm2 (21.6m) e caixa PVC 4x4" (1 und)</t>
  </si>
  <si>
    <t>'151809</t>
  </si>
  <si>
    <t>LABOR - 151809 - 2</t>
  </si>
  <si>
    <t>Ponto padrão de interruptor de 2 teclas simples - considerando eletroduto PVC rígido de 3/4" inclusive conexões (3.3m), fio isolado PVC de 2.5mm2 (17.2m) e caixa PVC 4x2" (1 und)</t>
  </si>
  <si>
    <t>'151810</t>
  </si>
  <si>
    <t>LABOR - 151810 - 2</t>
  </si>
  <si>
    <t>Ponto padrão de interruptor de 1 tecla paralelo - considerando eletroduto PVC rígido de 3/4" inclusive conexões (8.5m), fio isolado PVC de 2.5mm2 (28.8m) e caixa PVC 4x2" (1 und)</t>
  </si>
  <si>
    <t>'151811</t>
  </si>
  <si>
    <t>LABOR - 151811 - 2</t>
  </si>
  <si>
    <t>Ponto padrão de interruptor de 1 tecla simples e 1 tomada dois pólos mais terra 10A/250V - considerando eletroduto PVC rígido de 3/4" inclusive conexões (4.5m), fio isolado PVC de 2.5mm2 (19.4m) e caixa PVC 4x2" (1 und)</t>
  </si>
  <si>
    <t>'151812</t>
  </si>
  <si>
    <t>LABOR - 151812 - 2</t>
  </si>
  <si>
    <t>Ponto padrão de interruptor de 2 teclas simples e 1 tomada dois pólos mais terra 10A/250V - considerando eletroduto PVC rígido de 3/4" inclusive conexões (4.5m), fio isolado PVC de 2.5mm2 (22.9m) e caixa PVC 4x2" (1 und)</t>
  </si>
  <si>
    <t>'151813</t>
  </si>
  <si>
    <t>LABOR - 151813 - 2</t>
  </si>
  <si>
    <t>Ponto padrão de campainha - considerando eletroduto PVC rígido de 3/4" inclusive conexões (5.0m), fio isolado PVC de 2.5mm2 (12.0m) e caixa PVC 4x2" (1 und)</t>
  </si>
  <si>
    <t>'151814</t>
  </si>
  <si>
    <t>LABOR - 151814 - 1</t>
  </si>
  <si>
    <t>'151815</t>
  </si>
  <si>
    <t>LABOR - 151815 - 2</t>
  </si>
  <si>
    <t>Ponto padrão de interruptor para ventilador - considerando eletroduto PVC rígido de 3/4" inclusive conexões (3.3m), fio isolado PVC de 2.5mm2 (12.0m) e caixa PVC 4x2" (1 und)</t>
  </si>
  <si>
    <t>'151816</t>
  </si>
  <si>
    <t>LABOR - 151816 - 2</t>
  </si>
  <si>
    <t>Ponto padrão de interruptor de 3 teclas simples - considerando eletroduto PVC rígido de 3/4" inclusive conexões (4.5m), fio isolado PVC de 2.5mm2 (25.8m) e caixa PVC 4x2" (1 und)</t>
  </si>
  <si>
    <t>'151817</t>
  </si>
  <si>
    <t>LABOR - 151817 - 1</t>
  </si>
  <si>
    <t>'151819</t>
  </si>
  <si>
    <t>LABOR - 151819 - 3</t>
  </si>
  <si>
    <t>Ponto de antena de TV - considerando eletroduto PVC rígido de 3/4" inclusive conexões (3.0m), cabo coaxial 67 Ohms (4.5m) e caixa PVC 4x2" (1 und)</t>
  </si>
  <si>
    <t>'151820</t>
  </si>
  <si>
    <t>LABOR - 151820 - 2</t>
  </si>
  <si>
    <t>Ponto padrão de interruptor de 1 tecla intermediário - considerando eletroduto PVC rígido de 3/4" inclusive conexões (3.3m), fio isolado PVC de 2.5mm2 (15.8m) e caixa PVC 4x2" (1 und)</t>
  </si>
  <si>
    <t>'1519</t>
  </si>
  <si>
    <t>'151901</t>
  </si>
  <si>
    <t>LABOR - 151901 - 1</t>
  </si>
  <si>
    <t>'151902</t>
  </si>
  <si>
    <t>LABOR - 151902 - 2</t>
  </si>
  <si>
    <t>'151903</t>
  </si>
  <si>
    <t>LABOR - 151903 - 2</t>
  </si>
  <si>
    <t>'151904</t>
  </si>
  <si>
    <t>LABOR - 151904 - 2</t>
  </si>
  <si>
    <t>'151905</t>
  </si>
  <si>
    <t>LABOR - 151905 - 2</t>
  </si>
  <si>
    <t>'1520</t>
  </si>
  <si>
    <t>'152001</t>
  </si>
  <si>
    <t>LABOR - 152001 - 2</t>
  </si>
  <si>
    <t>'152002</t>
  </si>
  <si>
    <t>LABOR - 152002 - 1</t>
  </si>
  <si>
    <t>'152003</t>
  </si>
  <si>
    <t>LABOR - 152003 - 1</t>
  </si>
  <si>
    <t>'152004</t>
  </si>
  <si>
    <t>LABOR - 152004 - 1</t>
  </si>
  <si>
    <t>'152005</t>
  </si>
  <si>
    <t>LABOR - 152005 - 1</t>
  </si>
  <si>
    <t>'152006</t>
  </si>
  <si>
    <t>LABOR - 152006 - 1</t>
  </si>
  <si>
    <t>'152007</t>
  </si>
  <si>
    <t>LABOR - 152007 - 1</t>
  </si>
  <si>
    <t>'152010</t>
  </si>
  <si>
    <t>LABOR - 152010 - 2</t>
  </si>
  <si>
    <t>'152011</t>
  </si>
  <si>
    <t>LABOR - 152011 - 1</t>
  </si>
  <si>
    <t>'152012</t>
  </si>
  <si>
    <t>LABOR - 152012 - 1</t>
  </si>
  <si>
    <t>'152013</t>
  </si>
  <si>
    <t>LABOR - 152013 - 1</t>
  </si>
  <si>
    <t>'152014</t>
  </si>
  <si>
    <t>LABOR - 152014 - 1</t>
  </si>
  <si>
    <t>'152015</t>
  </si>
  <si>
    <t>LABOR - 152015 - 1</t>
  </si>
  <si>
    <t>'152016</t>
  </si>
  <si>
    <t>LABOR - 152016 - 1</t>
  </si>
  <si>
    <t>'152025</t>
  </si>
  <si>
    <t>LABOR - 152025 - 1</t>
  </si>
  <si>
    <t>'152026</t>
  </si>
  <si>
    <t>LABOR - 152026 - 1</t>
  </si>
  <si>
    <t>'152027</t>
  </si>
  <si>
    <t>LABOR - 152027 - 1</t>
  </si>
  <si>
    <t>'152030</t>
  </si>
  <si>
    <t>LABOR - 152030 - 1</t>
  </si>
  <si>
    <t>'152031</t>
  </si>
  <si>
    <t>LABOR - 152031 - 1</t>
  </si>
  <si>
    <t>'152033</t>
  </si>
  <si>
    <t>LABOR - 152033 - 1</t>
  </si>
  <si>
    <t>'152034</t>
  </si>
  <si>
    <t>LABOR - 152034 - 1</t>
  </si>
  <si>
    <t>'152035</t>
  </si>
  <si>
    <t>LABOR - 152035 - 1</t>
  </si>
  <si>
    <t>'152040</t>
  </si>
  <si>
    <t>LABOR - 152040 - 1</t>
  </si>
  <si>
    <t>'152041</t>
  </si>
  <si>
    <t>LABOR - 152041 - 1</t>
  </si>
  <si>
    <t>'152042</t>
  </si>
  <si>
    <t>LABOR - 152042 - 1</t>
  </si>
  <si>
    <t>'1522</t>
  </si>
  <si>
    <t>(COMPOSIÇÃO REPRESENTATIVA) - MONTAGEM MECANICA E ELETRICA, TESTE DE ACEITAÇÃO DE QUADROS DE FABRICAÇÃO ESPECIAL COM ATESTADOS TTA/PTTA</t>
  </si>
  <si>
    <t>'152201</t>
  </si>
  <si>
    <t>LABOR - 152201 - 2</t>
  </si>
  <si>
    <t>(composição representativa) Montagem mecânica de quadro de distribuição até 16 circuitos (600x500mm)</t>
  </si>
  <si>
    <t>'152202</t>
  </si>
  <si>
    <t>LABOR - 152202 - 1</t>
  </si>
  <si>
    <t>(composição representativa) Montagem mecânica de Quadro de distribuição até 32 circuitos (1000x600mm)</t>
  </si>
  <si>
    <t>'152203</t>
  </si>
  <si>
    <t>LABOR - 152203 - 1</t>
  </si>
  <si>
    <t>(composição representativa) Montagem mecânica de Quadro de distribuição até 64 circuitos (2000x800mm)</t>
  </si>
  <si>
    <t>'152204</t>
  </si>
  <si>
    <t>LABOR - 152204 - 2</t>
  </si>
  <si>
    <t>(composição representativa) Montagem mecânica de Barramento de cobre de 1/2" x 1/16" (85A) até 2.1/2" x 5/16" (905A)</t>
  </si>
  <si>
    <t>'152205</t>
  </si>
  <si>
    <t>LABOR - 152205 - 2</t>
  </si>
  <si>
    <t>(composição representativa) Montagem mecânica de Barramento de cobre de 2.1/4" x 1/2" (1086A) até 8" x 1/2" (3195A)</t>
  </si>
  <si>
    <t>'152206</t>
  </si>
  <si>
    <t>LABOR - 152206 - 2</t>
  </si>
  <si>
    <t>(composição representativa) Montagem mecânica de Isolador p/ barra de 1000V</t>
  </si>
  <si>
    <t>'152207</t>
  </si>
  <si>
    <t>LABOR - 152207 - 2</t>
  </si>
  <si>
    <t>(composição representativa) Montagem mecânica de trilho metálico DIN 35mm</t>
  </si>
  <si>
    <t>'152208</t>
  </si>
  <si>
    <t>LABOR - 152208 - 1</t>
  </si>
  <si>
    <t>(composição representativa) Montagem elétrica de Programador logico</t>
  </si>
  <si>
    <t>'152209</t>
  </si>
  <si>
    <t>LABOR - 152209 - 1</t>
  </si>
  <si>
    <t>(composição representativa) Montagem elétrica de Disjuntor Tripolar até 400A</t>
  </si>
  <si>
    <t>'152210</t>
  </si>
  <si>
    <t>LABOR - 152210 - 1</t>
  </si>
  <si>
    <t>(composição representativa) Montagem elétrica de Disjuntor Tripolar Geral até 1000A</t>
  </si>
  <si>
    <t>'152211</t>
  </si>
  <si>
    <t>LABOR - 152211 - 1</t>
  </si>
  <si>
    <t>(composição representativa) Montagem elétrica de Disjuntor Tripolar Geral até 1600A</t>
  </si>
  <si>
    <t>'152212</t>
  </si>
  <si>
    <t>LABOR - 152212 - 1</t>
  </si>
  <si>
    <t>(composição representativa) Montagem elétrica de Disjuntor Tripolar Geral até 3150A</t>
  </si>
  <si>
    <t>'152213</t>
  </si>
  <si>
    <t>LABOR - 152213 - 1</t>
  </si>
  <si>
    <t>(composição representativa) Montagem elétrica de Dispositivo Diferencial Residual (DR) Monopolar</t>
  </si>
  <si>
    <t>'152214</t>
  </si>
  <si>
    <t>LABOR - 152214 - 1</t>
  </si>
  <si>
    <t>(composição representativa) Montagem elétrica de Dispositivo Diferencial Residual (DR) Bipolar e Tetrapolar</t>
  </si>
  <si>
    <t>'152215</t>
  </si>
  <si>
    <t>LABOR - 152215 - 1</t>
  </si>
  <si>
    <t>(composição representativa) Montagem elétrica de Dispositivo de Proteção Contra Surto (DPS)</t>
  </si>
  <si>
    <t>'152216</t>
  </si>
  <si>
    <t>LABOR - 152216 - 1</t>
  </si>
  <si>
    <t>(composição representativa) Montagem elétrica de Base e Fusível Tipo Diazed até 63A</t>
  </si>
  <si>
    <t>'152217</t>
  </si>
  <si>
    <t>LABOR - 152217 - 1</t>
  </si>
  <si>
    <t>(composição representativa) Montagem elétrica de Base e Fusível Tipo NH 00 até 125A</t>
  </si>
  <si>
    <t>'152218</t>
  </si>
  <si>
    <t>LABOR - 152218 - 1</t>
  </si>
  <si>
    <t>(composição representativa) Montagem elétrica de Base e Fusível Tipo NH 01 até 250A</t>
  </si>
  <si>
    <t>'152219</t>
  </si>
  <si>
    <t>LABOR - 152219 - 1</t>
  </si>
  <si>
    <t>(composição representativa) Montagem elétrica de Base e Fusível Tipo NH 02 até 400A</t>
  </si>
  <si>
    <t>'152220</t>
  </si>
  <si>
    <t>LABOR - 152220 - 1</t>
  </si>
  <si>
    <t>(composição representativa) Montagem elétrica de Base e Fusível Tipo NH 03 até 630A</t>
  </si>
  <si>
    <t>'152221</t>
  </si>
  <si>
    <t>LABOR - 152221 - 1</t>
  </si>
  <si>
    <t>(composição representativa) Montagem elétrica de Base e Fusível Tipo NH 04 até 1250A</t>
  </si>
  <si>
    <t>'152222</t>
  </si>
  <si>
    <t>LABOR - 152222 - 1</t>
  </si>
  <si>
    <t>(composição representativa) Montagem elétrica de Comutador 2 ou 3 posições</t>
  </si>
  <si>
    <t>'152223</t>
  </si>
  <si>
    <t>LABOR - 152223 - 1</t>
  </si>
  <si>
    <t>(composição representativa) Montagem elétrica de Botões de comando</t>
  </si>
  <si>
    <t>'152224</t>
  </si>
  <si>
    <t>LABOR - 152224 - 1</t>
  </si>
  <si>
    <t>(composição representativa) Montagem elétrica de Contator auxiliares</t>
  </si>
  <si>
    <t>'152225</t>
  </si>
  <si>
    <t>LABOR - 152225 - 1</t>
  </si>
  <si>
    <t>(composição representativa) Montagem elétrica de Relê de sobre corrente</t>
  </si>
  <si>
    <t>'152226</t>
  </si>
  <si>
    <t>LABOR - 152226 - 1</t>
  </si>
  <si>
    <t>(composição representativa) Montagem elétrica de Voltímetro Seletor</t>
  </si>
  <si>
    <t>'152227</t>
  </si>
  <si>
    <t>LABOR - 152227 - 1</t>
  </si>
  <si>
    <t>(composição representativa) Montagem elétrica de Amperímetro Seletor</t>
  </si>
  <si>
    <t>'152228</t>
  </si>
  <si>
    <t>LABOR - 152228 - 1</t>
  </si>
  <si>
    <t>(composição representativa) Montagem elétrica de Conectores de borne</t>
  </si>
  <si>
    <t>'152229</t>
  </si>
  <si>
    <t>LABOR - 152229 - 1</t>
  </si>
  <si>
    <t>(composição representativa) Montagem elétrica de Terminais de compressão</t>
  </si>
  <si>
    <t>'152230</t>
  </si>
  <si>
    <t>LABOR - 152230 - 1</t>
  </si>
  <si>
    <t>(composição representativa) Teste ponto a ponto por circuitos</t>
  </si>
  <si>
    <t>'152231</t>
  </si>
  <si>
    <t>LABOR - 152231 - 1</t>
  </si>
  <si>
    <t>(composição representativa) Teste funcional por circuitos</t>
  </si>
  <si>
    <t>'152232</t>
  </si>
  <si>
    <t>LABOR - 152232 - 1</t>
  </si>
  <si>
    <t>(composição representativa) Teste Dielétrico por circuitos</t>
  </si>
  <si>
    <t>'152233</t>
  </si>
  <si>
    <t>LABOR - 152233 - 1</t>
  </si>
  <si>
    <t>(composição representativa) Teste de aceitação para Quadro de distribuição até 16 circuitos, com emissão de ART e laudo PTTA/TTA</t>
  </si>
  <si>
    <t>'152234</t>
  </si>
  <si>
    <t>LABOR - 152234 - 1</t>
  </si>
  <si>
    <t>(composição representativa) Teste de aceitação para Quadro de distribuição até 32 circuitos, com emissão de ART e laudo PTTA/TTA</t>
  </si>
  <si>
    <t>'152235</t>
  </si>
  <si>
    <t>LABOR - 152235 - 1</t>
  </si>
  <si>
    <t>(composição representativa) Teste de aceitação para Quadro de distribuição até 64 circuitos, com emissão de ART e laudo PTTA/TTA</t>
  </si>
  <si>
    <t>'152236</t>
  </si>
  <si>
    <t>LABOR - 152236 - 2</t>
  </si>
  <si>
    <t>(composição representativa) Montagem mecânica de canaleta PVC aberta 50x80mm</t>
  </si>
  <si>
    <t>'152238</t>
  </si>
  <si>
    <t>LABOR - 152238 - 1</t>
  </si>
  <si>
    <t>(composição representativa) Montagem mecânica de Botão sinalizador luminoso LED 22mm</t>
  </si>
  <si>
    <t>'16</t>
  </si>
  <si>
    <t>'1601</t>
  </si>
  <si>
    <t>'160105</t>
  </si>
  <si>
    <t>LABOR - 160105 - 3</t>
  </si>
  <si>
    <t>'160106</t>
  </si>
  <si>
    <t>LABOR - 160106 - 3</t>
  </si>
  <si>
    <t>'160108</t>
  </si>
  <si>
    <t>LABOR - 160108 - 3</t>
  </si>
  <si>
    <t>'160110</t>
  </si>
  <si>
    <t>LABOR - 160110 - 3</t>
  </si>
  <si>
    <t>'160111</t>
  </si>
  <si>
    <t>LABOR - 160111 - 2</t>
  </si>
  <si>
    <t>'160115</t>
  </si>
  <si>
    <t>LABOR - 160115 - 2</t>
  </si>
  <si>
    <t>'160120</t>
  </si>
  <si>
    <t>LABOR - 160120 - 1</t>
  </si>
  <si>
    <t>'160121</t>
  </si>
  <si>
    <t>LABOR - 160121 - 2</t>
  </si>
  <si>
    <t>Caixa de telefone em chapa de aço padrão TELEBRAS do tipo CIE-5 800x800x120 mm</t>
  </si>
  <si>
    <t>'160122</t>
  </si>
  <si>
    <t>LABOR - 160122 - 2</t>
  </si>
  <si>
    <t>Caixa de telefone em chapa de aço padrão TELEBRAS do tipo CIE-6 1200x1200x150 mm</t>
  </si>
  <si>
    <t>'160123</t>
  </si>
  <si>
    <t>LABOR - 160123 - 2</t>
  </si>
  <si>
    <t>Caixa de telefone em chapa de aço padrão TELEBRAS do tipo CIE-7 1500x1500x150 mm</t>
  </si>
  <si>
    <t>'160124</t>
  </si>
  <si>
    <t>LABOR - 160124 - 1</t>
  </si>
  <si>
    <t>Cabo telefônico CI, diâmetro do condutor 50mm, 20 pares</t>
  </si>
  <si>
    <t>'160125</t>
  </si>
  <si>
    <t>LABOR - 160125 - 1</t>
  </si>
  <si>
    <t>Cabo telefônico CI, diâmetro do condutor 50mm, 100 pares</t>
  </si>
  <si>
    <t>'160126</t>
  </si>
  <si>
    <t>LABOR - 160126 - 1</t>
  </si>
  <si>
    <t>Cabo telefônico CI, diâmetro do condutor 50mm, 50 pares</t>
  </si>
  <si>
    <t>'1602</t>
  </si>
  <si>
    <t>'160207</t>
  </si>
  <si>
    <t>LABOR - 160207 - 7</t>
  </si>
  <si>
    <t>'160208</t>
  </si>
  <si>
    <t>LABOR - 160208 - 6</t>
  </si>
  <si>
    <t>'1603</t>
  </si>
  <si>
    <t>'160303</t>
  </si>
  <si>
    <t>LABOR - 160303 - 3</t>
  </si>
  <si>
    <t>'160304</t>
  </si>
  <si>
    <t>LABOR - 160304 - 2</t>
  </si>
  <si>
    <t>'160305</t>
  </si>
  <si>
    <t>LABOR - 160305 - 2</t>
  </si>
  <si>
    <t>'160308</t>
  </si>
  <si>
    <t>LABOR - 160308 - 1</t>
  </si>
  <si>
    <t>'160309</t>
  </si>
  <si>
    <t>LABOR - 160309 - 2</t>
  </si>
  <si>
    <t>Terminal aéreo em latão (minicaptor), com conector e fixação horizontal 250mm x 10mm, ref. TEL-2024, inclusive vedação dos furos com poliuretano ref. TEL 5905, marca de ref. Termotécnica ou equivalente</t>
  </si>
  <si>
    <t>'160310</t>
  </si>
  <si>
    <t>LABOR - 160310 - 1</t>
  </si>
  <si>
    <t>'160311</t>
  </si>
  <si>
    <t>LABOR - 160311 - 1</t>
  </si>
  <si>
    <t>'160312</t>
  </si>
  <si>
    <t>LABOR - 160312 - 1</t>
  </si>
  <si>
    <t>'160313</t>
  </si>
  <si>
    <t>LABOR - 160313 - 1</t>
  </si>
  <si>
    <t>'160314</t>
  </si>
  <si>
    <t>LABOR - 160314 - 2</t>
  </si>
  <si>
    <t>'160315</t>
  </si>
  <si>
    <t>LABOR - 160315 - 1</t>
  </si>
  <si>
    <t>'160316</t>
  </si>
  <si>
    <t>LABOR - 160316 - 1</t>
  </si>
  <si>
    <t>'160317</t>
  </si>
  <si>
    <t>LABOR - 160317 - 1</t>
  </si>
  <si>
    <t>'160318</t>
  </si>
  <si>
    <t>LABOR - 160318 - 1</t>
  </si>
  <si>
    <t>'160319</t>
  </si>
  <si>
    <t>LABOR - 160319 - 2</t>
  </si>
  <si>
    <t>'160321</t>
  </si>
  <si>
    <t>LABOR - 160321 - 1</t>
  </si>
  <si>
    <t>'160322</t>
  </si>
  <si>
    <t>LABOR - 160322 - 1</t>
  </si>
  <si>
    <t>'160323</t>
  </si>
  <si>
    <t>LABOR - 160323 - 1</t>
  </si>
  <si>
    <t>'160324</t>
  </si>
  <si>
    <t>LABOR - 160324 - 1</t>
  </si>
  <si>
    <t>'160325</t>
  </si>
  <si>
    <t>LABOR - 160325 - 1</t>
  </si>
  <si>
    <t>'160326</t>
  </si>
  <si>
    <t>LABOR - 160326 - 1</t>
  </si>
  <si>
    <t>'160327</t>
  </si>
  <si>
    <t>LABOR - 160327 - 1</t>
  </si>
  <si>
    <t>'160328</t>
  </si>
  <si>
    <t>LABOR - 160328 - 1</t>
  </si>
  <si>
    <t>'160329</t>
  </si>
  <si>
    <t>LABOR - 160329 - 1</t>
  </si>
  <si>
    <t>'160330</t>
  </si>
  <si>
    <t>LABOR - 160330 - 1</t>
  </si>
  <si>
    <t>'160331</t>
  </si>
  <si>
    <t>LABOR - 160331 - 1</t>
  </si>
  <si>
    <t>'160332</t>
  </si>
  <si>
    <t>LABOR - 160332 - 2</t>
  </si>
  <si>
    <t>'160333</t>
  </si>
  <si>
    <t>LABOR - 160333 - 2</t>
  </si>
  <si>
    <t>'160334</t>
  </si>
  <si>
    <t>LABOR - 160334 - 1</t>
  </si>
  <si>
    <t>'160335</t>
  </si>
  <si>
    <t>LABOR - 160335 - 3</t>
  </si>
  <si>
    <t>Chapa perfurada(tela casa da moeda) BELINOX, largura 245 mm, espessura 1.5mm, ref. TEL-754, marca de referência Termotécnica ou equivalente</t>
  </si>
  <si>
    <t>'1606</t>
  </si>
  <si>
    <t>'160602</t>
  </si>
  <si>
    <t>LABOR - 160602 - 4</t>
  </si>
  <si>
    <t>'160603</t>
  </si>
  <si>
    <t>LABOR - 160603 - 1</t>
  </si>
  <si>
    <t>'160604</t>
  </si>
  <si>
    <t>LABOR - 160604 - 4</t>
  </si>
  <si>
    <t>'160605</t>
  </si>
  <si>
    <t>LABOR - 160605 - 4</t>
  </si>
  <si>
    <t>'160606</t>
  </si>
  <si>
    <t>LABOR - 160606 - 4</t>
  </si>
  <si>
    <t>'160607</t>
  </si>
  <si>
    <t>LABOR - 160607 - 4</t>
  </si>
  <si>
    <t>'160608</t>
  </si>
  <si>
    <t>LABOR - 160608 - 2</t>
  </si>
  <si>
    <t>'160612</t>
  </si>
  <si>
    <t>LABOR - 160612 - 2</t>
  </si>
  <si>
    <t>'160613</t>
  </si>
  <si>
    <t>LABOR - 160613 - 2</t>
  </si>
  <si>
    <t>'160625</t>
  </si>
  <si>
    <t>LABOR - 160625 - 1</t>
  </si>
  <si>
    <t>'160626</t>
  </si>
  <si>
    <t>LABOR - 160626 - 3</t>
  </si>
  <si>
    <t>Fornecimento e instalação de Porta corta-fogo para saída de emergência Dim.: 80x210x5cm, conforme ABNT NBR 11742, classe P-90, chapa de aco, tendo marcos, inclusive tres pares de dobradicas com mola, exclusive pintura</t>
  </si>
  <si>
    <t>'160627</t>
  </si>
  <si>
    <t>LABOR - 160627 - 1</t>
  </si>
  <si>
    <t>Fornecimento e instalação de Porta corta-fogo para saída de emergência Dim.: 90x210x5cm, conforme ABNT NBR 11742, classe P-90, chapa de aco, tendo marcos, inclusive tres pares de dobradicas com mola, exclusive pintura</t>
  </si>
  <si>
    <t>'160628</t>
  </si>
  <si>
    <t>LABOR - 160628 - 1</t>
  </si>
  <si>
    <t>Fornecimento e instalação de Porta corta-fogo para saída de emergência Dim.: 90x210x5cm, conforme ABNT NBR 11742, classe P-120, chapa de aco, tendo marcos, inclusive tres pares de dobradicas com mola, exclusive pintura</t>
  </si>
  <si>
    <t>'160629</t>
  </si>
  <si>
    <t>LABOR - 160629 - 1</t>
  </si>
  <si>
    <t>Tubo de aço galvanizado com costura ø 50 mm (2"), conforme NBR5580</t>
  </si>
  <si>
    <t>'160630</t>
  </si>
  <si>
    <t>LABOR - 160630 - 1</t>
  </si>
  <si>
    <t>Tubo de aço galvanizado com costura ø 65 mm (2.1/2"), conforme NBR5580</t>
  </si>
  <si>
    <t>'160631</t>
  </si>
  <si>
    <t>LABOR - 160631 - 1</t>
  </si>
  <si>
    <t>Tubo de aço galvanizado com costura ø 75 mm (3"), conforme NBR5580</t>
  </si>
  <si>
    <t>'160632</t>
  </si>
  <si>
    <t>LABOR - 160632 - 1</t>
  </si>
  <si>
    <t>Tubo de aço galvanizado com costura ø 100 mm (4"), conforme NBR5580</t>
  </si>
  <si>
    <t>'160633</t>
  </si>
  <si>
    <t>LABOR - 160633 - 1</t>
  </si>
  <si>
    <t>Registro de gaveta bruto ø 50 mm (2")</t>
  </si>
  <si>
    <t>'160634</t>
  </si>
  <si>
    <t>LABOR - 160634 - 1</t>
  </si>
  <si>
    <t>Registro de gaveta bruto ø 65 mm (2 1/2")</t>
  </si>
  <si>
    <t>'160635</t>
  </si>
  <si>
    <t>LABOR - 160635 - 1</t>
  </si>
  <si>
    <t>Registro de gaveta bruto ø 80 mm (3")</t>
  </si>
  <si>
    <t>'160636</t>
  </si>
  <si>
    <t>LABOR - 160636 - 1</t>
  </si>
  <si>
    <t>Registro de gaveta bruto ø 100 mm (4")</t>
  </si>
  <si>
    <t>'160637</t>
  </si>
  <si>
    <t>LABOR - 160637 - 2</t>
  </si>
  <si>
    <t>Tê 90° de ferro galvanizado ø 50 mm (2") </t>
  </si>
  <si>
    <t>'160638</t>
  </si>
  <si>
    <t>LABOR - 160638 - 2</t>
  </si>
  <si>
    <t>Tê 90° de ferro galvanizado ø 65 mm (2.1/2") </t>
  </si>
  <si>
    <t>'160639</t>
  </si>
  <si>
    <t>LABOR - 160639 - 2</t>
  </si>
  <si>
    <t>Tê 90° de ferro galvanizado ø 80 mm (3") </t>
  </si>
  <si>
    <t>'160640</t>
  </si>
  <si>
    <t>LABOR - 160640 - 1</t>
  </si>
  <si>
    <t>Tê 90° de ferro galvanizado ø 100 mm (4") </t>
  </si>
  <si>
    <t>'160641</t>
  </si>
  <si>
    <t>LABOR - 160641 - 1</t>
  </si>
  <si>
    <t>Cotovelo 90° de ferro galvanizado ø 50 mm (2")</t>
  </si>
  <si>
    <t>'160642</t>
  </si>
  <si>
    <t>LABOR - 160642 - 1</t>
  </si>
  <si>
    <t>Cotovelo 90° de ferro galvanizado ø 65 mm (2.1/2")</t>
  </si>
  <si>
    <t>'160643</t>
  </si>
  <si>
    <t>LABOR - 160643 - 1</t>
  </si>
  <si>
    <t>Cotovelo 90° de ferro galvanizado ø 80 mm (3")</t>
  </si>
  <si>
    <t>'160644</t>
  </si>
  <si>
    <t>LABOR - 160644 - 1</t>
  </si>
  <si>
    <t>Cotovelo 90° de ferro galvanizado ø 100 mm (4")</t>
  </si>
  <si>
    <t>'160645</t>
  </si>
  <si>
    <t>LABOR - 160645 - 1</t>
  </si>
  <si>
    <t>Cotovelo 45° de ferro galvanizado ø 50 mm (2")</t>
  </si>
  <si>
    <t>'160646</t>
  </si>
  <si>
    <t>LABOR - 160646 - 1</t>
  </si>
  <si>
    <t>Cotovelo 45° de ferro galvanizado ø 65 mm (2.1/2")</t>
  </si>
  <si>
    <t>'160647</t>
  </si>
  <si>
    <t>LABOR - 160647 - 1</t>
  </si>
  <si>
    <t>Cotovelo 45° de ferro galvanizado ø 80 mm (3")</t>
  </si>
  <si>
    <t>'160648</t>
  </si>
  <si>
    <t>LABOR - 160648 - 1</t>
  </si>
  <si>
    <t>Cotovelo 45° de ferro galvanizado ø 100 mm (4")</t>
  </si>
  <si>
    <t>'160649</t>
  </si>
  <si>
    <t>LABOR - 160649 - 1</t>
  </si>
  <si>
    <t>Válvula de retenção horizontal, ø 50 mm (2")</t>
  </si>
  <si>
    <t>'160650</t>
  </si>
  <si>
    <t>LABOR - 160650 - 1</t>
  </si>
  <si>
    <t>Válvula de retenção horizontal, ø 65 mm (2.1/2")</t>
  </si>
  <si>
    <t>'160651</t>
  </si>
  <si>
    <t>LABOR - 160651 - 1</t>
  </si>
  <si>
    <t>Válvula de retenção horizontal, ø 80 mm (3")</t>
  </si>
  <si>
    <t>'160652</t>
  </si>
  <si>
    <t>LABOR - 160652 - 1</t>
  </si>
  <si>
    <t>Válvula de retenção horizontal, ø 100 mm (4")</t>
  </si>
  <si>
    <t>'160653</t>
  </si>
  <si>
    <t>LABOR - 160653 - 1</t>
  </si>
  <si>
    <t>Válvula de retenção vertical, ø 50 mm (2")</t>
  </si>
  <si>
    <t>'160654</t>
  </si>
  <si>
    <t>LABOR - 160654 - 1</t>
  </si>
  <si>
    <t>Válvula de retenção vertical, ø 65 mm (2.1/2")</t>
  </si>
  <si>
    <t>'160655</t>
  </si>
  <si>
    <t>LABOR - 160655 - 1</t>
  </si>
  <si>
    <t>Válvula de retenção vertical, ø 80 mm (3")</t>
  </si>
  <si>
    <t>'160656</t>
  </si>
  <si>
    <t>LABOR - 160656 - 1</t>
  </si>
  <si>
    <t>Válvula de retenção vertical, ø 100 mm (4")</t>
  </si>
  <si>
    <t>'160657</t>
  </si>
  <si>
    <t>LABOR - 160657 - 1</t>
  </si>
  <si>
    <t>Manômetro com caixa e anel tipo cravado em aço inox, mostrador duplo 63 mm escalas de 0 à 4 kgf/cm2 e 0 à 60 PSI, saída traseira de 1/4" BSP</t>
  </si>
  <si>
    <t>'160658</t>
  </si>
  <si>
    <t>LABOR - 160658 - 1</t>
  </si>
  <si>
    <t>Manômetro com caixa e anel tipo cravado em aço inox, mostrador duplo 100 mm escalas de 0 à 7 kgf/cm2 e 0 à 100 PSI, saída traseira de 1/4" BSP</t>
  </si>
  <si>
    <t>'160659</t>
  </si>
  <si>
    <t>LABOR - 160659 - 1</t>
  </si>
  <si>
    <t>Manômetro com caixa e anel tipo cravado em aço inox, mostrador duplo 100 mm escalas de 0 à 10 kgf/cm2 e 0 à 150 PSI, saída traseira de 1/4" BSP</t>
  </si>
  <si>
    <t>'160660</t>
  </si>
  <si>
    <t>LABOR - 160660 - 1</t>
  </si>
  <si>
    <t>Pressostato 80 / 120 PSI com válvula, capacidade elétrica até 5CV em 250VCA, Margirius ou equivalente</t>
  </si>
  <si>
    <t>'160661</t>
  </si>
  <si>
    <t>LABOR - 160661 - 1</t>
  </si>
  <si>
    <t>Pressostato 100 / 150 PSI sem válvula, capacidade elétrica até 5CV em 250VCA, Margirius ou equivalente</t>
  </si>
  <si>
    <t>'160662</t>
  </si>
  <si>
    <t>LABOR - 160662 - 2</t>
  </si>
  <si>
    <t>Tanque de Pressurização/Cilindro de pressão 10 lts vazio</t>
  </si>
  <si>
    <t>'160663</t>
  </si>
  <si>
    <t>LABOR - 160663 - 1</t>
  </si>
  <si>
    <t>'160665</t>
  </si>
  <si>
    <t>LABOR - 160665 - 1</t>
  </si>
  <si>
    <t>'160671</t>
  </si>
  <si>
    <t>LABOR - 160671 - 1</t>
  </si>
  <si>
    <t>'160673</t>
  </si>
  <si>
    <t>LABOR - 160673 - 1</t>
  </si>
  <si>
    <t>'160674</t>
  </si>
  <si>
    <t>LABOR - 160674 - 1</t>
  </si>
  <si>
    <t>'160675</t>
  </si>
  <si>
    <t>LABOR - 160675 - 1</t>
  </si>
  <si>
    <t>'160676</t>
  </si>
  <si>
    <t>LABOR - 160676 - 1</t>
  </si>
  <si>
    <t>'1607</t>
  </si>
  <si>
    <t>'160702</t>
  </si>
  <si>
    <t>LABOR - 160702 - 1</t>
  </si>
  <si>
    <t>'160704</t>
  </si>
  <si>
    <t>LABOR - 160704 - 3</t>
  </si>
  <si>
    <t>'160707</t>
  </si>
  <si>
    <t>LABOR - 160707 - 1</t>
  </si>
  <si>
    <t>'160708</t>
  </si>
  <si>
    <t>LABOR - 160708 - 1</t>
  </si>
  <si>
    <t>'160709</t>
  </si>
  <si>
    <t>LABOR - 160709 - 1</t>
  </si>
  <si>
    <t>'160710</t>
  </si>
  <si>
    <t>LABOR - 160710 - 1</t>
  </si>
  <si>
    <t>'160711</t>
  </si>
  <si>
    <t>LABOR - 160711 - 1</t>
  </si>
  <si>
    <t>'160712</t>
  </si>
  <si>
    <t>LABOR - 160712 - 1</t>
  </si>
  <si>
    <t>'160713</t>
  </si>
  <si>
    <t>LABOR - 160713 - 3</t>
  </si>
  <si>
    <t>'160714</t>
  </si>
  <si>
    <t>LABOR - 160714 - 2</t>
  </si>
  <si>
    <t>'160715</t>
  </si>
  <si>
    <t>LABOR - 160715 - 1</t>
  </si>
  <si>
    <t>'160716</t>
  </si>
  <si>
    <t>LABOR - 160716 - 2</t>
  </si>
  <si>
    <t>'160718</t>
  </si>
  <si>
    <t>LABOR - 160718 - 1</t>
  </si>
  <si>
    <t>'1608</t>
  </si>
  <si>
    <t>INSTALAÇÕES DE REDE LOGICA</t>
  </si>
  <si>
    <t>'160806</t>
  </si>
  <si>
    <t>LABOR - 160806 - 3</t>
  </si>
  <si>
    <t>'160807</t>
  </si>
  <si>
    <t>LABOR - 160807 - 1</t>
  </si>
  <si>
    <t>'160808</t>
  </si>
  <si>
    <t>LABOR - 160808 - 3</t>
  </si>
  <si>
    <t>'160809</t>
  </si>
  <si>
    <t>LABOR - 160809 - 2</t>
  </si>
  <si>
    <t>Fornecimento e instalação de Mini Rack de Parede Padrão 19" - 06 U´s x 470mm</t>
  </si>
  <si>
    <t>'160810</t>
  </si>
  <si>
    <t>LABOR - 160810 - 2</t>
  </si>
  <si>
    <t>Fornecimento e instalação de Mini Rack de Parede Padrão 19" - 08 U´s x 470mm</t>
  </si>
  <si>
    <t>'160811</t>
  </si>
  <si>
    <t>LABOR - 160811 - 2</t>
  </si>
  <si>
    <t>Fornecimento e instalação de Mini Rack de Parede Padrão 19" - 12 U´s x 570mm</t>
  </si>
  <si>
    <t>'160812</t>
  </si>
  <si>
    <t>LABOR - 160812 - 2</t>
  </si>
  <si>
    <t>Fornecimento e instalação de Mini Rack de Parede Padrão 19" - 16 U´s x 570mm</t>
  </si>
  <si>
    <t>'160813</t>
  </si>
  <si>
    <t>LABOR - 160813 - 2</t>
  </si>
  <si>
    <t>Fornecimento e instalação de Rack de Piso Fechado Padrão 19" - 32 U´s x 670mm</t>
  </si>
  <si>
    <t>'160814</t>
  </si>
  <si>
    <t>LABOR - 160814 - 2</t>
  </si>
  <si>
    <t>Fornecimento e instalação de Rack de Piso Fechado Padrão 19" - 36 U´s x 670mm</t>
  </si>
  <si>
    <t>'160815</t>
  </si>
  <si>
    <t>LABOR - 160815 - 2</t>
  </si>
  <si>
    <t>Fornecimento e instalação de Rack de Piso Fechado Padrão 19" - 40 U´s x 670mm</t>
  </si>
  <si>
    <t>'160816</t>
  </si>
  <si>
    <t>LABOR - 160816 - 2</t>
  </si>
  <si>
    <t>Fornecimento e instalação de Rack de Piso Fechado Padrão 19" - 44 U´s x 670mm</t>
  </si>
  <si>
    <t>'160822</t>
  </si>
  <si>
    <t>LABOR - 160822 - 1</t>
  </si>
  <si>
    <t>Calha com 6 Tomadas 20A, inclusive fixação em rack padrão 19", com chicote de 2 metros de comprimento</t>
  </si>
  <si>
    <t>'160823</t>
  </si>
  <si>
    <t>LABOR - 160823 - 1</t>
  </si>
  <si>
    <t>Calha com 8 Tomadas 20A, inclusive fixação em rack padrão 19", com chicote de 2 metros de comprimento</t>
  </si>
  <si>
    <t>'160825</t>
  </si>
  <si>
    <t>LABOR - 160825 - 2</t>
  </si>
  <si>
    <t>Guia de Cabos Fechado Horizontal Padrão 19" - 1 U´s, inclusive fixação em Rack 19"</t>
  </si>
  <si>
    <t>'160826</t>
  </si>
  <si>
    <t>LABOR - 160826 - 2</t>
  </si>
  <si>
    <t>Guia de Cabos Fechado Horizontal Padrão 19" - 2 U´s, inclusive fixação em Rack 19"</t>
  </si>
  <si>
    <t>'160827</t>
  </si>
  <si>
    <t>LABOR - 160827 - 1</t>
  </si>
  <si>
    <t>Guia de Cabos Vertical para Rack Aberto Padrão 19" - 40 U´s x 1763 x 50mm</t>
  </si>
  <si>
    <t>'160828</t>
  </si>
  <si>
    <t>LABOR - 160828 - 1</t>
  </si>
  <si>
    <t>Guia de Cabos Vertical para Rack Aberto Padrão 19" - 44 U´s x 1940 x 50mm</t>
  </si>
  <si>
    <t>'160829</t>
  </si>
  <si>
    <t>LABOR - 160829 - 1</t>
  </si>
  <si>
    <t>Painel de Fechamento Frontal 1 U, inclusive fixação em Rack 19"</t>
  </si>
  <si>
    <t>'160830</t>
  </si>
  <si>
    <t>LABOR - 160830 - 1</t>
  </si>
  <si>
    <t>Painel de Fechamento Frontal 2 U's, inclusive fixação em Rack 19"</t>
  </si>
  <si>
    <t>'160831</t>
  </si>
  <si>
    <t>LABOR - 160831 - 1</t>
  </si>
  <si>
    <t>Bandeja Simples Fixa 1 U x 290mm carga máxima 20kg, inclusive fixação em Rack 19"</t>
  </si>
  <si>
    <t>'160832</t>
  </si>
  <si>
    <t>LABOR - 160832 - 1</t>
  </si>
  <si>
    <t>Bandeja Simples Fixa 2 U's x 390mm carga máxima 20kg, inclusive fixação em Rack 19"</t>
  </si>
  <si>
    <t>'160833</t>
  </si>
  <si>
    <t>LABOR - 160833 - 1</t>
  </si>
  <si>
    <t>Bandeja Fixação Dupla 1 U x 500mm carga máxima 20kg, inclusive fixação em Rack 19"</t>
  </si>
  <si>
    <t>'160834</t>
  </si>
  <si>
    <t>LABOR - 160834 - 1</t>
  </si>
  <si>
    <t>Bandeja Deslizante 1 U x 500mm carga máxima 20kg, inclusive fixação em Rack 19"</t>
  </si>
  <si>
    <t>'160835</t>
  </si>
  <si>
    <t>LABOR - 160835 - 1</t>
  </si>
  <si>
    <t>Kit Ventilação composto por 2 Ventiladores Bi-Volts, inclusive fixação em Rack 19"</t>
  </si>
  <si>
    <t>'160836</t>
  </si>
  <si>
    <t>LABOR - 160836 - 1</t>
  </si>
  <si>
    <t>Kit Ventilação composto por 4 Ventiladores Bi-Volts, inclusive fixação em Rack 19"</t>
  </si>
  <si>
    <t>'160837</t>
  </si>
  <si>
    <t>LABOR - 160837 - 1</t>
  </si>
  <si>
    <t>Kit Rodizio Composto por 4 rodas (2 c/ travas), inclusive fixação em Rack 19"</t>
  </si>
  <si>
    <t>'160838</t>
  </si>
  <si>
    <t>LABOR - 160838 - 1</t>
  </si>
  <si>
    <t>Kit M5 Porca-Gaiola com 100 und com Parafuso Philips e Arruela</t>
  </si>
  <si>
    <t>'160839</t>
  </si>
  <si>
    <t>LABOR - 160839 - 1</t>
  </si>
  <si>
    <t>Velcro Rolo 20mm - Preto</t>
  </si>
  <si>
    <t>'160840</t>
  </si>
  <si>
    <t>LABOR - 160840 - 1</t>
  </si>
  <si>
    <t>Patch Panel 24 Portas RJ45/IDC Cat.5e, inclusive fixação em Rack 19"</t>
  </si>
  <si>
    <t>'160841</t>
  </si>
  <si>
    <t>LABOR - 160841 - 1</t>
  </si>
  <si>
    <t>Patch Panel de Emenda 24 Portas RJ45/RJ45 Cat.5e, inclusive fixação em Rack 19"</t>
  </si>
  <si>
    <t>'160842</t>
  </si>
  <si>
    <t>LABOR - 160842 - 1</t>
  </si>
  <si>
    <t>Patch Panel 48 Portas RJ45/IDC Cat.5e, inclusive fixação em Rack 19"</t>
  </si>
  <si>
    <t>'160844</t>
  </si>
  <si>
    <t>LABOR - 160844 - 1</t>
  </si>
  <si>
    <t>Patch Panel 48 Portas RJ45/IDC Cat.6, inclusive fixação em Rack 19"</t>
  </si>
  <si>
    <t>'160845</t>
  </si>
  <si>
    <t>LABOR - 160845 - 1</t>
  </si>
  <si>
    <t>Patch Cord Multilan Extra Flexível CAT 5e U/UTP RJ-45 - 1,50 m</t>
  </si>
  <si>
    <t>'160846</t>
  </si>
  <si>
    <t>LABOR - 160846 - 1</t>
  </si>
  <si>
    <t>Patch Cord Multilan Extra Flexível CAT 5e U/UTP RJ-45 - 3,00 m</t>
  </si>
  <si>
    <t>'160847</t>
  </si>
  <si>
    <t>LABOR - 160847 - 1</t>
  </si>
  <si>
    <t>Patch Cord Gigalan Extra Flexível CAT 6 U/UTP RJ-45 - 1,50 m</t>
  </si>
  <si>
    <t>'160848</t>
  </si>
  <si>
    <t>LABOR - 160848 - 1</t>
  </si>
  <si>
    <t>Patch Cord Gigalan Extra Flexível CAT 6 U/UTP RJ-45 - 3,00 m</t>
  </si>
  <si>
    <t>'160851</t>
  </si>
  <si>
    <t>LABOR - 160851 - 2</t>
  </si>
  <si>
    <t>Fornecimento e instalação de Cabo de rede par trançado 4 pares Categoria 6</t>
  </si>
  <si>
    <t>'160864</t>
  </si>
  <si>
    <t>LABOR - 160864 - 1</t>
  </si>
  <si>
    <t>Switch 24 portas RJ-45 10/100 + 2 10/100/1000, inclusive fixação em Rack 19"</t>
  </si>
  <si>
    <t>'160865</t>
  </si>
  <si>
    <t>LABOR - 160865 - 1</t>
  </si>
  <si>
    <t>Switch 48 portas RJ-45 10/100 + 2 10/100/1000, inclusive fixação em Rack 19"</t>
  </si>
  <si>
    <t>'160866</t>
  </si>
  <si>
    <t>LABOR - 160866 - 1</t>
  </si>
  <si>
    <t>No Break 1400VA (980W) Senoidal, tensão de entrada: 120V e tensão de saida: 120V, Interface Port DB-9 RS-232, SmartSlot, USB, inclusive fixação em rack 19"</t>
  </si>
  <si>
    <t>'160867</t>
  </si>
  <si>
    <t>LABOR - 160867 - 1</t>
  </si>
  <si>
    <t>No Break 2200VA (1980W) Senoidal, tensão de entrada: 220V e tensão de saida: 220V, Interface Port DB-9 RS-232, SmartSlot, USB, inclusive fixação em rack 19"</t>
  </si>
  <si>
    <t>'160869</t>
  </si>
  <si>
    <t>LABOR - 160869 - 1</t>
  </si>
  <si>
    <t>Certificação avulsa dos pontos com emissão de relatório do equipamento de teste até 100 pontos</t>
  </si>
  <si>
    <t>'160870</t>
  </si>
  <si>
    <t>LABOR - 160870 - 1</t>
  </si>
  <si>
    <t>Certificação avulsa dos pontos com emissão de relatório do equipamento de teste mais de 101 pontos</t>
  </si>
  <si>
    <t>'160871</t>
  </si>
  <si>
    <t>LABOR - 160871 - 2</t>
  </si>
  <si>
    <t>Espelho 4" x 4" com 2 conector RJ 45 fêmea CAT. 5e</t>
  </si>
  <si>
    <t>'160872</t>
  </si>
  <si>
    <t>LABOR - 160872 - 1</t>
  </si>
  <si>
    <t>Espelho 4" x 2" com conector RJ 45 fêmea CAT. 6</t>
  </si>
  <si>
    <t>'160873</t>
  </si>
  <si>
    <t>LABOR - 160873 - 1</t>
  </si>
  <si>
    <t>Espelho 4" x 4" com 2 conectores RJ 45 fêmea CAT. 6</t>
  </si>
  <si>
    <t>'1610</t>
  </si>
  <si>
    <t>INSTALAÇÃO DO SISTEMA DE CLIMATIZAÇÃO</t>
  </si>
  <si>
    <t>'161001</t>
  </si>
  <si>
    <t>LABOR - 161001 - 1</t>
  </si>
  <si>
    <t>Tubo de cobre com isolamento térmico - ø 1/4" esp. 9mm</t>
  </si>
  <si>
    <t>'161002</t>
  </si>
  <si>
    <t>LABOR - 161002 - 1</t>
  </si>
  <si>
    <t>Tubo de cobre com isolamento térmico - ø 3/8" esp. 9mm</t>
  </si>
  <si>
    <t>'161003</t>
  </si>
  <si>
    <t>LABOR - 161003 - 1</t>
  </si>
  <si>
    <t>Tubo de cobre com isolamento térmico - ø 1/2" esp. 9mm</t>
  </si>
  <si>
    <t>'161004</t>
  </si>
  <si>
    <t>LABOR - 161004 - 1</t>
  </si>
  <si>
    <t>Tubo de cobre com isolamento térmico - ø 5/8" esp. 9mm</t>
  </si>
  <si>
    <t>'161005</t>
  </si>
  <si>
    <t>LABOR - 161005 - 1</t>
  </si>
  <si>
    <t>Tubo de cobre com isolamento térmico - ø 3/4" esp. 9mm</t>
  </si>
  <si>
    <t>'161006</t>
  </si>
  <si>
    <t>LABOR - 161006 - 1</t>
  </si>
  <si>
    <t>Tubo de cobre com isolamento térmico - ø 7/8" esp. 9mm</t>
  </si>
  <si>
    <t>'161007</t>
  </si>
  <si>
    <t>LABOR - 161007 - 1</t>
  </si>
  <si>
    <t>Tubo de cobre com isolamento térmico - ø 1.1/8" esp. 9mm</t>
  </si>
  <si>
    <t>'161008</t>
  </si>
  <si>
    <t>LABOR - 161008 - 1</t>
  </si>
  <si>
    <t>Tubo de cobre com isolamento térmico - ø 1.3/8" esp. 9mm</t>
  </si>
  <si>
    <t>'161009</t>
  </si>
  <si>
    <t>LABOR - 161009 - 1</t>
  </si>
  <si>
    <t>Tubo de cobre com isolamento térmico - ø 1.5/8" esp. 9 mm</t>
  </si>
  <si>
    <t>'161010</t>
  </si>
  <si>
    <t>LABOR - 161010 - 3</t>
  </si>
  <si>
    <t>Emenda de tubos e conexões de cobre por processo de solda - ø 1/4" até 1/2"</t>
  </si>
  <si>
    <t>'161011</t>
  </si>
  <si>
    <t>LABOR - 161011 - 3</t>
  </si>
  <si>
    <t>Emenda de tubos e conexões de cobre por processo de solda - ø 5/8" até 7/8"</t>
  </si>
  <si>
    <t>'161012</t>
  </si>
  <si>
    <t>LABOR - 161012 - 3</t>
  </si>
  <si>
    <t>Emenda de tubos e conexões de cobre por processo de solda - ø 1.1/8" até 1.5/8"</t>
  </si>
  <si>
    <t>'161013</t>
  </si>
  <si>
    <t>LABOR - 161013 - 1</t>
  </si>
  <si>
    <t>Gás refrigerante R22</t>
  </si>
  <si>
    <t>'161014</t>
  </si>
  <si>
    <t>LABOR - 161014 - 1</t>
  </si>
  <si>
    <t>Gás refrigerante R407</t>
  </si>
  <si>
    <t>'161015</t>
  </si>
  <si>
    <t>LABOR - 161015 - 2</t>
  </si>
  <si>
    <t>Gás refrigerante R410A</t>
  </si>
  <si>
    <t>'161016</t>
  </si>
  <si>
    <t>LABOR - 161016 - 2</t>
  </si>
  <si>
    <t>Instalação de Linha frigorígena para interligação do sistema de climatização incl. acessórios de fixação, fita PVC auto-aderente e cabo PP, exclusive tubos de cobre da linha liquida e sucção, espuma elastomérica flexivel e gás refrigerante</t>
  </si>
  <si>
    <t>'161017</t>
  </si>
  <si>
    <t>LABOR - 161017 - 2</t>
  </si>
  <si>
    <t>Duto em chapa de aço galvanizada #22, exclusive acessórios de fixação</t>
  </si>
  <si>
    <t>'161018</t>
  </si>
  <si>
    <t>LABOR - 161018 - 1</t>
  </si>
  <si>
    <t>Duto em chapa de aço galvanizada #24, exclusive acessórios de fixação</t>
  </si>
  <si>
    <t>'161019</t>
  </si>
  <si>
    <t>LABOR - 161019 - 1</t>
  </si>
  <si>
    <t>Duto em chapa de aço galvanizada #26, exclusive acessórios de fixação</t>
  </si>
  <si>
    <t>'17</t>
  </si>
  <si>
    <t>'1701</t>
  </si>
  <si>
    <t>'170101</t>
  </si>
  <si>
    <t>LABOR - 170101 - 1</t>
  </si>
  <si>
    <t>'170107</t>
  </si>
  <si>
    <t>LABOR - 170107 - 4</t>
  </si>
  <si>
    <t>'170110</t>
  </si>
  <si>
    <t>LABOR - 170110 - 1</t>
  </si>
  <si>
    <t>'170114</t>
  </si>
  <si>
    <t>LABOR - 170114 - 2</t>
  </si>
  <si>
    <t>'170115</t>
  </si>
  <si>
    <t>LABOR - 170115 - 2</t>
  </si>
  <si>
    <t>'170116</t>
  </si>
  <si>
    <t>LABOR - 170116 - 2</t>
  </si>
  <si>
    <t>'170117</t>
  </si>
  <si>
    <t>LABOR - 170117 - 1</t>
  </si>
  <si>
    <t>'170119</t>
  </si>
  <si>
    <t>LABOR - 170119 - 1</t>
  </si>
  <si>
    <t>'170120</t>
  </si>
  <si>
    <t>LABOR - 170120 - 1</t>
  </si>
  <si>
    <t>'170121</t>
  </si>
  <si>
    <t>LABOR - 170121 - 2</t>
  </si>
  <si>
    <t>'170122</t>
  </si>
  <si>
    <t>LABOR - 170122 - 1</t>
  </si>
  <si>
    <t>'170123</t>
  </si>
  <si>
    <t>LABOR - 170123 - 1</t>
  </si>
  <si>
    <t>'170124</t>
  </si>
  <si>
    <t>LABOR - 170124 - 1</t>
  </si>
  <si>
    <t>'170126</t>
  </si>
  <si>
    <t>LABOR - 170126 - 6</t>
  </si>
  <si>
    <t>'170128</t>
  </si>
  <si>
    <t>LABOR - 170128 - 2</t>
  </si>
  <si>
    <t>'170129</t>
  </si>
  <si>
    <t>LABOR - 170129 - 1</t>
  </si>
  <si>
    <t>'170130</t>
  </si>
  <si>
    <t>LABOR - 170130 - 2</t>
  </si>
  <si>
    <t>'170131</t>
  </si>
  <si>
    <t>LABOR - 170131 - 2</t>
  </si>
  <si>
    <t>'170132</t>
  </si>
  <si>
    <t>LABOR - 170132 - 2</t>
  </si>
  <si>
    <t>'170133</t>
  </si>
  <si>
    <t>LABOR - 170133 - 1</t>
  </si>
  <si>
    <t>'170134</t>
  </si>
  <si>
    <t>LABOR - 170134 - 3</t>
  </si>
  <si>
    <t>'170135</t>
  </si>
  <si>
    <t>LABOR - 170135 - 3</t>
  </si>
  <si>
    <t>'170136</t>
  </si>
  <si>
    <t>LABOR - 170136 - 3</t>
  </si>
  <si>
    <t>'1702</t>
  </si>
  <si>
    <t>'170205</t>
  </si>
  <si>
    <t>LABOR - 170205 - 1</t>
  </si>
  <si>
    <t>'170220</t>
  </si>
  <si>
    <t>LABOR - 170220 - 1</t>
  </si>
  <si>
    <t>'170221</t>
  </si>
  <si>
    <t>LABOR - 170221 - 2</t>
  </si>
  <si>
    <t>'170222</t>
  </si>
  <si>
    <t>LABOR - 170222 - 4</t>
  </si>
  <si>
    <t>'1703</t>
  </si>
  <si>
    <t>'170304</t>
  </si>
  <si>
    <t>LABOR - 170304 - 1</t>
  </si>
  <si>
    <t>'170306</t>
  </si>
  <si>
    <t>LABOR - 170306 - 1</t>
  </si>
  <si>
    <t>'170309</t>
  </si>
  <si>
    <t>LABOR - 170309 - 1</t>
  </si>
  <si>
    <t>'170310</t>
  </si>
  <si>
    <t>LABOR - 170310 - 1</t>
  </si>
  <si>
    <t>'170311</t>
  </si>
  <si>
    <t>LABOR - 170311 - 1</t>
  </si>
  <si>
    <t>'170313</t>
  </si>
  <si>
    <t>LABOR - 170313 - 1</t>
  </si>
  <si>
    <t>'170315</t>
  </si>
  <si>
    <t>LABOR - 170315 - 1</t>
  </si>
  <si>
    <t>'170316</t>
  </si>
  <si>
    <t>LABOR - 170316 - 1</t>
  </si>
  <si>
    <t>'170317</t>
  </si>
  <si>
    <t>LABOR - 170317 - 1</t>
  </si>
  <si>
    <t>'170318</t>
  </si>
  <si>
    <t>LABOR - 170318 - 2</t>
  </si>
  <si>
    <t>Registro de pressão bruto, com volante, diam. 15mm (1/2")</t>
  </si>
  <si>
    <t>'170319</t>
  </si>
  <si>
    <t>LABOR - 170319 - 1</t>
  </si>
  <si>
    <t>'170320</t>
  </si>
  <si>
    <t>LABOR - 170320 - 1</t>
  </si>
  <si>
    <t>'170321</t>
  </si>
  <si>
    <t>LABOR - 170321 - 1</t>
  </si>
  <si>
    <t>'170322</t>
  </si>
  <si>
    <t>LABOR - 170322 - 1</t>
  </si>
  <si>
    <t>'170323</t>
  </si>
  <si>
    <t>LABOR - 170323 - 1</t>
  </si>
  <si>
    <t>'170324</t>
  </si>
  <si>
    <t>LABOR - 170324 - 1</t>
  </si>
  <si>
    <t>'170325</t>
  </si>
  <si>
    <t>LABOR - 170325 - 1</t>
  </si>
  <si>
    <t>'170326</t>
  </si>
  <si>
    <t>LABOR - 170326 - 1</t>
  </si>
  <si>
    <t>'170327</t>
  </si>
  <si>
    <t>LABOR - 170327 - 1</t>
  </si>
  <si>
    <t>'170328</t>
  </si>
  <si>
    <t>LABOR - 170328 - 1</t>
  </si>
  <si>
    <t>'170329</t>
  </si>
  <si>
    <t>LABOR - 170329 - 1</t>
  </si>
  <si>
    <t>'170330</t>
  </si>
  <si>
    <t>LABOR - 170330 - 1</t>
  </si>
  <si>
    <t>'170331</t>
  </si>
  <si>
    <t>LABOR - 170331 - 1</t>
  </si>
  <si>
    <t>'170332</t>
  </si>
  <si>
    <t>LABOR - 170332 - 1</t>
  </si>
  <si>
    <t>'170333</t>
  </si>
  <si>
    <t>LABOR - 170333 - 1</t>
  </si>
  <si>
    <t>'170334</t>
  </si>
  <si>
    <t>LABOR - 170334 - 1</t>
  </si>
  <si>
    <t>'170335</t>
  </si>
  <si>
    <t>LABOR - 170335 - 1</t>
  </si>
  <si>
    <t>'170336</t>
  </si>
  <si>
    <t>LABOR - 170336 - 1</t>
  </si>
  <si>
    <t>'170337</t>
  </si>
  <si>
    <t>LABOR - 170337 - 1</t>
  </si>
  <si>
    <t>'170338</t>
  </si>
  <si>
    <t>LABOR - 170338 - 1</t>
  </si>
  <si>
    <t>'170339</t>
  </si>
  <si>
    <t>LABOR - 170339 - 1</t>
  </si>
  <si>
    <t>'170345</t>
  </si>
  <si>
    <t>LABOR - 170345 - 1</t>
  </si>
  <si>
    <t>'170346</t>
  </si>
  <si>
    <t>LABOR - 170346 - 1</t>
  </si>
  <si>
    <t>'170347</t>
  </si>
  <si>
    <t>LABOR - 170347 - 1</t>
  </si>
  <si>
    <t>'170348</t>
  </si>
  <si>
    <t>LABOR - 170348 - 1</t>
  </si>
  <si>
    <t>'170349</t>
  </si>
  <si>
    <t>LABOR - 170349 - 1</t>
  </si>
  <si>
    <t>'170350</t>
  </si>
  <si>
    <t>LABOR - 170350 - 1</t>
  </si>
  <si>
    <t>'170351</t>
  </si>
  <si>
    <t>LABOR - 170351 - 1</t>
  </si>
  <si>
    <t>'170352</t>
  </si>
  <si>
    <t>LABOR - 170352 - 2</t>
  </si>
  <si>
    <t>'170353</t>
  </si>
  <si>
    <t>LABOR - 170353 - 1</t>
  </si>
  <si>
    <t>'170354</t>
  </si>
  <si>
    <t>LABOR - 170354 - 2</t>
  </si>
  <si>
    <t>'170357</t>
  </si>
  <si>
    <t>LABOR - 170357 - 1</t>
  </si>
  <si>
    <t>'1705</t>
  </si>
  <si>
    <t>'170502</t>
  </si>
  <si>
    <t>LABOR - 170502 - 2</t>
  </si>
  <si>
    <t>'170506</t>
  </si>
  <si>
    <t>LABOR - 170506 - 3</t>
  </si>
  <si>
    <t>'170507</t>
  </si>
  <si>
    <t>LABOR - 170507 - 3</t>
  </si>
  <si>
    <t>'170508</t>
  </si>
  <si>
    <t>LABOR - 170508 - 3</t>
  </si>
  <si>
    <t>'170509</t>
  </si>
  <si>
    <t>LABOR - 170509 - 1</t>
  </si>
  <si>
    <t>'170510</t>
  </si>
  <si>
    <t>LABOR - 170510 - 1</t>
  </si>
  <si>
    <t>'170511</t>
  </si>
  <si>
    <t>LABOR - 170511 - 1</t>
  </si>
  <si>
    <t>'170512</t>
  </si>
  <si>
    <t>LABOR - 170512 - 2</t>
  </si>
  <si>
    <t>'170514</t>
  </si>
  <si>
    <t>LABOR - 170514 - 1</t>
  </si>
  <si>
    <t>'170515</t>
  </si>
  <si>
    <t>LABOR - 170515 - 1</t>
  </si>
  <si>
    <t>'170516</t>
  </si>
  <si>
    <t>LABOR - 170516 - 1</t>
  </si>
  <si>
    <t>'170519</t>
  </si>
  <si>
    <t>LABOR - 170519 - 1</t>
  </si>
  <si>
    <t>'170524</t>
  </si>
  <si>
    <t>LABOR - 170524 - 1</t>
  </si>
  <si>
    <t>'170528</t>
  </si>
  <si>
    <t>LABOR - 170528 - 3</t>
  </si>
  <si>
    <t>'170530</t>
  </si>
  <si>
    <t>LABOR - 170530 - 2</t>
  </si>
  <si>
    <t>'170533</t>
  </si>
  <si>
    <t>LABOR - 170533 - 1</t>
  </si>
  <si>
    <t>'170534</t>
  </si>
  <si>
    <t>LABOR - 170534 - 1</t>
  </si>
  <si>
    <t>'170535</t>
  </si>
  <si>
    <t>LABOR - 170535 - 1</t>
  </si>
  <si>
    <t>'170536</t>
  </si>
  <si>
    <t>LABOR - 170536 - 1</t>
  </si>
  <si>
    <t>'170537</t>
  </si>
  <si>
    <t>LABOR - 170537 - 1</t>
  </si>
  <si>
    <t>'170538</t>
  </si>
  <si>
    <t>LABOR - 170538 - 1</t>
  </si>
  <si>
    <t>'170539</t>
  </si>
  <si>
    <t>LABOR - 170539 - 3</t>
  </si>
  <si>
    <t>'170540</t>
  </si>
  <si>
    <t>LABOR - 170540 - 3</t>
  </si>
  <si>
    <t>'170541</t>
  </si>
  <si>
    <t>LABOR - 170541 - 2</t>
  </si>
  <si>
    <t>'170545</t>
  </si>
  <si>
    <t>LABOR - 170545 - 1</t>
  </si>
  <si>
    <t>'170546</t>
  </si>
  <si>
    <t>LABOR - 170546 - 1</t>
  </si>
  <si>
    <t>'170547</t>
  </si>
  <si>
    <t>LABOR - 170547 - 3</t>
  </si>
  <si>
    <t>'170548</t>
  </si>
  <si>
    <t>LABOR - 170548 - 3</t>
  </si>
  <si>
    <t>'170549</t>
  </si>
  <si>
    <t>LABOR - 170549 - 3</t>
  </si>
  <si>
    <t>'170550</t>
  </si>
  <si>
    <t>LABOR - 170550 - 3</t>
  </si>
  <si>
    <t>'170555</t>
  </si>
  <si>
    <t>LABOR - 170555 - 1</t>
  </si>
  <si>
    <t>'170557</t>
  </si>
  <si>
    <t>LABOR - 170557 - 3</t>
  </si>
  <si>
    <t>'170561</t>
  </si>
  <si>
    <t>LABOR - 170561 - 3</t>
  </si>
  <si>
    <t>'170562</t>
  </si>
  <si>
    <t>LABOR - 170562 - 1</t>
  </si>
  <si>
    <t>'1706</t>
  </si>
  <si>
    <t>ACESSIBILIDADE - NBR 9050</t>
  </si>
  <si>
    <t>'170601</t>
  </si>
  <si>
    <t>LABOR - 170601 - 1</t>
  </si>
  <si>
    <t>Barra de apoio reta em aço inox 304 p/ portadores de necessidades especiais (NBR 9050), largura 40 cm</t>
  </si>
  <si>
    <t>'170602</t>
  </si>
  <si>
    <t>LABOR - 170602 - 1</t>
  </si>
  <si>
    <t>Barra de apoio reta em aço inox 304 p/ portadores de necessidades especiais (NBR 9050), largura 60 cm</t>
  </si>
  <si>
    <t>'170603</t>
  </si>
  <si>
    <t>LABOR - 170603 - 1</t>
  </si>
  <si>
    <t>Barra de apoio reta em aço inox 304 p/ portadores de necessidades especiais (NBR 9050), largura 80 cm</t>
  </si>
  <si>
    <t>'170604</t>
  </si>
  <si>
    <t>LABOR - 170604 - 1</t>
  </si>
  <si>
    <t>Barra de apoio reta em aço inox 304 p/ portadores de necessidades especiais (NBR 9050), largura 90 cm</t>
  </si>
  <si>
    <t>'170607</t>
  </si>
  <si>
    <t>LABOR - 170607 - 1</t>
  </si>
  <si>
    <t>Barra de apoio lateral articulada em aço inox 304 - 80cm p/ portadores de necessidades especiais (NBR 9050)</t>
  </si>
  <si>
    <t>'170608</t>
  </si>
  <si>
    <t>LABOR - 170608 - 1</t>
  </si>
  <si>
    <t>Bacia sifonada de louça branca sem abertura frontal p/ banheiro PNE, consumo 6 litros por fluxo, Vogue Plus Conforto - P.510.17, Ref. Deca ou equiv., incl. tubo de ligação inox c/ canopla, anel de vedação, paraf. e rejunte epoxi p/ vedação</t>
  </si>
  <si>
    <t>'170609</t>
  </si>
  <si>
    <t>LABOR - 170609 - 1</t>
  </si>
  <si>
    <t>Bacia sifonada de louça branca com abertura frontal p/ banheiro PNE, consumo 6 litros por fluxo, Vogue Plus Conforto - P.51.17, Ref. Deca ou equiv., incl. tubo de ligação inox c/ canopla, anel de vedação, paraf. e rejunte epoxi p/ vedação</t>
  </si>
  <si>
    <t>'170610</t>
  </si>
  <si>
    <t>LABOR - 170610 - 1</t>
  </si>
  <si>
    <t>Assento poliéster sem abertura frontal c/ fixação cromada e aditivo químico c/ proteção antibactéria, Vogue Plus - AP.51.17, Ref. Deca ou equivalente</t>
  </si>
  <si>
    <t>'170611</t>
  </si>
  <si>
    <t>LABOR - 170611 - 1</t>
  </si>
  <si>
    <t>Assento poliéster com abertura frontal e tampa c/ fixação cromada e aditivo químico c/ proteção antibactéria, Vogue Plus - AP.52.17, Ref. Deca ou equivalente</t>
  </si>
  <si>
    <t>'170612</t>
  </si>
  <si>
    <t>LABOR - 170612 - 1</t>
  </si>
  <si>
    <t>Lavatório de louça branca com coluna suspensa p/ banheiro PNE, Vougle Plus Conforto L.51.17 + CS.1.17, Ref., Deca ou equivalente, incl. sifão, válvula e engates metálicos cromados, exclusive torneira</t>
  </si>
  <si>
    <t>'170613</t>
  </si>
  <si>
    <t>LABOR - 170613 - 1</t>
  </si>
  <si>
    <t>Lavátorio de louça branca de canto p/ banheiro PNE, Coleção Master L.76.17, Ref. Deca ou equivalente, incl. válvula, sifão e engates metálicos cromados, exclusive torneira</t>
  </si>
  <si>
    <t>'170614</t>
  </si>
  <si>
    <t>LABOR - 170614 - 2</t>
  </si>
  <si>
    <t>Conjunto Barra de apoio barra de apoio lateral, formato "U", em aço inox polido 304 Ø 1.1/4" dim. comprimento médio 30 p/ lavatório, p/ portadores de necessidades especiais (NBR 9050)</t>
  </si>
  <si>
    <t>'170615</t>
  </si>
  <si>
    <t>LABOR - 170615 - 1</t>
  </si>
  <si>
    <t>Barra de apoio reta em aço inox 304 p/ portadores de necessidades especiais (NBR 9050), largura 70 cm</t>
  </si>
  <si>
    <t>'18</t>
  </si>
  <si>
    <t>'1801</t>
  </si>
  <si>
    <t>'180107</t>
  </si>
  <si>
    <t>LABOR - 180107 - 3</t>
  </si>
  <si>
    <t>'180110</t>
  </si>
  <si>
    <t>LABOR - 180110 - 1</t>
  </si>
  <si>
    <t>'180115</t>
  </si>
  <si>
    <t>LABOR - 180115 - 1</t>
  </si>
  <si>
    <t>'1802</t>
  </si>
  <si>
    <t>'180201</t>
  </si>
  <si>
    <t>LABOR - 180201 - 5</t>
  </si>
  <si>
    <t>'180202</t>
  </si>
  <si>
    <t>LABOR - 180202 - 3</t>
  </si>
  <si>
    <t>'180204</t>
  </si>
  <si>
    <t>LABOR - 180204 - 1</t>
  </si>
  <si>
    <t>'180205</t>
  </si>
  <si>
    <t>LABOR - 180205 - 2</t>
  </si>
  <si>
    <t>'180206</t>
  </si>
  <si>
    <t>LABOR - 180206 - 1</t>
  </si>
  <si>
    <t>'180207</t>
  </si>
  <si>
    <t>LABOR - 180207 - 3</t>
  </si>
  <si>
    <t>'180208</t>
  </si>
  <si>
    <t>LABOR - 180208 - 2</t>
  </si>
  <si>
    <t>'180209</t>
  </si>
  <si>
    <t>LABOR - 180209 - 1</t>
  </si>
  <si>
    <t>'180210</t>
  </si>
  <si>
    <t>LABOR - 180210 - 1</t>
  </si>
  <si>
    <t>'180211</t>
  </si>
  <si>
    <t>LABOR - 180211 - 2</t>
  </si>
  <si>
    <t>'180212</t>
  </si>
  <si>
    <t>LABOR - 180212 - 2</t>
  </si>
  <si>
    <t>'180217</t>
  </si>
  <si>
    <t>LABOR - 180217 - 1</t>
  </si>
  <si>
    <t>'180218</t>
  </si>
  <si>
    <t>LABOR - 180218 - 1</t>
  </si>
  <si>
    <t>'180220</t>
  </si>
  <si>
    <t>LABOR - 180220 - 1</t>
  </si>
  <si>
    <t>'1803</t>
  </si>
  <si>
    <t>'180301</t>
  </si>
  <si>
    <t>LABOR - 180301 - 3</t>
  </si>
  <si>
    <t>'180302</t>
  </si>
  <si>
    <t>LABOR - 180302 - 1</t>
  </si>
  <si>
    <t>'180303</t>
  </si>
  <si>
    <t>LABOR - 180303 - 1</t>
  </si>
  <si>
    <t>'180304</t>
  </si>
  <si>
    <t>LABOR - 180304 - 2</t>
  </si>
  <si>
    <t>'180305</t>
  </si>
  <si>
    <t>LABOR - 180305 - 1</t>
  </si>
  <si>
    <t>'1804</t>
  </si>
  <si>
    <t>'180405</t>
  </si>
  <si>
    <t>LABOR - 180405 - 3</t>
  </si>
  <si>
    <t>'1806</t>
  </si>
  <si>
    <t>AR REFRIGERADO</t>
  </si>
  <si>
    <t>'180602</t>
  </si>
  <si>
    <t>LABOR - 180602 - 2</t>
  </si>
  <si>
    <t>Fornecimento e Instalação de Unidade Evaporadora e Condensadora de Ar Condicionado tipo Split Inverter Hi-Wall (Parede) de 9.000 BTU´s 220V - Ciclo Frio - Classificação A (Selo PROCEL), inclusive amortecedores vibra-stop</t>
  </si>
  <si>
    <t>'180603</t>
  </si>
  <si>
    <t>LABOR - 180603 - 2</t>
  </si>
  <si>
    <t>Fornecimento e Instalação de Unidade Evaporadora e Condensadora de Ar Condicionado tipo Split Inverter Hi-Wall (Parede) de 12.000 BTU´s 220V - Ciclo Frio - Classificação A (Selo PROCEL), inclusive amortecedores vibra-stop</t>
  </si>
  <si>
    <t>'180604</t>
  </si>
  <si>
    <t>LABOR - 180604 - 2</t>
  </si>
  <si>
    <t>Fornecimento e Instalação de Unidade Evaporadora e Condensadora de Ar Condicionado tipo Split Inverter Hi-Wall (Parede) de 18.000 BTU´s 220V - Ciclo Frio - Classificação A (Selo PROCEL), inclusive amortecedores vibra-stop</t>
  </si>
  <si>
    <t>'180605</t>
  </si>
  <si>
    <t>LABOR - 180605 - 2</t>
  </si>
  <si>
    <t>Fornecimento e Instalação de Unidade Evaporadora e Condensadora de Ar Condicionado tipo Split Inverter Hi-Wall (Parede) de 22.000 BTU´s 220V - Ciclo Frio - Classificação A (Selo PROCEL), inclusive amortecedores vibra-stop</t>
  </si>
  <si>
    <t>'180606</t>
  </si>
  <si>
    <t>LABOR - 180606 - 2</t>
  </si>
  <si>
    <t>Fornecimento e Instalação de Unidade Evaporadora e Condensadora de Ar Condicionado tipo Split Inverter Hi-Wall (Parede) de 24.000 BTU´s 220V - Ciclo Frio - Classificação A (Selo PROCEL), inclusive amortecedores vibra-stop</t>
  </si>
  <si>
    <t>'180607</t>
  </si>
  <si>
    <t>LABOR - 180607 - 4</t>
  </si>
  <si>
    <t>Fornecimento e Instalação de Unidade Evaporadora e Condensadora de Ar Condicionado tipo Split Inverter Hi-Wall (Parede) de 30.000 BTU´s 220V - Ciclo Quente/Frio - Classificação A (Selo PROCEL), inclusive amortecedores vibra-stop</t>
  </si>
  <si>
    <t>'180608</t>
  </si>
  <si>
    <t>LABOR - 180608 - 4</t>
  </si>
  <si>
    <t>Fornecimento e Instalação de Unidade Evaporadora e Condensadora de Ar Condicionado tipo Split Inverter Piso Teto de 36.000 BTU´s 220V - Ciclo Quente/Frio Classificação Energética A ou B (Selo PROCEL), inclusive amortecedores vibra-stop</t>
  </si>
  <si>
    <t>'180609</t>
  </si>
  <si>
    <t>LABOR - 180609 - 4</t>
  </si>
  <si>
    <t>Fornecimento e Instalação de Unidade Evaporadora e Condensadora de Ar Condicionado tipo Split Inverter Piso Teto de 48.000 BTU´s 220V Trifásico - Ciclo Quente/Frio Classificação Energética A ou B (Selo PROCEL), inclusive amortecedores vibra-stop</t>
  </si>
  <si>
    <t>'1807</t>
  </si>
  <si>
    <t>'180702</t>
  </si>
  <si>
    <t>LABOR - 180702 - 2</t>
  </si>
  <si>
    <t>'1808</t>
  </si>
  <si>
    <t>'180803</t>
  </si>
  <si>
    <t>LABOR - 180803 - 1</t>
  </si>
  <si>
    <t>'180804</t>
  </si>
  <si>
    <t>LABOR - 180804 - 1</t>
  </si>
  <si>
    <t>'180809</t>
  </si>
  <si>
    <t>LABOR - 180809 - 1</t>
  </si>
  <si>
    <t>'1810</t>
  </si>
  <si>
    <t>'181001</t>
  </si>
  <si>
    <t>LABOR - 181001 - 5</t>
  </si>
  <si>
    <t>Luminaria sobrepor compl., corpo ch. aço pintada branca, refletor, aletas parabólicas alum.alta pureza e refletância inclusive 2 lâmpadas LED T8 9/10W temp. de cor 5000k c/ 60cm - Ref. CS216AL-N - AMES, 1261 - LUMAVI OU EQUIVALENTE</t>
  </si>
  <si>
    <t>'181002</t>
  </si>
  <si>
    <t>LABOR - 181002 - 4</t>
  </si>
  <si>
    <t>Luminaria sobrepor compl., corpo ch. aço pintada branca, refletor aletas parabólicas alum.alta pureza e refletância inclusive 2 lâmpadas LED T8 20W temp. de cor 5000k bivolt c/ 1,20m - Ref. CS232AL-N - AMES, 2447 - LUMAVI OU EQUIVALENTE</t>
  </si>
  <si>
    <t>'181003</t>
  </si>
  <si>
    <t>LABOR - 181003 - 4</t>
  </si>
  <si>
    <t>Luminaria embutir compl., corpo ch. aço pintada branca, refletor aletas parabólicas alum.alta pureza e refletância inclusive 2 lâmpadas LED T8 9W temp. de cor 5000k c/ 60cm - REF. CE216AL-N - AMES, 6024 - LUMAVI OU EQUIVALENTE</t>
  </si>
  <si>
    <t>'181004</t>
  </si>
  <si>
    <t>LABOR - 181004 - 4</t>
  </si>
  <si>
    <t>Luminaria embutir compl., corpo ch. aço pintada branca, refletor, aletas parabólicas alum.alta pureza e refletância inclusive 2 lâmpadas LED T8 18W temp. de cor 5000k c/ 1,20m - Ref. CE232AL-N - AMES, 6025 - LUMAVI -LDEF 2X32W - LUMILUZ OU EQUIVALENTE</t>
  </si>
  <si>
    <t>'181005</t>
  </si>
  <si>
    <t>LABOR - 181005 - 4</t>
  </si>
  <si>
    <t>Luminária sobrepor compl., corpo ch. aço pintada branca, refletor,aletas parabólicas alum.alta pureza e refletância inclusive 4 lâmpadas LED T8 9W temp. de cor 5000k bivolt c/ 60cm - CS416AL-N - AMES, 1452 - LUMAVI OU EQUIVALENTE</t>
  </si>
  <si>
    <t>'181007</t>
  </si>
  <si>
    <t>LABOR - 181007 - 4</t>
  </si>
  <si>
    <t>Luminária embutir compl., corpo ch. aço pintada branca, refletor,aletas parabólicas alum.alta pureza e refletância nclusive 4 lâmpadas LED T8 9W temp. de cor 5000k - Ref.CE416AL-N - AMES, 6026 - LUMAVI OU EQUIVALENTE</t>
  </si>
  <si>
    <t>'19</t>
  </si>
  <si>
    <t>'1901</t>
  </si>
  <si>
    <t>'190101</t>
  </si>
  <si>
    <t>LABOR - 190101 - 2</t>
  </si>
  <si>
    <t>Emassamento de paredes e forros, com duas demãos de massa corrida, referência Suvinil, Coral, Metalatex ou equivalente, inclusive uma demão de liquido selador PVA, referência Suvinil, Coral ou Metalatex ou equivalente</t>
  </si>
  <si>
    <t>'190102</t>
  </si>
  <si>
    <t>LABOR - 190102 - 1</t>
  </si>
  <si>
    <t>'190103</t>
  </si>
  <si>
    <t>LABOR - 190103 - 1</t>
  </si>
  <si>
    <t>'190104</t>
  </si>
  <si>
    <t>LABOR - 190104 - 2</t>
  </si>
  <si>
    <t>Pintura em paredes e forros, aplicação manual, com três demãos de tinta látex premium, referência Suvinil, Coral e Metalatex, inclusive uma demão de liquido selador PVA, referência Suvinil, Coral ou Metalatex ou equivalente</t>
  </si>
  <si>
    <t>'190105</t>
  </si>
  <si>
    <t>LABOR - 190105 - 2</t>
  </si>
  <si>
    <t>Pintura em paredes e forros, aplicação manual, com três demãos de tinta esmalte sintético premium, acabamento fosco, referência Suvinil, Coral ou Metalatex, inclusive uma demão de liquido selador acrílico, referência Suvinil, Coral ou Metalatex ou equivalente</t>
  </si>
  <si>
    <t>'190106</t>
  </si>
  <si>
    <t>LABOR - 190106 - 2</t>
  </si>
  <si>
    <t>Pintura em paredes e forros, aplicação manual, com três demão de tinta látex acrílico premium, referência Coral e Metalatex, inclusive uma demão de liquido selador acrílico, referência Suvinil, Coral ou Metalatex ou equivalente</t>
  </si>
  <si>
    <t>'190107</t>
  </si>
  <si>
    <t>LABOR - 190107 - 1</t>
  </si>
  <si>
    <t>'190108</t>
  </si>
  <si>
    <t>LABOR - 190108 - 2</t>
  </si>
  <si>
    <t>Pintura a cal (tipo caiação), sobre paredes e forros, a três demãos</t>
  </si>
  <si>
    <t>'190109</t>
  </si>
  <si>
    <t>LABOR - 190109 - 3</t>
  </si>
  <si>
    <t>Pintura de letra, aplicação manual, em parede, dim. 20x30cm com tinta látex acrílica, marcas de referência Suvinil, Coral ou Metalatex ou equivalente</t>
  </si>
  <si>
    <t>'190114</t>
  </si>
  <si>
    <t>LABOR - 190114 - 2</t>
  </si>
  <si>
    <t>Preparo em paredes e forros, aplicação manual, com uma demão de líquido selador acrílico, referência Suvinil, Coral ou Metalatex ou equivalente</t>
  </si>
  <si>
    <t>'190115</t>
  </si>
  <si>
    <t>LABOR - 190115 - 2</t>
  </si>
  <si>
    <t>Pintura, sobre paredes e forros, aplicação manual, com duas demãos de tinta látex PVA premium, referência Suvinil, Coral e Metalatex, inclusive uma demão de liquido selador PVA, referência Suvinil, Coral ou Metalatex ou equivalente</t>
  </si>
  <si>
    <t>'190116</t>
  </si>
  <si>
    <t>LABOR - 190116 - 2</t>
  </si>
  <si>
    <t>Pintura, sobre paredes e forros, aplicação manual, com duas demãos de tinta esmalte sintético, referência Suvinil, Coral e Metalatex, inclusive uma demão de liquido selador PVA, referência Suvinil, Coral ou Metalatex ou equivalente</t>
  </si>
  <si>
    <t>'190117</t>
  </si>
  <si>
    <t>LABOR - 190117 - 2</t>
  </si>
  <si>
    <t>Pintura sobre paredes e forros, aplicação manual, com duas demãos de tinta látex acrílico premium, acabamento fosco, referência Suvinil, Coral e Metalatex, inclusive uma demão de liquido selador acrílico, referência Suvinil, Coral ou Metalatex</t>
  </si>
  <si>
    <t>'190121</t>
  </si>
  <si>
    <t>LABOR - 190121 - 2</t>
  </si>
  <si>
    <t>Preparo em paredes e forros, aplicação manual, com uma demão de líquido selador PVA, referência Suvinil, Coral ou Metalatex ou equivalente</t>
  </si>
  <si>
    <t>'1902</t>
  </si>
  <si>
    <t>'190201</t>
  </si>
  <si>
    <t>LABOR - 190201 - 2</t>
  </si>
  <si>
    <t>Pintura sobre concreto ou blocos cerâmicos aparentes, aplicação manual, com duas demãos de verniz acrílico a base de água, acabamento fosco, referência Suvinil, Coral, Metalatex ou equivalente</t>
  </si>
  <si>
    <t>'190202</t>
  </si>
  <si>
    <t>LABOR - 190202 - 2</t>
  </si>
  <si>
    <t>Pintura sobre concreto ou blocos cerâmicos aparentes, aplicação manual, com uma demão de silicone incolor, referência Suvinil, Sika, Vedacit ou equivalente</t>
  </si>
  <si>
    <t>'190203</t>
  </si>
  <si>
    <t>LABOR - 190203 - 2</t>
  </si>
  <si>
    <t>Pintura sobre concreto ou blocos de concreto, aplicação manual, com três demãos de tinta látex acrílico premium, referência Suvinil, Coral e Metalatex, inclusive uma demão de liquido selador acrílico, referência Suvinil, Coral ou Metalatex ou equivalente</t>
  </si>
  <si>
    <t>'190204</t>
  </si>
  <si>
    <t>LABOR - 190204 - 2</t>
  </si>
  <si>
    <t>Pintura sobre cobogós de concreto, aplicação manual, com duas demãos de tinta látex acrílico premium, referência Suvinil, Coral e Metalatex, inclusive uma demão de liquido selador acrílico, referência Suvinil, Coral ou Metalatex ou equivalente</t>
  </si>
  <si>
    <t>'190205</t>
  </si>
  <si>
    <t>LABOR - 190205 - 2</t>
  </si>
  <si>
    <t>Pintura a cal de meio-fio (tipo a caiação), aplicação manual, a três demãos</t>
  </si>
  <si>
    <t>'190211</t>
  </si>
  <si>
    <t>LABOR - 190211 - 2</t>
  </si>
  <si>
    <t>Pintura sobre concreto ou blocos de concreto, aplicação manual, com duas demãos de tinta látex PVA premium, referência Suvinil, Coral e Metalatex, inclusive uma demão de liquido selador PVA, referência Suvinil, Coral ou Metalatex ou equivalente</t>
  </si>
  <si>
    <t>'1903</t>
  </si>
  <si>
    <t>'190301</t>
  </si>
  <si>
    <t>LABOR - 190301 - 2</t>
  </si>
  <si>
    <t>Emassamento de esquadrias e elementos de madeira, com duas demãos de massa à base água, referência Suvinil, Coral, Sherwin Williams ou equivalente, inclusive uma demão de fundo nivelador alquídico branco, referência Suvinil, Coral ou Metalatex ou equivalente</t>
  </si>
  <si>
    <t>'190302</t>
  </si>
  <si>
    <t>LABOR - 190302 - 2</t>
  </si>
  <si>
    <t>Pintura de esquadrias e elementos de madeira, aplicação manual, com duas demãos de tinta esmalte sintético referência Suvinil, Coral ou Metalatex, inclusive fundo branco nivelador, referência Suvinil, Coral e Metalatex ou equivalente</t>
  </si>
  <si>
    <t>'190303</t>
  </si>
  <si>
    <t>LABOR - 190303 - 3</t>
  </si>
  <si>
    <t>Pintura de esquadrias e elementos de madeira, aplicação manual, com três demão de verniz brilhante incolor, linha Premium Copal, referência Suvinil, Eucatex, Montana ou equivalente</t>
  </si>
  <si>
    <t>'190306</t>
  </si>
  <si>
    <t>LABOR - 190306 - 3</t>
  </si>
  <si>
    <t>Pintura de esquadrias e elementos de madeira, aplicação manual, com três demãos de verniz fosco incolor, linha Tripla Proteção Premium, referência Suvinil, Coral, Metalatex ou equivalente</t>
  </si>
  <si>
    <t>'190307</t>
  </si>
  <si>
    <t>LABOR - 190307 - 2</t>
  </si>
  <si>
    <t>Pintura fundo nivelador alquídico branco, aplicada a rolo, pincel ou trincha, em madeira, a uma demão, referência Suvinil, Coral ou equivalente</t>
  </si>
  <si>
    <t>'1904</t>
  </si>
  <si>
    <t>'190417</t>
  </si>
  <si>
    <t>LABOR - 190417 - 2</t>
  </si>
  <si>
    <t>Pintura sobre metal, aplicação manual, com duas demãos de tinta esmalte sintético, referência Suvinil, Coral ou Metalatex, inclusive uma demão de fundo anticorrosivo</t>
  </si>
  <si>
    <t>'190418</t>
  </si>
  <si>
    <t>LABOR - 190418 - 1</t>
  </si>
  <si>
    <t>'1905</t>
  </si>
  <si>
    <t>'190501</t>
  </si>
  <si>
    <t>LABOR - 190501 - 2</t>
  </si>
  <si>
    <t>Pintura de letras em chapas de ferro, dimensões 20x30cm, aplicação manual, com duas demãos de tinta esmalte sintético, referência Suvinil, Coral, Metalatex ou equivalente, inclusive uma demão de fundo anti-corrosivo</t>
  </si>
  <si>
    <t>'1906</t>
  </si>
  <si>
    <t>'190601</t>
  </si>
  <si>
    <t>LABOR - 190601 - 2</t>
  </si>
  <si>
    <t>Pintura sobre piso, aplicação manual, para execução de faixa demarcatória L=5cm, com três demãos de tinta à base de epóxi, marcas de referência Suvinil, Coral ou Metalatex ou equivalente</t>
  </si>
  <si>
    <t>'190602</t>
  </si>
  <si>
    <t>LABOR - 190602 - 2</t>
  </si>
  <si>
    <t>Pintura sobre piso, aplicação manual, com duas demãos de tinta à base de resinas acrílicas, marcas de referência Suvinil, Coral, Sherwin Williams NovaCor, Metalatex ou equivalente</t>
  </si>
  <si>
    <t>'190603</t>
  </si>
  <si>
    <t>LABOR - 190603 - 2</t>
  </si>
  <si>
    <t>'190604</t>
  </si>
  <si>
    <t>LABOR - 190604 - 2</t>
  </si>
  <si>
    <t>Pintura sobre piso, aplicação manual, para execução de faixa demarcatória L=8cm, com três demãos de tinta à base de epóxi, marcas de referência Suvinil, Coral ou Metalatex ou equivalente</t>
  </si>
  <si>
    <t>'190605</t>
  </si>
  <si>
    <t>LABOR - 190605 - 5</t>
  </si>
  <si>
    <t>'20</t>
  </si>
  <si>
    <t>'2001</t>
  </si>
  <si>
    <t>'200101</t>
  </si>
  <si>
    <t>LABOR - 200101 - 3</t>
  </si>
  <si>
    <t>'200104</t>
  </si>
  <si>
    <t>LABOR - 200104 - 2</t>
  </si>
  <si>
    <t>'200105</t>
  </si>
  <si>
    <t>LABOR - 200105 - 2</t>
  </si>
  <si>
    <t>'200107</t>
  </si>
  <si>
    <t>LABOR - 200107 - 2</t>
  </si>
  <si>
    <t>'200108</t>
  </si>
  <si>
    <t>LABOR - 200108 - 6</t>
  </si>
  <si>
    <t>'200120</t>
  </si>
  <si>
    <t>LABOR - 200120 - 4</t>
  </si>
  <si>
    <t>'200124</t>
  </si>
  <si>
    <t>LABOR - 200124 - 4</t>
  </si>
  <si>
    <t>'200128</t>
  </si>
  <si>
    <t>LABOR - 200128 - 3</t>
  </si>
  <si>
    <t>'200129</t>
  </si>
  <si>
    <t>LABOR - 200129 - 3</t>
  </si>
  <si>
    <t>'200130</t>
  </si>
  <si>
    <t>LABOR - 200130 - 2</t>
  </si>
  <si>
    <t>'200131</t>
  </si>
  <si>
    <t>LABOR - 200131 - 2</t>
  </si>
  <si>
    <t>'2002</t>
  </si>
  <si>
    <t>'200202</t>
  </si>
  <si>
    <t>LABOR - 200202 - 1</t>
  </si>
  <si>
    <t>'200206</t>
  </si>
  <si>
    <t>LABOR - 200206 - 1</t>
  </si>
  <si>
    <t>'200209</t>
  </si>
  <si>
    <t>LABOR - 200209 - 1</t>
  </si>
  <si>
    <t>'200214</t>
  </si>
  <si>
    <t>LABOR - 200214 - 2</t>
  </si>
  <si>
    <t>'200223</t>
  </si>
  <si>
    <t>LABOR - 200223 - 2</t>
  </si>
  <si>
    <t>'200229</t>
  </si>
  <si>
    <t>LABOR - 200229 - 3</t>
  </si>
  <si>
    <t>'200237</t>
  </si>
  <si>
    <t>LABOR - 200237 - 1</t>
  </si>
  <si>
    <t>'200243</t>
  </si>
  <si>
    <t>LABOR - 200243 - 4</t>
  </si>
  <si>
    <t>'200253</t>
  </si>
  <si>
    <t>LABOR - 200253 - 1</t>
  </si>
  <si>
    <t>'200254</t>
  </si>
  <si>
    <t>LABOR - 200254 - 1</t>
  </si>
  <si>
    <t>'2003</t>
  </si>
  <si>
    <t>'200303</t>
  </si>
  <si>
    <t>LABOR - 200303 - 1</t>
  </si>
  <si>
    <t>'200305</t>
  </si>
  <si>
    <t>LABOR - 200305 - 1</t>
  </si>
  <si>
    <t>'200306</t>
  </si>
  <si>
    <t>LABOR - 200306 - 2</t>
  </si>
  <si>
    <t>'200307</t>
  </si>
  <si>
    <t>LABOR - 200307 - 1</t>
  </si>
  <si>
    <t>'200323</t>
  </si>
  <si>
    <t>LABOR - 200323 - 1</t>
  </si>
  <si>
    <t>'200326</t>
  </si>
  <si>
    <t>LABOR - 200326 - 1</t>
  </si>
  <si>
    <t>'2004</t>
  </si>
  <si>
    <t>'200401</t>
  </si>
  <si>
    <t>LABOR - 200401 - 2</t>
  </si>
  <si>
    <t>'200402</t>
  </si>
  <si>
    <t>LABOR - 200402 - 1</t>
  </si>
  <si>
    <t>'200404</t>
  </si>
  <si>
    <t>LABOR - 200404 - 2</t>
  </si>
  <si>
    <t>'2005</t>
  </si>
  <si>
    <t>'200511</t>
  </si>
  <si>
    <t>LABOR - 200511 - 3</t>
  </si>
  <si>
    <t>'200512</t>
  </si>
  <si>
    <t>LABOR - 200512 - 3</t>
  </si>
  <si>
    <t>'200513</t>
  </si>
  <si>
    <t>LABOR - 200513 - 2</t>
  </si>
  <si>
    <t>'200562</t>
  </si>
  <si>
    <t>LABOR - 200562 - 1</t>
  </si>
  <si>
    <t>'200563</t>
  </si>
  <si>
    <t>LABOR - 200563 - 2</t>
  </si>
  <si>
    <t>'200572</t>
  </si>
  <si>
    <t>LABOR - 200572 - 1</t>
  </si>
  <si>
    <t>'200573</t>
  </si>
  <si>
    <t>LABOR - 200573 - 3</t>
  </si>
  <si>
    <t>'200576</t>
  </si>
  <si>
    <t>LABOR - 200576 - 1</t>
  </si>
  <si>
    <t>'2007</t>
  </si>
  <si>
    <t>'200702</t>
  </si>
  <si>
    <t>LABOR - 200702 - 8</t>
  </si>
  <si>
    <t>'200703</t>
  </si>
  <si>
    <t>LABOR - 200703 - 1</t>
  </si>
  <si>
    <t>'200704</t>
  </si>
  <si>
    <t>LABOR - 200704 - 1</t>
  </si>
  <si>
    <t>'200705</t>
  </si>
  <si>
    <t>LABOR - 200705 - 1</t>
  </si>
  <si>
    <t>'200706</t>
  </si>
  <si>
    <t>LABOR - 200706 - 3</t>
  </si>
  <si>
    <t>'200707</t>
  </si>
  <si>
    <t>LABOR - 200707 - 2</t>
  </si>
  <si>
    <t>'200708</t>
  </si>
  <si>
    <t>LABOR - 200708 - 1</t>
  </si>
  <si>
    <t>'200709</t>
  </si>
  <si>
    <t>LABOR - 200709 - 1</t>
  </si>
  <si>
    <t>'200711</t>
  </si>
  <si>
    <t>LABOR - 200711 - 2</t>
  </si>
  <si>
    <t>'200713</t>
  </si>
  <si>
    <t>LABOR - 200713 - 1</t>
  </si>
  <si>
    <t>'200714</t>
  </si>
  <si>
    <t>LABOR - 200714 - 2</t>
  </si>
  <si>
    <t>'200715</t>
  </si>
  <si>
    <t>LABOR - 200715 - 5</t>
  </si>
  <si>
    <t>'200716</t>
  </si>
  <si>
    <t>LABOR - 200716 - 3</t>
  </si>
  <si>
    <t>'200717</t>
  </si>
  <si>
    <t>LABOR - 200717 - 1</t>
  </si>
  <si>
    <t>'200720</t>
  </si>
  <si>
    <t>LABOR - 200720 - 1</t>
  </si>
  <si>
    <t>'200721</t>
  </si>
  <si>
    <t>LABOR - 200721 - 2</t>
  </si>
  <si>
    <t>'200725</t>
  </si>
  <si>
    <t>LABOR - 200725 - 1</t>
  </si>
  <si>
    <t>'200726</t>
  </si>
  <si>
    <t>LABOR - 200726 - 2</t>
  </si>
  <si>
    <t>'200728</t>
  </si>
  <si>
    <t>LABOR - 200728 - 2</t>
  </si>
  <si>
    <t>'200738</t>
  </si>
  <si>
    <t>LABOR - 200738 - 2</t>
  </si>
  <si>
    <t>'21</t>
  </si>
  <si>
    <t>'2101</t>
  </si>
  <si>
    <t>'210105</t>
  </si>
  <si>
    <t>LABOR - 210105 - 2</t>
  </si>
  <si>
    <t>'210109</t>
  </si>
  <si>
    <t>LABOR - 210109 - 1</t>
  </si>
  <si>
    <t>'210114</t>
  </si>
  <si>
    <t>LABOR - 210114 - 3</t>
  </si>
  <si>
    <t>Quadro pincel novo, completo, de laminado melamínico alta pressão, "LOUSA" quadriculado, cor branco brilhante, linha Lousas, padrão F608 Brancoline, esp. 1mm, incl. requadro madeira 2.5 x 5.0 cm e porta pincel, dim. 3.95 x 1.29 m</t>
  </si>
  <si>
    <t>'2102</t>
  </si>
  <si>
    <t>'210210</t>
  </si>
  <si>
    <t>LABOR - 210210 - 2</t>
  </si>
  <si>
    <t>'2103</t>
  </si>
  <si>
    <t>'210301</t>
  </si>
  <si>
    <t>LABOR - 210301 - 2</t>
  </si>
  <si>
    <t>'210302</t>
  </si>
  <si>
    <t>LABOR - 210302 - 2</t>
  </si>
  <si>
    <t>Corrimão de tubo de ferro galvanizado diâmetro 3" fixado na parede a cada 1.50m, inclusive pintura a óleo ou esmalte</t>
  </si>
  <si>
    <t>'210304</t>
  </si>
  <si>
    <t>LABOR - 210304 - 3</t>
  </si>
  <si>
    <t>'210316</t>
  </si>
  <si>
    <t>LABOR - 210316 - 1</t>
  </si>
  <si>
    <t>'210321</t>
  </si>
  <si>
    <t>LABOR - 210321 - 2</t>
  </si>
  <si>
    <t>'210322</t>
  </si>
  <si>
    <t>LABOR - 210322 - 2</t>
  </si>
  <si>
    <t>'22</t>
  </si>
  <si>
    <t>'2208</t>
  </si>
  <si>
    <t>'220803</t>
  </si>
  <si>
    <t>LABOR - 220803 - 3</t>
  </si>
  <si>
    <t>(Gol 1.0 total flex - gasolina - preço LABOR) Seguro total, manutenção, combustível, eventuais taxas e emolumentos, bem como eventual substituição do veículo (se necessário), sem motorista, utilização até 2.000 (dois mil) km/mês</t>
  </si>
  <si>
    <t>'31</t>
  </si>
  <si>
    <t>'3106</t>
  </si>
  <si>
    <t>'310601</t>
  </si>
  <si>
    <t>LABOR - 310601 - 2</t>
  </si>
  <si>
    <t>'3108</t>
  </si>
  <si>
    <t>'310801</t>
  </si>
  <si>
    <t>LABOR - 310801 - 1</t>
  </si>
  <si>
    <t>'310802</t>
  </si>
  <si>
    <t>LABOR - 310802 - 1</t>
  </si>
  <si>
    <t>'310803</t>
  </si>
  <si>
    <t>LABOR - 310803 - 1</t>
  </si>
  <si>
    <t>'310804</t>
  </si>
  <si>
    <t>LABOR - 310804 - 1</t>
  </si>
  <si>
    <t>'310805</t>
  </si>
  <si>
    <t>LABOR - 310805 - 1</t>
  </si>
  <si>
    <t>'310806</t>
  </si>
  <si>
    <t>LABOR - 310806 - 1</t>
  </si>
  <si>
    <t>'310807</t>
  </si>
  <si>
    <t>LABOR - 310807 - 1</t>
  </si>
  <si>
    <t>'310808</t>
  </si>
  <si>
    <t>LABOR - 310808 - 1</t>
  </si>
  <si>
    <t>'310809</t>
  </si>
  <si>
    <t>LABOR - 310809 - 1</t>
  </si>
  <si>
    <t>'3109</t>
  </si>
  <si>
    <t>'310901</t>
  </si>
  <si>
    <t>LABOR - 310901 - 1</t>
  </si>
  <si>
    <t>'310902</t>
  </si>
  <si>
    <t>LABOR - 310902 - 1</t>
  </si>
  <si>
    <t>'310903</t>
  </si>
  <si>
    <t>LABOR - 310903 - 1</t>
  </si>
  <si>
    <t>'310904</t>
  </si>
  <si>
    <t>LABOR - 310904 - 1</t>
  </si>
  <si>
    <t>'310905</t>
  </si>
  <si>
    <t>LABOR - 310905 - 1</t>
  </si>
  <si>
    <t>'310906</t>
  </si>
  <si>
    <t>LABOR - 310906 - 1</t>
  </si>
  <si>
    <t>'310907</t>
  </si>
  <si>
    <t>LABOR - 310907 - 1</t>
  </si>
  <si>
    <t>'310908</t>
  </si>
  <si>
    <t>LABOR - 310908 - 1</t>
  </si>
  <si>
    <t>'310909</t>
  </si>
  <si>
    <t>LABOR - 310909 - 1</t>
  </si>
  <si>
    <t>'310910</t>
  </si>
  <si>
    <t>LABOR - 310910 - 1</t>
  </si>
  <si>
    <t>'310911</t>
  </si>
  <si>
    <t>LABOR - 310911 - 1</t>
  </si>
  <si>
    <t>'310912</t>
  </si>
  <si>
    <t>LABOR - 310912 - 1</t>
  </si>
  <si>
    <t>'310913</t>
  </si>
  <si>
    <t>LABOR - 310913 - 1</t>
  </si>
  <si>
    <t>'310914</t>
  </si>
  <si>
    <t>LABOR - 310914 - 1</t>
  </si>
  <si>
    <t>'3130</t>
  </si>
  <si>
    <t>MÃO DE OBRA (MENSALISTAS - NÃO DESONERADO - LEIS SOCIAIS=72,58%)</t>
  </si>
  <si>
    <t>'313001</t>
  </si>
  <si>
    <t>LABOR - 313001 - 1</t>
  </si>
  <si>
    <t>Tecnico Segundo Grau -A-(Leis Sociais = 72,58%)</t>
  </si>
  <si>
    <t>'313002</t>
  </si>
  <si>
    <t>LABOR - 313002 - 1</t>
  </si>
  <si>
    <t>Engenheiro Senior(Leis Sociais = 72,58%)</t>
  </si>
  <si>
    <t>'313003</t>
  </si>
  <si>
    <t>LABOR - 313003 - 1</t>
  </si>
  <si>
    <t>Programador (Leis Sociais = 72,58%)</t>
  </si>
  <si>
    <t>'313004</t>
  </si>
  <si>
    <t>LABOR - 313004 - 1</t>
  </si>
  <si>
    <t>Digitador - 6 Horas(Leis Sociais = 72,58%)</t>
  </si>
  <si>
    <t>'313005</t>
  </si>
  <si>
    <t>LABOR - 313005 - 1</t>
  </si>
  <si>
    <t>Engenheiro Junior (Leis Sociais = 72,58%)</t>
  </si>
  <si>
    <t>'313006</t>
  </si>
  <si>
    <t>LABOR - 313006 - 1</t>
  </si>
  <si>
    <t>Tecnico Segundo Grau -B (Leis Sociais = 72,58%)</t>
  </si>
  <si>
    <t>'313007</t>
  </si>
  <si>
    <t>LABOR - 313007 - 1</t>
  </si>
  <si>
    <t>Tecnico Segundo Grau-C - (Leis Sociais = 72,58%)</t>
  </si>
  <si>
    <t>'313008</t>
  </si>
  <si>
    <t>LABOR - 313008 - 1</t>
  </si>
  <si>
    <t>Gerente de Projeto (Leis Sociais = 72,58%)</t>
  </si>
  <si>
    <t>'313009</t>
  </si>
  <si>
    <t>LABOR - 313009 - 1</t>
  </si>
  <si>
    <t>Analista de Sistemas (Leis Sociais = 72,58%)</t>
  </si>
  <si>
    <t>'313010</t>
  </si>
  <si>
    <t>LABOR - 313010 - 1</t>
  </si>
  <si>
    <t>Analista de Desenvolvimento (Leis Sociais = 72,58%)</t>
  </si>
  <si>
    <t>'313011</t>
  </si>
  <si>
    <t>LABOR - 313011 - 1</t>
  </si>
  <si>
    <t>Gerente Bd/Servidores/Redes (Leis Sociais = 72,58%)</t>
  </si>
  <si>
    <t>'313012</t>
  </si>
  <si>
    <t>LABOR - 313012 - 1</t>
  </si>
  <si>
    <t>Designer Gráfico (Leis Sociais = 72,58%)</t>
  </si>
  <si>
    <t>'313013</t>
  </si>
  <si>
    <t>LABOR - 313013 - 1</t>
  </si>
  <si>
    <t>Analista Sistemas/Suporte(Leis Sociais = 72,58%)</t>
  </si>
  <si>
    <t>'313014</t>
  </si>
  <si>
    <t>LABOR - 313014 - 1</t>
  </si>
  <si>
    <t>Coordenador Tecnico Especialista(Leis Sociais = 72,58%)</t>
  </si>
  <si>
    <t>'313015</t>
  </si>
  <si>
    <t>LABOR - 313015 - 1</t>
  </si>
  <si>
    <t>Cotador(Leis Sociais = 72,58%)</t>
  </si>
  <si>
    <t>'313016</t>
  </si>
  <si>
    <t>LABOR - 313016 - 1</t>
  </si>
  <si>
    <t>Tecnico Nivel Superior (Leis Sociais = 72,58%)</t>
  </si>
  <si>
    <t>'313017</t>
  </si>
  <si>
    <t>LABOR - 313017 - 1</t>
  </si>
  <si>
    <t>Engenheiro Pleno(Leis Sociais = 72,58%)</t>
  </si>
  <si>
    <t>'313018</t>
  </si>
  <si>
    <t>LABOR - 313018 - 1</t>
  </si>
  <si>
    <t>Almoxarife(Leis Sociais = 72,58%)</t>
  </si>
  <si>
    <t>'313019</t>
  </si>
  <si>
    <t>LABOR - 313019 - 1</t>
  </si>
  <si>
    <t>Mestre Obras Senior (Leis Sociais = 72,58%)</t>
  </si>
  <si>
    <t>'313020</t>
  </si>
  <si>
    <t>LABOR - 313020 - 1</t>
  </si>
  <si>
    <t>Vigia (Leis Sociais = 72,58%)</t>
  </si>
  <si>
    <t>'313021</t>
  </si>
  <si>
    <t>LABOR - 313021 - 1</t>
  </si>
  <si>
    <t>Auxiliar de Almoxarife (Leis Sociais = 72,58%)</t>
  </si>
  <si>
    <t>'3131</t>
  </si>
  <si>
    <t>MÃO DE OBRA (MENSALISTAS - DESONERADO - LEIS SOCIAIS=48,87%)</t>
  </si>
  <si>
    <t>'313101</t>
  </si>
  <si>
    <t>LABOR - 313101 - 1</t>
  </si>
  <si>
    <t>Tecnico Segundo Grau -A-(Leis Sociais = 48,87%)</t>
  </si>
  <si>
    <t>'313102</t>
  </si>
  <si>
    <t>LABOR - 313102 - 1</t>
  </si>
  <si>
    <t>Engenheiro Senior(Leis Sociais = 48,87%)</t>
  </si>
  <si>
    <t>'313103</t>
  </si>
  <si>
    <t>LABOR - 313103 - 1</t>
  </si>
  <si>
    <t>Programador (Leis Sociais = 48,87%)</t>
  </si>
  <si>
    <t>'313104</t>
  </si>
  <si>
    <t>LABOR - 313104 - 1</t>
  </si>
  <si>
    <t>Digitador - 6 Horas(Leis Sociais = 48,87%)</t>
  </si>
  <si>
    <t>'313105</t>
  </si>
  <si>
    <t>LABOR - 313105 - 1</t>
  </si>
  <si>
    <t>Engenheiro Junior (Leis Sociais = 48,87%)</t>
  </si>
  <si>
    <t>'313106</t>
  </si>
  <si>
    <t>LABOR - 313106 - 1</t>
  </si>
  <si>
    <t>Tecnico Segundo Grau -B (Leis Sociais = 48,87%)</t>
  </si>
  <si>
    <t>'313107</t>
  </si>
  <si>
    <t>LABOR - 313107 - 1</t>
  </si>
  <si>
    <t>Tecnico Segundo Grau-C - (Leis Sociais = 48,87%)</t>
  </si>
  <si>
    <t>'313108</t>
  </si>
  <si>
    <t>LABOR - 313108 - 1</t>
  </si>
  <si>
    <t>Gerente de Projeto (Leis Sociais = 48,87%)</t>
  </si>
  <si>
    <t>'313109</t>
  </si>
  <si>
    <t>LABOR - 313109 - 1</t>
  </si>
  <si>
    <t>Analista de Sistemas (Leis Sociais = 48,87%)</t>
  </si>
  <si>
    <t>'313110</t>
  </si>
  <si>
    <t>LABOR - 313110 - 1</t>
  </si>
  <si>
    <t>Analista de Desenvolvimento (Leis Sociais = 48,87%)</t>
  </si>
  <si>
    <t>'313111</t>
  </si>
  <si>
    <t>LABOR - 313111 - 1</t>
  </si>
  <si>
    <t>Gerente Bd/Servidores/Redes (Leis Sociais = 48,87%)</t>
  </si>
  <si>
    <t>'313112</t>
  </si>
  <si>
    <t>LABOR - 313112 - 1</t>
  </si>
  <si>
    <t>Designer Gráfico (Leis Sociais = 48,87%)</t>
  </si>
  <si>
    <t>'313113</t>
  </si>
  <si>
    <t>LABOR - 313113 - 1</t>
  </si>
  <si>
    <t>Analista Sistemas/Suporte(Leis Sociais = 48,87%)</t>
  </si>
  <si>
    <t>'313114</t>
  </si>
  <si>
    <t>LABOR - 313114 - 1</t>
  </si>
  <si>
    <t>Coordenador Tecnico Especialista(Leis Sociais = 48,87%)</t>
  </si>
  <si>
    <t>'313115</t>
  </si>
  <si>
    <t>LABOR - 313115 - 1</t>
  </si>
  <si>
    <t>Cotador(Leis Sociais = 48,87%)</t>
  </si>
  <si>
    <t>'313116</t>
  </si>
  <si>
    <t>LABOR - 313116 - 1</t>
  </si>
  <si>
    <t>Tecnico Nivel Superior (Leis Sociais = 48,87%)</t>
  </si>
  <si>
    <t>'313117</t>
  </si>
  <si>
    <t>LABOR - 313117 - 1</t>
  </si>
  <si>
    <t>Engenheiro Pleno(Leis Sociais = 48,87%)</t>
  </si>
  <si>
    <t>'313118</t>
  </si>
  <si>
    <t>LABOR - 313118 - 1</t>
  </si>
  <si>
    <t>Almoxarife(Leis Sociais = 48,87%)</t>
  </si>
  <si>
    <t>'313119</t>
  </si>
  <si>
    <t>LABOR - 313119 - 1</t>
  </si>
  <si>
    <t>Mestre Obras Senior (Leis Sociais = 48,87%)</t>
  </si>
  <si>
    <t>'313120</t>
  </si>
  <si>
    <t>LABOR - 313120 - 1</t>
  </si>
  <si>
    <t>Vigia (Leis Sociais = 48,87%)</t>
  </si>
  <si>
    <t>'313121</t>
  </si>
  <si>
    <t>LABOR - 313121 - 1</t>
  </si>
  <si>
    <t>Auxiliar de Almoxarife (Leis Sociais = 48,87%)</t>
  </si>
  <si>
    <t>'313122</t>
  </si>
  <si>
    <t>LABOR - 313122 - 1</t>
  </si>
  <si>
    <t>Encarregado de Turma (Leis Sociais = 48,87%)</t>
  </si>
  <si>
    <t>010512</t>
  </si>
  <si>
    <t xml:space="preserve">TOTAL                        (mês)                       22 dias úteis     </t>
  </si>
  <si>
    <t xml:space="preserve">TOTAL                     (dias)          </t>
  </si>
  <si>
    <t>FATOR MULTIP.          (dia/km)</t>
  </si>
  <si>
    <t>QUANT                (km)</t>
  </si>
  <si>
    <t>ESTIMATIVA            (und)</t>
  </si>
  <si>
    <t>FATOR MULTIP. (adimensional)</t>
  </si>
  <si>
    <t>FATOR MULTIP.       (m²/m)</t>
  </si>
  <si>
    <t>PAVIMENTAÇÃO, DRENAGEM E URBANIZAÇÃO</t>
  </si>
  <si>
    <t>ELABORAÇÃO DE PROJETOS EXECUTIVOS DAS OBRAS DO RIO/CANAL MARINHO</t>
  </si>
  <si>
    <t>ELABORAÇÃO DE PROJETOS EXECUTIVOS DAS OBRAS DO RIO/CANAL ARIBIRI</t>
  </si>
  <si>
    <t>GRUPO B - DESPESAS DIRETAS/SERVIÇOS</t>
  </si>
  <si>
    <r>
      <rPr>
        <b/>
        <sz val="9"/>
        <rFont val="Calibri"/>
        <family val="2"/>
        <scheme val="minor"/>
      </rPr>
      <t xml:space="preserve">OBS: </t>
    </r>
    <r>
      <rPr>
        <sz val="9"/>
        <rFont val="Calibri"/>
        <family val="2"/>
        <scheme val="minor"/>
      </rPr>
      <t>Foi considerado que o Estudo Hidráulico corresponde a 25% do tempo necessário para a elaboração do Estudo Hidrológico.</t>
    </r>
  </si>
  <si>
    <t>QUANT               (horas)</t>
  </si>
  <si>
    <t>TOTAL             (horas)</t>
  </si>
  <si>
    <t>FATOR MULTIP. (horas/km)</t>
  </si>
  <si>
    <r>
      <rPr>
        <b/>
        <sz val="9"/>
        <rFont val="Calibri"/>
        <family val="2"/>
        <scheme val="minor"/>
      </rPr>
      <t xml:space="preserve">OBS: </t>
    </r>
    <r>
      <rPr>
        <sz val="9"/>
        <rFont val="Calibri"/>
        <family val="2"/>
        <scheme val="minor"/>
      </rPr>
      <t>Foi considerado que a Elaboração de Estudo Ambiental demandaria um dia de serviço (8h) para cada quilômetro (km) avaliado/analisado.</t>
    </r>
  </si>
  <si>
    <r>
      <rPr>
        <b/>
        <sz val="8"/>
        <rFont val="Arial"/>
        <family val="2"/>
      </rPr>
      <t>OBS:</t>
    </r>
    <r>
      <rPr>
        <sz val="8"/>
        <rFont val="Arial"/>
        <family val="2"/>
      </rPr>
      <t xml:space="preserve"> Considerando:
- Assistente Social: 10 dias x 8 horas
- Aluguel de automóvel: 5 dias (Considerou-se que 50% do tempo será utilizado para inspeção em campo)</t>
    </r>
  </si>
  <si>
    <t>QUANT              (und)</t>
  </si>
  <si>
    <t>QUANT              (km)</t>
  </si>
  <si>
    <t>Equipe topográfica para serviços de locação e nivelamento (incluindo equipamento, transporte e profissionais nivel médio), incluindo batimetria</t>
  </si>
  <si>
    <r>
      <rPr>
        <b/>
        <sz val="8"/>
        <rFont val="Arial"/>
        <family val="2"/>
      </rPr>
      <t>OBS:</t>
    </r>
    <r>
      <rPr>
        <sz val="8"/>
        <rFont val="Arial"/>
        <family val="2"/>
      </rPr>
      <t xml:space="preserve"> Considerando:
- Projeto de Urbanismo: Foi considerado 1 metro de urbanização (criação de canteiros, acessos, outros) por metro linear de rio/canal impermeabilizado.</t>
    </r>
  </si>
  <si>
    <t>QUANT                  (m²)</t>
  </si>
  <si>
    <t>Elaboração de Planilha Orçamentária incluindo Memória de Cálculo, Composições de Custos, Cronograma Físico Financeiro e Cotações de Preços das obras do Canal Marinho e Diagonal</t>
  </si>
  <si>
    <t>MEMORIAL DESCRITIVO EM CADA PROJETO E MEMÓRIA DE CÁLCULO</t>
  </si>
  <si>
    <r>
      <rPr>
        <b/>
        <sz val="8"/>
        <rFont val="Arial"/>
        <family val="2"/>
      </rPr>
      <t>OBS:</t>
    </r>
    <r>
      <rPr>
        <sz val="8"/>
        <rFont val="Arial"/>
        <family val="2"/>
      </rPr>
      <t xml:space="preserve"> Considerando:
- Desenhista: 10 dias x 8 horas
- Ténico em Edificações: 7,5 dias x 8 horas</t>
    </r>
  </si>
  <si>
    <t>Projeto de Interferências (água, esgoto, drenagem, entre outros) do Rio/Canal Aribiri</t>
  </si>
  <si>
    <t>ÁREA                        (m²)</t>
  </si>
  <si>
    <t xml:space="preserve">QUANT                (km) </t>
  </si>
  <si>
    <t>QUANT                    (km)</t>
  </si>
  <si>
    <t>QUANT                 (m²)</t>
  </si>
  <si>
    <t>ÁREA                      (m²)</t>
  </si>
  <si>
    <t>SEÇÃO TIPO TOTAL                         (m²)*</t>
  </si>
  <si>
    <t>Seção tipo                   (m²)*</t>
  </si>
  <si>
    <t>QUANT                   (km)</t>
  </si>
  <si>
    <t>Maquete eletrônica - Imagem 3D</t>
  </si>
  <si>
    <t>DESPESAS DIRETAS/SERVIÇOS (GRUPO B)</t>
  </si>
  <si>
    <r>
      <rPr>
        <b/>
        <sz val="8"/>
        <rFont val="Arial"/>
        <family val="2"/>
      </rPr>
      <t>OBS:</t>
    </r>
    <r>
      <rPr>
        <sz val="8"/>
        <rFont val="Arial"/>
        <family val="2"/>
      </rPr>
      <t xml:space="preserve"> Considerando:
- Aluguel de automóvel: 8 dias (sendo 1 dia por trecho, em um total de 8 trechos)</t>
    </r>
  </si>
  <si>
    <t>SEÇÃO TIPO*           (m²)</t>
  </si>
  <si>
    <t>SEÇÃO TIPO TOTAL                   (m²)*</t>
  </si>
  <si>
    <t>ÁREA TRAVESSIAS           (m²)</t>
  </si>
  <si>
    <t>=1undx10mx2m</t>
  </si>
  <si>
    <t>=4undx10mx2m</t>
  </si>
  <si>
    <t>=2undx10mx2m</t>
  </si>
  <si>
    <t>=5undx10mx2m</t>
  </si>
  <si>
    <t>ÁREA TRAVESSIAS           (m²)**</t>
  </si>
  <si>
    <t>ÁREA TRAVESSIAS**           (m²)</t>
  </si>
  <si>
    <r>
      <rPr>
        <b/>
        <sz val="8"/>
        <rFont val="Arial"/>
        <family val="2"/>
      </rPr>
      <t>OBS:</t>
    </r>
    <r>
      <rPr>
        <sz val="8"/>
        <rFont val="Arial"/>
        <family val="2"/>
      </rPr>
      <t xml:space="preserve"> Considerando:
- Desenhista: 15 dias x 8 horas
- Engenheiro Civil Sênior: 10 dias x 8 horas
</t>
    </r>
  </si>
  <si>
    <t>PLANILHA ORÇAMENTÁRIA</t>
  </si>
  <si>
    <r>
      <rPr>
        <b/>
        <sz val="9"/>
        <rFont val="Calibri"/>
        <family val="2"/>
        <scheme val="minor"/>
      </rPr>
      <t>OBS:</t>
    </r>
    <r>
      <rPr>
        <sz val="9"/>
        <rFont val="Calibri"/>
        <family val="2"/>
        <scheme val="minor"/>
      </rPr>
      <t>*Foi considerado que a Elaboração do Projeto Estrutural e Fundações é constituída da determinação de uma seção tipo por trecho projetado (4 trechos) com comprimento de 100 m por 20 m de perímetro de seção transversal;
        **Foi considerado para a elaboração do Projeto das Travessias, uma área padrão de 20 m², sendo 10 m de comprimento por 2,0 m de largura.</t>
    </r>
  </si>
  <si>
    <t>Elaboração de Maquete eletrônica, inclusive do Parque Linear</t>
  </si>
  <si>
    <t>Elaboração de Estudo Ambiental, inclusive o Plano de Controle Ambiental - PCA, o Plano de Gerenciamento de Resíduos Sólidos - PGRS e o Plano de Recuperação de Área Degradada - PRAD, Levantamento Primário e Secundário da fauna local, incluindo documentos para autorização para seu manejo, caso necessário.</t>
  </si>
  <si>
    <t>CONTRATAÇÃO DOS SERVIÇOS DE ELABORAÇÃO DOS PROJETOS EXECUTIVOS DE IMPERMEABILIZAÇÃO DAS CALHAS DOS RIOS/CANAIS ARIBIRI, MARINHO E DIAGONAL, PARQUE LINEAR, URBANIZAÇÃO, PAVIMENTAÇÃO E DRENAGEM DAS MARGENS E RUAS LINDEIRAS, NOS MUNICÍPIOS DE CARIACICA E VILA VELHA/ES</t>
  </si>
  <si>
    <t>COTAÇÕES DE SALA/EQUIPAMENTO DE ESCRITÓRIO PARA K2</t>
  </si>
  <si>
    <t>DATA BASE:  DEZEMBRO/2022</t>
  </si>
  <si>
    <t>COTAÇÃO DIVERSAS</t>
  </si>
  <si>
    <t xml:space="preserve">FONTE </t>
  </si>
  <si>
    <t>LOCAL</t>
  </si>
  <si>
    <t>CONTATO</t>
  </si>
  <si>
    <t>TELEFONE</t>
  </si>
  <si>
    <t xml:space="preserve">P. UNIT. </t>
  </si>
  <si>
    <t>SALA COMERCIAL</t>
  </si>
  <si>
    <t>Salas Comerciais</t>
  </si>
  <si>
    <t>Mercado</t>
  </si>
  <si>
    <t>Enseada do Suá</t>
  </si>
  <si>
    <t>027 Imóveis</t>
  </si>
  <si>
    <t>m²/mês</t>
  </si>
  <si>
    <t>Praia do Canto</t>
  </si>
  <si>
    <t>Solaris Imóveis</t>
  </si>
  <si>
    <t>Mata da Praia</t>
  </si>
  <si>
    <t>Fernando Paganini Imóveis</t>
  </si>
  <si>
    <t>Praia
 da Costa</t>
  </si>
  <si>
    <t>Alencar Imóveis Comerciais</t>
  </si>
  <si>
    <t>MEDIANA (m²/mês)</t>
  </si>
  <si>
    <t>CONDOMÍNIO/IPTU/TAXA DE COLETA DE LIXO, ÁGUA E ESGOTO</t>
  </si>
  <si>
    <t>Condomínio/IPTU/Taxa de coleta de lixo, água e esgoto</t>
  </si>
  <si>
    <t>MOBILIÁRIO - ESTAÇÃO DE TRABALHO</t>
  </si>
  <si>
    <t>Considerado frete para Vila Velha/ES</t>
  </si>
  <si>
    <t>Estação de Trabalho (mesa)</t>
  </si>
  <si>
    <t>Americanas</t>
  </si>
  <si>
    <t>MEDIANA (und)</t>
  </si>
  <si>
    <t>MOBILIÁRIO - CADEIRA ESTAÇÃO DE TRABALHO</t>
  </si>
  <si>
    <t>Cadeira para Estação de trabalho</t>
  </si>
  <si>
    <t>4.2</t>
  </si>
  <si>
    <t>4.3</t>
  </si>
  <si>
    <t>MOBILIÁRIO - ARMÁRIO 02 PORTAS</t>
  </si>
  <si>
    <t>5.1</t>
  </si>
  <si>
    <t>Armário 02 portas</t>
  </si>
  <si>
    <t>5.2</t>
  </si>
  <si>
    <t>5.3</t>
  </si>
  <si>
    <t>DESKTOP I5</t>
  </si>
  <si>
    <t>6.1</t>
  </si>
  <si>
    <t>Desktop I5 - 8Gb  - 240GB SSD com Windows 10 + Pacote Office 365 + Monitor 19.5"</t>
  </si>
  <si>
    <t>6.2</t>
  </si>
  <si>
    <t>6.3</t>
  </si>
  <si>
    <t>DESKTOP I3</t>
  </si>
  <si>
    <t>7.1</t>
  </si>
  <si>
    <t>Desktop I3 - 4Gb - SSD - 120GB com Windows 10 + Pacote Office 365 + Monitor 19.5"</t>
  </si>
  <si>
    <t>7.2</t>
  </si>
  <si>
    <t>7.3</t>
  </si>
  <si>
    <t>TELEFONE COM FIO</t>
  </si>
  <si>
    <t>8.1</t>
  </si>
  <si>
    <t>Telefone com fio</t>
  </si>
  <si>
    <t>8.2</t>
  </si>
  <si>
    <t>8.3</t>
  </si>
  <si>
    <t>IMPRESSORA MULTIFUNCIONAL</t>
  </si>
  <si>
    <t>9.1</t>
  </si>
  <si>
    <t>Multifuncional officejet pro 9020 wireless HP</t>
  </si>
  <si>
    <t>9.2</t>
  </si>
  <si>
    <t>9.3</t>
  </si>
  <si>
    <t>COTAÇÕES DE MATERIAIS DE LIMPEZA PARA K2</t>
  </si>
  <si>
    <t>DATA BASE: DEZEMBRO/2022</t>
  </si>
  <si>
    <t xml:space="preserve">DESCRIÇÃO DOS MATERIAIS </t>
  </si>
  <si>
    <t>PREÇOS DE MERCADO</t>
  </si>
  <si>
    <t>MEDIANA</t>
  </si>
  <si>
    <t>NOVA SAFRA</t>
  </si>
  <si>
    <t>CARREFOUR</t>
  </si>
  <si>
    <t>ATAC. SÃO PAULO</t>
  </si>
  <si>
    <t>AMERICANAS</t>
  </si>
  <si>
    <t>Esponja (pacote com 10und)</t>
  </si>
  <si>
    <t>Desinfetante uso geral embalagem com 5l</t>
  </si>
  <si>
    <t>Papel higiênico 30m (8 und)</t>
  </si>
  <si>
    <t>Papel toalha 1000fl</t>
  </si>
  <si>
    <t>Sabão em pó (1 kg)</t>
  </si>
  <si>
    <t>Sabonete líquido (embalagem 5l)</t>
  </si>
  <si>
    <t>Saco de lixo com 30l (embalagem com 30und)</t>
  </si>
  <si>
    <t>Saco de lixo com 50l (embalagem com 30und)</t>
  </si>
  <si>
    <t>Saco de lixo com 100l (embalagem com 15und)</t>
  </si>
  <si>
    <t>Limpa vidros 500ml</t>
  </si>
  <si>
    <t>Detergente líquido (galão com 5l)</t>
  </si>
  <si>
    <t>Lã de aço (embalagem com 8 und)</t>
  </si>
  <si>
    <t>COTAÇÕES DE CAFÉ PARA K2</t>
  </si>
  <si>
    <t>EXTRA BOM</t>
  </si>
  <si>
    <t>PÃO DE AÇUCAR</t>
  </si>
  <si>
    <t>SÃO JOSÉ</t>
  </si>
  <si>
    <t>MARLON ÁGUA</t>
  </si>
  <si>
    <t>MANANCIAL</t>
  </si>
  <si>
    <t>CARONE</t>
  </si>
  <si>
    <t>MAGAZINE LUIZA</t>
  </si>
  <si>
    <t>Água mineral c/ 20l</t>
  </si>
  <si>
    <t>Café moído (pacote 500g)</t>
  </si>
  <si>
    <t>Açúcar (pacote 5kg)</t>
  </si>
  <si>
    <t>Copo descartável 200ml (50und)</t>
  </si>
  <si>
    <t>Copo descartável 50ml (100und)</t>
  </si>
  <si>
    <t>COTAÇÕES DE MATERIAIS DE ESCRITÓRIO PARA K2</t>
  </si>
  <si>
    <t>PREÇOS DE MERCADO / SINAPI</t>
  </si>
  <si>
    <t>SUBMARINO</t>
  </si>
  <si>
    <t>Papel A4 (10 pacotes com 500 folhas)</t>
  </si>
  <si>
    <t>Borracha plástica (com 24 und)</t>
  </si>
  <si>
    <t>Caneta Esferográfica vermelha (caixa 50 und)</t>
  </si>
  <si>
    <t>Caneta Esferográfica azul (caixa 50 und)</t>
  </si>
  <si>
    <t>Caneta marca texto (caixa com 12 und)</t>
  </si>
  <si>
    <t>Clipes n.º 2/0 caixa com 100und</t>
  </si>
  <si>
    <t>Clipes n.º 8/0 caixa com 25und</t>
  </si>
  <si>
    <t>Cola branca 40g (pacote com 12 und)</t>
  </si>
  <si>
    <t>Envelope papel 240x340mm (com 100 und)</t>
  </si>
  <si>
    <t>Fita adesiva 18mmx50m (caixa com 6 und)</t>
  </si>
  <si>
    <t>Grafite 0,7mm HB (pacote com 12 caixas - 12 caixas com 12 minas)</t>
  </si>
  <si>
    <t>Lapiseira plástica 0,7mm</t>
  </si>
  <si>
    <t>Caneta CD/DVD preta</t>
  </si>
  <si>
    <t>Cola Bastão 10g (caixa com 12 und)</t>
  </si>
  <si>
    <t>Grampo 26/6 cobreado (caixa com 5000 und)</t>
  </si>
  <si>
    <t>DVD (pino com 50und)</t>
  </si>
  <si>
    <t>Papel A3 (pacotes com 500 folhas)</t>
  </si>
  <si>
    <t>DEPRECIAÇÃO PARA K2</t>
  </si>
  <si>
    <t>BENS</t>
  </si>
  <si>
    <t>VALOR DOS
 BENS</t>
  </si>
  <si>
    <t>TAXA DE DEPRECIAÇÃO (a.ano)</t>
  </si>
  <si>
    <t>DEPRECIAÇÃO
(a.ano)</t>
  </si>
  <si>
    <t>DEPRECIAÇÃO
(a.mês)</t>
  </si>
  <si>
    <t>Cadeira para Estação de Trabalho</t>
  </si>
  <si>
    <t>Armário de 02(duas) portas</t>
  </si>
  <si>
    <t>Desktop I5 - 8Gb - SSD - 240Gb com Windows 10 + Pacote Office 365 + Monitor 19.5"</t>
  </si>
  <si>
    <t>Desktop I3 - 4Gb - SSD - 120Gb com Windows 10 + Pacote Office 365 + Monitor 19.5"</t>
  </si>
  <si>
    <t>IMPRESSORA</t>
  </si>
  <si>
    <t>Fonte: Receita Federal / Dominium Contabilidade</t>
  </si>
  <si>
    <t>COMPOSIÇÃO ANALÍTICA DE PREÇO UNITÁRIO - K2</t>
  </si>
  <si>
    <t>Materiais limpeza/Copa - Composição de custo - K2</t>
  </si>
  <si>
    <t>CPU-K2-01</t>
  </si>
  <si>
    <t>DEZEMBRO/2022</t>
  </si>
  <si>
    <t>1 - MÃO DE OBRA</t>
  </si>
  <si>
    <t>ORGÃO</t>
  </si>
  <si>
    <t>UNITÁRIO</t>
  </si>
  <si>
    <t>PARCIAL</t>
  </si>
  <si>
    <t>2 - MATERIAIS</t>
  </si>
  <si>
    <t>pacote</t>
  </si>
  <si>
    <t>caixa</t>
  </si>
  <si>
    <t xml:space="preserve">3 - EQUIPAMENTOS </t>
  </si>
  <si>
    <t>TOTAL GERAL COM FATOR K = (A) + (B) + (C) =</t>
  </si>
  <si>
    <t>Materiais de Escritório - Composição de custo - K2</t>
  </si>
  <si>
    <t>CPU-K2-02</t>
  </si>
  <si>
    <t>TOTAL GERAL SEM FATOR K = (A) + (B) + (C) =</t>
  </si>
  <si>
    <t>COMPOSIÇÃO DAS DESPESAS GERAIS - K2 POR MÊS</t>
  </si>
  <si>
    <t xml:space="preserve"> DATA BASE:  Dezembro/2022</t>
  </si>
  <si>
    <t>QUANT.</t>
  </si>
  <si>
    <t>P. TOTAL</t>
  </si>
  <si>
    <t>OBSERVAÇÕES</t>
  </si>
  <si>
    <t>MÃO DE OBRA INDIRETA</t>
  </si>
  <si>
    <t>SINDILIMPE-ES</t>
  </si>
  <si>
    <t>Assistente Administrativo - inclusive encargos sociais de 88,01%</t>
  </si>
  <si>
    <t>Leis Sociais com base no SIMDILIMPE-ES - 88,01%.
Foram adotados os valores SINDILIMPE por ser inferiores ao valor de referência DER-ES
Para o assistente administrativo foi estimado que este se dedicará 2 horas por dia para o contrato, totalizando 44 horas no mês. Logo, 44/220 = 0,2 mês
Para o auxiliar de serviços gerais foi calculado 4h por dia, 2 vezes por semana, totalizando 32 horas por mês. Logo, 32/220 = 0,15 mês</t>
  </si>
  <si>
    <t>Auxiliar de Serviços Gerais  - inclusive encargos sociais de 88,01%</t>
  </si>
  <si>
    <t>Auxiliar financeiro/RH</t>
  </si>
  <si>
    <t>Estimado 2 dias a serviço do contrato. O colaborador de Auxiliar Financeiro /RH não possue um sindicado específico logo adotamos o piso sálarial médio no ES com Leis Sociais de 84,04%. https://www.salario.com.br/profissao/auxiliar-financeiro-cbo-413110/</t>
  </si>
  <si>
    <t>IMÓVEL</t>
  </si>
  <si>
    <t>Locação de Sala Comercial</t>
  </si>
  <si>
    <t xml:space="preserve">Previsto uma sala comercial com tamanho usualmente encontrada no mercado
</t>
  </si>
  <si>
    <t>ESTIMADO</t>
  </si>
  <si>
    <t>Energia Elétrica</t>
  </si>
  <si>
    <t>MOBILIÁRIO</t>
  </si>
  <si>
    <t>Será pago o custo de depreciação dos moveis/equipamentos para elaboração do projeto.
Equipe: Foi considerado que no decorrer dos trabalhos, 3 profissionais estarão ocupando a sala.</t>
  </si>
  <si>
    <t>3.5</t>
  </si>
  <si>
    <t>MATERIAIS DIVERSOS</t>
  </si>
  <si>
    <t xml:space="preserve">Materiais de Limpeza/Copa </t>
  </si>
  <si>
    <t>Materiais de Escritório</t>
  </si>
  <si>
    <t>EQUIPAMENTOS DE INFORMÁTICA</t>
  </si>
  <si>
    <t>Será pago o custo de depreciação dos moveis/equipamentos para elaboração do projeto</t>
  </si>
  <si>
    <t>TELEFONIA FIXA, MÓVEL E INTERNET</t>
  </si>
  <si>
    <t>CLARO</t>
  </si>
  <si>
    <t>Combo Telefonia fixa Ilimitado Local /02 und móvel - 350Mb + Wifi</t>
  </si>
  <si>
    <t>Processo n.º 2023-JH050</t>
  </si>
  <si>
    <t>CONTRATO - SEDURB</t>
  </si>
  <si>
    <t xml:space="preserve">Considerando Pranchas no tamanho A1 para atender CAIXA, baseado nas entregas de projetos anteriores feitas à SEDURB, estimou-se um total de 40 pranchas para todo projeto, 1 via. Logo temos, 40 x 0,841 m = 33,64 m
</t>
  </si>
  <si>
    <t>TOTAL GERAL DE DESPESAS GERAIS POR MÊS</t>
  </si>
  <si>
    <t>PRAZO TOTAL DE EXECUÇÃO DO PROJETO (MÊS)</t>
  </si>
  <si>
    <t>TOTAL GERAL DE DESPESAS GERAIS - K2 PARA EXECUÇÃO DO PROJETO</t>
  </si>
  <si>
    <t xml:space="preserve">APLICAÇÃO DAS DESPESAS LEGAIS - (K4) SOBRE AS DESPESAS GERAIS - (K2) = K2 x K4 = </t>
  </si>
  <si>
    <t>DESPESAS GERAIS - K2 SERÃO PAGAS PERCENTUALMENTE (%) CONFORME A EXECUÇÃO DO CONTRATO. LOGO O VALOR TOTAL SERÁ DIVIDO POR 100</t>
  </si>
  <si>
    <t>TOTAL                      (km)</t>
  </si>
  <si>
    <r>
      <rPr>
        <b/>
        <sz val="9"/>
        <rFont val="Calibri"/>
        <family val="2"/>
        <scheme val="minor"/>
      </rPr>
      <t>OBS:</t>
    </r>
    <r>
      <rPr>
        <sz val="9"/>
        <rFont val="Calibri"/>
        <family val="2"/>
        <scheme val="minor"/>
      </rPr>
      <t>*Foi considerado que a Elaboração do Projeto Estrutural e Fundações é constituída da determinação de uma seção tipo por trecho projetado (4 trechos) com comprimento de 100 m por 20 m de perímetro de seção transversal;
        **Foi considerado para a elaboração do Projeto das Travessias uma área padrão estimada de 20 m², sendo 10 m de comprimento por 2,0 m de largura.</t>
    </r>
  </si>
  <si>
    <t>QUANT                      (m²)</t>
  </si>
  <si>
    <r>
      <rPr>
        <b/>
        <sz val="9"/>
        <rFont val="Calibri"/>
        <family val="2"/>
        <scheme val="minor"/>
      </rPr>
      <t xml:space="preserve">OBS: </t>
    </r>
    <r>
      <rPr>
        <sz val="9"/>
        <rFont val="Calibri"/>
        <family val="2"/>
        <scheme val="minor"/>
      </rPr>
      <t>Foi considerado que a Elaboração de Projeto de Iluminação corresponde, para fins de estimativa da quantidade de serviço, a uma área com largura de 0,50 m em toda extensão do canal/rio.</t>
    </r>
  </si>
  <si>
    <r>
      <rPr>
        <b/>
        <sz val="9"/>
        <rFont val="Calibri"/>
        <family val="2"/>
        <scheme val="minor"/>
      </rPr>
      <t>OBS: ¹</t>
    </r>
    <r>
      <rPr>
        <sz val="9"/>
        <rFont val="Calibri"/>
        <family val="2"/>
        <scheme val="minor"/>
      </rPr>
      <t>Foi considerado que para a Elaboração da Maquete Eletrônica a extensão de cada trecho deverá ser multiplicada por um respectivo fator;
          ²O valor da área considerado para este serviço é para fins de estimativa do preço, não configurando possibilidade de aditivos, sendo necessária a elaboração da maquete eletrônica para toda a área de intervenções e melhorias contidas nos projetos executivos comtemplados.</t>
    </r>
  </si>
  <si>
    <t>FATOR MULTIP.       (adimensional)</t>
  </si>
  <si>
    <t>ÁREA  CONSIDERADA                        (m²)</t>
  </si>
  <si>
    <t>ÁREA                           (m²)</t>
  </si>
  <si>
    <t>QUANT                        (km)</t>
  </si>
  <si>
    <t>QUANT                       (km)</t>
  </si>
  <si>
    <t>QUANT                        (m²)</t>
  </si>
  <si>
    <t>ÁREA                       (m²)</t>
  </si>
  <si>
    <t>LEVANTAMENTO TOPOGRÁFICO E BATIMÉTRICO</t>
  </si>
  <si>
    <t>ESTUDOS GEOLÓGICOS E GEOTÉCNICOS</t>
  </si>
  <si>
    <t>1.2.3</t>
  </si>
  <si>
    <t>1.2.4</t>
  </si>
  <si>
    <t>1.2.5</t>
  </si>
  <si>
    <t>1.2.6</t>
  </si>
  <si>
    <t>1.2.7</t>
  </si>
  <si>
    <t>1.2.8</t>
  </si>
  <si>
    <t>1.2.9</t>
  </si>
  <si>
    <t>1.2.10</t>
  </si>
  <si>
    <t>1.2.11</t>
  </si>
  <si>
    <r>
      <rPr>
        <b/>
        <sz val="9"/>
        <rFont val="Calibri"/>
        <family val="2"/>
        <scheme val="minor"/>
      </rPr>
      <t xml:space="preserve">OBS: </t>
    </r>
    <r>
      <rPr>
        <sz val="9"/>
        <rFont val="Calibri"/>
        <family val="2"/>
        <scheme val="minor"/>
      </rPr>
      <t>Foi considerado que serão gastos 16h (2 dias) por quilômetro levantado para o serviço.</t>
    </r>
  </si>
  <si>
    <t>Projeto de Urbanismo, incluindo Paisagismo, Sinalização, Rede elétrica, Iluminação, SPDA, Estrutural e Fundações.</t>
  </si>
  <si>
    <t>OBS: Considerando todos os projetos necessários a para elaboração do Parque Linear.</t>
  </si>
  <si>
    <t>Elaboração de Projeto de Terraplanagem, Pavimentação, Drenagem e Urbanização das margens do Rio/Canal Marinho e Diagonal, incluindo Travessias e Ruas</t>
  </si>
  <si>
    <t>Elaboração de Projeto de Terraplanagem, Pavimentação, Drenagem e Urbanização das margens do Rio/Canal Aribiri, incluindo Travessias e Ruas</t>
  </si>
  <si>
    <t>Elaboração de Projeto de Sinalização (Viário) das margens do Rio/Canal Aribiri</t>
  </si>
  <si>
    <t>Elaboração de Projeto de Iluminação (Viário) das margens do Rio Aribiri</t>
  </si>
  <si>
    <t>Projeto de Interferências (água, esgoto, drenagem, entre outros) do Rio/Canal Marinho e Diagonal</t>
  </si>
  <si>
    <t>Elaboração de Projeto de Sinalização (Viário) das margens do Rio/Canal Marinho e Diagonal</t>
  </si>
  <si>
    <t>Elaboração de Projeto de Iluminação (Viário) das margens do Rio/Canal Marinho e Diagonal</t>
  </si>
  <si>
    <t>Projeto de Terraplenagem e Pavimentação</t>
  </si>
  <si>
    <r>
      <t>OBS:</t>
    </r>
    <r>
      <rPr>
        <sz val="8"/>
        <rFont val="Arial"/>
        <family val="2"/>
      </rPr>
      <t>SENGE-BA 2018: Projetos Civis - Estradas e Ruas</t>
    </r>
  </si>
  <si>
    <t>Estudo Hidráulico/Hidrológico</t>
  </si>
  <si>
    <r>
      <rPr>
        <b/>
        <sz val="8"/>
        <rFont val="Arial"/>
        <family val="2"/>
      </rPr>
      <t>OBS:</t>
    </r>
    <r>
      <rPr>
        <sz val="8"/>
        <rFont val="Arial"/>
        <family val="2"/>
      </rPr>
      <t xml:space="preserve"> Considerando:
- Técnico em Edificações: 2 horas por cadastro, sendo 1 hora de levantamento de campo com uso do veículo e 1 hora para elaboração do documento.
</t>
    </r>
  </si>
  <si>
    <t>Projeto de Trabalho Técnico Socioambiental - PTTSA, padrão CAIXA</t>
  </si>
  <si>
    <t xml:space="preserve">Elaboração de Projeto Geométrico e Estrutural, incluindo Fundação da calha do Rio/Canal Aribiri, inclusive Escoramento da fase de obras e Travessias </t>
  </si>
  <si>
    <r>
      <rPr>
        <b/>
        <sz val="8"/>
        <rFont val="Arial"/>
        <family val="2"/>
      </rPr>
      <t>OBS:</t>
    </r>
    <r>
      <rPr>
        <sz val="8"/>
        <rFont val="Arial"/>
        <family val="2"/>
      </rPr>
      <t xml:space="preserve"> Considerando:
- Desenhista: 15 dias x 8 horas
- Ténico em Edificações: 15 dias x 8 horas</t>
    </r>
  </si>
  <si>
    <t>Elaboração de Planilha Orçamentária incluindo Memória de Cálculo, Composições de Custos, Cronograma Físico Financeiro e Cotações de Preços das obras do Rio/Canal Aribiri, em conjunto ou separadas</t>
  </si>
  <si>
    <r>
      <rPr>
        <b/>
        <sz val="8"/>
        <rFont val="Arial"/>
        <family val="2"/>
      </rPr>
      <t>OBS:</t>
    </r>
    <r>
      <rPr>
        <sz val="8"/>
        <rFont val="Arial"/>
        <family val="2"/>
      </rPr>
      <t xml:space="preserve"> Considerando:
- Projeto de Urbanismo: Foi considerado 1 metro de urbanização (criação de canteiros, acessos, outros) por metro linear de rio/canal impermeabilizado, exceto 2,398 km do canal diagonal.</t>
    </r>
  </si>
  <si>
    <t xml:space="preserve">Elaboração de Projeto Geométrico e Estrutural, incluindo Fundação da calha do Rio/Canal Marinho e Diagonal, inclusive Escoramento da fase de obras e Travessias </t>
  </si>
  <si>
    <r>
      <rPr>
        <b/>
        <sz val="9"/>
        <rFont val="Calibri"/>
        <family val="2"/>
        <scheme val="minor"/>
      </rPr>
      <t>OBS:</t>
    </r>
    <r>
      <rPr>
        <sz val="9"/>
        <rFont val="Calibri"/>
        <family val="2"/>
        <scheme val="minor"/>
      </rPr>
      <t>Em relação ao Trecho 08 (Canal Diagonal), não foi considerada a extensão de 2,398 km do canal diagonal.</t>
    </r>
  </si>
  <si>
    <r>
      <rPr>
        <b/>
        <sz val="9"/>
        <rFont val="Calibri"/>
        <family val="2"/>
        <scheme val="minor"/>
      </rPr>
      <t>OBS: ¹</t>
    </r>
    <r>
      <rPr>
        <sz val="9"/>
        <rFont val="Calibri"/>
        <family val="2"/>
        <scheme val="minor"/>
      </rPr>
      <t>Foi considerado que a Elaboração de Projeto de Iluminação corresponde, para fins de estimativa da quantidade de serviço, a uma área com largura de 0,50 m em toda extensão do canal/rio;
          ²Em relação ao Trecho 08 (Canal Diagonal), não foi considerada a extensão de 2,398 km do canal diagonal.</t>
    </r>
  </si>
  <si>
    <t>OBS: ¹Foi considerado que para a Elaboração da Maquete Eletrônica a extensão de cada trecho deverá ser multiplicada por um respectivo fator;
          ²O valor da área considerado para este serviço é para fins de estimativa do preço, não configurando possibilidade de aditivos, sendo necessária a elaboração da maquete eletrônica para toda a área de intervenções e melhorias contidas nos projetos executivos comtemplados;
          ³Em relação ao Trecho 08 (Canal Diagonal), não foi considerada a extensão de 2,398 km do canal diagonal.</t>
  </si>
  <si>
    <t>QUANT                   (mês)</t>
  </si>
  <si>
    <t>QUANT                      (km)</t>
  </si>
  <si>
    <t>DER-ROD¹</t>
  </si>
  <si>
    <t>2) Composições elaboradas pela equipe SEDURB.</t>
  </si>
  <si>
    <t>4) Foram adotados preços de mercado, conforme mapa de preços, nos casos da ausência do insumo ou serviços nas tabelas de referência.</t>
  </si>
  <si>
    <t>3) Os preços não presentes nas tabelas de referências atuais foram reajustados segundo tabela de Consultoria do DNIT.</t>
  </si>
  <si>
    <t>1) Os preços dos serviços receberam a aplicação do TRDE e fator K.</t>
  </si>
  <si>
    <t>- DER-ES Rodovias JULHO/2022 e SINAPI JUNHO/2023</t>
  </si>
  <si>
    <t>1) Os preços foram reajustados segundo tabela de Consultoria do DNIT.</t>
  </si>
  <si>
    <t>PREÇO TOTAL</t>
  </si>
  <si>
    <t>CLASSE</t>
  </si>
  <si>
    <t>% VALOR</t>
  </si>
  <si>
    <t>VALOR TOTAL</t>
  </si>
  <si>
    <t>QUANT. ITENS</t>
  </si>
  <si>
    <t>% ITENS</t>
  </si>
  <si>
    <t>ACUMUL.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</si>
</sst>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4" formatCode="_-&quot;R$&quot;* #,##0.00_-;\-&quot;R$&quot;* #,##0.00_-;_-&quot;R$&quot;* &quot;-&quot;??_-;_-@_-"/>
    <numFmt numFmtId="43" formatCode="_-* #,##0.00_-;\-* #,##0.00_-;_-* &quot;-&quot;??_-;_-@_-"/>
    <numFmt numFmtId="164" formatCode="_-&quot;R$&quot;\ * #,##0.00_-;\-&quot;R$&quot;\ * #,##0.00_-;_-&quot;R$&quot;\ * &quot;-&quot;??_-;_-@_-"/>
    <numFmt numFmtId="165" formatCode="_(* #,##0.00_);_(* \(#,##0.00\);_(* &quot;-&quot;??_);_(@_)"/>
    <numFmt numFmtId="166" formatCode="0.00000%"/>
    <numFmt numFmtId="167" formatCode="0.0000%"/>
    <numFmt numFmtId="168" formatCode="0.0%"/>
    <numFmt numFmtId="169" formatCode="&quot;R$&quot;\ #,##0.00"/>
    <numFmt numFmtId="170" formatCode="_-&quot;R$&quot;\ * #,##0.00_-;\-&quot;R$&quot;\ * #,##0.00_-;_-&quot;R$&quot;\ * &quot;-&quot;??_-;_-@"/>
    <numFmt numFmtId="171" formatCode="_-* #,##0.000_-;\-* #,##0.000_-;_-* &quot;-&quot;??_-;_-@_-"/>
    <numFmt numFmtId="172" formatCode="0.00000"/>
    <numFmt numFmtId="173" formatCode="_-* #,##0.00000_-;\-* #,##0.00000_-;_-* &quot;-&quot;??_-;_-@_-"/>
    <numFmt numFmtId="174" formatCode="&quot;MÊS &quot;00"/>
    <numFmt numFmtId="175" formatCode="0.000000"/>
    <numFmt numFmtId="176" formatCode="&quot;CPU-&quot;00"/>
    <numFmt numFmtId="177" formatCode="0.00&quot; m2&quot;"/>
    <numFmt numFmtId="178" formatCode="0.00&quot; m&quot;"/>
    <numFmt numFmtId="179" formatCode="0&quot;.&quot;0&quot;.&quot;0"/>
    <numFmt numFmtId="180" formatCode="0&quot;.&quot;0"/>
    <numFmt numFmtId="181" formatCode="0.000%"/>
    <numFmt numFmtId="182" formatCode="0.0000"/>
    <numFmt numFmtId="183" formatCode="0.000"/>
    <numFmt numFmtId="184" formatCode="0.0"/>
    <numFmt numFmtId="185" formatCode="_(* #,##0.0000_);_(* \(#,##0.0000\);_(* &quot;-&quot;??_);_(@_)"/>
    <numFmt numFmtId="186" formatCode="#,##0.000000"/>
    <numFmt numFmtId="187" formatCode="#,##0.0000_);\(#,##0.0000\)"/>
    <numFmt numFmtId="188" formatCode="#,##0.000_ ;\-#,##0.000\ "/>
    <numFmt numFmtId="189" formatCode="00000"/>
  </numFmts>
  <fonts count="96">
    <font>
      <sz val="11"/>
      <color theme="1"/>
      <name val="Calibri"/>
      <family val="2"/>
      <scheme val="minor"/>
    </font>
    <font>
      <sz val="11"/>
      <color theme="1"/>
      <name val="Calibri"/>
      <family val="2"/>
      <scheme val="minor"/>
    </font>
    <font>
      <sz val="10"/>
      <name val="Arial"/>
      <family val="2"/>
    </font>
    <font>
      <sz val="10"/>
      <name val="Courier New"/>
      <family val="3"/>
    </font>
    <font>
      <sz val="10"/>
      <name val="Arial"/>
      <family val="2"/>
    </font>
    <font>
      <b/>
      <sz val="11"/>
      <name val="Arial"/>
      <family val="2"/>
    </font>
    <font>
      <sz val="8"/>
      <name val="Arial"/>
      <family val="2"/>
    </font>
    <font>
      <b/>
      <sz val="9"/>
      <name val="Arial"/>
      <family val="2"/>
    </font>
    <font>
      <b/>
      <sz val="8"/>
      <name val="Arial"/>
      <family val="2"/>
    </font>
    <font>
      <sz val="11"/>
      <color rgb="FF000000"/>
      <name val="Calibri"/>
      <family val="2"/>
    </font>
    <font>
      <sz val="11"/>
      <name val="Arial"/>
      <family val="2"/>
    </font>
    <font>
      <sz val="11"/>
      <name val="Calibri"/>
      <family val="2"/>
    </font>
    <font>
      <sz val="10"/>
      <name val="Calibri"/>
      <family val="2"/>
      <scheme val="minor"/>
    </font>
    <font>
      <b/>
      <sz val="10"/>
      <color theme="1"/>
      <name val="Calibri"/>
      <family val="2"/>
      <scheme val="minor"/>
    </font>
    <font>
      <b/>
      <sz val="10"/>
      <name val="Courier New"/>
      <family val="3"/>
    </font>
    <font>
      <sz val="8"/>
      <name val="Calibri"/>
      <family val="2"/>
      <scheme val="minor"/>
    </font>
    <font>
      <sz val="10"/>
      <color rgb="FF000000"/>
      <name val="Arial"/>
      <family val="2"/>
    </font>
    <font>
      <b/>
      <sz val="14"/>
      <color theme="1"/>
      <name val="Calibri"/>
      <family val="2"/>
    </font>
    <font>
      <sz val="10"/>
      <color theme="1"/>
      <name val="Calibri"/>
      <family val="2"/>
    </font>
    <font>
      <b/>
      <sz val="10"/>
      <color theme="1"/>
      <name val="Calibri"/>
      <family val="2"/>
    </font>
    <font>
      <sz val="10"/>
      <color rgb="FF000000"/>
      <name val="Calibri"/>
      <family val="2"/>
    </font>
    <font>
      <b/>
      <sz val="10"/>
      <color theme="1"/>
      <name val="Times New Roman"/>
      <family val="1"/>
    </font>
    <font>
      <b/>
      <sz val="10"/>
      <color rgb="FF0000FF"/>
      <name val="Times New Roman"/>
      <family val="1"/>
    </font>
    <font>
      <b/>
      <u/>
      <sz val="10"/>
      <color theme="1"/>
      <name val="Arial"/>
      <family val="2"/>
    </font>
    <font>
      <sz val="10"/>
      <color rgb="FF000000"/>
      <name val="Times New Roman"/>
      <family val="1"/>
    </font>
    <font>
      <sz val="10"/>
      <color theme="1"/>
      <name val="Times New Roman"/>
      <family val="1"/>
    </font>
    <font>
      <b/>
      <sz val="10"/>
      <color rgb="FF666699"/>
      <name val="Times New Roman"/>
      <family val="1"/>
    </font>
    <font>
      <b/>
      <sz val="10"/>
      <color rgb="FF000000"/>
      <name val="Times New Roman"/>
      <family val="1"/>
    </font>
    <font>
      <sz val="10"/>
      <name val="Times New Roman"/>
      <family val="1"/>
    </font>
    <font>
      <vertAlign val="superscript"/>
      <sz val="10"/>
      <color rgb="FF000000"/>
      <name val="Times New Roman"/>
      <family val="1"/>
    </font>
    <font>
      <b/>
      <u/>
      <sz val="10"/>
      <name val="Times New Roman"/>
      <family val="1"/>
    </font>
    <font>
      <b/>
      <sz val="10"/>
      <name val="Times New Roman"/>
      <family val="1"/>
    </font>
    <font>
      <b/>
      <u/>
      <sz val="10"/>
      <color theme="1"/>
      <name val="Calibri"/>
      <family val="2"/>
    </font>
    <font>
      <sz val="10"/>
      <color theme="1"/>
      <name val="Courier New"/>
      <family val="3"/>
    </font>
    <font>
      <b/>
      <sz val="10"/>
      <color theme="1"/>
      <name val="Courier New"/>
      <family val="3"/>
    </font>
    <font>
      <b/>
      <sz val="10"/>
      <color theme="0"/>
      <name val="Courier New"/>
      <family val="3"/>
    </font>
    <font>
      <sz val="10"/>
      <color theme="1"/>
      <name val="Calibri"/>
      <family val="2"/>
      <scheme val="minor"/>
    </font>
    <font>
      <b/>
      <sz val="16"/>
      <name val="Calibri"/>
      <family val="2"/>
      <scheme val="minor"/>
    </font>
    <font>
      <b/>
      <sz val="12"/>
      <color theme="1"/>
      <name val="Calibri"/>
      <family val="2"/>
      <scheme val="minor"/>
    </font>
    <font>
      <b/>
      <sz val="14"/>
      <color theme="1"/>
      <name val="Calibri"/>
      <family val="2"/>
      <scheme val="minor"/>
    </font>
    <font>
      <b/>
      <sz val="10"/>
      <color rgb="FF000000"/>
      <name val="Calibri"/>
      <family val="2"/>
      <scheme val="minor"/>
    </font>
    <font>
      <b/>
      <sz val="12"/>
      <color theme="1"/>
      <name val="Calibri"/>
      <family val="2"/>
    </font>
    <font>
      <i/>
      <sz val="10"/>
      <color theme="1"/>
      <name val="Calibri"/>
      <family val="2"/>
    </font>
    <font>
      <b/>
      <sz val="10"/>
      <name val="Calibri"/>
      <family val="2"/>
      <scheme val="minor"/>
    </font>
    <font>
      <sz val="10"/>
      <color rgb="FF000000"/>
      <name val="Courier New"/>
      <family val="3"/>
    </font>
    <font>
      <b/>
      <sz val="10"/>
      <color rgb="FF000000"/>
      <name val="Courier New"/>
      <family val="3"/>
    </font>
    <font>
      <b/>
      <sz val="12"/>
      <name val="Calibri"/>
      <family val="2"/>
      <scheme val="minor"/>
    </font>
    <font>
      <sz val="10"/>
      <color rgb="FFFF0000"/>
      <name val="Calibri"/>
      <family val="2"/>
      <scheme val="minor"/>
    </font>
    <font>
      <sz val="9"/>
      <color theme="1"/>
      <name val="Roboto"/>
    </font>
    <font>
      <sz val="9"/>
      <color theme="1"/>
      <name val="Calibri"/>
      <family val="2"/>
      <scheme val="minor"/>
    </font>
    <font>
      <u/>
      <sz val="11"/>
      <color theme="10"/>
      <name val="Calibri"/>
      <family val="2"/>
      <scheme val="minor"/>
    </font>
    <font>
      <b/>
      <sz val="9"/>
      <color theme="1"/>
      <name val="Inherit"/>
    </font>
    <font>
      <b/>
      <sz val="9"/>
      <color theme="1"/>
      <name val="Roboto"/>
    </font>
    <font>
      <b/>
      <sz val="9"/>
      <color theme="1"/>
      <name val="Calibri"/>
      <family val="2"/>
      <scheme val="minor"/>
    </font>
    <font>
      <b/>
      <sz val="9"/>
      <color rgb="FFEEEEEE"/>
      <name val="Inherit"/>
    </font>
    <font>
      <b/>
      <sz val="10"/>
      <color theme="1"/>
      <name val="Arial"/>
      <family val="2"/>
    </font>
    <font>
      <sz val="10"/>
      <color rgb="FF000000"/>
      <name val="Calibri"/>
      <family val="2"/>
      <scheme val="minor"/>
    </font>
    <font>
      <sz val="10"/>
      <color indexed="8"/>
      <name val="Calibri"/>
      <family val="2"/>
      <scheme val="minor"/>
    </font>
    <font>
      <b/>
      <sz val="10"/>
      <color rgb="FFFF0000"/>
      <name val="Calibri"/>
      <family val="2"/>
      <scheme val="minor"/>
    </font>
    <font>
      <b/>
      <sz val="10"/>
      <name val="Arial"/>
      <family val="2"/>
    </font>
    <font>
      <b/>
      <sz val="8"/>
      <color theme="0"/>
      <name val="Arial"/>
      <family val="2"/>
    </font>
    <font>
      <u/>
      <sz val="10"/>
      <color theme="10"/>
      <name val="Calibri"/>
      <family val="2"/>
      <scheme val="minor"/>
    </font>
    <font>
      <vertAlign val="superscript"/>
      <sz val="8"/>
      <name val="Arial"/>
      <family val="2"/>
    </font>
    <font>
      <sz val="9"/>
      <name val="Calibri"/>
      <family val="2"/>
      <scheme val="minor"/>
    </font>
    <font>
      <sz val="12"/>
      <name val="Calibri"/>
      <family val="2"/>
      <scheme val="minor"/>
    </font>
    <font>
      <sz val="11"/>
      <name val="Calibri"/>
      <family val="2"/>
      <scheme val="minor"/>
    </font>
    <font>
      <sz val="10"/>
      <color theme="1"/>
      <name val="Arial"/>
      <family val="2"/>
    </font>
    <font>
      <sz val="11"/>
      <color theme="1"/>
      <name val="Arial"/>
      <family val="2"/>
    </font>
    <font>
      <b/>
      <sz val="16"/>
      <name val="Arial"/>
      <family val="2"/>
    </font>
    <font>
      <sz val="5"/>
      <color theme="1"/>
      <name val="Arial"/>
      <family val="2"/>
    </font>
    <font>
      <sz val="11"/>
      <color rgb="FFFF0000"/>
      <name val="Arial"/>
      <family val="2"/>
    </font>
    <font>
      <b/>
      <sz val="9"/>
      <color theme="1"/>
      <name val="Arial"/>
      <family val="2"/>
    </font>
    <font>
      <sz val="9"/>
      <color theme="1"/>
      <name val="Arial"/>
      <family val="2"/>
    </font>
    <font>
      <sz val="9"/>
      <name val="Arial"/>
      <family val="2"/>
    </font>
    <font>
      <sz val="9"/>
      <color rgb="FFFF0000"/>
      <name val="Arial"/>
      <family val="2"/>
    </font>
    <font>
      <sz val="5"/>
      <name val="Calibri"/>
      <family val="2"/>
      <scheme val="minor"/>
    </font>
    <font>
      <b/>
      <sz val="11"/>
      <color rgb="FFFF0000"/>
      <name val="Calibri"/>
      <family val="2"/>
      <scheme val="minor"/>
    </font>
    <font>
      <b/>
      <sz val="9"/>
      <name val="Calibri"/>
      <family val="2"/>
      <scheme val="minor"/>
    </font>
    <font>
      <sz val="10"/>
      <color rgb="FF4A4A4A"/>
      <name val="Frutiger Light"/>
    </font>
    <font>
      <b/>
      <sz val="11"/>
      <color theme="1"/>
      <name val="Calibri"/>
      <family val="2"/>
      <scheme val="minor"/>
    </font>
    <font>
      <strike/>
      <sz val="10"/>
      <color rgb="FFFF0000"/>
      <name val="Calibri"/>
      <family val="2"/>
      <scheme val="minor"/>
    </font>
    <font>
      <sz val="5"/>
      <color theme="1"/>
      <name val="Calibri"/>
      <family val="2"/>
      <scheme val="minor"/>
    </font>
    <font>
      <b/>
      <sz val="15"/>
      <name val="Calibri"/>
      <family val="2"/>
      <scheme val="minor"/>
    </font>
    <font>
      <b/>
      <sz val="11"/>
      <color rgb="FFFF0000"/>
      <name val="Arial"/>
      <family val="2"/>
    </font>
    <font>
      <b/>
      <sz val="11"/>
      <name val="Calibri"/>
      <family val="2"/>
      <scheme val="minor"/>
    </font>
    <font>
      <sz val="11"/>
      <color rgb="FFFF0000"/>
      <name val="Calibri"/>
      <family val="2"/>
      <scheme val="minor"/>
    </font>
    <font>
      <sz val="15"/>
      <color theme="1"/>
      <name val="Calibri"/>
      <family val="2"/>
      <scheme val="minor"/>
    </font>
    <font>
      <b/>
      <sz val="14"/>
      <name val="Calibri"/>
      <family val="2"/>
      <scheme val="minor"/>
    </font>
    <font>
      <b/>
      <i/>
      <sz val="11"/>
      <color theme="1"/>
      <name val="Calibri"/>
      <family val="2"/>
      <scheme val="minor"/>
    </font>
    <font>
      <b/>
      <sz val="16"/>
      <color theme="1"/>
      <name val="Calibri"/>
      <family val="2"/>
      <scheme val="minor"/>
    </font>
    <font>
      <sz val="8"/>
      <color theme="1"/>
      <name val="Arial"/>
      <family val="2"/>
    </font>
    <font>
      <b/>
      <sz val="15"/>
      <color rgb="FFFF0000"/>
      <name val="Calibri"/>
      <family val="2"/>
      <scheme val="minor"/>
    </font>
    <font>
      <b/>
      <sz val="11"/>
      <color rgb="FFFFFF00"/>
      <name val="Calibri"/>
      <family val="2"/>
      <scheme val="minor"/>
    </font>
    <font>
      <sz val="9"/>
      <color rgb="FF000000"/>
      <name val="Calibri"/>
      <family val="2"/>
    </font>
    <font>
      <sz val="8"/>
      <color rgb="FF000000"/>
      <name val="Calibri"/>
      <family val="2"/>
    </font>
    <font>
      <sz val="8"/>
      <color rgb="FF000000"/>
      <name val="Arial"/>
      <family val="2"/>
    </font>
  </fonts>
  <fills count="3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0" tint="-0.34998626667073579"/>
        <bgColor indexed="64"/>
      </patternFill>
    </fill>
    <fill>
      <patternFill patternType="solid">
        <fgColor indexed="9"/>
        <bgColor indexed="64"/>
      </patternFill>
    </fill>
    <fill>
      <patternFill patternType="solid">
        <fgColor rgb="FF92D050"/>
        <bgColor indexed="64"/>
      </patternFill>
    </fill>
    <fill>
      <patternFill patternType="solid">
        <fgColor theme="0"/>
        <bgColor theme="0"/>
      </patternFill>
    </fill>
    <fill>
      <patternFill patternType="solid">
        <fgColor rgb="FFD8D8D8"/>
        <bgColor rgb="FFD8D8D8"/>
      </patternFill>
    </fill>
    <fill>
      <patternFill patternType="solid">
        <fgColor rgb="FFCCCCCC"/>
      </patternFill>
    </fill>
    <fill>
      <patternFill patternType="solid">
        <fgColor theme="0" tint="-4.9989318521683403E-2"/>
        <bgColor indexed="64"/>
      </patternFill>
    </fill>
    <fill>
      <patternFill patternType="solid">
        <fgColor theme="9" tint="-0.499984740745262"/>
        <bgColor indexed="64"/>
      </patternFill>
    </fill>
    <fill>
      <patternFill patternType="solid">
        <fgColor theme="8" tint="-0.49998474074526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8" tint="-0.249977111117893"/>
        <bgColor indexed="64"/>
      </patternFill>
    </fill>
    <fill>
      <patternFill patternType="solid">
        <fgColor theme="8" tint="0.59999389629810485"/>
        <bgColor indexed="64"/>
      </patternFill>
    </fill>
    <fill>
      <patternFill patternType="solid">
        <fgColor theme="0" tint="-0.249977111117893"/>
        <bgColor rgb="FFD8D8D8"/>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7" tint="0.39997558519241921"/>
        <bgColor rgb="FFD8D8D8"/>
      </patternFill>
    </fill>
    <fill>
      <patternFill patternType="solid">
        <fgColor theme="7" tint="0.79998168889431442"/>
        <bgColor indexed="64"/>
      </patternFill>
    </fill>
    <fill>
      <patternFill patternType="solid">
        <fgColor theme="0" tint="-0.34998626667073579"/>
        <bgColor auto="1"/>
      </patternFill>
    </fill>
    <fill>
      <patternFill patternType="solid">
        <fgColor theme="0" tint="-0.14999847407452621"/>
        <bgColor auto="1"/>
      </patternFill>
    </fill>
    <fill>
      <patternFill patternType="solid">
        <fgColor theme="0" tint="-0.249977111117893"/>
        <bgColor auto="1"/>
      </patternFill>
    </fill>
    <fill>
      <patternFill patternType="solid">
        <fgColor rgb="FFEEEEEE"/>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rgb="FFCFCFCF"/>
        <bgColor indexed="64"/>
      </patternFill>
    </fill>
    <fill>
      <patternFill patternType="solid">
        <fgColor rgb="FFFF0000"/>
        <bgColor indexed="64"/>
      </patternFill>
    </fill>
    <fill>
      <patternFill patternType="solid">
        <fgColor theme="4" tint="0.79998168889431442"/>
        <bgColor auto="1"/>
      </patternFill>
    </fill>
    <fill>
      <patternFill patternType="solid">
        <fgColor theme="0" tint="-0.499984740745262"/>
        <bgColor auto="1"/>
      </patternFill>
    </fill>
    <fill>
      <gradientFill degree="90">
        <stop position="0">
          <color theme="0"/>
        </stop>
        <stop position="1">
          <color theme="2" tint="-0.49803155613879818"/>
        </stop>
      </gradientFill>
    </fill>
    <fill>
      <gradientFill degree="90">
        <stop position="0">
          <color theme="0"/>
        </stop>
        <stop position="1">
          <color theme="4" tint="0.80001220740379042"/>
        </stop>
      </gradientFill>
    </fill>
    <fill>
      <patternFill patternType="solid">
        <fgColor rgb="FFDAFEDB"/>
      </patternFill>
    </fill>
  </fills>
  <borders count="1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hair">
        <color indexed="64"/>
      </top>
      <bottom style="hair">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bottom/>
      <diagonal/>
    </border>
    <border>
      <left/>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auto="1"/>
      </left>
      <right/>
      <top/>
      <bottom style="hair">
        <color auto="1"/>
      </bottom>
      <diagonal/>
    </border>
    <border>
      <left/>
      <right/>
      <top/>
      <bottom style="hair">
        <color auto="1"/>
      </bottom>
      <diagonal/>
    </border>
    <border>
      <left style="thin">
        <color auto="1"/>
      </left>
      <right/>
      <top style="hair">
        <color auto="1"/>
      </top>
      <bottom/>
      <diagonal/>
    </border>
    <border>
      <left style="thin">
        <color auto="1"/>
      </left>
      <right/>
      <top style="hair">
        <color auto="1"/>
      </top>
      <bottom style="thin">
        <color auto="1"/>
      </bottom>
      <diagonal/>
    </border>
    <border>
      <left/>
      <right/>
      <top style="hair">
        <color auto="1"/>
      </top>
      <bottom style="thin">
        <color auto="1"/>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right style="thin">
        <color indexed="64"/>
      </right>
      <top style="hair">
        <color indexed="64"/>
      </top>
      <bottom style="thin">
        <color indexed="64"/>
      </bottom>
      <diagonal/>
    </border>
    <border>
      <left style="thin">
        <color rgb="FF000000"/>
      </left>
      <right style="thin">
        <color rgb="FF000000"/>
      </right>
      <top style="thin">
        <color rgb="FF000000"/>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right/>
      <top style="thin">
        <color indexed="64"/>
      </top>
      <bottom style="hair">
        <color indexed="64"/>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medium">
        <color indexed="64"/>
      </left>
      <right/>
      <top style="thin">
        <color indexed="64"/>
      </top>
      <bottom style="thin">
        <color indexed="64"/>
      </bottom>
      <diagonal/>
    </border>
    <border>
      <left/>
      <right style="thin">
        <color indexed="64"/>
      </right>
      <top/>
      <bottom style="hair">
        <color indexed="64"/>
      </bottom>
      <diagonal/>
    </border>
    <border>
      <left/>
      <right style="thin">
        <color indexed="64"/>
      </right>
      <top/>
      <bottom style="thin">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auto="1"/>
      </top>
      <bottom style="medium">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thin">
        <color auto="1"/>
      </left>
      <right style="medium">
        <color auto="1"/>
      </right>
      <top style="hair">
        <color auto="1"/>
      </top>
      <bottom style="medium">
        <color auto="1"/>
      </bottom>
      <diagonal/>
    </border>
    <border>
      <left/>
      <right style="thin">
        <color indexed="64"/>
      </right>
      <top/>
      <bottom/>
      <diagonal/>
    </border>
    <border>
      <left style="thin">
        <color indexed="64"/>
      </left>
      <right/>
      <top style="medium">
        <color auto="1"/>
      </top>
      <bottom style="hair">
        <color indexed="64"/>
      </bottom>
      <diagonal/>
    </border>
    <border>
      <left/>
      <right style="thin">
        <color indexed="64"/>
      </right>
      <top style="medium">
        <color auto="1"/>
      </top>
      <bottom style="hair">
        <color indexed="64"/>
      </bottom>
      <diagonal/>
    </border>
    <border>
      <left/>
      <right/>
      <top style="medium">
        <color auto="1"/>
      </top>
      <bottom style="hair">
        <color indexed="64"/>
      </bottom>
      <diagonal/>
    </border>
    <border>
      <left style="thin">
        <color indexed="64"/>
      </left>
      <right/>
      <top/>
      <bottom style="medium">
        <color auto="1"/>
      </bottom>
      <diagonal/>
    </border>
    <border>
      <left/>
      <right style="thin">
        <color auto="1"/>
      </right>
      <top/>
      <bottom style="medium">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auto="1"/>
      </right>
      <top/>
      <bottom style="medium">
        <color indexed="64"/>
      </bottom>
      <diagonal/>
    </border>
    <border>
      <left style="thin">
        <color indexed="64"/>
      </left>
      <right style="medium">
        <color indexed="64"/>
      </right>
      <top/>
      <bottom style="medium">
        <color auto="1"/>
      </bottom>
      <diagonal/>
    </border>
    <border>
      <left style="thin">
        <color indexed="64"/>
      </left>
      <right/>
      <top/>
      <bottom/>
      <diagonal/>
    </border>
    <border>
      <left style="thin">
        <color indexed="64"/>
      </left>
      <right style="medium">
        <color indexed="64"/>
      </right>
      <top/>
      <bottom/>
      <diagonal/>
    </border>
    <border>
      <left style="medium">
        <color indexed="64"/>
      </left>
      <right/>
      <top style="hair">
        <color indexed="64"/>
      </top>
      <bottom style="hair">
        <color indexed="64"/>
      </bottom>
      <diagonal/>
    </border>
    <border>
      <left style="medium">
        <color auto="1"/>
      </left>
      <right/>
      <top style="hair">
        <color auto="1"/>
      </top>
      <bottom style="medium">
        <color auto="1"/>
      </bottom>
      <diagonal/>
    </border>
    <border>
      <left/>
      <right/>
      <top style="hair">
        <color auto="1"/>
      </top>
      <bottom style="medium">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s>
  <cellStyleXfs count="29">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0"/>
    <xf numFmtId="0" fontId="4" fillId="0" borderId="0"/>
    <xf numFmtId="0" fontId="4" fillId="0" borderId="0"/>
    <xf numFmtId="164" fontId="1" fillId="0" borderId="0" applyFont="0" applyFill="0" applyBorder="0" applyAlignment="0" applyProtection="0"/>
    <xf numFmtId="0" fontId="4" fillId="0" borderId="0"/>
    <xf numFmtId="0" fontId="1" fillId="0" borderId="0"/>
    <xf numFmtId="165" fontId="4" fillId="0" borderId="0" applyFont="0" applyFill="0" applyBorder="0" applyAlignment="0" applyProtection="0"/>
    <xf numFmtId="165" fontId="4" fillId="0" borderId="0" applyFont="0" applyFill="0" applyBorder="0" applyAlignment="0" applyProtection="0"/>
    <xf numFmtId="0" fontId="4" fillId="0" borderId="0"/>
    <xf numFmtId="43" fontId="4" fillId="0" borderId="0" applyFont="0" applyFill="0" applyBorder="0" applyAlignment="0" applyProtection="0"/>
    <xf numFmtId="43" fontId="1" fillId="0" borderId="0" applyFont="0" applyFill="0" applyBorder="0" applyAlignment="0" applyProtection="0"/>
    <xf numFmtId="165" fontId="4" fillId="0" borderId="0" applyFont="0" applyFill="0" applyBorder="0" applyAlignment="0" applyProtection="0"/>
    <xf numFmtId="0" fontId="4" fillId="0" borderId="0"/>
    <xf numFmtId="165" fontId="4" fillId="0" borderId="0" applyFont="0" applyFill="0" applyBorder="0" applyAlignment="0" applyProtection="0"/>
    <xf numFmtId="165" fontId="4" fillId="0" borderId="0" applyFont="0" applyFill="0" applyBorder="0" applyAlignment="0" applyProtection="0"/>
    <xf numFmtId="43" fontId="1" fillId="0" borderId="0" applyFont="0" applyFill="0" applyBorder="0" applyAlignment="0" applyProtection="0"/>
    <xf numFmtId="0" fontId="2" fillId="0" borderId="0"/>
    <xf numFmtId="9" fontId="2" fillId="0" borderId="0" applyFont="0" applyFill="0" applyBorder="0" applyAlignment="0" applyProtection="0"/>
    <xf numFmtId="0" fontId="9" fillId="0" borderId="0"/>
    <xf numFmtId="0" fontId="1" fillId="0" borderId="0"/>
    <xf numFmtId="0" fontId="24" fillId="0" borderId="0"/>
    <xf numFmtId="44" fontId="24" fillId="0" borderId="0" applyFont="0" applyFill="0" applyBorder="0" applyAlignment="0" applyProtection="0"/>
    <xf numFmtId="0" fontId="50" fillId="0" borderId="0" applyNumberFormat="0" applyFill="0" applyBorder="0" applyAlignment="0" applyProtection="0"/>
    <xf numFmtId="0" fontId="2" fillId="0" borderId="0"/>
    <xf numFmtId="0" fontId="2" fillId="0" borderId="0"/>
  </cellStyleXfs>
  <cellXfs count="1329">
    <xf numFmtId="0" fontId="0" fillId="0" borderId="0" xfId="0"/>
    <xf numFmtId="0" fontId="6" fillId="3" borderId="0" xfId="0" applyFont="1" applyFill="1"/>
    <xf numFmtId="43" fontId="7" fillId="3" borderId="1" xfId="1" applyFont="1" applyFill="1" applyBorder="1" applyAlignment="1" applyProtection="1">
      <alignment horizontal="center" vertical="center"/>
      <protection hidden="1"/>
    </xf>
    <xf numFmtId="0" fontId="6" fillId="3" borderId="13" xfId="8" applyFont="1" applyFill="1" applyBorder="1" applyAlignment="1" applyProtection="1">
      <alignment horizontal="center" vertical="center"/>
      <protection hidden="1"/>
    </xf>
    <xf numFmtId="0" fontId="7" fillId="3" borderId="0" xfId="0" applyFont="1" applyFill="1" applyAlignment="1">
      <alignment horizontal="center" vertical="center"/>
    </xf>
    <xf numFmtId="4" fontId="6" fillId="3" borderId="13" xfId="1" applyNumberFormat="1" applyFont="1" applyFill="1" applyBorder="1" applyAlignment="1" applyProtection="1">
      <alignment vertical="center"/>
      <protection hidden="1"/>
    </xf>
    <xf numFmtId="0" fontId="10" fillId="3" borderId="0" xfId="0" applyFont="1" applyFill="1"/>
    <xf numFmtId="43" fontId="10" fillId="3" borderId="0" xfId="0" applyNumberFormat="1" applyFont="1" applyFill="1"/>
    <xf numFmtId="0" fontId="10" fillId="3" borderId="0" xfId="0" applyFont="1" applyFill="1" applyAlignment="1">
      <alignment vertical="center"/>
    </xf>
    <xf numFmtId="0" fontId="10" fillId="3" borderId="0" xfId="0" applyFont="1" applyFill="1" applyAlignment="1">
      <alignment horizontal="center" vertical="center"/>
    </xf>
    <xf numFmtId="0" fontId="2" fillId="0" borderId="0" xfId="3"/>
    <xf numFmtId="0" fontId="18" fillId="0" borderId="0" xfId="22" applyFont="1"/>
    <xf numFmtId="0" fontId="9" fillId="0" borderId="0" xfId="22"/>
    <xf numFmtId="0" fontId="18" fillId="0" borderId="34" xfId="22" applyFont="1" applyBorder="1" applyAlignment="1">
      <alignment vertical="center" wrapText="1"/>
    </xf>
    <xf numFmtId="0" fontId="18" fillId="0" borderId="0" xfId="22" applyFont="1" applyAlignment="1">
      <alignment vertical="center" wrapText="1"/>
    </xf>
    <xf numFmtId="0" fontId="18" fillId="0" borderId="35" xfId="22" applyFont="1" applyBorder="1" applyAlignment="1">
      <alignment vertical="center" wrapText="1"/>
    </xf>
    <xf numFmtId="0" fontId="18" fillId="9" borderId="0" xfId="22" applyFont="1" applyFill="1"/>
    <xf numFmtId="0" fontId="18" fillId="9" borderId="0" xfId="22" applyFont="1" applyFill="1" applyAlignment="1">
      <alignment vertical="center" wrapText="1"/>
    </xf>
    <xf numFmtId="0" fontId="18" fillId="0" borderId="39" xfId="22" applyFont="1" applyBorder="1"/>
    <xf numFmtId="0" fontId="18" fillId="0" borderId="40" xfId="22" applyFont="1" applyBorder="1"/>
    <xf numFmtId="0" fontId="18" fillId="0" borderId="41" xfId="22" applyFont="1" applyBorder="1"/>
    <xf numFmtId="0" fontId="20" fillId="0" borderId="42" xfId="22" applyFont="1" applyBorder="1"/>
    <xf numFmtId="0" fontId="18" fillId="0" borderId="46" xfId="22" applyFont="1" applyBorder="1"/>
    <xf numFmtId="0" fontId="23" fillId="0" borderId="46" xfId="22" applyFont="1" applyBorder="1" applyAlignment="1">
      <alignment horizontal="center" vertical="center"/>
    </xf>
    <xf numFmtId="0" fontId="24" fillId="0" borderId="42" xfId="22" applyFont="1" applyBorder="1" applyAlignment="1">
      <alignment vertical="center"/>
    </xf>
    <xf numFmtId="0" fontId="24" fillId="0" borderId="0" xfId="22" applyFont="1" applyAlignment="1">
      <alignment vertical="center"/>
    </xf>
    <xf numFmtId="0" fontId="16" fillId="0" borderId="46" xfId="22" applyFont="1" applyBorder="1" applyAlignment="1">
      <alignment vertical="center"/>
    </xf>
    <xf numFmtId="0" fontId="25" fillId="0" borderId="0" xfId="22" applyFont="1" applyAlignment="1">
      <alignment vertical="center"/>
    </xf>
    <xf numFmtId="0" fontId="26" fillId="0" borderId="0" xfId="22" applyFont="1" applyAlignment="1">
      <alignment vertical="center" wrapText="1"/>
    </xf>
    <xf numFmtId="0" fontId="27" fillId="0" borderId="0" xfId="22" applyFont="1" applyAlignment="1">
      <alignment horizontal="right" vertical="center"/>
    </xf>
    <xf numFmtId="0" fontId="27" fillId="0" borderId="47" xfId="22" applyFont="1" applyBorder="1" applyAlignment="1">
      <alignment horizontal="center" vertical="center"/>
    </xf>
    <xf numFmtId="0" fontId="21" fillId="0" borderId="0" xfId="22" applyFont="1" applyAlignment="1">
      <alignment horizontal="center" vertical="center" wrapText="1"/>
    </xf>
    <xf numFmtId="0" fontId="24" fillId="0" borderId="42" xfId="22" applyFont="1" applyBorder="1" applyAlignment="1">
      <alignment horizontal="right" vertical="center"/>
    </xf>
    <xf numFmtId="0" fontId="25" fillId="0" borderId="0" xfId="22" quotePrefix="1" applyFont="1" applyAlignment="1">
      <alignment horizontal="left" vertical="center"/>
    </xf>
    <xf numFmtId="0" fontId="25" fillId="0" borderId="0" xfId="22" applyFont="1" applyAlignment="1">
      <alignment horizontal="left" vertical="center"/>
    </xf>
    <xf numFmtId="10" fontId="25" fillId="0" borderId="30" xfId="22" applyNumberFormat="1" applyFont="1" applyBorder="1" applyAlignment="1">
      <alignment horizontal="center" vertical="center" wrapText="1"/>
    </xf>
    <xf numFmtId="0" fontId="16" fillId="0" borderId="46" xfId="22" applyFont="1" applyBorder="1" applyAlignment="1">
      <alignment horizontal="left" vertical="center"/>
    </xf>
    <xf numFmtId="10" fontId="25" fillId="0" borderId="0" xfId="22" applyNumberFormat="1" applyFont="1" applyAlignment="1">
      <alignment horizontal="center" vertical="center" wrapText="1"/>
    </xf>
    <xf numFmtId="10" fontId="28" fillId="0" borderId="30" xfId="22" applyNumberFormat="1" applyFont="1" applyBorder="1" applyAlignment="1">
      <alignment horizontal="center" vertical="center" wrapText="1"/>
    </xf>
    <xf numFmtId="0" fontId="25" fillId="0" borderId="0" xfId="22" applyFont="1" applyAlignment="1">
      <alignment horizontal="left" vertical="center" wrapText="1"/>
    </xf>
    <xf numFmtId="0" fontId="25" fillId="0" borderId="0" xfId="22" applyFont="1" applyAlignment="1">
      <alignment horizontal="right" vertical="center" wrapText="1"/>
    </xf>
    <xf numFmtId="10" fontId="25" fillId="0" borderId="0" xfId="22" applyNumberFormat="1" applyFont="1" applyAlignment="1">
      <alignment horizontal="center" vertical="center"/>
    </xf>
    <xf numFmtId="0" fontId="25" fillId="0" borderId="0" xfId="22" applyFont="1" applyAlignment="1">
      <alignment horizontal="center" vertical="center" wrapText="1"/>
    </xf>
    <xf numFmtId="0" fontId="25" fillId="0" borderId="0" xfId="22" applyFont="1" applyAlignment="1">
      <alignment horizontal="center" vertical="center"/>
    </xf>
    <xf numFmtId="0" fontId="29" fillId="0" borderId="42" xfId="22" applyFont="1" applyBorder="1" applyAlignment="1">
      <alignment horizontal="right" vertical="center"/>
    </xf>
    <xf numFmtId="10" fontId="21" fillId="10" borderId="48" xfId="22" applyNumberFormat="1" applyFont="1" applyFill="1" applyBorder="1" applyAlignment="1">
      <alignment horizontal="center" vertical="center"/>
    </xf>
    <xf numFmtId="10" fontId="18" fillId="0" borderId="0" xfId="22" applyNumberFormat="1" applyFont="1"/>
    <xf numFmtId="0" fontId="24" fillId="0" borderId="49" xfId="22" applyFont="1" applyBorder="1" applyAlignment="1">
      <alignment vertical="center"/>
    </xf>
    <xf numFmtId="0" fontId="25" fillId="0" borderId="47" xfId="22" applyFont="1" applyBorder="1" applyAlignment="1">
      <alignment horizontal="right" vertical="center"/>
    </xf>
    <xf numFmtId="0" fontId="25" fillId="0" borderId="47" xfId="22" applyFont="1" applyBorder="1" applyAlignment="1">
      <alignment horizontal="left" vertical="center"/>
    </xf>
    <xf numFmtId="10" fontId="25" fillId="0" borderId="47" xfId="22" applyNumberFormat="1" applyFont="1" applyBorder="1" applyAlignment="1">
      <alignment vertical="center"/>
    </xf>
    <xf numFmtId="0" fontId="25" fillId="0" borderId="47" xfId="22" applyFont="1" applyBorder="1" applyAlignment="1">
      <alignment vertical="center"/>
    </xf>
    <xf numFmtId="0" fontId="16" fillId="0" borderId="50" xfId="22" applyFont="1" applyBorder="1" applyAlignment="1">
      <alignment vertical="center"/>
    </xf>
    <xf numFmtId="0" fontId="18" fillId="0" borderId="42" xfId="22" applyFont="1" applyBorder="1"/>
    <xf numFmtId="0" fontId="7" fillId="3" borderId="0" xfId="8" applyFont="1" applyFill="1" applyAlignment="1" applyProtection="1">
      <alignment horizontal="right" vertical="center"/>
      <protection hidden="1"/>
    </xf>
    <xf numFmtId="0" fontId="3" fillId="0" borderId="1" xfId="3" applyFont="1" applyBorder="1" applyAlignment="1">
      <alignment horizontal="left" wrapText="1"/>
    </xf>
    <xf numFmtId="0" fontId="2" fillId="0" borderId="0" xfId="3" applyAlignment="1">
      <alignment wrapText="1"/>
    </xf>
    <xf numFmtId="0" fontId="3" fillId="0" borderId="1" xfId="3" applyFont="1" applyBorder="1" applyAlignment="1">
      <alignment horizontal="center" vertical="center"/>
    </xf>
    <xf numFmtId="0" fontId="2" fillId="0" borderId="0" xfId="3" applyAlignment="1">
      <alignment horizontal="center" vertical="center"/>
    </xf>
    <xf numFmtId="164" fontId="3" fillId="0" borderId="1" xfId="7" applyFont="1" applyBorder="1" applyAlignment="1">
      <alignment horizontal="center" vertical="center"/>
    </xf>
    <xf numFmtId="164" fontId="2" fillId="0" borderId="0" xfId="7" applyFont="1" applyAlignment="1">
      <alignment horizontal="center" vertical="center"/>
    </xf>
    <xf numFmtId="0" fontId="33" fillId="0" borderId="0" xfId="0" applyFont="1"/>
    <xf numFmtId="0" fontId="33" fillId="0" borderId="0" xfId="0" applyFont="1" applyAlignment="1">
      <alignment horizontal="center"/>
    </xf>
    <xf numFmtId="0" fontId="2" fillId="0" borderId="0" xfId="3" applyAlignment="1">
      <alignment vertical="center" wrapText="1"/>
    </xf>
    <xf numFmtId="0" fontId="33" fillId="15" borderId="1" xfId="0" applyFont="1" applyFill="1" applyBorder="1" applyAlignment="1">
      <alignment horizontal="center"/>
    </xf>
    <xf numFmtId="0" fontId="33" fillId="15" borderId="8" xfId="0" applyFont="1" applyFill="1" applyBorder="1" applyAlignment="1">
      <alignment horizontal="center"/>
    </xf>
    <xf numFmtId="0" fontId="33" fillId="16" borderId="22" xfId="0" applyFont="1" applyFill="1" applyBorder="1" applyAlignment="1">
      <alignment horizontal="center"/>
    </xf>
    <xf numFmtId="0" fontId="34" fillId="4" borderId="62" xfId="0" applyFont="1" applyFill="1" applyBorder="1" applyAlignment="1">
      <alignment horizontal="center" vertical="center"/>
    </xf>
    <xf numFmtId="0" fontId="34" fillId="4" borderId="68" xfId="0" applyFont="1" applyFill="1" applyBorder="1" applyAlignment="1">
      <alignment horizontal="center"/>
    </xf>
    <xf numFmtId="0" fontId="34" fillId="4" borderId="72" xfId="0" applyFont="1" applyFill="1" applyBorder="1" applyAlignment="1">
      <alignment horizontal="center"/>
    </xf>
    <xf numFmtId="0" fontId="35" fillId="13" borderId="21" xfId="0" applyFont="1" applyFill="1" applyBorder="1" applyAlignment="1">
      <alignment horizontal="center"/>
    </xf>
    <xf numFmtId="0" fontId="33" fillId="16" borderId="61" xfId="0" applyFont="1" applyFill="1" applyBorder="1" applyAlignment="1">
      <alignment horizontal="center"/>
    </xf>
    <xf numFmtId="0" fontId="35" fillId="17" borderId="70" xfId="0" applyFont="1" applyFill="1" applyBorder="1" applyAlignment="1">
      <alignment horizontal="center"/>
    </xf>
    <xf numFmtId="0" fontId="33" fillId="18" borderId="1" xfId="0" applyFont="1" applyFill="1" applyBorder="1" applyAlignment="1">
      <alignment horizontal="center"/>
    </xf>
    <xf numFmtId="0" fontId="35" fillId="14" borderId="70" xfId="0" applyFont="1" applyFill="1" applyBorder="1" applyAlignment="1">
      <alignment horizontal="center"/>
    </xf>
    <xf numFmtId="167" fontId="33" fillId="15" borderId="64" xfId="2" applyNumberFormat="1" applyFont="1" applyFill="1" applyBorder="1" applyAlignment="1">
      <alignment horizontal="center"/>
    </xf>
    <xf numFmtId="0" fontId="35" fillId="17" borderId="71" xfId="0" applyFont="1" applyFill="1" applyBorder="1" applyAlignment="1">
      <alignment horizontal="center"/>
    </xf>
    <xf numFmtId="0" fontId="33" fillId="18" borderId="65" xfId="0" applyFont="1" applyFill="1" applyBorder="1" applyAlignment="1">
      <alignment horizontal="center"/>
    </xf>
    <xf numFmtId="0" fontId="33" fillId="18" borderId="8" xfId="0" applyFont="1" applyFill="1" applyBorder="1" applyAlignment="1">
      <alignment horizontal="center"/>
    </xf>
    <xf numFmtId="0" fontId="35" fillId="14" borderId="56" xfId="0" applyFont="1" applyFill="1" applyBorder="1" applyAlignment="1">
      <alignment horizontal="center"/>
    </xf>
    <xf numFmtId="0" fontId="33" fillId="15" borderId="59" xfId="0" applyFont="1" applyFill="1" applyBorder="1" applyAlignment="1">
      <alignment horizontal="center"/>
    </xf>
    <xf numFmtId="167" fontId="33" fillId="15" borderId="58" xfId="2" applyNumberFormat="1" applyFont="1" applyFill="1" applyBorder="1" applyAlignment="1">
      <alignment horizontal="center"/>
    </xf>
    <xf numFmtId="0" fontId="33" fillId="18" borderId="69" xfId="0" applyFont="1" applyFill="1" applyBorder="1" applyAlignment="1">
      <alignment horizontal="center"/>
    </xf>
    <xf numFmtId="167" fontId="33" fillId="18" borderId="64" xfId="2" applyNumberFormat="1" applyFont="1" applyFill="1" applyBorder="1" applyAlignment="1">
      <alignment horizontal="center"/>
    </xf>
    <xf numFmtId="167" fontId="33" fillId="18" borderId="66" xfId="2" applyNumberFormat="1" applyFont="1" applyFill="1" applyBorder="1" applyAlignment="1">
      <alignment horizontal="center"/>
    </xf>
    <xf numFmtId="0" fontId="37" fillId="0" borderId="0" xfId="0" applyFont="1" applyAlignment="1">
      <alignment vertical="center" wrapText="1"/>
    </xf>
    <xf numFmtId="0" fontId="9" fillId="0" borderId="0" xfId="22" applyAlignment="1">
      <alignment wrapText="1"/>
    </xf>
    <xf numFmtId="0" fontId="18" fillId="0" borderId="0" xfId="22" applyFont="1" applyAlignment="1">
      <alignment wrapText="1"/>
    </xf>
    <xf numFmtId="0" fontId="19" fillId="20" borderId="74" xfId="22" applyFont="1" applyFill="1" applyBorder="1" applyAlignment="1">
      <alignment horizontal="center" vertical="center" wrapText="1"/>
    </xf>
    <xf numFmtId="0" fontId="19" fillId="20" borderId="76" xfId="22" applyFont="1" applyFill="1" applyBorder="1" applyAlignment="1">
      <alignment horizontal="center" vertical="center" wrapText="1"/>
    </xf>
    <xf numFmtId="0" fontId="19" fillId="20" borderId="67" xfId="22" applyFont="1" applyFill="1" applyBorder="1" applyAlignment="1">
      <alignment horizontal="center" vertical="center" wrapText="1"/>
    </xf>
    <xf numFmtId="0" fontId="19" fillId="21" borderId="73" xfId="22" applyFont="1" applyFill="1" applyBorder="1" applyAlignment="1">
      <alignment horizontal="center" vertical="center"/>
    </xf>
    <xf numFmtId="10" fontId="18" fillId="22" borderId="78" xfId="2" applyNumberFormat="1" applyFont="1" applyFill="1" applyBorder="1" applyAlignment="1">
      <alignment horizontal="center" vertical="center" wrapText="1"/>
    </xf>
    <xf numFmtId="0" fontId="19" fillId="21" borderId="70" xfId="22" applyFont="1" applyFill="1" applyBorder="1" applyAlignment="1">
      <alignment horizontal="center" vertical="center"/>
    </xf>
    <xf numFmtId="10" fontId="18" fillId="22" borderId="80" xfId="2" applyNumberFormat="1" applyFont="1" applyFill="1" applyBorder="1" applyAlignment="1">
      <alignment horizontal="center" vertical="center" wrapText="1"/>
    </xf>
    <xf numFmtId="0" fontId="19" fillId="12" borderId="70" xfId="22" applyFont="1" applyFill="1" applyBorder="1" applyAlignment="1">
      <alignment horizontal="center" vertical="center"/>
    </xf>
    <xf numFmtId="10" fontId="36" fillId="24" borderId="80" xfId="22" applyNumberFormat="1" applyFont="1" applyFill="1" applyBorder="1" applyAlignment="1">
      <alignment horizontal="center" vertical="center" wrapText="1"/>
    </xf>
    <xf numFmtId="0" fontId="19" fillId="21" borderId="71" xfId="22" applyFont="1" applyFill="1" applyBorder="1" applyAlignment="1">
      <alignment horizontal="center" vertical="center"/>
    </xf>
    <xf numFmtId="10" fontId="18" fillId="22" borderId="76" xfId="2" applyNumberFormat="1" applyFont="1" applyFill="1" applyBorder="1" applyAlignment="1">
      <alignment horizontal="center" vertical="center" wrapText="1"/>
    </xf>
    <xf numFmtId="0" fontId="36" fillId="0" borderId="23" xfId="22" applyFont="1" applyBorder="1" applyAlignment="1">
      <alignment vertical="center"/>
    </xf>
    <xf numFmtId="0" fontId="36" fillId="0" borderId="24" xfId="22" applyFont="1" applyBorder="1" applyAlignment="1">
      <alignment vertical="center"/>
    </xf>
    <xf numFmtId="10" fontId="39" fillId="23" borderId="84" xfId="22" applyNumberFormat="1" applyFont="1" applyFill="1" applyBorder="1" applyAlignment="1">
      <alignment horizontal="center" vertical="center"/>
    </xf>
    <xf numFmtId="0" fontId="40" fillId="20" borderId="0" xfId="22" applyFont="1" applyFill="1" applyAlignment="1">
      <alignment horizontal="center" vertical="center"/>
    </xf>
    <xf numFmtId="0" fontId="19" fillId="4" borderId="74" xfId="22" applyFont="1" applyFill="1" applyBorder="1" applyAlignment="1">
      <alignment horizontal="center" vertical="center" wrapText="1"/>
    </xf>
    <xf numFmtId="10" fontId="19" fillId="4" borderId="63" xfId="2" applyNumberFormat="1" applyFont="1" applyFill="1" applyBorder="1" applyAlignment="1">
      <alignment horizontal="center" vertical="center" wrapText="1"/>
    </xf>
    <xf numFmtId="0" fontId="19" fillId="4" borderId="76" xfId="22" applyFont="1" applyFill="1" applyBorder="1" applyAlignment="1">
      <alignment horizontal="center" vertical="center" wrapText="1"/>
    </xf>
    <xf numFmtId="10" fontId="19" fillId="4" borderId="67" xfId="2" applyNumberFormat="1" applyFont="1" applyFill="1" applyBorder="1" applyAlignment="1">
      <alignment horizontal="center" vertical="center" wrapText="1"/>
    </xf>
    <xf numFmtId="49" fontId="18" fillId="21" borderId="5" xfId="22" applyNumberFormat="1" applyFont="1" applyFill="1" applyBorder="1" applyAlignment="1">
      <alignment horizontal="left" vertical="center" indent="1"/>
    </xf>
    <xf numFmtId="10" fontId="18" fillId="21" borderId="78" xfId="2" applyNumberFormat="1" applyFont="1" applyFill="1" applyBorder="1" applyAlignment="1">
      <alignment horizontal="center" vertical="center" wrapText="1"/>
    </xf>
    <xf numFmtId="10" fontId="18" fillId="21" borderId="85" xfId="2" applyNumberFormat="1" applyFont="1" applyFill="1" applyBorder="1" applyAlignment="1">
      <alignment horizontal="center" vertical="center" wrapText="1"/>
    </xf>
    <xf numFmtId="49" fontId="18" fillId="21" borderId="9" xfId="22" applyNumberFormat="1" applyFont="1" applyFill="1" applyBorder="1" applyAlignment="1">
      <alignment horizontal="left" vertical="center" indent="1"/>
    </xf>
    <xf numFmtId="10" fontId="18" fillId="21" borderId="80" xfId="2" applyNumberFormat="1" applyFont="1" applyFill="1" applyBorder="1" applyAlignment="1">
      <alignment horizontal="center" vertical="center" wrapText="1"/>
    </xf>
    <xf numFmtId="10" fontId="18" fillId="21" borderId="15" xfId="2" applyNumberFormat="1" applyFont="1" applyFill="1" applyBorder="1" applyAlignment="1">
      <alignment horizontal="center" vertical="center" wrapText="1"/>
    </xf>
    <xf numFmtId="49" fontId="18" fillId="12" borderId="9" xfId="22" applyNumberFormat="1" applyFont="1" applyFill="1" applyBorder="1" applyAlignment="1">
      <alignment horizontal="left" vertical="center" indent="3"/>
    </xf>
    <xf numFmtId="10" fontId="42" fillId="12" borderId="80" xfId="2" applyNumberFormat="1" applyFont="1" applyFill="1" applyBorder="1" applyAlignment="1">
      <alignment horizontal="center" vertical="center" wrapText="1"/>
    </xf>
    <xf numFmtId="10" fontId="42" fillId="12" borderId="15" xfId="2" applyNumberFormat="1" applyFont="1" applyFill="1" applyBorder="1" applyAlignment="1">
      <alignment horizontal="center" vertical="center" wrapText="1"/>
    </xf>
    <xf numFmtId="0" fontId="19" fillId="21" borderId="60" xfId="22" applyFont="1" applyFill="1" applyBorder="1" applyAlignment="1">
      <alignment horizontal="center" vertical="center"/>
    </xf>
    <xf numFmtId="49" fontId="18" fillId="21" borderId="2" xfId="22" applyNumberFormat="1" applyFont="1" applyFill="1" applyBorder="1" applyAlignment="1">
      <alignment horizontal="left" vertical="center" indent="1"/>
    </xf>
    <xf numFmtId="10" fontId="18" fillId="21" borderId="76" xfId="2" applyNumberFormat="1" applyFont="1" applyFill="1" applyBorder="1" applyAlignment="1">
      <alignment horizontal="center" vertical="center" wrapText="1"/>
    </xf>
    <xf numFmtId="10" fontId="18" fillId="21" borderId="67" xfId="2" applyNumberFormat="1" applyFont="1" applyFill="1" applyBorder="1" applyAlignment="1">
      <alignment horizontal="center" vertical="center" wrapText="1"/>
    </xf>
    <xf numFmtId="10" fontId="17" fillId="4" borderId="84" xfId="2" applyNumberFormat="1" applyFont="1" applyFill="1" applyBorder="1" applyAlignment="1">
      <alignment horizontal="center" vertical="center" wrapText="1"/>
    </xf>
    <xf numFmtId="10" fontId="17" fillId="4" borderId="29" xfId="2" applyNumberFormat="1" applyFont="1" applyFill="1" applyBorder="1" applyAlignment="1">
      <alignment horizontal="center" vertical="center" wrapText="1"/>
    </xf>
    <xf numFmtId="164" fontId="33" fillId="0" borderId="1" xfId="7" applyFont="1" applyFill="1" applyBorder="1" applyAlignment="1">
      <alignment horizontal="center" vertical="center"/>
    </xf>
    <xf numFmtId="0" fontId="44" fillId="0" borderId="0" xfId="24" applyFont="1" applyAlignment="1">
      <alignment horizontal="left" vertical="top"/>
    </xf>
    <xf numFmtId="0" fontId="44" fillId="0" borderId="18" xfId="24" applyFont="1" applyBorder="1" applyAlignment="1">
      <alignment horizontal="center" vertical="center"/>
    </xf>
    <xf numFmtId="10" fontId="44" fillId="0" borderId="20" xfId="24" applyNumberFormat="1" applyFont="1" applyBorder="1" applyAlignment="1">
      <alignment horizontal="center" vertical="center"/>
    </xf>
    <xf numFmtId="167" fontId="44" fillId="0" borderId="20" xfId="2" applyNumberFormat="1" applyFont="1" applyFill="1" applyBorder="1" applyAlignment="1">
      <alignment horizontal="center" vertical="center"/>
    </xf>
    <xf numFmtId="0" fontId="44" fillId="0" borderId="1" xfId="24" applyFont="1" applyBorder="1" applyAlignment="1">
      <alignment horizontal="center" vertical="center"/>
    </xf>
    <xf numFmtId="0" fontId="44" fillId="0" borderId="1" xfId="24" applyFont="1" applyBorder="1" applyAlignment="1">
      <alignment horizontal="left" vertical="center" wrapText="1"/>
    </xf>
    <xf numFmtId="164" fontId="44" fillId="0" borderId="1" xfId="7" applyFont="1" applyFill="1" applyBorder="1" applyAlignment="1">
      <alignment horizontal="center" vertical="center"/>
    </xf>
    <xf numFmtId="0" fontId="44" fillId="0" borderId="1" xfId="24" applyFont="1" applyBorder="1" applyAlignment="1">
      <alignment horizontal="left" vertical="center"/>
    </xf>
    <xf numFmtId="0" fontId="44" fillId="0" borderId="0" xfId="24" applyFont="1" applyAlignment="1">
      <alignment horizontal="center" vertical="center"/>
    </xf>
    <xf numFmtId="0" fontId="44" fillId="0" borderId="0" xfId="24" applyFont="1" applyAlignment="1">
      <alignment horizontal="left" vertical="center"/>
    </xf>
    <xf numFmtId="164" fontId="34" fillId="21" borderId="30" xfId="7" applyFont="1" applyFill="1" applyBorder="1" applyAlignment="1">
      <alignment horizontal="center" vertical="center" wrapText="1"/>
    </xf>
    <xf numFmtId="0" fontId="44" fillId="0" borderId="18" xfId="24" applyFont="1" applyBorder="1" applyAlignment="1">
      <alignment horizontal="center" vertical="center" wrapText="1"/>
    </xf>
    <xf numFmtId="0" fontId="14" fillId="21" borderId="1" xfId="3" applyFont="1" applyFill="1" applyBorder="1" applyAlignment="1">
      <alignment horizontal="center" vertical="center" wrapText="1"/>
    </xf>
    <xf numFmtId="0" fontId="36" fillId="6" borderId="1" xfId="0" applyFont="1" applyFill="1" applyBorder="1" applyAlignment="1">
      <alignment horizontal="center" vertical="center"/>
    </xf>
    <xf numFmtId="49" fontId="12" fillId="0" borderId="1" xfId="4" applyNumberFormat="1" applyFont="1" applyBorder="1" applyAlignment="1">
      <alignment horizontal="center" vertical="center"/>
    </xf>
    <xf numFmtId="0" fontId="12" fillId="8" borderId="1" xfId="4" applyFont="1" applyFill="1" applyBorder="1" applyAlignment="1">
      <alignment horizontal="center" vertical="center"/>
    </xf>
    <xf numFmtId="49" fontId="12" fillId="3" borderId="1" xfId="4" applyNumberFormat="1" applyFont="1" applyFill="1" applyBorder="1" applyAlignment="1">
      <alignment horizontal="center" vertical="center"/>
    </xf>
    <xf numFmtId="0" fontId="12" fillId="3" borderId="1" xfId="4" applyFont="1" applyFill="1" applyBorder="1" applyAlignment="1">
      <alignment horizontal="center" vertical="center"/>
    </xf>
    <xf numFmtId="0" fontId="12" fillId="3" borderId="1" xfId="0" applyFont="1" applyFill="1" applyBorder="1" applyAlignment="1">
      <alignment horizontal="center" vertical="center"/>
    </xf>
    <xf numFmtId="0" fontId="12" fillId="6" borderId="1" xfId="0" applyFont="1" applyFill="1" applyBorder="1" applyAlignment="1">
      <alignment horizontal="center" vertical="center"/>
    </xf>
    <xf numFmtId="49" fontId="12" fillId="3" borderId="1" xfId="0" applyNumberFormat="1" applyFont="1" applyFill="1" applyBorder="1" applyAlignment="1">
      <alignment horizontal="center" vertical="center" wrapText="1"/>
    </xf>
    <xf numFmtId="0" fontId="12" fillId="3" borderId="1" xfId="0" applyFont="1" applyFill="1" applyBorder="1" applyAlignment="1">
      <alignment horizontal="left" vertical="center"/>
    </xf>
    <xf numFmtId="49" fontId="43" fillId="6" borderId="9" xfId="0" applyNumberFormat="1" applyFont="1" applyFill="1" applyBorder="1" applyAlignment="1">
      <alignment horizontal="center" vertical="center"/>
    </xf>
    <xf numFmtId="43" fontId="36" fillId="6" borderId="1" xfId="1" applyFont="1" applyFill="1" applyBorder="1" applyAlignment="1">
      <alignment horizontal="center" vertical="center" wrapText="1"/>
    </xf>
    <xf numFmtId="43" fontId="13" fillId="6" borderId="1" xfId="0" applyNumberFormat="1" applyFont="1" applyFill="1" applyBorder="1" applyAlignment="1">
      <alignment horizontal="center" vertical="center" wrapText="1"/>
    </xf>
    <xf numFmtId="0" fontId="12" fillId="0" borderId="1" xfId="4" applyFont="1" applyBorder="1" applyAlignment="1">
      <alignment horizontal="center" vertical="center" wrapText="1"/>
    </xf>
    <xf numFmtId="0" fontId="12" fillId="0" borderId="1" xfId="6" applyFont="1" applyBorder="1" applyAlignment="1">
      <alignment horizontal="center" vertical="center" wrapText="1"/>
    </xf>
    <xf numFmtId="43" fontId="36" fillId="0" borderId="1" xfId="1" applyFont="1" applyBorder="1" applyAlignment="1">
      <alignment horizontal="center" vertical="center" wrapText="1"/>
    </xf>
    <xf numFmtId="0" fontId="12" fillId="3" borderId="1" xfId="4" applyFont="1" applyFill="1" applyBorder="1" applyAlignment="1">
      <alignment horizontal="center" vertical="center" wrapText="1"/>
    </xf>
    <xf numFmtId="0" fontId="12" fillId="3" borderId="1" xfId="6" applyFont="1" applyFill="1" applyBorder="1" applyAlignment="1">
      <alignment horizontal="center" vertical="center" wrapText="1"/>
    </xf>
    <xf numFmtId="43" fontId="12" fillId="3" borderId="1" xfId="1" applyFont="1" applyFill="1" applyBorder="1" applyAlignment="1">
      <alignment horizontal="center" vertical="center" wrapText="1"/>
    </xf>
    <xf numFmtId="43" fontId="12" fillId="6" borderId="1" xfId="1" applyFont="1" applyFill="1" applyBorder="1" applyAlignment="1">
      <alignment horizontal="center" vertical="center" wrapText="1"/>
    </xf>
    <xf numFmtId="0" fontId="12" fillId="3" borderId="1" xfId="0" applyFont="1" applyFill="1" applyBorder="1" applyAlignment="1">
      <alignment horizontal="left" vertical="center" wrapText="1"/>
    </xf>
    <xf numFmtId="49" fontId="43" fillId="6" borderId="9" xfId="0" applyNumberFormat="1" applyFont="1" applyFill="1" applyBorder="1" applyAlignment="1">
      <alignment horizontal="left" vertical="center"/>
    </xf>
    <xf numFmtId="0" fontId="13" fillId="6" borderId="1" xfId="0" applyFont="1" applyFill="1" applyBorder="1" applyAlignment="1">
      <alignment horizontal="center" vertical="center" wrapText="1"/>
    </xf>
    <xf numFmtId="0" fontId="12" fillId="3" borderId="1" xfId="0" applyFont="1" applyFill="1" applyBorder="1" applyAlignment="1">
      <alignment horizontal="center" vertical="center" wrapText="1"/>
    </xf>
    <xf numFmtId="0" fontId="43" fillId="6" borderId="1" xfId="0" applyFont="1" applyFill="1" applyBorder="1" applyAlignment="1">
      <alignment horizontal="center" vertical="center"/>
    </xf>
    <xf numFmtId="43" fontId="10" fillId="3" borderId="0" xfId="0" applyNumberFormat="1" applyFont="1" applyFill="1" applyAlignment="1">
      <alignment vertical="center"/>
    </xf>
    <xf numFmtId="0" fontId="6" fillId="3" borderId="13" xfId="8" applyFont="1" applyFill="1" applyBorder="1" applyAlignment="1" applyProtection="1">
      <alignment horizontal="justify" vertical="center" wrapText="1"/>
      <protection hidden="1"/>
    </xf>
    <xf numFmtId="164" fontId="44" fillId="0" borderId="0" xfId="7" applyFont="1" applyFill="1" applyAlignment="1">
      <alignment horizontal="center" vertical="center"/>
    </xf>
    <xf numFmtId="10" fontId="44" fillId="0" borderId="20" xfId="24" quotePrefix="1" applyNumberFormat="1" applyFont="1" applyBorder="1" applyAlignment="1">
      <alignment horizontal="center" vertical="center"/>
    </xf>
    <xf numFmtId="167" fontId="44" fillId="0" borderId="20" xfId="24" applyNumberFormat="1" applyFont="1" applyBorder="1" applyAlignment="1">
      <alignment horizontal="center" vertical="center"/>
    </xf>
    <xf numFmtId="43" fontId="8" fillId="4" borderId="1" xfId="1" applyFont="1" applyFill="1" applyBorder="1" applyAlignment="1" applyProtection="1">
      <alignment horizontal="center" vertical="center"/>
      <protection hidden="1"/>
    </xf>
    <xf numFmtId="17" fontId="6" fillId="12" borderId="1" xfId="1" quotePrefix="1" applyNumberFormat="1" applyFont="1" applyFill="1" applyBorder="1" applyAlignment="1" applyProtection="1">
      <alignment horizontal="center" vertical="center" wrapText="1"/>
      <protection hidden="1"/>
    </xf>
    <xf numFmtId="43" fontId="8" fillId="21" borderId="14" xfId="1" applyFont="1" applyFill="1" applyBorder="1" applyAlignment="1" applyProtection="1">
      <alignment horizontal="center" vertical="center"/>
      <protection hidden="1"/>
    </xf>
    <xf numFmtId="0" fontId="44" fillId="12" borderId="1" xfId="24" applyFont="1" applyFill="1" applyBorder="1" applyAlignment="1">
      <alignment horizontal="center" vertical="center"/>
    </xf>
    <xf numFmtId="0" fontId="44" fillId="12" borderId="1" xfId="24" applyFont="1" applyFill="1" applyBorder="1" applyAlignment="1">
      <alignment horizontal="left" vertical="center" wrapText="1"/>
    </xf>
    <xf numFmtId="164" fontId="33" fillId="12" borderId="1" xfId="7" applyFont="1" applyFill="1" applyBorder="1" applyAlignment="1">
      <alignment horizontal="center" vertical="center"/>
    </xf>
    <xf numFmtId="164" fontId="44" fillId="12" borderId="1" xfId="7" applyFont="1" applyFill="1" applyBorder="1" applyAlignment="1">
      <alignment horizontal="center" vertical="center"/>
    </xf>
    <xf numFmtId="0" fontId="45" fillId="12" borderId="1" xfId="24" applyFont="1" applyFill="1" applyBorder="1" applyAlignment="1">
      <alignment horizontal="left" vertical="center"/>
    </xf>
    <xf numFmtId="0" fontId="45" fillId="12" borderId="1" xfId="24" applyFont="1" applyFill="1" applyBorder="1" applyAlignment="1">
      <alignment horizontal="left" vertical="center" wrapText="1"/>
    </xf>
    <xf numFmtId="0" fontId="45" fillId="12" borderId="1" xfId="24" applyFont="1" applyFill="1" applyBorder="1" applyAlignment="1">
      <alignment horizontal="center" vertical="center"/>
    </xf>
    <xf numFmtId="164" fontId="34" fillId="12" borderId="1" xfId="7" applyFont="1" applyFill="1" applyBorder="1" applyAlignment="1">
      <alignment horizontal="center" vertical="center"/>
    </xf>
    <xf numFmtId="164" fontId="45" fillId="12" borderId="1" xfId="7" applyFont="1" applyFill="1" applyBorder="1" applyAlignment="1">
      <alignment horizontal="center" vertical="center"/>
    </xf>
    <xf numFmtId="164" fontId="34" fillId="12" borderId="1" xfId="7" applyFont="1" applyFill="1" applyBorder="1" applyAlignment="1">
      <alignment horizontal="left" vertical="center"/>
    </xf>
    <xf numFmtId="164" fontId="45" fillId="12" borderId="1" xfId="7" applyFont="1" applyFill="1" applyBorder="1" applyAlignment="1">
      <alignment horizontal="left" vertical="center"/>
    </xf>
    <xf numFmtId="4" fontId="7" fillId="3" borderId="0" xfId="0" applyNumberFormat="1" applyFont="1" applyFill="1" applyAlignment="1">
      <alignment horizontal="center" vertical="center"/>
    </xf>
    <xf numFmtId="4" fontId="7" fillId="3" borderId="0" xfId="8" applyNumberFormat="1" applyFont="1" applyFill="1" applyAlignment="1" applyProtection="1">
      <alignment horizontal="right" vertical="center"/>
      <protection hidden="1"/>
    </xf>
    <xf numFmtId="4" fontId="10" fillId="3" borderId="0" xfId="0" applyNumberFormat="1" applyFont="1" applyFill="1" applyAlignment="1">
      <alignment vertical="center"/>
    </xf>
    <xf numFmtId="43" fontId="7" fillId="3" borderId="0" xfId="0" applyNumberFormat="1" applyFont="1" applyFill="1" applyAlignment="1">
      <alignment horizontal="center" vertical="center"/>
    </xf>
    <xf numFmtId="43" fontId="6" fillId="3" borderId="13" xfId="1" applyFont="1" applyFill="1" applyBorder="1" applyAlignment="1" applyProtection="1">
      <alignment vertical="center"/>
      <protection hidden="1"/>
    </xf>
    <xf numFmtId="43" fontId="7" fillId="3" borderId="0" xfId="8" applyNumberFormat="1" applyFont="1" applyFill="1" applyAlignment="1" applyProtection="1">
      <alignment horizontal="right" vertical="center"/>
      <protection hidden="1"/>
    </xf>
    <xf numFmtId="43" fontId="12" fillId="3" borderId="1" xfId="1" applyFont="1" applyFill="1" applyBorder="1" applyAlignment="1">
      <alignment horizontal="left" vertical="center" wrapText="1"/>
    </xf>
    <xf numFmtId="0" fontId="12" fillId="0" borderId="0" xfId="0" applyFont="1" applyAlignment="1">
      <alignment vertical="center"/>
    </xf>
    <xf numFmtId="0" fontId="12" fillId="0" borderId="0" xfId="12" applyFont="1" applyAlignment="1">
      <alignment vertical="center"/>
    </xf>
    <xf numFmtId="0" fontId="12" fillId="0" borderId="0" xfId="12" applyFont="1" applyAlignment="1">
      <alignment vertical="center" wrapText="1"/>
    </xf>
    <xf numFmtId="0" fontId="12" fillId="0" borderId="0" xfId="0" applyFont="1" applyAlignment="1">
      <alignment horizontal="center" vertical="center" wrapText="1"/>
    </xf>
    <xf numFmtId="0" fontId="12" fillId="0" borderId="0" xfId="0" applyFont="1" applyAlignment="1">
      <alignment horizontal="center" vertical="center"/>
    </xf>
    <xf numFmtId="4" fontId="12" fillId="0" borderId="0" xfId="1" applyNumberFormat="1" applyFont="1" applyFill="1" applyAlignment="1">
      <alignment horizontal="center" vertical="center" wrapText="1"/>
    </xf>
    <xf numFmtId="4" fontId="12" fillId="0" borderId="0" xfId="0" applyNumberFormat="1" applyFont="1" applyAlignment="1">
      <alignment horizontal="center" vertical="center" wrapText="1"/>
    </xf>
    <xf numFmtId="4" fontId="43" fillId="6" borderId="1" xfId="1" applyNumberFormat="1" applyFont="1" applyFill="1" applyBorder="1" applyAlignment="1">
      <alignment horizontal="center" vertical="center" wrapText="1"/>
    </xf>
    <xf numFmtId="4" fontId="12" fillId="0" borderId="13" xfId="1" applyNumberFormat="1" applyFont="1" applyFill="1" applyBorder="1" applyAlignment="1">
      <alignment horizontal="center" vertical="center" wrapText="1"/>
    </xf>
    <xf numFmtId="0" fontId="12" fillId="0" borderId="13" xfId="4" applyFont="1" applyBorder="1" applyAlignment="1">
      <alignment horizontal="center" vertical="center" wrapText="1"/>
    </xf>
    <xf numFmtId="43" fontId="12" fillId="0" borderId="13" xfId="0" applyNumberFormat="1" applyFont="1" applyBorder="1" applyAlignment="1">
      <alignment horizontal="center" vertical="center" wrapText="1"/>
    </xf>
    <xf numFmtId="0" fontId="12" fillId="0" borderId="13" xfId="5" applyFont="1" applyBorder="1" applyAlignment="1">
      <alignment horizontal="center" vertical="center" wrapText="1"/>
    </xf>
    <xf numFmtId="49" fontId="43" fillId="21" borderId="14" xfId="0" applyNumberFormat="1" applyFont="1" applyFill="1" applyBorder="1" applyAlignment="1">
      <alignment vertical="center" wrapText="1"/>
    </xf>
    <xf numFmtId="0" fontId="12" fillId="21" borderId="14" xfId="0" applyFont="1" applyFill="1" applyBorder="1" applyAlignment="1">
      <alignment horizontal="center" vertical="center"/>
    </xf>
    <xf numFmtId="4" fontId="12" fillId="21" borderId="14" xfId="1" applyNumberFormat="1" applyFont="1" applyFill="1" applyBorder="1" applyAlignment="1">
      <alignment horizontal="center" vertical="center" wrapText="1"/>
    </xf>
    <xf numFmtId="43" fontId="43" fillId="21" borderId="14" xfId="0" applyNumberFormat="1" applyFont="1" applyFill="1" applyBorder="1" applyAlignment="1">
      <alignment horizontal="center" vertical="center" wrapText="1"/>
    </xf>
    <xf numFmtId="164" fontId="46" fillId="6" borderId="11" xfId="7" applyFont="1" applyFill="1" applyBorder="1" applyAlignment="1">
      <alignment horizontal="center" vertical="center" wrapText="1"/>
    </xf>
    <xf numFmtId="0" fontId="13" fillId="25" borderId="14" xfId="20" applyFont="1" applyFill="1" applyBorder="1" applyAlignment="1">
      <alignment horizontal="center" vertical="center"/>
    </xf>
    <xf numFmtId="0" fontId="13" fillId="25" borderId="14" xfId="20" applyFont="1" applyFill="1" applyBorder="1" applyAlignment="1">
      <alignment horizontal="center" vertical="center" wrapText="1"/>
    </xf>
    <xf numFmtId="0" fontId="12" fillId="0" borderId="0" xfId="20" applyFont="1" applyAlignment="1">
      <alignment horizontal="right" vertical="center"/>
    </xf>
    <xf numFmtId="43" fontId="12" fillId="0" borderId="0" xfId="1" applyFont="1" applyFill="1" applyAlignment="1">
      <alignment vertical="center"/>
    </xf>
    <xf numFmtId="0" fontId="12" fillId="0" borderId="0" xfId="20" applyFont="1" applyAlignment="1">
      <alignment vertical="center"/>
    </xf>
    <xf numFmtId="14" fontId="12" fillId="0" borderId="0" xfId="20" applyNumberFormat="1" applyFont="1" applyAlignment="1">
      <alignment vertical="center"/>
    </xf>
    <xf numFmtId="43" fontId="13" fillId="21" borderId="13" xfId="20" applyNumberFormat="1" applyFont="1" applyFill="1" applyBorder="1" applyAlignment="1">
      <alignment horizontal="center" vertical="center"/>
    </xf>
    <xf numFmtId="43" fontId="36" fillId="12" borderId="13" xfId="21" applyNumberFormat="1" applyFont="1" applyFill="1" applyBorder="1" applyAlignment="1">
      <alignment horizontal="center" vertical="center"/>
    </xf>
    <xf numFmtId="168" fontId="36" fillId="3" borderId="13" xfId="2" applyNumberFormat="1" applyFont="1" applyFill="1" applyBorder="1" applyAlignment="1">
      <alignment horizontal="center" vertical="center"/>
    </xf>
    <xf numFmtId="166" fontId="12" fillId="0" borderId="0" xfId="2" applyNumberFormat="1" applyFont="1" applyFill="1" applyAlignment="1">
      <alignment vertical="center"/>
    </xf>
    <xf numFmtId="4" fontId="12" fillId="0" borderId="0" xfId="20" applyNumberFormat="1" applyFont="1" applyAlignment="1">
      <alignment vertical="center"/>
    </xf>
    <xf numFmtId="43" fontId="13" fillId="27" borderId="13" xfId="20" applyNumberFormat="1" applyFont="1" applyFill="1" applyBorder="1" applyAlignment="1">
      <alignment horizontal="right" vertical="center"/>
    </xf>
    <xf numFmtId="168" fontId="13" fillId="27" borderId="13" xfId="2" applyNumberFormat="1" applyFont="1" applyFill="1" applyBorder="1" applyAlignment="1">
      <alignment horizontal="center" vertical="center"/>
    </xf>
    <xf numFmtId="43" fontId="13" fillId="4" borderId="13" xfId="21" applyNumberFormat="1" applyFont="1" applyFill="1" applyBorder="1" applyAlignment="1">
      <alignment horizontal="center" vertical="center"/>
    </xf>
    <xf numFmtId="168" fontId="13" fillId="7" borderId="13" xfId="2" applyNumberFormat="1" applyFont="1" applyFill="1" applyBorder="1" applyAlignment="1">
      <alignment horizontal="center" vertical="center"/>
    </xf>
    <xf numFmtId="43" fontId="13" fillId="0" borderId="13" xfId="20" applyNumberFormat="1" applyFont="1" applyBorder="1" applyAlignment="1">
      <alignment horizontal="center" vertical="center"/>
    </xf>
    <xf numFmtId="43" fontId="12" fillId="0" borderId="0" xfId="20" applyNumberFormat="1" applyFont="1" applyAlignment="1">
      <alignment horizontal="right" vertical="center"/>
    </xf>
    <xf numFmtId="0" fontId="47" fillId="0" borderId="0" xfId="20" applyFont="1" applyAlignment="1">
      <alignment vertical="center"/>
    </xf>
    <xf numFmtId="0" fontId="47" fillId="0" borderId="0" xfId="20" applyFont="1" applyAlignment="1">
      <alignment horizontal="center" vertical="center"/>
    </xf>
    <xf numFmtId="9" fontId="12" fillId="0" borderId="0" xfId="2" applyFont="1" applyFill="1" applyAlignment="1">
      <alignment horizontal="right" vertical="center"/>
    </xf>
    <xf numFmtId="0" fontId="36" fillId="0" borderId="0" xfId="0" applyFont="1"/>
    <xf numFmtId="0" fontId="49" fillId="0" borderId="0" xfId="0" applyFont="1" applyAlignment="1">
      <alignment vertical="center"/>
    </xf>
    <xf numFmtId="0" fontId="49" fillId="0" borderId="0" xfId="0" applyFont="1" applyAlignment="1">
      <alignment vertical="center" wrapText="1"/>
    </xf>
    <xf numFmtId="0" fontId="49" fillId="0" borderId="0" xfId="0" applyFont="1" applyAlignment="1">
      <alignment horizontal="center" vertical="center" wrapText="1"/>
    </xf>
    <xf numFmtId="0" fontId="53" fillId="0" borderId="0" xfId="0" applyFont="1" applyAlignment="1">
      <alignment vertical="center" wrapText="1"/>
    </xf>
    <xf numFmtId="0" fontId="51" fillId="0" borderId="25" xfId="0" applyFont="1" applyBorder="1" applyAlignment="1">
      <alignment horizontal="center" vertical="center" wrapText="1"/>
    </xf>
    <xf numFmtId="0" fontId="52" fillId="0" borderId="26" xfId="0" applyFont="1" applyBorder="1" applyAlignment="1">
      <alignment horizontal="center" vertical="center" wrapText="1"/>
    </xf>
    <xf numFmtId="0" fontId="52" fillId="0" borderId="27" xfId="0" applyFont="1" applyBorder="1" applyAlignment="1">
      <alignment horizontal="center" vertical="center" wrapText="1"/>
    </xf>
    <xf numFmtId="0" fontId="51" fillId="28" borderId="17" xfId="0" applyFont="1" applyFill="1" applyBorder="1" applyAlignment="1">
      <alignment horizontal="left" vertical="center" wrapText="1"/>
    </xf>
    <xf numFmtId="0" fontId="48" fillId="28" borderId="0" xfId="0" applyFont="1" applyFill="1" applyAlignment="1">
      <alignment horizontal="left" vertical="center" wrapText="1"/>
    </xf>
    <xf numFmtId="0" fontId="48" fillId="28" borderId="16" xfId="0" applyFont="1" applyFill="1" applyBorder="1" applyAlignment="1">
      <alignment horizontal="center" vertical="center" wrapText="1"/>
    </xf>
    <xf numFmtId="0" fontId="51" fillId="0" borderId="17" xfId="0" applyFont="1" applyBorder="1" applyAlignment="1">
      <alignment horizontal="left" vertical="center" wrapText="1"/>
    </xf>
    <xf numFmtId="0" fontId="48" fillId="0" borderId="0" xfId="0" applyFont="1" applyAlignment="1">
      <alignment horizontal="left" vertical="center" wrapText="1"/>
    </xf>
    <xf numFmtId="0" fontId="48" fillId="0" borderId="16" xfId="0" applyFont="1" applyBorder="1" applyAlignment="1">
      <alignment horizontal="center" vertical="center" wrapText="1"/>
    </xf>
    <xf numFmtId="0" fontId="51" fillId="0" borderId="23" xfId="0" applyFont="1" applyBorder="1" applyAlignment="1">
      <alignment horizontal="left" vertical="center" wrapText="1"/>
    </xf>
    <xf numFmtId="0" fontId="48" fillId="0" borderId="24" xfId="0" applyFont="1" applyBorder="1" applyAlignment="1">
      <alignment horizontal="left" vertical="center" wrapText="1"/>
    </xf>
    <xf numFmtId="0" fontId="48" fillId="0" borderId="29" xfId="0" applyFont="1" applyBorder="1" applyAlignment="1">
      <alignment horizontal="center" vertical="center" wrapText="1"/>
    </xf>
    <xf numFmtId="0" fontId="51" fillId="28" borderId="18" xfId="0" applyFont="1" applyFill="1" applyBorder="1" applyAlignment="1">
      <alignment horizontal="left" vertical="center" wrapText="1"/>
    </xf>
    <xf numFmtId="0" fontId="48" fillId="28" borderId="19" xfId="0" applyFont="1" applyFill="1" applyBorder="1" applyAlignment="1">
      <alignment horizontal="left" vertical="center" wrapText="1"/>
    </xf>
    <xf numFmtId="0" fontId="48" fillId="28" borderId="20" xfId="0" applyFont="1" applyFill="1" applyBorder="1" applyAlignment="1">
      <alignment horizontal="center" vertical="center" wrapText="1"/>
    </xf>
    <xf numFmtId="0" fontId="51" fillId="28" borderId="23" xfId="0" applyFont="1" applyFill="1" applyBorder="1" applyAlignment="1">
      <alignment horizontal="left" vertical="center" wrapText="1"/>
    </xf>
    <xf numFmtId="0" fontId="48" fillId="28" borderId="24" xfId="0" applyFont="1" applyFill="1" applyBorder="1" applyAlignment="1">
      <alignment horizontal="left" vertical="center" wrapText="1"/>
    </xf>
    <xf numFmtId="0" fontId="48" fillId="28" borderId="29" xfId="0" applyFont="1" applyFill="1" applyBorder="1" applyAlignment="1">
      <alignment horizontal="center" vertical="center" wrapText="1"/>
    </xf>
    <xf numFmtId="0" fontId="51" fillId="0" borderId="18" xfId="0" applyFont="1" applyBorder="1" applyAlignment="1">
      <alignment horizontal="left" vertical="center" wrapText="1"/>
    </xf>
    <xf numFmtId="0" fontId="48" fillId="0" borderId="19" xfId="0" applyFont="1" applyBorder="1" applyAlignment="1">
      <alignment horizontal="left" vertical="center" wrapText="1"/>
    </xf>
    <xf numFmtId="0" fontId="48" fillId="0" borderId="20" xfId="0" applyFont="1" applyBorder="1" applyAlignment="1">
      <alignment horizontal="center" vertical="center" wrapText="1"/>
    </xf>
    <xf numFmtId="171" fontId="33" fillId="0" borderId="0" xfId="1" applyNumberFormat="1" applyFont="1"/>
    <xf numFmtId="4" fontId="10" fillId="3" borderId="0" xfId="0" applyNumberFormat="1" applyFont="1" applyFill="1"/>
    <xf numFmtId="172" fontId="7" fillId="3" borderId="0" xfId="0" applyNumberFormat="1" applyFont="1" applyFill="1" applyAlignment="1">
      <alignment horizontal="center" vertical="center"/>
    </xf>
    <xf numFmtId="172" fontId="8" fillId="4" borderId="1" xfId="8" applyNumberFormat="1" applyFont="1" applyFill="1" applyBorder="1" applyAlignment="1" applyProtection="1">
      <alignment horizontal="center" vertical="center"/>
      <protection hidden="1"/>
    </xf>
    <xf numFmtId="172" fontId="6" fillId="3" borderId="13" xfId="1" applyNumberFormat="1" applyFont="1" applyFill="1" applyBorder="1" applyAlignment="1" applyProtection="1">
      <alignment horizontal="center" vertical="center"/>
      <protection hidden="1"/>
    </xf>
    <xf numFmtId="172" fontId="7" fillId="3" borderId="0" xfId="8" applyNumberFormat="1" applyFont="1" applyFill="1" applyAlignment="1" applyProtection="1">
      <alignment horizontal="center" vertical="center"/>
      <protection hidden="1"/>
    </xf>
    <xf numFmtId="172" fontId="10" fillId="3" borderId="0" xfId="0" applyNumberFormat="1" applyFont="1" applyFill="1" applyAlignment="1">
      <alignment horizontal="center" vertical="center"/>
    </xf>
    <xf numFmtId="0" fontId="36" fillId="0" borderId="0" xfId="23" applyFont="1"/>
    <xf numFmtId="0" fontId="13" fillId="5" borderId="43" xfId="23" applyFont="1" applyFill="1" applyBorder="1" applyAlignment="1">
      <alignment horizontal="center" wrapText="1"/>
    </xf>
    <xf numFmtId="0" fontId="40" fillId="11" borderId="30" xfId="0" applyFont="1" applyFill="1" applyBorder="1" applyAlignment="1">
      <alignment horizontal="center" vertical="center" wrapText="1"/>
    </xf>
    <xf numFmtId="0" fontId="43" fillId="11" borderId="43" xfId="0" applyFont="1" applyFill="1" applyBorder="1" applyAlignment="1">
      <alignment horizontal="center" vertical="center" wrapText="1"/>
    </xf>
    <xf numFmtId="0" fontId="36" fillId="0" borderId="43" xfId="23" applyFont="1" applyBorder="1" applyAlignment="1">
      <alignment horizontal="left" vertical="center" wrapText="1"/>
    </xf>
    <xf numFmtId="0" fontId="56" fillId="0" borderId="30" xfId="0" applyFont="1" applyBorder="1" applyAlignment="1">
      <alignment horizontal="center" vertical="center"/>
    </xf>
    <xf numFmtId="0" fontId="12" fillId="0" borderId="30" xfId="0" applyFont="1" applyBorder="1" applyAlignment="1">
      <alignment horizontal="left" vertical="center" wrapText="1"/>
    </xf>
    <xf numFmtId="0" fontId="12" fillId="0" borderId="30" xfId="0" applyFont="1" applyBorder="1" applyAlignment="1">
      <alignment horizontal="center" vertical="center" wrapText="1"/>
    </xf>
    <xf numFmtId="43" fontId="56" fillId="0" borderId="43" xfId="1" applyFont="1" applyBorder="1" applyAlignment="1">
      <alignment horizontal="right" vertical="center"/>
    </xf>
    <xf numFmtId="43" fontId="12" fillId="0" borderId="30" xfId="0" applyNumberFormat="1" applyFont="1" applyBorder="1" applyAlignment="1">
      <alignment horizontal="left" vertical="center" wrapText="1"/>
    </xf>
    <xf numFmtId="43" fontId="56" fillId="0" borderId="30" xfId="1" applyFont="1" applyBorder="1" applyAlignment="1">
      <alignment horizontal="right" vertical="center"/>
    </xf>
    <xf numFmtId="0" fontId="36" fillId="0" borderId="43" xfId="23" applyFont="1" applyBorder="1" applyAlignment="1">
      <alignment vertical="center" wrapText="1"/>
    </xf>
    <xf numFmtId="43" fontId="12" fillId="0" borderId="43" xfId="1" applyFont="1" applyBorder="1" applyAlignment="1">
      <alignment horizontal="right" vertical="center"/>
    </xf>
    <xf numFmtId="0" fontId="57" fillId="0" borderId="0" xfId="0" applyFont="1" applyAlignment="1" applyProtection="1">
      <alignment vertical="center"/>
      <protection locked="0"/>
    </xf>
    <xf numFmtId="43" fontId="40" fillId="0" borderId="30" xfId="1" applyFont="1" applyBorder="1" applyAlignment="1">
      <alignment horizontal="right" vertical="center"/>
    </xf>
    <xf numFmtId="0" fontId="40" fillId="11" borderId="30" xfId="0" applyFont="1" applyFill="1" applyBorder="1" applyAlignment="1">
      <alignment horizontal="center" vertical="center"/>
    </xf>
    <xf numFmtId="0" fontId="43" fillId="11" borderId="43" xfId="0" applyFont="1" applyFill="1" applyBorder="1" applyAlignment="1">
      <alignment horizontal="center" vertical="center"/>
    </xf>
    <xf numFmtId="0" fontId="12" fillId="0" borderId="30" xfId="0" applyFont="1" applyBorder="1" applyAlignment="1">
      <alignment horizontal="center" vertical="center"/>
    </xf>
    <xf numFmtId="0" fontId="56" fillId="0" borderId="87" xfId="0" applyFont="1" applyBorder="1" applyAlignment="1">
      <alignment horizontal="center" vertical="center"/>
    </xf>
    <xf numFmtId="43" fontId="12" fillId="0" borderId="39" xfId="1" applyFont="1" applyBorder="1" applyAlignment="1">
      <alignment horizontal="right" vertical="center"/>
    </xf>
    <xf numFmtId="43" fontId="12" fillId="0" borderId="87" xfId="1" applyFont="1" applyFill="1" applyBorder="1" applyAlignment="1">
      <alignment horizontal="right" vertical="center"/>
    </xf>
    <xf numFmtId="43" fontId="56" fillId="0" borderId="87" xfId="1" applyFont="1" applyBorder="1" applyAlignment="1">
      <alignment horizontal="right" vertical="center"/>
    </xf>
    <xf numFmtId="43" fontId="40" fillId="0" borderId="1" xfId="1" applyFont="1" applyBorder="1" applyAlignment="1">
      <alignment horizontal="right" vertical="center"/>
    </xf>
    <xf numFmtId="0" fontId="36" fillId="0" borderId="40" xfId="23" applyFont="1" applyBorder="1" applyAlignment="1">
      <alignment vertical="top" wrapText="1"/>
    </xf>
    <xf numFmtId="0" fontId="36" fillId="0" borderId="0" xfId="23" applyFont="1" applyAlignment="1">
      <alignment wrapText="1"/>
    </xf>
    <xf numFmtId="10" fontId="58" fillId="0" borderId="1" xfId="1" applyNumberFormat="1" applyFont="1" applyBorder="1" applyAlignment="1">
      <alignment horizontal="right" vertical="center"/>
    </xf>
    <xf numFmtId="0" fontId="36" fillId="2" borderId="0" xfId="23" applyFont="1" applyFill="1" applyAlignment="1">
      <alignment wrapText="1"/>
    </xf>
    <xf numFmtId="43" fontId="58" fillId="0" borderId="1" xfId="1" applyFont="1" applyBorder="1" applyAlignment="1">
      <alignment horizontal="right" vertical="center"/>
    </xf>
    <xf numFmtId="0" fontId="36" fillId="0" borderId="0" xfId="0" applyFont="1" applyProtection="1">
      <protection locked="0"/>
    </xf>
    <xf numFmtId="43" fontId="36" fillId="0" borderId="0" xfId="1" applyFont="1"/>
    <xf numFmtId="0" fontId="12" fillId="3" borderId="0" xfId="0" applyFont="1" applyFill="1"/>
    <xf numFmtId="0" fontId="13" fillId="0" borderId="51" xfId="23" applyFont="1" applyBorder="1"/>
    <xf numFmtId="0" fontId="36" fillId="0" borderId="52" xfId="23" applyFont="1" applyBorder="1"/>
    <xf numFmtId="43" fontId="47" fillId="0" borderId="12" xfId="23" applyNumberFormat="1" applyFont="1" applyBorder="1"/>
    <xf numFmtId="0" fontId="36" fillId="0" borderId="53" xfId="23" applyFont="1" applyBorder="1"/>
    <xf numFmtId="0" fontId="36" fillId="0" borderId="28" xfId="23" applyFont="1" applyBorder="1"/>
    <xf numFmtId="43" fontId="36" fillId="0" borderId="13" xfId="23" applyNumberFormat="1" applyFont="1" applyBorder="1"/>
    <xf numFmtId="0" fontId="36" fillId="0" borderId="54" xfId="23" applyFont="1" applyBorder="1" applyAlignment="1">
      <alignment vertical="center"/>
    </xf>
    <xf numFmtId="0" fontId="36" fillId="0" borderId="55" xfId="23" applyFont="1" applyBorder="1" applyAlignment="1">
      <alignment vertical="center"/>
    </xf>
    <xf numFmtId="10" fontId="13" fillId="0" borderId="11" xfId="2" applyNumberFormat="1" applyFont="1" applyBorder="1" applyAlignment="1">
      <alignment horizontal="center" vertical="center"/>
    </xf>
    <xf numFmtId="0" fontId="36" fillId="0" borderId="0" xfId="0" applyFont="1" applyAlignment="1">
      <alignment horizontal="left" vertical="center"/>
    </xf>
    <xf numFmtId="173" fontId="7" fillId="3" borderId="0" xfId="1" applyNumberFormat="1" applyFont="1" applyFill="1" applyBorder="1" applyAlignment="1">
      <alignment horizontal="center" vertical="center"/>
    </xf>
    <xf numFmtId="173" fontId="8" fillId="4" borderId="1" xfId="1" applyNumberFormat="1" applyFont="1" applyFill="1" applyBorder="1" applyAlignment="1" applyProtection="1">
      <alignment horizontal="center" vertical="center"/>
      <protection hidden="1"/>
    </xf>
    <xf numFmtId="173" fontId="6" fillId="3" borderId="13" xfId="1" applyNumberFormat="1" applyFont="1" applyFill="1" applyBorder="1" applyAlignment="1" applyProtection="1">
      <alignment horizontal="center" vertical="center"/>
      <protection hidden="1"/>
    </xf>
    <xf numFmtId="173" fontId="7" fillId="3" borderId="0" xfId="1" applyNumberFormat="1" applyFont="1" applyFill="1" applyBorder="1" applyAlignment="1" applyProtection="1">
      <alignment horizontal="right" vertical="center"/>
      <protection hidden="1"/>
    </xf>
    <xf numFmtId="173" fontId="10" fillId="3" borderId="0" xfId="1" applyNumberFormat="1" applyFont="1" applyFill="1" applyAlignment="1">
      <alignment horizontal="center" vertical="center"/>
    </xf>
    <xf numFmtId="0" fontId="8" fillId="21" borderId="4" xfId="8" applyFont="1" applyFill="1" applyBorder="1" applyAlignment="1" applyProtection="1">
      <alignment horizontal="center" vertical="center"/>
      <protection hidden="1"/>
    </xf>
    <xf numFmtId="0" fontId="6" fillId="3" borderId="0" xfId="0" applyFont="1" applyFill="1" applyAlignment="1">
      <alignment vertical="center"/>
    </xf>
    <xf numFmtId="0" fontId="6" fillId="12" borderId="14" xfId="8" applyFont="1" applyFill="1" applyBorder="1" applyAlignment="1" applyProtection="1">
      <alignment horizontal="center" vertical="center"/>
      <protection hidden="1"/>
    </xf>
    <xf numFmtId="0" fontId="6" fillId="12" borderId="13" xfId="8" applyFont="1" applyFill="1" applyBorder="1" applyAlignment="1" applyProtection="1">
      <alignment horizontal="center" vertical="center"/>
      <protection hidden="1"/>
    </xf>
    <xf numFmtId="0" fontId="6" fillId="21" borderId="13" xfId="8" applyFont="1" applyFill="1" applyBorder="1" applyAlignment="1" applyProtection="1">
      <alignment horizontal="center" vertical="center"/>
      <protection hidden="1"/>
    </xf>
    <xf numFmtId="0" fontId="6" fillId="21" borderId="92" xfId="8" applyFont="1" applyFill="1" applyBorder="1" applyAlignment="1" applyProtection="1">
      <alignment horizontal="center" vertical="center"/>
      <protection hidden="1"/>
    </xf>
    <xf numFmtId="0" fontId="6" fillId="4" borderId="11" xfId="8" applyFont="1" applyFill="1" applyBorder="1" applyAlignment="1" applyProtection="1">
      <alignment horizontal="center" vertical="center"/>
      <protection hidden="1"/>
    </xf>
    <xf numFmtId="0" fontId="6" fillId="6" borderId="11" xfId="8" applyFont="1" applyFill="1" applyBorder="1" applyAlignment="1" applyProtection="1">
      <alignment horizontal="center" vertical="center"/>
      <protection hidden="1"/>
    </xf>
    <xf numFmtId="43" fontId="7" fillId="6" borderId="1" xfId="1" applyFont="1" applyFill="1" applyBorder="1" applyAlignment="1" applyProtection="1">
      <alignment horizontal="center" vertical="center"/>
      <protection hidden="1"/>
    </xf>
    <xf numFmtId="43" fontId="8" fillId="21" borderId="4" xfId="1" applyFont="1" applyFill="1" applyBorder="1" applyAlignment="1" applyProtection="1">
      <alignment horizontal="center" vertical="center"/>
      <protection hidden="1"/>
    </xf>
    <xf numFmtId="168" fontId="13" fillId="21" borderId="13" xfId="2" applyNumberFormat="1" applyFont="1" applyFill="1" applyBorder="1" applyAlignment="1">
      <alignment horizontal="center" vertical="center"/>
    </xf>
    <xf numFmtId="0" fontId="8" fillId="4" borderId="1" xfId="8" applyFont="1" applyFill="1" applyBorder="1" applyAlignment="1" applyProtection="1">
      <alignment horizontal="center" vertical="center"/>
      <protection hidden="1"/>
    </xf>
    <xf numFmtId="0" fontId="36" fillId="0" borderId="0" xfId="0" applyFont="1" applyAlignment="1">
      <alignment horizontal="center"/>
    </xf>
    <xf numFmtId="0" fontId="62" fillId="3" borderId="13" xfId="8" applyFont="1" applyFill="1" applyBorder="1" applyAlignment="1" applyProtection="1">
      <alignment horizontal="center" vertical="center"/>
      <protection hidden="1"/>
    </xf>
    <xf numFmtId="173" fontId="10" fillId="3" borderId="0" xfId="1" applyNumberFormat="1" applyFont="1" applyFill="1" applyAlignment="1">
      <alignment vertical="center"/>
    </xf>
    <xf numFmtId="0" fontId="6" fillId="3" borderId="6" xfId="8" applyFont="1" applyFill="1" applyBorder="1" applyAlignment="1" applyProtection="1">
      <alignment horizontal="center" vertical="center"/>
      <protection hidden="1"/>
    </xf>
    <xf numFmtId="173" fontId="6" fillId="3" borderId="6" xfId="1" applyNumberFormat="1" applyFont="1" applyFill="1" applyBorder="1" applyAlignment="1" applyProtection="1">
      <alignment horizontal="center" vertical="center"/>
      <protection hidden="1"/>
    </xf>
    <xf numFmtId="4" fontId="6" fillId="3" borderId="6" xfId="1" applyNumberFormat="1" applyFont="1" applyFill="1" applyBorder="1" applyAlignment="1" applyProtection="1">
      <alignment vertical="center"/>
      <protection hidden="1"/>
    </xf>
    <xf numFmtId="43" fontId="6" fillId="3" borderId="6" xfId="1" applyFont="1" applyFill="1" applyBorder="1" applyAlignment="1" applyProtection="1">
      <alignment vertical="center"/>
      <protection hidden="1"/>
    </xf>
    <xf numFmtId="0" fontId="8" fillId="3" borderId="6" xfId="8" applyFont="1" applyFill="1" applyBorder="1" applyAlignment="1" applyProtection="1">
      <alignment horizontal="center" vertical="center"/>
      <protection hidden="1"/>
    </xf>
    <xf numFmtId="0" fontId="8" fillId="4" borderId="14" xfId="8" applyFont="1" applyFill="1" applyBorder="1" applyAlignment="1" applyProtection="1">
      <alignment horizontal="center" vertical="center"/>
      <protection hidden="1"/>
    </xf>
    <xf numFmtId="173" fontId="8" fillId="4" borderId="14" xfId="1" applyNumberFormat="1" applyFont="1" applyFill="1" applyBorder="1" applyAlignment="1" applyProtection="1">
      <alignment horizontal="center" vertical="center"/>
      <protection hidden="1"/>
    </xf>
    <xf numFmtId="43" fontId="8" fillId="4" borderId="14" xfId="1" applyFont="1" applyFill="1" applyBorder="1" applyAlignment="1" applyProtection="1">
      <alignment horizontal="center" vertical="center"/>
      <protection hidden="1"/>
    </xf>
    <xf numFmtId="49" fontId="59" fillId="12" borderId="11" xfId="8" applyNumberFormat="1" applyFont="1" applyFill="1" applyBorder="1" applyAlignment="1" applyProtection="1">
      <alignment horizontal="center" vertical="center" wrapText="1"/>
      <protection hidden="1"/>
    </xf>
    <xf numFmtId="173" fontId="59" fillId="12" borderId="11" xfId="1" applyNumberFormat="1" applyFont="1" applyFill="1" applyBorder="1" applyAlignment="1" applyProtection="1">
      <alignment horizontal="center" vertical="center" wrapText="1"/>
      <protection hidden="1"/>
    </xf>
    <xf numFmtId="4" fontId="59" fillId="12" borderId="11" xfId="8" applyNumberFormat="1" applyFont="1" applyFill="1" applyBorder="1" applyAlignment="1" applyProtection="1">
      <alignment horizontal="center" vertical="center" wrapText="1"/>
      <protection hidden="1"/>
    </xf>
    <xf numFmtId="0" fontId="8" fillId="21" borderId="14" xfId="8" applyFont="1" applyFill="1" applyBorder="1" applyAlignment="1" applyProtection="1">
      <alignment horizontal="center" vertical="center"/>
      <protection hidden="1"/>
    </xf>
    <xf numFmtId="43" fontId="8" fillId="3" borderId="11" xfId="1" applyFont="1" applyFill="1" applyBorder="1" applyAlignment="1" applyProtection="1">
      <alignment vertical="center"/>
      <protection hidden="1"/>
    </xf>
    <xf numFmtId="0" fontId="6" fillId="3" borderId="13" xfId="8" applyFont="1" applyFill="1" applyBorder="1" applyAlignment="1" applyProtection="1">
      <alignment horizontal="justify" vertical="center"/>
      <protection hidden="1"/>
    </xf>
    <xf numFmtId="0" fontId="6" fillId="3" borderId="6" xfId="8" applyFont="1" applyFill="1" applyBorder="1" applyAlignment="1" applyProtection="1">
      <alignment vertical="center"/>
      <protection hidden="1"/>
    </xf>
    <xf numFmtId="0" fontId="8" fillId="3" borderId="6" xfId="8" applyFont="1" applyFill="1" applyBorder="1" applyAlignment="1" applyProtection="1">
      <alignment vertical="center"/>
      <protection hidden="1"/>
    </xf>
    <xf numFmtId="172" fontId="6" fillId="3" borderId="6" xfId="1" applyNumberFormat="1" applyFont="1" applyFill="1" applyBorder="1" applyAlignment="1" applyProtection="1">
      <alignment horizontal="center" vertical="center"/>
      <protection hidden="1"/>
    </xf>
    <xf numFmtId="0" fontId="8" fillId="21" borderId="14" xfId="8" applyFont="1" applyFill="1" applyBorder="1" applyAlignment="1" applyProtection="1">
      <alignment vertical="center"/>
      <protection hidden="1"/>
    </xf>
    <xf numFmtId="0" fontId="6" fillId="3" borderId="3" xfId="8" applyFont="1" applyFill="1" applyBorder="1" applyAlignment="1" applyProtection="1">
      <alignment horizontal="center" vertical="center"/>
      <protection hidden="1"/>
    </xf>
    <xf numFmtId="172" fontId="6" fillId="3" borderId="3" xfId="1" applyNumberFormat="1" applyFont="1" applyFill="1" applyBorder="1" applyAlignment="1" applyProtection="1">
      <alignment horizontal="center" vertical="center"/>
      <protection hidden="1"/>
    </xf>
    <xf numFmtId="0" fontId="6" fillId="3" borderId="0" xfId="8" applyFont="1" applyFill="1" applyAlignment="1" applyProtection="1">
      <alignment horizontal="center" vertical="center"/>
      <protection hidden="1"/>
    </xf>
    <xf numFmtId="172" fontId="6" fillId="3" borderId="0" xfId="1" applyNumberFormat="1" applyFont="1" applyFill="1" applyBorder="1" applyAlignment="1" applyProtection="1">
      <alignment horizontal="center" vertical="center"/>
      <protection hidden="1"/>
    </xf>
    <xf numFmtId="0" fontId="8" fillId="3" borderId="0" xfId="8" applyFont="1" applyFill="1" applyAlignment="1" applyProtection="1">
      <alignment horizontal="center" vertical="center"/>
      <protection hidden="1"/>
    </xf>
    <xf numFmtId="0" fontId="8" fillId="3" borderId="0" xfId="8" applyFont="1" applyFill="1" applyProtection="1">
      <protection hidden="1"/>
    </xf>
    <xf numFmtId="0" fontId="6" fillId="3" borderId="0" xfId="8" applyFont="1" applyFill="1" applyProtection="1">
      <protection hidden="1"/>
    </xf>
    <xf numFmtId="0" fontId="6" fillId="3" borderId="3" xfId="8" applyFont="1" applyFill="1" applyBorder="1" applyProtection="1">
      <protection hidden="1"/>
    </xf>
    <xf numFmtId="0" fontId="8" fillId="3" borderId="0" xfId="0" applyFont="1" applyFill="1" applyAlignment="1">
      <alignment horizontal="center"/>
    </xf>
    <xf numFmtId="4" fontId="59" fillId="12" borderId="8" xfId="8" applyNumberFormat="1" applyFont="1" applyFill="1" applyBorder="1" applyAlignment="1" applyProtection="1">
      <alignment horizontal="center" vertical="center" wrapText="1"/>
      <protection hidden="1"/>
    </xf>
    <xf numFmtId="49" fontId="59" fillId="12" borderId="8" xfId="8" applyNumberFormat="1" applyFont="1" applyFill="1" applyBorder="1" applyAlignment="1" applyProtection="1">
      <alignment horizontal="center" vertical="center" wrapText="1"/>
      <protection hidden="1"/>
    </xf>
    <xf numFmtId="172" fontId="59" fillId="12" borderId="8" xfId="8" applyNumberFormat="1" applyFont="1" applyFill="1" applyBorder="1" applyAlignment="1" applyProtection="1">
      <alignment horizontal="center" vertical="center" wrapText="1"/>
      <protection hidden="1"/>
    </xf>
    <xf numFmtId="0" fontId="43" fillId="21" borderId="17" xfId="12" applyFont="1" applyFill="1" applyBorder="1" applyAlignment="1">
      <alignment horizontal="center" vertical="center"/>
    </xf>
    <xf numFmtId="0" fontId="43" fillId="6" borderId="18" xfId="12" applyFont="1" applyFill="1" applyBorder="1" applyAlignment="1">
      <alignment horizontal="center" vertical="center"/>
    </xf>
    <xf numFmtId="0" fontId="43" fillId="12" borderId="20" xfId="12" quotePrefix="1" applyFont="1" applyFill="1" applyBorder="1" applyAlignment="1">
      <alignment horizontal="center" vertical="center"/>
    </xf>
    <xf numFmtId="17" fontId="12" fillId="12" borderId="1" xfId="1" quotePrefix="1" applyNumberFormat="1" applyFont="1" applyFill="1" applyBorder="1" applyAlignment="1" applyProtection="1">
      <alignment horizontal="center" vertical="center" wrapText="1"/>
      <protection hidden="1"/>
    </xf>
    <xf numFmtId="0" fontId="40" fillId="21" borderId="88" xfId="0" applyFont="1" applyFill="1" applyBorder="1" applyAlignment="1">
      <alignment horizontal="center" vertical="center"/>
    </xf>
    <xf numFmtId="0" fontId="40" fillId="21" borderId="89" xfId="0" applyFont="1" applyFill="1" applyBorder="1" applyAlignment="1">
      <alignment horizontal="center" vertical="center" wrapText="1"/>
    </xf>
    <xf numFmtId="0" fontId="40" fillId="21" borderId="89" xfId="0" applyFont="1" applyFill="1" applyBorder="1" applyAlignment="1">
      <alignment horizontal="center" vertical="center"/>
    </xf>
    <xf numFmtId="0" fontId="56" fillId="12" borderId="22" xfId="0" applyFont="1" applyFill="1" applyBorder="1" applyAlignment="1">
      <alignment horizontal="center" vertical="center"/>
    </xf>
    <xf numFmtId="0" fontId="56" fillId="12" borderId="22" xfId="0" applyFont="1" applyFill="1" applyBorder="1" applyAlignment="1">
      <alignment horizontal="left" vertical="center" wrapText="1"/>
    </xf>
    <xf numFmtId="0" fontId="36" fillId="12" borderId="22" xfId="0" applyFont="1" applyFill="1" applyBorder="1" applyAlignment="1">
      <alignment horizontal="center" vertical="center"/>
    </xf>
    <xf numFmtId="169" fontId="56" fillId="12" borderId="22" xfId="0" applyNumberFormat="1" applyFont="1" applyFill="1" applyBorder="1" applyAlignment="1">
      <alignment horizontal="center" vertical="center"/>
    </xf>
    <xf numFmtId="0" fontId="40" fillId="0" borderId="8" xfId="0" applyFont="1" applyBorder="1" applyAlignment="1">
      <alignment horizontal="center" vertical="center" wrapText="1"/>
    </xf>
    <xf numFmtId="14" fontId="36" fillId="0" borderId="1" xfId="0" quotePrefix="1" applyNumberFormat="1" applyFont="1" applyBorder="1" applyAlignment="1">
      <alignment horizontal="center"/>
    </xf>
    <xf numFmtId="0" fontId="36" fillId="0" borderId="1" xfId="0" applyFont="1" applyBorder="1"/>
    <xf numFmtId="0" fontId="61" fillId="0" borderId="1" xfId="26" applyFont="1" applyFill="1" applyBorder="1"/>
    <xf numFmtId="170" fontId="56" fillId="0" borderId="1" xfId="0" applyNumberFormat="1" applyFont="1" applyBorder="1" applyAlignment="1">
      <alignment horizontal="center" vertical="center"/>
    </xf>
    <xf numFmtId="10" fontId="56" fillId="0" borderId="1" xfId="2" applyNumberFormat="1" applyFont="1" applyFill="1" applyBorder="1" applyAlignment="1">
      <alignment horizontal="center" vertical="center"/>
    </xf>
    <xf numFmtId="0" fontId="40" fillId="0" borderId="1" xfId="0" applyFont="1" applyBorder="1" applyAlignment="1">
      <alignment horizontal="center" vertical="center" wrapText="1"/>
    </xf>
    <xf numFmtId="0" fontId="36" fillId="0" borderId="1" xfId="0" quotePrefix="1" applyFont="1" applyBorder="1" applyAlignment="1">
      <alignment horizontal="center"/>
    </xf>
    <xf numFmtId="0" fontId="36" fillId="0" borderId="0" xfId="0" quotePrefix="1" applyFont="1"/>
    <xf numFmtId="0" fontId="8" fillId="21" borderId="14" xfId="8" applyFont="1" applyFill="1" applyBorder="1" applyAlignment="1" applyProtection="1">
      <alignment horizontal="left" vertical="center"/>
      <protection hidden="1"/>
    </xf>
    <xf numFmtId="4" fontId="6" fillId="3" borderId="6" xfId="1" applyNumberFormat="1" applyFont="1" applyFill="1" applyBorder="1" applyAlignment="1" applyProtection="1">
      <alignment horizontal="center" vertical="center"/>
      <protection hidden="1"/>
    </xf>
    <xf numFmtId="172" fontId="8" fillId="21" borderId="14" xfId="1" applyNumberFormat="1" applyFont="1" applyFill="1" applyBorder="1" applyAlignment="1" applyProtection="1">
      <alignment horizontal="center" vertical="center"/>
      <protection hidden="1"/>
    </xf>
    <xf numFmtId="0" fontId="10" fillId="3" borderId="0" xfId="0" applyFont="1" applyFill="1" applyAlignment="1">
      <alignment horizontal="center"/>
    </xf>
    <xf numFmtId="0" fontId="7" fillId="3" borderId="0" xfId="8" applyFont="1" applyFill="1" applyAlignment="1" applyProtection="1">
      <alignment horizontal="center" vertical="center"/>
      <protection hidden="1"/>
    </xf>
    <xf numFmtId="0" fontId="6" fillId="3" borderId="0" xfId="8" applyFont="1" applyFill="1" applyAlignment="1" applyProtection="1">
      <alignment horizontal="center"/>
      <protection hidden="1"/>
    </xf>
    <xf numFmtId="0" fontId="6" fillId="3" borderId="6" xfId="8" applyFont="1" applyFill="1" applyBorder="1" applyAlignment="1" applyProtection="1">
      <alignment horizontal="center"/>
      <protection hidden="1"/>
    </xf>
    <xf numFmtId="43" fontId="10" fillId="3" borderId="0" xfId="0" applyNumberFormat="1" applyFont="1" applyFill="1" applyAlignment="1">
      <alignment horizontal="center" vertical="center"/>
    </xf>
    <xf numFmtId="43" fontId="6" fillId="3" borderId="6" xfId="1" applyFont="1" applyFill="1" applyBorder="1" applyAlignment="1" applyProtection="1">
      <alignment horizontal="center" vertical="center"/>
      <protection hidden="1"/>
    </xf>
    <xf numFmtId="4" fontId="6" fillId="3" borderId="13" xfId="1" applyNumberFormat="1" applyFont="1" applyFill="1" applyBorder="1" applyAlignment="1" applyProtection="1">
      <alignment horizontal="center" vertical="center"/>
      <protection hidden="1"/>
    </xf>
    <xf numFmtId="43" fontId="6" fillId="3" borderId="13" xfId="1" applyFont="1" applyFill="1" applyBorder="1" applyAlignment="1" applyProtection="1">
      <alignment horizontal="center" vertical="center"/>
      <protection hidden="1"/>
    </xf>
    <xf numFmtId="43" fontId="8" fillId="3" borderId="11" xfId="1" applyFont="1" applyFill="1" applyBorder="1" applyAlignment="1" applyProtection="1">
      <alignment horizontal="center" vertical="center"/>
      <protection hidden="1"/>
    </xf>
    <xf numFmtId="4" fontId="7" fillId="3" borderId="0" xfId="8" applyNumberFormat="1" applyFont="1" applyFill="1" applyAlignment="1" applyProtection="1">
      <alignment horizontal="center" vertical="center"/>
      <protection hidden="1"/>
    </xf>
    <xf numFmtId="43" fontId="7" fillId="3" borderId="0" xfId="8" applyNumberFormat="1" applyFont="1" applyFill="1" applyAlignment="1" applyProtection="1">
      <alignment horizontal="center" vertical="center"/>
      <protection hidden="1"/>
    </xf>
    <xf numFmtId="4" fontId="6" fillId="3" borderId="3" xfId="1" applyNumberFormat="1" applyFont="1" applyFill="1" applyBorder="1" applyAlignment="1" applyProtection="1">
      <alignment horizontal="center" vertical="center"/>
      <protection hidden="1"/>
    </xf>
    <xf numFmtId="43" fontId="6" fillId="3" borderId="3" xfId="1" applyFont="1" applyFill="1" applyBorder="1" applyAlignment="1" applyProtection="1">
      <alignment horizontal="center" vertical="center"/>
      <protection hidden="1"/>
    </xf>
    <xf numFmtId="4" fontId="6" fillId="3" borderId="0" xfId="1" applyNumberFormat="1" applyFont="1" applyFill="1" applyBorder="1" applyAlignment="1" applyProtection="1">
      <alignment horizontal="center" vertical="center"/>
      <protection hidden="1"/>
    </xf>
    <xf numFmtId="43" fontId="6" fillId="3" borderId="0" xfId="1" applyFont="1" applyFill="1" applyBorder="1" applyAlignment="1" applyProtection="1">
      <alignment horizontal="center" vertical="center"/>
      <protection hidden="1"/>
    </xf>
    <xf numFmtId="4" fontId="10" fillId="3" borderId="0" xfId="0" applyNumberFormat="1" applyFont="1" applyFill="1" applyAlignment="1">
      <alignment horizontal="center" vertical="center"/>
    </xf>
    <xf numFmtId="43" fontId="12" fillId="0" borderId="13" xfId="5" applyNumberFormat="1" applyFont="1" applyBorder="1" applyAlignment="1">
      <alignment horizontal="center" vertical="center" wrapText="1"/>
    </xf>
    <xf numFmtId="43" fontId="12" fillId="21" borderId="14" xfId="0" applyNumberFormat="1" applyFont="1" applyFill="1" applyBorder="1" applyAlignment="1">
      <alignment horizontal="center" vertical="center" wrapText="1"/>
    </xf>
    <xf numFmtId="0" fontId="10" fillId="3" borderId="0" xfId="0" applyFont="1" applyFill="1" applyAlignment="1">
      <alignment vertical="top"/>
    </xf>
    <xf numFmtId="0" fontId="12" fillId="0" borderId="13" xfId="5" applyFont="1" applyBorder="1" applyAlignment="1">
      <alignment horizontal="justify" vertical="center"/>
    </xf>
    <xf numFmtId="174" fontId="43" fillId="25" borderId="14" xfId="20" applyNumberFormat="1" applyFont="1" applyFill="1" applyBorder="1" applyAlignment="1">
      <alignment horizontal="center" vertical="center"/>
    </xf>
    <xf numFmtId="43" fontId="6" fillId="3" borderId="13" xfId="1" applyFont="1" applyFill="1" applyBorder="1" applyAlignment="1" applyProtection="1">
      <alignment horizontal="right" vertical="center"/>
      <protection hidden="1"/>
    </xf>
    <xf numFmtId="43" fontId="8" fillId="3" borderId="1" xfId="1" applyFont="1" applyFill="1" applyBorder="1" applyAlignment="1" applyProtection="1">
      <alignment horizontal="right" vertical="center"/>
      <protection hidden="1"/>
    </xf>
    <xf numFmtId="43" fontId="8" fillId="3" borderId="7" xfId="1" applyFont="1" applyFill="1" applyBorder="1" applyAlignment="1" applyProtection="1">
      <alignment horizontal="right" vertical="center"/>
      <protection hidden="1"/>
    </xf>
    <xf numFmtId="43" fontId="6" fillId="12" borderId="14" xfId="1" applyFont="1" applyFill="1" applyBorder="1" applyAlignment="1" applyProtection="1">
      <alignment horizontal="right" vertical="center"/>
      <protection hidden="1"/>
    </xf>
    <xf numFmtId="43" fontId="6" fillId="12" borderId="13" xfId="1" applyFont="1" applyFill="1" applyBorder="1" applyAlignment="1" applyProtection="1">
      <alignment horizontal="right" vertical="center"/>
      <protection hidden="1"/>
    </xf>
    <xf numFmtId="10" fontId="6" fillId="21" borderId="13" xfId="2" applyNumberFormat="1" applyFont="1" applyFill="1" applyBorder="1" applyAlignment="1" applyProtection="1">
      <alignment horizontal="right" vertical="center"/>
      <protection hidden="1"/>
    </xf>
    <xf numFmtId="43" fontId="7" fillId="6" borderId="1" xfId="1" applyFont="1" applyFill="1" applyBorder="1" applyAlignment="1" applyProtection="1">
      <alignment horizontal="right" vertical="center"/>
      <protection hidden="1"/>
    </xf>
    <xf numFmtId="0" fontId="10" fillId="3" borderId="0" xfId="0" applyFont="1" applyFill="1" applyAlignment="1">
      <alignment horizontal="right" vertical="center"/>
    </xf>
    <xf numFmtId="0" fontId="64" fillId="0" borderId="0" xfId="12" applyFont="1" applyAlignment="1">
      <alignment vertical="center"/>
    </xf>
    <xf numFmtId="0" fontId="63" fillId="0" borderId="0" xfId="12" applyFont="1" applyAlignment="1">
      <alignment vertical="center"/>
    </xf>
    <xf numFmtId="0" fontId="43" fillId="0" borderId="0" xfId="12" applyFont="1" applyAlignment="1">
      <alignment vertical="center"/>
    </xf>
    <xf numFmtId="164" fontId="12" fillId="0" borderId="0" xfId="7" applyFont="1" applyFill="1" applyBorder="1" applyAlignment="1">
      <alignment vertical="center"/>
    </xf>
    <xf numFmtId="43" fontId="12" fillId="0" borderId="0" xfId="1" applyFont="1" applyFill="1" applyBorder="1" applyAlignment="1">
      <alignment horizontal="right" vertical="center" wrapText="1"/>
    </xf>
    <xf numFmtId="0" fontId="12" fillId="3" borderId="0" xfId="9" applyFont="1" applyFill="1" applyAlignment="1">
      <alignment vertical="center"/>
    </xf>
    <xf numFmtId="0" fontId="36" fillId="0" borderId="0" xfId="0" applyFont="1" applyAlignment="1">
      <alignment vertical="center"/>
    </xf>
    <xf numFmtId="43" fontId="36" fillId="0" borderId="0" xfId="1" applyFont="1" applyFill="1" applyBorder="1" applyAlignment="1">
      <alignment vertical="center"/>
    </xf>
    <xf numFmtId="43" fontId="8" fillId="4" borderId="7" xfId="1" applyFont="1" applyFill="1" applyBorder="1" applyAlignment="1" applyProtection="1">
      <alignment horizontal="center" vertical="center"/>
      <protection hidden="1"/>
    </xf>
    <xf numFmtId="173" fontId="10" fillId="3" borderId="0" xfId="1" applyNumberFormat="1" applyFont="1" applyFill="1" applyBorder="1" applyAlignment="1">
      <alignment horizontal="center" vertical="center"/>
    </xf>
    <xf numFmtId="0" fontId="8" fillId="3" borderId="0" xfId="0" applyFont="1" applyFill="1" applyAlignment="1">
      <alignment horizontal="center" vertical="center"/>
    </xf>
    <xf numFmtId="43" fontId="43" fillId="4" borderId="7" xfId="1" applyFont="1" applyFill="1" applyBorder="1" applyAlignment="1" applyProtection="1">
      <alignment horizontal="center" vertical="center"/>
      <protection hidden="1"/>
    </xf>
    <xf numFmtId="0" fontId="43" fillId="3" borderId="0" xfId="9" applyFont="1" applyFill="1"/>
    <xf numFmtId="0" fontId="67" fillId="0" borderId="0" xfId="9" applyFont="1"/>
    <xf numFmtId="0" fontId="69" fillId="0" borderId="0" xfId="9" applyFont="1"/>
    <xf numFmtId="0" fontId="67" fillId="0" borderId="0" xfId="9" applyFont="1" applyAlignment="1">
      <alignment vertical="center"/>
    </xf>
    <xf numFmtId="0" fontId="70" fillId="0" borderId="0" xfId="9" applyFont="1" applyAlignment="1">
      <alignment vertical="center"/>
    </xf>
    <xf numFmtId="0" fontId="10" fillId="0" borderId="0" xfId="9" applyFont="1" applyAlignment="1">
      <alignment vertical="center"/>
    </xf>
    <xf numFmtId="0" fontId="2" fillId="3" borderId="0" xfId="9" applyFont="1" applyFill="1" applyAlignment="1">
      <alignment horizontal="center" vertical="center" wrapText="1"/>
    </xf>
    <xf numFmtId="49" fontId="2" fillId="3" borderId="0" xfId="9" applyNumberFormat="1" applyFont="1" applyFill="1" applyAlignment="1">
      <alignment horizontal="center" vertical="center" wrapText="1"/>
    </xf>
    <xf numFmtId="43" fontId="2" fillId="3" borderId="0" xfId="1" applyFont="1" applyFill="1" applyAlignment="1">
      <alignment horizontal="center" vertical="center" wrapText="1"/>
    </xf>
    <xf numFmtId="43" fontId="2" fillId="3" borderId="0" xfId="1" applyFont="1" applyFill="1" applyAlignment="1">
      <alignment horizontal="right" vertical="center" wrapText="1"/>
    </xf>
    <xf numFmtId="0" fontId="10" fillId="0" borderId="0" xfId="9" applyFont="1"/>
    <xf numFmtId="49" fontId="67" fillId="0" borderId="0" xfId="9" applyNumberFormat="1" applyFont="1"/>
    <xf numFmtId="0" fontId="67" fillId="0" borderId="0" xfId="9" applyFont="1" applyAlignment="1">
      <alignment horizontal="center"/>
    </xf>
    <xf numFmtId="43" fontId="67" fillId="0" borderId="0" xfId="1" applyFont="1"/>
    <xf numFmtId="43" fontId="67" fillId="0" borderId="0" xfId="1" applyFont="1" applyAlignment="1">
      <alignment horizontal="right"/>
    </xf>
    <xf numFmtId="17" fontId="71" fillId="3" borderId="0" xfId="9" applyNumberFormat="1" applyFont="1" applyFill="1"/>
    <xf numFmtId="49" fontId="72" fillId="3" borderId="0" xfId="9" applyNumberFormat="1" applyFont="1" applyFill="1"/>
    <xf numFmtId="0" fontId="72" fillId="3" borderId="0" xfId="9" applyFont="1" applyFill="1"/>
    <xf numFmtId="0" fontId="72" fillId="3" borderId="0" xfId="9" applyFont="1" applyFill="1" applyAlignment="1">
      <alignment horizontal="center"/>
    </xf>
    <xf numFmtId="43" fontId="72" fillId="3" borderId="0" xfId="1" applyFont="1" applyFill="1"/>
    <xf numFmtId="43" fontId="72" fillId="3" borderId="0" xfId="1" applyFont="1" applyFill="1" applyAlignment="1">
      <alignment horizontal="right"/>
    </xf>
    <xf numFmtId="49" fontId="7" fillId="26" borderId="102" xfId="9" applyNumberFormat="1" applyFont="1" applyFill="1" applyBorder="1" applyAlignment="1">
      <alignment horizontal="center" vertical="center" wrapText="1"/>
    </xf>
    <xf numFmtId="49" fontId="7" fillId="26" borderId="102" xfId="9" applyNumberFormat="1" applyFont="1" applyFill="1" applyBorder="1" applyAlignment="1">
      <alignment horizontal="center" vertical="center"/>
    </xf>
    <xf numFmtId="0" fontId="2" fillId="3" borderId="90" xfId="9" applyFont="1" applyFill="1" applyBorder="1" applyAlignment="1">
      <alignment horizontal="center" vertical="center"/>
    </xf>
    <xf numFmtId="49" fontId="2" fillId="3" borderId="13" xfId="9" applyNumberFormat="1" applyFont="1" applyFill="1" applyBorder="1" applyAlignment="1">
      <alignment horizontal="center" vertical="center"/>
    </xf>
    <xf numFmtId="0" fontId="2" fillId="3" borderId="13" xfId="9" applyFont="1" applyFill="1" applyBorder="1" applyAlignment="1">
      <alignment vertical="center"/>
    </xf>
    <xf numFmtId="0" fontId="2" fillId="3" borderId="13" xfId="9" applyFont="1" applyFill="1" applyBorder="1" applyAlignment="1">
      <alignment horizontal="center" vertical="center"/>
    </xf>
    <xf numFmtId="43" fontId="2" fillId="3" borderId="13" xfId="1" applyFont="1" applyFill="1" applyBorder="1" applyAlignment="1">
      <alignment horizontal="right" vertical="center"/>
    </xf>
    <xf numFmtId="43" fontId="2" fillId="3" borderId="91" xfId="9" applyNumberFormat="1" applyFont="1" applyFill="1" applyBorder="1" applyAlignment="1">
      <alignment vertical="center"/>
    </xf>
    <xf numFmtId="0" fontId="72" fillId="0" borderId="0" xfId="9" applyFont="1"/>
    <xf numFmtId="0" fontId="72" fillId="0" borderId="0" xfId="9" applyFont="1" applyAlignment="1">
      <alignment vertical="center"/>
    </xf>
    <xf numFmtId="43" fontId="74" fillId="0" borderId="0" xfId="9" applyNumberFormat="1" applyFont="1" applyAlignment="1">
      <alignment vertical="center"/>
    </xf>
    <xf numFmtId="0" fontId="74" fillId="0" borderId="0" xfId="9" applyFont="1" applyAlignment="1">
      <alignment vertical="center"/>
    </xf>
    <xf numFmtId="0" fontId="73" fillId="0" borderId="0" xfId="9" applyFont="1" applyAlignment="1">
      <alignment vertical="center"/>
    </xf>
    <xf numFmtId="0" fontId="73" fillId="0" borderId="0" xfId="9" applyFont="1"/>
    <xf numFmtId="43" fontId="6" fillId="3" borderId="13" xfId="1" applyFont="1" applyFill="1" applyBorder="1" applyAlignment="1" applyProtection="1">
      <alignment horizontal="justify" vertical="center" wrapText="1"/>
      <protection hidden="1"/>
    </xf>
    <xf numFmtId="0" fontId="65" fillId="0" borderId="0" xfId="0" applyFont="1"/>
    <xf numFmtId="4" fontId="65" fillId="0" borderId="0" xfId="0" applyNumberFormat="1" applyFont="1" applyAlignment="1">
      <alignment horizontal="right"/>
    </xf>
    <xf numFmtId="0" fontId="12" fillId="3" borderId="13" xfId="9" applyFont="1" applyFill="1" applyBorder="1" applyAlignment="1">
      <alignment vertical="distributed"/>
    </xf>
    <xf numFmtId="0" fontId="12" fillId="3" borderId="11" xfId="9" applyFont="1" applyFill="1" applyBorder="1" applyAlignment="1">
      <alignment vertical="distributed"/>
    </xf>
    <xf numFmtId="0" fontId="37" fillId="3" borderId="0" xfId="9" applyFont="1" applyFill="1" applyAlignment="1">
      <alignment vertical="center" wrapText="1"/>
    </xf>
    <xf numFmtId="0" fontId="37" fillId="3" borderId="0" xfId="9" applyFont="1" applyFill="1" applyAlignment="1">
      <alignment vertical="center"/>
    </xf>
    <xf numFmtId="49" fontId="72" fillId="0" borderId="0" xfId="9" applyNumberFormat="1" applyFont="1" applyAlignment="1">
      <alignment vertical="center"/>
    </xf>
    <xf numFmtId="0" fontId="37" fillId="3" borderId="0" xfId="9" applyFont="1" applyFill="1" applyAlignment="1">
      <alignment horizontal="left" vertical="center" wrapText="1"/>
    </xf>
    <xf numFmtId="0" fontId="76" fillId="3" borderId="0" xfId="0" applyFont="1" applyFill="1" applyAlignment="1">
      <alignment horizontal="left" vertical="top" wrapText="1"/>
    </xf>
    <xf numFmtId="0" fontId="43" fillId="3" borderId="0" xfId="9" applyFont="1" applyFill="1" applyAlignment="1">
      <alignment horizontal="left" wrapText="1"/>
    </xf>
    <xf numFmtId="0" fontId="65" fillId="0" borderId="0" xfId="0" applyFont="1" applyAlignment="1">
      <alignment horizontal="left" vertical="center" wrapText="1"/>
    </xf>
    <xf numFmtId="0" fontId="43" fillId="26" borderId="92" xfId="0" applyFont="1" applyFill="1" applyBorder="1" applyAlignment="1">
      <alignment horizontal="left" vertical="center" wrapText="1"/>
    </xf>
    <xf numFmtId="0" fontId="6" fillId="3" borderId="94" xfId="9" applyFont="1" applyFill="1" applyBorder="1" applyAlignment="1">
      <alignment horizontal="center" vertical="center"/>
    </xf>
    <xf numFmtId="0" fontId="6" fillId="3" borderId="0" xfId="0" applyFont="1" applyFill="1" applyAlignment="1">
      <alignment horizontal="center" vertical="center"/>
    </xf>
    <xf numFmtId="173" fontId="6" fillId="3" borderId="0" xfId="1" applyNumberFormat="1" applyFont="1" applyFill="1" applyAlignment="1">
      <alignment horizontal="center" vertical="center"/>
    </xf>
    <xf numFmtId="4" fontId="6" fillId="3" borderId="0" xfId="0" applyNumberFormat="1" applyFont="1" applyFill="1" applyAlignment="1">
      <alignment vertical="center"/>
    </xf>
    <xf numFmtId="0" fontId="6" fillId="3" borderId="0" xfId="0" applyFont="1" applyFill="1" applyAlignment="1">
      <alignment horizontal="right" vertical="center"/>
    </xf>
    <xf numFmtId="176" fontId="59" fillId="30" borderId="1" xfId="8" applyNumberFormat="1" applyFont="1" applyFill="1" applyBorder="1" applyAlignment="1" applyProtection="1">
      <alignment horizontal="center" vertical="center" wrapText="1"/>
      <protection hidden="1"/>
    </xf>
    <xf numFmtId="173" fontId="59" fillId="30" borderId="1" xfId="1" applyNumberFormat="1" applyFont="1" applyFill="1" applyBorder="1" applyAlignment="1" applyProtection="1">
      <alignment horizontal="center" vertical="center" wrapText="1"/>
      <protection hidden="1"/>
    </xf>
    <xf numFmtId="4" fontId="59" fillId="30" borderId="1" xfId="8" applyNumberFormat="1" applyFont="1" applyFill="1" applyBorder="1" applyAlignment="1" applyProtection="1">
      <alignment horizontal="center" vertical="center" wrapText="1"/>
      <protection hidden="1"/>
    </xf>
    <xf numFmtId="4" fontId="59" fillId="30" borderId="1" xfId="8" applyNumberFormat="1" applyFont="1" applyFill="1" applyBorder="1" applyAlignment="1" applyProtection="1">
      <alignment horizontal="right" vertical="center" wrapText="1"/>
      <protection hidden="1"/>
    </xf>
    <xf numFmtId="0" fontId="6" fillId="6" borderId="1" xfId="8" applyFont="1" applyFill="1" applyBorder="1" applyAlignment="1" applyProtection="1">
      <alignment horizontal="center" vertical="center"/>
      <protection hidden="1"/>
    </xf>
    <xf numFmtId="0" fontId="6" fillId="4" borderId="14" xfId="8" applyFont="1" applyFill="1" applyBorder="1" applyAlignment="1" applyProtection="1">
      <alignment horizontal="center" vertical="center"/>
      <protection hidden="1"/>
    </xf>
    <xf numFmtId="173" fontId="8" fillId="4" borderId="14" xfId="1" applyNumberFormat="1" applyFont="1" applyFill="1" applyBorder="1" applyAlignment="1" applyProtection="1">
      <alignment horizontal="right" vertical="center"/>
      <protection hidden="1"/>
    </xf>
    <xf numFmtId="173" fontId="8" fillId="4" borderId="11" xfId="1" applyNumberFormat="1" applyFont="1" applyFill="1" applyBorder="1" applyAlignment="1" applyProtection="1">
      <alignment horizontal="right" vertical="center"/>
      <protection hidden="1"/>
    </xf>
    <xf numFmtId="164" fontId="10" fillId="3" borderId="0" xfId="7" applyFont="1" applyFill="1" applyAlignment="1">
      <alignment vertical="center"/>
    </xf>
    <xf numFmtId="0" fontId="2" fillId="3" borderId="13" xfId="9" quotePrefix="1" applyFont="1" applyFill="1" applyBorder="1" applyAlignment="1">
      <alignment horizontal="center" vertical="center"/>
    </xf>
    <xf numFmtId="0" fontId="43" fillId="21" borderId="92" xfId="0" applyFont="1" applyFill="1" applyBorder="1" applyAlignment="1">
      <alignment horizontal="center" vertical="center" wrapText="1"/>
    </xf>
    <xf numFmtId="49" fontId="43" fillId="6" borderId="55" xfId="0" applyNumberFormat="1" applyFont="1" applyFill="1" applyBorder="1" applyAlignment="1">
      <alignment vertical="center" wrapText="1"/>
    </xf>
    <xf numFmtId="0" fontId="43" fillId="6" borderId="1" xfId="0" applyFont="1" applyFill="1" applyBorder="1" applyAlignment="1">
      <alignment horizontal="center" vertical="center" wrapText="1"/>
    </xf>
    <xf numFmtId="4" fontId="12" fillId="0" borderId="0" xfId="0" applyNumberFormat="1" applyFont="1" applyAlignment="1">
      <alignment vertical="center"/>
    </xf>
    <xf numFmtId="49" fontId="43" fillId="6" borderId="1" xfId="0" applyNumberFormat="1" applyFont="1" applyFill="1" applyBorder="1" applyAlignment="1">
      <alignment horizontal="center" vertical="center"/>
    </xf>
    <xf numFmtId="0" fontId="12" fillId="0" borderId="3" xfId="0" applyFont="1" applyBorder="1" applyAlignment="1">
      <alignment vertical="top" wrapText="1"/>
    </xf>
    <xf numFmtId="0" fontId="43" fillId="6" borderId="4" xfId="0" applyFont="1" applyFill="1" applyBorder="1" applyAlignment="1">
      <alignment horizontal="center" vertical="center"/>
    </xf>
    <xf numFmtId="49" fontId="43" fillId="6" borderId="4" xfId="0" applyNumberFormat="1" applyFont="1" applyFill="1" applyBorder="1" applyAlignment="1">
      <alignment horizontal="center" vertical="center"/>
    </xf>
    <xf numFmtId="175" fontId="43" fillId="12" borderId="13" xfId="0" applyNumberFormat="1" applyFont="1" applyFill="1" applyBorder="1" applyAlignment="1">
      <alignment horizontal="center" vertical="center"/>
    </xf>
    <xf numFmtId="0" fontId="43" fillId="21" borderId="13" xfId="0" applyFont="1" applyFill="1" applyBorder="1" applyAlignment="1">
      <alignment horizontal="center" vertical="center" wrapText="1"/>
    </xf>
    <xf numFmtId="0" fontId="43" fillId="26" borderId="13" xfId="0" applyFont="1" applyFill="1" applyBorder="1" applyAlignment="1">
      <alignment horizontal="left" vertical="center" wrapText="1"/>
    </xf>
    <xf numFmtId="0" fontId="43" fillId="21" borderId="11" xfId="0" applyFont="1" applyFill="1" applyBorder="1" applyAlignment="1">
      <alignment horizontal="center" vertical="center" wrapText="1"/>
    </xf>
    <xf numFmtId="0" fontId="43" fillId="26" borderId="11" xfId="0" applyFont="1" applyFill="1" applyBorder="1" applyAlignment="1">
      <alignment horizontal="left" vertical="center" wrapText="1"/>
    </xf>
    <xf numFmtId="0" fontId="12" fillId="3" borderId="12" xfId="8" applyFont="1" applyFill="1" applyBorder="1" applyAlignment="1" applyProtection="1">
      <alignment horizontal="center" vertical="center" wrapText="1"/>
      <protection hidden="1"/>
    </xf>
    <xf numFmtId="172" fontId="43" fillId="12" borderId="16" xfId="1" applyNumberFormat="1" applyFont="1" applyFill="1" applyBorder="1" applyAlignment="1">
      <alignment horizontal="center" vertical="center"/>
    </xf>
    <xf numFmtId="0" fontId="43" fillId="26" borderId="92" xfId="0" applyFont="1" applyFill="1" applyBorder="1" applyAlignment="1">
      <alignment horizontal="left" vertical="top" wrapText="1"/>
    </xf>
    <xf numFmtId="0" fontId="77" fillId="3" borderId="0" xfId="9" applyFont="1" applyFill="1" applyAlignment="1">
      <alignment vertical="center" wrapText="1"/>
    </xf>
    <xf numFmtId="0" fontId="77" fillId="3" borderId="0" xfId="9" applyFont="1" applyFill="1" applyAlignment="1">
      <alignment vertical="center"/>
    </xf>
    <xf numFmtId="2" fontId="77" fillId="3" borderId="0" xfId="9" applyNumberFormat="1" applyFont="1" applyFill="1" applyAlignment="1">
      <alignment vertical="center"/>
    </xf>
    <xf numFmtId="0" fontId="77" fillId="3" borderId="0" xfId="9" applyFont="1" applyFill="1"/>
    <xf numFmtId="175" fontId="77" fillId="3" borderId="0" xfId="9" applyNumberFormat="1" applyFont="1" applyFill="1" applyAlignment="1">
      <alignment horizontal="center"/>
    </xf>
    <xf numFmtId="4" fontId="77" fillId="3" borderId="0" xfId="9" applyNumberFormat="1" applyFont="1" applyFill="1" applyAlignment="1">
      <alignment horizontal="center"/>
    </xf>
    <xf numFmtId="2" fontId="77" fillId="3" borderId="0" xfId="9" applyNumberFormat="1" applyFont="1" applyFill="1"/>
    <xf numFmtId="175" fontId="77" fillId="12" borderId="13" xfId="0" applyNumberFormat="1" applyFont="1" applyFill="1" applyBorder="1" applyAlignment="1">
      <alignment horizontal="center" vertical="center"/>
    </xf>
    <xf numFmtId="4" fontId="77" fillId="12" borderId="13" xfId="0" applyNumberFormat="1" applyFont="1" applyFill="1" applyBorder="1" applyAlignment="1">
      <alignment horizontal="center" vertical="center"/>
    </xf>
    <xf numFmtId="2" fontId="77" fillId="12" borderId="13" xfId="0" applyNumberFormat="1" applyFont="1" applyFill="1" applyBorder="1" applyAlignment="1">
      <alignment horizontal="center" vertical="center"/>
    </xf>
    <xf numFmtId="175" fontId="77" fillId="26" borderId="14" xfId="0" applyNumberFormat="1" applyFont="1" applyFill="1" applyBorder="1" applyAlignment="1">
      <alignment horizontal="center" vertical="center" wrapText="1"/>
    </xf>
    <xf numFmtId="2" fontId="63" fillId="3" borderId="13" xfId="1" applyNumberFormat="1" applyFont="1" applyFill="1" applyBorder="1" applyAlignment="1">
      <alignment horizontal="center" vertical="center"/>
    </xf>
    <xf numFmtId="1" fontId="63" fillId="3" borderId="13" xfId="1" applyNumberFormat="1" applyFont="1" applyFill="1" applyBorder="1" applyAlignment="1">
      <alignment horizontal="center" vertical="center"/>
    </xf>
    <xf numFmtId="0" fontId="63" fillId="0" borderId="0" xfId="0" applyFont="1"/>
    <xf numFmtId="175" fontId="63" fillId="0" borderId="0" xfId="0" applyNumberFormat="1" applyFont="1" applyAlignment="1">
      <alignment horizontal="center"/>
    </xf>
    <xf numFmtId="4" fontId="63" fillId="0" borderId="0" xfId="0" applyNumberFormat="1" applyFont="1" applyAlignment="1">
      <alignment horizontal="right"/>
    </xf>
    <xf numFmtId="2" fontId="63" fillId="0" borderId="0" xfId="0" applyNumberFormat="1" applyFont="1" applyAlignment="1">
      <alignment horizontal="right"/>
    </xf>
    <xf numFmtId="0" fontId="49" fillId="0" borderId="0" xfId="0" applyFont="1" applyAlignment="1">
      <alignment horizontal="left" vertical="center"/>
    </xf>
    <xf numFmtId="0" fontId="63" fillId="0" borderId="0" xfId="0" applyFont="1" applyAlignment="1">
      <alignment horizontal="left" vertical="center" wrapText="1"/>
    </xf>
    <xf numFmtId="175" fontId="43" fillId="12" borderId="13" xfId="0" applyNumberFormat="1" applyFont="1" applyFill="1" applyBorder="1" applyAlignment="1">
      <alignment horizontal="left" vertical="center"/>
    </xf>
    <xf numFmtId="10" fontId="12" fillId="0" borderId="0" xfId="2" applyNumberFormat="1" applyFont="1" applyAlignment="1">
      <alignment horizontal="center" vertical="center" wrapText="1"/>
    </xf>
    <xf numFmtId="2" fontId="77" fillId="26" borderId="13" xfId="0" applyNumberFormat="1" applyFont="1" applyFill="1" applyBorder="1" applyAlignment="1">
      <alignment horizontal="center" vertical="center"/>
    </xf>
    <xf numFmtId="172" fontId="63" fillId="3" borderId="13" xfId="1" applyNumberFormat="1" applyFont="1" applyFill="1" applyBorder="1" applyAlignment="1">
      <alignment horizontal="center" vertical="center"/>
    </xf>
    <xf numFmtId="178" fontId="77" fillId="12" borderId="13" xfId="0" applyNumberFormat="1" applyFont="1" applyFill="1" applyBorder="1" applyAlignment="1">
      <alignment horizontal="center" vertical="center"/>
    </xf>
    <xf numFmtId="177" fontId="77" fillId="12" borderId="13" xfId="0" applyNumberFormat="1" applyFont="1" applyFill="1" applyBorder="1" applyAlignment="1">
      <alignment horizontal="center" vertical="center"/>
    </xf>
    <xf numFmtId="1" fontId="63" fillId="3" borderId="11" xfId="1" applyNumberFormat="1" applyFont="1" applyFill="1" applyBorder="1" applyAlignment="1">
      <alignment horizontal="center" vertical="center"/>
    </xf>
    <xf numFmtId="2" fontId="63" fillId="3" borderId="11" xfId="1" applyNumberFormat="1" applyFont="1" applyFill="1" applyBorder="1" applyAlignment="1">
      <alignment horizontal="center" vertical="center"/>
    </xf>
    <xf numFmtId="172" fontId="63" fillId="3" borderId="11" xfId="1" applyNumberFormat="1" applyFont="1" applyFill="1" applyBorder="1" applyAlignment="1">
      <alignment horizontal="center" vertical="center"/>
    </xf>
    <xf numFmtId="0" fontId="13" fillId="0" borderId="0" xfId="0" applyFont="1" applyAlignment="1">
      <alignment horizontal="center" vertical="center"/>
    </xf>
    <xf numFmtId="10" fontId="36" fillId="0" borderId="0" xfId="2" applyNumberFormat="1" applyFont="1" applyAlignment="1">
      <alignment vertical="center"/>
    </xf>
    <xf numFmtId="0" fontId="79" fillId="4" borderId="8" xfId="0" applyFont="1" applyFill="1" applyBorder="1" applyAlignment="1">
      <alignment horizontal="center" vertical="center"/>
    </xf>
    <xf numFmtId="172" fontId="13" fillId="0" borderId="1" xfId="1" applyNumberFormat="1" applyFont="1" applyBorder="1" applyAlignment="1">
      <alignment horizontal="center" vertical="center"/>
    </xf>
    <xf numFmtId="0" fontId="49" fillId="3" borderId="13" xfId="0" applyFont="1" applyFill="1" applyBorder="1" applyAlignment="1">
      <alignment vertical="center" wrapText="1"/>
    </xf>
    <xf numFmtId="164" fontId="53" fillId="3" borderId="13" xfId="2" applyNumberFormat="1" applyFont="1" applyFill="1" applyBorder="1" applyAlignment="1">
      <alignment horizontal="center" vertical="center"/>
    </xf>
    <xf numFmtId="0" fontId="49" fillId="3" borderId="13" xfId="0" applyFont="1" applyFill="1" applyBorder="1" applyAlignment="1">
      <alignment vertical="center"/>
    </xf>
    <xf numFmtId="1" fontId="53" fillId="3" borderId="13" xfId="1" applyNumberFormat="1" applyFont="1" applyFill="1" applyBorder="1" applyAlignment="1">
      <alignment horizontal="center" vertical="center"/>
    </xf>
    <xf numFmtId="0" fontId="49" fillId="0" borderId="13" xfId="0" applyFont="1" applyBorder="1" applyAlignment="1">
      <alignment vertical="center"/>
    </xf>
    <xf numFmtId="10" fontId="53" fillId="0" borderId="13" xfId="2" applyNumberFormat="1" applyFont="1" applyBorder="1" applyAlignment="1">
      <alignment horizontal="center" vertical="center"/>
    </xf>
    <xf numFmtId="0" fontId="49" fillId="0" borderId="11" xfId="0" applyFont="1" applyBorder="1" applyAlignment="1">
      <alignment vertical="center"/>
    </xf>
    <xf numFmtId="10" fontId="53" fillId="0" borderId="11" xfId="2" applyNumberFormat="1" applyFont="1" applyBorder="1" applyAlignment="1">
      <alignment horizontal="center" vertical="center"/>
    </xf>
    <xf numFmtId="0" fontId="49" fillId="12" borderId="13" xfId="0" applyFont="1" applyFill="1" applyBorder="1" applyAlignment="1">
      <alignment vertical="center"/>
    </xf>
    <xf numFmtId="10" fontId="53" fillId="12" borderId="13" xfId="2" applyNumberFormat="1" applyFont="1" applyFill="1" applyBorder="1" applyAlignment="1">
      <alignment horizontal="center" vertical="center"/>
    </xf>
    <xf numFmtId="0" fontId="49" fillId="12" borderId="11" xfId="0" applyFont="1" applyFill="1" applyBorder="1" applyAlignment="1">
      <alignment vertical="center"/>
    </xf>
    <xf numFmtId="10" fontId="53" fillId="12" borderId="11" xfId="2" applyNumberFormat="1" applyFont="1" applyFill="1" applyBorder="1" applyAlignment="1">
      <alignment horizontal="center" vertical="center"/>
    </xf>
    <xf numFmtId="0" fontId="36" fillId="21" borderId="8" xfId="0" applyFont="1" applyFill="1" applyBorder="1" applyAlignment="1">
      <alignment vertical="center"/>
    </xf>
    <xf numFmtId="10" fontId="13" fillId="21" borderId="8" xfId="2" applyNumberFormat="1" applyFont="1" applyFill="1" applyBorder="1" applyAlignment="1">
      <alignment horizontal="center" vertical="center"/>
    </xf>
    <xf numFmtId="0" fontId="36" fillId="21" borderId="14" xfId="0" applyFont="1" applyFill="1" applyBorder="1" applyAlignment="1">
      <alignment vertical="center"/>
    </xf>
    <xf numFmtId="10" fontId="13" fillId="21" borderId="14" xfId="2" applyNumberFormat="1" applyFont="1" applyFill="1" applyBorder="1" applyAlignment="1">
      <alignment horizontal="center" vertical="center"/>
    </xf>
    <xf numFmtId="0" fontId="36" fillId="21" borderId="12" xfId="0" applyFont="1" applyFill="1" applyBorder="1" applyAlignment="1">
      <alignment vertical="center"/>
    </xf>
    <xf numFmtId="10" fontId="13" fillId="21" borderId="12" xfId="2" applyNumberFormat="1" applyFont="1" applyFill="1" applyBorder="1" applyAlignment="1">
      <alignment horizontal="center" vertical="center"/>
    </xf>
    <xf numFmtId="179" fontId="43" fillId="0" borderId="13" xfId="0" applyNumberFormat="1" applyFont="1" applyBorder="1" applyAlignment="1">
      <alignment horizontal="center" vertical="center"/>
    </xf>
    <xf numFmtId="1" fontId="43" fillId="21" borderId="14" xfId="0" applyNumberFormat="1" applyFont="1" applyFill="1" applyBorder="1" applyAlignment="1">
      <alignment horizontal="center" vertical="center"/>
    </xf>
    <xf numFmtId="180" fontId="43" fillId="21" borderId="14" xfId="0" applyNumberFormat="1" applyFont="1" applyFill="1" applyBorder="1" applyAlignment="1">
      <alignment horizontal="center" vertical="center"/>
    </xf>
    <xf numFmtId="0" fontId="36" fillId="3" borderId="13" xfId="20" applyFont="1" applyFill="1" applyBorder="1" applyAlignment="1">
      <alignment horizontal="left" vertical="center" wrapText="1"/>
    </xf>
    <xf numFmtId="10" fontId="36" fillId="3" borderId="13" xfId="2" applyNumberFormat="1" applyFont="1" applyFill="1" applyBorder="1" applyAlignment="1">
      <alignment horizontal="center" vertical="center"/>
    </xf>
    <xf numFmtId="9" fontId="12" fillId="3" borderId="0" xfId="2" applyFont="1" applyFill="1" applyAlignment="1">
      <alignment horizontal="right" vertical="center"/>
    </xf>
    <xf numFmtId="43" fontId="12" fillId="3" borderId="0" xfId="1" applyFont="1" applyFill="1" applyAlignment="1">
      <alignment vertical="center"/>
    </xf>
    <xf numFmtId="0" fontId="12" fillId="3" borderId="0" xfId="20" applyFont="1" applyFill="1" applyAlignment="1">
      <alignment vertical="center"/>
    </xf>
    <xf numFmtId="1" fontId="36" fillId="3" borderId="13" xfId="20" applyNumberFormat="1" applyFont="1" applyFill="1" applyBorder="1" applyAlignment="1">
      <alignment horizontal="center" vertical="center"/>
    </xf>
    <xf numFmtId="43" fontId="36" fillId="3" borderId="13" xfId="1" applyFont="1" applyFill="1" applyBorder="1" applyAlignment="1">
      <alignment horizontal="left" vertical="center" wrapText="1"/>
    </xf>
    <xf numFmtId="4" fontId="47" fillId="0" borderId="0" xfId="0" applyNumberFormat="1" applyFont="1" applyAlignment="1">
      <alignment vertical="center"/>
    </xf>
    <xf numFmtId="0" fontId="47" fillId="0" borderId="0" xfId="0" applyFont="1" applyAlignment="1">
      <alignment vertical="center"/>
    </xf>
    <xf numFmtId="10" fontId="36" fillId="0" borderId="0" xfId="0" applyNumberFormat="1" applyFont="1" applyAlignment="1">
      <alignment vertical="center"/>
    </xf>
    <xf numFmtId="0" fontId="70" fillId="3" borderId="0" xfId="0" applyFont="1" applyFill="1" applyAlignment="1">
      <alignment vertical="center"/>
    </xf>
    <xf numFmtId="0" fontId="80" fillId="0" borderId="0" xfId="1" applyNumberFormat="1" applyFont="1" applyAlignment="1">
      <alignment vertical="center"/>
    </xf>
    <xf numFmtId="180" fontId="43" fillId="0" borderId="13" xfId="0" applyNumberFormat="1" applyFont="1" applyBorder="1" applyAlignment="1">
      <alignment horizontal="center" vertical="center"/>
    </xf>
    <xf numFmtId="181" fontId="36" fillId="0" borderId="0" xfId="2" applyNumberFormat="1" applyFont="1" applyAlignment="1">
      <alignment vertical="center"/>
    </xf>
    <xf numFmtId="173" fontId="36" fillId="0" borderId="0" xfId="1" applyNumberFormat="1" applyFont="1" applyAlignment="1">
      <alignment vertical="center"/>
    </xf>
    <xf numFmtId="0" fontId="13" fillId="0" borderId="0" xfId="0" applyFont="1" applyAlignment="1">
      <alignment vertical="center"/>
    </xf>
    <xf numFmtId="0" fontId="0" fillId="0" borderId="26" xfId="0" applyBorder="1"/>
    <xf numFmtId="0" fontId="36" fillId="3" borderId="17" xfId="9" applyFont="1" applyFill="1" applyBorder="1" applyAlignment="1">
      <alignment horizontal="center" vertical="center"/>
    </xf>
    <xf numFmtId="0" fontId="36" fillId="3" borderId="0" xfId="9" applyFont="1" applyFill="1"/>
    <xf numFmtId="0" fontId="36" fillId="3" borderId="16" xfId="9" applyFont="1" applyFill="1" applyBorder="1" applyAlignment="1">
      <alignment horizontal="center" vertical="center"/>
    </xf>
    <xf numFmtId="0" fontId="81" fillId="3" borderId="17" xfId="9" applyFont="1" applyFill="1" applyBorder="1" applyAlignment="1">
      <alignment horizontal="center" vertical="center"/>
    </xf>
    <xf numFmtId="0" fontId="81" fillId="3" borderId="0" xfId="9" applyFont="1" applyFill="1"/>
    <xf numFmtId="0" fontId="81" fillId="3" borderId="16" xfId="9" applyFont="1" applyFill="1" applyBorder="1" applyAlignment="1">
      <alignment horizontal="center" vertical="center"/>
    </xf>
    <xf numFmtId="0" fontId="0" fillId="0" borderId="17" xfId="0" applyBorder="1" applyAlignment="1">
      <alignment horizontal="center" vertical="center"/>
    </xf>
    <xf numFmtId="0" fontId="13" fillId="3" borderId="0" xfId="9" applyFont="1" applyFill="1"/>
    <xf numFmtId="0" fontId="13" fillId="3" borderId="16" xfId="9" applyFont="1" applyFill="1" applyBorder="1" applyAlignment="1">
      <alignment horizontal="center" vertical="center"/>
    </xf>
    <xf numFmtId="0" fontId="0" fillId="0" borderId="106" xfId="0" applyBorder="1" applyAlignment="1">
      <alignment horizontal="center" vertical="center"/>
    </xf>
    <xf numFmtId="10" fontId="0" fillId="0" borderId="12" xfId="0" applyNumberFormat="1" applyBorder="1" applyAlignment="1">
      <alignment horizontal="center" vertical="center"/>
    </xf>
    <xf numFmtId="10" fontId="0" fillId="0" borderId="107" xfId="0" applyNumberFormat="1" applyBorder="1" applyAlignment="1">
      <alignment horizontal="center" vertical="center"/>
    </xf>
    <xf numFmtId="43" fontId="0" fillId="0" borderId="0" xfId="0" applyNumberFormat="1"/>
    <xf numFmtId="0" fontId="0" fillId="5" borderId="90" xfId="0" applyFill="1" applyBorder="1" applyAlignment="1">
      <alignment horizontal="center" vertical="center"/>
    </xf>
    <xf numFmtId="10" fontId="0" fillId="5" borderId="13" xfId="0" applyNumberFormat="1" applyFill="1" applyBorder="1" applyAlignment="1">
      <alignment horizontal="center" vertical="center"/>
    </xf>
    <xf numFmtId="10" fontId="0" fillId="5" borderId="91" xfId="0" applyNumberFormat="1" applyFill="1" applyBorder="1" applyAlignment="1">
      <alignment horizontal="center" vertical="center"/>
    </xf>
    <xf numFmtId="0" fontId="0" fillId="0" borderId="90" xfId="0" applyBorder="1" applyAlignment="1">
      <alignment horizontal="center" vertical="center"/>
    </xf>
    <xf numFmtId="10" fontId="0" fillId="0" borderId="13" xfId="0" applyNumberFormat="1" applyBorder="1" applyAlignment="1">
      <alignment horizontal="center" vertical="center"/>
    </xf>
    <xf numFmtId="10" fontId="0" fillId="0" borderId="91" xfId="0" applyNumberFormat="1" applyBorder="1" applyAlignment="1">
      <alignment horizontal="center" vertical="center"/>
    </xf>
    <xf numFmtId="0" fontId="79" fillId="5" borderId="90" xfId="0" applyFont="1" applyFill="1" applyBorder="1" applyAlignment="1">
      <alignment horizontal="center" vertical="center"/>
    </xf>
    <xf numFmtId="10" fontId="79" fillId="5" borderId="13" xfId="0" applyNumberFormat="1" applyFont="1" applyFill="1" applyBorder="1" applyAlignment="1">
      <alignment horizontal="center" vertical="center"/>
    </xf>
    <xf numFmtId="10" fontId="79" fillId="5" borderId="91" xfId="0" applyNumberFormat="1" applyFont="1" applyFill="1" applyBorder="1" applyAlignment="1">
      <alignment horizontal="center" vertical="center"/>
    </xf>
    <xf numFmtId="0" fontId="79" fillId="0" borderId="108" xfId="0" applyFont="1" applyBorder="1" applyAlignment="1">
      <alignment horizontal="center" vertical="center"/>
    </xf>
    <xf numFmtId="10" fontId="79" fillId="0" borderId="92" xfId="0" applyNumberFormat="1" applyFont="1" applyBorder="1" applyAlignment="1">
      <alignment horizontal="center" vertical="center"/>
    </xf>
    <xf numFmtId="10" fontId="79" fillId="0" borderId="109" xfId="0" applyNumberFormat="1" applyFont="1" applyBorder="1" applyAlignment="1">
      <alignment horizontal="center" vertical="center"/>
    </xf>
    <xf numFmtId="182" fontId="79" fillId="3" borderId="16" xfId="0" applyNumberFormat="1" applyFont="1" applyFill="1" applyBorder="1" applyAlignment="1">
      <alignment horizontal="left" vertical="center"/>
    </xf>
    <xf numFmtId="0" fontId="0" fillId="3" borderId="17" xfId="0" applyFill="1" applyBorder="1" applyAlignment="1">
      <alignment horizontal="center" vertical="center"/>
    </xf>
    <xf numFmtId="0" fontId="0" fillId="3" borderId="0" xfId="0" applyFill="1"/>
    <xf numFmtId="0" fontId="0" fillId="3" borderId="16" xfId="0" applyFill="1" applyBorder="1" applyAlignment="1">
      <alignment horizontal="center" vertical="center"/>
    </xf>
    <xf numFmtId="0" fontId="0" fillId="0" borderId="0" xfId="0" applyAlignment="1">
      <alignment horizontal="center" vertical="center"/>
    </xf>
    <xf numFmtId="0" fontId="79" fillId="27" borderId="56" xfId="0" applyFont="1" applyFill="1" applyBorder="1" applyAlignment="1">
      <alignment horizontal="center" vertical="center"/>
    </xf>
    <xf numFmtId="49" fontId="79" fillId="27" borderId="59" xfId="0" applyNumberFormat="1" applyFont="1" applyFill="1" applyBorder="1" applyAlignment="1">
      <alignment horizontal="center" vertical="center" wrapText="1"/>
    </xf>
    <xf numFmtId="49" fontId="79" fillId="27" borderId="58" xfId="0" applyNumberFormat="1" applyFont="1" applyFill="1" applyBorder="1" applyAlignment="1">
      <alignment horizontal="center" vertical="center" wrapText="1"/>
    </xf>
    <xf numFmtId="182" fontId="79" fillId="27" borderId="67" xfId="0" applyNumberFormat="1" applyFont="1" applyFill="1" applyBorder="1" applyAlignment="1">
      <alignment horizontal="center" vertical="center"/>
    </xf>
    <xf numFmtId="0" fontId="36" fillId="3" borderId="0" xfId="9" applyFont="1" applyFill="1" applyAlignment="1">
      <alignment horizontal="center" vertical="center"/>
    </xf>
    <xf numFmtId="0" fontId="81" fillId="3" borderId="0" xfId="9" applyFont="1" applyFill="1" applyAlignment="1">
      <alignment horizontal="center" vertical="center"/>
    </xf>
    <xf numFmtId="0" fontId="13" fillId="3" borderId="0" xfId="9" applyFont="1" applyFill="1" applyAlignment="1">
      <alignment horizontal="center" vertical="center"/>
    </xf>
    <xf numFmtId="0" fontId="0" fillId="0" borderId="13" xfId="0" applyBorder="1" applyAlignment="1">
      <alignment vertical="center"/>
    </xf>
    <xf numFmtId="0" fontId="0" fillId="5" borderId="13" xfId="0" applyFill="1" applyBorder="1" applyAlignment="1">
      <alignment vertical="center"/>
    </xf>
    <xf numFmtId="0" fontId="79" fillId="5" borderId="13" xfId="0" applyFont="1" applyFill="1" applyBorder="1" applyAlignment="1">
      <alignment horizontal="center" vertical="center"/>
    </xf>
    <xf numFmtId="0" fontId="79" fillId="0" borderId="90" xfId="0" applyFont="1" applyBorder="1" applyAlignment="1">
      <alignment horizontal="center" vertical="center"/>
    </xf>
    <xf numFmtId="0" fontId="79" fillId="0" borderId="13" xfId="0" applyFont="1" applyBorder="1" applyAlignment="1">
      <alignment horizontal="center" vertical="center"/>
    </xf>
    <xf numFmtId="10" fontId="79" fillId="0" borderId="13" xfId="0" applyNumberFormat="1" applyFont="1" applyBorder="1" applyAlignment="1">
      <alignment horizontal="center" vertical="center"/>
    </xf>
    <xf numFmtId="10" fontId="79" fillId="0" borderId="91" xfId="0" applyNumberFormat="1" applyFont="1" applyBorder="1" applyAlignment="1">
      <alignment horizontal="center" vertical="center"/>
    </xf>
    <xf numFmtId="43" fontId="0" fillId="0" borderId="17" xfId="0" applyNumberFormat="1" applyBorder="1"/>
    <xf numFmtId="0" fontId="0" fillId="0" borderId="12" xfId="0" applyBorder="1" applyAlignment="1">
      <alignment vertical="center"/>
    </xf>
    <xf numFmtId="0" fontId="0" fillId="5" borderId="13" xfId="0" applyFill="1" applyBorder="1" applyAlignment="1">
      <alignment horizontal="justify" vertical="center"/>
    </xf>
    <xf numFmtId="0" fontId="79" fillId="0" borderId="0" xfId="0" applyFont="1" applyAlignment="1">
      <alignment horizontal="left" vertical="center"/>
    </xf>
    <xf numFmtId="0" fontId="79" fillId="25" borderId="13" xfId="0" applyFont="1" applyFill="1" applyBorder="1" applyAlignment="1">
      <alignment horizontal="center" vertical="center"/>
    </xf>
    <xf numFmtId="0" fontId="79" fillId="25" borderId="91" xfId="0" applyFont="1" applyFill="1" applyBorder="1" applyAlignment="1">
      <alignment horizontal="center" vertical="center"/>
    </xf>
    <xf numFmtId="10" fontId="79" fillId="26" borderId="102" xfId="0" applyNumberFormat="1" applyFont="1" applyFill="1" applyBorder="1" applyAlignment="1">
      <alignment horizontal="center" vertical="center"/>
    </xf>
    <xf numFmtId="10" fontId="79" fillId="26" borderId="113" xfId="0" applyNumberFormat="1" applyFont="1" applyFill="1" applyBorder="1" applyAlignment="1">
      <alignment horizontal="center" vertical="center"/>
    </xf>
    <xf numFmtId="164" fontId="77" fillId="3" borderId="13" xfId="2" applyNumberFormat="1" applyFont="1" applyFill="1" applyBorder="1" applyAlignment="1">
      <alignment horizontal="center" vertical="center"/>
    </xf>
    <xf numFmtId="2" fontId="70" fillId="0" borderId="0" xfId="9" applyNumberFormat="1" applyFont="1" applyAlignment="1">
      <alignment vertical="center"/>
    </xf>
    <xf numFmtId="0" fontId="8" fillId="21" borderId="94" xfId="8" applyFont="1" applyFill="1" applyBorder="1" applyAlignment="1" applyProtection="1">
      <alignment horizontal="left" vertical="center"/>
      <protection hidden="1"/>
    </xf>
    <xf numFmtId="0" fontId="8" fillId="21" borderId="28" xfId="8" applyFont="1" applyFill="1" applyBorder="1" applyAlignment="1" applyProtection="1">
      <alignment horizontal="left" vertical="center"/>
      <protection hidden="1"/>
    </xf>
    <xf numFmtId="0" fontId="8" fillId="21" borderId="95" xfId="8" applyFont="1" applyFill="1" applyBorder="1" applyAlignment="1" applyProtection="1">
      <alignment horizontal="left" vertical="center"/>
      <protection hidden="1"/>
    </xf>
    <xf numFmtId="172" fontId="73" fillId="0" borderId="1" xfId="1" quotePrefix="1" applyNumberFormat="1" applyFont="1" applyFill="1" applyBorder="1" applyAlignment="1" applyProtection="1">
      <alignment horizontal="center" vertical="center" wrapText="1"/>
      <protection hidden="1"/>
    </xf>
    <xf numFmtId="43" fontId="7" fillId="4" borderId="1" xfId="1" applyFont="1" applyFill="1" applyBorder="1" applyAlignment="1" applyProtection="1">
      <alignment horizontal="center" vertical="center"/>
      <protection hidden="1"/>
    </xf>
    <xf numFmtId="0" fontId="78" fillId="0" borderId="1" xfId="0" applyFont="1" applyBorder="1"/>
    <xf numFmtId="0" fontId="67" fillId="0" borderId="1" xfId="9" applyFont="1" applyBorder="1" applyAlignment="1">
      <alignment horizontal="center" vertical="center"/>
    </xf>
    <xf numFmtId="17" fontId="70" fillId="0" borderId="1" xfId="9" applyNumberFormat="1" applyFont="1" applyBorder="1" applyAlignment="1">
      <alignment horizontal="center" vertical="center"/>
    </xf>
    <xf numFmtId="17" fontId="83" fillId="0" borderId="1" xfId="9" applyNumberFormat="1" applyFont="1" applyBorder="1" applyAlignment="1">
      <alignment horizontal="center" vertical="center"/>
    </xf>
    <xf numFmtId="2" fontId="70" fillId="0" borderId="1" xfId="9" applyNumberFormat="1" applyFont="1" applyBorder="1" applyAlignment="1">
      <alignment horizontal="center" vertical="center"/>
    </xf>
    <xf numFmtId="0" fontId="70" fillId="0" borderId="1" xfId="9" applyFont="1" applyBorder="1" applyAlignment="1">
      <alignment horizontal="center" vertical="center"/>
    </xf>
    <xf numFmtId="0" fontId="72" fillId="0" borderId="0" xfId="9" applyFont="1" applyAlignment="1">
      <alignment horizontal="center"/>
    </xf>
    <xf numFmtId="0" fontId="72" fillId="0" borderId="0" xfId="9" applyFont="1" applyAlignment="1">
      <alignment horizontal="center" vertical="center"/>
    </xf>
    <xf numFmtId="0" fontId="72" fillId="0" borderId="1" xfId="9" applyFont="1" applyBorder="1" applyAlignment="1">
      <alignment horizontal="center" vertical="center"/>
    </xf>
    <xf numFmtId="0" fontId="74" fillId="0" borderId="1" xfId="9" applyFont="1" applyBorder="1" applyAlignment="1">
      <alignment vertical="center"/>
    </xf>
    <xf numFmtId="0" fontId="72" fillId="0" borderId="1" xfId="9" applyFont="1" applyBorder="1" applyAlignment="1">
      <alignment vertical="center"/>
    </xf>
    <xf numFmtId="164" fontId="72" fillId="0" borderId="0" xfId="7" applyFont="1" applyAlignment="1">
      <alignment vertical="center"/>
    </xf>
    <xf numFmtId="10" fontId="72" fillId="0" borderId="0" xfId="9" applyNumberFormat="1" applyFont="1" applyAlignment="1">
      <alignment horizontal="center" vertical="center"/>
    </xf>
    <xf numFmtId="43" fontId="13" fillId="21" borderId="13" xfId="20" applyNumberFormat="1" applyFont="1" applyFill="1" applyBorder="1" applyAlignment="1">
      <alignment vertical="center"/>
    </xf>
    <xf numFmtId="168" fontId="13" fillId="21" borderId="13" xfId="2" applyNumberFormat="1" applyFont="1" applyFill="1" applyBorder="1" applyAlignment="1">
      <alignment vertical="center"/>
    </xf>
    <xf numFmtId="2" fontId="63" fillId="0" borderId="13" xfId="1" applyNumberFormat="1" applyFont="1" applyFill="1" applyBorder="1" applyAlignment="1">
      <alignment horizontal="center" vertical="center"/>
    </xf>
    <xf numFmtId="10" fontId="72" fillId="0" borderId="0" xfId="2" applyNumberFormat="1" applyFont="1" applyAlignment="1">
      <alignment horizontal="center" vertical="center"/>
    </xf>
    <xf numFmtId="0" fontId="2" fillId="3" borderId="94" xfId="9" applyFont="1" applyFill="1" applyBorder="1" applyAlignment="1">
      <alignment vertical="center"/>
    </xf>
    <xf numFmtId="0" fontId="2" fillId="3" borderId="95" xfId="9" applyFont="1" applyFill="1" applyBorder="1" applyAlignment="1">
      <alignment vertical="center"/>
    </xf>
    <xf numFmtId="0" fontId="2" fillId="3" borderId="28" xfId="9" applyFont="1" applyFill="1" applyBorder="1" applyAlignment="1">
      <alignment vertical="center"/>
    </xf>
    <xf numFmtId="0" fontId="68" fillId="3" borderId="0" xfId="9" applyFont="1" applyFill="1" applyAlignment="1">
      <alignment horizontal="center" vertical="center" wrapText="1"/>
    </xf>
    <xf numFmtId="43" fontId="2" fillId="3" borderId="13" xfId="1" applyFont="1" applyFill="1" applyBorder="1" applyAlignment="1">
      <alignment horizontal="center" vertical="center"/>
    </xf>
    <xf numFmtId="43" fontId="2" fillId="3" borderId="94" xfId="1" applyFont="1" applyFill="1" applyBorder="1" applyAlignment="1">
      <alignment horizontal="center" vertical="center"/>
    </xf>
    <xf numFmtId="43" fontId="72" fillId="3" borderId="0" xfId="1" applyFont="1" applyFill="1" applyAlignment="1">
      <alignment horizontal="center"/>
    </xf>
    <xf numFmtId="43" fontId="67" fillId="0" borderId="0" xfId="1" applyFont="1" applyAlignment="1">
      <alignment horizontal="center"/>
    </xf>
    <xf numFmtId="44" fontId="2" fillId="3" borderId="13" xfId="1" applyNumberFormat="1" applyFont="1" applyFill="1" applyBorder="1" applyAlignment="1">
      <alignment horizontal="center" vertical="center"/>
    </xf>
    <xf numFmtId="164" fontId="2" fillId="3" borderId="91" xfId="7" applyFont="1" applyFill="1" applyBorder="1" applyAlignment="1">
      <alignment vertical="center"/>
    </xf>
    <xf numFmtId="164" fontId="2" fillId="3" borderId="13" xfId="7" applyFont="1" applyFill="1" applyBorder="1" applyAlignment="1">
      <alignment horizontal="right" vertical="center"/>
    </xf>
    <xf numFmtId="2" fontId="77" fillId="3" borderId="13" xfId="1" applyNumberFormat="1" applyFont="1" applyFill="1" applyBorder="1" applyAlignment="1">
      <alignment horizontal="center" vertical="center"/>
    </xf>
    <xf numFmtId="49"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xf>
    <xf numFmtId="49" fontId="10" fillId="3" borderId="1" xfId="0" applyNumberFormat="1" applyFont="1" applyFill="1" applyBorder="1" applyAlignment="1">
      <alignment vertical="center"/>
    </xf>
    <xf numFmtId="2" fontId="10" fillId="3" borderId="1" xfId="0" applyNumberFormat="1" applyFont="1" applyFill="1" applyBorder="1" applyAlignment="1">
      <alignment vertical="center"/>
    </xf>
    <xf numFmtId="183" fontId="63" fillId="3" borderId="13" xfId="1" applyNumberFormat="1" applyFont="1" applyFill="1" applyBorder="1" applyAlignment="1">
      <alignment horizontal="center" vertical="center"/>
    </xf>
    <xf numFmtId="0" fontId="6" fillId="0" borderId="13" xfId="8" applyFont="1" applyBorder="1" applyAlignment="1" applyProtection="1">
      <alignment horizontal="justify" vertical="center" wrapText="1"/>
      <protection hidden="1"/>
    </xf>
    <xf numFmtId="184" fontId="63" fillId="3" borderId="13" xfId="1" applyNumberFormat="1" applyFont="1" applyFill="1" applyBorder="1" applyAlignment="1">
      <alignment horizontal="center" vertical="center"/>
    </xf>
    <xf numFmtId="0" fontId="79" fillId="31" borderId="30" xfId="0" applyFont="1" applyFill="1" applyBorder="1" applyAlignment="1">
      <alignment horizontal="left" wrapText="1"/>
    </xf>
    <xf numFmtId="0" fontId="79" fillId="31" borderId="30" xfId="0" applyFont="1" applyFill="1" applyBorder="1" applyAlignment="1">
      <alignment horizontal="center" wrapText="1"/>
    </xf>
    <xf numFmtId="0" fontId="79" fillId="31" borderId="30" xfId="0" applyFont="1" applyFill="1" applyBorder="1" applyAlignment="1">
      <alignment horizontal="right" wrapText="1"/>
    </xf>
    <xf numFmtId="0" fontId="79" fillId="0" borderId="30" xfId="0" applyFont="1" applyBorder="1" applyAlignment="1">
      <alignment horizontal="left" vertical="top" wrapText="1"/>
    </xf>
    <xf numFmtId="0" fontId="0" fillId="0" borderId="30" xfId="0" applyBorder="1" applyAlignment="1">
      <alignment horizontal="left" vertical="top" wrapText="1"/>
    </xf>
    <xf numFmtId="0" fontId="0" fillId="0" borderId="30" xfId="0" applyBorder="1" applyAlignment="1">
      <alignment horizontal="center" vertical="top" wrapText="1"/>
    </xf>
    <xf numFmtId="0" fontId="0" fillId="0" borderId="30" xfId="0" applyBorder="1" applyAlignment="1">
      <alignment horizontal="right" vertical="top" wrapText="1"/>
    </xf>
    <xf numFmtId="4" fontId="0" fillId="0" borderId="30" xfId="0" applyNumberFormat="1" applyBorder="1" applyAlignment="1">
      <alignment horizontal="right" vertical="top" wrapText="1"/>
    </xf>
    <xf numFmtId="182" fontId="63" fillId="3" borderId="13" xfId="1" applyNumberFormat="1" applyFont="1" applyFill="1" applyBorder="1" applyAlignment="1">
      <alignment horizontal="center" vertical="center"/>
    </xf>
    <xf numFmtId="0" fontId="53" fillId="0" borderId="0" xfId="0" applyFont="1" applyAlignment="1">
      <alignment horizontal="left" vertical="center"/>
    </xf>
    <xf numFmtId="182" fontId="77" fillId="3" borderId="13" xfId="1" applyNumberFormat="1" applyFont="1" applyFill="1" applyBorder="1" applyAlignment="1">
      <alignment horizontal="center" vertical="center"/>
    </xf>
    <xf numFmtId="183" fontId="77" fillId="3" borderId="13" xfId="1" applyNumberFormat="1" applyFont="1" applyFill="1" applyBorder="1" applyAlignment="1">
      <alignment horizontal="center" vertical="center"/>
    </xf>
    <xf numFmtId="4" fontId="84" fillId="0" borderId="0" xfId="0" applyNumberFormat="1" applyFont="1" applyAlignment="1">
      <alignment horizontal="right"/>
    </xf>
    <xf numFmtId="43" fontId="13" fillId="12" borderId="13" xfId="21" applyNumberFormat="1" applyFont="1" applyFill="1" applyBorder="1" applyAlignment="1">
      <alignment horizontal="center" vertical="center"/>
    </xf>
    <xf numFmtId="168" fontId="13" fillId="3" borderId="13" xfId="2" applyNumberFormat="1" applyFont="1" applyFill="1" applyBorder="1" applyAlignment="1">
      <alignment horizontal="center" vertical="center"/>
    </xf>
    <xf numFmtId="43" fontId="13" fillId="12" borderId="13" xfId="21" applyNumberFormat="1" applyFont="1" applyFill="1" applyBorder="1" applyAlignment="1">
      <alignment horizontal="right" vertical="center"/>
    </xf>
    <xf numFmtId="168" fontId="13" fillId="3" borderId="13" xfId="2" applyNumberFormat="1" applyFont="1" applyFill="1" applyBorder="1" applyAlignment="1">
      <alignment horizontal="right" vertical="center"/>
    </xf>
    <xf numFmtId="164" fontId="13" fillId="27" borderId="13" xfId="7" applyFont="1" applyFill="1" applyBorder="1" applyAlignment="1">
      <alignment horizontal="center" vertical="center"/>
    </xf>
    <xf numFmtId="164" fontId="13" fillId="0" borderId="13" xfId="7" applyFont="1" applyBorder="1" applyAlignment="1">
      <alignment horizontal="center" vertical="center"/>
    </xf>
    <xf numFmtId="4" fontId="58" fillId="0" borderId="0" xfId="0" applyNumberFormat="1" applyFont="1" applyAlignment="1">
      <alignment vertical="center"/>
    </xf>
    <xf numFmtId="0" fontId="10" fillId="32" borderId="0" xfId="0" applyFont="1" applyFill="1" applyAlignment="1">
      <alignment vertical="center"/>
    </xf>
    <xf numFmtId="0" fontId="0" fillId="0" borderId="0" xfId="0" applyAlignment="1">
      <alignment wrapText="1"/>
    </xf>
    <xf numFmtId="0" fontId="81" fillId="3" borderId="17" xfId="9" applyFont="1" applyFill="1" applyBorder="1" applyAlignment="1">
      <alignment horizontal="center"/>
    </xf>
    <xf numFmtId="0" fontId="81" fillId="3" borderId="0" xfId="9" applyFont="1" applyFill="1" applyAlignment="1">
      <alignment horizontal="center"/>
    </xf>
    <xf numFmtId="0" fontId="81" fillId="3" borderId="16" xfId="9" applyFont="1" applyFill="1" applyBorder="1" applyAlignment="1">
      <alignment horizontal="center"/>
    </xf>
    <xf numFmtId="173" fontId="6" fillId="0" borderId="13" xfId="1" applyNumberFormat="1" applyFont="1" applyFill="1" applyBorder="1" applyAlignment="1" applyProtection="1">
      <alignment horizontal="center" vertical="center"/>
      <protection hidden="1"/>
    </xf>
    <xf numFmtId="2" fontId="63" fillId="3" borderId="13" xfId="1" quotePrefix="1" applyNumberFormat="1" applyFont="1" applyFill="1" applyBorder="1" applyAlignment="1">
      <alignment horizontal="center" vertical="center"/>
    </xf>
    <xf numFmtId="183" fontId="63" fillId="0" borderId="13" xfId="1" applyNumberFormat="1" applyFont="1" applyFill="1" applyBorder="1" applyAlignment="1">
      <alignment horizontal="center" vertical="center"/>
    </xf>
    <xf numFmtId="0" fontId="0" fillId="0" borderId="26" xfId="0" applyBorder="1" applyAlignment="1">
      <alignment vertical="center"/>
    </xf>
    <xf numFmtId="0" fontId="0" fillId="0" borderId="0" xfId="0" applyAlignment="1">
      <alignment vertical="center"/>
    </xf>
    <xf numFmtId="0" fontId="79" fillId="29" borderId="122" xfId="0" applyFont="1" applyFill="1" applyBorder="1" applyAlignment="1">
      <alignment horizontal="center" vertical="center"/>
    </xf>
    <xf numFmtId="0" fontId="79" fillId="29" borderId="123" xfId="0" applyFont="1" applyFill="1" applyBorder="1" applyAlignment="1">
      <alignment horizontal="center" vertical="center"/>
    </xf>
    <xf numFmtId="49" fontId="79" fillId="29" borderId="123" xfId="0" applyNumberFormat="1" applyFont="1" applyFill="1" applyBorder="1" applyAlignment="1">
      <alignment horizontal="center" vertical="center" wrapText="1"/>
    </xf>
    <xf numFmtId="49" fontId="84" fillId="29" borderId="123" xfId="0" applyNumberFormat="1" applyFont="1" applyFill="1" applyBorder="1" applyAlignment="1">
      <alignment horizontal="center" vertical="center" wrapText="1"/>
    </xf>
    <xf numFmtId="0" fontId="79" fillId="29" borderId="123" xfId="9" applyFont="1" applyFill="1" applyBorder="1" applyAlignment="1">
      <alignment horizontal="center" vertical="center" wrapText="1"/>
    </xf>
    <xf numFmtId="0" fontId="79" fillId="29" borderId="124" xfId="9" applyFont="1" applyFill="1" applyBorder="1" applyAlignment="1">
      <alignment horizontal="center" vertical="center" wrapText="1"/>
    </xf>
    <xf numFmtId="0" fontId="79" fillId="6" borderId="90" xfId="0" applyFont="1" applyFill="1" applyBorder="1" applyAlignment="1">
      <alignment horizontal="left" vertical="center"/>
    </xf>
    <xf numFmtId="43" fontId="0" fillId="0" borderId="0" xfId="0" applyNumberFormat="1" applyAlignment="1">
      <alignment vertical="center"/>
    </xf>
    <xf numFmtId="0" fontId="0" fillId="0" borderId="90" xfId="0" applyBorder="1" applyAlignment="1">
      <alignment horizontal="left" vertical="center"/>
    </xf>
    <xf numFmtId="0" fontId="0" fillId="0" borderId="13" xfId="0" applyBorder="1" applyAlignment="1">
      <alignment horizontal="center" vertical="center"/>
    </xf>
    <xf numFmtId="0" fontId="0" fillId="0" borderId="13" xfId="0" applyBorder="1" applyAlignment="1">
      <alignment horizontal="justify" vertical="center"/>
    </xf>
    <xf numFmtId="165" fontId="0" fillId="0" borderId="91" xfId="0" applyNumberFormat="1" applyBorder="1" applyAlignment="1">
      <alignment vertical="center"/>
    </xf>
    <xf numFmtId="43" fontId="85" fillId="0" borderId="0" xfId="0" applyNumberFormat="1" applyFont="1" applyAlignment="1">
      <alignment vertical="center"/>
    </xf>
    <xf numFmtId="0" fontId="0" fillId="0" borderId="13" xfId="0" applyBorder="1" applyAlignment="1">
      <alignment horizontal="center" vertical="center" wrapText="1"/>
    </xf>
    <xf numFmtId="165" fontId="79" fillId="26" borderId="91" xfId="0" applyNumberFormat="1" applyFont="1" applyFill="1" applyBorder="1" applyAlignment="1">
      <alignment vertical="center"/>
    </xf>
    <xf numFmtId="0" fontId="0" fillId="0" borderId="13" xfId="0" applyBorder="1" applyAlignment="1">
      <alignment horizontal="right" vertical="center"/>
    </xf>
    <xf numFmtId="2" fontId="0" fillId="0" borderId="91" xfId="0" applyNumberFormat="1" applyBorder="1" applyAlignment="1">
      <alignment horizontal="right" vertical="center"/>
    </xf>
    <xf numFmtId="0" fontId="79" fillId="0" borderId="13" xfId="0" applyFont="1" applyBorder="1" applyAlignment="1">
      <alignment vertical="center"/>
    </xf>
    <xf numFmtId="0" fontId="88" fillId="0" borderId="13" xfId="0" applyFont="1" applyBorder="1" applyAlignment="1">
      <alignment vertical="center"/>
    </xf>
    <xf numFmtId="4" fontId="0" fillId="0" borderId="91" xfId="0" applyNumberFormat="1" applyBorder="1" applyAlignment="1">
      <alignment vertical="center"/>
    </xf>
    <xf numFmtId="165" fontId="79" fillId="21" borderId="113" xfId="0" applyNumberFormat="1" applyFont="1" applyFill="1" applyBorder="1" applyAlignment="1">
      <alignment vertical="center"/>
    </xf>
    <xf numFmtId="0" fontId="0" fillId="0" borderId="0" xfId="0" applyAlignment="1">
      <alignment horizontal="center"/>
    </xf>
    <xf numFmtId="0" fontId="0" fillId="0" borderId="0" xfId="0" applyAlignment="1">
      <alignment horizontal="justify"/>
    </xf>
    <xf numFmtId="0" fontId="79" fillId="6" borderId="102" xfId="0" applyFont="1" applyFill="1" applyBorder="1" applyAlignment="1">
      <alignment horizontal="center" vertical="center"/>
    </xf>
    <xf numFmtId="0" fontId="66" fillId="0" borderId="106" xfId="0" applyFont="1" applyBorder="1" applyAlignment="1">
      <alignment horizontal="center" vertical="center"/>
    </xf>
    <xf numFmtId="0" fontId="2" fillId="0" borderId="12" xfId="28" applyBorder="1" applyAlignment="1" applyProtection="1">
      <alignment horizontal="justify" vertical="center"/>
      <protection hidden="1"/>
    </xf>
    <xf numFmtId="4" fontId="66" fillId="0" borderId="12" xfId="0" applyNumberFormat="1" applyFont="1" applyBorder="1" applyAlignment="1">
      <alignment vertical="center"/>
    </xf>
    <xf numFmtId="4" fontId="66" fillId="0" borderId="107" xfId="0" applyNumberFormat="1" applyFont="1" applyBorder="1" applyAlignment="1">
      <alignment vertical="center"/>
    </xf>
    <xf numFmtId="0" fontId="66" fillId="5" borderId="106" xfId="0" applyFont="1" applyFill="1" applyBorder="1" applyAlignment="1">
      <alignment horizontal="center" vertical="center"/>
    </xf>
    <xf numFmtId="0" fontId="2" fillId="5" borderId="13" xfId="28" applyFill="1" applyBorder="1" applyAlignment="1" applyProtection="1">
      <alignment horizontal="justify" vertical="center"/>
      <protection hidden="1"/>
    </xf>
    <xf numFmtId="4" fontId="66" fillId="5" borderId="13" xfId="0" applyNumberFormat="1" applyFont="1" applyFill="1" applyBorder="1" applyAlignment="1">
      <alignment vertical="center"/>
    </xf>
    <xf numFmtId="4" fontId="66" fillId="5" borderId="107" xfId="0" applyNumberFormat="1" applyFont="1" applyFill="1" applyBorder="1" applyAlignment="1">
      <alignment vertical="center"/>
    </xf>
    <xf numFmtId="0" fontId="2" fillId="0" borderId="13" xfId="28" applyBorder="1" applyAlignment="1" applyProtection="1">
      <alignment horizontal="justify" vertical="center"/>
      <protection hidden="1"/>
    </xf>
    <xf numFmtId="4" fontId="66" fillId="0" borderId="13" xfId="0" applyNumberFormat="1" applyFont="1" applyBorder="1" applyAlignment="1">
      <alignment vertical="center"/>
    </xf>
    <xf numFmtId="0" fontId="66" fillId="5" borderId="125" xfId="0" applyFont="1" applyFill="1" applyBorder="1" applyAlignment="1">
      <alignment horizontal="center" vertical="center"/>
    </xf>
    <xf numFmtId="0" fontId="2" fillId="5" borderId="102" xfId="28" applyFill="1" applyBorder="1" applyAlignment="1" applyProtection="1">
      <alignment horizontal="justify" vertical="center"/>
      <protection hidden="1"/>
    </xf>
    <xf numFmtId="4" fontId="66" fillId="5" borderId="102" xfId="0" applyNumberFormat="1" applyFont="1" applyFill="1" applyBorder="1" applyAlignment="1">
      <alignment vertical="center"/>
    </xf>
    <xf numFmtId="4" fontId="66" fillId="5" borderId="126" xfId="0" applyNumberFormat="1" applyFont="1" applyFill="1" applyBorder="1" applyAlignment="1">
      <alignment vertical="center"/>
    </xf>
    <xf numFmtId="0" fontId="79" fillId="25" borderId="122" xfId="0" applyFont="1" applyFill="1" applyBorder="1" applyAlignment="1">
      <alignment horizontal="center" vertical="center"/>
    </xf>
    <xf numFmtId="0" fontId="79" fillId="25" borderId="123" xfId="0" applyFont="1" applyFill="1" applyBorder="1" applyAlignment="1">
      <alignment horizontal="center" vertical="center"/>
    </xf>
    <xf numFmtId="0" fontId="79" fillId="25" borderId="102" xfId="0" applyFont="1" applyFill="1" applyBorder="1" applyAlignment="1">
      <alignment horizontal="center" vertical="center"/>
    </xf>
    <xf numFmtId="0" fontId="79" fillId="25" borderId="120" xfId="0" applyFont="1" applyFill="1" applyBorder="1" applyAlignment="1">
      <alignment horizontal="center" vertical="center"/>
    </xf>
    <xf numFmtId="4" fontId="66" fillId="0" borderId="94" xfId="0" applyNumberFormat="1" applyFont="1" applyBorder="1" applyAlignment="1">
      <alignment vertical="center"/>
    </xf>
    <xf numFmtId="4" fontId="66" fillId="0" borderId="91" xfId="0" applyNumberFormat="1" applyFont="1" applyBorder="1" applyAlignment="1">
      <alignment vertical="center"/>
    </xf>
    <xf numFmtId="0" fontId="66" fillId="0" borderId="125" xfId="0" applyFont="1" applyBorder="1" applyAlignment="1">
      <alignment horizontal="center" vertical="center"/>
    </xf>
    <xf numFmtId="0" fontId="2" fillId="0" borderId="102" xfId="28" applyBorder="1" applyAlignment="1" applyProtection="1">
      <alignment horizontal="justify" vertical="center"/>
      <protection hidden="1"/>
    </xf>
    <xf numFmtId="4" fontId="66" fillId="0" borderId="102" xfId="0" applyNumberFormat="1" applyFont="1" applyBorder="1" applyAlignment="1">
      <alignment vertical="center"/>
    </xf>
    <xf numFmtId="4" fontId="66" fillId="0" borderId="120" xfId="0" applyNumberFormat="1" applyFont="1" applyBorder="1" applyAlignment="1">
      <alignment vertical="center"/>
    </xf>
    <xf numFmtId="4" fontId="66" fillId="0" borderId="113" xfId="0" applyNumberFormat="1" applyFont="1" applyBorder="1" applyAlignment="1">
      <alignment vertical="center"/>
    </xf>
    <xf numFmtId="4" fontId="0" fillId="0" borderId="0" xfId="0" applyNumberFormat="1"/>
    <xf numFmtId="0" fontId="66" fillId="0" borderId="122" xfId="0" applyFont="1" applyBorder="1" applyAlignment="1">
      <alignment horizontal="center" vertical="center"/>
    </xf>
    <xf numFmtId="0" fontId="2" fillId="0" borderId="123" xfId="28" applyBorder="1" applyAlignment="1" applyProtection="1">
      <alignment horizontal="justify" vertical="center"/>
      <protection hidden="1"/>
    </xf>
    <xf numFmtId="4" fontId="66" fillId="0" borderId="123" xfId="0" applyNumberFormat="1" applyFont="1" applyBorder="1" applyAlignment="1">
      <alignment vertical="center"/>
    </xf>
    <xf numFmtId="4" fontId="66" fillId="0" borderId="124" xfId="0" applyNumberFormat="1" applyFont="1" applyBorder="1" applyAlignment="1">
      <alignment vertical="center"/>
    </xf>
    <xf numFmtId="0" fontId="66" fillId="0" borderId="90" xfId="0" applyFont="1" applyBorder="1" applyAlignment="1">
      <alignment horizontal="center" vertical="center"/>
    </xf>
    <xf numFmtId="0" fontId="66" fillId="0" borderId="101" xfId="0" applyFont="1" applyBorder="1" applyAlignment="1">
      <alignment horizontal="center" vertical="center"/>
    </xf>
    <xf numFmtId="0" fontId="81" fillId="3" borderId="17" xfId="9" applyFont="1" applyFill="1" applyBorder="1"/>
    <xf numFmtId="0" fontId="81" fillId="3" borderId="16" xfId="9" applyFont="1" applyFill="1" applyBorder="1"/>
    <xf numFmtId="0" fontId="79" fillId="25" borderId="123" xfId="0" applyFont="1" applyFill="1" applyBorder="1" applyAlignment="1">
      <alignment horizontal="center" vertical="center" wrapText="1"/>
    </xf>
    <xf numFmtId="49" fontId="79" fillId="25" borderId="123" xfId="0" applyNumberFormat="1" applyFont="1" applyFill="1" applyBorder="1" applyAlignment="1">
      <alignment horizontal="center" vertical="center" wrapText="1"/>
    </xf>
    <xf numFmtId="49" fontId="79" fillId="25" borderId="124" xfId="0" applyNumberFormat="1" applyFont="1" applyFill="1" applyBorder="1" applyAlignment="1">
      <alignment horizontal="center" vertical="center" wrapText="1"/>
    </xf>
    <xf numFmtId="0" fontId="79" fillId="33" borderId="90" xfId="0" applyFont="1" applyFill="1" applyBorder="1" applyAlignment="1">
      <alignment horizontal="left" vertical="center"/>
    </xf>
    <xf numFmtId="4" fontId="0" fillId="0" borderId="13" xfId="0" applyNumberFormat="1" applyBorder="1" applyAlignment="1">
      <alignment horizontal="center" vertical="center"/>
    </xf>
    <xf numFmtId="0" fontId="0" fillId="0" borderId="91" xfId="0" applyBorder="1" applyAlignment="1">
      <alignment horizontal="center" vertical="center"/>
    </xf>
    <xf numFmtId="4" fontId="0" fillId="0" borderId="91" xfId="0" applyNumberFormat="1" applyBorder="1" applyAlignment="1">
      <alignment horizontal="center" vertical="center"/>
    </xf>
    <xf numFmtId="0" fontId="0" fillId="0" borderId="101" xfId="0" applyBorder="1" applyAlignment="1">
      <alignment horizontal="left" vertical="center"/>
    </xf>
    <xf numFmtId="0" fontId="0" fillId="0" borderId="102" xfId="0" applyBorder="1" applyAlignment="1">
      <alignment horizontal="justify" vertical="center"/>
    </xf>
    <xf numFmtId="4" fontId="0" fillId="0" borderId="102" xfId="0" applyNumberFormat="1" applyBorder="1" applyAlignment="1">
      <alignment horizontal="center" vertical="center"/>
    </xf>
    <xf numFmtId="10" fontId="0" fillId="0" borderId="102" xfId="0" applyNumberFormat="1" applyBorder="1" applyAlignment="1">
      <alignment horizontal="center" vertical="center"/>
    </xf>
    <xf numFmtId="4" fontId="0" fillId="0" borderId="113" xfId="0" applyNumberFormat="1" applyBorder="1" applyAlignment="1">
      <alignment horizontal="center" vertical="center"/>
    </xf>
    <xf numFmtId="0" fontId="7" fillId="7" borderId="0" xfId="0" applyFont="1" applyFill="1" applyAlignment="1">
      <alignment horizontal="center"/>
    </xf>
    <xf numFmtId="0" fontId="8" fillId="0" borderId="1" xfId="28" applyFont="1" applyBorder="1" applyAlignment="1" applyProtection="1">
      <alignment horizontal="center"/>
      <protection hidden="1"/>
    </xf>
    <xf numFmtId="43" fontId="8" fillId="0" borderId="1" xfId="1" applyFont="1" applyBorder="1" applyAlignment="1" applyProtection="1">
      <alignment horizontal="center"/>
      <protection hidden="1"/>
    </xf>
    <xf numFmtId="43" fontId="8" fillId="0" borderId="1" xfId="1" applyFont="1" applyBorder="1" applyAlignment="1" applyProtection="1">
      <alignment horizontal="center" vertical="center"/>
      <protection hidden="1"/>
    </xf>
    <xf numFmtId="0" fontId="6" fillId="0" borderId="1" xfId="28" applyFont="1" applyBorder="1" applyAlignment="1" applyProtection="1">
      <alignment horizontal="center" vertical="center" wrapText="1"/>
      <protection hidden="1"/>
    </xf>
    <xf numFmtId="2" fontId="6" fillId="0" borderId="1" xfId="28" applyNumberFormat="1" applyFont="1" applyBorder="1" applyAlignment="1" applyProtection="1">
      <alignment horizontal="center" vertical="center" wrapText="1"/>
      <protection hidden="1"/>
    </xf>
    <xf numFmtId="49" fontId="6" fillId="0" borderId="1" xfId="28" applyNumberFormat="1" applyFont="1" applyBorder="1" applyAlignment="1" applyProtection="1">
      <alignment horizontal="center" vertical="center" wrapText="1"/>
      <protection hidden="1"/>
    </xf>
    <xf numFmtId="4" fontId="8" fillId="0" borderId="1" xfId="28" applyNumberFormat="1" applyFont="1" applyBorder="1" applyAlignment="1" applyProtection="1">
      <alignment horizontal="center" vertical="center" wrapText="1"/>
      <protection hidden="1"/>
    </xf>
    <xf numFmtId="49" fontId="6" fillId="0" borderId="1" xfId="1" applyNumberFormat="1" applyFont="1" applyBorder="1" applyAlignment="1" applyProtection="1">
      <alignment horizontal="center" vertical="center" wrapText="1"/>
      <protection hidden="1"/>
    </xf>
    <xf numFmtId="0" fontId="6" fillId="7" borderId="9" xfId="28" applyFont="1" applyFill="1" applyBorder="1" applyProtection="1">
      <protection hidden="1"/>
    </xf>
    <xf numFmtId="0" fontId="6" fillId="7" borderId="10" xfId="28" applyFont="1" applyFill="1" applyBorder="1" applyAlignment="1" applyProtection="1">
      <alignment horizontal="center"/>
      <protection hidden="1"/>
    </xf>
    <xf numFmtId="0" fontId="6" fillId="7" borderId="3" xfId="28" applyFont="1" applyFill="1" applyBorder="1" applyAlignment="1" applyProtection="1">
      <alignment horizontal="center"/>
      <protection hidden="1"/>
    </xf>
    <xf numFmtId="185" fontId="6" fillId="7" borderId="10" xfId="1" applyNumberFormat="1" applyFont="1" applyFill="1" applyBorder="1" applyProtection="1">
      <protection hidden="1"/>
    </xf>
    <xf numFmtId="43" fontId="6" fillId="7" borderId="10" xfId="1" applyFont="1" applyFill="1" applyBorder="1" applyProtection="1">
      <protection hidden="1"/>
    </xf>
    <xf numFmtId="43" fontId="6" fillId="7" borderId="7" xfId="1" applyFont="1" applyFill="1" applyBorder="1" applyProtection="1">
      <protection hidden="1"/>
    </xf>
    <xf numFmtId="43" fontId="6" fillId="0" borderId="1" xfId="1" applyFont="1" applyBorder="1" applyAlignment="1" applyProtection="1">
      <alignment horizontal="center"/>
      <protection hidden="1"/>
    </xf>
    <xf numFmtId="0" fontId="6" fillId="0" borderId="14" xfId="28" applyFont="1" applyBorder="1" applyAlignment="1" applyProtection="1">
      <alignment wrapText="1"/>
      <protection hidden="1"/>
    </xf>
    <xf numFmtId="49" fontId="6" fillId="0" borderId="14" xfId="9" applyNumberFormat="1" applyFont="1" applyBorder="1" applyAlignment="1">
      <alignment horizontal="center" vertical="center" wrapText="1"/>
    </xf>
    <xf numFmtId="0" fontId="6" fillId="0" borderId="14" xfId="28" applyFont="1" applyBorder="1" applyAlignment="1" applyProtection="1">
      <alignment horizontal="center"/>
      <protection hidden="1"/>
    </xf>
    <xf numFmtId="186" fontId="6" fillId="0" borderId="14" xfId="1" applyNumberFormat="1" applyFont="1" applyBorder="1" applyAlignment="1" applyProtection="1">
      <alignment horizontal="right"/>
      <protection hidden="1"/>
    </xf>
    <xf numFmtId="43" fontId="6" fillId="0" borderId="14" xfId="1" applyFont="1" applyBorder="1" applyProtection="1">
      <protection hidden="1"/>
    </xf>
    <xf numFmtId="0" fontId="6" fillId="0" borderId="11" xfId="28" applyFont="1" applyBorder="1" applyAlignment="1" applyProtection="1">
      <alignment horizontal="justify"/>
      <protection hidden="1"/>
    </xf>
    <xf numFmtId="0" fontId="6" fillId="0" borderId="11" xfId="28" applyFont="1" applyBorder="1" applyAlignment="1" applyProtection="1">
      <alignment horizontal="center"/>
      <protection hidden="1"/>
    </xf>
    <xf numFmtId="187" fontId="6" fillId="0" borderId="11" xfId="1" applyNumberFormat="1" applyFont="1" applyBorder="1" applyAlignment="1" applyProtection="1">
      <alignment horizontal="center"/>
      <protection hidden="1"/>
    </xf>
    <xf numFmtId="43" fontId="6" fillId="0" borderId="11" xfId="1" applyFont="1" applyBorder="1" applyProtection="1">
      <protection hidden="1"/>
    </xf>
    <xf numFmtId="0" fontId="8" fillId="21" borderId="9" xfId="28" applyFont="1" applyFill="1" applyBorder="1" applyProtection="1">
      <protection hidden="1"/>
    </xf>
    <xf numFmtId="0" fontId="8" fillId="21" borderId="10" xfId="28" applyFont="1" applyFill="1" applyBorder="1" applyAlignment="1" applyProtection="1">
      <alignment horizontal="center"/>
      <protection hidden="1"/>
    </xf>
    <xf numFmtId="0" fontId="6" fillId="21" borderId="10" xfId="28" applyFont="1" applyFill="1" applyBorder="1" applyAlignment="1" applyProtection="1">
      <alignment horizontal="center"/>
      <protection hidden="1"/>
    </xf>
    <xf numFmtId="185" fontId="6" fillId="21" borderId="10" xfId="1" applyNumberFormat="1" applyFont="1" applyFill="1" applyBorder="1" applyProtection="1">
      <protection hidden="1"/>
    </xf>
    <xf numFmtId="43" fontId="6" fillId="21" borderId="10" xfId="1" applyFont="1" applyFill="1" applyBorder="1" applyProtection="1">
      <protection hidden="1"/>
    </xf>
    <xf numFmtId="43" fontId="6" fillId="21" borderId="7" xfId="1" applyFont="1" applyFill="1" applyBorder="1" applyProtection="1">
      <protection hidden="1"/>
    </xf>
    <xf numFmtId="43" fontId="8" fillId="21" borderId="1" xfId="1" applyFont="1" applyFill="1" applyBorder="1" applyProtection="1">
      <protection hidden="1"/>
    </xf>
    <xf numFmtId="0" fontId="6" fillId="3" borderId="9" xfId="28" applyFont="1" applyFill="1" applyBorder="1" applyProtection="1">
      <protection hidden="1"/>
    </xf>
    <xf numFmtId="0" fontId="6" fillId="3" borderId="10" xfId="28" applyFont="1" applyFill="1" applyBorder="1" applyAlignment="1" applyProtection="1">
      <alignment horizontal="center"/>
      <protection hidden="1"/>
    </xf>
    <xf numFmtId="185" fontId="6" fillId="3" borderId="10" xfId="1" applyNumberFormat="1" applyFont="1" applyFill="1" applyBorder="1" applyProtection="1">
      <protection hidden="1"/>
    </xf>
    <xf numFmtId="43" fontId="6" fillId="3" borderId="10" xfId="1" applyFont="1" applyFill="1" applyBorder="1" applyProtection="1">
      <protection hidden="1"/>
    </xf>
    <xf numFmtId="43" fontId="6" fillId="3" borderId="7" xfId="1" applyFont="1" applyFill="1" applyBorder="1" applyProtection="1">
      <protection hidden="1"/>
    </xf>
    <xf numFmtId="0" fontId="6" fillId="0" borderId="14" xfId="28" applyFont="1" applyBorder="1" applyAlignment="1" applyProtection="1">
      <alignment horizontal="justify" vertical="center"/>
      <protection hidden="1"/>
    </xf>
    <xf numFmtId="0" fontId="6" fillId="0" borderId="14" xfId="28" applyFont="1" applyBorder="1" applyAlignment="1" applyProtection="1">
      <alignment horizontal="center" vertical="center"/>
      <protection hidden="1"/>
    </xf>
    <xf numFmtId="186" fontId="6" fillId="0" borderId="14" xfId="1" applyNumberFormat="1" applyFont="1" applyBorder="1" applyAlignment="1" applyProtection="1">
      <alignment horizontal="right" vertical="center"/>
      <protection hidden="1"/>
    </xf>
    <xf numFmtId="4" fontId="6" fillId="0" borderId="14" xfId="28" applyNumberFormat="1" applyFont="1" applyBorder="1" applyAlignment="1" applyProtection="1">
      <alignment horizontal="right" vertical="center"/>
      <protection hidden="1"/>
    </xf>
    <xf numFmtId="4" fontId="6" fillId="0" borderId="14" xfId="1" applyNumberFormat="1" applyFont="1" applyBorder="1" applyAlignment="1" applyProtection="1">
      <alignment vertical="center"/>
      <protection hidden="1"/>
    </xf>
    <xf numFmtId="43" fontId="6" fillId="0" borderId="14" xfId="1" applyFont="1" applyBorder="1" applyAlignment="1" applyProtection="1">
      <alignment vertical="center"/>
      <protection hidden="1"/>
    </xf>
    <xf numFmtId="0" fontId="6" fillId="0" borderId="13" xfId="28" applyFont="1" applyBorder="1" applyAlignment="1" applyProtection="1">
      <alignment horizontal="justify" vertical="center"/>
      <protection hidden="1"/>
    </xf>
    <xf numFmtId="49" fontId="6" fillId="0" borderId="13" xfId="9" applyNumberFormat="1" applyFont="1" applyBorder="1" applyAlignment="1">
      <alignment horizontal="center" vertical="center" wrapText="1"/>
    </xf>
    <xf numFmtId="0" fontId="6" fillId="0" borderId="13" xfId="28" applyFont="1" applyBorder="1" applyAlignment="1" applyProtection="1">
      <alignment horizontal="center" vertical="center"/>
      <protection hidden="1"/>
    </xf>
    <xf numFmtId="186" fontId="6" fillId="0" borderId="13" xfId="1" applyNumberFormat="1" applyFont="1" applyBorder="1" applyAlignment="1" applyProtection="1">
      <alignment horizontal="right" vertical="center"/>
      <protection hidden="1"/>
    </xf>
    <xf numFmtId="4" fontId="6" fillId="0" borderId="13" xfId="28" applyNumberFormat="1" applyFont="1" applyBorder="1" applyAlignment="1" applyProtection="1">
      <alignment horizontal="right" vertical="center"/>
      <protection hidden="1"/>
    </xf>
    <xf numFmtId="4" fontId="6" fillId="0" borderId="13" xfId="1" applyNumberFormat="1" applyFont="1" applyBorder="1" applyAlignment="1" applyProtection="1">
      <alignment vertical="center"/>
      <protection hidden="1"/>
    </xf>
    <xf numFmtId="43" fontId="6" fillId="0" borderId="13" xfId="1" applyFont="1" applyBorder="1" applyAlignment="1" applyProtection="1">
      <alignment vertical="center"/>
      <protection hidden="1"/>
    </xf>
    <xf numFmtId="0" fontId="6" fillId="0" borderId="11" xfId="28" applyFont="1" applyBorder="1" applyAlignment="1" applyProtection="1">
      <alignment vertical="center"/>
      <protection hidden="1"/>
    </xf>
    <xf numFmtId="186" fontId="6" fillId="0" borderId="13" xfId="1" applyNumberFormat="1" applyFont="1" applyFill="1" applyBorder="1" applyAlignment="1" applyProtection="1">
      <alignment horizontal="right" vertical="center"/>
      <protection hidden="1"/>
    </xf>
    <xf numFmtId="43" fontId="6" fillId="0" borderId="11" xfId="1" applyFont="1" applyFill="1" applyBorder="1" applyProtection="1">
      <protection hidden="1"/>
    </xf>
    <xf numFmtId="43" fontId="8" fillId="21" borderId="7" xfId="1" applyFont="1" applyFill="1" applyBorder="1" applyProtection="1">
      <protection hidden="1"/>
    </xf>
    <xf numFmtId="0" fontId="8" fillId="3" borderId="9" xfId="28" applyFont="1" applyFill="1" applyBorder="1" applyProtection="1">
      <protection hidden="1"/>
    </xf>
    <xf numFmtId="0" fontId="8" fillId="3" borderId="10" xfId="28" applyFont="1" applyFill="1" applyBorder="1" applyAlignment="1" applyProtection="1">
      <alignment horizontal="center"/>
      <protection hidden="1"/>
    </xf>
    <xf numFmtId="0" fontId="6" fillId="0" borderId="14" xfId="28" applyFont="1" applyBorder="1" applyAlignment="1" applyProtection="1">
      <alignment horizontal="justify" vertical="top"/>
      <protection hidden="1"/>
    </xf>
    <xf numFmtId="0" fontId="6" fillId="0" borderId="14" xfId="28" applyFont="1" applyBorder="1" applyAlignment="1" applyProtection="1">
      <alignment horizontal="center" vertical="top"/>
      <protection hidden="1"/>
    </xf>
    <xf numFmtId="185" fontId="6" fillId="0" borderId="14" xfId="1" applyNumberFormat="1" applyFont="1" applyBorder="1" applyAlignment="1" applyProtection="1">
      <alignment horizontal="center" vertical="top"/>
      <protection hidden="1"/>
    </xf>
    <xf numFmtId="43" fontId="6" fillId="0" borderId="14" xfId="1" applyFont="1" applyBorder="1" applyAlignment="1" applyProtection="1">
      <alignment horizontal="center" vertical="top"/>
      <protection hidden="1"/>
    </xf>
    <xf numFmtId="0" fontId="6" fillId="0" borderId="11" xfId="28" applyFont="1" applyBorder="1" applyAlignment="1" applyProtection="1">
      <alignment vertical="top"/>
      <protection hidden="1"/>
    </xf>
    <xf numFmtId="0" fontId="8" fillId="0" borderId="11" xfId="28" applyFont="1" applyBorder="1" applyAlignment="1" applyProtection="1">
      <alignment horizontal="center" vertical="top"/>
      <protection hidden="1"/>
    </xf>
    <xf numFmtId="185" fontId="8" fillId="0" borderId="11" xfId="1" applyNumberFormat="1" applyFont="1" applyBorder="1" applyAlignment="1" applyProtection="1">
      <alignment vertical="top"/>
      <protection hidden="1"/>
    </xf>
    <xf numFmtId="43" fontId="8" fillId="0" borderId="11" xfId="1" applyFont="1" applyBorder="1" applyAlignment="1" applyProtection="1">
      <alignment vertical="top"/>
      <protection hidden="1"/>
    </xf>
    <xf numFmtId="43" fontId="7" fillId="6" borderId="1" xfId="1" applyFont="1" applyFill="1" applyBorder="1" applyAlignment="1" applyProtection="1">
      <alignment vertical="center"/>
      <protection hidden="1"/>
    </xf>
    <xf numFmtId="0" fontId="0" fillId="0" borderId="127" xfId="0" applyBorder="1"/>
    <xf numFmtId="0" fontId="0" fillId="0" borderId="114" xfId="0" applyBorder="1"/>
    <xf numFmtId="185" fontId="6" fillId="0" borderId="14" xfId="1" applyNumberFormat="1" applyFont="1" applyBorder="1" applyAlignment="1" applyProtection="1">
      <alignment horizontal="center" vertical="center"/>
      <protection hidden="1"/>
    </xf>
    <xf numFmtId="43" fontId="6" fillId="0" borderId="14" xfId="1" applyFont="1" applyBorder="1" applyAlignment="1" applyProtection="1">
      <alignment horizontal="center" vertical="center"/>
      <protection hidden="1"/>
    </xf>
    <xf numFmtId="185" fontId="6" fillId="0" borderId="13" xfId="1" applyNumberFormat="1" applyFont="1" applyBorder="1" applyAlignment="1" applyProtection="1">
      <alignment horizontal="center" vertical="center"/>
      <protection hidden="1"/>
    </xf>
    <xf numFmtId="43" fontId="6" fillId="0" borderId="13" xfId="1" applyFont="1" applyBorder="1" applyAlignment="1" applyProtection="1">
      <alignment horizontal="center" vertical="center"/>
      <protection hidden="1"/>
    </xf>
    <xf numFmtId="0" fontId="90" fillId="0" borderId="11" xfId="28" applyFont="1" applyBorder="1" applyAlignment="1" applyProtection="1">
      <alignment vertical="center"/>
      <protection hidden="1"/>
    </xf>
    <xf numFmtId="0" fontId="90" fillId="0" borderId="11" xfId="28" applyFont="1" applyBorder="1" applyAlignment="1" applyProtection="1">
      <alignment horizontal="center" vertical="center"/>
      <protection hidden="1"/>
    </xf>
    <xf numFmtId="0" fontId="90" fillId="0" borderId="13" xfId="28" applyFont="1" applyBorder="1" applyAlignment="1" applyProtection="1">
      <alignment horizontal="center" vertical="center"/>
      <protection hidden="1"/>
    </xf>
    <xf numFmtId="188" fontId="90" fillId="0" borderId="11" xfId="1" applyNumberFormat="1" applyFont="1" applyBorder="1" applyAlignment="1" applyProtection="1">
      <alignment horizontal="right" vertical="center"/>
      <protection hidden="1"/>
    </xf>
    <xf numFmtId="4" fontId="90" fillId="0" borderId="13" xfId="1" applyNumberFormat="1" applyFont="1" applyBorder="1" applyAlignment="1" applyProtection="1">
      <alignment vertical="center"/>
      <protection hidden="1"/>
    </xf>
    <xf numFmtId="43" fontId="90" fillId="0" borderId="11" xfId="1" applyFont="1" applyBorder="1" applyProtection="1">
      <protection hidden="1"/>
    </xf>
    <xf numFmtId="0" fontId="6" fillId="0" borderId="13" xfId="28" applyFont="1" applyBorder="1" applyAlignment="1" applyProtection="1">
      <alignment horizontal="justify" vertical="top"/>
      <protection hidden="1"/>
    </xf>
    <xf numFmtId="0" fontId="6" fillId="0" borderId="13" xfId="28" applyFont="1" applyBorder="1" applyAlignment="1" applyProtection="1">
      <alignment horizontal="center" vertical="top"/>
      <protection hidden="1"/>
    </xf>
    <xf numFmtId="185" fontId="6" fillId="0" borderId="13" xfId="1" applyNumberFormat="1" applyFont="1" applyBorder="1" applyAlignment="1" applyProtection="1">
      <alignment horizontal="center" vertical="top"/>
      <protection hidden="1"/>
    </xf>
    <xf numFmtId="43" fontId="6" fillId="0" borderId="13" xfId="1" applyFont="1" applyBorder="1" applyAlignment="1" applyProtection="1">
      <alignment horizontal="center" vertical="top"/>
      <protection hidden="1"/>
    </xf>
    <xf numFmtId="0" fontId="84" fillId="34" borderId="122" xfId="0" applyFont="1" applyFill="1" applyBorder="1" applyAlignment="1">
      <alignment horizontal="center" vertical="center"/>
    </xf>
    <xf numFmtId="0" fontId="79" fillId="34" borderId="123" xfId="0" applyFont="1" applyFill="1" applyBorder="1" applyAlignment="1">
      <alignment horizontal="center" vertical="center"/>
    </xf>
    <xf numFmtId="49" fontId="79" fillId="34" borderId="123" xfId="0" applyNumberFormat="1" applyFont="1" applyFill="1" applyBorder="1" applyAlignment="1">
      <alignment horizontal="center" vertical="center" wrapText="1"/>
    </xf>
    <xf numFmtId="0" fontId="79" fillId="34" borderId="123" xfId="9" applyFont="1" applyFill="1" applyBorder="1" applyAlignment="1">
      <alignment horizontal="center" vertical="center"/>
    </xf>
    <xf numFmtId="4" fontId="79" fillId="34" borderId="123" xfId="9" applyNumberFormat="1" applyFont="1" applyFill="1" applyBorder="1" applyAlignment="1">
      <alignment horizontal="center" vertical="center" wrapText="1"/>
    </xf>
    <xf numFmtId="0" fontId="79" fillId="34" borderId="124" xfId="9" applyFont="1" applyFill="1" applyBorder="1" applyAlignment="1">
      <alignment horizontal="center" vertical="center"/>
    </xf>
    <xf numFmtId="0" fontId="84" fillId="4" borderId="90" xfId="0" applyFont="1" applyFill="1" applyBorder="1" applyAlignment="1">
      <alignment horizontal="left" vertical="center"/>
    </xf>
    <xf numFmtId="0" fontId="79" fillId="4" borderId="13" xfId="0" applyFont="1" applyFill="1" applyBorder="1" applyAlignment="1">
      <alignment horizontal="left" vertical="center"/>
    </xf>
    <xf numFmtId="0" fontId="79" fillId="4" borderId="13" xfId="0" applyFont="1" applyFill="1" applyBorder="1" applyAlignment="1">
      <alignment vertical="center"/>
    </xf>
    <xf numFmtId="0" fontId="0" fillId="4" borderId="13" xfId="0" applyFill="1" applyBorder="1" applyAlignment="1">
      <alignment horizontal="center" vertical="center"/>
    </xf>
    <xf numFmtId="0" fontId="65" fillId="4" borderId="13" xfId="0" applyFont="1" applyFill="1" applyBorder="1" applyAlignment="1">
      <alignment horizontal="right" vertical="center"/>
    </xf>
    <xf numFmtId="4" fontId="0" fillId="4" borderId="13" xfId="0" applyNumberFormat="1" applyFill="1" applyBorder="1" applyAlignment="1">
      <alignment horizontal="center" vertical="center"/>
    </xf>
    <xf numFmtId="0" fontId="0" fillId="4" borderId="91" xfId="0" applyFill="1" applyBorder="1" applyAlignment="1">
      <alignment horizontal="center" vertical="center"/>
    </xf>
    <xf numFmtId="0" fontId="65" fillId="0" borderId="90" xfId="0" applyFont="1" applyBorder="1" applyAlignment="1">
      <alignment vertical="center"/>
    </xf>
    <xf numFmtId="189" fontId="0" fillId="0" borderId="13" xfId="0" applyNumberFormat="1" applyBorder="1" applyAlignment="1">
      <alignment horizontal="center" vertical="center"/>
    </xf>
    <xf numFmtId="165" fontId="65" fillId="0" borderId="13" xfId="0" applyNumberFormat="1" applyFont="1" applyBorder="1" applyAlignment="1">
      <alignment horizontal="right" vertical="center"/>
    </xf>
    <xf numFmtId="165" fontId="0" fillId="0" borderId="13" xfId="0" applyNumberFormat="1" applyBorder="1" applyAlignment="1">
      <alignment vertical="center"/>
    </xf>
    <xf numFmtId="4" fontId="0" fillId="0" borderId="13" xfId="0" applyNumberFormat="1" applyBorder="1" applyAlignment="1">
      <alignment vertical="center"/>
    </xf>
    <xf numFmtId="0" fontId="0" fillId="0" borderId="13" xfId="9" applyFont="1" applyBorder="1" applyAlignment="1">
      <alignment horizontal="left" vertical="center" wrapText="1"/>
    </xf>
    <xf numFmtId="165" fontId="0" fillId="0" borderId="13" xfId="0" applyNumberFormat="1" applyBorder="1" applyAlignment="1">
      <alignment horizontal="right" vertical="center"/>
    </xf>
    <xf numFmtId="0" fontId="0" fillId="0" borderId="91" xfId="0" applyBorder="1" applyAlignment="1">
      <alignment horizontal="justify" vertical="center"/>
    </xf>
    <xf numFmtId="4" fontId="79" fillId="26" borderId="13" xfId="0" applyNumberFormat="1" applyFont="1" applyFill="1" applyBorder="1" applyAlignment="1">
      <alignment vertical="center"/>
    </xf>
    <xf numFmtId="0" fontId="79" fillId="26" borderId="91" xfId="0" applyFont="1" applyFill="1" applyBorder="1" applyAlignment="1">
      <alignment vertical="center"/>
    </xf>
    <xf numFmtId="43" fontId="92" fillId="2" borderId="0" xfId="0" applyNumberFormat="1" applyFont="1" applyFill="1"/>
    <xf numFmtId="10" fontId="0" fillId="0" borderId="0" xfId="2" applyNumberFormat="1" applyFont="1"/>
    <xf numFmtId="0" fontId="65" fillId="0" borderId="90" xfId="0" applyFont="1" applyBorder="1" applyAlignment="1">
      <alignment vertical="top"/>
    </xf>
    <xf numFmtId="49" fontId="0" fillId="0" borderId="13" xfId="0" applyNumberFormat="1" applyBorder="1" applyAlignment="1">
      <alignment horizontal="center" vertical="top"/>
    </xf>
    <xf numFmtId="189" fontId="0" fillId="0" borderId="13" xfId="0" applyNumberFormat="1" applyBorder="1" applyAlignment="1">
      <alignment horizontal="center" vertical="top"/>
    </xf>
    <xf numFmtId="0" fontId="0" fillId="0" borderId="13" xfId="0" applyBorder="1" applyAlignment="1">
      <alignment vertical="top"/>
    </xf>
    <xf numFmtId="0" fontId="0" fillId="0" borderId="13" xfId="0" applyBorder="1" applyAlignment="1">
      <alignment horizontal="center" vertical="top"/>
    </xf>
    <xf numFmtId="4" fontId="0" fillId="0" borderId="13" xfId="0" applyNumberFormat="1" applyBorder="1" applyAlignment="1">
      <alignment horizontal="right" vertical="top"/>
    </xf>
    <xf numFmtId="4" fontId="0" fillId="0" borderId="13" xfId="0" applyNumberFormat="1" applyBorder="1" applyAlignment="1">
      <alignment vertical="top"/>
    </xf>
    <xf numFmtId="49" fontId="0" fillId="0" borderId="13" xfId="0" applyNumberFormat="1" applyBorder="1" applyAlignment="1">
      <alignment horizontal="center" vertical="center"/>
    </xf>
    <xf numFmtId="4" fontId="0" fillId="0" borderId="13" xfId="0" applyNumberFormat="1" applyBorder="1" applyAlignment="1">
      <alignment horizontal="right" vertical="center"/>
    </xf>
    <xf numFmtId="4" fontId="79" fillId="35" borderId="13" xfId="0" applyNumberFormat="1" applyFont="1" applyFill="1" applyBorder="1" applyAlignment="1">
      <alignment vertical="center"/>
    </xf>
    <xf numFmtId="4" fontId="0" fillId="35" borderId="91" xfId="0" applyNumberFormat="1" applyFill="1" applyBorder="1" applyAlignment="1">
      <alignment vertical="center"/>
    </xf>
    <xf numFmtId="4" fontId="0" fillId="26" borderId="91" xfId="0" applyNumberFormat="1" applyFill="1" applyBorder="1" applyAlignment="1">
      <alignment vertical="center"/>
    </xf>
    <xf numFmtId="0" fontId="0" fillId="0" borderId="90" xfId="0" applyBorder="1" applyAlignment="1">
      <alignment vertical="center"/>
    </xf>
    <xf numFmtId="165" fontId="65" fillId="0" borderId="91" xfId="0" applyNumberFormat="1" applyFont="1" applyBorder="1" applyAlignment="1">
      <alignment vertical="center"/>
    </xf>
    <xf numFmtId="0" fontId="0" fillId="0" borderId="13" xfId="9" applyFont="1" applyBorder="1" applyAlignment="1">
      <alignment vertical="center"/>
    </xf>
    <xf numFmtId="0" fontId="65" fillId="0" borderId="13" xfId="9" applyFont="1" applyBorder="1" applyAlignment="1">
      <alignment horizontal="left" vertical="center" wrapText="1"/>
    </xf>
    <xf numFmtId="0" fontId="0" fillId="0" borderId="91" xfId="0" applyBorder="1" applyAlignment="1">
      <alignment vertical="center"/>
    </xf>
    <xf numFmtId="0" fontId="65" fillId="0" borderId="13" xfId="0" applyFont="1" applyBorder="1" applyAlignment="1">
      <alignment horizontal="center" vertical="center" wrapText="1"/>
    </xf>
    <xf numFmtId="0" fontId="65" fillId="3" borderId="13" xfId="0" applyFont="1" applyFill="1" applyBorder="1" applyAlignment="1">
      <alignment horizontal="center" vertical="center" wrapText="1"/>
    </xf>
    <xf numFmtId="0" fontId="65" fillId="3" borderId="13" xfId="0" applyFont="1" applyFill="1" applyBorder="1" applyAlignment="1">
      <alignment vertical="center" wrapText="1"/>
    </xf>
    <xf numFmtId="0" fontId="0" fillId="0" borderId="91" xfId="0" applyBorder="1" applyAlignment="1">
      <alignment horizontal="left" vertical="top" wrapText="1"/>
    </xf>
    <xf numFmtId="0" fontId="85" fillId="3" borderId="17" xfId="0" applyFont="1" applyFill="1" applyBorder="1" applyAlignment="1">
      <alignment horizontal="center" vertical="center"/>
    </xf>
    <xf numFmtId="0" fontId="85" fillId="3" borderId="0" xfId="0" applyFont="1" applyFill="1" applyAlignment="1">
      <alignment horizontal="center" vertical="center"/>
    </xf>
    <xf numFmtId="0" fontId="85" fillId="3" borderId="16" xfId="0" applyFont="1" applyFill="1" applyBorder="1" applyAlignment="1">
      <alignment horizontal="center" vertical="center"/>
    </xf>
    <xf numFmtId="4" fontId="79" fillId="25" borderId="123" xfId="0" applyNumberFormat="1" applyFont="1" applyFill="1" applyBorder="1" applyAlignment="1">
      <alignment vertical="center"/>
    </xf>
    <xf numFmtId="0" fontId="0" fillId="25" borderId="124" xfId="0" applyFill="1" applyBorder="1" applyAlignment="1">
      <alignment vertical="center"/>
    </xf>
    <xf numFmtId="4" fontId="84" fillId="0" borderId="13" xfId="0" applyNumberFormat="1" applyFont="1" applyBorder="1" applyAlignment="1">
      <alignment vertical="center"/>
    </xf>
    <xf numFmtId="4" fontId="79" fillId="25" borderId="13" xfId="0" applyNumberFormat="1" applyFont="1" applyFill="1" applyBorder="1" applyAlignment="1">
      <alignment vertical="center"/>
    </xf>
    <xf numFmtId="0" fontId="0" fillId="25" borderId="91" xfId="0" applyFill="1" applyBorder="1" applyAlignment="1">
      <alignment vertical="center"/>
    </xf>
    <xf numFmtId="182" fontId="65" fillId="36" borderId="13" xfId="0" applyNumberFormat="1" applyFont="1" applyFill="1" applyBorder="1" applyAlignment="1">
      <alignment vertical="center"/>
    </xf>
    <xf numFmtId="0" fontId="65" fillId="36" borderId="91" xfId="0" applyFont="1" applyFill="1" applyBorder="1" applyAlignment="1">
      <alignment vertical="center"/>
    </xf>
    <xf numFmtId="4" fontId="84" fillId="25" borderId="13" xfId="0" applyNumberFormat="1" applyFont="1" applyFill="1" applyBorder="1" applyAlignment="1">
      <alignment vertical="center"/>
    </xf>
    <xf numFmtId="4" fontId="84" fillId="34" borderId="102" xfId="0" applyNumberFormat="1" applyFont="1" applyFill="1" applyBorder="1" applyAlignment="1">
      <alignment vertical="center"/>
    </xf>
    <xf numFmtId="0" fontId="0" fillId="34" borderId="113" xfId="0" applyFill="1" applyBorder="1" applyAlignment="1">
      <alignment vertical="center"/>
    </xf>
    <xf numFmtId="0" fontId="85" fillId="3" borderId="0" xfId="0" applyFont="1" applyFill="1" applyAlignment="1">
      <alignment vertical="center"/>
    </xf>
    <xf numFmtId="0" fontId="0" fillId="3" borderId="0" xfId="0" applyFill="1" applyAlignment="1">
      <alignment vertical="center"/>
    </xf>
    <xf numFmtId="0" fontId="0" fillId="3" borderId="0" xfId="0" applyFill="1" applyAlignment="1">
      <alignment horizontal="center" vertical="center"/>
    </xf>
    <xf numFmtId="0" fontId="0" fillId="3" borderId="0" xfId="0" applyFill="1" applyAlignment="1">
      <alignment horizontal="right" vertical="center"/>
    </xf>
    <xf numFmtId="4" fontId="0" fillId="3" borderId="0" xfId="0" applyNumberFormat="1" applyFill="1" applyAlignment="1">
      <alignment vertical="center"/>
    </xf>
    <xf numFmtId="0" fontId="85" fillId="0" borderId="0" xfId="0" applyFont="1" applyAlignment="1">
      <alignment vertical="center"/>
    </xf>
    <xf numFmtId="0" fontId="65" fillId="0" borderId="0" xfId="0" applyFont="1" applyAlignment="1">
      <alignment horizontal="right"/>
    </xf>
    <xf numFmtId="182" fontId="36" fillId="0" borderId="0" xfId="0" applyNumberFormat="1" applyFont="1" applyAlignment="1">
      <alignment horizontal="left" vertical="center"/>
    </xf>
    <xf numFmtId="43" fontId="12" fillId="0" borderId="0" xfId="0" applyNumberFormat="1" applyFont="1" applyAlignment="1">
      <alignment vertical="top" wrapText="1"/>
    </xf>
    <xf numFmtId="43" fontId="6" fillId="0" borderId="13" xfId="1" applyFont="1" applyFill="1" applyBorder="1" applyAlignment="1" applyProtection="1">
      <alignment horizontal="justify" vertical="center" wrapText="1"/>
      <protection hidden="1"/>
    </xf>
    <xf numFmtId="43" fontId="8" fillId="4" borderId="4" xfId="1" applyFont="1" applyFill="1" applyBorder="1" applyAlignment="1" applyProtection="1">
      <alignment horizontal="center" vertical="center"/>
      <protection hidden="1"/>
    </xf>
    <xf numFmtId="17" fontId="6" fillId="12" borderId="4" xfId="1" quotePrefix="1" applyNumberFormat="1" applyFont="1" applyFill="1" applyBorder="1" applyAlignment="1" applyProtection="1">
      <alignment horizontal="center" vertical="center" wrapText="1"/>
      <protection hidden="1"/>
    </xf>
    <xf numFmtId="0" fontId="43" fillId="21" borderId="4" xfId="0" applyFont="1" applyFill="1" applyBorder="1" applyAlignment="1">
      <alignment horizontal="center" vertical="center" wrapText="1"/>
    </xf>
    <xf numFmtId="0" fontId="43" fillId="26" borderId="4" xfId="0" applyFont="1" applyFill="1" applyBorder="1" applyAlignment="1">
      <alignment horizontal="left" vertical="center" wrapText="1"/>
    </xf>
    <xf numFmtId="0" fontId="49" fillId="0" borderId="127" xfId="0" applyFont="1" applyBorder="1" applyAlignment="1">
      <alignment horizontal="left" vertical="center"/>
    </xf>
    <xf numFmtId="0" fontId="63" fillId="0" borderId="127" xfId="0" applyFont="1" applyBorder="1" applyAlignment="1">
      <alignment horizontal="left" vertical="center" wrapText="1"/>
    </xf>
    <xf numFmtId="0" fontId="49" fillId="0" borderId="5" xfId="0" applyFont="1" applyBorder="1" applyAlignment="1">
      <alignment horizontal="left" vertical="center"/>
    </xf>
    <xf numFmtId="0" fontId="63" fillId="0" borderId="6" xfId="0" applyFont="1" applyBorder="1" applyAlignment="1">
      <alignment horizontal="left" vertical="center" wrapText="1"/>
    </xf>
    <xf numFmtId="183" fontId="63" fillId="3" borderId="11" xfId="1" applyNumberFormat="1" applyFont="1" applyFill="1" applyBorder="1" applyAlignment="1">
      <alignment horizontal="center" vertical="center"/>
    </xf>
    <xf numFmtId="2" fontId="77" fillId="3" borderId="11" xfId="1" applyNumberFormat="1" applyFont="1" applyFill="1" applyBorder="1" applyAlignment="1">
      <alignment horizontal="center" vertical="center"/>
    </xf>
    <xf numFmtId="0" fontId="63" fillId="0" borderId="5" xfId="0" applyFont="1" applyBorder="1" applyAlignment="1">
      <alignment horizontal="left" vertical="center" wrapText="1"/>
    </xf>
    <xf numFmtId="184" fontId="63" fillId="3" borderId="11" xfId="1" applyNumberFormat="1" applyFont="1" applyFill="1" applyBorder="1" applyAlignment="1">
      <alignment horizontal="center" vertical="center"/>
    </xf>
    <xf numFmtId="49" fontId="7" fillId="26" borderId="1" xfId="9" applyNumberFormat="1" applyFont="1" applyFill="1" applyBorder="1" applyAlignment="1">
      <alignment horizontal="center" vertical="center" wrapText="1"/>
    </xf>
    <xf numFmtId="0" fontId="73" fillId="3" borderId="1" xfId="9" applyFont="1" applyFill="1" applyBorder="1" applyAlignment="1">
      <alignment horizontal="center" vertical="center"/>
    </xf>
    <xf numFmtId="49" fontId="73" fillId="3" borderId="1" xfId="9" applyNumberFormat="1" applyFont="1" applyFill="1" applyBorder="1" applyAlignment="1">
      <alignment horizontal="center" vertical="center"/>
    </xf>
    <xf numFmtId="0" fontId="73" fillId="3" borderId="1" xfId="9" applyFont="1" applyFill="1" applyBorder="1" applyAlignment="1">
      <alignment vertical="center" wrapText="1"/>
    </xf>
    <xf numFmtId="43" fontId="73" fillId="3" borderId="1" xfId="1" applyFont="1" applyFill="1" applyBorder="1" applyAlignment="1">
      <alignment horizontal="right" vertical="center"/>
    </xf>
    <xf numFmtId="43" fontId="73" fillId="0" borderId="1" xfId="1" applyFont="1" applyFill="1" applyBorder="1" applyAlignment="1">
      <alignment horizontal="right" vertical="center"/>
    </xf>
    <xf numFmtId="0" fontId="73" fillId="3" borderId="1" xfId="9" quotePrefix="1" applyFont="1" applyFill="1" applyBorder="1" applyAlignment="1">
      <alignment horizontal="center" vertical="center"/>
    </xf>
    <xf numFmtId="0" fontId="0" fillId="0" borderId="6" xfId="0" applyBorder="1" applyAlignment="1">
      <alignment horizontal="center" vertical="center"/>
    </xf>
    <xf numFmtId="0" fontId="5" fillId="7" borderId="0" xfId="0" applyFont="1" applyFill="1" applyAlignment="1">
      <alignment vertical="center" wrapText="1"/>
    </xf>
    <xf numFmtId="0" fontId="5" fillId="7" borderId="0" xfId="0" applyFont="1" applyFill="1" applyAlignment="1">
      <alignment vertical="center"/>
    </xf>
    <xf numFmtId="0" fontId="66" fillId="3" borderId="0" xfId="9" applyFont="1" applyFill="1"/>
    <xf numFmtId="0" fontId="66" fillId="3" borderId="0" xfId="9" applyFont="1" applyFill="1" applyAlignment="1">
      <alignment horizontal="center"/>
    </xf>
    <xf numFmtId="0" fontId="49" fillId="0" borderId="53" xfId="0" applyFont="1" applyBorder="1" applyAlignment="1">
      <alignment horizontal="left" vertical="center"/>
    </xf>
    <xf numFmtId="0" fontId="49" fillId="0" borderId="51" xfId="0" applyFont="1" applyBorder="1" applyAlignment="1">
      <alignment horizontal="left" vertical="center"/>
    </xf>
    <xf numFmtId="0" fontId="49" fillId="0" borderId="94" xfId="0" applyFont="1" applyBorder="1" applyAlignment="1">
      <alignment horizontal="left" vertical="center"/>
    </xf>
    <xf numFmtId="0" fontId="12" fillId="0" borderId="0" xfId="0" applyFont="1" applyAlignment="1">
      <alignment horizontal="left" vertical="center"/>
    </xf>
    <xf numFmtId="0" fontId="12" fillId="0" borderId="0" xfId="0" quotePrefix="1" applyFont="1" applyAlignment="1">
      <alignment horizontal="left" vertical="center"/>
    </xf>
    <xf numFmtId="0" fontId="9" fillId="0" borderId="1" xfId="0" applyFont="1" applyBorder="1" applyAlignment="1">
      <alignment horizontal="center"/>
    </xf>
    <xf numFmtId="0" fontId="93" fillId="0" borderId="1" xfId="0" applyFont="1" applyBorder="1" applyAlignment="1">
      <alignment horizontal="center"/>
    </xf>
    <xf numFmtId="0" fontId="93" fillId="0" borderId="1" xfId="0" applyFont="1" applyBorder="1" applyAlignment="1">
      <alignment horizontal="right"/>
    </xf>
    <xf numFmtId="9" fontId="94" fillId="0" borderId="1" xfId="2" applyFont="1" applyBorder="1"/>
    <xf numFmtId="0" fontId="94" fillId="0" borderId="1" xfId="0" applyFont="1" applyBorder="1"/>
    <xf numFmtId="0" fontId="94" fillId="0" borderId="1" xfId="0" applyFont="1" applyBorder="1" applyAlignment="1">
      <alignment horizontal="center"/>
    </xf>
    <xf numFmtId="181" fontId="94" fillId="0" borderId="1" xfId="2" applyNumberFormat="1" applyFont="1" applyBorder="1" applyAlignment="1">
      <alignment horizontal="center"/>
    </xf>
    <xf numFmtId="0" fontId="95" fillId="37" borderId="0" xfId="0" applyFont="1" applyFill="1" applyAlignment="1">
      <alignment horizontal="center" vertical="center" wrapText="1"/>
    </xf>
    <xf numFmtId="0" fontId="64" fillId="0" borderId="0" xfId="12" applyFont="1" applyAlignment="1">
      <alignment horizontal="left" vertical="center"/>
    </xf>
    <xf numFmtId="0" fontId="63" fillId="0" borderId="0" xfId="12" applyFont="1" applyAlignment="1">
      <alignment horizontal="left" vertical="center"/>
    </xf>
    <xf numFmtId="0" fontId="43" fillId="0" borderId="0" xfId="12" applyFont="1" applyAlignment="1">
      <alignment horizontal="left" vertical="center"/>
    </xf>
    <xf numFmtId="0" fontId="12" fillId="0" borderId="0" xfId="12" applyFont="1" applyAlignment="1">
      <alignment horizontal="left" vertical="center" wrapText="1"/>
    </xf>
    <xf numFmtId="49" fontId="43" fillId="6" borderId="4" xfId="0" applyNumberFormat="1" applyFont="1" applyFill="1" applyBorder="1" applyAlignment="1">
      <alignment horizontal="left" vertical="center"/>
    </xf>
    <xf numFmtId="164" fontId="12" fillId="0" borderId="0" xfId="7" applyFont="1" applyAlignment="1">
      <alignment horizontal="center" vertical="center" wrapText="1"/>
    </xf>
    <xf numFmtId="164" fontId="43" fillId="6" borderId="4" xfId="7" applyFont="1" applyFill="1" applyBorder="1" applyAlignment="1">
      <alignment horizontal="center" vertical="center" wrapText="1"/>
    </xf>
    <xf numFmtId="164" fontId="12" fillId="0" borderId="0" xfId="7" applyFont="1" applyAlignment="1">
      <alignment horizontal="center" vertical="center"/>
    </xf>
    <xf numFmtId="10" fontId="12" fillId="0" borderId="0" xfId="2" applyNumberFormat="1" applyFont="1" applyAlignment="1">
      <alignment horizontal="center" vertical="center"/>
    </xf>
    <xf numFmtId="10" fontId="12" fillId="0" borderId="0" xfId="2" applyNumberFormat="1" applyFont="1" applyFill="1" applyAlignment="1">
      <alignment horizontal="center" vertical="center" wrapText="1"/>
    </xf>
    <xf numFmtId="10" fontId="43" fillId="6" borderId="4" xfId="2" applyNumberFormat="1" applyFont="1" applyFill="1" applyBorder="1" applyAlignment="1">
      <alignment horizontal="center" vertical="center" wrapText="1"/>
    </xf>
    <xf numFmtId="0" fontId="43" fillId="6" borderId="4" xfId="0" applyFont="1" applyFill="1" applyBorder="1" applyAlignment="1">
      <alignment horizontal="center" vertical="center" wrapText="1"/>
    </xf>
    <xf numFmtId="0" fontId="95" fillId="37" borderId="132" xfId="0" applyFont="1" applyFill="1" applyBorder="1" applyAlignment="1">
      <alignment horizontal="center" vertical="center" wrapText="1"/>
    </xf>
    <xf numFmtId="0" fontId="95" fillId="37" borderId="132" xfId="0" applyFont="1" applyFill="1" applyBorder="1" applyAlignment="1">
      <alignment horizontal="left" vertical="center" wrapText="1"/>
    </xf>
    <xf numFmtId="164" fontId="95" fillId="37" borderId="132" xfId="7" applyFont="1" applyFill="1" applyBorder="1" applyAlignment="1">
      <alignment horizontal="center" vertical="center" wrapText="1"/>
    </xf>
    <xf numFmtId="10" fontId="95" fillId="37" borderId="132" xfId="2" applyNumberFormat="1" applyFont="1" applyFill="1" applyBorder="1" applyAlignment="1">
      <alignment horizontal="center" vertical="center" wrapText="1"/>
    </xf>
    <xf numFmtId="0" fontId="13" fillId="6" borderId="0" xfId="22" applyFont="1" applyFill="1" applyAlignment="1">
      <alignment horizontal="right" vertical="center"/>
    </xf>
    <xf numFmtId="0" fontId="36" fillId="0" borderId="57" xfId="22" applyFont="1" applyBorder="1" applyAlignment="1">
      <alignment horizontal="center" vertical="center"/>
    </xf>
    <xf numFmtId="0" fontId="41" fillId="6" borderId="62" xfId="22" applyFont="1" applyFill="1" applyBorder="1" applyAlignment="1">
      <alignment horizontal="center" vertical="center" wrapText="1"/>
    </xf>
    <xf numFmtId="0" fontId="41" fillId="6" borderId="68" xfId="22" applyFont="1" applyFill="1" applyBorder="1" applyAlignment="1">
      <alignment horizontal="center" vertical="center"/>
    </xf>
    <xf numFmtId="0" fontId="41" fillId="6" borderId="72" xfId="22" applyFont="1" applyFill="1" applyBorder="1" applyAlignment="1">
      <alignment horizontal="center" vertical="center"/>
    </xf>
    <xf numFmtId="0" fontId="19" fillId="4" borderId="56" xfId="22" applyFont="1" applyFill="1" applyBorder="1" applyAlignment="1">
      <alignment horizontal="center" vertical="center"/>
    </xf>
    <xf numFmtId="0" fontId="19" fillId="4" borderId="77" xfId="22" applyFont="1" applyFill="1" applyBorder="1" applyAlignment="1">
      <alignment horizontal="center" vertical="center"/>
    </xf>
    <xf numFmtId="0" fontId="19" fillId="4" borderId="71" xfId="22" applyFont="1" applyFill="1" applyBorder="1" applyAlignment="1">
      <alignment horizontal="center" vertical="center"/>
    </xf>
    <xf numFmtId="0" fontId="19" fillId="4" borderId="82" xfId="22" applyFont="1" applyFill="1" applyBorder="1" applyAlignment="1">
      <alignment horizontal="center" vertical="center"/>
    </xf>
    <xf numFmtId="0" fontId="19" fillId="4" borderId="18" xfId="22" applyFont="1" applyFill="1" applyBorder="1" applyAlignment="1">
      <alignment horizontal="center" vertical="center"/>
    </xf>
    <xf numFmtId="0" fontId="19" fillId="4" borderId="19" xfId="22" applyFont="1" applyFill="1" applyBorder="1" applyAlignment="1">
      <alignment horizontal="center" vertical="center"/>
    </xf>
    <xf numFmtId="49" fontId="36" fillId="21" borderId="82" xfId="22" quotePrefix="1" applyNumberFormat="1" applyFont="1" applyFill="1" applyBorder="1" applyAlignment="1">
      <alignment horizontal="left" vertical="center" indent="1"/>
    </xf>
    <xf numFmtId="49" fontId="36" fillId="21" borderId="83" xfId="22" quotePrefix="1" applyNumberFormat="1" applyFont="1" applyFill="1" applyBorder="1" applyAlignment="1">
      <alignment horizontal="left" vertical="center" indent="1"/>
    </xf>
    <xf numFmtId="0" fontId="38" fillId="19" borderId="25" xfId="22" applyFont="1" applyFill="1" applyBorder="1" applyAlignment="1">
      <alignment horizontal="center" vertical="center" wrapText="1"/>
    </xf>
    <xf numFmtId="0" fontId="38" fillId="19" borderId="26" xfId="22" applyFont="1" applyFill="1" applyBorder="1" applyAlignment="1">
      <alignment horizontal="center" vertical="center" wrapText="1"/>
    </xf>
    <xf numFmtId="0" fontId="38" fillId="19" borderId="23" xfId="22" applyFont="1" applyFill="1" applyBorder="1" applyAlignment="1">
      <alignment horizontal="center" vertical="center" wrapText="1"/>
    </xf>
    <xf numFmtId="0" fontId="38" fillId="19" borderId="24" xfId="22" applyFont="1" applyFill="1" applyBorder="1" applyAlignment="1">
      <alignment horizontal="center" vertical="center" wrapText="1"/>
    </xf>
    <xf numFmtId="0" fontId="19" fillId="20" borderId="75" xfId="22" applyFont="1" applyFill="1" applyBorder="1" applyAlignment="1">
      <alignment horizontal="center" vertical="center" wrapText="1"/>
    </xf>
    <xf numFmtId="0" fontId="19" fillId="20" borderId="63" xfId="22" applyFont="1" applyFill="1" applyBorder="1" applyAlignment="1">
      <alignment horizontal="center" vertical="center" wrapText="1"/>
    </xf>
    <xf numFmtId="49" fontId="36" fillId="21" borderId="77" xfId="22" quotePrefix="1" applyNumberFormat="1" applyFont="1" applyFill="1" applyBorder="1" applyAlignment="1">
      <alignment horizontal="left" vertical="center" indent="1"/>
    </xf>
    <xf numFmtId="49" fontId="36" fillId="21" borderId="57" xfId="22" quotePrefix="1" applyNumberFormat="1" applyFont="1" applyFill="1" applyBorder="1" applyAlignment="1">
      <alignment horizontal="left" vertical="center" indent="1"/>
    </xf>
    <xf numFmtId="10" fontId="39" fillId="23" borderId="79" xfId="22" applyNumberFormat="1" applyFont="1" applyFill="1" applyBorder="1" applyAlignment="1">
      <alignment horizontal="center" vertical="center"/>
    </xf>
    <xf numFmtId="10" fontId="39" fillId="23" borderId="81" xfId="22" applyNumberFormat="1" applyFont="1" applyFill="1" applyBorder="1" applyAlignment="1">
      <alignment horizontal="center" vertical="center"/>
    </xf>
    <xf numFmtId="10" fontId="39" fillId="23" borderId="84" xfId="22" applyNumberFormat="1" applyFont="1" applyFill="1" applyBorder="1" applyAlignment="1">
      <alignment horizontal="center" vertical="center"/>
    </xf>
    <xf numFmtId="49" fontId="36" fillId="21" borderId="9" xfId="22" quotePrefix="1" applyNumberFormat="1" applyFont="1" applyFill="1" applyBorder="1" applyAlignment="1">
      <alignment horizontal="left" vertical="center" indent="1"/>
    </xf>
    <xf numFmtId="49" fontId="36" fillId="21" borderId="10" xfId="22" quotePrefix="1" applyNumberFormat="1" applyFont="1" applyFill="1" applyBorder="1" applyAlignment="1">
      <alignment horizontal="left" vertical="center" indent="1"/>
    </xf>
    <xf numFmtId="49" fontId="36" fillId="12" borderId="9" xfId="22" quotePrefix="1" applyNumberFormat="1" applyFont="1" applyFill="1" applyBorder="1" applyAlignment="1">
      <alignment horizontal="left" vertical="center" indent="1"/>
    </xf>
    <xf numFmtId="49" fontId="36" fillId="12" borderId="10" xfId="22" quotePrefix="1" applyNumberFormat="1" applyFont="1" applyFill="1" applyBorder="1" applyAlignment="1">
      <alignment horizontal="left" vertical="center" indent="1"/>
    </xf>
    <xf numFmtId="0" fontId="79" fillId="0" borderId="0" xfId="0" applyFont="1" applyAlignment="1">
      <alignment wrapText="1"/>
    </xf>
    <xf numFmtId="0" fontId="0" fillId="0" borderId="0" xfId="0" applyAlignment="1">
      <alignment wrapText="1"/>
    </xf>
    <xf numFmtId="10" fontId="13" fillId="12" borderId="13" xfId="2" applyNumberFormat="1" applyFont="1" applyFill="1" applyBorder="1" applyAlignment="1">
      <alignment horizontal="center" vertical="center"/>
    </xf>
    <xf numFmtId="180" fontId="13" fillId="12" borderId="13" xfId="20" applyNumberFormat="1" applyFont="1" applyFill="1" applyBorder="1" applyAlignment="1">
      <alignment horizontal="center" vertical="center"/>
    </xf>
    <xf numFmtId="0" fontId="13" fillId="12" borderId="13" xfId="20" applyFont="1" applyFill="1" applyBorder="1" applyAlignment="1">
      <alignment horizontal="left" vertical="center" wrapText="1"/>
    </xf>
    <xf numFmtId="43" fontId="13" fillId="12" borderId="13" xfId="20" applyNumberFormat="1" applyFont="1" applyFill="1" applyBorder="1" applyAlignment="1">
      <alignment horizontal="left" vertical="center" wrapText="1"/>
    </xf>
    <xf numFmtId="43" fontId="13" fillId="21" borderId="13" xfId="20" applyNumberFormat="1" applyFont="1" applyFill="1" applyBorder="1" applyAlignment="1">
      <alignment horizontal="left" vertical="center" wrapText="1"/>
    </xf>
    <xf numFmtId="10" fontId="13" fillId="26" borderId="13" xfId="2" applyNumberFormat="1" applyFont="1" applyFill="1" applyBorder="1" applyAlignment="1">
      <alignment horizontal="center" vertical="center"/>
    </xf>
    <xf numFmtId="0" fontId="13" fillId="7" borderId="13" xfId="20" applyFont="1" applyFill="1" applyBorder="1" applyAlignment="1">
      <alignment horizontal="right" vertical="center"/>
    </xf>
    <xf numFmtId="0" fontId="13" fillId="26" borderId="13" xfId="20" applyFont="1" applyFill="1" applyBorder="1" applyAlignment="1">
      <alignment horizontal="center" vertical="center"/>
    </xf>
    <xf numFmtId="0" fontId="13" fillId="21" borderId="92" xfId="20" applyFont="1" applyFill="1" applyBorder="1" applyAlignment="1">
      <alignment horizontal="left" vertical="center" wrapText="1"/>
    </xf>
    <xf numFmtId="0" fontId="13" fillId="21" borderId="12" xfId="20" applyFont="1" applyFill="1" applyBorder="1" applyAlignment="1">
      <alignment horizontal="left" vertical="center" wrapText="1"/>
    </xf>
    <xf numFmtId="0" fontId="13" fillId="27" borderId="13" xfId="20" applyFont="1" applyFill="1" applyBorder="1" applyAlignment="1">
      <alignment horizontal="center" vertical="center"/>
    </xf>
    <xf numFmtId="0" fontId="64" fillId="0" borderId="0" xfId="12" applyFont="1" applyAlignment="1">
      <alignment horizontal="left" vertical="center" indent="11"/>
    </xf>
    <xf numFmtId="0" fontId="13" fillId="21" borderId="13" xfId="20" applyFont="1" applyFill="1" applyBorder="1" applyAlignment="1">
      <alignment horizontal="center" vertical="center"/>
    </xf>
    <xf numFmtId="10" fontId="13" fillId="21" borderId="13" xfId="2" applyNumberFormat="1" applyFont="1" applyFill="1" applyBorder="1" applyAlignment="1">
      <alignment horizontal="center" vertical="center"/>
    </xf>
    <xf numFmtId="49" fontId="43" fillId="6" borderId="54" xfId="0" applyNumberFormat="1" applyFont="1" applyFill="1" applyBorder="1" applyAlignment="1">
      <alignment horizontal="center" vertical="center" wrapText="1"/>
    </xf>
    <xf numFmtId="49" fontId="43" fillId="6" borderId="55" xfId="0" applyNumberFormat="1" applyFont="1" applyFill="1" applyBorder="1" applyAlignment="1">
      <alignment horizontal="center" vertical="center" wrapText="1"/>
    </xf>
    <xf numFmtId="49" fontId="43" fillId="6" borderId="86" xfId="0" applyNumberFormat="1" applyFont="1" applyFill="1" applyBorder="1" applyAlignment="1">
      <alignment horizontal="center" vertical="center" wrapText="1"/>
    </xf>
    <xf numFmtId="0" fontId="12" fillId="0" borderId="3" xfId="0" applyFont="1" applyBorder="1" applyAlignment="1">
      <alignment horizontal="left" vertical="top" wrapText="1"/>
    </xf>
    <xf numFmtId="0" fontId="43" fillId="6" borderId="75" xfId="12" applyFont="1" applyFill="1" applyBorder="1" applyAlignment="1">
      <alignment horizontal="center" vertical="center"/>
    </xf>
    <xf numFmtId="0" fontId="43" fillId="6" borderId="63" xfId="12" applyFont="1" applyFill="1" applyBorder="1" applyAlignment="1">
      <alignment horizontal="center" vertical="center"/>
    </xf>
    <xf numFmtId="0" fontId="43" fillId="4" borderId="103" xfId="12" applyFont="1" applyFill="1" applyBorder="1" applyAlignment="1">
      <alignment horizontal="center" vertical="center"/>
    </xf>
    <xf numFmtId="0" fontId="43" fillId="4" borderId="15" xfId="12" applyFont="1" applyFill="1" applyBorder="1" applyAlignment="1">
      <alignment horizontal="center" vertical="center"/>
    </xf>
    <xf numFmtId="0" fontId="7" fillId="6" borderId="1" xfId="8" applyFont="1" applyFill="1" applyBorder="1" applyAlignment="1" applyProtection="1">
      <alignment horizontal="right" vertical="center"/>
      <protection hidden="1"/>
    </xf>
    <xf numFmtId="0" fontId="7" fillId="3" borderId="1" xfId="8" applyFont="1" applyFill="1" applyBorder="1" applyAlignment="1" applyProtection="1">
      <alignment horizontal="left" vertical="top" wrapText="1"/>
      <protection hidden="1"/>
    </xf>
    <xf numFmtId="0" fontId="8" fillId="4" borderId="14" xfId="8" applyFont="1" applyFill="1" applyBorder="1" applyAlignment="1" applyProtection="1">
      <alignment horizontal="center" vertical="center"/>
      <protection hidden="1"/>
    </xf>
    <xf numFmtId="0" fontId="59" fillId="12" borderId="11" xfId="8" applyFont="1" applyFill="1" applyBorder="1" applyAlignment="1" applyProtection="1">
      <alignment horizontal="left" vertical="center" wrapText="1"/>
      <protection hidden="1"/>
    </xf>
    <xf numFmtId="0" fontId="8" fillId="3" borderId="11" xfId="8" applyFont="1" applyFill="1" applyBorder="1" applyAlignment="1" applyProtection="1">
      <alignment horizontal="right" vertical="center"/>
      <protection hidden="1"/>
    </xf>
    <xf numFmtId="0" fontId="8" fillId="3" borderId="10" xfId="8" applyFont="1" applyFill="1" applyBorder="1" applyAlignment="1" applyProtection="1">
      <alignment horizontal="left" vertical="center"/>
      <protection hidden="1"/>
    </xf>
    <xf numFmtId="0" fontId="7" fillId="3" borderId="1" xfId="8" applyFont="1" applyFill="1" applyBorder="1" applyAlignment="1" applyProtection="1">
      <alignment horizontal="right" vertical="center"/>
      <protection hidden="1"/>
    </xf>
    <xf numFmtId="0" fontId="7" fillId="3" borderId="8" xfId="8" applyFont="1" applyFill="1" applyBorder="1" applyAlignment="1" applyProtection="1">
      <alignment horizontal="left" vertical="top"/>
      <protection hidden="1"/>
    </xf>
    <xf numFmtId="0" fontId="8" fillId="4" borderId="1" xfId="8" applyFont="1" applyFill="1" applyBorder="1" applyAlignment="1" applyProtection="1">
      <alignment horizontal="center" vertical="center"/>
      <protection hidden="1"/>
    </xf>
    <xf numFmtId="0" fontId="59" fillId="12" borderId="8" xfId="8" applyFont="1" applyFill="1" applyBorder="1" applyAlignment="1" applyProtection="1">
      <alignment horizontal="left" vertical="center" wrapText="1"/>
      <protection hidden="1"/>
    </xf>
    <xf numFmtId="0" fontId="63" fillId="0" borderId="127" xfId="0" applyFont="1" applyBorder="1" applyAlignment="1">
      <alignment horizontal="left" vertical="center" wrapText="1"/>
    </xf>
    <xf numFmtId="0" fontId="63" fillId="0" borderId="0" xfId="0" applyFont="1" applyAlignment="1">
      <alignment horizontal="left" vertical="center" wrapText="1"/>
    </xf>
    <xf numFmtId="0" fontId="63" fillId="0" borderId="114" xfId="0" applyFont="1" applyBorder="1" applyAlignment="1">
      <alignment horizontal="left" vertical="center" wrapText="1"/>
    </xf>
    <xf numFmtId="0" fontId="75" fillId="3" borderId="0" xfId="9" applyFont="1" applyFill="1" applyAlignment="1">
      <alignment horizontal="center"/>
    </xf>
    <xf numFmtId="0" fontId="76" fillId="3" borderId="0" xfId="0" applyFont="1" applyFill="1" applyAlignment="1">
      <alignment horizontal="left" vertical="top" wrapText="1"/>
    </xf>
    <xf numFmtId="0" fontId="6" fillId="0" borderId="1" xfId="8" applyFont="1" applyBorder="1" applyAlignment="1" applyProtection="1">
      <alignment horizontal="center" vertical="center" wrapText="1"/>
      <protection hidden="1"/>
    </xf>
    <xf numFmtId="0" fontId="8" fillId="3" borderId="1" xfId="8" applyFont="1" applyFill="1" applyBorder="1" applyAlignment="1" applyProtection="1">
      <alignment horizontal="right" vertical="center"/>
      <protection hidden="1"/>
    </xf>
    <xf numFmtId="0" fontId="6" fillId="0" borderId="9" xfId="8" applyFont="1" applyBorder="1" applyAlignment="1" applyProtection="1">
      <alignment horizontal="left" vertical="top" wrapText="1"/>
      <protection hidden="1"/>
    </xf>
    <xf numFmtId="0" fontId="6" fillId="0" borderId="10" xfId="8" applyFont="1" applyBorder="1" applyAlignment="1" applyProtection="1">
      <alignment horizontal="left" vertical="top"/>
      <protection hidden="1"/>
    </xf>
    <xf numFmtId="0" fontId="6" fillId="0" borderId="7" xfId="8" applyFont="1" applyBorder="1" applyAlignment="1" applyProtection="1">
      <alignment horizontal="left" vertical="top"/>
      <protection hidden="1"/>
    </xf>
    <xf numFmtId="0" fontId="60" fillId="29" borderId="1" xfId="8" applyFont="1" applyFill="1" applyBorder="1" applyAlignment="1" applyProtection="1">
      <alignment horizontal="center" vertical="center"/>
      <protection hidden="1"/>
    </xf>
    <xf numFmtId="0" fontId="8" fillId="4" borderId="54" xfId="8" applyFont="1" applyFill="1" applyBorder="1" applyAlignment="1" applyProtection="1">
      <alignment horizontal="left" vertical="center"/>
      <protection hidden="1"/>
    </xf>
    <xf numFmtId="0" fontId="8" fillId="4" borderId="55" xfId="8" applyFont="1" applyFill="1" applyBorder="1" applyAlignment="1" applyProtection="1">
      <alignment horizontal="left" vertical="center"/>
      <protection hidden="1"/>
    </xf>
    <xf numFmtId="0" fontId="8" fillId="4" borderId="86" xfId="8" applyFont="1" applyFill="1" applyBorder="1" applyAlignment="1" applyProtection="1">
      <alignment horizontal="left" vertical="center"/>
      <protection hidden="1"/>
    </xf>
    <xf numFmtId="0" fontId="8" fillId="21" borderId="94" xfId="8" applyFont="1" applyFill="1" applyBorder="1" applyAlignment="1" applyProtection="1">
      <alignment horizontal="left" vertical="center"/>
      <protection hidden="1"/>
    </xf>
    <xf numFmtId="0" fontId="8" fillId="21" borderId="28" xfId="8" applyFont="1" applyFill="1" applyBorder="1" applyAlignment="1" applyProtection="1">
      <alignment horizontal="left" vertical="center"/>
      <protection hidden="1"/>
    </xf>
    <xf numFmtId="0" fontId="8" fillId="21" borderId="95" xfId="8" applyFont="1" applyFill="1" applyBorder="1" applyAlignment="1" applyProtection="1">
      <alignment horizontal="left" vertical="center"/>
      <protection hidden="1"/>
    </xf>
    <xf numFmtId="0" fontId="8" fillId="4" borderId="96" xfId="8" applyFont="1" applyFill="1" applyBorder="1" applyAlignment="1" applyProtection="1">
      <alignment horizontal="left" vertical="center"/>
      <protection hidden="1"/>
    </xf>
    <xf numFmtId="0" fontId="8" fillId="4" borderId="100" xfId="8" applyFont="1" applyFill="1" applyBorder="1" applyAlignment="1" applyProtection="1">
      <alignment horizontal="left" vertical="center"/>
      <protection hidden="1"/>
    </xf>
    <xf numFmtId="0" fontId="8" fillId="4" borderId="97" xfId="8" applyFont="1" applyFill="1" applyBorder="1" applyAlignment="1" applyProtection="1">
      <alignment horizontal="left" vertical="center"/>
      <protection hidden="1"/>
    </xf>
    <xf numFmtId="0" fontId="60" fillId="29" borderId="1" xfId="8" applyFont="1" applyFill="1" applyBorder="1" applyAlignment="1" applyProtection="1">
      <alignment horizontal="left" vertical="center"/>
      <protection hidden="1"/>
    </xf>
    <xf numFmtId="0" fontId="8" fillId="0" borderId="1" xfId="8" applyFont="1" applyBorder="1" applyAlignment="1" applyProtection="1">
      <alignment horizontal="left" vertical="center"/>
      <protection hidden="1"/>
    </xf>
    <xf numFmtId="0" fontId="8" fillId="0" borderId="1" xfId="8" applyFont="1" applyBorder="1" applyAlignment="1" applyProtection="1">
      <alignment horizontal="left" vertical="top" wrapText="1"/>
      <protection hidden="1"/>
    </xf>
    <xf numFmtId="0" fontId="6" fillId="0" borderId="1" xfId="8" applyFont="1" applyBorder="1" applyAlignment="1" applyProtection="1">
      <alignment horizontal="left" vertical="top"/>
      <protection hidden="1"/>
    </xf>
    <xf numFmtId="0" fontId="8" fillId="12" borderId="96" xfId="8" applyFont="1" applyFill="1" applyBorder="1" applyAlignment="1" applyProtection="1">
      <alignment horizontal="left" vertical="center"/>
      <protection hidden="1"/>
    </xf>
    <xf numFmtId="0" fontId="8" fillId="12" borderId="100" xfId="8" applyFont="1" applyFill="1" applyBorder="1" applyAlignment="1" applyProtection="1">
      <alignment horizontal="left" vertical="center"/>
      <protection hidden="1"/>
    </xf>
    <xf numFmtId="0" fontId="8" fillId="12" borderId="97" xfId="8" applyFont="1" applyFill="1" applyBorder="1" applyAlignment="1" applyProtection="1">
      <alignment horizontal="left" vertical="center"/>
      <protection hidden="1"/>
    </xf>
    <xf numFmtId="0" fontId="8" fillId="12" borderId="94" xfId="8" applyFont="1" applyFill="1" applyBorder="1" applyAlignment="1" applyProtection="1">
      <alignment horizontal="left" vertical="center"/>
      <protection hidden="1"/>
    </xf>
    <xf numFmtId="0" fontId="8" fillId="12" borderId="28" xfId="8" applyFont="1" applyFill="1" applyBorder="1" applyAlignment="1" applyProtection="1">
      <alignment horizontal="left" vertical="center"/>
      <protection hidden="1"/>
    </xf>
    <xf numFmtId="0" fontId="8" fillId="12" borderId="95" xfId="8" applyFont="1" applyFill="1" applyBorder="1" applyAlignment="1" applyProtection="1">
      <alignment horizontal="left" vertical="center"/>
      <protection hidden="1"/>
    </xf>
    <xf numFmtId="0" fontId="7" fillId="6" borderId="10" xfId="8" applyFont="1" applyFill="1" applyBorder="1" applyAlignment="1" applyProtection="1">
      <alignment horizontal="left" vertical="center"/>
      <protection hidden="1"/>
    </xf>
    <xf numFmtId="0" fontId="7" fillId="6" borderId="7" xfId="8" applyFont="1" applyFill="1" applyBorder="1" applyAlignment="1" applyProtection="1">
      <alignment horizontal="left" vertical="center"/>
      <protection hidden="1"/>
    </xf>
    <xf numFmtId="0" fontId="8" fillId="4" borderId="9" xfId="8" applyFont="1" applyFill="1" applyBorder="1" applyAlignment="1" applyProtection="1">
      <alignment horizontal="center" vertical="center"/>
      <protection hidden="1"/>
    </xf>
    <xf numFmtId="0" fontId="8" fillId="4" borderId="7" xfId="8" applyFont="1" applyFill="1" applyBorder="1" applyAlignment="1" applyProtection="1">
      <alignment horizontal="center" vertical="center"/>
      <protection hidden="1"/>
    </xf>
    <xf numFmtId="0" fontId="59" fillId="30" borderId="9" xfId="8" applyFont="1" applyFill="1" applyBorder="1" applyAlignment="1" applyProtection="1">
      <alignment horizontal="left" vertical="center" wrapText="1"/>
      <protection hidden="1"/>
    </xf>
    <xf numFmtId="0" fontId="59" fillId="30" borderId="7" xfId="8" applyFont="1" applyFill="1" applyBorder="1" applyAlignment="1" applyProtection="1">
      <alignment horizontal="left" vertical="center" wrapText="1"/>
      <protection hidden="1"/>
    </xf>
    <xf numFmtId="0" fontId="8" fillId="0" borderId="9" xfId="8" applyFont="1" applyBorder="1" applyAlignment="1" applyProtection="1">
      <alignment horizontal="left" vertical="center"/>
      <protection hidden="1"/>
    </xf>
    <xf numFmtId="0" fontId="8" fillId="0" borderId="10" xfId="8" applyFont="1" applyBorder="1" applyAlignment="1" applyProtection="1">
      <alignment horizontal="left" vertical="center"/>
      <protection hidden="1"/>
    </xf>
    <xf numFmtId="0" fontId="8" fillId="0" borderId="7" xfId="8" applyFont="1" applyBorder="1" applyAlignment="1" applyProtection="1">
      <alignment horizontal="left" vertical="center"/>
      <protection hidden="1"/>
    </xf>
    <xf numFmtId="0" fontId="60" fillId="29" borderId="9" xfId="8" applyFont="1" applyFill="1" applyBorder="1" applyAlignment="1" applyProtection="1">
      <alignment horizontal="center" vertical="center"/>
      <protection hidden="1"/>
    </xf>
    <xf numFmtId="0" fontId="60" fillId="29" borderId="10" xfId="8" applyFont="1" applyFill="1" applyBorder="1" applyAlignment="1" applyProtection="1">
      <alignment horizontal="center" vertical="center"/>
      <protection hidden="1"/>
    </xf>
    <xf numFmtId="0" fontId="60" fillId="29" borderId="7" xfId="8" applyFont="1" applyFill="1" applyBorder="1" applyAlignment="1" applyProtection="1">
      <alignment horizontal="center" vertical="center"/>
      <protection hidden="1"/>
    </xf>
    <xf numFmtId="0" fontId="60" fillId="29" borderId="9" xfId="8" applyFont="1" applyFill="1" applyBorder="1" applyAlignment="1" applyProtection="1">
      <alignment horizontal="left" vertical="center"/>
      <protection hidden="1"/>
    </xf>
    <xf numFmtId="0" fontId="60" fillId="29" borderId="10" xfId="8" applyFont="1" applyFill="1" applyBorder="1" applyAlignment="1" applyProtection="1">
      <alignment horizontal="left" vertical="center"/>
      <protection hidden="1"/>
    </xf>
    <xf numFmtId="0" fontId="60" fillId="29" borderId="7" xfId="8" applyFont="1" applyFill="1" applyBorder="1" applyAlignment="1" applyProtection="1">
      <alignment horizontal="left" vertical="center"/>
      <protection hidden="1"/>
    </xf>
    <xf numFmtId="0" fontId="8" fillId="0" borderId="9" xfId="8" applyFont="1" applyBorder="1" applyAlignment="1" applyProtection="1">
      <alignment horizontal="left" vertical="top" wrapText="1"/>
      <protection hidden="1"/>
    </xf>
    <xf numFmtId="0" fontId="8" fillId="21" borderId="53" xfId="8" applyFont="1" applyFill="1" applyBorder="1" applyAlignment="1" applyProtection="1">
      <alignment horizontal="left" vertical="center"/>
      <protection hidden="1"/>
    </xf>
    <xf numFmtId="0" fontId="8" fillId="21" borderId="98" xfId="8" applyFont="1" applyFill="1" applyBorder="1" applyAlignment="1" applyProtection="1">
      <alignment horizontal="left" vertical="center"/>
      <protection hidden="1"/>
    </xf>
    <xf numFmtId="0" fontId="8" fillId="21" borderId="99" xfId="8" applyFont="1" applyFill="1" applyBorder="1" applyAlignment="1" applyProtection="1">
      <alignment horizontal="left" vertical="center"/>
      <protection hidden="1"/>
    </xf>
    <xf numFmtId="0" fontId="5" fillId="3" borderId="0" xfId="0" applyFont="1" applyFill="1" applyAlignment="1">
      <alignment horizontal="center" vertical="center"/>
    </xf>
    <xf numFmtId="0" fontId="6" fillId="0" borderId="1" xfId="8" applyFont="1" applyBorder="1" applyAlignment="1" applyProtection="1">
      <alignment horizontal="left" vertical="top" wrapText="1"/>
      <protection hidden="1"/>
    </xf>
    <xf numFmtId="0" fontId="7" fillId="6" borderId="1" xfId="8" applyFont="1" applyFill="1" applyBorder="1" applyAlignment="1" applyProtection="1">
      <alignment horizontal="left" vertical="center"/>
      <protection hidden="1"/>
    </xf>
    <xf numFmtId="0" fontId="8" fillId="3" borderId="9" xfId="8" applyFont="1" applyFill="1" applyBorder="1" applyAlignment="1" applyProtection="1">
      <alignment horizontal="right" vertical="center"/>
      <protection hidden="1"/>
    </xf>
    <xf numFmtId="0" fontId="8" fillId="3" borderId="10" xfId="8" applyFont="1" applyFill="1" applyBorder="1" applyAlignment="1" applyProtection="1">
      <alignment horizontal="right" vertical="center"/>
      <protection hidden="1"/>
    </xf>
    <xf numFmtId="0" fontId="8" fillId="3" borderId="7" xfId="8" applyFont="1" applyFill="1" applyBorder="1" applyAlignment="1" applyProtection="1">
      <alignment horizontal="right" vertical="center"/>
      <protection hidden="1"/>
    </xf>
    <xf numFmtId="0" fontId="10" fillId="3" borderId="1"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7" xfId="0" applyFont="1" applyFill="1" applyBorder="1" applyAlignment="1">
      <alignment horizontal="center" vertical="center"/>
    </xf>
    <xf numFmtId="0" fontId="7" fillId="6" borderId="9" xfId="8" applyFont="1" applyFill="1" applyBorder="1" applyAlignment="1" applyProtection="1">
      <alignment horizontal="left" vertical="center"/>
      <protection hidden="1"/>
    </xf>
    <xf numFmtId="0" fontId="6" fillId="0" borderId="10" xfId="8" applyFont="1" applyBorder="1" applyAlignment="1" applyProtection="1">
      <alignment horizontal="left" vertical="top" wrapText="1"/>
      <protection hidden="1"/>
    </xf>
    <xf numFmtId="0" fontId="6" fillId="0" borderId="7" xfId="8" applyFont="1" applyBorder="1" applyAlignment="1" applyProtection="1">
      <alignment horizontal="left" vertical="top" wrapText="1"/>
      <protection hidden="1"/>
    </xf>
    <xf numFmtId="0" fontId="8" fillId="21" borderId="54" xfId="8" applyFont="1" applyFill="1" applyBorder="1" applyAlignment="1" applyProtection="1">
      <alignment horizontal="left" vertical="center"/>
      <protection hidden="1"/>
    </xf>
    <xf numFmtId="0" fontId="8" fillId="21" borderId="55" xfId="8" applyFont="1" applyFill="1" applyBorder="1" applyAlignment="1" applyProtection="1">
      <alignment horizontal="left" vertical="center"/>
      <protection hidden="1"/>
    </xf>
    <xf numFmtId="0" fontId="8" fillId="21" borderId="86" xfId="8" applyFont="1" applyFill="1" applyBorder="1" applyAlignment="1" applyProtection="1">
      <alignment horizontal="left" vertical="center"/>
      <protection hidden="1"/>
    </xf>
    <xf numFmtId="0" fontId="43" fillId="11" borderId="30" xfId="0" applyFont="1" applyFill="1" applyBorder="1" applyAlignment="1">
      <alignment horizontal="left" vertical="center"/>
    </xf>
    <xf numFmtId="0" fontId="40" fillId="11" borderId="30" xfId="0" applyFont="1" applyFill="1" applyBorder="1" applyAlignment="1" applyProtection="1">
      <alignment horizontal="left" vertical="center"/>
      <protection locked="0"/>
    </xf>
    <xf numFmtId="0" fontId="13" fillId="2" borderId="9" xfId="23" applyFont="1" applyFill="1" applyBorder="1" applyAlignment="1">
      <alignment horizontal="center" wrapText="1"/>
    </xf>
    <xf numFmtId="0" fontId="13" fillId="2" borderId="10" xfId="23" applyFont="1" applyFill="1" applyBorder="1" applyAlignment="1">
      <alignment horizontal="center" wrapText="1"/>
    </xf>
    <xf numFmtId="0" fontId="13" fillId="2" borderId="7" xfId="23" applyFont="1" applyFill="1" applyBorder="1" applyAlignment="1">
      <alignment horizontal="center" wrapText="1"/>
    </xf>
    <xf numFmtId="49" fontId="13" fillId="0" borderId="9" xfId="23" applyNumberFormat="1" applyFont="1" applyBorder="1" applyAlignment="1">
      <alignment horizontal="left" vertical="center" wrapText="1"/>
    </xf>
    <xf numFmtId="49" fontId="13" fillId="0" borderId="10" xfId="23" applyNumberFormat="1" applyFont="1" applyBorder="1" applyAlignment="1">
      <alignment horizontal="left" vertical="center" wrapText="1"/>
    </xf>
    <xf numFmtId="49" fontId="13" fillId="0" borderId="7" xfId="23" applyNumberFormat="1" applyFont="1" applyBorder="1" applyAlignment="1">
      <alignment horizontal="left" vertical="center" wrapText="1"/>
    </xf>
    <xf numFmtId="0" fontId="56" fillId="0" borderId="0" xfId="0" applyFont="1" applyAlignment="1">
      <alignment horizontal="left" vertical="top"/>
    </xf>
    <xf numFmtId="0" fontId="56" fillId="0" borderId="0" xfId="0" applyFont="1" applyAlignment="1" applyProtection="1">
      <alignment horizontal="left" vertical="top"/>
      <protection locked="0"/>
    </xf>
    <xf numFmtId="0" fontId="36" fillId="0" borderId="0" xfId="0" applyFont="1" applyAlignment="1">
      <alignment horizontal="center"/>
    </xf>
    <xf numFmtId="0" fontId="40" fillId="0" borderId="47" xfId="0" applyFont="1" applyBorder="1" applyAlignment="1">
      <alignment horizontal="center" vertical="top"/>
    </xf>
    <xf numFmtId="0" fontId="43" fillId="0" borderId="30" xfId="0" applyFont="1" applyBorder="1" applyAlignment="1">
      <alignment horizontal="center" vertical="center"/>
    </xf>
    <xf numFmtId="0" fontId="40" fillId="0" borderId="30" xfId="0" applyFont="1" applyBorder="1" applyAlignment="1" applyProtection="1">
      <alignment horizontal="center" vertical="center"/>
      <protection locked="0"/>
    </xf>
    <xf numFmtId="0" fontId="40" fillId="11" borderId="30" xfId="0" applyFont="1" applyFill="1" applyBorder="1" applyAlignment="1">
      <alignment horizontal="left" vertical="center" wrapText="1"/>
    </xf>
    <xf numFmtId="0" fontId="40" fillId="11" borderId="30" xfId="0" applyFont="1" applyFill="1" applyBorder="1" applyAlignment="1" applyProtection="1">
      <alignment horizontal="left" vertical="center" wrapText="1"/>
      <protection locked="0"/>
    </xf>
    <xf numFmtId="43" fontId="40" fillId="0" borderId="44" xfId="1" applyFont="1" applyBorder="1" applyAlignment="1">
      <alignment horizontal="right" vertical="center"/>
    </xf>
    <xf numFmtId="43" fontId="43" fillId="0" borderId="1" xfId="1" applyFont="1" applyBorder="1" applyAlignment="1">
      <alignment horizontal="left" vertical="center"/>
    </xf>
    <xf numFmtId="0" fontId="32" fillId="0" borderId="42" xfId="22" applyFont="1" applyBorder="1" applyAlignment="1">
      <alignment horizontal="left" vertical="top"/>
    </xf>
    <xf numFmtId="0" fontId="9" fillId="0" borderId="0" xfId="22"/>
    <xf numFmtId="0" fontId="18" fillId="0" borderId="42" xfId="22" applyFont="1" applyBorder="1" applyAlignment="1">
      <alignment horizontal="left" vertical="top" wrapText="1"/>
    </xf>
    <xf numFmtId="0" fontId="11" fillId="0" borderId="46" xfId="22" applyFont="1" applyBorder="1"/>
    <xf numFmtId="0" fontId="11" fillId="0" borderId="42" xfId="22" applyFont="1" applyBorder="1"/>
    <xf numFmtId="0" fontId="25" fillId="0" borderId="0" xfId="22" quotePrefix="1" applyFont="1" applyAlignment="1">
      <alignment horizontal="left" vertical="center"/>
    </xf>
    <xf numFmtId="0" fontId="21" fillId="0" borderId="0" xfId="22" applyFont="1" applyAlignment="1">
      <alignment horizontal="left" vertical="center"/>
    </xf>
    <xf numFmtId="0" fontId="11" fillId="0" borderId="35" xfId="22" applyFont="1" applyBorder="1"/>
    <xf numFmtId="0" fontId="18" fillId="0" borderId="49" xfId="22" applyFont="1" applyBorder="1" applyAlignment="1">
      <alignment horizontal="left" vertical="top" wrapText="1"/>
    </xf>
    <xf numFmtId="0" fontId="11" fillId="0" borderId="47" xfId="22" applyFont="1" applyBorder="1"/>
    <xf numFmtId="0" fontId="11" fillId="0" borderId="50" xfId="22" applyFont="1" applyBorder="1"/>
    <xf numFmtId="0" fontId="21" fillId="10" borderId="43" xfId="22" applyFont="1" applyFill="1" applyBorder="1" applyAlignment="1">
      <alignment horizontal="center" vertical="center" wrapText="1"/>
    </xf>
    <xf numFmtId="0" fontId="11" fillId="0" borderId="44" xfId="22" applyFont="1" applyBorder="1"/>
    <xf numFmtId="0" fontId="11" fillId="0" borderId="45" xfId="22" applyFont="1" applyBorder="1"/>
    <xf numFmtId="0" fontId="22" fillId="0" borderId="42" xfId="22" applyFont="1" applyBorder="1" applyAlignment="1">
      <alignment horizontal="center" vertical="center"/>
    </xf>
    <xf numFmtId="0" fontId="17" fillId="0" borderId="31" xfId="22" applyFont="1" applyBorder="1" applyAlignment="1">
      <alignment horizontal="center" vertical="center"/>
    </xf>
    <xf numFmtId="0" fontId="11" fillId="0" borderId="32" xfId="22" applyFont="1" applyBorder="1"/>
    <xf numFmtId="0" fontId="11" fillId="0" borderId="33" xfId="22" applyFont="1" applyBorder="1"/>
    <xf numFmtId="0" fontId="19" fillId="9" borderId="0" xfId="22" applyFont="1" applyFill="1" applyAlignment="1">
      <alignment horizontal="left" vertical="center" wrapText="1"/>
    </xf>
    <xf numFmtId="0" fontId="11" fillId="0" borderId="0" xfId="22" applyFont="1"/>
    <xf numFmtId="1" fontId="18" fillId="0" borderId="34" xfId="22" applyNumberFormat="1" applyFont="1" applyBorder="1" applyAlignment="1">
      <alignment horizontal="left" vertical="center" wrapText="1"/>
    </xf>
    <xf numFmtId="0" fontId="11" fillId="0" borderId="36" xfId="22" applyFont="1" applyBorder="1"/>
    <xf numFmtId="0" fontId="11" fillId="0" borderId="37" xfId="22" applyFont="1" applyBorder="1"/>
    <xf numFmtId="0" fontId="11" fillId="0" borderId="38" xfId="22" applyFont="1" applyBorder="1"/>
    <xf numFmtId="4" fontId="77" fillId="26" borderId="14" xfId="0" applyNumberFormat="1" applyFont="1" applyFill="1" applyBorder="1" applyAlignment="1">
      <alignment horizontal="center" vertical="center"/>
    </xf>
    <xf numFmtId="4" fontId="77" fillId="26" borderId="13" xfId="0" applyNumberFormat="1" applyFont="1" applyFill="1" applyBorder="1" applyAlignment="1">
      <alignment horizontal="center" vertical="center"/>
    </xf>
    <xf numFmtId="175" fontId="77" fillId="26" borderId="14" xfId="0" applyNumberFormat="1" applyFont="1" applyFill="1" applyBorder="1" applyAlignment="1">
      <alignment horizontal="center" vertical="center"/>
    </xf>
    <xf numFmtId="175" fontId="77" fillId="26" borderId="13" xfId="0" applyNumberFormat="1" applyFont="1" applyFill="1" applyBorder="1" applyAlignment="1">
      <alignment horizontal="center" vertical="center"/>
    </xf>
    <xf numFmtId="0" fontId="43" fillId="26" borderId="13" xfId="0" applyFont="1" applyFill="1" applyBorder="1" applyAlignment="1">
      <alignment horizontal="left" vertical="center" wrapText="1"/>
    </xf>
    <xf numFmtId="0" fontId="43" fillId="26" borderId="13" xfId="0" applyFont="1" applyFill="1" applyBorder="1" applyAlignment="1">
      <alignment horizontal="left" vertical="top" wrapText="1"/>
    </xf>
    <xf numFmtId="2" fontId="77" fillId="26" borderId="14" xfId="0" applyNumberFormat="1" applyFont="1" applyFill="1" applyBorder="1" applyAlignment="1">
      <alignment horizontal="center" vertical="center"/>
    </xf>
    <xf numFmtId="175" fontId="43" fillId="12" borderId="94" xfId="0" applyNumberFormat="1" applyFont="1" applyFill="1" applyBorder="1" applyAlignment="1">
      <alignment horizontal="left" vertical="center" wrapText="1"/>
    </xf>
    <xf numFmtId="175" fontId="43" fillId="12" borderId="28" xfId="0" applyNumberFormat="1" applyFont="1" applyFill="1" applyBorder="1" applyAlignment="1">
      <alignment horizontal="left" vertical="center" wrapText="1"/>
    </xf>
    <xf numFmtId="175" fontId="43" fillId="12" borderId="95" xfId="0" applyNumberFormat="1" applyFont="1" applyFill="1" applyBorder="1" applyAlignment="1">
      <alignment horizontal="left" vertical="center" wrapText="1"/>
    </xf>
    <xf numFmtId="175" fontId="43" fillId="26" borderId="14" xfId="0" applyNumberFormat="1" applyFont="1" applyFill="1" applyBorder="1" applyAlignment="1">
      <alignment horizontal="center" vertical="center"/>
    </xf>
    <xf numFmtId="175" fontId="43" fillId="26" borderId="13" xfId="0" applyNumberFormat="1" applyFont="1" applyFill="1" applyBorder="1" applyAlignment="1">
      <alignment horizontal="center" vertical="center"/>
    </xf>
    <xf numFmtId="0" fontId="53" fillId="0" borderId="0" xfId="0" applyFont="1" applyAlignment="1">
      <alignment horizontal="left" vertical="center" wrapText="1"/>
    </xf>
    <xf numFmtId="0" fontId="43" fillId="21" borderId="13" xfId="0" applyFont="1" applyFill="1" applyBorder="1" applyAlignment="1">
      <alignment horizontal="center" vertical="center" wrapText="1"/>
    </xf>
    <xf numFmtId="0" fontId="43" fillId="21" borderId="92" xfId="0" applyFont="1" applyFill="1" applyBorder="1" applyAlignment="1">
      <alignment horizontal="center" vertical="center" wrapText="1"/>
    </xf>
    <xf numFmtId="0" fontId="43" fillId="21" borderId="12" xfId="0" applyFont="1" applyFill="1" applyBorder="1" applyAlignment="1">
      <alignment horizontal="center" vertical="center" wrapText="1"/>
    </xf>
    <xf numFmtId="0" fontId="43" fillId="21" borderId="93" xfId="0" applyFont="1" applyFill="1" applyBorder="1" applyAlignment="1">
      <alignment horizontal="center" vertical="center" wrapText="1"/>
    </xf>
    <xf numFmtId="0" fontId="43" fillId="26" borderId="92" xfId="0" applyFont="1" applyFill="1" applyBorder="1" applyAlignment="1">
      <alignment horizontal="left" vertical="center" wrapText="1"/>
    </xf>
    <xf numFmtId="0" fontId="43" fillId="26" borderId="93" xfId="0" applyFont="1" applyFill="1" applyBorder="1" applyAlignment="1">
      <alignment horizontal="left" vertical="center" wrapText="1"/>
    </xf>
    <xf numFmtId="0" fontId="43" fillId="26" borderId="12" xfId="0" applyFont="1" applyFill="1" applyBorder="1" applyAlignment="1">
      <alignment horizontal="left" vertical="center" wrapText="1"/>
    </xf>
    <xf numFmtId="0" fontId="72" fillId="0" borderId="0" xfId="9" applyFont="1" applyAlignment="1">
      <alignment horizontal="center"/>
    </xf>
    <xf numFmtId="0" fontId="72" fillId="0" borderId="0" xfId="9" applyFont="1" applyAlignment="1">
      <alignment horizontal="center" vertical="center"/>
    </xf>
    <xf numFmtId="0" fontId="67" fillId="0" borderId="0" xfId="9" applyFont="1" applyAlignment="1">
      <alignment horizontal="center"/>
    </xf>
    <xf numFmtId="0" fontId="73" fillId="3" borderId="0" xfId="9" quotePrefix="1" applyFont="1" applyFill="1" applyAlignment="1">
      <alignment horizontal="left"/>
    </xf>
    <xf numFmtId="0" fontId="73" fillId="3" borderId="0" xfId="9" applyFont="1" applyFill="1" applyAlignment="1">
      <alignment horizontal="left"/>
    </xf>
    <xf numFmtId="49" fontId="71" fillId="25" borderId="1" xfId="0" applyNumberFormat="1" applyFont="1" applyFill="1" applyBorder="1" applyAlignment="1">
      <alignment horizontal="center" vertical="center" wrapText="1"/>
    </xf>
    <xf numFmtId="17" fontId="73" fillId="3" borderId="0" xfId="9" quotePrefix="1" applyNumberFormat="1" applyFont="1" applyFill="1" applyAlignment="1">
      <alignment horizontal="left"/>
    </xf>
    <xf numFmtId="17" fontId="73" fillId="3" borderId="0" xfId="9" applyNumberFormat="1" applyFont="1" applyFill="1" applyAlignment="1">
      <alignment horizontal="left"/>
    </xf>
    <xf numFmtId="0" fontId="68" fillId="3" borderId="0" xfId="9" applyFont="1" applyFill="1" applyAlignment="1">
      <alignment horizontal="center" vertical="center" wrapText="1"/>
    </xf>
    <xf numFmtId="0" fontId="68" fillId="3" borderId="0" xfId="9" applyFont="1" applyFill="1" applyAlignment="1">
      <alignment horizontal="center" vertical="center"/>
    </xf>
    <xf numFmtId="0" fontId="71" fillId="26" borderId="106" xfId="9" applyFont="1" applyFill="1" applyBorder="1" applyAlignment="1">
      <alignment horizontal="center" vertical="center"/>
    </xf>
    <xf numFmtId="0" fontId="71" fillId="26" borderId="101" xfId="9" applyFont="1" applyFill="1" applyBorder="1" applyAlignment="1">
      <alignment horizontal="center" vertical="center"/>
    </xf>
    <xf numFmtId="0" fontId="7" fillId="26" borderId="12" xfId="9" applyFont="1" applyFill="1" applyBorder="1" applyAlignment="1">
      <alignment horizontal="center" vertical="center"/>
    </xf>
    <xf numFmtId="0" fontId="7" fillId="26" borderId="102" xfId="9" applyFont="1" applyFill="1" applyBorder="1" applyAlignment="1">
      <alignment horizontal="center" vertical="center"/>
    </xf>
    <xf numFmtId="0" fontId="7" fillId="26" borderId="12" xfId="9" applyFont="1" applyFill="1" applyBorder="1" applyAlignment="1">
      <alignment horizontal="center" vertical="center" wrapText="1"/>
    </xf>
    <xf numFmtId="0" fontId="7" fillId="26" borderId="102" xfId="9" applyFont="1" applyFill="1" applyBorder="1" applyAlignment="1">
      <alignment horizontal="center" vertical="center" wrapText="1"/>
    </xf>
    <xf numFmtId="49" fontId="7" fillId="26" borderId="51" xfId="9" applyNumberFormat="1" applyFont="1" applyFill="1" applyBorder="1" applyAlignment="1">
      <alignment horizontal="center" vertical="center"/>
    </xf>
    <xf numFmtId="49" fontId="7" fillId="26" borderId="104" xfId="9" applyNumberFormat="1" applyFont="1" applyFill="1" applyBorder="1" applyAlignment="1">
      <alignment horizontal="center" vertical="center"/>
    </xf>
    <xf numFmtId="0" fontId="71" fillId="26" borderId="1" xfId="9" applyFont="1" applyFill="1" applyBorder="1" applyAlignment="1">
      <alignment horizontal="center" vertical="center"/>
    </xf>
    <xf numFmtId="0" fontId="7" fillId="26" borderId="1" xfId="9" applyFont="1" applyFill="1" applyBorder="1" applyAlignment="1">
      <alignment horizontal="center" vertical="center"/>
    </xf>
    <xf numFmtId="0" fontId="7" fillId="26" borderId="1" xfId="9" applyFont="1" applyFill="1" applyBorder="1" applyAlignment="1">
      <alignment horizontal="center" vertical="center" wrapText="1"/>
    </xf>
    <xf numFmtId="49" fontId="7" fillId="26" borderId="1" xfId="9" applyNumberFormat="1" applyFont="1" applyFill="1" applyBorder="1" applyAlignment="1">
      <alignment horizontal="center" vertical="center"/>
    </xf>
    <xf numFmtId="49" fontId="7" fillId="26" borderId="1" xfId="9" applyNumberFormat="1" applyFont="1" applyFill="1" applyBorder="1" applyAlignment="1">
      <alignment horizontal="center" vertical="center" wrapText="1"/>
    </xf>
    <xf numFmtId="0" fontId="72" fillId="0" borderId="9" xfId="9" applyFont="1" applyBorder="1" applyAlignment="1">
      <alignment horizontal="center" wrapText="1"/>
    </xf>
    <xf numFmtId="0" fontId="72" fillId="0" borderId="10" xfId="9" applyFont="1" applyBorder="1" applyAlignment="1">
      <alignment horizontal="center" wrapText="1"/>
    </xf>
    <xf numFmtId="0" fontId="72" fillId="0" borderId="7" xfId="9" applyFont="1" applyBorder="1" applyAlignment="1">
      <alignment horizontal="center" wrapText="1"/>
    </xf>
    <xf numFmtId="0" fontId="67" fillId="0" borderId="1" xfId="9" applyFont="1" applyBorder="1" applyAlignment="1">
      <alignment horizontal="center" vertical="center"/>
    </xf>
    <xf numFmtId="0" fontId="7" fillId="26" borderId="127" xfId="9" applyFont="1" applyFill="1" applyBorder="1" applyAlignment="1">
      <alignment horizontal="center" vertical="center"/>
    </xf>
    <xf numFmtId="0" fontId="7" fillId="26" borderId="0" xfId="9" applyFont="1" applyFill="1" applyAlignment="1">
      <alignment horizontal="center" vertical="center"/>
    </xf>
    <xf numFmtId="0" fontId="7" fillId="26" borderId="114" xfId="9" applyFont="1" applyFill="1" applyBorder="1" applyAlignment="1">
      <alignment horizontal="center" vertical="center"/>
    </xf>
    <xf numFmtId="0" fontId="7" fillId="26" borderId="118" xfId="9" applyFont="1" applyFill="1" applyBorder="1" applyAlignment="1">
      <alignment horizontal="center" vertical="center"/>
    </xf>
    <xf numFmtId="0" fontId="7" fillId="26" borderId="24" xfId="9" applyFont="1" applyFill="1" applyBorder="1" applyAlignment="1">
      <alignment horizontal="center" vertical="center"/>
    </xf>
    <xf numFmtId="0" fontId="7" fillId="26" borderId="119" xfId="9" applyFont="1" applyFill="1" applyBorder="1" applyAlignment="1">
      <alignment horizontal="center" vertical="center"/>
    </xf>
    <xf numFmtId="49" fontId="7" fillId="26" borderId="52" xfId="9" applyNumberFormat="1" applyFont="1" applyFill="1" applyBorder="1" applyAlignment="1">
      <alignment horizontal="center" vertical="center"/>
    </xf>
    <xf numFmtId="0" fontId="2" fillId="3" borderId="94" xfId="9" applyFont="1" applyFill="1" applyBorder="1" applyAlignment="1">
      <alignment vertical="center"/>
    </xf>
    <xf numFmtId="0" fontId="2" fillId="3" borderId="28" xfId="9" applyFont="1" applyFill="1" applyBorder="1" applyAlignment="1">
      <alignment vertical="center"/>
    </xf>
    <xf numFmtId="0" fontId="2" fillId="3" borderId="95" xfId="9" applyFont="1" applyFill="1" applyBorder="1" applyAlignment="1">
      <alignment vertical="center"/>
    </xf>
    <xf numFmtId="49" fontId="7" fillId="26" borderId="120" xfId="9" applyNumberFormat="1" applyFont="1" applyFill="1" applyBorder="1" applyAlignment="1">
      <alignment horizontal="center" vertical="center"/>
    </xf>
    <xf numFmtId="49" fontId="7" fillId="26" borderId="121" xfId="9" applyNumberFormat="1" applyFont="1" applyFill="1" applyBorder="1" applyAlignment="1">
      <alignment horizontal="center" vertical="center"/>
    </xf>
    <xf numFmtId="49" fontId="2" fillId="3" borderId="94" xfId="9" applyNumberFormat="1" applyFont="1" applyFill="1" applyBorder="1" applyAlignment="1">
      <alignment vertical="center"/>
    </xf>
    <xf numFmtId="49" fontId="2" fillId="3" borderId="28" xfId="9" applyNumberFormat="1" applyFont="1" applyFill="1" applyBorder="1" applyAlignment="1">
      <alignment vertical="center"/>
    </xf>
    <xf numFmtId="49" fontId="2" fillId="3" borderId="95" xfId="9" applyNumberFormat="1" applyFont="1" applyFill="1" applyBorder="1" applyAlignment="1">
      <alignment vertical="center"/>
    </xf>
    <xf numFmtId="0" fontId="13" fillId="0" borderId="5" xfId="0" applyFont="1" applyBorder="1" applyAlignment="1">
      <alignment horizontal="center" vertical="center"/>
    </xf>
    <xf numFmtId="0" fontId="13" fillId="0" borderId="6" xfId="0" applyFont="1" applyBorder="1" applyAlignment="1">
      <alignment horizontal="center" vertical="center"/>
    </xf>
    <xf numFmtId="0" fontId="13" fillId="0" borderId="105" xfId="0" applyFont="1" applyBorder="1" applyAlignment="1">
      <alignment horizontal="center" vertical="center"/>
    </xf>
    <xf numFmtId="0" fontId="79" fillId="4" borderId="4" xfId="0" applyFont="1" applyFill="1" applyBorder="1" applyAlignment="1">
      <alignment horizontal="center" vertical="center"/>
    </xf>
    <xf numFmtId="0" fontId="79" fillId="4" borderId="93" xfId="0" applyFont="1" applyFill="1" applyBorder="1" applyAlignment="1">
      <alignment horizontal="center" vertical="center"/>
    </xf>
    <xf numFmtId="0" fontId="79" fillId="4" borderId="8" xfId="0" applyFont="1" applyFill="1" applyBorder="1" applyAlignment="1">
      <alignment horizontal="center" vertical="center"/>
    </xf>
    <xf numFmtId="0" fontId="79" fillId="6" borderId="1" xfId="0" applyFont="1" applyFill="1" applyBorder="1" applyAlignment="1">
      <alignment horizontal="center" vertical="center"/>
    </xf>
    <xf numFmtId="0" fontId="37" fillId="3" borderId="0" xfId="9" applyFont="1" applyFill="1" applyAlignment="1">
      <alignment horizontal="center" vertical="center"/>
    </xf>
    <xf numFmtId="0" fontId="81" fillId="0" borderId="0" xfId="9" applyFont="1" applyAlignment="1">
      <alignment horizontal="center"/>
    </xf>
    <xf numFmtId="0" fontId="36" fillId="3" borderId="0" xfId="9" applyFont="1" applyFill="1" applyAlignment="1">
      <alignment horizontal="center"/>
    </xf>
    <xf numFmtId="0" fontId="82" fillId="3" borderId="0" xfId="9" applyFont="1" applyFill="1" applyAlignment="1">
      <alignment horizontal="center" vertical="center" wrapText="1"/>
    </xf>
    <xf numFmtId="0" fontId="79" fillId="25" borderId="111" xfId="0" applyFont="1" applyFill="1" applyBorder="1" applyAlignment="1">
      <alignment horizontal="center" vertical="center"/>
    </xf>
    <xf numFmtId="0" fontId="79" fillId="25" borderId="90" xfId="0" applyFont="1" applyFill="1" applyBorder="1" applyAlignment="1">
      <alignment horizontal="center" vertical="center"/>
    </xf>
    <xf numFmtId="49" fontId="79" fillId="25" borderId="14" xfId="0" applyNumberFormat="1" applyFont="1" applyFill="1" applyBorder="1" applyAlignment="1">
      <alignment horizontal="center" vertical="center" wrapText="1"/>
    </xf>
    <xf numFmtId="49" fontId="79" fillId="25" borderId="13" xfId="0" applyNumberFormat="1" applyFont="1" applyFill="1" applyBorder="1" applyAlignment="1">
      <alignment horizontal="center" vertical="center" wrapText="1"/>
    </xf>
    <xf numFmtId="49" fontId="79" fillId="25" borderId="112" xfId="0" applyNumberFormat="1" applyFont="1" applyFill="1" applyBorder="1" applyAlignment="1">
      <alignment horizontal="center" vertical="center" wrapText="1"/>
    </xf>
    <xf numFmtId="0" fontId="79" fillId="26" borderId="90" xfId="0" applyFont="1" applyFill="1" applyBorder="1" applyAlignment="1">
      <alignment horizontal="center" vertical="center"/>
    </xf>
    <xf numFmtId="0" fontId="79" fillId="26" borderId="13" xfId="0" applyFont="1" applyFill="1" applyBorder="1" applyAlignment="1">
      <alignment horizontal="center" vertical="center"/>
    </xf>
    <xf numFmtId="0" fontId="79" fillId="26" borderId="91" xfId="0" applyFont="1" applyFill="1" applyBorder="1" applyAlignment="1">
      <alignment horizontal="center" vertical="center"/>
    </xf>
    <xf numFmtId="0" fontId="79" fillId="26" borderId="101" xfId="0" applyFont="1" applyFill="1" applyBorder="1" applyAlignment="1">
      <alignment horizontal="center" vertical="center"/>
    </xf>
    <xf numFmtId="0" fontId="79" fillId="26" borderId="102" xfId="0" applyFont="1" applyFill="1" applyBorder="1" applyAlignment="1">
      <alignment horizontal="center" vertical="center"/>
    </xf>
    <xf numFmtId="0" fontId="89" fillId="3" borderId="0" xfId="9" applyFont="1" applyFill="1" applyAlignment="1">
      <alignment horizontal="center" vertical="center"/>
    </xf>
    <xf numFmtId="0" fontId="91" fillId="0" borderId="0" xfId="9" applyFont="1" applyAlignment="1">
      <alignment horizontal="center"/>
    </xf>
    <xf numFmtId="0" fontId="37" fillId="3" borderId="0" xfId="9" applyFont="1" applyFill="1" applyAlignment="1">
      <alignment horizontal="center" vertical="center" wrapText="1"/>
    </xf>
    <xf numFmtId="0" fontId="79" fillId="25" borderId="122" xfId="0" applyFont="1" applyFill="1" applyBorder="1" applyAlignment="1">
      <alignment horizontal="right" vertical="center"/>
    </xf>
    <xf numFmtId="0" fontId="79" fillId="25" borderId="123" xfId="0" applyFont="1" applyFill="1" applyBorder="1" applyAlignment="1">
      <alignment horizontal="right" vertical="center"/>
    </xf>
    <xf numFmtId="0" fontId="43" fillId="3" borderId="24" xfId="9" applyFont="1" applyFill="1" applyBorder="1" applyAlignment="1">
      <alignment horizontal="right"/>
    </xf>
    <xf numFmtId="4" fontId="0" fillId="0" borderId="109" xfId="0" applyNumberFormat="1" applyBorder="1" applyAlignment="1">
      <alignment horizontal="justify" vertical="top" wrapText="1"/>
    </xf>
    <xf numFmtId="4" fontId="0" fillId="0" borderId="107" xfId="0" applyNumberFormat="1" applyBorder="1" applyAlignment="1">
      <alignment horizontal="justify" vertical="top" wrapText="1"/>
    </xf>
    <xf numFmtId="0" fontId="79" fillId="26" borderId="90" xfId="0" applyFont="1" applyFill="1" applyBorder="1" applyAlignment="1">
      <alignment horizontal="right" vertical="center"/>
    </xf>
    <xf numFmtId="0" fontId="79" fillId="26" borderId="13" xfId="0" applyFont="1" applyFill="1" applyBorder="1" applyAlignment="1">
      <alignment horizontal="right" vertical="center"/>
    </xf>
    <xf numFmtId="4" fontId="0" fillId="0" borderId="91" xfId="0" applyNumberFormat="1" applyBorder="1" applyAlignment="1">
      <alignment horizontal="justify" vertical="top" wrapText="1"/>
    </xf>
    <xf numFmtId="4" fontId="0" fillId="0" borderId="91" xfId="0" applyNumberFormat="1" applyBorder="1" applyAlignment="1">
      <alignment horizontal="justify" vertical="top"/>
    </xf>
    <xf numFmtId="0" fontId="79" fillId="35" borderId="90" xfId="0" applyFont="1" applyFill="1" applyBorder="1" applyAlignment="1">
      <alignment horizontal="right" vertical="center"/>
    </xf>
    <xf numFmtId="0" fontId="79" fillId="35" borderId="13" xfId="0" applyFont="1" applyFill="1" applyBorder="1" applyAlignment="1">
      <alignment horizontal="right" vertical="center"/>
    </xf>
    <xf numFmtId="0" fontId="0" fillId="0" borderId="109" xfId="0" applyBorder="1" applyAlignment="1">
      <alignment horizontal="justify" vertical="center" wrapText="1"/>
    </xf>
    <xf numFmtId="0" fontId="0" fillId="0" borderId="128" xfId="0" applyBorder="1" applyAlignment="1">
      <alignment horizontal="justify" vertical="center" wrapText="1"/>
    </xf>
    <xf numFmtId="0" fontId="0" fillId="0" borderId="107" xfId="0" applyBorder="1" applyAlignment="1">
      <alignment horizontal="justify" vertical="center" wrapText="1"/>
    </xf>
    <xf numFmtId="0" fontId="79" fillId="26" borderId="129" xfId="0" applyFont="1" applyFill="1" applyBorder="1" applyAlignment="1">
      <alignment horizontal="right" vertical="center"/>
    </xf>
    <xf numFmtId="0" fontId="79" fillId="26" borderId="28" xfId="0" applyFont="1" applyFill="1" applyBorder="1" applyAlignment="1">
      <alignment horizontal="right" vertical="center"/>
    </xf>
    <xf numFmtId="0" fontId="79" fillId="26" borderId="95" xfId="0" applyFont="1" applyFill="1" applyBorder="1" applyAlignment="1">
      <alignment horizontal="right" vertical="center"/>
    </xf>
    <xf numFmtId="0" fontId="0" fillId="3" borderId="90" xfId="0" applyFill="1" applyBorder="1" applyAlignment="1">
      <alignment horizontal="center" vertical="center"/>
    </xf>
    <xf numFmtId="0" fontId="0" fillId="3" borderId="13" xfId="0" applyFill="1" applyBorder="1" applyAlignment="1">
      <alignment horizontal="center" vertical="center"/>
    </xf>
    <xf numFmtId="0" fontId="0" fillId="3" borderId="91" xfId="0" applyFill="1" applyBorder="1" applyAlignment="1">
      <alignment horizontal="center" vertical="center"/>
    </xf>
    <xf numFmtId="0" fontId="84" fillId="25" borderId="90" xfId="0" applyFont="1" applyFill="1" applyBorder="1" applyAlignment="1">
      <alignment horizontal="right" vertical="center"/>
    </xf>
    <xf numFmtId="0" fontId="84" fillId="25" borderId="13" xfId="0" applyFont="1" applyFill="1" applyBorder="1" applyAlignment="1">
      <alignment horizontal="right" vertical="center"/>
    </xf>
    <xf numFmtId="0" fontId="79" fillId="3" borderId="90" xfId="0" applyFont="1" applyFill="1" applyBorder="1" applyAlignment="1">
      <alignment horizontal="center" vertical="center"/>
    </xf>
    <xf numFmtId="0" fontId="79" fillId="3" borderId="13" xfId="0" applyFont="1" applyFill="1" applyBorder="1" applyAlignment="1">
      <alignment horizontal="center" vertical="center"/>
    </xf>
    <xf numFmtId="0" fontId="79" fillId="3" borderId="91" xfId="0" applyFont="1" applyFill="1" applyBorder="1" applyAlignment="1">
      <alignment horizontal="center" vertical="center"/>
    </xf>
    <xf numFmtId="0" fontId="84" fillId="34" borderId="130" xfId="0" applyFont="1" applyFill="1" applyBorder="1" applyAlignment="1">
      <alignment horizontal="left" vertical="center" wrapText="1"/>
    </xf>
    <xf numFmtId="0" fontId="84" fillId="34" borderId="131" xfId="0" applyFont="1" applyFill="1" applyBorder="1" applyAlignment="1">
      <alignment horizontal="left" vertical="center" wrapText="1"/>
    </xf>
    <xf numFmtId="0" fontId="84" fillId="34" borderId="121" xfId="0" applyFont="1" applyFill="1" applyBorder="1" applyAlignment="1">
      <alignment horizontal="left" vertical="center" wrapText="1"/>
    </xf>
    <xf numFmtId="0" fontId="84" fillId="0" borderId="90" xfId="0" applyFont="1" applyBorder="1" applyAlignment="1">
      <alignment horizontal="right" vertical="center"/>
    </xf>
    <xf numFmtId="0" fontId="84" fillId="0" borderId="13" xfId="0" applyFont="1" applyBorder="1" applyAlignment="1">
      <alignment horizontal="right" vertical="center"/>
    </xf>
    <xf numFmtId="0" fontId="79" fillId="25" borderId="90" xfId="0" applyFont="1" applyFill="1" applyBorder="1" applyAlignment="1">
      <alignment horizontal="right" vertical="center"/>
    </xf>
    <xf numFmtId="0" fontId="79" fillId="25" borderId="13" xfId="0" applyFont="1" applyFill="1" applyBorder="1" applyAlignment="1">
      <alignment horizontal="right" vertical="center"/>
    </xf>
    <xf numFmtId="0" fontId="65" fillId="36" borderId="90" xfId="0" applyFont="1" applyFill="1" applyBorder="1" applyAlignment="1">
      <alignment horizontal="right" vertical="center"/>
    </xf>
    <xf numFmtId="0" fontId="65" fillId="36" borderId="13" xfId="0" applyFont="1" applyFill="1" applyBorder="1" applyAlignment="1">
      <alignment horizontal="right" vertical="center"/>
    </xf>
    <xf numFmtId="0" fontId="5" fillId="7" borderId="0" xfId="0" applyFont="1" applyFill="1" applyAlignment="1">
      <alignment horizontal="center" vertical="center"/>
    </xf>
    <xf numFmtId="0" fontId="8" fillId="0" borderId="1" xfId="28" applyFont="1" applyBorder="1" applyAlignment="1" applyProtection="1">
      <alignment horizontal="center"/>
      <protection hidden="1"/>
    </xf>
    <xf numFmtId="0" fontId="6" fillId="0" borderId="1" xfId="28" applyFont="1" applyBorder="1" applyAlignment="1" applyProtection="1">
      <alignment horizontal="justify" vertical="center" wrapText="1"/>
      <protection hidden="1"/>
    </xf>
    <xf numFmtId="0" fontId="8" fillId="0" borderId="1" xfId="28" applyFont="1" applyBorder="1" applyAlignment="1" applyProtection="1">
      <alignment horizontal="left" vertical="distributed"/>
      <protection hidden="1"/>
    </xf>
    <xf numFmtId="0" fontId="6" fillId="0" borderId="1" xfId="28" applyFont="1" applyBorder="1" applyAlignment="1" applyProtection="1">
      <alignment horizontal="center" vertical="distributed"/>
      <protection hidden="1"/>
    </xf>
    <xf numFmtId="0" fontId="6" fillId="0" borderId="4" xfId="28" applyFont="1" applyBorder="1" applyAlignment="1" applyProtection="1">
      <alignment horizontal="center" vertical="distributed"/>
      <protection hidden="1"/>
    </xf>
    <xf numFmtId="0" fontId="6" fillId="0" borderId="8" xfId="28" applyFont="1" applyBorder="1" applyAlignment="1" applyProtection="1">
      <alignment horizontal="center" vertical="distributed"/>
      <protection hidden="1"/>
    </xf>
    <xf numFmtId="185" fontId="6" fillId="0" borderId="1" xfId="1" applyNumberFormat="1" applyFont="1" applyBorder="1" applyAlignment="1" applyProtection="1">
      <alignment horizontal="center" vertical="distributed"/>
      <protection hidden="1"/>
    </xf>
    <xf numFmtId="43" fontId="6" fillId="0" borderId="1" xfId="1" applyFont="1" applyBorder="1" applyAlignment="1" applyProtection="1">
      <alignment horizontal="center" vertical="center"/>
      <protection hidden="1"/>
    </xf>
    <xf numFmtId="43" fontId="6" fillId="0" borderId="1" xfId="1" applyFont="1" applyBorder="1" applyAlignment="1" applyProtection="1">
      <alignment horizontal="center" vertical="distributed"/>
      <protection hidden="1"/>
    </xf>
    <xf numFmtId="0" fontId="7" fillId="6" borderId="9" xfId="28" applyFont="1" applyFill="1" applyBorder="1" applyAlignment="1" applyProtection="1">
      <alignment horizontal="right" vertical="center"/>
      <protection hidden="1"/>
    </xf>
    <xf numFmtId="0" fontId="7" fillId="6" borderId="10" xfId="28" applyFont="1" applyFill="1" applyBorder="1" applyAlignment="1" applyProtection="1">
      <alignment horizontal="right" vertical="center"/>
      <protection hidden="1"/>
    </xf>
    <xf numFmtId="0" fontId="7" fillId="6" borderId="7" xfId="28" applyFont="1" applyFill="1" applyBorder="1" applyAlignment="1" applyProtection="1">
      <alignment horizontal="right" vertical="center"/>
      <protection hidden="1"/>
    </xf>
    <xf numFmtId="0" fontId="79" fillId="6" borderId="13" xfId="0" applyFont="1" applyFill="1" applyBorder="1" applyAlignment="1">
      <alignment horizontal="left" vertical="center"/>
    </xf>
    <xf numFmtId="0" fontId="79" fillId="6" borderId="91" xfId="0" applyFont="1" applyFill="1" applyBorder="1" applyAlignment="1">
      <alignment horizontal="left" vertical="center"/>
    </xf>
    <xf numFmtId="0" fontId="86" fillId="3" borderId="25" xfId="9" applyFont="1" applyFill="1" applyBorder="1" applyAlignment="1">
      <alignment horizontal="center"/>
    </xf>
    <xf numFmtId="0" fontId="86" fillId="3" borderId="26" xfId="9" applyFont="1" applyFill="1" applyBorder="1" applyAlignment="1">
      <alignment horizontal="center"/>
    </xf>
    <xf numFmtId="0" fontId="86" fillId="3" borderId="27" xfId="9" applyFont="1" applyFill="1" applyBorder="1" applyAlignment="1">
      <alignment horizontal="center"/>
    </xf>
    <xf numFmtId="0" fontId="87" fillId="3" borderId="17" xfId="9" applyFont="1" applyFill="1" applyBorder="1" applyAlignment="1">
      <alignment horizontal="center" vertical="center" wrapText="1"/>
    </xf>
    <xf numFmtId="0" fontId="87" fillId="3" borderId="0" xfId="9" applyFont="1" applyFill="1" applyAlignment="1">
      <alignment horizontal="center" vertical="center" wrapText="1"/>
    </xf>
    <xf numFmtId="0" fontId="87" fillId="3" borderId="16" xfId="9" applyFont="1" applyFill="1" applyBorder="1" applyAlignment="1">
      <alignment horizontal="center" vertical="center" wrapText="1"/>
    </xf>
    <xf numFmtId="0" fontId="37" fillId="3" borderId="17" xfId="9" applyFont="1" applyFill="1" applyBorder="1" applyAlignment="1">
      <alignment horizontal="center" vertical="center"/>
    </xf>
    <xf numFmtId="0" fontId="37" fillId="3" borderId="16" xfId="9" applyFont="1" applyFill="1" applyBorder="1" applyAlignment="1">
      <alignment horizontal="center" vertical="center"/>
    </xf>
    <xf numFmtId="0" fontId="43" fillId="3" borderId="23" xfId="9" applyFont="1" applyFill="1" applyBorder="1" applyAlignment="1">
      <alignment horizontal="right"/>
    </xf>
    <xf numFmtId="0" fontId="43" fillId="3" borderId="29" xfId="9" applyFont="1" applyFill="1" applyBorder="1" applyAlignment="1">
      <alignment horizontal="right"/>
    </xf>
    <xf numFmtId="0" fontId="0" fillId="0" borderId="13" xfId="0" applyBorder="1" applyAlignment="1">
      <alignment horizontal="center" vertical="center"/>
    </xf>
    <xf numFmtId="0" fontId="0" fillId="0" borderId="13" xfId="0" applyBorder="1" applyAlignment="1">
      <alignment horizontal="justify" vertical="center"/>
    </xf>
    <xf numFmtId="0" fontId="79" fillId="21" borderId="101" xfId="0" applyFont="1" applyFill="1" applyBorder="1" applyAlignment="1">
      <alignment horizontal="right" vertical="center"/>
    </xf>
    <xf numFmtId="0" fontId="79" fillId="21" borderId="102" xfId="0" applyFont="1" applyFill="1" applyBorder="1" applyAlignment="1">
      <alignment horizontal="right" vertical="center"/>
    </xf>
    <xf numFmtId="0" fontId="0" fillId="0" borderId="13" xfId="0" applyBorder="1" applyAlignment="1">
      <alignment horizontal="left" vertical="center"/>
    </xf>
    <xf numFmtId="0" fontId="43" fillId="3" borderId="0" xfId="9" applyFont="1" applyFill="1" applyAlignment="1">
      <alignment horizontal="right"/>
    </xf>
    <xf numFmtId="0" fontId="79" fillId="6" borderId="122" xfId="0" applyFont="1" applyFill="1" applyBorder="1" applyAlignment="1">
      <alignment horizontal="center" vertical="center"/>
    </xf>
    <xf numFmtId="0" fontId="79" fillId="6" borderId="101" xfId="0" applyFont="1" applyFill="1" applyBorder="1" applyAlignment="1">
      <alignment horizontal="center" vertical="center"/>
    </xf>
    <xf numFmtId="0" fontId="79" fillId="6" borderId="123" xfId="0" applyFont="1" applyFill="1" applyBorder="1" applyAlignment="1">
      <alignment horizontal="center" vertical="center"/>
    </xf>
    <xf numFmtId="0" fontId="79" fillId="6" borderId="102" xfId="0" applyFont="1" applyFill="1" applyBorder="1" applyAlignment="1">
      <alignment horizontal="center" vertical="center"/>
    </xf>
    <xf numFmtId="0" fontId="79" fillId="6" borderId="124" xfId="0" applyFont="1" applyFill="1" applyBorder="1" applyAlignment="1">
      <alignment horizontal="center" vertical="center"/>
    </xf>
    <xf numFmtId="0" fontId="79" fillId="6" borderId="113" xfId="0" applyFont="1" applyFill="1" applyBorder="1" applyAlignment="1">
      <alignment horizontal="center" vertical="center"/>
    </xf>
    <xf numFmtId="0" fontId="89" fillId="3" borderId="17" xfId="9" applyFont="1" applyFill="1" applyBorder="1" applyAlignment="1">
      <alignment horizontal="center" vertical="center"/>
    </xf>
    <xf numFmtId="0" fontId="89" fillId="3" borderId="16" xfId="9" applyFont="1" applyFill="1" applyBorder="1" applyAlignment="1">
      <alignment horizontal="center" vertical="center"/>
    </xf>
    <xf numFmtId="0" fontId="81" fillId="0" borderId="25" xfId="9" applyFont="1" applyBorder="1" applyAlignment="1">
      <alignment horizontal="center"/>
    </xf>
    <xf numFmtId="0" fontId="81" fillId="0" borderId="26" xfId="9" applyFont="1" applyBorder="1" applyAlignment="1">
      <alignment horizontal="center"/>
    </xf>
    <xf numFmtId="0" fontId="81" fillId="0" borderId="27" xfId="9" applyFont="1" applyBorder="1" applyAlignment="1">
      <alignment horizontal="center"/>
    </xf>
    <xf numFmtId="0" fontId="37" fillId="3" borderId="17" xfId="9" applyFont="1" applyFill="1" applyBorder="1" applyAlignment="1">
      <alignment horizontal="center" vertical="center" wrapText="1"/>
    </xf>
    <xf numFmtId="0" fontId="37" fillId="3" borderId="16" xfId="9" applyFont="1" applyFill="1" applyBorder="1" applyAlignment="1">
      <alignment horizontal="center" vertical="center" wrapText="1"/>
    </xf>
    <xf numFmtId="0" fontId="43" fillId="3" borderId="17" xfId="9" applyFont="1" applyFill="1" applyBorder="1" applyAlignment="1">
      <alignment horizontal="right"/>
    </xf>
    <xf numFmtId="0" fontId="43" fillId="3" borderId="16" xfId="9" applyFont="1" applyFill="1" applyBorder="1" applyAlignment="1">
      <alignment horizontal="right"/>
    </xf>
    <xf numFmtId="0" fontId="79" fillId="25" borderId="122" xfId="0" applyFont="1" applyFill="1" applyBorder="1" applyAlignment="1">
      <alignment horizontal="center" vertical="center"/>
    </xf>
    <xf numFmtId="0" fontId="79" fillId="25" borderId="101" xfId="0" applyFont="1" applyFill="1" applyBorder="1" applyAlignment="1">
      <alignment horizontal="center" vertical="center"/>
    </xf>
    <xf numFmtId="0" fontId="79" fillId="25" borderId="123" xfId="0" applyFont="1" applyFill="1" applyBorder="1" applyAlignment="1">
      <alignment horizontal="center" vertical="center"/>
    </xf>
    <xf numFmtId="0" fontId="79" fillId="25" borderId="102" xfId="0" applyFont="1" applyFill="1" applyBorder="1" applyAlignment="1">
      <alignment horizontal="center" vertical="center"/>
    </xf>
    <xf numFmtId="0" fontId="79" fillId="25" borderId="115" xfId="0" applyFont="1" applyFill="1" applyBorder="1" applyAlignment="1">
      <alignment horizontal="center" vertical="center"/>
    </xf>
    <xf numFmtId="0" fontId="79" fillId="25" borderId="117" xfId="0" applyFont="1" applyFill="1" applyBorder="1" applyAlignment="1">
      <alignment horizontal="center" vertical="center"/>
    </xf>
    <xf numFmtId="0" fontId="79" fillId="25" borderId="116" xfId="0" applyFont="1" applyFill="1" applyBorder="1" applyAlignment="1">
      <alignment horizontal="center" vertical="center"/>
    </xf>
    <xf numFmtId="0" fontId="79" fillId="25" borderId="124" xfId="0" applyFont="1" applyFill="1" applyBorder="1" applyAlignment="1">
      <alignment horizontal="center" vertical="center"/>
    </xf>
    <xf numFmtId="0" fontId="79" fillId="25" borderId="113" xfId="0" applyFont="1" applyFill="1" applyBorder="1" applyAlignment="1">
      <alignment horizontal="center" vertical="center"/>
    </xf>
    <xf numFmtId="0" fontId="2" fillId="0" borderId="108" xfId="0" applyFont="1" applyBorder="1" applyAlignment="1">
      <alignment horizontal="center" vertical="center"/>
    </xf>
    <xf numFmtId="0" fontId="2" fillId="0" borderId="106" xfId="0" applyFont="1" applyBorder="1" applyAlignment="1">
      <alignment horizontal="center" vertical="center"/>
    </xf>
    <xf numFmtId="0" fontId="79" fillId="33" borderId="13" xfId="0" applyFont="1" applyFill="1" applyBorder="1" applyAlignment="1">
      <alignment horizontal="left" vertical="center"/>
    </xf>
    <xf numFmtId="0" fontId="79" fillId="33" borderId="91" xfId="0" applyFont="1" applyFill="1" applyBorder="1" applyAlignment="1">
      <alignment horizontal="left" vertical="center"/>
    </xf>
    <xf numFmtId="0" fontId="81" fillId="3" borderId="25" xfId="9" applyFont="1" applyFill="1" applyBorder="1" applyAlignment="1">
      <alignment horizontal="center"/>
    </xf>
    <xf numFmtId="0" fontId="81" fillId="3" borderId="26" xfId="9" applyFont="1" applyFill="1" applyBorder="1" applyAlignment="1">
      <alignment horizontal="center"/>
    </xf>
    <xf numFmtId="0" fontId="81" fillId="3" borderId="27" xfId="9" applyFont="1" applyFill="1" applyBorder="1" applyAlignment="1">
      <alignment horizontal="center"/>
    </xf>
    <xf numFmtId="0" fontId="81" fillId="3" borderId="17" xfId="9" applyFont="1" applyFill="1" applyBorder="1" applyAlignment="1">
      <alignment horizontal="center"/>
    </xf>
    <xf numFmtId="0" fontId="81" fillId="3" borderId="0" xfId="9" applyFont="1" applyFill="1" applyAlignment="1">
      <alignment horizontal="center"/>
    </xf>
    <xf numFmtId="0" fontId="81" fillId="3" borderId="16" xfId="9" applyFont="1" applyFill="1" applyBorder="1" applyAlignment="1">
      <alignment horizontal="center"/>
    </xf>
    <xf numFmtId="0" fontId="36" fillId="3" borderId="17" xfId="9" applyFont="1" applyFill="1" applyBorder="1" applyAlignment="1">
      <alignment horizontal="center"/>
    </xf>
    <xf numFmtId="0" fontId="36" fillId="3" borderId="16" xfId="9" applyFont="1" applyFill="1" applyBorder="1" applyAlignment="1">
      <alignment horizontal="center"/>
    </xf>
    <xf numFmtId="0" fontId="79" fillId="27" borderId="70" xfId="0" applyFont="1" applyFill="1" applyBorder="1" applyAlignment="1">
      <alignment horizontal="center" vertical="center"/>
    </xf>
    <xf numFmtId="0" fontId="79" fillId="27" borderId="1" xfId="0" applyFont="1" applyFill="1" applyBorder="1" applyAlignment="1">
      <alignment horizontal="center" vertical="center"/>
    </xf>
    <xf numFmtId="0" fontId="79" fillId="27" borderId="64" xfId="0" applyFont="1" applyFill="1" applyBorder="1" applyAlignment="1">
      <alignment horizontal="center" vertical="center"/>
    </xf>
    <xf numFmtId="0" fontId="0" fillId="3" borderId="17" xfId="0" applyFill="1" applyBorder="1" applyAlignment="1">
      <alignment horizontal="justify" vertical="center" wrapText="1"/>
    </xf>
    <xf numFmtId="0" fontId="0" fillId="3" borderId="0" xfId="0" applyFill="1" applyAlignment="1">
      <alignment horizontal="justify" vertical="center"/>
    </xf>
    <xf numFmtId="0" fontId="0" fillId="3" borderId="16" xfId="0" applyFill="1" applyBorder="1" applyAlignment="1">
      <alignment horizontal="justify" vertical="center"/>
    </xf>
    <xf numFmtId="0" fontId="79" fillId="3" borderId="17" xfId="0" applyFont="1" applyFill="1" applyBorder="1" applyAlignment="1">
      <alignment horizontal="right" vertical="center"/>
    </xf>
    <xf numFmtId="0" fontId="79" fillId="3" borderId="0" xfId="0" applyFont="1" applyFill="1" applyAlignment="1">
      <alignment horizontal="right" vertical="center"/>
    </xf>
    <xf numFmtId="0" fontId="79" fillId="27" borderId="110" xfId="0" applyFont="1" applyFill="1" applyBorder="1" applyAlignment="1">
      <alignment horizontal="center" vertical="center"/>
    </xf>
    <xf numFmtId="0" fontId="79" fillId="27" borderId="83" xfId="0" applyFont="1" applyFill="1" applyBorder="1" applyAlignment="1">
      <alignment horizontal="center" vertical="center"/>
    </xf>
    <xf numFmtId="0" fontId="82" fillId="3" borderId="17" xfId="9" applyFont="1" applyFill="1" applyBorder="1" applyAlignment="1">
      <alignment horizontal="center" vertical="center" wrapText="1"/>
    </xf>
    <xf numFmtId="0" fontId="82" fillId="3" borderId="16" xfId="9" applyFont="1" applyFill="1" applyBorder="1" applyAlignment="1">
      <alignment horizontal="center" vertical="center" wrapText="1"/>
    </xf>
    <xf numFmtId="0" fontId="13" fillId="0" borderId="24" xfId="0" applyFont="1" applyBorder="1" applyAlignment="1">
      <alignment horizontal="center" vertical="center"/>
    </xf>
    <xf numFmtId="0" fontId="55" fillId="0" borderId="18" xfId="0" applyFont="1" applyBorder="1" applyAlignment="1">
      <alignment horizontal="center" vertical="center" wrapText="1"/>
    </xf>
    <xf numFmtId="0" fontId="55" fillId="0" borderId="19" xfId="0" applyFont="1" applyBorder="1" applyAlignment="1">
      <alignment horizontal="center" vertical="center" wrapText="1"/>
    </xf>
    <xf numFmtId="0" fontId="55" fillId="0" borderId="20" xfId="0" applyFont="1" applyBorder="1" applyAlignment="1">
      <alignment horizontal="center" vertical="center" wrapText="1"/>
    </xf>
  </cellXfs>
  <cellStyles count="29">
    <cellStyle name="Hiperlink" xfId="26" builtinId="8"/>
    <cellStyle name="Moeda" xfId="7" builtinId="4"/>
    <cellStyle name="Moeda 2" xfId="25" xr:uid="{6DC8297D-5AC7-4019-8B2E-319016545AA7}"/>
    <cellStyle name="Normal" xfId="0" builtinId="0"/>
    <cellStyle name="Normal 10" xfId="12" xr:uid="{00000000-0005-0000-0000-000003000000}"/>
    <cellStyle name="Normal 10 2" xfId="16" xr:uid="{00000000-0005-0000-0000-000004000000}"/>
    <cellStyle name="Normal 10 3" xfId="27" xr:uid="{81A8BDDF-1308-48BF-9AE8-4C0F3694E44E}"/>
    <cellStyle name="Normal 2" xfId="22" xr:uid="{A5DD6AA7-373F-4920-A586-D74A879FA441}"/>
    <cellStyle name="Normal 2 10" xfId="4" xr:uid="{00000000-0005-0000-0000-000005000000}"/>
    <cellStyle name="Normal 2 2 2" xfId="5" xr:uid="{00000000-0005-0000-0000-000006000000}"/>
    <cellStyle name="Normal 21" xfId="9" xr:uid="{00000000-0005-0000-0000-000007000000}"/>
    <cellStyle name="Normal 21 3" xfId="23" xr:uid="{A7F8535F-45B7-4DD7-BE45-48AE22FE9F66}"/>
    <cellStyle name="Normal 3" xfId="24" xr:uid="{827045CF-612C-469B-99C6-EFD74B9ED076}"/>
    <cellStyle name="Normal 4" xfId="3" xr:uid="{00000000-0005-0000-0000-000008000000}"/>
    <cellStyle name="Normal 4 10" xfId="20" xr:uid="{00000000-0005-0000-0000-000009000000}"/>
    <cellStyle name="Normal 5" xfId="6" xr:uid="{00000000-0005-0000-0000-00000A000000}"/>
    <cellStyle name="Normal_Blocos" xfId="8" xr:uid="{00000000-0005-0000-0000-00000B000000}"/>
    <cellStyle name="Normal_Blocos 2" xfId="28" xr:uid="{DA6529DB-D8C7-4039-8854-776B7735D483}"/>
    <cellStyle name="Porcentagem" xfId="2" builtinId="5"/>
    <cellStyle name="Porcentagem 2" xfId="21" xr:uid="{00000000-0005-0000-0000-00000F000000}"/>
    <cellStyle name="Separador de milhares 3" xfId="10" xr:uid="{00000000-0005-0000-0000-000010000000}"/>
    <cellStyle name="Separador de milhares 3 10" xfId="17" xr:uid="{00000000-0005-0000-0000-000011000000}"/>
    <cellStyle name="Separador de milhares 3 2 2" xfId="18" xr:uid="{00000000-0005-0000-0000-000012000000}"/>
    <cellStyle name="Vírgula" xfId="1" builtinId="3"/>
    <cellStyle name="Vírgula 2" xfId="19" xr:uid="{00000000-0005-0000-0000-000014000000}"/>
    <cellStyle name="Vírgula 2 2 2" xfId="11" xr:uid="{00000000-0005-0000-0000-000015000000}"/>
    <cellStyle name="Vírgula 6" xfId="14" xr:uid="{00000000-0005-0000-0000-000016000000}"/>
    <cellStyle name="Vírgula 8 2" xfId="15" xr:uid="{00000000-0005-0000-0000-000017000000}"/>
    <cellStyle name="Vírgula 9 2" xfId="13" xr:uid="{00000000-0005-0000-0000-000018000000}"/>
  </cellStyles>
  <dxfs count="8">
    <dxf>
      <fill>
        <patternFill>
          <bgColor rgb="FFFF9999"/>
        </patternFill>
      </fill>
    </dxf>
    <dxf>
      <fill>
        <patternFill>
          <bgColor rgb="FFFFFFCC"/>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79998168889431442"/>
        </patternFill>
      </fill>
    </dxf>
    <dxf>
      <font>
        <color auto="1"/>
      </font>
      <fill>
        <patternFill>
          <bgColor theme="7" tint="0.59996337778862885"/>
        </patternFill>
      </fill>
    </dxf>
    <dxf>
      <font>
        <color auto="1"/>
      </font>
      <fill>
        <patternFill>
          <bgColor theme="7" tint="0.39994506668294322"/>
        </patternFill>
      </fill>
    </dxf>
  </dxfs>
  <tableStyles count="0" defaultTableStyle="TableStyleMedium2" defaultPivotStyle="PivotStyleLight16"/>
  <colors>
    <mruColors>
      <color rgb="FFFF9999"/>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5.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8.xml"/><Relationship Id="rId47" Type="http://schemas.openxmlformats.org/officeDocument/2006/relationships/externalLink" Target="externalLinks/externalLink13.xml"/><Relationship Id="rId50" Type="http://schemas.openxmlformats.org/officeDocument/2006/relationships/externalLink" Target="externalLinks/externalLink16.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3.xml"/><Relationship Id="rId40" Type="http://schemas.openxmlformats.org/officeDocument/2006/relationships/externalLink" Target="externalLinks/externalLink6.xml"/><Relationship Id="rId45" Type="http://schemas.openxmlformats.org/officeDocument/2006/relationships/externalLink" Target="externalLinks/externalLink11.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0.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43" Type="http://schemas.openxmlformats.org/officeDocument/2006/relationships/externalLink" Target="externalLinks/externalLink9.xml"/><Relationship Id="rId48" Type="http://schemas.openxmlformats.org/officeDocument/2006/relationships/externalLink" Target="externalLinks/externalLink14.xml"/><Relationship Id="rId56" Type="http://schemas.microsoft.com/office/2017/10/relationships/person" Target="persons/person.xml"/><Relationship Id="rId8" Type="http://schemas.openxmlformats.org/officeDocument/2006/relationships/worksheet" Target="worksheets/sheet8.xml"/><Relationship Id="rId51"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4.xml"/><Relationship Id="rId46" Type="http://schemas.openxmlformats.org/officeDocument/2006/relationships/externalLink" Target="externalLinks/externalLink12.xml"/><Relationship Id="rId20" Type="http://schemas.openxmlformats.org/officeDocument/2006/relationships/worksheet" Target="worksheets/sheet20.xml"/><Relationship Id="rId41" Type="http://schemas.openxmlformats.org/officeDocument/2006/relationships/externalLink" Target="externalLinks/externalLink7.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2.xml"/><Relationship Id="rId49" Type="http://schemas.openxmlformats.org/officeDocument/2006/relationships/externalLink" Target="externalLinks/externalLink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2.png"/><Relationship Id="rId4"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1</xdr:col>
      <xdr:colOff>342900</xdr:colOff>
      <xdr:row>12</xdr:row>
      <xdr:rowOff>109537</xdr:rowOff>
    </xdr:from>
    <xdr:ext cx="1856662" cy="318036"/>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FA69B926-A708-4FD6-A75D-8B8957E2CA1C}"/>
                </a:ext>
              </a:extLst>
            </xdr:cNvPr>
            <xdr:cNvSpPr txBox="1">
              <a:spLocks noChangeAspect="1"/>
            </xdr:cNvSpPr>
          </xdr:nvSpPr>
          <xdr:spPr>
            <a:xfrm>
              <a:off x="1381125" y="4033837"/>
              <a:ext cx="1856662"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𝐵𝐷𝐼</m:t>
                    </m:r>
                    <m:r>
                      <a:rPr lang="pt-BR" sz="1100" b="0" i="1">
                        <a:latin typeface="Cambria Math" panose="02040503050406030204" pitchFamily="18" charset="0"/>
                      </a:rPr>
                      <m:t>=</m:t>
                    </m:r>
                    <m:f>
                      <m:fPr>
                        <m:ctrlPr>
                          <a:rPr lang="pt-BR" sz="1100" b="0" i="1">
                            <a:latin typeface="Cambria Math" panose="02040503050406030204" pitchFamily="18" charset="0"/>
                          </a:rPr>
                        </m:ctrlPr>
                      </m:fPr>
                      <m:num>
                        <m:r>
                          <a:rPr lang="pt-BR" sz="1100" b="0" i="1">
                            <a:latin typeface="Cambria Math" panose="02040503050406030204" pitchFamily="18" charset="0"/>
                          </a:rPr>
                          <m:t>1+</m:t>
                        </m:r>
                        <m:r>
                          <a:rPr lang="pt-BR" sz="1100" b="0" i="1">
                            <a:latin typeface="Cambria Math" panose="02040503050406030204" pitchFamily="18" charset="0"/>
                          </a:rPr>
                          <m:t>𝐴</m:t>
                        </m:r>
                        <m:r>
                          <a:rPr lang="pt-BR" sz="1100" b="0" i="1">
                            <a:latin typeface="Cambria Math" panose="02040503050406030204" pitchFamily="18" charset="0"/>
                          </a:rPr>
                          <m:t>+</m:t>
                        </m:r>
                        <m:r>
                          <a:rPr lang="pt-BR" sz="1100" b="0" i="1">
                            <a:latin typeface="Cambria Math" panose="02040503050406030204" pitchFamily="18" charset="0"/>
                          </a:rPr>
                          <m:t>𝐵</m:t>
                        </m:r>
                        <m:r>
                          <a:rPr lang="pt-BR" sz="1100" b="0" i="1">
                            <a:latin typeface="Cambria Math" panose="02040503050406030204" pitchFamily="18" charset="0"/>
                          </a:rPr>
                          <m:t>+</m:t>
                        </m:r>
                        <m:r>
                          <a:rPr lang="pt-BR" sz="1100" b="0" i="1">
                            <a:latin typeface="Cambria Math" panose="02040503050406030204" pitchFamily="18" charset="0"/>
                          </a:rPr>
                          <m:t>𝐷</m:t>
                        </m:r>
                        <m:r>
                          <a:rPr lang="pt-BR" sz="1100" b="0" i="1">
                            <a:latin typeface="Cambria Math" panose="02040503050406030204" pitchFamily="18" charset="0"/>
                          </a:rPr>
                          <m:t>+</m:t>
                        </m:r>
                        <m:r>
                          <a:rPr lang="pt-BR" sz="1100" b="0" i="1">
                            <a:latin typeface="Cambria Math" panose="02040503050406030204" pitchFamily="18" charset="0"/>
                          </a:rPr>
                          <m:t>𝐸</m:t>
                        </m:r>
                        <m:r>
                          <a:rPr lang="pt-BR" sz="1100" b="0" i="1">
                            <a:latin typeface="Cambria Math" panose="02040503050406030204" pitchFamily="18" charset="0"/>
                          </a:rPr>
                          <m:t>+</m:t>
                        </m:r>
                        <m:r>
                          <a:rPr lang="pt-BR" sz="1100" b="0" i="1">
                            <a:latin typeface="Cambria Math" panose="02040503050406030204" pitchFamily="18" charset="0"/>
                          </a:rPr>
                          <m:t>𝐹</m:t>
                        </m:r>
                      </m:num>
                      <m:den>
                        <m:r>
                          <a:rPr lang="pt-BR" sz="1100" b="0" i="1">
                            <a:latin typeface="Cambria Math" panose="02040503050406030204" pitchFamily="18" charset="0"/>
                          </a:rPr>
                          <m:t>1−</m:t>
                        </m:r>
                        <m:r>
                          <a:rPr lang="pt-BR" sz="1100" b="0" i="1">
                            <a:latin typeface="Cambria Math" panose="02040503050406030204" pitchFamily="18" charset="0"/>
                          </a:rPr>
                          <m:t>𝐶</m:t>
                        </m:r>
                      </m:den>
                    </m:f>
                  </m:oMath>
                </m:oMathPara>
              </a14:m>
              <a:endParaRPr lang="pt-BR" sz="1100"/>
            </a:p>
          </xdr:txBody>
        </xdr:sp>
      </mc:Choice>
      <mc:Fallback xmlns="">
        <xdr:sp macro="" textlink="">
          <xdr:nvSpPr>
            <xdr:cNvPr id="2" name="CaixaDeTexto 1">
              <a:extLst>
                <a:ext uri="{FF2B5EF4-FFF2-40B4-BE49-F238E27FC236}">
                  <a16:creationId xmlns:a16="http://schemas.microsoft.com/office/drawing/2014/main" id="{FA69B926-A708-4FD6-A75D-8B8957E2CA1C}"/>
                </a:ext>
              </a:extLst>
            </xdr:cNvPr>
            <xdr:cNvSpPr txBox="1">
              <a:spLocks noChangeAspect="1"/>
            </xdr:cNvSpPr>
          </xdr:nvSpPr>
          <xdr:spPr>
            <a:xfrm>
              <a:off x="1381125" y="4033837"/>
              <a:ext cx="1856662" cy="3180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𝐵𝐷𝐼=(1+𝐴+𝐵+𝐷+𝐸+𝐹)/(1−𝐶)</a:t>
              </a:r>
              <a:endParaRPr lang="pt-BR" sz="1100"/>
            </a:p>
          </xdr:txBody>
        </xdr:sp>
      </mc:Fallback>
    </mc:AlternateContent>
    <xdr:clientData/>
  </xdr:oneCellAnchor>
  <xdr:twoCellAnchor editAs="oneCell">
    <xdr:from>
      <xdr:col>0</xdr:col>
      <xdr:colOff>104775</xdr:colOff>
      <xdr:row>0</xdr:row>
      <xdr:rowOff>87732</xdr:rowOff>
    </xdr:from>
    <xdr:to>
      <xdr:col>1</xdr:col>
      <xdr:colOff>171449</xdr:colOff>
      <xdr:row>0</xdr:row>
      <xdr:rowOff>1152259</xdr:rowOff>
    </xdr:to>
    <xdr:pic>
      <xdr:nvPicPr>
        <xdr:cNvPr id="4" name="Imagem 3">
          <a:extLst>
            <a:ext uri="{FF2B5EF4-FFF2-40B4-BE49-F238E27FC236}">
              <a16:creationId xmlns:a16="http://schemas.microsoft.com/office/drawing/2014/main" id="{0EA08563-01EA-4DF2-A8A8-59A13FE8C6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7732"/>
          <a:ext cx="1104899" cy="1064527"/>
        </a:xfrm>
        <a:prstGeom prst="rect">
          <a:avLst/>
        </a:prstGeom>
      </xdr:spPr>
    </xdr:pic>
    <xdr:clientData/>
  </xdr:twoCellAnchor>
  <xdr:twoCellAnchor editAs="absolute">
    <xdr:from>
      <xdr:col>1</xdr:col>
      <xdr:colOff>370114</xdr:colOff>
      <xdr:row>0</xdr:row>
      <xdr:rowOff>57149</xdr:rowOff>
    </xdr:from>
    <xdr:to>
      <xdr:col>5</xdr:col>
      <xdr:colOff>942975</xdr:colOff>
      <xdr:row>0</xdr:row>
      <xdr:rowOff>1343024</xdr:rowOff>
    </xdr:to>
    <xdr:sp macro="" textlink="">
      <xdr:nvSpPr>
        <xdr:cNvPr id="5" name="CaixaDeTexto 4">
          <a:extLst>
            <a:ext uri="{FF2B5EF4-FFF2-40B4-BE49-F238E27FC236}">
              <a16:creationId xmlns:a16="http://schemas.microsoft.com/office/drawing/2014/main" id="{6349C6E4-5C68-46A5-B739-F25B77C354AB}"/>
            </a:ext>
          </a:extLst>
        </xdr:cNvPr>
        <xdr:cNvSpPr txBox="1"/>
      </xdr:nvSpPr>
      <xdr:spPr>
        <a:xfrm>
          <a:off x="1408339" y="57149"/>
          <a:ext cx="6144986" cy="12858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COMPOSIÇÃO DO BDI</a:t>
          </a:r>
        </a:p>
        <a:p>
          <a:endParaRPr lang="pt-BR" sz="900" b="1" i="0" u="none" strike="noStrike">
            <a:solidFill>
              <a:schemeClr val="dk1"/>
            </a:solidFill>
            <a:effectLst/>
            <a:latin typeface="+mn-lt"/>
            <a:ea typeface="+mn-ea"/>
            <a:cs typeface="+mn-cs"/>
          </a:endParaRPr>
        </a:p>
        <a:p>
          <a:r>
            <a:rPr lang="pt-BR" sz="900" b="0" i="0" u="none" strike="noStrike">
              <a:solidFill>
                <a:schemeClr val="dk1"/>
              </a:solidFill>
              <a:effectLst/>
              <a:latin typeface="+mn-lt"/>
              <a:ea typeface="+mn-ea"/>
              <a:cs typeface="+mn-cs"/>
            </a:rPr>
            <a:t>CONTRATAÇÃO DE SERVIÇOS TÉCNICOS ESPECIALIZADOS PARA DESENVOLVIMENTO DE SOFTWARE E IMPLANTAÇÃO DO CENTRO DE CONTROLE OPERACIONAL PARA OPERAÇÃO REMOTA DO SISTEMA DE DRENAGEM PLUVIAL DO MUNICÍPIO DE VILA VELHA/ES</a:t>
          </a:r>
          <a:r>
            <a:rPr lang="pt-BR" sz="900"/>
            <a:t> </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83820</xdr:colOff>
      <xdr:row>0</xdr:row>
      <xdr:rowOff>69501</xdr:rowOff>
    </xdr:from>
    <xdr:to>
      <xdr:col>1</xdr:col>
      <xdr:colOff>490850</xdr:colOff>
      <xdr:row>5</xdr:row>
      <xdr:rowOff>6812</xdr:rowOff>
    </xdr:to>
    <xdr:pic>
      <xdr:nvPicPr>
        <xdr:cNvPr id="3" name="Imagem 2">
          <a:extLst>
            <a:ext uri="{FF2B5EF4-FFF2-40B4-BE49-F238E27FC236}">
              <a16:creationId xmlns:a16="http://schemas.microsoft.com/office/drawing/2014/main" id="{F615BF27-A156-4511-8350-02CA817591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3820" y="69501"/>
          <a:ext cx="1138550" cy="1095551"/>
        </a:xfrm>
        <a:prstGeom prst="rect">
          <a:avLst/>
        </a:prstGeom>
      </xdr:spPr>
    </xdr:pic>
    <xdr:clientData/>
  </xdr:twoCellAnchor>
  <xdr:twoCellAnchor editAs="absolute">
    <xdr:from>
      <xdr:col>1</xdr:col>
      <xdr:colOff>578752</xdr:colOff>
      <xdr:row>0</xdr:row>
      <xdr:rowOff>7620</xdr:rowOff>
    </xdr:from>
    <xdr:to>
      <xdr:col>8</xdr:col>
      <xdr:colOff>807720</xdr:colOff>
      <xdr:row>6</xdr:row>
      <xdr:rowOff>157299</xdr:rowOff>
    </xdr:to>
    <xdr:sp macro="" textlink="">
      <xdr:nvSpPr>
        <xdr:cNvPr id="4" name="CaixaDeTexto 3">
          <a:extLst>
            <a:ext uri="{FF2B5EF4-FFF2-40B4-BE49-F238E27FC236}">
              <a16:creationId xmlns:a16="http://schemas.microsoft.com/office/drawing/2014/main" id="{898EF85F-24C3-4F5B-A221-ED2427CD82BE}"/>
            </a:ext>
          </a:extLst>
        </xdr:cNvPr>
        <xdr:cNvSpPr txBox="1"/>
      </xdr:nvSpPr>
      <xdr:spPr>
        <a:xfrm>
          <a:off x="1310272" y="7620"/>
          <a:ext cx="9312008" cy="1483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MEMÓRIA</a:t>
          </a:r>
          <a:r>
            <a:rPr lang="pt-BR" sz="1000" b="1" i="0" u="none" strike="noStrike" baseline="0">
              <a:solidFill>
                <a:schemeClr val="dk1"/>
              </a:solidFill>
              <a:effectLst/>
              <a:latin typeface="+mn-lt"/>
              <a:ea typeface="+mn-ea"/>
              <a:cs typeface="+mn-cs"/>
            </a:rPr>
            <a:t> DE CÁLCULO - MÃO DE OBRA - CONSULTORIA</a:t>
          </a:r>
          <a:endParaRPr lang="pt-BR" sz="900" b="1" i="0" u="none" strike="noStrike">
            <a:solidFill>
              <a:schemeClr val="dk1"/>
            </a:solidFill>
            <a:effectLst/>
            <a:latin typeface="+mn-lt"/>
            <a:ea typeface="+mn-ea"/>
            <a:cs typeface="+mn-cs"/>
          </a:endParaRPr>
        </a:p>
        <a:p>
          <a:pPr marL="0" indent="0"/>
          <a:endParaRPr lang="pt-BR" sz="1100" b="1">
            <a:solidFill>
              <a:schemeClr val="dk1"/>
            </a:solidFill>
            <a:effectLst/>
            <a:latin typeface="+mn-lt"/>
            <a:ea typeface="+mn-ea"/>
            <a:cs typeface="+mn-cs"/>
          </a:endParaRPr>
        </a:p>
        <a:p>
          <a:pPr eaLnBrk="1" fontAlgn="auto" latinLnBrk="0" hangingPunct="1"/>
          <a:r>
            <a:rPr lang="pt-BR" sz="1100" b="0">
              <a:solidFill>
                <a:schemeClr val="dk1"/>
              </a:solidFill>
              <a:effectLst/>
              <a:latin typeface="+mn-lt"/>
              <a:ea typeface="+mn-ea"/>
              <a:cs typeface="+mn-cs"/>
            </a:rPr>
            <a:t>CONTRATAÇÃO DOS SERVIÇOS DE ELABORAÇÃO DOS PROJETOS EXECUTIVOS DE IMPERMEABILIZAÇÃO DAS CALHAS DO RIO ARIBIRI, RIO MARINHO E CANAL DIAGONAL, PARQUE LINEAR, URBANIZAÇÃO E PAVIMENTAÇÃO DAS MARGENS E RUAS LINDEIRAS, NOS MUNICÍPIOS DE CARIACICA E VILA VELHA/ES</a:t>
          </a:r>
          <a:endParaRPr lang="pt-BR">
            <a:effectLst/>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167640</xdr:colOff>
      <xdr:row>0</xdr:row>
      <xdr:rowOff>61880</xdr:rowOff>
    </xdr:from>
    <xdr:to>
      <xdr:col>1</xdr:col>
      <xdr:colOff>780410</xdr:colOff>
      <xdr:row>2</xdr:row>
      <xdr:rowOff>166831</xdr:rowOff>
    </xdr:to>
    <xdr:pic>
      <xdr:nvPicPr>
        <xdr:cNvPr id="3" name="Imagem 2">
          <a:extLst>
            <a:ext uri="{FF2B5EF4-FFF2-40B4-BE49-F238E27FC236}">
              <a16:creationId xmlns:a16="http://schemas.microsoft.com/office/drawing/2014/main" id="{209ADF69-0C59-4EE9-8B71-E6956D24AE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61880"/>
          <a:ext cx="1138550" cy="1095551"/>
        </a:xfrm>
        <a:prstGeom prst="rect">
          <a:avLst/>
        </a:prstGeom>
      </xdr:spPr>
    </xdr:pic>
    <xdr:clientData/>
  </xdr:twoCellAnchor>
  <xdr:twoCellAnchor editAs="absolute">
    <xdr:from>
      <xdr:col>2</xdr:col>
      <xdr:colOff>30112</xdr:colOff>
      <xdr:row>0</xdr:row>
      <xdr:rowOff>0</xdr:rowOff>
    </xdr:from>
    <xdr:to>
      <xdr:col>9</xdr:col>
      <xdr:colOff>1104900</xdr:colOff>
      <xdr:row>2</xdr:row>
      <xdr:rowOff>228600</xdr:rowOff>
    </xdr:to>
    <xdr:sp macro="" textlink="">
      <xdr:nvSpPr>
        <xdr:cNvPr id="4" name="CaixaDeTexto 3">
          <a:extLst>
            <a:ext uri="{FF2B5EF4-FFF2-40B4-BE49-F238E27FC236}">
              <a16:creationId xmlns:a16="http://schemas.microsoft.com/office/drawing/2014/main" id="{DA9AB2C7-E0C0-47CB-881B-B9EB9337AD97}"/>
            </a:ext>
          </a:extLst>
        </xdr:cNvPr>
        <xdr:cNvSpPr txBox="1"/>
      </xdr:nvSpPr>
      <xdr:spPr>
        <a:xfrm>
          <a:off x="1455052" y="0"/>
          <a:ext cx="10058768" cy="1219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MÃO DE OBRA - CONSULTORIA</a:t>
          </a:r>
          <a:endParaRPr lang="pt-BR" sz="900" b="1" i="0" u="none" strike="noStrike">
            <a:solidFill>
              <a:schemeClr val="dk1"/>
            </a:solidFill>
            <a:effectLst/>
            <a:latin typeface="+mn-lt"/>
            <a:ea typeface="+mn-ea"/>
            <a:cs typeface="+mn-cs"/>
          </a:endParaRPr>
        </a:p>
        <a:p>
          <a:endParaRPr lang="pt-BR" sz="900" b="1" i="0" u="none" strike="noStrike">
            <a:solidFill>
              <a:schemeClr val="dk1"/>
            </a:solidFill>
            <a:effectLst/>
            <a:latin typeface="+mn-lt"/>
            <a:ea typeface="+mn-ea"/>
            <a:cs typeface="+mn-cs"/>
          </a:endParaRPr>
        </a:p>
        <a:p>
          <a:pPr eaLnBrk="1" fontAlgn="auto" latinLnBrk="0" hangingPunct="1"/>
          <a:r>
            <a:rPr lang="pt-BR" sz="1100" b="0">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a:effectLst/>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129540</xdr:colOff>
      <xdr:row>0</xdr:row>
      <xdr:rowOff>160941</xdr:rowOff>
    </xdr:from>
    <xdr:to>
      <xdr:col>1</xdr:col>
      <xdr:colOff>681350</xdr:colOff>
      <xdr:row>2</xdr:row>
      <xdr:rowOff>265892</xdr:rowOff>
    </xdr:to>
    <xdr:pic>
      <xdr:nvPicPr>
        <xdr:cNvPr id="3" name="Imagem 2">
          <a:extLst>
            <a:ext uri="{FF2B5EF4-FFF2-40B4-BE49-F238E27FC236}">
              <a16:creationId xmlns:a16="http://schemas.microsoft.com/office/drawing/2014/main" id="{93C20775-3D52-493B-871D-0D21380FDC3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540" y="160941"/>
          <a:ext cx="1138550" cy="1095551"/>
        </a:xfrm>
        <a:prstGeom prst="rect">
          <a:avLst/>
        </a:prstGeom>
      </xdr:spPr>
    </xdr:pic>
    <xdr:clientData/>
  </xdr:twoCellAnchor>
  <xdr:twoCellAnchor editAs="absolute">
    <xdr:from>
      <xdr:col>1</xdr:col>
      <xdr:colOff>733425</xdr:colOff>
      <xdr:row>0</xdr:row>
      <xdr:rowOff>99059</xdr:rowOff>
    </xdr:from>
    <xdr:to>
      <xdr:col>7</xdr:col>
      <xdr:colOff>85725</xdr:colOff>
      <xdr:row>4</xdr:row>
      <xdr:rowOff>28574</xdr:rowOff>
    </xdr:to>
    <xdr:sp macro="" textlink="">
      <xdr:nvSpPr>
        <xdr:cNvPr id="4" name="CaixaDeTexto 3">
          <a:extLst>
            <a:ext uri="{FF2B5EF4-FFF2-40B4-BE49-F238E27FC236}">
              <a16:creationId xmlns:a16="http://schemas.microsoft.com/office/drawing/2014/main" id="{765487CD-5243-4D03-AE03-AD0A8C661AE2}"/>
            </a:ext>
          </a:extLst>
        </xdr:cNvPr>
        <xdr:cNvSpPr txBox="1"/>
      </xdr:nvSpPr>
      <xdr:spPr>
        <a:xfrm>
          <a:off x="1304925" y="99059"/>
          <a:ext cx="6686550" cy="14725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SERVIÇOS - CONSULTORIA</a:t>
          </a:r>
          <a:endParaRPr lang="pt-BR" sz="900" b="1" i="0" u="none" strike="noStrike">
            <a:solidFill>
              <a:schemeClr val="dk1"/>
            </a:solidFill>
            <a:effectLst/>
            <a:latin typeface="+mn-lt"/>
            <a:ea typeface="+mn-ea"/>
            <a:cs typeface="+mn-cs"/>
          </a:endParaRPr>
        </a:p>
        <a:p>
          <a:endParaRPr lang="pt-BR" sz="900" b="1" i="0" u="none" strike="noStrike">
            <a:solidFill>
              <a:schemeClr val="dk1"/>
            </a:solidFill>
            <a:effectLst/>
            <a:latin typeface="+mn-lt"/>
            <a:ea typeface="+mn-ea"/>
            <a:cs typeface="+mn-cs"/>
          </a:endParaRPr>
        </a:p>
        <a:p>
          <a:pPr eaLnBrk="1" fontAlgn="auto" latinLnBrk="0" hangingPunct="1"/>
          <a:r>
            <a:rPr lang="pt-BR" sz="1100" b="0">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167640</xdr:colOff>
      <xdr:row>0</xdr:row>
      <xdr:rowOff>61880</xdr:rowOff>
    </xdr:from>
    <xdr:to>
      <xdr:col>1</xdr:col>
      <xdr:colOff>780410</xdr:colOff>
      <xdr:row>2</xdr:row>
      <xdr:rowOff>166831</xdr:rowOff>
    </xdr:to>
    <xdr:pic>
      <xdr:nvPicPr>
        <xdr:cNvPr id="2" name="Imagem 1">
          <a:extLst>
            <a:ext uri="{FF2B5EF4-FFF2-40B4-BE49-F238E27FC236}">
              <a16:creationId xmlns:a16="http://schemas.microsoft.com/office/drawing/2014/main" id="{42851305-0969-44A8-BDBC-EE15C4420F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7640" y="61880"/>
          <a:ext cx="1127120" cy="1095551"/>
        </a:xfrm>
        <a:prstGeom prst="rect">
          <a:avLst/>
        </a:prstGeom>
      </xdr:spPr>
    </xdr:pic>
    <xdr:clientData/>
  </xdr:twoCellAnchor>
  <xdr:twoCellAnchor editAs="absolute">
    <xdr:from>
      <xdr:col>2</xdr:col>
      <xdr:colOff>30113</xdr:colOff>
      <xdr:row>0</xdr:row>
      <xdr:rowOff>0</xdr:rowOff>
    </xdr:from>
    <xdr:to>
      <xdr:col>11</xdr:col>
      <xdr:colOff>219076</xdr:colOff>
      <xdr:row>2</xdr:row>
      <xdr:rowOff>381000</xdr:rowOff>
    </xdr:to>
    <xdr:sp macro="" textlink="">
      <xdr:nvSpPr>
        <xdr:cNvPr id="3" name="CaixaDeTexto 2">
          <a:extLst>
            <a:ext uri="{FF2B5EF4-FFF2-40B4-BE49-F238E27FC236}">
              <a16:creationId xmlns:a16="http://schemas.microsoft.com/office/drawing/2014/main" id="{A62C8BE5-869C-4972-B618-EE5B1A195EE4}"/>
            </a:ext>
          </a:extLst>
        </xdr:cNvPr>
        <xdr:cNvSpPr txBox="1"/>
      </xdr:nvSpPr>
      <xdr:spPr>
        <a:xfrm>
          <a:off x="1420763" y="0"/>
          <a:ext cx="8180438" cy="1371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PREÇODE</a:t>
          </a:r>
          <a:r>
            <a:rPr lang="pt-BR" sz="1000" b="1" i="0" u="none" strike="noStrike" baseline="0">
              <a:solidFill>
                <a:schemeClr val="dk1"/>
              </a:solidFill>
              <a:effectLst/>
              <a:latin typeface="+mn-lt"/>
              <a:ea typeface="+mn-ea"/>
              <a:cs typeface="+mn-cs"/>
            </a:rPr>
            <a:t> PROJETOS</a:t>
          </a:r>
        </a:p>
        <a:p>
          <a:endParaRPr lang="pt-BR" sz="900" b="1" i="0" u="none" strike="noStrike">
            <a:solidFill>
              <a:schemeClr val="dk1"/>
            </a:solidFill>
            <a:effectLst/>
            <a:latin typeface="+mn-lt"/>
            <a:ea typeface="+mn-ea"/>
            <a:cs typeface="+mn-cs"/>
          </a:endParaRPr>
        </a:p>
        <a:p>
          <a:pPr eaLnBrk="1" fontAlgn="auto" latinLnBrk="0" hangingPunct="1"/>
          <a:r>
            <a:rPr lang="pt-BR" sz="1100" b="0">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a:effectLst/>
          </a:endParaRPr>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76200</xdr:colOff>
      <xdr:row>18</xdr:row>
      <xdr:rowOff>104775</xdr:rowOff>
    </xdr:from>
    <xdr:ext cx="2304541" cy="318100"/>
    <mc:AlternateContent xmlns:mc="http://schemas.openxmlformats.org/markup-compatibility/2006" xmlns:a14="http://schemas.microsoft.com/office/drawing/2010/main">
      <mc:Choice Requires="a14">
        <xdr:sp macro="" textlink="">
          <xdr:nvSpPr>
            <xdr:cNvPr id="2" name="CaixaDeTexto 1">
              <a:extLst>
                <a:ext uri="{FF2B5EF4-FFF2-40B4-BE49-F238E27FC236}">
                  <a16:creationId xmlns:a16="http://schemas.microsoft.com/office/drawing/2014/main" id="{8EB70ABB-AA88-48C2-B937-7FFA4D39B719}"/>
                </a:ext>
              </a:extLst>
            </xdr:cNvPr>
            <xdr:cNvSpPr txBox="1"/>
          </xdr:nvSpPr>
          <xdr:spPr>
            <a:xfrm>
              <a:off x="1325880" y="5606415"/>
              <a:ext cx="2304541"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pt-BR" sz="1100" b="0" i="1">
                            <a:latin typeface="Cambria Math" panose="02040503050406030204" pitchFamily="18" charset="0"/>
                          </a:rPr>
                        </m:ctrlPr>
                      </m:sSubPr>
                      <m:e>
                        <m:r>
                          <a:rPr lang="pt-BR" sz="1100" b="0" i="1">
                            <a:latin typeface="Cambria Math" panose="02040503050406030204" pitchFamily="18" charset="0"/>
                          </a:rPr>
                          <m:t>𝐾</m:t>
                        </m:r>
                      </m:e>
                      <m:sub>
                        <m:r>
                          <a:rPr lang="pt-BR" sz="1100" b="0" i="1">
                            <a:latin typeface="Cambria Math" panose="02040503050406030204" pitchFamily="18" charset="0"/>
                          </a:rPr>
                          <m:t>4</m:t>
                        </m:r>
                      </m:sub>
                    </m:sSub>
                    <m:r>
                      <a:rPr lang="pt-BR" sz="1100" b="0" i="1">
                        <a:latin typeface="Cambria Math" panose="02040503050406030204" pitchFamily="18" charset="0"/>
                      </a:rPr>
                      <m:t>=</m:t>
                    </m:r>
                    <m:f>
                      <m:fPr>
                        <m:ctrlPr>
                          <a:rPr lang="pt-BR" sz="1100" b="0" i="1">
                            <a:solidFill>
                              <a:schemeClr val="tx1"/>
                            </a:solidFill>
                            <a:effectLst/>
                            <a:latin typeface="Cambria Math" panose="02040503050406030204" pitchFamily="18" charset="0"/>
                            <a:ea typeface="+mn-ea"/>
                            <a:cs typeface="+mn-cs"/>
                          </a:rPr>
                        </m:ctrlPr>
                      </m:fPr>
                      <m:num>
                        <m:r>
                          <a:rPr lang="pt-BR" sz="1100" b="0" i="1">
                            <a:solidFill>
                              <a:schemeClr val="tx1"/>
                            </a:solidFill>
                            <a:effectLst/>
                            <a:latin typeface="Cambria Math" panose="02040503050406030204" pitchFamily="18" charset="0"/>
                            <a:ea typeface="+mn-ea"/>
                            <a:cs typeface="+mn-cs"/>
                          </a:rPr>
                          <m:t>1</m:t>
                        </m:r>
                      </m:num>
                      <m:den>
                        <m:r>
                          <a:rPr lang="pt-BR" sz="1100" b="0" i="1">
                            <a:solidFill>
                              <a:schemeClr val="tx1"/>
                            </a:solidFill>
                            <a:effectLst/>
                            <a:latin typeface="Cambria Math" panose="02040503050406030204" pitchFamily="18" charset="0"/>
                            <a:ea typeface="+mn-ea"/>
                            <a:cs typeface="+mn-cs"/>
                          </a:rPr>
                          <m:t>1−</m:t>
                        </m:r>
                        <m:r>
                          <a:rPr lang="pt-BR" sz="1100" b="0" i="1">
                            <a:solidFill>
                              <a:schemeClr val="tx1"/>
                            </a:solidFill>
                            <a:effectLst/>
                            <a:latin typeface="Cambria Math" panose="02040503050406030204" pitchFamily="18" charset="0"/>
                            <a:ea typeface="+mn-ea"/>
                            <a:cs typeface="+mn-cs"/>
                          </a:rPr>
                          <m:t>𝐼𝑆𝑆</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𝑃𝐼𝑆</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𝐶𝑂𝑁𝐹𝐼𝑁𝑆</m:t>
                        </m:r>
                      </m:den>
                    </m:f>
                    <m:r>
                      <a:rPr lang="pt-BR" sz="1100" b="0" i="1">
                        <a:solidFill>
                          <a:schemeClr val="tx1"/>
                        </a:solidFill>
                        <a:effectLst/>
                        <a:latin typeface="Cambria Math" panose="02040503050406030204" pitchFamily="18" charset="0"/>
                        <a:ea typeface="+mn-ea"/>
                        <a:cs typeface="+mn-cs"/>
                      </a:rPr>
                      <m:t>−1</m:t>
                    </m:r>
                  </m:oMath>
                </m:oMathPara>
              </a14:m>
              <a:endParaRPr lang="pt-BR" sz="1100"/>
            </a:p>
          </xdr:txBody>
        </xdr:sp>
      </mc:Choice>
      <mc:Fallback xmlns="">
        <xdr:sp macro="" textlink="">
          <xdr:nvSpPr>
            <xdr:cNvPr id="2" name="CaixaDeTexto 1">
              <a:extLst>
                <a:ext uri="{FF2B5EF4-FFF2-40B4-BE49-F238E27FC236}">
                  <a16:creationId xmlns:a16="http://schemas.microsoft.com/office/drawing/2014/main" id="{8EB70ABB-AA88-48C2-B937-7FFA4D39B719}"/>
                </a:ext>
              </a:extLst>
            </xdr:cNvPr>
            <xdr:cNvSpPr txBox="1"/>
          </xdr:nvSpPr>
          <xdr:spPr>
            <a:xfrm>
              <a:off x="1325880" y="5606415"/>
              <a:ext cx="2304541" cy="318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𝐾_4=</a:t>
              </a:r>
              <a:r>
                <a:rPr lang="pt-BR" sz="1100" b="0" i="0">
                  <a:solidFill>
                    <a:schemeClr val="tx1"/>
                  </a:solidFill>
                  <a:effectLst/>
                  <a:latin typeface="Cambria Math" panose="02040503050406030204" pitchFamily="18" charset="0"/>
                  <a:ea typeface="+mn-ea"/>
                  <a:cs typeface="+mn-cs"/>
                </a:rPr>
                <a:t>1/(1−𝐼𝑆𝑆−𝑃𝐼𝑆−𝐶𝑂𝑁𝐹𝐼𝑁𝑆)−1</a:t>
              </a:r>
              <a:endParaRPr lang="pt-BR" sz="1100"/>
            </a:p>
          </xdr:txBody>
        </xdr:sp>
      </mc:Fallback>
    </mc:AlternateContent>
    <xdr:clientData/>
  </xdr:oneCellAnchor>
  <xdr:oneCellAnchor>
    <xdr:from>
      <xdr:col>2</xdr:col>
      <xdr:colOff>76200</xdr:colOff>
      <xdr:row>19</xdr:row>
      <xdr:rowOff>78199</xdr:rowOff>
    </xdr:from>
    <xdr:ext cx="2510623" cy="172227"/>
    <mc:AlternateContent xmlns:mc="http://schemas.openxmlformats.org/markup-compatibility/2006" xmlns:a14="http://schemas.microsoft.com/office/drawing/2010/main">
      <mc:Choice Requires="a14">
        <xdr:sp macro="" textlink="">
          <xdr:nvSpPr>
            <xdr:cNvPr id="3" name="CaixaDeTexto 2">
              <a:extLst>
                <a:ext uri="{FF2B5EF4-FFF2-40B4-BE49-F238E27FC236}">
                  <a16:creationId xmlns:a16="http://schemas.microsoft.com/office/drawing/2014/main" id="{8F9337E2-4C7D-40F4-A29F-8F50B7F31038}"/>
                </a:ext>
              </a:extLst>
            </xdr:cNvPr>
            <xdr:cNvSpPr txBox="1"/>
          </xdr:nvSpPr>
          <xdr:spPr>
            <a:xfrm>
              <a:off x="1325880" y="6151339"/>
              <a:ext cx="251062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𝐾</m:t>
                    </m:r>
                    <m:r>
                      <a:rPr lang="pt-BR" sz="1100" b="0" i="1">
                        <a:latin typeface="Cambria Math" panose="02040503050406030204" pitchFamily="18" charset="0"/>
                      </a:rPr>
                      <m:t>=</m:t>
                    </m:r>
                    <m:d>
                      <m:dPr>
                        <m:ctrlPr>
                          <a:rPr lang="pt-BR" sz="1100" b="0" i="1">
                            <a:latin typeface="Cambria Math" panose="02040503050406030204" pitchFamily="18" charset="0"/>
                          </a:rPr>
                        </m:ctrlPr>
                      </m:dPr>
                      <m:e>
                        <m:r>
                          <a:rPr lang="pt-BR" sz="1100" b="0" i="1">
                            <a:latin typeface="Cambria Math" panose="02040503050406030204" pitchFamily="18" charset="0"/>
                          </a:rPr>
                          <m:t>1+</m:t>
                        </m:r>
                        <m:sSub>
                          <m:sSubPr>
                            <m:ctrlPr>
                              <a:rPr lang="pt-BR" sz="1100" b="0" i="1">
                                <a:latin typeface="Cambria Math" panose="02040503050406030204" pitchFamily="18" charset="0"/>
                              </a:rPr>
                            </m:ctrlPr>
                          </m:sSubPr>
                          <m:e>
                            <m:r>
                              <a:rPr lang="pt-BR" sz="1100" b="0" i="1">
                                <a:latin typeface="Cambria Math" panose="02040503050406030204" pitchFamily="18" charset="0"/>
                              </a:rPr>
                              <m:t>𝐾</m:t>
                            </m:r>
                          </m:e>
                          <m:sub>
                            <m:r>
                              <a:rPr lang="pt-BR" sz="1100" b="0" i="1">
                                <a:latin typeface="Cambria Math" panose="02040503050406030204" pitchFamily="18" charset="0"/>
                              </a:rPr>
                              <m:t>1</m:t>
                            </m:r>
                          </m:sub>
                        </m:sSub>
                        <m:r>
                          <a:rPr lang="pt-BR" sz="1100" b="0" i="1">
                            <a:latin typeface="Cambria Math" panose="02040503050406030204" pitchFamily="18" charset="0"/>
                          </a:rPr>
                          <m:t>+</m:t>
                        </m:r>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𝐾</m:t>
                            </m:r>
                          </m:e>
                          <m:sub>
                            <m:r>
                              <a:rPr lang="pt-BR" sz="1100" b="0" i="1">
                                <a:solidFill>
                                  <a:schemeClr val="tx1"/>
                                </a:solidFill>
                                <a:effectLst/>
                                <a:latin typeface="Cambria Math" panose="02040503050406030204" pitchFamily="18" charset="0"/>
                                <a:ea typeface="+mn-ea"/>
                                <a:cs typeface="+mn-cs"/>
                              </a:rPr>
                              <m:t>2</m:t>
                            </m:r>
                          </m:sub>
                        </m:sSub>
                      </m:e>
                    </m:d>
                    <m:r>
                      <a:rPr lang="pt-BR" sz="1100" b="0" i="1">
                        <a:solidFill>
                          <a:schemeClr val="tx1"/>
                        </a:solidFill>
                        <a:effectLst/>
                        <a:latin typeface="Cambria Math" panose="02040503050406030204" pitchFamily="18" charset="0"/>
                        <a:ea typeface="+mn-ea"/>
                        <a:cs typeface="+mn-cs"/>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𝐾</m:t>
                            </m:r>
                          </m:e>
                          <m:sub>
                            <m:r>
                              <a:rPr lang="pt-BR" sz="1100" b="0" i="1">
                                <a:solidFill>
                                  <a:schemeClr val="tx1"/>
                                </a:solidFill>
                                <a:effectLst/>
                                <a:latin typeface="Cambria Math" panose="02040503050406030204" pitchFamily="18" charset="0"/>
                                <a:ea typeface="+mn-ea"/>
                                <a:cs typeface="+mn-cs"/>
                              </a:rPr>
                              <m:t>3</m:t>
                            </m:r>
                          </m:sub>
                        </m:sSub>
                      </m:e>
                    </m:d>
                    <m:r>
                      <a:rPr lang="pt-BR" sz="1100" b="0" i="1">
                        <a:solidFill>
                          <a:schemeClr val="tx1"/>
                        </a:solidFill>
                        <a:effectLst/>
                        <a:latin typeface="Cambria Math" panose="02040503050406030204" pitchFamily="18" charset="0"/>
                        <a:ea typeface="+mn-ea"/>
                        <a:cs typeface="+mn-cs"/>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𝐾</m:t>
                            </m:r>
                          </m:e>
                          <m:sub>
                            <m:r>
                              <a:rPr lang="pt-BR" sz="1100" b="0" i="1">
                                <a:solidFill>
                                  <a:schemeClr val="tx1"/>
                                </a:solidFill>
                                <a:effectLst/>
                                <a:latin typeface="Cambria Math" panose="02040503050406030204" pitchFamily="18" charset="0"/>
                                <a:ea typeface="+mn-ea"/>
                                <a:cs typeface="+mn-cs"/>
                              </a:rPr>
                              <m:t>4</m:t>
                            </m:r>
                          </m:sub>
                        </m:sSub>
                      </m:e>
                    </m:d>
                  </m:oMath>
                </m:oMathPara>
              </a14:m>
              <a:endParaRPr lang="pt-BR" sz="1100" b="0">
                <a:solidFill>
                  <a:schemeClr val="tx1"/>
                </a:solidFill>
                <a:effectLst/>
                <a:ea typeface="+mn-ea"/>
                <a:cs typeface="+mn-cs"/>
              </a:endParaRPr>
            </a:p>
          </xdr:txBody>
        </xdr:sp>
      </mc:Choice>
      <mc:Fallback xmlns="">
        <xdr:sp macro="" textlink="">
          <xdr:nvSpPr>
            <xdr:cNvPr id="3" name="CaixaDeTexto 2">
              <a:extLst>
                <a:ext uri="{FF2B5EF4-FFF2-40B4-BE49-F238E27FC236}">
                  <a16:creationId xmlns:a16="http://schemas.microsoft.com/office/drawing/2014/main" id="{8F9337E2-4C7D-40F4-A29F-8F50B7F31038}"/>
                </a:ext>
              </a:extLst>
            </xdr:cNvPr>
            <xdr:cNvSpPr txBox="1"/>
          </xdr:nvSpPr>
          <xdr:spPr>
            <a:xfrm>
              <a:off x="1325880" y="6151339"/>
              <a:ext cx="251062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𝐾=(1+𝐾_1+</a:t>
              </a:r>
              <a:r>
                <a:rPr lang="pt-BR" sz="1100" b="0" i="0">
                  <a:solidFill>
                    <a:schemeClr val="tx1"/>
                  </a:solidFill>
                  <a:effectLst/>
                  <a:latin typeface="Cambria Math" panose="02040503050406030204" pitchFamily="18" charset="0"/>
                  <a:ea typeface="+mn-ea"/>
                  <a:cs typeface="+mn-cs"/>
                </a:rPr>
                <a:t>𝐾_2 )×(1+𝐾_3 )×(1+𝐾_4 )</a:t>
              </a:r>
              <a:endParaRPr lang="pt-BR" sz="1100" b="0">
                <a:solidFill>
                  <a:schemeClr val="tx1"/>
                </a:solidFill>
                <a:effectLst/>
                <a:ea typeface="+mn-ea"/>
                <a:cs typeface="+mn-cs"/>
              </a:endParaRPr>
            </a:p>
          </xdr:txBody>
        </xdr:sp>
      </mc:Fallback>
    </mc:AlternateContent>
    <xdr:clientData/>
  </xdr:oneCellAnchor>
  <xdr:oneCellAnchor>
    <xdr:from>
      <xdr:col>2</xdr:col>
      <xdr:colOff>76200</xdr:colOff>
      <xdr:row>19</xdr:row>
      <xdr:rowOff>305800</xdr:rowOff>
    </xdr:from>
    <xdr:ext cx="1776064" cy="17222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8F1CBF3A-2243-458C-AE89-01867DCA0AAE}"/>
                </a:ext>
              </a:extLst>
            </xdr:cNvPr>
            <xdr:cNvSpPr txBox="1"/>
          </xdr:nvSpPr>
          <xdr:spPr>
            <a:xfrm>
              <a:off x="1325880" y="6378940"/>
              <a:ext cx="17760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𝑇𝑅𝐷𝐸</m:t>
                    </m:r>
                    <m:r>
                      <a:rPr lang="pt-BR" sz="1100" b="0" i="1">
                        <a:latin typeface="Cambria Math" panose="02040503050406030204" pitchFamily="18" charset="0"/>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𝐾</m:t>
                            </m:r>
                          </m:e>
                          <m:sub>
                            <m:r>
                              <a:rPr lang="pt-BR" sz="1100" b="0" i="1">
                                <a:solidFill>
                                  <a:schemeClr val="tx1"/>
                                </a:solidFill>
                                <a:effectLst/>
                                <a:latin typeface="Cambria Math" panose="02040503050406030204" pitchFamily="18" charset="0"/>
                                <a:ea typeface="+mn-ea"/>
                                <a:cs typeface="+mn-cs"/>
                              </a:rPr>
                              <m:t>3</m:t>
                            </m:r>
                          </m:sub>
                        </m:sSub>
                      </m:e>
                    </m:d>
                    <m:r>
                      <a:rPr lang="pt-BR" sz="1100" b="0" i="1">
                        <a:solidFill>
                          <a:schemeClr val="tx1"/>
                        </a:solidFill>
                        <a:effectLst/>
                        <a:latin typeface="Cambria Math" panose="02040503050406030204" pitchFamily="18" charset="0"/>
                        <a:ea typeface="+mn-ea"/>
                        <a:cs typeface="+mn-cs"/>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1+</m:t>
                        </m:r>
                        <m:sSub>
                          <m:sSubPr>
                            <m:ctrlPr>
                              <a:rPr lang="pt-BR" sz="1100" b="0" i="1">
                                <a:solidFill>
                                  <a:schemeClr val="tx1"/>
                                </a:solidFill>
                                <a:effectLst/>
                                <a:latin typeface="Cambria Math" panose="02040503050406030204" pitchFamily="18" charset="0"/>
                                <a:ea typeface="+mn-ea"/>
                                <a:cs typeface="+mn-cs"/>
                              </a:rPr>
                            </m:ctrlPr>
                          </m:sSubPr>
                          <m:e>
                            <m:r>
                              <a:rPr lang="pt-BR" sz="1100" b="0" i="1">
                                <a:solidFill>
                                  <a:schemeClr val="tx1"/>
                                </a:solidFill>
                                <a:effectLst/>
                                <a:latin typeface="Cambria Math" panose="02040503050406030204" pitchFamily="18" charset="0"/>
                                <a:ea typeface="+mn-ea"/>
                                <a:cs typeface="+mn-cs"/>
                              </a:rPr>
                              <m:t>𝐾</m:t>
                            </m:r>
                          </m:e>
                          <m:sub>
                            <m:r>
                              <a:rPr lang="pt-BR" sz="1100" b="0" i="1">
                                <a:solidFill>
                                  <a:schemeClr val="tx1"/>
                                </a:solidFill>
                                <a:effectLst/>
                                <a:latin typeface="Cambria Math" panose="02040503050406030204" pitchFamily="18" charset="0"/>
                                <a:ea typeface="+mn-ea"/>
                                <a:cs typeface="+mn-cs"/>
                              </a:rPr>
                              <m:t>4</m:t>
                            </m:r>
                          </m:sub>
                        </m:sSub>
                      </m:e>
                    </m:d>
                  </m:oMath>
                </m:oMathPara>
              </a14:m>
              <a:endParaRPr lang="pt-BR" sz="1100" b="0">
                <a:solidFill>
                  <a:schemeClr val="tx1"/>
                </a:solidFill>
                <a:effectLst/>
                <a:ea typeface="+mn-ea"/>
                <a:cs typeface="+mn-cs"/>
              </a:endParaRPr>
            </a:p>
          </xdr:txBody>
        </xdr:sp>
      </mc:Choice>
      <mc:Fallback xmlns="">
        <xdr:sp macro="" textlink="">
          <xdr:nvSpPr>
            <xdr:cNvPr id="4" name="CaixaDeTexto 3">
              <a:extLst>
                <a:ext uri="{FF2B5EF4-FFF2-40B4-BE49-F238E27FC236}">
                  <a16:creationId xmlns:a16="http://schemas.microsoft.com/office/drawing/2014/main" id="{8F1CBF3A-2243-458C-AE89-01867DCA0AAE}"/>
                </a:ext>
              </a:extLst>
            </xdr:cNvPr>
            <xdr:cNvSpPr txBox="1"/>
          </xdr:nvSpPr>
          <xdr:spPr>
            <a:xfrm>
              <a:off x="1325880" y="6378940"/>
              <a:ext cx="1776064"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𝑇𝑅𝐷𝐸=</a:t>
              </a:r>
              <a:r>
                <a:rPr lang="pt-BR" sz="1100" b="0" i="0">
                  <a:solidFill>
                    <a:schemeClr val="tx1"/>
                  </a:solidFill>
                  <a:effectLst/>
                  <a:latin typeface="Cambria Math" panose="02040503050406030204" pitchFamily="18" charset="0"/>
                  <a:ea typeface="+mn-ea"/>
                  <a:cs typeface="+mn-cs"/>
                </a:rPr>
                <a:t>(1+𝐾_3 )×(1+𝐾_4 )</a:t>
              </a:r>
              <a:endParaRPr lang="pt-BR" sz="1100" b="0">
                <a:solidFill>
                  <a:schemeClr val="tx1"/>
                </a:solidFill>
                <a:effectLst/>
                <a:ea typeface="+mn-ea"/>
                <a:cs typeface="+mn-cs"/>
              </a:endParaRPr>
            </a:p>
          </xdr:txBody>
        </xdr:sp>
      </mc:Fallback>
    </mc:AlternateContent>
    <xdr:clientData/>
  </xdr:oneCellAnchor>
  <xdr:oneCellAnchor>
    <xdr:from>
      <xdr:col>2</xdr:col>
      <xdr:colOff>76200</xdr:colOff>
      <xdr:row>19</xdr:row>
      <xdr:rowOff>533400</xdr:rowOff>
    </xdr:from>
    <xdr:ext cx="2009396" cy="172227"/>
    <mc:AlternateContent xmlns:mc="http://schemas.openxmlformats.org/markup-compatibility/2006" xmlns:a14="http://schemas.microsoft.com/office/drawing/2010/main">
      <mc:Choice Requires="a14">
        <xdr:sp macro="" textlink="">
          <xdr:nvSpPr>
            <xdr:cNvPr id="5" name="CaixaDeTexto 4">
              <a:extLst>
                <a:ext uri="{FF2B5EF4-FFF2-40B4-BE49-F238E27FC236}">
                  <a16:creationId xmlns:a16="http://schemas.microsoft.com/office/drawing/2014/main" id="{FB86C0A0-AAA1-41AD-B8E4-3AA358CC3829}"/>
                </a:ext>
              </a:extLst>
            </xdr:cNvPr>
            <xdr:cNvSpPr txBox="1"/>
          </xdr:nvSpPr>
          <xdr:spPr>
            <a:xfrm>
              <a:off x="1325880" y="6606540"/>
              <a:ext cx="20093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panose="02040503050406030204" pitchFamily="18" charset="0"/>
                      </a:rPr>
                      <m:t>𝑃𝑉</m:t>
                    </m:r>
                    <m:r>
                      <a:rPr lang="pt-BR" sz="1100" b="0" i="1">
                        <a:latin typeface="Cambria Math" panose="02040503050406030204" pitchFamily="18" charset="0"/>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𝐶𝐷</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𝐾</m:t>
                        </m:r>
                        <m:r>
                          <a:rPr lang="pt-BR" sz="1100" b="0" i="1">
                            <a:solidFill>
                              <a:schemeClr val="tx1"/>
                            </a:solidFill>
                            <a:effectLst/>
                            <a:latin typeface="Cambria Math" panose="02040503050406030204" pitchFamily="18" charset="0"/>
                            <a:ea typeface="+mn-ea"/>
                            <a:cs typeface="+mn-cs"/>
                          </a:rPr>
                          <m:t> </m:t>
                        </m:r>
                      </m:e>
                    </m:d>
                    <m:r>
                      <a:rPr lang="pt-BR" sz="1100" b="0" i="1">
                        <a:solidFill>
                          <a:schemeClr val="tx1"/>
                        </a:solidFill>
                        <a:effectLst/>
                        <a:latin typeface="Cambria Math" panose="02040503050406030204" pitchFamily="18" charset="0"/>
                        <a:ea typeface="+mn-ea"/>
                        <a:cs typeface="+mn-cs"/>
                      </a:rPr>
                      <m:t>+</m:t>
                    </m:r>
                    <m:d>
                      <m:dPr>
                        <m:ctrlPr>
                          <a:rPr lang="pt-BR" sz="1100" b="0" i="1">
                            <a:solidFill>
                              <a:schemeClr val="tx1"/>
                            </a:solidFill>
                            <a:effectLst/>
                            <a:latin typeface="Cambria Math" panose="02040503050406030204" pitchFamily="18" charset="0"/>
                            <a:ea typeface="+mn-ea"/>
                            <a:cs typeface="+mn-cs"/>
                          </a:rPr>
                        </m:ctrlPr>
                      </m:dPr>
                      <m:e>
                        <m:r>
                          <a:rPr lang="pt-BR" sz="1100" b="0" i="1">
                            <a:solidFill>
                              <a:schemeClr val="tx1"/>
                            </a:solidFill>
                            <a:effectLst/>
                            <a:latin typeface="Cambria Math" panose="02040503050406030204" pitchFamily="18" charset="0"/>
                            <a:ea typeface="+mn-ea"/>
                            <a:cs typeface="+mn-cs"/>
                          </a:rPr>
                          <m:t>𝐷𝐷</m:t>
                        </m:r>
                        <m:r>
                          <a:rPr lang="pt-BR" sz="1100" b="0" i="1">
                            <a:solidFill>
                              <a:schemeClr val="tx1"/>
                            </a:solidFill>
                            <a:effectLst/>
                            <a:latin typeface="Cambria Math" panose="02040503050406030204" pitchFamily="18" charset="0"/>
                            <a:ea typeface="+mn-ea"/>
                            <a:cs typeface="+mn-cs"/>
                          </a:rPr>
                          <m:t>×</m:t>
                        </m:r>
                        <m:r>
                          <a:rPr lang="pt-BR" sz="1100" b="0" i="1">
                            <a:solidFill>
                              <a:schemeClr val="tx1"/>
                            </a:solidFill>
                            <a:effectLst/>
                            <a:latin typeface="Cambria Math" panose="02040503050406030204" pitchFamily="18" charset="0"/>
                            <a:ea typeface="+mn-ea"/>
                            <a:cs typeface="+mn-cs"/>
                          </a:rPr>
                          <m:t>𝑇𝑅𝐷𝐸</m:t>
                        </m:r>
                      </m:e>
                    </m:d>
                  </m:oMath>
                </m:oMathPara>
              </a14:m>
              <a:endParaRPr lang="pt-BR" sz="1100" b="0">
                <a:solidFill>
                  <a:schemeClr val="tx1"/>
                </a:solidFill>
                <a:effectLst/>
                <a:ea typeface="+mn-ea"/>
                <a:cs typeface="+mn-cs"/>
              </a:endParaRPr>
            </a:p>
          </xdr:txBody>
        </xdr:sp>
      </mc:Choice>
      <mc:Fallback xmlns="">
        <xdr:sp macro="" textlink="">
          <xdr:nvSpPr>
            <xdr:cNvPr id="5" name="CaixaDeTexto 4">
              <a:extLst>
                <a:ext uri="{FF2B5EF4-FFF2-40B4-BE49-F238E27FC236}">
                  <a16:creationId xmlns:a16="http://schemas.microsoft.com/office/drawing/2014/main" id="{FB86C0A0-AAA1-41AD-B8E4-3AA358CC3829}"/>
                </a:ext>
              </a:extLst>
            </xdr:cNvPr>
            <xdr:cNvSpPr txBox="1"/>
          </xdr:nvSpPr>
          <xdr:spPr>
            <a:xfrm>
              <a:off x="1325880" y="6606540"/>
              <a:ext cx="2009396"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pt-BR" sz="1100" b="0" i="0">
                  <a:latin typeface="Cambria Math" panose="02040503050406030204" pitchFamily="18" charset="0"/>
                </a:rPr>
                <a:t>𝑃𝑉=</a:t>
              </a:r>
              <a:r>
                <a:rPr lang="pt-BR" sz="1100" b="0" i="0">
                  <a:solidFill>
                    <a:schemeClr val="tx1"/>
                  </a:solidFill>
                  <a:effectLst/>
                  <a:latin typeface="Cambria Math" panose="02040503050406030204" pitchFamily="18" charset="0"/>
                  <a:ea typeface="+mn-ea"/>
                  <a:cs typeface="+mn-cs"/>
                </a:rPr>
                <a:t>(𝐶𝐷×𝐾 )+(𝐷𝐷×𝑇𝑅𝐷𝐸)</a:t>
              </a:r>
              <a:endParaRPr lang="pt-BR" sz="1100" b="0">
                <a:solidFill>
                  <a:schemeClr val="tx1"/>
                </a:solidFill>
                <a:effectLst/>
                <a:ea typeface="+mn-ea"/>
                <a:cs typeface="+mn-cs"/>
              </a:endParaRPr>
            </a:p>
          </xdr:txBody>
        </xdr:sp>
      </mc:Fallback>
    </mc:AlternateContent>
    <xdr:clientData/>
  </xdr:oneCellAnchor>
  <xdr:twoCellAnchor editAs="absolute">
    <xdr:from>
      <xdr:col>2</xdr:col>
      <xdr:colOff>4</xdr:colOff>
      <xdr:row>0</xdr:row>
      <xdr:rowOff>80756</xdr:rowOff>
    </xdr:from>
    <xdr:to>
      <xdr:col>6</xdr:col>
      <xdr:colOff>289891</xdr:colOff>
      <xdr:row>1</xdr:row>
      <xdr:rowOff>347872</xdr:rowOff>
    </xdr:to>
    <xdr:sp macro="" textlink="">
      <xdr:nvSpPr>
        <xdr:cNvPr id="7" name="CaixaDeTexto 6">
          <a:extLst>
            <a:ext uri="{FF2B5EF4-FFF2-40B4-BE49-F238E27FC236}">
              <a16:creationId xmlns:a16="http://schemas.microsoft.com/office/drawing/2014/main" id="{92E87199-49B8-4E5A-9DB7-BC0F38CD4653}"/>
            </a:ext>
          </a:extLst>
        </xdr:cNvPr>
        <xdr:cNvSpPr txBox="1"/>
      </xdr:nvSpPr>
      <xdr:spPr>
        <a:xfrm>
          <a:off x="1225830" y="80756"/>
          <a:ext cx="4555431" cy="15757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pt-BR" sz="1050" b="0" i="0" u="none" strike="noStrike">
              <a:solidFill>
                <a:schemeClr val="dk1"/>
              </a:solidFill>
              <a:effectLst/>
              <a:latin typeface="+mn-lt"/>
              <a:ea typeface="+mn-ea"/>
              <a:cs typeface="+mn-cs"/>
            </a:rPr>
            <a:t>GOVERNO DO ESTADO DO ESPÍRITO SANTO</a:t>
          </a:r>
        </a:p>
        <a:p>
          <a:pPr algn="l"/>
          <a:r>
            <a:rPr lang="pt-BR" sz="900" b="0" i="0" u="none" strike="noStrike">
              <a:solidFill>
                <a:schemeClr val="dk1"/>
              </a:solidFill>
              <a:effectLst/>
              <a:latin typeface="+mn-lt"/>
              <a:ea typeface="+mn-ea"/>
              <a:cs typeface="+mn-cs"/>
            </a:rPr>
            <a:t>SECRETARIA DE SANEAMENTO, HABITAÇÃO E DESENVOLVIMENTO  URBANO</a:t>
          </a:r>
        </a:p>
        <a:p>
          <a:pPr algn="l"/>
          <a:endParaRPr lang="pt-BR" sz="900" b="0" i="0" u="none" strike="noStrike">
            <a:solidFill>
              <a:schemeClr val="dk1"/>
            </a:solidFill>
            <a:effectLst/>
            <a:latin typeface="+mn-lt"/>
            <a:ea typeface="+mn-ea"/>
            <a:cs typeface="+mn-cs"/>
          </a:endParaRPr>
        </a:p>
        <a:p>
          <a:pPr algn="l"/>
          <a:r>
            <a:rPr lang="pt-BR" sz="1000" b="1" i="0" u="none" strike="noStrike">
              <a:solidFill>
                <a:schemeClr val="dk1"/>
              </a:solidFill>
              <a:effectLst/>
              <a:latin typeface="+mn-lt"/>
              <a:ea typeface="+mn-ea"/>
              <a:cs typeface="+mn-cs"/>
            </a:rPr>
            <a:t>FATOR K</a:t>
          </a:r>
          <a:endParaRPr lang="pt-BR" sz="900" b="1" i="0" u="none" strike="noStrike">
            <a:solidFill>
              <a:schemeClr val="dk1"/>
            </a:solidFill>
            <a:effectLst/>
            <a:latin typeface="+mn-lt"/>
            <a:ea typeface="+mn-ea"/>
            <a:cs typeface="+mn-cs"/>
          </a:endParaRPr>
        </a:p>
        <a:p>
          <a:pPr algn="l"/>
          <a:endParaRPr lang="pt-BR" sz="900" b="1" i="0" u="none" strike="noStrike">
            <a:solidFill>
              <a:schemeClr val="dk1"/>
            </a:solidFill>
            <a:effectLst/>
            <a:latin typeface="+mn-lt"/>
            <a:ea typeface="+mn-ea"/>
            <a:cs typeface="+mn-cs"/>
          </a:endParaRPr>
        </a:p>
        <a:p>
          <a:pPr eaLnBrk="1" fontAlgn="auto" latinLnBrk="0" hangingPunct="1"/>
          <a:r>
            <a:rPr lang="pt-BR" sz="1000" b="0">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sz="700">
            <a:effectLst/>
          </a:endParaRPr>
        </a:p>
      </xdr:txBody>
    </xdr:sp>
    <xdr:clientData/>
  </xdr:twoCellAnchor>
  <xdr:twoCellAnchor editAs="oneCell">
    <xdr:from>
      <xdr:col>7</xdr:col>
      <xdr:colOff>581026</xdr:colOff>
      <xdr:row>15</xdr:row>
      <xdr:rowOff>180975</xdr:rowOff>
    </xdr:from>
    <xdr:to>
      <xdr:col>16</xdr:col>
      <xdr:colOff>152401</xdr:colOff>
      <xdr:row>19</xdr:row>
      <xdr:rowOff>47625</xdr:rowOff>
    </xdr:to>
    <xdr:pic>
      <xdr:nvPicPr>
        <xdr:cNvPr id="8" name="Imagem 7">
          <a:extLst>
            <a:ext uri="{FF2B5EF4-FFF2-40B4-BE49-F238E27FC236}">
              <a16:creationId xmlns:a16="http://schemas.microsoft.com/office/drawing/2014/main" id="{3827E3E6-4514-4F62-B44E-55C769E94315}"/>
            </a:ext>
          </a:extLst>
        </xdr:cNvPr>
        <xdr:cNvPicPr>
          <a:picLocks noChangeAspect="1"/>
        </xdr:cNvPicPr>
      </xdr:nvPicPr>
      <xdr:blipFill>
        <a:blip xmlns:r="http://schemas.openxmlformats.org/officeDocument/2006/relationships" r:embed="rId1"/>
        <a:stretch>
          <a:fillRect/>
        </a:stretch>
      </xdr:blipFill>
      <xdr:spPr>
        <a:xfrm>
          <a:off x="6667501" y="5229225"/>
          <a:ext cx="5057775" cy="1123950"/>
        </a:xfrm>
        <a:prstGeom prst="rect">
          <a:avLst/>
        </a:prstGeom>
      </xdr:spPr>
    </xdr:pic>
    <xdr:clientData/>
  </xdr:twoCellAnchor>
  <xdr:twoCellAnchor editAs="oneCell">
    <xdr:from>
      <xdr:col>8</xdr:col>
      <xdr:colOff>12381</xdr:colOff>
      <xdr:row>2</xdr:row>
      <xdr:rowOff>211456</xdr:rowOff>
    </xdr:from>
    <xdr:to>
      <xdr:col>16</xdr:col>
      <xdr:colOff>114390</xdr:colOff>
      <xdr:row>15</xdr:row>
      <xdr:rowOff>104776</xdr:rowOff>
    </xdr:to>
    <xdr:pic>
      <xdr:nvPicPr>
        <xdr:cNvPr id="9" name="Imagem 8">
          <a:extLst>
            <a:ext uri="{FF2B5EF4-FFF2-40B4-BE49-F238E27FC236}">
              <a16:creationId xmlns:a16="http://schemas.microsoft.com/office/drawing/2014/main" id="{D04DEACB-B5E1-43C1-80EF-55A632325F91}"/>
            </a:ext>
          </a:extLst>
        </xdr:cNvPr>
        <xdr:cNvPicPr>
          <a:picLocks noChangeAspect="1"/>
        </xdr:cNvPicPr>
      </xdr:nvPicPr>
      <xdr:blipFill>
        <a:blip xmlns:r="http://schemas.openxmlformats.org/officeDocument/2006/relationships" r:embed="rId2"/>
        <a:stretch>
          <a:fillRect/>
        </a:stretch>
      </xdr:blipFill>
      <xdr:spPr>
        <a:xfrm>
          <a:off x="6708456" y="1906906"/>
          <a:ext cx="4978809" cy="3246120"/>
        </a:xfrm>
        <a:prstGeom prst="rect">
          <a:avLst/>
        </a:prstGeom>
      </xdr:spPr>
    </xdr:pic>
    <xdr:clientData/>
  </xdr:twoCellAnchor>
  <xdr:twoCellAnchor editAs="oneCell">
    <xdr:from>
      <xdr:col>16</xdr:col>
      <xdr:colOff>123825</xdr:colOff>
      <xdr:row>2</xdr:row>
      <xdr:rowOff>161925</xdr:rowOff>
    </xdr:from>
    <xdr:to>
      <xdr:col>25</xdr:col>
      <xdr:colOff>400854</xdr:colOff>
      <xdr:row>18</xdr:row>
      <xdr:rowOff>322525</xdr:rowOff>
    </xdr:to>
    <xdr:pic>
      <xdr:nvPicPr>
        <xdr:cNvPr id="10" name="Imagem 9">
          <a:extLst>
            <a:ext uri="{FF2B5EF4-FFF2-40B4-BE49-F238E27FC236}">
              <a16:creationId xmlns:a16="http://schemas.microsoft.com/office/drawing/2014/main" id="{F0134AD3-E150-4A52-B70E-CE2A52F75A15}"/>
            </a:ext>
          </a:extLst>
        </xdr:cNvPr>
        <xdr:cNvPicPr>
          <a:picLocks noChangeAspect="1"/>
        </xdr:cNvPicPr>
      </xdr:nvPicPr>
      <xdr:blipFill>
        <a:blip xmlns:r="http://schemas.openxmlformats.org/officeDocument/2006/relationships" r:embed="rId3"/>
        <a:stretch>
          <a:fillRect/>
        </a:stretch>
      </xdr:blipFill>
      <xdr:spPr>
        <a:xfrm>
          <a:off x="11696700" y="1857375"/>
          <a:ext cx="5763429" cy="4199200"/>
        </a:xfrm>
        <a:prstGeom prst="rect">
          <a:avLst/>
        </a:prstGeom>
      </xdr:spPr>
    </xdr:pic>
    <xdr:clientData/>
  </xdr:twoCellAnchor>
  <xdr:twoCellAnchor editAs="oneCell">
    <xdr:from>
      <xdr:col>16</xdr:col>
      <xdr:colOff>180975</xdr:colOff>
      <xdr:row>18</xdr:row>
      <xdr:rowOff>247651</xdr:rowOff>
    </xdr:from>
    <xdr:to>
      <xdr:col>25</xdr:col>
      <xdr:colOff>371475</xdr:colOff>
      <xdr:row>19</xdr:row>
      <xdr:rowOff>202209</xdr:rowOff>
    </xdr:to>
    <xdr:pic>
      <xdr:nvPicPr>
        <xdr:cNvPr id="11" name="Imagem 10">
          <a:extLst>
            <a:ext uri="{FF2B5EF4-FFF2-40B4-BE49-F238E27FC236}">
              <a16:creationId xmlns:a16="http://schemas.microsoft.com/office/drawing/2014/main" id="{75A54D58-AB40-4437-8675-843BE39593E3}"/>
            </a:ext>
          </a:extLst>
        </xdr:cNvPr>
        <xdr:cNvPicPr>
          <a:picLocks noChangeAspect="1"/>
        </xdr:cNvPicPr>
      </xdr:nvPicPr>
      <xdr:blipFill>
        <a:blip xmlns:r="http://schemas.openxmlformats.org/officeDocument/2006/relationships" r:embed="rId4"/>
        <a:stretch>
          <a:fillRect/>
        </a:stretch>
      </xdr:blipFill>
      <xdr:spPr>
        <a:xfrm>
          <a:off x="11753850" y="5981701"/>
          <a:ext cx="5676900" cy="526058"/>
        </a:xfrm>
        <a:prstGeom prst="rect">
          <a:avLst/>
        </a:prstGeom>
      </xdr:spPr>
    </xdr:pic>
    <xdr:clientData/>
  </xdr:twoCellAnchor>
  <xdr:twoCellAnchor editAs="oneCell">
    <xdr:from>
      <xdr:col>0</xdr:col>
      <xdr:colOff>68746</xdr:colOff>
      <xdr:row>0</xdr:row>
      <xdr:rowOff>353665</xdr:rowOff>
    </xdr:from>
    <xdr:to>
      <xdr:col>1</xdr:col>
      <xdr:colOff>570546</xdr:colOff>
      <xdr:row>1</xdr:row>
      <xdr:rowOff>132523</xdr:rowOff>
    </xdr:to>
    <xdr:pic>
      <xdr:nvPicPr>
        <xdr:cNvPr id="6" name="Imagem 5">
          <a:extLst>
            <a:ext uri="{FF2B5EF4-FFF2-40B4-BE49-F238E27FC236}">
              <a16:creationId xmlns:a16="http://schemas.microsoft.com/office/drawing/2014/main" id="{33B08A09-430E-4896-90BF-E72CA713829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68746" y="353665"/>
          <a:ext cx="1114713" cy="108751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1540959</xdr:colOff>
      <xdr:row>1</xdr:row>
      <xdr:rowOff>0</xdr:rowOff>
    </xdr:from>
    <xdr:to>
      <xdr:col>1</xdr:col>
      <xdr:colOff>3384539</xdr:colOff>
      <xdr:row>7</xdr:row>
      <xdr:rowOff>153561</xdr:rowOff>
    </xdr:to>
    <xdr:pic>
      <xdr:nvPicPr>
        <xdr:cNvPr id="2" name="Imagem 1">
          <a:extLst>
            <a:ext uri="{FF2B5EF4-FFF2-40B4-BE49-F238E27FC236}">
              <a16:creationId xmlns:a16="http://schemas.microsoft.com/office/drawing/2014/main" id="{AEC70BFF-BF80-4550-8D2F-960B0E7ED97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88709" y="57150"/>
          <a:ext cx="1843580" cy="129656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74109</xdr:colOff>
      <xdr:row>1</xdr:row>
      <xdr:rowOff>60073</xdr:rowOff>
    </xdr:from>
    <xdr:to>
      <xdr:col>2</xdr:col>
      <xdr:colOff>526430</xdr:colOff>
      <xdr:row>5</xdr:row>
      <xdr:rowOff>213832</xdr:rowOff>
    </xdr:to>
    <xdr:pic>
      <xdr:nvPicPr>
        <xdr:cNvPr id="2" name="Imagem 1">
          <a:extLst>
            <a:ext uri="{FF2B5EF4-FFF2-40B4-BE49-F238E27FC236}">
              <a16:creationId xmlns:a16="http://schemas.microsoft.com/office/drawing/2014/main" id="{555057CB-F4D0-4447-8256-FE85F3E6223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4109" y="250573"/>
          <a:ext cx="1909646" cy="1353909"/>
        </a:xfrm>
        <a:prstGeom prst="rect">
          <a:avLst/>
        </a:prstGeom>
      </xdr:spPr>
    </xdr:pic>
    <xdr:clientData/>
  </xdr:twoCellAnchor>
  <xdr:twoCellAnchor editAs="absolute">
    <xdr:from>
      <xdr:col>2</xdr:col>
      <xdr:colOff>462642</xdr:colOff>
      <xdr:row>0</xdr:row>
      <xdr:rowOff>149678</xdr:rowOff>
    </xdr:from>
    <xdr:to>
      <xdr:col>8</xdr:col>
      <xdr:colOff>802822</xdr:colOff>
      <xdr:row>4</xdr:row>
      <xdr:rowOff>312964</xdr:rowOff>
    </xdr:to>
    <xdr:sp macro="" textlink="">
      <xdr:nvSpPr>
        <xdr:cNvPr id="3" name="CaixaDeTexto 2">
          <a:extLst>
            <a:ext uri="{FF2B5EF4-FFF2-40B4-BE49-F238E27FC236}">
              <a16:creationId xmlns:a16="http://schemas.microsoft.com/office/drawing/2014/main" id="{F2040A41-4683-4398-B242-9E3932E54CE1}"/>
            </a:ext>
          </a:extLst>
        </xdr:cNvPr>
        <xdr:cNvSpPr txBox="1"/>
      </xdr:nvSpPr>
      <xdr:spPr>
        <a:xfrm>
          <a:off x="1919967" y="149678"/>
          <a:ext cx="9214758" cy="1153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pt-BR" sz="1600" b="1">
              <a:solidFill>
                <a:schemeClr val="dk1"/>
              </a:solidFill>
              <a:effectLst/>
              <a:latin typeface="+mn-lt"/>
              <a:ea typeface="+mn-ea"/>
              <a:cs typeface="+mn-cs"/>
            </a:rPr>
            <a:t>CONTRATAÇÃO DOS SERVIÇOS DE ELABORAÇÃO DOS PROJETOS EXECUTIVOS DE IMPERMEABILIZAÇÃO DAS CALHAS DO RIO ARIBIRI, RIO MARINHO E CANAL DIAGONAL, PARQUE LINEAR, URBANIZAÇÃO E PAVIMENTAÇÃO DAS MARGENS E RUAS LINDEIRAS, NOS MUNICÍPIOS DE CARIACICA E VILA VELHA/ES</a:t>
          </a:r>
          <a:endParaRPr lang="pt-BR" sz="2400" b="1">
            <a:effectLst/>
          </a:endParaRPr>
        </a:p>
      </xdr:txBody>
    </xdr:sp>
    <xdr:clientData/>
  </xdr:twoCellAnchor>
</xdr:wsDr>
</file>

<file path=xl/drawings/drawing17.xml><?xml version="1.0" encoding="utf-8"?>
<xdr:wsDr xmlns:xdr="http://schemas.openxmlformats.org/drawingml/2006/spreadsheetDrawing" xmlns:a="http://schemas.openxmlformats.org/drawingml/2006/main">
  <xdr:oneCellAnchor>
    <xdr:from>
      <xdr:col>0</xdr:col>
      <xdr:colOff>64634</xdr:colOff>
      <xdr:row>2</xdr:row>
      <xdr:rowOff>119217</xdr:rowOff>
    </xdr:from>
    <xdr:ext cx="1296080" cy="918328"/>
    <xdr:pic>
      <xdr:nvPicPr>
        <xdr:cNvPr id="2" name="Imagem 1">
          <a:extLst>
            <a:ext uri="{FF2B5EF4-FFF2-40B4-BE49-F238E27FC236}">
              <a16:creationId xmlns:a16="http://schemas.microsoft.com/office/drawing/2014/main" id="{6735F268-D3C1-4321-B747-AF8543C7687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902834" y="500217"/>
          <a:ext cx="1296080" cy="918328"/>
        </a:xfrm>
        <a:prstGeom prst="rect">
          <a:avLst/>
        </a:prstGeom>
      </xdr:spPr>
    </xdr:pic>
    <xdr:clientData/>
  </xdr:oneCellAnchor>
  <xdr:twoCellAnchor editAs="absolute">
    <xdr:from>
      <xdr:col>0</xdr:col>
      <xdr:colOff>1870981</xdr:colOff>
      <xdr:row>0</xdr:row>
      <xdr:rowOff>85045</xdr:rowOff>
    </xdr:from>
    <xdr:to>
      <xdr:col>7</xdr:col>
      <xdr:colOff>688860</xdr:colOff>
      <xdr:row>4</xdr:row>
      <xdr:rowOff>221116</xdr:rowOff>
    </xdr:to>
    <xdr:sp macro="" textlink="">
      <xdr:nvSpPr>
        <xdr:cNvPr id="3" name="CaixaDeTexto 2">
          <a:extLst>
            <a:ext uri="{FF2B5EF4-FFF2-40B4-BE49-F238E27FC236}">
              <a16:creationId xmlns:a16="http://schemas.microsoft.com/office/drawing/2014/main" id="{B9B197DE-473B-4466-BFFE-74C3C89E50C7}"/>
            </a:ext>
          </a:extLst>
        </xdr:cNvPr>
        <xdr:cNvSpPr txBox="1"/>
      </xdr:nvSpPr>
      <xdr:spPr>
        <a:xfrm>
          <a:off x="1867239" y="85045"/>
          <a:ext cx="6012316" cy="89807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pt-BR" sz="1200" b="1">
              <a:solidFill>
                <a:schemeClr val="dk1"/>
              </a:solidFill>
              <a:effectLst/>
              <a:latin typeface="+mn-lt"/>
              <a:ea typeface="+mn-ea"/>
              <a:cs typeface="+mn-cs"/>
            </a:rPr>
            <a:t>CONTRATAÇÃO DOS SERVIÇOS DE ELABORAÇÃO DOS PROJETOS EXECUTIVOS DE IMPERMEABILIZAÇÃO DAS CALHAS DO RIO ARIBIRI, RIO MARINHO E CANAL DIAGONAL, PARQUE LINEAR, URBANIZAÇÃO E PAVIMENTAÇÃO DAS MARGENS E RUAS LINDEIRAS, NOS MUNICÍPIOS DE CARIACICA E VILA VELHA/ES</a:t>
          </a:r>
          <a:endParaRPr lang="pt-BR" sz="1400">
            <a:effectLst/>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1093283</xdr:colOff>
      <xdr:row>0</xdr:row>
      <xdr:rowOff>28575</xdr:rowOff>
    </xdr:from>
    <xdr:to>
      <xdr:col>5</xdr:col>
      <xdr:colOff>323849</xdr:colOff>
      <xdr:row>6</xdr:row>
      <xdr:rowOff>49074</xdr:rowOff>
    </xdr:to>
    <xdr:pic>
      <xdr:nvPicPr>
        <xdr:cNvPr id="2" name="Imagem 1">
          <a:extLst>
            <a:ext uri="{FF2B5EF4-FFF2-40B4-BE49-F238E27FC236}">
              <a16:creationId xmlns:a16="http://schemas.microsoft.com/office/drawing/2014/main" id="{CDC96033-DB3D-4DEC-9F5E-43931F9726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3064958" y="28575"/>
          <a:ext cx="1735641" cy="1220649"/>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2</xdr:row>
      <xdr:rowOff>180976</xdr:rowOff>
    </xdr:from>
    <xdr:to>
      <xdr:col>1</xdr:col>
      <xdr:colOff>1021267</xdr:colOff>
      <xdr:row>6</xdr:row>
      <xdr:rowOff>276226</xdr:rowOff>
    </xdr:to>
    <xdr:pic>
      <xdr:nvPicPr>
        <xdr:cNvPr id="2" name="Imagem 1">
          <a:extLst>
            <a:ext uri="{FF2B5EF4-FFF2-40B4-BE49-F238E27FC236}">
              <a16:creationId xmlns:a16="http://schemas.microsoft.com/office/drawing/2014/main" id="{3DDE60C7-5E7E-4522-956D-B7D4CA65CD6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0" y="638176"/>
          <a:ext cx="1630867" cy="1162050"/>
        </a:xfrm>
        <a:prstGeom prst="rect">
          <a:avLst/>
        </a:prstGeom>
      </xdr:spPr>
    </xdr:pic>
    <xdr:clientData/>
  </xdr:twoCellAnchor>
  <xdr:twoCellAnchor editAs="absolute">
    <xdr:from>
      <xdr:col>1</xdr:col>
      <xdr:colOff>750793</xdr:colOff>
      <xdr:row>0</xdr:row>
      <xdr:rowOff>56030</xdr:rowOff>
    </xdr:from>
    <xdr:to>
      <xdr:col>5</xdr:col>
      <xdr:colOff>997323</xdr:colOff>
      <xdr:row>4</xdr:row>
      <xdr:rowOff>145676</xdr:rowOff>
    </xdr:to>
    <xdr:sp macro="" textlink="">
      <xdr:nvSpPr>
        <xdr:cNvPr id="3" name="CaixaDeTexto 2">
          <a:extLst>
            <a:ext uri="{FF2B5EF4-FFF2-40B4-BE49-F238E27FC236}">
              <a16:creationId xmlns:a16="http://schemas.microsoft.com/office/drawing/2014/main" id="{3527DD6C-C20F-472E-BB01-C020626BFD5D}"/>
            </a:ext>
          </a:extLst>
        </xdr:cNvPr>
        <xdr:cNvSpPr txBox="1"/>
      </xdr:nvSpPr>
      <xdr:spPr>
        <a:xfrm>
          <a:off x="1360393" y="56030"/>
          <a:ext cx="7142630" cy="10802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pt-BR" sz="1500" b="1">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sz="1500" b="1">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129269</xdr:colOff>
      <xdr:row>0</xdr:row>
      <xdr:rowOff>104552</xdr:rowOff>
    </xdr:from>
    <xdr:to>
      <xdr:col>1</xdr:col>
      <xdr:colOff>576943</xdr:colOff>
      <xdr:row>0</xdr:row>
      <xdr:rowOff>1215343</xdr:rowOff>
    </xdr:to>
    <xdr:pic>
      <xdr:nvPicPr>
        <xdr:cNvPr id="3" name="Imagem 2">
          <a:extLst>
            <a:ext uri="{FF2B5EF4-FFF2-40B4-BE49-F238E27FC236}">
              <a16:creationId xmlns:a16="http://schemas.microsoft.com/office/drawing/2014/main" id="{4A59A915-CA49-4543-BE99-C392BD2892A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269" y="104552"/>
          <a:ext cx="1104899" cy="1110791"/>
        </a:xfrm>
        <a:prstGeom prst="rect">
          <a:avLst/>
        </a:prstGeom>
      </xdr:spPr>
    </xdr:pic>
    <xdr:clientData/>
  </xdr:twoCellAnchor>
  <xdr:twoCellAnchor editAs="absolute">
    <xdr:from>
      <xdr:col>1</xdr:col>
      <xdr:colOff>723900</xdr:colOff>
      <xdr:row>0</xdr:row>
      <xdr:rowOff>97102</xdr:rowOff>
    </xdr:from>
    <xdr:to>
      <xdr:col>4</xdr:col>
      <xdr:colOff>990600</xdr:colOff>
      <xdr:row>2</xdr:row>
      <xdr:rowOff>34925</xdr:rowOff>
    </xdr:to>
    <xdr:sp macro="" textlink="">
      <xdr:nvSpPr>
        <xdr:cNvPr id="6" name="CaixaDeTexto 5">
          <a:extLst>
            <a:ext uri="{FF2B5EF4-FFF2-40B4-BE49-F238E27FC236}">
              <a16:creationId xmlns:a16="http://schemas.microsoft.com/office/drawing/2014/main" id="{16D0FD5B-E0D0-4210-9E58-31B0C9F49B4D}"/>
            </a:ext>
          </a:extLst>
        </xdr:cNvPr>
        <xdr:cNvSpPr txBox="1"/>
      </xdr:nvSpPr>
      <xdr:spPr>
        <a:xfrm>
          <a:off x="1381125" y="97102"/>
          <a:ext cx="4257675" cy="173804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CRONOGRAMA</a:t>
          </a:r>
          <a:endParaRPr lang="pt-BR" sz="900" b="1" i="0" u="none" strike="noStrike">
            <a:solidFill>
              <a:schemeClr val="dk1"/>
            </a:solidFill>
            <a:effectLst/>
            <a:latin typeface="+mn-lt"/>
            <a:ea typeface="+mn-ea"/>
            <a:cs typeface="+mn-cs"/>
          </a:endParaRPr>
        </a:p>
        <a:p>
          <a:endParaRPr lang="pt-BR" sz="900" b="1" i="0" u="none" strike="noStrike">
            <a:solidFill>
              <a:schemeClr val="dk1"/>
            </a:solidFill>
            <a:effectLst/>
            <a:latin typeface="+mn-lt"/>
            <a:ea typeface="+mn-ea"/>
            <a:cs typeface="+mn-cs"/>
          </a:endParaRPr>
        </a:p>
        <a:p>
          <a:pPr eaLnBrk="1" fontAlgn="auto" latinLnBrk="0" hangingPunct="1"/>
          <a:r>
            <a:rPr lang="pt-BR" sz="900" b="0">
              <a:solidFill>
                <a:schemeClr val="dk1"/>
              </a:solidFill>
              <a:effectLst/>
              <a:latin typeface="+mn-lt"/>
              <a:ea typeface="+mn-ea"/>
              <a:cs typeface="+mn-cs"/>
            </a:rPr>
            <a:t>CONTRATAÇÃO DOS SERVIÇOS DE ELABORAÇÃO DOS PROJETOS EXECUTIVOS DE IMPERMEABILIZAÇÃO DAS CALHAS DOS RIOS/ CANAIS ARIBIRI, MARINHO E DIAGONAL, PARQUE LINEAR, URBANIZAÇÃO, PAVIMENTAÇÃO E DRENAGEM DAS MARGENS E RUAS LINDEIRAS, NOS MUNICÍPIOS DE CARIACICA E VILA VELHA/ES</a:t>
          </a:r>
          <a:endParaRPr lang="pt-BR" sz="600">
            <a:effectLst/>
          </a:endParaRP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74108</xdr:colOff>
      <xdr:row>0</xdr:row>
      <xdr:rowOff>123826</xdr:rowOff>
    </xdr:from>
    <xdr:to>
      <xdr:col>1</xdr:col>
      <xdr:colOff>1095375</xdr:colOff>
      <xdr:row>5</xdr:row>
      <xdr:rowOff>28576</xdr:rowOff>
    </xdr:to>
    <xdr:pic>
      <xdr:nvPicPr>
        <xdr:cNvPr id="2" name="Imagem 1">
          <a:extLst>
            <a:ext uri="{FF2B5EF4-FFF2-40B4-BE49-F238E27FC236}">
              <a16:creationId xmlns:a16="http://schemas.microsoft.com/office/drawing/2014/main" id="{49300239-C823-4858-8FA6-58B7005D016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74108" y="123826"/>
          <a:ext cx="1630867" cy="1162050"/>
        </a:xfrm>
        <a:prstGeom prst="rect">
          <a:avLst/>
        </a:prstGeom>
      </xdr:spPr>
    </xdr:pic>
    <xdr:clientData/>
  </xdr:twoCellAnchor>
  <xdr:twoCellAnchor editAs="absolute">
    <xdr:from>
      <xdr:col>1</xdr:col>
      <xdr:colOff>1104900</xdr:colOff>
      <xdr:row>0</xdr:row>
      <xdr:rowOff>171450</xdr:rowOff>
    </xdr:from>
    <xdr:to>
      <xdr:col>10</xdr:col>
      <xdr:colOff>409575</xdr:colOff>
      <xdr:row>4</xdr:row>
      <xdr:rowOff>209550</xdr:rowOff>
    </xdr:to>
    <xdr:sp macro="" textlink="">
      <xdr:nvSpPr>
        <xdr:cNvPr id="3" name="CaixaDeTexto 2">
          <a:extLst>
            <a:ext uri="{FF2B5EF4-FFF2-40B4-BE49-F238E27FC236}">
              <a16:creationId xmlns:a16="http://schemas.microsoft.com/office/drawing/2014/main" id="{B08FCDB7-D886-463F-96B0-88F140B5942F}"/>
            </a:ext>
          </a:extLst>
        </xdr:cNvPr>
        <xdr:cNvSpPr txBox="1"/>
      </xdr:nvSpPr>
      <xdr:spPr>
        <a:xfrm>
          <a:off x="1714500" y="171450"/>
          <a:ext cx="10315575"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pt-BR" sz="1600" b="1">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sz="1600" b="1">
            <a:effectLst/>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47625</xdr:colOff>
      <xdr:row>2</xdr:row>
      <xdr:rowOff>238126</xdr:rowOff>
    </xdr:from>
    <xdr:to>
      <xdr:col>1</xdr:col>
      <xdr:colOff>1068892</xdr:colOff>
      <xdr:row>6</xdr:row>
      <xdr:rowOff>333376</xdr:rowOff>
    </xdr:to>
    <xdr:pic>
      <xdr:nvPicPr>
        <xdr:cNvPr id="2" name="Imagem 1">
          <a:extLst>
            <a:ext uri="{FF2B5EF4-FFF2-40B4-BE49-F238E27FC236}">
              <a16:creationId xmlns:a16="http://schemas.microsoft.com/office/drawing/2014/main" id="{31304110-7416-4022-90C5-03EE14DFD39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47625" y="695326"/>
          <a:ext cx="1630867" cy="1162050"/>
        </a:xfrm>
        <a:prstGeom prst="rect">
          <a:avLst/>
        </a:prstGeom>
      </xdr:spPr>
    </xdr:pic>
    <xdr:clientData/>
  </xdr:twoCellAnchor>
  <xdr:twoCellAnchor editAs="absolute">
    <xdr:from>
      <xdr:col>1</xdr:col>
      <xdr:colOff>647700</xdr:colOff>
      <xdr:row>0</xdr:row>
      <xdr:rowOff>152400</xdr:rowOff>
    </xdr:from>
    <xdr:to>
      <xdr:col>4</xdr:col>
      <xdr:colOff>796178</xdr:colOff>
      <xdr:row>4</xdr:row>
      <xdr:rowOff>248770</xdr:rowOff>
    </xdr:to>
    <xdr:sp macro="" textlink="">
      <xdr:nvSpPr>
        <xdr:cNvPr id="3" name="CaixaDeTexto 2">
          <a:extLst>
            <a:ext uri="{FF2B5EF4-FFF2-40B4-BE49-F238E27FC236}">
              <a16:creationId xmlns:a16="http://schemas.microsoft.com/office/drawing/2014/main" id="{7E077363-48C9-4675-87ED-E9629F3C3048}"/>
            </a:ext>
          </a:extLst>
        </xdr:cNvPr>
        <xdr:cNvSpPr txBox="1"/>
      </xdr:nvSpPr>
      <xdr:spPr>
        <a:xfrm>
          <a:off x="1257300" y="152400"/>
          <a:ext cx="7149353" cy="108697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eaLnBrk="1" fontAlgn="auto" latinLnBrk="0" hangingPunct="1"/>
          <a:r>
            <a:rPr lang="pt-BR" sz="1500" b="1">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sz="1500">
            <a:effectLst/>
          </a:endParaRP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2219076</xdr:colOff>
      <xdr:row>0</xdr:row>
      <xdr:rowOff>52849</xdr:rowOff>
    </xdr:from>
    <xdr:to>
      <xdr:col>3</xdr:col>
      <xdr:colOff>425551</xdr:colOff>
      <xdr:row>6</xdr:row>
      <xdr:rowOff>132034</xdr:rowOff>
    </xdr:to>
    <xdr:pic>
      <xdr:nvPicPr>
        <xdr:cNvPr id="2" name="Imagem 1">
          <a:extLst>
            <a:ext uri="{FF2B5EF4-FFF2-40B4-BE49-F238E27FC236}">
              <a16:creationId xmlns:a16="http://schemas.microsoft.com/office/drawing/2014/main" id="{59B64DC7-AB58-4F51-A537-D3D40905F17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723901" y="52849"/>
          <a:ext cx="1730725" cy="122218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216984</xdr:colOff>
      <xdr:row>1</xdr:row>
      <xdr:rowOff>38100</xdr:rowOff>
    </xdr:from>
    <xdr:to>
      <xdr:col>1</xdr:col>
      <xdr:colOff>2126630</xdr:colOff>
      <xdr:row>8</xdr:row>
      <xdr:rowOff>47624</xdr:rowOff>
    </xdr:to>
    <xdr:pic>
      <xdr:nvPicPr>
        <xdr:cNvPr id="2" name="Imagem 1">
          <a:extLst>
            <a:ext uri="{FF2B5EF4-FFF2-40B4-BE49-F238E27FC236}">
              <a16:creationId xmlns:a16="http://schemas.microsoft.com/office/drawing/2014/main" id="{C74992AD-C228-4B61-AF27-1DAE9BC371D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261" t="18385" r="20450" b="18386"/>
        <a:stretch/>
      </xdr:blipFill>
      <xdr:spPr>
        <a:xfrm>
          <a:off x="2598234" y="95250"/>
          <a:ext cx="1909646" cy="13430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314326</xdr:colOff>
      <xdr:row>0</xdr:row>
      <xdr:rowOff>57417</xdr:rowOff>
    </xdr:from>
    <xdr:to>
      <xdr:col>3</xdr:col>
      <xdr:colOff>144780</xdr:colOff>
      <xdr:row>4</xdr:row>
      <xdr:rowOff>135154</xdr:rowOff>
    </xdr:to>
    <xdr:pic>
      <xdr:nvPicPr>
        <xdr:cNvPr id="2" name="Imagem 1">
          <a:extLst>
            <a:ext uri="{FF2B5EF4-FFF2-40B4-BE49-F238E27FC236}">
              <a16:creationId xmlns:a16="http://schemas.microsoft.com/office/drawing/2014/main" id="{5C2AF558-8BA2-4C2C-B91C-300005A03B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2951" y="57417"/>
          <a:ext cx="1097279" cy="1068337"/>
        </a:xfrm>
        <a:prstGeom prst="rect">
          <a:avLst/>
        </a:prstGeom>
      </xdr:spPr>
    </xdr:pic>
    <xdr:clientData/>
  </xdr:twoCellAnchor>
  <xdr:twoCellAnchor editAs="absolute">
    <xdr:from>
      <xdr:col>3</xdr:col>
      <xdr:colOff>387260</xdr:colOff>
      <xdr:row>0</xdr:row>
      <xdr:rowOff>5879</xdr:rowOff>
    </xdr:from>
    <xdr:to>
      <xdr:col>7</xdr:col>
      <xdr:colOff>533420</xdr:colOff>
      <xdr:row>5</xdr:row>
      <xdr:rowOff>99059</xdr:rowOff>
    </xdr:to>
    <xdr:sp macro="" textlink="">
      <xdr:nvSpPr>
        <xdr:cNvPr id="3" name="CaixaDeTexto 2">
          <a:extLst>
            <a:ext uri="{FF2B5EF4-FFF2-40B4-BE49-F238E27FC236}">
              <a16:creationId xmlns:a16="http://schemas.microsoft.com/office/drawing/2014/main" id="{227E7B10-2930-406B-9D72-5163ADA2E79C}"/>
            </a:ext>
          </a:extLst>
        </xdr:cNvPr>
        <xdr:cNvSpPr txBox="1"/>
      </xdr:nvSpPr>
      <xdr:spPr>
        <a:xfrm>
          <a:off x="2082710" y="5879"/>
          <a:ext cx="5584935" cy="13314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CURVA ABC</a:t>
          </a:r>
        </a:p>
        <a:p>
          <a:endParaRPr lang="pt-BR" sz="900" b="1" i="0" u="none" strike="noStrike">
            <a:solidFill>
              <a:schemeClr val="dk1"/>
            </a:solidFill>
            <a:effectLst/>
            <a:latin typeface="+mn-lt"/>
            <a:ea typeface="+mn-ea"/>
            <a:cs typeface="+mn-cs"/>
          </a:endParaRPr>
        </a:p>
        <a:p>
          <a:pPr eaLnBrk="1" fontAlgn="auto" latinLnBrk="0" hangingPunct="1"/>
          <a:r>
            <a:rPr lang="pt-BR" sz="900" b="0">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sz="600">
            <a:effectLst/>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95250</xdr:colOff>
      <xdr:row>0</xdr:row>
      <xdr:rowOff>83650</xdr:rowOff>
    </xdr:from>
    <xdr:to>
      <xdr:col>1</xdr:col>
      <xdr:colOff>361949</xdr:colOff>
      <xdr:row>0</xdr:row>
      <xdr:rowOff>1194441</xdr:rowOff>
    </xdr:to>
    <xdr:pic>
      <xdr:nvPicPr>
        <xdr:cNvPr id="4" name="Imagem 3">
          <a:extLst>
            <a:ext uri="{FF2B5EF4-FFF2-40B4-BE49-F238E27FC236}">
              <a16:creationId xmlns:a16="http://schemas.microsoft.com/office/drawing/2014/main" id="{E14FADB7-6F88-4D15-9EB1-073634CD5B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83650"/>
          <a:ext cx="1104899" cy="1110791"/>
        </a:xfrm>
        <a:prstGeom prst="rect">
          <a:avLst/>
        </a:prstGeom>
      </xdr:spPr>
    </xdr:pic>
    <xdr:clientData/>
  </xdr:twoCellAnchor>
  <xdr:twoCellAnchor editAs="absolute">
    <xdr:from>
      <xdr:col>1</xdr:col>
      <xdr:colOff>508906</xdr:colOff>
      <xdr:row>0</xdr:row>
      <xdr:rowOff>76200</xdr:rowOff>
    </xdr:from>
    <xdr:to>
      <xdr:col>5</xdr:col>
      <xdr:colOff>790575</xdr:colOff>
      <xdr:row>0</xdr:row>
      <xdr:rowOff>1362076</xdr:rowOff>
    </xdr:to>
    <xdr:sp macro="" textlink="">
      <xdr:nvSpPr>
        <xdr:cNvPr id="5" name="CaixaDeTexto 4">
          <a:extLst>
            <a:ext uri="{FF2B5EF4-FFF2-40B4-BE49-F238E27FC236}">
              <a16:creationId xmlns:a16="http://schemas.microsoft.com/office/drawing/2014/main" id="{F7EDF210-1F65-4DB0-9286-474B073A4A08}"/>
            </a:ext>
          </a:extLst>
        </xdr:cNvPr>
        <xdr:cNvSpPr txBox="1"/>
      </xdr:nvSpPr>
      <xdr:spPr>
        <a:xfrm>
          <a:off x="1347106" y="76200"/>
          <a:ext cx="5167994" cy="12858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MAPA DE COTAÇÃO</a:t>
          </a:r>
          <a:endParaRPr lang="pt-BR" sz="900" b="1" i="0" u="none" strike="noStrike">
            <a:solidFill>
              <a:schemeClr val="dk1"/>
            </a:solidFill>
            <a:effectLst/>
            <a:latin typeface="+mn-lt"/>
            <a:ea typeface="+mn-ea"/>
            <a:cs typeface="+mn-cs"/>
          </a:endParaRPr>
        </a:p>
        <a:p>
          <a:endParaRPr lang="pt-BR" sz="900" b="1" i="0" u="none" strike="noStrike">
            <a:solidFill>
              <a:schemeClr val="dk1"/>
            </a:solidFill>
            <a:effectLst/>
            <a:latin typeface="+mn-lt"/>
            <a:ea typeface="+mn-ea"/>
            <a:cs typeface="+mn-cs"/>
          </a:endParaRPr>
        </a:p>
        <a:p>
          <a:r>
            <a:rPr lang="pt-BR" sz="900" b="0" i="0" u="none" strike="noStrike">
              <a:solidFill>
                <a:schemeClr val="dk1"/>
              </a:solidFill>
              <a:effectLst/>
              <a:latin typeface="+mn-lt"/>
              <a:ea typeface="+mn-ea"/>
              <a:cs typeface="+mn-cs"/>
            </a:rPr>
            <a:t>CONTRATAÇÃO DE SERVIÇOS TÉCNICOS ESPECIALIZADOS PARA DESENVOLVIMENTO DE SOFTWARE E IMPLANTAÇÃO DO CENTRO DE CONTROLE OPERACIONAL PARA OPERAÇÃO REMOTA DO SISTEMA DE DRENAGEM PLUVIAL DO MUNICÍPIO DE VILA VELHA/ES</a:t>
          </a:r>
          <a:r>
            <a:rPr lang="pt-BR" sz="900"/>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333376</xdr:colOff>
      <xdr:row>0</xdr:row>
      <xdr:rowOff>57417</xdr:rowOff>
    </xdr:from>
    <xdr:to>
      <xdr:col>2</xdr:col>
      <xdr:colOff>287655</xdr:colOff>
      <xdr:row>4</xdr:row>
      <xdr:rowOff>135154</xdr:rowOff>
    </xdr:to>
    <xdr:pic>
      <xdr:nvPicPr>
        <xdr:cNvPr id="5" name="Imagem 4">
          <a:extLst>
            <a:ext uri="{FF2B5EF4-FFF2-40B4-BE49-F238E27FC236}">
              <a16:creationId xmlns:a16="http://schemas.microsoft.com/office/drawing/2014/main" id="{01D30C19-09AF-4A3E-89CE-5EB604C385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6" y="57417"/>
          <a:ext cx="1104899" cy="1064527"/>
        </a:xfrm>
        <a:prstGeom prst="rect">
          <a:avLst/>
        </a:prstGeom>
      </xdr:spPr>
    </xdr:pic>
    <xdr:clientData/>
  </xdr:twoCellAnchor>
  <xdr:twoCellAnchor editAs="absolute">
    <xdr:from>
      <xdr:col>2</xdr:col>
      <xdr:colOff>425360</xdr:colOff>
      <xdr:row>0</xdr:row>
      <xdr:rowOff>5879</xdr:rowOff>
    </xdr:from>
    <xdr:to>
      <xdr:col>5</xdr:col>
      <xdr:colOff>1295420</xdr:colOff>
      <xdr:row>5</xdr:row>
      <xdr:rowOff>99059</xdr:rowOff>
    </xdr:to>
    <xdr:sp macro="" textlink="">
      <xdr:nvSpPr>
        <xdr:cNvPr id="7" name="CaixaDeTexto 6">
          <a:extLst>
            <a:ext uri="{FF2B5EF4-FFF2-40B4-BE49-F238E27FC236}">
              <a16:creationId xmlns:a16="http://schemas.microsoft.com/office/drawing/2014/main" id="{B426749D-079B-46DD-836F-C4C0253F257E}"/>
            </a:ext>
          </a:extLst>
        </xdr:cNvPr>
        <xdr:cNvSpPr txBox="1"/>
      </xdr:nvSpPr>
      <xdr:spPr>
        <a:xfrm>
          <a:off x="1598840" y="5879"/>
          <a:ext cx="5724000" cy="13123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PLANILHA ORÇAMENTÁRIA</a:t>
          </a:r>
        </a:p>
        <a:p>
          <a:endParaRPr lang="pt-BR" sz="900" b="1" i="0" u="none" strike="noStrike">
            <a:solidFill>
              <a:schemeClr val="dk1"/>
            </a:solidFill>
            <a:effectLst/>
            <a:latin typeface="+mn-lt"/>
            <a:ea typeface="+mn-ea"/>
            <a:cs typeface="+mn-cs"/>
          </a:endParaRPr>
        </a:p>
        <a:p>
          <a:pPr eaLnBrk="1" fontAlgn="auto" latinLnBrk="0" hangingPunct="1"/>
          <a:r>
            <a:rPr lang="pt-BR" sz="900" b="0">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sz="600">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219075</xdr:colOff>
      <xdr:row>0</xdr:row>
      <xdr:rowOff>62748</xdr:rowOff>
    </xdr:from>
    <xdr:to>
      <xdr:col>1</xdr:col>
      <xdr:colOff>482599</xdr:colOff>
      <xdr:row>0</xdr:row>
      <xdr:rowOff>1173539</xdr:rowOff>
    </xdr:to>
    <xdr:pic>
      <xdr:nvPicPr>
        <xdr:cNvPr id="2" name="Imagem 1">
          <a:extLst>
            <a:ext uri="{FF2B5EF4-FFF2-40B4-BE49-F238E27FC236}">
              <a16:creationId xmlns:a16="http://schemas.microsoft.com/office/drawing/2014/main" id="{D15D3913-8762-4A7C-87C5-0D8D35F6BE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62748"/>
          <a:ext cx="1104899" cy="1110791"/>
        </a:xfrm>
        <a:prstGeom prst="rect">
          <a:avLst/>
        </a:prstGeom>
      </xdr:spPr>
    </xdr:pic>
    <xdr:clientData/>
  </xdr:twoCellAnchor>
  <xdr:twoCellAnchor editAs="absolute">
    <xdr:from>
      <xdr:col>1</xdr:col>
      <xdr:colOff>629556</xdr:colOff>
      <xdr:row>0</xdr:row>
      <xdr:rowOff>55298</xdr:rowOff>
    </xdr:from>
    <xdr:to>
      <xdr:col>6</xdr:col>
      <xdr:colOff>300881</xdr:colOff>
      <xdr:row>0</xdr:row>
      <xdr:rowOff>1180988</xdr:rowOff>
    </xdr:to>
    <xdr:sp macro="" textlink="">
      <xdr:nvSpPr>
        <xdr:cNvPr id="3" name="CaixaDeTexto 2">
          <a:extLst>
            <a:ext uri="{FF2B5EF4-FFF2-40B4-BE49-F238E27FC236}">
              <a16:creationId xmlns:a16="http://schemas.microsoft.com/office/drawing/2014/main" id="{956455AE-5BFB-4D05-95BA-C9B343DDA559}"/>
            </a:ext>
          </a:extLst>
        </xdr:cNvPr>
        <xdr:cNvSpPr txBox="1"/>
      </xdr:nvSpPr>
      <xdr:spPr>
        <a:xfrm>
          <a:off x="1470931" y="55298"/>
          <a:ext cx="7043675" cy="1125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COMPOSIÇÃO DE CUSTOS</a:t>
          </a:r>
          <a:r>
            <a:rPr lang="pt-BR" sz="1000" b="1" i="0" u="none" strike="noStrike" baseline="0">
              <a:solidFill>
                <a:schemeClr val="dk1"/>
              </a:solidFill>
              <a:effectLst/>
              <a:latin typeface="+mn-lt"/>
              <a:ea typeface="+mn-ea"/>
              <a:cs typeface="+mn-cs"/>
            </a:rPr>
            <a:t> - SERVIÇO</a:t>
          </a:r>
          <a:endParaRPr lang="pt-BR" sz="900" b="1" i="0" u="none" strike="noStrike">
            <a:solidFill>
              <a:schemeClr val="dk1"/>
            </a:solidFill>
            <a:effectLst/>
            <a:latin typeface="+mn-lt"/>
            <a:ea typeface="+mn-ea"/>
            <a:cs typeface="+mn-cs"/>
          </a:endParaRPr>
        </a:p>
        <a:p>
          <a:endParaRPr lang="pt-BR" sz="900" b="1" i="0" u="none" strike="noStrike">
            <a:solidFill>
              <a:schemeClr val="dk1"/>
            </a:solidFill>
            <a:effectLst/>
            <a:latin typeface="+mn-lt"/>
            <a:ea typeface="+mn-ea"/>
            <a:cs typeface="+mn-cs"/>
          </a:endParaRPr>
        </a:p>
        <a:p>
          <a:r>
            <a:rPr lang="pt-BR" sz="900" b="0" i="0" u="none" strike="noStrike">
              <a:solidFill>
                <a:schemeClr val="dk1"/>
              </a:solidFill>
              <a:effectLst/>
              <a:latin typeface="+mn-lt"/>
              <a:ea typeface="+mn-ea"/>
              <a:cs typeface="+mn-cs"/>
            </a:rPr>
            <a:t>CONTRATAÇÃO DE SERVIÇOS TÉCNICOS ESPECIALIZADOS PARA DESENVOLVIMENTO DE SOFTWARE E IMPLANTAÇÃO DO CENTRO DE CONTROLE OPERACIONAL PARA OPERAÇÃO REMOTA DO SISTEMA DE DRENAGEM PLUVIAL DO MUNICÍPIO DE VILA VELHA/ES</a:t>
          </a:r>
          <a:r>
            <a:rPr lang="pt-BR" sz="900"/>
            <a:t>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276225</xdr:colOff>
      <xdr:row>0</xdr:row>
      <xdr:rowOff>121750</xdr:rowOff>
    </xdr:from>
    <xdr:to>
      <xdr:col>1</xdr:col>
      <xdr:colOff>539749</xdr:colOff>
      <xdr:row>0</xdr:row>
      <xdr:rowOff>1232541</xdr:rowOff>
    </xdr:to>
    <xdr:pic>
      <xdr:nvPicPr>
        <xdr:cNvPr id="2" name="Imagem 1">
          <a:extLst>
            <a:ext uri="{FF2B5EF4-FFF2-40B4-BE49-F238E27FC236}">
              <a16:creationId xmlns:a16="http://schemas.microsoft.com/office/drawing/2014/main" id="{E4AC5A2C-9E02-4BCA-B4E8-28BE220D152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6225" y="121750"/>
          <a:ext cx="1104899" cy="1110791"/>
        </a:xfrm>
        <a:prstGeom prst="rect">
          <a:avLst/>
        </a:prstGeom>
      </xdr:spPr>
    </xdr:pic>
    <xdr:clientData/>
  </xdr:twoCellAnchor>
  <xdr:twoCellAnchor editAs="absolute">
    <xdr:from>
      <xdr:col>1</xdr:col>
      <xdr:colOff>693055</xdr:colOff>
      <xdr:row>0</xdr:row>
      <xdr:rowOff>114300</xdr:rowOff>
    </xdr:from>
    <xdr:to>
      <xdr:col>6</xdr:col>
      <xdr:colOff>1020535</xdr:colOff>
      <xdr:row>0</xdr:row>
      <xdr:rowOff>1239990</xdr:rowOff>
    </xdr:to>
    <xdr:sp macro="" textlink="">
      <xdr:nvSpPr>
        <xdr:cNvPr id="3" name="CaixaDeTexto 2">
          <a:extLst>
            <a:ext uri="{FF2B5EF4-FFF2-40B4-BE49-F238E27FC236}">
              <a16:creationId xmlns:a16="http://schemas.microsoft.com/office/drawing/2014/main" id="{EE05B849-026C-4695-AC99-5CC603E5EB65}"/>
            </a:ext>
          </a:extLst>
        </xdr:cNvPr>
        <xdr:cNvSpPr txBox="1"/>
      </xdr:nvSpPr>
      <xdr:spPr>
        <a:xfrm>
          <a:off x="1536698" y="114300"/>
          <a:ext cx="7702551" cy="11256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COMPOSIÇÃO DE CUSTOS</a:t>
          </a:r>
          <a:r>
            <a:rPr lang="pt-BR" sz="1000" b="1" i="0" u="none" strike="noStrike" baseline="0">
              <a:solidFill>
                <a:schemeClr val="dk1"/>
              </a:solidFill>
              <a:effectLst/>
              <a:latin typeface="+mn-lt"/>
              <a:ea typeface="+mn-ea"/>
              <a:cs typeface="+mn-cs"/>
            </a:rPr>
            <a:t> - EQUIPAMENTOS</a:t>
          </a:r>
          <a:endParaRPr lang="pt-BR" sz="900" b="1" i="0" u="none" strike="noStrike">
            <a:solidFill>
              <a:schemeClr val="dk1"/>
            </a:solidFill>
            <a:effectLst/>
            <a:latin typeface="+mn-lt"/>
            <a:ea typeface="+mn-ea"/>
            <a:cs typeface="+mn-cs"/>
          </a:endParaRPr>
        </a:p>
        <a:p>
          <a:endParaRPr lang="pt-BR" sz="900" b="1" i="0" u="none" strike="noStrike">
            <a:solidFill>
              <a:schemeClr val="dk1"/>
            </a:solidFill>
            <a:effectLst/>
            <a:latin typeface="+mn-lt"/>
            <a:ea typeface="+mn-ea"/>
            <a:cs typeface="+mn-cs"/>
          </a:endParaRPr>
        </a:p>
        <a:p>
          <a:r>
            <a:rPr lang="pt-BR" sz="900" b="0" i="0" u="none" strike="noStrike">
              <a:solidFill>
                <a:schemeClr val="dk1"/>
              </a:solidFill>
              <a:effectLst/>
              <a:latin typeface="+mn-lt"/>
              <a:ea typeface="+mn-ea"/>
              <a:cs typeface="+mn-cs"/>
            </a:rPr>
            <a:t>CONTRATAÇÃO DE SERVIÇOS TÉCNICOS ESPECIALIZADOS PARA DESENVOLVIMENTO DE SOFTWARE E IMPLANTAÇÃO DO CENTRO DE CONTROLE OPERACIONAL PARA OPERAÇÃO REMOTA DO SISTEMA DE DRENAGEM PLUVIAL DO MUNICÍPIO DE VILA VELHA/ES</a:t>
          </a:r>
          <a:r>
            <a:rPr lang="pt-BR" sz="900"/>
            <a:t> </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144780</xdr:colOff>
      <xdr:row>0</xdr:row>
      <xdr:rowOff>61881</xdr:rowOff>
    </xdr:from>
    <xdr:to>
      <xdr:col>1</xdr:col>
      <xdr:colOff>551810</xdr:colOff>
      <xdr:row>4</xdr:row>
      <xdr:rowOff>182072</xdr:rowOff>
    </xdr:to>
    <xdr:pic>
      <xdr:nvPicPr>
        <xdr:cNvPr id="2" name="Imagem 1">
          <a:extLst>
            <a:ext uri="{FF2B5EF4-FFF2-40B4-BE49-F238E27FC236}">
              <a16:creationId xmlns:a16="http://schemas.microsoft.com/office/drawing/2014/main" id="{AE5CA533-C5EC-499A-9BF9-DEE6CC0735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61881"/>
          <a:ext cx="1121405" cy="1082216"/>
        </a:xfrm>
        <a:prstGeom prst="rect">
          <a:avLst/>
        </a:prstGeom>
      </xdr:spPr>
    </xdr:pic>
    <xdr:clientData/>
  </xdr:twoCellAnchor>
  <xdr:twoCellAnchor editAs="absolute">
    <xdr:from>
      <xdr:col>1</xdr:col>
      <xdr:colOff>708336</xdr:colOff>
      <xdr:row>0</xdr:row>
      <xdr:rowOff>0</xdr:rowOff>
    </xdr:from>
    <xdr:to>
      <xdr:col>9</xdr:col>
      <xdr:colOff>110758</xdr:colOff>
      <xdr:row>6</xdr:row>
      <xdr:rowOff>149679</xdr:rowOff>
    </xdr:to>
    <xdr:sp macro="" textlink="">
      <xdr:nvSpPr>
        <xdr:cNvPr id="3" name="CaixaDeTexto 2">
          <a:extLst>
            <a:ext uri="{FF2B5EF4-FFF2-40B4-BE49-F238E27FC236}">
              <a16:creationId xmlns:a16="http://schemas.microsoft.com/office/drawing/2014/main" id="{81878FDE-7CEA-4D6E-BA49-EB4F5DA5BB04}"/>
            </a:ext>
          </a:extLst>
        </xdr:cNvPr>
        <xdr:cNvSpPr txBox="1"/>
      </xdr:nvSpPr>
      <xdr:spPr>
        <a:xfrm>
          <a:off x="1415047" y="0"/>
          <a:ext cx="7982318" cy="1464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MEMÓRIA DE CÁLCULO  - PROJETOS E</a:t>
          </a:r>
          <a:r>
            <a:rPr lang="pt-BR" sz="1000" b="1" i="0" u="none" strike="noStrike" baseline="0">
              <a:solidFill>
                <a:schemeClr val="dk1"/>
              </a:solidFill>
              <a:effectLst/>
              <a:latin typeface="+mn-lt"/>
              <a:ea typeface="+mn-ea"/>
              <a:cs typeface="+mn-cs"/>
            </a:rPr>
            <a:t> CONSULTORIA</a:t>
          </a:r>
          <a:endParaRPr lang="pt-BR" sz="900" b="1" i="0" u="none" strike="noStrike">
            <a:solidFill>
              <a:schemeClr val="dk1"/>
            </a:solidFill>
            <a:effectLst/>
            <a:latin typeface="+mn-lt"/>
            <a:ea typeface="+mn-ea"/>
            <a:cs typeface="+mn-cs"/>
          </a:endParaRPr>
        </a:p>
        <a:p>
          <a:endParaRPr lang="pt-BR" sz="900" b="1" i="0" u="none" strike="noStrike">
            <a:solidFill>
              <a:schemeClr val="dk1"/>
            </a:solidFill>
            <a:effectLst/>
            <a:latin typeface="+mn-lt"/>
            <a:ea typeface="+mn-ea"/>
            <a:cs typeface="+mn-cs"/>
          </a:endParaRPr>
        </a:p>
        <a:p>
          <a:pPr eaLnBrk="1" fontAlgn="auto" latinLnBrk="0" hangingPunct="1"/>
          <a:r>
            <a:rPr lang="pt-BR" sz="1100" b="0">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a:effectLst/>
          </a:endParaRPr>
        </a:p>
      </xdr:txBody>
    </xdr:sp>
    <xdr:clientData/>
  </xdr:twoCellAnchor>
  <xdr:twoCellAnchor editAs="oneCell">
    <xdr:from>
      <xdr:col>1</xdr:col>
      <xdr:colOff>964445</xdr:colOff>
      <xdr:row>142</xdr:row>
      <xdr:rowOff>57069</xdr:rowOff>
    </xdr:from>
    <xdr:to>
      <xdr:col>7</xdr:col>
      <xdr:colOff>171190</xdr:colOff>
      <xdr:row>166</xdr:row>
      <xdr:rowOff>145677</xdr:rowOff>
    </xdr:to>
    <xdr:pic>
      <xdr:nvPicPr>
        <xdr:cNvPr id="5" name="Imagem 4">
          <a:extLst>
            <a:ext uri="{FF2B5EF4-FFF2-40B4-BE49-F238E27FC236}">
              <a16:creationId xmlns:a16="http://schemas.microsoft.com/office/drawing/2014/main" id="{728A046E-76FB-25AC-3902-4C7DC2E8B3DD}"/>
            </a:ext>
          </a:extLst>
        </xdr:cNvPr>
        <xdr:cNvPicPr>
          <a:picLocks noChangeAspect="1"/>
        </xdr:cNvPicPr>
      </xdr:nvPicPr>
      <xdr:blipFill rotWithShape="1">
        <a:blip xmlns:r="http://schemas.openxmlformats.org/officeDocument/2006/relationships" r:embed="rId2"/>
        <a:srcRect l="10482" r="10780"/>
        <a:stretch/>
      </xdr:blipFill>
      <xdr:spPr>
        <a:xfrm>
          <a:off x="1681621" y="34940981"/>
          <a:ext cx="6131981" cy="46269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144780</xdr:colOff>
      <xdr:row>0</xdr:row>
      <xdr:rowOff>61881</xdr:rowOff>
    </xdr:from>
    <xdr:to>
      <xdr:col>1</xdr:col>
      <xdr:colOff>551810</xdr:colOff>
      <xdr:row>4</xdr:row>
      <xdr:rowOff>182072</xdr:rowOff>
    </xdr:to>
    <xdr:pic>
      <xdr:nvPicPr>
        <xdr:cNvPr id="2" name="Imagem 1">
          <a:extLst>
            <a:ext uri="{FF2B5EF4-FFF2-40B4-BE49-F238E27FC236}">
              <a16:creationId xmlns:a16="http://schemas.microsoft.com/office/drawing/2014/main" id="{CA50803C-3CE9-41CD-94AB-98259358341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4780" y="61881"/>
          <a:ext cx="1121405" cy="1082216"/>
        </a:xfrm>
        <a:prstGeom prst="rect">
          <a:avLst/>
        </a:prstGeom>
      </xdr:spPr>
    </xdr:pic>
    <xdr:clientData/>
  </xdr:twoCellAnchor>
  <xdr:twoCellAnchor editAs="absolute">
    <xdr:from>
      <xdr:col>1</xdr:col>
      <xdr:colOff>700672</xdr:colOff>
      <xdr:row>0</xdr:row>
      <xdr:rowOff>0</xdr:rowOff>
    </xdr:from>
    <xdr:to>
      <xdr:col>8</xdr:col>
      <xdr:colOff>967740</xdr:colOff>
      <xdr:row>6</xdr:row>
      <xdr:rowOff>122465</xdr:rowOff>
    </xdr:to>
    <xdr:sp macro="" textlink="">
      <xdr:nvSpPr>
        <xdr:cNvPr id="3" name="CaixaDeTexto 2">
          <a:extLst>
            <a:ext uri="{FF2B5EF4-FFF2-40B4-BE49-F238E27FC236}">
              <a16:creationId xmlns:a16="http://schemas.microsoft.com/office/drawing/2014/main" id="{B94CF94F-955A-4FBC-BD75-50EFAC7F83B3}"/>
            </a:ext>
          </a:extLst>
        </xdr:cNvPr>
        <xdr:cNvSpPr txBox="1"/>
      </xdr:nvSpPr>
      <xdr:spPr>
        <a:xfrm>
          <a:off x="1432192" y="0"/>
          <a:ext cx="8199488" cy="1483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MEMÓRIA DE CÁLCULO - SERVIÇOS</a:t>
          </a:r>
          <a:r>
            <a:rPr lang="pt-BR" sz="1000" b="1" i="0" u="none" strike="noStrike" baseline="0">
              <a:solidFill>
                <a:schemeClr val="dk1"/>
              </a:solidFill>
              <a:effectLst/>
              <a:latin typeface="+mn-lt"/>
              <a:ea typeface="+mn-ea"/>
              <a:cs typeface="+mn-cs"/>
            </a:rPr>
            <a:t> - CONSULTORIA</a:t>
          </a:r>
          <a:endParaRPr lang="pt-BR" sz="900" b="1" i="0" u="none" strike="noStrike">
            <a:solidFill>
              <a:schemeClr val="dk1"/>
            </a:solidFill>
            <a:effectLst/>
            <a:latin typeface="+mn-lt"/>
            <a:ea typeface="+mn-ea"/>
            <a:cs typeface="+mn-cs"/>
          </a:endParaRPr>
        </a:p>
        <a:p>
          <a:endParaRPr lang="pt-BR" sz="900" b="1" i="0" u="none" strike="noStrike">
            <a:solidFill>
              <a:schemeClr val="dk1"/>
            </a:solidFill>
            <a:effectLst/>
            <a:latin typeface="+mn-lt"/>
            <a:ea typeface="+mn-ea"/>
            <a:cs typeface="+mn-cs"/>
          </a:endParaRPr>
        </a:p>
        <a:p>
          <a:pPr eaLnBrk="1" fontAlgn="auto" latinLnBrk="0" hangingPunct="1"/>
          <a:r>
            <a:rPr lang="pt-BR" sz="1100" b="0">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a:effectLst/>
          </a:endParaRPr>
        </a:p>
      </xdr:txBody>
    </xdr:sp>
    <xdr:clientData/>
  </xdr:twoCellAnchor>
  <xdr:twoCellAnchor editAs="oneCell">
    <xdr:from>
      <xdr:col>1</xdr:col>
      <xdr:colOff>699406</xdr:colOff>
      <xdr:row>110</xdr:row>
      <xdr:rowOff>55231</xdr:rowOff>
    </xdr:from>
    <xdr:to>
      <xdr:col>7</xdr:col>
      <xdr:colOff>619125</xdr:colOff>
      <xdr:row>136</xdr:row>
      <xdr:rowOff>158750</xdr:rowOff>
    </xdr:to>
    <xdr:pic>
      <xdr:nvPicPr>
        <xdr:cNvPr id="6" name="Imagem 5">
          <a:extLst>
            <a:ext uri="{FF2B5EF4-FFF2-40B4-BE49-F238E27FC236}">
              <a16:creationId xmlns:a16="http://schemas.microsoft.com/office/drawing/2014/main" id="{5F94756E-2C31-4377-B57D-6EE0C7C1F205}"/>
            </a:ext>
          </a:extLst>
        </xdr:cNvPr>
        <xdr:cNvPicPr>
          <a:picLocks noChangeAspect="1"/>
        </xdr:cNvPicPr>
      </xdr:nvPicPr>
      <xdr:blipFill rotWithShape="1">
        <a:blip xmlns:r="http://schemas.openxmlformats.org/officeDocument/2006/relationships" r:embed="rId2"/>
        <a:srcRect l="8030" r="8255"/>
        <a:stretch/>
      </xdr:blipFill>
      <xdr:spPr>
        <a:xfrm>
          <a:off x="1413781" y="20708606"/>
          <a:ext cx="6714219" cy="505651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95250</xdr:colOff>
      <xdr:row>0</xdr:row>
      <xdr:rowOff>102700</xdr:rowOff>
    </xdr:from>
    <xdr:to>
      <xdr:col>1</xdr:col>
      <xdr:colOff>362943</xdr:colOff>
      <xdr:row>0</xdr:row>
      <xdr:rowOff>1198251</xdr:rowOff>
    </xdr:to>
    <xdr:pic>
      <xdr:nvPicPr>
        <xdr:cNvPr id="17" name="Imagem 16">
          <a:extLst>
            <a:ext uri="{FF2B5EF4-FFF2-40B4-BE49-F238E27FC236}">
              <a16:creationId xmlns:a16="http://schemas.microsoft.com/office/drawing/2014/main" id="{5074E126-C4BA-48A2-BE64-83B3EFF5DE7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02700"/>
          <a:ext cx="1104899" cy="1110791"/>
        </a:xfrm>
        <a:prstGeom prst="rect">
          <a:avLst/>
        </a:prstGeom>
      </xdr:spPr>
    </xdr:pic>
    <xdr:clientData/>
  </xdr:twoCellAnchor>
  <xdr:twoCellAnchor editAs="absolute">
    <xdr:from>
      <xdr:col>1</xdr:col>
      <xdr:colOff>511805</xdr:colOff>
      <xdr:row>0</xdr:row>
      <xdr:rowOff>40819</xdr:rowOff>
    </xdr:from>
    <xdr:to>
      <xdr:col>7</xdr:col>
      <xdr:colOff>0</xdr:colOff>
      <xdr:row>2</xdr:row>
      <xdr:rowOff>24912</xdr:rowOff>
    </xdr:to>
    <xdr:sp macro="" textlink="">
      <xdr:nvSpPr>
        <xdr:cNvPr id="18" name="CaixaDeTexto 17">
          <a:extLst>
            <a:ext uri="{FF2B5EF4-FFF2-40B4-BE49-F238E27FC236}">
              <a16:creationId xmlns:a16="http://schemas.microsoft.com/office/drawing/2014/main" id="{A336EC13-31F8-4749-828D-6C0D3A1B4C52}"/>
            </a:ext>
          </a:extLst>
        </xdr:cNvPr>
        <xdr:cNvSpPr txBox="1"/>
      </xdr:nvSpPr>
      <xdr:spPr>
        <a:xfrm>
          <a:off x="1359530" y="40819"/>
          <a:ext cx="7908295" cy="13974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50" b="0" i="0" u="none" strike="noStrike">
              <a:solidFill>
                <a:schemeClr val="dk1"/>
              </a:solidFill>
              <a:effectLst/>
              <a:latin typeface="+mn-lt"/>
              <a:ea typeface="+mn-ea"/>
              <a:cs typeface="+mn-cs"/>
            </a:rPr>
            <a:t>GOVERNO DO ESTADO DO ESPÍRITO SANTO</a:t>
          </a:r>
        </a:p>
        <a:p>
          <a:r>
            <a:rPr lang="pt-BR" sz="900" b="0" i="0" u="none" strike="noStrike">
              <a:solidFill>
                <a:schemeClr val="dk1"/>
              </a:solidFill>
              <a:effectLst/>
              <a:latin typeface="+mn-lt"/>
              <a:ea typeface="+mn-ea"/>
              <a:cs typeface="+mn-cs"/>
            </a:rPr>
            <a:t>SECRETARIA DE SANEAMENTO, HABITAÇÃO E DESENVOLVIMENTO  URBANO</a:t>
          </a:r>
        </a:p>
        <a:p>
          <a:endParaRPr lang="pt-BR" sz="900" b="0" i="0" u="none" strike="noStrike">
            <a:solidFill>
              <a:schemeClr val="dk1"/>
            </a:solidFill>
            <a:effectLst/>
            <a:latin typeface="+mn-lt"/>
            <a:ea typeface="+mn-ea"/>
            <a:cs typeface="+mn-cs"/>
          </a:endParaRPr>
        </a:p>
        <a:p>
          <a:r>
            <a:rPr lang="pt-BR" sz="1000" b="1" i="0" u="none" strike="noStrike">
              <a:solidFill>
                <a:schemeClr val="dk1"/>
              </a:solidFill>
              <a:effectLst/>
              <a:latin typeface="+mn-lt"/>
              <a:ea typeface="+mn-ea"/>
              <a:cs typeface="+mn-cs"/>
            </a:rPr>
            <a:t>COMPOSIÇÃO DE CUSTOS</a:t>
          </a:r>
          <a:r>
            <a:rPr lang="pt-BR" sz="1000" b="1" i="0" u="none" strike="noStrike" baseline="0">
              <a:solidFill>
                <a:schemeClr val="dk1"/>
              </a:solidFill>
              <a:effectLst/>
              <a:latin typeface="+mn-lt"/>
              <a:ea typeface="+mn-ea"/>
              <a:cs typeface="+mn-cs"/>
            </a:rPr>
            <a:t> - CONSULTORIA</a:t>
          </a:r>
          <a:endParaRPr lang="pt-BR" sz="900" b="1" i="0" u="none" strike="noStrike">
            <a:solidFill>
              <a:schemeClr val="dk1"/>
            </a:solidFill>
            <a:effectLst/>
            <a:latin typeface="+mn-lt"/>
            <a:ea typeface="+mn-ea"/>
            <a:cs typeface="+mn-cs"/>
          </a:endParaRPr>
        </a:p>
        <a:p>
          <a:endParaRPr lang="pt-BR" sz="900" b="1" i="0" u="none" strike="noStrike">
            <a:solidFill>
              <a:schemeClr val="dk1"/>
            </a:solidFill>
            <a:effectLst/>
            <a:latin typeface="+mn-lt"/>
            <a:ea typeface="+mn-ea"/>
            <a:cs typeface="+mn-cs"/>
          </a:endParaRPr>
        </a:p>
        <a:p>
          <a:pPr eaLnBrk="1" fontAlgn="auto" latinLnBrk="0" hangingPunct="1"/>
          <a:r>
            <a:rPr lang="pt-BR" sz="1100" b="0">
              <a:solidFill>
                <a:schemeClr val="dk1"/>
              </a:solidFill>
              <a:effectLst/>
              <a:latin typeface="+mn-lt"/>
              <a:ea typeface="+mn-ea"/>
              <a:cs typeface="+mn-cs"/>
            </a:rPr>
            <a:t>CONTRATAÇÃO DOS SERVIÇOS DE ELABORAÇÃO DOS PROJETOS EXECUTIVOS DE IMPERMEABILIZAÇÃO DAS CALHAS DOS RIOS/CANAIS ARIBIRI, MARINHO E DIAGONAL, PARQUE LINEAR, URBANIZAÇÃO, PAVIMENTAÇÃO E DRENAGEM DAS MARGENS E RUAS LINDEIRAS, NOS MUNICÍPIOS DE CARIACICA E VILA VELHA/ES</a:t>
          </a:r>
          <a:endParaRPr lang="pt-BR">
            <a:effectLst/>
          </a:endParaRPr>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1</xdr:col>
      <xdr:colOff>276225</xdr:colOff>
      <xdr:row>0</xdr:row>
      <xdr:rowOff>152400</xdr:rowOff>
    </xdr:from>
    <xdr:ext cx="7381875" cy="981075"/>
    <xdr:pic>
      <xdr:nvPicPr>
        <xdr:cNvPr id="2" name="image1.png" title="Imagem">
          <a:extLst>
            <a:ext uri="{FF2B5EF4-FFF2-40B4-BE49-F238E27FC236}">
              <a16:creationId xmlns:a16="http://schemas.microsoft.com/office/drawing/2014/main" id="{4E7F4FF2-CC89-4E87-8ED5-C928DCE8D149}"/>
            </a:ext>
          </a:extLst>
        </xdr:cNvPr>
        <xdr:cNvPicPr preferRelativeResize="0"/>
      </xdr:nvPicPr>
      <xdr:blipFill>
        <a:blip xmlns:r="http://schemas.openxmlformats.org/officeDocument/2006/relationships" r:embed="rId1" cstate="print"/>
        <a:stretch>
          <a:fillRect/>
        </a:stretch>
      </xdr:blipFill>
      <xdr:spPr>
        <a:xfrm>
          <a:off x="904875" y="152400"/>
          <a:ext cx="7381875" cy="981075"/>
        </a:xfrm>
        <a:prstGeom prst="rect">
          <a:avLst/>
        </a:prstGeom>
        <a:noFill/>
      </xdr:spPr>
    </xdr:pic>
    <xdr:clientData fLocksWithSheet="0"/>
  </xdr:oneCellAnchor>
  <xdr:twoCellAnchor editAs="oneCell">
    <xdr:from>
      <xdr:col>11</xdr:col>
      <xdr:colOff>28575</xdr:colOff>
      <xdr:row>7</xdr:row>
      <xdr:rowOff>19050</xdr:rowOff>
    </xdr:from>
    <xdr:to>
      <xdr:col>20</xdr:col>
      <xdr:colOff>494556</xdr:colOff>
      <xdr:row>34</xdr:row>
      <xdr:rowOff>66094</xdr:rowOff>
    </xdr:to>
    <xdr:pic>
      <xdr:nvPicPr>
        <xdr:cNvPr id="3" name="Imagem 2">
          <a:extLst>
            <a:ext uri="{FF2B5EF4-FFF2-40B4-BE49-F238E27FC236}">
              <a16:creationId xmlns:a16="http://schemas.microsoft.com/office/drawing/2014/main" id="{31F057AA-28DD-4D70-892A-C775AB2477A4}"/>
            </a:ext>
          </a:extLst>
        </xdr:cNvPr>
        <xdr:cNvPicPr>
          <a:picLocks noChangeAspect="1"/>
        </xdr:cNvPicPr>
      </xdr:nvPicPr>
      <xdr:blipFill>
        <a:blip xmlns:r="http://schemas.openxmlformats.org/officeDocument/2006/relationships" r:embed="rId2"/>
        <a:stretch>
          <a:fillRect/>
        </a:stretch>
      </xdr:blipFill>
      <xdr:spPr>
        <a:xfrm>
          <a:off x="9220200" y="1562100"/>
          <a:ext cx="5952381" cy="46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sp-11207\c\Sergio\Amazonas\Dom%20eliseu\Bm%208-abr-dom%20eliseu.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Users\usuario\Desktop\PLANILHA_TJFES_AUTOMSEG_06_01_10_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edurb-db-01\PUB_GT\Emendas%20Parlamentares%202007-revisado%20SEDURB\TUCUM&#195;\MC\TEXTO\Or&#231;a%20e%20Compo%20CACHOEIRA%20DO%20COUT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Users\usuario\Desktop\PLANILHA_TJFES_AUTOMSEG_06_01_10_final.xls" TargetMode="External"/></Relationships>
</file>

<file path=xl/externalLinks/_rels/externalLink13.xml.rels><?xml version="1.0" encoding="UTF-8" standalone="yes"?>
<Relationships xmlns="http://schemas.openxmlformats.org/package/2006/relationships"><Relationship Id="rId2" Type="http://schemas.openxmlformats.org/officeDocument/2006/relationships/externalLinkPath" Target="file:///C:\Users\israel.nunes\Documents\EM%20ANDAMENTO\REVEST.%20E%20PAV.%20MARINHO%20E%20ARIBIRI%20-%20PROJETOS\ORCAMENTO%20-%20Projetos%20Aribiri-Marinho%20REV%20IN4.1.xlsx" TargetMode="External"/><Relationship Id="rId1" Type="http://schemas.openxmlformats.org/officeDocument/2006/relationships/externalLinkPath" Target="file:///C:\Users\israel.nunes\Documents\EM%20ANDAMENTO\REVEST.%20E%20PAV.%20MARINHO%20E%20ARIBIRI%20-%20PROJETOS\ORCAMENTO%20-%20Projetos%20Aribiri-Marinho%20REV%20IN4.1.xlsx"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file:///C:\Users\ISRAEL~1.NUN\AppData\Local\Temp\Rar$DIa0.860\SINAPI_Preco_Ref_Insumos_ES_202306_NaoDesonerado.xls" TargetMode="External"/><Relationship Id="rId1" Type="http://schemas.openxmlformats.org/officeDocument/2006/relationships/externalLinkPath" Target="file:///C:\Users\ISRAEL~1.NUN\AppData\Local\Temp\Rar$DIa0.860\SINAPI_Preco_Ref_Insumos_ES_202306_NaoDesonerado.xls" TargetMode="External"/></Relationships>
</file>

<file path=xl/externalLinks/_rels/externalLink15.xml.rels><?xml version="1.0" encoding="UTF-8" standalone="yes"?>
<Relationships xmlns="http://schemas.openxmlformats.org/package/2006/relationships"><Relationship Id="rId2" Type="http://schemas.openxmlformats.org/officeDocument/2006/relationships/externalLinkPath" Target="file:///C:\Users\israel.nunes\Documents\EM%20ANDAMENTO\REVEST.%20E%20PAV.%20MARINHO%20E%20ARIBIRI\DER-ROD%20-%20M&#195;O%20DE%20OBRA%20JULHO%202022%20SEM%20DESONERA&#199;&#195;O.xlsx" TargetMode="External"/><Relationship Id="rId1" Type="http://schemas.openxmlformats.org/officeDocument/2006/relationships/externalLinkPath" Target="file:///C:\Users\israel.nunes\Documents\EM%20ANDAMENTO\REVEST.%20E%20PAV.%20MARINHO%20E%20ARIBIRI\DER-ROD%20-%20M&#195;O%20DE%20OBRA%20JULHO%202022%20SEM%20DESONERA&#199;&#195;O.xlsx"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file:///C:\Users\israel.nunes\Documents\EM%20ANDAMENTO\REVEST.%20E%20PAV.%20MARINHO%20E%20ARIBIRI\DER-ROD%20-%20MATERIAIS%20DE%20CONSULTORIA%20JULHO%202022.xlsx" TargetMode="External"/><Relationship Id="rId1" Type="http://schemas.openxmlformats.org/officeDocument/2006/relationships/externalLinkPath" Target="file:///C:\Users\israel.nunes\Documents\EM%20ANDAMENTO\REVEST.%20E%20PAV.%20MARINHO%20E%20ARIBIRI\DER-ROD%20-%20MATERIAIS%20DE%20CONSULTORIA%20JULHO%202022.xlsx"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israel.nunes\Documents\EM%20ANDAMENTO\REVEST.%20E%20PAV.%20MARINHO%20E%20ARIBIRI%20-%20PROJETOS\Detalhamento%20-%20Fator%20K2.xlsx" TargetMode="External"/><Relationship Id="rId1" Type="http://schemas.openxmlformats.org/officeDocument/2006/relationships/externalLinkPath" Target="file:///C:\Users\israel.nunes\Documents\EM%20ANDAMENTO\REVEST.%20E%20PAV.%20MARINHO%20E%20ARIBIRI%20-%20PROJETOS\Detalhamento%20-%20Fator%20K2.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Startup" Target="PLA/Works/MATRIZ/EAP/Curva%201%20folh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idor1\c\LECDEMOS\Hitaeng\PROJETOS\EMBASA\Ad-Feij&#227;o\BA-MENDES\Atrab1\LATIN\apg\Mc-APG\AT-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rdvitsa02\dados\Samarco%20-%20Planejamento\Outokumpu\1452Fverde_rev_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PASTA%20TEMPORARIA/OSMARIO/Arquivos/Planilha%20or&#231;amentaria%20(JUL21).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uilherme\PROJETOS\PB%20-%20Cabedelo%20Drenagem\!Trecho%20Bacia%20Camboinha\Relat&#243;rio\Produto%2003\Or&#231;amento_Completo%20Camboinh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PASTA%20TEMPORARIA/OSMARIO/2_Termo%20de%20Refer&#234;ncia/08%20PROJETOS/ORCAMENTO%20PROJETOS_APOI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Atrab\tecsan\MC-Calc\MC-E3.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HD%201\Traco%20Forte\Pref.%20Guarapar&#237;\Creche\planilha%20cemei%20Maria%20Gam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Bm 8"/>
      <sheetName val="Bm 8"/>
      <sheetName val="Rede 8"/>
      <sheetName val="ValueList_Helper"/>
    </sheet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TABELA RECURSOS"/>
      <sheetName val="CPU BÁSICA"/>
      <sheetName val="CPU BÁSICA 2"/>
      <sheetName val="CPU BÁSICA 1"/>
      <sheetName val="AUX 30 CONCRETO 35 MPa"/>
      <sheetName val="AUX 29 CHAMINÉ PV H = 1,00"/>
      <sheetName val="AUX 28 LASTRO DE SEIXO"/>
      <sheetName val="AUX 27 ESCAVAÇÃO MANUAL"/>
      <sheetName val="AUX 26 CONFECÇÃO SUPORTE "/>
      <sheetName val="AUX 25 CONFECÇÃO PLACA"/>
      <sheetName val="AUX 24 GUIA DE MADEIRA"/>
      <sheetName val="AUX 23 CONF TUBO 60"/>
      <sheetName val="AUX 22 ARGAMASSA 14"/>
      <sheetName val="AUX 21 ARGAMASSA 13"/>
      <sheetName val="AUX 20 AÇO CA 25"/>
      <sheetName val="AUX 19 AÇO CA 50"/>
      <sheetName val="AUX 18 AÇO CA 60"/>
      <sheetName val="AUX 17 CONCRETO CICLÓPICO 12"/>
      <sheetName val="AUX 16 CONCRETO 18 MPa TUBOS"/>
      <sheetName val="AUX 15 CONCRETO 25 MPa"/>
      <sheetName val="AUX 14 CONCRETO 20 MPa"/>
      <sheetName val="AUX 13 CONCRETO 15 MPa"/>
      <sheetName val="AUX 12 CONC 12 MPa"/>
      <sheetName val="AUX 11 CONCRETO 10 MPa"/>
      <sheetName val="AUX 10 FORMA COMP PLASTIIFCA"/>
      <sheetName val="AUX 09 FORMA COMUM"/>
      <sheetName val="AUX 08 USINAGEM CBUQ"/>
      <sheetName val="AUX 07 ESCAV CARGA JAZIDA"/>
      <sheetName val="AUX 06 EXPURGO JAZIDA"/>
      <sheetName val="AUX 05 LIMPEZA JAZIDA"/>
      <sheetName val="AUX 04 ALVENARIA DE TIJOLO"/>
      <sheetName val="AUX 03 FORNEC AÇO CA 60"/>
      <sheetName val="AUX 02 FORNEC AÇO CA 50"/>
      <sheetName val="AUX 01 FORNEC AÇO CA 25"/>
      <sheetName val="8.13 ARBUSTOS"/>
      <sheetName val="8.12 FORN IMPL PLACA SINAL"/>
      <sheetName val="8.11 PINTURA DE FAIXA"/>
      <sheetName val="8.10 FORNEC CAP-20"/>
      <sheetName val="8.9 FORNEC RR-2C"/>
      <sheetName val="8.8 FORNEC CM-30"/>
      <sheetName val="8.7TRANSPORTE MATERIAL JAZIDA"/>
      <sheetName val="8.6 CBUQ CAPA ROLAMENTO"/>
      <sheetName val="8.5 PINTURA LIGAÇÃO"/>
      <sheetName val="8.4 IMPRIMAÇÃO"/>
      <sheetName val="8.3 BASE"/>
      <sheetName val="8.2 SUBASE"/>
      <sheetName val="8.1 REGULARIZAÇÃO"/>
      <sheetName val="7.2 Instal eletrica"/>
      <sheetName val="6.5.4 Poste tubo galv.com lumin"/>
      <sheetName val="6.5.3 GUARDA RODAS"/>
      <sheetName val="6.5.2 GUARDA CORPO"/>
      <sheetName val="6.5.1 LAJE TRANSIÇÃO"/>
      <sheetName val="6.4.2.1 CIMBRAMNETO"/>
      <sheetName val="6.2.3 CONCRETO fck = 25,0 MPa"/>
      <sheetName val="6.1.2 PONTE SERVIÇO"/>
      <sheetName val="6.1.1 ESTACA PRE MOLD 30x30"/>
      <sheetName val="5.14 MANTA GEOTEXTIL (2)"/>
      <sheetName val="5.13 CAMADA DE AREIA"/>
      <sheetName val="5.12 CAMADA DE SEIXO"/>
      <sheetName val="5.11 GUARDA CORPO METALICO"/>
      <sheetName val="5.10 PASSEIO DE TIJOLO CERÂMICO"/>
      <sheetName val="5.9 CAMADA ENCH PASSEIO"/>
      <sheetName val="5.8 BANCO ARGAMASSA ARMADA"/>
      <sheetName val="5.7 GRAMA EM PLACA"/>
      <sheetName val="5.6 TERRA VEGETAL"/>
      <sheetName val="5.5 ESCOR DESCONTIUO VALA"/>
      <sheetName val="5.4 BOCA DE LOBO "/>
      <sheetName val="5.3 CX PASSAGEM TUBO 60"/>
      <sheetName val="5.2 MEIO FIO C SARJETA"/>
      <sheetName val="5.1 TUBULAÇÃO D=0,60 M"/>
      <sheetName val="4.2.6 JUNTA DILAT FUNGENBAND"/>
      <sheetName val="4.2.5 CONCRETO fck = 20,0 MPa"/>
      <sheetName val="4.2.4 AÇO CA 50"/>
      <sheetName val="4.2.3 FORMA"/>
      <sheetName val="4.2.2 LASTRO CONC MAGRO 10 MPa"/>
      <sheetName val="4.2.1 ESCAV MANUAL"/>
      <sheetName val="4.1.7 REATERRO MANUAL DE VALA"/>
      <sheetName val="4.1.6 MANTA GEOTEXTIL"/>
      <sheetName val="4.1.5 ESCAV MEC VALA"/>
      <sheetName val="4.1.4 PLACA PRE MOLDADA (2)"/>
      <sheetName val="4.1.3 PLACA PRE MOLDADA"/>
      <sheetName val="4.1.2 ESTACA PRE MOLDADA 20x20"/>
      <sheetName val="4.1.1 ESTACA PRE MOLDADA 25x25"/>
      <sheetName val="3.8 ESGOTAMENTO COM BOMBA"/>
      <sheetName val="3.7.3 COMPACTAÇÃO 100%"/>
      <sheetName val="3.6 MOMENTO TRANSP MAT 1a "/>
      <sheetName val="3.5 ESCAV MAT 1A CATEGORIA"/>
      <sheetName val="3.4 MOMENTO TRANSPORTE MAT AGUA"/>
      <sheetName val="3.3 ESCAV MAT COM AGUA"/>
      <sheetName val="3.2 EXEC ENSECADEIRA"/>
      <sheetName val="3.1 DESMATAMENTO MANUAL"/>
      <sheetName val="2.5  TRANSPORTE MAT REMOÇÃO"/>
      <sheetName val="2.4 REMOÇÃO DE ENTULHO"/>
      <sheetName val="2.3 DEMOL REM CONC ARMADO"/>
      <sheetName val="2.2 DEM REM ESTRUTURA MADEIRA"/>
      <sheetName val="2.1 REMANEJ FAMÍLIA"/>
      <sheetName val="1.5 Projeto executivo"/>
      <sheetName val="1.4 PLACA SINALIZAÇÃO"/>
      <sheetName val="1.3 LOC TOPOGRÁFICA"/>
      <sheetName val="1.2 Instal canteiro obras"/>
      <sheetName val=" 1.1 Mobilização e desmob "/>
      <sheetName val="Plan1"/>
      <sheetName val="planilha de quant. e custos a"/>
      <sheetName val="planilha de quant_ e custos a"/>
      <sheetName val="Etapa Única"/>
      <sheetName val="cálculo de áreas"/>
      <sheetName val="contrato"/>
      <sheetName val="Drenagem"/>
    </sheetNames>
    <sheetDataSet>
      <sheetData sheetId="0"/>
      <sheetData sheetId="1">
        <row r="1">
          <cell r="G1" t="str">
            <v>BDI</v>
          </cell>
        </row>
        <row r="2">
          <cell r="C2" t="str">
            <v>Custo Unitário da Mão-de-obra</v>
          </cell>
          <cell r="G2">
            <v>0.23899999999999999</v>
          </cell>
        </row>
        <row r="3">
          <cell r="A3" t="str">
            <v>Item</v>
          </cell>
          <cell r="B3" t="str">
            <v>Código</v>
          </cell>
          <cell r="C3" t="str">
            <v>Denominação</v>
          </cell>
          <cell r="D3" t="str">
            <v>Valor mensal</v>
          </cell>
          <cell r="E3" t="str">
            <v>Encargos</v>
          </cell>
          <cell r="F3" t="str">
            <v>Custo Unitário</v>
          </cell>
          <cell r="G3" t="str">
            <v>Encargos sociais</v>
          </cell>
        </row>
        <row r="4">
          <cell r="A4">
            <v>1</v>
          </cell>
          <cell r="C4" t="str">
            <v>Salário Minimo</v>
          </cell>
          <cell r="D4">
            <v>300</v>
          </cell>
          <cell r="E4">
            <v>378.9</v>
          </cell>
          <cell r="F4">
            <v>3.0859000000000001</v>
          </cell>
          <cell r="G4">
            <v>1.2629999999999999</v>
          </cell>
        </row>
        <row r="5">
          <cell r="A5">
            <v>2</v>
          </cell>
          <cell r="B5" t="str">
            <v>T301</v>
          </cell>
          <cell r="C5" t="str">
            <v>MOTORISTA VEÍCULO LEVE</v>
          </cell>
          <cell r="D5">
            <v>870</v>
          </cell>
          <cell r="E5">
            <v>1098.81</v>
          </cell>
          <cell r="F5">
            <v>8.9490999999999996</v>
          </cell>
        </row>
        <row r="6">
          <cell r="A6">
            <v>3</v>
          </cell>
          <cell r="B6">
            <v>7302</v>
          </cell>
          <cell r="C6" t="str">
            <v>MOTORISTA DE CAMINHÃO</v>
          </cell>
          <cell r="D6">
            <v>960</v>
          </cell>
          <cell r="E6">
            <v>1212.48</v>
          </cell>
          <cell r="F6">
            <v>9.8749000000000002</v>
          </cell>
          <cell r="G6" t="str">
            <v>GRUPO 1</v>
          </cell>
        </row>
        <row r="7">
          <cell r="A7">
            <v>4</v>
          </cell>
          <cell r="B7" t="str">
            <v>T303</v>
          </cell>
          <cell r="C7" t="str">
            <v>MOTORISTA DE VEÍCULO ESPECIAL</v>
          </cell>
          <cell r="D7">
            <v>1020</v>
          </cell>
          <cell r="E7">
            <v>1288.26</v>
          </cell>
          <cell r="F7">
            <v>10.492100000000001</v>
          </cell>
          <cell r="G7" t="str">
            <v>GRUPO 2</v>
          </cell>
        </row>
        <row r="8">
          <cell r="A8">
            <v>5</v>
          </cell>
          <cell r="B8" t="str">
            <v>T311</v>
          </cell>
          <cell r="C8" t="str">
            <v>OPERADOR DE EQUIPAMENTO LEVE 1</v>
          </cell>
          <cell r="D8">
            <v>720</v>
          </cell>
          <cell r="E8">
            <v>909.36</v>
          </cell>
          <cell r="F8">
            <v>7.4062000000000001</v>
          </cell>
          <cell r="G8" t="str">
            <v>GRUPO 3</v>
          </cell>
        </row>
        <row r="9">
          <cell r="A9">
            <v>6</v>
          </cell>
          <cell r="B9" t="str">
            <v>T312</v>
          </cell>
          <cell r="C9" t="str">
            <v>OPERADOR DE EQUIPAMENTO LEVE 2</v>
          </cell>
          <cell r="D9">
            <v>810</v>
          </cell>
          <cell r="E9">
            <v>1023.03</v>
          </cell>
          <cell r="F9">
            <v>8.3320000000000007</v>
          </cell>
        </row>
        <row r="10">
          <cell r="A10">
            <v>7</v>
          </cell>
          <cell r="B10" t="str">
            <v>T313</v>
          </cell>
          <cell r="C10" t="str">
            <v>OPERADOR DE EQUIP. PESADO</v>
          </cell>
          <cell r="D10">
            <v>1050</v>
          </cell>
          <cell r="E10">
            <v>1326.15</v>
          </cell>
          <cell r="F10">
            <v>10.800700000000001</v>
          </cell>
        </row>
        <row r="11">
          <cell r="A11">
            <v>8</v>
          </cell>
          <cell r="B11" t="str">
            <v>T314</v>
          </cell>
          <cell r="C11" t="str">
            <v>OPERADOR DE EQUIP. ESPECIAL</v>
          </cell>
          <cell r="D11">
            <v>1110</v>
          </cell>
          <cell r="E11">
            <v>1401.93</v>
          </cell>
          <cell r="F11">
            <v>11.417899999999999</v>
          </cell>
        </row>
        <row r="12">
          <cell r="A12">
            <v>9</v>
          </cell>
          <cell r="B12" t="str">
            <v>T401</v>
          </cell>
          <cell r="C12" t="str">
            <v>PRÉ-MARCADOR</v>
          </cell>
          <cell r="D12">
            <v>1110</v>
          </cell>
          <cell r="E12">
            <v>1401.93</v>
          </cell>
          <cell r="F12">
            <v>11.417899999999999</v>
          </cell>
        </row>
        <row r="13">
          <cell r="A13">
            <v>10</v>
          </cell>
          <cell r="C13" t="str">
            <v>ASSISTENTE SOCIAL</v>
          </cell>
          <cell r="D13">
            <v>2100</v>
          </cell>
          <cell r="E13">
            <v>2652.3</v>
          </cell>
          <cell r="F13">
            <v>21.601400000000002</v>
          </cell>
        </row>
        <row r="14">
          <cell r="A14">
            <v>11</v>
          </cell>
          <cell r="B14" t="str">
            <v>T501</v>
          </cell>
          <cell r="C14" t="str">
            <v xml:space="preserve">ENCARREGADO DE TURMA </v>
          </cell>
          <cell r="D14">
            <v>1110</v>
          </cell>
          <cell r="E14">
            <v>1401.93</v>
          </cell>
          <cell r="F14">
            <v>11.417899999999999</v>
          </cell>
        </row>
        <row r="15">
          <cell r="A15">
            <v>12</v>
          </cell>
          <cell r="B15" t="str">
            <v>T511</v>
          </cell>
          <cell r="C15" t="str">
            <v>ENCARREGADO DE PAVIMENTAÇÃO</v>
          </cell>
          <cell r="D15">
            <v>2100</v>
          </cell>
          <cell r="E15">
            <v>2652.3</v>
          </cell>
          <cell r="F15">
            <v>21.601400000000002</v>
          </cell>
        </row>
        <row r="16">
          <cell r="A16">
            <v>13</v>
          </cell>
          <cell r="B16" t="str">
            <v>T512</v>
          </cell>
          <cell r="C16" t="str">
            <v>ENCARREGADO DE BRITAGEM</v>
          </cell>
          <cell r="D16">
            <v>2100</v>
          </cell>
          <cell r="E16">
            <v>2652.3</v>
          </cell>
          <cell r="F16">
            <v>21.601400000000002</v>
          </cell>
        </row>
        <row r="17">
          <cell r="A17">
            <v>14</v>
          </cell>
          <cell r="C17" t="str">
            <v>TOPOGRAFO</v>
          </cell>
          <cell r="D17">
            <v>1230</v>
          </cell>
          <cell r="E17">
            <v>1553.49</v>
          </cell>
          <cell r="F17">
            <v>12.652200000000001</v>
          </cell>
        </row>
        <row r="18">
          <cell r="A18">
            <v>15</v>
          </cell>
          <cell r="B18" t="str">
            <v>T602</v>
          </cell>
          <cell r="C18" t="str">
            <v>MONTADOR</v>
          </cell>
          <cell r="D18">
            <v>780</v>
          </cell>
          <cell r="E18">
            <v>985.14</v>
          </cell>
          <cell r="F18">
            <v>8.0234000000000005</v>
          </cell>
        </row>
        <row r="19">
          <cell r="A19">
            <v>16</v>
          </cell>
          <cell r="B19" t="str">
            <v>T603</v>
          </cell>
          <cell r="C19" t="str">
            <v>CARPINTEIRO</v>
          </cell>
          <cell r="D19">
            <v>780</v>
          </cell>
          <cell r="E19">
            <v>985.14</v>
          </cell>
          <cell r="F19">
            <v>8.0234000000000005</v>
          </cell>
        </row>
        <row r="20">
          <cell r="A20">
            <v>17</v>
          </cell>
          <cell r="B20" t="str">
            <v>T604</v>
          </cell>
          <cell r="C20" t="str">
            <v>PEDREIRO</v>
          </cell>
          <cell r="D20">
            <v>780</v>
          </cell>
          <cell r="E20">
            <v>985.14</v>
          </cell>
          <cell r="F20">
            <v>8.0234000000000005</v>
          </cell>
        </row>
        <row r="21">
          <cell r="A21">
            <v>18</v>
          </cell>
          <cell r="B21" t="str">
            <v>T605</v>
          </cell>
          <cell r="C21" t="str">
            <v>ARMADOR</v>
          </cell>
          <cell r="D21">
            <v>780</v>
          </cell>
          <cell r="E21">
            <v>985.14</v>
          </cell>
          <cell r="F21">
            <v>8.0234000000000005</v>
          </cell>
        </row>
        <row r="22">
          <cell r="A22">
            <v>19</v>
          </cell>
          <cell r="B22" t="str">
            <v>T606</v>
          </cell>
          <cell r="C22" t="str">
            <v>FERREIRO</v>
          </cell>
          <cell r="D22">
            <v>780</v>
          </cell>
          <cell r="E22">
            <v>985.14</v>
          </cell>
          <cell r="F22">
            <v>8.0234000000000005</v>
          </cell>
        </row>
        <row r="23">
          <cell r="A23">
            <v>20</v>
          </cell>
          <cell r="B23" t="str">
            <v>T607</v>
          </cell>
          <cell r="C23" t="str">
            <v>PINTOR</v>
          </cell>
          <cell r="D23">
            <v>780</v>
          </cell>
          <cell r="E23">
            <v>985.14</v>
          </cell>
          <cell r="F23">
            <v>8.0234000000000005</v>
          </cell>
        </row>
        <row r="24">
          <cell r="A24">
            <v>21</v>
          </cell>
          <cell r="B24" t="str">
            <v>T608</v>
          </cell>
          <cell r="C24" t="str">
            <v>SOLDADOR</v>
          </cell>
          <cell r="D24">
            <v>780</v>
          </cell>
          <cell r="E24">
            <v>985.14</v>
          </cell>
          <cell r="F24">
            <v>8.0234000000000005</v>
          </cell>
        </row>
        <row r="25">
          <cell r="A25">
            <v>22</v>
          </cell>
          <cell r="B25" t="str">
            <v>T610</v>
          </cell>
          <cell r="C25" t="str">
            <v>SERRALHEIRO</v>
          </cell>
          <cell r="D25">
            <v>780</v>
          </cell>
          <cell r="E25">
            <v>985.14</v>
          </cell>
          <cell r="F25">
            <v>8.0234000000000005</v>
          </cell>
        </row>
        <row r="26">
          <cell r="A26">
            <v>23</v>
          </cell>
          <cell r="B26" t="str">
            <v>T701</v>
          </cell>
          <cell r="C26" t="str">
            <v>SERVENTE</v>
          </cell>
          <cell r="D26">
            <v>570</v>
          </cell>
          <cell r="E26">
            <v>719.91</v>
          </cell>
          <cell r="F26">
            <v>5.8632</v>
          </cell>
        </row>
        <row r="27">
          <cell r="A27">
            <v>24</v>
          </cell>
          <cell r="B27" t="str">
            <v>T702</v>
          </cell>
          <cell r="C27" t="str">
            <v>AJUDANTE</v>
          </cell>
          <cell r="D27">
            <v>630</v>
          </cell>
          <cell r="E27">
            <v>795.69</v>
          </cell>
          <cell r="F27">
            <v>6.4804000000000004</v>
          </cell>
        </row>
        <row r="28">
          <cell r="A28">
            <v>25</v>
          </cell>
          <cell r="C28" t="str">
            <v>ELETRICISTA</v>
          </cell>
          <cell r="D28">
            <v>780</v>
          </cell>
          <cell r="E28">
            <v>985.14</v>
          </cell>
          <cell r="F28">
            <v>8.0234000000000005</v>
          </cell>
        </row>
        <row r="29">
          <cell r="A29">
            <v>26</v>
          </cell>
          <cell r="C29" t="str">
            <v>ADIC. M.O. - FERRAMENTAS</v>
          </cell>
          <cell r="F29">
            <v>0.15509999999999999</v>
          </cell>
        </row>
        <row r="30">
          <cell r="A30">
            <v>27</v>
          </cell>
          <cell r="C30" t="str">
            <v>ADIC. M.O. - FERRAMENTAS</v>
          </cell>
          <cell r="F30">
            <v>0.2051</v>
          </cell>
        </row>
        <row r="32">
          <cell r="C32" t="str">
            <v>Custo Horário de Equipamentos</v>
          </cell>
        </row>
        <row r="33">
          <cell r="A33" t="str">
            <v>Item</v>
          </cell>
          <cell r="B33" t="str">
            <v>Código</v>
          </cell>
          <cell r="C33" t="str">
            <v>Equipamento</v>
          </cell>
          <cell r="D33" t="str">
            <v>Aquisição</v>
          </cell>
          <cell r="E33" t="str">
            <v>Improdutivo</v>
          </cell>
          <cell r="F33" t="str">
            <v>Operativo</v>
          </cell>
        </row>
        <row r="34">
          <cell r="A34">
            <v>30</v>
          </cell>
          <cell r="B34" t="str">
            <v>E001</v>
          </cell>
          <cell r="C34" t="str">
            <v>TRATOR DE ESTEIRA NH 7D (67 kW)</v>
          </cell>
          <cell r="E34">
            <v>10.800700000000001</v>
          </cell>
          <cell r="F34">
            <v>105.14709999999999</v>
          </cell>
        </row>
        <row r="35">
          <cell r="A35">
            <v>31</v>
          </cell>
          <cell r="B35" t="str">
            <v>E002</v>
          </cell>
          <cell r="C35" t="str">
            <v>TRATOR DE ESTEIRA CAT D6M (106 KW)</v>
          </cell>
          <cell r="E35">
            <v>10.800700000000001</v>
          </cell>
          <cell r="F35">
            <v>183.96770000000001</v>
          </cell>
        </row>
        <row r="36">
          <cell r="A36">
            <v>32</v>
          </cell>
          <cell r="B36" t="str">
            <v>E003</v>
          </cell>
          <cell r="C36" t="str">
            <v>TRATOR DE ESTEIRA CAT D8R (228 kW)</v>
          </cell>
          <cell r="E36">
            <v>10.800700000000001</v>
          </cell>
          <cell r="F36">
            <v>355.20600000000002</v>
          </cell>
        </row>
        <row r="37">
          <cell r="A37">
            <v>33</v>
          </cell>
          <cell r="B37" t="str">
            <v>E006</v>
          </cell>
          <cell r="C37" t="str">
            <v>MOTONIVELADORA CAT 120H (100 kW)</v>
          </cell>
          <cell r="E37">
            <v>11.417899999999999</v>
          </cell>
          <cell r="F37">
            <v>124.56229999999999</v>
          </cell>
        </row>
        <row r="38">
          <cell r="A38">
            <v>34</v>
          </cell>
          <cell r="B38" t="str">
            <v>E007</v>
          </cell>
          <cell r="C38" t="str">
            <v>TRATOR AGRÍCOLA M F-292/4 (77 kW)</v>
          </cell>
          <cell r="E38">
            <v>8.3320000000000007</v>
          </cell>
          <cell r="F38">
            <v>66.749700000000004</v>
          </cell>
        </row>
        <row r="39">
          <cell r="A39">
            <v>35</v>
          </cell>
          <cell r="B39" t="str">
            <v>E009</v>
          </cell>
          <cell r="C39" t="str">
            <v>CARREGAD. PNEUS CAT  924G  1,80 M3 ( 89 kW)</v>
          </cell>
          <cell r="E39">
            <v>10.800700000000001</v>
          </cell>
          <cell r="F39">
            <v>102.96259999999999</v>
          </cell>
        </row>
        <row r="40">
          <cell r="A40">
            <v>36</v>
          </cell>
          <cell r="B40" t="str">
            <v>E010</v>
          </cell>
          <cell r="C40" t="str">
            <v>CARREGAD. PNEUS CAT 950G 2,90 M3 (135 kW)</v>
          </cell>
          <cell r="E40">
            <v>10.800700000000001</v>
          </cell>
          <cell r="F40">
            <v>167.08199999999999</v>
          </cell>
        </row>
        <row r="41">
          <cell r="A41">
            <v>37</v>
          </cell>
          <cell r="B41" t="str">
            <v>E011</v>
          </cell>
          <cell r="C41" t="str">
            <v>RETROESCAVADEIRA MF-86HF (57 kW)</v>
          </cell>
          <cell r="E41">
            <v>10.800700000000001</v>
          </cell>
          <cell r="F41">
            <v>55.758699999999997</v>
          </cell>
        </row>
        <row r="42">
          <cell r="A42">
            <v>38</v>
          </cell>
          <cell r="B42" t="str">
            <v>E013</v>
          </cell>
          <cell r="C42" t="str">
            <v>ROLO COMP PÉ CARNEIRO CA-25-PD  (85 kW)</v>
          </cell>
          <cell r="E42">
            <v>8.3320000000000007</v>
          </cell>
          <cell r="F42">
            <v>112.70350000000001</v>
          </cell>
        </row>
        <row r="43">
          <cell r="A43">
            <v>43</v>
          </cell>
          <cell r="B43" t="str">
            <v>E062</v>
          </cell>
          <cell r="C43" t="str">
            <v>ESCAVADEIRA HIDR. CAT 330CL (182 kW)</v>
          </cell>
          <cell r="E43">
            <v>11.417899999999999</v>
          </cell>
          <cell r="F43">
            <v>257.74020000000002</v>
          </cell>
        </row>
        <row r="44">
          <cell r="A44">
            <v>44</v>
          </cell>
          <cell r="B44" t="str">
            <v>E063</v>
          </cell>
          <cell r="C44" t="str">
            <v>ESCAVADEIRA HIDR. CAT 320CL (102 kW)</v>
          </cell>
          <cell r="E44">
            <v>11.417899999999999</v>
          </cell>
          <cell r="F44">
            <v>157.3682</v>
          </cell>
        </row>
        <row r="45">
          <cell r="A45">
            <v>47</v>
          </cell>
          <cell r="B45" t="str">
            <v>E101</v>
          </cell>
          <cell r="C45" t="str">
            <v>GRADE DE DISCOS GA 24 x 24</v>
          </cell>
          <cell r="E45">
            <v>0</v>
          </cell>
          <cell r="F45">
            <v>2.4575999999999998</v>
          </cell>
        </row>
        <row r="46">
          <cell r="A46">
            <v>48</v>
          </cell>
          <cell r="B46" t="str">
            <v>E102</v>
          </cell>
          <cell r="C46" t="str">
            <v>ROLO COMP TANDEM CC-422C (93 kW)</v>
          </cell>
          <cell r="E46">
            <v>8.3320000000000007</v>
          </cell>
          <cell r="F46">
            <v>132.7011</v>
          </cell>
        </row>
        <row r="47">
          <cell r="A47">
            <v>51</v>
          </cell>
          <cell r="B47" t="str">
            <v>E105</v>
          </cell>
          <cell r="C47" t="str">
            <v>ROLO COMP PNEUS SP 8000  (97 kW)</v>
          </cell>
          <cell r="E47">
            <v>8.3320000000000007</v>
          </cell>
          <cell r="F47">
            <v>111.97880000000001</v>
          </cell>
        </row>
        <row r="48">
          <cell r="A48">
            <v>55</v>
          </cell>
          <cell r="B48" t="str">
            <v>E107</v>
          </cell>
          <cell r="C48" t="str">
            <v>VASSOURA MECÂNICA REBOCÁVEL</v>
          </cell>
          <cell r="E48">
            <v>0</v>
          </cell>
          <cell r="F48">
            <v>4.0309999999999997</v>
          </cell>
        </row>
        <row r="49">
          <cell r="A49">
            <v>56</v>
          </cell>
          <cell r="B49" t="str">
            <v>E110</v>
          </cell>
          <cell r="C49" t="str">
            <v>TANQUE ESTOCAGEM DE ASFALTO 20.000 L</v>
          </cell>
          <cell r="E49">
            <v>0</v>
          </cell>
          <cell r="F49">
            <v>4.1859999999999999</v>
          </cell>
        </row>
        <row r="50">
          <cell r="A50">
            <v>57</v>
          </cell>
          <cell r="B50" t="str">
            <v>E111</v>
          </cell>
          <cell r="C50" t="str">
            <v>EQUIP. DISTR. ASFALTO S/ CAMINHÃO (150 kW)</v>
          </cell>
          <cell r="E50">
            <v>9.8749000000000002</v>
          </cell>
          <cell r="F50">
            <v>98.639300000000006</v>
          </cell>
        </row>
        <row r="51">
          <cell r="A51">
            <v>58</v>
          </cell>
          <cell r="B51" t="str">
            <v>E112</v>
          </cell>
          <cell r="C51" t="str">
            <v>AQUECEDOR DE FLUÍDO TÉRMICO</v>
          </cell>
          <cell r="E51">
            <v>0</v>
          </cell>
          <cell r="F51">
            <v>21.924800000000001</v>
          </cell>
        </row>
        <row r="52">
          <cell r="A52">
            <v>74</v>
          </cell>
          <cell r="B52" t="str">
            <v>E139</v>
          </cell>
          <cell r="C52" t="str">
            <v>ROLO COMP VIBRO LISO CA-25D  (86 kW)</v>
          </cell>
          <cell r="E52">
            <v>8.3320000000000007</v>
          </cell>
          <cell r="F52">
            <v>111.0277</v>
          </cell>
        </row>
        <row r="53">
          <cell r="A53">
            <v>75</v>
          </cell>
          <cell r="B53" t="str">
            <v>E147</v>
          </cell>
          <cell r="C53" t="str">
            <v>USINA ASFÁLTO A QUENTE 90/120 T/H (188 kW)</v>
          </cell>
          <cell r="E53">
            <v>11.417899999999999</v>
          </cell>
          <cell r="F53">
            <v>200.3177</v>
          </cell>
        </row>
        <row r="54">
          <cell r="A54">
            <v>76</v>
          </cell>
          <cell r="B54" t="str">
            <v>E149</v>
          </cell>
          <cell r="C54" t="str">
            <v>VIBRO-ACAB. ASFÁLTO VDA-600BM (74 kW)</v>
          </cell>
          <cell r="E54">
            <v>11.417899999999999</v>
          </cell>
          <cell r="F54">
            <v>134.78290000000001</v>
          </cell>
        </row>
        <row r="55">
          <cell r="A55">
            <v>85</v>
          </cell>
          <cell r="B55" t="str">
            <v>E202</v>
          </cell>
          <cell r="C55" t="str">
            <v>COMPRESSOR DE AR 400 PCM (89 kW)</v>
          </cell>
          <cell r="E55">
            <v>8.3320000000000007</v>
          </cell>
          <cell r="F55">
            <v>63.345700000000001</v>
          </cell>
        </row>
        <row r="56">
          <cell r="A56">
            <v>86</v>
          </cell>
          <cell r="B56" t="str">
            <v>E208</v>
          </cell>
          <cell r="C56" t="str">
            <v>COMPRESSOR DE AR 200 PCM (58 kW)</v>
          </cell>
          <cell r="E56">
            <v>8.3320000000000007</v>
          </cell>
          <cell r="F56">
            <v>47.635599999999997</v>
          </cell>
        </row>
        <row r="57">
          <cell r="A57">
            <v>92</v>
          </cell>
          <cell r="B57" t="str">
            <v>E211</v>
          </cell>
          <cell r="C57" t="str">
            <v>MAQUINA P/ PINTURA (2 kW)</v>
          </cell>
          <cell r="E57">
            <v>0</v>
          </cell>
          <cell r="F57">
            <v>0.9577</v>
          </cell>
        </row>
        <row r="58">
          <cell r="A58">
            <v>93</v>
          </cell>
          <cell r="B58" t="str">
            <v>E210</v>
          </cell>
          <cell r="C58" t="str">
            <v>MARTELETE - ROMPEDOR 33 kg</v>
          </cell>
          <cell r="E58">
            <v>7.4062000000000001</v>
          </cell>
          <cell r="F58">
            <v>9.7596000000000007</v>
          </cell>
        </row>
        <row r="59">
          <cell r="A59">
            <v>94</v>
          </cell>
          <cell r="B59" t="str">
            <v>E302</v>
          </cell>
          <cell r="C59" t="str">
            <v>BETONEIRA - 320 L (4 kW)</v>
          </cell>
          <cell r="E59">
            <v>8.3320000000000007</v>
          </cell>
          <cell r="F59">
            <v>9.9809000000000001</v>
          </cell>
        </row>
        <row r="60">
          <cell r="A60">
            <v>98</v>
          </cell>
          <cell r="B60" t="str">
            <v>E303</v>
          </cell>
          <cell r="C60" t="str">
            <v>BETONEIRA - 750 L (9 kW)</v>
          </cell>
          <cell r="E60">
            <v>8.3320000000000007</v>
          </cell>
          <cell r="F60">
            <v>12.4125</v>
          </cell>
        </row>
        <row r="61">
          <cell r="A61">
            <v>99</v>
          </cell>
          <cell r="B61" t="str">
            <v>E304</v>
          </cell>
          <cell r="C61" t="str">
            <v>TRANSP. MANUAL - CARRINHO DE MÃO 80 L</v>
          </cell>
          <cell r="E61">
            <v>0</v>
          </cell>
          <cell r="F61">
            <v>0.13339999999999999</v>
          </cell>
        </row>
        <row r="62">
          <cell r="A62">
            <v>101</v>
          </cell>
          <cell r="B62" t="str">
            <v>E305</v>
          </cell>
          <cell r="C62" t="str">
            <v>TRANSP. MANUAL - GERICA 180 L</v>
          </cell>
          <cell r="E62">
            <v>0</v>
          </cell>
          <cell r="F62">
            <v>0.23350000000000001</v>
          </cell>
        </row>
        <row r="63">
          <cell r="A63">
            <v>103</v>
          </cell>
          <cell r="B63" t="str">
            <v>E306</v>
          </cell>
          <cell r="C63" t="str">
            <v>VIBRADOR DE CONC. - DE IMERSÃO (2 kW)</v>
          </cell>
          <cell r="E63">
            <v>7.4062000000000001</v>
          </cell>
          <cell r="F63">
            <v>8.8386999999999993</v>
          </cell>
        </row>
        <row r="64">
          <cell r="A64">
            <v>104</v>
          </cell>
          <cell r="B64" t="str">
            <v>E310</v>
          </cell>
          <cell r="C64" t="str">
            <v>FAB.PRÉ-MOLD CONC TUBOS D=0,60 M (2 kW)</v>
          </cell>
          <cell r="E64">
            <v>0</v>
          </cell>
          <cell r="F64">
            <v>7.3996000000000004</v>
          </cell>
        </row>
        <row r="65">
          <cell r="A65">
            <v>105</v>
          </cell>
          <cell r="B65" t="str">
            <v>E311</v>
          </cell>
          <cell r="C65" t="str">
            <v>FAB PRÉ-MOLD CONC TUBOS D=0,80 M (2 kW)</v>
          </cell>
          <cell r="E65">
            <v>0</v>
          </cell>
          <cell r="F65">
            <v>7.1071999999999997</v>
          </cell>
        </row>
        <row r="66">
          <cell r="A66">
            <v>106</v>
          </cell>
          <cell r="B66" t="str">
            <v>E312</v>
          </cell>
          <cell r="C66" t="str">
            <v>FAB PRÉ-MOLD CONC TUBOS D=1,00 M (2 kW)</v>
          </cell>
          <cell r="E66">
            <v>0</v>
          </cell>
          <cell r="F66">
            <v>7.4747000000000003</v>
          </cell>
        </row>
        <row r="67">
          <cell r="A67">
            <v>107</v>
          </cell>
          <cell r="B67" t="str">
            <v>E313</v>
          </cell>
          <cell r="C67" t="str">
            <v>FAB PRÉ-MOLD CONC TUBOS D=1,20 M (2 kW)</v>
          </cell>
          <cell r="E67">
            <v>0</v>
          </cell>
          <cell r="F67">
            <v>7.8887</v>
          </cell>
        </row>
        <row r="68">
          <cell r="A68">
            <v>108</v>
          </cell>
          <cell r="B68" t="str">
            <v>E314</v>
          </cell>
          <cell r="C68" t="str">
            <v>FAB PRÉ-MOLD CONC TUBOS D=1,50 M (2 kW)</v>
          </cell>
          <cell r="E68">
            <v>0</v>
          </cell>
          <cell r="F68">
            <v>7.8056999999999999</v>
          </cell>
        </row>
        <row r="69">
          <cell r="A69">
            <v>129</v>
          </cell>
          <cell r="B69" t="str">
            <v>E400</v>
          </cell>
          <cell r="C69" t="str">
            <v>CAMINHÃO BASCULANTE - 5 m3 - 8,8 t (155 kW)</v>
          </cell>
          <cell r="E69">
            <v>9.8749000000000002</v>
          </cell>
          <cell r="F69">
            <v>86.413799999999995</v>
          </cell>
        </row>
        <row r="70">
          <cell r="A70">
            <v>130</v>
          </cell>
          <cell r="B70" t="str">
            <v>E402</v>
          </cell>
          <cell r="C70" t="str">
            <v>CAMINHÃO CARROCERIA - 15t (170 kW)</v>
          </cell>
          <cell r="E70">
            <v>9.8749000000000002</v>
          </cell>
          <cell r="F70">
            <v>108.3706</v>
          </cell>
        </row>
        <row r="71">
          <cell r="A71">
            <v>131</v>
          </cell>
          <cell r="B71" t="str">
            <v>E403</v>
          </cell>
          <cell r="C71" t="str">
            <v>CAMINHÃO BASCULANTE 6 m3  (150 kW)</v>
          </cell>
          <cell r="E71">
            <v>9.8749000000000002</v>
          </cell>
          <cell r="F71">
            <v>97.9148</v>
          </cell>
        </row>
        <row r="72">
          <cell r="A72">
            <v>135</v>
          </cell>
          <cell r="B72" t="str">
            <v>E407</v>
          </cell>
          <cell r="C72" t="str">
            <v>CAMINHÃO TANQUE 10.000 L (170 kW)</v>
          </cell>
          <cell r="E72">
            <v>9.8749000000000002</v>
          </cell>
          <cell r="F72">
            <v>109.7187</v>
          </cell>
        </row>
        <row r="73">
          <cell r="A73">
            <v>136</v>
          </cell>
          <cell r="B73" t="str">
            <v>E408</v>
          </cell>
          <cell r="C73" t="str">
            <v>CAMINHÃO CARROCERIA - 4t (80 kW)</v>
          </cell>
          <cell r="E73">
            <v>9.8749000000000002</v>
          </cell>
          <cell r="F73">
            <v>54.107700000000001</v>
          </cell>
        </row>
        <row r="74">
          <cell r="A74">
            <v>137</v>
          </cell>
          <cell r="B74" t="str">
            <v>E416</v>
          </cell>
          <cell r="C74" t="str">
            <v>VEÍCULO LEVE - PICK UP (4 X 4) (98 kW)</v>
          </cell>
          <cell r="E74">
            <v>8.9490999999999996</v>
          </cell>
          <cell r="F74">
            <v>45.479300000000002</v>
          </cell>
        </row>
        <row r="75">
          <cell r="A75">
            <v>145</v>
          </cell>
          <cell r="B75" t="str">
            <v>E404</v>
          </cell>
          <cell r="C75" t="str">
            <v>CAMINHÃO BASCULANTE 10 m3 - 15 t (170 kW)</v>
          </cell>
          <cell r="E75">
            <v>9.8749000000000002</v>
          </cell>
          <cell r="F75">
            <v>111.63209999999999</v>
          </cell>
        </row>
        <row r="76">
          <cell r="A76">
            <v>146</v>
          </cell>
          <cell r="B76" t="str">
            <v>E432</v>
          </cell>
          <cell r="C76" t="str">
            <v>CAMINHÃO BASCULANTE 20 t (279 kW)</v>
          </cell>
          <cell r="E76">
            <v>9.8749000000000002</v>
          </cell>
          <cell r="F76">
            <v>166.3605</v>
          </cell>
        </row>
        <row r="77">
          <cell r="A77">
            <v>147</v>
          </cell>
          <cell r="B77" t="str">
            <v>E434</v>
          </cell>
          <cell r="C77" t="str">
            <v>CAMINHÃO CARROC C/ GUINDAUTO (150 kW)</v>
          </cell>
          <cell r="E77">
            <v>9.8749000000000002</v>
          </cell>
          <cell r="F77">
            <v>94.581900000000005</v>
          </cell>
        </row>
        <row r="78">
          <cell r="A78">
            <v>148</v>
          </cell>
        </row>
        <row r="79">
          <cell r="A79">
            <v>150</v>
          </cell>
          <cell r="B79" t="str">
            <v>E501</v>
          </cell>
          <cell r="C79" t="str">
            <v>GRUPO GERADOR 36 / 40 KVA (32 kW)</v>
          </cell>
          <cell r="E79">
            <v>8.3320000000000007</v>
          </cell>
          <cell r="F79">
            <v>33.636000000000003</v>
          </cell>
        </row>
        <row r="80">
          <cell r="A80">
            <v>151</v>
          </cell>
          <cell r="B80" t="str">
            <v>E503</v>
          </cell>
          <cell r="C80" t="str">
            <v>GRUPO GERADOR 164 / 180 KVA (144 kW)</v>
          </cell>
          <cell r="E80">
            <v>8.3320000000000007</v>
          </cell>
          <cell r="F80">
            <v>96.774699999999996</v>
          </cell>
        </row>
        <row r="81">
          <cell r="A81">
            <v>156</v>
          </cell>
          <cell r="B81" t="str">
            <v>E509</v>
          </cell>
          <cell r="C81" t="str">
            <v>GRUPO GERADOR 25,0 / 18,0 KVA (20 kW)</v>
          </cell>
          <cell r="E81">
            <v>8.3320000000000007</v>
          </cell>
          <cell r="F81">
            <v>21.651499999999999</v>
          </cell>
        </row>
        <row r="82">
          <cell r="A82">
            <v>162</v>
          </cell>
          <cell r="B82" t="str">
            <v>E903</v>
          </cell>
          <cell r="C82" t="str">
            <v>BATE-ESTACAS GRAV. 3.500/4.000 KG (160 kW)</v>
          </cell>
          <cell r="E82">
            <v>8.3320000000000007</v>
          </cell>
          <cell r="F82">
            <v>99.670699999999997</v>
          </cell>
        </row>
        <row r="83">
          <cell r="A83">
            <v>163</v>
          </cell>
          <cell r="B83" t="str">
            <v>E904</v>
          </cell>
          <cell r="C83" t="str">
            <v>SERRA CIRCULAR 12" (4 kW)</v>
          </cell>
          <cell r="E83">
            <v>0</v>
          </cell>
          <cell r="F83">
            <v>0.1948</v>
          </cell>
        </row>
        <row r="84">
          <cell r="A84">
            <v>165</v>
          </cell>
          <cell r="B84" t="str">
            <v>E906</v>
          </cell>
          <cell r="C84" t="str">
            <v>SOQUETE VIBRATÓRIO (2 kW)</v>
          </cell>
          <cell r="E84">
            <v>7.4062000000000001</v>
          </cell>
          <cell r="F84">
            <v>13.911199999999999</v>
          </cell>
        </row>
        <row r="85">
          <cell r="A85">
            <v>166</v>
          </cell>
          <cell r="B85" t="str">
            <v>E907</v>
          </cell>
          <cell r="C85" t="str">
            <v>CONJUNTO MOTO-BOMBA (11 kW)</v>
          </cell>
          <cell r="E85">
            <v>0</v>
          </cell>
          <cell r="F85">
            <v>13.8764</v>
          </cell>
        </row>
        <row r="86">
          <cell r="A86">
            <v>167</v>
          </cell>
          <cell r="B86" t="str">
            <v>E908</v>
          </cell>
          <cell r="C86" t="str">
            <v>MÁQUINA PINTURA - DERMAC FAIXAS (44 kW)</v>
          </cell>
          <cell r="E86">
            <v>11.417899999999999</v>
          </cell>
          <cell r="F86">
            <v>65.1999</v>
          </cell>
        </row>
        <row r="87">
          <cell r="A87">
            <v>169</v>
          </cell>
          <cell r="B87" t="str">
            <v>E910</v>
          </cell>
        </row>
        <row r="88">
          <cell r="A88">
            <v>170</v>
          </cell>
          <cell r="B88" t="str">
            <v>E917</v>
          </cell>
          <cell r="C88" t="str">
            <v>MÁQUINA UNIVERSAL CORTE (4 kW)</v>
          </cell>
          <cell r="E88">
            <v>7.4062000000000001</v>
          </cell>
          <cell r="F88">
            <v>11.594900000000001</v>
          </cell>
        </row>
        <row r="89">
          <cell r="A89">
            <v>171</v>
          </cell>
          <cell r="B89" t="str">
            <v>E918</v>
          </cell>
          <cell r="C89" t="str">
            <v>PRENSA EXCÊNTRICA (1 kW)</v>
          </cell>
          <cell r="E89">
            <v>0</v>
          </cell>
          <cell r="F89">
            <v>2.4619</v>
          </cell>
        </row>
        <row r="90">
          <cell r="A90">
            <v>172</v>
          </cell>
          <cell r="B90" t="str">
            <v>E919</v>
          </cell>
          <cell r="C90" t="str">
            <v>GUILHOTINA 8 t (3 kW)</v>
          </cell>
          <cell r="E90">
            <v>0</v>
          </cell>
          <cell r="F90">
            <v>4.2878999999999996</v>
          </cell>
        </row>
        <row r="91">
          <cell r="A91">
            <v>173</v>
          </cell>
          <cell r="B91" t="str">
            <v>E924</v>
          </cell>
          <cell r="C91" t="str">
            <v xml:space="preserve">EQUIP. PARA SOLDA </v>
          </cell>
          <cell r="E91">
            <v>0</v>
          </cell>
          <cell r="F91">
            <v>4.9500000000000002E-2</v>
          </cell>
        </row>
        <row r="93">
          <cell r="C93" t="str">
            <v>Custo Unitário de Materiais</v>
          </cell>
        </row>
        <row r="94">
          <cell r="A94" t="str">
            <v>Item</v>
          </cell>
          <cell r="B94" t="str">
            <v>Código</v>
          </cell>
          <cell r="C94" t="str">
            <v>Material</v>
          </cell>
          <cell r="D94" t="str">
            <v>Und</v>
          </cell>
          <cell r="E94" t="str">
            <v>Preço Unitário</v>
          </cell>
        </row>
        <row r="95">
          <cell r="A95">
            <v>212</v>
          </cell>
          <cell r="B95" t="str">
            <v>AM01</v>
          </cell>
          <cell r="C95" t="str">
            <v>AÇO CA 25 D = 4,2 mm</v>
          </cell>
          <cell r="D95" t="str">
            <v>KG</v>
          </cell>
          <cell r="E95">
            <v>4.4275000000000002</v>
          </cell>
        </row>
        <row r="96">
          <cell r="A96">
            <v>213</v>
          </cell>
          <cell r="B96" t="str">
            <v>AM02</v>
          </cell>
          <cell r="C96" t="str">
            <v>AÇO CA 25 D = 6,3 mm</v>
          </cell>
          <cell r="D96" t="str">
            <v>KG</v>
          </cell>
          <cell r="E96">
            <v>3.9904999999999999</v>
          </cell>
        </row>
        <row r="97">
          <cell r="A97">
            <v>215</v>
          </cell>
          <cell r="B97" t="str">
            <v>AM03</v>
          </cell>
          <cell r="C97" t="str">
            <v>AÇO CA 25 D = 10,0 mm</v>
          </cell>
          <cell r="D97" t="str">
            <v>KG</v>
          </cell>
          <cell r="E97">
            <v>3.3119999999999998</v>
          </cell>
        </row>
        <row r="98">
          <cell r="A98">
            <v>216</v>
          </cell>
          <cell r="B98" t="str">
            <v>AM04</v>
          </cell>
          <cell r="C98" t="str">
            <v>AÇO CA 50 D = 6,3 mm</v>
          </cell>
          <cell r="D98" t="str">
            <v>KG</v>
          </cell>
          <cell r="E98">
            <v>4.1859999999999999</v>
          </cell>
        </row>
        <row r="99">
          <cell r="A99">
            <v>217</v>
          </cell>
          <cell r="B99" t="str">
            <v>AM05</v>
          </cell>
          <cell r="C99" t="str">
            <v>AÇO CA 50 D = 10,0 mm</v>
          </cell>
          <cell r="D99" t="str">
            <v>KG</v>
          </cell>
          <cell r="E99">
            <v>3.4729999999999999</v>
          </cell>
        </row>
        <row r="100">
          <cell r="A100">
            <v>218</v>
          </cell>
          <cell r="B100" t="str">
            <v>AM06</v>
          </cell>
          <cell r="C100" t="str">
            <v>AÇO CA 60 D = 4,2 mm</v>
          </cell>
          <cell r="D100" t="str">
            <v>KG</v>
          </cell>
          <cell r="E100">
            <v>3.9904999999999999</v>
          </cell>
        </row>
        <row r="101">
          <cell r="A101">
            <v>219</v>
          </cell>
          <cell r="B101" t="str">
            <v>AM07</v>
          </cell>
          <cell r="C101" t="str">
            <v>AÇO CA 60 D = 5,0 mm</v>
          </cell>
          <cell r="D101" t="str">
            <v>KG</v>
          </cell>
          <cell r="E101">
            <v>3.8755000000000002</v>
          </cell>
        </row>
        <row r="102">
          <cell r="A102">
            <v>220</v>
          </cell>
          <cell r="B102" t="str">
            <v>AM08</v>
          </cell>
          <cell r="C102" t="str">
            <v>AÇO CA 60 D = 6,0 mm</v>
          </cell>
          <cell r="D102" t="str">
            <v>KG</v>
          </cell>
          <cell r="E102">
            <v>3.8755000000000002</v>
          </cell>
        </row>
        <row r="103">
          <cell r="A103">
            <v>235</v>
          </cell>
          <cell r="C103" t="str">
            <v>Casa padrão PMM</v>
          </cell>
          <cell r="D103" t="str">
            <v>gl</v>
          </cell>
          <cell r="E103">
            <v>8395</v>
          </cell>
        </row>
        <row r="104">
          <cell r="A104">
            <v>236</v>
          </cell>
          <cell r="B104" t="str">
            <v>AM35</v>
          </cell>
          <cell r="C104" t="str">
            <v>SEIXO COMERCIAL</v>
          </cell>
          <cell r="D104" t="str">
            <v>M3</v>
          </cell>
          <cell r="E104">
            <v>97.75</v>
          </cell>
        </row>
        <row r="105">
          <cell r="A105">
            <v>237</v>
          </cell>
          <cell r="B105" t="str">
            <v>M003</v>
          </cell>
          <cell r="C105" t="str">
            <v>ÓLEO COMBUSTÍVEL 1A</v>
          </cell>
          <cell r="D105" t="str">
            <v>L</v>
          </cell>
          <cell r="E105">
            <v>1.3524</v>
          </cell>
        </row>
        <row r="106">
          <cell r="A106">
            <v>238</v>
          </cell>
          <cell r="B106" t="str">
            <v>M101</v>
          </cell>
          <cell r="C106" t="str">
            <v>CIMENTO ASFÁLTICO CAP 20</v>
          </cell>
          <cell r="D106" t="str">
            <v>T</v>
          </cell>
          <cell r="E106">
            <v>2025.7135000000001</v>
          </cell>
        </row>
        <row r="107">
          <cell r="A107">
            <v>239</v>
          </cell>
          <cell r="B107" t="str">
            <v>M103</v>
          </cell>
          <cell r="C107" t="str">
            <v>ASFÁLTO DILUÍDO CM-30</v>
          </cell>
          <cell r="D107" t="str">
            <v>T</v>
          </cell>
          <cell r="E107">
            <v>2715.3915000000002</v>
          </cell>
        </row>
        <row r="108">
          <cell r="A108">
            <v>240</v>
          </cell>
          <cell r="B108" t="str">
            <v>M108</v>
          </cell>
          <cell r="C108" t="str">
            <v>EMULSÃO ASFÁLTICA RR-2C</v>
          </cell>
          <cell r="D108" t="str">
            <v>T</v>
          </cell>
          <cell r="E108">
            <v>1970.2260000000001</v>
          </cell>
        </row>
        <row r="109">
          <cell r="A109">
            <v>241</v>
          </cell>
          <cell r="B109" t="str">
            <v>M202</v>
          </cell>
          <cell r="C109" t="str">
            <v>CIMENTO PORTLAND CP-32</v>
          </cell>
          <cell r="D109" t="str">
            <v>KG</v>
          </cell>
          <cell r="E109">
            <v>0.46</v>
          </cell>
        </row>
        <row r="110">
          <cell r="A110">
            <v>242</v>
          </cell>
          <cell r="B110" t="str">
            <v>M319</v>
          </cell>
          <cell r="C110" t="str">
            <v>ARAME RECOZIDO no. 18</v>
          </cell>
          <cell r="D110" t="str">
            <v>KG</v>
          </cell>
          <cell r="E110">
            <v>5.7039999999999997</v>
          </cell>
        </row>
        <row r="111">
          <cell r="A111">
            <v>243</v>
          </cell>
          <cell r="B111" t="str">
            <v>M320</v>
          </cell>
          <cell r="C111" t="str">
            <v>PREGOS DE FERRO 18x30</v>
          </cell>
          <cell r="D111" t="str">
            <v>KG</v>
          </cell>
          <cell r="E111">
            <v>4.83</v>
          </cell>
        </row>
        <row r="112">
          <cell r="A112">
            <v>255</v>
          </cell>
          <cell r="C112" t="str">
            <v>REDE ELÉTRICA - TUBULAÇOES E CABOS</v>
          </cell>
          <cell r="D112" t="str">
            <v>M</v>
          </cell>
          <cell r="E112">
            <v>97.75</v>
          </cell>
        </row>
        <row r="113">
          <cell r="A113">
            <v>256</v>
          </cell>
          <cell r="C113" t="str">
            <v>POSTE TUBO AÇO GALVANIZADO.H =10,0 m C/ LUMINÁRIA</v>
          </cell>
          <cell r="D113" t="str">
            <v>CJ</v>
          </cell>
          <cell r="E113">
            <v>1801.7708</v>
          </cell>
        </row>
        <row r="114">
          <cell r="A114">
            <v>257</v>
          </cell>
          <cell r="B114" t="str">
            <v>M334</v>
          </cell>
          <cell r="C114" t="str">
            <v>PARAF. ZINCADO C/ FENDA 1 1/2" x 3/16"</v>
          </cell>
          <cell r="D114" t="str">
            <v>UN</v>
          </cell>
          <cell r="E114">
            <v>0.13800000000000001</v>
          </cell>
        </row>
        <row r="115">
          <cell r="A115">
            <v>290</v>
          </cell>
          <cell r="B115" t="str">
            <v>M335</v>
          </cell>
          <cell r="C115" t="str">
            <v>PARAF. ZINCADO FRANCÊS 4" x 5/16"</v>
          </cell>
          <cell r="D115" t="str">
            <v>UN</v>
          </cell>
          <cell r="E115">
            <v>0.59799999999999998</v>
          </cell>
        </row>
        <row r="116">
          <cell r="A116">
            <v>291</v>
          </cell>
          <cell r="B116" t="str">
            <v>M340</v>
          </cell>
          <cell r="C116" t="str">
            <v>TAMPÃO DE FERRO FUNDIDO</v>
          </cell>
          <cell r="D116" t="str">
            <v>UN</v>
          </cell>
          <cell r="E116">
            <v>375.70499999999998</v>
          </cell>
        </row>
        <row r="117">
          <cell r="A117">
            <v>294</v>
          </cell>
          <cell r="B117" t="str">
            <v>M343</v>
          </cell>
          <cell r="C117" t="str">
            <v>DEFENSA METÁLICA SEMI-MALEÁVEL SIMPLES</v>
          </cell>
          <cell r="D117" t="str">
            <v>MOD</v>
          </cell>
          <cell r="E117">
            <v>822.89400000000001</v>
          </cell>
        </row>
        <row r="118">
          <cell r="A118">
            <v>295</v>
          </cell>
          <cell r="C118" t="str">
            <v>CHAPA DE AÇO FINA</v>
          </cell>
          <cell r="D118" t="str">
            <v>M2</v>
          </cell>
          <cell r="E118">
            <v>52.9</v>
          </cell>
        </row>
        <row r="119">
          <cell r="A119">
            <v>300</v>
          </cell>
          <cell r="B119" t="str">
            <v>M398</v>
          </cell>
          <cell r="C119" t="str">
            <v xml:space="preserve">CHAPA DE AÇO </v>
          </cell>
          <cell r="D119" t="str">
            <v>KG</v>
          </cell>
          <cell r="E119">
            <v>4.83</v>
          </cell>
        </row>
        <row r="120">
          <cell r="A120">
            <v>303</v>
          </cell>
          <cell r="B120" t="str">
            <v>M346</v>
          </cell>
          <cell r="C120" t="str">
            <v>CHAPA DE AÇO no. 16 (TRATADA)</v>
          </cell>
          <cell r="D120" t="str">
            <v>M2</v>
          </cell>
          <cell r="E120">
            <v>112.7</v>
          </cell>
        </row>
        <row r="121">
          <cell r="A121">
            <v>304</v>
          </cell>
          <cell r="B121" t="str">
            <v>M401</v>
          </cell>
          <cell r="C121" t="str">
            <v>PONTALETES D=15 cm (TRONCO P/ ESC.)</v>
          </cell>
          <cell r="D121" t="str">
            <v>M</v>
          </cell>
          <cell r="E121">
            <v>1.6214999999999999</v>
          </cell>
        </row>
        <row r="122">
          <cell r="A122">
            <v>305</v>
          </cell>
          <cell r="B122" t="str">
            <v>M402</v>
          </cell>
          <cell r="C122" t="str">
            <v>PONTALETES D=20 cm (TRONCO P/ ESC.)</v>
          </cell>
          <cell r="D122" t="str">
            <v>M</v>
          </cell>
          <cell r="E122">
            <v>1.6214999999999999</v>
          </cell>
        </row>
        <row r="123">
          <cell r="A123">
            <v>306</v>
          </cell>
          <cell r="B123" t="str">
            <v>M409</v>
          </cell>
          <cell r="C123" t="str">
            <v>PRANCHÃO DE 1a 5,0 cm x 30,0 cm</v>
          </cell>
          <cell r="D123" t="str">
            <v>M</v>
          </cell>
          <cell r="E123">
            <v>17.25</v>
          </cell>
        </row>
        <row r="124">
          <cell r="A124">
            <v>308</v>
          </cell>
          <cell r="B124" t="str">
            <v>M410</v>
          </cell>
          <cell r="C124" t="str">
            <v>COMPENSADO RESINADO DE 17 mm</v>
          </cell>
          <cell r="D124" t="str">
            <v>M2</v>
          </cell>
          <cell r="E124">
            <v>17.107399999999998</v>
          </cell>
        </row>
        <row r="125">
          <cell r="A125">
            <v>309</v>
          </cell>
          <cell r="B125" t="str">
            <v>M406</v>
          </cell>
          <cell r="C125" t="str">
            <v>CAIBROS DE 7,5 cm x 7,5 cm</v>
          </cell>
          <cell r="D125" t="str">
            <v>M</v>
          </cell>
          <cell r="E125">
            <v>2.4609999999999999</v>
          </cell>
        </row>
        <row r="126">
          <cell r="A126">
            <v>310</v>
          </cell>
          <cell r="B126" t="str">
            <v>M407</v>
          </cell>
          <cell r="C126" t="str">
            <v>TÁBUA DE 1a 2,5 cm x 15,0 cm</v>
          </cell>
          <cell r="D126" t="str">
            <v>M</v>
          </cell>
          <cell r="E126">
            <v>2.7945000000000002</v>
          </cell>
        </row>
        <row r="127">
          <cell r="A127">
            <v>311</v>
          </cell>
          <cell r="B127" t="str">
            <v>M408</v>
          </cell>
          <cell r="C127" t="str">
            <v>TÁBUA DE 5a 2,5 cm x 30,0 cm</v>
          </cell>
          <cell r="D127" t="str">
            <v>M</v>
          </cell>
          <cell r="E127">
            <v>5.29</v>
          </cell>
        </row>
        <row r="128">
          <cell r="A128">
            <v>312</v>
          </cell>
          <cell r="B128" t="str">
            <v>M411</v>
          </cell>
          <cell r="C128" t="str">
            <v>COMPENSADO PLASTIFICADO DE 17 mm</v>
          </cell>
          <cell r="D128" t="str">
            <v>M2</v>
          </cell>
          <cell r="E128">
            <v>34.422600000000003</v>
          </cell>
        </row>
        <row r="129">
          <cell r="A129">
            <v>313</v>
          </cell>
          <cell r="B129" t="str">
            <v>M412</v>
          </cell>
          <cell r="C129" t="str">
            <v>GASTALHO 10 x 2,0 cm</v>
          </cell>
          <cell r="D129" t="str">
            <v>M</v>
          </cell>
          <cell r="E129">
            <v>1.38</v>
          </cell>
        </row>
        <row r="130">
          <cell r="A130">
            <v>314</v>
          </cell>
          <cell r="B130" t="str">
            <v>M413</v>
          </cell>
          <cell r="C130" t="str">
            <v>GASTALHO 7,5 x 2,5 cm</v>
          </cell>
          <cell r="D130" t="str">
            <v>M</v>
          </cell>
          <cell r="E130">
            <v>1.38</v>
          </cell>
        </row>
        <row r="131">
          <cell r="A131">
            <v>315</v>
          </cell>
          <cell r="B131" t="str">
            <v>M415</v>
          </cell>
          <cell r="C131" t="str">
            <v>TÁBUA 2,5 x 22,5 cm</v>
          </cell>
          <cell r="D131" t="str">
            <v>M</v>
          </cell>
          <cell r="E131">
            <v>4.2089999999999996</v>
          </cell>
        </row>
        <row r="132">
          <cell r="A132">
            <v>316</v>
          </cell>
          <cell r="B132" t="str">
            <v>M414</v>
          </cell>
          <cell r="C132" t="str">
            <v>PRANCHÃO 7,5 x 30,0 cm</v>
          </cell>
          <cell r="D132" t="str">
            <v>M</v>
          </cell>
          <cell r="E132">
            <v>34.5</v>
          </cell>
        </row>
        <row r="133">
          <cell r="A133">
            <v>325</v>
          </cell>
          <cell r="B133" t="str">
            <v>M601</v>
          </cell>
          <cell r="C133" t="str">
            <v>TINTA REFLETIVA ACRÍLICA P/ 2 ANOS</v>
          </cell>
          <cell r="D133" t="str">
            <v>L</v>
          </cell>
          <cell r="E133">
            <v>15.4643</v>
          </cell>
        </row>
        <row r="134">
          <cell r="A134">
            <v>326</v>
          </cell>
          <cell r="B134" t="str">
            <v>M602</v>
          </cell>
          <cell r="C134" t="str">
            <v>ADUBO NPK (4.14.8)</v>
          </cell>
          <cell r="D134" t="str">
            <v>KG</v>
          </cell>
          <cell r="E134">
            <v>0.89700000000000002</v>
          </cell>
        </row>
        <row r="135">
          <cell r="A135">
            <v>327</v>
          </cell>
          <cell r="B135" t="str">
            <v>M603</v>
          </cell>
          <cell r="C135" t="str">
            <v>INSETICIDA</v>
          </cell>
          <cell r="D135" t="str">
            <v>L</v>
          </cell>
          <cell r="E135">
            <v>26.45</v>
          </cell>
        </row>
        <row r="136">
          <cell r="A136">
            <v>328</v>
          </cell>
          <cell r="B136" t="str">
            <v>M604</v>
          </cell>
          <cell r="C136" t="str">
            <v>ADITIVO PLASTIMENT BV-40</v>
          </cell>
          <cell r="D136" t="str">
            <v>KG</v>
          </cell>
          <cell r="E136">
            <v>2.9580000000000002</v>
          </cell>
        </row>
        <row r="137">
          <cell r="A137">
            <v>330</v>
          </cell>
          <cell r="B137" t="str">
            <v>M609</v>
          </cell>
          <cell r="C137" t="str">
            <v>TINTA ESMALTE SINTÉTICO SEMI-FOSCO</v>
          </cell>
          <cell r="D137" t="str">
            <v>L</v>
          </cell>
          <cell r="E137">
            <v>13.409000000000001</v>
          </cell>
        </row>
        <row r="138">
          <cell r="A138">
            <v>331</v>
          </cell>
          <cell r="B138" t="str">
            <v>M611</v>
          </cell>
          <cell r="C138" t="str">
            <v>REDUTOR TIPO 2002 PRIM. QUALIDADE</v>
          </cell>
          <cell r="D138" t="str">
            <v>L</v>
          </cell>
          <cell r="E138">
            <v>8.2225000000000001</v>
          </cell>
        </row>
        <row r="139">
          <cell r="A139">
            <v>332</v>
          </cell>
          <cell r="B139" t="str">
            <v>M615</v>
          </cell>
          <cell r="C139" t="str">
            <v>MICROESFERAS PRE-MIX</v>
          </cell>
          <cell r="D139" t="str">
            <v>KG</v>
          </cell>
          <cell r="E139">
            <v>4.3470000000000004</v>
          </cell>
        </row>
        <row r="140">
          <cell r="A140">
            <v>333</v>
          </cell>
          <cell r="B140" t="str">
            <v>M616</v>
          </cell>
          <cell r="C140" t="str">
            <v>MICROESFERAS DROP-ON</v>
          </cell>
          <cell r="D140" t="str">
            <v>KG</v>
          </cell>
          <cell r="E140">
            <v>4.3470000000000004</v>
          </cell>
        </row>
        <row r="141">
          <cell r="A141">
            <v>344</v>
          </cell>
          <cell r="B141" t="str">
            <v>M621</v>
          </cell>
          <cell r="C141" t="str">
            <v>DESMOLDANTE</v>
          </cell>
          <cell r="D141" t="str">
            <v>KG</v>
          </cell>
          <cell r="E141">
            <v>3.6254</v>
          </cell>
        </row>
        <row r="142">
          <cell r="A142">
            <v>345</v>
          </cell>
          <cell r="B142" t="str">
            <v>M622</v>
          </cell>
          <cell r="C142" t="str">
            <v>Interplast N</v>
          </cell>
          <cell r="D142" t="str">
            <v>kg</v>
          </cell>
          <cell r="E142">
            <v>5.2554999999999996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_ORCA "/>
      <sheetName val="CRONOGRAMA"/>
      <sheetName val="PLAN_FORN"/>
    </sheetNames>
    <sheetDataSet>
      <sheetData sheetId="0"/>
      <sheetData sheetId="1"/>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INAPI"/>
      <sheetName val="FGV-39"/>
      <sheetName val="DER-EDIF"/>
      <sheetName val="DER-ROD"/>
      <sheetName val="CESAN"/>
      <sheetName val="SCO-RIO"/>
      <sheetName val="SICRO"/>
      <sheetName val="BDI"/>
      <sheetName val="ESTIMATIVO PREÇO"/>
      <sheetName val="CRONOGRAMA"/>
      <sheetName val="ORÇAMENTO"/>
      <sheetName val="CPU-SERV"/>
      <sheetName val="CPU-EQUIP"/>
      <sheetName val="CONSULT-CPU"/>
      <sheetName val="ADM LOCAL"/>
      <sheetName val="BDI CALC"/>
      <sheetName val="MO-HH"/>
      <sheetName val="SERV-MC"/>
      <sheetName val="CONSULT-MO"/>
      <sheetName val="CONSULT-SERV"/>
      <sheetName val="FATOR K"/>
      <sheetName val="K1"/>
      <sheetName val="K4"/>
      <sheetName val="MERCADO"/>
      <sheetName val="SERVIDO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7">
          <cell r="D7">
            <v>40934</v>
          </cell>
          <cell r="E7" t="str">
            <v>Engenheiro Coordenador</v>
          </cell>
          <cell r="F7" t="str">
            <v>mes</v>
          </cell>
          <cell r="G7">
            <v>16447.496813072197</v>
          </cell>
          <cell r="H7">
            <v>16889.91</v>
          </cell>
          <cell r="I7">
            <v>16447.496813072197</v>
          </cell>
          <cell r="J7">
            <v>74.760000000000005</v>
          </cell>
        </row>
        <row r="8">
          <cell r="D8">
            <v>40817</v>
          </cell>
          <cell r="E8" t="str">
            <v>Arquiteto Sênior</v>
          </cell>
          <cell r="F8" t="str">
            <v>mes</v>
          </cell>
          <cell r="G8">
            <v>15530.866844362034</v>
          </cell>
          <cell r="I8">
            <v>15530.866844362034</v>
          </cell>
          <cell r="J8">
            <v>70.59</v>
          </cell>
        </row>
        <row r="9">
          <cell r="D9">
            <v>20079</v>
          </cell>
          <cell r="E9" t="str">
            <v>Engenheiro Civil Sênior</v>
          </cell>
          <cell r="F9" t="str">
            <v>mes</v>
          </cell>
          <cell r="G9">
            <v>17600.156449182985</v>
          </cell>
          <cell r="H9">
            <v>14253.45</v>
          </cell>
          <cell r="I9">
            <v>14253.45</v>
          </cell>
          <cell r="J9">
            <v>64.790000000000006</v>
          </cell>
        </row>
        <row r="10">
          <cell r="D10">
            <v>40939</v>
          </cell>
          <cell r="E10" t="str">
            <v>Engenheiro Eletricista Sênior</v>
          </cell>
          <cell r="F10" t="str">
            <v>mes</v>
          </cell>
          <cell r="G10">
            <v>11924.006257967319</v>
          </cell>
          <cell r="H10">
            <v>14253.45</v>
          </cell>
          <cell r="I10">
            <v>11924.006257967319</v>
          </cell>
          <cell r="J10">
            <v>54.2</v>
          </cell>
        </row>
        <row r="11">
          <cell r="D11">
            <v>40940</v>
          </cell>
          <cell r="E11" t="str">
            <v>Especialista em Meio Ambiente</v>
          </cell>
          <cell r="F11" t="str">
            <v>mes</v>
          </cell>
          <cell r="G11">
            <v>11536.696025031868</v>
          </cell>
          <cell r="H11">
            <v>13338.64</v>
          </cell>
          <cell r="I11">
            <v>11536.696025031868</v>
          </cell>
          <cell r="J11">
            <v>52.44</v>
          </cell>
        </row>
        <row r="12">
          <cell r="D12">
            <v>40805</v>
          </cell>
          <cell r="E12" t="str">
            <v>Desenhista</v>
          </cell>
          <cell r="F12" t="str">
            <v>mes</v>
          </cell>
          <cell r="G12">
            <v>2885.8268629041604</v>
          </cell>
          <cell r="H12">
            <v>3254.34</v>
          </cell>
          <cell r="I12">
            <v>2885.8268629041604</v>
          </cell>
          <cell r="J12">
            <v>13.12</v>
          </cell>
        </row>
        <row r="13">
          <cell r="D13">
            <v>40946</v>
          </cell>
          <cell r="E13" t="str">
            <v>Técnico de Edificações</v>
          </cell>
          <cell r="F13" t="str">
            <v>mes</v>
          </cell>
          <cell r="G13">
            <v>2313.6458454050294</v>
          </cell>
          <cell r="H13">
            <v>2838.98</v>
          </cell>
          <cell r="I13">
            <v>2313.6458454050294</v>
          </cell>
          <cell r="J13">
            <v>10.52</v>
          </cell>
        </row>
        <row r="14">
          <cell r="D14">
            <v>40946</v>
          </cell>
          <cell r="E14" t="str">
            <v>Técnico em Meio Ambiente</v>
          </cell>
          <cell r="F14" t="str">
            <v>mes</v>
          </cell>
          <cell r="G14">
            <v>2313.6458454050294</v>
          </cell>
          <cell r="H14">
            <v>2838.98</v>
          </cell>
          <cell r="I14">
            <v>2313.6458454050294</v>
          </cell>
          <cell r="J14">
            <v>10.52</v>
          </cell>
        </row>
        <row r="15">
          <cell r="D15">
            <v>40820</v>
          </cell>
          <cell r="E15" t="str">
            <v>Topógrafo</v>
          </cell>
          <cell r="F15" t="str">
            <v>mes</v>
          </cell>
          <cell r="G15">
            <v>2928.195619422876</v>
          </cell>
          <cell r="H15">
            <v>3604.21</v>
          </cell>
          <cell r="I15">
            <v>2928.195619422876</v>
          </cell>
          <cell r="J15">
            <v>13.31</v>
          </cell>
        </row>
        <row r="16">
          <cell r="D16">
            <v>41093</v>
          </cell>
          <cell r="E16" t="str">
            <v>Auxiliar de topografia</v>
          </cell>
          <cell r="F16" t="str">
            <v>mes</v>
          </cell>
          <cell r="G16">
            <v>1317.7656738903695</v>
          </cell>
          <cell r="H16">
            <v>2161.15</v>
          </cell>
          <cell r="I16">
            <v>1317.7656738903695</v>
          </cell>
          <cell r="J16">
            <v>5.99</v>
          </cell>
        </row>
        <row r="17">
          <cell r="D17">
            <v>20174</v>
          </cell>
          <cell r="E17" t="str">
            <v>Servente</v>
          </cell>
          <cell r="F17" t="str">
            <v>mes</v>
          </cell>
          <cell r="G17">
            <v>1443.1973577471317</v>
          </cell>
          <cell r="H17">
            <v>1340.27</v>
          </cell>
          <cell r="I17">
            <v>1340.27</v>
          </cell>
          <cell r="J17">
            <v>6.09</v>
          </cell>
        </row>
        <row r="18">
          <cell r="D18">
            <v>103584</v>
          </cell>
          <cell r="E18" t="str">
            <v>Assistente Social</v>
          </cell>
          <cell r="F18" t="str">
            <v>mes</v>
          </cell>
          <cell r="H18">
            <v>4772.6400000000003</v>
          </cell>
          <cell r="I18">
            <v>4772.6400000000003</v>
          </cell>
          <cell r="J18">
            <v>21.69</v>
          </cell>
        </row>
      </sheetData>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heet1"/>
    </sheetNames>
    <sheetDataSet>
      <sheetData sheetId="0">
        <row r="7">
          <cell r="A7" t="str">
            <v xml:space="preserve">CODIGO  </v>
          </cell>
          <cell r="B7" t="str">
            <v>DESCRICAO DO INSUMO</v>
          </cell>
          <cell r="C7" t="str">
            <v>UNIDADE DE MEDIDA</v>
          </cell>
          <cell r="D7" t="str">
            <v>ORIGEM DO PRECO</v>
          </cell>
          <cell r="E7" t="str">
            <v>PRECO MEDIANO R$</v>
          </cell>
        </row>
        <row r="8">
          <cell r="A8">
            <v>38605</v>
          </cell>
          <cell r="B8" t="str">
            <v xml:space="preserve">ABERTURA PARA ENCAIXE DE CUBA OU LAVATORIO EM BANCADA DE MARMORE/ GRANITO OU OUTRO TIPO DE PEDRA NATURAL                                                                                                                                                                                                                                                                                                                                                                                                  </v>
          </cell>
          <cell r="C8" t="str">
            <v xml:space="preserve">UN    </v>
          </cell>
          <cell r="D8" t="str">
            <v>CR</v>
          </cell>
          <cell r="E8" t="str">
            <v>68,59</v>
          </cell>
        </row>
        <row r="9">
          <cell r="A9">
            <v>11270</v>
          </cell>
          <cell r="B9" t="str">
            <v xml:space="preserve">ABRACADEIRA DE LATAO PARA FIXACAO DE CABO PARA-RAIO, DIMENSOES 32 X 24 X 24 MM                                                                                                                                                                                                                                                                                                                                                                                                                            </v>
          </cell>
          <cell r="C9" t="str">
            <v xml:space="preserve">UN    </v>
          </cell>
          <cell r="D9" t="str">
            <v>AS</v>
          </cell>
          <cell r="E9" t="str">
            <v>2,91</v>
          </cell>
        </row>
        <row r="10">
          <cell r="A10">
            <v>412</v>
          </cell>
          <cell r="B10" t="str">
            <v xml:space="preserve">ABRACADEIRA DE NYLON PARA AMARRACAO DE CABOS, COMPRIMENTO DE *230* X *7,6* MM                                                                                                                                                                                                                                                                                                                                                                                                                             </v>
          </cell>
          <cell r="C10" t="str">
            <v xml:space="preserve">UN    </v>
          </cell>
          <cell r="D10" t="str">
            <v>CR</v>
          </cell>
          <cell r="E10" t="str">
            <v>1,18</v>
          </cell>
        </row>
        <row r="11">
          <cell r="A11">
            <v>414</v>
          </cell>
          <cell r="B11" t="str">
            <v xml:space="preserve">ABRACADEIRA DE NYLON PARA AMARRACAO DE CABOS, COMPRIMENTO DE 100 X 2,5 MM                                                                                                                                                                                                                                                                                                                                                                                                                                 </v>
          </cell>
          <cell r="C11" t="str">
            <v xml:space="preserve">UN    </v>
          </cell>
          <cell r="D11" t="str">
            <v>CR</v>
          </cell>
          <cell r="E11" t="str">
            <v>0,07</v>
          </cell>
        </row>
        <row r="12">
          <cell r="A12">
            <v>410</v>
          </cell>
          <cell r="B12" t="str">
            <v xml:space="preserve">ABRACADEIRA DE NYLON PARA AMARRACAO DE CABOS, COMPRIMENTO DE 150 X *3,6* MM                                                                                                                                                                                                                                                                                                                                                                                                                               </v>
          </cell>
          <cell r="C12" t="str">
            <v xml:space="preserve">UN    </v>
          </cell>
          <cell r="D12" t="str">
            <v>CR</v>
          </cell>
          <cell r="E12" t="str">
            <v>0,18</v>
          </cell>
        </row>
        <row r="13">
          <cell r="A13">
            <v>411</v>
          </cell>
          <cell r="B13" t="str">
            <v xml:space="preserve">ABRACADEIRA DE NYLON PARA AMARRACAO DE CABOS, COMPRIMENTO DE 200 X *4,6* MM                                                                                                                                                                                                                                                                                                                                                                                                                               </v>
          </cell>
          <cell r="C13" t="str">
            <v xml:space="preserve">UN    </v>
          </cell>
          <cell r="D13" t="str">
            <v xml:space="preserve">C </v>
          </cell>
          <cell r="E13" t="str">
            <v>0,23</v>
          </cell>
        </row>
        <row r="14">
          <cell r="A14">
            <v>408</v>
          </cell>
          <cell r="B14" t="str">
            <v xml:space="preserve">ABRACADEIRA DE NYLON PARA AMARRACAO DE CABOS, COMPRIMENTO DE 390 X *4,6* MM                                                                                                                                                                                                                                                                                                                                                                                                                               </v>
          </cell>
          <cell r="C14" t="str">
            <v xml:space="preserve">UN    </v>
          </cell>
          <cell r="D14" t="str">
            <v>CR</v>
          </cell>
          <cell r="E14" t="str">
            <v>1,14</v>
          </cell>
        </row>
        <row r="15">
          <cell r="A15">
            <v>39131</v>
          </cell>
          <cell r="B15" t="str">
            <v xml:space="preserve">ABRACADEIRA EM ACO PARA AMARRACAO DE ELETRODUTOS, TIPO D, COM 1 1/2" E CUNHA DE FIXACAO                                                                                                                                                                                                                                                                                                                                                                                                                   </v>
          </cell>
          <cell r="C15" t="str">
            <v xml:space="preserve">UN    </v>
          </cell>
          <cell r="D15" t="str">
            <v>CR</v>
          </cell>
          <cell r="E15" t="str">
            <v>3,71</v>
          </cell>
        </row>
        <row r="16">
          <cell r="A16">
            <v>394</v>
          </cell>
          <cell r="B16" t="str">
            <v xml:space="preserve">ABRACADEIRA EM ACO PARA AMARRACAO DE ELETRODUTOS, TIPO D, COM 1 1/2" E PARAFUSO DE FIXACAO                                                                                                                                                                                                                                                                                                                                                                                                                </v>
          </cell>
          <cell r="C16" t="str">
            <v xml:space="preserve">UN    </v>
          </cell>
          <cell r="D16" t="str">
            <v>CR</v>
          </cell>
          <cell r="E16" t="str">
            <v>3,75</v>
          </cell>
        </row>
        <row r="17">
          <cell r="A17">
            <v>39130</v>
          </cell>
          <cell r="B17" t="str">
            <v xml:space="preserve">ABRACADEIRA EM ACO PARA AMARRACAO DE ELETRODUTOS, TIPO D, COM 1 1/4" E CUNHA DE FIXACAO                                                                                                                                                                                                                                                                                                                                                                                                                   </v>
          </cell>
          <cell r="C17" t="str">
            <v xml:space="preserve">UN    </v>
          </cell>
          <cell r="D17" t="str">
            <v>CR</v>
          </cell>
          <cell r="E17" t="str">
            <v>3,38</v>
          </cell>
        </row>
        <row r="18">
          <cell r="A18">
            <v>395</v>
          </cell>
          <cell r="B18" t="str">
            <v xml:space="preserve">ABRACADEIRA EM ACO PARA AMARRACAO DE ELETRODUTOS, TIPO D, COM 1 1/4" E PARAFUSO DE FIXACAO                                                                                                                                                                                                                                                                                                                                                                                                                </v>
          </cell>
          <cell r="C18" t="str">
            <v xml:space="preserve">UN    </v>
          </cell>
          <cell r="D18" t="str">
            <v>CR</v>
          </cell>
          <cell r="E18" t="str">
            <v>3,61</v>
          </cell>
        </row>
        <row r="19">
          <cell r="A19">
            <v>39127</v>
          </cell>
          <cell r="B19" t="str">
            <v xml:space="preserve">ABRACADEIRA EM ACO PARA AMARRACAO DE ELETRODUTOS, TIPO D, COM 1/2" E CUNHA DE FIXACAO                                                                                                                                                                                                                                                                                                                                                                                                                     </v>
          </cell>
          <cell r="C19" t="str">
            <v xml:space="preserve">UN    </v>
          </cell>
          <cell r="D19" t="str">
            <v>CR</v>
          </cell>
          <cell r="E19" t="str">
            <v>1,78</v>
          </cell>
        </row>
        <row r="20">
          <cell r="A20">
            <v>392</v>
          </cell>
          <cell r="B20" t="str">
            <v xml:space="preserve">ABRACADEIRA EM ACO PARA AMARRACAO DE ELETRODUTOS, TIPO D, COM 1/2" E PARAFUSO DE FIXACAO                                                                                                                                                                                                                                                                                                                                                                                                                  </v>
          </cell>
          <cell r="C20" t="str">
            <v xml:space="preserve">UN    </v>
          </cell>
          <cell r="D20" t="str">
            <v>CR</v>
          </cell>
          <cell r="E20" t="str">
            <v>1,83</v>
          </cell>
        </row>
        <row r="21">
          <cell r="A21">
            <v>39129</v>
          </cell>
          <cell r="B21" t="str">
            <v xml:space="preserve">ABRACADEIRA EM ACO PARA AMARRACAO DE ELETRODUTOS, TIPO D, COM 1" E CUNHA DE FIXACAO                                                                                                                                                                                                                                                                                                                                                                                                                       </v>
          </cell>
          <cell r="C21" t="str">
            <v xml:space="preserve">UN    </v>
          </cell>
          <cell r="D21" t="str">
            <v>CR</v>
          </cell>
          <cell r="E21" t="str">
            <v>2,08</v>
          </cell>
        </row>
        <row r="22">
          <cell r="A22">
            <v>393</v>
          </cell>
          <cell r="B22" t="str">
            <v xml:space="preserve">ABRACADEIRA EM ACO PARA AMARRACAO DE ELETRODUTOS, TIPO D, COM 1" E PARAFUSO DE FIXACAO                                                                                                                                                                                                                                                                                                                                                                                                                    </v>
          </cell>
          <cell r="C22" t="str">
            <v xml:space="preserve">UN    </v>
          </cell>
          <cell r="D22" t="str">
            <v xml:space="preserve">C </v>
          </cell>
          <cell r="E22" t="str">
            <v>2,18</v>
          </cell>
        </row>
        <row r="23">
          <cell r="A23">
            <v>39133</v>
          </cell>
          <cell r="B23" t="str">
            <v xml:space="preserve">ABRACADEIRA EM ACO PARA AMARRACAO DE ELETRODUTOS, TIPO D, COM 2 1/2" E CUNHA DE FIXACAO                                                                                                                                                                                                                                                                                                                                                                                                                   </v>
          </cell>
          <cell r="C23" t="str">
            <v xml:space="preserve">UN    </v>
          </cell>
          <cell r="D23" t="str">
            <v>CR</v>
          </cell>
          <cell r="E23" t="str">
            <v>4,87</v>
          </cell>
        </row>
        <row r="24">
          <cell r="A24">
            <v>397</v>
          </cell>
          <cell r="B24" t="str">
            <v xml:space="preserve">ABRACADEIRA EM ACO PARA AMARRACAO DE ELETRODUTOS, TIPO D, COM 2 1/2" E PARAFUSO DE FIXACAO                                                                                                                                                                                                                                                                                                                                                                                                                </v>
          </cell>
          <cell r="C24" t="str">
            <v xml:space="preserve">UN    </v>
          </cell>
          <cell r="D24" t="str">
            <v>CR</v>
          </cell>
          <cell r="E24" t="str">
            <v>5,38</v>
          </cell>
        </row>
        <row r="25">
          <cell r="A25">
            <v>39132</v>
          </cell>
          <cell r="B25" t="str">
            <v xml:space="preserve">ABRACADEIRA EM ACO PARA AMARRACAO DE ELETRODUTOS, TIPO D, COM 2" E CUNHA DE FIXACAO                                                                                                                                                                                                                                                                                                                                                                                                                       </v>
          </cell>
          <cell r="C25" t="str">
            <v xml:space="preserve">UN    </v>
          </cell>
          <cell r="D25" t="str">
            <v>CR</v>
          </cell>
          <cell r="E25" t="str">
            <v>3,89</v>
          </cell>
        </row>
        <row r="26">
          <cell r="A26">
            <v>396</v>
          </cell>
          <cell r="B26" t="str">
            <v xml:space="preserve">ABRACADEIRA EM ACO PARA AMARRACAO DE ELETRODUTOS, TIPO D, COM 2" E PARAFUSO DE FIXACAO                                                                                                                                                                                                                                                                                                                                                                                                                    </v>
          </cell>
          <cell r="C26" t="str">
            <v xml:space="preserve">UN    </v>
          </cell>
          <cell r="D26" t="str">
            <v>CR</v>
          </cell>
          <cell r="E26" t="str">
            <v>4,17</v>
          </cell>
        </row>
        <row r="27">
          <cell r="A27">
            <v>39135</v>
          </cell>
          <cell r="B27" t="str">
            <v xml:space="preserve">ABRACADEIRA EM ACO PARA AMARRACAO DE ELETRODUTOS, TIPO D, COM 3 1/2" E CUNHA DE FIXACAO                                                                                                                                                                                                                                                                                                                                                                                                                   </v>
          </cell>
          <cell r="C27" t="str">
            <v xml:space="preserve">UN    </v>
          </cell>
          <cell r="D27" t="str">
            <v>CR</v>
          </cell>
          <cell r="E27" t="str">
            <v>7,79</v>
          </cell>
        </row>
        <row r="28">
          <cell r="A28">
            <v>39128</v>
          </cell>
          <cell r="B28" t="str">
            <v xml:space="preserve">ABRACADEIRA EM ACO PARA AMARRACAO DE ELETRODUTOS, TIPO D, COM 3/4" E CUNHA DE FIXACAO                                                                                                                                                                                                                                                                                                                                                                                                                     </v>
          </cell>
          <cell r="C28" t="str">
            <v xml:space="preserve">UN    </v>
          </cell>
          <cell r="D28" t="str">
            <v>CR</v>
          </cell>
          <cell r="E28" t="str">
            <v>1,94</v>
          </cell>
        </row>
        <row r="29">
          <cell r="A29">
            <v>400</v>
          </cell>
          <cell r="B29" t="str">
            <v xml:space="preserve">ABRACADEIRA EM ACO PARA AMARRACAO DE ELETRODUTOS, TIPO D, COM 3/4" E PARAFUSO DE FIXACAO                                                                                                                                                                                                                                                                                                                                                                                                                  </v>
          </cell>
          <cell r="C29" t="str">
            <v xml:space="preserve">UN    </v>
          </cell>
          <cell r="D29" t="str">
            <v>CR</v>
          </cell>
          <cell r="E29" t="str">
            <v>1,90</v>
          </cell>
        </row>
        <row r="30">
          <cell r="A30">
            <v>39125</v>
          </cell>
          <cell r="B30" t="str">
            <v xml:space="preserve">ABRACADEIRA EM ACO PARA AMARRACAO DE ELETRODUTOS, TIPO D, COM 3/8" E PARAFUSO DE FIXACAO                                                                                                                                                                                                                                                                                                                                                                                                                  </v>
          </cell>
          <cell r="C30" t="str">
            <v xml:space="preserve">UN    </v>
          </cell>
          <cell r="D30" t="str">
            <v>CR</v>
          </cell>
          <cell r="E30" t="str">
            <v>1,94</v>
          </cell>
        </row>
        <row r="31">
          <cell r="A31">
            <v>39134</v>
          </cell>
          <cell r="B31" t="str">
            <v xml:space="preserve">ABRACADEIRA EM ACO PARA AMARRACAO DE ELETRODUTOS, TIPO D, COM 3" E CUNHA DE FIXACAO                                                                                                                                                                                                                                                                                                                                                                                                                       </v>
          </cell>
          <cell r="C31" t="str">
            <v xml:space="preserve">UN    </v>
          </cell>
          <cell r="D31" t="str">
            <v>CR</v>
          </cell>
          <cell r="E31" t="str">
            <v>6,49</v>
          </cell>
        </row>
        <row r="32">
          <cell r="A32">
            <v>398</v>
          </cell>
          <cell r="B32" t="str">
            <v xml:space="preserve">ABRACADEIRA EM ACO PARA AMARRACAO DE ELETRODUTOS, TIPO D, COM 3" E PARAFUSO DE FIXACAO                                                                                                                                                                                                                                                                                                                                                                                                                    </v>
          </cell>
          <cell r="C32" t="str">
            <v xml:space="preserve">UN    </v>
          </cell>
          <cell r="D32" t="str">
            <v>CR</v>
          </cell>
          <cell r="E32" t="str">
            <v>5,98</v>
          </cell>
        </row>
        <row r="33">
          <cell r="A33">
            <v>39126</v>
          </cell>
          <cell r="B33" t="str">
            <v xml:space="preserve">ABRACADEIRA EM ACO PARA AMARRACAO DE ELETRODUTOS, TIPO D, COM 4" E CUNHA DE FIXACAO                                                                                                                                                                                                                                                                                                                                                                                                                       </v>
          </cell>
          <cell r="C33" t="str">
            <v xml:space="preserve">UN    </v>
          </cell>
          <cell r="D33" t="str">
            <v>CR</v>
          </cell>
          <cell r="E33" t="str">
            <v>8,76</v>
          </cell>
        </row>
        <row r="34">
          <cell r="A34">
            <v>399</v>
          </cell>
          <cell r="B34" t="str">
            <v xml:space="preserve">ABRACADEIRA EM ACO PARA AMARRACAO DE ELETRODUTOS, TIPO D, COM 4" E PARAFUSO DE FIXACAO                                                                                                                                                                                                                                                                                                                                                                                                                    </v>
          </cell>
          <cell r="C34" t="str">
            <v xml:space="preserve">UN    </v>
          </cell>
          <cell r="D34" t="str">
            <v>CR</v>
          </cell>
          <cell r="E34" t="str">
            <v>7,72</v>
          </cell>
        </row>
        <row r="35">
          <cell r="A35">
            <v>39158</v>
          </cell>
          <cell r="B35" t="str">
            <v xml:space="preserve">ABRACADEIRA EM ACO PARA AMARRACAO DE ELETRODUTOS, TIPO ECONOMICA (GOTA), COM 8"                                                                                                                                                                                                                                                                                                                                                                                                                           </v>
          </cell>
          <cell r="C35" t="str">
            <v xml:space="preserve">UN    </v>
          </cell>
          <cell r="D35" t="str">
            <v>CR</v>
          </cell>
          <cell r="E35" t="str">
            <v>20,73</v>
          </cell>
        </row>
        <row r="36">
          <cell r="A36">
            <v>39141</v>
          </cell>
          <cell r="B36" t="str">
            <v xml:space="preserve">ABRACADEIRA EM ACO PARA AMARRACAO DE ELETRODUTOS, TIPO U SIMPLES, COM 1 1/2"                                                                                                                                                                                                                                                                                                                                                                                                                              </v>
          </cell>
          <cell r="C36" t="str">
            <v xml:space="preserve">UN    </v>
          </cell>
          <cell r="D36" t="str">
            <v>CR</v>
          </cell>
          <cell r="E36" t="str">
            <v>1,50</v>
          </cell>
        </row>
        <row r="37">
          <cell r="A37">
            <v>39140</v>
          </cell>
          <cell r="B37" t="str">
            <v xml:space="preserve">ABRACADEIRA EM ACO PARA AMARRACAO DE ELETRODUTOS, TIPO U SIMPLES, COM 1 1/4"                                                                                                                                                                                                                                                                                                                                                                                                                              </v>
          </cell>
          <cell r="C37" t="str">
            <v xml:space="preserve">UN    </v>
          </cell>
          <cell r="D37" t="str">
            <v>CR</v>
          </cell>
          <cell r="E37" t="str">
            <v>1,36</v>
          </cell>
        </row>
        <row r="38">
          <cell r="A38">
            <v>39137</v>
          </cell>
          <cell r="B38" t="str">
            <v xml:space="preserve">ABRACADEIRA EM ACO PARA AMARRACAO DE ELETRODUTOS, TIPO U SIMPLES, COM 1/2"                                                                                                                                                                                                                                                                                                                                                                                                                                </v>
          </cell>
          <cell r="C38" t="str">
            <v xml:space="preserve">UN    </v>
          </cell>
          <cell r="D38" t="str">
            <v>CR</v>
          </cell>
          <cell r="E38" t="str">
            <v>0,78</v>
          </cell>
        </row>
        <row r="39">
          <cell r="A39">
            <v>39139</v>
          </cell>
          <cell r="B39" t="str">
            <v xml:space="preserve">ABRACADEIRA EM ACO PARA AMARRACAO DE ELETRODUTOS, TIPO U SIMPLES, COM 1"                                                                                                                                                                                                                                                                                                                                                                                                                                  </v>
          </cell>
          <cell r="C39" t="str">
            <v xml:space="preserve">UN    </v>
          </cell>
          <cell r="D39" t="str">
            <v>CR</v>
          </cell>
          <cell r="E39" t="str">
            <v>1,13</v>
          </cell>
        </row>
        <row r="40">
          <cell r="A40">
            <v>39143</v>
          </cell>
          <cell r="B40" t="str">
            <v xml:space="preserve">ABRACADEIRA EM ACO PARA AMARRACAO DE ELETRODUTOS, TIPO U SIMPLES, COM 2 1/2"                                                                                                                                                                                                                                                                                                                                                                                                                              </v>
          </cell>
          <cell r="C40" t="str">
            <v xml:space="preserve">UN    </v>
          </cell>
          <cell r="D40" t="str">
            <v>CR</v>
          </cell>
          <cell r="E40" t="str">
            <v>3,10</v>
          </cell>
        </row>
        <row r="41">
          <cell r="A41">
            <v>39142</v>
          </cell>
          <cell r="B41" t="str">
            <v xml:space="preserve">ABRACADEIRA EM ACO PARA AMARRACAO DE ELETRODUTOS, TIPO U SIMPLES, COM 2"                                                                                                                                                                                                                                                                                                                                                                                                                                  </v>
          </cell>
          <cell r="C41" t="str">
            <v xml:space="preserve">UN    </v>
          </cell>
          <cell r="D41" t="str">
            <v>CR</v>
          </cell>
          <cell r="E41" t="str">
            <v>2,22</v>
          </cell>
        </row>
        <row r="42">
          <cell r="A42">
            <v>39138</v>
          </cell>
          <cell r="B42" t="str">
            <v xml:space="preserve">ABRACADEIRA EM ACO PARA AMARRACAO DE ELETRODUTOS, TIPO U SIMPLES, COM 3/4"                                                                                                                                                                                                                                                                                                                                                                                                                                </v>
          </cell>
          <cell r="C42" t="str">
            <v xml:space="preserve">UN    </v>
          </cell>
          <cell r="D42" t="str">
            <v>CR</v>
          </cell>
          <cell r="E42" t="str">
            <v>0,83</v>
          </cell>
        </row>
        <row r="43">
          <cell r="A43">
            <v>39136</v>
          </cell>
          <cell r="B43" t="str">
            <v xml:space="preserve">ABRACADEIRA EM ACO PARA AMARRACAO DE ELETRODUTOS, TIPO U SIMPLES, COM 3/8"                                                                                                                                                                                                                                                                                                                                                                                                                                </v>
          </cell>
          <cell r="C43" t="str">
            <v xml:space="preserve">UN    </v>
          </cell>
          <cell r="D43" t="str">
            <v>CR</v>
          </cell>
          <cell r="E43" t="str">
            <v>0,55</v>
          </cell>
        </row>
        <row r="44">
          <cell r="A44">
            <v>39144</v>
          </cell>
          <cell r="B44" t="str">
            <v xml:space="preserve">ABRACADEIRA EM ACO PARA AMARRACAO DE ELETRODUTOS, TIPO U SIMPLES, COM 3"                                                                                                                                                                                                                                                                                                                                                                                                                                  </v>
          </cell>
          <cell r="C44" t="str">
            <v xml:space="preserve">UN    </v>
          </cell>
          <cell r="D44" t="str">
            <v>CR</v>
          </cell>
          <cell r="E44" t="str">
            <v>3,61</v>
          </cell>
        </row>
        <row r="45">
          <cell r="A45">
            <v>39145</v>
          </cell>
          <cell r="B45" t="str">
            <v xml:space="preserve">ABRACADEIRA EM ACO PARA AMARRACAO DE ELETRODUTOS, TIPO U SIMPLES, COM 4"                                                                                                                                                                                                                                                                                                                                                                                                                                  </v>
          </cell>
          <cell r="C45" t="str">
            <v xml:space="preserve">UN    </v>
          </cell>
          <cell r="D45" t="str">
            <v>CR</v>
          </cell>
          <cell r="E45" t="str">
            <v>5,96</v>
          </cell>
        </row>
        <row r="46">
          <cell r="A46">
            <v>12615</v>
          </cell>
          <cell r="B46" t="str">
            <v xml:space="preserve">ABRACADEIRA PVC, PARA CALHA PLUVIAL, DIAMETRO ENTRE *80 E 100* MM, PARA DRENAGEM PLUVIAL PREDIAL                                                                                                                                                                                                                                                                                                                                                                                                          </v>
          </cell>
          <cell r="C46" t="str">
            <v xml:space="preserve">UN    </v>
          </cell>
          <cell r="D46" t="str">
            <v>CR</v>
          </cell>
          <cell r="E46" t="str">
            <v>18,67</v>
          </cell>
        </row>
        <row r="47">
          <cell r="A47">
            <v>11927</v>
          </cell>
          <cell r="B47" t="str">
            <v xml:space="preserve">ABRACADEIRA, GALVANIZADA/ZINCADA, ROSCA SEM FIM, PARAFUSO INOX, LARGURA  FITA *12,6 A *14 MM, D = 2" A 2 1/2"                                                                                                                                                                                                                                                                                                                                                                                             </v>
          </cell>
          <cell r="C47" t="str">
            <v xml:space="preserve">UN    </v>
          </cell>
          <cell r="D47" t="str">
            <v>AS</v>
          </cell>
          <cell r="E47" t="str">
            <v>8,70</v>
          </cell>
        </row>
        <row r="48">
          <cell r="A48">
            <v>11928</v>
          </cell>
          <cell r="B48" t="str">
            <v xml:space="preserve">ABRACADEIRA, GALVANIZADA/ZINCADA, ROSCA SEM FIM, PARAFUSO INOX, LARGURA  FITA *12,6 A *14 MM, D = 3" A 3 3/4"                                                                                                                                                                                                                                                                                                                                                                                             </v>
          </cell>
          <cell r="C48" t="str">
            <v xml:space="preserve">UN    </v>
          </cell>
          <cell r="D48" t="str">
            <v>AS</v>
          </cell>
          <cell r="E48" t="str">
            <v>9,97</v>
          </cell>
        </row>
        <row r="49">
          <cell r="A49">
            <v>11929</v>
          </cell>
          <cell r="B49" t="str">
            <v xml:space="preserve">ABRACADEIRA, GALVANIZADA/ZINCADA, ROSCA SEM FIM, PARAFUSO INOX, LARGURA  FITA *12,6 A *14 MM, D = 4" A 4 3/4"                                                                                                                                                                                                                                                                                                                                                                                             </v>
          </cell>
          <cell r="C49" t="str">
            <v xml:space="preserve">UN    </v>
          </cell>
          <cell r="D49" t="str">
            <v>AS</v>
          </cell>
          <cell r="E49" t="str">
            <v>15,42</v>
          </cell>
        </row>
        <row r="50">
          <cell r="A50">
            <v>36801</v>
          </cell>
          <cell r="B50" t="str">
            <v xml:space="preserve">ACABAMENTO DE METAL CROMADO PARA REGISTRO PEQUENO, DE PAREDE, 1/2 " OU 3/4 "                                                                                                                                                                                                                                                                                                                                                                                                                              </v>
          </cell>
          <cell r="C50" t="str">
            <v xml:space="preserve">UN    </v>
          </cell>
          <cell r="D50" t="str">
            <v>CR</v>
          </cell>
          <cell r="E50" t="str">
            <v>27,31</v>
          </cell>
        </row>
        <row r="51">
          <cell r="A51">
            <v>36246</v>
          </cell>
          <cell r="B51" t="str">
            <v xml:space="preserve">ACABAMENTO SIMPLES/CONVENCIONAL PARA FORRO PVC, TIPO "U" OU "C", COR BRANCA, COMPRIMENTO 6 M                                                                                                                                                                                                                                                                                                                                                                                                              </v>
          </cell>
          <cell r="C51" t="str">
            <v xml:space="preserve">M     </v>
          </cell>
          <cell r="D51" t="str">
            <v>CR</v>
          </cell>
          <cell r="E51" t="str">
            <v>3,83</v>
          </cell>
        </row>
        <row r="52">
          <cell r="A52">
            <v>37600</v>
          </cell>
          <cell r="B52" t="str">
            <v xml:space="preserve">ACESSORIO DE LIGACAO NAO ELETRICO PARA CARGAS EXPLOSIVAS, TUBO DE 6 M                                                                                                                                                                                                                                                                                                                                                                                                                                     </v>
          </cell>
          <cell r="C52" t="str">
            <v xml:space="preserve">UN    </v>
          </cell>
          <cell r="D52" t="str">
            <v>AS</v>
          </cell>
          <cell r="E52" t="str">
            <v>107,57</v>
          </cell>
        </row>
        <row r="53">
          <cell r="A53">
            <v>37599</v>
          </cell>
          <cell r="B53" t="str">
            <v xml:space="preserve">ACESSORIO INICIADOR NAO ELETRICO, TUBO DE 6 M, TEMPO DE RETARDO DE *160* MS                                                                                                                                                                                                                                                                                                                                                                                                                               </v>
          </cell>
          <cell r="C53" t="str">
            <v xml:space="preserve">UN    </v>
          </cell>
          <cell r="D53" t="str">
            <v>AS</v>
          </cell>
          <cell r="E53" t="str">
            <v>100,12</v>
          </cell>
        </row>
        <row r="54">
          <cell r="A54">
            <v>1</v>
          </cell>
          <cell r="B54" t="str">
            <v xml:space="preserve">ACETILENO (RECARGA DE GAS ACETILENO PARA CILINDRO DE CONJUNTO OXICORTE GRANDE) NAO INCLUI TROCA/MANUTENCAO DO CILINDRO                                                                                                                                                                                                                                                                                                                                                                                    </v>
          </cell>
          <cell r="C54" t="str">
            <v xml:space="preserve">KG    </v>
          </cell>
          <cell r="D54" t="str">
            <v xml:space="preserve">C </v>
          </cell>
          <cell r="E54" t="str">
            <v>94,50</v>
          </cell>
        </row>
        <row r="55">
          <cell r="A55">
            <v>3</v>
          </cell>
          <cell r="B55" t="str">
            <v xml:space="preserve">ACIDO CLORIDRICO / ACIDO MURIATICO, DILUICAO 10% A 12% PARA USO EM LIMPEZA                                                                                                                                                                                                                                                                                                                                                                                                                                </v>
          </cell>
          <cell r="C55" t="str">
            <v xml:space="preserve">L     </v>
          </cell>
          <cell r="D55" t="str">
            <v>CR</v>
          </cell>
          <cell r="E55" t="str">
            <v>15,49</v>
          </cell>
        </row>
        <row r="56">
          <cell r="A56">
            <v>43054</v>
          </cell>
          <cell r="B56" t="str">
            <v xml:space="preserve">ACO CA-25, 10,0 MM, OU 12,5 MM, OU 16,0 MM, OU 20,0 MM, OU 25,0 MM, VERGALHAO                                                                                                                                                                                                                                                                                                                                                                                                                             </v>
          </cell>
          <cell r="C56" t="str">
            <v xml:space="preserve">KG    </v>
          </cell>
          <cell r="D56" t="str">
            <v>CR</v>
          </cell>
          <cell r="E56" t="str">
            <v>12,34</v>
          </cell>
        </row>
        <row r="57">
          <cell r="A57">
            <v>42402</v>
          </cell>
          <cell r="B57" t="str">
            <v xml:space="preserve">ACO CA-25, 16,0 MM, BARRA DE TRANSFERENCIA                                                                                                                                                                                                                                                                                                                                                                                                                                                                </v>
          </cell>
          <cell r="C57" t="str">
            <v xml:space="preserve">KG    </v>
          </cell>
          <cell r="D57" t="str">
            <v>CR</v>
          </cell>
          <cell r="E57" t="str">
            <v>11,79</v>
          </cell>
        </row>
        <row r="58">
          <cell r="A58">
            <v>42403</v>
          </cell>
          <cell r="B58" t="str">
            <v xml:space="preserve">ACO CA-25, 20,0 MM, BARRA DE TRANSFERENCIA                                                                                                                                                                                                                                                                                                                                                                                                                                                                </v>
          </cell>
          <cell r="C58" t="str">
            <v xml:space="preserve">KG    </v>
          </cell>
          <cell r="D58" t="str">
            <v>CR</v>
          </cell>
          <cell r="E58" t="str">
            <v>15,13</v>
          </cell>
        </row>
        <row r="59">
          <cell r="A59">
            <v>42404</v>
          </cell>
          <cell r="B59" t="str">
            <v xml:space="preserve">ACO CA-25, 25,0 MM, BARRA DE TRANSFERENCIA                                                                                                                                                                                                                                                                                                                                                                                                                                                                </v>
          </cell>
          <cell r="C59" t="str">
            <v xml:space="preserve">KG    </v>
          </cell>
          <cell r="D59" t="str">
            <v>CR</v>
          </cell>
          <cell r="E59" t="str">
            <v>15,05</v>
          </cell>
        </row>
        <row r="60">
          <cell r="A60">
            <v>42405</v>
          </cell>
          <cell r="B60" t="str">
            <v xml:space="preserve">ACO CA-25, 32,0 MM, BARRA DE TRANSFERENCIA                                                                                                                                                                                                                                                                                                                                                                                                                                                                </v>
          </cell>
          <cell r="C60" t="str">
            <v xml:space="preserve">KG    </v>
          </cell>
          <cell r="D60" t="str">
            <v>CR</v>
          </cell>
          <cell r="E60" t="str">
            <v>16,03</v>
          </cell>
        </row>
        <row r="61">
          <cell r="A61">
            <v>34341</v>
          </cell>
          <cell r="B61" t="str">
            <v xml:space="preserve">ACO CA-25, 32,0 MM, VERGALHAO                                                                                                                                                                                                                                                                                                                                                                                                                                                                             </v>
          </cell>
          <cell r="C61" t="str">
            <v xml:space="preserve">KG    </v>
          </cell>
          <cell r="D61" t="str">
            <v>CR</v>
          </cell>
          <cell r="E61" t="str">
            <v>13,91</v>
          </cell>
        </row>
        <row r="62">
          <cell r="A62">
            <v>43053</v>
          </cell>
          <cell r="B62" t="str">
            <v xml:space="preserve">ACO CA-25, 6,3 MM OU 8,0 MM, VERGALHAO                                                                                                                                                                                                                                                                                                                                                                                                                                                                    </v>
          </cell>
          <cell r="C62" t="str">
            <v xml:space="preserve">KG    </v>
          </cell>
          <cell r="D62" t="str">
            <v>CR</v>
          </cell>
          <cell r="E62" t="str">
            <v>11,02</v>
          </cell>
        </row>
        <row r="63">
          <cell r="A63">
            <v>43058</v>
          </cell>
          <cell r="B63" t="str">
            <v xml:space="preserve">ACO CA-50, 10,0 MM, OU 12,5 MM, OU 16,0 MM, OU 20,0 MM, DOBRADO E CORTADO                                                                                                                                                                                                                                                                                                                                                                                                                                 </v>
          </cell>
          <cell r="C63" t="str">
            <v xml:space="preserve">KG    </v>
          </cell>
          <cell r="D63" t="str">
            <v>CR</v>
          </cell>
          <cell r="E63" t="str">
            <v>11,43</v>
          </cell>
        </row>
        <row r="64">
          <cell r="A64">
            <v>34</v>
          </cell>
          <cell r="B64" t="str">
            <v xml:space="preserve">ACO CA-50, 10,0 MM, VERGALHAO                                                                                                                                                                                                                                                                                                                                                                                                                                                                             </v>
          </cell>
          <cell r="C64" t="str">
            <v xml:space="preserve">KG    </v>
          </cell>
          <cell r="D64" t="str">
            <v>CR</v>
          </cell>
          <cell r="E64" t="str">
            <v>11,49</v>
          </cell>
        </row>
        <row r="65">
          <cell r="A65">
            <v>43055</v>
          </cell>
          <cell r="B65" t="str">
            <v xml:space="preserve">ACO CA-50, 12,5 MM OU 16,0 MM, VERGALHAO                                                                                                                                                                                                                                                                                                                                                                                                                                                                  </v>
          </cell>
          <cell r="C65" t="str">
            <v xml:space="preserve">KG    </v>
          </cell>
          <cell r="D65" t="str">
            <v xml:space="preserve">C </v>
          </cell>
          <cell r="E65" t="str">
            <v>9,95</v>
          </cell>
        </row>
        <row r="66">
          <cell r="A66">
            <v>43056</v>
          </cell>
          <cell r="B66" t="str">
            <v xml:space="preserve">ACO CA-50, 20,0 MM OU 25,0 MM, VERGALHAO                                                                                                                                                                                                                                                                                                                                                                                                                                                                  </v>
          </cell>
          <cell r="C66" t="str">
            <v xml:space="preserve">KG    </v>
          </cell>
          <cell r="D66" t="str">
            <v>CR</v>
          </cell>
          <cell r="E66" t="str">
            <v>11,47</v>
          </cell>
        </row>
        <row r="67">
          <cell r="A67">
            <v>43057</v>
          </cell>
          <cell r="B67" t="str">
            <v xml:space="preserve">ACO CA-50, 32,0 MM, VERGALHAO                                                                                                                                                                                                                                                                                                                                                                                                                                                                             </v>
          </cell>
          <cell r="C67" t="str">
            <v xml:space="preserve">KG    </v>
          </cell>
          <cell r="D67" t="str">
            <v>CR</v>
          </cell>
          <cell r="E67" t="str">
            <v>12,61</v>
          </cell>
        </row>
        <row r="68">
          <cell r="A68">
            <v>34449</v>
          </cell>
          <cell r="B68" t="str">
            <v xml:space="preserve">ACO CA-50, 6,3 MM, DOBRADO E CORTADO                                                                                                                                                                                                                                                                                                                                                                                                                                                                      </v>
          </cell>
          <cell r="C68" t="str">
            <v xml:space="preserve">KG    </v>
          </cell>
          <cell r="D68" t="str">
            <v>CR</v>
          </cell>
          <cell r="E68" t="str">
            <v>13,48</v>
          </cell>
        </row>
        <row r="69">
          <cell r="A69">
            <v>32</v>
          </cell>
          <cell r="B69" t="str">
            <v xml:space="preserve">ACO CA-50, 6,3 MM, VERGALHAO                                                                                                                                                                                                                                                                                                                                                                                                                                                                              </v>
          </cell>
          <cell r="C69" t="str">
            <v xml:space="preserve">KG    </v>
          </cell>
          <cell r="D69" t="str">
            <v>CR</v>
          </cell>
          <cell r="E69" t="str">
            <v>12,12</v>
          </cell>
        </row>
        <row r="70">
          <cell r="A70">
            <v>33</v>
          </cell>
          <cell r="B70" t="str">
            <v xml:space="preserve">ACO CA-50, 8,0 MM, VERGALHAO                                                                                                                                                                                                                                                                                                                                                                                                                                                                              </v>
          </cell>
          <cell r="C70" t="str">
            <v xml:space="preserve">KG    </v>
          </cell>
          <cell r="D70" t="str">
            <v>CR</v>
          </cell>
          <cell r="E70" t="str">
            <v>12,19</v>
          </cell>
        </row>
        <row r="71">
          <cell r="A71">
            <v>43061</v>
          </cell>
          <cell r="B71" t="str">
            <v xml:space="preserve">ACO CA-60, 4,2 MM OU 5,0 MM, DOBRADO E CORTADO                                                                                                                                                                                                                                                                                                                                                                                                                                                            </v>
          </cell>
          <cell r="C71" t="str">
            <v xml:space="preserve">KG    </v>
          </cell>
          <cell r="D71" t="str">
            <v>CR</v>
          </cell>
          <cell r="E71" t="str">
            <v>11,39</v>
          </cell>
        </row>
        <row r="72">
          <cell r="A72">
            <v>43059</v>
          </cell>
          <cell r="B72" t="str">
            <v xml:space="preserve">ACO CA-60, 4,2 MM, OU 5,0 MM, OU 6,0 MM, OU 7,0 MM, VERGALHAO                                                                                                                                                                                                                                                                                                                                                                                                                                             </v>
          </cell>
          <cell r="C72" t="str">
            <v xml:space="preserve">KG    </v>
          </cell>
          <cell r="D72" t="str">
            <v>CR</v>
          </cell>
          <cell r="E72" t="str">
            <v>10,87</v>
          </cell>
        </row>
        <row r="73">
          <cell r="A73">
            <v>43062</v>
          </cell>
          <cell r="B73" t="str">
            <v xml:space="preserve">ACO CA-60, 6,0 MM OU 7,0 MM, DOBRADO E CORTADO                                                                                                                                                                                                                                                                                                                                                                                                                                                            </v>
          </cell>
          <cell r="C73" t="str">
            <v xml:space="preserve">KG    </v>
          </cell>
          <cell r="D73" t="str">
            <v>CR</v>
          </cell>
          <cell r="E73" t="str">
            <v>12,05</v>
          </cell>
        </row>
        <row r="74">
          <cell r="A74">
            <v>43060</v>
          </cell>
          <cell r="B74" t="str">
            <v xml:space="preserve">ACO CA-60, 8,0 MM OU 9,5 MM, VERGALHAO                                                                                                                                                                                                                                                                                                                                                                                                                                                                    </v>
          </cell>
          <cell r="C74" t="str">
            <v xml:space="preserve">KG    </v>
          </cell>
          <cell r="D74" t="str">
            <v>CR</v>
          </cell>
          <cell r="E74" t="str">
            <v>9,47</v>
          </cell>
        </row>
        <row r="75">
          <cell r="A75">
            <v>40410</v>
          </cell>
          <cell r="B75" t="str">
            <v xml:space="preserve">ACOPLAMENTO RIGIDO EM FERRO FUNDIDO PARA SISTEMA DE TUBULACAO RANHURADA, DN 50 MM (2")                                                                                                                                                                                                                                                                                                                                                                                                                    </v>
          </cell>
          <cell r="C75" t="str">
            <v xml:space="preserve">UN    </v>
          </cell>
          <cell r="D75" t="str">
            <v>AS</v>
          </cell>
          <cell r="E75" t="str">
            <v>23,71</v>
          </cell>
        </row>
        <row r="76">
          <cell r="A76">
            <v>40411</v>
          </cell>
          <cell r="B76" t="str">
            <v xml:space="preserve">ACOPLAMENTO RIGIDO EM FERRO FUNDIDO PARA SISTEMA DE TUBULACAO RANHURADA, DN 65 MM (2 1/2")                                                                                                                                                                                                                                                                                                                                                                                                                </v>
          </cell>
          <cell r="C76" t="str">
            <v xml:space="preserve">UN    </v>
          </cell>
          <cell r="D76" t="str">
            <v>AS</v>
          </cell>
          <cell r="E76" t="str">
            <v>25,73</v>
          </cell>
        </row>
        <row r="77">
          <cell r="A77">
            <v>40412</v>
          </cell>
          <cell r="B77" t="str">
            <v xml:space="preserve">ACOPLAMENTO RIGIDO EM FERRO FUNDIDO PARA SISTEMA DE TUBULACAO RANHURADA, DN 80 MM (3")                                                                                                                                                                                                                                                                                                                                                                                                                    </v>
          </cell>
          <cell r="C77" t="str">
            <v xml:space="preserve">UN    </v>
          </cell>
          <cell r="D77" t="str">
            <v>AS</v>
          </cell>
          <cell r="E77" t="str">
            <v>28,88</v>
          </cell>
        </row>
        <row r="78">
          <cell r="A78">
            <v>44254</v>
          </cell>
          <cell r="B78" t="str">
            <v xml:space="preserve">ADAPTADOR CPVC, ROSCAVEL, COM FLANGES E ANEL DE VEDACAO, 15 MM, CAIXA D'AGUA PARA AGUA QUENTE                                                                                                                                                                                                                                                                                                                                                                                                             </v>
          </cell>
          <cell r="C78" t="str">
            <v xml:space="preserve">UN    </v>
          </cell>
          <cell r="D78" t="str">
            <v>CR</v>
          </cell>
          <cell r="E78" t="str">
            <v>30,62</v>
          </cell>
        </row>
        <row r="79">
          <cell r="A79">
            <v>44255</v>
          </cell>
          <cell r="B79" t="str">
            <v xml:space="preserve">ADAPTADOR CPVC, ROSCAVEL, COM FLANGES E ANEL DE VEDACAO, 22 MM, CAIXA D'AGUA PARA AGUA QUENTE                                                                                                                                                                                                                                                                                                                                                                                                             </v>
          </cell>
          <cell r="C79" t="str">
            <v xml:space="preserve">UN    </v>
          </cell>
          <cell r="D79" t="str">
            <v>CR</v>
          </cell>
          <cell r="E79" t="str">
            <v>33,94</v>
          </cell>
        </row>
        <row r="80">
          <cell r="A80">
            <v>44256</v>
          </cell>
          <cell r="B80" t="str">
            <v xml:space="preserve">ADAPTADOR CPVC, ROSCAVEL, COM FLANGES E ANEL DE VEDACAO, 28 MM, CAIXA D'AGUA PARA AGUA QUENTE                                                                                                                                                                                                                                                                                                                                                                                                             </v>
          </cell>
          <cell r="C80" t="str">
            <v xml:space="preserve">UN    </v>
          </cell>
          <cell r="D80" t="str">
            <v>CR</v>
          </cell>
          <cell r="E80" t="str">
            <v>38,33</v>
          </cell>
        </row>
        <row r="81">
          <cell r="A81">
            <v>44257</v>
          </cell>
          <cell r="B81" t="str">
            <v xml:space="preserve">ADAPTADOR CPVC, ROSCAVEL, COM FLANGES E ANEL DE VEDACAO, 35 MM, CAIXA D'AGUA PARA AGUA QUENTE                                                                                                                                                                                                                                                                                                                                                                                                             </v>
          </cell>
          <cell r="C81" t="str">
            <v xml:space="preserve">UN    </v>
          </cell>
          <cell r="D81" t="str">
            <v>CR</v>
          </cell>
          <cell r="E81" t="str">
            <v>60,64</v>
          </cell>
        </row>
        <row r="82">
          <cell r="A82">
            <v>44258</v>
          </cell>
          <cell r="B82" t="str">
            <v xml:space="preserve">ADAPTADOR CPVC, ROSCAVEL, COM FLANGES E ANEL DE VEDACAO, 42 MM, CAIXA D'AGUA PARA AGUA QUENTE                                                                                                                                                                                                                                                                                                                                                                                                             </v>
          </cell>
          <cell r="C82" t="str">
            <v xml:space="preserve">UN    </v>
          </cell>
          <cell r="D82" t="str">
            <v>CR</v>
          </cell>
          <cell r="E82" t="str">
            <v>69,30</v>
          </cell>
        </row>
        <row r="83">
          <cell r="A83">
            <v>44259</v>
          </cell>
          <cell r="B83" t="str">
            <v xml:space="preserve">ADAPTADOR CPVC, ROSCAVEL, COM FLANGES E ANEL DE VEDACAO, 54 MM, CAIXA D'AGUA PARA AGUA QUENTE                                                                                                                                                                                                                                                                                                                                                                                                             </v>
          </cell>
          <cell r="C83" t="str">
            <v xml:space="preserve">UN    </v>
          </cell>
          <cell r="D83" t="str">
            <v>CR</v>
          </cell>
          <cell r="E83" t="str">
            <v>95,13</v>
          </cell>
        </row>
        <row r="84">
          <cell r="A84">
            <v>37997</v>
          </cell>
          <cell r="B84" t="str">
            <v xml:space="preserve">ADAPTADOR CPVC, SOLDAVEL, 15 MM, PARA AGUA QUENTE                                                                                                                                                                                                                                                                                                                                                                                                                                                         </v>
          </cell>
          <cell r="C84" t="str">
            <v xml:space="preserve">UN    </v>
          </cell>
          <cell r="D84" t="str">
            <v>CR</v>
          </cell>
          <cell r="E84" t="str">
            <v>18,24</v>
          </cell>
        </row>
        <row r="85">
          <cell r="A85">
            <v>37998</v>
          </cell>
          <cell r="B85" t="str">
            <v xml:space="preserve">ADAPTADOR CPVC, SOLDAVEL, 22 MM, PARA AGUA QUENTE                                                                                                                                                                                                                                                                                                                                                                                                                                                         </v>
          </cell>
          <cell r="C85" t="str">
            <v xml:space="preserve">UN    </v>
          </cell>
          <cell r="D85" t="str">
            <v>CR</v>
          </cell>
          <cell r="E85" t="str">
            <v>24,42</v>
          </cell>
        </row>
        <row r="86">
          <cell r="A86">
            <v>55</v>
          </cell>
          <cell r="B86" t="str">
            <v xml:space="preserve">ADAPTADOR DE COMPRESSAO EM POLIPROPILENO (PP), PARA TUBO EM PEAD, 20 MM X 1/2", PARA LIGACAO PREDIAL DE AGUA (NTS 179)                                                                                                                                                                                                                                                                                                                                                                                    </v>
          </cell>
          <cell r="C86" t="str">
            <v xml:space="preserve">UN    </v>
          </cell>
          <cell r="D86" t="str">
            <v>AS</v>
          </cell>
          <cell r="E86" t="str">
            <v>4,48</v>
          </cell>
        </row>
        <row r="87">
          <cell r="A87">
            <v>61</v>
          </cell>
          <cell r="B87" t="str">
            <v xml:space="preserve">ADAPTADOR DE COMPRESSAO EM POLIPROPILENO (PP), PARA TUBO EM PEAD, 20 MM X 3/4", PARA LIGACAO PREDIAL DE AGUA (NTS 179)                                                                                                                                                                                                                                                                                                                                                                                    </v>
          </cell>
          <cell r="C87" t="str">
            <v xml:space="preserve">UN    </v>
          </cell>
          <cell r="D87" t="str">
            <v>AS</v>
          </cell>
          <cell r="E87" t="str">
            <v>4,23</v>
          </cell>
        </row>
        <row r="88">
          <cell r="A88">
            <v>62</v>
          </cell>
          <cell r="B88" t="str">
            <v xml:space="preserve">ADAPTADOR DE COMPRESSAO EM POLIPROPILENO (PP), PARA TUBO EM PEAD, 32 MM X 1", PARA LIGACAO PREDIAL DE AGUA (NTS 179)                                                                                                                                                                                                                                                                                                                                                                                      </v>
          </cell>
          <cell r="C88" t="str">
            <v xml:space="preserve">UN    </v>
          </cell>
          <cell r="D88" t="str">
            <v>AS</v>
          </cell>
          <cell r="E88" t="str">
            <v>8,78</v>
          </cell>
        </row>
        <row r="89">
          <cell r="A89">
            <v>10899</v>
          </cell>
          <cell r="B89" t="str">
            <v xml:space="preserve">ADAPTADOR EM LATAO, ENGATE RAPIDO 2 1/2" X ROSCA INTERNA 5 FIOS 2 1/2", PARA INSTALACAO PREDIAL DE COMBATE A INCENDIO                                                                                                                                                                                                                                                                                                                                                                                     </v>
          </cell>
          <cell r="C89" t="str">
            <v xml:space="preserve">UN    </v>
          </cell>
          <cell r="D89" t="str">
            <v>CR</v>
          </cell>
          <cell r="E89" t="str">
            <v>83,23</v>
          </cell>
        </row>
        <row r="90">
          <cell r="A90">
            <v>10900</v>
          </cell>
          <cell r="B90" t="str">
            <v xml:space="preserve">ADAPTADOR EM LATAO, ENGATE RAPIDO1 1/2" X ROSCA INTERNA 5 FIOS 2 1/2", PARA INSTALACAO PREDIAL DE COMBATE A INCENDIO                                                                                                                                                                                                                                                                                                                                                                                      </v>
          </cell>
          <cell r="C90" t="str">
            <v xml:space="preserve">UN    </v>
          </cell>
          <cell r="D90" t="str">
            <v>CR</v>
          </cell>
          <cell r="E90" t="str">
            <v>65,14</v>
          </cell>
        </row>
        <row r="91">
          <cell r="A91">
            <v>103</v>
          </cell>
          <cell r="B91" t="str">
            <v xml:space="preserve">ADAPTADOR PVC SOLDAVEL CURTO COM BOLSA E ROSCA, 110 MM X 4", PARA AGUA FRIA                                                                                                                                                                                                                                                                                                                                                                                                                               </v>
          </cell>
          <cell r="C91" t="str">
            <v xml:space="preserve">UN    </v>
          </cell>
          <cell r="D91" t="str">
            <v>CR</v>
          </cell>
          <cell r="E91" t="str">
            <v>62,28</v>
          </cell>
        </row>
        <row r="92">
          <cell r="A92">
            <v>107</v>
          </cell>
          <cell r="B92" t="str">
            <v xml:space="preserve">ADAPTADOR PVC SOLDAVEL CURTO COM BOLSA E ROSCA, 20 MM X 1/2", PARA AGUA FRIA                                                                                                                                                                                                                                                                                                                                                                                                                              </v>
          </cell>
          <cell r="C92" t="str">
            <v xml:space="preserve">UN    </v>
          </cell>
          <cell r="D92" t="str">
            <v>CR</v>
          </cell>
          <cell r="E92" t="str">
            <v>1,17</v>
          </cell>
        </row>
        <row r="93">
          <cell r="A93">
            <v>65</v>
          </cell>
          <cell r="B93" t="str">
            <v xml:space="preserve">ADAPTADOR PVC SOLDAVEL CURTO COM BOLSA E ROSCA, 25 MM X 3/4", PARA AGUA FRIA                                                                                                                                                                                                                                                                                                                                                                                                                              </v>
          </cell>
          <cell r="C93" t="str">
            <v xml:space="preserve">UN    </v>
          </cell>
          <cell r="D93" t="str">
            <v>CR</v>
          </cell>
          <cell r="E93" t="str">
            <v>1,28</v>
          </cell>
        </row>
        <row r="94">
          <cell r="A94">
            <v>108</v>
          </cell>
          <cell r="B94" t="str">
            <v xml:space="preserve">ADAPTADOR PVC SOLDAVEL CURTO COM BOLSA E ROSCA, 32 MM X 1", PARA AGUA FRIA                                                                                                                                                                                                                                                                                                                                                                                                                                </v>
          </cell>
          <cell r="C94" t="str">
            <v xml:space="preserve">UN    </v>
          </cell>
          <cell r="D94" t="str">
            <v>CR</v>
          </cell>
          <cell r="E94" t="str">
            <v>2,58</v>
          </cell>
        </row>
        <row r="95">
          <cell r="A95">
            <v>110</v>
          </cell>
          <cell r="B95" t="str">
            <v xml:space="preserve">ADAPTADOR PVC SOLDAVEL CURTO COM BOLSA E ROSCA, 40 MM X 1 1/2", PARA AGUA FRIA                                                                                                                                                                                                                                                                                                                                                                                                                            </v>
          </cell>
          <cell r="C95" t="str">
            <v xml:space="preserve">UN    </v>
          </cell>
          <cell r="D95" t="str">
            <v>CR</v>
          </cell>
          <cell r="E95" t="str">
            <v>8,96</v>
          </cell>
        </row>
        <row r="96">
          <cell r="A96">
            <v>109</v>
          </cell>
          <cell r="B96" t="str">
            <v xml:space="preserve">ADAPTADOR PVC SOLDAVEL CURTO COM BOLSA E ROSCA, 40 MM X 1 1/4", PARA AGUA FRIA                                                                                                                                                                                                                                                                                                                                                                                                                            </v>
          </cell>
          <cell r="C96" t="str">
            <v xml:space="preserve">UN    </v>
          </cell>
          <cell r="D96" t="str">
            <v>CR</v>
          </cell>
          <cell r="E96" t="str">
            <v>5,34</v>
          </cell>
        </row>
        <row r="97">
          <cell r="A97">
            <v>111</v>
          </cell>
          <cell r="B97" t="str">
            <v xml:space="preserve">ADAPTADOR PVC SOLDAVEL CURTO COM BOLSA E ROSCA, 50 MM X 1 1/4", PARA AGUA FRIA                                                                                                                                                                                                                                                                                                                                                                                                                            </v>
          </cell>
          <cell r="C97" t="str">
            <v xml:space="preserve">UN    </v>
          </cell>
          <cell r="D97" t="str">
            <v>CR</v>
          </cell>
          <cell r="E97" t="str">
            <v>12,12</v>
          </cell>
        </row>
        <row r="98">
          <cell r="A98">
            <v>112</v>
          </cell>
          <cell r="B98" t="str">
            <v xml:space="preserve">ADAPTADOR PVC SOLDAVEL CURTO COM BOLSA E ROSCA, 50 MM X1 1/2", PARA AGUA FRIA                                                                                                                                                                                                                                                                                                                                                                                                                             </v>
          </cell>
          <cell r="C98" t="str">
            <v xml:space="preserve">UN    </v>
          </cell>
          <cell r="D98" t="str">
            <v>CR</v>
          </cell>
          <cell r="E98" t="str">
            <v>6,42</v>
          </cell>
        </row>
        <row r="99">
          <cell r="A99">
            <v>113</v>
          </cell>
          <cell r="B99" t="str">
            <v xml:space="preserve">ADAPTADOR PVC SOLDAVEL CURTO COM BOLSA E ROSCA, 60 MM X 2", PARA AGUA FRIA                                                                                                                                                                                                                                                                                                                                                                                                                                </v>
          </cell>
          <cell r="C99" t="str">
            <v xml:space="preserve">UN    </v>
          </cell>
          <cell r="D99" t="str">
            <v>CR</v>
          </cell>
          <cell r="E99" t="str">
            <v>16,08</v>
          </cell>
        </row>
        <row r="100">
          <cell r="A100">
            <v>104</v>
          </cell>
          <cell r="B100" t="str">
            <v xml:space="preserve">ADAPTADOR PVC SOLDAVEL CURTO COM BOLSA E ROSCA, 75 MM X 2 1/2", PARA AGUA FRIA                                                                                                                                                                                                                                                                                                                                                                                                                            </v>
          </cell>
          <cell r="C100" t="str">
            <v xml:space="preserve">UN    </v>
          </cell>
          <cell r="D100" t="str">
            <v>CR</v>
          </cell>
          <cell r="E100" t="str">
            <v>27,99</v>
          </cell>
        </row>
        <row r="101">
          <cell r="A101">
            <v>102</v>
          </cell>
          <cell r="B101" t="str">
            <v xml:space="preserve">ADAPTADOR PVC SOLDAVEL CURTO COM BOLSA E ROSCA, 85 MM X 3", PARA AGUA FRIA                                                                                                                                                                                                                                                                                                                                                                                                                                </v>
          </cell>
          <cell r="C101" t="str">
            <v xml:space="preserve">UN    </v>
          </cell>
          <cell r="D101" t="str">
            <v>CR</v>
          </cell>
          <cell r="E101" t="str">
            <v>38,59</v>
          </cell>
        </row>
        <row r="102">
          <cell r="A102">
            <v>95</v>
          </cell>
          <cell r="B102" t="str">
            <v xml:space="preserve">ADAPTADOR PVC SOLDAVEL, COM FLANGE E ANEL DE VEDACAO, 20 MM X 1/2", PARA CAIXA D'AGUA                                                                                                                                                                                                                                                                                                                                                                                                                     </v>
          </cell>
          <cell r="C102" t="str">
            <v xml:space="preserve">UN    </v>
          </cell>
          <cell r="D102" t="str">
            <v>CR</v>
          </cell>
          <cell r="E102" t="str">
            <v>16,31</v>
          </cell>
        </row>
        <row r="103">
          <cell r="A103">
            <v>96</v>
          </cell>
          <cell r="B103" t="str">
            <v xml:space="preserve">ADAPTADOR PVC SOLDAVEL, COM FLANGE E ANEL DE VEDACAO, 25 MM X 3/4", PARA CAIXA D'AGUA                                                                                                                                                                                                                                                                                                                                                                                                                     </v>
          </cell>
          <cell r="C103" t="str">
            <v xml:space="preserve">UN    </v>
          </cell>
          <cell r="D103" t="str">
            <v>CR</v>
          </cell>
          <cell r="E103" t="str">
            <v>17,74</v>
          </cell>
        </row>
        <row r="104">
          <cell r="A104">
            <v>97</v>
          </cell>
          <cell r="B104" t="str">
            <v xml:space="preserve">ADAPTADOR PVC SOLDAVEL, COM FLANGE E ANEL DE VEDACAO, 32 MM X 1", PARA CAIXA D'AGUA                                                                                                                                                                                                                                                                                                                                                                                                                       </v>
          </cell>
          <cell r="C104" t="str">
            <v xml:space="preserve">UN    </v>
          </cell>
          <cell r="D104" t="str">
            <v>CR</v>
          </cell>
          <cell r="E104" t="str">
            <v>26,69</v>
          </cell>
        </row>
        <row r="105">
          <cell r="A105">
            <v>98</v>
          </cell>
          <cell r="B105" t="str">
            <v xml:space="preserve">ADAPTADOR PVC SOLDAVEL, COM FLANGE E ANEL DE VEDACAO, 40 MM X 1 1/4", PARA CAIXA D'AGUA                                                                                                                                                                                                                                                                                                                                                                                                                   </v>
          </cell>
          <cell r="C105" t="str">
            <v xml:space="preserve">UN    </v>
          </cell>
          <cell r="D105" t="str">
            <v>CR</v>
          </cell>
          <cell r="E105" t="str">
            <v>39,95</v>
          </cell>
        </row>
        <row r="106">
          <cell r="A106">
            <v>99</v>
          </cell>
          <cell r="B106" t="str">
            <v xml:space="preserve">ADAPTADOR PVC SOLDAVEL, COM FLANGE E ANEL DE VEDACAO, 50 MM X 1 1/2", PARA CAIXA D'AGUA                                                                                                                                                                                                                                                                                                                                                                                                                   </v>
          </cell>
          <cell r="C106" t="str">
            <v xml:space="preserve">UN    </v>
          </cell>
          <cell r="D106" t="str">
            <v>CR</v>
          </cell>
          <cell r="E106" t="str">
            <v>37,76</v>
          </cell>
        </row>
        <row r="107">
          <cell r="A107">
            <v>100</v>
          </cell>
          <cell r="B107" t="str">
            <v xml:space="preserve">ADAPTADOR PVC SOLDAVEL, COM FLANGES E ANEL DE VEDACAO, 60 MM X 2", PARA CAIXA D' AGUA                                                                                                                                                                                                                                                                                                                                                                                                                     </v>
          </cell>
          <cell r="C107" t="str">
            <v xml:space="preserve">UN    </v>
          </cell>
          <cell r="D107" t="str">
            <v>CR</v>
          </cell>
          <cell r="E107" t="str">
            <v>65,97</v>
          </cell>
        </row>
        <row r="108">
          <cell r="A108">
            <v>75</v>
          </cell>
          <cell r="B108" t="str">
            <v xml:space="preserve">ADAPTADOR PVC SOLDAVEL, COM FLANGES LIVRES, 110 MM X 4", PARA CAIXA D' AGUA                                                                                                                                                                                                                                                                                                                                                                                                                               </v>
          </cell>
          <cell r="C108" t="str">
            <v xml:space="preserve">UN    </v>
          </cell>
          <cell r="D108" t="str">
            <v>CR</v>
          </cell>
          <cell r="E108" t="str">
            <v>384,64</v>
          </cell>
        </row>
        <row r="109">
          <cell r="A109">
            <v>83</v>
          </cell>
          <cell r="B109" t="str">
            <v xml:space="preserve">ADAPTADOR PVC SOLDAVEL, COM FLANGES LIVRES, 75 MM X 2  1/2", PARA CAIXA D' AGUA                                                                                                                                                                                                                                                                                                                                                                                                                           </v>
          </cell>
          <cell r="C109" t="str">
            <v xml:space="preserve">UN    </v>
          </cell>
          <cell r="D109" t="str">
            <v>CR</v>
          </cell>
          <cell r="E109" t="str">
            <v>307,50</v>
          </cell>
        </row>
        <row r="110">
          <cell r="A110">
            <v>74</v>
          </cell>
          <cell r="B110" t="str">
            <v xml:space="preserve">ADAPTADOR PVC SOLDAVEL, COM FLANGES LIVRES, 85 MM X 3", PARA CAIXA D' AGUA                                                                                                                                                                                                                                                                                                                                                                                                                                </v>
          </cell>
          <cell r="C110" t="str">
            <v xml:space="preserve">UN    </v>
          </cell>
          <cell r="D110" t="str">
            <v>CR</v>
          </cell>
          <cell r="E110" t="str">
            <v>439,65</v>
          </cell>
        </row>
        <row r="111">
          <cell r="A111">
            <v>106</v>
          </cell>
          <cell r="B111" t="str">
            <v xml:space="preserve">ADAPTADOR PVC SOLDAVEL, LONGO, COM FLANGE LIVRE,  110 MM X 4", PARA CAIXA D' AGUA                                                                                                                                                                                                                                                                                                                                                                                                                         </v>
          </cell>
          <cell r="C111" t="str">
            <v xml:space="preserve">UN    </v>
          </cell>
          <cell r="D111" t="str">
            <v>CR</v>
          </cell>
          <cell r="E111" t="str">
            <v>555,95</v>
          </cell>
        </row>
        <row r="112">
          <cell r="A112">
            <v>88</v>
          </cell>
          <cell r="B112" t="str">
            <v xml:space="preserve">ADAPTADOR PVC SOLDAVEL, LONGO, COM FLANGE LIVRE,  32 MM X 1", PARA CAIXA D' AGUA                                                                                                                                                                                                                                                                                                                                                                                                                          </v>
          </cell>
          <cell r="C112" t="str">
            <v xml:space="preserve">UN    </v>
          </cell>
          <cell r="D112" t="str">
            <v>CR</v>
          </cell>
          <cell r="E112" t="str">
            <v>15,62</v>
          </cell>
        </row>
        <row r="113">
          <cell r="A113">
            <v>82</v>
          </cell>
          <cell r="B113" t="str">
            <v xml:space="preserve">ADAPTADOR PVC SOLDAVEL, LONGO, COM FLANGE LIVRE,  75 MM X 2 1/2", PARA CAIXA D' AGUA                                                                                                                                                                                                                                                                                                                                                                                                                      </v>
          </cell>
          <cell r="C113" t="str">
            <v xml:space="preserve">UN    </v>
          </cell>
          <cell r="D113" t="str">
            <v>CR</v>
          </cell>
          <cell r="E113" t="str">
            <v>292,57</v>
          </cell>
        </row>
        <row r="114">
          <cell r="A114">
            <v>105</v>
          </cell>
          <cell r="B114" t="str">
            <v xml:space="preserve">ADAPTADOR PVC SOLDAVEL, LONGO, COM FLANGE LIVRE,  85 MM X 3", PARA CAIXA D' AGUA                                                                                                                                                                                                                                                                                                                                                                                                                          </v>
          </cell>
          <cell r="C114" t="str">
            <v xml:space="preserve">UN    </v>
          </cell>
          <cell r="D114" t="str">
            <v>CR</v>
          </cell>
          <cell r="E114" t="str">
            <v>414,56</v>
          </cell>
        </row>
        <row r="115">
          <cell r="A115">
            <v>60</v>
          </cell>
          <cell r="B115" t="str">
            <v xml:space="preserve">ADAPTADOR PVC, COM REGISTRO, PARA PEAD, 20 MM X 3/4", PARA LIGACAO PREDIAL DE AGUA                                                                                                                                                                                                                                                                                                                                                                                                                        </v>
          </cell>
          <cell r="C115" t="str">
            <v xml:space="preserve">UN    </v>
          </cell>
          <cell r="D115" t="str">
            <v>AS</v>
          </cell>
          <cell r="E115" t="str">
            <v>5,81</v>
          </cell>
        </row>
        <row r="116">
          <cell r="A116">
            <v>72</v>
          </cell>
          <cell r="B116" t="str">
            <v xml:space="preserve">ADAPTADOR PVC, ROSCAVEL, COM FLANGES E ANEL DE VEDACAO, 1 1/2", PARA CAIXA D'AGUA                                                                                                                                                                                                                                                                                                                                                                                                                         </v>
          </cell>
          <cell r="C116" t="str">
            <v xml:space="preserve">UN    </v>
          </cell>
          <cell r="D116" t="str">
            <v>CR</v>
          </cell>
          <cell r="E116" t="str">
            <v>72,42</v>
          </cell>
        </row>
        <row r="117">
          <cell r="A117">
            <v>67</v>
          </cell>
          <cell r="B117" t="str">
            <v xml:space="preserve">ADAPTADOR PVC, ROSCAVEL, COM FLANGES E ANEL DE VEDACAO, 1/2", PARA CAIXA D' AGUA                                                                                                                                                                                                                                                                                                                                                                                                                          </v>
          </cell>
          <cell r="C117" t="str">
            <v xml:space="preserve">UN    </v>
          </cell>
          <cell r="D117" t="str">
            <v>CR</v>
          </cell>
          <cell r="E117" t="str">
            <v>23,41</v>
          </cell>
        </row>
        <row r="118">
          <cell r="A118">
            <v>71</v>
          </cell>
          <cell r="B118" t="str">
            <v xml:space="preserve">ADAPTADOR PVC, ROSCAVEL, COM FLANGES E ANEL DE VEDACAO, 1", PARA CAIXA D' AGUA                                                                                                                                                                                                                                                                                                                                                                                                                            </v>
          </cell>
          <cell r="C118" t="str">
            <v xml:space="preserve">UN    </v>
          </cell>
          <cell r="D118" t="str">
            <v>CR</v>
          </cell>
          <cell r="E118" t="str">
            <v>44,73</v>
          </cell>
        </row>
        <row r="119">
          <cell r="A119">
            <v>73</v>
          </cell>
          <cell r="B119" t="str">
            <v xml:space="preserve">ADAPTADOR PVC, ROSCAVEL, COM FLANGES E ANEL DE VEDACAO, 3/4", PARA CAIXA D' AGUA                                                                                                                                                                                                                                                                                                                                                                                                                          </v>
          </cell>
          <cell r="C119" t="str">
            <v xml:space="preserve">UN    </v>
          </cell>
          <cell r="D119" t="str">
            <v>CR</v>
          </cell>
          <cell r="E119" t="str">
            <v>22,41</v>
          </cell>
        </row>
        <row r="120">
          <cell r="A120">
            <v>46</v>
          </cell>
          <cell r="B120" t="str">
            <v xml:space="preserve">ADAPTADOR, PVC PBA,  BOLSA/ROSCA, JE, DN 75 / DE  85 MM                                                                                                                                                                                                                                                                                                                                                                                                                                                   </v>
          </cell>
          <cell r="C120" t="str">
            <v xml:space="preserve">UN    </v>
          </cell>
          <cell r="D120" t="str">
            <v>AS</v>
          </cell>
          <cell r="E120" t="str">
            <v>44,92</v>
          </cell>
        </row>
        <row r="121">
          <cell r="A121">
            <v>47</v>
          </cell>
          <cell r="B121" t="str">
            <v xml:space="preserve">ADAPTADOR, PVC PBA, BOLSA/ROSCA, JE, DN 100 / DE 110 MM                                                                                                                                                                                                                                                                                                                                                                                                                                                   </v>
          </cell>
          <cell r="C121" t="str">
            <v xml:space="preserve">UN    </v>
          </cell>
          <cell r="D121" t="str">
            <v>AS</v>
          </cell>
          <cell r="E121" t="str">
            <v>76,81</v>
          </cell>
        </row>
        <row r="122">
          <cell r="A122">
            <v>48</v>
          </cell>
          <cell r="B122" t="str">
            <v xml:space="preserve">ADAPTADOR, PVC PBA, BOLSA/ROSCA, JE, DN 50 / DE 60 MM                                                                                                                                                                                                                                                                                                                                                                                                                                                     </v>
          </cell>
          <cell r="C122" t="str">
            <v xml:space="preserve">UN    </v>
          </cell>
          <cell r="D122" t="str">
            <v>AS</v>
          </cell>
          <cell r="E122" t="str">
            <v>20,03</v>
          </cell>
        </row>
        <row r="123">
          <cell r="A123">
            <v>52</v>
          </cell>
          <cell r="B123" t="str">
            <v xml:space="preserve">ADAPTADOR, PVC PBA, PONTA/ROSCA, JE, DN 50 / DE  60 MM                                                                                                                                                                                                                                                                                                                                                                                                                                                    </v>
          </cell>
          <cell r="C123" t="str">
            <v xml:space="preserve">UN    </v>
          </cell>
          <cell r="D123" t="str">
            <v>AS</v>
          </cell>
          <cell r="E123" t="str">
            <v>15,22</v>
          </cell>
        </row>
        <row r="124">
          <cell r="A124">
            <v>43</v>
          </cell>
          <cell r="B124" t="str">
            <v xml:space="preserve">ADAPTADOR, PVC PBA, PONTA/ROSCA, JE, DN 75 / DE  85 MM                                                                                                                                                                                                                                                                                                                                                                                                                                                    </v>
          </cell>
          <cell r="C124" t="str">
            <v xml:space="preserve">UN    </v>
          </cell>
          <cell r="D124" t="str">
            <v>AS</v>
          </cell>
          <cell r="E124" t="str">
            <v>51,37</v>
          </cell>
        </row>
        <row r="125">
          <cell r="A125">
            <v>39719</v>
          </cell>
          <cell r="B125" t="str">
            <v xml:space="preserve">ADESIVO / COLA DE CONTATO LIQUIDO, A BASE DE RESINAS, PARA COLAGEM DE ESPUMA PARA ISOLAMENTO TERMICO FLEXIVEL                                                                                                                                                                                                                                                                                                                                                                                             </v>
          </cell>
          <cell r="C125" t="str">
            <v xml:space="preserve">L     </v>
          </cell>
          <cell r="D125" t="str">
            <v>CR</v>
          </cell>
          <cell r="E125" t="str">
            <v>190,15</v>
          </cell>
        </row>
        <row r="126">
          <cell r="A126">
            <v>3410</v>
          </cell>
          <cell r="B126" t="str">
            <v xml:space="preserve">ADESIVO / COLA PARA EPS (ISOPOR) E OUTROS MATERIAIS                                                                                                                                                                                                                                                                                                                                                                                                                                                       </v>
          </cell>
          <cell r="C126" t="str">
            <v xml:space="preserve">KG    </v>
          </cell>
          <cell r="D126" t="str">
            <v>CR</v>
          </cell>
          <cell r="E126" t="str">
            <v>42,77</v>
          </cell>
        </row>
        <row r="127">
          <cell r="A127">
            <v>4791</v>
          </cell>
          <cell r="B127" t="str">
            <v xml:space="preserve">ADESIVO ACRILICO DE BASE AQUOSA / COLA DE CONTATO                                                                                                                                                                                                                                                                                                                                                                                                                                                         </v>
          </cell>
          <cell r="C127" t="str">
            <v xml:space="preserve">KG    </v>
          </cell>
          <cell r="D127" t="str">
            <v>CR</v>
          </cell>
          <cell r="E127" t="str">
            <v>54,11</v>
          </cell>
        </row>
        <row r="128">
          <cell r="A128">
            <v>157</v>
          </cell>
          <cell r="B128" t="str">
            <v xml:space="preserve">ADESIVO ESTRUTURAL A BASE DE RESINA EPOXI PARA INJECAO EM TRINCAS, BICOMPONENTE, BAIXA VISCOSIDADE                                                                                                                                                                                                                                                                                                                                                                                                        </v>
          </cell>
          <cell r="C128" t="str">
            <v xml:space="preserve">KG    </v>
          </cell>
          <cell r="D128" t="str">
            <v>CR</v>
          </cell>
          <cell r="E128" t="str">
            <v>139,88</v>
          </cell>
        </row>
        <row r="129">
          <cell r="A129">
            <v>156</v>
          </cell>
          <cell r="B129" t="str">
            <v xml:space="preserve">ADESIVO ESTRUTURAL A BASE DE RESINA EPOXI, BICOMPONENTE, FLUIDO                                                                                                                                                                                                                                                                                                                                                                                                                                           </v>
          </cell>
          <cell r="C129" t="str">
            <v xml:space="preserve">KG    </v>
          </cell>
          <cell r="D129" t="str">
            <v>CR</v>
          </cell>
          <cell r="E129" t="str">
            <v>49,80</v>
          </cell>
        </row>
        <row r="130">
          <cell r="A130">
            <v>131</v>
          </cell>
          <cell r="B130" t="str">
            <v xml:space="preserve">ADESIVO ESTRUTURAL A BASE DE RESINA EPOXI, BICOMPONENTE, PASTOSO (TIXOTROPICO)                                                                                                                                                                                                                                                                                                                                                                                                                            </v>
          </cell>
          <cell r="C130" t="str">
            <v xml:space="preserve">KG    </v>
          </cell>
          <cell r="D130" t="str">
            <v>CR</v>
          </cell>
          <cell r="E130" t="str">
            <v>42,59</v>
          </cell>
        </row>
        <row r="131">
          <cell r="A131">
            <v>21114</v>
          </cell>
          <cell r="B131" t="str">
            <v xml:space="preserve">ADESIVO PARA TUBOS CPVC, *75* G                                                                                                                                                                                                                                                                                                                                                                                                                                                                           </v>
          </cell>
          <cell r="C131" t="str">
            <v xml:space="preserve">UN    </v>
          </cell>
          <cell r="D131" t="str">
            <v>CR</v>
          </cell>
          <cell r="E131" t="str">
            <v>37,48</v>
          </cell>
        </row>
        <row r="132">
          <cell r="A132">
            <v>119</v>
          </cell>
          <cell r="B132" t="str">
            <v xml:space="preserve">ADESIVO PLASTICO PARA PVC, BISNAGA COM 75 GR                                                                                                                                                                                                                                                                                                                                                                                                                                                              </v>
          </cell>
          <cell r="C132" t="str">
            <v xml:space="preserve">UN    </v>
          </cell>
          <cell r="D132" t="str">
            <v xml:space="preserve">C </v>
          </cell>
          <cell r="E132" t="str">
            <v>9,50</v>
          </cell>
        </row>
        <row r="133">
          <cell r="A133">
            <v>122</v>
          </cell>
          <cell r="B133" t="str">
            <v xml:space="preserve">ADESIVO PLASTICO PARA PVC, FRASCO COM *850* GR                                                                                                                                                                                                                                                                                                                                                                                                                                                            </v>
          </cell>
          <cell r="C133" t="str">
            <v xml:space="preserve">UN    </v>
          </cell>
          <cell r="D133" t="str">
            <v>CR</v>
          </cell>
          <cell r="E133" t="str">
            <v>73,09</v>
          </cell>
        </row>
        <row r="134">
          <cell r="A134">
            <v>20080</v>
          </cell>
          <cell r="B134" t="str">
            <v xml:space="preserve">ADESIVO PLASTICO PARA PVC, FRASCO COM 175 GR                                                                                                                                                                                                                                                                                                                                                                                                                                                              </v>
          </cell>
          <cell r="C134" t="str">
            <v xml:space="preserve">UN    </v>
          </cell>
          <cell r="D134" t="str">
            <v>CR</v>
          </cell>
          <cell r="E134" t="str">
            <v>23,85</v>
          </cell>
        </row>
        <row r="135">
          <cell r="A135">
            <v>124</v>
          </cell>
          <cell r="B135" t="str">
            <v xml:space="preserve">ADITIVO ACELERADOR DE PEGA E ENDURECIMENTO PARA ARGAMASSAS E CONCRETOS, LIQUIDO E ISENTO DE CLORETOS                                                                                                                                                                                                                                                                                                                                                                                                      </v>
          </cell>
          <cell r="C135" t="str">
            <v xml:space="preserve">L     </v>
          </cell>
          <cell r="D135" t="str">
            <v>CR</v>
          </cell>
          <cell r="E135" t="str">
            <v>16,42</v>
          </cell>
        </row>
        <row r="136">
          <cell r="A136">
            <v>7334</v>
          </cell>
          <cell r="B136" t="str">
            <v xml:space="preserve">ADITIVO ADESIVO LIQUIDO PARA ARGAMASSAS DE REVESTIMENTOS CIMENTICIOS                                                                                                                                                                                                                                                                                                                                                                                                                                      </v>
          </cell>
          <cell r="C136" t="str">
            <v xml:space="preserve">L     </v>
          </cell>
          <cell r="D136" t="str">
            <v>CR</v>
          </cell>
          <cell r="E136" t="str">
            <v>13,38</v>
          </cell>
        </row>
        <row r="137">
          <cell r="A137">
            <v>123</v>
          </cell>
          <cell r="B137" t="str">
            <v xml:space="preserve">ADITIVO IMPERMEABILIZANTE DE PEGA NORMAL PARA ARGAMASSAS E CONCRETOS SEM ARMACAO, LIQUIDO E ISENTO DE CLORETOS                                                                                                                                                                                                                                                                                                                                                                                            </v>
          </cell>
          <cell r="C137" t="str">
            <v xml:space="preserve">L     </v>
          </cell>
          <cell r="D137" t="str">
            <v xml:space="preserve">C </v>
          </cell>
          <cell r="E137" t="str">
            <v>6,72</v>
          </cell>
        </row>
        <row r="138">
          <cell r="A138">
            <v>127</v>
          </cell>
          <cell r="B138" t="str">
            <v xml:space="preserve">ADITIVO IMPERMEABILIZANTE DE PEGA ULTRARRAPIDA, LIQUIDO E ISENTO DE CLORETOS                                                                                                                                                                                                                                                                                                                                                                                                                              </v>
          </cell>
          <cell r="C138" t="str">
            <v xml:space="preserve">L     </v>
          </cell>
          <cell r="D138" t="str">
            <v>CR</v>
          </cell>
          <cell r="E138" t="str">
            <v>16,04</v>
          </cell>
        </row>
        <row r="139">
          <cell r="A139">
            <v>41373</v>
          </cell>
          <cell r="B139" t="str">
            <v xml:space="preserve">ADITIVO LIQUIDO IMPERMEABILIZANTE CRISTALIZANTE                                                                                                                                                                                                                                                                                                                                                                                                                                                           </v>
          </cell>
          <cell r="C139" t="str">
            <v xml:space="preserve">L     </v>
          </cell>
          <cell r="D139" t="str">
            <v>CR</v>
          </cell>
          <cell r="E139" t="str">
            <v>22,35</v>
          </cell>
        </row>
        <row r="140">
          <cell r="A140">
            <v>133</v>
          </cell>
          <cell r="B140" t="str">
            <v xml:space="preserve">ADITIVO LIQUIDO INCORPORADOR DE AR PARA CONCRETO E ARGAMASSA, LIQUIDO E ISENTO DE CLORETOS                                                                                                                                                                                                                                                                                                                                                                                                                </v>
          </cell>
          <cell r="C140" t="str">
            <v xml:space="preserve">L     </v>
          </cell>
          <cell r="D140" t="str">
            <v>CR</v>
          </cell>
          <cell r="E140" t="str">
            <v>6,66</v>
          </cell>
        </row>
        <row r="141">
          <cell r="A141">
            <v>43617</v>
          </cell>
          <cell r="B141" t="str">
            <v xml:space="preserve">ADITIVO PLASTIFICANTE E ESTABILIZADOR PARA ARGAMASSAS DE ASSENTAMENTO E REBOCO, LIQUIDO E ISENTO DE CLORETOS                                                                                                                                                                                                                                                                                                                                                                                              </v>
          </cell>
          <cell r="C141" t="str">
            <v xml:space="preserve">L     </v>
          </cell>
          <cell r="D141" t="str">
            <v>CR</v>
          </cell>
          <cell r="E141" t="str">
            <v>7,44</v>
          </cell>
        </row>
        <row r="142">
          <cell r="A142">
            <v>132</v>
          </cell>
          <cell r="B142" t="str">
            <v xml:space="preserve">ADITIVO PLASTIFICANTE RETARDADOR DE PEGA E REDUTOR DE AGUA PARA CONCRETO, LIQUIDO E ISENTO DE CLORETOS                                                                                                                                                                                                                                                                                                                                                                                                    </v>
          </cell>
          <cell r="C142" t="str">
            <v xml:space="preserve">L     </v>
          </cell>
          <cell r="D142" t="str">
            <v>CR</v>
          </cell>
          <cell r="E142" t="str">
            <v>6,91</v>
          </cell>
        </row>
        <row r="143">
          <cell r="A143">
            <v>43618</v>
          </cell>
          <cell r="B143" t="str">
            <v xml:space="preserve">ADITIVO SUPERPLASTIFICANTE DE PEGA NORMAL PARA CONCRETO, LIQUIDO E ISENTO DE CLORETOS                                                                                                                                                                                                                                                                                                                                                                                                                     </v>
          </cell>
          <cell r="C143" t="str">
            <v xml:space="preserve">KG    </v>
          </cell>
          <cell r="D143" t="str">
            <v>CR</v>
          </cell>
          <cell r="E143" t="str">
            <v>17,39</v>
          </cell>
        </row>
        <row r="144">
          <cell r="A144">
            <v>37476</v>
          </cell>
          <cell r="B144" t="str">
            <v xml:space="preserve">ADUELA/ GALERIA PRE-MOLDADA DE CONCRETO ARMADO, SECAO QUADRADA INTERNA DE 1,50 X 1,50 M (L X A), MISULA DE 20 X 20 CM, C = 1,00 M, ESPESSURA MIN = 15 CM, TB-45 E FCK DO CONCRETO = 30 MPA                                                                                                                                                                                                                                                                                                                </v>
          </cell>
          <cell r="C144" t="str">
            <v xml:space="preserve">UN    </v>
          </cell>
          <cell r="D144" t="str">
            <v>CR</v>
          </cell>
          <cell r="E144" t="str">
            <v>3.500,77</v>
          </cell>
        </row>
        <row r="145">
          <cell r="A145">
            <v>37478</v>
          </cell>
          <cell r="B145" t="str">
            <v xml:space="preserve">ADUELA/ GALERIA PRE-MOLDADA DE CONCRETO ARMADO, SECAO RETANGULAR INTERNA DE 2,00 X 2,00 M (L X A), MISULA DE 20 X 20 CM, C = 1,00 M, ESPESSURA MIN = 15 CM, TB-45 E FCK DO CONCRETO = 30 MPA                                                                                                                                                                                                                                                                                                              </v>
          </cell>
          <cell r="C145" t="str">
            <v xml:space="preserve">UN    </v>
          </cell>
          <cell r="D145" t="str">
            <v>CR</v>
          </cell>
          <cell r="E145" t="str">
            <v>4.384,80</v>
          </cell>
        </row>
        <row r="146">
          <cell r="A146">
            <v>37477</v>
          </cell>
          <cell r="B146" t="str">
            <v xml:space="preserve">ADUELA/ GALERIA PRE-MOLDADA DE CONCRETO ARMADO, SECAO RETANGULAR INTERNA DE 2,50 X 2,50 M (L X A), MISULA DE 20 X 20 CM, C = 1,00 M, ESPESSURA MIN = 15 CM, TB-45 E FCK DO CONCRETO = 30 MPA                                                                                                                                                                                                                                                                                                              </v>
          </cell>
          <cell r="C146" t="str">
            <v xml:space="preserve">UN    </v>
          </cell>
          <cell r="D146" t="str">
            <v>CR</v>
          </cell>
          <cell r="E146" t="str">
            <v>5.940,70</v>
          </cell>
        </row>
        <row r="147">
          <cell r="A147">
            <v>37479</v>
          </cell>
          <cell r="B147" t="str">
            <v xml:space="preserve">ADUELA/ GALERIA PRE-MOLDADA DE CONCRETO ARMADO, SECAO RETANGULAR INTERNA DE 3,00 X 3,00 M (L X A), MISULA DE 20 X 20 CM, C = 1.00 M, ESPESSURA MIN = 20 CM, TB-45 E FCK DO CONCRETO = 30 MPA                                                                                                                                                                                                                                                                                                              </v>
          </cell>
          <cell r="C147" t="str">
            <v xml:space="preserve">UN    </v>
          </cell>
          <cell r="D147" t="str">
            <v>CR</v>
          </cell>
          <cell r="E147" t="str">
            <v>7.045,74</v>
          </cell>
        </row>
        <row r="148">
          <cell r="A148">
            <v>4319</v>
          </cell>
          <cell r="B148" t="str">
            <v xml:space="preserve">AFASTADOR PARA TELHA DE FIBROCIMENTO CANALETE 90 OU KALHETAO                                                                                                                                                                                                                                                                                                                                                                                                                                              </v>
          </cell>
          <cell r="C148" t="str">
            <v xml:space="preserve">UN    </v>
          </cell>
          <cell r="D148" t="str">
            <v>CR</v>
          </cell>
          <cell r="E148" t="str">
            <v>2,19</v>
          </cell>
        </row>
        <row r="149">
          <cell r="A149">
            <v>42409</v>
          </cell>
          <cell r="B149" t="str">
            <v xml:space="preserve">AGENTE DE CURA, PROTETOR DA EVAPORACAO DA AGUA DE HIDRATACAO DO CONCRETO                                                                                                                                                                                                                                                                                                                                                                                                                                  </v>
          </cell>
          <cell r="C149" t="str">
            <v xml:space="preserve">KG    </v>
          </cell>
          <cell r="D149" t="str">
            <v>CR</v>
          </cell>
          <cell r="E149" t="str">
            <v>10,95</v>
          </cell>
        </row>
        <row r="150">
          <cell r="A150">
            <v>40553</v>
          </cell>
          <cell r="B150" t="str">
            <v xml:space="preserve">AGREGADO RECICLADO, TIPO RACHAO RECICLADO CINZA, CLASSE A                                                                                                                                                                                                                                                                                                                                                                                                                                                 </v>
          </cell>
          <cell r="C150" t="str">
            <v xml:space="preserve">M3    </v>
          </cell>
          <cell r="D150" t="str">
            <v>AS</v>
          </cell>
          <cell r="E150" t="str">
            <v>51,00</v>
          </cell>
        </row>
        <row r="151">
          <cell r="A151">
            <v>6114</v>
          </cell>
          <cell r="B151" t="str">
            <v xml:space="preserve">AJUDANTE DE ARMADOR (HORISTA)                                                                                                                                                                                                                                                                                                                                                                                                                                                                             </v>
          </cell>
          <cell r="C151" t="str">
            <v xml:space="preserve">H     </v>
          </cell>
          <cell r="D151" t="str">
            <v>CR</v>
          </cell>
          <cell r="E151" t="str">
            <v>12,54</v>
          </cell>
        </row>
        <row r="152">
          <cell r="A152">
            <v>40912</v>
          </cell>
          <cell r="B152" t="str">
            <v xml:space="preserve">AJUDANTE DE ARMADOR (MENSALISTA)                                                                                                                                                                                                                                                                                                                                                                                                                                                                          </v>
          </cell>
          <cell r="C152" t="str">
            <v xml:space="preserve">MES   </v>
          </cell>
          <cell r="D152" t="str">
            <v>CR</v>
          </cell>
          <cell r="E152" t="str">
            <v>2.204,76</v>
          </cell>
        </row>
        <row r="153">
          <cell r="A153">
            <v>247</v>
          </cell>
          <cell r="B153" t="str">
            <v xml:space="preserve">AJUDANTE DE ELETRICISTA (HORISTA)                                                                                                                                                                                                                                                                                                                                                                                                                                                                         </v>
          </cell>
          <cell r="C153" t="str">
            <v xml:space="preserve">H     </v>
          </cell>
          <cell r="D153" t="str">
            <v>CR</v>
          </cell>
          <cell r="E153" t="str">
            <v>19,70</v>
          </cell>
        </row>
        <row r="154">
          <cell r="A154">
            <v>40919</v>
          </cell>
          <cell r="B154" t="str">
            <v xml:space="preserve">AJUDANTE DE ELETRICISTA (MENSALISTA)                                                                                                                                                                                                                                                                                                                                                                                                                                                                      </v>
          </cell>
          <cell r="C154" t="str">
            <v xml:space="preserve">MES   </v>
          </cell>
          <cell r="D154" t="str">
            <v>CR</v>
          </cell>
          <cell r="E154" t="str">
            <v>3.460,29</v>
          </cell>
        </row>
        <row r="155">
          <cell r="A155">
            <v>40984</v>
          </cell>
          <cell r="B155" t="str">
            <v xml:space="preserve">AJUDANTE DE ESTRUTURAS METALICAS (MENSALISTA)                                                                                                                                                                                                                                                                                                                                                                                                                                                             </v>
          </cell>
          <cell r="C155" t="str">
            <v xml:space="preserve">MES   </v>
          </cell>
          <cell r="D155" t="str">
            <v>CR</v>
          </cell>
          <cell r="E155" t="str">
            <v>2.916,18</v>
          </cell>
        </row>
        <row r="156">
          <cell r="A156">
            <v>44499</v>
          </cell>
          <cell r="B156" t="str">
            <v xml:space="preserve">AJUDANTE DE ESTRUTURAS METALICAS HORISTA                                                                                                                                                                                                                                                                                                                                                                                                                                                                  </v>
          </cell>
          <cell r="C156" t="str">
            <v xml:space="preserve">H     </v>
          </cell>
          <cell r="D156" t="str">
            <v>CR</v>
          </cell>
          <cell r="E156" t="str">
            <v>16,61</v>
          </cell>
        </row>
        <row r="157">
          <cell r="A157">
            <v>248</v>
          </cell>
          <cell r="B157" t="str">
            <v xml:space="preserve">AJUDANTE DE OPERACAO EM GERAL (HORISTA)                                                                                                                                                                                                                                                                                                                                                                                                                                                                   </v>
          </cell>
          <cell r="C157" t="str">
            <v xml:space="preserve">H     </v>
          </cell>
          <cell r="D157" t="str">
            <v>CR</v>
          </cell>
          <cell r="E157" t="str">
            <v>14,49</v>
          </cell>
        </row>
        <row r="158">
          <cell r="A158">
            <v>41086</v>
          </cell>
          <cell r="B158" t="str">
            <v xml:space="preserve">AJUDANTE DE OPERACAO EM GERAL (MENSALISTA)                                                                                                                                                                                                                                                                                                                                                                                                                                                                </v>
          </cell>
          <cell r="C158" t="str">
            <v xml:space="preserve">MES   </v>
          </cell>
          <cell r="D158" t="str">
            <v>CR</v>
          </cell>
          <cell r="E158" t="str">
            <v>2.544,48</v>
          </cell>
        </row>
        <row r="159">
          <cell r="A159">
            <v>34466</v>
          </cell>
          <cell r="B159" t="str">
            <v xml:space="preserve">AJUDANTE DE PINTOR (HORISTA)                                                                                                                                                                                                                                                                                                                                                                                                                                                                              </v>
          </cell>
          <cell r="C159" t="str">
            <v xml:space="preserve">H     </v>
          </cell>
          <cell r="D159" t="str">
            <v>CR</v>
          </cell>
          <cell r="E159" t="str">
            <v>18,34</v>
          </cell>
        </row>
        <row r="160">
          <cell r="A160">
            <v>41083</v>
          </cell>
          <cell r="B160" t="str">
            <v xml:space="preserve">AJUDANTE DE PINTOR (MENSALISTA)                                                                                                                                                                                                                                                                                                                                                                                                                                                                           </v>
          </cell>
          <cell r="C160" t="str">
            <v xml:space="preserve">MES   </v>
          </cell>
          <cell r="D160" t="str">
            <v>CR</v>
          </cell>
          <cell r="E160" t="str">
            <v>3.220,01</v>
          </cell>
        </row>
        <row r="161">
          <cell r="A161">
            <v>252</v>
          </cell>
          <cell r="B161" t="str">
            <v xml:space="preserve">AJUDANTE DE SERRALHEIRO (HORISTA)                                                                                                                                                                                                                                                                                                                                                                                                                                                                         </v>
          </cell>
          <cell r="C161" t="str">
            <v xml:space="preserve">H     </v>
          </cell>
          <cell r="D161" t="str">
            <v>CR</v>
          </cell>
          <cell r="E161" t="str">
            <v>16,98</v>
          </cell>
        </row>
        <row r="162">
          <cell r="A162">
            <v>40909</v>
          </cell>
          <cell r="B162" t="str">
            <v xml:space="preserve">AJUDANTE DE SERRALHEIRO (MENSALISTA)                                                                                                                                                                                                                                                                                                                                                                                                                                                                      </v>
          </cell>
          <cell r="C162" t="str">
            <v xml:space="preserve">MES   </v>
          </cell>
          <cell r="D162" t="str">
            <v>CR</v>
          </cell>
          <cell r="E162" t="str">
            <v>2.982,90</v>
          </cell>
        </row>
        <row r="163">
          <cell r="A163">
            <v>242</v>
          </cell>
          <cell r="B163" t="str">
            <v xml:space="preserve">AJUDANTE ESPECIALIZADO (HORISTA)                                                                                                                                                                                                                                                                                                                                                                                                                                                                          </v>
          </cell>
          <cell r="C163" t="str">
            <v xml:space="preserve">H     </v>
          </cell>
          <cell r="D163" t="str">
            <v>CR</v>
          </cell>
          <cell r="E163" t="str">
            <v>16,28</v>
          </cell>
        </row>
        <row r="164">
          <cell r="A164">
            <v>41085</v>
          </cell>
          <cell r="B164" t="str">
            <v xml:space="preserve">AJUDANTE ESPECIALIZADO (MENSALISTA)                                                                                                                                                                                                                                                                                                                                                                                                                                                                       </v>
          </cell>
          <cell r="C164" t="str">
            <v xml:space="preserve">MES   </v>
          </cell>
          <cell r="D164" t="str">
            <v>CR</v>
          </cell>
          <cell r="E164" t="str">
            <v>2.860,16</v>
          </cell>
        </row>
        <row r="165">
          <cell r="A165">
            <v>427</v>
          </cell>
          <cell r="B165" t="str">
            <v xml:space="preserve">ALCA PREFORMADA DE CONTRA POSTE, EM ACO GALVANIZADO, PARA CABO 3/16", COMPRIMENTO *860* MM                                                                                                                                                                                                                                                                                                                                                                                                                </v>
          </cell>
          <cell r="C165" t="str">
            <v xml:space="preserve">UN    </v>
          </cell>
          <cell r="D165" t="str">
            <v>CR</v>
          </cell>
          <cell r="E165" t="str">
            <v>10,26</v>
          </cell>
        </row>
        <row r="166">
          <cell r="A166">
            <v>417</v>
          </cell>
          <cell r="B166" t="str">
            <v xml:space="preserve">ALCA PREFORMADA DE DISTRIBUICAO, EM ACO GALVANIZADO, PARA CABO DE ALUMINIO DIAMETRO 16 A 25 MM                                                                                                                                                                                                                                                                                                                                                                                                            </v>
          </cell>
          <cell r="C166" t="str">
            <v xml:space="preserve">UN    </v>
          </cell>
          <cell r="D166" t="str">
            <v>CR</v>
          </cell>
          <cell r="E166" t="str">
            <v>4,83</v>
          </cell>
        </row>
        <row r="167">
          <cell r="A167">
            <v>11273</v>
          </cell>
          <cell r="B167" t="str">
            <v xml:space="preserve">ALCA PREFORMADA DE DISTRIBUICAO, EM ACO GALVANIZADO, PARA CONDUTORES DE ALUMINIO AWG 1/0 (CAA 6/1 OU CA 7 FIOS)                                                                                                                                                                                                                                                                                                                                                                                           </v>
          </cell>
          <cell r="C167" t="str">
            <v xml:space="preserve">UN    </v>
          </cell>
          <cell r="D167" t="str">
            <v>CR</v>
          </cell>
          <cell r="E167" t="str">
            <v>15,00</v>
          </cell>
        </row>
        <row r="168">
          <cell r="A168">
            <v>11272</v>
          </cell>
          <cell r="B168" t="str">
            <v xml:space="preserve">ALCA PREFORMADA DE DISTRIBUICAO, EM ACO GALVANIZADO, PARA CONDUTORES DE ALUMINIO AWG 2 (CAA 6/1 OU CA 7 FIOS)                                                                                                                                                                                                                                                                                                                                                                                             </v>
          </cell>
          <cell r="C168" t="str">
            <v xml:space="preserve">UN    </v>
          </cell>
          <cell r="D168" t="str">
            <v>CR</v>
          </cell>
          <cell r="E168" t="str">
            <v>9,06</v>
          </cell>
        </row>
        <row r="169">
          <cell r="A169">
            <v>11275</v>
          </cell>
          <cell r="B169" t="str">
            <v xml:space="preserve">ALCA PREFORMADA DE SERVICO, EM ACO GALVANIZADO, PARA CONDUTORES DE ALUMINIO AWG 4 (CAA 6/1)                                                                                                                                                                                                                                                                                                                                                                                                               </v>
          </cell>
          <cell r="C169" t="str">
            <v xml:space="preserve">UN    </v>
          </cell>
          <cell r="D169" t="str">
            <v>CR</v>
          </cell>
          <cell r="E169" t="str">
            <v>3,63</v>
          </cell>
        </row>
        <row r="170">
          <cell r="A170">
            <v>11274</v>
          </cell>
          <cell r="B170" t="str">
            <v xml:space="preserve">ALCA PREFORMADA DE SERVICO, EM ACO GALVANIZADO, PARA CONDUTORES DE ALUMINIO AWG 6 (CAA 6/1)                                                                                                                                                                                                                                                                                                                                                                                                               </v>
          </cell>
          <cell r="C170" t="str">
            <v xml:space="preserve">UN    </v>
          </cell>
          <cell r="D170" t="str">
            <v>CR</v>
          </cell>
          <cell r="E170" t="str">
            <v>2,77</v>
          </cell>
        </row>
        <row r="171">
          <cell r="A171">
            <v>38470</v>
          </cell>
          <cell r="B171" t="str">
            <v xml:space="preserve">ALICATE DE CORTE DIAGONAL 6 " COM ISOLAMENTO                                                                                                                                                                                                                                                                                                                                                                                                                                                              </v>
          </cell>
          <cell r="C171" t="str">
            <v xml:space="preserve">UN    </v>
          </cell>
          <cell r="D171" t="str">
            <v xml:space="preserve">C </v>
          </cell>
          <cell r="E171" t="str">
            <v>52,00</v>
          </cell>
        </row>
        <row r="172">
          <cell r="A172">
            <v>38547</v>
          </cell>
          <cell r="B172" t="str">
            <v xml:space="preserve">ALICATE DE CRIMPAR RJ11, RJ12 E RJ45                                                                                                                                                                                                                                                                                                                                                                                                                                                                      </v>
          </cell>
          <cell r="C172" t="str">
            <v xml:space="preserve">UN    </v>
          </cell>
          <cell r="D172" t="str">
            <v>CR</v>
          </cell>
          <cell r="E172" t="str">
            <v>141,90</v>
          </cell>
        </row>
        <row r="173">
          <cell r="A173">
            <v>38469</v>
          </cell>
          <cell r="B173" t="str">
            <v xml:space="preserve">ALICATE DE PRESSAO PARA SOLDA DE CHAPA 18 "                                                                                                                                                                                                                                                                                                                                                                                                                                                               </v>
          </cell>
          <cell r="C173" t="str">
            <v xml:space="preserve">UN    </v>
          </cell>
          <cell r="D173" t="str">
            <v>CR</v>
          </cell>
          <cell r="E173" t="str">
            <v>152,58</v>
          </cell>
        </row>
        <row r="174">
          <cell r="A174">
            <v>38467</v>
          </cell>
          <cell r="B174" t="str">
            <v xml:space="preserve">ALICATE DE PRESSAO 11 " PARA SOLDA, TIPO C                                                                                                                                                                                                                                                                                                                                                                                                                                                                </v>
          </cell>
          <cell r="C174" t="str">
            <v xml:space="preserve">UN    </v>
          </cell>
          <cell r="D174" t="str">
            <v>CR</v>
          </cell>
          <cell r="E174" t="str">
            <v>85,85</v>
          </cell>
        </row>
        <row r="175">
          <cell r="A175">
            <v>38468</v>
          </cell>
          <cell r="B175" t="str">
            <v xml:space="preserve">ALICATE DE PRESSAO 11 " PARA SOLDA, TIPO U                                                                                                                                                                                                                                                                                                                                                                                                                                                                </v>
          </cell>
          <cell r="C175" t="str">
            <v xml:space="preserve">UN    </v>
          </cell>
          <cell r="D175" t="str">
            <v>CR</v>
          </cell>
          <cell r="E175" t="str">
            <v>94,47</v>
          </cell>
        </row>
        <row r="176">
          <cell r="A176">
            <v>38471</v>
          </cell>
          <cell r="B176" t="str">
            <v xml:space="preserve">ALICATE PARA ANEIS DE PISTAO, CAPACIDADE 50 A 100 MM                                                                                                                                                                                                                                                                                                                                                                                                                                                      </v>
          </cell>
          <cell r="C176" t="str">
            <v xml:space="preserve">UN    </v>
          </cell>
          <cell r="D176" t="str">
            <v>CR</v>
          </cell>
          <cell r="E176" t="str">
            <v>122,68</v>
          </cell>
        </row>
        <row r="177">
          <cell r="A177">
            <v>37370</v>
          </cell>
          <cell r="B177" t="str">
            <v xml:space="preserve">ALIMENTACAO - HORISTA (COLETADO CAIXA - ENCARGOS COMPLEMENTARES)                                                                                                                                                                                                                                                                                                                                                                                                                                          </v>
          </cell>
          <cell r="C177" t="str">
            <v xml:space="preserve">H     </v>
          </cell>
          <cell r="D177" t="str">
            <v xml:space="preserve">C </v>
          </cell>
          <cell r="E177" t="str">
            <v>3,09</v>
          </cell>
        </row>
        <row r="178">
          <cell r="A178">
            <v>40862</v>
          </cell>
          <cell r="B178" t="str">
            <v xml:space="preserve">ALIMENTACAO - MENSALISTA (COLETADO CAIXA - ENCARGOS COMPLEMENTARES)                                                                                                                                                                                                                                                                                                                                                                                                                                       </v>
          </cell>
          <cell r="C178" t="str">
            <v xml:space="preserve">MES   </v>
          </cell>
          <cell r="D178" t="str">
            <v xml:space="preserve">C </v>
          </cell>
          <cell r="E178" t="str">
            <v>583,53</v>
          </cell>
        </row>
        <row r="179">
          <cell r="A179">
            <v>10658</v>
          </cell>
          <cell r="B179" t="str">
            <v xml:space="preserve">ALISADORA DE CONCRETO COM MOTOR A GASOLINA DE 5,5 HP, PESO COM MOTOR DE 78 KG, 4 PAS                                                                                                                                                                                                                                                                                                                                                                                                                      </v>
          </cell>
          <cell r="C179" t="str">
            <v xml:space="preserve">UN    </v>
          </cell>
          <cell r="D179" t="str">
            <v>AS</v>
          </cell>
          <cell r="E179" t="str">
            <v>8.189,50</v>
          </cell>
        </row>
        <row r="180">
          <cell r="A180">
            <v>253</v>
          </cell>
          <cell r="B180" t="str">
            <v xml:space="preserve">ALMOXARIFE (HORISTA)                                                                                                                                                                                                                                                                                                                                                                                                                                                                                      </v>
          </cell>
          <cell r="C180" t="str">
            <v xml:space="preserve">H     </v>
          </cell>
          <cell r="D180" t="str">
            <v xml:space="preserve">C </v>
          </cell>
          <cell r="E180" t="str">
            <v>26,73</v>
          </cell>
        </row>
        <row r="181">
          <cell r="A181">
            <v>40809</v>
          </cell>
          <cell r="B181" t="str">
            <v xml:space="preserve">ALMOXARIFE (MENSALISTA)                                                                                                                                                                                                                                                                                                                                                                                                                                                                                   </v>
          </cell>
          <cell r="C181" t="str">
            <v xml:space="preserve">MES   </v>
          </cell>
          <cell r="D181" t="str">
            <v>CR</v>
          </cell>
          <cell r="E181" t="str">
            <v>4.692,79</v>
          </cell>
        </row>
        <row r="182">
          <cell r="A182">
            <v>42428</v>
          </cell>
          <cell r="B182" t="str">
            <v xml:space="preserve">ALONGADOR COM TRES ALTURAS, EM TUBO DE ACO CARBONO, PINTURA NO PROCESSO ELETROSTATICO - EQUIPAMENTO DE GINASTICA PARA ACADEMIA AO AR LIVRE / ACADEMIA DA TERCEIRA IDADE - ATI                                                                                                                                                                                                                                                                                                                             </v>
          </cell>
          <cell r="C182" t="str">
            <v xml:space="preserve">UN    </v>
          </cell>
          <cell r="D182" t="str">
            <v>AS</v>
          </cell>
          <cell r="E182" t="str">
            <v>2.271,00</v>
          </cell>
        </row>
        <row r="183">
          <cell r="A183">
            <v>583</v>
          </cell>
          <cell r="B183" t="str">
            <v xml:space="preserve">ALUMINIO ANODIZADO                                                                                                                                                                                                                                                                                                                                                                                                                                                                                        </v>
          </cell>
          <cell r="C183" t="str">
            <v xml:space="preserve">KG    </v>
          </cell>
          <cell r="D183" t="str">
            <v>AS</v>
          </cell>
          <cell r="E183" t="str">
            <v>37,13</v>
          </cell>
        </row>
        <row r="184">
          <cell r="A184">
            <v>301</v>
          </cell>
          <cell r="B184" t="str">
            <v xml:space="preserve">ANEL BORRACHA PARA TUBO ESGOTO PREDIAL, DN 100 MM (NBR 5688)                                                                                                                                                                                                                                                                                                                                                                                                                                              </v>
          </cell>
          <cell r="C184" t="str">
            <v xml:space="preserve">UN    </v>
          </cell>
          <cell r="D184" t="str">
            <v xml:space="preserve">C </v>
          </cell>
          <cell r="E184" t="str">
            <v>3,41</v>
          </cell>
        </row>
        <row r="185">
          <cell r="A185">
            <v>296</v>
          </cell>
          <cell r="B185" t="str">
            <v xml:space="preserve">ANEL BORRACHA PARA TUBO ESGOTO PREDIAL, DN 50 MM (NBR 5688)                                                                                                                                                                                                                                                                                                                                                                                                                                               </v>
          </cell>
          <cell r="C185" t="str">
            <v xml:space="preserve">UN    </v>
          </cell>
          <cell r="D185" t="str">
            <v>CR</v>
          </cell>
          <cell r="E185" t="str">
            <v>1,92</v>
          </cell>
        </row>
        <row r="186">
          <cell r="A186">
            <v>297</v>
          </cell>
          <cell r="B186" t="str">
            <v xml:space="preserve">ANEL BORRACHA PARA TUBO ESGOTO PREDIAL, DN 75 MM (NBR 5688)                                                                                                                                                                                                                                                                                                                                                                                                                                               </v>
          </cell>
          <cell r="C186" t="str">
            <v xml:space="preserve">UN    </v>
          </cell>
          <cell r="D186" t="str">
            <v>CR</v>
          </cell>
          <cell r="E186" t="str">
            <v>2,83</v>
          </cell>
        </row>
        <row r="187">
          <cell r="A187">
            <v>299</v>
          </cell>
          <cell r="B187" t="str">
            <v xml:space="preserve">ANEL BORRACHA, DN 100 MM, PARA TUBO SERIE REFORCADA ESGOTO PREDIAL                                                                                                                                                                                                                                                                                                                                                                                                                                        </v>
          </cell>
          <cell r="C187" t="str">
            <v xml:space="preserve">UN    </v>
          </cell>
          <cell r="D187" t="str">
            <v>CR</v>
          </cell>
          <cell r="E187" t="str">
            <v>4,00</v>
          </cell>
        </row>
        <row r="188">
          <cell r="A188">
            <v>300</v>
          </cell>
          <cell r="B188" t="str">
            <v xml:space="preserve">ANEL BORRACHA, DN 150 MM, PARA TUBO SERIE REFORCADA ESGOTO PREDIAL                                                                                                                                                                                                                                                                                                                                                                                                                                        </v>
          </cell>
          <cell r="C188" t="str">
            <v xml:space="preserve">UN    </v>
          </cell>
          <cell r="D188" t="str">
            <v>CR</v>
          </cell>
          <cell r="E188" t="str">
            <v>13,84</v>
          </cell>
        </row>
        <row r="189">
          <cell r="A189">
            <v>20085</v>
          </cell>
          <cell r="B189" t="str">
            <v xml:space="preserve">ANEL BORRACHA, DN 50 MM, PARA TUBO SERIE REFORCADA ESGOTO PREDIAL                                                                                                                                                                                                                                                                                                                                                                                                                                         </v>
          </cell>
          <cell r="C189" t="str">
            <v xml:space="preserve">UN    </v>
          </cell>
          <cell r="D189" t="str">
            <v>CR</v>
          </cell>
          <cell r="E189" t="str">
            <v>2,53</v>
          </cell>
        </row>
        <row r="190">
          <cell r="A190">
            <v>298</v>
          </cell>
          <cell r="B190" t="str">
            <v xml:space="preserve">ANEL BORRACHA, DN 75 MM, PARA TUBO SERIE REFORCADA ESGOTO PREDIAL                                                                                                                                                                                                                                                                                                                                                                                                                                         </v>
          </cell>
          <cell r="C190" t="str">
            <v xml:space="preserve">UN    </v>
          </cell>
          <cell r="D190" t="str">
            <v>CR</v>
          </cell>
          <cell r="E190" t="str">
            <v>3,07</v>
          </cell>
        </row>
        <row r="191">
          <cell r="A191">
            <v>311</v>
          </cell>
          <cell r="B191" t="str">
            <v xml:space="preserve">ANEL BORRACHA, PARA TUBO PVC DEFOFO, DN 100 MM (NBR 7665)                                                                                                                                                                                                                                                                                                                                                                                                                                                 </v>
          </cell>
          <cell r="C191" t="str">
            <v xml:space="preserve">UN    </v>
          </cell>
          <cell r="D191" t="str">
            <v>CR</v>
          </cell>
          <cell r="E191" t="str">
            <v>11,41</v>
          </cell>
        </row>
        <row r="192">
          <cell r="A192">
            <v>318</v>
          </cell>
          <cell r="B192" t="str">
            <v xml:space="preserve">ANEL BORRACHA, PARA TUBO PVC DEFOFO, DN 150 MM (NBR 7665)                                                                                                                                                                                                                                                                                                                                                                                                                                                 </v>
          </cell>
          <cell r="C192" t="str">
            <v xml:space="preserve">UN    </v>
          </cell>
          <cell r="D192" t="str">
            <v>CR</v>
          </cell>
          <cell r="E192" t="str">
            <v>22,99</v>
          </cell>
        </row>
        <row r="193">
          <cell r="A193">
            <v>319</v>
          </cell>
          <cell r="B193" t="str">
            <v xml:space="preserve">ANEL BORRACHA, PARA TUBO PVC DEFOFO, DN 200 MM (NBR 7665)                                                                                                                                                                                                                                                                                                                                                                                                                                                 </v>
          </cell>
          <cell r="C193" t="str">
            <v xml:space="preserve">UN    </v>
          </cell>
          <cell r="D193" t="str">
            <v>CR</v>
          </cell>
          <cell r="E193" t="str">
            <v>36,04</v>
          </cell>
        </row>
        <row r="194">
          <cell r="A194">
            <v>303</v>
          </cell>
          <cell r="B194" t="str">
            <v xml:space="preserve">ANEL BORRACHA, PARA TUBO PVC, REDE COLETOR ESGOTO, DN 100 MM (NBR 7362)                                                                                                                                                                                                                                                                                                                                                                                                                                   </v>
          </cell>
          <cell r="C194" t="str">
            <v xml:space="preserve">UN    </v>
          </cell>
          <cell r="D194" t="str">
            <v>CR</v>
          </cell>
          <cell r="E194" t="str">
            <v>3,78</v>
          </cell>
        </row>
        <row r="195">
          <cell r="A195">
            <v>305</v>
          </cell>
          <cell r="B195" t="str">
            <v xml:space="preserve">ANEL BORRACHA, PARA TUBO PVC, REDE COLETOR ESGOTO, DN 150 MM (NBR 7362)                                                                                                                                                                                                                                                                                                                                                                                                                                   </v>
          </cell>
          <cell r="C195" t="str">
            <v xml:space="preserve">UN    </v>
          </cell>
          <cell r="D195" t="str">
            <v>CR</v>
          </cell>
          <cell r="E195" t="str">
            <v>11,88</v>
          </cell>
        </row>
        <row r="196">
          <cell r="A196">
            <v>306</v>
          </cell>
          <cell r="B196" t="str">
            <v xml:space="preserve">ANEL BORRACHA, PARA TUBO PVC, REDE COLETOR ESGOTO, DN 200 MM (NBR 7362)                                                                                                                                                                                                                                                                                                                                                                                                                                   </v>
          </cell>
          <cell r="C196" t="str">
            <v xml:space="preserve">UN    </v>
          </cell>
          <cell r="D196" t="str">
            <v>CR</v>
          </cell>
          <cell r="E196" t="str">
            <v>18,02</v>
          </cell>
        </row>
        <row r="197">
          <cell r="A197">
            <v>307</v>
          </cell>
          <cell r="B197" t="str">
            <v xml:space="preserve">ANEL BORRACHA, PARA TUBO PVC, REDE COLETOR ESGOTO, DN 250 MM (NBR 7362)                                                                                                                                                                                                                                                                                                                                                                                                                                   </v>
          </cell>
          <cell r="C197" t="str">
            <v xml:space="preserve">UN    </v>
          </cell>
          <cell r="D197" t="str">
            <v>CR</v>
          </cell>
          <cell r="E197" t="str">
            <v>45,53</v>
          </cell>
        </row>
        <row r="198">
          <cell r="A198">
            <v>309</v>
          </cell>
          <cell r="B198" t="str">
            <v xml:space="preserve">ANEL BORRACHA, PARA TUBO PVC, REDE COLETOR ESGOTO, DN 350 MM (NBR 7362)                                                                                                                                                                                                                                                                                                                                                                                                                                   </v>
          </cell>
          <cell r="C198" t="str">
            <v xml:space="preserve">UN    </v>
          </cell>
          <cell r="D198" t="str">
            <v>CR</v>
          </cell>
          <cell r="E198" t="str">
            <v>74,59</v>
          </cell>
        </row>
        <row r="199">
          <cell r="A199">
            <v>310</v>
          </cell>
          <cell r="B199" t="str">
            <v xml:space="preserve">ANEL BORRACHA, PARA TUBO PVC, REDE COLETOR ESGOTO, DN 400 MM (NBR 7362)                                                                                                                                                                                                                                                                                                                                                                                                                                   </v>
          </cell>
          <cell r="C199" t="str">
            <v xml:space="preserve">UN    </v>
          </cell>
          <cell r="D199" t="str">
            <v>CR</v>
          </cell>
          <cell r="E199" t="str">
            <v>103,38</v>
          </cell>
        </row>
        <row r="200">
          <cell r="A200">
            <v>328</v>
          </cell>
          <cell r="B200" t="str">
            <v xml:space="preserve">ANEL BORRACHA, PARA TUBO/CONEXAO PVC PBA, DN 100 MM, PARA REDE AGUA                                                                                                                                                                                                                                                                                                                                                                                                                                       </v>
          </cell>
          <cell r="C200" t="str">
            <v xml:space="preserve">UN    </v>
          </cell>
          <cell r="D200" t="str">
            <v>CR</v>
          </cell>
          <cell r="E200" t="str">
            <v>9,04</v>
          </cell>
        </row>
        <row r="201">
          <cell r="A201">
            <v>325</v>
          </cell>
          <cell r="B201" t="str">
            <v xml:space="preserve">ANEL BORRACHA, PARA TUBO/CONEXAO PVC PBA, DN 50 MM, PARA REDE AGUA                                                                                                                                                                                                                                                                                                                                                                                                                                        </v>
          </cell>
          <cell r="C201" t="str">
            <v xml:space="preserve">UN    </v>
          </cell>
          <cell r="D201" t="str">
            <v>CR</v>
          </cell>
          <cell r="E201" t="str">
            <v>2,66</v>
          </cell>
        </row>
        <row r="202">
          <cell r="A202">
            <v>20326</v>
          </cell>
          <cell r="B202" t="str">
            <v xml:space="preserve">ANEL BORRACHA, PARA TUBO/CONEXAO PVC PBA, DN 60 MM, PARA REDE AGUA                                                                                                                                                                                                                                                                                                                                                                                                                                        </v>
          </cell>
          <cell r="C202" t="str">
            <v xml:space="preserve">UN    </v>
          </cell>
          <cell r="D202" t="str">
            <v>CR</v>
          </cell>
          <cell r="E202" t="str">
            <v>4,88</v>
          </cell>
        </row>
        <row r="203">
          <cell r="A203">
            <v>329</v>
          </cell>
          <cell r="B203" t="str">
            <v xml:space="preserve">ANEL BORRACHA, PARA TUBO/CONEXAO PVC PBA, DN 75 MM, PARA REDE AGUA                                                                                                                                                                                                                                                                                                                                                                                                                                        </v>
          </cell>
          <cell r="C203" t="str">
            <v xml:space="preserve">UN    </v>
          </cell>
          <cell r="D203" t="str">
            <v>CR</v>
          </cell>
          <cell r="E203" t="str">
            <v>7,56</v>
          </cell>
        </row>
        <row r="204">
          <cell r="A204">
            <v>308</v>
          </cell>
          <cell r="B204" t="str">
            <v xml:space="preserve">ANEL BORRACHA, PARA TUBO, PVC REDE COLETOR ESGOTO, DN 300 MM (NBR 7362)                                                                                                                                                                                                                                                                                                                                                                                                                                   </v>
          </cell>
          <cell r="C204" t="str">
            <v xml:space="preserve">UN    </v>
          </cell>
          <cell r="D204" t="str">
            <v>CR</v>
          </cell>
          <cell r="E204" t="str">
            <v>101,62</v>
          </cell>
        </row>
        <row r="205">
          <cell r="A205">
            <v>39642</v>
          </cell>
          <cell r="B205" t="str">
            <v xml:space="preserve">ANEL DE BORRACHA PARA VEDACAO DE DUTO PEAD CORRUGADO PARA ELETRICA, DN 1 1/2" (NBR 15715)                                                                                                                                                                                                                                                                                                                                                                                                                 </v>
          </cell>
          <cell r="C205" t="str">
            <v xml:space="preserve">UN    </v>
          </cell>
          <cell r="D205" t="str">
            <v>CR</v>
          </cell>
          <cell r="E205" t="str">
            <v>3,35</v>
          </cell>
        </row>
        <row r="206">
          <cell r="A206">
            <v>39641</v>
          </cell>
          <cell r="B206" t="str">
            <v xml:space="preserve">ANEL DE BORRACHA PARA VEDACAO DE DUTO PEAD CORRUGADO PARA ELETRICA, DN 1 1/4" (NBR 15715)                                                                                                                                                                                                                                                                                                                                                                                                                 </v>
          </cell>
          <cell r="C206" t="str">
            <v xml:space="preserve">UN    </v>
          </cell>
          <cell r="D206" t="str">
            <v>CR</v>
          </cell>
          <cell r="E206" t="str">
            <v>2,94</v>
          </cell>
        </row>
        <row r="207">
          <cell r="A207">
            <v>39643</v>
          </cell>
          <cell r="B207" t="str">
            <v xml:space="preserve">ANEL DE BORRACHA PARA VEDACAO DE DUTO PEAD CORRUGADO PARA ELETRICA, DN 2" (NBR 15715)                                                                                                                                                                                                                                                                                                                                                                                                                     </v>
          </cell>
          <cell r="C207" t="str">
            <v xml:space="preserve">UN    </v>
          </cell>
          <cell r="D207" t="str">
            <v>CR</v>
          </cell>
          <cell r="E207" t="str">
            <v>3,93</v>
          </cell>
        </row>
        <row r="208">
          <cell r="A208">
            <v>39644</v>
          </cell>
          <cell r="B208" t="str">
            <v xml:space="preserve">ANEL DE BORRACHA PARA VEDACAO DE DUTO PEAD CORRUGADO PARA ELETRICA, DN 3" (NBR 15715)                                                                                                                                                                                                                                                                                                                                                                                                                     </v>
          </cell>
          <cell r="C208" t="str">
            <v xml:space="preserve">UN    </v>
          </cell>
          <cell r="D208" t="str">
            <v>CR</v>
          </cell>
          <cell r="E208" t="str">
            <v>6,09</v>
          </cell>
        </row>
        <row r="209">
          <cell r="A209">
            <v>39645</v>
          </cell>
          <cell r="B209" t="str">
            <v xml:space="preserve">ANEL DE BORRACHA PARA VEDACAO DE DUTO PEAD CORRUGADO PARA ELETRICA, DN 4" (NBR 15715)                                                                                                                                                                                                                                                                                                                                                                                                                     </v>
          </cell>
          <cell r="C209" t="str">
            <v xml:space="preserve">UN    </v>
          </cell>
          <cell r="D209" t="str">
            <v>CR</v>
          </cell>
          <cell r="E209" t="str">
            <v>6,68</v>
          </cell>
        </row>
        <row r="210">
          <cell r="A210">
            <v>41610</v>
          </cell>
          <cell r="B210" t="str">
            <v xml:space="preserve">ANEL DE CONCRETO ARMADO COM FUNDO, PARA FOSSA E POCO 1,50 X *0,50* M                                                                                                                                                                                                                                                                                                                                                                                                                                      </v>
          </cell>
          <cell r="C210" t="str">
            <v xml:space="preserve">UN    </v>
          </cell>
          <cell r="D210" t="str">
            <v>CR</v>
          </cell>
          <cell r="E210" t="str">
            <v>649,48</v>
          </cell>
        </row>
        <row r="211">
          <cell r="A211">
            <v>41611</v>
          </cell>
          <cell r="B211" t="str">
            <v xml:space="preserve">ANEL DE CONCRETO ARMADO COM FUNDO, PARA FOSSA E POCO 2,00 X *0,50* M                                                                                                                                                                                                                                                                                                                                                                                                                                      </v>
          </cell>
          <cell r="C211" t="str">
            <v xml:space="preserve">UN    </v>
          </cell>
          <cell r="D211" t="str">
            <v>CR</v>
          </cell>
          <cell r="E211" t="str">
            <v>1.023,71</v>
          </cell>
        </row>
        <row r="212">
          <cell r="A212">
            <v>41612</v>
          </cell>
          <cell r="B212" t="str">
            <v xml:space="preserve">ANEL DE CONCRETO ARMADO COM FUNDO, PARA FOSSA E POCO 2,50 X *0,50* M                                                                                                                                                                                                                                                                                                                                                                                                                                      </v>
          </cell>
          <cell r="C212" t="str">
            <v xml:space="preserve">UN    </v>
          </cell>
          <cell r="D212" t="str">
            <v>CR</v>
          </cell>
          <cell r="E212" t="str">
            <v>1.437,43</v>
          </cell>
        </row>
        <row r="213">
          <cell r="A213">
            <v>41637</v>
          </cell>
          <cell r="B213" t="str">
            <v xml:space="preserve">ANEL DE CONCRETO ARMADO, COM FUROS/DRENO PARA SUMIDOURO, D = 0,80 M, H = 0,50 M                                                                                                                                                                                                                                                                                                                                                                                                                           </v>
          </cell>
          <cell r="C213" t="str">
            <v xml:space="preserve">UN    </v>
          </cell>
          <cell r="D213" t="str">
            <v>CR</v>
          </cell>
          <cell r="E213" t="str">
            <v>134,37</v>
          </cell>
        </row>
        <row r="214">
          <cell r="A214">
            <v>41638</v>
          </cell>
          <cell r="B214" t="str">
            <v xml:space="preserve">ANEL DE CONCRETO ARMADO, COM FUROS/DRENO PARA SUMIDOURO, D = 1,00 M, H = 0,50M                                                                                                                                                                                                                                                                                                                                                                                                                            </v>
          </cell>
          <cell r="C214" t="str">
            <v xml:space="preserve">UN    </v>
          </cell>
          <cell r="D214" t="str">
            <v>CR</v>
          </cell>
          <cell r="E214" t="str">
            <v>175,03</v>
          </cell>
        </row>
        <row r="215">
          <cell r="A215">
            <v>41639</v>
          </cell>
          <cell r="B215" t="str">
            <v xml:space="preserve">ANEL DE CONCRETO ARMADO, COM FUROS/DRENO PARA SUMIDOURO, D = 1,50 M, H = 0,50 M                                                                                                                                                                                                                                                                                                                                                                                                                           </v>
          </cell>
          <cell r="C215" t="str">
            <v xml:space="preserve">UN    </v>
          </cell>
          <cell r="D215" t="str">
            <v>CR</v>
          </cell>
          <cell r="E215" t="str">
            <v>423,45</v>
          </cell>
        </row>
        <row r="216">
          <cell r="A216">
            <v>11789</v>
          </cell>
          <cell r="B216" t="str">
            <v xml:space="preserve">ANEL DE DISTRIBUICAO EM ACO GALVANIZADO PARA FIO FE-160                                                                                                                                                                                                                                                                                                                                                                                                                                                   </v>
          </cell>
          <cell r="C216" t="str">
            <v xml:space="preserve">UN    </v>
          </cell>
          <cell r="D216" t="str">
            <v>CR</v>
          </cell>
          <cell r="E216" t="str">
            <v>1,37</v>
          </cell>
        </row>
        <row r="217">
          <cell r="A217">
            <v>20975</v>
          </cell>
          <cell r="B217" t="str">
            <v xml:space="preserve">ANEL DE EXPANSAO EM COBRE, ENGATE RAPIDO 1 1/2", PARA EMPATACAO MANGUEIRA DE COMBATE A INCENDIO PREDIAL                                                                                                                                                                                                                                                                                                                                                                                                   </v>
          </cell>
          <cell r="C217" t="str">
            <v xml:space="preserve">UN    </v>
          </cell>
          <cell r="D217" t="str">
            <v>CR</v>
          </cell>
          <cell r="E217" t="str">
            <v>13,05</v>
          </cell>
        </row>
        <row r="218">
          <cell r="A218">
            <v>20976</v>
          </cell>
          <cell r="B218" t="str">
            <v xml:space="preserve">ANEL DE EXPANSAO EM COBRE, ENGATE RAPIDO 2 1/2", PARA EMPATACAO MANGUEIRA DE COMBATE A INCENDIO PREDIAL                                                                                                                                                                                                                                                                                                                                                                                                   </v>
          </cell>
          <cell r="C218" t="str">
            <v xml:space="preserve">UN    </v>
          </cell>
          <cell r="D218" t="str">
            <v>CR</v>
          </cell>
          <cell r="E218" t="str">
            <v>19,72</v>
          </cell>
        </row>
        <row r="219">
          <cell r="A219">
            <v>40340</v>
          </cell>
          <cell r="B219" t="str">
            <v xml:space="preserve">ANEL DE VEDACAO/JUNTA ELASTICA, H = *16* MM, PARA TUBO DE CONCRETO, DN 300 MM                                                                                                                                                                                                                                                                                                                                                                                                                             </v>
          </cell>
          <cell r="C219" t="str">
            <v xml:space="preserve">UN    </v>
          </cell>
          <cell r="D219" t="str">
            <v>CR</v>
          </cell>
          <cell r="E219" t="str">
            <v>25,08</v>
          </cell>
        </row>
        <row r="220">
          <cell r="A220">
            <v>40341</v>
          </cell>
          <cell r="B220" t="str">
            <v xml:space="preserve">ANEL DE VEDACAO/JUNTA ELASTICA, H = *16* MM, PARA TUBO DE CONCRETO, DN 400 MM                                                                                                                                                                                                                                                                                                                                                                                                                             </v>
          </cell>
          <cell r="C220" t="str">
            <v xml:space="preserve">UN    </v>
          </cell>
          <cell r="D220" t="str">
            <v>CR</v>
          </cell>
          <cell r="E220" t="str">
            <v>29,93</v>
          </cell>
        </row>
        <row r="221">
          <cell r="A221">
            <v>40342</v>
          </cell>
          <cell r="B221" t="str">
            <v xml:space="preserve">ANEL DE VEDACAO/JUNTA ELASTICA, H = *16* MM, PARA TUBO DE CONCRETO, DN 500 MM                                                                                                                                                                                                                                                                                                                                                                                                                             </v>
          </cell>
          <cell r="C221" t="str">
            <v xml:space="preserve">UN    </v>
          </cell>
          <cell r="D221" t="str">
            <v>CR</v>
          </cell>
          <cell r="E221" t="str">
            <v>35,70</v>
          </cell>
        </row>
        <row r="222">
          <cell r="A222">
            <v>40343</v>
          </cell>
          <cell r="B222" t="str">
            <v xml:space="preserve">ANEL DE VEDACAO/JUNTA ELASTICA, H = *16* MM, PARA TUBO DE CONCRETO, DN 600 MM                                                                                                                                                                                                                                                                                                                                                                                                                             </v>
          </cell>
          <cell r="C222" t="str">
            <v xml:space="preserve">UN    </v>
          </cell>
          <cell r="D222" t="str">
            <v>CR</v>
          </cell>
          <cell r="E222" t="str">
            <v>42,35</v>
          </cell>
        </row>
        <row r="223">
          <cell r="A223">
            <v>40344</v>
          </cell>
          <cell r="B223" t="str">
            <v xml:space="preserve">ANEL DE VEDACAO/JUNTA ELASTICA, H = *18* MM, PARA TUBO DE CONCRETO, DN 700 MM                                                                                                                                                                                                                                                                                                                                                                                                                             </v>
          </cell>
          <cell r="C223" t="str">
            <v xml:space="preserve">UN    </v>
          </cell>
          <cell r="D223" t="str">
            <v>CR</v>
          </cell>
          <cell r="E223" t="str">
            <v>57,73</v>
          </cell>
        </row>
        <row r="224">
          <cell r="A224">
            <v>40345</v>
          </cell>
          <cell r="B224" t="str">
            <v xml:space="preserve">ANEL DE VEDACAO/JUNTA ELASTICA, H = *19* MM, PARA TUBO DE CONCRETO, DN 800 MM                                                                                                                                                                                                                                                                                                                                                                                                                             </v>
          </cell>
          <cell r="C224" t="str">
            <v xml:space="preserve">UN    </v>
          </cell>
          <cell r="D224" t="str">
            <v>CR</v>
          </cell>
          <cell r="E224" t="str">
            <v>71,14</v>
          </cell>
        </row>
        <row r="225">
          <cell r="A225">
            <v>40346</v>
          </cell>
          <cell r="B225" t="str">
            <v xml:space="preserve">ANEL DE VEDACAO/JUNTA ELASTICA, H = *19* MM, PARA TUBO DE CONCRETO, DN 900 MM                                                                                                                                                                                                                                                                                                                                                                                                                             </v>
          </cell>
          <cell r="C225" t="str">
            <v xml:space="preserve">UN    </v>
          </cell>
          <cell r="D225" t="str">
            <v>CR</v>
          </cell>
          <cell r="E225" t="str">
            <v>82,52</v>
          </cell>
        </row>
        <row r="226">
          <cell r="A226">
            <v>40347</v>
          </cell>
          <cell r="B226" t="str">
            <v xml:space="preserve">ANEL DE VEDACAO/JUNTA ELASTICA, H = *21* MM, PARA TUBO DE CONCRETO, DN 1000 MM                                                                                                                                                                                                                                                                                                                                                                                                                            </v>
          </cell>
          <cell r="C226" t="str">
            <v xml:space="preserve">UN    </v>
          </cell>
          <cell r="D226" t="str">
            <v>CR</v>
          </cell>
          <cell r="E226" t="str">
            <v>103,68</v>
          </cell>
        </row>
        <row r="227">
          <cell r="A227">
            <v>6138</v>
          </cell>
          <cell r="B227" t="str">
            <v xml:space="preserve">ANEL DE VEDACAO, PVC FLEXIVEL, 100 MM, PARA SAIDA DE BACIA / VASO SANITARIO                                                                                                                                                                                                                                                                                                                                                                                                                               </v>
          </cell>
          <cell r="C227" t="str">
            <v xml:space="preserve">UN    </v>
          </cell>
          <cell r="D227" t="str">
            <v>CR</v>
          </cell>
          <cell r="E227" t="str">
            <v>12,33</v>
          </cell>
        </row>
        <row r="228">
          <cell r="A228">
            <v>43424</v>
          </cell>
          <cell r="B228" t="str">
            <v xml:space="preserve">ANEL EM CONCRETO ARMADO, LISO,  PARA FOSSAS SEPTICAS E SUMIDOUROS, COM FUNDO, DIAMETRO INTERNO DE 1,20 M E ALTURA DE 0,50 M                                                                                                                                                                                                                                                                                                                                                                               </v>
          </cell>
          <cell r="C228" t="str">
            <v xml:space="preserve">UN    </v>
          </cell>
          <cell r="D228" t="str">
            <v>CR</v>
          </cell>
          <cell r="E228" t="str">
            <v>544,15</v>
          </cell>
        </row>
        <row r="229">
          <cell r="A229">
            <v>43426</v>
          </cell>
          <cell r="B229" t="str">
            <v xml:space="preserve">ANEL EM CONCRETO ARMADO, LISO, PARA FOSSAS SEPTICAS E SUMIDOUROS, COM FUNDO, DIAMETRO INTERNO DE 3,00 M E ALTURA DE 0,50 M                                                                                                                                                                                                                                                                                                                                                                                </v>
          </cell>
          <cell r="C229" t="str">
            <v xml:space="preserve">UN    </v>
          </cell>
          <cell r="D229" t="str">
            <v>CR</v>
          </cell>
          <cell r="E229" t="str">
            <v>1.876,80</v>
          </cell>
        </row>
        <row r="230">
          <cell r="A230">
            <v>12565</v>
          </cell>
          <cell r="B230" t="str">
            <v xml:space="preserve">ANEL EM CONCRETO ARMADO, LISO, PARA FOSSAS SEPTICAS E SUMIDOUROS, SEM FUNDO, DIAMETRO INTERNO DE 2,00 M E ALTURA DE 0,50 M                                                                                                                                                                                                                                                                                                                                                                                </v>
          </cell>
          <cell r="C230" t="str">
            <v xml:space="preserve">UN    </v>
          </cell>
          <cell r="D230" t="str">
            <v>CR</v>
          </cell>
          <cell r="E230" t="str">
            <v>658,17</v>
          </cell>
        </row>
        <row r="231">
          <cell r="A231">
            <v>12567</v>
          </cell>
          <cell r="B231" t="str">
            <v xml:space="preserve">ANEL EM CONCRETO ARMADO, LISO, PARA FOSSAS SEPTICAS E SUMIDOUROS, SEM FUNDO, DIAMETRO INTERNO DE 2,50 M E ALTURA DE 0,50 M                                                                                                                                                                                                                                                                                                                                                                                </v>
          </cell>
          <cell r="C231" t="str">
            <v xml:space="preserve">UN    </v>
          </cell>
          <cell r="D231" t="str">
            <v>CR</v>
          </cell>
          <cell r="E231" t="str">
            <v>884,03</v>
          </cell>
        </row>
        <row r="232">
          <cell r="A232">
            <v>12568</v>
          </cell>
          <cell r="B232" t="str">
            <v xml:space="preserve">ANEL EM CONCRETO ARMADO, LISO, PARA FOSSAS SEPTICAS E SUMIDOUROS, SEM FUNDO, DIAMETRO INTERNO DE 3,00 M E ALTURA DE 0,50 M                                                                                                                                                                                                                                                                                                                                                                                </v>
          </cell>
          <cell r="C232" t="str">
            <v xml:space="preserve">UN    </v>
          </cell>
          <cell r="D232" t="str">
            <v>CR</v>
          </cell>
          <cell r="E232" t="str">
            <v>1.237,64</v>
          </cell>
        </row>
        <row r="233">
          <cell r="A233">
            <v>43441</v>
          </cell>
          <cell r="B233" t="str">
            <v xml:space="preserve">ANEL EM CONCRETO ARMADO, LISO, PARA POCOS DE INSPECAO, COM FUNDO, DIAMETRO INTERNO DE 0,60 M E ALTURA DE 0,50 M                                                                                                                                                                                                                                                                                                                                                                                           </v>
          </cell>
          <cell r="C233" t="str">
            <v xml:space="preserve">UN    </v>
          </cell>
          <cell r="D233" t="str">
            <v>CR</v>
          </cell>
          <cell r="E233" t="str">
            <v>159,12</v>
          </cell>
        </row>
        <row r="234">
          <cell r="A234">
            <v>43423</v>
          </cell>
          <cell r="B234" t="str">
            <v xml:space="preserve">ANEL EM CONCRETO ARMADO, LISO, PARA POCOS DE INSPECAO, SEM FUNDO, DIAMETRO INTERNO DE 0,60 M E ALTURA DE 0,20 M                                                                                                                                                                                                                                                                                                                                                                                           </v>
          </cell>
          <cell r="C234" t="str">
            <v xml:space="preserve">UN    </v>
          </cell>
          <cell r="D234" t="str">
            <v>CR</v>
          </cell>
          <cell r="E234" t="str">
            <v>74,25</v>
          </cell>
        </row>
        <row r="235">
          <cell r="A235">
            <v>12532</v>
          </cell>
          <cell r="B235" t="str">
            <v xml:space="preserve">ANEL EM CONCRETO ARMADO, LISO, PARA POCOS DE INSPECAO, SEM FUNDO, DIAMETRO INTERNO DE 0,60 M E ALTURA DE 0,50 M                                                                                                                                                                                                                                                                                                                                                                                           </v>
          </cell>
          <cell r="C235" t="str">
            <v xml:space="preserve">UN    </v>
          </cell>
          <cell r="D235" t="str">
            <v>CR</v>
          </cell>
          <cell r="E235" t="str">
            <v>114,52</v>
          </cell>
        </row>
        <row r="236">
          <cell r="A236">
            <v>43444</v>
          </cell>
          <cell r="B236" t="str">
            <v xml:space="preserve">ANEL EM CONCRETO ARMADO, LISO, PARA POCOS DE VISITA, POCOS DE INSPECAO, FOSSAS SEPTICAS E SUMIDOUROS, COM FUNDO, DIAMETRO INTERNO DE 1,20 M E ALTURA DE 0,75 M                                                                                                                                                                                                                                                                                                                                            </v>
          </cell>
          <cell r="C236" t="str">
            <v xml:space="preserve">UN    </v>
          </cell>
          <cell r="D236" t="str">
            <v>CR</v>
          </cell>
          <cell r="E236" t="str">
            <v>384,55</v>
          </cell>
        </row>
        <row r="237">
          <cell r="A237">
            <v>12551</v>
          </cell>
          <cell r="B237" t="str">
            <v xml:space="preserve">ANEL EM CONCRETO ARMADO, LISO, PARA POCOS DE VISITA, POCOS DE INSPECAO, FOSSAS SEPTICAS E SUMIDOUROS, SEM FUNDO, DIAMETRO INTERNO DE 1,20 M E ALTURA DE 0,50 M                                                                                                                                                                                                                                                                                                                                            </v>
          </cell>
          <cell r="C237" t="str">
            <v xml:space="preserve">UN    </v>
          </cell>
          <cell r="D237" t="str">
            <v>CR</v>
          </cell>
          <cell r="E237" t="str">
            <v>274,36</v>
          </cell>
        </row>
        <row r="238">
          <cell r="A238">
            <v>43442</v>
          </cell>
          <cell r="B238" t="str">
            <v xml:space="preserve">ANEL EM CONCRETO ARMADO, LISO, PARA POCOS DE VISITAS, POCOS DE INSPECAO, FOSSAS SEPTICAS E SUMIDOUROS, COM FUNDO, DIAMETRO INTERNO DE 0,80 M E ALTURA DE 0,50 M                                                                                                                                                                                                                                                                                                                                           </v>
          </cell>
          <cell r="C238" t="str">
            <v xml:space="preserve">UN    </v>
          </cell>
          <cell r="D238" t="str">
            <v>CR</v>
          </cell>
          <cell r="E238" t="str">
            <v>212,16</v>
          </cell>
        </row>
        <row r="239">
          <cell r="A239">
            <v>43443</v>
          </cell>
          <cell r="B239" t="str">
            <v xml:space="preserve">ANEL EM CONCRETO ARMADO, LISO, PARA POCOS DE VISITAS, POCOS DE INSPECAO, FOSSAS SEPTICAS E SUMIDOUROS, COM FUNDO, DIAMETRO INTERNO DE 1,00 M E ALTURA DE 0,50 M                                                                                                                                                                                                                                                                                                                                           </v>
          </cell>
          <cell r="C239" t="str">
            <v xml:space="preserve">UN    </v>
          </cell>
          <cell r="D239" t="str">
            <v>CR</v>
          </cell>
          <cell r="E239" t="str">
            <v>278,47</v>
          </cell>
        </row>
        <row r="240">
          <cell r="A240">
            <v>12544</v>
          </cell>
          <cell r="B240" t="str">
            <v xml:space="preserve">ANEL EM CONCRETO ARMADO, LISO, PARA POCOS DE VISITAS, POCOS DE INSPECAO, FOSSAS SEPTICAS E SUMIDOUROS, SEM FUNDO, DIAMETRO INTERNO DE 0,80 M E ALTURA DE 0,50 M                                                                                                                                                                                                                                                                                                                                           </v>
          </cell>
          <cell r="C240" t="str">
            <v xml:space="preserve">UN    </v>
          </cell>
          <cell r="D240" t="str">
            <v>CR</v>
          </cell>
          <cell r="E240" t="str">
            <v>150,28</v>
          </cell>
        </row>
        <row r="241">
          <cell r="A241">
            <v>12547</v>
          </cell>
          <cell r="B241" t="str">
            <v xml:space="preserve">ANEL EM CONCRETO ARMADO, LISO, PARA POCOS DE VISITAS, POCOS DE INSPECAO, FOSSAS SEPTICAS E SUMIDOUROS, SEM FUNDO, DIAMETRO INTERNO DE 1,00 M E ALTURA DE 0,50 M                                                                                                                                                                                                                                                                                                                                           </v>
          </cell>
          <cell r="C241" t="str">
            <v xml:space="preserve">UN    </v>
          </cell>
          <cell r="D241" t="str">
            <v>CR</v>
          </cell>
          <cell r="E241" t="str">
            <v>202,12</v>
          </cell>
        </row>
        <row r="242">
          <cell r="A242">
            <v>43445</v>
          </cell>
          <cell r="B242" t="str">
            <v xml:space="preserve">ANEL EM CONCRETO ARMADO, LISO, PARA, POCOS DE VISITA, POCOS DE INSPECAO, FOSSAS SEPTICAS E SUMIDOUROS, COM FUNDO, DIAMETRO INTERNO DE 1,50 M E ALTURA DE 1,00 M                                                                                                                                                                                                                                                                                                                                           </v>
          </cell>
          <cell r="C242" t="str">
            <v xml:space="preserve">UN    </v>
          </cell>
          <cell r="D242" t="str">
            <v>CR</v>
          </cell>
          <cell r="E242" t="str">
            <v>530,42</v>
          </cell>
        </row>
        <row r="243">
          <cell r="A243">
            <v>12563</v>
          </cell>
          <cell r="B243" t="str">
            <v xml:space="preserve">ANEL EM CONCRETO ARMADO, LISO, PARA, POCOS DE VISITA, POCOS DE INSPECAO, FOSSAS SEPTICAS E SUMIDOUROS, SEM FUNDO, DIAMETRO INTERNO DE 1,50 M E ALTURA DE 0,50 M                                                                                                                                                                                                                                                                                                                                           </v>
          </cell>
          <cell r="C243" t="str">
            <v xml:space="preserve">UN    </v>
          </cell>
          <cell r="D243" t="str">
            <v>CR</v>
          </cell>
          <cell r="E243" t="str">
            <v>379,49</v>
          </cell>
        </row>
        <row r="244">
          <cell r="A244">
            <v>43425</v>
          </cell>
          <cell r="B244" t="str">
            <v xml:space="preserve">ANEL EM CONCRETO ARMADO, PERFURADO,  PARA FOSSAS SEPTICAS E SUMIDOUROS, SEM FUNDO, DIAMETRO INTERNO DE 1,20 M E ALTURA DE 0,50 M                                                                                                                                                                                                                                                                                                                                                                          </v>
          </cell>
          <cell r="C244" t="str">
            <v xml:space="preserve">UN    </v>
          </cell>
          <cell r="D244" t="str">
            <v>CR</v>
          </cell>
          <cell r="E244" t="str">
            <v>238,68</v>
          </cell>
        </row>
        <row r="245">
          <cell r="A245">
            <v>43446</v>
          </cell>
          <cell r="B245" t="str">
            <v xml:space="preserve">ANEL EM CONCRETO ARMADO, PERFURADO, PARA FOSSAS SEPTICAS E SUMIDOUROS, SEM FUNDO, DIAMETRO INTERNO DE 2,00 M E ALTURA DE 0,50 M                                                                                                                                                                                                                                                                                                                                                                           </v>
          </cell>
          <cell r="C245" t="str">
            <v xml:space="preserve">UN    </v>
          </cell>
          <cell r="D245" t="str">
            <v>CR</v>
          </cell>
          <cell r="E245" t="str">
            <v>503,89</v>
          </cell>
        </row>
        <row r="246">
          <cell r="A246">
            <v>43447</v>
          </cell>
          <cell r="B246" t="str">
            <v xml:space="preserve">ANEL EM CONCRETO ARMADO, PERFURADO, PARA FOSSAS SEPTICAS E SUMIDOUROS, SEM FUNDO, DIAMETRO INTERNO DE 2,50 M E ALTURA DE 0,50 M                                                                                                                                                                                                                                                                                                                                                                           </v>
          </cell>
          <cell r="C246" t="str">
            <v xml:space="preserve">UN    </v>
          </cell>
          <cell r="D246" t="str">
            <v>CR</v>
          </cell>
          <cell r="E246" t="str">
            <v>618,82</v>
          </cell>
        </row>
        <row r="247">
          <cell r="A247">
            <v>43448</v>
          </cell>
          <cell r="B247" t="str">
            <v xml:space="preserve">ANEL EM CONCRETO ARMADO, PERFURADO, PARA FOSSAS SEPTICAS E SUMIDOUROS, SEM FUNDO, DIAMETRO INTERNO DE 3,00 M E ALTURA DE 0,50 M                                                                                                                                                                                                                                                                                                                                                                           </v>
          </cell>
          <cell r="C247" t="str">
            <v xml:space="preserve">UN    </v>
          </cell>
          <cell r="D247" t="str">
            <v>CR</v>
          </cell>
          <cell r="E247" t="str">
            <v>866,35</v>
          </cell>
        </row>
        <row r="248">
          <cell r="A248">
            <v>13761</v>
          </cell>
          <cell r="B248" t="str">
            <v xml:space="preserve">APARELHO CORTE OXI-ACETILENO PARA SOLDA E CORTE CONTENDO MACARICO SOLDA, BICO DE CORTE, CILINDROS, REGULADORES, MANGUEIRAS E CARRINHO                                                                                                                                                                                                                                                                                                                                                                     </v>
          </cell>
          <cell r="C248" t="str">
            <v xml:space="preserve">UN    </v>
          </cell>
          <cell r="D248" t="str">
            <v>AS</v>
          </cell>
          <cell r="E248" t="str">
            <v>2.365,56</v>
          </cell>
        </row>
        <row r="249">
          <cell r="A249">
            <v>4814</v>
          </cell>
          <cell r="B249" t="str">
            <v xml:space="preserve">APARELHO SINALIZADOR LUMINOSO COM LED, PARA SAIDA GARAGEM, COM 2 LENTES EM POLICARBONATO, BIVOLT (INCLUI SUPORTE DE FIXACAO)                                                                                                                                                                                                                                                                                                                                                                              </v>
          </cell>
          <cell r="C249" t="str">
            <v xml:space="preserve">UN    </v>
          </cell>
          <cell r="D249" t="str">
            <v>CR</v>
          </cell>
          <cell r="E249" t="str">
            <v>88,44</v>
          </cell>
        </row>
        <row r="250">
          <cell r="A250">
            <v>44473</v>
          </cell>
          <cell r="B250" t="str">
            <v xml:space="preserve">APOIO DO PORTA DENTE PARA FRESADORA DE  ASFALTO                                                                                                                                                                                                                                                                                                                                                                                                                                                           </v>
          </cell>
          <cell r="C250" t="str">
            <v xml:space="preserve">UN    </v>
          </cell>
          <cell r="D250" t="str">
            <v>AS</v>
          </cell>
          <cell r="E250" t="str">
            <v>2.623,10</v>
          </cell>
        </row>
        <row r="251">
          <cell r="A251">
            <v>6122</v>
          </cell>
          <cell r="B251" t="str">
            <v xml:space="preserve">APONTADOR OU APROPRIADOR DE MAO DE OBRA (HORISTA)                                                                                                                                                                                                                                                                                                                                                                                                                                                         </v>
          </cell>
          <cell r="C251" t="str">
            <v xml:space="preserve">H     </v>
          </cell>
          <cell r="D251" t="str">
            <v>CR</v>
          </cell>
          <cell r="E251" t="str">
            <v>27,19</v>
          </cell>
        </row>
        <row r="252">
          <cell r="A252">
            <v>40810</v>
          </cell>
          <cell r="B252" t="str">
            <v xml:space="preserve">APONTADOR OU APROPRIADOR DE MAO DE OBRA (MENSALISTA)                                                                                                                                                                                                                                                                                                                                                                                                                                                      </v>
          </cell>
          <cell r="C252" t="str">
            <v xml:space="preserve">MES   </v>
          </cell>
          <cell r="D252" t="str">
            <v>CR</v>
          </cell>
          <cell r="E252" t="str">
            <v>4.776,04</v>
          </cell>
        </row>
        <row r="253">
          <cell r="A253">
            <v>21100</v>
          </cell>
          <cell r="B253" t="str">
            <v xml:space="preserve">AQUECEDOR DE AGUA A GAS GLP/GN COM CAPACIDADE DE ARMAZENAMENTO DE 50 A 80 L                                                                                                                                                                                                                                                                                                                                                                                                                               </v>
          </cell>
          <cell r="C253" t="str">
            <v xml:space="preserve">UN    </v>
          </cell>
          <cell r="D253" t="str">
            <v>AS</v>
          </cell>
          <cell r="E253" t="str">
            <v>3.563,75</v>
          </cell>
        </row>
        <row r="254">
          <cell r="A254">
            <v>11816</v>
          </cell>
          <cell r="B254" t="str">
            <v xml:space="preserve">AQUECEDOR DE AGUA ELETRICO  RESERVATORIO DE 100 L CILINDRICO EM COBRE, REFORCADO COM ACO CARBONO, MONOFASICO, TENSAO NOMINAL 220 V                                                                                                                                                                                                                                                                                                                                                                        </v>
          </cell>
          <cell r="C254" t="str">
            <v xml:space="preserve">UN    </v>
          </cell>
          <cell r="D254" t="str">
            <v>AS</v>
          </cell>
          <cell r="E254" t="str">
            <v>3.800,00</v>
          </cell>
        </row>
        <row r="255">
          <cell r="A255">
            <v>11814</v>
          </cell>
          <cell r="B255" t="str">
            <v xml:space="preserve">AQUECEDOR DE AGUA ELETRICO  RESERVATORIO DE 500 L CILINDRICO EM COBRE, REFORCADO COM ACO CARBONO, MONOFASICO, TENSAO NOMINAL 220 V                                                                                                                                                                                                                                                                                                                                                                        </v>
          </cell>
          <cell r="C255" t="str">
            <v xml:space="preserve">UN    </v>
          </cell>
          <cell r="D255" t="str">
            <v>AS</v>
          </cell>
          <cell r="E255" t="str">
            <v>8.271,64</v>
          </cell>
        </row>
        <row r="256">
          <cell r="A256">
            <v>14186</v>
          </cell>
          <cell r="B256" t="str">
            <v xml:space="preserve">AQUECEDOR DE AGUA ELETRICO  RESERVATORIO DE 500 L CILINDRICO EM COBRE, REFORCADO COM ACO CARBONO, TRIFASICO, TENSAO NOMINAL 220/380/400 V, POTENCIA 24 KW                                                                                                                                                                                                                                                                                                                                                 </v>
          </cell>
          <cell r="C256" t="str">
            <v xml:space="preserve">UN    </v>
          </cell>
          <cell r="D256" t="str">
            <v>AS</v>
          </cell>
          <cell r="E256" t="str">
            <v>10.386,17</v>
          </cell>
        </row>
        <row r="257">
          <cell r="A257">
            <v>14185</v>
          </cell>
          <cell r="B257" t="str">
            <v xml:space="preserve">AQUECEDOR DE AGUA ELETRICO  RESERVATORIO DE 700 L CILINDRICO EM COBRE, REFORCADO COM ACO CARBONO, MONOFASICO, TENSAO NOMINAL 220 V                                                                                                                                                                                                                                                                                                                                                                        </v>
          </cell>
          <cell r="C257" t="str">
            <v xml:space="preserve">UN    </v>
          </cell>
          <cell r="D257" t="str">
            <v>AS</v>
          </cell>
          <cell r="E257" t="str">
            <v>13.454,13</v>
          </cell>
        </row>
        <row r="258">
          <cell r="A258">
            <v>11811</v>
          </cell>
          <cell r="B258" t="str">
            <v xml:space="preserve">AQUECEDOR DE AGUA ELETRICO HORIZONTAL, RESERVATORIO DE 200 L CILINDRICO EM COBRE, REFORCADO COM ACO CARBONO, MONOFASICO, TENSAO NOMINAL 220 V                                                                                                                                                                                                                                                                                                                                                             </v>
          </cell>
          <cell r="C258" t="str">
            <v xml:space="preserve">UN    </v>
          </cell>
          <cell r="D258" t="str">
            <v>AS</v>
          </cell>
          <cell r="E258" t="str">
            <v>5.144,35</v>
          </cell>
        </row>
        <row r="259">
          <cell r="A259">
            <v>44498</v>
          </cell>
          <cell r="B259" t="str">
            <v xml:space="preserve">AQUECEDOR DE OLEO BPF (FLUIDO) TERMICO, CAPACIDADE DE 300.000  KCAL/H                                                                                                                                                                                                                                                                                                                                                                                                                                     </v>
          </cell>
          <cell r="C259" t="str">
            <v xml:space="preserve">UN    </v>
          </cell>
          <cell r="D259" t="str">
            <v>AS</v>
          </cell>
          <cell r="E259" t="str">
            <v>318.204,48</v>
          </cell>
        </row>
        <row r="260">
          <cell r="A260">
            <v>34469</v>
          </cell>
          <cell r="B260" t="str">
            <v xml:space="preserve">AQUECEDOR SOLAR COM RESERVATORIO TERMICO DE 1000 L E *5* PLACAS COLETORAS DE *2,0* M2 (NAO INCLUI ACESSORIOS) (SEM INSTALACAO)                                                                                                                                                                                                                                                                                                                                                                            </v>
          </cell>
          <cell r="C260" t="str">
            <v xml:space="preserve">UN    </v>
          </cell>
          <cell r="D260" t="str">
            <v>AS</v>
          </cell>
          <cell r="E260" t="str">
            <v>10.372,16</v>
          </cell>
        </row>
        <row r="261">
          <cell r="A261">
            <v>34476</v>
          </cell>
          <cell r="B261" t="str">
            <v xml:space="preserve">AQUECEDOR SOLAR COM RESERVATORIO TERMICO DE 400 L E *2* PLACAS COLETORAS DE *2,0* M2 (NAO INCLUI ACESSORIOS) (SEM INSTALACAO)                                                                                                                                                                                                                                                                                                                                                                             </v>
          </cell>
          <cell r="C261" t="str">
            <v xml:space="preserve">UN    </v>
          </cell>
          <cell r="D261" t="str">
            <v>AS</v>
          </cell>
          <cell r="E261" t="str">
            <v>5.409,52</v>
          </cell>
        </row>
        <row r="262">
          <cell r="A262">
            <v>34477</v>
          </cell>
          <cell r="B262" t="str">
            <v xml:space="preserve">AQUECEDOR SOLAR COM RESERVATORIO TERMICO DE 600 L E *3* PLACAS COLETORAS DE *2,0* M2 (NAO INCLUI ACESSORIOS) (SEM INSTALACAO)                                                                                                                                                                                                                                                                                                                                                                             </v>
          </cell>
          <cell r="C262" t="str">
            <v xml:space="preserve">UN    </v>
          </cell>
          <cell r="D262" t="str">
            <v>AS</v>
          </cell>
          <cell r="E262" t="str">
            <v>7.179,48</v>
          </cell>
        </row>
        <row r="263">
          <cell r="A263">
            <v>34482</v>
          </cell>
          <cell r="B263" t="str">
            <v xml:space="preserve">AQUECEDOR SOLAR COM RESERVATORIO TERMICO DE 800 L E *4* PLACAS COLETORAS DE *2,0* M2 (NAO INCLUI ACESSORIOS) (SEM INSTALACAO)                                                                                                                                                                                                                                                                                                                                                                             </v>
          </cell>
          <cell r="C263" t="str">
            <v xml:space="preserve">UN    </v>
          </cell>
          <cell r="D263" t="str">
            <v>AS</v>
          </cell>
          <cell r="E263" t="str">
            <v>6.705,24</v>
          </cell>
        </row>
        <row r="264">
          <cell r="A264">
            <v>34472</v>
          </cell>
          <cell r="B264" t="str">
            <v xml:space="preserve">AQUECEDOR SOLAR DE INSTALACAO EXTERNA, KIT COMPACTO, CONJUNTO COM RESERVATORIO TERMICO DE 200 L, PLACA COLETORA DE *2,0* M2 E INCLUSO ACESSORIOS (RESIDENCIAS ATE 120,00 M2 E DE 4 A 5 BANHOS POR DIA) (SEM INSTALACAO)                                                                                                                                                                                                                                                                                   </v>
          </cell>
          <cell r="C264" t="str">
            <v xml:space="preserve">UN    </v>
          </cell>
          <cell r="D264" t="str">
            <v>AS</v>
          </cell>
          <cell r="E264" t="str">
            <v>3.191,19</v>
          </cell>
        </row>
        <row r="265">
          <cell r="A265">
            <v>42425</v>
          </cell>
          <cell r="B265" t="str">
            <v xml:space="preserve">AR CONDICIONADO SPLIT INVERTER, HI-WALL (PAREDE), 12000 BTU/H, CICLO FRIO, 60HZ, CLASSIFICACAO A (SELO PROCEL), GAS HFC, CONTROLE S/FIO                                                                                                                                                                                                                                                                                                                                                                   </v>
          </cell>
          <cell r="C265" t="str">
            <v xml:space="preserve">UN    </v>
          </cell>
          <cell r="D265" t="str">
            <v>CR</v>
          </cell>
          <cell r="E265" t="str">
            <v>2.148,49</v>
          </cell>
        </row>
        <row r="266">
          <cell r="A266">
            <v>42422</v>
          </cell>
          <cell r="B266" t="str">
            <v xml:space="preserve">AR CONDICIONADO SPLIT INVERTER, HI-WALL (PAREDE), 18000 BTU/H, CICLO FRIO, 60HZ, CLASSIFICACAO A (SELO PROCEL), GAS HFC, CONTROLE S/FIO                                                                                                                                                                                                                                                                                                                                                                   </v>
          </cell>
          <cell r="C266" t="str">
            <v xml:space="preserve">UN    </v>
          </cell>
          <cell r="D266" t="str">
            <v xml:space="preserve">C </v>
          </cell>
          <cell r="E266" t="str">
            <v>3.189,50</v>
          </cell>
        </row>
        <row r="267">
          <cell r="A267">
            <v>43184</v>
          </cell>
          <cell r="B267" t="str">
            <v xml:space="preserve">AR CONDICIONADO SPLIT INVERTER, HI-WALL (PAREDE), 24000 BTU/H, CICLO FRIO, 60HZ, CLASSIFICACAO A (SELO PROCEL), GAS HFC, CONTROLE S/FIO                                                                                                                                                                                                                                                                                                                                                                   </v>
          </cell>
          <cell r="C267" t="str">
            <v xml:space="preserve">UN    </v>
          </cell>
          <cell r="D267" t="str">
            <v>CR</v>
          </cell>
          <cell r="E267" t="str">
            <v>4.408,19</v>
          </cell>
        </row>
        <row r="268">
          <cell r="A268">
            <v>42424</v>
          </cell>
          <cell r="B268" t="str">
            <v xml:space="preserve">AR CONDICIONADO SPLIT INVERTER, HI-WALL (PAREDE), 9000 BTU/H, CICLO FRIO, 60HZ, CLASSIFICACAO A (SELO PROCEL), GAS HFC, CONTROLE S/FIO                                                                                                                                                                                                                                                                                                                                                                    </v>
          </cell>
          <cell r="C268" t="str">
            <v xml:space="preserve">UN    </v>
          </cell>
          <cell r="D268" t="str">
            <v>CR</v>
          </cell>
          <cell r="E268" t="str">
            <v>1.918,78</v>
          </cell>
        </row>
        <row r="269">
          <cell r="A269">
            <v>42421</v>
          </cell>
          <cell r="B269" t="str">
            <v xml:space="preserve">AR CONDICIONADO SPLIT INVERTER, PISO TETO, APRESENTANDO ENTRE 54000 E 58000 BTU/H, CICLO FRIO, 60HZ, CLASSIFICACAO ENERGETICA A OU B (SELO PROCEL), GAS HFC, CONTROLE S/FIO                                                                                                                                                                                                                                                                                                                               </v>
          </cell>
          <cell r="C269" t="str">
            <v xml:space="preserve">UN    </v>
          </cell>
          <cell r="D269" t="str">
            <v>CR</v>
          </cell>
          <cell r="E269" t="str">
            <v>17.470,33</v>
          </cell>
        </row>
        <row r="270">
          <cell r="A270">
            <v>42416</v>
          </cell>
          <cell r="B270" t="str">
            <v xml:space="preserve">AR CONDICIONADO SPLIT INVERTER, PISO TETO, 18000 BTU/H, CICLO FRIO, 60HZ, CLASSIFICACAO ENERGETICA A OU B (SELO PROCEL), GAS HFC, CONTROLE S/FIO                                                                                                                                                                                                                                                                                                                                                          </v>
          </cell>
          <cell r="C270" t="str">
            <v xml:space="preserve">UN    </v>
          </cell>
          <cell r="D270" t="str">
            <v>CR</v>
          </cell>
          <cell r="E270" t="str">
            <v>8.271,66</v>
          </cell>
        </row>
        <row r="271">
          <cell r="A271">
            <v>42417</v>
          </cell>
          <cell r="B271" t="str">
            <v xml:space="preserve">AR CONDICIONADO SPLIT INVERTER, PISO TETO, 24000 BTU/H, CICLO FRIO, 60HZ, CLASSIFICACAO ENERGETICA A OU B (SELO PROCEL), GAS HFC, CONTROLE S/FIO                                                                                                                                                                                                                                                                                                                                                          </v>
          </cell>
          <cell r="C271" t="str">
            <v xml:space="preserve">UN    </v>
          </cell>
          <cell r="D271" t="str">
            <v>CR</v>
          </cell>
          <cell r="E271" t="str">
            <v>9.273,21</v>
          </cell>
        </row>
        <row r="272">
          <cell r="A272">
            <v>42419</v>
          </cell>
          <cell r="B272" t="str">
            <v xml:space="preserve">AR CONDICIONADO SPLIT INVERTER, PISO TETO, 36000 BTU/H, CICLO FRIO, 60HZ, CLASSIFICACAO ENERGETICA A OU B (SELO PROCEL), GAS HFC, CONTROLE S/FIO                                                                                                                                                                                                                                                                                                                                                          </v>
          </cell>
          <cell r="C272" t="str">
            <v xml:space="preserve">UN    </v>
          </cell>
          <cell r="D272" t="str">
            <v>CR</v>
          </cell>
          <cell r="E272" t="str">
            <v>10.476,76</v>
          </cell>
        </row>
        <row r="273">
          <cell r="A273">
            <v>42420</v>
          </cell>
          <cell r="B273" t="str">
            <v xml:space="preserve">AR CONDICIONADO SPLIT INVERTER, PISO TETO, 48000 BTU/H, CICLO FRIO, 60HZ, CLASSIFICACAO ENERGETICA A OU B (SELO PROCEL), GAS HFC, CONTROLE S/FIO                                                                                                                                                                                                                                                                                                                                                          </v>
          </cell>
          <cell r="C273" t="str">
            <v xml:space="preserve">UN    </v>
          </cell>
          <cell r="D273" t="str">
            <v>CR</v>
          </cell>
          <cell r="E273" t="str">
            <v>14.399,53</v>
          </cell>
        </row>
        <row r="274">
          <cell r="A274">
            <v>43195</v>
          </cell>
          <cell r="B274" t="str">
            <v xml:space="preserve">AR CONDICIONADO SPLIT ON/OFF, CASSETE (TETO), FRIO 4 VIAS 18000 BTUS/H, CLASSIFICACAO ENERGETICA C - SELO PROCEL, GAS HFC, CONTROLE S/ FIO                                                                                                                                                                                                                                                                                                                                                                </v>
          </cell>
          <cell r="C274" t="str">
            <v xml:space="preserve">UN    </v>
          </cell>
          <cell r="D274" t="str">
            <v>CR</v>
          </cell>
          <cell r="E274" t="str">
            <v>5.070,28</v>
          </cell>
        </row>
        <row r="275">
          <cell r="A275">
            <v>43196</v>
          </cell>
          <cell r="B275" t="str">
            <v xml:space="preserve">AR CONDICIONADO SPLIT ON/OFF, CASSETE (TETO), FRIO 4 VIAS 24000 BTUS/H, CLASSIFICACAO ENERGETICA C - SELO PROCEL, GAS HFC, CONTROLE S/ FIO                                                                                                                                                                                                                                                                                                                                                                </v>
          </cell>
          <cell r="C275" t="str">
            <v xml:space="preserve">UN    </v>
          </cell>
          <cell r="D275" t="str">
            <v>CR</v>
          </cell>
          <cell r="E275" t="str">
            <v>6.283,88</v>
          </cell>
        </row>
        <row r="276">
          <cell r="A276">
            <v>43198</v>
          </cell>
          <cell r="B276" t="str">
            <v xml:space="preserve">AR CONDICIONADO SPLIT ON/OFF, CASSETE (TETO), FRIO 4 VIAS 36000 BTUS/H, CLASSIFICACAO ENERGETICA C - SELO PROCEL, GAS HFC, CONTROLE S/ FIO                                                                                                                                                                                                                                                                                                                                                                </v>
          </cell>
          <cell r="C276" t="str">
            <v xml:space="preserve">UN    </v>
          </cell>
          <cell r="D276" t="str">
            <v>CR</v>
          </cell>
          <cell r="E276" t="str">
            <v>9.337,70</v>
          </cell>
        </row>
        <row r="277">
          <cell r="A277">
            <v>43199</v>
          </cell>
          <cell r="B277" t="str">
            <v xml:space="preserve">AR CONDICIONADO SPLIT ON/OFF, CASSETE (TETO), FRIO 4 VIAS 48000 BTUS/H, CLASSIFICACAO ENERGETICA C - SELO PROCEL, GAS HFC, CONTROLE S/ FIO                                                                                                                                                                                                                                                                                                                                                                </v>
          </cell>
          <cell r="C277" t="str">
            <v xml:space="preserve">UN    </v>
          </cell>
          <cell r="D277" t="str">
            <v>CR</v>
          </cell>
          <cell r="E277" t="str">
            <v>9.679,86</v>
          </cell>
        </row>
        <row r="278">
          <cell r="A278">
            <v>43200</v>
          </cell>
          <cell r="B278" t="str">
            <v xml:space="preserve">AR CONDICIONADO SPLIT ON/OFF, CASSETE (TETO), FRIO 4 VIAS 60000 BTUS/H, CLASSIFICACAO ENERGETICA C - SELO PROCEL, GAS HFC, CONTROLE S/ FIO                                                                                                                                                                                                                                                                                                                                                                </v>
          </cell>
          <cell r="C278" t="str">
            <v xml:space="preserve">UN    </v>
          </cell>
          <cell r="D278" t="str">
            <v>CR</v>
          </cell>
          <cell r="E278" t="str">
            <v>11.108,35</v>
          </cell>
        </row>
        <row r="279">
          <cell r="A279">
            <v>39556</v>
          </cell>
          <cell r="B279" t="str">
            <v xml:space="preserve">AR CONDICIONADO SPLIT ON/OFF, CASSETE (TETO), 18000 BTUS/H, CICLO QUENTE/FRIO, 60 HZ, CLASSIFICACAO ENERGETICA C - SELO PROCEL, GAS HFC, CONTROLE S/ FIO                                                                                                                                                                                                                                                                                                                                                  </v>
          </cell>
          <cell r="C279" t="str">
            <v xml:space="preserve">UN    </v>
          </cell>
          <cell r="D279" t="str">
            <v>CR</v>
          </cell>
          <cell r="E279" t="str">
            <v>6.067,05</v>
          </cell>
        </row>
        <row r="280">
          <cell r="A280">
            <v>39557</v>
          </cell>
          <cell r="B280" t="str">
            <v xml:space="preserve">AR CONDICIONADO SPLIT ON/OFF, CASSETE (TETO), 24000 BTUS/H, CICLO QUENTE/FRIO, 60 HZ, CLASSIFICACAO ENERGETICA C - SELO PROCEL, GAS HFC, CONTROLE S/ FIO                                                                                                                                                                                                                                                                                                                                                  </v>
          </cell>
          <cell r="C280" t="str">
            <v xml:space="preserve">UN    </v>
          </cell>
          <cell r="D280" t="str">
            <v>CR</v>
          </cell>
          <cell r="E280" t="str">
            <v>6.532,89</v>
          </cell>
        </row>
        <row r="281">
          <cell r="A281">
            <v>39559</v>
          </cell>
          <cell r="B281" t="str">
            <v xml:space="preserve">AR CONDICIONADO SPLIT ON/OFF, CASSETE (TETO), 36000 BTUS/H, CICLO QUENTE/FRIO, 60 HZ, CLASSIFICACAO ENERGETICA A - SELO PROCEL, GAS HFC, CONTROLE S/ FIO                                                                                                                                                                                                                                                                                                                                                  </v>
          </cell>
          <cell r="C281" t="str">
            <v xml:space="preserve">UN    </v>
          </cell>
          <cell r="D281" t="str">
            <v>CR</v>
          </cell>
          <cell r="E281" t="str">
            <v>9.654,36</v>
          </cell>
        </row>
        <row r="282">
          <cell r="A282">
            <v>39560</v>
          </cell>
          <cell r="B282" t="str">
            <v xml:space="preserve">AR CONDICIONADO SPLIT ON/OFF, CASSETE (TETO), 48000 BTUS/H, CICLO QUENTE/FRIO, 60 HZ, CLASSIFICACAO ENERGETICA A - SELO PROCEL, GAS HFC, CONTROLE S/ FIO                                                                                                                                                                                                                                                                                                                                                  </v>
          </cell>
          <cell r="C282" t="str">
            <v xml:space="preserve">UN    </v>
          </cell>
          <cell r="D282" t="str">
            <v>CR</v>
          </cell>
          <cell r="E282" t="str">
            <v>11.169,15</v>
          </cell>
        </row>
        <row r="283">
          <cell r="A283">
            <v>39561</v>
          </cell>
          <cell r="B283" t="str">
            <v xml:space="preserve">AR CONDICIONADO SPLIT ON/OFF, CASSETE (TETO), 60000 BTUS/H, CICLO QUENTE/FRIO, 60 HZ, CLASSIFICACAO ENERGETICA A - SELO PROCEL, GAS HFC, CONTROLE S/ FIO                                                                                                                                                                                                                                                                                                                                                  </v>
          </cell>
          <cell r="C283" t="str">
            <v xml:space="preserve">UN    </v>
          </cell>
          <cell r="D283" t="str">
            <v>CR</v>
          </cell>
          <cell r="E283" t="str">
            <v>11.684,36</v>
          </cell>
        </row>
        <row r="284">
          <cell r="A284">
            <v>43190</v>
          </cell>
          <cell r="B284" t="str">
            <v xml:space="preserve">AR CONDICIONADO SPLIT ON/OFF, HI-WALL (PAREDE), 12000 BTUS/H, CICLO FRIO, 60 HZ, CLASSIFICACAO ENERGETICA A - SELO PROCEL, GAS HFC, CONTROLE S/ FIO                                                                                                                                                                                                                                                                                                                                                       </v>
          </cell>
          <cell r="C284" t="str">
            <v xml:space="preserve">UN    </v>
          </cell>
          <cell r="D284" t="str">
            <v>CR</v>
          </cell>
          <cell r="E284" t="str">
            <v>1.724,30</v>
          </cell>
        </row>
        <row r="285">
          <cell r="A285">
            <v>39555</v>
          </cell>
          <cell r="B285" t="str">
            <v xml:space="preserve">AR CONDICIONADO SPLIT ON/OFF, HI-WALL (PAREDE), 12000 BTUS/H, CICLO QUENTE/FRIO, 60 HZ, CLASSIFICACAO ENERGETICA A - SELO PROCEL, GAS HFC, CONTROLE S/ FIO                                                                                                                                                                                                                                                                                                                                                </v>
          </cell>
          <cell r="C285" t="str">
            <v xml:space="preserve">UN    </v>
          </cell>
          <cell r="D285" t="str">
            <v>CR</v>
          </cell>
          <cell r="E285" t="str">
            <v>1.865,25</v>
          </cell>
        </row>
        <row r="286">
          <cell r="A286">
            <v>43191</v>
          </cell>
          <cell r="B286" t="str">
            <v xml:space="preserve">AR CONDICIONADO SPLIT ON/OFF, HI-WALL (PAREDE), 18000 BTUS/H, CICLO FRIO, 60 HZ, CLASSIFICACAO ENERGETICA A - SELO PROCEL, GAS HFC, CONTROLE S/ FIO                                                                                                                                                                                                                                                                                                                                                       </v>
          </cell>
          <cell r="C286" t="str">
            <v xml:space="preserve">UN    </v>
          </cell>
          <cell r="D286" t="str">
            <v>CR</v>
          </cell>
          <cell r="E286" t="str">
            <v>2.481,04</v>
          </cell>
        </row>
        <row r="287">
          <cell r="A287">
            <v>39548</v>
          </cell>
          <cell r="B287" t="str">
            <v xml:space="preserve">AR CONDICIONADO SPLIT ON/OFF, HI-WALL (PAREDE), 18000 BTUS/H, CICLO QUENTE/FRIO, 60 HZ, CLASSIFICACAO ENERGETICA A - SELO PROCEL, GAS HFC, CONTROLE S/ FIO                                                                                                                                                                                                                                                                                                                                                </v>
          </cell>
          <cell r="C287" t="str">
            <v xml:space="preserve">UN    </v>
          </cell>
          <cell r="D287" t="str">
            <v>CR</v>
          </cell>
          <cell r="E287" t="str">
            <v>2.766,74</v>
          </cell>
        </row>
        <row r="288">
          <cell r="A288">
            <v>43192</v>
          </cell>
          <cell r="B288" t="str">
            <v xml:space="preserve">AR CONDICIONADO SPLIT ON/OFF, HI-WALL (PAREDE), 24000 BTUS/H, CICLO FRIO, 60 HZ, CLASSIFICACAO ENERGETICA A - SELO PROCEL, GAS HFC, CONTROLE S/ FIO                                                                                                                                                                                                                                                                                                                                                       </v>
          </cell>
          <cell r="C288" t="str">
            <v xml:space="preserve">UN    </v>
          </cell>
          <cell r="D288" t="str">
            <v>CR</v>
          </cell>
          <cell r="E288" t="str">
            <v>3.249,94</v>
          </cell>
        </row>
        <row r="289">
          <cell r="A289">
            <v>39554</v>
          </cell>
          <cell r="B289" t="str">
            <v xml:space="preserve">AR CONDICIONADO SPLIT ON/OFF, HI-WALL (PAREDE), 24000 BTUS/H, CICLO QUENTE/FRIO, 60 HZ, CLASSIFICACAO ENERGETICA A - SELO PROCEL, GAS HFC, CONTROLE S/ FIO                                                                                                                                                                                                                                                                                                                                                </v>
          </cell>
          <cell r="C289" t="str">
            <v xml:space="preserve">UN    </v>
          </cell>
          <cell r="D289" t="str">
            <v>CR</v>
          </cell>
          <cell r="E289" t="str">
            <v>3.658,60</v>
          </cell>
        </row>
        <row r="290">
          <cell r="A290">
            <v>43194</v>
          </cell>
          <cell r="B290" t="str">
            <v xml:space="preserve">AR CONDICIONADO SPLIT ON/OFF, HI-WALL (PAREDE), 9000 BTUS/H, CICLO FRIO, 60 HZ, CLASSIFICACAO ENERGETICA A - SELO PROCEL, GAS HFC, CONTROLE S/ FIO                                                                                                                                                                                                                                                                                                                                                        </v>
          </cell>
          <cell r="C290" t="str">
            <v xml:space="preserve">UN    </v>
          </cell>
          <cell r="D290" t="str">
            <v>CR</v>
          </cell>
          <cell r="E290" t="str">
            <v>1.477,16</v>
          </cell>
        </row>
        <row r="291">
          <cell r="A291">
            <v>39551</v>
          </cell>
          <cell r="B291" t="str">
            <v xml:space="preserve">AR CONDICIONADO SPLIT ON/OFF, HI-WALL (PAREDE), 9000 BTUS/H, CICLO QUENTE/FRIO, 60 HZ, CLASSIFICACAO ENERGETICA A - SELO PROCEL, GAS HFC, CONTROLE S/ FIO                                                                                                                                                                                                                                                                                                                                                 </v>
          </cell>
          <cell r="C291" t="str">
            <v xml:space="preserve">UN    </v>
          </cell>
          <cell r="D291" t="str">
            <v>CR</v>
          </cell>
          <cell r="E291" t="str">
            <v>1.626,51</v>
          </cell>
        </row>
        <row r="292">
          <cell r="A292">
            <v>43185</v>
          </cell>
          <cell r="B292" t="str">
            <v xml:space="preserve">AR CONDICIONADO SPLIT ON/OFF, PISO TETO, 18.000 BTU/H, CICLO FRIO, 60HZ, CLASSIFICACAO ENERGETICA C - SELO PROCEL, GAS HFC, CONTROLE S/FIO                                                                                                                                                                                                                                                                                                                                                                </v>
          </cell>
          <cell r="C292" t="str">
            <v xml:space="preserve">UN    </v>
          </cell>
          <cell r="D292" t="str">
            <v>CR</v>
          </cell>
          <cell r="E292" t="str">
            <v>4.622,24</v>
          </cell>
        </row>
        <row r="293">
          <cell r="A293">
            <v>43186</v>
          </cell>
          <cell r="B293" t="str">
            <v xml:space="preserve">AR CONDICIONADO SPLIT ON/OFF, PISO TETO, 24.000 BTU/H, CICLO FRIO, 60HZ, CLASSIFICACAO ENERGETICA C - SELO PROCEL, GAS HFC, CONTROLE S/FIO                                                                                                                                                                                                                                                                                                                                                                </v>
          </cell>
          <cell r="C293" t="str">
            <v xml:space="preserve">UN    </v>
          </cell>
          <cell r="D293" t="str">
            <v>CR</v>
          </cell>
          <cell r="E293" t="str">
            <v>4.875,54</v>
          </cell>
        </row>
        <row r="294">
          <cell r="A294">
            <v>43187</v>
          </cell>
          <cell r="B294" t="str">
            <v xml:space="preserve">AR CONDICIONADO SPLIT ON/OFF, PISO TETO, 36.000 BTU/H, CICLO FRIO, 60HZ, CLASSIFICACAO ENERGETICA C - SELO PROCEL, GAS HFC, CONTROLE S/FIO                                                                                                                                                                                                                                                                                                                                                                </v>
          </cell>
          <cell r="C294" t="str">
            <v xml:space="preserve">UN    </v>
          </cell>
          <cell r="D294" t="str">
            <v>CR</v>
          </cell>
          <cell r="E294" t="str">
            <v>6.469,88</v>
          </cell>
        </row>
        <row r="295">
          <cell r="A295">
            <v>43188</v>
          </cell>
          <cell r="B295" t="str">
            <v xml:space="preserve">AR CONDICIONADO SPLIT ON/OFF, PISO TETO, 48.000 BTU/H, CICLO FRIO, 60HZ, CLASSIFICACAO ENERGETICA C - SELO PROCEL, GAS HFC, CONTROLE S/FIO                                                                                                                                                                                                                                                                                                                                                                </v>
          </cell>
          <cell r="C295" t="str">
            <v xml:space="preserve">UN    </v>
          </cell>
          <cell r="D295" t="str">
            <v>CR</v>
          </cell>
          <cell r="E295" t="str">
            <v>7.839,12</v>
          </cell>
        </row>
        <row r="296">
          <cell r="A296">
            <v>43189</v>
          </cell>
          <cell r="B296" t="str">
            <v xml:space="preserve">AR CONDICIONADO SPLIT ON/OFF, PISO TETO, 60.000 BTU/H, CICLO FRIO, 60HZ, CLASSIFICACAO ENERGETICA C - SELO PROCEL, GAS HFC, CONTROLE S/FIO                                                                                                                                                                                                                                                                                                                                                                </v>
          </cell>
          <cell r="C296" t="str">
            <v xml:space="preserve">UN    </v>
          </cell>
          <cell r="D296" t="str">
            <v>CR</v>
          </cell>
          <cell r="E296" t="str">
            <v>8.817,71</v>
          </cell>
        </row>
        <row r="297">
          <cell r="A297">
            <v>39580</v>
          </cell>
          <cell r="B297" t="str">
            <v xml:space="preserve">AR-CONDICIONADO FRIO SPLITAO INVERTER 30 TR                                                                                                                                                                                                                                                                                                                                                                                                                                                               </v>
          </cell>
          <cell r="C297" t="str">
            <v xml:space="preserve">UN    </v>
          </cell>
          <cell r="D297" t="str">
            <v>CR</v>
          </cell>
          <cell r="E297" t="str">
            <v>69.487,14</v>
          </cell>
        </row>
        <row r="298">
          <cell r="A298">
            <v>39577</v>
          </cell>
          <cell r="B298" t="str">
            <v xml:space="preserve">AR-CONDICIONADO FRIO SPLITAO MODULAR 10 TR                                                                                                                                                                                                                                                                                                                                                                                                                                                                </v>
          </cell>
          <cell r="C298" t="str">
            <v xml:space="preserve">UN    </v>
          </cell>
          <cell r="D298" t="str">
            <v>CR</v>
          </cell>
          <cell r="E298" t="str">
            <v>21.749,33</v>
          </cell>
        </row>
        <row r="299">
          <cell r="A299">
            <v>39578</v>
          </cell>
          <cell r="B299" t="str">
            <v xml:space="preserve">AR-CONDICIONADO FRIO SPLITAO MODULAR 15 TR                                                                                                                                                                                                                                                                                                                                                                                                                                                                </v>
          </cell>
          <cell r="C299" t="str">
            <v xml:space="preserve">UN    </v>
          </cell>
          <cell r="D299" t="str">
            <v>CR</v>
          </cell>
          <cell r="E299" t="str">
            <v>28.067,94</v>
          </cell>
        </row>
        <row r="300">
          <cell r="A300">
            <v>39579</v>
          </cell>
          <cell r="B300" t="str">
            <v xml:space="preserve">AR-CONDICIONADO FRIO SPLITAO MODULAR 20 TR                                                                                                                                                                                                                                                                                                                                                                                                                                                                </v>
          </cell>
          <cell r="C300" t="str">
            <v xml:space="preserve">UN    </v>
          </cell>
          <cell r="D300" t="str">
            <v>CR</v>
          </cell>
          <cell r="E300" t="str">
            <v>40.836,65</v>
          </cell>
        </row>
        <row r="301">
          <cell r="A301">
            <v>39826</v>
          </cell>
          <cell r="B301" t="str">
            <v xml:space="preserve">AR-CONDICIONADO SPLIT INVERTER, PISO TETO, 24000 BTU/H, QUENTE/FRIO, 60HZ, CLASSIFICACAO ENERGETICA A - SELO PROCEL, GAS HFC, CONTROLE S/FIO                                                                                                                                                                                                                                                                                                                                                              </v>
          </cell>
          <cell r="C301" t="str">
            <v xml:space="preserve">UN    </v>
          </cell>
          <cell r="D301" t="str">
            <v>CR</v>
          </cell>
          <cell r="E301" t="str">
            <v>5.015,48</v>
          </cell>
        </row>
        <row r="302">
          <cell r="A302">
            <v>10700</v>
          </cell>
          <cell r="B302" t="str">
            <v xml:space="preserve">ARADO REVERSIVEL COM 3 DISCOS DE 26" X 6MM REBOCAVEL                                                                                                                                                                                                                                                                                                                                                                                                                                                      </v>
          </cell>
          <cell r="C302" t="str">
            <v xml:space="preserve">UN    </v>
          </cell>
          <cell r="D302" t="str">
            <v>AS</v>
          </cell>
          <cell r="E302" t="str">
            <v>26.017,56</v>
          </cell>
        </row>
        <row r="303">
          <cell r="A303">
            <v>346</v>
          </cell>
          <cell r="B303" t="str">
            <v xml:space="preserve">ARAME DE ACO OVALADO 15 X 17 ( 45,7 KG, 700 KGF), ROLO 1000 M                                                                                                                                                                                                                                                                                                                                                                                                                                             </v>
          </cell>
          <cell r="C303" t="str">
            <v xml:space="preserve">KG    </v>
          </cell>
          <cell r="D303" t="str">
            <v>CR</v>
          </cell>
          <cell r="E303" t="str">
            <v>37,17</v>
          </cell>
        </row>
        <row r="304">
          <cell r="A304">
            <v>3312</v>
          </cell>
          <cell r="B304" t="str">
            <v xml:space="preserve">ARAME DE AMARRACAO PARA GABIAO GALVANIZADO, DIAMETRO 2,2 MM                                                                                                                                                                                                                                                                                                                                                                                                                                               </v>
          </cell>
          <cell r="C304" t="str">
            <v xml:space="preserve">KG    </v>
          </cell>
          <cell r="D304" t="str">
            <v>CR</v>
          </cell>
          <cell r="E304" t="str">
            <v>32,92</v>
          </cell>
        </row>
        <row r="305">
          <cell r="A305">
            <v>339</v>
          </cell>
          <cell r="B305" t="str">
            <v xml:space="preserve">ARAME FARPADO GALVANIZADO, 14 BWG (2,11 MM), CLASSE 250                                                                                                                                                                                                                                                                                                                                                                                                                                                   </v>
          </cell>
          <cell r="C305" t="str">
            <v xml:space="preserve">M     </v>
          </cell>
          <cell r="D305" t="str">
            <v>CR</v>
          </cell>
          <cell r="E305" t="str">
            <v>1,91</v>
          </cell>
        </row>
        <row r="306">
          <cell r="A306">
            <v>340</v>
          </cell>
          <cell r="B306" t="str">
            <v xml:space="preserve">ARAME FARPADO GALVANIZADO, 16 BWG (1,65 MM), CLASSE 250                                                                                                                                                                                                                                                                                                                                                                                                                                                   </v>
          </cell>
          <cell r="C306" t="str">
            <v xml:space="preserve">M     </v>
          </cell>
          <cell r="D306" t="str">
            <v>CR</v>
          </cell>
          <cell r="E306" t="str">
            <v>1,73</v>
          </cell>
        </row>
        <row r="307">
          <cell r="A307">
            <v>43130</v>
          </cell>
          <cell r="B307" t="str">
            <v xml:space="preserve">ARAME GALVANIZADO 12 BWG, D = 2,76 MM (0,048 KG/M) OU 14 BWG, D = 2,11 MM (0,026 KG/M)                                                                                                                                                                                                                                                                                                                                                                                                                    </v>
          </cell>
          <cell r="C307" t="str">
            <v xml:space="preserve">KG    </v>
          </cell>
          <cell r="D307" t="str">
            <v xml:space="preserve">C </v>
          </cell>
          <cell r="E307" t="str">
            <v>31,38</v>
          </cell>
        </row>
        <row r="308">
          <cell r="A308">
            <v>344</v>
          </cell>
          <cell r="B308" t="str">
            <v xml:space="preserve">ARAME GALVANIZADO 16 BWG, D = 1,65MM (0,0166 KG/M)                                                                                                                                                                                                                                                                                                                                                                                                                                                        </v>
          </cell>
          <cell r="C308" t="str">
            <v xml:space="preserve">KG    </v>
          </cell>
          <cell r="D308" t="str">
            <v>CR</v>
          </cell>
          <cell r="E308" t="str">
            <v>41,25</v>
          </cell>
        </row>
        <row r="309">
          <cell r="A309">
            <v>345</v>
          </cell>
          <cell r="B309" t="str">
            <v xml:space="preserve">ARAME GALVANIZADO 18 BWG, D = 1,24MM (0,009 KG/M)                                                                                                                                                                                                                                                                                                                                                                                                                                                         </v>
          </cell>
          <cell r="C309" t="str">
            <v xml:space="preserve">KG    </v>
          </cell>
          <cell r="D309" t="str">
            <v>CR</v>
          </cell>
          <cell r="E309" t="str">
            <v>44,76</v>
          </cell>
        </row>
        <row r="310">
          <cell r="A310">
            <v>43131</v>
          </cell>
          <cell r="B310" t="str">
            <v xml:space="preserve">ARAME GALVANIZADO 6 BWG, D = 5,16 MM (0,157 KG/M), OU 8 BWG, D = 4,19 MM (0,101 KG/M), OU 10 BWG, D = 3,40 MM (0,0713 KG/M)                                                                                                                                                                                                                                                                                                                                                                               </v>
          </cell>
          <cell r="C310" t="str">
            <v xml:space="preserve">KG    </v>
          </cell>
          <cell r="D310" t="str">
            <v>CR</v>
          </cell>
          <cell r="E310" t="str">
            <v>36,45</v>
          </cell>
        </row>
        <row r="311">
          <cell r="A311">
            <v>3313</v>
          </cell>
          <cell r="B311" t="str">
            <v xml:space="preserve">ARAME PROTEGIDO COM POLIMERO PARA GABIAO, DIAMETRO 2,2 MM                                                                                                                                                                                                                                                                                                                                                                                                                                                 </v>
          </cell>
          <cell r="C311" t="str">
            <v xml:space="preserve">KG    </v>
          </cell>
          <cell r="D311" t="str">
            <v>CR</v>
          </cell>
          <cell r="E311" t="str">
            <v>42,37</v>
          </cell>
        </row>
        <row r="312">
          <cell r="A312">
            <v>43132</v>
          </cell>
          <cell r="B312" t="str">
            <v xml:space="preserve">ARAME RECOZIDO 16 BWG, D = 1,65 MM (0,016 KG/M) OU 18 BWG, D = 1,25 MM (0,01 KG/M)                                                                                                                                                                                                                                                                                                                                                                                                                        </v>
          </cell>
          <cell r="C312" t="str">
            <v xml:space="preserve">KG    </v>
          </cell>
          <cell r="D312" t="str">
            <v>CR</v>
          </cell>
          <cell r="E312" t="str">
            <v>31,38</v>
          </cell>
        </row>
        <row r="313">
          <cell r="A313">
            <v>366</v>
          </cell>
          <cell r="B313" t="str">
            <v xml:space="preserve">AREIA FINA - POSTO JAZIDA/FORNECEDOR (RETIRADO NA JAZIDA, SEM TRANSPORTE)                                                                                                                                                                                                                                                                                                                                                                                                                                 </v>
          </cell>
          <cell r="C313" t="str">
            <v xml:space="preserve">M3    </v>
          </cell>
          <cell r="D313" t="str">
            <v xml:space="preserve">C </v>
          </cell>
          <cell r="E313" t="str">
            <v>80,84</v>
          </cell>
        </row>
        <row r="314">
          <cell r="A314">
            <v>367</v>
          </cell>
          <cell r="B314" t="str">
            <v xml:space="preserve">AREIA GROSSA - POSTO JAZIDA/FORNECEDOR (RETIRADO NA JAZIDA, SEM TRANSPORTE)                                                                                                                                                                                                                                                                                                                                                                                                                               </v>
          </cell>
          <cell r="C314" t="str">
            <v xml:space="preserve">M3    </v>
          </cell>
          <cell r="D314" t="str">
            <v>CR</v>
          </cell>
          <cell r="E314" t="str">
            <v>81,89</v>
          </cell>
        </row>
        <row r="315">
          <cell r="A315">
            <v>370</v>
          </cell>
          <cell r="B315" t="str">
            <v xml:space="preserve">AREIA MEDIA - POSTO JAZIDA/FORNECEDOR (RETIRADO NA JAZIDA, SEM TRANSPORTE)                                                                                                                                                                                                                                                                                                                                                                                                                                </v>
          </cell>
          <cell r="C315" t="str">
            <v xml:space="preserve">M3    </v>
          </cell>
          <cell r="D315" t="str">
            <v>CR</v>
          </cell>
          <cell r="E315" t="str">
            <v>80,84</v>
          </cell>
        </row>
        <row r="316">
          <cell r="A316">
            <v>368</v>
          </cell>
          <cell r="B316" t="str">
            <v xml:space="preserve">AREIA PARA ATERRO - POSTO JAZIDA/FORNECEDOR (RETIRADO NA JAZIDA, SEM TRANSPORTE)                                                                                                                                                                                                                                                                                                                                                                                                                          </v>
          </cell>
          <cell r="C316" t="str">
            <v xml:space="preserve">M3    </v>
          </cell>
          <cell r="D316" t="str">
            <v>CR</v>
          </cell>
          <cell r="E316" t="str">
            <v>40,42</v>
          </cell>
        </row>
        <row r="317">
          <cell r="A317">
            <v>11075</v>
          </cell>
          <cell r="B317" t="str">
            <v xml:space="preserve">AREIA PARA LEITO FILTRANTE (0,42 A 1,68 MM) - POSTO JAZIDA/FORNECEDOR (RETIRADO NA JAZIDA, SEM TRANSPORTE)                                                                                                                                                                                                                                                                                                                                                                                                </v>
          </cell>
          <cell r="C317" t="str">
            <v xml:space="preserve">M3    </v>
          </cell>
          <cell r="D317" t="str">
            <v>CR</v>
          </cell>
          <cell r="E317" t="str">
            <v>927,79</v>
          </cell>
        </row>
        <row r="318">
          <cell r="A318">
            <v>1381</v>
          </cell>
          <cell r="B318" t="str">
            <v xml:space="preserve">ARGAMASSA COLANTE AC I PARA CERAMICAS                                                                                                                                                                                                                                                                                                                                                                                                                                                                     </v>
          </cell>
          <cell r="C318" t="str">
            <v xml:space="preserve">KG    </v>
          </cell>
          <cell r="D318" t="str">
            <v xml:space="preserve">C </v>
          </cell>
          <cell r="E318" t="str">
            <v>0,78</v>
          </cell>
        </row>
        <row r="319">
          <cell r="A319">
            <v>34353</v>
          </cell>
          <cell r="B319" t="str">
            <v xml:space="preserve">ARGAMASSA COLANTE AC II                                                                                                                                                                                                                                                                                                                                                                                                                                                                                   </v>
          </cell>
          <cell r="C319" t="str">
            <v xml:space="preserve">KG    </v>
          </cell>
          <cell r="D319" t="str">
            <v>CR</v>
          </cell>
          <cell r="E319" t="str">
            <v>1,45</v>
          </cell>
        </row>
        <row r="320">
          <cell r="A320">
            <v>37595</v>
          </cell>
          <cell r="B320" t="str">
            <v xml:space="preserve">ARGAMASSA COLANTE TIPO AC III                                                                                                                                                                                                                                                                                                                                                                                                                                                                             </v>
          </cell>
          <cell r="C320" t="str">
            <v xml:space="preserve">KG    </v>
          </cell>
          <cell r="D320" t="str">
            <v>CR</v>
          </cell>
          <cell r="E320" t="str">
            <v>2,39</v>
          </cell>
        </row>
        <row r="321">
          <cell r="A321">
            <v>37596</v>
          </cell>
          <cell r="B321" t="str">
            <v xml:space="preserve">ARGAMASSA COLANTE TIPO AC III E                                                                                                                                                                                                                                                                                                                                                                                                                                                                           </v>
          </cell>
          <cell r="C321" t="str">
            <v xml:space="preserve">KG    </v>
          </cell>
          <cell r="D321" t="str">
            <v>CR</v>
          </cell>
          <cell r="E321" t="str">
            <v>2,75</v>
          </cell>
        </row>
        <row r="322">
          <cell r="A322">
            <v>371</v>
          </cell>
          <cell r="B322" t="str">
            <v xml:space="preserve">ARGAMASSA INDUSTRIALIZADA MULTIUSO, PARA REVESTIMENTO INTERNO E EXTERNO E ASSENTAMENTO DE BLOCOS DIVERSOS                                                                                                                                                                                                                                                                                                                                                                                                 </v>
          </cell>
          <cell r="C322" t="str">
            <v xml:space="preserve">KG    </v>
          </cell>
          <cell r="D322" t="str">
            <v>CR</v>
          </cell>
          <cell r="E322" t="str">
            <v>0,85</v>
          </cell>
        </row>
        <row r="323">
          <cell r="A323">
            <v>37553</v>
          </cell>
          <cell r="B323" t="str">
            <v xml:space="preserve">ARGAMASSA INDUSTRIALIZADA PARA CHAPISCO COLANTE                                                                                                                                                                                                                                                                                                                                                                                                                                                           </v>
          </cell>
          <cell r="C323" t="str">
            <v xml:space="preserve">KG    </v>
          </cell>
          <cell r="D323" t="str">
            <v>CR</v>
          </cell>
          <cell r="E323" t="str">
            <v>1,59</v>
          </cell>
        </row>
        <row r="324">
          <cell r="A324">
            <v>37552</v>
          </cell>
          <cell r="B324" t="str">
            <v xml:space="preserve">ARGAMASSA INDUSTRIALIZADA PARA CHAPISCO ROLADO                                                                                                                                                                                                                                                                                                                                                                                                                                                            </v>
          </cell>
          <cell r="C324" t="str">
            <v xml:space="preserve">KG    </v>
          </cell>
          <cell r="D324" t="str">
            <v>CR</v>
          </cell>
          <cell r="E324" t="str">
            <v>2,56</v>
          </cell>
        </row>
        <row r="325">
          <cell r="A325">
            <v>36880</v>
          </cell>
          <cell r="B325" t="str">
            <v xml:space="preserve">ARGAMASSA PARA REVESTIMENTO DECORATIVO MONOCAMADA                                                                                                                                                                                                                                                                                                                                                                                                                                                         </v>
          </cell>
          <cell r="C325" t="str">
            <v xml:space="preserve">KG    </v>
          </cell>
          <cell r="D325" t="str">
            <v>CR</v>
          </cell>
          <cell r="E325" t="str">
            <v>2,60</v>
          </cell>
        </row>
        <row r="326">
          <cell r="A326">
            <v>34355</v>
          </cell>
          <cell r="B326" t="str">
            <v xml:space="preserve">ARGAMASSA PISO SOBRE PISO                                                                                                                                                                                                                                                                                                                                                                                                                                                                                 </v>
          </cell>
          <cell r="C326" t="str">
            <v xml:space="preserve">KG    </v>
          </cell>
          <cell r="D326" t="str">
            <v>CR</v>
          </cell>
          <cell r="E326" t="str">
            <v>2,24</v>
          </cell>
        </row>
        <row r="327">
          <cell r="A327">
            <v>130</v>
          </cell>
          <cell r="B327" t="str">
            <v xml:space="preserve">ARGAMASSA POLIMERICA DE REPARO ESTRUTURAL, BICOMPONENTE                                                                                                                                                                                                                                                                                                                                                                                                                                                   </v>
          </cell>
          <cell r="C327" t="str">
            <v xml:space="preserve">KG    </v>
          </cell>
          <cell r="D327" t="str">
            <v>CR</v>
          </cell>
          <cell r="E327" t="str">
            <v>3,83</v>
          </cell>
        </row>
        <row r="328">
          <cell r="A328">
            <v>135</v>
          </cell>
          <cell r="B328" t="str">
            <v xml:space="preserve">ARGAMASSA POLIMERICA IMPERMEABILIZANTE SEMIFLEXIVEL, BICOMPONENTE (MEMBRANA IMPERMEABILIZANTE ACRILICA)                                                                                                                                                                                                                                                                                                                                                                                                   </v>
          </cell>
          <cell r="C328" t="str">
            <v xml:space="preserve">KG    </v>
          </cell>
          <cell r="D328" t="str">
            <v>CR</v>
          </cell>
          <cell r="E328" t="str">
            <v>3,08</v>
          </cell>
        </row>
        <row r="329">
          <cell r="A329">
            <v>36886</v>
          </cell>
          <cell r="B329" t="str">
            <v xml:space="preserve">ARGAMASSA PRONTA PARA CONTRAPISO                                                                                                                                                                                                                                                                                                                                                                                                                                                                          </v>
          </cell>
          <cell r="C329" t="str">
            <v xml:space="preserve">KG    </v>
          </cell>
          <cell r="D329" t="str">
            <v>CR</v>
          </cell>
          <cell r="E329" t="str">
            <v>0,80</v>
          </cell>
        </row>
        <row r="330">
          <cell r="A330">
            <v>38546</v>
          </cell>
          <cell r="B330" t="str">
            <v xml:space="preserve">ARGAMASSA USINADA AUTOADENSAVEL E AUTONIVELANTE PARA CONTRAPISO, COM BOMBEAMENTO (DISPONIBILIZACAO DE BOMBA), SEM O LANCAMENTO                                                                                                                                                                                                                                                                                                                                                                            </v>
          </cell>
          <cell r="C330" t="str">
            <v xml:space="preserve">M3    </v>
          </cell>
          <cell r="D330" t="str">
            <v>CR</v>
          </cell>
          <cell r="E330" t="str">
            <v>545,57</v>
          </cell>
        </row>
        <row r="331">
          <cell r="A331">
            <v>34549</v>
          </cell>
          <cell r="B331" t="str">
            <v xml:space="preserve">ARGILA EXPANDIDA, GRANULOMETRIA 2215                                                                                                                                                                                                                                                                                                                                                                                                                                                                      </v>
          </cell>
          <cell r="C331" t="str">
            <v xml:space="preserve">M3    </v>
          </cell>
          <cell r="D331" t="str">
            <v>AS</v>
          </cell>
          <cell r="E331" t="str">
            <v>730,33</v>
          </cell>
        </row>
        <row r="332">
          <cell r="A332">
            <v>6081</v>
          </cell>
          <cell r="B332" t="str">
            <v xml:space="preserve">ARGILA OU BARRO PARA ATERRO/REATERRO (COM TRANSPORTE ATE 10 KM)                                                                                                                                                                                                                                                                                                                                                                                                                                           </v>
          </cell>
          <cell r="C332" t="str">
            <v xml:space="preserve">M3    </v>
          </cell>
          <cell r="D332" t="str">
            <v>AS</v>
          </cell>
          <cell r="E332" t="str">
            <v>51,12</v>
          </cell>
        </row>
        <row r="333">
          <cell r="A333">
            <v>6077</v>
          </cell>
          <cell r="B333" t="str">
            <v xml:space="preserve">ARGILA OU BARRO PARA ATERRO/REATERRO (RETIRADO NA JAZIDA, SEM TRANSPORTE)                                                                                                                                                                                                                                                                                                                                                                                                                                 </v>
          </cell>
          <cell r="C333" t="str">
            <v xml:space="preserve">M3    </v>
          </cell>
          <cell r="D333" t="str">
            <v>AS</v>
          </cell>
          <cell r="E333" t="str">
            <v>36,51</v>
          </cell>
        </row>
        <row r="334">
          <cell r="A334">
            <v>6079</v>
          </cell>
          <cell r="B334" t="str">
            <v xml:space="preserve">ARGILA, ARGILA VERMELHA OU ARGILA ARENOSA (RETIRADA NA JAZIDA, SEM TRANSPORTE)                                                                                                                                                                                                                                                                                                                                                                                                                            </v>
          </cell>
          <cell r="C334" t="str">
            <v xml:space="preserve">M3    </v>
          </cell>
          <cell r="D334" t="str">
            <v>AS</v>
          </cell>
          <cell r="E334" t="str">
            <v>36,51</v>
          </cell>
        </row>
        <row r="335">
          <cell r="A335">
            <v>1091</v>
          </cell>
          <cell r="B335" t="str">
            <v xml:space="preserve">ARMACAO VERTICAL COM HASTE E CONTRA-PINO, EM CHAPA DE ACO GALVANIZADO 3/16", COM 1 ESTRIBO E 1 ISOLADOR                                                                                                                                                                                                                                                                                                                                                                                                   </v>
          </cell>
          <cell r="C335" t="str">
            <v xml:space="preserve">UN    </v>
          </cell>
          <cell r="D335" t="str">
            <v>CR</v>
          </cell>
          <cell r="E335" t="str">
            <v>40,86</v>
          </cell>
        </row>
        <row r="336">
          <cell r="A336">
            <v>1094</v>
          </cell>
          <cell r="B336" t="str">
            <v xml:space="preserve">ARMACAO VERTICAL COM HASTE E CONTRA-PINO, EM CHAPA DE ACO GALVANIZADO 3/16", COM 1 ESTRIBO, SEM ISOLADOR                                                                                                                                                                                                                                                                                                                                                                                                  </v>
          </cell>
          <cell r="C336" t="str">
            <v xml:space="preserve">UN    </v>
          </cell>
          <cell r="D336" t="str">
            <v>CR</v>
          </cell>
          <cell r="E336" t="str">
            <v>28,58</v>
          </cell>
        </row>
        <row r="337">
          <cell r="A337">
            <v>1095</v>
          </cell>
          <cell r="B337" t="str">
            <v xml:space="preserve">ARMACAO VERTICAL COM HASTE E CONTRA-PINO, EM CHAPA DE ACO GALVANIZADO 3/16", COM 2 ESTRIBOS, E 2 ISOLADORES                                                                                                                                                                                                                                                                                                                                                                                               </v>
          </cell>
          <cell r="C337" t="str">
            <v xml:space="preserve">UN    </v>
          </cell>
          <cell r="D337" t="str">
            <v>CR</v>
          </cell>
          <cell r="E337" t="str">
            <v>60,74</v>
          </cell>
        </row>
        <row r="338">
          <cell r="A338">
            <v>1092</v>
          </cell>
          <cell r="B338" t="str">
            <v xml:space="preserve">ARMACAO VERTICAL COM HASTE E CONTRA-PINO, EM CHAPA DE ACO GALVANIZADO 3/16", COM 2 ESTRIBOS, SEM ISOLADOR                                                                                                                                                                                                                                                                                                                                                                                                 </v>
          </cell>
          <cell r="C338" t="str">
            <v xml:space="preserve">UN    </v>
          </cell>
          <cell r="D338" t="str">
            <v xml:space="preserve">C </v>
          </cell>
          <cell r="E338" t="str">
            <v>47,00</v>
          </cell>
        </row>
        <row r="339">
          <cell r="A339">
            <v>1093</v>
          </cell>
          <cell r="B339" t="str">
            <v xml:space="preserve">ARMACAO VERTICAL COM HASTE E CONTRA-PINO, EM CHAPA DE ACO GALVANIZADO 3/16", COM 3 ESTRIBOS E 3 ISOLADORES                                                                                                                                                                                                                                                                                                                                                                                                </v>
          </cell>
          <cell r="C339" t="str">
            <v xml:space="preserve">UN    </v>
          </cell>
          <cell r="D339" t="str">
            <v>CR</v>
          </cell>
          <cell r="E339" t="str">
            <v>109,76</v>
          </cell>
        </row>
        <row r="340">
          <cell r="A340">
            <v>1090</v>
          </cell>
          <cell r="B340" t="str">
            <v xml:space="preserve">ARMACAO VERTICAL COM HASTE E CONTRA-PINO, EM CHAPA DE ACO GALVANIZADO 3/16", COM 3 ESTRIBOS, SEM ISOLADOR                                                                                                                                                                                                                                                                                                                                                                                                 </v>
          </cell>
          <cell r="C340" t="str">
            <v xml:space="preserve">UN    </v>
          </cell>
          <cell r="D340" t="str">
            <v>CR</v>
          </cell>
          <cell r="E340" t="str">
            <v>78,59</v>
          </cell>
        </row>
        <row r="341">
          <cell r="A341">
            <v>1096</v>
          </cell>
          <cell r="B341" t="str">
            <v xml:space="preserve">ARMACAO VERTICAL COM HASTE E CONTRA-PINO, EM CHAPA DE ACO GALVANIZADO 3/16", COM 4 ESTRIBOS E 4 ISOLADORES                                                                                                                                                                                                                                                                                                                                                                                                </v>
          </cell>
          <cell r="C341" t="str">
            <v xml:space="preserve">UN    </v>
          </cell>
          <cell r="D341" t="str">
            <v>CR</v>
          </cell>
          <cell r="E341" t="str">
            <v>141,43</v>
          </cell>
        </row>
        <row r="342">
          <cell r="A342">
            <v>1097</v>
          </cell>
          <cell r="B342" t="str">
            <v xml:space="preserve">ARMACAO VERTICAL COM HASTE E CONTRA-PINO, EM CHAPA DE ACO GALVANIZADO 3/16", COM 4 ESTRIBOS, SEM ISOLADOR                                                                                                                                                                                                                                                                                                                                                                                                 </v>
          </cell>
          <cell r="C342" t="str">
            <v xml:space="preserve">UN    </v>
          </cell>
          <cell r="D342" t="str">
            <v>CR</v>
          </cell>
          <cell r="E342" t="str">
            <v>120,05</v>
          </cell>
        </row>
        <row r="343">
          <cell r="A343">
            <v>378</v>
          </cell>
          <cell r="B343" t="str">
            <v xml:space="preserve">ARMADOR (HORISTA)                                                                                                                                                                                                                                                                                                                                                                                                                                                                                         </v>
          </cell>
          <cell r="C343" t="str">
            <v xml:space="preserve">H     </v>
          </cell>
          <cell r="D343" t="str">
            <v>CR</v>
          </cell>
          <cell r="E343" t="str">
            <v>20,13</v>
          </cell>
        </row>
        <row r="344">
          <cell r="A344">
            <v>40911</v>
          </cell>
          <cell r="B344" t="str">
            <v xml:space="preserve">ARMADOR (MENSALISTA)                                                                                                                                                                                                                                                                                                                                                                                                                                                                                      </v>
          </cell>
          <cell r="C344" t="str">
            <v xml:space="preserve">MES   </v>
          </cell>
          <cell r="D344" t="str">
            <v>CR</v>
          </cell>
          <cell r="E344" t="str">
            <v>3.534,78</v>
          </cell>
        </row>
        <row r="345">
          <cell r="A345">
            <v>33939</v>
          </cell>
          <cell r="B345" t="str">
            <v xml:space="preserve">ARQUITETO JUNIOR                                                                                                                                                                                                                                                                                                                                                                                                                                                                                          </v>
          </cell>
          <cell r="C345" t="str">
            <v xml:space="preserve">H     </v>
          </cell>
          <cell r="D345" t="str">
            <v>CR</v>
          </cell>
          <cell r="E345" t="str">
            <v>81,31</v>
          </cell>
        </row>
        <row r="346">
          <cell r="A346">
            <v>40815</v>
          </cell>
          <cell r="B346" t="str">
            <v xml:space="preserve">ARQUITETO JUNIOR (MENSALISTA)                                                                                                                                                                                                                                                                                                                                                                                                                                                                             </v>
          </cell>
          <cell r="C346" t="str">
            <v xml:space="preserve">MES   </v>
          </cell>
          <cell r="D346" t="str">
            <v>CR</v>
          </cell>
          <cell r="E346" t="str">
            <v>14.272,83</v>
          </cell>
        </row>
        <row r="347">
          <cell r="A347">
            <v>34760</v>
          </cell>
          <cell r="B347" t="str">
            <v xml:space="preserve">ARQUITETO PAISAGISTA                                                                                                                                                                                                                                                                                                                                                                                                                                                                                      </v>
          </cell>
          <cell r="C347" t="str">
            <v xml:space="preserve">H     </v>
          </cell>
          <cell r="D347" t="str">
            <v>CR</v>
          </cell>
          <cell r="E347" t="str">
            <v>84,84</v>
          </cell>
        </row>
        <row r="348">
          <cell r="A348">
            <v>40935</v>
          </cell>
          <cell r="B348" t="str">
            <v xml:space="preserve">ARQUITETO PAISAGISTA (MENSALISTA)                                                                                                                                                                                                                                                                                                                                                                                                                                                                         </v>
          </cell>
          <cell r="C348" t="str">
            <v xml:space="preserve">MES   </v>
          </cell>
          <cell r="D348" t="str">
            <v>CR</v>
          </cell>
          <cell r="E348" t="str">
            <v>14.894,30</v>
          </cell>
        </row>
        <row r="349">
          <cell r="A349">
            <v>33952</v>
          </cell>
          <cell r="B349" t="str">
            <v xml:space="preserve">ARQUITETO PLENO                                                                                                                                                                                                                                                                                                                                                                                                                                                                                           </v>
          </cell>
          <cell r="C349" t="str">
            <v xml:space="preserve">H     </v>
          </cell>
          <cell r="D349" t="str">
            <v>CR</v>
          </cell>
          <cell r="E349" t="str">
            <v>115,49</v>
          </cell>
        </row>
        <row r="350">
          <cell r="A350">
            <v>40816</v>
          </cell>
          <cell r="B350" t="str">
            <v xml:space="preserve">ARQUITETO PLENO (MENSALISTA)                                                                                                                                                                                                                                                                                                                                                                                                                                                                              </v>
          </cell>
          <cell r="C350" t="str">
            <v xml:space="preserve">MES   </v>
          </cell>
          <cell r="D350" t="str">
            <v>CR</v>
          </cell>
          <cell r="E350" t="str">
            <v>20.273,35</v>
          </cell>
        </row>
        <row r="351">
          <cell r="A351">
            <v>33953</v>
          </cell>
          <cell r="B351" t="str">
            <v xml:space="preserve">ARQUITETO SENIOR                                                                                                                                                                                                                                                                                                                                                                                                                                                                                          </v>
          </cell>
          <cell r="C351" t="str">
            <v xml:space="preserve">H     </v>
          </cell>
          <cell r="D351" t="str">
            <v>CR</v>
          </cell>
          <cell r="E351" t="str">
            <v>152,70</v>
          </cell>
        </row>
        <row r="352">
          <cell r="A352">
            <v>40817</v>
          </cell>
          <cell r="B352" t="str">
            <v xml:space="preserve">ARQUITETO SENIOR (MENSALISTA)                                                                                                                                                                                                                                                                                                                                                                                                                                                                             </v>
          </cell>
          <cell r="C352" t="str">
            <v xml:space="preserve">MES   </v>
          </cell>
          <cell r="D352" t="str">
            <v>CR</v>
          </cell>
          <cell r="E352" t="str">
            <v>26.803,17</v>
          </cell>
        </row>
        <row r="353">
          <cell r="A353">
            <v>13348</v>
          </cell>
          <cell r="B353" t="str">
            <v xml:space="preserve">ARRUELA  EM ACO GALVANIZADO, DIAMETRO EXTERNO = 35MM, ESPESSURA = 3MM, DIAMETRO DO FURO= 18MM                                                                                                                                                                                                                                                                                                                                                                                                             </v>
          </cell>
          <cell r="C353" t="str">
            <v xml:space="preserve">UN    </v>
          </cell>
          <cell r="D353" t="str">
            <v>AS</v>
          </cell>
          <cell r="E353" t="str">
            <v>1,79</v>
          </cell>
        </row>
        <row r="354">
          <cell r="A354">
            <v>39211</v>
          </cell>
          <cell r="B354" t="str">
            <v xml:space="preserve">ARRUELA EM ALUMINIO, COM ROSCA, DE  1 1/4", PARA ELETRODUTO                                                                                                                                                                                                                                                                                                                                                                                                                                               </v>
          </cell>
          <cell r="C354" t="str">
            <v xml:space="preserve">UN    </v>
          </cell>
          <cell r="D354" t="str">
            <v>CR</v>
          </cell>
          <cell r="E354" t="str">
            <v>1,68</v>
          </cell>
        </row>
        <row r="355">
          <cell r="A355">
            <v>39212</v>
          </cell>
          <cell r="B355" t="str">
            <v xml:space="preserve">ARRUELA EM ALUMINIO, COM ROSCA, DE 1 1/2", PARA ELETRODUTO                                                                                                                                                                                                                                                                                                                                                                                                                                                </v>
          </cell>
          <cell r="C355" t="str">
            <v xml:space="preserve">UN    </v>
          </cell>
          <cell r="D355" t="str">
            <v>CR</v>
          </cell>
          <cell r="E355" t="str">
            <v>1,87</v>
          </cell>
        </row>
        <row r="356">
          <cell r="A356">
            <v>39208</v>
          </cell>
          <cell r="B356" t="str">
            <v xml:space="preserve">ARRUELA EM ALUMINIO, COM ROSCA, DE 1/2", PARA ELETRODUTO                                                                                                                                                                                                                                                                                                                                                                                                                                                  </v>
          </cell>
          <cell r="C356" t="str">
            <v xml:space="preserve">UN    </v>
          </cell>
          <cell r="D356" t="str">
            <v>CR</v>
          </cell>
          <cell r="E356" t="str">
            <v>0,51</v>
          </cell>
        </row>
        <row r="357">
          <cell r="A357">
            <v>39210</v>
          </cell>
          <cell r="B357" t="str">
            <v xml:space="preserve">ARRUELA EM ALUMINIO, COM ROSCA, DE 1", PARA ELETRODUTO                                                                                                                                                                                                                                                                                                                                                                                                                                                    </v>
          </cell>
          <cell r="C357" t="str">
            <v xml:space="preserve">UN    </v>
          </cell>
          <cell r="D357" t="str">
            <v>CR</v>
          </cell>
          <cell r="E357" t="str">
            <v>0,94</v>
          </cell>
        </row>
        <row r="358">
          <cell r="A358">
            <v>39214</v>
          </cell>
          <cell r="B358" t="str">
            <v xml:space="preserve">ARRUELA EM ALUMINIO, COM ROSCA, DE 2 1/2", PARA ELETRODUTO                                                                                                                                                                                                                                                                                                                                                                                                                                                </v>
          </cell>
          <cell r="C358" t="str">
            <v xml:space="preserve">UN    </v>
          </cell>
          <cell r="D358" t="str">
            <v>CR</v>
          </cell>
          <cell r="E358" t="str">
            <v>3,47</v>
          </cell>
        </row>
        <row r="359">
          <cell r="A359">
            <v>39213</v>
          </cell>
          <cell r="B359" t="str">
            <v xml:space="preserve">ARRUELA EM ALUMINIO, COM ROSCA, DE 2", PARA ELETRODUTO                                                                                                                                                                                                                                                                                                                                                                                                                                                    </v>
          </cell>
          <cell r="C359" t="str">
            <v xml:space="preserve">UN    </v>
          </cell>
          <cell r="D359" t="str">
            <v>CR</v>
          </cell>
          <cell r="E359" t="str">
            <v>2,45</v>
          </cell>
        </row>
        <row r="360">
          <cell r="A360">
            <v>39209</v>
          </cell>
          <cell r="B360" t="str">
            <v xml:space="preserve">ARRUELA EM ALUMINIO, COM ROSCA, DE 3/4", PARA ELETRODUTO                                                                                                                                                                                                                                                                                                                                                                                                                                                  </v>
          </cell>
          <cell r="C360" t="str">
            <v xml:space="preserve">UN    </v>
          </cell>
          <cell r="D360" t="str">
            <v>CR</v>
          </cell>
          <cell r="E360" t="str">
            <v>0,61</v>
          </cell>
        </row>
        <row r="361">
          <cell r="A361">
            <v>39207</v>
          </cell>
          <cell r="B361" t="str">
            <v xml:space="preserve">ARRUELA EM ALUMINIO, COM ROSCA, DE 3/8", PARA ELETRODUTO                                                                                                                                                                                                                                                                                                                                                                                                                                                  </v>
          </cell>
          <cell r="C361" t="str">
            <v xml:space="preserve">UN    </v>
          </cell>
          <cell r="D361" t="str">
            <v>CR</v>
          </cell>
          <cell r="E361" t="str">
            <v>0,94</v>
          </cell>
        </row>
        <row r="362">
          <cell r="A362">
            <v>39215</v>
          </cell>
          <cell r="B362" t="str">
            <v xml:space="preserve">ARRUELA EM ALUMINIO, COM ROSCA, DE 3", PARA ELETRODUTO                                                                                                                                                                                                                                                                                                                                                                                                                                                    </v>
          </cell>
          <cell r="C362" t="str">
            <v xml:space="preserve">UN    </v>
          </cell>
          <cell r="D362" t="str">
            <v>CR</v>
          </cell>
          <cell r="E362" t="str">
            <v>6,31</v>
          </cell>
        </row>
        <row r="363">
          <cell r="A363">
            <v>39216</v>
          </cell>
          <cell r="B363" t="str">
            <v xml:space="preserve">ARRUELA EM ALUMINIO, COM ROSCA, DE 4", PARA ELETRODUTO                                                                                                                                                                                                                                                                                                                                                                                                                                                    </v>
          </cell>
          <cell r="C363" t="str">
            <v xml:space="preserve">UN    </v>
          </cell>
          <cell r="D363" t="str">
            <v>CR</v>
          </cell>
          <cell r="E363" t="str">
            <v>8,81</v>
          </cell>
        </row>
        <row r="364">
          <cell r="A364">
            <v>11267</v>
          </cell>
          <cell r="B364" t="str">
            <v xml:space="preserve">ARRUELA LISA, REDONDA, DE LATAO POLIDO, DIAMETRO NOMINAL 5/8", DIAMETRO EXTERNO = 34 MM, DIAMETRO DO FURO = 17 MM, ESPESSURA = *2,5* MM                                                                                                                                                                                                                                                                                                                                                                   </v>
          </cell>
          <cell r="C364" t="str">
            <v xml:space="preserve">UN    </v>
          </cell>
          <cell r="D364" t="str">
            <v>AS</v>
          </cell>
          <cell r="E364" t="str">
            <v>1,56</v>
          </cell>
        </row>
        <row r="365">
          <cell r="A365">
            <v>379</v>
          </cell>
          <cell r="B365" t="str">
            <v xml:space="preserve">ARRUELA QUADRADA EM ACO GALVANIZADO, DIMENSAO = 38 MM, ESPESSURA = 3MM, DIAMETRO DO FURO= 18 MM                                                                                                                                                                                                                                                                                                                                                                                                           </v>
          </cell>
          <cell r="C365" t="str">
            <v xml:space="preserve">UN    </v>
          </cell>
          <cell r="D365" t="str">
            <v>AS</v>
          </cell>
          <cell r="E365" t="str">
            <v>1,57</v>
          </cell>
        </row>
        <row r="366">
          <cell r="A366">
            <v>510</v>
          </cell>
          <cell r="B366" t="str">
            <v xml:space="preserve">ASFALTO MODIFICADO TIPO I - NBR 9910 (ASFALTO OXIDADO PARA IMPERMEABILIZACAO, COEFICIENTE DE PENETRACAO 25-40)                                                                                                                                                                                                                                                                                                                                                                                            </v>
          </cell>
          <cell r="C366" t="str">
            <v xml:space="preserve">KG    </v>
          </cell>
          <cell r="D366" t="str">
            <v>CR</v>
          </cell>
          <cell r="E366" t="str">
            <v>14,09</v>
          </cell>
        </row>
        <row r="367">
          <cell r="A367">
            <v>516</v>
          </cell>
          <cell r="B367" t="str">
            <v xml:space="preserve">ASFALTO MODIFICADO TIPO II - NBR 9910 (ASFALTO OXIDADO PARA IMPERMEABILIZACAO, COEFICIENTE DE PENETRACAO 20-35)                                                                                                                                                                                                                                                                                                                                                                                           </v>
          </cell>
          <cell r="C367" t="str">
            <v xml:space="preserve">KG    </v>
          </cell>
          <cell r="D367" t="str">
            <v>CR</v>
          </cell>
          <cell r="E367" t="str">
            <v>16,70</v>
          </cell>
        </row>
        <row r="368">
          <cell r="A368">
            <v>509</v>
          </cell>
          <cell r="B368" t="str">
            <v xml:space="preserve">ASFALTO MODIFICADO TIPO III - NBR 9910 (ASFALTO OXIDADO PARA IMPERMEABILIZACAO, COEFICIENTE DE PENETRACAO 15-25)                                                                                                                                                                                                                                                                                                                                                                                          </v>
          </cell>
          <cell r="C368" t="str">
            <v xml:space="preserve">KG    </v>
          </cell>
          <cell r="D368" t="str">
            <v>CR</v>
          </cell>
          <cell r="E368" t="str">
            <v>18,74</v>
          </cell>
        </row>
        <row r="369">
          <cell r="A369">
            <v>40331</v>
          </cell>
          <cell r="B369" t="str">
            <v xml:space="preserve">ASSENTADOR DE MANILHAS                                                                                                                                                                                                                                                                                                                                                                                                                                                                                    </v>
          </cell>
          <cell r="C369" t="str">
            <v xml:space="preserve">H     </v>
          </cell>
          <cell r="D369" t="str">
            <v>CR</v>
          </cell>
          <cell r="E369" t="str">
            <v>24,83</v>
          </cell>
        </row>
        <row r="370">
          <cell r="A370">
            <v>40930</v>
          </cell>
          <cell r="B370" t="str">
            <v xml:space="preserve">ASSENTADOR DE MANILHAS (MENSALISTA)                                                                                                                                                                                                                                                                                                                                                                                                                                                                       </v>
          </cell>
          <cell r="C370" t="str">
            <v xml:space="preserve">MES   </v>
          </cell>
          <cell r="D370" t="str">
            <v>CR</v>
          </cell>
          <cell r="E370" t="str">
            <v>4.360,63</v>
          </cell>
        </row>
        <row r="371">
          <cell r="A371">
            <v>11761</v>
          </cell>
          <cell r="B371" t="str">
            <v xml:space="preserve">ASSENTO  VASO SANITARIO INFANTIL EM PLASTICO BRANCO                                                                                                                                                                                                                                                                                                                                                                                                                                                       </v>
          </cell>
          <cell r="C371" t="str">
            <v xml:space="preserve">UN    </v>
          </cell>
          <cell r="D371" t="str">
            <v>CR</v>
          </cell>
          <cell r="E371" t="str">
            <v>86,74</v>
          </cell>
        </row>
        <row r="372">
          <cell r="A372">
            <v>377</v>
          </cell>
          <cell r="B372" t="str">
            <v xml:space="preserve">ASSENTO SANITARIO DE PLASTICO, TIPO CONVENCIONAL                                                                                                                                                                                                                                                                                                                                                                                                                                                          </v>
          </cell>
          <cell r="C372" t="str">
            <v xml:space="preserve">UN    </v>
          </cell>
          <cell r="D372" t="str">
            <v xml:space="preserve">C </v>
          </cell>
          <cell r="E372" t="str">
            <v>40,76</v>
          </cell>
        </row>
        <row r="373">
          <cell r="A373">
            <v>7588</v>
          </cell>
          <cell r="B373" t="str">
            <v xml:space="preserve">AUTOMATICO DE BOIA SUPERIOR / INFERIOR, *15* A / 250 V                                                                                                                                                                                                                                                                                                                                                                                                                                                    </v>
          </cell>
          <cell r="C373" t="str">
            <v xml:space="preserve">UN    </v>
          </cell>
          <cell r="D373" t="str">
            <v xml:space="preserve">C </v>
          </cell>
          <cell r="E373" t="str">
            <v>46,00</v>
          </cell>
        </row>
        <row r="374">
          <cell r="A374">
            <v>34392</v>
          </cell>
          <cell r="B374" t="str">
            <v xml:space="preserve">AUXILIAR DE ALMOXARIFE (HORISTA)                                                                                                                                                                                                                                                                                                                                                                                                                                                                          </v>
          </cell>
          <cell r="C374" t="str">
            <v xml:space="preserve">H     </v>
          </cell>
          <cell r="D374" t="str">
            <v>CR</v>
          </cell>
          <cell r="E374" t="str">
            <v>22,23</v>
          </cell>
        </row>
        <row r="375">
          <cell r="A375">
            <v>40908</v>
          </cell>
          <cell r="B375" t="str">
            <v xml:space="preserve">AUXILIAR DE ALMOXARIFE (MENSALISTA)                                                                                                                                                                                                                                                                                                                                                                                                                                                                       </v>
          </cell>
          <cell r="C375" t="str">
            <v xml:space="preserve">MES   </v>
          </cell>
          <cell r="D375" t="str">
            <v>CR</v>
          </cell>
          <cell r="E375" t="str">
            <v>3.906,67</v>
          </cell>
        </row>
        <row r="376">
          <cell r="A376">
            <v>34551</v>
          </cell>
          <cell r="B376" t="str">
            <v xml:space="preserve">AUXILIAR DE AZULEJISTA (HORISTA)                                                                                                                                                                                                                                                                                                                                                                                                                                                                          </v>
          </cell>
          <cell r="C376" t="str">
            <v xml:space="preserve">H     </v>
          </cell>
          <cell r="D376" t="str">
            <v>CR</v>
          </cell>
          <cell r="E376" t="str">
            <v>12,54</v>
          </cell>
        </row>
        <row r="377">
          <cell r="A377">
            <v>41078</v>
          </cell>
          <cell r="B377" t="str">
            <v xml:space="preserve">AUXILIAR DE AZULEJISTA (MENSALISTA)                                                                                                                                                                                                                                                                                                                                                                                                                                                                       </v>
          </cell>
          <cell r="C377" t="str">
            <v xml:space="preserve">MES   </v>
          </cell>
          <cell r="D377" t="str">
            <v>CR</v>
          </cell>
          <cell r="E377" t="str">
            <v>2.204,76</v>
          </cell>
        </row>
        <row r="378">
          <cell r="A378">
            <v>246</v>
          </cell>
          <cell r="B378" t="str">
            <v xml:space="preserve">AUXILIAR DE ENCANADOR OU BOMBEIRO HIDRAULICO (HORISTA)                                                                                                                                                                                                                                                                                                                                                                                                                                                    </v>
          </cell>
          <cell r="C378" t="str">
            <v xml:space="preserve">H     </v>
          </cell>
          <cell r="D378" t="str">
            <v>CR</v>
          </cell>
          <cell r="E378" t="str">
            <v>14,03</v>
          </cell>
        </row>
        <row r="379">
          <cell r="A379">
            <v>40927</v>
          </cell>
          <cell r="B379" t="str">
            <v xml:space="preserve">AUXILIAR DE ENCANADOR OU BOMBEIRO HIDRAULICO (MENSALISTA)                                                                                                                                                                                                                                                                                                                                                                                                                                                 </v>
          </cell>
          <cell r="C379" t="str">
            <v xml:space="preserve">MES   </v>
          </cell>
          <cell r="D379" t="str">
            <v>CR</v>
          </cell>
          <cell r="E379" t="str">
            <v>2.466,42</v>
          </cell>
        </row>
        <row r="380">
          <cell r="A380">
            <v>2350</v>
          </cell>
          <cell r="B380" t="str">
            <v xml:space="preserve">AUXILIAR DE ESCRITORIO (HORISTA)                                                                                                                                                                                                                                                                                                                                                                                                                                                                          </v>
          </cell>
          <cell r="C380" t="str">
            <v xml:space="preserve">H     </v>
          </cell>
          <cell r="D380" t="str">
            <v>CR</v>
          </cell>
          <cell r="E380" t="str">
            <v>19,53</v>
          </cell>
        </row>
        <row r="381">
          <cell r="A381">
            <v>40812</v>
          </cell>
          <cell r="B381" t="str">
            <v xml:space="preserve">AUXILIAR DE ESCRITORIO (MENSALISTA)                                                                                                                                                                                                                                                                                                                                                                                                                                                                       </v>
          </cell>
          <cell r="C381" t="str">
            <v xml:space="preserve">MES   </v>
          </cell>
          <cell r="D381" t="str">
            <v>CR</v>
          </cell>
          <cell r="E381" t="str">
            <v>3.430,68</v>
          </cell>
        </row>
        <row r="382">
          <cell r="A382">
            <v>245</v>
          </cell>
          <cell r="B382" t="str">
            <v xml:space="preserve">AUXILIAR DE LABORATORISTA DE SOLOS E DE CONCRETO (HORISTA)                                                                                                                                                                                                                                                                                                                                                                                                                                                </v>
          </cell>
          <cell r="C382" t="str">
            <v xml:space="preserve">H     </v>
          </cell>
          <cell r="D382" t="str">
            <v>CR</v>
          </cell>
          <cell r="E382" t="str">
            <v>32,59</v>
          </cell>
        </row>
        <row r="383">
          <cell r="A383">
            <v>41090</v>
          </cell>
          <cell r="B383" t="str">
            <v xml:space="preserve">AUXILIAR DE LABORATORISTA DE SOLOS E DE CONCRETO (MENSALISTA)                                                                                                                                                                                                                                                                                                                                                                                                                                             </v>
          </cell>
          <cell r="C383" t="str">
            <v xml:space="preserve">MES   </v>
          </cell>
          <cell r="D383" t="str">
            <v>CR</v>
          </cell>
          <cell r="E383" t="str">
            <v>5.721,85</v>
          </cell>
        </row>
        <row r="384">
          <cell r="A384">
            <v>251</v>
          </cell>
          <cell r="B384" t="str">
            <v xml:space="preserve">AUXILIAR DE MECANICO                                                                                                                                                                                                                                                                                                                                                                                                                                                                                      </v>
          </cell>
          <cell r="C384" t="str">
            <v xml:space="preserve">H     </v>
          </cell>
          <cell r="D384" t="str">
            <v>CR</v>
          </cell>
          <cell r="E384" t="str">
            <v>17,04</v>
          </cell>
        </row>
        <row r="385">
          <cell r="A385">
            <v>40975</v>
          </cell>
          <cell r="B385" t="str">
            <v xml:space="preserve">AUXILIAR DE MECANICO (MENSALISTA)                                                                                                                                                                                                                                                                                                                                                                                                                                                                         </v>
          </cell>
          <cell r="C385" t="str">
            <v xml:space="preserve">MES   </v>
          </cell>
          <cell r="D385" t="str">
            <v>CR</v>
          </cell>
          <cell r="E385" t="str">
            <v>2.993,27</v>
          </cell>
        </row>
        <row r="386">
          <cell r="A386">
            <v>6127</v>
          </cell>
          <cell r="B386" t="str">
            <v xml:space="preserve">AUXILIAR DE PEDREIRO (HORISTA)                                                                                                                                                                                                                                                                                                                                                                                                                                                                            </v>
          </cell>
          <cell r="C386" t="str">
            <v xml:space="preserve">H     </v>
          </cell>
          <cell r="D386" t="str">
            <v>CR</v>
          </cell>
          <cell r="E386" t="str">
            <v>12,54</v>
          </cell>
        </row>
        <row r="387">
          <cell r="A387">
            <v>41072</v>
          </cell>
          <cell r="B387" t="str">
            <v xml:space="preserve">AUXILIAR DE PEDREIRO (MENSALISTA)                                                                                                                                                                                                                                                                                                                                                                                                                                                                         </v>
          </cell>
          <cell r="C387" t="str">
            <v xml:space="preserve">MES   </v>
          </cell>
          <cell r="D387" t="str">
            <v>CR</v>
          </cell>
          <cell r="E387" t="str">
            <v>2.204,76</v>
          </cell>
        </row>
        <row r="388">
          <cell r="A388">
            <v>6121</v>
          </cell>
          <cell r="B388" t="str">
            <v xml:space="preserve">AUXILIAR DE SERVICOS GERAIS                                                                                                                                                                                                                                                                                                                                                                                                                                                                               </v>
          </cell>
          <cell r="C388" t="str">
            <v xml:space="preserve">H     </v>
          </cell>
          <cell r="D388" t="str">
            <v>CR</v>
          </cell>
          <cell r="E388" t="str">
            <v>14,19</v>
          </cell>
        </row>
        <row r="389">
          <cell r="A389">
            <v>41071</v>
          </cell>
          <cell r="B389" t="str">
            <v xml:space="preserve">AUXILIAR DE SERVICOS GERAIS (MENSALISTA)                                                                                                                                                                                                                                                                                                                                                                                                                                                                  </v>
          </cell>
          <cell r="C389" t="str">
            <v xml:space="preserve">MES   </v>
          </cell>
          <cell r="D389" t="str">
            <v>CR</v>
          </cell>
          <cell r="E389" t="str">
            <v>2.490,67</v>
          </cell>
        </row>
        <row r="390">
          <cell r="A390">
            <v>244</v>
          </cell>
          <cell r="B390" t="str">
            <v xml:space="preserve">AUXILIAR DE TOPOGRAFO (HORISTA)                                                                                                                                                                                                                                                                                                                                                                                                                                                                           </v>
          </cell>
          <cell r="C390" t="str">
            <v xml:space="preserve">H     </v>
          </cell>
          <cell r="D390" t="str">
            <v>CR</v>
          </cell>
          <cell r="E390" t="str">
            <v>12,93</v>
          </cell>
        </row>
        <row r="391">
          <cell r="A391">
            <v>41093</v>
          </cell>
          <cell r="B391" t="str">
            <v xml:space="preserve">AUXILIAR DE TOPOGRAFO (MENSALISTA)                                                                                                                                                                                                                                                                                                                                                                                                                                                                        </v>
          </cell>
          <cell r="C391" t="str">
            <v xml:space="preserve">MES   </v>
          </cell>
          <cell r="D391" t="str">
            <v>CR</v>
          </cell>
          <cell r="E391" t="str">
            <v>2.274,20</v>
          </cell>
        </row>
        <row r="392">
          <cell r="A392">
            <v>532</v>
          </cell>
          <cell r="B392" t="str">
            <v xml:space="preserve">AUXILIAR TECNICO / ASSISTENTE DE ENGENHARIA                                                                                                                                                                                                                                                                                                                                                                                                                                                               </v>
          </cell>
          <cell r="C392" t="str">
            <v xml:space="preserve">H     </v>
          </cell>
          <cell r="D392" t="str">
            <v>CR</v>
          </cell>
          <cell r="E392" t="str">
            <v>41,90</v>
          </cell>
        </row>
        <row r="393">
          <cell r="A393">
            <v>40931</v>
          </cell>
          <cell r="B393" t="str">
            <v xml:space="preserve">AUXILIAR TECNICO / ASSISTENTE DE ENGENHARIA (MENSALISTA)                                                                                                                                                                                                                                                                                                                                                                                                                                                  </v>
          </cell>
          <cell r="C393" t="str">
            <v xml:space="preserve">MES   </v>
          </cell>
          <cell r="D393" t="str">
            <v>CR</v>
          </cell>
          <cell r="E393" t="str">
            <v>7.357,89</v>
          </cell>
        </row>
        <row r="394">
          <cell r="A394">
            <v>36150</v>
          </cell>
          <cell r="B394" t="str">
            <v xml:space="preserve">AVENTAL DE SEGURANCA DE RASPA DE COURO 1,00 X 0,60 M                                                                                                                                                                                                                                                                                                                                                                                                                                                      </v>
          </cell>
          <cell r="C394" t="str">
            <v xml:space="preserve">UN    </v>
          </cell>
          <cell r="D394" t="str">
            <v>CR</v>
          </cell>
          <cell r="E394" t="str">
            <v>44,25</v>
          </cell>
        </row>
        <row r="395">
          <cell r="A395">
            <v>4760</v>
          </cell>
          <cell r="B395" t="str">
            <v xml:space="preserve">AZULEJISTA OU LADRILHEIRO (HORISTA)                                                                                                                                                                                                                                                                                                                                                                                                                                                                       </v>
          </cell>
          <cell r="C395" t="str">
            <v xml:space="preserve">H     </v>
          </cell>
          <cell r="D395" t="str">
            <v>CR</v>
          </cell>
          <cell r="E395" t="str">
            <v>20,13</v>
          </cell>
        </row>
        <row r="396">
          <cell r="A396">
            <v>41069</v>
          </cell>
          <cell r="B396" t="str">
            <v xml:space="preserve">AZULEJISTA OU LADRILHEIRO (MENSALISTA)                                                                                                                                                                                                                                                                                                                                                                                                                                                                    </v>
          </cell>
          <cell r="C396" t="str">
            <v xml:space="preserve">MES   </v>
          </cell>
          <cell r="D396" t="str">
            <v>CR</v>
          </cell>
          <cell r="E396" t="str">
            <v>3.535,30</v>
          </cell>
        </row>
        <row r="397">
          <cell r="A397">
            <v>10422</v>
          </cell>
          <cell r="B397" t="str">
            <v xml:space="preserve">BACIA SANITARIA (VASO) COM CAIXA ACOPLADA, SIFAO APARENTE, DE LOUCA BRANCA (SEM ASSENTO)                                                                                                                                                                                                                                                                                                                                                                                                                  </v>
          </cell>
          <cell r="C397" t="str">
            <v xml:space="preserve">UN    </v>
          </cell>
          <cell r="D397" t="str">
            <v>CR</v>
          </cell>
          <cell r="E397" t="str">
            <v>378,61</v>
          </cell>
        </row>
        <row r="398">
          <cell r="A398">
            <v>44019</v>
          </cell>
          <cell r="B398" t="str">
            <v xml:space="preserve">BACIA SANITARIA (VASO) COM CAIXA ACOPLADA, SIFAO OCULTO / CARENADO, DE LOUCA BRANCA (SEM ASSENTO ) - PADRAO ALTO                                                                                                                                                                                                                                                                                                                                                                                          </v>
          </cell>
          <cell r="C398" t="str">
            <v xml:space="preserve">UN    </v>
          </cell>
          <cell r="D398" t="str">
            <v>CR</v>
          </cell>
          <cell r="E398" t="str">
            <v>524,08</v>
          </cell>
        </row>
        <row r="399">
          <cell r="A399">
            <v>36520</v>
          </cell>
          <cell r="B399" t="str">
            <v xml:space="preserve">BACIA SANITARIA (VASO) CONVENCIONAL PARA PCD, SEM FURO FRONTAL, DE LOUCA BRANCA (SEM ASSENTO)                                                                                                                                                                                                                                                                                                                                                                                                             </v>
          </cell>
          <cell r="C399" t="str">
            <v xml:space="preserve">UN    </v>
          </cell>
          <cell r="D399" t="str">
            <v>CR</v>
          </cell>
          <cell r="E399" t="str">
            <v>637,23</v>
          </cell>
        </row>
        <row r="400">
          <cell r="A400">
            <v>42319</v>
          </cell>
          <cell r="B400" t="str">
            <v xml:space="preserve">BACIA SANITARIA (VASO) CONVENCIONAL PARA USO ESPECIFICO (HOSPITAIS, CLINICAS), COM FURO FRONTAL, DE LOUCA BRANCA, SEM ASSENTO                                                                                                                                                                                                                                                                                                                                                                             </v>
          </cell>
          <cell r="C400" t="str">
            <v xml:space="preserve">UN    </v>
          </cell>
          <cell r="D400" t="str">
            <v>CR</v>
          </cell>
          <cell r="E400" t="str">
            <v>570,99</v>
          </cell>
        </row>
        <row r="401">
          <cell r="A401">
            <v>10420</v>
          </cell>
          <cell r="B401" t="str">
            <v xml:space="preserve">BACIA SANITARIA (VASO) CONVENCIONAL, DE LOUCA BRANCA, SIFAO APARENTE, SAIDA VERTICAL (SEM ASSENTO)                                                                                                                                                                                                                                                                                                                                                                                                        </v>
          </cell>
          <cell r="C401" t="str">
            <v xml:space="preserve">UN    </v>
          </cell>
          <cell r="D401" t="str">
            <v xml:space="preserve">C </v>
          </cell>
          <cell r="E401" t="str">
            <v>202,55</v>
          </cell>
        </row>
        <row r="402">
          <cell r="A402">
            <v>10421</v>
          </cell>
          <cell r="B402" t="str">
            <v xml:space="preserve">BACIA SANITARIA (VASO) CONVENCIONAL, DE LOUCA COLORIDA, SIFAO APARENTE, SAIDA VERTICAL (SEM ASSENTO)                                                                                                                                                                                                                                                                                                                                                                                                      </v>
          </cell>
          <cell r="C402" t="str">
            <v xml:space="preserve">UN    </v>
          </cell>
          <cell r="D402" t="str">
            <v>CR</v>
          </cell>
          <cell r="E402" t="str">
            <v>222,58</v>
          </cell>
        </row>
        <row r="403">
          <cell r="A403">
            <v>11786</v>
          </cell>
          <cell r="B403" t="str">
            <v xml:space="preserve">BACIA SANITARIA (VASO) INFANTIL, SIFONADO, DE LOUCA BRANCA, (SEM ASSENTO)                                                                                                                                                                                                                                                                                                                                                                                                                                 </v>
          </cell>
          <cell r="C403" t="str">
            <v xml:space="preserve">UN    </v>
          </cell>
          <cell r="D403" t="str">
            <v>CR</v>
          </cell>
          <cell r="E403" t="str">
            <v>448,80</v>
          </cell>
        </row>
        <row r="404">
          <cell r="A404">
            <v>10</v>
          </cell>
          <cell r="B404" t="str">
            <v xml:space="preserve">BALDE PLASTICO CAPACIDADE *10* L                                                                                                                                                                                                                                                                                                                                                                                                                                                                          </v>
          </cell>
          <cell r="C404" t="str">
            <v xml:space="preserve">UN    </v>
          </cell>
          <cell r="D404" t="str">
            <v>CR</v>
          </cell>
          <cell r="E404" t="str">
            <v>13,28</v>
          </cell>
        </row>
        <row r="405">
          <cell r="A405">
            <v>4815</v>
          </cell>
          <cell r="B405" t="str">
            <v xml:space="preserve">BALDE VERMELHO PARA SINALIZACAO DE VIAS                                                                                                                                                                                                                                                                                                                                                                                                                                                                   </v>
          </cell>
          <cell r="C405" t="str">
            <v xml:space="preserve">UN    </v>
          </cell>
          <cell r="D405" t="str">
            <v>CR</v>
          </cell>
          <cell r="E405" t="str">
            <v>6,25</v>
          </cell>
        </row>
        <row r="406">
          <cell r="A406">
            <v>541</v>
          </cell>
          <cell r="B406" t="str">
            <v xml:space="preserve">BANCADA DE MARMORE SINTETICO COM UMA CUBA, 120 X *60* CM                                                                                                                                                                                                                                                                                                                                                                                                                                                  </v>
          </cell>
          <cell r="C406" t="str">
            <v xml:space="preserve">UN    </v>
          </cell>
          <cell r="D406" t="str">
            <v xml:space="preserve">C </v>
          </cell>
          <cell r="E406" t="str">
            <v>160,00</v>
          </cell>
        </row>
        <row r="407">
          <cell r="A407">
            <v>542</v>
          </cell>
          <cell r="B407" t="str">
            <v xml:space="preserve">BANCADA DE MARMORE SINTETICO COM UMA CUBA, 150 X *60* CM                                                                                                                                                                                                                                                                                                                                                                                                                                                  </v>
          </cell>
          <cell r="C407" t="str">
            <v xml:space="preserve">UN    </v>
          </cell>
          <cell r="D407" t="str">
            <v>CR</v>
          </cell>
          <cell r="E407" t="str">
            <v>200,56</v>
          </cell>
        </row>
        <row r="408">
          <cell r="A408">
            <v>540</v>
          </cell>
          <cell r="B408" t="str">
            <v xml:space="preserve">BANCADA DE MARMORE SINTETICO COM UMA CUBA, 200 X *60* CM                                                                                                                                                                                                                                                                                                                                                                                                                                                  </v>
          </cell>
          <cell r="C408" t="str">
            <v xml:space="preserve">UN    </v>
          </cell>
          <cell r="D408" t="str">
            <v>CR</v>
          </cell>
          <cell r="E408" t="str">
            <v>451,96</v>
          </cell>
        </row>
        <row r="409">
          <cell r="A409">
            <v>38364</v>
          </cell>
          <cell r="B409" t="str">
            <v xml:space="preserve">BANCADA/ BANCA EM GRANITO, POLIDO, TIPO ANDORINHA/ QUARTZ/ CASTELO/ CORUMBA OU OUTROS EQUIVALENTES DA REGIAO, COM CUBA INOX, FORMATO *120 X 60* CM, E=  *2* CM                                                                                                                                                                                                                                                                                                                                            </v>
          </cell>
          <cell r="C409" t="str">
            <v xml:space="preserve">UN    </v>
          </cell>
          <cell r="D409" t="str">
            <v>CR</v>
          </cell>
          <cell r="E409" t="str">
            <v>454,92</v>
          </cell>
        </row>
        <row r="410">
          <cell r="A410">
            <v>11692</v>
          </cell>
          <cell r="B410" t="str">
            <v xml:space="preserve">BANCADA/ BANCA/ BALCAO/ TAMPO EM MARMORE BRANCO COMUM, POLIDO, LISO, ACABAMENTO RETO, E= *3* CM (SEM FUROS)                                                                                                                                                                                                                                                                                                                                                                                               </v>
          </cell>
          <cell r="C410" t="str">
            <v xml:space="preserve">M2    </v>
          </cell>
          <cell r="D410" t="str">
            <v>CR</v>
          </cell>
          <cell r="E410" t="str">
            <v>232,14</v>
          </cell>
        </row>
        <row r="411">
          <cell r="A411">
            <v>1746</v>
          </cell>
          <cell r="B411" t="str">
            <v xml:space="preserve">BANCADA/BANCA/PIA DE ACO INOXIDAVEL (AISI 430) COM 1 CUBA CENTRAL, COM VALVULA, ESCORREDOR DUPLO, DE *0,55 X 1,20* M                                                                                                                                                                                                                                                                                                                                                                                      </v>
          </cell>
          <cell r="C411" t="str">
            <v xml:space="preserve">UN    </v>
          </cell>
          <cell r="D411" t="str">
            <v xml:space="preserve">C </v>
          </cell>
          <cell r="E411" t="str">
            <v>269,90</v>
          </cell>
        </row>
        <row r="412">
          <cell r="A412">
            <v>1748</v>
          </cell>
          <cell r="B412" t="str">
            <v xml:space="preserve">BANCADA/BANCA/PIA DE ACO INOXIDAVEL (AISI 430) COM 1 CUBA CENTRAL, COM VALVULA, ESCORREDOR DUPLO, DE *0,55 X 1,40* M                                                                                                                                                                                                                                                                                                                                                                                      </v>
          </cell>
          <cell r="C412" t="str">
            <v xml:space="preserve">UN    </v>
          </cell>
          <cell r="D412" t="str">
            <v>CR</v>
          </cell>
          <cell r="E412" t="str">
            <v>358,90</v>
          </cell>
        </row>
        <row r="413">
          <cell r="A413">
            <v>1749</v>
          </cell>
          <cell r="B413" t="str">
            <v xml:space="preserve">BANCADA/BANCA/PIA DE ACO INOXIDAVEL (AISI 430) COM 1 CUBA CENTRAL, COM VALVULA, ESCORREDOR DUPLO, DE *0,55 X 1,80* M                                                                                                                                                                                                                                                                                                                                                                                      </v>
          </cell>
          <cell r="C413" t="str">
            <v xml:space="preserve">UN    </v>
          </cell>
          <cell r="D413" t="str">
            <v>CR</v>
          </cell>
          <cell r="E413" t="str">
            <v>519,98</v>
          </cell>
        </row>
        <row r="414">
          <cell r="A414">
            <v>37412</v>
          </cell>
          <cell r="B414" t="str">
            <v xml:space="preserve">BANCADA/BANCA/PIA DE ACO INOXIDAVEL (AISI 430) COM 1 CUBA CENTRAL, COM VALVULA, LISA (SEM ESCORREDOR), DE *0,55 X 1,20* M                                                                                                                                                                                                                                                                                                                                                                                 </v>
          </cell>
          <cell r="C414" t="str">
            <v xml:space="preserve">UN    </v>
          </cell>
          <cell r="D414" t="str">
            <v>CR</v>
          </cell>
          <cell r="E414" t="str">
            <v>263,83</v>
          </cell>
        </row>
        <row r="415">
          <cell r="A415">
            <v>1745</v>
          </cell>
          <cell r="B415" t="str">
            <v xml:space="preserve">BANCADA/BANCA/PIA DE ACO INOXIDAVEL (AISI 430) COM 1 CUBA CENTRAL, SEM VALVULA, ESCORREDOR DUPLO, DE *0,55 X 1,60* M                                                                                                                                                                                                                                                                                                                                                                                      </v>
          </cell>
          <cell r="C415" t="str">
            <v xml:space="preserve">UN    </v>
          </cell>
          <cell r="D415" t="str">
            <v>CR</v>
          </cell>
          <cell r="E415" t="str">
            <v>313,72</v>
          </cell>
        </row>
        <row r="416">
          <cell r="A416">
            <v>1750</v>
          </cell>
          <cell r="B416" t="str">
            <v xml:space="preserve">BANCADA/BANCA/PIA DE ACO INOXIDAVEL (AISI 430) COM 2 CUBAS, COM VALVULAS, ESCORREDOR DUPLO, DE *0,55 X 2,00* M                                                                                                                                                                                                                                                                                                                                                                                            </v>
          </cell>
          <cell r="C416" t="str">
            <v xml:space="preserve">UN    </v>
          </cell>
          <cell r="D416" t="str">
            <v>CR</v>
          </cell>
          <cell r="E416" t="str">
            <v>733,13</v>
          </cell>
        </row>
        <row r="417">
          <cell r="A417">
            <v>11687</v>
          </cell>
          <cell r="B417" t="str">
            <v xml:space="preserve">BANCADA/TAMPO ACO INOX (AISI 304), LARGURA 60 CM, COM RODABANCA (NAO INCLUI PES DE APOIO)                                                                                                                                                                                                                                                                                                                                                                                                                 </v>
          </cell>
          <cell r="C417" t="str">
            <v xml:space="preserve">M     </v>
          </cell>
          <cell r="D417" t="str">
            <v>CR</v>
          </cell>
          <cell r="E417" t="str">
            <v>1.168,10</v>
          </cell>
        </row>
        <row r="418">
          <cell r="A418">
            <v>11689</v>
          </cell>
          <cell r="B418" t="str">
            <v xml:space="preserve">BANCADA/TAMPO ACO INOX (AISI 304), LARGURA 70 CM, COM RODABANCA (NAO INCLUI PES DE APOIO)                                                                                                                                                                                                                                                                                                                                                                                                                 </v>
          </cell>
          <cell r="C418" t="str">
            <v xml:space="preserve">M     </v>
          </cell>
          <cell r="D418" t="str">
            <v>CR</v>
          </cell>
          <cell r="E418" t="str">
            <v>1.463,56</v>
          </cell>
        </row>
        <row r="419">
          <cell r="A419">
            <v>11693</v>
          </cell>
          <cell r="B419" t="str">
            <v xml:space="preserve">BANCADA/TAMPO LISO (SEM CUBA) EM MARMORE SINTETICO                                                                                                                                                                                                                                                                                                                                                                                                                                                        </v>
          </cell>
          <cell r="C419" t="str">
            <v xml:space="preserve">M2    </v>
          </cell>
          <cell r="D419" t="str">
            <v>CR</v>
          </cell>
          <cell r="E419" t="str">
            <v>177,40</v>
          </cell>
        </row>
        <row r="420">
          <cell r="A420">
            <v>36215</v>
          </cell>
          <cell r="B420" t="str">
            <v xml:space="preserve">BANCO ARTICULADO PARA BANHO, EM ACO INOX POLIDO, 70* CM X 45* CM                                                                                                                                                                                                                                                                                                                                                                                                                                          </v>
          </cell>
          <cell r="C420" t="str">
            <v xml:space="preserve">UN    </v>
          </cell>
          <cell r="D420" t="str">
            <v>AS</v>
          </cell>
          <cell r="E420" t="str">
            <v>964,69</v>
          </cell>
        </row>
        <row r="421">
          <cell r="A421">
            <v>42439</v>
          </cell>
          <cell r="B421" t="str">
            <v xml:space="preserve">BANCO COM ENCOSTO, 1,60M* DE COMPRIMENTO, EM TUBO DE ACO CARBONO E PINTURA NO PROCESSO ELETROSTATICO - PARA ACADEMIA AO AR LIVRE / ACADEMIA DA TERCEIRA IDADE - ATI                                                                                                                                                                                                                                                                                                                                       </v>
          </cell>
          <cell r="C421" t="str">
            <v xml:space="preserve">UN    </v>
          </cell>
          <cell r="D421" t="str">
            <v>AS</v>
          </cell>
          <cell r="E421" t="str">
            <v>1.207,84</v>
          </cell>
        </row>
        <row r="422">
          <cell r="A422">
            <v>38381</v>
          </cell>
          <cell r="B422" t="str">
            <v xml:space="preserve">BANDEJA DE PINTURA PARA ROLO 23 CM                                                                                                                                                                                                                                                                                                                                                                                                                                                                        </v>
          </cell>
          <cell r="C422" t="str">
            <v xml:space="preserve">UN    </v>
          </cell>
          <cell r="D422" t="str">
            <v>CR</v>
          </cell>
          <cell r="E422" t="str">
            <v>10,93</v>
          </cell>
        </row>
        <row r="423">
          <cell r="A423">
            <v>39621</v>
          </cell>
          <cell r="B423" t="str">
            <v xml:space="preserve">BARRA ANTIPANICO DUPLA, CEGA EM LADO OPOSTO, COR CINZA                                                                                                                                                                                                                                                                                                                                                                                                                                                    </v>
          </cell>
          <cell r="C423" t="str">
            <v xml:space="preserve">PAR   </v>
          </cell>
          <cell r="D423" t="str">
            <v>CR</v>
          </cell>
          <cell r="E423" t="str">
            <v>999,73</v>
          </cell>
        </row>
        <row r="424">
          <cell r="A424">
            <v>39624</v>
          </cell>
          <cell r="B424" t="str">
            <v xml:space="preserve">BARRA ANTIPANICO DUPLA, PARA PORTA DE VIDRO, COR CINZA                                                                                                                                                                                                                                                                                                                                                                                                                                                    </v>
          </cell>
          <cell r="C424" t="str">
            <v xml:space="preserve">PAR   </v>
          </cell>
          <cell r="D424" t="str">
            <v>CR</v>
          </cell>
          <cell r="E424" t="str">
            <v>1.102,81</v>
          </cell>
        </row>
        <row r="425">
          <cell r="A425">
            <v>39615</v>
          </cell>
          <cell r="B425" t="str">
            <v xml:space="preserve">BARRA ANTIPANICO SIMPLES, CEGA EM LADO OPOSTO, COR CINZA                                                                                                                                                                                                                                                                                                                                                                                                                                                  </v>
          </cell>
          <cell r="C425" t="str">
            <v xml:space="preserve">UN    </v>
          </cell>
          <cell r="D425" t="str">
            <v>CR</v>
          </cell>
          <cell r="E425" t="str">
            <v>445,64</v>
          </cell>
        </row>
        <row r="426">
          <cell r="A426">
            <v>39620</v>
          </cell>
          <cell r="B426" t="str">
            <v xml:space="preserve">BARRA ANTIPANICO SIMPLES, COM FECHADURA LADO OPOSTO, COR CINZA                                                                                                                                                                                                                                                                                                                                                                                                                                            </v>
          </cell>
          <cell r="C426" t="str">
            <v xml:space="preserve">UN    </v>
          </cell>
          <cell r="D426" t="str">
            <v>CR</v>
          </cell>
          <cell r="E426" t="str">
            <v>680,61</v>
          </cell>
        </row>
        <row r="427">
          <cell r="A427">
            <v>39623</v>
          </cell>
          <cell r="B427" t="str">
            <v xml:space="preserve">BARRA ANTIPANICO SIMPLES, PARA PORTA DE VIDRO, COR CINZA                                                                                                                                                                                                                                                                                                                                                                                                                                                  </v>
          </cell>
          <cell r="C427" t="str">
            <v xml:space="preserve">UN    </v>
          </cell>
          <cell r="D427" t="str">
            <v>CR</v>
          </cell>
          <cell r="E427" t="str">
            <v>728,99</v>
          </cell>
        </row>
        <row r="428">
          <cell r="A428">
            <v>546</v>
          </cell>
          <cell r="B428" t="str">
            <v xml:space="preserve">BARRA DE ACO CHATA, RETANGULAR (QUALQUER BITOLA)                                                                                                                                                                                                                                                                                                                                                                                                                                                          </v>
          </cell>
          <cell r="C428" t="str">
            <v xml:space="preserve">KG    </v>
          </cell>
          <cell r="D428" t="str">
            <v xml:space="preserve">C </v>
          </cell>
          <cell r="E428" t="str">
            <v>14,24</v>
          </cell>
        </row>
        <row r="429">
          <cell r="A429">
            <v>566</v>
          </cell>
          <cell r="B429" t="str">
            <v xml:space="preserve">BARRA DE ACO CHATO, RETANGULAR, 19,05 MM X 3,17 MM (L X E), 0,47 KG/M                                                                                                                                                                                                                                                                                                                                                                                                                                     </v>
          </cell>
          <cell r="C429" t="str">
            <v xml:space="preserve">M     </v>
          </cell>
          <cell r="D429" t="str">
            <v>CR</v>
          </cell>
          <cell r="E429" t="str">
            <v>6,76</v>
          </cell>
        </row>
        <row r="430">
          <cell r="A430">
            <v>565</v>
          </cell>
          <cell r="B430" t="str">
            <v xml:space="preserve">BARRA DE ACO CHATO, RETANGULAR, 25,4 MM X 4,76 MM (L X E), 1,73 KG/M                                                                                                                                                                                                                                                                                                                                                                                                                                      </v>
          </cell>
          <cell r="C430" t="str">
            <v xml:space="preserve">M     </v>
          </cell>
          <cell r="D430" t="str">
            <v>CR</v>
          </cell>
          <cell r="E430" t="str">
            <v>24,63</v>
          </cell>
        </row>
        <row r="431">
          <cell r="A431">
            <v>555</v>
          </cell>
          <cell r="B431" t="str">
            <v xml:space="preserve">BARRA DE ACO CHATO, RETANGULAR, 25,4 MM X 6,35 MM (L X E), 1,2265 KG/M                                                                                                                                                                                                                                                                                                                                                                                                                                    </v>
          </cell>
          <cell r="C431" t="str">
            <v xml:space="preserve">M     </v>
          </cell>
          <cell r="D431" t="str">
            <v>CR</v>
          </cell>
          <cell r="E431" t="str">
            <v>17,46</v>
          </cell>
        </row>
        <row r="432">
          <cell r="A432">
            <v>557</v>
          </cell>
          <cell r="B432" t="str">
            <v xml:space="preserve">BARRA DE ACO CHATO, RETANGULAR, 38,1 MM X 12,7 MM (L X E), 3,79 KG/M                                                                                                                                                                                                                                                                                                                                                                                                                                      </v>
          </cell>
          <cell r="C432" t="str">
            <v xml:space="preserve">M     </v>
          </cell>
          <cell r="D432" t="str">
            <v>CR</v>
          </cell>
          <cell r="E432" t="str">
            <v>54,79</v>
          </cell>
        </row>
        <row r="433">
          <cell r="A433">
            <v>552</v>
          </cell>
          <cell r="B433" t="str">
            <v xml:space="preserve">BARRA DE ACO CHATO, RETANGULAR, 38,1 MM X 6,35 MM (L X E), 1,89 KG/M                                                                                                                                                                                                                                                                                                                                                                                                                                      </v>
          </cell>
          <cell r="C433" t="str">
            <v xml:space="preserve">M     </v>
          </cell>
          <cell r="D433" t="str">
            <v>CR</v>
          </cell>
          <cell r="E433" t="str">
            <v>27,18</v>
          </cell>
        </row>
        <row r="434">
          <cell r="A434">
            <v>563</v>
          </cell>
          <cell r="B434" t="str">
            <v xml:space="preserve">BARRA DE ACO CHATO, RETANGULAR, 38,1 MM X 9,53 MM (L X E), 2,84 KG/M                                                                                                                                                                                                                                                                                                                                                                                                                                      </v>
          </cell>
          <cell r="C434" t="str">
            <v xml:space="preserve">M     </v>
          </cell>
          <cell r="D434" t="str">
            <v>CR</v>
          </cell>
          <cell r="E434" t="str">
            <v>40,85</v>
          </cell>
        </row>
        <row r="435">
          <cell r="A435">
            <v>549</v>
          </cell>
          <cell r="B435" t="str">
            <v xml:space="preserve">BARRA DE ACO CHATO, RETANGULAR, 50,8 MM X 12,7 MM (L X E), 5,06 KG/M                                                                                                                                                                                                                                                                                                                                                                                                                                      </v>
          </cell>
          <cell r="C435" t="str">
            <v xml:space="preserve">M     </v>
          </cell>
          <cell r="D435" t="str">
            <v>CR</v>
          </cell>
          <cell r="E435" t="str">
            <v>73,52</v>
          </cell>
        </row>
        <row r="436">
          <cell r="A436">
            <v>551</v>
          </cell>
          <cell r="B436" t="str">
            <v xml:space="preserve">BARRA DE ACO CHATO, RETANGULAR, 50,8 MM X 25,4 MM (L X E), 10,12 KG/M                                                                                                                                                                                                                                                                                                                                                                                                                                     </v>
          </cell>
          <cell r="C436" t="str">
            <v xml:space="preserve">M     </v>
          </cell>
          <cell r="D436" t="str">
            <v>CR</v>
          </cell>
          <cell r="E436" t="str">
            <v>145,57</v>
          </cell>
        </row>
        <row r="437">
          <cell r="A437">
            <v>559</v>
          </cell>
          <cell r="B437" t="str">
            <v xml:space="preserve">BARRA DE ACO CHATO, RETANGULAR, 50,8 MM X 6,35 MM (L X E), 2,53 KG/M                                                                                                                                                                                                                                                                                                                                                                                                                                      </v>
          </cell>
          <cell r="C437" t="str">
            <v xml:space="preserve">M     </v>
          </cell>
          <cell r="D437" t="str">
            <v>CR</v>
          </cell>
          <cell r="E437" t="str">
            <v>36,39</v>
          </cell>
        </row>
        <row r="438">
          <cell r="A438">
            <v>560</v>
          </cell>
          <cell r="B438" t="str">
            <v xml:space="preserve">BARRA DE ACO CHATO, RETANGULAR, 50,8 MM X 7,94 MM (L X E), 3,162 KG/M                                                                                                                                                                                                                                                                                                                                                                                                                                     </v>
          </cell>
          <cell r="C438" t="str">
            <v xml:space="preserve">M     </v>
          </cell>
          <cell r="D438" t="str">
            <v>CR</v>
          </cell>
          <cell r="E438" t="str">
            <v>45,53</v>
          </cell>
        </row>
        <row r="439">
          <cell r="A439">
            <v>547</v>
          </cell>
          <cell r="B439" t="str">
            <v xml:space="preserve">BARRA DE ACO CHATO, RETANGULAR, 50,8 MM X 9,53 MM (L X E), 3,79KG/M                                                                                                                                                                                                                                                                                                                                                                                                                                       </v>
          </cell>
          <cell r="C439" t="str">
            <v xml:space="preserve">M     </v>
          </cell>
          <cell r="D439" t="str">
            <v>CR</v>
          </cell>
          <cell r="E439" t="str">
            <v>54,52</v>
          </cell>
        </row>
        <row r="440">
          <cell r="A440">
            <v>36207</v>
          </cell>
          <cell r="B440" t="str">
            <v xml:space="preserve">BARRA DE APOIO EM "L", EM ACO INOX POLIDO 70 X 70 CM, DIAMETRO MINIMO 3 CM                                                                                                                                                                                                                                                                                                                                                                                                                                </v>
          </cell>
          <cell r="C440" t="str">
            <v xml:space="preserve">UN    </v>
          </cell>
          <cell r="D440" t="str">
            <v>AS</v>
          </cell>
          <cell r="E440" t="str">
            <v>427,29</v>
          </cell>
        </row>
        <row r="441">
          <cell r="A441">
            <v>36209</v>
          </cell>
          <cell r="B441" t="str">
            <v xml:space="preserve">BARRA DE APOIO EM "L", EM ACO INOX POLIDO 80 X 80 CM, DIAMETRO MINIMO 3 CM                                                                                                                                                                                                                                                                                                                                                                                                                                </v>
          </cell>
          <cell r="C441" t="str">
            <v xml:space="preserve">UN    </v>
          </cell>
          <cell r="D441" t="str">
            <v>AS</v>
          </cell>
          <cell r="E441" t="str">
            <v>490,38</v>
          </cell>
        </row>
        <row r="442">
          <cell r="A442">
            <v>36210</v>
          </cell>
          <cell r="B442" t="str">
            <v xml:space="preserve">BARRA DE APOIO LATERAL ARTICULADA, COM TRAVA, EM ACO INOX POLIDO, 70 CM, DIAMETRO MINIMO 3 CM                                                                                                                                                                                                                                                                                                                                                                                                             </v>
          </cell>
          <cell r="C442" t="str">
            <v xml:space="preserve">UN    </v>
          </cell>
          <cell r="D442" t="str">
            <v>AS</v>
          </cell>
          <cell r="E442" t="str">
            <v>530,58</v>
          </cell>
        </row>
        <row r="443">
          <cell r="A443">
            <v>36204</v>
          </cell>
          <cell r="B443" t="str">
            <v xml:space="preserve">BARRA DE APOIO RETA, EM ACO INOX POLIDO, COMPRIMENTO 60CM, DIAMETRO MINIMO 3 CM                                                                                                                                                                                                                                                                                                                                                                                                                           </v>
          </cell>
          <cell r="C443" t="str">
            <v xml:space="preserve">UN    </v>
          </cell>
          <cell r="D443" t="str">
            <v>AS</v>
          </cell>
          <cell r="E443" t="str">
            <v>188,12</v>
          </cell>
        </row>
        <row r="444">
          <cell r="A444">
            <v>36205</v>
          </cell>
          <cell r="B444" t="str">
            <v xml:space="preserve">BARRA DE APOIO RETA, EM ACO INOX POLIDO, COMPRIMENTO 70CM, DIAMETRO MINIMO 3 CM                                                                                                                                                                                                                                                                                                                                                                                                                           </v>
          </cell>
          <cell r="C444" t="str">
            <v xml:space="preserve">UN    </v>
          </cell>
          <cell r="D444" t="str">
            <v>AS</v>
          </cell>
          <cell r="E444" t="str">
            <v>208,93</v>
          </cell>
        </row>
        <row r="445">
          <cell r="A445">
            <v>36081</v>
          </cell>
          <cell r="B445" t="str">
            <v xml:space="preserve">BARRA DE APOIO RETA, EM ACO INOX POLIDO, COMPRIMENTO 80CM, DIAMETRO MINIMO 3 CM                                                                                                                                                                                                                                                                                                                                                                                                                           </v>
          </cell>
          <cell r="C445" t="str">
            <v xml:space="preserve">UN    </v>
          </cell>
          <cell r="D445" t="str">
            <v>AS</v>
          </cell>
          <cell r="E445" t="str">
            <v>222,77</v>
          </cell>
        </row>
        <row r="446">
          <cell r="A446">
            <v>36206</v>
          </cell>
          <cell r="B446" t="str">
            <v xml:space="preserve">BARRA DE APOIO RETA, EM ACO INOX POLIDO, COMPRIMENTO 90 CM, DIAMETRO MINIMO 3 CM                                                                                                                                                                                                                                                                                                                                                                                                                          </v>
          </cell>
          <cell r="C446" t="str">
            <v xml:space="preserve">UN    </v>
          </cell>
          <cell r="D446" t="str">
            <v>AS</v>
          </cell>
          <cell r="E446" t="str">
            <v>233,39</v>
          </cell>
        </row>
        <row r="447">
          <cell r="A447">
            <v>36218</v>
          </cell>
          <cell r="B447" t="str">
            <v xml:space="preserve">BARRA DE APOIO RETA, EM ALUMINIO, COMPRIMENTO 60CM, DIAMETRO MINIMO 3 CM                                                                                                                                                                                                                                                                                                                                                                                                                                  </v>
          </cell>
          <cell r="C447" t="str">
            <v xml:space="preserve">UN    </v>
          </cell>
          <cell r="D447" t="str">
            <v>AS</v>
          </cell>
          <cell r="E447" t="str">
            <v>153,18</v>
          </cell>
        </row>
        <row r="448">
          <cell r="A448">
            <v>36220</v>
          </cell>
          <cell r="B448" t="str">
            <v xml:space="preserve">BARRA DE APOIO RETA, EM ALUMINIO, COMPRIMENTO 70CM, DIAMETRO MINIMO 3 CM                                                                                                                                                                                                                                                                                                                                                                                                                                  </v>
          </cell>
          <cell r="C448" t="str">
            <v xml:space="preserve">UN    </v>
          </cell>
          <cell r="D448" t="str">
            <v>AS</v>
          </cell>
          <cell r="E448" t="str">
            <v>175,65</v>
          </cell>
        </row>
        <row r="449">
          <cell r="A449">
            <v>36080</v>
          </cell>
          <cell r="B449" t="str">
            <v xml:space="preserve">BARRA DE APOIO RETA, EM ALUMINIO, COMPRIMENTO 80 CM, DIAMETRO MINIMO 3 CM                                                                                                                                                                                                                                                                                                                                                                                                                                 </v>
          </cell>
          <cell r="C449" t="str">
            <v xml:space="preserve">UN    </v>
          </cell>
          <cell r="D449" t="str">
            <v>AS</v>
          </cell>
          <cell r="E449" t="str">
            <v>189,99</v>
          </cell>
        </row>
        <row r="450">
          <cell r="A450">
            <v>36223</v>
          </cell>
          <cell r="B450" t="str">
            <v xml:space="preserve">BARRA DE APOIO RETA, EM ALUMINIO, COMPRIMENTO 90 CM, DIAMETRO MINIMO 3 CM                                                                                                                                                                                                                                                                                                                                                                                                                                 </v>
          </cell>
          <cell r="C450" t="str">
            <v xml:space="preserve">UN    </v>
          </cell>
          <cell r="D450" t="str">
            <v>AS</v>
          </cell>
          <cell r="E450" t="str">
            <v>198,95</v>
          </cell>
        </row>
        <row r="451">
          <cell r="A451">
            <v>38127</v>
          </cell>
          <cell r="B451" t="str">
            <v xml:space="preserve">BASE DE MISTURADOR MONOCOMANDO PARA CHUVEIRO, DE PAREDE (NAO INCLUI ACABAMENTOS)                                                                                                                                                                                                                                                                                                                                                                                                                          </v>
          </cell>
          <cell r="C451" t="str">
            <v xml:space="preserve">UN    </v>
          </cell>
          <cell r="D451" t="str">
            <v>CR</v>
          </cell>
          <cell r="E451" t="str">
            <v>347,77</v>
          </cell>
        </row>
        <row r="452">
          <cell r="A452">
            <v>38060</v>
          </cell>
          <cell r="B452" t="str">
            <v xml:space="preserve">BASE PARA MASTRO DE PARA-RAIOS DIAMETRO NOMINAL 1 1/2"                                                                                                                                                                                                                                                                                                                                                                                                                                                    </v>
          </cell>
          <cell r="C452" t="str">
            <v xml:space="preserve">UN    </v>
          </cell>
          <cell r="D452" t="str">
            <v>CR</v>
          </cell>
          <cell r="E452" t="str">
            <v>42,87</v>
          </cell>
        </row>
        <row r="453">
          <cell r="A453">
            <v>10956</v>
          </cell>
          <cell r="B453" t="str">
            <v xml:space="preserve">BASE PARA MASTRO DE PARA-RAIOS DIAMETRO NOMINAL 2"                                                                                                                                                                                                                                                                                                                                                                                                                                                        </v>
          </cell>
          <cell r="C453" t="str">
            <v xml:space="preserve">UN    </v>
          </cell>
          <cell r="D453" t="str">
            <v>CR</v>
          </cell>
          <cell r="E453" t="str">
            <v>47,02</v>
          </cell>
        </row>
        <row r="454">
          <cell r="A454">
            <v>39380</v>
          </cell>
          <cell r="B454" t="str">
            <v xml:space="preserve">BASE PARA RELE COM SUPORTE METALICO                                                                                                                                                                                                                                                                                                                                                                                                                                                                       </v>
          </cell>
          <cell r="C454" t="str">
            <v xml:space="preserve">UN    </v>
          </cell>
          <cell r="D454" t="str">
            <v>AS</v>
          </cell>
          <cell r="E454" t="str">
            <v>19,61</v>
          </cell>
        </row>
        <row r="455">
          <cell r="A455">
            <v>44172</v>
          </cell>
          <cell r="B455" t="str">
            <v xml:space="preserve">BASTIDOR PARA BLOCO M10                                                                                                                                                                                                                                                                                                                                                                                                                                                                                   </v>
          </cell>
          <cell r="C455" t="str">
            <v xml:space="preserve">UN    </v>
          </cell>
          <cell r="D455" t="str">
            <v>CR</v>
          </cell>
          <cell r="E455" t="str">
            <v>8,10</v>
          </cell>
        </row>
        <row r="456">
          <cell r="A456">
            <v>37597</v>
          </cell>
          <cell r="B456" t="str">
            <v xml:space="preserve">BATE-ESTACAS POR GRAVIDADE, POTENCIA160 HP, PESO DO MARTELO ATE 3 TONELADAS                                                                                                                                                                                                                                                                                                                                                                                                                               </v>
          </cell>
          <cell r="C456" t="str">
            <v xml:space="preserve">UN    </v>
          </cell>
          <cell r="D456" t="str">
            <v>AS</v>
          </cell>
          <cell r="E456" t="str">
            <v>632.675,78</v>
          </cell>
        </row>
        <row r="457">
          <cell r="A457">
            <v>183</v>
          </cell>
          <cell r="B457" t="str">
            <v xml:space="preserve">BATENTE / PORTAL / ADUELA / MARCO EM MADEIRA MACICA COM REBAIXO, E = *3* CM, L = *14* CM, PARA PORTAS DE  GIRO DE *60 CM A 120* CM  X *210* CM, CEDRINHO / ANGELIM COMERCIAL / TAURI / CURUPIXA / PEROBA / CUMARU OU EQUIVALENTE DA REGIAO (NAO INCLUI ALIZARES)                                                                                                                                                                                                                                          </v>
          </cell>
          <cell r="C457" t="str">
            <v xml:space="preserve">JG    </v>
          </cell>
          <cell r="D457" t="str">
            <v xml:space="preserve">C </v>
          </cell>
          <cell r="E457" t="str">
            <v>195,00</v>
          </cell>
        </row>
        <row r="458">
          <cell r="A458">
            <v>184</v>
          </cell>
          <cell r="B458" t="str">
            <v xml:space="preserve">BATENTE / PORTAL / ADUELA / MARCO EM MADEIRA MACICA COM REBAIXO, E = *3* CM, L = *14* CM, PARA PORTAS DE  GIRO DE *60 CM A 120* CM  X *210* CM, PINUS / EUCALIPTO / VIROLA OU EQUIVALENTE DA REGIAO (NAO INCLUI ALIZARES)                                                                                                                                                                                                                                                                                 </v>
          </cell>
          <cell r="C458" t="str">
            <v xml:space="preserve">JG    </v>
          </cell>
          <cell r="D458" t="str">
            <v>CR</v>
          </cell>
          <cell r="E458" t="str">
            <v>120,77</v>
          </cell>
        </row>
        <row r="459">
          <cell r="A459">
            <v>181</v>
          </cell>
          <cell r="B459" t="str">
            <v xml:space="preserve">BATENTE / PORTAL / ADUELA / MARCO EM MADEIRA MACICA COM REBAIXO, E = *3* CM, L = *16* CM, PARA PORTAS DE  GIRO DE *60 CM A 120* CM  X *210* CM, CEDRINHO / ANGELIM COMERCIAL / TAURI / CURUPIXA / PEROBA / CUMARU OU EQUIVALENTE DA REGIAO (NAO INCLUI ALIZARES)                                                                                                                                                                                                                                          </v>
          </cell>
          <cell r="C459" t="str">
            <v xml:space="preserve">JG    </v>
          </cell>
          <cell r="D459" t="str">
            <v>CR</v>
          </cell>
          <cell r="E459" t="str">
            <v>260,41</v>
          </cell>
        </row>
        <row r="460">
          <cell r="A460">
            <v>20001</v>
          </cell>
          <cell r="B460" t="str">
            <v xml:space="preserve">BATENTE / PORTAL / ADUELA / MARCO EM MADEIRA MACICA COM REBAIXO, E = *3* CM, L = *16* CM, PARA PORTAS DE  GIRO DE *60 CM A 120* CM  X *210* CM, PINUS / EUCALIPTO / VIROLA OU EQUIVALENTE DA REGIAO (NAO INCLUI ALIZARES)                                                                                                                                                                                                                                                                                 </v>
          </cell>
          <cell r="C460" t="str">
            <v xml:space="preserve">JG    </v>
          </cell>
          <cell r="D460" t="str">
            <v>CR</v>
          </cell>
          <cell r="E460" t="str">
            <v>150,96</v>
          </cell>
        </row>
        <row r="461">
          <cell r="A461">
            <v>39837</v>
          </cell>
          <cell r="B461" t="str">
            <v xml:space="preserve">BATENTE/PORTAL/ADUELA/MARCO, EM MDF/PVC WOOD/POLIESTIRENO OU MADEIRA LAMINADA, L = *9,0* CM COM GUARNICAO REGULAVEL 2 FACES = *35* MM, PRIMER                                                                                                                                                                                                                                                                                                                                                             </v>
          </cell>
          <cell r="C461" t="str">
            <v xml:space="preserve">JG    </v>
          </cell>
          <cell r="D461" t="str">
            <v>AS</v>
          </cell>
          <cell r="E461" t="str">
            <v>347,65</v>
          </cell>
        </row>
        <row r="462">
          <cell r="A462">
            <v>43366</v>
          </cell>
          <cell r="B462" t="str">
            <v xml:space="preserve">BENTONITA, ARGILA CONSTITUIDA POR  MONTMORILONITA                                                                                                                                                                                                                                                                                                                                                                                                                                                         </v>
          </cell>
          <cell r="C462" t="str">
            <v xml:space="preserve">KG    </v>
          </cell>
          <cell r="D462" t="str">
            <v>AS</v>
          </cell>
          <cell r="E462" t="str">
            <v>1,54</v>
          </cell>
        </row>
        <row r="463">
          <cell r="A463">
            <v>10535</v>
          </cell>
          <cell r="B463" t="str">
            <v xml:space="preserve">BETONEIRA CAPACIDADE NOMINAL 400 L, CAPACIDADE DE MISTURA  280 L, MOTOR ELETRICO TRIFASICO 220/380 V POTENCIA 2 CV, SEM CARREGADOR                                                                                                                                                                                                                                                                                                                                                                        </v>
          </cell>
          <cell r="C463" t="str">
            <v xml:space="preserve">UN    </v>
          </cell>
          <cell r="D463" t="str">
            <v xml:space="preserve">C </v>
          </cell>
          <cell r="E463" t="str">
            <v>4.820,00</v>
          </cell>
        </row>
        <row r="464">
          <cell r="A464">
            <v>10537</v>
          </cell>
          <cell r="B464" t="str">
            <v xml:space="preserve">BETONEIRA CAPACIDADE NOMINAL 400 L, CAPACIDADE DE MISTURA 310 L, MOTOR A DIESEL POTENCIA 5 CV, SEM CARREGADOR                                                                                                                                                                                                                                                                                                                                                                                             </v>
          </cell>
          <cell r="C464" t="str">
            <v xml:space="preserve">UN    </v>
          </cell>
          <cell r="D464" t="str">
            <v>CR</v>
          </cell>
          <cell r="E464" t="str">
            <v>6.573,17</v>
          </cell>
        </row>
        <row r="465">
          <cell r="A465">
            <v>13891</v>
          </cell>
          <cell r="B465" t="str">
            <v xml:space="preserve">BETONEIRA CAPACIDADE NOMINAL 400 L, CAPACIDADE DE MISTURA 310 L, MOTOR A GASOLINA POTENCIA 5,5 CV, SEM CARREGADOR                                                                                                                                                                                                                                                                                                                                                                                         </v>
          </cell>
          <cell r="C465" t="str">
            <v xml:space="preserve">UN    </v>
          </cell>
          <cell r="D465" t="str">
            <v>CR</v>
          </cell>
          <cell r="E465" t="str">
            <v>6.029,08</v>
          </cell>
        </row>
        <row r="466">
          <cell r="A466">
            <v>44492</v>
          </cell>
          <cell r="B466" t="str">
            <v xml:space="preserve">BETONEIRA CAPACIDADE NOMINAL 600 L, CAPACIDADE DE MISTURA 440 L, MOTOR A GASOLINA POTENCIA 10 HP, COM  CARREGADOR                                                                                                                                                                                                                                                                                                                                                                                         </v>
          </cell>
          <cell r="C466" t="str">
            <v xml:space="preserve">UN    </v>
          </cell>
          <cell r="D466" t="str">
            <v>CR</v>
          </cell>
          <cell r="E466" t="str">
            <v>26.224,06</v>
          </cell>
        </row>
        <row r="467">
          <cell r="A467">
            <v>36396</v>
          </cell>
          <cell r="B467" t="str">
            <v xml:space="preserve">BETONEIRA, CAPACIDADE NOMINAL 400 L, CAPACIDADE DE MISTURA 310L, MOTOR ELETRICO TRIFASICO 220/380V POTENCIA 2 CV, SEM CARREGADOR                                                                                                                                                                                                                                                                                                                                                                          </v>
          </cell>
          <cell r="C467" t="str">
            <v xml:space="preserve">UN    </v>
          </cell>
          <cell r="D467" t="str">
            <v>CR</v>
          </cell>
          <cell r="E467" t="str">
            <v>5.514,40</v>
          </cell>
        </row>
        <row r="468">
          <cell r="A468">
            <v>36397</v>
          </cell>
          <cell r="B468" t="str">
            <v xml:space="preserve">BETONEIRA, CAPACIDADE NOMINAL 600 L, CAPACIDADE DE MISTURA  360L, MOTOR ELETRICO TRIFASICO 220/380V, POTENCIA 4CV, EXCLUSO CARREGADOR                                                                                                                                                                                                                                                                                                                                                                     </v>
          </cell>
          <cell r="C468" t="str">
            <v xml:space="preserve">UN    </v>
          </cell>
          <cell r="D468" t="str">
            <v>CR</v>
          </cell>
          <cell r="E468" t="str">
            <v>19.606,77</v>
          </cell>
        </row>
        <row r="469">
          <cell r="A469">
            <v>36398</v>
          </cell>
          <cell r="B469" t="str">
            <v xml:space="preserve">BETONEIRA, CAPACIDADE NOMINAL 600 L, CAPACIDADE DE MISTURA 440 L, MOTOR A DIESEL POTENCIA 10 CV, COM CARREGADOR                                                                                                                                                                                                                                                                                                                                                                                           </v>
          </cell>
          <cell r="C469" t="str">
            <v xml:space="preserve">UN    </v>
          </cell>
          <cell r="D469" t="str">
            <v>CR</v>
          </cell>
          <cell r="E469" t="str">
            <v>23.830,40</v>
          </cell>
        </row>
        <row r="470">
          <cell r="A470">
            <v>647</v>
          </cell>
          <cell r="B470" t="str">
            <v xml:space="preserve">BLASTER, DINAMITADOR OU CABO DE FOGO                                                                                                                                                                                                                                                                                                                                                                                                                                                                      </v>
          </cell>
          <cell r="C470" t="str">
            <v xml:space="preserve">H     </v>
          </cell>
          <cell r="D470" t="str">
            <v>CR</v>
          </cell>
          <cell r="E470" t="str">
            <v>22,60</v>
          </cell>
        </row>
        <row r="471">
          <cell r="A471">
            <v>40920</v>
          </cell>
          <cell r="B471" t="str">
            <v xml:space="preserve">BLASTER, DINAMITADOR OU CABO DE FOGO (MENSALISTA)                                                                                                                                                                                                                                                                                                                                                                                                                                                         </v>
          </cell>
          <cell r="C471" t="str">
            <v xml:space="preserve">MES   </v>
          </cell>
          <cell r="D471" t="str">
            <v>CR</v>
          </cell>
          <cell r="E471" t="str">
            <v>3.968,85</v>
          </cell>
        </row>
        <row r="472">
          <cell r="A472">
            <v>715</v>
          </cell>
          <cell r="B472" t="str">
            <v xml:space="preserve">BLOCO / TIJOLO DE VIDRO INCOLOR, CANELADO / ONDULADO, *19 X 19 X 8* CM (A X L X E)                                                                                                                                                                                                                                                                                                                                                                                                                        </v>
          </cell>
          <cell r="C472" t="str">
            <v xml:space="preserve">UN    </v>
          </cell>
          <cell r="D472" t="str">
            <v xml:space="preserve">C </v>
          </cell>
          <cell r="E472" t="str">
            <v>23,75</v>
          </cell>
        </row>
        <row r="473">
          <cell r="A473">
            <v>716</v>
          </cell>
          <cell r="B473" t="str">
            <v xml:space="preserve">BLOCO / TIJOLO DE VIDRO INCOLOR, XADREZ, *20 X 20 X 10* CM (A X L X E)                                                                                                                                                                                                                                                                                                                                                                                                                                    </v>
          </cell>
          <cell r="C473" t="str">
            <v xml:space="preserve">UN    </v>
          </cell>
          <cell r="D473" t="str">
            <v>CR</v>
          </cell>
          <cell r="E473" t="str">
            <v>26,86</v>
          </cell>
        </row>
        <row r="474">
          <cell r="A474">
            <v>38783</v>
          </cell>
          <cell r="B474" t="str">
            <v xml:space="preserve">BLOCO CERAMICO / TIJOLO VAZADO PARA ALVENARIA DE VEDACAO, FUROS NA HORIZONTAL, 11,5 X 19 X 19 CM (NBR 15270)                                                                                                                                                                                                                                                                                                                                                                                              </v>
          </cell>
          <cell r="C474" t="str">
            <v xml:space="preserve">UN    </v>
          </cell>
          <cell r="D474" t="str">
            <v>CR</v>
          </cell>
          <cell r="E474" t="str">
            <v>0,75</v>
          </cell>
        </row>
        <row r="475">
          <cell r="A475">
            <v>37593</v>
          </cell>
          <cell r="B475" t="str">
            <v xml:space="preserve">BLOCO CERAMICO / TIJOLO VAZADO PARA ALVENARIA DE VEDACAO, FUROS NA VERTICAL, 14 X 19 X 39 CM (NBR 15270)                                                                                                                                                                                                                                                                                                                                                                                                  </v>
          </cell>
          <cell r="C475" t="str">
            <v xml:space="preserve">UN    </v>
          </cell>
          <cell r="D475" t="str">
            <v>CR</v>
          </cell>
          <cell r="E475" t="str">
            <v>1,84</v>
          </cell>
        </row>
        <row r="476">
          <cell r="A476">
            <v>37594</v>
          </cell>
          <cell r="B476" t="str">
            <v xml:space="preserve">BLOCO CERAMICO / TIJOLO VAZADO PARA ALVENARIA DE VEDACAO, FUROS NA VERTICAL, 19 X 19 X 39 CM (NBR 15270)                                                                                                                                                                                                                                                                                                                                                                                                  </v>
          </cell>
          <cell r="C476" t="str">
            <v xml:space="preserve">UN    </v>
          </cell>
          <cell r="D476" t="str">
            <v>CR</v>
          </cell>
          <cell r="E476" t="str">
            <v>2,29</v>
          </cell>
        </row>
        <row r="477">
          <cell r="A477">
            <v>37592</v>
          </cell>
          <cell r="B477" t="str">
            <v xml:space="preserve">BLOCO CERAMICO / TIJOLO VAZADO PARA ALVENARIA DE VEDACAO, FUROS NA VERTICAL,, 9 X 19 X 39 CM (NBR 15270)                                                                                                                                                                                                                                                                                                                                                                                                  </v>
          </cell>
          <cell r="C477" t="str">
            <v xml:space="preserve">UN    </v>
          </cell>
          <cell r="D477" t="str">
            <v>CR</v>
          </cell>
          <cell r="E477" t="str">
            <v>1,45</v>
          </cell>
        </row>
        <row r="478">
          <cell r="A478">
            <v>7270</v>
          </cell>
          <cell r="B478" t="str">
            <v xml:space="preserve">BLOCO CERAMICO / TIJOLO VAZADO PARA ALVENARIA DE VEDACAO, 4 FUROS NA HORIZONTAL, DE 9 X 9 X 19 CM (L X A X C)                                                                                                                                                                                                                                                                                                                                                                                             </v>
          </cell>
          <cell r="C478" t="str">
            <v xml:space="preserve">UN    </v>
          </cell>
          <cell r="D478" t="str">
            <v>CR</v>
          </cell>
          <cell r="E478" t="str">
            <v>0,64</v>
          </cell>
        </row>
        <row r="479">
          <cell r="A479">
            <v>7267</v>
          </cell>
          <cell r="B479" t="str">
            <v xml:space="preserve">BLOCO CERAMICO / TIJOLO VAZADO PARA ALVENARIA DE VEDACAO, 6 FUROS NA HORIZONTAL, 9 X 14 X 19 CM (L X A X C)                                                                                                                                                                                                                                                                                                                                                                                               </v>
          </cell>
          <cell r="C479" t="str">
            <v xml:space="preserve">UN    </v>
          </cell>
          <cell r="D479" t="str">
            <v>CR</v>
          </cell>
          <cell r="E479" t="str">
            <v>0,50</v>
          </cell>
        </row>
        <row r="480">
          <cell r="A480">
            <v>7271</v>
          </cell>
          <cell r="B480" t="str">
            <v xml:space="preserve">BLOCO CERAMICO / TIJOLO VAZADO PARA ALVENARIA DE VEDACAO, 8 FUROS NA HORIZONTAL, DE 9 X 19 X 19 CM (L XA X C)                                                                                                                                                                                                                                                                                                                                                                                             </v>
          </cell>
          <cell r="C480" t="str">
            <v xml:space="preserve">UN    </v>
          </cell>
          <cell r="D480" t="str">
            <v xml:space="preserve">C </v>
          </cell>
          <cell r="E480" t="str">
            <v>0,56</v>
          </cell>
        </row>
        <row r="481">
          <cell r="A481">
            <v>7268</v>
          </cell>
          <cell r="B481" t="str">
            <v xml:space="preserve">BLOCO CERAMICO / TIJOLO VAZADO PARA ALVENARIA DE VEDACAO, 8 FUROS NA HORIZONTAL, 9 X 19 X 29 CM (L X A X C)                                                                                                                                                                                                                                                                                                                                                                                               </v>
          </cell>
          <cell r="C481" t="str">
            <v xml:space="preserve">UN    </v>
          </cell>
          <cell r="D481" t="str">
            <v>CR</v>
          </cell>
          <cell r="E481" t="str">
            <v>0,77</v>
          </cell>
        </row>
        <row r="482">
          <cell r="A482">
            <v>41372</v>
          </cell>
          <cell r="B482" t="str">
            <v xml:space="preserve">BLOCO CONCRETO CELULAR AUTOCLAVADO 12,5 X 30 X 60 CM (E X A X C)                                                                                                                                                                                                                                                                                                                                                                                                                                          </v>
          </cell>
          <cell r="C482" t="str">
            <v xml:space="preserve">M2    </v>
          </cell>
          <cell r="D482" t="str">
            <v>AS</v>
          </cell>
          <cell r="E482" t="str">
            <v>107,44</v>
          </cell>
        </row>
        <row r="483">
          <cell r="A483">
            <v>41371</v>
          </cell>
          <cell r="B483" t="str">
            <v xml:space="preserve">BLOCO CONCRETO CELULAR AUTOCLAVADO 7,5 X 30 X 60 CM (E X A X C)                                                                                                                                                                                                                                                                                                                                                                                                                                           </v>
          </cell>
          <cell r="C483" t="str">
            <v xml:space="preserve">M2    </v>
          </cell>
          <cell r="D483" t="str">
            <v>AS</v>
          </cell>
          <cell r="E483" t="str">
            <v>63,51</v>
          </cell>
        </row>
        <row r="484">
          <cell r="A484">
            <v>34556</v>
          </cell>
          <cell r="B484" t="str">
            <v xml:space="preserve">BLOCO DE CONCRETO ESTRUTURAL 14 X 19 X 29 CM, FBK 10 MPA (NBR 6136)                                                                                                                                                                                                                                                                                                                                                                                                                                       </v>
          </cell>
          <cell r="C484" t="str">
            <v xml:space="preserve">UN    </v>
          </cell>
          <cell r="D484" t="str">
            <v>CR</v>
          </cell>
          <cell r="E484" t="str">
            <v>4,32</v>
          </cell>
        </row>
        <row r="485">
          <cell r="A485">
            <v>37873</v>
          </cell>
          <cell r="B485" t="str">
            <v xml:space="preserve">BLOCO DE CONCRETO ESTRUTURAL 14 X 19 X 29 CM, FBK 12 MPA (NBR 6136)                                                                                                                                                                                                                                                                                                                                                                                                                                       </v>
          </cell>
          <cell r="C485" t="str">
            <v xml:space="preserve">UN    </v>
          </cell>
          <cell r="D485" t="str">
            <v>CR</v>
          </cell>
          <cell r="E485" t="str">
            <v>4,40</v>
          </cell>
        </row>
        <row r="486">
          <cell r="A486">
            <v>34564</v>
          </cell>
          <cell r="B486" t="str">
            <v xml:space="preserve">BLOCO DE CONCRETO ESTRUTURAL 14 X 19 X 29 CM, FBK 14 MPA (NBR 6136)                                                                                                                                                                                                                                                                                                                                                                                                                                       </v>
          </cell>
          <cell r="C486" t="str">
            <v xml:space="preserve">UN    </v>
          </cell>
          <cell r="D486" t="str">
            <v>CR</v>
          </cell>
          <cell r="E486" t="str">
            <v>4,61</v>
          </cell>
        </row>
        <row r="487">
          <cell r="A487">
            <v>34565</v>
          </cell>
          <cell r="B487" t="str">
            <v xml:space="preserve">BLOCO DE CONCRETO ESTRUTURAL 14 X 19 X 29 CM, FBK 16 MPA (NBR 6136)                                                                                                                                                                                                                                                                                                                                                                                                                                       </v>
          </cell>
          <cell r="C487" t="str">
            <v xml:space="preserve">UN    </v>
          </cell>
          <cell r="D487" t="str">
            <v>CR</v>
          </cell>
          <cell r="E487" t="str">
            <v>4,87</v>
          </cell>
        </row>
        <row r="488">
          <cell r="A488">
            <v>38590</v>
          </cell>
          <cell r="B488" t="str">
            <v xml:space="preserve">BLOCO DE CONCRETO ESTRUTURAL 14 X 19 X 29 CM, FBK 4,5 MPA (NBR 6136)                                                                                                                                                                                                                                                                                                                                                                                                                                      </v>
          </cell>
          <cell r="C488" t="str">
            <v xml:space="preserve">UN    </v>
          </cell>
          <cell r="D488" t="str">
            <v>CR</v>
          </cell>
          <cell r="E488" t="str">
            <v>3,60</v>
          </cell>
        </row>
        <row r="489">
          <cell r="A489">
            <v>34566</v>
          </cell>
          <cell r="B489" t="str">
            <v xml:space="preserve">BLOCO DE CONCRETO ESTRUTURAL 14 X 19 X 29 CM, FBK 6 MPA (NBR 6136)                                                                                                                                                                                                                                                                                                                                                                                                                                        </v>
          </cell>
          <cell r="C489" t="str">
            <v xml:space="preserve">UN    </v>
          </cell>
          <cell r="D489" t="str">
            <v>CR</v>
          </cell>
          <cell r="E489" t="str">
            <v>3,78</v>
          </cell>
        </row>
        <row r="490">
          <cell r="A490">
            <v>34567</v>
          </cell>
          <cell r="B490" t="str">
            <v xml:space="preserve">BLOCO DE CONCRETO ESTRUTURAL 14 X 19 X 29 CM, FBK 8 MPA (NBR 6136)                                                                                                                                                                                                                                                                                                                                                                                                                                        </v>
          </cell>
          <cell r="C490" t="str">
            <v xml:space="preserve">UN    </v>
          </cell>
          <cell r="D490" t="str">
            <v>CR</v>
          </cell>
          <cell r="E490" t="str">
            <v>4,01</v>
          </cell>
        </row>
        <row r="491">
          <cell r="A491">
            <v>38591</v>
          </cell>
          <cell r="B491" t="str">
            <v xml:space="preserve">BLOCO DE CONCRETO ESTRUTURAL 14 X 19 X 34 CM, FBK 4,5 MPA (NBR 6136)                                                                                                                                                                                                                                                                                                                                                                                                                                      </v>
          </cell>
          <cell r="C491" t="str">
            <v xml:space="preserve">UN    </v>
          </cell>
          <cell r="D491" t="str">
            <v>CR</v>
          </cell>
          <cell r="E491" t="str">
            <v>3,64</v>
          </cell>
        </row>
        <row r="492">
          <cell r="A492">
            <v>34568</v>
          </cell>
          <cell r="B492" t="str">
            <v xml:space="preserve">BLOCO DE CONCRETO ESTRUTURAL 14 X 19 X 39 CM, FBK 10 MPA (NBR 6136)                                                                                                                                                                                                                                                                                                                                                                                                                                       </v>
          </cell>
          <cell r="C492" t="str">
            <v xml:space="preserve">UN    </v>
          </cell>
          <cell r="D492" t="str">
            <v>CR</v>
          </cell>
          <cell r="E492" t="str">
            <v>4,74</v>
          </cell>
        </row>
        <row r="493">
          <cell r="A493">
            <v>34569</v>
          </cell>
          <cell r="B493" t="str">
            <v xml:space="preserve">BLOCO DE CONCRETO ESTRUTURAL 14 X 19 X 39 CM, FBK 12 MPA (NBR 6136)                                                                                                                                                                                                                                                                                                                                                                                                                                       </v>
          </cell>
          <cell r="C493" t="str">
            <v xml:space="preserve">UN    </v>
          </cell>
          <cell r="D493" t="str">
            <v>CR</v>
          </cell>
          <cell r="E493" t="str">
            <v>4,87</v>
          </cell>
        </row>
        <row r="494">
          <cell r="A494">
            <v>34570</v>
          </cell>
          <cell r="B494" t="str">
            <v xml:space="preserve">BLOCO DE CONCRETO ESTRUTURAL 14 X 19 X 39 CM, FBK 14 MPA (NBR 6136)                                                                                                                                                                                                                                                                                                                                                                                                                                       </v>
          </cell>
          <cell r="C494" t="str">
            <v xml:space="preserve">UN    </v>
          </cell>
          <cell r="D494" t="str">
            <v>CR</v>
          </cell>
          <cell r="E494" t="str">
            <v>5,29</v>
          </cell>
        </row>
        <row r="495">
          <cell r="A495">
            <v>25070</v>
          </cell>
          <cell r="B495" t="str">
            <v xml:space="preserve">BLOCO DE CONCRETO ESTRUTURAL 14 X 19 X 39 CM, FBK 4,5 MPA (NBR 6136)                                                                                                                                                                                                                                                                                                                                                                                                                                      </v>
          </cell>
          <cell r="C495" t="str">
            <v xml:space="preserve">UN    </v>
          </cell>
          <cell r="D495" t="str">
            <v>CR</v>
          </cell>
          <cell r="E495" t="str">
            <v>3,98</v>
          </cell>
        </row>
        <row r="496">
          <cell r="A496">
            <v>34571</v>
          </cell>
          <cell r="B496" t="str">
            <v xml:space="preserve">BLOCO DE CONCRETO ESTRUTURAL 14 X 19 X 39 CM, FBK 6 MPA (NBR 6136)                                                                                                                                                                                                                                                                                                                                                                                                                                        </v>
          </cell>
          <cell r="C496" t="str">
            <v xml:space="preserve">UN    </v>
          </cell>
          <cell r="D496" t="str">
            <v>CR</v>
          </cell>
          <cell r="E496" t="str">
            <v>4,02</v>
          </cell>
        </row>
        <row r="497">
          <cell r="A497">
            <v>34573</v>
          </cell>
          <cell r="B497" t="str">
            <v xml:space="preserve">BLOCO DE CONCRETO ESTRUTURAL 14 X 19 X 39 CM, FBK 8 MPA (NBR 6136)                                                                                                                                                                                                                                                                                                                                                                                                                                        </v>
          </cell>
          <cell r="C497" t="str">
            <v xml:space="preserve">UN    </v>
          </cell>
          <cell r="D497" t="str">
            <v>CR</v>
          </cell>
          <cell r="E497" t="str">
            <v>4,23</v>
          </cell>
        </row>
        <row r="498">
          <cell r="A498">
            <v>37107</v>
          </cell>
          <cell r="B498" t="str">
            <v xml:space="preserve">BLOCO DE CONCRETO ESTRUTURAL 14 X 19 X 39, FCK 16 MPA (NBR 6136)                                                                                                                                                                                                                                                                                                                                                                                                                                          </v>
          </cell>
          <cell r="C498" t="str">
            <v xml:space="preserve">UN    </v>
          </cell>
          <cell r="D498" t="str">
            <v>CR</v>
          </cell>
          <cell r="E498" t="str">
            <v>5,58</v>
          </cell>
        </row>
        <row r="499">
          <cell r="A499">
            <v>34576</v>
          </cell>
          <cell r="B499" t="str">
            <v xml:space="preserve">BLOCO DE CONCRETO ESTRUTURAL 19 X 19 X 39 CM, FBK 10 MPA (NBR 6136)                                                                                                                                                                                                                                                                                                                                                                                                                                       </v>
          </cell>
          <cell r="C499" t="str">
            <v xml:space="preserve">UN    </v>
          </cell>
          <cell r="D499" t="str">
            <v>CR</v>
          </cell>
          <cell r="E499" t="str">
            <v>6,16</v>
          </cell>
        </row>
        <row r="500">
          <cell r="A500">
            <v>34577</v>
          </cell>
          <cell r="B500" t="str">
            <v xml:space="preserve">BLOCO DE CONCRETO ESTRUTURAL 19 X 19 X 39 CM, FBK 12 MPA (NBR 6136)                                                                                                                                                                                                                                                                                                                                                                                                                                       </v>
          </cell>
          <cell r="C500" t="str">
            <v xml:space="preserve">UN    </v>
          </cell>
          <cell r="D500" t="str">
            <v>CR</v>
          </cell>
          <cell r="E500" t="str">
            <v>6,43</v>
          </cell>
        </row>
        <row r="501">
          <cell r="A501">
            <v>34578</v>
          </cell>
          <cell r="B501" t="str">
            <v xml:space="preserve">BLOCO DE CONCRETO ESTRUTURAL 19 X 19 X 39 CM, FBK 14 MPA (NBR 6136)                                                                                                                                                                                                                                                                                                                                                                                                                                       </v>
          </cell>
          <cell r="C501" t="str">
            <v xml:space="preserve">UN    </v>
          </cell>
          <cell r="D501" t="str">
            <v>CR</v>
          </cell>
          <cell r="E501" t="str">
            <v>6,97</v>
          </cell>
        </row>
        <row r="502">
          <cell r="A502">
            <v>34579</v>
          </cell>
          <cell r="B502" t="str">
            <v xml:space="preserve">BLOCO DE CONCRETO ESTRUTURAL 19 X 19 X 39 CM, FBK 16 MPA (NBR 6136)                                                                                                                                                                                                                                                                                                                                                                                                                                       </v>
          </cell>
          <cell r="C502" t="str">
            <v xml:space="preserve">UN    </v>
          </cell>
          <cell r="D502" t="str">
            <v>CR</v>
          </cell>
          <cell r="E502" t="str">
            <v>7,44</v>
          </cell>
        </row>
        <row r="503">
          <cell r="A503">
            <v>25067</v>
          </cell>
          <cell r="B503" t="str">
            <v xml:space="preserve">BLOCO DE CONCRETO ESTRUTURAL 19 X 19 X 39 CM, FBK 4,5 MPA (NBR 6136)                                                                                                                                                                                                                                                                                                                                                                                                                                      </v>
          </cell>
          <cell r="C503" t="str">
            <v xml:space="preserve">UN    </v>
          </cell>
          <cell r="D503" t="str">
            <v>CR</v>
          </cell>
          <cell r="E503" t="str">
            <v>4,98</v>
          </cell>
        </row>
        <row r="504">
          <cell r="A504">
            <v>34580</v>
          </cell>
          <cell r="B504" t="str">
            <v xml:space="preserve">BLOCO DE CONCRETO ESTRUTURAL 19 X 19 X 39 CM, FBK 8 MPA (NBR 6136)                                                                                                                                                                                                                                                                                                                                                                                                                                        </v>
          </cell>
          <cell r="C504" t="str">
            <v xml:space="preserve">UN    </v>
          </cell>
          <cell r="D504" t="str">
            <v>CR</v>
          </cell>
          <cell r="E504" t="str">
            <v>5,56</v>
          </cell>
        </row>
        <row r="505">
          <cell r="A505">
            <v>25071</v>
          </cell>
          <cell r="B505" t="str">
            <v xml:space="preserve">BLOCO DE CONCRETO ESTRUTURAL 9 X 19 X 39 CM, FBK 4,5 MPA (NBR 6136)                                                                                                                                                                                                                                                                                                                                                                                                                                       </v>
          </cell>
          <cell r="C505" t="str">
            <v xml:space="preserve">UN    </v>
          </cell>
          <cell r="D505" t="str">
            <v>CR</v>
          </cell>
          <cell r="E505" t="str">
            <v>2,77</v>
          </cell>
        </row>
        <row r="506">
          <cell r="A506">
            <v>44171</v>
          </cell>
          <cell r="B506" t="str">
            <v xml:space="preserve">BLOCO DE ENGATE RAPIDO PARA BASTIDOR TIPO M10                                                                                                                                                                                                                                                                                                                                                                                                                                                             </v>
          </cell>
          <cell r="C506" t="str">
            <v xml:space="preserve">UN    </v>
          </cell>
          <cell r="D506" t="str">
            <v>CR</v>
          </cell>
          <cell r="E506" t="str">
            <v>23,13</v>
          </cell>
        </row>
        <row r="507">
          <cell r="A507">
            <v>38395</v>
          </cell>
          <cell r="B507" t="str">
            <v xml:space="preserve">BLOCO DE ESPUMA MULTIUSO *23 X 13 X 8* CM                                                                                                                                                                                                                                                                                                                                                                                                                                                                 </v>
          </cell>
          <cell r="C507" t="str">
            <v xml:space="preserve">UN    </v>
          </cell>
          <cell r="D507" t="str">
            <v>CR</v>
          </cell>
          <cell r="E507" t="str">
            <v>9,13</v>
          </cell>
        </row>
        <row r="508">
          <cell r="A508">
            <v>34583</v>
          </cell>
          <cell r="B508" t="str">
            <v xml:space="preserve">BLOCO DE GESSO COMPACTO / MACICO, BRANCO, E = 10 CM, DIMENSOES *67 X 50* CM                                                                                                                                                                                                                                                                                                                                                                                                                               </v>
          </cell>
          <cell r="C508" t="str">
            <v xml:space="preserve">M2    </v>
          </cell>
          <cell r="D508" t="str">
            <v>CR</v>
          </cell>
          <cell r="E508" t="str">
            <v>59,38</v>
          </cell>
        </row>
        <row r="509">
          <cell r="A509">
            <v>34584</v>
          </cell>
          <cell r="B509" t="str">
            <v xml:space="preserve">BLOCO DE GESSO VAZADO, BRANCO, E = *7* CM, DIMENSOES *67 X 50* CM                                                                                                                                                                                                                                                                                                                                                                                                                                         </v>
          </cell>
          <cell r="C509" t="str">
            <v xml:space="preserve">M2    </v>
          </cell>
          <cell r="D509" t="str">
            <v>CR</v>
          </cell>
          <cell r="E509" t="str">
            <v>43,54</v>
          </cell>
        </row>
        <row r="510">
          <cell r="A510">
            <v>709</v>
          </cell>
          <cell r="B510" t="str">
            <v xml:space="preserve">BLOCO DE POLIETILENO ALTA DENSIDADE, *27* X *30* X *100* CM, ACOMPANHADOS PLACAS  TERMINAIS  E LONGARINAS, PARA FUNDO DE FILTRO                                                                                                                                                                                                                                                                                                                                                                           </v>
          </cell>
          <cell r="C510" t="str">
            <v xml:space="preserve">M2    </v>
          </cell>
          <cell r="D510" t="str">
            <v>AS</v>
          </cell>
          <cell r="E510" t="str">
            <v>776,35</v>
          </cell>
        </row>
        <row r="511">
          <cell r="A511">
            <v>34599</v>
          </cell>
          <cell r="B511" t="str">
            <v xml:space="preserve">BLOCO DE VEDACAO CONCRETO APARENTE 9 X 19 X 39 CM (CLASSE C - NBR 6136)                                                                                                                                                                                                                                                                                                                                                                                                                                   </v>
          </cell>
          <cell r="C511" t="str">
            <v xml:space="preserve">UN    </v>
          </cell>
          <cell r="D511" t="str">
            <v>CR</v>
          </cell>
          <cell r="E511" t="str">
            <v>2,84</v>
          </cell>
        </row>
        <row r="512">
          <cell r="A512">
            <v>34592</v>
          </cell>
          <cell r="B512" t="str">
            <v xml:space="preserve">BLOCO DE VEDACAO CONCRETO 14 X 19 X 29 CM (CLASSE C - NBR 6136)                                                                                                                                                                                                                                                                                                                                                                                                                                           </v>
          </cell>
          <cell r="C512" t="str">
            <v xml:space="preserve">UN    </v>
          </cell>
          <cell r="D512" t="str">
            <v>CR</v>
          </cell>
          <cell r="E512" t="str">
            <v>3,16</v>
          </cell>
        </row>
        <row r="513">
          <cell r="A513">
            <v>37103</v>
          </cell>
          <cell r="B513" t="str">
            <v xml:space="preserve">BLOCO DE VEDACAO DE CONCRETO APARENTE 14 X 19 X 39 CM (CLASSE C - NBR 6136)                                                                                                                                                                                                                                                                                                                                                                                                                               </v>
          </cell>
          <cell r="C513" t="str">
            <v xml:space="preserve">UN    </v>
          </cell>
          <cell r="D513" t="str">
            <v>CR</v>
          </cell>
          <cell r="E513" t="str">
            <v>3,62</v>
          </cell>
        </row>
        <row r="514">
          <cell r="A514">
            <v>34555</v>
          </cell>
          <cell r="B514" t="str">
            <v xml:space="preserve">BLOCO DE VEDACAO DE CONCRETO APARENTE 19 X 19 X 39 CM  (CLASSE C - NBR 6136)                                                                                                                                                                                                                                                                                                                                                                                                                              </v>
          </cell>
          <cell r="C514" t="str">
            <v xml:space="preserve">UN    </v>
          </cell>
          <cell r="D514" t="str">
            <v>CR</v>
          </cell>
          <cell r="E514" t="str">
            <v>4,60</v>
          </cell>
        </row>
        <row r="515">
          <cell r="A515">
            <v>674</v>
          </cell>
          <cell r="B515" t="str">
            <v xml:space="preserve">BLOCO DE VEDACAO DE CONCRETO CELULAR AUTOCLAVADO 10 X 30 X 60 CM (E X A X C)                                                                                                                                                                                                                                                                                                                                                                                                                              </v>
          </cell>
          <cell r="C515" t="str">
            <v xml:space="preserve">M2    </v>
          </cell>
          <cell r="D515" t="str">
            <v>AS</v>
          </cell>
          <cell r="E515" t="str">
            <v>76,56</v>
          </cell>
        </row>
        <row r="516">
          <cell r="A516">
            <v>34600</v>
          </cell>
          <cell r="B516" t="str">
            <v xml:space="preserve">BLOCO DE VEDACAO DE CONCRETO CELULAR AUTOCLAVADO 15 X 30 X 60 CM (E X A X C)                                                                                                                                                                                                                                                                                                                                                                                                                              </v>
          </cell>
          <cell r="C516" t="str">
            <v xml:space="preserve">M2    </v>
          </cell>
          <cell r="D516" t="str">
            <v>AS</v>
          </cell>
          <cell r="E516" t="str">
            <v>112,45</v>
          </cell>
        </row>
        <row r="517">
          <cell r="A517">
            <v>652</v>
          </cell>
          <cell r="B517" t="str">
            <v xml:space="preserve">BLOCO DE VEDACAO DE CONCRETO CELULAR AUTOCLAVADO 20 X 30 X 60 CM (E X A X C)                                                                                                                                                                                                                                                                                                                                                                                                                              </v>
          </cell>
          <cell r="C517" t="str">
            <v xml:space="preserve">M2    </v>
          </cell>
          <cell r="D517" t="str">
            <v>AS</v>
          </cell>
          <cell r="E517" t="str">
            <v>172,26</v>
          </cell>
        </row>
        <row r="518">
          <cell r="A518">
            <v>651</v>
          </cell>
          <cell r="B518" t="str">
            <v xml:space="preserve">BLOCO DE VEDACAO DE CONCRETO 14 X 19 X 39 CM (CLASSE C - NBR 6136)                                                                                                                                                                                                                                                                                                                                                                                                                                        </v>
          </cell>
          <cell r="C518" t="str">
            <v xml:space="preserve">UN    </v>
          </cell>
          <cell r="D518" t="str">
            <v>CR</v>
          </cell>
          <cell r="E518" t="str">
            <v>3,49</v>
          </cell>
        </row>
        <row r="519">
          <cell r="A519">
            <v>654</v>
          </cell>
          <cell r="B519" t="str">
            <v xml:space="preserve">BLOCO DE VEDACAO DE CONCRETO 19 X 19 X 39 CM (CLASSE C - NBR 6136)                                                                                                                                                                                                                                                                                                                                                                                                                                        </v>
          </cell>
          <cell r="C519" t="str">
            <v xml:space="preserve">UN    </v>
          </cell>
          <cell r="D519" t="str">
            <v>CR</v>
          </cell>
          <cell r="E519" t="str">
            <v>4,32</v>
          </cell>
        </row>
        <row r="520">
          <cell r="A520">
            <v>650</v>
          </cell>
          <cell r="B520" t="str">
            <v xml:space="preserve">BLOCO DE VEDACAO DE CONCRETO, 9 X 19 X 39 CM (CLASSE C - NBR 6136)                                                                                                                                                                                                                                                                                                                                                                                                                                        </v>
          </cell>
          <cell r="C520" t="str">
            <v xml:space="preserve">UN    </v>
          </cell>
          <cell r="D520" t="str">
            <v xml:space="preserve">C </v>
          </cell>
          <cell r="E520" t="str">
            <v>2,79</v>
          </cell>
        </row>
        <row r="521">
          <cell r="A521">
            <v>718</v>
          </cell>
          <cell r="B521" t="str">
            <v xml:space="preserve">BLOCO DE VIDRO / ELEMENTO VAZADO, INCOLOR, VENEZIANA, *20 X 20 X 6* CM (A X L X E)                                                                                                                                                                                                                                                                                                                                                                                                                        </v>
          </cell>
          <cell r="C521" t="str">
            <v xml:space="preserve">UN    </v>
          </cell>
          <cell r="D521" t="str">
            <v>CR</v>
          </cell>
          <cell r="E521" t="str">
            <v>23,47</v>
          </cell>
        </row>
        <row r="522">
          <cell r="A522">
            <v>11981</v>
          </cell>
          <cell r="B522" t="str">
            <v xml:space="preserve">BLOCO DE VIDRO / ELEMENTO VAZADO, INCOLOR, VENEZIANA, DE *20 X 10 X 8* CM (A X L X E)                                                                                                                                                                                                                                                                                                                                                                                                                     </v>
          </cell>
          <cell r="C522" t="str">
            <v xml:space="preserve">UN    </v>
          </cell>
          <cell r="D522" t="str">
            <v>CR</v>
          </cell>
          <cell r="E522" t="str">
            <v>22,80</v>
          </cell>
        </row>
        <row r="523">
          <cell r="A523">
            <v>34586</v>
          </cell>
          <cell r="B523" t="str">
            <v xml:space="preserve">BLOCO ESTRUTURAL CERAMICO 14 X 19 X 29 CM, 6,0 MPA (NBR 15270)                                                                                                                                                                                                                                                                                                                                                                                                                                            </v>
          </cell>
          <cell r="C523" t="str">
            <v xml:space="preserve">UN    </v>
          </cell>
          <cell r="D523" t="str">
            <v>CR</v>
          </cell>
          <cell r="E523" t="str">
            <v>1,57</v>
          </cell>
        </row>
        <row r="524">
          <cell r="A524">
            <v>38603</v>
          </cell>
          <cell r="B524" t="str">
            <v xml:space="preserve">BLOCO ESTRUTURAL CERAMICO 14 X 19 X 34 CM, 6,0 MPA (NBR 15270)                                                                                                                                                                                                                                                                                                                                                                                                                                            </v>
          </cell>
          <cell r="C524" t="str">
            <v xml:space="preserve">UN    </v>
          </cell>
          <cell r="D524" t="str">
            <v>CR</v>
          </cell>
          <cell r="E524" t="str">
            <v>1,90</v>
          </cell>
        </row>
        <row r="525">
          <cell r="A525">
            <v>34588</v>
          </cell>
          <cell r="B525" t="str">
            <v xml:space="preserve">BLOCO ESTRUTURAL CERAMICO 14 X 19 X 39 CM, 6,0 MPA (NBR 15270)                                                                                                                                                                                                                                                                                                                                                                                                                                            </v>
          </cell>
          <cell r="C525" t="str">
            <v xml:space="preserve">UN    </v>
          </cell>
          <cell r="D525" t="str">
            <v>CR</v>
          </cell>
          <cell r="E525" t="str">
            <v>2,05</v>
          </cell>
        </row>
        <row r="526">
          <cell r="A526">
            <v>34590</v>
          </cell>
          <cell r="B526" t="str">
            <v xml:space="preserve">BLOCO ESTRUTURAL CERAMICO 19 X 19 X 29 CM, 6,0 MPA (NBR 15270)                                                                                                                                                                                                                                                                                                                                                                                                                                            </v>
          </cell>
          <cell r="C526" t="str">
            <v xml:space="preserve">UN    </v>
          </cell>
          <cell r="D526" t="str">
            <v>CR</v>
          </cell>
          <cell r="E526" t="str">
            <v>1,87</v>
          </cell>
        </row>
        <row r="527">
          <cell r="A527">
            <v>34591</v>
          </cell>
          <cell r="B527" t="str">
            <v xml:space="preserve">BLOCO ESTRUTURAL CERAMICO 19 X 19 X 39 CM, 6,0 MPA (NBR 15270)                                                                                                                                                                                                                                                                                                                                                                                                                                            </v>
          </cell>
          <cell r="C527" t="str">
            <v xml:space="preserve">UN    </v>
          </cell>
          <cell r="D527" t="str">
            <v>CR</v>
          </cell>
          <cell r="E527" t="str">
            <v>2,54</v>
          </cell>
        </row>
        <row r="528">
          <cell r="A528">
            <v>40517</v>
          </cell>
          <cell r="B528" t="str">
            <v xml:space="preserve">BLOQUETE/PISO DE CONCRETO - MODELO BLOCO PISOGRAMA/CONCREGRAMA 2 FUROS, DIMENSOES APROX. DE 35 CM X 15 CM E ESPESSURA DE 7 CM (+/- 1 CM), COR NATURAL                                                                                                                                                                                                                                                                                                                                                     </v>
          </cell>
          <cell r="C528" t="str">
            <v xml:space="preserve">M2    </v>
          </cell>
          <cell r="D528" t="str">
            <v>CR</v>
          </cell>
          <cell r="E528" t="str">
            <v>57,74</v>
          </cell>
        </row>
        <row r="529">
          <cell r="A529">
            <v>40515</v>
          </cell>
          <cell r="B529" t="str">
            <v xml:space="preserve">BLOQUETE/PISO DE CONCRETO - MODELO PISOGRAMA/CONCREGRAMA/PAVI-GRADE/GRAMEIRO, DIMENSOES APROXIMADAS DE 60 CM X 45 CM E ESPESSURA DE 8 CM (+/- 1 CM), COR NATURAL                                                                                                                                                                                                                                                                                                                                          </v>
          </cell>
          <cell r="C529" t="str">
            <v xml:space="preserve">M2    </v>
          </cell>
          <cell r="D529" t="str">
            <v>CR</v>
          </cell>
          <cell r="E529" t="str">
            <v>129,92</v>
          </cell>
        </row>
        <row r="530">
          <cell r="A530">
            <v>40529</v>
          </cell>
          <cell r="B530" t="str">
            <v xml:space="preserve">BLOQUETE/PISO INTERTRAVADO DE CONCRETO - MODELO ONDA/16 FACES/RETANGULAR/TIJOLINHO/PAVER/HOLANDES/PARALELEPIPEDO, *22 CM X *11 CM, E = 10 CM, RESISTENCIA DE 50 MPA (NBR 9781), COR NATURAL                                                                                                                                                                                                                                                                                                               </v>
          </cell>
          <cell r="C530" t="str">
            <v xml:space="preserve">M2    </v>
          </cell>
          <cell r="D530" t="str">
            <v>CR</v>
          </cell>
          <cell r="E530" t="str">
            <v>83,00</v>
          </cell>
        </row>
        <row r="531">
          <cell r="A531">
            <v>36170</v>
          </cell>
          <cell r="B531" t="str">
            <v xml:space="preserve">BLOQUETE/PISO INTERTRAVADO DE CONCRETO - MODELO ONDA/16 FACES/RETANGULAR/TIJOLINHO/PAVER/HOLANDES/PARALELEPIPEDO, *22 CM X 11* CM, E = 8 CM, RESISTENCIA DE 35 MPA (NBR 9781), COR NATURAL                                                                                                                                                                                                                                                                                                                </v>
          </cell>
          <cell r="C531" t="str">
            <v xml:space="preserve">M2    </v>
          </cell>
          <cell r="D531" t="str">
            <v xml:space="preserve">C </v>
          </cell>
          <cell r="E531" t="str">
            <v>68,87</v>
          </cell>
        </row>
        <row r="532">
          <cell r="A532">
            <v>40524</v>
          </cell>
          <cell r="B532" t="str">
            <v xml:space="preserve">BLOQUETE/PISO INTERTRAVADO DE CONCRETO - MODELO ONDA/16 FACES/RETANGULAR/TIJOLINHO/PAVER/HOLANDES/PARALELEPIPEDO, 20 CM X 10 CM, E = 10 CM, RESISTENCIA DE 35 MPA (NBR 9781), COR NATURAL                                                                                                                                                                                                                                                                                                                 </v>
          </cell>
          <cell r="C532" t="str">
            <v xml:space="preserve">M2    </v>
          </cell>
          <cell r="D532" t="str">
            <v>CR</v>
          </cell>
          <cell r="E532" t="str">
            <v>81,20</v>
          </cell>
        </row>
        <row r="533">
          <cell r="A533">
            <v>36156</v>
          </cell>
          <cell r="B533" t="str">
            <v xml:space="preserve">BLOQUETE/PISO INTERTRAVADO DE CONCRETO - MODELO ONDA/16 FACES/RETANGULAR/TIJOLINHO/PAVER/HOLANDES/PARALELEPIPEDO, 20 CM X 10 CM, E = 6 CM, RESISTENCIA DE 35 MPA (NBR 9781), COLORIDO                                                                                                                                                                                                                                                                                                                     </v>
          </cell>
          <cell r="C533" t="str">
            <v xml:space="preserve">M2    </v>
          </cell>
          <cell r="D533" t="str">
            <v>CR</v>
          </cell>
          <cell r="E533" t="str">
            <v>63,15</v>
          </cell>
        </row>
        <row r="534">
          <cell r="A534">
            <v>36155</v>
          </cell>
          <cell r="B534" t="str">
            <v xml:space="preserve">BLOQUETE/PISO INTERTRAVADO DE CONCRETO - MODELO ONDA/16 FACES/RETANGULAR/TIJOLINHO/PAVER/HOLANDES/PARALELEPIPEDO, 20 CM X 10 CM, E = 6 CM, RESISTENCIA DE 35 MPA (NBR 9781), COR NATURAL                                                                                                                                                                                                                                                                                                                  </v>
          </cell>
          <cell r="C534" t="str">
            <v xml:space="preserve">M2    </v>
          </cell>
          <cell r="D534" t="str">
            <v>CR</v>
          </cell>
          <cell r="E534" t="str">
            <v>54,52</v>
          </cell>
        </row>
        <row r="535">
          <cell r="A535">
            <v>36154</v>
          </cell>
          <cell r="B535" t="str">
            <v xml:space="preserve">BLOQUETE/PISO INTERTRAVADO DE CONCRETO - MODELO ONDA/16 FACES/RETANGULAR/TIJOLINHO/PAVER/HOLANDES/PARALELEPIPEDO, 20 CM X 10 CM, E = 8 CM, RESISTENCIA DE 35 MPA (NBR 9781), COLORIDO                                                                                                                                                                                                                                                                                                                     </v>
          </cell>
          <cell r="C535" t="str">
            <v xml:space="preserve">M2    </v>
          </cell>
          <cell r="D535" t="str">
            <v>CR</v>
          </cell>
          <cell r="E535" t="str">
            <v>75,79</v>
          </cell>
        </row>
        <row r="536">
          <cell r="A536">
            <v>695</v>
          </cell>
          <cell r="B536" t="str">
            <v xml:space="preserve">BLOQUETE/PISO INTERTRAVADO DE CONCRETO - MODELO RAQUETE, *22 CM X 13,5* CM, E = 6 CM, RESISTENCIA DE 35 MPA (NBR 9781), COR NATURAL                                                                                                                                                                                                                                                                                                                                                                       </v>
          </cell>
          <cell r="C536" t="str">
            <v xml:space="preserve">M2    </v>
          </cell>
          <cell r="D536" t="str">
            <v>CR</v>
          </cell>
          <cell r="E536" t="str">
            <v>55,66</v>
          </cell>
        </row>
        <row r="537">
          <cell r="A537">
            <v>679</v>
          </cell>
          <cell r="B537" t="str">
            <v xml:space="preserve">BLOQUETE/PISO INTERTRAVADO DE CONCRETO - MODELO SEXTAVADO / HEXAGONAL, 25 CM X 25 CM, E = 10 CM, RESISTENCIA DE 35 MPA (NBR 9781), COR NATURAL                                                                                                                                                                                                                                                                                                                                                            </v>
          </cell>
          <cell r="C537" t="str">
            <v xml:space="preserve">M2    </v>
          </cell>
          <cell r="D537" t="str">
            <v>CR</v>
          </cell>
          <cell r="E537" t="str">
            <v>83,00</v>
          </cell>
        </row>
        <row r="538">
          <cell r="A538">
            <v>711</v>
          </cell>
          <cell r="B538" t="str">
            <v xml:space="preserve">BLOQUETE/PISO INTERTRAVADO DE CONCRETO - MODELO SEXTAVADO / HEXAGONAL, 25 CM X 25 CM, E = 6 CM, RESISTENCIA DE 35 MPA (NBR 9781), COR NATURAL                                                                                                                                                                                                                                                                                                                                                             </v>
          </cell>
          <cell r="C538" t="str">
            <v xml:space="preserve">M2    </v>
          </cell>
          <cell r="D538" t="str">
            <v>CR</v>
          </cell>
          <cell r="E538" t="str">
            <v>54,91</v>
          </cell>
        </row>
        <row r="539">
          <cell r="A539">
            <v>712</v>
          </cell>
          <cell r="B539" t="str">
            <v xml:space="preserve">BLOQUETE/PISO INTERTRAVADO DE CONCRETO - MODELO SEXTAVADO / HEXAGONAL, 25 CM X 25 CM, E = 8 CM, RESISTENCIA DE 35 MPA (NBR 9781), COR NATURAL                                                                                                                                                                                                                                                                                                                                                             </v>
          </cell>
          <cell r="C539" t="str">
            <v xml:space="preserve">M2    </v>
          </cell>
          <cell r="D539" t="str">
            <v>CR</v>
          </cell>
          <cell r="E539" t="str">
            <v>69,16</v>
          </cell>
        </row>
        <row r="540">
          <cell r="A540">
            <v>12614</v>
          </cell>
          <cell r="B540" t="str">
            <v xml:space="preserve">BOCAL PVC, PARA CALHA PLUVIAL, DIAMETRO DA SAIDA ENTRE *75 E 120* MM, PARA DRENAGEM PLUVIAL PREDIAL                                                                                                                                                                                                                                                                                                                                                                                                       </v>
          </cell>
          <cell r="C540" t="str">
            <v xml:space="preserve">UN    </v>
          </cell>
          <cell r="D540" t="str">
            <v>CR</v>
          </cell>
          <cell r="E540" t="str">
            <v>80,48</v>
          </cell>
        </row>
        <row r="541">
          <cell r="A541">
            <v>6140</v>
          </cell>
          <cell r="B541" t="str">
            <v xml:space="preserve">BOLSA DE LIGACAO EM PVC FLEXIVEL PARA VASO SANITARIO 1.1/2 " (40 MM)                                                                                                                                                                                                                                                                                                                                                                                                                                      </v>
          </cell>
          <cell r="C541" t="str">
            <v xml:space="preserve">UN    </v>
          </cell>
          <cell r="D541" t="str">
            <v>CR</v>
          </cell>
          <cell r="E541" t="str">
            <v>3,89</v>
          </cell>
        </row>
        <row r="542">
          <cell r="A542">
            <v>38399</v>
          </cell>
          <cell r="B542" t="str">
            <v xml:space="preserve">BOLSA DE LONA PARA FERRAMENTAS *50 X 35 X 25* CM                                                                                                                                                                                                                                                                                                                                                                                                                                                          </v>
          </cell>
          <cell r="C542" t="str">
            <v xml:space="preserve">UN    </v>
          </cell>
          <cell r="D542" t="str">
            <v>CR</v>
          </cell>
          <cell r="E542" t="str">
            <v>319,00</v>
          </cell>
        </row>
        <row r="543">
          <cell r="A543">
            <v>735</v>
          </cell>
          <cell r="B543" t="str">
            <v xml:space="preserve">BOMBA CENTRIFUGA  MOTOR ELETRICO TRIFASICO 1,48HP  DIAMETRO DE SUCCAO X ELEVACAO 1" X 1", 4 ESTAGIOS, DIAMETRO DOS ROTORES 3 X 107 MM + 1 X 100 MM, HM/Q: 10 M / 5,3 M3/H A 70 M / 1,8 M3/H                                                                                                                                                                                                                                                                                                               </v>
          </cell>
          <cell r="C543" t="str">
            <v xml:space="preserve">UN    </v>
          </cell>
          <cell r="D543" t="str">
            <v>CR</v>
          </cell>
          <cell r="E543" t="str">
            <v>2.679,17</v>
          </cell>
        </row>
        <row r="544">
          <cell r="A544">
            <v>736</v>
          </cell>
          <cell r="B544" t="str">
            <v xml:space="preserve">BOMBA CENTRIFUGA  MOTOR ELETRICO TRIFASICO 2,96HP, DIAMETRO DE SUCCAO X ELEVACAO 1 1/2" X 1 1/4", DIAMETRO DO ROTOR 148 MM, HM/Q: 34 M / 14,80 M3/H A 40 M / 8,60 M3/H                                                                                                                                                                                                                                                                                                                                    </v>
          </cell>
          <cell r="C544" t="str">
            <v xml:space="preserve">UN    </v>
          </cell>
          <cell r="D544" t="str">
            <v>CR</v>
          </cell>
          <cell r="E544" t="str">
            <v>2.252,70</v>
          </cell>
        </row>
        <row r="545">
          <cell r="A545">
            <v>729</v>
          </cell>
          <cell r="B545" t="str">
            <v xml:space="preserve">BOMBA CENTRIFUGA COM MOTOR ELETRICO MONOFASICO, POTENCIA 0,33 HP,  BOCAIS 1" X 3/4", DIAMETRO DO ROTOR 99 MM, HM/Q = 4 MCA / 8,5 M3/H A 18 MCA / 0,90 M3/H                                                                                                                                                                                                                                                                                                                                                </v>
          </cell>
          <cell r="C545" t="str">
            <v xml:space="preserve">UN    </v>
          </cell>
          <cell r="D545" t="str">
            <v xml:space="preserve">C </v>
          </cell>
          <cell r="E545" t="str">
            <v>918,00</v>
          </cell>
        </row>
        <row r="546">
          <cell r="A546">
            <v>39925</v>
          </cell>
          <cell r="B546" t="str">
            <v xml:space="preserve">BOMBA CENTRIFUGA MONOESTAGIO COM MOTOR ELETRICO MONOFASICO, POTENCIA 15 HP,  DIAMETRO DO ROTOR *173* MM, HM/Q = *30* MCA / *90* M3/H A *45* MCA / *55* M3/H                                                                                                                                                                                                                                                                                                                                               </v>
          </cell>
          <cell r="C546" t="str">
            <v xml:space="preserve">UN    </v>
          </cell>
          <cell r="D546" t="str">
            <v>CR</v>
          </cell>
          <cell r="E546" t="str">
            <v>13.265,01</v>
          </cell>
        </row>
        <row r="547">
          <cell r="A547">
            <v>731</v>
          </cell>
          <cell r="B547" t="str">
            <v xml:space="preserve">BOMBA CENTRIFUGA MOTOR ELETRICO MONOFASICO 0,49 HP  BOCAIS 1" X 3/4", DIAMETRO DO ROTOR 110 MM, HM/Q: 6 M / 8,3 M3/H A 20 M / 1,2 M3/H                                                                                                                                                                                                                                                                                                                                                                    </v>
          </cell>
          <cell r="C547" t="str">
            <v xml:space="preserve">UN    </v>
          </cell>
          <cell r="D547" t="str">
            <v>CR</v>
          </cell>
          <cell r="E547" t="str">
            <v>893,44</v>
          </cell>
        </row>
        <row r="548">
          <cell r="A548">
            <v>10575</v>
          </cell>
          <cell r="B548" t="str">
            <v xml:space="preserve">BOMBA CENTRIFUGA MOTOR ELETRICO MONOFASICO 0,50 CV DIAMETRO DE SUCCAO X ELEVACAO 3/4" X 3/4", MONOESTAGIO, DIAMETRO DOS ROTORES 114 MM, HM/Q: 2 M / 2,99 M3/H A 24 M / 0,71 M3/H                                                                                                                                                                                                                                                                                                                          </v>
          </cell>
          <cell r="C548" t="str">
            <v xml:space="preserve">UN    </v>
          </cell>
          <cell r="D548" t="str">
            <v>CR</v>
          </cell>
          <cell r="E548" t="str">
            <v>1.394,28</v>
          </cell>
        </row>
        <row r="549">
          <cell r="A549">
            <v>733</v>
          </cell>
          <cell r="B549" t="str">
            <v xml:space="preserve">BOMBA CENTRIFUGA MOTOR ELETRICO MONOFASICO 0,74HP  DIAMETRO DE SUCCAO X ELEVACAO 1 1/4" X 1", DIAMETRO DO ROTOR 120 MM, HM/Q: 8 M / 7,70 M3/H A 24 M / 2,80 M3/H                                                                                                                                                                                                                                                                                                                                          </v>
          </cell>
          <cell r="C549" t="str">
            <v xml:space="preserve">UN    </v>
          </cell>
          <cell r="D549" t="str">
            <v>CR</v>
          </cell>
          <cell r="E549" t="str">
            <v>1.526,57</v>
          </cell>
        </row>
        <row r="550">
          <cell r="A550">
            <v>732</v>
          </cell>
          <cell r="B550" t="str">
            <v xml:space="preserve">BOMBA CENTRIFUGA MOTOR ELETRICO TRIFASICO 0,99HP  DIAMETRO DE SUCCAO X ELEVACAO 1" X 1", DIAMETRO DO ROTOR 145 MM, HM/Q: 14 M / 8,4 M3/H A 40 M / 0,60 M3/H                                                                                                                                                                                                                                                                                                                                               </v>
          </cell>
          <cell r="C550" t="str">
            <v xml:space="preserve">UN    </v>
          </cell>
          <cell r="D550" t="str">
            <v>CR</v>
          </cell>
          <cell r="E550" t="str">
            <v>1.506,04</v>
          </cell>
        </row>
        <row r="551">
          <cell r="A551">
            <v>737</v>
          </cell>
          <cell r="B551" t="str">
            <v xml:space="preserve">BOMBA CENTRIFUGA MOTOR ELETRICO TRIFASICO 14,8 HP, DIAMETRO DE SUCCAO X ELEVACAO 2 1/2" X 2", DIAMETRO DO ROTOR 195 MM, HM/Q: 62 M / 55,5 M3/H A 80 M / 31,50 M3/H                                                                                                                                                                                                                                                                                                                                        </v>
          </cell>
          <cell r="C551" t="str">
            <v xml:space="preserve">UN    </v>
          </cell>
          <cell r="D551" t="str">
            <v>CR</v>
          </cell>
          <cell r="E551" t="str">
            <v>8.445,45</v>
          </cell>
        </row>
        <row r="552">
          <cell r="A552">
            <v>738</v>
          </cell>
          <cell r="B552" t="str">
            <v xml:space="preserve">BOMBA CENTRIFUGA MOTOR ELETRICO TRIFASICO 5HP, DIAMETRO DE SUCCAO X ELEVACAO 2" X 1 1/2", DIAMETRO DO ROTOR 155 MM, HM/Q: 40 M / 20,40 M3/H A 46 M / 9,20 M3/H                                                                                                                                                                                                                                                                                                                                            </v>
          </cell>
          <cell r="C552" t="str">
            <v xml:space="preserve">UN    </v>
          </cell>
          <cell r="D552" t="str">
            <v>CR</v>
          </cell>
          <cell r="E552" t="str">
            <v>3.916,09</v>
          </cell>
        </row>
        <row r="553">
          <cell r="A553">
            <v>740</v>
          </cell>
          <cell r="B553" t="str">
            <v xml:space="preserve">BOMBA CENTRIFUGA MOTOR ELETRICO TRIFASICO 9,86 DIAMETRO DE SUCCAO X ELEVACAO 1" X 1", 4 ESTAGIOS, DIAMETRO DOS ROTORES 4 X 146 MM, HM/Q: 85 M / 14,9 M3/H A 140 M / 4,2 M3/H                                                                                                                                                                                                                                                                                                                              </v>
          </cell>
          <cell r="C553" t="str">
            <v xml:space="preserve">UN    </v>
          </cell>
          <cell r="D553" t="str">
            <v>CR</v>
          </cell>
          <cell r="E553" t="str">
            <v>7.944,94</v>
          </cell>
        </row>
        <row r="554">
          <cell r="A554">
            <v>734</v>
          </cell>
          <cell r="B554" t="str">
            <v xml:space="preserve">BOMBA CENTRIFUGA,  MOTOR ELETRICO TRIFASICO 1,48HP  DIAMETRO DE SUCCAO X ELEVACAO 1 1/2" X 1", DIAMETRO DO ROTOR 117 MM, HM/Q: 10 M / 21,9 M3/H A 24 M / 6,1 M3/H                                                                                                                                                                                                                                                                                                                                         </v>
          </cell>
          <cell r="C554" t="str">
            <v xml:space="preserve">UN    </v>
          </cell>
          <cell r="D554" t="str">
            <v>CR</v>
          </cell>
          <cell r="E554" t="str">
            <v>1.614,47</v>
          </cell>
        </row>
        <row r="555">
          <cell r="A555">
            <v>39008</v>
          </cell>
          <cell r="B555" t="str">
            <v xml:space="preserve">BOMBA DE PROJECAO DE CONCRETO SECO, POTENCIA 10 CV, VAZAO 3 M3/H                                                                                                                                                                                                                                                                                                                                                                                                                                          </v>
          </cell>
          <cell r="C555" t="str">
            <v xml:space="preserve">UN    </v>
          </cell>
          <cell r="D555" t="str">
            <v>CR</v>
          </cell>
          <cell r="E555" t="str">
            <v>58.757,27</v>
          </cell>
        </row>
        <row r="556">
          <cell r="A556">
            <v>39009</v>
          </cell>
          <cell r="B556" t="str">
            <v xml:space="preserve">BOMBA DE PROJECAO DE CONCRETO SECO, POTENCIA 10 CV, VAZAO 6 M3/H                                                                                                                                                                                                                                                                                                                                                                                                                                          </v>
          </cell>
          <cell r="C556" t="str">
            <v xml:space="preserve">UN    </v>
          </cell>
          <cell r="D556" t="str">
            <v>CR</v>
          </cell>
          <cell r="E556" t="str">
            <v>62.951,13</v>
          </cell>
        </row>
        <row r="557">
          <cell r="A557">
            <v>10587</v>
          </cell>
          <cell r="B557" t="str">
            <v xml:space="preserve">BOMBA SUBMERSA PARA POCOS TUBULARES PROFUNDOS DIAMETRO DE 4 POLEGADAS, ELETRICA, MONOFASICA, POTENCIA 0,49 HP, 13 ESTAGIOS, BOCAL DE DESCARGA DIAMETRO DE UMA POLEGADA E MEIA, HM/Q = 18 M / 1,90 M3/H A 85 M / 0,60 M3/H                                                                                                                                                                                                                                                                                 </v>
          </cell>
          <cell r="C557" t="str">
            <v xml:space="preserve">UN    </v>
          </cell>
          <cell r="D557" t="str">
            <v>AS</v>
          </cell>
          <cell r="E557" t="str">
            <v>3.506,00</v>
          </cell>
        </row>
        <row r="558">
          <cell r="A558">
            <v>759</v>
          </cell>
          <cell r="B558" t="str">
            <v xml:space="preserve">BOMBA SUBMERSA PARA POCOS TUBULARES PROFUNDOS DIAMETRO DE 4 POLEGADAS, ELETRICA, TRIFASICA, POTENCIA 1,97 HP, 20 ESTAGIOS, BOCAL DE DESCARGA DIAMETRO DE UMA POLEGADA E MEIA, HM/Q = 18 M / 5,40 M3/H A 164 M / 0,80 M3/H                                                                                                                                                                                                                                                                                 </v>
          </cell>
          <cell r="C558" t="str">
            <v xml:space="preserve">UN    </v>
          </cell>
          <cell r="D558" t="str">
            <v>AS</v>
          </cell>
          <cell r="E558" t="str">
            <v>5.040,94</v>
          </cell>
        </row>
        <row r="559">
          <cell r="A559">
            <v>761</v>
          </cell>
          <cell r="B559" t="str">
            <v xml:space="preserve">BOMBA SUBMERSA PARA POCOS TUBULARES PROFUNDOS DIAMETRO DE 4 POLEGADAS, ELETRICA, TRIFASICA, POTENCIA 5,42 HP, 15 ESTAGIOS, BOCAL DE DESCARGA DIAMETRO DE 2 POLEGADAS, HM/Q = 18 M / 18,10 M3/H A 121 M / 2,90 M3/H                                                                                                                                                                                                                                                                                        </v>
          </cell>
          <cell r="C559" t="str">
            <v xml:space="preserve">UN    </v>
          </cell>
          <cell r="D559" t="str">
            <v>AS</v>
          </cell>
          <cell r="E559" t="str">
            <v>8.544,82</v>
          </cell>
        </row>
        <row r="560">
          <cell r="A560">
            <v>750</v>
          </cell>
          <cell r="B560" t="str">
            <v xml:space="preserve">BOMBA SUBMERSA PARA POCOS TUBULARES PROFUNDOS DIAMETRO DE 4 POLEGADAS, ELETRICA, TRIFASICA, POTENCIA 5,42 HP, 29 ESTAGIOS, BOCAL DE DESCARGA DE UMA POLEGADA E MEIA, HM/Q = 18 M / 8,10 M3/H A 201 M / 3,2 M3/H                                                                                                                                                                                                                                                                                           </v>
          </cell>
          <cell r="C560" t="str">
            <v xml:space="preserve">UN    </v>
          </cell>
          <cell r="D560" t="str">
            <v>AS</v>
          </cell>
          <cell r="E560" t="str">
            <v>8.112,63</v>
          </cell>
        </row>
        <row r="561">
          <cell r="A561">
            <v>755</v>
          </cell>
          <cell r="B561" t="str">
            <v xml:space="preserve">BOMBA SUBMERSA PARA POCOS TUBULARES PROFUNDOS DIAMETRO DE 6 POLEGADAS, ELETRICA, TRIFASICA, POTENCIA 27,12 HP, 7 ESTAGIOS, BOCAL DE DESCARGA DIAMETRO DE 4 POLEGADAS, HM/Q = 13,9 M / 90 M3/H A 44,0 M / 25,0 M3/H                                                                                                                                                                                                                                                                                        </v>
          </cell>
          <cell r="C561" t="str">
            <v xml:space="preserve">UN    </v>
          </cell>
          <cell r="D561" t="str">
            <v>AS</v>
          </cell>
          <cell r="E561" t="str">
            <v>33.290,30</v>
          </cell>
        </row>
        <row r="562">
          <cell r="A562">
            <v>749</v>
          </cell>
          <cell r="B562" t="str">
            <v xml:space="preserve">BOMBA SUBMERSA PARA POCOS TUBULARES PROFUNDOS DIAMETRO DE 6 POLEGADAS, ELETRICA, TRIFASICA, POTENCIA 3,45 HP, 5 ESTAGIOS, BOCAL DE DESCARGA DIAMETRO DE 2 POLEGADAS, HM/Q = 68,5 M / 6,12 M3/H A 39,5 M / 14,04 M3/H                                                                                                                                                                                                                                                                                      </v>
          </cell>
          <cell r="C562" t="str">
            <v xml:space="preserve">UN    </v>
          </cell>
          <cell r="D562" t="str">
            <v>AS</v>
          </cell>
          <cell r="E562" t="str">
            <v>12.243,55</v>
          </cell>
        </row>
        <row r="563">
          <cell r="A563">
            <v>756</v>
          </cell>
          <cell r="B563" t="str">
            <v xml:space="preserve">BOMBA SUBMERSA PARA POCOS TUBULARES PROFUNDOS DIAMETRO DE 6 POLEGADAS, ELETRICA, TRIFASICA, POTENCIA 32 HP, 9 ESTAGIOS, BOCAL DE DESCARGA DIAMETRO DE 4 POLEGADAS, HM/Q = 114,0 M / 13,9 M3/H A 57,0 M / 25,0 M3/H                                                                                                                                                                                                                                                                                        </v>
          </cell>
          <cell r="C563" t="str">
            <v xml:space="preserve">UN    </v>
          </cell>
          <cell r="D563" t="str">
            <v>AS</v>
          </cell>
          <cell r="E563" t="str">
            <v>36.307,52</v>
          </cell>
        </row>
        <row r="564">
          <cell r="A564">
            <v>757</v>
          </cell>
          <cell r="B564" t="str">
            <v xml:space="preserve">BOMBA SUBMERSIVEL,  ELETRICA, TRIFASICA, POTENCIA 6 HP, DIAMETRO DO ROTOR 127 MM, BOCAL DE SAIDA DIAMETRO DE 3 POLEGADAS, HM/Q = 7 M / 66,90 M3/H A 26 M / 2,88 M3/H                                                                                                                                                                                                                                                                                                                                      </v>
          </cell>
          <cell r="C564" t="str">
            <v xml:space="preserve">UN    </v>
          </cell>
          <cell r="D564" t="str">
            <v>AS</v>
          </cell>
          <cell r="E564" t="str">
            <v>16.485,93</v>
          </cell>
        </row>
        <row r="565">
          <cell r="A565">
            <v>10588</v>
          </cell>
          <cell r="B565" t="str">
            <v xml:space="preserve">BOMBA SUBMERSIVEL, ELETRICA, TRIFASICA, POTENCIA 0,98 HP, DIAMETRO DO ROTOR 142 MM SEMIABERTO, BOCAL DE SAIDA DIAMETRO DE 2 POLEGADAS, HM/Q = 2 M / 32 M3/H A 8 M / 16 M3/H                                                                                                                                                                                                                                                                                                                               </v>
          </cell>
          <cell r="C565" t="str">
            <v xml:space="preserve">UN    </v>
          </cell>
          <cell r="D565" t="str">
            <v>AS</v>
          </cell>
          <cell r="E565" t="str">
            <v>3.639,68</v>
          </cell>
        </row>
        <row r="566">
          <cell r="A566">
            <v>10592</v>
          </cell>
          <cell r="B566" t="str">
            <v xml:space="preserve">BOMBA SUBMERSIVEL, ELETRICA, TRIFASICA, POTENCIA 0,99 HP, DIAMETRO ROTOR 98 MM SEMIABERTO, BOCAL DE SAIDA DIAMETRO 2 POLEGADAS, HM/Q = 2 M / 28,90 M3/H A 14 M / 7 M3/H                                                                                                                                                                                                                                                                                                                                   </v>
          </cell>
          <cell r="C566" t="str">
            <v xml:space="preserve">UN    </v>
          </cell>
          <cell r="D566" t="str">
            <v>AS</v>
          </cell>
          <cell r="E566" t="str">
            <v>4.396,25</v>
          </cell>
        </row>
        <row r="567">
          <cell r="A567">
            <v>10589</v>
          </cell>
          <cell r="B567" t="str">
            <v xml:space="preserve">BOMBA SUBMERSIVEL, ELETRICA, TRIFASICA, POTENCIA 1,97 HP, DIAMETRO DO ROTOR 144 MM SEMIABERTO, BOCAL DE SAIDA DIAMETRO DE 2 POLEGADAS, HM/Q = 2 M / 26,8 M3/H A 28 M / 4,6 M3/H                                                                                                                                                                                                                                                                                                                           </v>
          </cell>
          <cell r="C567" t="str">
            <v xml:space="preserve">UN    </v>
          </cell>
          <cell r="D567" t="str">
            <v>AS</v>
          </cell>
          <cell r="E567" t="str">
            <v>5.906,08</v>
          </cell>
        </row>
        <row r="568">
          <cell r="A568">
            <v>760</v>
          </cell>
          <cell r="B568" t="str">
            <v xml:space="preserve">BOMBA SUBMERSIVEL, ELETRICA, TRIFASICA, POTENCIA 13 HP, DIAMETRO DO ROTOR 170 MM, BOCAL DE SAIDA DIAMETRO DE 3 POLEGADAS, HM/Q = 11 M / 68,40 M3/H A 72 M / 3,6 M3/H                                                                                                                                                                                                                                                                                                                                      </v>
          </cell>
          <cell r="C568" t="str">
            <v xml:space="preserve">UN    </v>
          </cell>
          <cell r="D568" t="str">
            <v>AS</v>
          </cell>
          <cell r="E568" t="str">
            <v>32.971,87</v>
          </cell>
        </row>
        <row r="569">
          <cell r="A569">
            <v>751</v>
          </cell>
          <cell r="B569" t="str">
            <v xml:space="preserve">BOMBA SUBMERSIVEL, ELETRICA, TRIFASICA, POTENCIA 2,96 HP, DIAMETRO DO ROTOR 144 MM SEMIABERTO, BOCAL DE SAIDA DIAMETRO DE DUAS POLEGADAS, HM/Q = 2 M / 38,8 M3/H A 28 M / 5 M3/H                                                                                                                                                                                                                                                                                                                          </v>
          </cell>
          <cell r="C569" t="str">
            <v xml:space="preserve">UN    </v>
          </cell>
          <cell r="D569" t="str">
            <v>AS</v>
          </cell>
          <cell r="E569" t="str">
            <v>5.193,07</v>
          </cell>
        </row>
        <row r="570">
          <cell r="A570">
            <v>754</v>
          </cell>
          <cell r="B570" t="str">
            <v xml:space="preserve">BOMBA SUBMERSIVEL, ELETRICA, TRIFASICA, POTENCIA 3,75 HP, DIAMETRO DO ROTOR 90 MM SEMIABERTO, BOCAL DE SAIDA DIAMETRO DE 2 POLEGADAS, HM/Q = 5 M / 61,2 M3/H A 25,5 M / 3,6 M3/H                                                                                                                                                                                                                                                                                                                          </v>
          </cell>
          <cell r="C570" t="str">
            <v xml:space="preserve">UN    </v>
          </cell>
          <cell r="D570" t="str">
            <v>AS</v>
          </cell>
          <cell r="E570" t="str">
            <v>8.242,96</v>
          </cell>
        </row>
        <row r="571">
          <cell r="A571">
            <v>44489</v>
          </cell>
          <cell r="B571" t="str">
            <v xml:space="preserve">BOMBA TRIPLEX COM MOTOR A DIESEL, NACIONAL, DIAMETRO DE SUCCAO DE 2  1/2''                                                                                                                                                                                                                                                                                                                                                                                                                                </v>
          </cell>
          <cell r="C571" t="str">
            <v xml:space="preserve">UN    </v>
          </cell>
          <cell r="D571" t="str">
            <v>CR</v>
          </cell>
          <cell r="E571" t="str">
            <v>228.214,39</v>
          </cell>
        </row>
        <row r="572">
          <cell r="A572">
            <v>39917</v>
          </cell>
          <cell r="B572" t="str">
            <v xml:space="preserve">BOMBA TRIPLEX, PARA INJECAO DE CALDA DE CIMENTO, VAZAO MAXIMA DE *100* LITROS/MINUTO, PRESSAO MAXIMA DE *70* BAR, POTENCIA DE 15 CV                                                                                                                                                                                                                                                                                                                                                                       </v>
          </cell>
          <cell r="C572" t="str">
            <v xml:space="preserve">UN    </v>
          </cell>
          <cell r="D572" t="str">
            <v>CR</v>
          </cell>
          <cell r="E572" t="str">
            <v>90.255,41</v>
          </cell>
        </row>
        <row r="573">
          <cell r="A573">
            <v>38167</v>
          </cell>
          <cell r="B573" t="str">
            <v xml:space="preserve">BORBOLETA PARA JANELA TIPO GUILHOTINA, EM ZAMAC CROMADO                                                                                                                                                                                                                                                                                                                                                                                                                                                   </v>
          </cell>
          <cell r="C573" t="str">
            <v xml:space="preserve">PAR   </v>
          </cell>
          <cell r="D573" t="str">
            <v>CR</v>
          </cell>
          <cell r="E573" t="str">
            <v>26,54</v>
          </cell>
        </row>
        <row r="574">
          <cell r="A574">
            <v>36145</v>
          </cell>
          <cell r="B574" t="str">
            <v xml:space="preserve">BOTA DE PVC PRETA, CANO MEDIO, SEM FORRO                                                                                                                                                                                                                                                                                                                                                                                                                                                                  </v>
          </cell>
          <cell r="C574" t="str">
            <v xml:space="preserve">PAR   </v>
          </cell>
          <cell r="D574" t="str">
            <v>CR</v>
          </cell>
          <cell r="E574" t="str">
            <v>42,91</v>
          </cell>
        </row>
        <row r="575">
          <cell r="A575">
            <v>12893</v>
          </cell>
          <cell r="B575" t="str">
            <v xml:space="preserve">BOTA DE SEGURANCA COM BIQUEIRA DE ACO E COLARINHO ACOLCHOADO                                                                                                                                                                                                                                                                                                                                                                                                                                              </v>
          </cell>
          <cell r="C575" t="str">
            <v xml:space="preserve">PAR   </v>
          </cell>
          <cell r="D575" t="str">
            <v>CR</v>
          </cell>
          <cell r="E575" t="str">
            <v>71,52</v>
          </cell>
        </row>
        <row r="576">
          <cell r="A576">
            <v>11685</v>
          </cell>
          <cell r="B576" t="str">
            <v xml:space="preserve">BRACO / CANO PARA CHUVEIRO ELETRICO, EM ALUMINIO, 30 CM X 1/2 "                                                                                                                                                                                                                                                                                                                                                                                                                                           </v>
          </cell>
          <cell r="C576" t="str">
            <v xml:space="preserve">UN    </v>
          </cell>
          <cell r="D576" t="str">
            <v>CR</v>
          </cell>
          <cell r="E576" t="str">
            <v>28,55</v>
          </cell>
        </row>
        <row r="577">
          <cell r="A577">
            <v>11680</v>
          </cell>
          <cell r="B577" t="str">
            <v xml:space="preserve">BRACO OU HASTE COM CANOPLA PLASTICA, 1/2 ", PARA CHUVEIRO SIMPLES                                                                                                                                                                                                                                                                                                                                                                                                                                         </v>
          </cell>
          <cell r="C577" t="str">
            <v xml:space="preserve">UN    </v>
          </cell>
          <cell r="D577" t="str">
            <v>CR</v>
          </cell>
          <cell r="E577" t="str">
            <v>18,86</v>
          </cell>
        </row>
        <row r="578">
          <cell r="A578">
            <v>11679</v>
          </cell>
          <cell r="B578" t="str">
            <v xml:space="preserve">BRACO OU HASTE RETA COM CANOPLA PLASTICA, 1/2 ", PARA CHUVEIRO ELETRICO                                                                                                                                                                                                                                                                                                                                                                                                                                   </v>
          </cell>
          <cell r="C578" t="str">
            <v xml:space="preserve">UN    </v>
          </cell>
          <cell r="D578" t="str">
            <v>CR</v>
          </cell>
          <cell r="E578" t="str">
            <v>25,58</v>
          </cell>
        </row>
        <row r="579">
          <cell r="A579">
            <v>2512</v>
          </cell>
          <cell r="B579" t="str">
            <v xml:space="preserve">BRACO P/ LUMINARIA PUBLICA 1 X 1,50M ROMAGNOLE OU EQUIV                                                                                                                                                                                                                                                                                                                                                                                                                                                   </v>
          </cell>
          <cell r="C579" t="str">
            <v xml:space="preserve">UN    </v>
          </cell>
          <cell r="D579" t="str">
            <v>AS</v>
          </cell>
          <cell r="E579" t="str">
            <v>37,71</v>
          </cell>
        </row>
        <row r="580">
          <cell r="A580">
            <v>4374</v>
          </cell>
          <cell r="B580" t="str">
            <v xml:space="preserve">BUCHA DE NYLON SEM ABA S10                                                                                                                                                                                                                                                                                                                                                                                                                                                                                </v>
          </cell>
          <cell r="C580" t="str">
            <v xml:space="preserve">UN    </v>
          </cell>
          <cell r="D580" t="str">
            <v>CR</v>
          </cell>
          <cell r="E580" t="str">
            <v>0,37</v>
          </cell>
        </row>
        <row r="581">
          <cell r="A581">
            <v>7568</v>
          </cell>
          <cell r="B581" t="str">
            <v xml:space="preserve">BUCHA DE NYLON SEM ABA S10, COM PARAFUSO DE 6,10 X 65 MM EM ACO ZINCADO COM ROSCA SOBERBA, CABECA CHATA E FENDA PHILLIPS                                                                                                                                                                                                                                                                                                                                                                                  </v>
          </cell>
          <cell r="C581" t="str">
            <v xml:space="preserve">UN    </v>
          </cell>
          <cell r="D581" t="str">
            <v>CR</v>
          </cell>
          <cell r="E581" t="str">
            <v>0,61</v>
          </cell>
        </row>
        <row r="582">
          <cell r="A582">
            <v>7584</v>
          </cell>
          <cell r="B582" t="str">
            <v xml:space="preserve">BUCHA DE NYLON SEM ABA S12, COM PARAFUSO DE 5/16" X 80 MM EM ACO ZINCADO COM ROSCA SOBERBA E CABECA SEXTAVADA                                                                                                                                                                                                                                                                                                                                                                                             </v>
          </cell>
          <cell r="C582" t="str">
            <v xml:space="preserve">UN    </v>
          </cell>
          <cell r="D582" t="str">
            <v>CR</v>
          </cell>
          <cell r="E582" t="str">
            <v>0,93</v>
          </cell>
        </row>
        <row r="583">
          <cell r="A583">
            <v>11945</v>
          </cell>
          <cell r="B583" t="str">
            <v xml:space="preserve">BUCHA DE NYLON SEM ABA S4                                                                                                                                                                                                                                                                                                                                                                                                                                                                                 </v>
          </cell>
          <cell r="C583" t="str">
            <v xml:space="preserve">UN    </v>
          </cell>
          <cell r="D583" t="str">
            <v>CR</v>
          </cell>
          <cell r="E583" t="str">
            <v>0,06</v>
          </cell>
        </row>
        <row r="584">
          <cell r="A584">
            <v>11946</v>
          </cell>
          <cell r="B584" t="str">
            <v xml:space="preserve">BUCHA DE NYLON SEM ABA S5                                                                                                                                                                                                                                                                                                                                                                                                                                                                                 </v>
          </cell>
          <cell r="C584" t="str">
            <v xml:space="preserve">UN    </v>
          </cell>
          <cell r="D584" t="str">
            <v>CR</v>
          </cell>
          <cell r="E584" t="str">
            <v>0,06</v>
          </cell>
        </row>
        <row r="585">
          <cell r="A585">
            <v>4375</v>
          </cell>
          <cell r="B585" t="str">
            <v xml:space="preserve">BUCHA DE NYLON SEM ABA S6                                                                                                                                                                                                                                                                                                                                                                                                                                                                                 </v>
          </cell>
          <cell r="C585" t="str">
            <v xml:space="preserve">UN    </v>
          </cell>
          <cell r="D585" t="str">
            <v xml:space="preserve">C </v>
          </cell>
          <cell r="E585" t="str">
            <v>0,10</v>
          </cell>
        </row>
        <row r="586">
          <cell r="A586">
            <v>11950</v>
          </cell>
          <cell r="B586" t="str">
            <v xml:space="preserve">BUCHA DE NYLON SEM ABA S6, COM PARAFUSO DE 4,20 X 40 MM EM ACO ZINCADO COM ROSCA SOBERBA, CABECA CHATA E FENDA PHILLIPS                                                                                                                                                                                                                                                                                                                                                                                   </v>
          </cell>
          <cell r="C586" t="str">
            <v xml:space="preserve">UN    </v>
          </cell>
          <cell r="D586" t="str">
            <v>CR</v>
          </cell>
          <cell r="E586" t="str">
            <v>0,20</v>
          </cell>
        </row>
        <row r="587">
          <cell r="A587">
            <v>4376</v>
          </cell>
          <cell r="B587" t="str">
            <v xml:space="preserve">BUCHA DE NYLON SEM ABA S8                                                                                                                                                                                                                                                                                                                                                                                                                                                                                 </v>
          </cell>
          <cell r="C587" t="str">
            <v xml:space="preserve">UN    </v>
          </cell>
          <cell r="D587" t="str">
            <v>CR</v>
          </cell>
          <cell r="E587" t="str">
            <v>0,19</v>
          </cell>
        </row>
        <row r="588">
          <cell r="A588">
            <v>7583</v>
          </cell>
          <cell r="B588" t="str">
            <v xml:space="preserve">BUCHA DE NYLON SEM ABA S8, COM PARAFUSO DE 4,80 X 50 MM EM ACO ZINCADO COM ROSCA SOBERBA, CABECA CHATA E FENDA PHILLIPS                                                                                                                                                                                                                                                                                                                                                                                   </v>
          </cell>
          <cell r="C588" t="str">
            <v xml:space="preserve">UN    </v>
          </cell>
          <cell r="D588" t="str">
            <v>CR</v>
          </cell>
          <cell r="E588" t="str">
            <v>0,41</v>
          </cell>
        </row>
        <row r="589">
          <cell r="A589">
            <v>4350</v>
          </cell>
          <cell r="B589" t="str">
            <v xml:space="preserve">BUCHA DE NYLON, DIAMETRO DO FURO 8 MM, COMPRIMENTO 40 MM, COM PARAFUSO DE ROSCA SOBERBA, CABECA CHATA, FENDA SIMPLES, 4,8 X 50 MM                                                                                                                                                                                                                                                                                                                                                                         </v>
          </cell>
          <cell r="C589" t="str">
            <v xml:space="preserve">UN    </v>
          </cell>
          <cell r="D589" t="str">
            <v>AS</v>
          </cell>
          <cell r="E589" t="str">
            <v>0,71</v>
          </cell>
        </row>
        <row r="590">
          <cell r="A590">
            <v>44400</v>
          </cell>
          <cell r="B590" t="str">
            <v xml:space="preserve">BUCHA DE REDUCAO CPVC, SOLDAVEL, 54 X 28 MM, PARA AGUA QUENTE                                                                                                                                                                                                                                                                                                                                                                                                                                             </v>
          </cell>
          <cell r="C590" t="str">
            <v xml:space="preserve">UN    </v>
          </cell>
          <cell r="D590" t="str">
            <v>CR</v>
          </cell>
          <cell r="E590" t="str">
            <v>33,81</v>
          </cell>
        </row>
        <row r="591">
          <cell r="A591">
            <v>39886</v>
          </cell>
          <cell r="B591" t="str">
            <v xml:space="preserve">BUCHA DE REDUCAO DE COBRE (REF 600-2) SEM ANEL DE SOLDA, PONTA X BOLSA, 22 X 15 MM                                                                                                                                                                                                                                                                                                                                                                                                                        </v>
          </cell>
          <cell r="C591" t="str">
            <v xml:space="preserve">UN    </v>
          </cell>
          <cell r="D591" t="str">
            <v>AS</v>
          </cell>
          <cell r="E591" t="str">
            <v>5,82</v>
          </cell>
        </row>
        <row r="592">
          <cell r="A592">
            <v>39887</v>
          </cell>
          <cell r="B592" t="str">
            <v xml:space="preserve">BUCHA DE REDUCAO DE COBRE (REF 600-2) SEM ANEL DE SOLDA, PONTA X BOLSA, 28 X 22 MM                                                                                                                                                                                                                                                                                                                                                                                                                        </v>
          </cell>
          <cell r="C592" t="str">
            <v xml:space="preserve">UN    </v>
          </cell>
          <cell r="D592" t="str">
            <v>AS</v>
          </cell>
          <cell r="E592" t="str">
            <v>8,73</v>
          </cell>
        </row>
        <row r="593">
          <cell r="A593">
            <v>39888</v>
          </cell>
          <cell r="B593" t="str">
            <v xml:space="preserve">BUCHA DE REDUCAO DE COBRE (REF 600-2) SEM ANEL DE SOLDA, PONTA X BOLSA, 35 X 28 MM                                                                                                                                                                                                                                                                                                                                                                                                                        </v>
          </cell>
          <cell r="C593" t="str">
            <v xml:space="preserve">UN    </v>
          </cell>
          <cell r="D593" t="str">
            <v>AS</v>
          </cell>
          <cell r="E593" t="str">
            <v>19,97</v>
          </cell>
        </row>
        <row r="594">
          <cell r="A594">
            <v>39890</v>
          </cell>
          <cell r="B594" t="str">
            <v xml:space="preserve">BUCHA DE REDUCAO DE COBRE (REF 600-2) SEM ANEL DE SOLDA, PONTA X BOLSA, 42 X 35 MM                                                                                                                                                                                                                                                                                                                                                                                                                        </v>
          </cell>
          <cell r="C594" t="str">
            <v xml:space="preserve">UN    </v>
          </cell>
          <cell r="D594" t="str">
            <v>AS</v>
          </cell>
          <cell r="E594" t="str">
            <v>34,08</v>
          </cell>
        </row>
        <row r="595">
          <cell r="A595">
            <v>39891</v>
          </cell>
          <cell r="B595" t="str">
            <v xml:space="preserve">BUCHA DE REDUCAO DE COBRE (REF 600-2) SEM ANEL DE SOLDA, PONTA X BOLSA, 54 X 42 MM                                                                                                                                                                                                                                                                                                                                                                                                                        </v>
          </cell>
          <cell r="C595" t="str">
            <v xml:space="preserve">UN    </v>
          </cell>
          <cell r="D595" t="str">
            <v>AS</v>
          </cell>
          <cell r="E595" t="str">
            <v>48,06</v>
          </cell>
        </row>
        <row r="596">
          <cell r="A596">
            <v>39892</v>
          </cell>
          <cell r="B596" t="str">
            <v xml:space="preserve">BUCHA DE REDUCAO DE COBRE (REF 600-2) SEM ANEL DE SOLDA, PONTA X BOLSA, 66 X 54 MM                                                                                                                                                                                                                                                                                                                                                                                                                        </v>
          </cell>
          <cell r="C596" t="str">
            <v xml:space="preserve">UN    </v>
          </cell>
          <cell r="D596" t="str">
            <v>AS</v>
          </cell>
          <cell r="E596" t="str">
            <v>149,81</v>
          </cell>
        </row>
        <row r="597">
          <cell r="A597">
            <v>790</v>
          </cell>
          <cell r="B597" t="str">
            <v xml:space="preserve">BUCHA DE REDUCAO DE FERRO GALVANIZADO, COM ROSCA BSP, DE 1 1/2" X 1 1/4"                                                                                                                                                                                                                                                                                                                                                                                                                                  </v>
          </cell>
          <cell r="C597" t="str">
            <v xml:space="preserve">UN    </v>
          </cell>
          <cell r="D597" t="str">
            <v>AS</v>
          </cell>
          <cell r="E597" t="str">
            <v>22,57</v>
          </cell>
        </row>
        <row r="598">
          <cell r="A598">
            <v>766</v>
          </cell>
          <cell r="B598" t="str">
            <v xml:space="preserve">BUCHA DE REDUCAO DE FERRO GALVANIZADO, COM ROSCA BSP, DE 1 1/2" X 1/2"                                                                                                                                                                                                                                                                                                                                                                                                                                    </v>
          </cell>
          <cell r="C598" t="str">
            <v xml:space="preserve">UN    </v>
          </cell>
          <cell r="D598" t="str">
            <v>AS</v>
          </cell>
          <cell r="E598" t="str">
            <v>22,57</v>
          </cell>
        </row>
        <row r="599">
          <cell r="A599">
            <v>791</v>
          </cell>
          <cell r="B599" t="str">
            <v xml:space="preserve">BUCHA DE REDUCAO DE FERRO GALVANIZADO, COM ROSCA BSP, DE 1 1/2" X 1"                                                                                                                                                                                                                                                                                                                                                                                                                                      </v>
          </cell>
          <cell r="C599" t="str">
            <v xml:space="preserve">UN    </v>
          </cell>
          <cell r="D599" t="str">
            <v>AS</v>
          </cell>
          <cell r="E599" t="str">
            <v>22,57</v>
          </cell>
        </row>
        <row r="600">
          <cell r="A600">
            <v>767</v>
          </cell>
          <cell r="B600" t="str">
            <v xml:space="preserve">BUCHA DE REDUCAO DE FERRO GALVANIZADO, COM ROSCA BSP, DE 1 1/2" X 3/4"                                                                                                                                                                                                                                                                                                                                                                                                                                    </v>
          </cell>
          <cell r="C600" t="str">
            <v xml:space="preserve">UN    </v>
          </cell>
          <cell r="D600" t="str">
            <v>AS</v>
          </cell>
          <cell r="E600" t="str">
            <v>22,57</v>
          </cell>
        </row>
        <row r="601">
          <cell r="A601">
            <v>768</v>
          </cell>
          <cell r="B601" t="str">
            <v xml:space="preserve">BUCHA DE REDUCAO DE FERRO GALVANIZADO, COM ROSCA BSP, DE 1 1/4" X 1/2"                                                                                                                                                                                                                                                                                                                                                                                                                                    </v>
          </cell>
          <cell r="C601" t="str">
            <v xml:space="preserve">UN    </v>
          </cell>
          <cell r="D601" t="str">
            <v>AS</v>
          </cell>
          <cell r="E601" t="str">
            <v>17,73</v>
          </cell>
        </row>
        <row r="602">
          <cell r="A602">
            <v>789</v>
          </cell>
          <cell r="B602" t="str">
            <v xml:space="preserve">BUCHA DE REDUCAO DE FERRO GALVANIZADO, COM ROSCA BSP, DE 1 1/4" X 1"                                                                                                                                                                                                                                                                                                                                                                                                                                      </v>
          </cell>
          <cell r="C602" t="str">
            <v xml:space="preserve">UN    </v>
          </cell>
          <cell r="D602" t="str">
            <v>AS</v>
          </cell>
          <cell r="E602" t="str">
            <v>17,35</v>
          </cell>
        </row>
        <row r="603">
          <cell r="A603">
            <v>769</v>
          </cell>
          <cell r="B603" t="str">
            <v xml:space="preserve">BUCHA DE REDUCAO DE FERRO GALVANIZADO, COM ROSCA BSP, DE 1 1/4" X 3/4"                                                                                                                                                                                                                                                                                                                                                                                                                                    </v>
          </cell>
          <cell r="C603" t="str">
            <v xml:space="preserve">UN    </v>
          </cell>
          <cell r="D603" t="str">
            <v>AS</v>
          </cell>
          <cell r="E603" t="str">
            <v>17,73</v>
          </cell>
        </row>
        <row r="604">
          <cell r="A604">
            <v>770</v>
          </cell>
          <cell r="B604" t="str">
            <v xml:space="preserve">BUCHA DE REDUCAO DE FERRO GALVANIZADO, COM ROSCA BSP, DE 1/2" X 1/4"                                                                                                                                                                                                                                                                                                                                                                                                                                      </v>
          </cell>
          <cell r="C604" t="str">
            <v xml:space="preserve">UN    </v>
          </cell>
          <cell r="D604" t="str">
            <v>AS</v>
          </cell>
          <cell r="E604" t="str">
            <v>6,26</v>
          </cell>
        </row>
        <row r="605">
          <cell r="A605">
            <v>12394</v>
          </cell>
          <cell r="B605" t="str">
            <v xml:space="preserve">BUCHA DE REDUCAO DE FERRO GALVANIZADO, COM ROSCA BSP, DE 1/2" X 3/8"                                                                                                                                                                                                                                                                                                                                                                                                                                      </v>
          </cell>
          <cell r="C605" t="str">
            <v xml:space="preserve">UN    </v>
          </cell>
          <cell r="D605" t="str">
            <v>AS</v>
          </cell>
          <cell r="E605" t="str">
            <v>6,26</v>
          </cell>
        </row>
        <row r="606">
          <cell r="A606">
            <v>764</v>
          </cell>
          <cell r="B606" t="str">
            <v xml:space="preserve">BUCHA DE REDUCAO DE FERRO GALVANIZADO, COM ROSCA BSP, DE 1" X 1/2"                                                                                                                                                                                                                                                                                                                                                                                                                                        </v>
          </cell>
          <cell r="C606" t="str">
            <v xml:space="preserve">UN    </v>
          </cell>
          <cell r="D606" t="str">
            <v>AS</v>
          </cell>
          <cell r="E606" t="str">
            <v>10,91</v>
          </cell>
        </row>
        <row r="607">
          <cell r="A607">
            <v>765</v>
          </cell>
          <cell r="B607" t="str">
            <v xml:space="preserve">BUCHA DE REDUCAO DE FERRO GALVANIZADO, COM ROSCA BSP, DE 1" X 3/4"                                                                                                                                                                                                                                                                                                                                                                                                                                        </v>
          </cell>
          <cell r="C607" t="str">
            <v xml:space="preserve">UN    </v>
          </cell>
          <cell r="D607" t="str">
            <v>AS</v>
          </cell>
          <cell r="E607" t="str">
            <v>10,91</v>
          </cell>
        </row>
        <row r="608">
          <cell r="A608">
            <v>787</v>
          </cell>
          <cell r="B608" t="str">
            <v xml:space="preserve">BUCHA DE REDUCAO DE FERRO GALVANIZADO, COM ROSCA BSP, DE 2 1/2" X 1 1/2"                                                                                                                                                                                                                                                                                                                                                                                                                                  </v>
          </cell>
          <cell r="C608" t="str">
            <v xml:space="preserve">UN    </v>
          </cell>
          <cell r="D608" t="str">
            <v>AS</v>
          </cell>
          <cell r="E608" t="str">
            <v>48,73</v>
          </cell>
        </row>
        <row r="609">
          <cell r="A609">
            <v>774</v>
          </cell>
          <cell r="B609" t="str">
            <v xml:space="preserve">BUCHA DE REDUCAO DE FERRO GALVANIZADO, COM ROSCA BSP, DE 2 1/2" X 1 1/4"                                                                                                                                                                                                                                                                                                                                                                                                                                  </v>
          </cell>
          <cell r="C609" t="str">
            <v xml:space="preserve">UN    </v>
          </cell>
          <cell r="D609" t="str">
            <v>AS</v>
          </cell>
          <cell r="E609" t="str">
            <v>48,73</v>
          </cell>
        </row>
        <row r="610">
          <cell r="A610">
            <v>773</v>
          </cell>
          <cell r="B610" t="str">
            <v xml:space="preserve">BUCHA DE REDUCAO DE FERRO GALVANIZADO, COM ROSCA BSP, DE 2 1/2" X 1"                                                                                                                                                                                                                                                                                                                                                                                                                                      </v>
          </cell>
          <cell r="C610" t="str">
            <v xml:space="preserve">UN    </v>
          </cell>
          <cell r="D610" t="str">
            <v>AS</v>
          </cell>
          <cell r="E610" t="str">
            <v>48,73</v>
          </cell>
        </row>
        <row r="611">
          <cell r="A611">
            <v>775</v>
          </cell>
          <cell r="B611" t="str">
            <v xml:space="preserve">BUCHA DE REDUCAO DE FERRO GALVANIZADO, COM ROSCA BSP, DE 2 1/2" X 2"                                                                                                                                                                                                                                                                                                                                                                                                                                      </v>
          </cell>
          <cell r="C611" t="str">
            <v xml:space="preserve">UN    </v>
          </cell>
          <cell r="D611" t="str">
            <v>AS</v>
          </cell>
          <cell r="E611" t="str">
            <v>48,73</v>
          </cell>
        </row>
        <row r="612">
          <cell r="A612">
            <v>788</v>
          </cell>
          <cell r="B612" t="str">
            <v xml:space="preserve">BUCHA DE REDUCAO DE FERRO GALVANIZADO, COM ROSCA BSP, DE 2" X 1 1/2"                                                                                                                                                                                                                                                                                                                                                                                                                                      </v>
          </cell>
          <cell r="C612" t="str">
            <v xml:space="preserve">UN    </v>
          </cell>
          <cell r="D612" t="str">
            <v>AS</v>
          </cell>
          <cell r="E612" t="str">
            <v>30,29</v>
          </cell>
        </row>
        <row r="613">
          <cell r="A613">
            <v>772</v>
          </cell>
          <cell r="B613" t="str">
            <v xml:space="preserve">BUCHA DE REDUCAO DE FERRO GALVANIZADO, COM ROSCA BSP, DE 2" X 1 1/4"                                                                                                                                                                                                                                                                                                                                                                                                                                      </v>
          </cell>
          <cell r="C613" t="str">
            <v xml:space="preserve">UN    </v>
          </cell>
          <cell r="D613" t="str">
            <v>AS</v>
          </cell>
          <cell r="E613" t="str">
            <v>30,29</v>
          </cell>
        </row>
        <row r="614">
          <cell r="A614">
            <v>771</v>
          </cell>
          <cell r="B614" t="str">
            <v xml:space="preserve">BUCHA DE REDUCAO DE FERRO GALVANIZADO, COM ROSCA BSP, DE 2" X 1"                                                                                                                                                                                                                                                                                                                                                                                                                                          </v>
          </cell>
          <cell r="C614" t="str">
            <v xml:space="preserve">UN    </v>
          </cell>
          <cell r="D614" t="str">
            <v>AS</v>
          </cell>
          <cell r="E614" t="str">
            <v>30,29</v>
          </cell>
        </row>
        <row r="615">
          <cell r="A615">
            <v>779</v>
          </cell>
          <cell r="B615" t="str">
            <v xml:space="preserve">BUCHA DE REDUCAO DE FERRO GALVANIZADO, COM ROSCA BSP, DE 3/4" X 1/2"                                                                                                                                                                                                                                                                                                                                                                                                                                      </v>
          </cell>
          <cell r="C615" t="str">
            <v xml:space="preserve">UN    </v>
          </cell>
          <cell r="D615" t="str">
            <v>AS</v>
          </cell>
          <cell r="E615" t="str">
            <v>7,53</v>
          </cell>
        </row>
        <row r="616">
          <cell r="A616">
            <v>776</v>
          </cell>
          <cell r="B616" t="str">
            <v xml:space="preserve">BUCHA DE REDUCAO DE FERRO GALVANIZADO, COM ROSCA BSP, DE 3" X 1 1/2"                                                                                                                                                                                                                                                                                                                                                                                                                                      </v>
          </cell>
          <cell r="C616" t="str">
            <v xml:space="preserve">UN    </v>
          </cell>
          <cell r="D616" t="str">
            <v>AS</v>
          </cell>
          <cell r="E616" t="str">
            <v>71,84</v>
          </cell>
        </row>
        <row r="617">
          <cell r="A617">
            <v>777</v>
          </cell>
          <cell r="B617" t="str">
            <v xml:space="preserve">BUCHA DE REDUCAO DE FERRO GALVANIZADO, COM ROSCA BSP, DE 3" X 1 1/4"                                                                                                                                                                                                                                                                                                                                                                                                                                      </v>
          </cell>
          <cell r="C617" t="str">
            <v xml:space="preserve">UN    </v>
          </cell>
          <cell r="D617" t="str">
            <v>AS</v>
          </cell>
          <cell r="E617" t="str">
            <v>69,84</v>
          </cell>
        </row>
        <row r="618">
          <cell r="A618">
            <v>780</v>
          </cell>
          <cell r="B618" t="str">
            <v xml:space="preserve">BUCHA DE REDUCAO DE FERRO GALVANIZADO, COM ROSCA BSP, DE 3" X 2 1/2"                                                                                                                                                                                                                                                                                                                                                                                                                                      </v>
          </cell>
          <cell r="C618" t="str">
            <v xml:space="preserve">UN    </v>
          </cell>
          <cell r="D618" t="str">
            <v>AS</v>
          </cell>
          <cell r="E618" t="str">
            <v>70,19</v>
          </cell>
        </row>
        <row r="619">
          <cell r="A619">
            <v>778</v>
          </cell>
          <cell r="B619" t="str">
            <v xml:space="preserve">BUCHA DE REDUCAO DE FERRO GALVANIZADO, COM ROSCA BSP, DE 3" X 2"                                                                                                                                                                                                                                                                                                                                                                                                                                          </v>
          </cell>
          <cell r="C619" t="str">
            <v xml:space="preserve">UN    </v>
          </cell>
          <cell r="D619" t="str">
            <v>AS</v>
          </cell>
          <cell r="E619" t="str">
            <v>71,84</v>
          </cell>
        </row>
        <row r="620">
          <cell r="A620">
            <v>781</v>
          </cell>
          <cell r="B620" t="str">
            <v xml:space="preserve">BUCHA DE REDUCAO DE FERRO GALVANIZADO, COM ROSCA BSP, DE 4" X 2 1/2"                                                                                                                                                                                                                                                                                                                                                                                                                                      </v>
          </cell>
          <cell r="C620" t="str">
            <v xml:space="preserve">UN    </v>
          </cell>
          <cell r="D620" t="str">
            <v>AS</v>
          </cell>
          <cell r="E620" t="str">
            <v>132,74</v>
          </cell>
        </row>
        <row r="621">
          <cell r="A621">
            <v>786</v>
          </cell>
          <cell r="B621" t="str">
            <v xml:space="preserve">BUCHA DE REDUCAO DE FERRO GALVANIZADO, COM ROSCA BSP, DE 4" X 2"                                                                                                                                                                                                                                                                                                                                                                                                                                          </v>
          </cell>
          <cell r="C621" t="str">
            <v xml:space="preserve">UN    </v>
          </cell>
          <cell r="D621" t="str">
            <v>AS</v>
          </cell>
          <cell r="E621" t="str">
            <v>132,74</v>
          </cell>
        </row>
        <row r="622">
          <cell r="A622">
            <v>782</v>
          </cell>
          <cell r="B622" t="str">
            <v xml:space="preserve">BUCHA DE REDUCAO DE FERRO GALVANIZADO, COM ROSCA BSP, DE 4" X 3"                                                                                                                                                                                                                                                                                                                                                                                                                                          </v>
          </cell>
          <cell r="C622" t="str">
            <v xml:space="preserve">UN    </v>
          </cell>
          <cell r="D622" t="str">
            <v>AS</v>
          </cell>
          <cell r="E622" t="str">
            <v>132,74</v>
          </cell>
        </row>
        <row r="623">
          <cell r="A623">
            <v>783</v>
          </cell>
          <cell r="B623" t="str">
            <v xml:space="preserve">BUCHA DE REDUCAO DE FERRO GALVANIZADO, COM ROSCA BSP, DE 5" X 4"                                                                                                                                                                                                                                                                                                                                                                                                                                          </v>
          </cell>
          <cell r="C623" t="str">
            <v xml:space="preserve">UN    </v>
          </cell>
          <cell r="D623" t="str">
            <v>AS</v>
          </cell>
          <cell r="E623" t="str">
            <v>363,29</v>
          </cell>
        </row>
        <row r="624">
          <cell r="A624">
            <v>785</v>
          </cell>
          <cell r="B624" t="str">
            <v xml:space="preserve">BUCHA DE REDUCAO DE FERRO GALVANIZADO, COM ROSCA BSP, DE 6" X 4"                                                                                                                                                                                                                                                                                                                                                                                                                                          </v>
          </cell>
          <cell r="C624" t="str">
            <v xml:space="preserve">UN    </v>
          </cell>
          <cell r="D624" t="str">
            <v>AS</v>
          </cell>
          <cell r="E624" t="str">
            <v>383,85</v>
          </cell>
        </row>
        <row r="625">
          <cell r="A625">
            <v>784</v>
          </cell>
          <cell r="B625" t="str">
            <v xml:space="preserve">BUCHA DE REDUCAO DE FERRO GALVANIZADO, COM ROSCA BSP, DE 6" X 5"                                                                                                                                                                                                                                                                                                                                                                                                                                          </v>
          </cell>
          <cell r="C625" t="str">
            <v xml:space="preserve">UN    </v>
          </cell>
          <cell r="D625" t="str">
            <v>AS</v>
          </cell>
          <cell r="E625" t="str">
            <v>411,77</v>
          </cell>
        </row>
        <row r="626">
          <cell r="A626">
            <v>828</v>
          </cell>
          <cell r="B626" t="str">
            <v xml:space="preserve">BUCHA DE REDUCAO DE PVC, SOLDAVEL, CURTA, COM 25 X 20 MM, PARA AGUA FRIA PREDIAL                                                                                                                                                                                                                                                                                                                                                                                                                          </v>
          </cell>
          <cell r="C626" t="str">
            <v xml:space="preserve">UN    </v>
          </cell>
          <cell r="D626" t="str">
            <v>CR</v>
          </cell>
          <cell r="E626" t="str">
            <v>0,85</v>
          </cell>
        </row>
        <row r="627">
          <cell r="A627">
            <v>829</v>
          </cell>
          <cell r="B627" t="str">
            <v xml:space="preserve">BUCHA DE REDUCAO DE PVC, SOLDAVEL, CURTA, COM 32 X 25 MM, PARA AGUA FRIA PREDIAL                                                                                                                                                                                                                                                                                                                                                                                                                          </v>
          </cell>
          <cell r="C627" t="str">
            <v xml:space="preserve">UN    </v>
          </cell>
          <cell r="D627" t="str">
            <v>CR</v>
          </cell>
          <cell r="E627" t="str">
            <v>1,37</v>
          </cell>
        </row>
        <row r="628">
          <cell r="A628">
            <v>812</v>
          </cell>
          <cell r="B628" t="str">
            <v xml:space="preserve">BUCHA DE REDUCAO DE PVC, SOLDAVEL, CURTA, COM 40 X 32 MM, PARA AGUA FRIA PREDIAL                                                                                                                                                                                                                                                                                                                                                                                                                          </v>
          </cell>
          <cell r="C628" t="str">
            <v xml:space="preserve">UN    </v>
          </cell>
          <cell r="D628" t="str">
            <v>CR</v>
          </cell>
          <cell r="E628" t="str">
            <v>3,03</v>
          </cell>
        </row>
        <row r="629">
          <cell r="A629">
            <v>819</v>
          </cell>
          <cell r="B629" t="str">
            <v xml:space="preserve">BUCHA DE REDUCAO DE PVC, SOLDAVEL, CURTA, COM 50 X 40 MM, PARA AGUA FRIA PREDIAL                                                                                                                                                                                                                                                                                                                                                                                                                          </v>
          </cell>
          <cell r="C629" t="str">
            <v xml:space="preserve">UN    </v>
          </cell>
          <cell r="D629" t="str">
            <v>CR</v>
          </cell>
          <cell r="E629" t="str">
            <v>5,26</v>
          </cell>
        </row>
        <row r="630">
          <cell r="A630">
            <v>818</v>
          </cell>
          <cell r="B630" t="str">
            <v xml:space="preserve">BUCHA DE REDUCAO DE PVC, SOLDAVEL, CURTA, COM 60 X 50 MM, PARA AGUA FRIA PREDIAL                                                                                                                                                                                                                                                                                                                                                                                                                          </v>
          </cell>
          <cell r="C630" t="str">
            <v xml:space="preserve">UN    </v>
          </cell>
          <cell r="D630" t="str">
            <v>CR</v>
          </cell>
          <cell r="E630" t="str">
            <v>9,82</v>
          </cell>
        </row>
        <row r="631">
          <cell r="A631">
            <v>832</v>
          </cell>
          <cell r="B631" t="str">
            <v xml:space="preserve">BUCHA DE REDUCAO DE PVC, SOLDAVEL, LONGA, COM 32 X 20 MM, PARA AGUA FRIA PREDIAL                                                                                                                                                                                                                                                                                                                                                                                                                          </v>
          </cell>
          <cell r="C631" t="str">
            <v xml:space="preserve">UN    </v>
          </cell>
          <cell r="D631" t="str">
            <v>CR</v>
          </cell>
          <cell r="E631" t="str">
            <v>4,05</v>
          </cell>
        </row>
        <row r="632">
          <cell r="A632">
            <v>834</v>
          </cell>
          <cell r="B632" t="str">
            <v xml:space="preserve">BUCHA DE REDUCAO DE PVC, SOLDAVEL, LONGA, COM 40 X 25 MM, PARA AGUA FRIA PREDIAL                                                                                                                                                                                                                                                                                                                                                                                                                          </v>
          </cell>
          <cell r="C632" t="str">
            <v xml:space="preserve">UN    </v>
          </cell>
          <cell r="D632" t="str">
            <v>CR</v>
          </cell>
          <cell r="E632" t="str">
            <v>5,25</v>
          </cell>
        </row>
        <row r="633">
          <cell r="A633">
            <v>813</v>
          </cell>
          <cell r="B633" t="str">
            <v xml:space="preserve">BUCHA DE REDUCAO DE PVC, SOLDAVEL, LONGA, COM 50 X 25 MM, PARA AGUA FRIA PREDIAL                                                                                                                                                                                                                                                                                                                                                                                                                          </v>
          </cell>
          <cell r="C633" t="str">
            <v xml:space="preserve">UN    </v>
          </cell>
          <cell r="D633" t="str">
            <v>CR</v>
          </cell>
          <cell r="E633" t="str">
            <v>6,11</v>
          </cell>
        </row>
        <row r="634">
          <cell r="A634">
            <v>820</v>
          </cell>
          <cell r="B634" t="str">
            <v xml:space="preserve">BUCHA DE REDUCAO DE PVC, SOLDAVEL, LONGA, COM 50 X 32 MM, PARA AGUA FRIA PREDIAL                                                                                                                                                                                                                                                                                                                                                                                                                          </v>
          </cell>
          <cell r="C634" t="str">
            <v xml:space="preserve">UN    </v>
          </cell>
          <cell r="D634" t="str">
            <v>CR</v>
          </cell>
          <cell r="E634" t="str">
            <v>8,22</v>
          </cell>
        </row>
        <row r="635">
          <cell r="A635">
            <v>816</v>
          </cell>
          <cell r="B635" t="str">
            <v xml:space="preserve">BUCHA DE REDUCAO DE PVC, SOLDAVEL, LONGA, COM 60 X 25 MM, PARA AGUA FRIA PREDIAL                                                                                                                                                                                                                                                                                                                                                                                                                          </v>
          </cell>
          <cell r="C635" t="str">
            <v xml:space="preserve">UN    </v>
          </cell>
          <cell r="D635" t="str">
            <v>CR</v>
          </cell>
          <cell r="E635" t="str">
            <v>14,65</v>
          </cell>
        </row>
        <row r="636">
          <cell r="A636">
            <v>814</v>
          </cell>
          <cell r="B636" t="str">
            <v xml:space="preserve">BUCHA DE REDUCAO DE PVC, SOLDAVEL, LONGA, COM 60 X 32 MM, PARA AGUA FRIA PREDIAL                                                                                                                                                                                                                                                                                                                                                                                                                          </v>
          </cell>
          <cell r="C636" t="str">
            <v xml:space="preserve">UN    </v>
          </cell>
          <cell r="D636" t="str">
            <v>CR</v>
          </cell>
          <cell r="E636" t="str">
            <v>18,20</v>
          </cell>
        </row>
        <row r="637">
          <cell r="A637">
            <v>822</v>
          </cell>
          <cell r="B637" t="str">
            <v xml:space="preserve">BUCHA DE REDUCAO DE PVC, SOLDAVEL, LONGA, COM 60 X 50 MM, PARA AGUA FRIA PREDIAL                                                                                                                                                                                                                                                                                                                                                                                                                          </v>
          </cell>
          <cell r="C637" t="str">
            <v xml:space="preserve">UN    </v>
          </cell>
          <cell r="D637" t="str">
            <v>CR</v>
          </cell>
          <cell r="E637" t="str">
            <v>23,76</v>
          </cell>
        </row>
        <row r="638">
          <cell r="A638">
            <v>821</v>
          </cell>
          <cell r="B638" t="str">
            <v xml:space="preserve">BUCHA DE REDUCAO DE PVC, SOLDAVEL, LONGA, COM 75 X 50 MM, PARA AGUA FRIA PREDIAL                                                                                                                                                                                                                                                                                                                                                                                                                          </v>
          </cell>
          <cell r="C638" t="str">
            <v xml:space="preserve">UN    </v>
          </cell>
          <cell r="D638" t="str">
            <v>CR</v>
          </cell>
          <cell r="E638" t="str">
            <v>27,18</v>
          </cell>
        </row>
        <row r="639">
          <cell r="A639">
            <v>20086</v>
          </cell>
          <cell r="B639" t="str">
            <v xml:space="preserve">BUCHA DE REDUCAO DE PVC, SOLDAVEL, LONGA, 50 X 40 MM, PARA ESGOTO PREDIAL                                                                                                                                                                                                                                                                                                                                                                                                                                 </v>
          </cell>
          <cell r="C639" t="str">
            <v xml:space="preserve">UN    </v>
          </cell>
          <cell r="D639" t="str">
            <v>CR</v>
          </cell>
          <cell r="E639" t="str">
            <v>4,60</v>
          </cell>
        </row>
        <row r="640">
          <cell r="A640">
            <v>39191</v>
          </cell>
          <cell r="B640" t="str">
            <v xml:space="preserve">BUCHA DE REDUCAO EM ALUMINIO, COM ROSCA, DE 1 1/2" X 1 1/4", PARA ELETRODUTO                                                                                                                                                                                                                                                                                                                                                                                                                              </v>
          </cell>
          <cell r="C640" t="str">
            <v xml:space="preserve">UN    </v>
          </cell>
          <cell r="D640" t="str">
            <v>CR</v>
          </cell>
          <cell r="E640" t="str">
            <v>19,68</v>
          </cell>
        </row>
        <row r="641">
          <cell r="A641">
            <v>39190</v>
          </cell>
          <cell r="B641" t="str">
            <v xml:space="preserve">BUCHA DE REDUCAO EM ALUMINIO, COM ROSCA, DE 1 1/2" X 1", PARA ELETRODUTO                                                                                                                                                                                                                                                                                                                                                                                                                                  </v>
          </cell>
          <cell r="C641" t="str">
            <v xml:space="preserve">UN    </v>
          </cell>
          <cell r="D641" t="str">
            <v>CR</v>
          </cell>
          <cell r="E641" t="str">
            <v>20,56</v>
          </cell>
        </row>
        <row r="642">
          <cell r="A642">
            <v>39189</v>
          </cell>
          <cell r="B642" t="str">
            <v xml:space="preserve">BUCHA DE REDUCAO EM ALUMINIO, COM ROSCA, DE 1 1/2" X 3/4", PARA ELETRODUTO                                                                                                                                                                                                                                                                                                                                                                                                                                </v>
          </cell>
          <cell r="C642" t="str">
            <v xml:space="preserve">UN    </v>
          </cell>
          <cell r="D642" t="str">
            <v>CR</v>
          </cell>
          <cell r="E642" t="str">
            <v>21,76</v>
          </cell>
        </row>
        <row r="643">
          <cell r="A643">
            <v>39186</v>
          </cell>
          <cell r="B643" t="str">
            <v xml:space="preserve">BUCHA DE REDUCAO EM ALUMINIO, COM ROSCA, DE 1 1/4" X 1/2", PARA ELETRODUTO                                                                                                                                                                                                                                                                                                                                                                                                                                </v>
          </cell>
          <cell r="C643" t="str">
            <v xml:space="preserve">UN    </v>
          </cell>
          <cell r="D643" t="str">
            <v>CR</v>
          </cell>
          <cell r="E643" t="str">
            <v>19,47</v>
          </cell>
        </row>
        <row r="644">
          <cell r="A644">
            <v>39188</v>
          </cell>
          <cell r="B644" t="str">
            <v xml:space="preserve">BUCHA DE REDUCAO EM ALUMINIO, COM ROSCA, DE 1 1/4" X 1", PARA ELETRODUTO                                                                                                                                                                                                                                                                                                                                                                                                                                  </v>
          </cell>
          <cell r="C644" t="str">
            <v xml:space="preserve">UN    </v>
          </cell>
          <cell r="D644" t="str">
            <v>CR</v>
          </cell>
          <cell r="E644" t="str">
            <v>16,02</v>
          </cell>
        </row>
        <row r="645">
          <cell r="A645">
            <v>39187</v>
          </cell>
          <cell r="B645" t="str">
            <v xml:space="preserve">BUCHA DE REDUCAO EM ALUMINIO, COM ROSCA, DE 1 1/4" X 3/4", PARA ELETRODUTO                                                                                                                                                                                                                                                                                                                                                                                                                                </v>
          </cell>
          <cell r="C645" t="str">
            <v xml:space="preserve">UN    </v>
          </cell>
          <cell r="D645" t="str">
            <v>CR</v>
          </cell>
          <cell r="E645" t="str">
            <v>16,79</v>
          </cell>
        </row>
        <row r="646">
          <cell r="A646">
            <v>39184</v>
          </cell>
          <cell r="B646" t="str">
            <v xml:space="preserve">BUCHA DE REDUCAO EM ALUMINIO, COM ROSCA, DE 1" X 1/2", PARA ELETRODUTO                                                                                                                                                                                                                                                                                                                                                                                                                                    </v>
          </cell>
          <cell r="C646" t="str">
            <v xml:space="preserve">UN    </v>
          </cell>
          <cell r="D646" t="str">
            <v>CR</v>
          </cell>
          <cell r="E646" t="str">
            <v>6,31</v>
          </cell>
        </row>
        <row r="647">
          <cell r="A647">
            <v>39185</v>
          </cell>
          <cell r="B647" t="str">
            <v xml:space="preserve">BUCHA DE REDUCAO EM ALUMINIO, COM ROSCA, DE 1" X 3/4", PARA ELETRODUTO                                                                                                                                                                                                                                                                                                                                                                                                                                    </v>
          </cell>
          <cell r="C647" t="str">
            <v xml:space="preserve">UN    </v>
          </cell>
          <cell r="D647" t="str">
            <v>CR</v>
          </cell>
          <cell r="E647" t="str">
            <v>5,76</v>
          </cell>
        </row>
        <row r="648">
          <cell r="A648">
            <v>39198</v>
          </cell>
          <cell r="B648" t="str">
            <v xml:space="preserve">BUCHA DE REDUCAO EM ALUMINIO, COM ROSCA, DE 2 1/2" X 1 1/2", PARA ELETRODUTO                                                                                                                                                                                                                                                                                                                                                                                                                              </v>
          </cell>
          <cell r="C648" t="str">
            <v xml:space="preserve">UN    </v>
          </cell>
          <cell r="D648" t="str">
            <v>CR</v>
          </cell>
          <cell r="E648" t="str">
            <v>64,57</v>
          </cell>
        </row>
        <row r="649">
          <cell r="A649">
            <v>39197</v>
          </cell>
          <cell r="B649" t="str">
            <v xml:space="preserve">BUCHA DE REDUCAO EM ALUMINIO, COM ROSCA, DE 2 1/2" X 1 1/4", PARA ELETRODUTO                                                                                                                                                                                                                                                                                                                                                                                                                              </v>
          </cell>
          <cell r="C649" t="str">
            <v xml:space="preserve">UN    </v>
          </cell>
          <cell r="D649" t="str">
            <v>CR</v>
          </cell>
          <cell r="E649" t="str">
            <v>67,45</v>
          </cell>
        </row>
        <row r="650">
          <cell r="A650">
            <v>39196</v>
          </cell>
          <cell r="B650" t="str">
            <v xml:space="preserve">BUCHA DE REDUCAO EM ALUMINIO, COM ROSCA, DE 2 1/2" X 1", PARA ELETRODUTO                                                                                                                                                                                                                                                                                                                                                                                                                                  </v>
          </cell>
          <cell r="C650" t="str">
            <v xml:space="preserve">UN    </v>
          </cell>
          <cell r="D650" t="str">
            <v>CR</v>
          </cell>
          <cell r="E650" t="str">
            <v>69,56</v>
          </cell>
        </row>
        <row r="651">
          <cell r="A651">
            <v>39199</v>
          </cell>
          <cell r="B651" t="str">
            <v xml:space="preserve">BUCHA DE REDUCAO EM ALUMINIO, COM ROSCA, DE 2 1/2" X 2", PARA ELETRODUTO                                                                                                                                                                                                                                                                                                                                                                                                                                  </v>
          </cell>
          <cell r="C651" t="str">
            <v xml:space="preserve">UN    </v>
          </cell>
          <cell r="D651" t="str">
            <v>CR</v>
          </cell>
          <cell r="E651" t="str">
            <v>62,14</v>
          </cell>
        </row>
        <row r="652">
          <cell r="A652">
            <v>39195</v>
          </cell>
          <cell r="B652" t="str">
            <v xml:space="preserve">BUCHA DE REDUCAO EM ALUMINIO, COM ROSCA, DE 2" X 1 1/2", PARA ELETRODUTO                                                                                                                                                                                                                                                                                                                                                                                                                                  </v>
          </cell>
          <cell r="C652" t="str">
            <v xml:space="preserve">UN    </v>
          </cell>
          <cell r="D652" t="str">
            <v>CR</v>
          </cell>
          <cell r="E652" t="str">
            <v>35,87</v>
          </cell>
        </row>
        <row r="653">
          <cell r="A653">
            <v>39194</v>
          </cell>
          <cell r="B653" t="str">
            <v xml:space="preserve">BUCHA DE REDUCAO EM ALUMINIO, COM ROSCA, DE 2" X 1 1/4", PARA ELETRODUTO                                                                                                                                                                                                                                                                                                                                                                                                                                  </v>
          </cell>
          <cell r="C653" t="str">
            <v xml:space="preserve">UN    </v>
          </cell>
          <cell r="D653" t="str">
            <v>CR</v>
          </cell>
          <cell r="E653" t="str">
            <v>38,38</v>
          </cell>
        </row>
        <row r="654">
          <cell r="A654">
            <v>39193</v>
          </cell>
          <cell r="B654" t="str">
            <v xml:space="preserve">BUCHA DE REDUCAO EM ALUMINIO, COM ROSCA, DE 2" X 1", PARA ELETRODUTO                                                                                                                                                                                                                                                                                                                                                                                                                                      </v>
          </cell>
          <cell r="C654" t="str">
            <v xml:space="preserve">UN    </v>
          </cell>
          <cell r="D654" t="str">
            <v>CR</v>
          </cell>
          <cell r="E654" t="str">
            <v>42,07</v>
          </cell>
        </row>
        <row r="655">
          <cell r="A655">
            <v>39192</v>
          </cell>
          <cell r="B655" t="str">
            <v xml:space="preserve">BUCHA DE REDUCAO EM ALUMINIO, COM ROSCA, DE 2" X 3/4", PARA ELETRODUTO                                                                                                                                                                                                                                                                                                                                                                                                                                    </v>
          </cell>
          <cell r="C655" t="str">
            <v xml:space="preserve">UN    </v>
          </cell>
          <cell r="D655" t="str">
            <v>CR</v>
          </cell>
          <cell r="E655" t="str">
            <v>43,76</v>
          </cell>
        </row>
        <row r="656">
          <cell r="A656">
            <v>39920</v>
          </cell>
          <cell r="B656" t="str">
            <v xml:space="preserve">BUCHA DE REDUCAO EM ALUMINIO, COM ROSCA, DE 3/4" X 1/2",  PARA ELETRODUTO                                                                                                                                                                                                                                                                                                                                                                                                                                 </v>
          </cell>
          <cell r="C656" t="str">
            <v xml:space="preserve">UN    </v>
          </cell>
          <cell r="D656" t="str">
            <v>CR</v>
          </cell>
          <cell r="E656" t="str">
            <v>5,30</v>
          </cell>
        </row>
        <row r="657">
          <cell r="A657">
            <v>39201</v>
          </cell>
          <cell r="B657" t="str">
            <v xml:space="preserve">BUCHA DE REDUCAO EM ALUMINIO, COM ROSCA, DE 3" X 1 1/2", PARA ELETRODUTO                                                                                                                                                                                                                                                                                                                                                                                                                                  </v>
          </cell>
          <cell r="C657" t="str">
            <v xml:space="preserve">UN    </v>
          </cell>
          <cell r="D657" t="str">
            <v>CR</v>
          </cell>
          <cell r="E657" t="str">
            <v>77,20</v>
          </cell>
        </row>
        <row r="658">
          <cell r="A658">
            <v>39200</v>
          </cell>
          <cell r="B658" t="str">
            <v xml:space="preserve">BUCHA DE REDUCAO EM ALUMINIO, COM ROSCA, DE 3" X 1 1/4", PARA ELETRODUTO                                                                                                                                                                                                                                                                                                                                                                                                                                  </v>
          </cell>
          <cell r="C658" t="str">
            <v xml:space="preserve">UN    </v>
          </cell>
          <cell r="D658" t="str">
            <v>CR</v>
          </cell>
          <cell r="E658" t="str">
            <v>77,82</v>
          </cell>
        </row>
        <row r="659">
          <cell r="A659">
            <v>39203</v>
          </cell>
          <cell r="B659" t="str">
            <v xml:space="preserve">BUCHA DE REDUCAO EM ALUMINIO, COM ROSCA, DE 3" X 2 1/2", PARA ELETRODUTO                                                                                                                                                                                                                                                                                                                                                                                                                                  </v>
          </cell>
          <cell r="C659" t="str">
            <v xml:space="preserve">UN    </v>
          </cell>
          <cell r="D659" t="str">
            <v>CR</v>
          </cell>
          <cell r="E659" t="str">
            <v>62,84</v>
          </cell>
        </row>
        <row r="660">
          <cell r="A660">
            <v>39202</v>
          </cell>
          <cell r="B660" t="str">
            <v xml:space="preserve">BUCHA DE REDUCAO EM ALUMINIO, COM ROSCA, DE 3" X 2", PARA ELETRODUTO                                                                                                                                                                                                                                                                                                                                                                                                                                      </v>
          </cell>
          <cell r="C660" t="str">
            <v xml:space="preserve">UN    </v>
          </cell>
          <cell r="D660" t="str">
            <v>CR</v>
          </cell>
          <cell r="E660" t="str">
            <v>73,81</v>
          </cell>
        </row>
        <row r="661">
          <cell r="A661">
            <v>39205</v>
          </cell>
          <cell r="B661" t="str">
            <v xml:space="preserve">BUCHA DE REDUCAO EM ALUMINIO, COM ROSCA, DE 4" X 2 1/2", PARA ELETRODUTO                                                                                                                                                                                                                                                                                                                                                                                                                                  </v>
          </cell>
          <cell r="C661" t="str">
            <v xml:space="preserve">UN    </v>
          </cell>
          <cell r="D661" t="str">
            <v>CR</v>
          </cell>
          <cell r="E661" t="str">
            <v>123,15</v>
          </cell>
        </row>
        <row r="662">
          <cell r="A662">
            <v>39204</v>
          </cell>
          <cell r="B662" t="str">
            <v xml:space="preserve">BUCHA DE REDUCAO EM ALUMINIO, COM ROSCA, DE 4" X 2", PARA ELETRODUTO                                                                                                                                                                                                                                                                                                                                                                                                                                      </v>
          </cell>
          <cell r="C662" t="str">
            <v xml:space="preserve">UN    </v>
          </cell>
          <cell r="D662" t="str">
            <v>CR</v>
          </cell>
          <cell r="E662" t="str">
            <v>126,13</v>
          </cell>
        </row>
        <row r="663">
          <cell r="A663">
            <v>39206</v>
          </cell>
          <cell r="B663" t="str">
            <v xml:space="preserve">BUCHA DE REDUCAO EM ALUMINIO, COM ROSCA, DE 4" X 3", PARA ELETRODUTO                                                                                                                                                                                                                                                                                                                                                                                                                                      </v>
          </cell>
          <cell r="C663" t="str">
            <v xml:space="preserve">UN    </v>
          </cell>
          <cell r="D663" t="str">
            <v>CR</v>
          </cell>
          <cell r="E663" t="str">
            <v>119,66</v>
          </cell>
        </row>
        <row r="664">
          <cell r="A664">
            <v>798</v>
          </cell>
          <cell r="B664" t="str">
            <v xml:space="preserve">BUCHA DE REDUCAO PVC ROSCAVEL 3/4" X 1/2"                                                                                                                                                                                                                                                                                                                                                                                                                                                                 </v>
          </cell>
          <cell r="C664" t="str">
            <v xml:space="preserve">UN    </v>
          </cell>
          <cell r="D664" t="str">
            <v>CR</v>
          </cell>
          <cell r="E664" t="str">
            <v>1,69</v>
          </cell>
        </row>
        <row r="665">
          <cell r="A665">
            <v>797</v>
          </cell>
          <cell r="B665" t="str">
            <v xml:space="preserve">BUCHA DE REDUCAO PVC, ROSCAVEL 1 1/2" X 1"                                                                                                                                                                                                                                                                                                                                                                                                                                                                </v>
          </cell>
          <cell r="C665" t="str">
            <v xml:space="preserve">UN    </v>
          </cell>
          <cell r="D665" t="str">
            <v>CR</v>
          </cell>
          <cell r="E665" t="str">
            <v>12,30</v>
          </cell>
        </row>
        <row r="666">
          <cell r="A666">
            <v>796</v>
          </cell>
          <cell r="B666" t="str">
            <v xml:space="preserve">BUCHA DE REDUCAO PVC, ROSCAVEL, 1 1/2" X 3/4"                                                                                                                                                                                                                                                                                                                                                                                                                                                             </v>
          </cell>
          <cell r="C666" t="str">
            <v xml:space="preserve">UN    </v>
          </cell>
          <cell r="D666" t="str">
            <v>CR</v>
          </cell>
          <cell r="E666" t="str">
            <v>10,45</v>
          </cell>
        </row>
        <row r="667">
          <cell r="A667">
            <v>799</v>
          </cell>
          <cell r="B667" t="str">
            <v xml:space="preserve">BUCHA DE REDUCAO PVC, ROSCAVEL, 1" X 1/2"                                                                                                                                                                                                                                                                                                                                                                                                                                                                 </v>
          </cell>
          <cell r="C667" t="str">
            <v xml:space="preserve">UN    </v>
          </cell>
          <cell r="D667" t="str">
            <v>CR</v>
          </cell>
          <cell r="E667" t="str">
            <v>5,05</v>
          </cell>
        </row>
        <row r="668">
          <cell r="A668">
            <v>792</v>
          </cell>
          <cell r="B668" t="str">
            <v xml:space="preserve">BUCHA DE REDUCAO PVC, ROSCAVEL, 1" X 3/4"                                                                                                                                                                                                                                                                                                                                                                                                                                                                 </v>
          </cell>
          <cell r="C668" t="str">
            <v xml:space="preserve">UN    </v>
          </cell>
          <cell r="D668" t="str">
            <v>CR</v>
          </cell>
          <cell r="E668" t="str">
            <v>4,90</v>
          </cell>
        </row>
        <row r="669">
          <cell r="A669">
            <v>38001</v>
          </cell>
          <cell r="B669" t="str">
            <v xml:space="preserve">BUCHA DE REDUCAO, CPVC, SOLDAVEL, 22 X 15 MM, PARA AGUA QUENTE                                                                                                                                                                                                                                                                                                                                                                                                                                            </v>
          </cell>
          <cell r="C669" t="str">
            <v xml:space="preserve">UN    </v>
          </cell>
          <cell r="D669" t="str">
            <v>CR</v>
          </cell>
          <cell r="E669" t="str">
            <v>1,25</v>
          </cell>
        </row>
        <row r="670">
          <cell r="A670">
            <v>38002</v>
          </cell>
          <cell r="B670" t="str">
            <v xml:space="preserve">BUCHA DE REDUCAO, CPVC, SOLDAVEL, 28 X 22 MM, PARA AGUA QUENTE                                                                                                                                                                                                                                                                                                                                                                                                                                            </v>
          </cell>
          <cell r="C670" t="str">
            <v xml:space="preserve">UN    </v>
          </cell>
          <cell r="D670" t="str">
            <v>CR</v>
          </cell>
          <cell r="E670" t="str">
            <v>4,36</v>
          </cell>
        </row>
        <row r="671">
          <cell r="A671">
            <v>38003</v>
          </cell>
          <cell r="B671" t="str">
            <v xml:space="preserve">BUCHA DE REDUCAO, CPVC, SOLDAVEL, 35 X 28 MM, PARA AGUA QUENTE                                                                                                                                                                                                                                                                                                                                                                                                                                            </v>
          </cell>
          <cell r="C671" t="str">
            <v xml:space="preserve">UN    </v>
          </cell>
          <cell r="D671" t="str">
            <v>CR</v>
          </cell>
          <cell r="E671" t="str">
            <v>29,81</v>
          </cell>
        </row>
        <row r="672">
          <cell r="A672">
            <v>38004</v>
          </cell>
          <cell r="B672" t="str">
            <v xml:space="preserve">BUCHA DE REDUCAO, CPVC, SOLDAVEL, 42 X 22 MM, PARA AGUA QUENTE                                                                                                                                                                                                                                                                                                                                                                                                                                            </v>
          </cell>
          <cell r="C672" t="str">
            <v xml:space="preserve">UN    </v>
          </cell>
          <cell r="D672" t="str">
            <v>CR</v>
          </cell>
          <cell r="E672" t="str">
            <v>34,29</v>
          </cell>
        </row>
        <row r="673">
          <cell r="A673">
            <v>44263</v>
          </cell>
          <cell r="B673" t="str">
            <v xml:space="preserve">BUCHA DE REDUCAO, CPVC, SOLDAVEL, 54 X 35 MM, PARA AGUA QUENTE                                                                                                                                                                                                                                                                                                                                                                                                                                            </v>
          </cell>
          <cell r="C673" t="str">
            <v xml:space="preserve">UN    </v>
          </cell>
          <cell r="D673" t="str">
            <v>CR</v>
          </cell>
          <cell r="E673" t="str">
            <v>61,55</v>
          </cell>
        </row>
        <row r="674">
          <cell r="A674">
            <v>36327</v>
          </cell>
          <cell r="B674" t="str">
            <v xml:space="preserve">BUCHA DE REDUCAO, PPR, DN 25 X 20 MM, PARA AGUA QUENTE PREDIAL                                                                                                                                                                                                                                                                                                                                                                                                                                            </v>
          </cell>
          <cell r="C674" t="str">
            <v xml:space="preserve">UN    </v>
          </cell>
          <cell r="D674" t="str">
            <v>AS</v>
          </cell>
          <cell r="E674" t="str">
            <v>3,75</v>
          </cell>
        </row>
        <row r="675">
          <cell r="A675">
            <v>38992</v>
          </cell>
          <cell r="B675" t="str">
            <v xml:space="preserve">BUCHA DE REDUCAO, PPR, DN 32 X 25 MM, PARA AGUA QUENTE E FRIA PREDIAL                                                                                                                                                                                                                                                                                                                                                                                                                                     </v>
          </cell>
          <cell r="C675" t="str">
            <v xml:space="preserve">UN    </v>
          </cell>
          <cell r="D675" t="str">
            <v>AS</v>
          </cell>
          <cell r="E675" t="str">
            <v>4,56</v>
          </cell>
        </row>
        <row r="676">
          <cell r="A676">
            <v>38993</v>
          </cell>
          <cell r="B676" t="str">
            <v xml:space="preserve">BUCHA DE REDUCAO, PPR, DN 40 X 25 MM, PARA AGUA QUENTE E FRIA PREDIAL                                                                                                                                                                                                                                                                                                                                                                                                                                     </v>
          </cell>
          <cell r="C676" t="str">
            <v xml:space="preserve">UN    </v>
          </cell>
          <cell r="D676" t="str">
            <v>AS</v>
          </cell>
          <cell r="E676" t="str">
            <v>11,85</v>
          </cell>
        </row>
        <row r="677">
          <cell r="A677">
            <v>44175</v>
          </cell>
          <cell r="B677" t="str">
            <v xml:space="preserve">BUCHA DE REDUCAO, PPR, DN 50 X 25 MM, PARA AGUA QUENTE E FRIA PREDIAL                                                                                                                                                                                                                                                                                                                                                                                                                                     </v>
          </cell>
          <cell r="C677" t="str">
            <v xml:space="preserve">UN    </v>
          </cell>
          <cell r="D677" t="str">
            <v>AS</v>
          </cell>
          <cell r="E677" t="str">
            <v>20,68</v>
          </cell>
        </row>
        <row r="678">
          <cell r="A678">
            <v>44177</v>
          </cell>
          <cell r="B678" t="str">
            <v xml:space="preserve">BUCHA DE REDUCAO, PPR, DN 50 X 32 MM, PARA AGUA QUENTE E FRIA PREDIAL                                                                                                                                                                                                                                                                                                                                                                                                                                     </v>
          </cell>
          <cell r="C678" t="str">
            <v xml:space="preserve">UN    </v>
          </cell>
          <cell r="D678" t="str">
            <v>AS</v>
          </cell>
          <cell r="E678" t="str">
            <v>15,45</v>
          </cell>
        </row>
        <row r="679">
          <cell r="A679">
            <v>38418</v>
          </cell>
          <cell r="B679" t="str">
            <v xml:space="preserve">BUCHA DE REDUCAO, PVC, LONGA, SERIE R, DN 50 X 40 MM, PARA ESGOTO PREDIAL                                                                                                                                                                                                                                                                                                                                                                                                                                 </v>
          </cell>
          <cell r="C679" t="str">
            <v xml:space="preserve">UN    </v>
          </cell>
          <cell r="D679" t="str">
            <v>CR</v>
          </cell>
          <cell r="E679" t="str">
            <v>7,91</v>
          </cell>
        </row>
        <row r="680">
          <cell r="A680">
            <v>39178</v>
          </cell>
          <cell r="B680" t="str">
            <v xml:space="preserve">BUCHA EM ALUMINIO, COM ROSCA, DE  1 1/2", PARA ELETRODUTO                                                                                                                                                                                                                                                                                                                                                                                                                                                 </v>
          </cell>
          <cell r="C680" t="str">
            <v xml:space="preserve">UN    </v>
          </cell>
          <cell r="D680" t="str">
            <v>CR</v>
          </cell>
          <cell r="E680" t="str">
            <v>2,13</v>
          </cell>
        </row>
        <row r="681">
          <cell r="A681">
            <v>39177</v>
          </cell>
          <cell r="B681" t="str">
            <v xml:space="preserve">BUCHA EM ALUMINIO, COM ROSCA, DE 1 1/4", PARA ELETRODUTO                                                                                                                                                                                                                                                                                                                                                                                                                                                  </v>
          </cell>
          <cell r="C681" t="str">
            <v xml:space="preserve">UN    </v>
          </cell>
          <cell r="D681" t="str">
            <v>CR</v>
          </cell>
          <cell r="E681" t="str">
            <v>1,92</v>
          </cell>
        </row>
        <row r="682">
          <cell r="A682">
            <v>39174</v>
          </cell>
          <cell r="B682" t="str">
            <v xml:space="preserve">BUCHA EM ALUMINIO, COM ROSCA, DE 1/2", PARA ELETRODUTO                                                                                                                                                                                                                                                                                                                                                                                                                                                    </v>
          </cell>
          <cell r="C682" t="str">
            <v xml:space="preserve">UN    </v>
          </cell>
          <cell r="D682" t="str">
            <v>CR</v>
          </cell>
          <cell r="E682" t="str">
            <v>0,96</v>
          </cell>
        </row>
        <row r="683">
          <cell r="A683">
            <v>39176</v>
          </cell>
          <cell r="B683" t="str">
            <v xml:space="preserve">BUCHA EM ALUMINIO, COM ROSCA, DE 1", PARA ELETRODUTO                                                                                                                                                                                                                                                                                                                                                                                                                                                      </v>
          </cell>
          <cell r="C683" t="str">
            <v xml:space="preserve">UN    </v>
          </cell>
          <cell r="D683" t="str">
            <v>CR</v>
          </cell>
          <cell r="E683" t="str">
            <v>1,26</v>
          </cell>
        </row>
        <row r="684">
          <cell r="A684">
            <v>39180</v>
          </cell>
          <cell r="B684" t="str">
            <v xml:space="preserve">BUCHA EM ALUMINIO, COM ROSCA, DE 2 1/2", PARA ELETRODUTO                                                                                                                                                                                                                                                                                                                                                                                                                                                  </v>
          </cell>
          <cell r="C684" t="str">
            <v xml:space="preserve">UN    </v>
          </cell>
          <cell r="D684" t="str">
            <v>CR</v>
          </cell>
          <cell r="E684" t="str">
            <v>5,78</v>
          </cell>
        </row>
        <row r="685">
          <cell r="A685">
            <v>39179</v>
          </cell>
          <cell r="B685" t="str">
            <v xml:space="preserve">BUCHA EM ALUMINIO, COM ROSCA, DE 2", PARA ELETRODUTO                                                                                                                                                                                                                                                                                                                                                                                                                                                      </v>
          </cell>
          <cell r="C685" t="str">
            <v xml:space="preserve">UN    </v>
          </cell>
          <cell r="D685" t="str">
            <v>CR</v>
          </cell>
          <cell r="E685" t="str">
            <v>5,11</v>
          </cell>
        </row>
        <row r="686">
          <cell r="A686">
            <v>39175</v>
          </cell>
          <cell r="B686" t="str">
            <v xml:space="preserve">BUCHA EM ALUMINIO, COM ROSCA, DE 3/4", PARA ELETRODUTO                                                                                                                                                                                                                                                                                                                                                                                                                                                    </v>
          </cell>
          <cell r="C686" t="str">
            <v xml:space="preserve">UN    </v>
          </cell>
          <cell r="D686" t="str">
            <v>CR</v>
          </cell>
          <cell r="E686" t="str">
            <v>1,17</v>
          </cell>
        </row>
        <row r="687">
          <cell r="A687">
            <v>39217</v>
          </cell>
          <cell r="B687" t="str">
            <v xml:space="preserve">BUCHA EM ALUMINIO, COM ROSCA, DE 3/8", PARA ELETRODUTO                                                                                                                                                                                                                                                                                                                                                                                                                                                    </v>
          </cell>
          <cell r="C687" t="str">
            <v xml:space="preserve">UN    </v>
          </cell>
          <cell r="D687" t="str">
            <v>CR</v>
          </cell>
          <cell r="E687" t="str">
            <v>0,91</v>
          </cell>
        </row>
        <row r="688">
          <cell r="A688">
            <v>39181</v>
          </cell>
          <cell r="B688" t="str">
            <v xml:space="preserve">BUCHA EM ALUMINIO, COM ROSCA, DE 3", PARA ELETRODUTO                                                                                                                                                                                                                                                                                                                                                                                                                                                      </v>
          </cell>
          <cell r="C688" t="str">
            <v xml:space="preserve">UN    </v>
          </cell>
          <cell r="D688" t="str">
            <v>CR</v>
          </cell>
          <cell r="E688" t="str">
            <v>7,75</v>
          </cell>
        </row>
        <row r="689">
          <cell r="A689">
            <v>39182</v>
          </cell>
          <cell r="B689" t="str">
            <v xml:space="preserve">BUCHA EM ALUMINIO, COM ROSCA, DE 4", PARA ELETRODUTO                                                                                                                                                                                                                                                                                                                                                                                                                                                      </v>
          </cell>
          <cell r="C689" t="str">
            <v xml:space="preserve">UN    </v>
          </cell>
          <cell r="D689" t="str">
            <v>CR</v>
          </cell>
          <cell r="E689" t="str">
            <v>10,90</v>
          </cell>
        </row>
        <row r="690">
          <cell r="A690">
            <v>12616</v>
          </cell>
          <cell r="B690" t="str">
            <v xml:space="preserve">CABECEIRA DIREITA OU ESQUERDA, PVC, PARA CALHA PLUVIAL, DIAMETRO ENTRE *119 E 170* MM, PARA DRENAGEM PLUVIAL PREDIAL                                                                                                                                                                                                                                                                                                                                                                                      </v>
          </cell>
          <cell r="C690" t="str">
            <v xml:space="preserve">UN    </v>
          </cell>
          <cell r="D690" t="str">
            <v>CR</v>
          </cell>
          <cell r="E690" t="str">
            <v>24,41</v>
          </cell>
        </row>
        <row r="691">
          <cell r="A691">
            <v>1049</v>
          </cell>
          <cell r="B691" t="str">
            <v xml:space="preserve">CABECOTE PARA ENTRADA DE LINHA DE ALIMENTACAO PARA ELETRODUTO, EM LIGA DE ALUMINIO COM ACABAMENTO ANTI CORROSIVO, COM FIXACAO POR ENCAIXE LISO DE 360 GRAUS, DE 1 1/2"                                                                                                                                                                                                                                                                                                                                    </v>
          </cell>
          <cell r="C691" t="str">
            <v xml:space="preserve">UN    </v>
          </cell>
          <cell r="D691" t="str">
            <v>CR</v>
          </cell>
          <cell r="E691" t="str">
            <v>9,12</v>
          </cell>
        </row>
        <row r="692">
          <cell r="A692">
            <v>1099</v>
          </cell>
          <cell r="B692" t="str">
            <v xml:space="preserve">CABECOTE PARA ENTRADA DE LINHA DE ALIMENTACAO PARA ELETRODUTO, EM LIGA DE ALUMINIO COM ACABAMENTO ANTI CORROSIVO, COM FIXACAO POR ENCAIXE LISO DE 360 GRAUS, DE 1 1/4"                                                                                                                                                                                                                                                                                                                                    </v>
          </cell>
          <cell r="C692" t="str">
            <v xml:space="preserve">UN    </v>
          </cell>
          <cell r="D692" t="str">
            <v>CR</v>
          </cell>
          <cell r="E692" t="str">
            <v>6,98</v>
          </cell>
        </row>
        <row r="693">
          <cell r="A693">
            <v>39678</v>
          </cell>
          <cell r="B693" t="str">
            <v xml:space="preserve">CABECOTE PARA ENTRADA DE LINHA DE ALIMENTACAO PARA ELETRODUTO, EM LIGA DE ALUMINIO COM ACABAMENTO ANTI CORROSIVO, COM FIXACAO POR ENCAIXE LISO DE 360 GRAUS, DE 1/2"                                                                                                                                                                                                                                                                                                                                      </v>
          </cell>
          <cell r="C693" t="str">
            <v xml:space="preserve">UN    </v>
          </cell>
          <cell r="D693" t="str">
            <v>CR</v>
          </cell>
          <cell r="E693" t="str">
            <v>2,81</v>
          </cell>
        </row>
        <row r="694">
          <cell r="A694">
            <v>1050</v>
          </cell>
          <cell r="B694" t="str">
            <v xml:space="preserve">CABECOTE PARA ENTRADA DE LINHA DE ALIMENTACAO PARA ELETRODUTO, EM LIGA DE ALUMINIO COM ACABAMENTO ANTI CORROSIVO, COM FIXACAO POR ENCAIXE LISO DE 360 GRAUS, DE 1"                                                                                                                                                                                                                                                                                                                                        </v>
          </cell>
          <cell r="C694" t="str">
            <v xml:space="preserve">UN    </v>
          </cell>
          <cell r="D694" t="str">
            <v>CR</v>
          </cell>
          <cell r="E694" t="str">
            <v>4,77</v>
          </cell>
        </row>
        <row r="695">
          <cell r="A695">
            <v>1101</v>
          </cell>
          <cell r="B695" t="str">
            <v xml:space="preserve">CABECOTE PARA ENTRADA DE LINHA DE ALIMENTACAO PARA ELETRODUTO, EM LIGA DE ALUMINIO COM ACABAMENTO ANTI CORROSIVO, COM FIXACAO POR ENCAIXE LISO DE 360 GRAUS, DE 2 1/2"                                                                                                                                                                                                                                                                                                                                    </v>
          </cell>
          <cell r="C695" t="str">
            <v xml:space="preserve">UN    </v>
          </cell>
          <cell r="D695" t="str">
            <v>CR</v>
          </cell>
          <cell r="E695" t="str">
            <v>30,09</v>
          </cell>
        </row>
        <row r="696">
          <cell r="A696">
            <v>1100</v>
          </cell>
          <cell r="B696" t="str">
            <v xml:space="preserve">CABECOTE PARA ENTRADA DE LINHA DE ALIMENTACAO PARA ELETRODUTO, EM LIGA DE ALUMINIO COM ACABAMENTO ANTI CORROSIVO, COM FIXACAO POR ENCAIXE LISO DE 360 GRAUS, DE 2"                                                                                                                                                                                                                                                                                                                                        </v>
          </cell>
          <cell r="C696" t="str">
            <v xml:space="preserve">UN    </v>
          </cell>
          <cell r="D696" t="str">
            <v>CR</v>
          </cell>
          <cell r="E696" t="str">
            <v>15,53</v>
          </cell>
        </row>
        <row r="697">
          <cell r="A697">
            <v>39679</v>
          </cell>
          <cell r="B697" t="str">
            <v xml:space="preserve">CABECOTE PARA ENTRADA DE LINHA DE ALIMENTACAO PARA ELETRODUTO, EM LIGA DE ALUMINIO COM ACABAMENTO ANTI CORROSIVO, COM FIXACAO POR ENCAIXE LISO DE 360 GRAUS, DE 3 1/2"                                                                                                                                                                                                                                                                                                                                    </v>
          </cell>
          <cell r="C697" t="str">
            <v xml:space="preserve">UN    </v>
          </cell>
          <cell r="D697" t="str">
            <v>CR</v>
          </cell>
          <cell r="E697" t="str">
            <v>59,98</v>
          </cell>
        </row>
        <row r="698">
          <cell r="A698">
            <v>1098</v>
          </cell>
          <cell r="B698" t="str">
            <v xml:space="preserve">CABECOTE PARA ENTRADA DE LINHA DE ALIMENTACAO PARA ELETRODUTO, EM LIGA DE ALUMINIO COM ACABAMENTO ANTI CORROSIVO, COM FIXACAO POR ENCAIXE LISO DE 360 GRAUS, DE 3/4"                                                                                                                                                                                                                                                                                                                                      </v>
          </cell>
          <cell r="C698" t="str">
            <v xml:space="preserve">UN    </v>
          </cell>
          <cell r="D698" t="str">
            <v>CR</v>
          </cell>
          <cell r="E698" t="str">
            <v>3,72</v>
          </cell>
        </row>
        <row r="699">
          <cell r="A699">
            <v>1102</v>
          </cell>
          <cell r="B699" t="str">
            <v xml:space="preserve">CABECOTE PARA ENTRADA DE LINHA DE ALIMENTACAO PARA ELETRODUTO, EM LIGA DE ALUMINIO COM ACABAMENTO ANTI CORROSIVO, COM FIXACAO POR ENCAIXE LISO DE 360 GRAUS, DE 3"                                                                                                                                                                                                                                                                                                                                        </v>
          </cell>
          <cell r="C699" t="str">
            <v xml:space="preserve">UN    </v>
          </cell>
          <cell r="D699" t="str">
            <v>CR</v>
          </cell>
          <cell r="E699" t="str">
            <v>44,87</v>
          </cell>
        </row>
        <row r="700">
          <cell r="A700">
            <v>1051</v>
          </cell>
          <cell r="B700" t="str">
            <v xml:space="preserve">CABECOTE PARA ENTRADA DE LINHA DE ALIMENTACAO PARA ELETRODUTO, EM LIGA DE ALUMINIO COM ACABAMENTO ANTI CORROSIVO, COM FIXACAO POR ENCAIXE LISO DE 360 GRAUS, DE 4"                                                                                                                                                                                                                                                                                                                                        </v>
          </cell>
          <cell r="C700" t="str">
            <v xml:space="preserve">UN    </v>
          </cell>
          <cell r="D700" t="str">
            <v>CR</v>
          </cell>
          <cell r="E700" t="str">
            <v>65,22</v>
          </cell>
        </row>
        <row r="701">
          <cell r="A701">
            <v>37399</v>
          </cell>
          <cell r="B701" t="str">
            <v xml:space="preserve">CABIDE/GANCHO DE BANHEIRO SIMPLES EM METAL CROMADO                                                                                                                                                                                                                                                                                                                                                                                                                                                        </v>
          </cell>
          <cell r="C701" t="str">
            <v xml:space="preserve">UN    </v>
          </cell>
          <cell r="D701" t="str">
            <v>CR</v>
          </cell>
          <cell r="E701" t="str">
            <v>18,95</v>
          </cell>
        </row>
        <row r="702">
          <cell r="A702">
            <v>43834</v>
          </cell>
          <cell r="B702" t="str">
            <v xml:space="preserve">CABO COAXIAL RG11 95% DE MALHA                                                                                                                                                                                                                                                                                                                                                                                                                                                                            </v>
          </cell>
          <cell r="C702" t="str">
            <v xml:space="preserve">M     </v>
          </cell>
          <cell r="D702" t="str">
            <v>CR</v>
          </cell>
          <cell r="E702" t="str">
            <v>12,82</v>
          </cell>
        </row>
        <row r="703">
          <cell r="A703">
            <v>43835</v>
          </cell>
          <cell r="B703" t="str">
            <v xml:space="preserve">CABO COAXIAL RG59 95% DE MALHA                                                                                                                                                                                                                                                                                                                                                                                                                                                                            </v>
          </cell>
          <cell r="C703" t="str">
            <v xml:space="preserve">M     </v>
          </cell>
          <cell r="D703" t="str">
            <v>CR</v>
          </cell>
          <cell r="E703" t="str">
            <v>1,15</v>
          </cell>
        </row>
        <row r="704">
          <cell r="A704">
            <v>43833</v>
          </cell>
          <cell r="B704" t="str">
            <v xml:space="preserve">CABO COAXIAL RG6 95% DE MALHA                                                                                                                                                                                                                                                                                                                                                                                                                                                                             </v>
          </cell>
          <cell r="C704" t="str">
            <v xml:space="preserve">M     </v>
          </cell>
          <cell r="D704" t="str">
            <v>CR</v>
          </cell>
          <cell r="E704" t="str">
            <v>1,19</v>
          </cell>
        </row>
        <row r="705">
          <cell r="A705">
            <v>41955</v>
          </cell>
          <cell r="B705" t="str">
            <v xml:space="preserve">CABO DE ACO GALVANIZADO, DIAMETRO 12,7 MM (1/2"), COM ALMA DE ACO CABO INDEPENDENTE 6 X 25 F                                                                                                                                                                                                                                                                                                                                                                                                              </v>
          </cell>
          <cell r="C705" t="str">
            <v xml:space="preserve">KG    </v>
          </cell>
          <cell r="D705" t="str">
            <v>CR</v>
          </cell>
          <cell r="E705" t="str">
            <v>105,03</v>
          </cell>
        </row>
        <row r="706">
          <cell r="A706">
            <v>41953</v>
          </cell>
          <cell r="B706" t="str">
            <v xml:space="preserve">CABO DE ACO GALVANIZADO, DIAMETRO 12,7 MM (1/2"), COM ALMA DE FIBRA 6 X 25 F                                                                                                                                                                                                                                                                                                                                                                                                                              </v>
          </cell>
          <cell r="C706" t="str">
            <v xml:space="preserve">KG    </v>
          </cell>
          <cell r="D706" t="str">
            <v>CR</v>
          </cell>
          <cell r="E706" t="str">
            <v>100,23</v>
          </cell>
        </row>
        <row r="707">
          <cell r="A707">
            <v>41954</v>
          </cell>
          <cell r="B707" t="str">
            <v xml:space="preserve">CABO DE ACO GALVANIZADO, DIAMETRO 9,53 MM (3/8"), COM ALMA DE FIBRA 6 X 25 F                                                                                                                                                                                                                                                                                                                                                                                                                              </v>
          </cell>
          <cell r="C707" t="str">
            <v xml:space="preserve">KG    </v>
          </cell>
          <cell r="D707" t="str">
            <v>CR</v>
          </cell>
          <cell r="E707" t="str">
            <v>99,27</v>
          </cell>
        </row>
        <row r="708">
          <cell r="A708">
            <v>25004</v>
          </cell>
          <cell r="B708" t="str">
            <v xml:space="preserve">CABO DE ALUMINIO NU COM ALMA DE ACO, BITOLA 1/0 AWG                                                                                                                                                                                                                                                                                                                                                                                                                                                       </v>
          </cell>
          <cell r="C708" t="str">
            <v xml:space="preserve">KG    </v>
          </cell>
          <cell r="D708" t="str">
            <v>CR</v>
          </cell>
          <cell r="E708" t="str">
            <v>43,33</v>
          </cell>
        </row>
        <row r="709">
          <cell r="A709">
            <v>25002</v>
          </cell>
          <cell r="B709" t="str">
            <v xml:space="preserve">CABO DE ALUMINIO NU COM ALMA DE ACO, BITOLA 2 AWG                                                                                                                                                                                                                                                                                                                                                                                                                                                         </v>
          </cell>
          <cell r="C709" t="str">
            <v xml:space="preserve">KG    </v>
          </cell>
          <cell r="D709" t="str">
            <v>CR</v>
          </cell>
          <cell r="E709" t="str">
            <v>43,33</v>
          </cell>
        </row>
        <row r="710">
          <cell r="A710">
            <v>37409</v>
          </cell>
          <cell r="B710" t="str">
            <v xml:space="preserve">CABO DE ALUMINIO NU COM ALMA DE ACO, BITOLA 2/0 AWG                                                                                                                                                                                                                                                                                                                                                                                                                                                       </v>
          </cell>
          <cell r="C710" t="str">
            <v xml:space="preserve">KG    </v>
          </cell>
          <cell r="D710" t="str">
            <v>CR</v>
          </cell>
          <cell r="E710" t="str">
            <v>43,33</v>
          </cell>
        </row>
        <row r="711">
          <cell r="A711">
            <v>841</v>
          </cell>
          <cell r="B711" t="str">
            <v xml:space="preserve">CABO DE ALUMINIO NU COM ALMA DE ACO, BITOLA 4 AWG                                                                                                                                                                                                                                                                                                                                                                                                                                                         </v>
          </cell>
          <cell r="C711" t="str">
            <v xml:space="preserve">KG    </v>
          </cell>
          <cell r="D711" t="str">
            <v>CR</v>
          </cell>
          <cell r="E711" t="str">
            <v>43,86</v>
          </cell>
        </row>
        <row r="712">
          <cell r="A712">
            <v>25005</v>
          </cell>
          <cell r="B712" t="str">
            <v xml:space="preserve">CABO DE ALUMINIO NU SEM ALMA DE ACO, BITOLA 1/0 AWG                                                                                                                                                                                                                                                                                                                                                                                                                                                       </v>
          </cell>
          <cell r="C712" t="str">
            <v xml:space="preserve">KG    </v>
          </cell>
          <cell r="D712" t="str">
            <v>CR</v>
          </cell>
          <cell r="E712" t="str">
            <v>47,54</v>
          </cell>
        </row>
        <row r="713">
          <cell r="A713">
            <v>25003</v>
          </cell>
          <cell r="B713" t="str">
            <v xml:space="preserve">CABO DE ALUMINIO NU SEM ALMA DE ACO, BITOLA 2 AWG                                                                                                                                                                                                                                                                                                                                                                                                                                                         </v>
          </cell>
          <cell r="C713" t="str">
            <v xml:space="preserve">KG    </v>
          </cell>
          <cell r="D713" t="str">
            <v>CR</v>
          </cell>
          <cell r="E713" t="str">
            <v>48,26</v>
          </cell>
        </row>
        <row r="714">
          <cell r="A714">
            <v>37410</v>
          </cell>
          <cell r="B714" t="str">
            <v xml:space="preserve">CABO DE ALUMINIO NU SEM ALMA DE ACO, BITOLA 2/0 AWG                                                                                                                                                                                                                                                                                                                                                                                                                                                       </v>
          </cell>
          <cell r="C714" t="str">
            <v xml:space="preserve">KG    </v>
          </cell>
          <cell r="D714" t="str">
            <v>CR</v>
          </cell>
          <cell r="E714" t="str">
            <v>47,54</v>
          </cell>
        </row>
        <row r="715">
          <cell r="A715">
            <v>842</v>
          </cell>
          <cell r="B715" t="str">
            <v xml:space="preserve">CABO DE ALUMINIO NU SEM ALMA DE ACO, BITOLA 4 AWG                                                                                                                                                                                                                                                                                                                                                                                                                                                         </v>
          </cell>
          <cell r="C715" t="str">
            <v xml:space="preserve">KG    </v>
          </cell>
          <cell r="D715" t="str">
            <v>CR</v>
          </cell>
          <cell r="E715" t="str">
            <v>48,22</v>
          </cell>
        </row>
        <row r="716">
          <cell r="A716">
            <v>44391</v>
          </cell>
          <cell r="B716" t="str">
            <v xml:space="preserve">CABO DE COBRE FLEXIVEL NAO HALOGENADO, SEM EMISSAO DE FUMACA, 750V, SECAO NOMINAL 120 MM                                                                                                                                                                                                                                                                                                                                                                                                                  </v>
          </cell>
          <cell r="C716" t="str">
            <v xml:space="preserve">M     </v>
          </cell>
          <cell r="D716" t="str">
            <v>CR</v>
          </cell>
          <cell r="E716" t="str">
            <v>102,75</v>
          </cell>
        </row>
        <row r="717">
          <cell r="A717">
            <v>44388</v>
          </cell>
          <cell r="B717" t="str">
            <v xml:space="preserve">CABO DE COBRE FLEXIVEL NAO HALOGENADO, SEM EMISSAO DE FUMACA, 750V, SECAO NOMINAL 2,5 MM                                                                                                                                                                                                                                                                                                                                                                                                                  </v>
          </cell>
          <cell r="C717" t="str">
            <v xml:space="preserve">M     </v>
          </cell>
          <cell r="D717" t="str">
            <v>CR</v>
          </cell>
          <cell r="E717" t="str">
            <v>2,22</v>
          </cell>
        </row>
        <row r="718">
          <cell r="A718">
            <v>44392</v>
          </cell>
          <cell r="B718" t="str">
            <v xml:space="preserve">CABO DE COBRE FLEXIVEL NAO HALOGENADO, SEM EMISSAO DE FUMACA, 750V, SECAO NOMINAL 240 MM                                                                                                                                                                                                                                                                                                                                                                                                                  </v>
          </cell>
          <cell r="C718" t="str">
            <v xml:space="preserve">M     </v>
          </cell>
          <cell r="D718" t="str">
            <v>CR</v>
          </cell>
          <cell r="E718" t="str">
            <v>204,59</v>
          </cell>
        </row>
        <row r="719">
          <cell r="A719">
            <v>44390</v>
          </cell>
          <cell r="B719" t="str">
            <v xml:space="preserve">CABO DE COBRE FLEXIVEL NAO HALOGENADO, SEM EMISSAO DE FUMACA, 750V, SECAO NOMINAL 50 MM                                                                                                                                                                                                                                                                                                                                                                                                                   </v>
          </cell>
          <cell r="C719" t="str">
            <v xml:space="preserve">M     </v>
          </cell>
          <cell r="D719" t="str">
            <v>CR</v>
          </cell>
          <cell r="E719" t="str">
            <v>43,35</v>
          </cell>
        </row>
        <row r="720">
          <cell r="A720">
            <v>44389</v>
          </cell>
          <cell r="B720" t="str">
            <v xml:space="preserve">CABO DE COBRE FLEXIVEL NAO HALOGENADO, SEM EMISSAO DE FUMACA, 750V, SECAO NOMINAL 6,0 MM                                                                                                                                                                                                                                                                                                                                                                                                                  </v>
          </cell>
          <cell r="C720" t="str">
            <v xml:space="preserve">M     </v>
          </cell>
          <cell r="D720" t="str">
            <v>CR</v>
          </cell>
          <cell r="E720" t="str">
            <v>5,12</v>
          </cell>
        </row>
        <row r="721">
          <cell r="A721">
            <v>862</v>
          </cell>
          <cell r="B721" t="str">
            <v xml:space="preserve">CABO DE COBRE NU 10 MM2 MEIO-DURO                                                                                                                                                                                                                                                                                                                                                                                                                                                                         </v>
          </cell>
          <cell r="C721" t="str">
            <v xml:space="preserve">M     </v>
          </cell>
          <cell r="D721" t="str">
            <v>CR</v>
          </cell>
          <cell r="E721" t="str">
            <v>9,37</v>
          </cell>
        </row>
        <row r="722">
          <cell r="A722">
            <v>866</v>
          </cell>
          <cell r="B722" t="str">
            <v xml:space="preserve">CABO DE COBRE NU 120 MM2 MEIO-DURO                                                                                                                                                                                                                                                                                                                                                                                                                                                                        </v>
          </cell>
          <cell r="C722" t="str">
            <v xml:space="preserve">M     </v>
          </cell>
          <cell r="D722" t="str">
            <v>CR</v>
          </cell>
          <cell r="E722" t="str">
            <v>119,13</v>
          </cell>
        </row>
        <row r="723">
          <cell r="A723">
            <v>892</v>
          </cell>
          <cell r="B723" t="str">
            <v xml:space="preserve">CABO DE COBRE NU 150 MM2 MEIO-DURO                                                                                                                                                                                                                                                                                                                                                                                                                                                                        </v>
          </cell>
          <cell r="C723" t="str">
            <v xml:space="preserve">M     </v>
          </cell>
          <cell r="D723" t="str">
            <v>CR</v>
          </cell>
          <cell r="E723" t="str">
            <v>144,21</v>
          </cell>
        </row>
        <row r="724">
          <cell r="A724">
            <v>857</v>
          </cell>
          <cell r="B724" t="str">
            <v xml:space="preserve">CABO DE COBRE NU 16 MM2 MEIO-DURO                                                                                                                                                                                                                                                                                                                                                                                                                                                                         </v>
          </cell>
          <cell r="C724" t="str">
            <v xml:space="preserve">M     </v>
          </cell>
          <cell r="D724" t="str">
            <v>CR</v>
          </cell>
          <cell r="E724" t="str">
            <v>15,68</v>
          </cell>
        </row>
        <row r="725">
          <cell r="A725">
            <v>37404</v>
          </cell>
          <cell r="B725" t="str">
            <v xml:space="preserve">CABO DE COBRE NU 185 MM2 MEIO-DURO                                                                                                                                                                                                                                                                                                                                                                                                                                                                        </v>
          </cell>
          <cell r="C725" t="str">
            <v xml:space="preserve">M     </v>
          </cell>
          <cell r="D725" t="str">
            <v>CR</v>
          </cell>
          <cell r="E725" t="str">
            <v>166,85</v>
          </cell>
        </row>
        <row r="726">
          <cell r="A726">
            <v>868</v>
          </cell>
          <cell r="B726" t="str">
            <v xml:space="preserve">CABO DE COBRE NU 25 MM2 MEIO-DURO                                                                                                                                                                                                                                                                                                                                                                                                                                                                         </v>
          </cell>
          <cell r="C726" t="str">
            <v xml:space="preserve">M     </v>
          </cell>
          <cell r="D726" t="str">
            <v>CR</v>
          </cell>
          <cell r="E726" t="str">
            <v>22,35</v>
          </cell>
        </row>
        <row r="727">
          <cell r="A727">
            <v>863</v>
          </cell>
          <cell r="B727" t="str">
            <v xml:space="preserve">CABO DE COBRE NU 35 MM2 MEIO-DURO                                                                                                                                                                                                                                                                                                                                                                                                                                                                         </v>
          </cell>
          <cell r="C727" t="str">
            <v xml:space="preserve">M     </v>
          </cell>
          <cell r="D727" t="str">
            <v>CR</v>
          </cell>
          <cell r="E727" t="str">
            <v>32,92</v>
          </cell>
        </row>
        <row r="728">
          <cell r="A728">
            <v>867</v>
          </cell>
          <cell r="B728" t="str">
            <v xml:space="preserve">CABO DE COBRE NU 50 MM2 MEIO-DURO                                                                                                                                                                                                                                                                                                                                                                                                                                                                         </v>
          </cell>
          <cell r="C728" t="str">
            <v xml:space="preserve">M     </v>
          </cell>
          <cell r="D728" t="str">
            <v>CR</v>
          </cell>
          <cell r="E728" t="str">
            <v>46,89</v>
          </cell>
        </row>
        <row r="729">
          <cell r="A729">
            <v>864</v>
          </cell>
          <cell r="B729" t="str">
            <v xml:space="preserve">CABO DE COBRE NU 70 MM2 MEIO-DURO                                                                                                                                                                                                                                                                                                                                                                                                                                                                         </v>
          </cell>
          <cell r="C729" t="str">
            <v xml:space="preserve">M     </v>
          </cell>
          <cell r="D729" t="str">
            <v>CR</v>
          </cell>
          <cell r="E729" t="str">
            <v>61,94</v>
          </cell>
        </row>
        <row r="730">
          <cell r="A730">
            <v>865</v>
          </cell>
          <cell r="B730" t="str">
            <v xml:space="preserve">CABO DE COBRE NU 95 MM2 MEIO-DURO                                                                                                                                                                                                                                                                                                                                                                                                                                                                         </v>
          </cell>
          <cell r="C730" t="str">
            <v xml:space="preserve">M     </v>
          </cell>
          <cell r="D730" t="str">
            <v>CR</v>
          </cell>
          <cell r="E730" t="str">
            <v>89,10</v>
          </cell>
        </row>
        <row r="731">
          <cell r="A731">
            <v>993</v>
          </cell>
          <cell r="B731" t="str">
            <v xml:space="preserve">CABO DE COBRE, FLEXIVEL, CLASSE 4 OU 5, ISOLACAO EM PVC/A, ANTICHAMA BWF-B, COBERTURA PVC-ST1, ANTICHAMA BWF-B, 1 CONDUTOR, 0,6/1 KV, SECAO NOMINAL 1,5 MM2                                                                                                                                                                                                                                                                                                                                               </v>
          </cell>
          <cell r="C731" t="str">
            <v xml:space="preserve">M     </v>
          </cell>
          <cell r="D731" t="str">
            <v>CR</v>
          </cell>
          <cell r="E731" t="str">
            <v>1,69</v>
          </cell>
        </row>
        <row r="732">
          <cell r="A732">
            <v>1020</v>
          </cell>
          <cell r="B732" t="str">
            <v xml:space="preserve">CABO DE COBRE, FLEXIVEL, CLASSE 4 OU 5, ISOLACAO EM PVC/A, ANTICHAMA BWF-B, COBERTURA PVC-ST1, ANTICHAMA BWF-B, 1 CONDUTOR, 0,6/1 KV, SECAO NOMINAL 10 MM2                                                                                                                                                                                                                                                                                                                                                </v>
          </cell>
          <cell r="C732" t="str">
            <v xml:space="preserve">M     </v>
          </cell>
          <cell r="D732" t="str">
            <v>CR</v>
          </cell>
          <cell r="E732" t="str">
            <v>8,64</v>
          </cell>
        </row>
        <row r="733">
          <cell r="A733">
            <v>1017</v>
          </cell>
          <cell r="B733" t="str">
            <v xml:space="preserve">CABO DE COBRE, FLEXIVEL, CLASSE 4 OU 5, ISOLACAO EM PVC/A, ANTICHAMA BWF-B, COBERTURA PVC-ST1, ANTICHAMA BWF-B, 1 CONDUTOR, 0,6/1 KV, SECAO NOMINAL 120 MM2                                                                                                                                                                                                                                                                                                                                               </v>
          </cell>
          <cell r="C733" t="str">
            <v xml:space="preserve">M     </v>
          </cell>
          <cell r="D733" t="str">
            <v>CR</v>
          </cell>
          <cell r="E733" t="str">
            <v>105,94</v>
          </cell>
        </row>
        <row r="734">
          <cell r="A734">
            <v>999</v>
          </cell>
          <cell r="B734" t="str">
            <v xml:space="preserve">CABO DE COBRE, FLEXIVEL, CLASSE 4 OU 5, ISOLACAO EM PVC/A, ANTICHAMA BWF-B, COBERTURA PVC-ST1, ANTICHAMA BWF-B, 1 CONDUTOR, 0,6/1 KV, SECAO NOMINAL 150 MM2                                                                                                                                                                                                                                                                                                                                               </v>
          </cell>
          <cell r="C734" t="str">
            <v xml:space="preserve">M     </v>
          </cell>
          <cell r="D734" t="str">
            <v>CR</v>
          </cell>
          <cell r="E734" t="str">
            <v>128,35</v>
          </cell>
        </row>
        <row r="735">
          <cell r="A735">
            <v>995</v>
          </cell>
          <cell r="B735" t="str">
            <v xml:space="preserve">CABO DE COBRE, FLEXIVEL, CLASSE 4 OU 5, ISOLACAO EM PVC/A, ANTICHAMA BWF-B, COBERTURA PVC-ST1, ANTICHAMA BWF-B, 1 CONDUTOR, 0,6/1 KV, SECAO NOMINAL 16 MM2                                                                                                                                                                                                                                                                                                                                                </v>
          </cell>
          <cell r="C735" t="str">
            <v xml:space="preserve">M     </v>
          </cell>
          <cell r="D735" t="str">
            <v>CR</v>
          </cell>
          <cell r="E735" t="str">
            <v>13,76</v>
          </cell>
        </row>
        <row r="736">
          <cell r="A736">
            <v>1000</v>
          </cell>
          <cell r="B736" t="str">
            <v xml:space="preserve">CABO DE COBRE, FLEXIVEL, CLASSE 4 OU 5, ISOLACAO EM PVC/A, ANTICHAMA BWF-B, COBERTURA PVC-ST1, ANTICHAMA BWF-B, 1 CONDUTOR, 0,6/1 KV, SECAO NOMINAL 185 MM2                                                                                                                                                                                                                                                                                                                                               </v>
          </cell>
          <cell r="C736" t="str">
            <v xml:space="preserve">M     </v>
          </cell>
          <cell r="D736" t="str">
            <v>CR</v>
          </cell>
          <cell r="E736" t="str">
            <v>157,65</v>
          </cell>
        </row>
        <row r="737">
          <cell r="A737">
            <v>1022</v>
          </cell>
          <cell r="B737" t="str">
            <v xml:space="preserve">CABO DE COBRE, FLEXIVEL, CLASSE 4 OU 5, ISOLACAO EM PVC/A, ANTICHAMA BWF-B, COBERTURA PVC-ST1, ANTICHAMA BWF-B, 1 CONDUTOR, 0,6/1 KV, SECAO NOMINAL 2,5 MM2                                                                                                                                                                                                                                                                                                                                               </v>
          </cell>
          <cell r="C737" t="str">
            <v xml:space="preserve">M     </v>
          </cell>
          <cell r="D737" t="str">
            <v>CR</v>
          </cell>
          <cell r="E737" t="str">
            <v>2,36</v>
          </cell>
        </row>
        <row r="738">
          <cell r="A738">
            <v>1015</v>
          </cell>
          <cell r="B738" t="str">
            <v xml:space="preserve">CABO DE COBRE, FLEXIVEL, CLASSE 4 OU 5, ISOLACAO EM PVC/A, ANTICHAMA BWF-B, COBERTURA PVC-ST1, ANTICHAMA BWF-B, 1 CONDUTOR, 0,6/1 KV, SECAO NOMINAL 240 MM2                                                                                                                                                                                                                                                                                                                                               </v>
          </cell>
          <cell r="C738" t="str">
            <v xml:space="preserve">M     </v>
          </cell>
          <cell r="D738" t="str">
            <v>CR</v>
          </cell>
          <cell r="E738" t="str">
            <v>209,50</v>
          </cell>
        </row>
        <row r="739">
          <cell r="A739">
            <v>996</v>
          </cell>
          <cell r="B739" t="str">
            <v xml:space="preserve">CABO DE COBRE, FLEXIVEL, CLASSE 4 OU 5, ISOLACAO EM PVC/A, ANTICHAMA BWF-B, COBERTURA PVC-ST1, ANTICHAMA BWF-B, 1 CONDUTOR, 0,6/1 KV, SECAO NOMINAL 25 MM2                                                                                                                                                                                                                                                                                                                                                </v>
          </cell>
          <cell r="C739" t="str">
            <v xml:space="preserve">M     </v>
          </cell>
          <cell r="D739" t="str">
            <v>CR</v>
          </cell>
          <cell r="E739" t="str">
            <v>21,34</v>
          </cell>
        </row>
        <row r="740">
          <cell r="A740">
            <v>1001</v>
          </cell>
          <cell r="B740" t="str">
            <v xml:space="preserve">CABO DE COBRE, FLEXIVEL, CLASSE 4 OU 5, ISOLACAO EM PVC/A, ANTICHAMA BWF-B, COBERTURA PVC-ST1, ANTICHAMA BWF-B, 1 CONDUTOR, 0,6/1 KV, SECAO NOMINAL 300 MM2                                                                                                                                                                                                                                                                                                                                               </v>
          </cell>
          <cell r="C740" t="str">
            <v xml:space="preserve">M     </v>
          </cell>
          <cell r="D740" t="str">
            <v>CR</v>
          </cell>
          <cell r="E740" t="str">
            <v>271,82</v>
          </cell>
        </row>
        <row r="741">
          <cell r="A741">
            <v>1019</v>
          </cell>
          <cell r="B741" t="str">
            <v xml:space="preserve">CABO DE COBRE, FLEXIVEL, CLASSE 4 OU 5, ISOLACAO EM PVC/A, ANTICHAMA BWF-B, COBERTURA PVC-ST1, ANTICHAMA BWF-B, 1 CONDUTOR, 0,6/1 KV, SECAO NOMINAL 35 MM2                                                                                                                                                                                                                                                                                                                                                </v>
          </cell>
          <cell r="C741" t="str">
            <v xml:space="preserve">M     </v>
          </cell>
          <cell r="D741" t="str">
            <v>CR</v>
          </cell>
          <cell r="E741" t="str">
            <v>30,16</v>
          </cell>
        </row>
        <row r="742">
          <cell r="A742">
            <v>1021</v>
          </cell>
          <cell r="B742" t="str">
            <v xml:space="preserve">CABO DE COBRE, FLEXIVEL, CLASSE 4 OU 5, ISOLACAO EM PVC/A, ANTICHAMA BWF-B, COBERTURA PVC-ST1, ANTICHAMA BWF-B, 1 CONDUTOR, 0,6/1 KV, SECAO NOMINAL 4 MM2                                                                                                                                                                                                                                                                                                                                                 </v>
          </cell>
          <cell r="C742" t="str">
            <v xml:space="preserve">M     </v>
          </cell>
          <cell r="D742" t="str">
            <v>CR</v>
          </cell>
          <cell r="E742" t="str">
            <v>3,62</v>
          </cell>
        </row>
        <row r="743">
          <cell r="A743">
            <v>39249</v>
          </cell>
          <cell r="B743" t="str">
            <v xml:space="preserve">CABO DE COBRE, FLEXIVEL, CLASSE 4 OU 5, ISOLACAO EM PVC/A, ANTICHAMA BWF-B, COBERTURA PVC-ST1, ANTICHAMA BWF-B, 1 CONDUTOR, 0,6/1 KV, SECAO NOMINAL 400 MM2                                                                                                                                                                                                                                                                                                                                               </v>
          </cell>
          <cell r="C743" t="str">
            <v xml:space="preserve">M     </v>
          </cell>
          <cell r="D743" t="str">
            <v>CR</v>
          </cell>
          <cell r="E743" t="str">
            <v>365,48</v>
          </cell>
        </row>
        <row r="744">
          <cell r="A744">
            <v>1018</v>
          </cell>
          <cell r="B744" t="str">
            <v xml:space="preserve">CABO DE COBRE, FLEXIVEL, CLASSE 4 OU 5, ISOLACAO EM PVC/A, ANTICHAMA BWF-B, COBERTURA PVC-ST1, ANTICHAMA BWF-B, 1 CONDUTOR, 0,6/1 KV, SECAO NOMINAL 50 MM2                                                                                                                                                                                                                                                                                                                                                </v>
          </cell>
          <cell r="C744" t="str">
            <v xml:space="preserve">M     </v>
          </cell>
          <cell r="D744" t="str">
            <v>CR</v>
          </cell>
          <cell r="E744" t="str">
            <v>44,60</v>
          </cell>
        </row>
        <row r="745">
          <cell r="A745">
            <v>39250</v>
          </cell>
          <cell r="B745" t="str">
            <v xml:space="preserve">CABO DE COBRE, FLEXIVEL, CLASSE 4 OU 5, ISOLACAO EM PVC/A, ANTICHAMA BWF-B, COBERTURA PVC-ST1, ANTICHAMA BWF-B, 1 CONDUTOR, 0,6/1 KV, SECAO NOMINAL 500 MM2                                                                                                                                                                                                                                                                                                                                               </v>
          </cell>
          <cell r="C745" t="str">
            <v xml:space="preserve">M     </v>
          </cell>
          <cell r="D745" t="str">
            <v>CR</v>
          </cell>
          <cell r="E745" t="str">
            <v>437,19</v>
          </cell>
        </row>
        <row r="746">
          <cell r="A746">
            <v>994</v>
          </cell>
          <cell r="B746" t="str">
            <v xml:space="preserve">CABO DE COBRE, FLEXIVEL, CLASSE 4 OU 5, ISOLACAO EM PVC/A, ANTICHAMA BWF-B, COBERTURA PVC-ST1, ANTICHAMA BWF-B, 1 CONDUTOR, 0,6/1 KV, SECAO NOMINAL 6 MM2                                                                                                                                                                                                                                                                                                                                                 </v>
          </cell>
          <cell r="C746" t="str">
            <v xml:space="preserve">M     </v>
          </cell>
          <cell r="D746" t="str">
            <v>CR</v>
          </cell>
          <cell r="E746" t="str">
            <v>5,27</v>
          </cell>
        </row>
        <row r="747">
          <cell r="A747">
            <v>977</v>
          </cell>
          <cell r="B747" t="str">
            <v xml:space="preserve">CABO DE COBRE, FLEXIVEL, CLASSE 4 OU 5, ISOLACAO EM PVC/A, ANTICHAMA BWF-B, COBERTURA PVC-ST1, ANTICHAMA BWF-B, 1 CONDUTOR, 0,6/1 KV, SECAO NOMINAL 70 MM2                                                                                                                                                                                                                                                                                                                                                </v>
          </cell>
          <cell r="C747" t="str">
            <v xml:space="preserve">M     </v>
          </cell>
          <cell r="D747" t="str">
            <v>CR</v>
          </cell>
          <cell r="E747" t="str">
            <v>62,39</v>
          </cell>
        </row>
        <row r="748">
          <cell r="A748">
            <v>998</v>
          </cell>
          <cell r="B748" t="str">
            <v xml:space="preserve">CABO DE COBRE, FLEXIVEL, CLASSE 4 OU 5, ISOLACAO EM PVC/A, ANTICHAMA BWF-B, COBERTURA PVC-ST1, ANTICHAMA BWF-B, 1 CONDUTOR, 0,6/1 KV, SECAO NOMINAL 95 MM2                                                                                                                                                                                                                                                                                                                                                </v>
          </cell>
          <cell r="C748" t="str">
            <v xml:space="preserve">M     </v>
          </cell>
          <cell r="D748" t="str">
            <v>CR</v>
          </cell>
          <cell r="E748" t="str">
            <v>81,01</v>
          </cell>
        </row>
        <row r="749">
          <cell r="A749">
            <v>39251</v>
          </cell>
          <cell r="B749" t="str">
            <v xml:space="preserve">CABO DE COBRE, FLEXIVEL, CLASSE 4 OU 5, ISOLACAO EM PVC/A, ANTICHAMA BWF-B, 1 CONDUTOR, 450/750 V, SECAO NOMINAL 0,5 MM2                                                                                                                                                                                                                                                                                                                                                                                  </v>
          </cell>
          <cell r="C749" t="str">
            <v xml:space="preserve">M     </v>
          </cell>
          <cell r="D749" t="str">
            <v>CR</v>
          </cell>
          <cell r="E749" t="str">
            <v>0,58</v>
          </cell>
        </row>
        <row r="750">
          <cell r="A750">
            <v>1011</v>
          </cell>
          <cell r="B750" t="str">
            <v xml:space="preserve">CABO DE COBRE, FLEXIVEL, CLASSE 4 OU 5, ISOLACAO EM PVC/A, ANTICHAMA BWF-B, 1 CONDUTOR, 450/750 V, SECAO NOMINAL 0,75 MM2                                                                                                                                                                                                                                                                                                                                                                                 </v>
          </cell>
          <cell r="C750" t="str">
            <v xml:space="preserve">M     </v>
          </cell>
          <cell r="D750" t="str">
            <v>CR</v>
          </cell>
          <cell r="E750" t="str">
            <v>0,80</v>
          </cell>
        </row>
        <row r="751">
          <cell r="A751">
            <v>39252</v>
          </cell>
          <cell r="B751" t="str">
            <v xml:space="preserve">CABO DE COBRE, FLEXIVEL, CLASSE 4 OU 5, ISOLACAO EM PVC/A, ANTICHAMA BWF-B, 1 CONDUTOR, 450/750 V, SECAO NOMINAL 1,0 MM2                                                                                                                                                                                                                                                                                                                                                                                  </v>
          </cell>
          <cell r="C751" t="str">
            <v xml:space="preserve">M     </v>
          </cell>
          <cell r="D751" t="str">
            <v>CR</v>
          </cell>
          <cell r="E751" t="str">
            <v>1,04</v>
          </cell>
        </row>
        <row r="752">
          <cell r="A752">
            <v>1013</v>
          </cell>
          <cell r="B752" t="str">
            <v xml:space="preserve">CABO DE COBRE, FLEXIVEL, CLASSE 4 OU 5, ISOLACAO EM PVC/A, ANTICHAMA BWF-B, 1 CONDUTOR, 450/750 V, SECAO NOMINAL 1,5 MM2                                                                                                                                                                                                                                                                                                                                                                                  </v>
          </cell>
          <cell r="C752" t="str">
            <v xml:space="preserve">M     </v>
          </cell>
          <cell r="D752" t="str">
            <v>CR</v>
          </cell>
          <cell r="E752" t="str">
            <v>1,25</v>
          </cell>
        </row>
        <row r="753">
          <cell r="A753">
            <v>980</v>
          </cell>
          <cell r="B753" t="str">
            <v xml:space="preserve">CABO DE COBRE, FLEXIVEL, CLASSE 4 OU 5, ISOLACAO EM PVC/A, ANTICHAMA BWF-B, 1 CONDUTOR, 450/750 V, SECAO NOMINAL 10 MM2                                                                                                                                                                                                                                                                                                                                                                                   </v>
          </cell>
          <cell r="C753" t="str">
            <v xml:space="preserve">M     </v>
          </cell>
          <cell r="D753" t="str">
            <v>CR</v>
          </cell>
          <cell r="E753" t="str">
            <v>9,06</v>
          </cell>
        </row>
        <row r="754">
          <cell r="A754">
            <v>39237</v>
          </cell>
          <cell r="B754" t="str">
            <v xml:space="preserve">CABO DE COBRE, FLEXIVEL, CLASSE 4 OU 5, ISOLACAO EM PVC/A, ANTICHAMA BWF-B, 1 CONDUTOR, 450/750 V, SECAO NOMINAL 120 MM2                                                                                                                                                                                                                                                                                                                                                                                  </v>
          </cell>
          <cell r="C754" t="str">
            <v xml:space="preserve">M     </v>
          </cell>
          <cell r="D754" t="str">
            <v>CR</v>
          </cell>
          <cell r="E754" t="str">
            <v>96,45</v>
          </cell>
        </row>
        <row r="755">
          <cell r="A755">
            <v>39238</v>
          </cell>
          <cell r="B755" t="str">
            <v xml:space="preserve">CABO DE COBRE, FLEXIVEL, CLASSE 4 OU 5, ISOLACAO EM PVC/A, ANTICHAMA BWF-B, 1 CONDUTOR, 450/750 V, SECAO NOMINAL 150 MM2                                                                                                                                                                                                                                                                                                                                                                                  </v>
          </cell>
          <cell r="C755" t="str">
            <v xml:space="preserve">M     </v>
          </cell>
          <cell r="D755" t="str">
            <v>CR</v>
          </cell>
          <cell r="E755" t="str">
            <v>121,64</v>
          </cell>
        </row>
        <row r="756">
          <cell r="A756">
            <v>979</v>
          </cell>
          <cell r="B756" t="str">
            <v xml:space="preserve">CABO DE COBRE, FLEXIVEL, CLASSE 4 OU 5, ISOLACAO EM PVC/A, ANTICHAMA BWF-B, 1 CONDUTOR, 450/750 V, SECAO NOMINAL 16 MM2                                                                                                                                                                                                                                                                                                                                                                                   </v>
          </cell>
          <cell r="C756" t="str">
            <v xml:space="preserve">M     </v>
          </cell>
          <cell r="D756" t="str">
            <v>CR</v>
          </cell>
          <cell r="E756" t="str">
            <v>12,95</v>
          </cell>
        </row>
        <row r="757">
          <cell r="A757">
            <v>39239</v>
          </cell>
          <cell r="B757" t="str">
            <v xml:space="preserve">CABO DE COBRE, FLEXIVEL, CLASSE 4 OU 5, ISOLACAO EM PVC/A, ANTICHAMA BWF-B, 1 CONDUTOR, 450/750 V, SECAO NOMINAL 185 MM2                                                                                                                                                                                                                                                                                                                                                                                  </v>
          </cell>
          <cell r="C757" t="str">
            <v xml:space="preserve">M     </v>
          </cell>
          <cell r="D757" t="str">
            <v>CR</v>
          </cell>
          <cell r="E757" t="str">
            <v>146,95</v>
          </cell>
        </row>
        <row r="758">
          <cell r="A758">
            <v>1014</v>
          </cell>
          <cell r="B758" t="str">
            <v xml:space="preserve">CABO DE COBRE, FLEXIVEL, CLASSE 4 OU 5, ISOLACAO EM PVC/A, ANTICHAMA BWF-B, 1 CONDUTOR, 450/750 V, SECAO NOMINAL 2,5 MM2                                                                                                                                                                                                                                                                                                                                                                                  </v>
          </cell>
          <cell r="C758" t="str">
            <v xml:space="preserve">M     </v>
          </cell>
          <cell r="D758" t="str">
            <v>CR</v>
          </cell>
          <cell r="E758" t="str">
            <v>1,99</v>
          </cell>
        </row>
        <row r="759">
          <cell r="A759">
            <v>39240</v>
          </cell>
          <cell r="B759" t="str">
            <v xml:space="preserve">CABO DE COBRE, FLEXIVEL, CLASSE 4 OU 5, ISOLACAO EM PVC/A, ANTICHAMA BWF-B, 1 CONDUTOR, 450/750 V, SECAO NOMINAL 240 MM2                                                                                                                                                                                                                                                                                                                                                                                  </v>
          </cell>
          <cell r="C759" t="str">
            <v xml:space="preserve">M     </v>
          </cell>
          <cell r="D759" t="str">
            <v>CR</v>
          </cell>
          <cell r="E759" t="str">
            <v>193,28</v>
          </cell>
        </row>
        <row r="760">
          <cell r="A760">
            <v>39232</v>
          </cell>
          <cell r="B760" t="str">
            <v xml:space="preserve">CABO DE COBRE, FLEXIVEL, CLASSE 4 OU 5, ISOLACAO EM PVC/A, ANTICHAMA BWF-B, 1 CONDUTOR, 450/750 V, SECAO NOMINAL 25 MM2                                                                                                                                                                                                                                                                                                                                                                                   </v>
          </cell>
          <cell r="C760" t="str">
            <v xml:space="preserve">M     </v>
          </cell>
          <cell r="D760" t="str">
            <v>CR</v>
          </cell>
          <cell r="E760" t="str">
            <v>20,28</v>
          </cell>
        </row>
        <row r="761">
          <cell r="A761">
            <v>39233</v>
          </cell>
          <cell r="B761" t="str">
            <v xml:space="preserve">CABO DE COBRE, FLEXIVEL, CLASSE 4 OU 5, ISOLACAO EM PVC/A, ANTICHAMA BWF-B, 1 CONDUTOR, 450/750 V, SECAO NOMINAL 35 MM2                                                                                                                                                                                                                                                                                                                                                                                   </v>
          </cell>
          <cell r="C761" t="str">
            <v xml:space="preserve">M     </v>
          </cell>
          <cell r="D761" t="str">
            <v>CR</v>
          </cell>
          <cell r="E761" t="str">
            <v>29,56</v>
          </cell>
        </row>
        <row r="762">
          <cell r="A762">
            <v>981</v>
          </cell>
          <cell r="B762" t="str">
            <v xml:space="preserve">CABO DE COBRE, FLEXIVEL, CLASSE 4 OU 5, ISOLACAO EM PVC/A, ANTICHAMA BWF-B, 1 CONDUTOR, 450/750 V, SECAO NOMINAL 4 MM2                                                                                                                                                                                                                                                                                                                                                                                    </v>
          </cell>
          <cell r="C762" t="str">
            <v xml:space="preserve">M     </v>
          </cell>
          <cell r="D762" t="str">
            <v xml:space="preserve">C </v>
          </cell>
          <cell r="E762" t="str">
            <v>3,30</v>
          </cell>
        </row>
        <row r="763">
          <cell r="A763">
            <v>39234</v>
          </cell>
          <cell r="B763" t="str">
            <v xml:space="preserve">CABO DE COBRE, FLEXIVEL, CLASSE 4 OU 5, ISOLACAO EM PVC/A, ANTICHAMA BWF-B, 1 CONDUTOR, 450/750 V, SECAO NOMINAL 50 MM2                                                                                                                                                                                                                                                                                                                                                                                   </v>
          </cell>
          <cell r="C763" t="str">
            <v xml:space="preserve">M     </v>
          </cell>
          <cell r="D763" t="str">
            <v>CR</v>
          </cell>
          <cell r="E763" t="str">
            <v>41,15</v>
          </cell>
        </row>
        <row r="764">
          <cell r="A764">
            <v>982</v>
          </cell>
          <cell r="B764" t="str">
            <v xml:space="preserve">CABO DE COBRE, FLEXIVEL, CLASSE 4 OU 5, ISOLACAO EM PVC/A, ANTICHAMA BWF-B, 1 CONDUTOR, 450/750 V, SECAO NOMINAL 6 MM2                                                                                                                                                                                                                                                                                                                                                                                    </v>
          </cell>
          <cell r="C764" t="str">
            <v xml:space="preserve">M     </v>
          </cell>
          <cell r="D764" t="str">
            <v>CR</v>
          </cell>
          <cell r="E764" t="str">
            <v>4,74</v>
          </cell>
        </row>
        <row r="765">
          <cell r="A765">
            <v>39235</v>
          </cell>
          <cell r="B765" t="str">
            <v xml:space="preserve">CABO DE COBRE, FLEXIVEL, CLASSE 4 OU 5, ISOLACAO EM PVC/A, ANTICHAMA BWF-B, 1 CONDUTOR, 450/750 V, SECAO NOMINAL 70 MM2                                                                                                                                                                                                                                                                                                                                                                                   </v>
          </cell>
          <cell r="C765" t="str">
            <v xml:space="preserve">M     </v>
          </cell>
          <cell r="D765" t="str">
            <v>CR</v>
          </cell>
          <cell r="E765" t="str">
            <v>60,70</v>
          </cell>
        </row>
        <row r="766">
          <cell r="A766">
            <v>39236</v>
          </cell>
          <cell r="B766" t="str">
            <v xml:space="preserve">CABO DE COBRE, FLEXIVEL, CLASSE 4 OU 5, ISOLACAO EM PVC/A, ANTICHAMA BWF-B, 1 CONDUTOR, 450/750 V, SECAO NOMINAL 95 MM2                                                                                                                                                                                                                                                                                                                                                                                   </v>
          </cell>
          <cell r="C766" t="str">
            <v xml:space="preserve">M     </v>
          </cell>
          <cell r="D766" t="str">
            <v>CR</v>
          </cell>
          <cell r="E766" t="str">
            <v>80,44</v>
          </cell>
        </row>
        <row r="767">
          <cell r="A767">
            <v>990</v>
          </cell>
          <cell r="B767" t="str">
            <v xml:space="preserve">CABO DE COBRE, RIGIDO, CLASSE 2, ISOLACAO EM PVC/A, ANTICHAMA BWF-B, 1 CONDUTOR, 450/750 V, SECAO NOMINAL 150 MM2                                                                                                                                                                                                                                                                                                                                                                                         </v>
          </cell>
          <cell r="C767" t="str">
            <v xml:space="preserve">M     </v>
          </cell>
          <cell r="D767" t="str">
            <v>CR</v>
          </cell>
          <cell r="E767" t="str">
            <v>142,74</v>
          </cell>
        </row>
        <row r="768">
          <cell r="A768">
            <v>39241</v>
          </cell>
          <cell r="B768" t="str">
            <v xml:space="preserve">CABO DE COBRE, RIGIDO, CLASSE 2, ISOLACAO EM PVC/A, ANTICHAMA BWF-B, 1 CONDUTOR, 450/750 V, SECAO NOMINAL 16 MM2                                                                                                                                                                                                                                                                                                                                                                                          </v>
          </cell>
          <cell r="C768" t="str">
            <v xml:space="preserve">M     </v>
          </cell>
          <cell r="D768" t="str">
            <v>CR</v>
          </cell>
          <cell r="E768" t="str">
            <v>14,05</v>
          </cell>
        </row>
        <row r="769">
          <cell r="A769">
            <v>1005</v>
          </cell>
          <cell r="B769" t="str">
            <v xml:space="preserve">CABO DE COBRE, RIGIDO, CLASSE 2, ISOLACAO EM PVC/A, ANTICHAMA BWF-B, 1 CONDUTOR, 450/750 V, SECAO NOMINAL 185 MM2                                                                                                                                                                                                                                                                                                                                                                                         </v>
          </cell>
          <cell r="C769" t="str">
            <v xml:space="preserve">M     </v>
          </cell>
          <cell r="D769" t="str">
            <v>CR</v>
          </cell>
          <cell r="E769" t="str">
            <v>177,71</v>
          </cell>
        </row>
        <row r="770">
          <cell r="A770">
            <v>991</v>
          </cell>
          <cell r="B770" t="str">
            <v xml:space="preserve">CABO DE COBRE, RIGIDO, CLASSE 2, ISOLACAO EM PVC/A, ANTICHAMA BWF-B, 1 CONDUTOR, 450/750 V, SECAO NOMINAL 240 MM2                                                                                                                                                                                                                                                                                                                                                                                         </v>
          </cell>
          <cell r="C770" t="str">
            <v xml:space="preserve">M     </v>
          </cell>
          <cell r="D770" t="str">
            <v>CR</v>
          </cell>
          <cell r="E770" t="str">
            <v>232,77</v>
          </cell>
        </row>
        <row r="771">
          <cell r="A771">
            <v>986</v>
          </cell>
          <cell r="B771" t="str">
            <v xml:space="preserve">CABO DE COBRE, RIGIDO, CLASSE 2, ISOLACAO EM PVC/A, ANTICHAMA BWF-B, 1 CONDUTOR, 450/750 V, SECAO NOMINAL 25 MM2                                                                                                                                                                                                                                                                                                                                                                                          </v>
          </cell>
          <cell r="C771" t="str">
            <v xml:space="preserve">M     </v>
          </cell>
          <cell r="D771" t="str">
            <v>CR</v>
          </cell>
          <cell r="E771" t="str">
            <v>22,20</v>
          </cell>
        </row>
        <row r="772">
          <cell r="A772">
            <v>987</v>
          </cell>
          <cell r="B772" t="str">
            <v xml:space="preserve">CABO DE COBRE, RIGIDO, CLASSE 2, ISOLACAO EM PVC/A, ANTICHAMA BWF-B, 1 CONDUTOR, 450/750 V, SECAO NOMINAL 35 MM2                                                                                                                                                                                                                                                                                                                                                                                          </v>
          </cell>
          <cell r="C772" t="str">
            <v xml:space="preserve">M     </v>
          </cell>
          <cell r="D772" t="str">
            <v>CR</v>
          </cell>
          <cell r="E772" t="str">
            <v>30,39</v>
          </cell>
        </row>
        <row r="773">
          <cell r="A773">
            <v>1007</v>
          </cell>
          <cell r="B773" t="str">
            <v xml:space="preserve">CABO DE COBRE, RIGIDO, CLASSE 2, ISOLACAO EM PVC/A, ANTICHAMA BWF-B, 1 CONDUTOR, 450/750 V, SECAO NOMINAL 50 MM2                                                                                                                                                                                                                                                                                                                                                                                          </v>
          </cell>
          <cell r="C773" t="str">
            <v xml:space="preserve">M     </v>
          </cell>
          <cell r="D773" t="str">
            <v>CR</v>
          </cell>
          <cell r="E773" t="str">
            <v>42,07</v>
          </cell>
        </row>
        <row r="774">
          <cell r="A774">
            <v>1008</v>
          </cell>
          <cell r="B774" t="str">
            <v xml:space="preserve">CABO DE COBRE, RIGIDO, CLASSE 2, ISOLACAO EM PVC/A, ANTICHAMA BWF-B, 1 CONDUTOR, 450/750 V, SECAO NOMINAL 6 MM2                                                                                                                                                                                                                                                                                                                                                                                           </v>
          </cell>
          <cell r="C774" t="str">
            <v xml:space="preserve">M     </v>
          </cell>
          <cell r="D774" t="str">
            <v>CR</v>
          </cell>
          <cell r="E774" t="str">
            <v>5,34</v>
          </cell>
        </row>
        <row r="775">
          <cell r="A775">
            <v>988</v>
          </cell>
          <cell r="B775" t="str">
            <v xml:space="preserve">CABO DE COBRE, RIGIDO, CLASSE 2, ISOLACAO EM PVC/A, ANTICHAMA BWF-B, 1 CONDUTOR, 450/750 V, SECAO NOMINAL 70 MM2                                                                                                                                                                                                                                                                                                                                                                                          </v>
          </cell>
          <cell r="C775" t="str">
            <v xml:space="preserve">M     </v>
          </cell>
          <cell r="D775" t="str">
            <v>CR</v>
          </cell>
          <cell r="E775" t="str">
            <v>58,01</v>
          </cell>
        </row>
        <row r="776">
          <cell r="A776">
            <v>989</v>
          </cell>
          <cell r="B776" t="str">
            <v xml:space="preserve">CABO DE COBRE, RIGIDO, CLASSE 2, ISOLACAO EM PVC/A, ANTICHAMA BWF-B, 1 CONDUTOR, 450/750 V, SECAO NOMINAL 95 MM2                                                                                                                                                                                                                                                                                                                                                                                          </v>
          </cell>
          <cell r="C776" t="str">
            <v xml:space="preserve">M     </v>
          </cell>
          <cell r="D776" t="str">
            <v>CR</v>
          </cell>
          <cell r="E776" t="str">
            <v>80,07</v>
          </cell>
        </row>
        <row r="777">
          <cell r="A777">
            <v>1006</v>
          </cell>
          <cell r="B777" t="str">
            <v xml:space="preserve">CABO DE COBRE, RIGIDO, CLASSE 2, ISOLACAO EM PVC, ANTI-CHAMA BWF-B, 1 CONDUTOR, 450/750 V, DIAMETRO 120 MM2                                                                                                                                                                                                                                                                                                                                                                                               </v>
          </cell>
          <cell r="C777" t="str">
            <v xml:space="preserve">M     </v>
          </cell>
          <cell r="D777" t="str">
            <v>CR</v>
          </cell>
          <cell r="E777" t="str">
            <v>107,35</v>
          </cell>
        </row>
        <row r="778">
          <cell r="A778">
            <v>43972</v>
          </cell>
          <cell r="B778" t="str">
            <v xml:space="preserve">CABO DE REDE, PAR TRANCADO U/UTP, 4 PARES, CATEGORIA 5E (CAT 5E), ISOLAMENTO PVC (CM)                                                                                                                                                                                                                                                                                                                                                                                                                     </v>
          </cell>
          <cell r="C778" t="str">
            <v xml:space="preserve">M     </v>
          </cell>
          <cell r="D778" t="str">
            <v>CR</v>
          </cell>
          <cell r="E778" t="str">
            <v>2,45</v>
          </cell>
        </row>
        <row r="779">
          <cell r="A779">
            <v>43971</v>
          </cell>
          <cell r="B779" t="str">
            <v xml:space="preserve">CABO DE REDE, PAR TRANCADO U/UTP, 4 PARES, CATEGORIA 5E (CAT 5E), ISOLAMENTO PVC (CMX)                                                                                                                                                                                                                                                                                                                                                                                                                    </v>
          </cell>
          <cell r="C779" t="str">
            <v xml:space="preserve">M     </v>
          </cell>
          <cell r="D779" t="str">
            <v xml:space="preserve">C </v>
          </cell>
          <cell r="E779" t="str">
            <v>1,87</v>
          </cell>
        </row>
        <row r="780">
          <cell r="A780">
            <v>39598</v>
          </cell>
          <cell r="B780" t="str">
            <v xml:space="preserve">CABO DE REDE, PAR TRANCADO U/UTP, 4 PARES, CATEGORIA 5E (CAT 5E), ISOLAMENTO PVC (LSZH)                                                                                                                                                                                                                                                                                                                                                                                                                   </v>
          </cell>
          <cell r="C780" t="str">
            <v xml:space="preserve">M     </v>
          </cell>
          <cell r="D780" t="str">
            <v>CR</v>
          </cell>
          <cell r="E780" t="str">
            <v>3,46</v>
          </cell>
        </row>
        <row r="781">
          <cell r="A781">
            <v>43973</v>
          </cell>
          <cell r="B781" t="str">
            <v xml:space="preserve">CABO DE REDE, PAR TRANCADO U/UTP, 4 PARES, CATEGORIA 6 (CAT 6), ISOLAMENTO PVC (CM)                                                                                                                                                                                                                                                                                                                                                                                                                       </v>
          </cell>
          <cell r="C781" t="str">
            <v xml:space="preserve">M     </v>
          </cell>
          <cell r="D781" t="str">
            <v>CR</v>
          </cell>
          <cell r="E781" t="str">
            <v>2,56</v>
          </cell>
        </row>
        <row r="782">
          <cell r="A782">
            <v>39599</v>
          </cell>
          <cell r="B782" t="str">
            <v xml:space="preserve">CABO DE REDE, PAR TRANCADO UTP, 4 PARES, CATEGORIA 6 (CAT 6), ISOLAMENTO PVC (LSZH)                                                                                                                                                                                                                                                                                                                                                                                                                       </v>
          </cell>
          <cell r="C782" t="str">
            <v xml:space="preserve">M     </v>
          </cell>
          <cell r="D782" t="str">
            <v>CR</v>
          </cell>
          <cell r="E782" t="str">
            <v>4,99</v>
          </cell>
        </row>
        <row r="783">
          <cell r="A783">
            <v>43832</v>
          </cell>
          <cell r="B783" t="str">
            <v xml:space="preserve">CABO ELETRONICO CATEGORIA 6A U/UTP 23AWG X 4P                                                                                                                                                                                                                                                                                                                                                                                                                                                             </v>
          </cell>
          <cell r="C783" t="str">
            <v xml:space="preserve">M     </v>
          </cell>
          <cell r="D783" t="str">
            <v>CR</v>
          </cell>
          <cell r="E783" t="str">
            <v>13,14</v>
          </cell>
        </row>
        <row r="784">
          <cell r="A784">
            <v>34602</v>
          </cell>
          <cell r="B784" t="str">
            <v xml:space="preserve">CABO FLEXIVEL PVC 750 V, 2 CONDUTORES DE 1,5 MM2                                                                                                                                                                                                                                                                                                                                                                                                                                                          </v>
          </cell>
          <cell r="C784" t="str">
            <v xml:space="preserve">M     </v>
          </cell>
          <cell r="D784" t="str">
            <v>CR</v>
          </cell>
          <cell r="E784" t="str">
            <v>3,67</v>
          </cell>
        </row>
        <row r="785">
          <cell r="A785">
            <v>34607</v>
          </cell>
          <cell r="B785" t="str">
            <v xml:space="preserve">CABO FLEXIVEL PVC 750 V, 2 CONDUTORES DE 4,0 MM2                                                                                                                                                                                                                                                                                                                                                                                                                                                          </v>
          </cell>
          <cell r="C785" t="str">
            <v xml:space="preserve">M     </v>
          </cell>
          <cell r="D785" t="str">
            <v>CR</v>
          </cell>
          <cell r="E785" t="str">
            <v>9,00</v>
          </cell>
        </row>
        <row r="786">
          <cell r="A786">
            <v>34609</v>
          </cell>
          <cell r="B786" t="str">
            <v xml:space="preserve">CABO FLEXIVEL PVC 750 V, 2 CONDUTORES DE 6,0 MM2                                                                                                                                                                                                                                                                                                                                                                                                                                                          </v>
          </cell>
          <cell r="C786" t="str">
            <v xml:space="preserve">M     </v>
          </cell>
          <cell r="D786" t="str">
            <v>CR</v>
          </cell>
          <cell r="E786" t="str">
            <v>13,09</v>
          </cell>
        </row>
        <row r="787">
          <cell r="A787">
            <v>34618</v>
          </cell>
          <cell r="B787" t="str">
            <v xml:space="preserve">CABO FLEXIVEL PVC 750 V, 3 CONDUTORES DE 1,5 MM2                                                                                                                                                                                                                                                                                                                                                                                                                                                          </v>
          </cell>
          <cell r="C787" t="str">
            <v xml:space="preserve">M     </v>
          </cell>
          <cell r="D787" t="str">
            <v>CR</v>
          </cell>
          <cell r="E787" t="str">
            <v>5,01</v>
          </cell>
        </row>
        <row r="788">
          <cell r="A788">
            <v>34621</v>
          </cell>
          <cell r="B788" t="str">
            <v xml:space="preserve">CABO FLEXIVEL PVC 750 V, 3 CONDUTORES DE 4,0 MM2                                                                                                                                                                                                                                                                                                                                                                                                                                                          </v>
          </cell>
          <cell r="C788" t="str">
            <v xml:space="preserve">M     </v>
          </cell>
          <cell r="D788" t="str">
            <v>CR</v>
          </cell>
          <cell r="E788" t="str">
            <v>12,41</v>
          </cell>
        </row>
        <row r="789">
          <cell r="A789">
            <v>34622</v>
          </cell>
          <cell r="B789" t="str">
            <v xml:space="preserve">CABO FLEXIVEL PVC 750 V, 3 CONDUTORES DE 6,0 MM2                                                                                                                                                                                                                                                                                                                                                                                                                                                          </v>
          </cell>
          <cell r="C789" t="str">
            <v xml:space="preserve">M     </v>
          </cell>
          <cell r="D789" t="str">
            <v>CR</v>
          </cell>
          <cell r="E789" t="str">
            <v>18,43</v>
          </cell>
        </row>
        <row r="790">
          <cell r="A790">
            <v>34624</v>
          </cell>
          <cell r="B790" t="str">
            <v xml:space="preserve">CABO FLEXIVEL PVC 750 V, 4 CONDUTORES DE 1,5 MM2                                                                                                                                                                                                                                                                                                                                                                                                                                                          </v>
          </cell>
          <cell r="C790" t="str">
            <v xml:space="preserve">M     </v>
          </cell>
          <cell r="D790" t="str">
            <v>CR</v>
          </cell>
          <cell r="E790" t="str">
            <v>6,68</v>
          </cell>
        </row>
        <row r="791">
          <cell r="A791">
            <v>34627</v>
          </cell>
          <cell r="B791" t="str">
            <v xml:space="preserve">CABO FLEXIVEL PVC 750 V, 4 CONDUTORES DE 4,0 MM2                                                                                                                                                                                                                                                                                                                                                                                                                                                          </v>
          </cell>
          <cell r="C791" t="str">
            <v xml:space="preserve">M     </v>
          </cell>
          <cell r="D791" t="str">
            <v>CR</v>
          </cell>
          <cell r="E791" t="str">
            <v>16,12</v>
          </cell>
        </row>
        <row r="792">
          <cell r="A792">
            <v>34629</v>
          </cell>
          <cell r="B792" t="str">
            <v xml:space="preserve">CABO FLEXIVEL PVC 750 V, 4 CONDUTORES DE 6,0 MM2                                                                                                                                                                                                                                                                                                                                                                                                                                                          </v>
          </cell>
          <cell r="C792" t="str">
            <v xml:space="preserve">M     </v>
          </cell>
          <cell r="D792" t="str">
            <v>CR</v>
          </cell>
          <cell r="E792" t="str">
            <v>24,63</v>
          </cell>
        </row>
        <row r="793">
          <cell r="A793">
            <v>39257</v>
          </cell>
          <cell r="B793" t="str">
            <v xml:space="preserve">CABO MULTIPOLAR DE COBRE, FLEXIVEL, CLASSE 4 OU 5, ISOLACAO EM HEPR, COBERTURA EM PVC-ST2, ANTICHAMA BWF-B, 0,6/1 KV, 3 CONDUTORES DE 1,5 MM2                                                                                                                                                                                                                                                                                                                                                             </v>
          </cell>
          <cell r="C793" t="str">
            <v xml:space="preserve">M     </v>
          </cell>
          <cell r="D793" t="str">
            <v>CR</v>
          </cell>
          <cell r="E793" t="str">
            <v>5,01</v>
          </cell>
        </row>
        <row r="794">
          <cell r="A794">
            <v>39261</v>
          </cell>
          <cell r="B794" t="str">
            <v xml:space="preserve">CABO MULTIPOLAR DE COBRE, FLEXIVEL, CLASSE 4 OU 5, ISOLACAO EM HEPR, COBERTURA EM PVC-ST2, ANTICHAMA BWF-B, 0,6/1 KV, 3 CONDUTORES DE 10 MM2                                                                                                                                                                                                                                                                                                                                                              </v>
          </cell>
          <cell r="C794" t="str">
            <v xml:space="preserve">M     </v>
          </cell>
          <cell r="D794" t="str">
            <v>CR</v>
          </cell>
          <cell r="E794" t="str">
            <v>28,70</v>
          </cell>
        </row>
        <row r="795">
          <cell r="A795">
            <v>39268</v>
          </cell>
          <cell r="B795" t="str">
            <v xml:space="preserve">CABO MULTIPOLAR DE COBRE, FLEXIVEL, CLASSE 4 OU 5, ISOLACAO EM HEPR, COBERTURA EM PVC-ST2, ANTICHAMA BWF-B, 0,6/1 KV, 3 CONDUTORES DE 120 MM2                                                                                                                                                                                                                                                                                                                                                             </v>
          </cell>
          <cell r="C795" t="str">
            <v xml:space="preserve">M     </v>
          </cell>
          <cell r="D795" t="str">
            <v>CR</v>
          </cell>
          <cell r="E795" t="str">
            <v>448,54</v>
          </cell>
        </row>
        <row r="796">
          <cell r="A796">
            <v>39262</v>
          </cell>
          <cell r="B796" t="str">
            <v xml:space="preserve">CABO MULTIPOLAR DE COBRE, FLEXIVEL, CLASSE 4 OU 5, ISOLACAO EM HEPR, COBERTURA EM PVC-ST2, ANTICHAMA BWF-B, 0,6/1 KV, 3 CONDUTORES DE 16 MM2                                                                                                                                                                                                                                                                                                                                                              </v>
          </cell>
          <cell r="C796" t="str">
            <v xml:space="preserve">M     </v>
          </cell>
          <cell r="D796" t="str">
            <v>CR</v>
          </cell>
          <cell r="E796" t="str">
            <v>45,69</v>
          </cell>
        </row>
        <row r="797">
          <cell r="A797">
            <v>39258</v>
          </cell>
          <cell r="B797" t="str">
            <v xml:space="preserve">CABO MULTIPOLAR DE COBRE, FLEXIVEL, CLASSE 4 OU 5, ISOLACAO EM HEPR, COBERTURA EM PVC-ST2, ANTICHAMA BWF-B, 0,6/1 KV, 3 CONDUTORES DE 2,5 MM2                                                                                                                                                                                                                                                                                                                                                             </v>
          </cell>
          <cell r="C797" t="str">
            <v xml:space="preserve">M     </v>
          </cell>
          <cell r="D797" t="str">
            <v>CR</v>
          </cell>
          <cell r="E797" t="str">
            <v>7,55</v>
          </cell>
        </row>
        <row r="798">
          <cell r="A798">
            <v>39263</v>
          </cell>
          <cell r="B798" t="str">
            <v xml:space="preserve">CABO MULTIPOLAR DE COBRE, FLEXIVEL, CLASSE 4 OU 5, ISOLACAO EM HEPR, COBERTURA EM PVC-ST2, ANTICHAMA BWF-B, 0,6/1 KV, 3 CONDUTORES DE 25 MM2                                                                                                                                                                                                                                                                                                                                                              </v>
          </cell>
          <cell r="C798" t="str">
            <v xml:space="preserve">M     </v>
          </cell>
          <cell r="D798" t="str">
            <v>CR</v>
          </cell>
          <cell r="E798" t="str">
            <v>79,02</v>
          </cell>
        </row>
        <row r="799">
          <cell r="A799">
            <v>39264</v>
          </cell>
          <cell r="B799" t="str">
            <v xml:space="preserve">CABO MULTIPOLAR DE COBRE, FLEXIVEL, CLASSE 4 OU 5, ISOLACAO EM HEPR, COBERTURA EM PVC-ST2, ANTICHAMA BWF-B, 0,6/1 KV, 3 CONDUTORES DE 35 MM2                                                                                                                                                                                                                                                                                                                                                              </v>
          </cell>
          <cell r="C799" t="str">
            <v xml:space="preserve">M     </v>
          </cell>
          <cell r="D799" t="str">
            <v>CR</v>
          </cell>
          <cell r="E799" t="str">
            <v>109,46</v>
          </cell>
        </row>
        <row r="800">
          <cell r="A800">
            <v>39259</v>
          </cell>
          <cell r="B800" t="str">
            <v xml:space="preserve">CABO MULTIPOLAR DE COBRE, FLEXIVEL, CLASSE 4 OU 5, ISOLACAO EM HEPR, COBERTURA EM PVC-ST2, ANTICHAMA BWF-B, 0,6/1 KV, 3 CONDUTORES DE 4 MM2                                                                                                                                                                                                                                                                                                                                                               </v>
          </cell>
          <cell r="C800" t="str">
            <v xml:space="preserve">M     </v>
          </cell>
          <cell r="D800" t="str">
            <v>CR</v>
          </cell>
          <cell r="E800" t="str">
            <v>11,63</v>
          </cell>
        </row>
        <row r="801">
          <cell r="A801">
            <v>39265</v>
          </cell>
          <cell r="B801" t="str">
            <v xml:space="preserve">CABO MULTIPOLAR DE COBRE, FLEXIVEL, CLASSE 4 OU 5, ISOLACAO EM HEPR, COBERTURA EM PVC-ST2, ANTICHAMA BWF-B, 0,6/1 KV, 3 CONDUTORES DE 50 MM2                                                                                                                                                                                                                                                                                                                                                              </v>
          </cell>
          <cell r="C801" t="str">
            <v xml:space="preserve">M     </v>
          </cell>
          <cell r="D801" t="str">
            <v>CR</v>
          </cell>
          <cell r="E801" t="str">
            <v>148,61</v>
          </cell>
        </row>
        <row r="802">
          <cell r="A802">
            <v>39260</v>
          </cell>
          <cell r="B802" t="str">
            <v xml:space="preserve">CABO MULTIPOLAR DE COBRE, FLEXIVEL, CLASSE 4 OU 5, ISOLACAO EM HEPR, COBERTURA EM PVC-ST2, ANTICHAMA BWF-B, 0,6/1 KV, 3 CONDUTORES DE 6 MM2                                                                                                                                                                                                                                                                                                                                                               </v>
          </cell>
          <cell r="C802" t="str">
            <v xml:space="preserve">M     </v>
          </cell>
          <cell r="D802" t="str">
            <v>CR</v>
          </cell>
          <cell r="E802" t="str">
            <v>17,81</v>
          </cell>
        </row>
        <row r="803">
          <cell r="A803">
            <v>39266</v>
          </cell>
          <cell r="B803" t="str">
            <v xml:space="preserve">CABO MULTIPOLAR DE COBRE, FLEXIVEL, CLASSE 4 OU 5, ISOLACAO EM HEPR, COBERTURA EM PVC-ST2, ANTICHAMA BWF-B, 0,6/1 KV, 3 CONDUTORES DE 70 MM2                                                                                                                                                                                                                                                                                                                                                              </v>
          </cell>
          <cell r="C803" t="str">
            <v xml:space="preserve">M     </v>
          </cell>
          <cell r="D803" t="str">
            <v>CR</v>
          </cell>
          <cell r="E803" t="str">
            <v>224,25</v>
          </cell>
        </row>
        <row r="804">
          <cell r="A804">
            <v>39267</v>
          </cell>
          <cell r="B804" t="str">
            <v xml:space="preserve">CABO MULTIPOLAR DE COBRE, FLEXIVEL, CLASSE 4 OU 5, ISOLACAO EM HEPR, COBERTURA EM PVC-ST2, ANTICHAMA BWF-B, 0,6/1 KV, 3 CONDUTORES DE 95 MM2                                                                                                                                                                                                                                                                                                                                                              </v>
          </cell>
          <cell r="C804" t="str">
            <v xml:space="preserve">M     </v>
          </cell>
          <cell r="D804" t="str">
            <v>CR</v>
          </cell>
          <cell r="E804" t="str">
            <v>280,37</v>
          </cell>
        </row>
        <row r="805">
          <cell r="A805">
            <v>11901</v>
          </cell>
          <cell r="B805" t="str">
            <v xml:space="preserve">CABO TELEFONICO CCI 50, 1 PAR, USO INTERNO, SEM BLINDAGEM                                                                                                                                                                                                                                                                                                                                                                                                                                                 </v>
          </cell>
          <cell r="C805" t="str">
            <v xml:space="preserve">M     </v>
          </cell>
          <cell r="D805" t="str">
            <v>CR</v>
          </cell>
          <cell r="E805" t="str">
            <v>0,45</v>
          </cell>
        </row>
        <row r="806">
          <cell r="A806">
            <v>11902</v>
          </cell>
          <cell r="B806" t="str">
            <v xml:space="preserve">CABO TELEFONICO CCI 50, 2 PARES, USO INTERNO, SEM BLINDAGEM                                                                                                                                                                                                                                                                                                                                                                                                                                               </v>
          </cell>
          <cell r="C806" t="str">
            <v xml:space="preserve">M     </v>
          </cell>
          <cell r="D806" t="str">
            <v>CR</v>
          </cell>
          <cell r="E806" t="str">
            <v>0,86</v>
          </cell>
        </row>
        <row r="807">
          <cell r="A807">
            <v>11903</v>
          </cell>
          <cell r="B807" t="str">
            <v xml:space="preserve">CABO TELEFONICO CCI 50, 3 PARES, USO INTERNO, SEM BLINDAGEM                                                                                                                                                                                                                                                                                                                                                                                                                                               </v>
          </cell>
          <cell r="C807" t="str">
            <v xml:space="preserve">M     </v>
          </cell>
          <cell r="D807" t="str">
            <v>CR</v>
          </cell>
          <cell r="E807" t="str">
            <v>0,91</v>
          </cell>
        </row>
        <row r="808">
          <cell r="A808">
            <v>11904</v>
          </cell>
          <cell r="B808" t="str">
            <v xml:space="preserve">CABO TELEFONICO CCI 50, 4 PARES, USO INTERNO, SEM BLINDAGEM                                                                                                                                                                                                                                                                                                                                                                                                                                               </v>
          </cell>
          <cell r="C808" t="str">
            <v xml:space="preserve">M     </v>
          </cell>
          <cell r="D808" t="str">
            <v>CR</v>
          </cell>
          <cell r="E808" t="str">
            <v>1,38</v>
          </cell>
        </row>
        <row r="809">
          <cell r="A809">
            <v>11905</v>
          </cell>
          <cell r="B809" t="str">
            <v xml:space="preserve">CABO TELEFONICO CCI 50, 5 PARES, USO INTERNO, SEM BLINDAGEM                                                                                                                                                                                                                                                                                                                                                                                                                                               </v>
          </cell>
          <cell r="C809" t="str">
            <v xml:space="preserve">M     </v>
          </cell>
          <cell r="D809" t="str">
            <v>CR</v>
          </cell>
          <cell r="E809" t="str">
            <v>1,68</v>
          </cell>
        </row>
        <row r="810">
          <cell r="A810">
            <v>11906</v>
          </cell>
          <cell r="B810" t="str">
            <v xml:space="preserve">CABO TELEFONICO CCI 50, 6 PARES, USO INTERNO, SEM BLINDAGEM                                                                                                                                                                                                                                                                                                                                                                                                                                               </v>
          </cell>
          <cell r="C810" t="str">
            <v xml:space="preserve">M     </v>
          </cell>
          <cell r="D810" t="str">
            <v>CR</v>
          </cell>
          <cell r="E810" t="str">
            <v>2,14</v>
          </cell>
        </row>
        <row r="811">
          <cell r="A811">
            <v>11919</v>
          </cell>
          <cell r="B811" t="str">
            <v xml:space="preserve">CABO TELEFONICO CI 50, 10 PARES, USO INTERNO                                                                                                                                                                                                                                                                                                                                                                                                                                                              </v>
          </cell>
          <cell r="C811" t="str">
            <v xml:space="preserve">M     </v>
          </cell>
          <cell r="D811" t="str">
            <v>CR</v>
          </cell>
          <cell r="E811" t="str">
            <v>3,92</v>
          </cell>
        </row>
        <row r="812">
          <cell r="A812">
            <v>11920</v>
          </cell>
          <cell r="B812" t="str">
            <v xml:space="preserve">CABO TELEFONICO CI 50, 20 PARES, USO INTERNO                                                                                                                                                                                                                                                                                                                                                                                                                                                              </v>
          </cell>
          <cell r="C812" t="str">
            <v xml:space="preserve">M     </v>
          </cell>
          <cell r="D812" t="str">
            <v>CR</v>
          </cell>
          <cell r="E812" t="str">
            <v>7,45</v>
          </cell>
        </row>
        <row r="813">
          <cell r="A813">
            <v>11924</v>
          </cell>
          <cell r="B813" t="str">
            <v xml:space="preserve">CABO TELEFONICO CI 50, 200 PARES, USO INTERNO                                                                                                                                                                                                                                                                                                                                                                                                                                                             </v>
          </cell>
          <cell r="C813" t="str">
            <v xml:space="preserve">M     </v>
          </cell>
          <cell r="D813" t="str">
            <v>CR</v>
          </cell>
          <cell r="E813" t="str">
            <v>62,56</v>
          </cell>
        </row>
        <row r="814">
          <cell r="A814">
            <v>11921</v>
          </cell>
          <cell r="B814" t="str">
            <v xml:space="preserve">CABO TELEFONICO CI 50, 30 PARES, USO INTERNO                                                                                                                                                                                                                                                                                                                                                                                                                                                              </v>
          </cell>
          <cell r="C814" t="str">
            <v xml:space="preserve">M     </v>
          </cell>
          <cell r="D814" t="str">
            <v>CR</v>
          </cell>
          <cell r="E814" t="str">
            <v>10,90</v>
          </cell>
        </row>
        <row r="815">
          <cell r="A815">
            <v>11922</v>
          </cell>
          <cell r="B815" t="str">
            <v xml:space="preserve">CABO TELEFONICO CI 50, 50 PARES, USO INTERNO                                                                                                                                                                                                                                                                                                                                                                                                                                                              </v>
          </cell>
          <cell r="C815" t="str">
            <v xml:space="preserve">M     </v>
          </cell>
          <cell r="D815" t="str">
            <v>CR</v>
          </cell>
          <cell r="E815" t="str">
            <v>17,63</v>
          </cell>
        </row>
        <row r="816">
          <cell r="A816">
            <v>11923</v>
          </cell>
          <cell r="B816" t="str">
            <v xml:space="preserve">CABO TELEFONICO CI 50, 75 PARES, USO INTERNO                                                                                                                                                                                                                                                                                                                                                                                                                                                              </v>
          </cell>
          <cell r="C816" t="str">
            <v xml:space="preserve">M     </v>
          </cell>
          <cell r="D816" t="str">
            <v>CR</v>
          </cell>
          <cell r="E816" t="str">
            <v>25,81</v>
          </cell>
        </row>
        <row r="817">
          <cell r="A817">
            <v>11916</v>
          </cell>
          <cell r="B817" t="str">
            <v xml:space="preserve">CABO TELEFONICO CTP - APL - 50, 10 PARES, USO EXTERNO                                                                                                                                                                                                                                                                                                                                                                                                                                                     </v>
          </cell>
          <cell r="C817" t="str">
            <v xml:space="preserve">M     </v>
          </cell>
          <cell r="D817" t="str">
            <v>CR</v>
          </cell>
          <cell r="E817" t="str">
            <v>5,36</v>
          </cell>
        </row>
        <row r="818">
          <cell r="A818">
            <v>11914</v>
          </cell>
          <cell r="B818" t="str">
            <v xml:space="preserve">CABO TELEFONICO CTP - APL - 50, 100 PARES, USO EXTERNO                                                                                                                                                                                                                                                                                                                                                                                                                                                    </v>
          </cell>
          <cell r="C818" t="str">
            <v xml:space="preserve">M     </v>
          </cell>
          <cell r="D818" t="str">
            <v>CR</v>
          </cell>
          <cell r="E818" t="str">
            <v>38,67</v>
          </cell>
        </row>
        <row r="819">
          <cell r="A819">
            <v>11917</v>
          </cell>
          <cell r="B819" t="str">
            <v xml:space="preserve">CABO TELEFONICO CTP - APL - 50, 20 PARES, USO EXTERNO                                                                                                                                                                                                                                                                                                                                                                                                                                                     </v>
          </cell>
          <cell r="C819" t="str">
            <v xml:space="preserve">M     </v>
          </cell>
          <cell r="D819" t="str">
            <v>CR</v>
          </cell>
          <cell r="E819" t="str">
            <v>9,45</v>
          </cell>
        </row>
        <row r="820">
          <cell r="A820">
            <v>11918</v>
          </cell>
          <cell r="B820" t="str">
            <v xml:space="preserve">CABO TELEFONICO CTP - APL - 50, 30 PARES, USO EXTERNO                                                                                                                                                                                                                                                                                                                                                                                                                                                     </v>
          </cell>
          <cell r="C820" t="str">
            <v xml:space="preserve">M     </v>
          </cell>
          <cell r="D820" t="str">
            <v>CR</v>
          </cell>
          <cell r="E820" t="str">
            <v>11,21</v>
          </cell>
        </row>
        <row r="821">
          <cell r="A821">
            <v>37734</v>
          </cell>
          <cell r="B821" t="str">
            <v xml:space="preserve">CACAMBA METALICA BASCULANTE COM CAPACIDADE DE 10 M3 (INCLUI MONTAGEM, NAO INCLUI CAMINHAO)                                                                                                                                                                                                                                                                                                                                                                                                                </v>
          </cell>
          <cell r="C821" t="str">
            <v xml:space="preserve">UN    </v>
          </cell>
          <cell r="D821" t="str">
            <v>CR</v>
          </cell>
          <cell r="E821" t="str">
            <v>68.643,35</v>
          </cell>
        </row>
        <row r="822">
          <cell r="A822">
            <v>42251</v>
          </cell>
          <cell r="B822" t="str">
            <v xml:space="preserve">CACAMBA METALICA BASCULANTE COM CAPACIDADE DE 12 M3 (INCLUI MONTAGEM, NAO INCLUI CAMINHAO)                                                                                                                                                                                                                                                                                                                                                                                                                </v>
          </cell>
          <cell r="C822" t="str">
            <v xml:space="preserve">UN    </v>
          </cell>
          <cell r="D822" t="str">
            <v>CR</v>
          </cell>
          <cell r="E822" t="str">
            <v>77.948,71</v>
          </cell>
        </row>
        <row r="823">
          <cell r="A823">
            <v>37733</v>
          </cell>
          <cell r="B823" t="str">
            <v xml:space="preserve">CACAMBA METALICA BASCULANTE COM CAPACIDADE DE 6 M3 (INCLUI MONTAGEM, NAO INCLUI CAMINHAO)                                                                                                                                                                                                                                                                                                                                                                                                                 </v>
          </cell>
          <cell r="C823" t="str">
            <v xml:space="preserve">UN    </v>
          </cell>
          <cell r="D823" t="str">
            <v>CR</v>
          </cell>
          <cell r="E823" t="str">
            <v>51.468,53</v>
          </cell>
        </row>
        <row r="824">
          <cell r="A824">
            <v>37735</v>
          </cell>
          <cell r="B824" t="str">
            <v xml:space="preserve">CACAMBA METALICA BASCULANTE COM CAPACIDADE DE 8 M3 (INCLUI MONTAGEM, NAO INCLUI CAMINHAO)                                                                                                                                                                                                                                                                                                                                                                                                                 </v>
          </cell>
          <cell r="C824" t="str">
            <v xml:space="preserve">UN    </v>
          </cell>
          <cell r="D824" t="str">
            <v>CR</v>
          </cell>
          <cell r="E824" t="str">
            <v>62.019,58</v>
          </cell>
        </row>
        <row r="825">
          <cell r="A825">
            <v>5090</v>
          </cell>
          <cell r="B825" t="str">
            <v xml:space="preserve">CADEADO SIMPLES, CORPO EM LATAO MACICO, COM LARGURA DE 25 MM E ALTURA DE APROX 25 MM, HASTE CEMENTADA (NAO LONGA), EM ACO TEMPERADO COM DIAMETRO DE APROX 5,0 MM, INCLUINDO 2 CHAVES                                                                                                                                                                                                                                                                                                                      </v>
          </cell>
          <cell r="C825" t="str">
            <v xml:space="preserve">UN    </v>
          </cell>
          <cell r="D825" t="str">
            <v xml:space="preserve">C </v>
          </cell>
          <cell r="E825" t="str">
            <v>19,48</v>
          </cell>
        </row>
        <row r="826">
          <cell r="A826">
            <v>5085</v>
          </cell>
          <cell r="B826" t="str">
            <v xml:space="preserve">CADEADO SIMPLES, CORPO EM LATAO MACICO, COM LARGURA DE 35 MM E ALTURA DE APROX 30 MM, HASTE CEMENTADA (NAO LONGA), EM ACO TEMPERADO COM DIAMETRO DE APROX 6,0 MM, INCLUINDO 2 CHAVES                                                                                                                                                                                                                                                                                                                      </v>
          </cell>
          <cell r="C826" t="str">
            <v xml:space="preserve">UN    </v>
          </cell>
          <cell r="D826" t="str">
            <v>CR</v>
          </cell>
          <cell r="E826" t="str">
            <v>29,00</v>
          </cell>
        </row>
        <row r="827">
          <cell r="A827">
            <v>43603</v>
          </cell>
          <cell r="B827" t="str">
            <v xml:space="preserve">CADEADO SIMPLES, CORPO EM LATAO MACICO, COM LARGURA DE 50 MM E ALTURA DE APROX 40 MM, HASTE CEMENTADA EM ACO TEMPERADO COM DIAMETRO DE APROX 8,0 MM, INCLUINDO 2 CHAVES                                                                                                                                                                                                                                                                                                                                   </v>
          </cell>
          <cell r="C827" t="str">
            <v xml:space="preserve">UN    </v>
          </cell>
          <cell r="D827" t="str">
            <v>CR</v>
          </cell>
          <cell r="E827" t="str">
            <v>41,43</v>
          </cell>
        </row>
        <row r="828">
          <cell r="A828">
            <v>38374</v>
          </cell>
          <cell r="B828" t="str">
            <v xml:space="preserve">CADEIRA SUSPENSA MANUAL / BALANCIM INDIVIDUAL (NBR 14751)                                                                                                                                                                                                                                                                                                                                                                                                                                                 </v>
          </cell>
          <cell r="C828" t="str">
            <v xml:space="preserve">UN    </v>
          </cell>
          <cell r="D828" t="str">
            <v>CR</v>
          </cell>
          <cell r="E828" t="str">
            <v>1.075,70</v>
          </cell>
        </row>
        <row r="829">
          <cell r="A829">
            <v>20209</v>
          </cell>
          <cell r="B829" t="str">
            <v xml:space="preserve">CAIBRO APARELHADO  *7,5 X 7,5* CM, EM MACARANDUBA, ANGELIM OU EQUIVALENTE DA REGIAO                                                                                                                                                                                                                                                                                                                                                                                                                       </v>
          </cell>
          <cell r="C829" t="str">
            <v xml:space="preserve">M     </v>
          </cell>
          <cell r="D829" t="str">
            <v>CR</v>
          </cell>
          <cell r="E829" t="str">
            <v>30,88</v>
          </cell>
        </row>
        <row r="830">
          <cell r="A830">
            <v>20212</v>
          </cell>
          <cell r="B830" t="str">
            <v xml:space="preserve">CAIBRO APARELHADO *6 X 8* CM, EM MACARANDUBA, ANGELIM OU EQUIVALENTE DA REGIAO                                                                                                                                                                                                                                                                                                                                                                                                                            </v>
          </cell>
          <cell r="C830" t="str">
            <v xml:space="preserve">M     </v>
          </cell>
          <cell r="D830" t="str">
            <v>CR</v>
          </cell>
          <cell r="E830" t="str">
            <v>25,85</v>
          </cell>
        </row>
        <row r="831">
          <cell r="A831">
            <v>4430</v>
          </cell>
          <cell r="B831" t="str">
            <v xml:space="preserve">CAIBRO NAO APARELHADO *5 X 6* CM, EM MACARANDUBA, ANGELIM OU EQUIVALENTE DA REGIAO -  BRUTA                                                                                                                                                                                                                                                                                                                                                                                                               </v>
          </cell>
          <cell r="C831" t="str">
            <v xml:space="preserve">M     </v>
          </cell>
          <cell r="D831" t="str">
            <v xml:space="preserve">C </v>
          </cell>
          <cell r="E831" t="str">
            <v>15,13</v>
          </cell>
        </row>
        <row r="832">
          <cell r="A832">
            <v>4433</v>
          </cell>
          <cell r="B832" t="str">
            <v xml:space="preserve">CAIBRO NAO APARELHADO *6 X 6* CM, EM MACARANDUBA, ANGELIM OU EQUIVALENTE DA REGIAO - BRUTA                                                                                                                                                                                                                                                                                                                                                                                                                </v>
          </cell>
          <cell r="C832" t="str">
            <v xml:space="preserve">M     </v>
          </cell>
          <cell r="D832" t="str">
            <v>CR</v>
          </cell>
          <cell r="E832" t="str">
            <v>29,58</v>
          </cell>
        </row>
        <row r="833">
          <cell r="A833">
            <v>4400</v>
          </cell>
          <cell r="B833" t="str">
            <v xml:space="preserve">CAIBRO NAO APARELHADO,  *6 X 8* CM,  EM MACARANDUBA, ANGELIM OU EQUIVALENTE DA REGIAO -  BRUTA                                                                                                                                                                                                                                                                                                                                                                                                            </v>
          </cell>
          <cell r="C833" t="str">
            <v xml:space="preserve">M     </v>
          </cell>
          <cell r="D833" t="str">
            <v>CR</v>
          </cell>
          <cell r="E833" t="str">
            <v>24,08</v>
          </cell>
        </row>
        <row r="834">
          <cell r="A834">
            <v>2729</v>
          </cell>
          <cell r="B834" t="str">
            <v xml:space="preserve">CAIBRO ROLICO DE MADEIRA TRATADA, D = 4 A 7 CM, H = 3,00 M, EM EUCALIPTO OU EQUIVALENTE DA REGIAO                                                                                                                                                                                                                                                                                                                                                                                                         </v>
          </cell>
          <cell r="C834" t="str">
            <v xml:space="preserve">UN    </v>
          </cell>
          <cell r="D834" t="str">
            <v>AS</v>
          </cell>
          <cell r="E834" t="str">
            <v>24,74</v>
          </cell>
        </row>
        <row r="835">
          <cell r="A835">
            <v>4513</v>
          </cell>
          <cell r="B835" t="str">
            <v xml:space="preserve">CAIBRO 5 X 5 CM EM PINUS, MISTA OU EQUIVALENTE DA REGIAO - BRUTA                                                                                                                                                                                                                                                                                                                                                                                                                                          </v>
          </cell>
          <cell r="C835" t="str">
            <v xml:space="preserve">M     </v>
          </cell>
          <cell r="D835" t="str">
            <v>CR</v>
          </cell>
          <cell r="E835" t="str">
            <v>5,51</v>
          </cell>
        </row>
        <row r="836">
          <cell r="A836">
            <v>37106</v>
          </cell>
          <cell r="B836" t="str">
            <v xml:space="preserve">CAIXA D'AGUA / RESERVATORIO EM POLIESTER REFORCADO COM FIBRA DE VIDRO, 10000 LITROS, COM TAMPA                                                                                                                                                                                                                                                                                                                                                                                                            </v>
          </cell>
          <cell r="C836" t="str">
            <v xml:space="preserve">UN    </v>
          </cell>
          <cell r="D836" t="str">
            <v>CR</v>
          </cell>
          <cell r="E836" t="str">
            <v>4.992,25</v>
          </cell>
        </row>
        <row r="837">
          <cell r="A837">
            <v>11869</v>
          </cell>
          <cell r="B837" t="str">
            <v xml:space="preserve">CAIXA D'AGUA / RESERVATORIO EM POLIESTER REFORCADO COM FIBRA DE VIDRO, 1500 LITROS, COM TAMPA                                                                                                                                                                                                                                                                                                                                                                                                             </v>
          </cell>
          <cell r="C837" t="str">
            <v xml:space="preserve">UN    </v>
          </cell>
          <cell r="D837" t="str">
            <v>CR</v>
          </cell>
          <cell r="E837" t="str">
            <v>998,45</v>
          </cell>
        </row>
        <row r="838">
          <cell r="A838">
            <v>43981</v>
          </cell>
          <cell r="B838" t="str">
            <v xml:space="preserve">CAIXA D'AGUA / RESERVATORIO EM POLIESTER REFORCADO COM FIBRA DE VIDRO, 15000 LITROS, COM TAMPA                                                                                                                                                                                                                                                                                                                                                                                                            </v>
          </cell>
          <cell r="C838" t="str">
            <v xml:space="preserve">UN    </v>
          </cell>
          <cell r="D838" t="str">
            <v>CR</v>
          </cell>
          <cell r="E838" t="str">
            <v>7.523,27</v>
          </cell>
        </row>
        <row r="839">
          <cell r="A839">
            <v>37104</v>
          </cell>
          <cell r="B839" t="str">
            <v xml:space="preserve">CAIXA D'AGUA / RESERVATORIO EM POLIESTER REFORCADO COM FIBRA DE VIDRO, 2000 LITROS, COM TAMPA                                                                                                                                                                                                                                                                                                                                                                                                             </v>
          </cell>
          <cell r="C839" t="str">
            <v xml:space="preserve">UN    </v>
          </cell>
          <cell r="D839" t="str">
            <v>CR</v>
          </cell>
          <cell r="E839" t="str">
            <v>1.253,07</v>
          </cell>
        </row>
        <row r="840">
          <cell r="A840">
            <v>43982</v>
          </cell>
          <cell r="B840" t="str">
            <v xml:space="preserve">CAIXA D'AGUA / RESERVATORIO EM POLIESTER REFORCADO COM FIBRA DE VIDRO, 20000 LITROS, COM TAMPA                                                                                                                                                                                                                                                                                                                                                                                                            </v>
          </cell>
          <cell r="C840" t="str">
            <v xml:space="preserve">UN    </v>
          </cell>
          <cell r="D840" t="str">
            <v>CR</v>
          </cell>
          <cell r="E840" t="str">
            <v>11.884,88</v>
          </cell>
        </row>
        <row r="841">
          <cell r="A841">
            <v>43978</v>
          </cell>
          <cell r="B841" t="str">
            <v xml:space="preserve">CAIXA D'AGUA / RESERVATORIO EM POLIESTER REFORCADO COM FIBRA DE VIDRO, 3000 LITROS, COM TAMPA                                                                                                                                                                                                                                                                                                                                                                                                             </v>
          </cell>
          <cell r="C841" t="str">
            <v xml:space="preserve">UN    </v>
          </cell>
          <cell r="D841" t="str">
            <v>CR</v>
          </cell>
          <cell r="E841" t="str">
            <v>1.857,03</v>
          </cell>
        </row>
        <row r="842">
          <cell r="A842">
            <v>11871</v>
          </cell>
          <cell r="B842" t="str">
            <v xml:space="preserve">CAIXA D'AGUA / RESERVATORIO EM POLIESTER REFORCADO COM FIBRA DE VIDRO, 500 LITROS, COM TAMPA                                                                                                                                                                                                                                                                                                                                                                                                              </v>
          </cell>
          <cell r="C842" t="str">
            <v xml:space="preserve">UN    </v>
          </cell>
          <cell r="D842" t="str">
            <v>CR</v>
          </cell>
          <cell r="E842" t="str">
            <v>465,43</v>
          </cell>
        </row>
        <row r="843">
          <cell r="A843">
            <v>37105</v>
          </cell>
          <cell r="B843" t="str">
            <v xml:space="preserve">CAIXA D'AGUA / RESERVATORIO EM POLIESTER REFORCADO COM FIBRA DE VIDRO, 5000 LITROS, COM TAMPA                                                                                                                                                                                                                                                                                                                                                                                                             </v>
          </cell>
          <cell r="C843" t="str">
            <v xml:space="preserve">UN    </v>
          </cell>
          <cell r="D843" t="str">
            <v>CR</v>
          </cell>
          <cell r="E843" t="str">
            <v>2.863,75</v>
          </cell>
        </row>
        <row r="844">
          <cell r="A844">
            <v>43980</v>
          </cell>
          <cell r="B844" t="str">
            <v xml:space="preserve">CAIXA D'AGUA / RESERVATORIO EM POLIESTER REFORCADO COM FIBRA DE VIDRO, 7000 LITROS, COM TAMPA                                                                                                                                                                                                                                                                                                                                                                                                             </v>
          </cell>
          <cell r="C844" t="str">
            <v xml:space="preserve">UN    </v>
          </cell>
          <cell r="D844" t="str">
            <v>CR</v>
          </cell>
          <cell r="E844" t="str">
            <v>3.566,50</v>
          </cell>
        </row>
        <row r="845">
          <cell r="A845">
            <v>43979</v>
          </cell>
          <cell r="B845" t="str">
            <v xml:space="preserve">CAIXA D'AGUA / RESERVATORIO EM POLIESTER REFORCADO COM FIBRA DE VIDRO, 750 LITROS, COM TAMPA                                                                                                                                                                                                                                                                                                                                                                                                              </v>
          </cell>
          <cell r="C845" t="str">
            <v xml:space="preserve">UN    </v>
          </cell>
          <cell r="D845" t="str">
            <v>CR</v>
          </cell>
          <cell r="E845" t="str">
            <v>670,11</v>
          </cell>
        </row>
        <row r="846">
          <cell r="A846">
            <v>11868</v>
          </cell>
          <cell r="B846" t="str">
            <v xml:space="preserve">CAIXA D'AGUA / RESERVATORIO EM POLIESTER REFORCADO COM FIBRA DE VIDRO,1000 LITROS, COM TAMPA                                                                                                                                                                                                                                                                                                                                                                                                              </v>
          </cell>
          <cell r="C846" t="str">
            <v xml:space="preserve">UN    </v>
          </cell>
          <cell r="D846" t="str">
            <v>CR</v>
          </cell>
          <cell r="E846" t="str">
            <v>648,06</v>
          </cell>
        </row>
        <row r="847">
          <cell r="A847">
            <v>34636</v>
          </cell>
          <cell r="B847" t="str">
            <v xml:space="preserve">CAIXA D'AGUA / RESERVATORIO EM POLIETILENO, 1000 LITROS, COM TAMPA                                                                                                                                                                                                                                                                                                                                                                                                                                        </v>
          </cell>
          <cell r="C847" t="str">
            <v xml:space="preserve">UN    </v>
          </cell>
          <cell r="D847" t="str">
            <v xml:space="preserve">C </v>
          </cell>
          <cell r="E847" t="str">
            <v>460,21</v>
          </cell>
        </row>
        <row r="848">
          <cell r="A848">
            <v>34639</v>
          </cell>
          <cell r="B848" t="str">
            <v xml:space="preserve">CAIXA D'AGUA / RESERVATORIO EM POLIETILENO, 1500 LITROS, COM TAMPA                                                                                                                                                                                                                                                                                                                                                                                                                                        </v>
          </cell>
          <cell r="C848" t="str">
            <v xml:space="preserve">UN    </v>
          </cell>
          <cell r="D848" t="str">
            <v>CR</v>
          </cell>
          <cell r="E848" t="str">
            <v>1.062,24</v>
          </cell>
        </row>
        <row r="849">
          <cell r="A849">
            <v>34640</v>
          </cell>
          <cell r="B849" t="str">
            <v xml:space="preserve">CAIXA D'AGUA / RESERVATORIO EM POLIETILENO, 2000 LITROS, COM TAMPA                                                                                                                                                                                                                                                                                                                                                                                                                                        </v>
          </cell>
          <cell r="C849" t="str">
            <v xml:space="preserve">UN    </v>
          </cell>
          <cell r="D849" t="str">
            <v>CR</v>
          </cell>
          <cell r="E849" t="str">
            <v>1.204,95</v>
          </cell>
        </row>
        <row r="850">
          <cell r="A850">
            <v>43977</v>
          </cell>
          <cell r="B850" t="str">
            <v xml:space="preserve">CAIXA D'AGUA / RESERVATORIO EM POLIETILENO, 3000 LITROS, COM TAMPA                                                                                                                                                                                                                                                                                                                                                                                                                                        </v>
          </cell>
          <cell r="C850" t="str">
            <v xml:space="preserve">UN    </v>
          </cell>
          <cell r="D850" t="str">
            <v>CR</v>
          </cell>
          <cell r="E850" t="str">
            <v>2.077,26</v>
          </cell>
        </row>
        <row r="851">
          <cell r="A851">
            <v>34637</v>
          </cell>
          <cell r="B851" t="str">
            <v xml:space="preserve">CAIXA D'AGUA / RESERVATORIO EM POLIETILENO, 500 LITROS, COM TAMPA                                                                                                                                                                                                                                                                                                                                                                                                                                         </v>
          </cell>
          <cell r="C851" t="str">
            <v xml:space="preserve">UN    </v>
          </cell>
          <cell r="D851" t="str">
            <v>CR</v>
          </cell>
          <cell r="E851" t="str">
            <v>278,31</v>
          </cell>
        </row>
        <row r="852">
          <cell r="A852">
            <v>34638</v>
          </cell>
          <cell r="B852" t="str">
            <v xml:space="preserve">CAIXA D'AGUA / RESERVATORIO EM POLIETILENO, 750 LITROS, COM TAMPA                                                                                                                                                                                                                                                                                                                                                                                                                                         </v>
          </cell>
          <cell r="C852" t="str">
            <v xml:space="preserve">UN    </v>
          </cell>
          <cell r="D852" t="str">
            <v>CR</v>
          </cell>
          <cell r="E852" t="str">
            <v>430,49</v>
          </cell>
        </row>
        <row r="853">
          <cell r="A853">
            <v>34641</v>
          </cell>
          <cell r="B853" t="str">
            <v xml:space="preserve">CAIXA DE ATERRAMENTO EM CONCRETO PRE-MOLDADO, DIAMETRO DE 0,30 M E ALTURA DE 0,35 M, SEM FUNDO E COM TAMPA                                                                                                                                                                                                                                                                                                                                                                                                </v>
          </cell>
          <cell r="C853" t="str">
            <v xml:space="preserve">UN    </v>
          </cell>
          <cell r="D853" t="str">
            <v>CR</v>
          </cell>
          <cell r="E853" t="str">
            <v>98,11</v>
          </cell>
        </row>
        <row r="854">
          <cell r="A854">
            <v>43434</v>
          </cell>
          <cell r="B854" t="str">
            <v xml:space="preserve">CAIXA DE CONCRETO ARMADO PRE-MOLDADO, COM FUNDO E SEM TAMPA, DIMENSOES DE 0,30 X 0,30 X 0,30 M                                                                                                                                                                                                                                                                                                                                                                                                            </v>
          </cell>
          <cell r="C854" t="str">
            <v xml:space="preserve">UN    </v>
          </cell>
          <cell r="D854" t="str">
            <v>CR</v>
          </cell>
          <cell r="E854" t="str">
            <v>106,08</v>
          </cell>
        </row>
        <row r="855">
          <cell r="A855">
            <v>43435</v>
          </cell>
          <cell r="B855" t="str">
            <v xml:space="preserve">CAIXA DE CONCRETO ARMADO PRE-MOLDADO, COM FUNDO E SEM TAMPA, DIMENSOES DE 0,40 X 0,40 X 0,40 M                                                                                                                                                                                                                                                                                                                                                                                                            </v>
          </cell>
          <cell r="C855" t="str">
            <v xml:space="preserve">UN    </v>
          </cell>
          <cell r="D855" t="str">
            <v>CR</v>
          </cell>
          <cell r="E855" t="str">
            <v>194,48</v>
          </cell>
        </row>
        <row r="856">
          <cell r="A856">
            <v>43436</v>
          </cell>
          <cell r="B856" t="str">
            <v xml:space="preserve">CAIXA DE CONCRETO ARMADO PRE-MOLDADO, COM FUNDO E SEM TAMPA, DIMENSOES DE 0,60 X 0,60 X 0,50 M                                                                                                                                                                                                                                                                                                                                                                                                            </v>
          </cell>
          <cell r="C856" t="str">
            <v xml:space="preserve">UN    </v>
          </cell>
          <cell r="D856" t="str">
            <v>CR</v>
          </cell>
          <cell r="E856" t="str">
            <v>340,35</v>
          </cell>
        </row>
        <row r="857">
          <cell r="A857">
            <v>43437</v>
          </cell>
          <cell r="B857" t="str">
            <v xml:space="preserve">CAIXA DE CONCRETO ARMADO PRE-MOLDADO, COM FUNDO E SEM TAMPA, DIMENSOES DE 0,80 X 0,80 X 0,50 M                                                                                                                                                                                                                                                                                                                                                                                                            </v>
          </cell>
          <cell r="C857" t="str">
            <v xml:space="preserve">UN    </v>
          </cell>
          <cell r="D857" t="str">
            <v>CR</v>
          </cell>
          <cell r="E857" t="str">
            <v>617,05</v>
          </cell>
        </row>
        <row r="858">
          <cell r="A858">
            <v>43438</v>
          </cell>
          <cell r="B858" t="str">
            <v xml:space="preserve">CAIXA DE CONCRETO ARMADO PRE-MOLDADO, COM FUNDO E SEM TAMPA, DIMENSOES DE 1,00 X 1,00 X 0,50 M                                                                                                                                                                                                                                                                                                                                                                                                            </v>
          </cell>
          <cell r="C858" t="str">
            <v xml:space="preserve">UN    </v>
          </cell>
          <cell r="D858" t="str">
            <v>CR</v>
          </cell>
          <cell r="E858" t="str">
            <v>1.105,04</v>
          </cell>
        </row>
        <row r="859">
          <cell r="A859">
            <v>41627</v>
          </cell>
          <cell r="B859" t="str">
            <v xml:space="preserve">CAIXA DE CONCRETO ARMADO PRE-MOLDADO, COM FUNDO E TAMPA, DIMENSOES DE 0,30 X 0,30 X 0,30 M                                                                                                                                                                                                                                                                                                                                                                                                                </v>
          </cell>
          <cell r="C859" t="str">
            <v xml:space="preserve">UN    </v>
          </cell>
          <cell r="D859" t="str">
            <v>CR</v>
          </cell>
          <cell r="E859" t="str">
            <v>163,54</v>
          </cell>
        </row>
        <row r="860">
          <cell r="A860">
            <v>41628</v>
          </cell>
          <cell r="B860" t="str">
            <v xml:space="preserve">CAIXA DE CONCRETO ARMADO PRE-MOLDADO, COM FUNDO E TAMPA, DIMENSOES DE 0,40 X 0,40 X 0,40 M                                                                                                                                                                                                                                                                                                                                                                                                                </v>
          </cell>
          <cell r="C860" t="str">
            <v xml:space="preserve">UN    </v>
          </cell>
          <cell r="D860" t="str">
            <v>CR</v>
          </cell>
          <cell r="E860" t="str">
            <v>300,57</v>
          </cell>
        </row>
        <row r="861">
          <cell r="A861">
            <v>41629</v>
          </cell>
          <cell r="B861" t="str">
            <v xml:space="preserve">CAIXA DE CONCRETO ARMADO PRE-MOLDADO, COM FUNDO E TAMPA, DIMENSOES DE 0,60 X 0,60 X 0,50 M                                                                                                                                                                                                                                                                                                                                                                                                                </v>
          </cell>
          <cell r="C861" t="str">
            <v xml:space="preserve">UN    </v>
          </cell>
          <cell r="D861" t="str">
            <v>CR</v>
          </cell>
          <cell r="E861" t="str">
            <v>381,90</v>
          </cell>
        </row>
        <row r="862">
          <cell r="A862">
            <v>43429</v>
          </cell>
          <cell r="B862" t="str">
            <v xml:space="preserve">CAIXA DE CONCRETO ARMADO PRE-MOLDADO, SEM FUNDO, QUADRADA, DIMENSOES DE 0,30 X 0,30 X 0,30 M                                                                                                                                                                                                                                                                                                                                                                                                              </v>
          </cell>
          <cell r="C862" t="str">
            <v xml:space="preserve">UN    </v>
          </cell>
          <cell r="D862" t="str">
            <v>CR</v>
          </cell>
          <cell r="E862" t="str">
            <v>84,61</v>
          </cell>
        </row>
        <row r="863">
          <cell r="A863">
            <v>43430</v>
          </cell>
          <cell r="B863" t="str">
            <v xml:space="preserve">CAIXA DE CONCRETO ARMADO PRE-MOLDADO, SEM FUNDO, QUADRADA, DIMENSOES DE 0,40 X 0,40 X 0,40 M                                                                                                                                                                                                                                                                                                                                                                                                              </v>
          </cell>
          <cell r="C863" t="str">
            <v xml:space="preserve">UN    </v>
          </cell>
          <cell r="D863" t="str">
            <v>CR</v>
          </cell>
          <cell r="E863" t="str">
            <v>140,56</v>
          </cell>
        </row>
        <row r="864">
          <cell r="A864">
            <v>43431</v>
          </cell>
          <cell r="B864" t="str">
            <v xml:space="preserve">CAIXA DE CONCRETO ARMADO PRE-MOLDADO, SEM FUNDO, QUADRADA, DIMENSOES DE 0,60 X 0,60 X 0,50 M                                                                                                                                                                                                                                                                                                                                                                                                              </v>
          </cell>
          <cell r="C864" t="str">
            <v xml:space="preserve">UN    </v>
          </cell>
          <cell r="D864" t="str">
            <v>CR</v>
          </cell>
          <cell r="E864" t="str">
            <v>272,28</v>
          </cell>
        </row>
        <row r="865">
          <cell r="A865">
            <v>43432</v>
          </cell>
          <cell r="B865" t="str">
            <v xml:space="preserve">CAIXA DE CONCRETO ARMADO PRE-MOLDADO, SEM FUNDO, QUADRADA, DIMENSOES DE 0,80 X 0,80 X 0,50 M                                                                                                                                                                                                                                                                                                                                                                                                              </v>
          </cell>
          <cell r="C865" t="str">
            <v xml:space="preserve">UN    </v>
          </cell>
          <cell r="D865" t="str">
            <v>CR</v>
          </cell>
          <cell r="E865" t="str">
            <v>565,78</v>
          </cell>
        </row>
        <row r="866">
          <cell r="A866">
            <v>43433</v>
          </cell>
          <cell r="B866" t="str">
            <v xml:space="preserve">CAIXA DE CONCRETO ARMADO PRE-MOLDADO, SEM FUNDO, QUADRADA, DIMENSOES DE 1,00 X 1,00 X 0,50 M                                                                                                                                                                                                                                                                                                                                                                                                              </v>
          </cell>
          <cell r="C866" t="str">
            <v xml:space="preserve">UN    </v>
          </cell>
          <cell r="D866" t="str">
            <v>CR</v>
          </cell>
          <cell r="E866" t="str">
            <v>891,98</v>
          </cell>
        </row>
        <row r="867">
          <cell r="A867">
            <v>43094</v>
          </cell>
          <cell r="B867" t="str">
            <v xml:space="preserve">CAIXA DE DERIVACAO PARA MEDIDOR DE ENERGIA, COM BARRAMENTO MONOFASICO, EM POLICARBONATO / TERMOPLASTICO - MODULO (PADRAO CONCESSIONARIA LOCAL)                                                                                                                                                                                                                                                                                                                                                            </v>
          </cell>
          <cell r="C867" t="str">
            <v xml:space="preserve">UN    </v>
          </cell>
          <cell r="D867" t="str">
            <v>CR</v>
          </cell>
          <cell r="E867" t="str">
            <v>218,38</v>
          </cell>
        </row>
        <row r="868">
          <cell r="A868">
            <v>43093</v>
          </cell>
          <cell r="B868" t="str">
            <v xml:space="preserve">CAIXA DE DERIVACAO PARA MEDIDOR DE ENERGIA, COM BARRAMENTO POLIFASICO, EM POLICARBONATO / TERMOPLASTICO - MODULO (PADRAO CONCESSIONARIA LOCAL)                                                                                                                                                                                                                                                                                                                                                            </v>
          </cell>
          <cell r="C868" t="str">
            <v xml:space="preserve">UN    </v>
          </cell>
          <cell r="D868" t="str">
            <v>CR</v>
          </cell>
          <cell r="E868" t="str">
            <v>232,07</v>
          </cell>
        </row>
        <row r="869">
          <cell r="A869">
            <v>1030</v>
          </cell>
          <cell r="B869" t="str">
            <v xml:space="preserve">CAIXA DE DESCARGA DE PLASTICO EXTERNA, DE *9* L, PUXADOR FIO DE NYLON, NAO INCLUSO CANO, BOLSA, ENGATE                                                                                                                                                                                                                                                                                                                                                                                                    </v>
          </cell>
          <cell r="C869" t="str">
            <v xml:space="preserve">UN    </v>
          </cell>
          <cell r="D869" t="str">
            <v xml:space="preserve">C </v>
          </cell>
          <cell r="E869" t="str">
            <v>44,75</v>
          </cell>
        </row>
        <row r="870">
          <cell r="A870">
            <v>11694</v>
          </cell>
          <cell r="B870" t="str">
            <v xml:space="preserve">CAIXA DE DESCARGA PLASTICA DE EMBUTIR COMPLETA, COM ESPELHO PLASTICO, CAPACIDADE 6 A 10 L, ACESSORIOS INCLUSOS                                                                                                                                                                                                                                                                                                                                                                                            </v>
          </cell>
          <cell r="C870" t="str">
            <v xml:space="preserve">UN    </v>
          </cell>
          <cell r="D870" t="str">
            <v>CR</v>
          </cell>
          <cell r="E870" t="str">
            <v>989,21</v>
          </cell>
        </row>
        <row r="871">
          <cell r="A871">
            <v>11881</v>
          </cell>
          <cell r="B871" t="str">
            <v xml:space="preserve">CAIXA DE GORDURA CILINDRICA EM CONCRETO SIMPLES,  PRE-MOLDADA, COM DIAMETRO DE 40 CM E ALTURA DE 45 CM, COM TAMPA                                                                                                                                                                                                                                                                                                                                                                                         </v>
          </cell>
          <cell r="C871" t="str">
            <v xml:space="preserve">UN    </v>
          </cell>
          <cell r="D871" t="str">
            <v>CR</v>
          </cell>
          <cell r="E871" t="str">
            <v>150,28</v>
          </cell>
        </row>
        <row r="872">
          <cell r="A872">
            <v>35277</v>
          </cell>
          <cell r="B872" t="str">
            <v xml:space="preserve">CAIXA DE GORDURA EM PVC, DIAMETRO MINIMO 300 MM, DIAMETRO DE SAIDA 100 MM, CAPACIDADE  APROXIMADA 18 LITROS, COM TAMPA E CESTO                                                                                                                                                                                                                                                                                                                                                                            </v>
          </cell>
          <cell r="C872" t="str">
            <v xml:space="preserve">UN    </v>
          </cell>
          <cell r="D872" t="str">
            <v>CR</v>
          </cell>
          <cell r="E872" t="str">
            <v>404,55</v>
          </cell>
        </row>
        <row r="873">
          <cell r="A873">
            <v>10521</v>
          </cell>
          <cell r="B873" t="str">
            <v xml:space="preserve">CAIXA DE INCENDIO/ABRIGO PARA MANGUEIRA, DE EMBUTIR/INTERNA, COM 75 X 45 X 17 CM, EM CHAPA DE ACO, PORTA COM VENTILACAO, VISOR COM A INSCRICAO "INCENDIO", SUPORTE/CESTA INTERNA PARA A MANGUEIRA, PINTURA ELETROSTATICA VERMELHA                                                                                                                                                                                                                                                                         </v>
          </cell>
          <cell r="C873" t="str">
            <v xml:space="preserve">UN    </v>
          </cell>
          <cell r="D873" t="str">
            <v>CR</v>
          </cell>
          <cell r="E873" t="str">
            <v>400,90</v>
          </cell>
        </row>
        <row r="874">
          <cell r="A874">
            <v>10885</v>
          </cell>
          <cell r="B874" t="str">
            <v xml:space="preserve">CAIXA DE INCENDIO/ABRIGO PARA MANGUEIRA, DE EMBUTIR/INTERNA, COM 90 X 60 X 17 CM, EM CHAPA DE ACO, PORTA COM VENTILACAO, VISOR COM A INSCRICAO "INCENDIO", SUPORTE/CESTA INTERNA PARA A MANGUEIRA, PINTURA ELETROSTATICA VERMELHA                                                                                                                                                                                                                                                                         </v>
          </cell>
          <cell r="C874" t="str">
            <v xml:space="preserve">UN    </v>
          </cell>
          <cell r="D874" t="str">
            <v>CR</v>
          </cell>
          <cell r="E874" t="str">
            <v>507,10</v>
          </cell>
        </row>
        <row r="875">
          <cell r="A875">
            <v>20962</v>
          </cell>
          <cell r="B875" t="str">
            <v xml:space="preserve">CAIXA DE INCENDIO/ABRIGO PARA MANGUEIRA, DE SOBREPOR/EXTERNA, COM 75 X 45 X 17 CM, EM CHAPA DE ACO, PORTA COM VENTILACAO, VISOR COM A INSCRICAO "INCENDIO", SUPORTE/CESTA INTERNA PARA A MANGUEIRA, PINTURA ELETROSTATICA VERMELHA                                                                                                                                                                                                                                                                        </v>
          </cell>
          <cell r="C875" t="str">
            <v xml:space="preserve">UN    </v>
          </cell>
          <cell r="D875" t="str">
            <v xml:space="preserve">C </v>
          </cell>
          <cell r="E875" t="str">
            <v>420,00</v>
          </cell>
        </row>
        <row r="876">
          <cell r="A876">
            <v>20963</v>
          </cell>
          <cell r="B876" t="str">
            <v xml:space="preserve">CAIXA DE INCENDIO/ABRIGO PARA MANGUEIRA, DE SOBREPOR/EXTERNA, COM 90 X 60 X 17 CM, EM CHAPA DE ACO, PORTA COM VENTILACAO, VISOR COM A INSCRICAO "INCENDIO", SUPORTE/CESTA INTERNA PARA A MANGUEIRA, PINTURA ELETROSTATICA VERMELHA                                                                                                                                                                                                                                                                        </v>
          </cell>
          <cell r="C876" t="str">
            <v xml:space="preserve">UN    </v>
          </cell>
          <cell r="D876" t="str">
            <v>CR</v>
          </cell>
          <cell r="E876" t="str">
            <v>513,06</v>
          </cell>
        </row>
        <row r="877">
          <cell r="A877">
            <v>34643</v>
          </cell>
          <cell r="B877" t="str">
            <v xml:space="preserve">CAIXA DE INSPECAO PARA ATERRAMENTO E PARA RAIOS, EM POLIPROPILENO,  DIAMETRO = 300 MM X ALTURA = 400 MM                                                                                                                                                                                                                                                                                                                                                                                                   </v>
          </cell>
          <cell r="C877" t="str">
            <v xml:space="preserve">UN    </v>
          </cell>
          <cell r="D877" t="str">
            <v>CR</v>
          </cell>
          <cell r="E877" t="str">
            <v>46,59</v>
          </cell>
        </row>
        <row r="878">
          <cell r="A878">
            <v>41480</v>
          </cell>
          <cell r="B878" t="str">
            <v xml:space="preserve">CAIXA DE INSPECAO PARA ATERRAMENTO OU OUTRO USO, EM PVC, DN = 250 X 250 MM                                                                                                                                                                                                                                                                                                                                                                                                                                </v>
          </cell>
          <cell r="C878" t="str">
            <v xml:space="preserve">UN    </v>
          </cell>
          <cell r="D878" t="str">
            <v>CR</v>
          </cell>
          <cell r="E878" t="str">
            <v>54,02</v>
          </cell>
        </row>
        <row r="879">
          <cell r="A879">
            <v>41474</v>
          </cell>
          <cell r="B879" t="str">
            <v xml:space="preserve">CAIXA DE INSPECAO PARA ATERRAMENTO OU OUTRO USO, EM PVC, DN = 300 X *300* MM                                                                                                                                                                                                                                                                                                                                                                                                                              </v>
          </cell>
          <cell r="C879" t="str">
            <v xml:space="preserve">UN    </v>
          </cell>
          <cell r="D879" t="str">
            <v>CR</v>
          </cell>
          <cell r="E879" t="str">
            <v>86,29</v>
          </cell>
        </row>
        <row r="880">
          <cell r="A880">
            <v>41475</v>
          </cell>
          <cell r="B880" t="str">
            <v xml:space="preserve">CAIXA DE INSPECAO PARA ATERRAMENTO OU OUTRO USO, EM PVC, DN = 300 X 250 MM                                                                                                                                                                                                                                                                                                                                                                                                                                </v>
          </cell>
          <cell r="C880" t="str">
            <v xml:space="preserve">UN    </v>
          </cell>
          <cell r="D880" t="str">
            <v>CR</v>
          </cell>
          <cell r="E880" t="str">
            <v>73,63</v>
          </cell>
        </row>
        <row r="881">
          <cell r="A881">
            <v>41476</v>
          </cell>
          <cell r="B881" t="str">
            <v xml:space="preserve">CAIXA DE INSPECAO PARA ATERRAMENTO OU OUTRO USO, EM PVC, DN = 300 X 600 MM                                                                                                                                                                                                                                                                                                                                                                                                                                </v>
          </cell>
          <cell r="C881" t="str">
            <v xml:space="preserve">UN    </v>
          </cell>
          <cell r="D881" t="str">
            <v>CR</v>
          </cell>
          <cell r="E881" t="str">
            <v>161,22</v>
          </cell>
        </row>
        <row r="882">
          <cell r="A882">
            <v>2555</v>
          </cell>
          <cell r="B882" t="str">
            <v xml:space="preserve">CAIXA DE LUZ "3 X 3" EM ACO ESMALTADA                                                                                                                                                                                                                                                                                                                                                                                                                                                                     </v>
          </cell>
          <cell r="C882" t="str">
            <v xml:space="preserve">UN    </v>
          </cell>
          <cell r="D882" t="str">
            <v>CR</v>
          </cell>
          <cell r="E882" t="str">
            <v>1,79</v>
          </cell>
        </row>
        <row r="883">
          <cell r="A883">
            <v>2556</v>
          </cell>
          <cell r="B883" t="str">
            <v xml:space="preserve">CAIXA DE LUZ "4 X 2" EM ACO ESMALTADA                                                                                                                                                                                                                                                                                                                                                                                                                                                                     </v>
          </cell>
          <cell r="C883" t="str">
            <v xml:space="preserve">UN    </v>
          </cell>
          <cell r="D883" t="str">
            <v>CR</v>
          </cell>
          <cell r="E883" t="str">
            <v>1,85</v>
          </cell>
        </row>
        <row r="884">
          <cell r="A884">
            <v>2557</v>
          </cell>
          <cell r="B884" t="str">
            <v xml:space="preserve">CAIXA DE LUZ "4 X 4" EM ACO ESMALTADA                                                                                                                                                                                                                                                                                                                                                                                                                                                                     </v>
          </cell>
          <cell r="C884" t="str">
            <v xml:space="preserve">UN    </v>
          </cell>
          <cell r="D884" t="str">
            <v>CR</v>
          </cell>
          <cell r="E884" t="str">
            <v>3,91</v>
          </cell>
        </row>
        <row r="885">
          <cell r="A885">
            <v>10569</v>
          </cell>
          <cell r="B885" t="str">
            <v xml:space="preserve">CAIXA DE PASSAGEM / DERIVACAO / LUZ, OCTOGONAL 4 X4, EM ACO ESMALTADA, COM FUNDO MOVEL SIMPLES (FMS)                                                                                                                                                                                                                                                                                                                                                                                                      </v>
          </cell>
          <cell r="C885" t="str">
            <v xml:space="preserve">UN    </v>
          </cell>
          <cell r="D885" t="str">
            <v>CR</v>
          </cell>
          <cell r="E885" t="str">
            <v>3,91</v>
          </cell>
        </row>
        <row r="886">
          <cell r="A886">
            <v>39810</v>
          </cell>
          <cell r="B886" t="str">
            <v xml:space="preserve">CAIXA DE PASSAGEM ELETRICA DE PAREDE, DE EMBUTIR, EM PVC, COM TAMPA APARAFUSADA, DIMENSOES 120 X 120 X *75* MM                                                                                                                                                                                                                                                                                                                                                                                            </v>
          </cell>
          <cell r="C886" t="str">
            <v xml:space="preserve">UN    </v>
          </cell>
          <cell r="D886" t="str">
            <v>CR</v>
          </cell>
          <cell r="E886" t="str">
            <v>29,47</v>
          </cell>
        </row>
        <row r="887">
          <cell r="A887">
            <v>39811</v>
          </cell>
          <cell r="B887" t="str">
            <v xml:space="preserve">CAIXA DE PASSAGEM ELETRICA DE PAREDE, DE EMBUTIR, EM PVC, COM TAMPA APARAFUSADA, DIMENSOES 150 X 150 X *75* MM                                                                                                                                                                                                                                                                                                                                                                                            </v>
          </cell>
          <cell r="C887" t="str">
            <v xml:space="preserve">UN    </v>
          </cell>
          <cell r="D887" t="str">
            <v>CR</v>
          </cell>
          <cell r="E887" t="str">
            <v>36,05</v>
          </cell>
        </row>
        <row r="888">
          <cell r="A888">
            <v>39812</v>
          </cell>
          <cell r="B888" t="str">
            <v xml:space="preserve">CAIXA DE PASSAGEM ELETRICA DE PAREDE, DE EMBUTIR, EM PVC, COM TAMPA APARAFUSADA, DIMENSOES 200 X 200 X *90* MM                                                                                                                                                                                                                                                                                                                                                                                            </v>
          </cell>
          <cell r="C888" t="str">
            <v xml:space="preserve">UN    </v>
          </cell>
          <cell r="D888" t="str">
            <v>CR</v>
          </cell>
          <cell r="E888" t="str">
            <v>59,27</v>
          </cell>
        </row>
        <row r="889">
          <cell r="A889">
            <v>43096</v>
          </cell>
          <cell r="B889" t="str">
            <v xml:space="preserve">CAIXA DE PASSAGEM ELETRICA DE PAREDE, DE EMBUTIR, EM TERMOPLASTICO / PVC, COM TAMPA APARAFUSADA, DIMENSOES 400 X 400 X *120* MM                                                                                                                                                                                                                                                                                                                                                                           </v>
          </cell>
          <cell r="C889" t="str">
            <v xml:space="preserve">UN    </v>
          </cell>
          <cell r="D889" t="str">
            <v>CR</v>
          </cell>
          <cell r="E889" t="str">
            <v>196,47</v>
          </cell>
        </row>
        <row r="890">
          <cell r="A890">
            <v>43102</v>
          </cell>
          <cell r="B890" t="str">
            <v xml:space="preserve">CAIXA DE PASSAGEM ELETRICA DE PAREDE, DE SOBREPOR, EM PVC, COM TAMPA APARAFUSADA, DIMENSOES 300 X 300 X *100* MM                                                                                                                                                                                                                                                                                                                                                                                          </v>
          </cell>
          <cell r="C890" t="str">
            <v xml:space="preserve">UN    </v>
          </cell>
          <cell r="D890" t="str">
            <v>CR</v>
          </cell>
          <cell r="E890" t="str">
            <v>119,46</v>
          </cell>
        </row>
        <row r="891">
          <cell r="A891">
            <v>43103</v>
          </cell>
          <cell r="B891" t="str">
            <v xml:space="preserve">CAIXA DE PASSAGEM ELETRICA DE PAREDE, DE SOBREPOR, EM PVC, COM TAMPA APARAFUSADA, DIMENSOES, 400 X 400 X *120* MM                                                                                                                                                                                                                                                                                                                                                                                         </v>
          </cell>
          <cell r="C891" t="str">
            <v xml:space="preserve">UN    </v>
          </cell>
          <cell r="D891" t="str">
            <v>CR</v>
          </cell>
          <cell r="E891" t="str">
            <v>175,91</v>
          </cell>
        </row>
        <row r="892">
          <cell r="A892">
            <v>43098</v>
          </cell>
          <cell r="B892" t="str">
            <v xml:space="preserve">CAIXA DE PASSAGEM ELETRICA DE PAREDE, DE SOBREPOR, EM TERMOPLASTICO / PVC, COM TAMPA APARAFUSA, DIMENSOES 200 X 200 X *100* MM                                                                                                                                                                                                                                                                                                                                                                            </v>
          </cell>
          <cell r="C892" t="str">
            <v xml:space="preserve">UN    </v>
          </cell>
          <cell r="D892" t="str">
            <v>CR</v>
          </cell>
          <cell r="E892" t="str">
            <v>66,55</v>
          </cell>
        </row>
        <row r="893">
          <cell r="A893">
            <v>43097</v>
          </cell>
          <cell r="B893" t="str">
            <v xml:space="preserve">CAIXA DE PASSAGEM ELETRICA DE PAREDE, DE SOBREPOR, EM TERMOPLASTICO / PVC, COM TAMPA APARAFUSADA, DIMENSOES, 150 X 150 X *100* MM                                                                                                                                                                                                                                                                                                                                                                         </v>
          </cell>
          <cell r="C893" t="str">
            <v xml:space="preserve">UN    </v>
          </cell>
          <cell r="D893" t="str">
            <v>CR</v>
          </cell>
          <cell r="E893" t="str">
            <v>39,43</v>
          </cell>
        </row>
        <row r="894">
          <cell r="A894">
            <v>43104</v>
          </cell>
          <cell r="B894" t="str">
            <v xml:space="preserve">CAIXA DE PASSAGEM ELETRICA, PARA PISO, EM PVC, DIMENSOES DE 3/4" A 4"                                                                                                                                                                                                                                                                                                                                                                                                                                     </v>
          </cell>
          <cell r="C894" t="str">
            <v xml:space="preserve">UN    </v>
          </cell>
          <cell r="D894" t="str">
            <v>CR</v>
          </cell>
          <cell r="E894" t="str">
            <v>466,40</v>
          </cell>
        </row>
        <row r="895">
          <cell r="A895">
            <v>39771</v>
          </cell>
          <cell r="B895" t="str">
            <v xml:space="preserve">CAIXA DE PASSAGEM METALICA DE SOBREPOR COM TAMPA PARAFUSADA, DIMENSOES 20 X 20 X 10 CM                                                                                                                                                                                                                                                                                                                                                                                                                    </v>
          </cell>
          <cell r="C895" t="str">
            <v xml:space="preserve">UN    </v>
          </cell>
          <cell r="D895" t="str">
            <v>CR</v>
          </cell>
          <cell r="E895" t="str">
            <v>37,54</v>
          </cell>
        </row>
        <row r="896">
          <cell r="A896">
            <v>39772</v>
          </cell>
          <cell r="B896" t="str">
            <v xml:space="preserve">CAIXA DE PASSAGEM METALICA DE SOBREPOR COM TAMPA PARAFUSADA, DIMENSOES 30 X 30 X 10 CM                                                                                                                                                                                                                                                                                                                                                                                                                    </v>
          </cell>
          <cell r="C896" t="str">
            <v xml:space="preserve">UN    </v>
          </cell>
          <cell r="D896" t="str">
            <v>CR</v>
          </cell>
          <cell r="E896" t="str">
            <v>73,79</v>
          </cell>
        </row>
        <row r="897">
          <cell r="A897">
            <v>39773</v>
          </cell>
          <cell r="B897" t="str">
            <v xml:space="preserve">CAIXA DE PASSAGEM METALICA DE SOBREPOR COM TAMPA PARAFUSADA, DIMENSOES 40 X 40 X 15 CM                                                                                                                                                                                                                                                                                                                                                                                                                    </v>
          </cell>
          <cell r="C897" t="str">
            <v xml:space="preserve">UN    </v>
          </cell>
          <cell r="D897" t="str">
            <v>CR</v>
          </cell>
          <cell r="E897" t="str">
            <v>118,61</v>
          </cell>
        </row>
        <row r="898">
          <cell r="A898">
            <v>39774</v>
          </cell>
          <cell r="B898" t="str">
            <v xml:space="preserve">CAIXA DE PASSAGEM METALICA DE SOBREPOR COM TAMPA PARAFUSADA, DIMENSOES 50 X 50 X 15 CM                                                                                                                                                                                                                                                                                                                                                                                                                    </v>
          </cell>
          <cell r="C898" t="str">
            <v xml:space="preserve">UN    </v>
          </cell>
          <cell r="D898" t="str">
            <v>CR</v>
          </cell>
          <cell r="E898" t="str">
            <v>177,41</v>
          </cell>
        </row>
        <row r="899">
          <cell r="A899">
            <v>39775</v>
          </cell>
          <cell r="B899" t="str">
            <v xml:space="preserve">CAIXA DE PASSAGEM METALICA DE SOBREPOR COM TAMPA PARAFUSADA, DIMENSOES 60 X 60 X 20 CM                                                                                                                                                                                                                                                                                                                                                                                                                    </v>
          </cell>
          <cell r="C899" t="str">
            <v xml:space="preserve">UN    </v>
          </cell>
          <cell r="D899" t="str">
            <v>CR</v>
          </cell>
          <cell r="E899" t="str">
            <v>236,78</v>
          </cell>
        </row>
        <row r="900">
          <cell r="A900">
            <v>39776</v>
          </cell>
          <cell r="B900" t="str">
            <v xml:space="preserve">CAIXA DE PASSAGEM METALICA DE SOBREPOR COM TAMPA PARAFUSADA, DIMENSOES 70 X 70 X 20 CM                                                                                                                                                                                                                                                                                                                                                                                                                    </v>
          </cell>
          <cell r="C900" t="str">
            <v xml:space="preserve">UN    </v>
          </cell>
          <cell r="D900" t="str">
            <v>CR</v>
          </cell>
          <cell r="E900" t="str">
            <v>286,16</v>
          </cell>
        </row>
        <row r="901">
          <cell r="A901">
            <v>39777</v>
          </cell>
          <cell r="B901" t="str">
            <v xml:space="preserve">CAIXA DE PASSAGEM METALICA DE SOBREPOR COM TAMPA PARAFUSADA, DIMENSOES 80 X 80 X 20 CM                                                                                                                                                                                                                                                                                                                                                                                                                    </v>
          </cell>
          <cell r="C901" t="str">
            <v xml:space="preserve">UN    </v>
          </cell>
          <cell r="D901" t="str">
            <v>CR</v>
          </cell>
          <cell r="E901" t="str">
            <v>362,69</v>
          </cell>
        </row>
        <row r="902">
          <cell r="A902">
            <v>20254</v>
          </cell>
          <cell r="B902" t="str">
            <v xml:space="preserve">CAIXA DE PASSAGEM METALICA, DE SOBREPOR, COM TAMPA APARAFUSADA, DIMENSOES 15 X 15 X *10* CM                                                                                                                                                                                                                                                                                                                                                                                                               </v>
          </cell>
          <cell r="C902" t="str">
            <v xml:space="preserve">UN    </v>
          </cell>
          <cell r="D902" t="str">
            <v>CR</v>
          </cell>
          <cell r="E902" t="str">
            <v>26,32</v>
          </cell>
        </row>
        <row r="903">
          <cell r="A903">
            <v>20253</v>
          </cell>
          <cell r="B903" t="str">
            <v xml:space="preserve">CAIXA DE PASSAGEM METALICA, DE SOBREPOR, COM TAMPA APARAFUSADA, DIMENSOES 35 X 35 X *12* CM                                                                                                                                                                                                                                                                                                                                                                                                               </v>
          </cell>
          <cell r="C903" t="str">
            <v xml:space="preserve">UN    </v>
          </cell>
          <cell r="D903" t="str">
            <v>CR</v>
          </cell>
          <cell r="E903" t="str">
            <v>86,44</v>
          </cell>
        </row>
        <row r="904">
          <cell r="A904">
            <v>11247</v>
          </cell>
          <cell r="B904" t="str">
            <v xml:space="preserve">CAIXA DE PASSAGEM/ LUZ / TELEFONIA, DE EMBUTIR,  EM CHAPA DE ACO GALVANIZADO, DIMENSOES 150 X 150 X 15 CM (PADRAO CONCESSIONARIA LOCAL)                                                                                                                                                                                                                                                                                                                                                                   </v>
          </cell>
          <cell r="C904" t="str">
            <v xml:space="preserve">UN    </v>
          </cell>
          <cell r="D904" t="str">
            <v>CR</v>
          </cell>
          <cell r="E904" t="str">
            <v>1.662,23</v>
          </cell>
        </row>
        <row r="905">
          <cell r="A905">
            <v>11250</v>
          </cell>
          <cell r="B905" t="str">
            <v xml:space="preserve">CAIXA DE PASSAGEM/ LUZ / TELEFONIA, DE EMBUTIR,  EM CHAPA DE ACO GALVANIZADO, DIMENSOES 20 X 20 X *12* CM (PADRAO CONCESSIONARIA LOCAL)                                                                                                                                                                                                                                                                                                                                                                   </v>
          </cell>
          <cell r="C905" t="str">
            <v xml:space="preserve">UN    </v>
          </cell>
          <cell r="D905" t="str">
            <v>CR</v>
          </cell>
          <cell r="E905" t="str">
            <v>71,56</v>
          </cell>
        </row>
        <row r="906">
          <cell r="A906">
            <v>11249</v>
          </cell>
          <cell r="B906" t="str">
            <v xml:space="preserve">CAIXA DE PASSAGEM/ LUZ / TELEFONIA, DE EMBUTIR,  EM CHAPA DE ACO GALVANIZADO, DIMENSOES 200 X 200 X 20 CM (PADRAO CONCESSIONARIA LOCAL)                                                                                                                                                                                                                                                                                                                                                                   </v>
          </cell>
          <cell r="C906" t="str">
            <v xml:space="preserve">UN    </v>
          </cell>
          <cell r="D906" t="str">
            <v>CR</v>
          </cell>
          <cell r="E906" t="str">
            <v>3.246,92</v>
          </cell>
        </row>
        <row r="907">
          <cell r="A907">
            <v>11251</v>
          </cell>
          <cell r="B907" t="str">
            <v xml:space="preserve">CAIXA DE PASSAGEM/ LUZ / TELEFONIA, DE EMBUTIR,  EM CHAPA DE ACO GALVANIZADO, DIMENSOES 40 X 40 X *12* CM (PADRAO CONCESSIONARIA LOCAL)                                                                                                                                                                                                                                                                                                                                                                   </v>
          </cell>
          <cell r="C907" t="str">
            <v xml:space="preserve">UN    </v>
          </cell>
          <cell r="D907" t="str">
            <v>CR</v>
          </cell>
          <cell r="E907" t="str">
            <v>158,51</v>
          </cell>
        </row>
        <row r="908">
          <cell r="A908">
            <v>11253</v>
          </cell>
          <cell r="B908" t="str">
            <v xml:space="preserve">CAIXA DE PASSAGEM/ LUZ / TELEFONIA, DE EMBUTIR,  EM CHAPA DE ACO GALVANIZADO, DIMENSOES 60 X 60 X *12* CM (PADRAO CONCESSIONARIA LOCAL)                                                                                                                                                                                                                                                                                                                                                                   </v>
          </cell>
          <cell r="C908" t="str">
            <v xml:space="preserve">UN    </v>
          </cell>
          <cell r="D908" t="str">
            <v>CR</v>
          </cell>
          <cell r="E908" t="str">
            <v>262,67</v>
          </cell>
        </row>
        <row r="909">
          <cell r="A909">
            <v>11255</v>
          </cell>
          <cell r="B909" t="str">
            <v xml:space="preserve">CAIXA DE PASSAGEM/ LUZ / TELEFONIA, DE EMBUTIR,  EM CHAPA DE ACO GALVANIZADO, DIMENSOES 80 X 80 X *12* CM (PADRAO CONCESSIONARIA LOCAL)                                                                                                                                                                                                                                                                                                                                                                   </v>
          </cell>
          <cell r="C909" t="str">
            <v xml:space="preserve">UN    </v>
          </cell>
          <cell r="D909" t="str">
            <v>CR</v>
          </cell>
          <cell r="E909" t="str">
            <v>392,69</v>
          </cell>
        </row>
        <row r="910">
          <cell r="A910">
            <v>14055</v>
          </cell>
          <cell r="B910" t="str">
            <v xml:space="preserve">CAIXA DE PASSAGEM/ LUZ / TELEFONIA, DE EMBUTIR, EM CHAPA DE ACO GALVANIZADO, DIMENSOES 120 X 120 X *12* CM (PADRAO CONCESSIONARIA LOCAL)                                                                                                                                                                                                                                                                                                                                                                  </v>
          </cell>
          <cell r="C910" t="str">
            <v xml:space="preserve">UN    </v>
          </cell>
          <cell r="D910" t="str">
            <v>CR</v>
          </cell>
          <cell r="E910" t="str">
            <v>789,95</v>
          </cell>
        </row>
        <row r="911">
          <cell r="A911">
            <v>11256</v>
          </cell>
          <cell r="B911" t="str">
            <v xml:space="preserve">CAIXA DE PASSAGEM/ LUZ / TELEFONIA, DE SOBREPOR,  EM CHAPA DE ACO GALVANIZADO, DIMENSOES 80 X 80 X *12* CM (PADRAO CONCESSIONARIA LOCAL)                                                                                                                                                                                                                                                                                                                                                                  </v>
          </cell>
          <cell r="C911" t="str">
            <v xml:space="preserve">UN    </v>
          </cell>
          <cell r="D911" t="str">
            <v>CR</v>
          </cell>
          <cell r="E911" t="str">
            <v>491,88</v>
          </cell>
        </row>
        <row r="912">
          <cell r="A912">
            <v>1872</v>
          </cell>
          <cell r="B912" t="str">
            <v xml:space="preserve">CAIXA DE PASSAGEM, EM PVC, DE 4" X 2", PARA ELETRODUTO FLEXIVEL CORRUGADO                                                                                                                                                                                                                                                                                                                                                                                                                                 </v>
          </cell>
          <cell r="C912" t="str">
            <v xml:space="preserve">UN    </v>
          </cell>
          <cell r="D912" t="str">
            <v>CR</v>
          </cell>
          <cell r="E912" t="str">
            <v>2,52</v>
          </cell>
        </row>
        <row r="913">
          <cell r="A913">
            <v>1873</v>
          </cell>
          <cell r="B913" t="str">
            <v xml:space="preserve">CAIXA DE PASSAGEM, EM PVC, DE 4" X 4", PARA ELETRODUTO FLEXIVEL CORRUGADO                                                                                                                                                                                                                                                                                                                                                                                                                                 </v>
          </cell>
          <cell r="C913" t="str">
            <v xml:space="preserve">UN    </v>
          </cell>
          <cell r="D913" t="str">
            <v>CR</v>
          </cell>
          <cell r="E913" t="str">
            <v>5,00</v>
          </cell>
        </row>
        <row r="914">
          <cell r="A914">
            <v>39693</v>
          </cell>
          <cell r="B914" t="str">
            <v xml:space="preserve">CAIXA DE PROTECAO EXTERNA PARA MEDIDOR HOROSAZONAL, DE BAIXA TENSAO, COM MODULO, EM CHAPA DE ACO (PADRAO DA CONCESSIONARIA LOCAL)                                                                                                                                                                                                                                                                                                                                                                         </v>
          </cell>
          <cell r="C914" t="str">
            <v xml:space="preserve">UN    </v>
          </cell>
          <cell r="D914" t="str">
            <v>CR</v>
          </cell>
          <cell r="E914" t="str">
            <v>3.089,25</v>
          </cell>
        </row>
        <row r="915">
          <cell r="A915">
            <v>39692</v>
          </cell>
          <cell r="B915" t="str">
            <v xml:space="preserve">CAIXA DE PROTECAO PARA TRANSFORMADOR CORRENTE, EM CHAPA DE ACO 18 USG (PADRAO DA CONCESSIONARIA LOCAL)                                                                                                                                                                                                                                                                                                                                                                                                    </v>
          </cell>
          <cell r="C915" t="str">
            <v xml:space="preserve">UN    </v>
          </cell>
          <cell r="D915" t="str">
            <v>CR</v>
          </cell>
          <cell r="E915" t="str">
            <v>988,49</v>
          </cell>
        </row>
        <row r="916">
          <cell r="A916">
            <v>1062</v>
          </cell>
          <cell r="B916" t="str">
            <v xml:space="preserve">CAIXA INTERNA/EXTERNA DE MEDICAO PARA 1 MEDIDOR TRIFASICO, COM VISOR, EM CHAPA DE ACO 18 USG (PADRAO DA CONCESSIONARIA LOCAL)                                                                                                                                                                                                                                                                                                                                                                             </v>
          </cell>
          <cell r="C916" t="str">
            <v xml:space="preserve">UN    </v>
          </cell>
          <cell r="D916" t="str">
            <v>CR</v>
          </cell>
          <cell r="E916" t="str">
            <v>313,27</v>
          </cell>
        </row>
        <row r="917">
          <cell r="A917">
            <v>39686</v>
          </cell>
          <cell r="B917" t="str">
            <v xml:space="preserve">CAIXA INTERNA/EXTERNA DE MEDICAO PARA 4 MEDIDORES MONOFASICOS, COM VISOR, EM CHAPA DE ACO 18 USG (PADRAO DA CONCESSIONARIA LOCAL)                                                                                                                                                                                                                                                                                                                                                                         </v>
          </cell>
          <cell r="C917" t="str">
            <v xml:space="preserve">UN    </v>
          </cell>
          <cell r="D917" t="str">
            <v>CR</v>
          </cell>
          <cell r="E917" t="str">
            <v>507,25</v>
          </cell>
        </row>
        <row r="918">
          <cell r="A918">
            <v>43095</v>
          </cell>
          <cell r="B918" t="str">
            <v xml:space="preserve">CAIXA MODULAR PARA MEDIDOR DE ENERGIA AGRUPADA, EM POLICARBONATO /  TERMOPLASTICO, COM SUPORTE PARA DISJUNTOR (PADRAO DA CONCESSIONARIA LOCAL)                                                                                                                                                                                                                                                                                                                                                            </v>
          </cell>
          <cell r="C918" t="str">
            <v xml:space="preserve">UN    </v>
          </cell>
          <cell r="D918" t="str">
            <v>CR</v>
          </cell>
          <cell r="E918" t="str">
            <v>129,46</v>
          </cell>
        </row>
        <row r="919">
          <cell r="A919">
            <v>1871</v>
          </cell>
          <cell r="B919" t="str">
            <v xml:space="preserve">CAIXA OCTOGONAL DE FUNDO MOVEL, EM PVC, DE 3" X 3", PARA ELETRODUTO FLEXIVEL CORRUGADO                                                                                                                                                                                                                                                                                                                                                                                                                    </v>
          </cell>
          <cell r="C919" t="str">
            <v xml:space="preserve">UN    </v>
          </cell>
          <cell r="D919" t="str">
            <v>CR</v>
          </cell>
          <cell r="E919" t="str">
            <v>4,50</v>
          </cell>
        </row>
        <row r="920">
          <cell r="A920">
            <v>12001</v>
          </cell>
          <cell r="B920" t="str">
            <v xml:space="preserve">CAIXA OCTOGONAL DE FUNDO MOVEL, EM PVC, DE 4" X 4", PARA ELETRODUTO FLEXIVEL CORRUGADO                                                                                                                                                                                                                                                                                                                                                                                                                    </v>
          </cell>
          <cell r="C920" t="str">
            <v xml:space="preserve">UN    </v>
          </cell>
          <cell r="D920" t="str">
            <v>CR</v>
          </cell>
          <cell r="E920" t="str">
            <v>6,51</v>
          </cell>
        </row>
        <row r="921">
          <cell r="A921">
            <v>11882</v>
          </cell>
          <cell r="B921" t="str">
            <v xml:space="preserve">CAIXA PARA HIDROMETRO CONCRETO PRE MOLDADO, *0,24 M X 0,45 M X 0,30* M (L X C X A)                                                                                                                                                                                                                                                                                                                                                                                                                        </v>
          </cell>
          <cell r="C921" t="str">
            <v xml:space="preserve">UN    </v>
          </cell>
          <cell r="D921" t="str">
            <v>CR</v>
          </cell>
          <cell r="E921" t="str">
            <v>107,85</v>
          </cell>
        </row>
        <row r="922">
          <cell r="A922">
            <v>1068</v>
          </cell>
          <cell r="B922" t="str">
            <v xml:space="preserve">CAIXA PARA MEDICAO COLETIVA TIPO L, PADRAO BIFASICO OU TRIFASICO, PARA ATE 4 MEDIDORES, SEM BARRAMENTO E COM PORTAS INFERIOR E SUPERIOR                                                                                                                                                                                                                                                                                                                                                                   </v>
          </cell>
          <cell r="C922" t="str">
            <v xml:space="preserve">UN    </v>
          </cell>
          <cell r="D922" t="str">
            <v>CR</v>
          </cell>
          <cell r="E922" t="str">
            <v>2.066,34</v>
          </cell>
        </row>
        <row r="923">
          <cell r="A923">
            <v>39690</v>
          </cell>
          <cell r="B923" t="str">
            <v xml:space="preserve">CAIXA PARA MEDICAO COLETIVA TIPO M, PADRAO BIFASICO OU TRIFASICO, PARA ATE 8 MEDIDORES, SEM BARRAMENTO E COM PORTAS INFERIOR E SUPERIOR                                                                                                                                                                                                                                                                                                                                                                   </v>
          </cell>
          <cell r="C923" t="str">
            <v xml:space="preserve">UN    </v>
          </cell>
          <cell r="D923" t="str">
            <v>CR</v>
          </cell>
          <cell r="E923" t="str">
            <v>3.466,63</v>
          </cell>
        </row>
        <row r="924">
          <cell r="A924">
            <v>39691</v>
          </cell>
          <cell r="B924" t="str">
            <v xml:space="preserve">CAIXA PARA MEDICAO COLETIVA TIPO N, PADRAO BIFASICO OU TRIFASICO, PARA ATE 12 MEDIDORES, SEM BARRAMENTO E COM PORTAS INFERIOR E SUPERIOR                                                                                                                                                                                                                                                                                                                                                                  </v>
          </cell>
          <cell r="C924" t="str">
            <v xml:space="preserve">UN    </v>
          </cell>
          <cell r="D924" t="str">
            <v>CR</v>
          </cell>
          <cell r="E924" t="str">
            <v>4.360,05</v>
          </cell>
        </row>
        <row r="925">
          <cell r="A925">
            <v>39808</v>
          </cell>
          <cell r="B925" t="str">
            <v xml:space="preserve">CAIXA PARA MEDIDOR MONOFASICO, EM POLICARBONATO / TERMOPLASTICO, PARA ALOJAR 1 DISJUNTOR (PADRAO DA CONCESSIONARIA LOCAL)                                                                                                                                                                                                                                                                                                                                                                                 </v>
          </cell>
          <cell r="C925" t="str">
            <v xml:space="preserve">UN    </v>
          </cell>
          <cell r="D925" t="str">
            <v>CR</v>
          </cell>
          <cell r="E925" t="str">
            <v>67,59</v>
          </cell>
        </row>
        <row r="926">
          <cell r="A926">
            <v>39809</v>
          </cell>
          <cell r="B926" t="str">
            <v xml:space="preserve">CAIXA PARA MEDIDOR POLIFASICO, EM POLICARBONATO / TERMOPLASTICO, PARA ALOJAR 1 DISJUNTOR (PADRAO DA CONCESSIONARIA LOCAL)                                                                                                                                                                                                                                                                                                                                                                                 </v>
          </cell>
          <cell r="C926" t="str">
            <v xml:space="preserve">UN    </v>
          </cell>
          <cell r="D926" t="str">
            <v>CR</v>
          </cell>
          <cell r="E926" t="str">
            <v>160,32</v>
          </cell>
        </row>
        <row r="927">
          <cell r="A927">
            <v>43439</v>
          </cell>
          <cell r="B927" t="str">
            <v xml:space="preserve">CAIXA PRE-MOLDADA PARA BOCA DE LOBO, EM CONCRETO ARMADO, COM FCK DE 25 MPA, COM DIMENSOES 1,10 X 0,65 X 1,00 M (COMPRIMENTO X LARGURA X ALTURA)                                                                                                                                                                                                                                                                                                                                                           </v>
          </cell>
          <cell r="C927" t="str">
            <v xml:space="preserve">UN    </v>
          </cell>
          <cell r="D927" t="str">
            <v>CR</v>
          </cell>
          <cell r="E927" t="str">
            <v>495,05</v>
          </cell>
        </row>
        <row r="928">
          <cell r="A928">
            <v>5103</v>
          </cell>
          <cell r="B928" t="str">
            <v xml:space="preserve">CAIXA SIFONADA PVC, 100 X 100 X 50 MM, COM GRELHA REDONDA, BRANCA                                                                                                                                                                                                                                                                                                                                                                                                                                         </v>
          </cell>
          <cell r="C928" t="str">
            <v xml:space="preserve">UN    </v>
          </cell>
          <cell r="D928" t="str">
            <v>CR</v>
          </cell>
          <cell r="E928" t="str">
            <v>25,61</v>
          </cell>
        </row>
        <row r="929">
          <cell r="A929">
            <v>11880</v>
          </cell>
          <cell r="B929" t="str">
            <v xml:space="preserve">CAIXA SIFONADA PVC, 250 X 230 X 75 MM, COM TAMPA CEGA QUADRADA, BRANCA                                                                                                                                                                                                                                                                                                                                                                                                                                    </v>
          </cell>
          <cell r="C929" t="str">
            <v xml:space="preserve">UN    </v>
          </cell>
          <cell r="D929" t="str">
            <v>CR</v>
          </cell>
          <cell r="E929" t="str">
            <v>107,72</v>
          </cell>
        </row>
        <row r="930">
          <cell r="A930">
            <v>11714</v>
          </cell>
          <cell r="B930" t="str">
            <v xml:space="preserve">CAIXA SIFONADA, PVC, 150 X *185* X 75 MM, COM GRELHA QUADRADA, BRANCA                                                                                                                                                                                                                                                                                                                                                                                                                                     </v>
          </cell>
          <cell r="C930" t="str">
            <v xml:space="preserve">UN    </v>
          </cell>
          <cell r="D930" t="str">
            <v>CR</v>
          </cell>
          <cell r="E930" t="str">
            <v>73,38</v>
          </cell>
        </row>
        <row r="931">
          <cell r="A931">
            <v>11712</v>
          </cell>
          <cell r="B931" t="str">
            <v xml:space="preserve">CAIXA SIFONADA, PVC, 150 X 150 X 50 MM, COM GRELHA QUADRADA, BRANCA (NBR 5688)                                                                                                                                                                                                                                                                                                                                                                                                                            </v>
          </cell>
          <cell r="C931" t="str">
            <v xml:space="preserve">UN    </v>
          </cell>
          <cell r="D931" t="str">
            <v xml:space="preserve">C </v>
          </cell>
          <cell r="E931" t="str">
            <v>47,92</v>
          </cell>
        </row>
        <row r="932">
          <cell r="A932">
            <v>11717</v>
          </cell>
          <cell r="B932" t="str">
            <v xml:space="preserve">CAIXA SIFONADA, PVC, 150 X 150 X 50 MM, COM GRELHA REDONDA, BRANCA                                                                                                                                                                                                                                                                                                                                                                                                                                        </v>
          </cell>
          <cell r="C932" t="str">
            <v xml:space="preserve">UN    </v>
          </cell>
          <cell r="D932" t="str">
            <v>CR</v>
          </cell>
          <cell r="E932" t="str">
            <v>57,77</v>
          </cell>
        </row>
        <row r="933">
          <cell r="A933">
            <v>1106</v>
          </cell>
          <cell r="B933" t="str">
            <v xml:space="preserve">CAL HIDRATADA CH-I PARA ARGAMASSAS                                                                                                                                                                                                                                                                                                                                                                                                                                                                        </v>
          </cell>
          <cell r="C933" t="str">
            <v xml:space="preserve">KG    </v>
          </cell>
          <cell r="D933" t="str">
            <v xml:space="preserve">C </v>
          </cell>
          <cell r="E933" t="str">
            <v>1,09</v>
          </cell>
        </row>
        <row r="934">
          <cell r="A934">
            <v>11161</v>
          </cell>
          <cell r="B934" t="str">
            <v xml:space="preserve">CAL HIDRATADA PARA PINTURA                                                                                                                                                                                                                                                                                                                                                                                                                                                                                </v>
          </cell>
          <cell r="C934" t="str">
            <v xml:space="preserve">KG    </v>
          </cell>
          <cell r="D934" t="str">
            <v>CR</v>
          </cell>
          <cell r="E934" t="str">
            <v>1,82</v>
          </cell>
        </row>
        <row r="935">
          <cell r="A935">
            <v>1107</v>
          </cell>
          <cell r="B935" t="str">
            <v xml:space="preserve">CAL VIRGEM COMUM PARA ARGAMASSAS (NBR 6453)                                                                                                                                                                                                                                                                                                                                                                                                                                                               </v>
          </cell>
          <cell r="C935" t="str">
            <v xml:space="preserve">KG    </v>
          </cell>
          <cell r="D935" t="str">
            <v>CR</v>
          </cell>
          <cell r="E935" t="str">
            <v>0,92</v>
          </cell>
        </row>
        <row r="936">
          <cell r="A936">
            <v>44479</v>
          </cell>
          <cell r="B936" t="str">
            <v xml:space="preserve">CALCARIO DOLOMITICO A (POSTO PEDREIRA/FORNECEDOR,  SEM FRETE)                                                                                                                                                                                                                                                                                                                                                                                                                                             </v>
          </cell>
          <cell r="C936" t="str">
            <v xml:space="preserve">KG    </v>
          </cell>
          <cell r="D936" t="str">
            <v>CR</v>
          </cell>
          <cell r="E936" t="str">
            <v>0,21</v>
          </cell>
        </row>
        <row r="937">
          <cell r="A937">
            <v>41068</v>
          </cell>
          <cell r="B937" t="str">
            <v xml:space="preserve">CALCETEIRO  (MENSALISTA)                                                                                                                                                                                                                                                                                                                                                                                                                                                                                  </v>
          </cell>
          <cell r="C937" t="str">
            <v xml:space="preserve">MES   </v>
          </cell>
          <cell r="D937" t="str">
            <v>CR</v>
          </cell>
          <cell r="E937" t="str">
            <v>2.999,19</v>
          </cell>
        </row>
        <row r="938">
          <cell r="A938">
            <v>4759</v>
          </cell>
          <cell r="B938" t="str">
            <v xml:space="preserve">CALCETEIRO (HORISTA)                                                                                                                                                                                                                                                                                                                                                                                                                                                                                      </v>
          </cell>
          <cell r="C938" t="str">
            <v xml:space="preserve">H     </v>
          </cell>
          <cell r="D938" t="str">
            <v>CR</v>
          </cell>
          <cell r="E938" t="str">
            <v>17,06</v>
          </cell>
        </row>
        <row r="939">
          <cell r="A939">
            <v>12618</v>
          </cell>
          <cell r="B939" t="str">
            <v xml:space="preserve">CALHA / PERFIL PLUVIAL DE PVC, DIAMETRO ENTRE *119 E 170* MM, COMPRIMENTO DE 3 M, PARA DRENAGEM PLUVIAL PREDIAL                                                                                                                                                                                                                                                                                                                                                                                           </v>
          </cell>
          <cell r="C939" t="str">
            <v xml:space="preserve">UN    </v>
          </cell>
          <cell r="D939" t="str">
            <v>CR</v>
          </cell>
          <cell r="E939" t="str">
            <v>249,06</v>
          </cell>
        </row>
        <row r="940">
          <cell r="A940">
            <v>1108</v>
          </cell>
          <cell r="B940" t="str">
            <v xml:space="preserve">CALHA MOLDURA AMERICANA DE CHAPA DE ACO GALVANIZADA NUM 26, CORTE 33 CM                                                                                                                                                                                                                                                                                                                                                                                                                                   </v>
          </cell>
          <cell r="C940" t="str">
            <v xml:space="preserve">M     </v>
          </cell>
          <cell r="D940" t="str">
            <v>CR</v>
          </cell>
          <cell r="E940" t="str">
            <v>33,69</v>
          </cell>
        </row>
        <row r="941">
          <cell r="A941">
            <v>1117</v>
          </cell>
          <cell r="B941" t="str">
            <v xml:space="preserve">CALHA PARA AGUA FURTADA DE CHAPA DE ACO GALVANIZADA NUM 26, CORTE 40 CM                                                                                                                                                                                                                                                                                                                                                                                                                                   </v>
          </cell>
          <cell r="C941" t="str">
            <v xml:space="preserve">M     </v>
          </cell>
          <cell r="D941" t="str">
            <v>CR</v>
          </cell>
          <cell r="E941" t="str">
            <v>33,96</v>
          </cell>
        </row>
        <row r="942">
          <cell r="A942">
            <v>1118</v>
          </cell>
          <cell r="B942" t="str">
            <v xml:space="preserve">CALHA PARA AGUA FURTADA DE CHAPA DE ACO GALVANIZADA NUM 26, CORTE 50 CM                                                                                                                                                                                                                                                                                                                                                                                                                                   </v>
          </cell>
          <cell r="C942" t="str">
            <v xml:space="preserve">M     </v>
          </cell>
          <cell r="D942" t="str">
            <v>CR</v>
          </cell>
          <cell r="E942" t="str">
            <v>40,14</v>
          </cell>
        </row>
        <row r="943">
          <cell r="A943">
            <v>1110</v>
          </cell>
          <cell r="B943" t="str">
            <v xml:space="preserve">CALHA PLATIBANDA DE CHAPA DE ACO GALVANIZADA NUM 26, CORTE 45 CM                                                                                                                                                                                                                                                                                                                                                                                                                                          </v>
          </cell>
          <cell r="C943" t="str">
            <v xml:space="preserve">M     </v>
          </cell>
          <cell r="D943" t="str">
            <v>CR</v>
          </cell>
          <cell r="E943" t="str">
            <v>40,14</v>
          </cell>
        </row>
        <row r="944">
          <cell r="A944">
            <v>40784</v>
          </cell>
          <cell r="B944" t="str">
            <v xml:space="preserve">CALHA QUADRADA DE CHAPA DE ACO GALVANIZADA NUM 24, CORTE 100 CM                                                                                                                                                                                                                                                                                                                                                                                                                                           </v>
          </cell>
          <cell r="C944" t="str">
            <v xml:space="preserve">M     </v>
          </cell>
          <cell r="D944" t="str">
            <v>CR</v>
          </cell>
          <cell r="E944" t="str">
            <v>110,71</v>
          </cell>
        </row>
        <row r="945">
          <cell r="A945">
            <v>40782</v>
          </cell>
          <cell r="B945" t="str">
            <v xml:space="preserve">CALHA QUADRADA DE CHAPA DE ACO GALVANIZADA NUM 24, CORTE 33 CM                                                                                                                                                                                                                                                                                                                                                                                                                                            </v>
          </cell>
          <cell r="C945" t="str">
            <v xml:space="preserve">M     </v>
          </cell>
          <cell r="D945" t="str">
            <v>CR</v>
          </cell>
          <cell r="E945" t="str">
            <v>43,45</v>
          </cell>
        </row>
        <row r="946">
          <cell r="A946">
            <v>40783</v>
          </cell>
          <cell r="B946" t="str">
            <v xml:space="preserve">CALHA QUADRADA DE CHAPA DE ACO GALVANIZADA NUM 24, CORTE 50 CM                                                                                                                                                                                                                                                                                                                                                                                                                                            </v>
          </cell>
          <cell r="C946" t="str">
            <v xml:space="preserve">M     </v>
          </cell>
          <cell r="D946" t="str">
            <v>CR</v>
          </cell>
          <cell r="E946" t="str">
            <v>56,59</v>
          </cell>
        </row>
        <row r="947">
          <cell r="A947">
            <v>1109</v>
          </cell>
          <cell r="B947" t="str">
            <v xml:space="preserve">CALHA QUADRADA DE CHAPA DE ACO GALVANIZADA NUM 26, CORTE 33 CM                                                                                                                                                                                                                                                                                                                                                                                                                                            </v>
          </cell>
          <cell r="C947" t="str">
            <v xml:space="preserve">M     </v>
          </cell>
          <cell r="D947" t="str">
            <v>CR</v>
          </cell>
          <cell r="E947" t="str">
            <v>33,69</v>
          </cell>
        </row>
        <row r="948">
          <cell r="A948">
            <v>1119</v>
          </cell>
          <cell r="B948" t="str">
            <v xml:space="preserve">CALHA QUADRADA DE CHAPA DE ACO GALVANIZADA NUM 28, CORTE 25 CM                                                                                                                                                                                                                                                                                                                                                                                                                                            </v>
          </cell>
          <cell r="C948" t="str">
            <v xml:space="preserve">M     </v>
          </cell>
          <cell r="D948" t="str">
            <v>CR</v>
          </cell>
          <cell r="E948" t="str">
            <v>21,72</v>
          </cell>
        </row>
        <row r="949">
          <cell r="A949">
            <v>13115</v>
          </cell>
          <cell r="B949" t="str">
            <v xml:space="preserve">CALHA/CANALETA DE CONCRETO SIMPLES, TIPO MEIA CANA, DIAMETRO DE 20 CM, PARA AGUA PLUVIAL                                                                                                                                                                                                                                                                                                                                                                                                                  </v>
          </cell>
          <cell r="C949" t="str">
            <v xml:space="preserve">M     </v>
          </cell>
          <cell r="D949" t="str">
            <v>AS</v>
          </cell>
          <cell r="E949" t="str">
            <v>24,32</v>
          </cell>
        </row>
        <row r="950">
          <cell r="A950">
            <v>10541</v>
          </cell>
          <cell r="B950" t="str">
            <v xml:space="preserve">CALHA/CANALETA DE CONCRETO SIMPLES, TIPO MEIA CANA, DIAMETRO DE 30 CM, PARA AGUA PLUVIAL                                                                                                                                                                                                                                                                                                                                                                                                                  </v>
          </cell>
          <cell r="C950" t="str">
            <v xml:space="preserve">M     </v>
          </cell>
          <cell r="D950" t="str">
            <v>AS</v>
          </cell>
          <cell r="E950" t="str">
            <v>29,72</v>
          </cell>
        </row>
        <row r="951">
          <cell r="A951">
            <v>10542</v>
          </cell>
          <cell r="B951" t="str">
            <v xml:space="preserve">CALHA/CANALETA DE CONCRETO SIMPLES, TIPO MEIA CANA, DIAMETRO DE 40 CM, PARA AGUA PLUVIAL                                                                                                                                                                                                                                                                                                                                                                                                                  </v>
          </cell>
          <cell r="C951" t="str">
            <v xml:space="preserve">M     </v>
          </cell>
          <cell r="D951" t="str">
            <v>AS</v>
          </cell>
          <cell r="E951" t="str">
            <v>38,87</v>
          </cell>
        </row>
        <row r="952">
          <cell r="A952">
            <v>10543</v>
          </cell>
          <cell r="B952" t="str">
            <v xml:space="preserve">CALHA/CANALETA DE CONCRETO SIMPLES, TIPO MEIA CANA, DIAMETRO DE 50 CM, PARA AGUA PLUVIAL                                                                                                                                                                                                                                                                                                                                                                                                                  </v>
          </cell>
          <cell r="C952" t="str">
            <v xml:space="preserve">M     </v>
          </cell>
          <cell r="D952" t="str">
            <v>AS</v>
          </cell>
          <cell r="E952" t="str">
            <v>63,06</v>
          </cell>
        </row>
        <row r="953">
          <cell r="A953">
            <v>10544</v>
          </cell>
          <cell r="B953" t="str">
            <v xml:space="preserve">CALHA/CANALETA DE CONCRETO SIMPLES, TIPO MEIA CANA, DIAMETRO DE 60 CM, PARA AGUA PLUVIAL                                                                                                                                                                                                                                                                                                                                                                                                                  </v>
          </cell>
          <cell r="C953" t="str">
            <v xml:space="preserve">M     </v>
          </cell>
          <cell r="D953" t="str">
            <v>AS</v>
          </cell>
          <cell r="E953" t="str">
            <v>81,56</v>
          </cell>
        </row>
        <row r="954">
          <cell r="A954">
            <v>10545</v>
          </cell>
          <cell r="B954" t="str">
            <v xml:space="preserve">CALHA/CANALETA DE CONCRETO SIMPLES, TIPO MEIA CANA, DIAMETRO DE 80 CM, PARA AGUA PLUVIAL                                                                                                                                                                                                                                                                                                                                                                                                                  </v>
          </cell>
          <cell r="C954" t="str">
            <v xml:space="preserve">M     </v>
          </cell>
          <cell r="D954" t="str">
            <v>AS</v>
          </cell>
          <cell r="E954" t="str">
            <v>152,43</v>
          </cell>
        </row>
        <row r="955">
          <cell r="A955">
            <v>38365</v>
          </cell>
          <cell r="B955" t="str">
            <v xml:space="preserve">CAMADA SEPARADORA DE FILME DE POLIETILENO 20 A 25 MICRA                                                                                                                                                                                                                                                                                                                                                                                                                                                   </v>
          </cell>
          <cell r="C955" t="str">
            <v xml:space="preserve">M2    </v>
          </cell>
          <cell r="D955" t="str">
            <v>CR</v>
          </cell>
          <cell r="E955" t="str">
            <v>2,26</v>
          </cell>
        </row>
        <row r="956">
          <cell r="A956">
            <v>44056</v>
          </cell>
          <cell r="B956" t="str">
            <v xml:space="preserve">CAMINHAO TOCO, PESO BRUTO TOTAL 10700 KG, CARGA UTIL MAXIMA 7400 KG, DISTANCIA ENTRE EIXOS 4,00 M, POTENCIA 175 CV (INCLUI CABINE E CHASSI, NAO INCLUI CARROCERIA)                                                                                                                                                                                                                                                                                                                                        </v>
          </cell>
          <cell r="C956" t="str">
            <v xml:space="preserve">UN    </v>
          </cell>
          <cell r="D956" t="str">
            <v>CR</v>
          </cell>
          <cell r="E956" t="str">
            <v>448.082,67</v>
          </cell>
        </row>
        <row r="957">
          <cell r="A957">
            <v>44057</v>
          </cell>
          <cell r="B957" t="str">
            <v xml:space="preserve">CAMINHAO TOCO, PESO BRUTO TOTAL 13200 KG, CARGA UTIL MAXIMA 9200 KG, DISTANCIA ENTRE EIXOS 3,31 M, POTENCIA 175 CV (INCLUI CABINE E CHASSI, NAO INCLUI CARROCERIA)                                                                                                                                                                                                                                                                                                                                        </v>
          </cell>
          <cell r="C957" t="str">
            <v xml:space="preserve">UN    </v>
          </cell>
          <cell r="D957" t="str">
            <v xml:space="preserve">C </v>
          </cell>
          <cell r="E957" t="str">
            <v>478.242,11</v>
          </cell>
        </row>
        <row r="958">
          <cell r="A958">
            <v>37754</v>
          </cell>
          <cell r="B958" t="str">
            <v xml:space="preserve">CAMINHAO TOCO, PESO BRUTO TOTAL 14300 KG, CARGA UTIL MAXIMA 9480 KG, DISTANCIA ENTRE EIXOS 4,80 M, POTENCIA 185 CV (INCLUI CABINE E CHASSI, NAO INCLUI CARROCERIA)                                                                                                                                                                                                                                                                                                                                        </v>
          </cell>
          <cell r="C958" t="str">
            <v xml:space="preserve">UN    </v>
          </cell>
          <cell r="D958" t="str">
            <v>CR</v>
          </cell>
          <cell r="E958" t="str">
            <v>494.442,03</v>
          </cell>
        </row>
        <row r="959">
          <cell r="A959">
            <v>37757</v>
          </cell>
          <cell r="B959" t="str">
            <v xml:space="preserve">CAMINHAO TOCO, PESO BRUTO TOTAL 16000 KG, CARGA UTIL MAXIMA 10600 KG, DISTANCIA ENTRE EIXOS 4,80 M, POTENCIA 277 CV (INCLUI CABINE E CHASSI, NAO INCLUI CARROCERIA)                                                                                                                                                                                                                                                                                                                                       </v>
          </cell>
          <cell r="C959" t="str">
            <v xml:space="preserve">UN    </v>
          </cell>
          <cell r="D959" t="str">
            <v>CR</v>
          </cell>
          <cell r="E959" t="str">
            <v>551.486,41</v>
          </cell>
        </row>
        <row r="960">
          <cell r="A960">
            <v>44058</v>
          </cell>
          <cell r="B960" t="str">
            <v xml:space="preserve">CAMINHAO TOCO, PESO BRUTO TOTAL 16000 KG, CARGA UTIL MAXIMA 10830 KG, DISTANCIA ENTRE EIXOS 3,56 M, POTENCIA 226 CV (INCLUI CABINE E CHASSI, NAO INCLUI CARROCERIA)                                                                                                                                                                                                                                                                                                                                       </v>
          </cell>
          <cell r="C960" t="str">
            <v xml:space="preserve">UN    </v>
          </cell>
          <cell r="D960" t="str">
            <v>CR</v>
          </cell>
          <cell r="E960" t="str">
            <v>521.326,98</v>
          </cell>
        </row>
        <row r="961">
          <cell r="A961">
            <v>37752</v>
          </cell>
          <cell r="B961" t="str">
            <v xml:space="preserve">CAMINHAO TOCO, PESO BRUTO TOTAL 16000 KG, CARGA UTIL MAXIMA 11030 KG, DISTANCIA ENTRE EIXOS 5,41 M, POTENCIA 185 CV (INCLUI CABINE E CHASSI, NAO INCLUI CARROCERIA)                                                                                                                                                                                                                                                                                                                                       </v>
          </cell>
          <cell r="C961" t="str">
            <v xml:space="preserve">UN    </v>
          </cell>
          <cell r="D961" t="str">
            <v>CR</v>
          </cell>
          <cell r="E961" t="str">
            <v>542.869,40</v>
          </cell>
        </row>
        <row r="962">
          <cell r="A962">
            <v>44059</v>
          </cell>
          <cell r="B962" t="str">
            <v xml:space="preserve">CAMINHAO TOCO, PESO BRUTO TOTAL 8500 KG, CARGA UTIL MAXIMA 5600 KG, DISTANCIA ENTRE EIXOS 3,40 M, POTENCIA 167 CV (INCLUI CABINE E CHASSI, NAO INCLUI CARROCERIA)                                                                                                                                                                                                                                                                                                                                         </v>
          </cell>
          <cell r="C962" t="str">
            <v xml:space="preserve">UN    </v>
          </cell>
          <cell r="D962" t="str">
            <v>CR</v>
          </cell>
          <cell r="E962" t="str">
            <v>429.125,35</v>
          </cell>
        </row>
        <row r="963">
          <cell r="A963">
            <v>37750</v>
          </cell>
          <cell r="B963" t="str">
            <v xml:space="preserve">CAMINHAO TOCO, PESO BRUTO TOTAL 9600 KG, CARGA UTIL MAXIMA 6190 KG, DISTANCIA ENTRE EIXOS 3,70 M, POTENCIA 156 CV (INCLUI CABINE E CHASSI, NAO INCLUI CARROCERIA)                                                                                                                                                                                                                                                                                                                                         </v>
          </cell>
          <cell r="C963" t="str">
            <v xml:space="preserve">UN    </v>
          </cell>
          <cell r="D963" t="str">
            <v>CR</v>
          </cell>
          <cell r="E963" t="str">
            <v>429.987,05</v>
          </cell>
        </row>
        <row r="964">
          <cell r="A964">
            <v>37758</v>
          </cell>
          <cell r="B964" t="str">
            <v xml:space="preserve">CAMINHAO TRUCADO, PESO BRUTO TOTAL 23000 KG, CARGA UTIL MAXIMA 15285 KG, DISTANCIA ENTRE EIXOS 4,80 M, POTENCIA 326 CV (INCLUI CABINE E CHASSI, NAO INCLUI CARROCERIA)                                                                                                                                                                                                                                                                                                                                    </v>
          </cell>
          <cell r="C964" t="str">
            <v xml:space="preserve">UN    </v>
          </cell>
          <cell r="D964" t="str">
            <v>CR</v>
          </cell>
          <cell r="E964" t="str">
            <v>684.187,79</v>
          </cell>
        </row>
        <row r="965">
          <cell r="A965">
            <v>44060</v>
          </cell>
          <cell r="B965" t="str">
            <v xml:space="preserve">CAMINHAO TRUCADO, PESO BRUTO TOTAL 23000 KG, CARGA UTIL MAXIMA 15460 KG, DISTANCIA ENTRE EIXOS 4,80 M, POTENCIA 286 CV (INCLUI CABINE E CHASSI, NAO INCLUI CARROCERIA)                                                                                                                                                                                                                                                                                                                                    </v>
          </cell>
          <cell r="C965" t="str">
            <v xml:space="preserve">UN    </v>
          </cell>
          <cell r="D965" t="str">
            <v>CR</v>
          </cell>
          <cell r="E965" t="str">
            <v>661.783,68</v>
          </cell>
        </row>
        <row r="966">
          <cell r="A966">
            <v>37749</v>
          </cell>
          <cell r="B966" t="str">
            <v xml:space="preserve">CAMINHAO TRUCADO, PESO BRUTO TOTAL 23000 KG, CARGA UTIL MAXIMA 16360 KG, CABINE ESTENDIDA, DISTANCIA ENTRE EIXOS 3,56 M, POTENCIA 277 CV (INCLUI CABINE E CHASSI, NAO INCLUI CARROCERIA)                                                                                                                                                                                                                                                                                                                  </v>
          </cell>
          <cell r="C966" t="str">
            <v xml:space="preserve">UN    </v>
          </cell>
          <cell r="D966" t="str">
            <v>CR</v>
          </cell>
          <cell r="E966" t="str">
            <v>706.591,95</v>
          </cell>
        </row>
        <row r="967">
          <cell r="A967">
            <v>44061</v>
          </cell>
          <cell r="B967" t="str">
            <v xml:space="preserve">CAMINHAO TRUCADO, PESO BRUTO TOTAL 23000 KG, CARGA UTIL MAXIMA 16540 KG, DISTANCIA ENTRE EIXOS 4,80 M, POTENCIA 256 CV (INCLUI CABINE E CHASSI, NAO INCLUI CARROCERIA)                                                                                                                                                                                                                                                                                                                                    </v>
          </cell>
          <cell r="C967" t="str">
            <v xml:space="preserve">UN    </v>
          </cell>
          <cell r="D967" t="str">
            <v>CR</v>
          </cell>
          <cell r="E967" t="str">
            <v>648.858,23</v>
          </cell>
        </row>
        <row r="968">
          <cell r="A968">
            <v>1159</v>
          </cell>
          <cell r="B968" t="str">
            <v xml:space="preserve">CAMINHONETE COM MOTOR A DIESEL, POTENCIA *160* CV, CABINE DUPLA, 4X4                                                                                                                                                                                                                                                                                                                                                                                                                                      </v>
          </cell>
          <cell r="C968" t="str">
            <v xml:space="preserve">UN    </v>
          </cell>
          <cell r="D968" t="str">
            <v xml:space="preserve">C </v>
          </cell>
          <cell r="E968" t="str">
            <v>277.545,83</v>
          </cell>
        </row>
        <row r="969">
          <cell r="A969">
            <v>12114</v>
          </cell>
          <cell r="B969" t="str">
            <v xml:space="preserve">CAMPAINHA ALTA POTENCIA 110V / 220V, DIAMETRO 150 MM                                                                                                                                                                                                                                                                                                                                                                                                                                                      </v>
          </cell>
          <cell r="C969" t="str">
            <v xml:space="preserve">UN    </v>
          </cell>
          <cell r="D969" t="str">
            <v>CR</v>
          </cell>
          <cell r="E969" t="str">
            <v>154,39</v>
          </cell>
        </row>
        <row r="970">
          <cell r="A970">
            <v>38106</v>
          </cell>
          <cell r="B970" t="str">
            <v xml:space="preserve">CAMPAINHA CIGARRA 127 V / 220 V (APENAS MODULO)                                                                                                                                                                                                                                                                                                                                                                                                                                                           </v>
          </cell>
          <cell r="C970" t="str">
            <v xml:space="preserve">UN    </v>
          </cell>
          <cell r="D970" t="str">
            <v>CR</v>
          </cell>
          <cell r="E970" t="str">
            <v>20,98</v>
          </cell>
        </row>
        <row r="971">
          <cell r="A971">
            <v>38085</v>
          </cell>
          <cell r="B971" t="str">
            <v xml:space="preserve">CAMPAINHA CIGARRA 127 V / 220 V, CONJUNTO MONTADO PARA EMBUTIR 4" X 2" (PLACA + SUPORTE + MODULO)                                                                                                                                                                                                                                                                                                                                                                                                         </v>
          </cell>
          <cell r="C971" t="str">
            <v xml:space="preserve">UN    </v>
          </cell>
          <cell r="D971" t="str">
            <v>CR</v>
          </cell>
          <cell r="E971" t="str">
            <v>24,78</v>
          </cell>
        </row>
        <row r="972">
          <cell r="A972">
            <v>38599</v>
          </cell>
          <cell r="B972" t="str">
            <v xml:space="preserve">CANALETA DE CONCRETO ESTRUTURAL 14 X 19 X 29 CM, FBK 14 MPA (NBR 6136)                                                                                                                                                                                                                                                                                                                                                                                                                                    </v>
          </cell>
          <cell r="C972" t="str">
            <v xml:space="preserve">UN    </v>
          </cell>
          <cell r="D972" t="str">
            <v>CR</v>
          </cell>
          <cell r="E972" t="str">
            <v>5,37</v>
          </cell>
        </row>
        <row r="973">
          <cell r="A973">
            <v>38596</v>
          </cell>
          <cell r="B973" t="str">
            <v xml:space="preserve">CANALETA DE CONCRETO ESTRUTURAL 14 X 19 X 29 CM, FBK 4,5 MPA (NBR 6136)                                                                                                                                                                                                                                                                                                                                                                                                                                   </v>
          </cell>
          <cell r="C973" t="str">
            <v xml:space="preserve">UN    </v>
          </cell>
          <cell r="D973" t="str">
            <v>CR</v>
          </cell>
          <cell r="E973" t="str">
            <v>4,46</v>
          </cell>
        </row>
        <row r="974">
          <cell r="A974">
            <v>38600</v>
          </cell>
          <cell r="B974" t="str">
            <v xml:space="preserve">CANALETA DE CONCRETO ESTRUTURAL 14 X 19 X 39 CM, FBK 14 MPA (NBR 6136)                                                                                                                                                                                                                                                                                                                                                                                                                                    </v>
          </cell>
          <cell r="C974" t="str">
            <v xml:space="preserve">UN    </v>
          </cell>
          <cell r="D974" t="str">
            <v>CR</v>
          </cell>
          <cell r="E974" t="str">
            <v>5,69</v>
          </cell>
        </row>
        <row r="975">
          <cell r="A975">
            <v>38597</v>
          </cell>
          <cell r="B975" t="str">
            <v xml:space="preserve">CANALETA DE CONCRETO ESTRUTURAL 14 X 19 X 39 CM, FBK 4,5 MPA (NBR 6136)                                                                                                                                                                                                                                                                                                                                                                                                                                   </v>
          </cell>
          <cell r="C975" t="str">
            <v xml:space="preserve">UN    </v>
          </cell>
          <cell r="D975" t="str">
            <v>CR</v>
          </cell>
          <cell r="E975" t="str">
            <v>4,48</v>
          </cell>
        </row>
        <row r="976">
          <cell r="A976">
            <v>659</v>
          </cell>
          <cell r="B976" t="str">
            <v xml:space="preserve">CANALETA DE CONCRETO 14 X 19 X 19 CM (CLASSE C - NBR 6136)                                                                                                                                                                                                                                                                                                                                                                                                                                                </v>
          </cell>
          <cell r="C976" t="str">
            <v xml:space="preserve">UN    </v>
          </cell>
          <cell r="D976" t="str">
            <v>CR</v>
          </cell>
          <cell r="E976" t="str">
            <v>2,58</v>
          </cell>
        </row>
        <row r="977">
          <cell r="A977">
            <v>660</v>
          </cell>
          <cell r="B977" t="str">
            <v xml:space="preserve">CANALETA DE CONCRETO 19 X 19 X 19 CM (CLASSE C - NBR 6136)                                                                                                                                                                                                                                                                                                                                                                                                                                                </v>
          </cell>
          <cell r="C977" t="str">
            <v xml:space="preserve">UN    </v>
          </cell>
          <cell r="D977" t="str">
            <v>CR</v>
          </cell>
          <cell r="E977" t="str">
            <v>3,09</v>
          </cell>
        </row>
        <row r="978">
          <cell r="A978">
            <v>658</v>
          </cell>
          <cell r="B978" t="str">
            <v xml:space="preserve">CANALETA DE CONCRETO 9 X 19 X 19 CM (CLASSE C - NBR 6136)                                                                                                                                                                                                                                                                                                                                                                                                                                                 </v>
          </cell>
          <cell r="C978" t="str">
            <v xml:space="preserve">UN    </v>
          </cell>
          <cell r="D978" t="str">
            <v>CR</v>
          </cell>
          <cell r="E978" t="str">
            <v>1,74</v>
          </cell>
        </row>
        <row r="979">
          <cell r="A979">
            <v>38548</v>
          </cell>
          <cell r="B979" t="str">
            <v xml:space="preserve">CANALETA ESTRUTURAL CERAMICA, 14 X 19 X 19 CM, 6,0 MPA (NBR 15270)                                                                                                                                                                                                                                                                                                                                                                                                                                        </v>
          </cell>
          <cell r="C979" t="str">
            <v xml:space="preserve">UN    </v>
          </cell>
          <cell r="D979" t="str">
            <v>CR</v>
          </cell>
          <cell r="E979" t="str">
            <v>1,36</v>
          </cell>
        </row>
        <row r="980">
          <cell r="A980">
            <v>34649</v>
          </cell>
          <cell r="B980" t="str">
            <v xml:space="preserve">CANALETA ESTRUTURAL CERAMICA, 14 X 19 X 29 CM, 6,0 MPA (NBR 15270)                                                                                                                                                                                                                                                                                                                                                                                                                                        </v>
          </cell>
          <cell r="C980" t="str">
            <v xml:space="preserve">UN    </v>
          </cell>
          <cell r="D980" t="str">
            <v>CR</v>
          </cell>
          <cell r="E980" t="str">
            <v>1,84</v>
          </cell>
        </row>
        <row r="981">
          <cell r="A981">
            <v>34655</v>
          </cell>
          <cell r="B981" t="str">
            <v xml:space="preserve">CANALETA ESTRUTURAL CERAMICA, 14 X 19 X 39 CM, 6,0 MPA (NBR 15270)                                                                                                                                                                                                                                                                                                                                                                                                                                        </v>
          </cell>
          <cell r="C981" t="str">
            <v xml:space="preserve">UN    </v>
          </cell>
          <cell r="D981" t="str">
            <v>CR</v>
          </cell>
          <cell r="E981" t="str">
            <v>2,45</v>
          </cell>
        </row>
        <row r="982">
          <cell r="A982">
            <v>40607</v>
          </cell>
          <cell r="B982" t="str">
            <v xml:space="preserve">CANOPLA ACABAMENTO CROMADO PARA INSTALACAO DE SPRINKLER, SOB FORRO, 15 MM                                                                                                                                                                                                                                                                                                                                                                                                                                 </v>
          </cell>
          <cell r="C982" t="str">
            <v xml:space="preserve">UN    </v>
          </cell>
          <cell r="D982" t="str">
            <v>CR</v>
          </cell>
          <cell r="E982" t="str">
            <v>6,53</v>
          </cell>
        </row>
        <row r="983">
          <cell r="A983">
            <v>567</v>
          </cell>
          <cell r="B983" t="str">
            <v xml:space="preserve">CANTONEIRA (ABAS IGUAIS) EM ACO CARBONO, 25,4 MM X 3,17 MM (L X E), 1,27KG/M                                                                                                                                                                                                                                                                                                                                                                                                                              </v>
          </cell>
          <cell r="C983" t="str">
            <v xml:space="preserve">M     </v>
          </cell>
          <cell r="D983" t="str">
            <v>CR</v>
          </cell>
          <cell r="E983" t="str">
            <v>18,06</v>
          </cell>
        </row>
        <row r="984">
          <cell r="A984">
            <v>574</v>
          </cell>
          <cell r="B984" t="str">
            <v xml:space="preserve">CANTONEIRA (ABAS IGUAIS) EM ACO CARBONO, 38,1 MM X 3,17 MM (L X E), 3,48 KG/M                                                                                                                                                                                                                                                                                                                                                                                                                             </v>
          </cell>
          <cell r="C984" t="str">
            <v xml:space="preserve">M     </v>
          </cell>
          <cell r="D984" t="str">
            <v>CR</v>
          </cell>
          <cell r="E984" t="str">
            <v>47,48</v>
          </cell>
        </row>
        <row r="985">
          <cell r="A985">
            <v>568</v>
          </cell>
          <cell r="B985" t="str">
            <v xml:space="preserve">CANTONEIRA (ABAS IGUAIS) EM ACO CARBONO, 50,8 MM X 9,53 MM (L X E), 6,99 KG/M                                                                                                                                                                                                                                                                                                                                                                                                                             </v>
          </cell>
          <cell r="C985" t="str">
            <v xml:space="preserve">M     </v>
          </cell>
          <cell r="D985" t="str">
            <v>CR</v>
          </cell>
          <cell r="E985" t="str">
            <v>100,04</v>
          </cell>
        </row>
        <row r="986">
          <cell r="A986">
            <v>585</v>
          </cell>
          <cell r="B986" t="str">
            <v xml:space="preserve">CANTONEIRA "U" ALUMINIO ABAS IGUAIS 1 ", E = 3/32 "                                                                                                                                                                                                                                                                                                                                                                                                                                                       </v>
          </cell>
          <cell r="C986" t="str">
            <v xml:space="preserve">KG    </v>
          </cell>
          <cell r="D986" t="str">
            <v>AS</v>
          </cell>
          <cell r="E986" t="str">
            <v>30,13</v>
          </cell>
        </row>
        <row r="987">
          <cell r="A987">
            <v>4777</v>
          </cell>
          <cell r="B987" t="str">
            <v xml:space="preserve">CANTONEIRA ACO ABAS IGUAIS (QUALQUER BITOLA), ESPESSURA ENTRE 1/8" E 1/4"                                                                                                                                                                                                                                                                                                                                                                                                                                 </v>
          </cell>
          <cell r="C987" t="str">
            <v xml:space="preserve">KG    </v>
          </cell>
          <cell r="D987" t="str">
            <v>AS</v>
          </cell>
          <cell r="E987" t="str">
            <v>10,43</v>
          </cell>
        </row>
        <row r="988">
          <cell r="A988">
            <v>587</v>
          </cell>
          <cell r="B988" t="str">
            <v xml:space="preserve">CANTONEIRA ALUMINIO ABAS DESIGUAIS 1" X 3/4 ", E = 1/8 "                                                                                                                                                                                                                                                                                                                                                                                                                                                  </v>
          </cell>
          <cell r="C988" t="str">
            <v xml:space="preserve">KG    </v>
          </cell>
          <cell r="D988" t="str">
            <v>AS</v>
          </cell>
          <cell r="E988" t="str">
            <v>32,29</v>
          </cell>
        </row>
        <row r="989">
          <cell r="A989">
            <v>590</v>
          </cell>
          <cell r="B989" t="str">
            <v xml:space="preserve">CANTONEIRA ALUMINIO ABAS DESIGUAIS 2 1/2" X 1/2 ", E = 3/16 "                                                                                                                                                                                                                                                                                                                                                                                                                                             </v>
          </cell>
          <cell r="C989" t="str">
            <v xml:space="preserve">KG    </v>
          </cell>
          <cell r="D989" t="str">
            <v>AS</v>
          </cell>
          <cell r="E989" t="str">
            <v>31,21</v>
          </cell>
        </row>
        <row r="990">
          <cell r="A990">
            <v>592</v>
          </cell>
          <cell r="B990" t="str">
            <v xml:space="preserve">CANTONEIRA ALUMINIO ABAS IGUAIS 1 ", E = 1/8 ", 25,40 X 3,17 MM (0,408 KG/M)                                                                                                                                                                                                                                                                                                                                                                                                                              </v>
          </cell>
          <cell r="C990" t="str">
            <v xml:space="preserve">KG    </v>
          </cell>
          <cell r="D990" t="str">
            <v>AS</v>
          </cell>
          <cell r="E990" t="str">
            <v>32,29</v>
          </cell>
        </row>
        <row r="991">
          <cell r="A991">
            <v>586</v>
          </cell>
          <cell r="B991" t="str">
            <v xml:space="preserve">CANTONEIRA ALUMINIO ABAS IGUAIS 1 ", E = 3 /16 "                                                                                                                                                                                                                                                                                                                                                                                                                                                          </v>
          </cell>
          <cell r="C991" t="str">
            <v xml:space="preserve">M     </v>
          </cell>
          <cell r="D991" t="str">
            <v>AS</v>
          </cell>
          <cell r="E991" t="str">
            <v>18,98</v>
          </cell>
        </row>
        <row r="992">
          <cell r="A992">
            <v>591</v>
          </cell>
          <cell r="B992" t="str">
            <v xml:space="preserve">CANTONEIRA ALUMINIO ABAS IGUAIS 1 1/2 ", E = 3/16 "                                                                                                                                                                                                                                                                                                                                                                                                                                                       </v>
          </cell>
          <cell r="C992" t="str">
            <v xml:space="preserve">KG    </v>
          </cell>
          <cell r="D992" t="str">
            <v>AS</v>
          </cell>
          <cell r="E992" t="str">
            <v>30,13</v>
          </cell>
        </row>
        <row r="993">
          <cell r="A993">
            <v>588</v>
          </cell>
          <cell r="B993" t="str">
            <v xml:space="preserve">CANTONEIRA ALUMINIO ABAS IGUAIS 1 1/4 ", E = 3/16 "                                                                                                                                                                                                                                                                                                                                                                                                                                                       </v>
          </cell>
          <cell r="C993" t="str">
            <v xml:space="preserve">M     </v>
          </cell>
          <cell r="D993" t="str">
            <v>AS</v>
          </cell>
          <cell r="E993" t="str">
            <v>30,02</v>
          </cell>
        </row>
        <row r="994">
          <cell r="A994">
            <v>589</v>
          </cell>
          <cell r="B994" t="str">
            <v xml:space="preserve">CANTONEIRA ALUMINIO ABAS IGUAIS 2 ", E = 1/4 "                                                                                                                                                                                                                                                                                                                                                                                                                                                            </v>
          </cell>
          <cell r="C994" t="str">
            <v xml:space="preserve">M     </v>
          </cell>
          <cell r="D994" t="str">
            <v>AS</v>
          </cell>
          <cell r="E994" t="str">
            <v>50,75</v>
          </cell>
        </row>
        <row r="995">
          <cell r="A995">
            <v>584</v>
          </cell>
          <cell r="B995" t="str">
            <v xml:space="preserve">CANTONEIRA ALUMINIO ABAS IGUAIS 2 ", E = 1/8 "                                                                                                                                                                                                                                                                                                                                                                                                                                                            </v>
          </cell>
          <cell r="C995" t="str">
            <v xml:space="preserve">M     </v>
          </cell>
          <cell r="D995" t="str">
            <v>AS</v>
          </cell>
          <cell r="E995" t="str">
            <v>32,07</v>
          </cell>
        </row>
        <row r="996">
          <cell r="A996">
            <v>1165</v>
          </cell>
          <cell r="B996" t="str">
            <v xml:space="preserve">CAP OU TAMPAO DE FERRO GALVANIZADO, COM ROSCA BSP, DE 1 1/2"                                                                                                                                                                                                                                                                                                                                                                                                                                              </v>
          </cell>
          <cell r="C996" t="str">
            <v xml:space="preserve">UN    </v>
          </cell>
          <cell r="D996" t="str">
            <v>AS</v>
          </cell>
          <cell r="E996" t="str">
            <v>20,92</v>
          </cell>
        </row>
        <row r="997">
          <cell r="A997">
            <v>1164</v>
          </cell>
          <cell r="B997" t="str">
            <v xml:space="preserve">CAP OU TAMPAO DE FERRO GALVANIZADO, COM ROSCA BSP, DE 1 1/4"                                                                                                                                                                                                                                                                                                                                                                                                                                              </v>
          </cell>
          <cell r="C997" t="str">
            <v xml:space="preserve">UN    </v>
          </cell>
          <cell r="D997" t="str">
            <v>AS</v>
          </cell>
          <cell r="E997" t="str">
            <v>16,94</v>
          </cell>
        </row>
        <row r="998">
          <cell r="A998">
            <v>1162</v>
          </cell>
          <cell r="B998" t="str">
            <v xml:space="preserve">CAP OU TAMPAO DE FERRO GALVANIZADO, COM ROSCA BSP, DE 1/2"                                                                                                                                                                                                                                                                                                                                                                                                                                                </v>
          </cell>
          <cell r="C998" t="str">
            <v xml:space="preserve">UN    </v>
          </cell>
          <cell r="D998" t="str">
            <v>AS</v>
          </cell>
          <cell r="E998" t="str">
            <v>5,89</v>
          </cell>
        </row>
        <row r="999">
          <cell r="A999">
            <v>12395</v>
          </cell>
          <cell r="B999" t="str">
            <v xml:space="preserve">CAP OU TAMPAO DE FERRO GALVANIZADO, COM ROSCA BSP, DE 1/4"                                                                                                                                                                                                                                                                                                                                                                                                                                                </v>
          </cell>
          <cell r="C999" t="str">
            <v xml:space="preserve">UN    </v>
          </cell>
          <cell r="D999" t="str">
            <v>AS</v>
          </cell>
          <cell r="E999" t="str">
            <v>5,72</v>
          </cell>
        </row>
        <row r="1000">
          <cell r="A1000">
            <v>1170</v>
          </cell>
          <cell r="B1000" t="str">
            <v xml:space="preserve">CAP OU TAMPAO DE FERRO GALVANIZADO, COM ROSCA BSP, DE 1"                                                                                                                                                                                                                                                                                                                                                                                                                                                  </v>
          </cell>
          <cell r="C1000" t="str">
            <v xml:space="preserve">UN    </v>
          </cell>
          <cell r="D1000" t="str">
            <v>AS</v>
          </cell>
          <cell r="E1000" t="str">
            <v>11,10</v>
          </cell>
        </row>
        <row r="1001">
          <cell r="A1001">
            <v>1169</v>
          </cell>
          <cell r="B1001" t="str">
            <v xml:space="preserve">CAP OU TAMPAO DE FERRO GALVANIZADO, COM ROSCA BSP, DE 2 1/2"                                                                                                                                                                                                                                                                                                                                                                                                                                              </v>
          </cell>
          <cell r="C1001" t="str">
            <v xml:space="preserve">UN    </v>
          </cell>
          <cell r="D1001" t="str">
            <v>AS</v>
          </cell>
          <cell r="E1001" t="str">
            <v>54,50</v>
          </cell>
        </row>
        <row r="1002">
          <cell r="A1002">
            <v>1166</v>
          </cell>
          <cell r="B1002" t="str">
            <v xml:space="preserve">CAP OU TAMPAO DE FERRO GALVANIZADO, COM ROSCA BSP, DE 2"                                                                                                                                                                                                                                                                                                                                                                                                                                                  </v>
          </cell>
          <cell r="C1002" t="str">
            <v xml:space="preserve">UN    </v>
          </cell>
          <cell r="D1002" t="str">
            <v>AS</v>
          </cell>
          <cell r="E1002" t="str">
            <v>30,22</v>
          </cell>
        </row>
        <row r="1003">
          <cell r="A1003">
            <v>1163</v>
          </cell>
          <cell r="B1003" t="str">
            <v xml:space="preserve">CAP OU TAMPAO DE FERRO GALVANIZADO, COM ROSCA BSP, DE 3/4"                                                                                                                                                                                                                                                                                                                                                                                                                                                </v>
          </cell>
          <cell r="C1003" t="str">
            <v xml:space="preserve">UN    </v>
          </cell>
          <cell r="D1003" t="str">
            <v>AS</v>
          </cell>
          <cell r="E1003" t="str">
            <v>7,61</v>
          </cell>
        </row>
        <row r="1004">
          <cell r="A1004">
            <v>12396</v>
          </cell>
          <cell r="B1004" t="str">
            <v xml:space="preserve">CAP OU TAMPAO DE FERRO GALVANIZADO, COM ROSCA BSP, DE 3/8"                                                                                                                                                                                                                                                                                                                                                                                                                                                </v>
          </cell>
          <cell r="C1004" t="str">
            <v xml:space="preserve">UN    </v>
          </cell>
          <cell r="D1004" t="str">
            <v>AS</v>
          </cell>
          <cell r="E1004" t="str">
            <v>5,72</v>
          </cell>
        </row>
        <row r="1005">
          <cell r="A1005">
            <v>1168</v>
          </cell>
          <cell r="B1005" t="str">
            <v xml:space="preserve">CAP OU TAMPAO DE FERRO GALVANIZADO, COM ROSCA BSP, DE 3"                                                                                                                                                                                                                                                                                                                                                                                                                                                  </v>
          </cell>
          <cell r="C1005" t="str">
            <v xml:space="preserve">UN    </v>
          </cell>
          <cell r="D1005" t="str">
            <v>AS</v>
          </cell>
          <cell r="E1005" t="str">
            <v>77,70</v>
          </cell>
        </row>
        <row r="1006">
          <cell r="A1006">
            <v>1167</v>
          </cell>
          <cell r="B1006" t="str">
            <v xml:space="preserve">CAP OU TAMPAO DE FERRO GALVANIZADO, COM ROSCA BSP, DE 4"                                                                                                                                                                                                                                                                                                                                                                                                                                                  </v>
          </cell>
          <cell r="C1006" t="str">
            <v xml:space="preserve">UN    </v>
          </cell>
          <cell r="D1006" t="str">
            <v>AS</v>
          </cell>
          <cell r="E1006" t="str">
            <v>129,96</v>
          </cell>
        </row>
        <row r="1007">
          <cell r="A1007">
            <v>36331</v>
          </cell>
          <cell r="B1007" t="str">
            <v xml:space="preserve">CAP PPR DN 20 MM, PARA AGUA QUENTE PREDIAL                                                                                                                                                                                                                                                                                                                                                                                                                                                                </v>
          </cell>
          <cell r="C1007" t="str">
            <v xml:space="preserve">UN    </v>
          </cell>
          <cell r="D1007" t="str">
            <v>AS</v>
          </cell>
          <cell r="E1007" t="str">
            <v>2,21</v>
          </cell>
        </row>
        <row r="1008">
          <cell r="A1008">
            <v>36346</v>
          </cell>
          <cell r="B1008" t="str">
            <v xml:space="preserve">CAP PPR DN 25 MM, PARA AGUA QUENTE PREDIAL                                                                                                                                                                                                                                                                                                                                                                                                                                                                </v>
          </cell>
          <cell r="C1008" t="str">
            <v xml:space="preserve">UN    </v>
          </cell>
          <cell r="D1008" t="str">
            <v>AS</v>
          </cell>
          <cell r="E1008" t="str">
            <v>3,32</v>
          </cell>
        </row>
        <row r="1009">
          <cell r="A1009">
            <v>1197</v>
          </cell>
          <cell r="B1009" t="str">
            <v xml:space="preserve">CAP PVC, ROSCAVEL, 1/2", PARA AGUA FRIA PREDIAL                                                                                                                                                                                                                                                                                                                                                                                                                                                           </v>
          </cell>
          <cell r="C1009" t="str">
            <v xml:space="preserve">UN    </v>
          </cell>
          <cell r="D1009" t="str">
            <v>CR</v>
          </cell>
          <cell r="E1009" t="str">
            <v>2,52</v>
          </cell>
        </row>
        <row r="1010">
          <cell r="A1010">
            <v>1202</v>
          </cell>
          <cell r="B1010" t="str">
            <v xml:space="preserve">CAP PVC, ROSCAVEL, 1",  PARA AGUA FRIA PREDIAL                                                                                                                                                                                                                                                                                                                                                                                                                                                            </v>
          </cell>
          <cell r="C1010" t="str">
            <v xml:space="preserve">UN    </v>
          </cell>
          <cell r="D1010" t="str">
            <v>CR</v>
          </cell>
          <cell r="E1010" t="str">
            <v>7,16</v>
          </cell>
        </row>
        <row r="1011">
          <cell r="A1011">
            <v>1198</v>
          </cell>
          <cell r="B1011" t="str">
            <v xml:space="preserve">CAP PVC, ROSCAVEL, 3/4",  PARA AGUA FRIA PREDIAL                                                                                                                                                                                                                                                                                                                                                                                                                                                          </v>
          </cell>
          <cell r="C1011" t="str">
            <v xml:space="preserve">UN    </v>
          </cell>
          <cell r="D1011" t="str">
            <v>CR</v>
          </cell>
          <cell r="E1011" t="str">
            <v>3,31</v>
          </cell>
        </row>
        <row r="1012">
          <cell r="A1012">
            <v>20088</v>
          </cell>
          <cell r="B1012" t="str">
            <v xml:space="preserve">CAP PVC, SERIE R, DN 100 MM, PARA ESGOTO PREDIAL                                                                                                                                                                                                                                                                                                                                                                                                                                                          </v>
          </cell>
          <cell r="C1012" t="str">
            <v xml:space="preserve">UN    </v>
          </cell>
          <cell r="D1012" t="str">
            <v>CR</v>
          </cell>
          <cell r="E1012" t="str">
            <v>19,16</v>
          </cell>
        </row>
        <row r="1013">
          <cell r="A1013">
            <v>20089</v>
          </cell>
          <cell r="B1013" t="str">
            <v xml:space="preserve">CAP PVC, SERIE R, DN 150 MM, PARA ESGOTO PREDIAL                                                                                                                                                                                                                                                                                                                                                                                                                                                          </v>
          </cell>
          <cell r="C1013" t="str">
            <v xml:space="preserve">UN    </v>
          </cell>
          <cell r="D1013" t="str">
            <v>CR</v>
          </cell>
          <cell r="E1013" t="str">
            <v>93,94</v>
          </cell>
        </row>
        <row r="1014">
          <cell r="A1014">
            <v>20087</v>
          </cell>
          <cell r="B1014" t="str">
            <v xml:space="preserve">CAP PVC, SERIE R, DN 75 MM, PARA ESGOTO PREDIAL                                                                                                                                                                                                                                                                                                                                                                                                                                                           </v>
          </cell>
          <cell r="C1014" t="str">
            <v xml:space="preserve">UN    </v>
          </cell>
          <cell r="D1014" t="str">
            <v>CR</v>
          </cell>
          <cell r="E1014" t="str">
            <v>15,85</v>
          </cell>
        </row>
        <row r="1015">
          <cell r="A1015">
            <v>1200</v>
          </cell>
          <cell r="B1015" t="str">
            <v xml:space="preserve">CAP PVC, SOLDAVEL, DN 100 MM, SERIE NORMAL, PARA ESGOTO PREDIAL                                                                                                                                                                                                                                                                                                                                                                                                                                           </v>
          </cell>
          <cell r="C1015" t="str">
            <v xml:space="preserve">UN    </v>
          </cell>
          <cell r="D1015" t="str">
            <v>CR</v>
          </cell>
          <cell r="E1015" t="str">
            <v>14,40</v>
          </cell>
        </row>
        <row r="1016">
          <cell r="A1016">
            <v>12909</v>
          </cell>
          <cell r="B1016" t="str">
            <v xml:space="preserve">CAP PVC, SOLDAVEL, DN 50 MM, SERIE NORMAL, PARA ESGOTO PREDIAL                                                                                                                                                                                                                                                                                                                                                                                                                                            </v>
          </cell>
          <cell r="C1016" t="str">
            <v xml:space="preserve">UN    </v>
          </cell>
          <cell r="D1016" t="str">
            <v>CR</v>
          </cell>
          <cell r="E1016" t="str">
            <v>6,68</v>
          </cell>
        </row>
        <row r="1017">
          <cell r="A1017">
            <v>12910</v>
          </cell>
          <cell r="B1017" t="str">
            <v xml:space="preserve">CAP PVC, SOLDAVEL, DN 75 MM, SERIE NORMAL, PARA ESGOTO PREDIAL                                                                                                                                                                                                                                                                                                                                                                                                                                            </v>
          </cell>
          <cell r="C1017" t="str">
            <v xml:space="preserve">UN    </v>
          </cell>
          <cell r="D1017" t="str">
            <v>CR</v>
          </cell>
          <cell r="E1017" t="str">
            <v>12,00</v>
          </cell>
        </row>
        <row r="1018">
          <cell r="A1018">
            <v>1191</v>
          </cell>
          <cell r="B1018" t="str">
            <v xml:space="preserve">CAP PVC, SOLDAVEL, 20 MM, PARA AGUA FRIA PREDIAL                                                                                                                                                                                                                                                                                                                                                                                                                                                          </v>
          </cell>
          <cell r="C1018" t="str">
            <v xml:space="preserve">UN    </v>
          </cell>
          <cell r="D1018" t="str">
            <v>CR</v>
          </cell>
          <cell r="E1018" t="str">
            <v>1,80</v>
          </cell>
        </row>
        <row r="1019">
          <cell r="A1019">
            <v>1185</v>
          </cell>
          <cell r="B1019" t="str">
            <v xml:space="preserve">CAP PVC, SOLDAVEL, 25 MM, PARA AGUA FRIA PREDIAL                                                                                                                                                                                                                                                                                                                                                                                                                                                          </v>
          </cell>
          <cell r="C1019" t="str">
            <v xml:space="preserve">UN    </v>
          </cell>
          <cell r="D1019" t="str">
            <v>CR</v>
          </cell>
          <cell r="E1019" t="str">
            <v>1,80</v>
          </cell>
        </row>
        <row r="1020">
          <cell r="A1020">
            <v>1189</v>
          </cell>
          <cell r="B1020" t="str">
            <v xml:space="preserve">CAP PVC, SOLDAVEL, 32 MM, PARA AGUA FRIA PREDIAL                                                                                                                                                                                                                                                                                                                                                                                                                                                          </v>
          </cell>
          <cell r="C1020" t="str">
            <v xml:space="preserve">UN    </v>
          </cell>
          <cell r="D1020" t="str">
            <v>CR</v>
          </cell>
          <cell r="E1020" t="str">
            <v>2,94</v>
          </cell>
        </row>
        <row r="1021">
          <cell r="A1021">
            <v>1193</v>
          </cell>
          <cell r="B1021" t="str">
            <v xml:space="preserve">CAP PVC, SOLDAVEL, 40 MM, PARA AGUA FRIA PREDIAL                                                                                                                                                                                                                                                                                                                                                                                                                                                          </v>
          </cell>
          <cell r="C1021" t="str">
            <v xml:space="preserve">UN    </v>
          </cell>
          <cell r="D1021" t="str">
            <v>CR</v>
          </cell>
          <cell r="E1021" t="str">
            <v>5,66</v>
          </cell>
        </row>
        <row r="1022">
          <cell r="A1022">
            <v>1194</v>
          </cell>
          <cell r="B1022" t="str">
            <v xml:space="preserve">CAP PVC, SOLDAVEL, 50 MM, PARA AGUA FRIA PREDIAL                                                                                                                                                                                                                                                                                                                                                                                                                                                          </v>
          </cell>
          <cell r="C1022" t="str">
            <v xml:space="preserve">UN    </v>
          </cell>
          <cell r="D1022" t="str">
            <v>CR</v>
          </cell>
          <cell r="E1022" t="str">
            <v>10,22</v>
          </cell>
        </row>
        <row r="1023">
          <cell r="A1023">
            <v>1195</v>
          </cell>
          <cell r="B1023" t="str">
            <v xml:space="preserve">CAP PVC, SOLDAVEL, 60 MM, PARA AGUA FRIA PREDIAL                                                                                                                                                                                                                                                                                                                                                                                                                                                          </v>
          </cell>
          <cell r="C1023" t="str">
            <v xml:space="preserve">UN    </v>
          </cell>
          <cell r="D1023" t="str">
            <v>CR</v>
          </cell>
          <cell r="E1023" t="str">
            <v>17,19</v>
          </cell>
        </row>
        <row r="1024">
          <cell r="A1024">
            <v>1204</v>
          </cell>
          <cell r="B1024" t="str">
            <v xml:space="preserve">CAP PVC, SOLDAVEL, 75 MM, PARA AGUA FRIA PREDIAL                                                                                                                                                                                                                                                                                                                                                                                                                                                          </v>
          </cell>
          <cell r="C1024" t="str">
            <v xml:space="preserve">UN    </v>
          </cell>
          <cell r="D1024" t="str">
            <v>CR</v>
          </cell>
          <cell r="E1024" t="str">
            <v>30,08</v>
          </cell>
        </row>
        <row r="1025">
          <cell r="A1025">
            <v>1207</v>
          </cell>
          <cell r="B1025" t="str">
            <v xml:space="preserve">CAP, PVC PBA, JE, DN 100 / DE 110 MM,  PARA REDE DE AGUA (NBR 10351)                                                                                                                                                                                                                                                                                                                                                                                                                                      </v>
          </cell>
          <cell r="C1025" t="str">
            <v xml:space="preserve">UN    </v>
          </cell>
          <cell r="D1025" t="str">
            <v>AS</v>
          </cell>
          <cell r="E1025" t="str">
            <v>31,46</v>
          </cell>
        </row>
        <row r="1026">
          <cell r="A1026">
            <v>1206</v>
          </cell>
          <cell r="B1026" t="str">
            <v xml:space="preserve">CAP, PVC PBA, JE, DN 50 / DE 60 MM,  PARA REDE DE AGUA (NBR 10351)                                                                                                                                                                                                                                                                                                                                                                                                                                        </v>
          </cell>
          <cell r="C1026" t="str">
            <v xml:space="preserve">UN    </v>
          </cell>
          <cell r="D1026" t="str">
            <v>AS</v>
          </cell>
          <cell r="E1026" t="str">
            <v>7,89</v>
          </cell>
        </row>
        <row r="1027">
          <cell r="A1027">
            <v>1183</v>
          </cell>
          <cell r="B1027" t="str">
            <v xml:space="preserve">CAP, PVC PBA, JE, DN 75 / DE 85 MM,  PARA REDE DE AGUA (NBR 10351)                                                                                                                                                                                                                                                                                                                                                                                                                                        </v>
          </cell>
          <cell r="C1027" t="str">
            <v xml:space="preserve">UN    </v>
          </cell>
          <cell r="D1027" t="str">
            <v>AS</v>
          </cell>
          <cell r="E1027" t="str">
            <v>20,55</v>
          </cell>
        </row>
        <row r="1028">
          <cell r="A1028">
            <v>42685</v>
          </cell>
          <cell r="B1028" t="str">
            <v xml:space="preserve">CAP, PVC, JE, OCRE, DN 150 MM (CONEXAO PARA TUBO COLETOR DE ESGOTO)                                                                                                                                                                                                                                                                                                                                                                                                                                       </v>
          </cell>
          <cell r="C1028" t="str">
            <v xml:space="preserve">UN    </v>
          </cell>
          <cell r="D1028" t="str">
            <v>CR</v>
          </cell>
          <cell r="E1028" t="str">
            <v>97,35</v>
          </cell>
        </row>
        <row r="1029">
          <cell r="A1029">
            <v>42686</v>
          </cell>
          <cell r="B1029" t="str">
            <v xml:space="preserve">CAP, PVC, JE, OCRE, DN 200 MM (CONEXAO PARA TUBO COLETOR DE ESGOTO)                                                                                                                                                                                                                                                                                                                                                                                                                                       </v>
          </cell>
          <cell r="C1029" t="str">
            <v xml:space="preserve">UN    </v>
          </cell>
          <cell r="D1029" t="str">
            <v>CR</v>
          </cell>
          <cell r="E1029" t="str">
            <v>107,22</v>
          </cell>
        </row>
        <row r="1030">
          <cell r="A1030">
            <v>12894</v>
          </cell>
          <cell r="B1030" t="str">
            <v xml:space="preserve">CAPA PARA CHUVA EM PVC COM FORRO DE POLIESTER, COM CAPUZ (AMARELA OU AZUL)                                                                                                                                                                                                                                                                                                                                                                                                                                </v>
          </cell>
          <cell r="C1030" t="str">
            <v xml:space="preserve">UN    </v>
          </cell>
          <cell r="D1030" t="str">
            <v>CR</v>
          </cell>
          <cell r="E1030" t="str">
            <v>19,37</v>
          </cell>
        </row>
        <row r="1031">
          <cell r="A1031">
            <v>12895</v>
          </cell>
          <cell r="B1031" t="str">
            <v xml:space="preserve">CAPACETE DE SEGURANCA ABA FRONTAL COM SUSPENSAO DE POLIETILENO, SEM JUGULAR (CLASSE B)                                                                                                                                                                                                                                                                                                                                                                                                                    </v>
          </cell>
          <cell r="C1031" t="str">
            <v xml:space="preserve">UN    </v>
          </cell>
          <cell r="D1031" t="str">
            <v xml:space="preserve">C </v>
          </cell>
          <cell r="E1031" t="str">
            <v>14,90</v>
          </cell>
        </row>
        <row r="1032">
          <cell r="A1032">
            <v>1631</v>
          </cell>
          <cell r="B1032" t="str">
            <v xml:space="preserve">CAPACITOR TRIFASICO, POTENCIA 2,5 KVAR, TENSAO 220 V, FORNECIDO COM CAPA PROTETORA, RESISTOR INTERNO A UNIDADE CAPACITIVA                                                                                                                                                                                                                                                                                                                                                                                 </v>
          </cell>
          <cell r="C1032" t="str">
            <v xml:space="preserve">UN    </v>
          </cell>
          <cell r="D1032" t="str">
            <v>CR</v>
          </cell>
          <cell r="E1032" t="str">
            <v>135,52</v>
          </cell>
        </row>
        <row r="1033">
          <cell r="A1033">
            <v>1633</v>
          </cell>
          <cell r="B1033" t="str">
            <v xml:space="preserve">CAPACITOR TRIFASICO, POTENCIA 5 KVAR, TENSAO 220 V, FORNECIDO COM CAPA PROTETORA, RESISTOR INTERNO A UNIDADE CAPACITIVA                                                                                                                                                                                                                                                                                                                                                                                   </v>
          </cell>
          <cell r="C1033" t="str">
            <v xml:space="preserve">UN    </v>
          </cell>
          <cell r="D1033" t="str">
            <v>CR</v>
          </cell>
          <cell r="E1033" t="str">
            <v>230,27</v>
          </cell>
        </row>
        <row r="1034">
          <cell r="A1034">
            <v>10818</v>
          </cell>
          <cell r="B1034" t="str">
            <v xml:space="preserve">CAPIM BRAQUIARIA DECUMBENS/ BRAQUIARINHA, VC *70*% MINIMO                                                                                                                                                                                                                                                                                                                                                                                                                                                 </v>
          </cell>
          <cell r="C1034" t="str">
            <v xml:space="preserve">KG    </v>
          </cell>
          <cell r="D1034" t="str">
            <v>CR</v>
          </cell>
          <cell r="E1034" t="str">
            <v>45,67</v>
          </cell>
        </row>
        <row r="1035">
          <cell r="A1035">
            <v>41410</v>
          </cell>
          <cell r="B1035" t="str">
            <v xml:space="preserve">CAPTOR FRANKLIN (4 PONTAS), EM LATAO CROMADO, H = 300 MM, DUAS DESCIDAS                                                                                                                                                                                                                                                                                                                                                                                                                                   </v>
          </cell>
          <cell r="C1035" t="str">
            <v xml:space="preserve">UN    </v>
          </cell>
          <cell r="D1035" t="str">
            <v>CR</v>
          </cell>
          <cell r="E1035" t="str">
            <v>60,59</v>
          </cell>
        </row>
        <row r="1036">
          <cell r="A1036">
            <v>41411</v>
          </cell>
          <cell r="B1036" t="str">
            <v xml:space="preserve">CAPTOR FRANKLIN (4 PONTAS), EM LATAO CROMADO, H = 300 MM, UMA DESCIDA                                                                                                                                                                                                                                                                                                                                                                                                                                     </v>
          </cell>
          <cell r="C1036" t="str">
            <v xml:space="preserve">UN    </v>
          </cell>
          <cell r="D1036" t="str">
            <v>CR</v>
          </cell>
          <cell r="E1036" t="str">
            <v>54,93</v>
          </cell>
        </row>
        <row r="1037">
          <cell r="A1037">
            <v>41412</v>
          </cell>
          <cell r="B1037" t="str">
            <v xml:space="preserve">CAPTOR FRANKLIN (4 PONTAS), EM LATAO CROMADO, H = 350 MM, DUAS DESCIDAS                                                                                                                                                                                                                                                                                                                                                                                                                                   </v>
          </cell>
          <cell r="C1037" t="str">
            <v xml:space="preserve">UN    </v>
          </cell>
          <cell r="D1037" t="str">
            <v>CR</v>
          </cell>
          <cell r="E1037" t="str">
            <v>106,25</v>
          </cell>
        </row>
        <row r="1038">
          <cell r="A1038">
            <v>41413</v>
          </cell>
          <cell r="B1038" t="str">
            <v xml:space="preserve">CAPTOR FRANKLIN (4 PONTAS), EM LATAO CROMADO, H=350 MM, UMA DESCIDA                                                                                                                                                                                                                                                                                                                                                                                                                                       </v>
          </cell>
          <cell r="C1038" t="str">
            <v xml:space="preserve">UN    </v>
          </cell>
          <cell r="D1038" t="str">
            <v>CR</v>
          </cell>
          <cell r="E1038" t="str">
            <v>95,61</v>
          </cell>
        </row>
        <row r="1039">
          <cell r="A1039">
            <v>39359</v>
          </cell>
          <cell r="B1039" t="str">
            <v xml:space="preserve">CARENAGEM /TAMPA, EM PLASTICO, COR BRANCA, UTILIZADO EM KIT CHASSI METALICO PARA INSTAL. HIDRAULICA DE CUBA SIMPLES SEM MAQUINA DE LAVAR ROUPA, *355* X *670* MM (L X H) (COM FUROS E DEMAIS ENCAIXES)                                                                                                                                                                                                                                                                                                    </v>
          </cell>
          <cell r="C1039" t="str">
            <v xml:space="preserve">UN    </v>
          </cell>
          <cell r="D1039" t="str">
            <v>AS</v>
          </cell>
          <cell r="E1039" t="str">
            <v>31,90</v>
          </cell>
        </row>
        <row r="1040">
          <cell r="A1040">
            <v>39360</v>
          </cell>
          <cell r="B1040" t="str">
            <v xml:space="preserve">CARENAGEM /TAMPA, EM PLASTICO, COR BRANCA, UTILIZADO EM KIT CHASSI METALICO PARA INSTAL. HIDRAULICA DE TANQUE COM MAQUINA DE LAVAR ROUPA, *360* X *470* MM (L X H) (COM FUROS E DEMAIS ENCAIXES)                                                                                                                                                                                                                                                                                                          </v>
          </cell>
          <cell r="C1040" t="str">
            <v xml:space="preserve">UN    </v>
          </cell>
          <cell r="D1040" t="str">
            <v>AS</v>
          </cell>
          <cell r="E1040" t="str">
            <v>31,90</v>
          </cell>
        </row>
        <row r="1041">
          <cell r="A1041">
            <v>10710</v>
          </cell>
          <cell r="B1041" t="str">
            <v xml:space="preserve">CARPETE DE NYLON EM MANTA PARA TRAFEGO COMERCIAL PESADO, E = 6 A 7 MM (INSTALADO)                                                                                                                                                                                                                                                                                                                                                                                                                         </v>
          </cell>
          <cell r="C1041" t="str">
            <v xml:space="preserve">M2    </v>
          </cell>
          <cell r="D1041" t="str">
            <v>AS</v>
          </cell>
          <cell r="E1041" t="str">
            <v>160,00</v>
          </cell>
        </row>
        <row r="1042">
          <cell r="A1042">
            <v>10709</v>
          </cell>
          <cell r="B1042" t="str">
            <v xml:space="preserve">CARPETE DE NYLON EM MANTA PARA TRAFEGO COMERCIAL PESADO, E = 9 A 10 MM (INSTALADO)                                                                                                                                                                                                                                                                                                                                                                                                                        </v>
          </cell>
          <cell r="C1042" t="str">
            <v xml:space="preserve">M2    </v>
          </cell>
          <cell r="D1042" t="str">
            <v>AS</v>
          </cell>
          <cell r="E1042" t="str">
            <v>196,57</v>
          </cell>
        </row>
        <row r="1043">
          <cell r="A1043">
            <v>39636</v>
          </cell>
          <cell r="B1043" t="str">
            <v xml:space="preserve">CARPETE DE NYLON EM PLACAS 50 X 50 CM PARA TRAFEGO COMERCIAL PESADO, E = 6,5 MM (INSTALADO)                                                                                                                                                                                                                                                                                                                                                                                                               </v>
          </cell>
          <cell r="C1043" t="str">
            <v xml:space="preserve">M2    </v>
          </cell>
          <cell r="D1043" t="str">
            <v>AS</v>
          </cell>
          <cell r="E1043" t="str">
            <v>200,72</v>
          </cell>
        </row>
        <row r="1044">
          <cell r="A1044">
            <v>10708</v>
          </cell>
          <cell r="B1044" t="str">
            <v xml:space="preserve">CARPETE DE POLIESTER EM MANTA PARA TRAFEGO COMERCIAL PESADO, E = 4 A 5 MM (INSTALADO)                                                                                                                                                                                                                                                                                                                                                                                                                     </v>
          </cell>
          <cell r="C1044" t="str">
            <v xml:space="preserve">M2    </v>
          </cell>
          <cell r="D1044" t="str">
            <v>AS</v>
          </cell>
          <cell r="E1044" t="str">
            <v>61,94</v>
          </cell>
        </row>
        <row r="1045">
          <cell r="A1045">
            <v>39635</v>
          </cell>
          <cell r="B1045" t="str">
            <v xml:space="preserve">CARPETE DE POLIPROPILENO EM MANTA PARA TRAFEGO COMERCIAL MEDIO, E = 5 A 6 MM (INSTALADO)                                                                                                                                                                                                                                                                                                                                                                                                                  </v>
          </cell>
          <cell r="C1045" t="str">
            <v xml:space="preserve">M2    </v>
          </cell>
          <cell r="D1045" t="str">
            <v>AS</v>
          </cell>
          <cell r="E1045" t="str">
            <v>105,45</v>
          </cell>
        </row>
        <row r="1046">
          <cell r="A1046">
            <v>6117</v>
          </cell>
          <cell r="B1046" t="str">
            <v xml:space="preserve">CARPINTEIRO AUXILIAR (HORISTA)                                                                                                                                                                                                                                                                                                                                                                                                                                                                            </v>
          </cell>
          <cell r="C1046" t="str">
            <v xml:space="preserve">H     </v>
          </cell>
          <cell r="D1046" t="str">
            <v>CR</v>
          </cell>
          <cell r="E1046" t="str">
            <v>19,01</v>
          </cell>
        </row>
        <row r="1047">
          <cell r="A1047">
            <v>40913</v>
          </cell>
          <cell r="B1047" t="str">
            <v xml:space="preserve">CARPINTEIRO AUXILIAR (MENSALISTA)                                                                                                                                                                                                                                                                                                                                                                                                                                                                         </v>
          </cell>
          <cell r="C1047" t="str">
            <v xml:space="preserve">MES   </v>
          </cell>
          <cell r="D1047" t="str">
            <v>CR</v>
          </cell>
          <cell r="E1047" t="str">
            <v>3.338,56</v>
          </cell>
        </row>
        <row r="1048">
          <cell r="A1048">
            <v>1214</v>
          </cell>
          <cell r="B1048" t="str">
            <v xml:space="preserve">CARPINTEIRO DE ESQUADRIAS (HORISTA)                                                                                                                                                                                                                                                                                                                                                                                                                                                                       </v>
          </cell>
          <cell r="C1048" t="str">
            <v xml:space="preserve">H     </v>
          </cell>
          <cell r="D1048" t="str">
            <v>CR</v>
          </cell>
          <cell r="E1048" t="str">
            <v>22,54</v>
          </cell>
        </row>
        <row r="1049">
          <cell r="A1049">
            <v>40915</v>
          </cell>
          <cell r="B1049" t="str">
            <v xml:space="preserve">CARPINTEIRO DE ESQUADRIAS (MENSALISTA)                                                                                                                                                                                                                                                                                                                                                                                                                                                                    </v>
          </cell>
          <cell r="C1049" t="str">
            <v xml:space="preserve">MES   </v>
          </cell>
          <cell r="D1049" t="str">
            <v>CR</v>
          </cell>
          <cell r="E1049" t="str">
            <v>3.956,22</v>
          </cell>
        </row>
        <row r="1050">
          <cell r="A1050">
            <v>1213</v>
          </cell>
          <cell r="B1050" t="str">
            <v xml:space="preserve">CARPINTEIRO DE FORMAS (HORISTA)                                                                                                                                                                                                                                                                                                                                                                                                                                                                           </v>
          </cell>
          <cell r="C1050" t="str">
            <v xml:space="preserve">H     </v>
          </cell>
          <cell r="D1050" t="str">
            <v xml:space="preserve">C </v>
          </cell>
          <cell r="E1050" t="str">
            <v>22,54</v>
          </cell>
        </row>
        <row r="1051">
          <cell r="A1051">
            <v>40914</v>
          </cell>
          <cell r="B1051" t="str">
            <v xml:space="preserve">CARPINTEIRO DE FORMAS (MENSALISTA)                                                                                                                                                                                                                                                                                                                                                                                                                                                                        </v>
          </cell>
          <cell r="C1051" t="str">
            <v xml:space="preserve">MES   </v>
          </cell>
          <cell r="D1051" t="str">
            <v>CR</v>
          </cell>
          <cell r="E1051" t="str">
            <v>3.956,22</v>
          </cell>
        </row>
        <row r="1052">
          <cell r="A1052">
            <v>5091</v>
          </cell>
          <cell r="B1052" t="str">
            <v xml:space="preserve">CARRANCA PARA JANELA VENEZIANA DE ABRIR, EM LATAO CROMADO, SIMPLES, PARA APARAFUSAR NA PAREDE                                                                                                                                                                                                                                                                                                                                                                                                             </v>
          </cell>
          <cell r="C1052" t="str">
            <v xml:space="preserve">UN    </v>
          </cell>
          <cell r="D1052" t="str">
            <v>CR</v>
          </cell>
          <cell r="E1052" t="str">
            <v>19,02</v>
          </cell>
        </row>
        <row r="1053">
          <cell r="A1053">
            <v>14615</v>
          </cell>
          <cell r="B1053" t="str">
            <v xml:space="preserve">CARRINHO COM 2 PNEUS PARA TRANSPORTAR TUBO CONCRETO, ALTURA ATE 1,0 M E DIAMETRO ATE 1000MM, COM ESTRUTURA EM PERFIL OU TUBO METALICO                                                                                                                                                                                                                                                                                                                                                                     </v>
          </cell>
          <cell r="C1053" t="str">
            <v xml:space="preserve">UN    </v>
          </cell>
          <cell r="D1053" t="str">
            <v>AS</v>
          </cell>
          <cell r="E1053" t="str">
            <v>3.697,70</v>
          </cell>
        </row>
        <row r="1054">
          <cell r="A1054">
            <v>2711</v>
          </cell>
          <cell r="B1054" t="str">
            <v xml:space="preserve">CARRINHO DE MAO DE ACO CAPACIDADE 50 A 60 L, PNEU COM CAMARA                                                                                                                                                                                                                                                                                                                                                                                                                                              </v>
          </cell>
          <cell r="C1054" t="str">
            <v xml:space="preserve">UN    </v>
          </cell>
          <cell r="D1054" t="str">
            <v xml:space="preserve">C </v>
          </cell>
          <cell r="E1054" t="str">
            <v>258,15</v>
          </cell>
        </row>
        <row r="1055">
          <cell r="A1055">
            <v>37727</v>
          </cell>
          <cell r="B1055" t="str">
            <v xml:space="preserve">CARROCERIA FIXA ABERTA DE MADEIRA PARA TRANSPORTE GERAL DE CARGA SECA DIMENSOES APROXIMADAS 2,25 X 4,10 X 0,50 M (INCLUI MONTAGEM, NAO INCLUI CAMINHAO)                                                                                                                                                                                                                                                                                                                                                   </v>
          </cell>
          <cell r="C1055" t="str">
            <v xml:space="preserve">UN    </v>
          </cell>
          <cell r="D1055" t="str">
            <v xml:space="preserve">C </v>
          </cell>
          <cell r="E1055" t="str">
            <v>16.000,00</v>
          </cell>
        </row>
        <row r="1056">
          <cell r="A1056">
            <v>37728</v>
          </cell>
          <cell r="B1056" t="str">
            <v xml:space="preserve">CARROCERIA FIXA ABERTA DE MADEIRA PARA TRANSPORTE GERAL DE CARGA SECA DIMENSOES APROXIMADAS 2,5 X 5,5 X 0,50 M (INCLUI MONTAGEM, NAO INCLUI CAMINHAO)                                                                                                                                                                                                                                                                                                                                                     </v>
          </cell>
          <cell r="C1056" t="str">
            <v xml:space="preserve">UN    </v>
          </cell>
          <cell r="D1056" t="str">
            <v>CR</v>
          </cell>
          <cell r="E1056" t="str">
            <v>21.706,29</v>
          </cell>
        </row>
        <row r="1057">
          <cell r="A1057">
            <v>37729</v>
          </cell>
          <cell r="B1057" t="str">
            <v xml:space="preserve">CARROCERIA FIXA ABERTA DE MADEIRA PARA TRANSPORTE GERAL DE CARGA SECA DIMENSOES APROXIMADAS 2,5 X 6,00 X 0,50 M (INCLUI MONTAGEM, NAO INCLUI CAMINHAO)                                                                                                                                                                                                                                                                                                                                                    </v>
          </cell>
          <cell r="C1057" t="str">
            <v xml:space="preserve">UN    </v>
          </cell>
          <cell r="D1057" t="str">
            <v>CR</v>
          </cell>
          <cell r="E1057" t="str">
            <v>23.496,50</v>
          </cell>
        </row>
        <row r="1058">
          <cell r="A1058">
            <v>37730</v>
          </cell>
          <cell r="B1058" t="str">
            <v xml:space="preserve">CARROCERIA FIXA ABERTA DE MADEIRA PARA TRANSPORTE GERAL DE CARGA SECA DIMENSOES APROXIMADAS 2,5 X 6,5 X 0,50 M (INCLUI MONTAGEM, NAO INCLUI CAMINHAO)                                                                                                                                                                                                                                                                                                                                                     </v>
          </cell>
          <cell r="C1058" t="str">
            <v xml:space="preserve">UN    </v>
          </cell>
          <cell r="D1058" t="str">
            <v>CR</v>
          </cell>
          <cell r="E1058" t="str">
            <v>25.286,71</v>
          </cell>
        </row>
        <row r="1059">
          <cell r="A1059">
            <v>37731</v>
          </cell>
          <cell r="B1059" t="str">
            <v xml:space="preserve">CARROCERIA FIXA ABERTA DE MADEIRA PARA TRANSPORTE GERAL DE CARGA SECA DIMENSOES APROXIMADAS 2,5 X 7,00 X 0,50 M (INCLUI MONTAGEM, NAO INCLUI CAMINHAO)                                                                                                                                                                                                                                                                                                                                                    </v>
          </cell>
          <cell r="C1059" t="str">
            <v xml:space="preserve">UN    </v>
          </cell>
          <cell r="D1059" t="str">
            <v>CR</v>
          </cell>
          <cell r="E1059" t="str">
            <v>27.076,92</v>
          </cell>
        </row>
        <row r="1060">
          <cell r="A1060">
            <v>37732</v>
          </cell>
          <cell r="B1060" t="str">
            <v xml:space="preserve">CARROCERIA FIXA ABERTA DE MADEIRA PARA TRANSPORTE GERAL DE CARGA SECA DIMENSOES APROXIMADAS 2,5 X 7,5 X 0,50 M (INCLUI MONTAGEM, NAO INCLUI CAMINHAO)                                                                                                                                                                                                                                                                                                                                                     </v>
          </cell>
          <cell r="C1060" t="str">
            <v xml:space="preserve">UN    </v>
          </cell>
          <cell r="D1060" t="str">
            <v>CR</v>
          </cell>
          <cell r="E1060" t="str">
            <v>30.881,11</v>
          </cell>
        </row>
        <row r="1061">
          <cell r="A1061">
            <v>42256</v>
          </cell>
          <cell r="B1061" t="str">
            <v xml:space="preserve">CARVAO ANTRACITO PARA FILTRO, GRAO VARIANDO DE 0,8 ATE 1,1 MM, COEFICIENTE DE UNIFORMIDADE MENOR QUE 1,7 MM (DISTRIBUIDOR)                                                                                                                                                                                                                                                                                                                                                                                </v>
          </cell>
          <cell r="C1061" t="str">
            <v xml:space="preserve">KG    </v>
          </cell>
          <cell r="D1061" t="str">
            <v>CR</v>
          </cell>
          <cell r="E1061" t="str">
            <v>10,54</v>
          </cell>
        </row>
        <row r="1062">
          <cell r="A1062">
            <v>42250</v>
          </cell>
          <cell r="B1062" t="str">
            <v xml:space="preserve">CARVAO ANTRACITO PARA FILTRO, GRAO VARIANDO DE 0,8 ATE 1,1 MM, COEFICIENTE DE UNIFORMIDADE MENOR QUE 1,7 MM (POSTO JAZIDA/PRODUTOR)                                                                                                                                                                                                                                                                                                                                                                       </v>
          </cell>
          <cell r="C1062" t="str">
            <v xml:space="preserve">T     </v>
          </cell>
          <cell r="D1062" t="str">
            <v>CR</v>
          </cell>
          <cell r="E1062" t="str">
            <v>4.742,90</v>
          </cell>
        </row>
        <row r="1063">
          <cell r="A1063">
            <v>4743</v>
          </cell>
          <cell r="B1063" t="str">
            <v xml:space="preserve">CASCALHO DE CAVA                                                                                                                                                                                                                                                                                                                                                                                                                                                                                          </v>
          </cell>
          <cell r="C1063" t="str">
            <v xml:space="preserve">M3    </v>
          </cell>
          <cell r="D1063" t="str">
            <v>CR</v>
          </cell>
          <cell r="E1063" t="str">
            <v>81,22</v>
          </cell>
        </row>
        <row r="1064">
          <cell r="A1064">
            <v>4744</v>
          </cell>
          <cell r="B1064" t="str">
            <v xml:space="preserve">CASCALHO DE RIO                                                                                                                                                                                                                                                                                                                                                                                                                                                                                           </v>
          </cell>
          <cell r="C1064" t="str">
            <v xml:space="preserve">M3    </v>
          </cell>
          <cell r="D1064" t="str">
            <v>CR</v>
          </cell>
          <cell r="E1064" t="str">
            <v>129,96</v>
          </cell>
        </row>
        <row r="1065">
          <cell r="A1065">
            <v>4745</v>
          </cell>
          <cell r="B1065" t="str">
            <v xml:space="preserve">CASCALHO LAVADO                                                                                                                                                                                                                                                                                                                                                                                                                                                                                           </v>
          </cell>
          <cell r="C1065" t="str">
            <v xml:space="preserve">M3    </v>
          </cell>
          <cell r="D1065" t="str">
            <v>CR</v>
          </cell>
          <cell r="E1065" t="str">
            <v>155,87</v>
          </cell>
        </row>
        <row r="1066">
          <cell r="A1066">
            <v>36496</v>
          </cell>
          <cell r="B1066" t="str">
            <v xml:space="preserve">CAVALETE PARA TALHA COM ESTRUTURA EM TUBO METALICO ALTURA MINIMA 3,2 M EQUIPADO COM RODAS DE BORRACHA PARA MOVIMENTACAO DE TUBOS DE CONCRETO NA CENTRAL DE PREMOLDADOS COM CAPACIDADE DE CARGA DE 3 TONELADAS                                                                                                                                                                                                                                                                                             </v>
          </cell>
          <cell r="C1066" t="str">
            <v xml:space="preserve">UN    </v>
          </cell>
          <cell r="D1066" t="str">
            <v>AS</v>
          </cell>
          <cell r="E1066" t="str">
            <v>9.388,39</v>
          </cell>
        </row>
        <row r="1067">
          <cell r="A1067">
            <v>10630</v>
          </cell>
          <cell r="B1067" t="str">
            <v xml:space="preserve">CAVALO MECANICO TRACAO 4X2, PESO BRUTO TOTAL COMBINADO 49000 KG, CAPACIDADE MAXIMA DE TRACAO *66000* KG, POTENCIA *360* CV (INCLUI CABINE E CHASSI, NAO INCLUI SEMIRREBOQUE)                                                                                                                                                                                                                                                                                                                              </v>
          </cell>
          <cell r="C1067" t="str">
            <v xml:space="preserve">UN    </v>
          </cell>
          <cell r="D1067" t="str">
            <v>CR</v>
          </cell>
          <cell r="E1067" t="str">
            <v>829.564,84</v>
          </cell>
        </row>
        <row r="1068">
          <cell r="A1068">
            <v>37762</v>
          </cell>
          <cell r="B1068" t="str">
            <v xml:space="preserve">CAVALO MECANICO TRACAO 4X2, PESO BRUTO TOTAL 16000 KG, CAPACIDADE MAXIMA DE TRACAO *36000* KG, DISTANCIA ENTRE EIXOS *3,56* M, POTENCIA *286* CV (INCLUI CABINE E CHASSI, NAO INCLUI SEMIRREBOQUE)                                                                                                                                                                                                                                                                                                        </v>
          </cell>
          <cell r="C1068" t="str">
            <v xml:space="preserve">UN    </v>
          </cell>
          <cell r="D1068" t="str">
            <v>CR</v>
          </cell>
          <cell r="E1068" t="str">
            <v>711.467,21</v>
          </cell>
        </row>
        <row r="1069">
          <cell r="A1069">
            <v>37763</v>
          </cell>
          <cell r="B1069" t="str">
            <v xml:space="preserve">CAVALO MECANICO TRACAO 4X2, PESO BRUTO TOTAL 16000 KG, CAPACIDADE MAXIMA DE TRACAO *45000* KG, DISTANCIA ENTRE EIXOS *3,56* M, POTENCIA *330* CV (INCLUI CABINE E CHASSI, NAO INCLUI SEMIRREBOQUE)                                                                                                                                                                                                                                                                                                        </v>
          </cell>
          <cell r="C1069" t="str">
            <v xml:space="preserve">UN    </v>
          </cell>
          <cell r="D1069" t="str">
            <v>CR</v>
          </cell>
          <cell r="E1069" t="str">
            <v>720.108,39</v>
          </cell>
        </row>
        <row r="1070">
          <cell r="A1070">
            <v>41992</v>
          </cell>
          <cell r="B1070" t="str">
            <v xml:space="preserve">CAVALO MECANICO TRACAO 4X2, PESO BRUTO TOTAL 16000 KG, CAPACIDADE MAXIMA DE TRACAO *80000* KG, POTENCIA *380* CV (INCLUI CABINE E CHASSI, NAO INCLUI SEMIRREBOQUE)                                                                                                                                                                                                                                                                                                                                        </v>
          </cell>
          <cell r="C1070" t="str">
            <v xml:space="preserve">UN    </v>
          </cell>
          <cell r="D1070" t="str">
            <v xml:space="preserve">C </v>
          </cell>
          <cell r="E1070" t="str">
            <v>818.619,33</v>
          </cell>
        </row>
        <row r="1071">
          <cell r="A1071">
            <v>13215</v>
          </cell>
          <cell r="B1071" t="str">
            <v xml:space="preserve">CAVALO MECANICO TRACAO 6X2, PESO BRUTO TOTAL COMBINADO 56000 KG, CAPACIDADE MAXIMA DE TRACAO *66000* KG, POTENCIA *360* CV (INCLUI CABINE E CHASSI, NAO INCLUI SEMIRREBOQUE)                                                                                                                                                                                                                                                                                                                              </v>
          </cell>
          <cell r="C1071" t="str">
            <v xml:space="preserve">UN    </v>
          </cell>
          <cell r="D1071" t="str">
            <v>CR</v>
          </cell>
          <cell r="E1071" t="str">
            <v>1.003.831,13</v>
          </cell>
        </row>
        <row r="1072">
          <cell r="A1072">
            <v>4235</v>
          </cell>
          <cell r="B1072" t="str">
            <v xml:space="preserve">CAVOUQUEIRO OU OPERADOR DE PERFURATRIZ / ROMPEDOR                                                                                                                                                                                                                                                                                                                                                                                                                                                         </v>
          </cell>
          <cell r="C1072" t="str">
            <v xml:space="preserve">H     </v>
          </cell>
          <cell r="D1072" t="str">
            <v>CR</v>
          </cell>
          <cell r="E1072" t="str">
            <v>16,00</v>
          </cell>
        </row>
        <row r="1073">
          <cell r="A1073">
            <v>40976</v>
          </cell>
          <cell r="B1073" t="str">
            <v xml:space="preserve">CAVOUQUEIRO OU OPERADOR DE PERFURATRIZ / ROMPEDOR (MENSALISTA)                                                                                                                                                                                                                                                                                                                                                                                                                                            </v>
          </cell>
          <cell r="C1073" t="str">
            <v xml:space="preserve">MES   </v>
          </cell>
          <cell r="D1073" t="str">
            <v>CR</v>
          </cell>
          <cell r="E1073" t="str">
            <v>2.813,01</v>
          </cell>
        </row>
        <row r="1074">
          <cell r="A1074">
            <v>43091</v>
          </cell>
          <cell r="B1074" t="str">
            <v xml:space="preserve">CENTRO DE MEDICAO AGRUPADA, EM POLICARBONATO / PVC, COM 12 MEDIDORES E PROTECAO GERAL (INCLUI BARRAMENTO, DISJUNTORES E ACESSORIOS DE FIXACAO) (PADRAO CONCESSIONARIA LOCAL)                                                                                                                                                                                                                                                                                                                              </v>
          </cell>
          <cell r="C1074" t="str">
            <v xml:space="preserve">UN    </v>
          </cell>
          <cell r="D1074" t="str">
            <v>CR</v>
          </cell>
          <cell r="E1074" t="str">
            <v>5.407,57</v>
          </cell>
        </row>
        <row r="1075">
          <cell r="A1075">
            <v>43092</v>
          </cell>
          <cell r="B1075" t="str">
            <v xml:space="preserve">CENTRO DE MEDICAO AGRUPADA, EM POLICARBONATO / PVC, COM 16 MEDIDORES E PROTECAO GERAL (INCLUI BARRAMENTO, DISJUNTORES E ACESSORIOS DE FIXACAO) (PADRAO CONCESSIONARIA LOCAL)                                                                                                                                                                                                                                                                                                                              </v>
          </cell>
          <cell r="C1075" t="str">
            <v xml:space="preserve">UN    </v>
          </cell>
          <cell r="D1075" t="str">
            <v>CR</v>
          </cell>
          <cell r="E1075" t="str">
            <v>7.210,09</v>
          </cell>
        </row>
        <row r="1076">
          <cell r="A1076">
            <v>43089</v>
          </cell>
          <cell r="B1076" t="str">
            <v xml:space="preserve">CENTRO DE MEDICAO AGRUPADA, EM POLICARBONATO / PVC, COM 4 MEDIDORES E PROTECAO GERAL (INCLUI BARRAMENTO, DISJUNTORES E ACESSORIOS DE FIXACAO) (PADRAO CONCESSIONARIA LOCAL)                                                                                                                                                                                                                                                                                                                               </v>
          </cell>
          <cell r="C1076" t="str">
            <v xml:space="preserve">UN    </v>
          </cell>
          <cell r="D1076" t="str">
            <v>CR</v>
          </cell>
          <cell r="E1076" t="str">
            <v>1.256,56</v>
          </cell>
        </row>
        <row r="1077">
          <cell r="A1077">
            <v>43090</v>
          </cell>
          <cell r="B1077" t="str">
            <v xml:space="preserve">CENTRO DE MEDICAO AGRUPADA, EM POLICARBONATO / PVC, COM 8 MEDIDORES E PROTECAO GERAL (INCLUI BARRAMENTO, DISJUNTORES E ACESSORIOS DE FIXACAO) (PADRAO CONCESSIONARIA LOCAL)                                                                                                                                                                                                                                                                                                                               </v>
          </cell>
          <cell r="C1077" t="str">
            <v xml:space="preserve">UN    </v>
          </cell>
          <cell r="D1077" t="str">
            <v>CR</v>
          </cell>
          <cell r="E1077" t="str">
            <v>2.773,11</v>
          </cell>
        </row>
        <row r="1078">
          <cell r="A1078">
            <v>41967</v>
          </cell>
          <cell r="B1078" t="str">
            <v xml:space="preserve">CERA LIQUIDA INCOLOR MULTIPISO                                                                                                                                                                                                                                                                                                                                                                                                                                                                            </v>
          </cell>
          <cell r="C1078" t="str">
            <v xml:space="preserve">L     </v>
          </cell>
          <cell r="D1078" t="str">
            <v>CR</v>
          </cell>
          <cell r="E1078" t="str">
            <v>21,29</v>
          </cell>
        </row>
        <row r="1079">
          <cell r="A1079">
            <v>12760</v>
          </cell>
          <cell r="B1079" t="str">
            <v xml:space="preserve">CHAPA ACO INOX AISI 304 NUMERO 4 (E = 6 MM), ACABAMENTO NUMERO 1 (LAMINADO A QUENTE, FOSCO)                                                                                                                                                                                                                                                                                                                                                                                                               </v>
          </cell>
          <cell r="C1079" t="str">
            <v xml:space="preserve">M2    </v>
          </cell>
          <cell r="D1079" t="str">
            <v>CR</v>
          </cell>
          <cell r="E1079" t="str">
            <v>1.569,46</v>
          </cell>
        </row>
        <row r="1080">
          <cell r="A1080">
            <v>12759</v>
          </cell>
          <cell r="B1080" t="str">
            <v xml:space="preserve">CHAPA ACO INOX AISI 304 NUMERO 9 (E = 4 MM), ACABAMENTO NUMERO 1 (LAMINADO A QUENTE, FOSCO)                                                                                                                                                                                                                                                                                                                                                                                                               </v>
          </cell>
          <cell r="C1080" t="str">
            <v xml:space="preserve">M2    </v>
          </cell>
          <cell r="D1080" t="str">
            <v>CR</v>
          </cell>
          <cell r="E1080" t="str">
            <v>1.046,29</v>
          </cell>
        </row>
        <row r="1081">
          <cell r="A1081">
            <v>43105</v>
          </cell>
          <cell r="B1081" t="str">
            <v xml:space="preserve">CHAPA DE ACO CARBONO GALVANIZADA, PERFURADA (GRADE FUROS) E = 1,5 MM, DIAMETRO DO FURO = 9,52 MM (FUROS ALTERNADOS HORIZ.)                                                                                                                                                                                                                                                                                                                                                                                </v>
          </cell>
          <cell r="C1081" t="str">
            <v xml:space="preserve">KG    </v>
          </cell>
          <cell r="D1081" t="str">
            <v>CR</v>
          </cell>
          <cell r="E1081" t="str">
            <v>43,82</v>
          </cell>
        </row>
        <row r="1082">
          <cell r="A1082">
            <v>40424</v>
          </cell>
          <cell r="B1082" t="str">
            <v xml:space="preserve">CHAPA DE ACO CARBONO LAMINADO A QUENTE, QUALIDADE ESTRUTURAL, BITOLA 3/16", E =4,75 MM (37,29 KG/M2)                                                                                                                                                                                                                                                                                                                                                                                                      </v>
          </cell>
          <cell r="C1082" t="str">
            <v xml:space="preserve">KG    </v>
          </cell>
          <cell r="D1082" t="str">
            <v>CR</v>
          </cell>
          <cell r="E1082" t="str">
            <v>11,13</v>
          </cell>
        </row>
        <row r="1083">
          <cell r="A1083">
            <v>1325</v>
          </cell>
          <cell r="B1083" t="str">
            <v xml:space="preserve">CHAPA DE ACO FINA A FRIO BITOLA MSG 20, E = 0,90 MM (7,20 KG/M2)                                                                                                                                                                                                                                                                                                                                                                                                                                          </v>
          </cell>
          <cell r="C1083" t="str">
            <v xml:space="preserve">KG    </v>
          </cell>
          <cell r="D1083" t="str">
            <v>CR</v>
          </cell>
          <cell r="E1083" t="str">
            <v>12,19</v>
          </cell>
        </row>
        <row r="1084">
          <cell r="A1084">
            <v>1327</v>
          </cell>
          <cell r="B1084" t="str">
            <v xml:space="preserve">CHAPA DE ACO FINA A FRIO BITOLA MSG 24, E = 0,60 MM (4,80 KG/M2)                                                                                                                                                                                                                                                                                                                                                                                                                                          </v>
          </cell>
          <cell r="C1084" t="str">
            <v xml:space="preserve">KG    </v>
          </cell>
          <cell r="D1084" t="str">
            <v>CR</v>
          </cell>
          <cell r="E1084" t="str">
            <v>12,98</v>
          </cell>
        </row>
        <row r="1085">
          <cell r="A1085">
            <v>1328</v>
          </cell>
          <cell r="B1085" t="str">
            <v xml:space="preserve">CHAPA DE ACO FINA A FRIO BITOLA MSG 26, E = 0,45 MM (3,60 KG/M2)                                                                                                                                                                                                                                                                                                                                                                                                                                          </v>
          </cell>
          <cell r="C1085" t="str">
            <v xml:space="preserve">KG    </v>
          </cell>
          <cell r="D1085" t="str">
            <v>CR</v>
          </cell>
          <cell r="E1085" t="str">
            <v>12,22</v>
          </cell>
        </row>
        <row r="1086">
          <cell r="A1086">
            <v>1321</v>
          </cell>
          <cell r="B1086" t="str">
            <v xml:space="preserve">CHAPA DE ACO FINA A QUENTE BITOLA MSG 13, E = 2,25 MM (18,00 KG/M2)                                                                                                                                                                                                                                                                                                                                                                                                                                       </v>
          </cell>
          <cell r="C1086" t="str">
            <v xml:space="preserve">KG    </v>
          </cell>
          <cell r="D1086" t="str">
            <v>CR</v>
          </cell>
          <cell r="E1086" t="str">
            <v>11,32</v>
          </cell>
        </row>
        <row r="1087">
          <cell r="A1087">
            <v>1318</v>
          </cell>
          <cell r="B1087" t="str">
            <v xml:space="preserve">CHAPA DE ACO FINA A QUENTE BITOLA MSG 14, E = 2,00 MM (16,0 KG/M2)                                                                                                                                                                                                                                                                                                                                                                                                                                        </v>
          </cell>
          <cell r="C1087" t="str">
            <v xml:space="preserve">KG    </v>
          </cell>
          <cell r="D1087" t="str">
            <v>CR</v>
          </cell>
          <cell r="E1087" t="str">
            <v>11,33</v>
          </cell>
        </row>
        <row r="1088">
          <cell r="A1088">
            <v>1322</v>
          </cell>
          <cell r="B1088" t="str">
            <v xml:space="preserve">CHAPA DE ACO FINA A QUENTE BITOLA MSG 16, E = 1,50 MM (12,00 KG/M2)                                                                                                                                                                                                                                                                                                                                                                                                                                       </v>
          </cell>
          <cell r="C1088" t="str">
            <v xml:space="preserve">KG    </v>
          </cell>
          <cell r="D1088" t="str">
            <v>CR</v>
          </cell>
          <cell r="E1088" t="str">
            <v>11,97</v>
          </cell>
        </row>
        <row r="1089">
          <cell r="A1089">
            <v>1323</v>
          </cell>
          <cell r="B1089" t="str">
            <v xml:space="preserve">CHAPA DE ACO FINA A QUENTE BITOLA MSG 18, E = 1,20 MM (9,60 KG/M2)                                                                                                                                                                                                                                                                                                                                                                                                                                        </v>
          </cell>
          <cell r="C1089" t="str">
            <v xml:space="preserve">KG    </v>
          </cell>
          <cell r="D1089" t="str">
            <v>CR</v>
          </cell>
          <cell r="E1089" t="str">
            <v>11,97</v>
          </cell>
        </row>
        <row r="1090">
          <cell r="A1090">
            <v>1319</v>
          </cell>
          <cell r="B1090" t="str">
            <v xml:space="preserve">CHAPA DE ACO FINA A QUENTE BITOLA MSG 3/16 ", E = 4,75 MM (38,00 KG/M2)                                                                                                                                                                                                                                                                                                                                                                                                                                   </v>
          </cell>
          <cell r="C1090" t="str">
            <v xml:space="preserve">KG    </v>
          </cell>
          <cell r="D1090" t="str">
            <v>CR</v>
          </cell>
          <cell r="E1090" t="str">
            <v>10,08</v>
          </cell>
        </row>
        <row r="1091">
          <cell r="A1091">
            <v>11026</v>
          </cell>
          <cell r="B1091" t="str">
            <v xml:space="preserve">CHAPA DE ACO GALVANIZADA BITOLA GSG 14, E = 1,95 MM (15,60 KG/M2)                                                                                                                                                                                                                                                                                                                                                                                                                                         </v>
          </cell>
          <cell r="C1091" t="str">
            <v xml:space="preserve">KG    </v>
          </cell>
          <cell r="D1091" t="str">
            <v>CR</v>
          </cell>
          <cell r="E1091" t="str">
            <v>13,87</v>
          </cell>
        </row>
        <row r="1092">
          <cell r="A1092">
            <v>11027</v>
          </cell>
          <cell r="B1092" t="str">
            <v xml:space="preserve">CHAPA DE ACO GALVANIZADA BITOLA GSG 16, E = 1,55 MM (12,40 KG/M2)                                                                                                                                                                                                                                                                                                                                                                                                                                         </v>
          </cell>
          <cell r="C1092" t="str">
            <v xml:space="preserve">KG    </v>
          </cell>
          <cell r="D1092" t="str">
            <v>CR</v>
          </cell>
          <cell r="E1092" t="str">
            <v>14,44</v>
          </cell>
        </row>
        <row r="1093">
          <cell r="A1093">
            <v>11046</v>
          </cell>
          <cell r="B1093" t="str">
            <v xml:space="preserve">CHAPA DE ACO GALVANIZADA BITOLA GSG 18, E = 1,25 MM (10,00 KG/M2)                                                                                                                                                                                                                                                                                                                                                                                                                                         </v>
          </cell>
          <cell r="C1093" t="str">
            <v xml:space="preserve">KG    </v>
          </cell>
          <cell r="D1093" t="str">
            <v>CR</v>
          </cell>
          <cell r="E1093" t="str">
            <v>13,83</v>
          </cell>
        </row>
        <row r="1094">
          <cell r="A1094">
            <v>11047</v>
          </cell>
          <cell r="B1094" t="str">
            <v xml:space="preserve">CHAPA DE ACO GALVANIZADA BITOLA GSG 19, E = 1,11 MM (8,88 KG/M2)                                                                                                                                                                                                                                                                                                                                                                                                                                          </v>
          </cell>
          <cell r="C1094" t="str">
            <v xml:space="preserve">KG    </v>
          </cell>
          <cell r="D1094" t="str">
            <v>CR</v>
          </cell>
          <cell r="E1094" t="str">
            <v>15,07</v>
          </cell>
        </row>
        <row r="1095">
          <cell r="A1095">
            <v>43668</v>
          </cell>
          <cell r="B1095" t="str">
            <v xml:space="preserve">CHAPA DE ACO GALVANIZADA BITOLA GSG 20, E = 0,95 MM (7,60 KG/M2)                                                                                                                                                                                                                                                                                                                                                                                                                                          </v>
          </cell>
          <cell r="C1095" t="str">
            <v xml:space="preserve">KG    </v>
          </cell>
          <cell r="D1095" t="str">
            <v>CR</v>
          </cell>
          <cell r="E1095" t="str">
            <v>13,30</v>
          </cell>
        </row>
        <row r="1096">
          <cell r="A1096">
            <v>11049</v>
          </cell>
          <cell r="B1096" t="str">
            <v xml:space="preserve">CHAPA DE ACO GALVANIZADA BITOLA GSG 22, E = 0,80 MM (6,40 KG/M2)                                                                                                                                                                                                                                                                                                                                                                                                                                          </v>
          </cell>
          <cell r="C1096" t="str">
            <v xml:space="preserve">KG    </v>
          </cell>
          <cell r="D1096" t="str">
            <v xml:space="preserve">C </v>
          </cell>
          <cell r="E1096" t="str">
            <v>14,41</v>
          </cell>
        </row>
        <row r="1097">
          <cell r="A1097">
            <v>43106</v>
          </cell>
          <cell r="B1097" t="str">
            <v xml:space="preserve">CHAPA DE ACO GALVANIZADA BITOLA GSG 24, E = 0,64 (5,12 KG/M2)                                                                                                                                                                                                                                                                                                                                                                                                                                             </v>
          </cell>
          <cell r="C1097" t="str">
            <v xml:space="preserve">KG    </v>
          </cell>
          <cell r="D1097" t="str">
            <v>CR</v>
          </cell>
          <cell r="E1097" t="str">
            <v>14,50</v>
          </cell>
        </row>
        <row r="1098">
          <cell r="A1098">
            <v>11051</v>
          </cell>
          <cell r="B1098" t="str">
            <v xml:space="preserve">CHAPA DE ACO GALVANIZADA BITOLA GSG 26, E = 0,50 MM (4,00 KG/M2)                                                                                                                                                                                                                                                                                                                                                                                                                                          </v>
          </cell>
          <cell r="C1098" t="str">
            <v xml:space="preserve">KG    </v>
          </cell>
          <cell r="D1098" t="str">
            <v>CR</v>
          </cell>
          <cell r="E1098" t="str">
            <v>15,13</v>
          </cell>
        </row>
        <row r="1099">
          <cell r="A1099">
            <v>11061</v>
          </cell>
          <cell r="B1099" t="str">
            <v xml:space="preserve">CHAPA DE ACO GALVANIZADA BITOLA GSG 30, E = 0,35 MM (2,80 KG/M2)                                                                                                                                                                                                                                                                                                                                                                                                                                          </v>
          </cell>
          <cell r="C1099" t="str">
            <v xml:space="preserve">KG    </v>
          </cell>
          <cell r="D1099" t="str">
            <v>CR</v>
          </cell>
          <cell r="E1099" t="str">
            <v>18,15</v>
          </cell>
        </row>
        <row r="1100">
          <cell r="A1100">
            <v>43667</v>
          </cell>
          <cell r="B1100" t="str">
            <v xml:space="preserve">CHAPA DE ACO GROSSA, ASTM A36, E = 1 " (25,40 MM) 199,18 KG/M2                                                                                                                                                                                                                                                                                                                                                                                                                                            </v>
          </cell>
          <cell r="C1100" t="str">
            <v xml:space="preserve">KG    </v>
          </cell>
          <cell r="D1100" t="str">
            <v>CR</v>
          </cell>
          <cell r="E1100" t="str">
            <v>13,19</v>
          </cell>
        </row>
        <row r="1101">
          <cell r="A1101">
            <v>1333</v>
          </cell>
          <cell r="B1101" t="str">
            <v xml:space="preserve">CHAPA DE ACO GROSSA, ASTM A36, E = 1/2 " (12,70 MM) 99,59 KG/M2                                                                                                                                                                                                                                                                                                                                                                                                                                           </v>
          </cell>
          <cell r="C1101" t="str">
            <v xml:space="preserve">KG    </v>
          </cell>
          <cell r="D1101" t="str">
            <v>CR</v>
          </cell>
          <cell r="E1101" t="str">
            <v>10,99</v>
          </cell>
        </row>
        <row r="1102">
          <cell r="A1102">
            <v>1330</v>
          </cell>
          <cell r="B1102" t="str">
            <v xml:space="preserve">CHAPA DE ACO GROSSA, ASTM A36, E = 1/4 " (6,35 MM) 49,79 KG/M2                                                                                                                                                                                                                                                                                                                                                                                                                                            </v>
          </cell>
          <cell r="C1102" t="str">
            <v xml:space="preserve">KG    </v>
          </cell>
          <cell r="D1102" t="str">
            <v>CR</v>
          </cell>
          <cell r="E1102" t="str">
            <v>10,88</v>
          </cell>
        </row>
        <row r="1103">
          <cell r="A1103">
            <v>10957</v>
          </cell>
          <cell r="B1103" t="str">
            <v xml:space="preserve">CHAPA DE ACO GROSSA, ASTM A36, E = 3/4 " (19,05 MM) 149,39 KG/M2                                                                                                                                                                                                                                                                                                                                                                                                                                          </v>
          </cell>
          <cell r="C1103" t="str">
            <v xml:space="preserve">KG    </v>
          </cell>
          <cell r="D1103" t="str">
            <v>CR</v>
          </cell>
          <cell r="E1103" t="str">
            <v>12,55</v>
          </cell>
        </row>
        <row r="1104">
          <cell r="A1104">
            <v>1332</v>
          </cell>
          <cell r="B1104" t="str">
            <v xml:space="preserve">CHAPA DE ACO GROSSA, ASTM A36, E = 3/8 " (9,53 MM) 74,69 KG/M2                                                                                                                                                                                                                                                                                                                                                                                                                                            </v>
          </cell>
          <cell r="C1104" t="str">
            <v xml:space="preserve">KG    </v>
          </cell>
          <cell r="D1104" t="str">
            <v>CR</v>
          </cell>
          <cell r="E1104" t="str">
            <v>11,16</v>
          </cell>
        </row>
        <row r="1105">
          <cell r="A1105">
            <v>1334</v>
          </cell>
          <cell r="B1105" t="str">
            <v xml:space="preserve">CHAPA DE ACO GROSSA, ASTM A36, E = 5/8 " (15,88 MM) 124,49 KG/M2                                                                                                                                                                                                                                                                                                                                                                                                                                          </v>
          </cell>
          <cell r="C1105" t="str">
            <v xml:space="preserve">KG    </v>
          </cell>
          <cell r="D1105" t="str">
            <v>CR</v>
          </cell>
          <cell r="E1105" t="str">
            <v>12,38</v>
          </cell>
        </row>
        <row r="1106">
          <cell r="A1106">
            <v>1335</v>
          </cell>
          <cell r="B1106" t="str">
            <v xml:space="preserve">CHAPA DE ACO GROSSA, ASTM A36, E = 7/8 " (22,23 MM) 174,28 KG/M2                                                                                                                                                                                                                                                                                                                                                                                                                                          </v>
          </cell>
          <cell r="C1106" t="str">
            <v xml:space="preserve">KG    </v>
          </cell>
          <cell r="D1106" t="str">
            <v>CR</v>
          </cell>
          <cell r="E1106" t="str">
            <v>12,79</v>
          </cell>
        </row>
        <row r="1107">
          <cell r="A1107">
            <v>40425</v>
          </cell>
          <cell r="B1107" t="str">
            <v xml:space="preserve">CHAPA DE ACO GROSSA, SAE 1020, BITOLA 1/4", E = 6,35 MM (49,85 KG/M2)                                                                                                                                                                                                                                                                                                                                                                                                                                     </v>
          </cell>
          <cell r="C1107" t="str">
            <v xml:space="preserve">KG    </v>
          </cell>
          <cell r="D1107" t="str">
            <v>CR</v>
          </cell>
          <cell r="E1107" t="str">
            <v>10,95</v>
          </cell>
        </row>
        <row r="1108">
          <cell r="A1108">
            <v>1337</v>
          </cell>
          <cell r="B1108" t="str">
            <v xml:space="preserve">CHAPA DE ACO XADREZ PARA PISOS, E = 1/4 " (6,30 MM) 54,53 KG/M2                                                                                                                                                                                                                                                                                                                                                                                                                                           </v>
          </cell>
          <cell r="C1108" t="str">
            <v xml:space="preserve">KG    </v>
          </cell>
          <cell r="D1108" t="str">
            <v>CR</v>
          </cell>
          <cell r="E1108" t="str">
            <v>12,55</v>
          </cell>
        </row>
        <row r="1109">
          <cell r="A1109">
            <v>1338</v>
          </cell>
          <cell r="B1109" t="str">
            <v xml:space="preserve">CHAPA DE LAMINADO MELAMINICO, LISO BRILHANTE, DE *1,25 X 3,08* M, E = 0,8 MM                                                                                                                                                                                                                                                                                                                                                                                                                              </v>
          </cell>
          <cell r="C1109" t="str">
            <v xml:space="preserve">M2    </v>
          </cell>
          <cell r="D1109" t="str">
            <v xml:space="preserve">C </v>
          </cell>
          <cell r="E1109" t="str">
            <v>46,02</v>
          </cell>
        </row>
        <row r="1110">
          <cell r="A1110">
            <v>1340</v>
          </cell>
          <cell r="B1110" t="str">
            <v xml:space="preserve">CHAPA DE LAMINADO MELAMINICO, LISO FOSCO, DE *1,25 X 3,08* M, E = 0,8 MM                                                                                                                                                                                                                                                                                                                                                                                                                                  </v>
          </cell>
          <cell r="C1110" t="str">
            <v xml:space="preserve">M2    </v>
          </cell>
          <cell r="D1110" t="str">
            <v>CR</v>
          </cell>
          <cell r="E1110" t="str">
            <v>53,20</v>
          </cell>
        </row>
        <row r="1111">
          <cell r="A1111">
            <v>1341</v>
          </cell>
          <cell r="B1111" t="str">
            <v xml:space="preserve">CHAPA DE LAMINADO MELAMINICO, TEXTURIZADO, DE *1,25 X 3,08* M, E = 0,8 MM                                                                                                                                                                                                                                                                                                                                                                                                                                 </v>
          </cell>
          <cell r="C1111" t="str">
            <v xml:space="preserve">M2    </v>
          </cell>
          <cell r="D1111" t="str">
            <v>CR</v>
          </cell>
          <cell r="E1111" t="str">
            <v>51,24</v>
          </cell>
        </row>
        <row r="1112">
          <cell r="A1112">
            <v>34659</v>
          </cell>
          <cell r="B1112" t="str">
            <v xml:space="preserve">CHAPA DE MDF BRANCO LISO 1 FACE, E = 12 MM, DE *2,75 X 1,85* M                                                                                                                                                                                                                                                                                                                                                                                                                                            </v>
          </cell>
          <cell r="C1112" t="str">
            <v xml:space="preserve">M2    </v>
          </cell>
          <cell r="D1112" t="str">
            <v>CR</v>
          </cell>
          <cell r="E1112" t="str">
            <v>37,26</v>
          </cell>
        </row>
        <row r="1113">
          <cell r="A1113">
            <v>34514</v>
          </cell>
          <cell r="B1113" t="str">
            <v xml:space="preserve">CHAPA DE MDF BRANCO LISO 1 FACE, E = 15 MM, DE *2,75 X 1,85* M                                                                                                                                                                                                                                                                                                                                                                                                                                            </v>
          </cell>
          <cell r="C1113" t="str">
            <v xml:space="preserve">M2    </v>
          </cell>
          <cell r="D1113" t="str">
            <v xml:space="preserve">C </v>
          </cell>
          <cell r="E1113" t="str">
            <v>41,27</v>
          </cell>
        </row>
        <row r="1114">
          <cell r="A1114">
            <v>34660</v>
          </cell>
          <cell r="B1114" t="str">
            <v xml:space="preserve">CHAPA DE MDF BRANCO LISO 1 FACE, E = 18 MM, DE *2,75 X 1,85* M                                                                                                                                                                                                                                                                                                                                                                                                                                            </v>
          </cell>
          <cell r="C1114" t="str">
            <v xml:space="preserve">M2    </v>
          </cell>
          <cell r="D1114" t="str">
            <v>CR</v>
          </cell>
          <cell r="E1114" t="str">
            <v>52,37</v>
          </cell>
        </row>
        <row r="1115">
          <cell r="A1115">
            <v>34661</v>
          </cell>
          <cell r="B1115" t="str">
            <v xml:space="preserve">CHAPA DE MDF BRANCO LISO 1 FACE, E = 25 MM, DE *2,75 X 1,85* M                                                                                                                                                                                                                                                                                                                                                                                                                                            </v>
          </cell>
          <cell r="C1115" t="str">
            <v xml:space="preserve">M2    </v>
          </cell>
          <cell r="D1115" t="str">
            <v>CR</v>
          </cell>
          <cell r="E1115" t="str">
            <v>75,22</v>
          </cell>
        </row>
        <row r="1116">
          <cell r="A1116">
            <v>34667</v>
          </cell>
          <cell r="B1116" t="str">
            <v xml:space="preserve">CHAPA DE MDF BRANCO LISO 1 FACE, E = 6 MM, DE *2,75 X 1,85* M                                                                                                                                                                                                                                                                                                                                                                                                                                             </v>
          </cell>
          <cell r="C1116" t="str">
            <v xml:space="preserve">M2    </v>
          </cell>
          <cell r="D1116" t="str">
            <v>CR</v>
          </cell>
          <cell r="E1116" t="str">
            <v>27,24</v>
          </cell>
        </row>
        <row r="1117">
          <cell r="A1117">
            <v>34668</v>
          </cell>
          <cell r="B1117" t="str">
            <v xml:space="preserve">CHAPA DE MDF BRANCO LISO 1 FACE, E = 9 MM, DE *2,75 X 1,85* M                                                                                                                                                                                                                                                                                                                                                                                                                                             </v>
          </cell>
          <cell r="C1117" t="str">
            <v xml:space="preserve">M2    </v>
          </cell>
          <cell r="D1117" t="str">
            <v>CR</v>
          </cell>
          <cell r="E1117" t="str">
            <v>35,60</v>
          </cell>
        </row>
        <row r="1118">
          <cell r="A1118">
            <v>34741</v>
          </cell>
          <cell r="B1118" t="str">
            <v xml:space="preserve">CHAPA DE MDF BRANCO LISO 2 FACES, E = 12 MM, DE *2,75 X 1,85* M                                                                                                                                                                                                                                                                                                                                                                                                                                           </v>
          </cell>
          <cell r="C1118" t="str">
            <v xml:space="preserve">M2    </v>
          </cell>
          <cell r="D1118" t="str">
            <v>CR</v>
          </cell>
          <cell r="E1118" t="str">
            <v>39,17</v>
          </cell>
        </row>
        <row r="1119">
          <cell r="A1119">
            <v>34664</v>
          </cell>
          <cell r="B1119" t="str">
            <v xml:space="preserve">CHAPA DE MDF BRANCO LISO 2 FACES, E = 15 MM, DE *2,75 X 1,85* M                                                                                                                                                                                                                                                                                                                                                                                                                                           </v>
          </cell>
          <cell r="C1119" t="str">
            <v xml:space="preserve">M2    </v>
          </cell>
          <cell r="D1119" t="str">
            <v>CR</v>
          </cell>
          <cell r="E1119" t="str">
            <v>42,74</v>
          </cell>
        </row>
        <row r="1120">
          <cell r="A1120">
            <v>34665</v>
          </cell>
          <cell r="B1120" t="str">
            <v xml:space="preserve">CHAPA DE MDF BRANCO LISO 2 FACES, E = 18 MM, DE *2,75 X 1,85* M                                                                                                                                                                                                                                                                                                                                                                                                                                           </v>
          </cell>
          <cell r="C1120" t="str">
            <v xml:space="preserve">M2    </v>
          </cell>
          <cell r="D1120" t="str">
            <v>CR</v>
          </cell>
          <cell r="E1120" t="str">
            <v>53,06</v>
          </cell>
        </row>
        <row r="1121">
          <cell r="A1121">
            <v>34666</v>
          </cell>
          <cell r="B1121" t="str">
            <v xml:space="preserve">CHAPA DE MDF BRANCO LISO 2 FACES, E = 25 MM, DE *2,75 X 1,85* M                                                                                                                                                                                                                                                                                                                                                                                                                                           </v>
          </cell>
          <cell r="C1121" t="str">
            <v xml:space="preserve">M2    </v>
          </cell>
          <cell r="D1121" t="str">
            <v>CR</v>
          </cell>
          <cell r="E1121" t="str">
            <v>80,14</v>
          </cell>
        </row>
        <row r="1122">
          <cell r="A1122">
            <v>34669</v>
          </cell>
          <cell r="B1122" t="str">
            <v xml:space="preserve">CHAPA DE MDF BRANCO LISO 2 FACES, E = 6 MM, DE *2,75 X 1,85* M                                                                                                                                                                                                                                                                                                                                                                                                                                            </v>
          </cell>
          <cell r="C1122" t="str">
            <v xml:space="preserve">M2    </v>
          </cell>
          <cell r="D1122" t="str">
            <v>CR</v>
          </cell>
          <cell r="E1122" t="str">
            <v>29,38</v>
          </cell>
        </row>
        <row r="1123">
          <cell r="A1123">
            <v>34670</v>
          </cell>
          <cell r="B1123" t="str">
            <v xml:space="preserve">CHAPA DE MDF BRANCO LISO 2 FACES, E = 9 MM, DE *2,75 X 1,85* M                                                                                                                                                                                                                                                                                                                                                                                                                                            </v>
          </cell>
          <cell r="C1123" t="str">
            <v xml:space="preserve">M2    </v>
          </cell>
          <cell r="D1123" t="str">
            <v>CR</v>
          </cell>
          <cell r="E1123" t="str">
            <v>35,94</v>
          </cell>
        </row>
        <row r="1124">
          <cell r="A1124">
            <v>34671</v>
          </cell>
          <cell r="B1124" t="str">
            <v xml:space="preserve">CHAPA DE MDF CRU, E = 12 MM, DE *2,75 X 1,85* M                                                                                                                                                                                                                                                                                                                                                                                                                                                           </v>
          </cell>
          <cell r="C1124" t="str">
            <v xml:space="preserve">M2    </v>
          </cell>
          <cell r="D1124" t="str">
            <v>CR</v>
          </cell>
          <cell r="E1124" t="str">
            <v>30,00</v>
          </cell>
        </row>
        <row r="1125">
          <cell r="A1125">
            <v>34672</v>
          </cell>
          <cell r="B1125" t="str">
            <v xml:space="preserve">CHAPA DE MDF CRU, E = 15 MM, DE *2,75 X 1,85* M                                                                                                                                                                                                                                                                                                                                                                                                                                                           </v>
          </cell>
          <cell r="C1125" t="str">
            <v xml:space="preserve">M2    </v>
          </cell>
          <cell r="D1125" t="str">
            <v>CR</v>
          </cell>
          <cell r="E1125" t="str">
            <v>31,63</v>
          </cell>
        </row>
        <row r="1126">
          <cell r="A1126">
            <v>34673</v>
          </cell>
          <cell r="B1126" t="str">
            <v xml:space="preserve">CHAPA DE MDF CRU, E = 18 MM, DE *2,75 X 1,85* M                                                                                                                                                                                                                                                                                                                                                                                                                                                           </v>
          </cell>
          <cell r="C1126" t="str">
            <v xml:space="preserve">M2    </v>
          </cell>
          <cell r="D1126" t="str">
            <v>CR</v>
          </cell>
          <cell r="E1126" t="str">
            <v>38,60</v>
          </cell>
        </row>
        <row r="1127">
          <cell r="A1127">
            <v>34674</v>
          </cell>
          <cell r="B1127" t="str">
            <v xml:space="preserve">CHAPA DE MDF CRU, E = 20 MM, DE *2,75 X 1,85* M                                                                                                                                                                                                                                                                                                                                                                                                                                                           </v>
          </cell>
          <cell r="C1127" t="str">
            <v xml:space="preserve">M2    </v>
          </cell>
          <cell r="D1127" t="str">
            <v>CR</v>
          </cell>
          <cell r="E1127" t="str">
            <v>51,32</v>
          </cell>
        </row>
        <row r="1128">
          <cell r="A1128">
            <v>34675</v>
          </cell>
          <cell r="B1128" t="str">
            <v xml:space="preserve">CHAPA DE MDF CRU, E = 25 MM, DE *2,75 X 1,85* M                                                                                                                                                                                                                                                                                                                                                                                                                                                           </v>
          </cell>
          <cell r="C1128" t="str">
            <v xml:space="preserve">M2    </v>
          </cell>
          <cell r="D1128" t="str">
            <v>CR</v>
          </cell>
          <cell r="E1128" t="str">
            <v>62,57</v>
          </cell>
        </row>
        <row r="1129">
          <cell r="A1129">
            <v>34676</v>
          </cell>
          <cell r="B1129" t="str">
            <v xml:space="preserve">CHAPA DE MDF CRU, E = 6 MM, DE *2,75 X 1,85* M                                                                                                                                                                                                                                                                                                                                                                                                                                                            </v>
          </cell>
          <cell r="C1129" t="str">
            <v xml:space="preserve">M2    </v>
          </cell>
          <cell r="D1129" t="str">
            <v>CR</v>
          </cell>
          <cell r="E1129" t="str">
            <v>18,01</v>
          </cell>
        </row>
        <row r="1130">
          <cell r="A1130">
            <v>34677</v>
          </cell>
          <cell r="B1130" t="str">
            <v xml:space="preserve">CHAPA DE MDF CRU, E = 9 MM, DE *2,75 X 1,85* M                                                                                                                                                                                                                                                                                                                                                                                                                                                            </v>
          </cell>
          <cell r="C1130" t="str">
            <v xml:space="preserve">M2    </v>
          </cell>
          <cell r="D1130" t="str">
            <v>CR</v>
          </cell>
          <cell r="E1130" t="str">
            <v>24,22</v>
          </cell>
        </row>
        <row r="1131">
          <cell r="A1131">
            <v>43126</v>
          </cell>
          <cell r="B1131" t="str">
            <v xml:space="preserve">CHAPA EM ACO GALVANIZADO PARA STEEL DECK, COM NERVURAS TRAPEZOIDAIS, LARGURA UTIL DE 915 MM E ESPESSURA DE 0,80 MM                                                                                                                                                                                                                                                                                                                                                                                        </v>
          </cell>
          <cell r="C1131" t="str">
            <v xml:space="preserve">M2    </v>
          </cell>
          <cell r="D1131" t="str">
            <v>AS</v>
          </cell>
          <cell r="E1131" t="str">
            <v>115,19</v>
          </cell>
        </row>
        <row r="1132">
          <cell r="A1132">
            <v>43124</v>
          </cell>
          <cell r="B1132" t="str">
            <v xml:space="preserve">CHAPA EM ACO GALVANIZADO PARA STEEL DECK, COM NERVURAS TRAPEZOIDAIS, LARGURA UTIL DE 915 MM E ESPESSURA DE 0,95 MM                                                                                                                                                                                                                                                                                                                                                                                        </v>
          </cell>
          <cell r="C1132" t="str">
            <v xml:space="preserve">M2    </v>
          </cell>
          <cell r="D1132" t="str">
            <v>AS</v>
          </cell>
          <cell r="E1132" t="str">
            <v>134,50</v>
          </cell>
        </row>
        <row r="1133">
          <cell r="A1133">
            <v>43125</v>
          </cell>
          <cell r="B1133" t="str">
            <v xml:space="preserve">CHAPA EM ACO GALVANIZADO PARA STEEL DECK, COM NERVURAS TRAPEZOIDAIS, LARGURA UTIL DE 915 MM E ESPESSURA DE 1,25 MM                                                                                                                                                                                                                                                                                                                                                                                        </v>
          </cell>
          <cell r="C1133" t="str">
            <v xml:space="preserve">M2    </v>
          </cell>
          <cell r="D1133" t="str">
            <v>AS</v>
          </cell>
          <cell r="E1133" t="str">
            <v>174,44</v>
          </cell>
        </row>
        <row r="1134">
          <cell r="A1134">
            <v>40623</v>
          </cell>
          <cell r="B1134" t="str">
            <v xml:space="preserve">CHAPA PARA EMENDA DE VIGA, EM ACO GROSSO, QUALIDADE ESTRUTURAL, BITOLA 3/16 ", E= 4,75 MM, 4 FUROS, LARGURA 45 MM, COMPRIMENTO 500 MM                                                                                                                                                                                                                                                                                                                                                                     </v>
          </cell>
          <cell r="C1134" t="str">
            <v xml:space="preserve">PAR   </v>
          </cell>
          <cell r="D1134" t="str">
            <v>CR</v>
          </cell>
          <cell r="E1134" t="str">
            <v>122,22</v>
          </cell>
        </row>
        <row r="1135">
          <cell r="A1135">
            <v>43701</v>
          </cell>
          <cell r="B1135" t="str">
            <v xml:space="preserve">CHAPA/BOBINA LISA EM ALUMINIO, LIGA 1.200 - H14, QUALQUER ESPESSURA, QUALQUER LARGURA                                                                                                                                                                                                                                                                                                                                                                                                                     </v>
          </cell>
          <cell r="C1135" t="str">
            <v xml:space="preserve">KG    </v>
          </cell>
          <cell r="D1135" t="str">
            <v>AS</v>
          </cell>
          <cell r="E1135" t="str">
            <v>38,00</v>
          </cell>
        </row>
        <row r="1136">
          <cell r="A1136">
            <v>1345</v>
          </cell>
          <cell r="B1136" t="str">
            <v xml:space="preserve">CHAPA/PAINEL DE MADEIRA COMPENSADA PLASTIFICADA (MADEIRITE PLASTIFICADO) PARA FORMA DE CONCRETO, DE 2200 x 1100 MM, E = *17* MM                                                                                                                                                                                                                                                                                                                                                                           </v>
          </cell>
          <cell r="C1136" t="str">
            <v xml:space="preserve">M2    </v>
          </cell>
          <cell r="D1136" t="str">
            <v>CR</v>
          </cell>
          <cell r="E1136" t="str">
            <v>106,63</v>
          </cell>
        </row>
        <row r="1137">
          <cell r="A1137">
            <v>1346</v>
          </cell>
          <cell r="B1137" t="str">
            <v xml:space="preserve">CHAPA/PAINEL DE MADEIRA COMPENSADA PLASTIFICADA (MADEIRITE PLASTIFICADO) PARA FORMA DE CONCRETO, DE 2200 x 1100 MM, E = 10 MM                                                                                                                                                                                                                                                                                                                                                                             </v>
          </cell>
          <cell r="C1137" t="str">
            <v xml:space="preserve">M2    </v>
          </cell>
          <cell r="D1137" t="str">
            <v>CR</v>
          </cell>
          <cell r="E1137" t="str">
            <v>62,02</v>
          </cell>
        </row>
        <row r="1138">
          <cell r="A1138">
            <v>1347</v>
          </cell>
          <cell r="B1138" t="str">
            <v xml:space="preserve">CHAPA/PAINEL DE MADEIRA COMPENSADA PLASTIFICADA (MADEIRITE PLASTIFICADO) PARA FORMA DE CONCRETO, DE 2200 x 1100 MM, E = 12 MM                                                                                                                                                                                                                                                                                                                                                                             </v>
          </cell>
          <cell r="C1138" t="str">
            <v xml:space="preserve">M2    </v>
          </cell>
          <cell r="D1138" t="str">
            <v>CR</v>
          </cell>
          <cell r="E1138" t="str">
            <v>76,85</v>
          </cell>
        </row>
        <row r="1139">
          <cell r="A1139">
            <v>43678</v>
          </cell>
          <cell r="B1139" t="str">
            <v xml:space="preserve">CHAPA/PAINEL DE MADEIRA COMPENSADA PLASTIFICADA (MADEIRITE PLASTIFICADO) PARA FORMA DE CONCRETO, DE 2200 X 1100 MM, E = 14 MM                                                                                                                                                                                                                                                                                                                                                                             </v>
          </cell>
          <cell r="C1139" t="str">
            <v xml:space="preserve">M2    </v>
          </cell>
          <cell r="D1139" t="str">
            <v>CR</v>
          </cell>
          <cell r="E1139" t="str">
            <v>89,15</v>
          </cell>
        </row>
        <row r="1140">
          <cell r="A1140">
            <v>43680</v>
          </cell>
          <cell r="B1140" t="str">
            <v xml:space="preserve">CHAPA/PAINEL DE MADEIRA COMPENSADA PLASTIFICADA (MADEIRITE PLASTIFICADO) PARA FORMA DE CONCRETO, DE 2200 X 1100 MM, E = 20 MM                                                                                                                                                                                                                                                                                                                                                                             </v>
          </cell>
          <cell r="C1140" t="str">
            <v xml:space="preserve">M2    </v>
          </cell>
          <cell r="D1140" t="str">
            <v>CR</v>
          </cell>
          <cell r="E1140" t="str">
            <v>128,42</v>
          </cell>
        </row>
        <row r="1141">
          <cell r="A1141">
            <v>43679</v>
          </cell>
          <cell r="B1141" t="str">
            <v xml:space="preserve">CHAPA/PAINEL DE MADEIRA COMPENSADA PLASTIFICADA (MADEIRITE PLASTIFICADO) PARA FORMA DE CONCRETO, DE 2200 X 1100 MM, E = 6 MM                                                                                                                                                                                                                                                                                                                                                                              </v>
          </cell>
          <cell r="C1141" t="str">
            <v xml:space="preserve">M2    </v>
          </cell>
          <cell r="D1141" t="str">
            <v>CR</v>
          </cell>
          <cell r="E1141" t="str">
            <v>45,07</v>
          </cell>
        </row>
        <row r="1142">
          <cell r="A1142">
            <v>1355</v>
          </cell>
          <cell r="B1142" t="str">
            <v xml:space="preserve">CHAPA/PAINEL DE MADEIRA COMPENSADA RESINADA (MADEIRITE RESINADO ROSA) PARA FORMA DE CONCRETO, DE 2200 x 1100 MM, E = 14 MM                                                                                                                                                                                                                                                                                                                                                                                </v>
          </cell>
          <cell r="C1142" t="str">
            <v xml:space="preserve">M2    </v>
          </cell>
          <cell r="D1142" t="str">
            <v>CR</v>
          </cell>
          <cell r="E1142" t="str">
            <v>51,29</v>
          </cell>
        </row>
        <row r="1143">
          <cell r="A1143">
            <v>1358</v>
          </cell>
          <cell r="B1143" t="str">
            <v xml:space="preserve">CHAPA/PAINEL DE MADEIRA COMPENSADA RESINADA (MADEIRITE RESINADO ROSA) PARA FORMA DE CONCRETO, DE 2200 x 1100 MM, E = 17 MM                                                                                                                                                                                                                                                                                                                                                                                </v>
          </cell>
          <cell r="C1143" t="str">
            <v xml:space="preserve">M2    </v>
          </cell>
          <cell r="D1143" t="str">
            <v>CR</v>
          </cell>
          <cell r="E1143" t="str">
            <v>62,96</v>
          </cell>
        </row>
        <row r="1144">
          <cell r="A1144">
            <v>43681</v>
          </cell>
          <cell r="B1144" t="str">
            <v xml:space="preserve">CHAPA/PAINEL DE MADEIRA COMPENSADA RESINADA (MADEIRITE RESINADO ROSA) PARA FORMA DE CONCRETO, DE 2200 x 1100 MM, E = 8 A 12 MM                                                                                                                                                                                                                                                                                                                                                                            </v>
          </cell>
          <cell r="C1144" t="str">
            <v xml:space="preserve">M2    </v>
          </cell>
          <cell r="D1144" t="str">
            <v xml:space="preserve">C </v>
          </cell>
          <cell r="E1144" t="str">
            <v>39,67</v>
          </cell>
        </row>
        <row r="1145">
          <cell r="A1145">
            <v>43677</v>
          </cell>
          <cell r="B1145" t="str">
            <v xml:space="preserve">CHAPA/PAINEL DE MADEIRA COMPENSADA RESINADA (MADEIRITE RESINADO ROSA) PARA FORMA DE CONCRETO, DE 2200 X 1100 MM, E = 20 MM                                                                                                                                                                                                                                                                                                                                                                                </v>
          </cell>
          <cell r="C1145" t="str">
            <v xml:space="preserve">M2    </v>
          </cell>
          <cell r="D1145" t="str">
            <v>CR</v>
          </cell>
          <cell r="E1145" t="str">
            <v>78,12</v>
          </cell>
        </row>
        <row r="1146">
          <cell r="A1146">
            <v>43682</v>
          </cell>
          <cell r="B1146" t="str">
            <v xml:space="preserve">CHAPA/PAINEL DE MADEIRA COMPENSADA RESINADA (MADEIRITE RESINADO ROSA) PARA FORMA DE CONCRETO, DE 2200 X 1100 MM, E = 6 MM                                                                                                                                                                                                                                                                                                                                                                                 </v>
          </cell>
          <cell r="C1146" t="str">
            <v xml:space="preserve">M2    </v>
          </cell>
          <cell r="D1146" t="str">
            <v>CR</v>
          </cell>
          <cell r="E1146" t="str">
            <v>23,95</v>
          </cell>
        </row>
        <row r="1147">
          <cell r="A1147">
            <v>20971</v>
          </cell>
          <cell r="B1147" t="str">
            <v xml:space="preserve">CHAVE DUPLA PARA CONEXOES TIPO STORZ, ENGATE RAPIDO 1 1/2" X 2 1/2", EM LATAO, PARA INSTALACAO PREDIAL COMBATE A INCENDIO                                                                                                                                                                                                                                                                                                                                                                                 </v>
          </cell>
          <cell r="C1147" t="str">
            <v xml:space="preserve">UN    </v>
          </cell>
          <cell r="D1147" t="str">
            <v>CR</v>
          </cell>
          <cell r="E1147" t="str">
            <v>18,09</v>
          </cell>
        </row>
        <row r="1148">
          <cell r="A1148">
            <v>13279</v>
          </cell>
          <cell r="B1148" t="str">
            <v xml:space="preserve">CHUMBADOR DE ACO TIPO PARABOLT, * 5/8" X 200* MM,  COM PORCA E ARRUELA                                                                                                                                                                                                                                                                                                                                                                                                                                    </v>
          </cell>
          <cell r="C1148" t="str">
            <v xml:space="preserve">KG    </v>
          </cell>
          <cell r="D1148" t="str">
            <v>AS</v>
          </cell>
          <cell r="E1148" t="str">
            <v>23,24</v>
          </cell>
        </row>
        <row r="1149">
          <cell r="A1149">
            <v>11977</v>
          </cell>
          <cell r="B1149" t="str">
            <v xml:space="preserve">CHUMBADOR DE ACO, DIAMETRO 1/2", COMPRIMENTO 75 MM                                                                                                                                                                                                                                                                                                                                                                                                                                                        </v>
          </cell>
          <cell r="C1149" t="str">
            <v xml:space="preserve">UN    </v>
          </cell>
          <cell r="D1149" t="str">
            <v>AS</v>
          </cell>
          <cell r="E1149" t="str">
            <v>12,04</v>
          </cell>
        </row>
        <row r="1150">
          <cell r="A1150">
            <v>11975</v>
          </cell>
          <cell r="B1150" t="str">
            <v xml:space="preserve">CHUMBADOR DE ACO, DIAMETRO 5/8", COMPRIMENTO 6", COM PORCA                                                                                                                                                                                                                                                                                                                                                                                                                                                </v>
          </cell>
          <cell r="C1150" t="str">
            <v xml:space="preserve">UN    </v>
          </cell>
          <cell r="D1150" t="str">
            <v>AS</v>
          </cell>
          <cell r="E1150" t="str">
            <v>26,39</v>
          </cell>
        </row>
        <row r="1151">
          <cell r="A1151">
            <v>39746</v>
          </cell>
          <cell r="B1151" t="str">
            <v xml:space="preserve">CHUMBADOR DE ACO, 1" X 600 MM, PARA POSTES DE ACO COM BASE, INCLUSO PORCA E ARRUELA                                                                                                                                                                                                                                                                                                                                                                                                                       </v>
          </cell>
          <cell r="C1151" t="str">
            <v xml:space="preserve">UN    </v>
          </cell>
          <cell r="D1151" t="str">
            <v>AS</v>
          </cell>
          <cell r="E1151" t="str">
            <v>293,66</v>
          </cell>
        </row>
        <row r="1152">
          <cell r="A1152">
            <v>11976</v>
          </cell>
          <cell r="B1152" t="str">
            <v xml:space="preserve">CHUMBADOR, DIAMETRO 1/4" COM PARAFUSO 1/4" X 40 MM                                                                                                                                                                                                                                                                                                                                                                                                                                                        </v>
          </cell>
          <cell r="C1152" t="str">
            <v xml:space="preserve">UN    </v>
          </cell>
          <cell r="D1152" t="str">
            <v>AS</v>
          </cell>
          <cell r="E1152" t="str">
            <v>1,35</v>
          </cell>
        </row>
        <row r="1153">
          <cell r="A1153">
            <v>1368</v>
          </cell>
          <cell r="B1153" t="str">
            <v xml:space="preserve">CHUVEIRO COMUM EM PLASTICO BRANCO, COM CANO, 3 TEMPERATURAS, 5500 W (110/220 V)                                                                                                                                                                                                                                                                                                                                                                                                                           </v>
          </cell>
          <cell r="C1153" t="str">
            <v xml:space="preserve">UN    </v>
          </cell>
          <cell r="D1153" t="str">
            <v xml:space="preserve">C </v>
          </cell>
          <cell r="E1153" t="str">
            <v>79,90</v>
          </cell>
        </row>
        <row r="1154">
          <cell r="A1154">
            <v>1367</v>
          </cell>
          <cell r="B1154" t="str">
            <v xml:space="preserve">CHUVEIRO COMUM EM PLASTICO CROMADO, COM CANO, 4 TEMPERATURAS (110/220 V)                                                                                                                                                                                                                                                                                                                                                                                                                                  </v>
          </cell>
          <cell r="C1154" t="str">
            <v xml:space="preserve">UN    </v>
          </cell>
          <cell r="D1154" t="str">
            <v>CR</v>
          </cell>
          <cell r="E1154" t="str">
            <v>258,45</v>
          </cell>
        </row>
        <row r="1155">
          <cell r="A1155">
            <v>1380</v>
          </cell>
          <cell r="B1155" t="str">
            <v xml:space="preserve">CIMENTO BRANCO NAO ESTRUTURAL (CPB - NAO ESTRUTURAL)                                                                                                                                                                                                                                                                                                                                                                                                                                                      </v>
          </cell>
          <cell r="C1155" t="str">
            <v xml:space="preserve">KG    </v>
          </cell>
          <cell r="D1155" t="str">
            <v>CR</v>
          </cell>
          <cell r="E1155" t="str">
            <v>4,95</v>
          </cell>
        </row>
        <row r="1156">
          <cell r="A1156">
            <v>1375</v>
          </cell>
          <cell r="B1156" t="str">
            <v xml:space="preserve">CIMENTO IMPERMEABILIZANTE DE PEGA ULTRARRAPIDA PARA TAMPONAMENTOS                                                                                                                                                                                                                                                                                                                                                                                                                                         </v>
          </cell>
          <cell r="C1156" t="str">
            <v xml:space="preserve">KG    </v>
          </cell>
          <cell r="D1156" t="str">
            <v>CR</v>
          </cell>
          <cell r="E1156" t="str">
            <v>15,83</v>
          </cell>
        </row>
        <row r="1157">
          <cell r="A1157">
            <v>1379</v>
          </cell>
          <cell r="B1157" t="str">
            <v xml:space="preserve">CIMENTO PORTLAND COMPOSTO CP II-32                                                                                                                                                                                                                                                                                                                                                                                                                                                                        </v>
          </cell>
          <cell r="C1157" t="str">
            <v xml:space="preserve">KG    </v>
          </cell>
          <cell r="D1157" t="str">
            <v xml:space="preserve">C </v>
          </cell>
          <cell r="E1157" t="str">
            <v>0,74</v>
          </cell>
        </row>
        <row r="1158">
          <cell r="A1158">
            <v>13284</v>
          </cell>
          <cell r="B1158" t="str">
            <v xml:space="preserve">CIMENTO PORTLAND DE ALTO FORNO (AF) CP III-40                                                                                                                                                                                                                                                                                                                                                                                                                                                             </v>
          </cell>
          <cell r="C1158" t="str">
            <v xml:space="preserve">KG    </v>
          </cell>
          <cell r="D1158" t="str">
            <v>CR</v>
          </cell>
          <cell r="E1158" t="str">
            <v>0,67</v>
          </cell>
        </row>
        <row r="1159">
          <cell r="A1159">
            <v>44528</v>
          </cell>
          <cell r="B1159" t="str">
            <v xml:space="preserve">CIMENTO PORTLAND ESTRUTURAL BRANCO CPB - 32 ou CPB - 40                                                                                                                                                                                                                                                                                                                                                                                                                                                   </v>
          </cell>
          <cell r="C1159" t="str">
            <v xml:space="preserve">KG    </v>
          </cell>
          <cell r="D1159" t="str">
            <v>CR</v>
          </cell>
          <cell r="E1159" t="str">
            <v>3,94</v>
          </cell>
        </row>
        <row r="1160">
          <cell r="A1160">
            <v>34753</v>
          </cell>
          <cell r="B1160" t="str">
            <v xml:space="preserve">CIMENTO PORTLAND POZOLANICO CP IV-32                                                                                                                                                                                                                                                                                                                                                                                                                                                                      </v>
          </cell>
          <cell r="C1160" t="str">
            <v xml:space="preserve">KG    </v>
          </cell>
          <cell r="D1160" t="str">
            <v>CR</v>
          </cell>
          <cell r="E1160" t="str">
            <v>0,72</v>
          </cell>
        </row>
        <row r="1161">
          <cell r="A1161">
            <v>420</v>
          </cell>
          <cell r="B1161" t="str">
            <v xml:space="preserve">CINTA CIRCULAR EM ACO GALVANIZADO DE 150 MM DE DIAMETRO PARA FIXACAO DE CAIXA MEDICAO, INCLUI PARAFUSOS E PORCAS                                                                                                                                                                                                                                                                                                                                                                                          </v>
          </cell>
          <cell r="C1161" t="str">
            <v xml:space="preserve">UN    </v>
          </cell>
          <cell r="D1161" t="str">
            <v>CR</v>
          </cell>
          <cell r="E1161" t="str">
            <v>42,62</v>
          </cell>
        </row>
        <row r="1162">
          <cell r="A1162">
            <v>12327</v>
          </cell>
          <cell r="B1162" t="str">
            <v xml:space="preserve">CINTA CIRCULAR EM ACO GALVANIZADO DE 210 MM DE DIAMETRO PARA INSTALACAO DE TRANSFORMADOR EM POSTE DE CONCRETO                                                                                                                                                                                                                                                                                                                                                                                             </v>
          </cell>
          <cell r="C1162" t="str">
            <v xml:space="preserve">UN    </v>
          </cell>
          <cell r="D1162" t="str">
            <v>CR</v>
          </cell>
          <cell r="E1162" t="str">
            <v>50,77</v>
          </cell>
        </row>
        <row r="1163">
          <cell r="A1163">
            <v>36148</v>
          </cell>
          <cell r="B1163" t="str">
            <v xml:space="preserve">CINTURAO DE SEGURANCA TIPO PARAQUEDISTA, FIVELA EM ACO, AJUSTE NO SUSPENSARIO, CINTURA E PERNAS                                                                                                                                                                                                                                                                                                                                                                                                           </v>
          </cell>
          <cell r="C1163" t="str">
            <v xml:space="preserve">UN    </v>
          </cell>
          <cell r="D1163" t="str">
            <v>CR</v>
          </cell>
          <cell r="E1163" t="str">
            <v>71,52</v>
          </cell>
        </row>
        <row r="1164">
          <cell r="A1164">
            <v>12329</v>
          </cell>
          <cell r="B1164" t="str">
            <v xml:space="preserve">COBRE ELETROLITICO EM BARRA OU CHAPA                                                                                                                                                                                                                                                                                                                                                                                                                                                                      </v>
          </cell>
          <cell r="C1164" t="str">
            <v xml:space="preserve">KG    </v>
          </cell>
          <cell r="D1164" t="str">
            <v>CR</v>
          </cell>
          <cell r="E1164" t="str">
            <v>113,37</v>
          </cell>
        </row>
        <row r="1165">
          <cell r="A1165">
            <v>1339</v>
          </cell>
          <cell r="B1165" t="str">
            <v xml:space="preserve">COLA A BASE DE RESINA SINTETICA PARA CHAPA DE LAMINADO MELAMINICO                                                                                                                                                                                                                                                                                                                                                                                                                                         </v>
          </cell>
          <cell r="C1165" t="str">
            <v xml:space="preserve">KG    </v>
          </cell>
          <cell r="D1165" t="str">
            <v>CR</v>
          </cell>
          <cell r="E1165" t="str">
            <v>46,14</v>
          </cell>
        </row>
        <row r="1166">
          <cell r="A1166">
            <v>44396</v>
          </cell>
          <cell r="B1166" t="str">
            <v xml:space="preserve">COLA BRANCA BASE PVA                                                                                                                                                                                                                                                                                                                                                                                                                                                                                      </v>
          </cell>
          <cell r="C1166" t="str">
            <v xml:space="preserve">KG    </v>
          </cell>
          <cell r="D1166" t="str">
            <v>CR</v>
          </cell>
          <cell r="E1166" t="str">
            <v>48,91</v>
          </cell>
        </row>
        <row r="1167">
          <cell r="A1167">
            <v>44327</v>
          </cell>
          <cell r="B1167" t="str">
            <v xml:space="preserve">COLA PARA TUBOS E MANTAS ELASTOMERICAS, A BASE DE SOLVENTE                                                                                                                                                                                                                                                                                                                                                                                                                                                </v>
          </cell>
          <cell r="C1167" t="str">
            <v xml:space="preserve">L     </v>
          </cell>
          <cell r="D1167" t="str">
            <v>CR</v>
          </cell>
          <cell r="E1167" t="str">
            <v>166,34</v>
          </cell>
        </row>
        <row r="1168">
          <cell r="A1168">
            <v>37418</v>
          </cell>
          <cell r="B1168" t="str">
            <v xml:space="preserve">COLAR DE TOMADA EM POLIPROPILENO, PP, COM PARAFUSOS, PARA PEAD, 63 X 1/2" - LIGACAO PREDIAL DE AGUA                                                                                                                                                                                                                                                                                                                                                                                                       </v>
          </cell>
          <cell r="C1168" t="str">
            <v xml:space="preserve">UN    </v>
          </cell>
          <cell r="D1168" t="str">
            <v>AS</v>
          </cell>
          <cell r="E1168" t="str">
            <v>17,83</v>
          </cell>
        </row>
        <row r="1169">
          <cell r="A1169">
            <v>37419</v>
          </cell>
          <cell r="B1169" t="str">
            <v xml:space="preserve">COLAR DE TOMADA EM POLIPROPILENO, PP, COM PARAFUSOS, PARA PEAD, 63 X 3/4" - LIGACAO PREDIAL DE AGUA                                                                                                                                                                                                                                                                                                                                                                                                       </v>
          </cell>
          <cell r="C1169" t="str">
            <v xml:space="preserve">UN    </v>
          </cell>
          <cell r="D1169" t="str">
            <v>AS</v>
          </cell>
          <cell r="E1169" t="str">
            <v>18,31</v>
          </cell>
        </row>
        <row r="1170">
          <cell r="A1170">
            <v>1427</v>
          </cell>
          <cell r="B1170" t="str">
            <v xml:space="preserve">COLAR TOMADA PVC, COM TRAVAS, SAIDA COM ROSCA, DE 110 MM X 1/2" OU 110 MM X 3/4", PARA LIGACAO PREDIAL DE AGUA                                                                                                                                                                                                                                                                                                                                                                                            </v>
          </cell>
          <cell r="C1170" t="str">
            <v xml:space="preserve">UN    </v>
          </cell>
          <cell r="D1170" t="str">
            <v>AS</v>
          </cell>
          <cell r="E1170" t="str">
            <v>18,50</v>
          </cell>
        </row>
        <row r="1171">
          <cell r="A1171">
            <v>1402</v>
          </cell>
          <cell r="B1171" t="str">
            <v xml:space="preserve">COLAR TOMADA PVC, COM TRAVAS, SAIDA COM ROSCA, DE 32 MM X 1/2" OU 32 MM X 3/4", PARA LIGACAO PREDIAL DE AGUA                                                                                                                                                                                                                                                                                                                                                                                              </v>
          </cell>
          <cell r="C1171" t="str">
            <v xml:space="preserve">UN    </v>
          </cell>
          <cell r="D1171" t="str">
            <v>AS</v>
          </cell>
          <cell r="E1171" t="str">
            <v>6,40</v>
          </cell>
        </row>
        <row r="1172">
          <cell r="A1172">
            <v>1420</v>
          </cell>
          <cell r="B1172" t="str">
            <v xml:space="preserve">COLAR TOMADA PVC, COM TRAVAS, SAIDA COM ROSCA, DE 40 MM X 1/2" OU 40 MM X 3/4", PARA LIGACAO PREDIAL DE AGUA                                                                                                                                                                                                                                                                                                                                                                                              </v>
          </cell>
          <cell r="C1172" t="str">
            <v xml:space="preserve">UN    </v>
          </cell>
          <cell r="D1172" t="str">
            <v>AS</v>
          </cell>
          <cell r="E1172" t="str">
            <v>8,23</v>
          </cell>
        </row>
        <row r="1173">
          <cell r="A1173">
            <v>1419</v>
          </cell>
          <cell r="B1173" t="str">
            <v xml:space="preserve">COLAR TOMADA PVC, COM TRAVAS, SAIDA COM ROSCA, DE 50 MM X 1/2" OU 50 MM X 3/4", PARA LIGACAO PREDIAL DE AGUA                                                                                                                                                                                                                                                                                                                                                                                              </v>
          </cell>
          <cell r="C1173" t="str">
            <v xml:space="preserve">UN    </v>
          </cell>
          <cell r="D1173" t="str">
            <v>AS</v>
          </cell>
          <cell r="E1173" t="str">
            <v>9,94</v>
          </cell>
        </row>
        <row r="1174">
          <cell r="A1174">
            <v>1414</v>
          </cell>
          <cell r="B1174" t="str">
            <v xml:space="preserve">COLAR TOMADA PVC, COM TRAVAS, SAIDA COM ROSCA, DE 60 MM X 1/2" OU 60 MM X 3/4", PARA LIGACAO PREDIAL DE AGUA                                                                                                                                                                                                                                                                                                                                                                                              </v>
          </cell>
          <cell r="C1174" t="str">
            <v xml:space="preserve">UN    </v>
          </cell>
          <cell r="D1174" t="str">
            <v>AS</v>
          </cell>
          <cell r="E1174" t="str">
            <v>9,73</v>
          </cell>
        </row>
        <row r="1175">
          <cell r="A1175">
            <v>1413</v>
          </cell>
          <cell r="B1175" t="str">
            <v xml:space="preserve">COLAR TOMADA PVC, COM TRAVAS, SAIDA COM ROSCA, DE 75 MM X 1/2" OU 75 MM X 3/4", PARA LIGACAO PREDIAL DE AGUA                                                                                                                                                                                                                                                                                                                                                                                              </v>
          </cell>
          <cell r="C1175" t="str">
            <v xml:space="preserve">UN    </v>
          </cell>
          <cell r="D1175" t="str">
            <v>AS</v>
          </cell>
          <cell r="E1175" t="str">
            <v>14,37</v>
          </cell>
        </row>
        <row r="1176">
          <cell r="A1176">
            <v>1412</v>
          </cell>
          <cell r="B1176" t="str">
            <v xml:space="preserve">COLAR TOMADA PVC, COM TRAVAS, SAIDA COM ROSCA, DE 85 MM X 1/2" OU 85 MM X 3/4", PARA LIGACAO PREDIAL DE AGUA                                                                                                                                                                                                                                                                                                                                                                                              </v>
          </cell>
          <cell r="C1176" t="str">
            <v xml:space="preserve">UN    </v>
          </cell>
          <cell r="D1176" t="str">
            <v>AS</v>
          </cell>
          <cell r="E1176" t="str">
            <v>12,18</v>
          </cell>
        </row>
        <row r="1177">
          <cell r="A1177">
            <v>1406</v>
          </cell>
          <cell r="B1177" t="str">
            <v xml:space="preserve">COLAR TOMADA PVC, COM TRAVAS, SAIDA ROSCAVEL COM BUCHA DE LATAO, DE 60 MM X 1/2" OU 60 MM X 3/4", PARA LIGACAO PREDIAL DE AGUA                                                                                                                                                                                                                                                                                                                                                                            </v>
          </cell>
          <cell r="C1177" t="str">
            <v xml:space="preserve">UN    </v>
          </cell>
          <cell r="D1177" t="str">
            <v>AS</v>
          </cell>
          <cell r="E1177" t="str">
            <v>14,69</v>
          </cell>
        </row>
        <row r="1178">
          <cell r="A1178">
            <v>11281</v>
          </cell>
          <cell r="B1178" t="str">
            <v xml:space="preserve">COMPACTADOR DE SOLO A PERCUSSAO (SOQUETE), A GASOLINA 4 TEMPOS, PESO 55 A 65 KG, FORCA DE IMPACTO 1.000 A 1.500 KGF, FREQ. 600 A 700 GOLPES P/ MINUTO, VELOCIDADE TRABALHO DE 10 A 15 M/MIN, POT. DE 2,00 A 3,00 HP                                                                                                                                                                                                                                                                                       </v>
          </cell>
          <cell r="C1178" t="str">
            <v xml:space="preserve">UN    </v>
          </cell>
          <cell r="D1178" t="str">
            <v>AS</v>
          </cell>
          <cell r="E1178" t="str">
            <v>10.199,00</v>
          </cell>
        </row>
        <row r="1179">
          <cell r="A1179">
            <v>1442</v>
          </cell>
          <cell r="B1179" t="str">
            <v xml:space="preserve">COMPACTADOR DE SOLO TIPO PLACA VIBRATORIA REVERSIVEL, A GASOLINA 4 TEMPOS, PESO 125 A 150 KG, FORCA CENTRIF. 2500 A 2800 KGF, LARG. TRABALHO 400 A 450 MM, FREQ. VIBRACAO 4300 A 4500 RPM, VELOC. TRABALHO 15 A 20 M/MIN, POT. 5,5 A 6,0 HP                                                                                                                                                                                                                                                               </v>
          </cell>
          <cell r="C1179" t="str">
            <v xml:space="preserve">UN    </v>
          </cell>
          <cell r="D1179" t="str">
            <v>AS</v>
          </cell>
          <cell r="E1179" t="str">
            <v>8.561,98</v>
          </cell>
        </row>
        <row r="1180">
          <cell r="A1180">
            <v>13457</v>
          </cell>
          <cell r="B1180" t="str">
            <v xml:space="preserve">COMPACTADOR DE SOLO TIPO PLACA VIBRATORIA REVERSIVEL, A GASOLINA 4 TEMPOS, PESO 150 A 175 KG, FORCA CENTRIF. 2800 A 3100 KGF, LARG. TRABALHO DE 450 A 520 MM, FREQ. VIBRACAO 4000 A 4300 RPM, VELOC. TRABALHO DE 15 A 20 M/MIN, POT. DE 6,0 A 7,0 HP                                                                                                                                                                                                                                                      </v>
          </cell>
          <cell r="C1180" t="str">
            <v xml:space="preserve">UN    </v>
          </cell>
          <cell r="D1180" t="str">
            <v>AS</v>
          </cell>
          <cell r="E1180" t="str">
            <v>7.390,57</v>
          </cell>
        </row>
        <row r="1181">
          <cell r="A1181">
            <v>40699</v>
          </cell>
          <cell r="B1181" t="str">
            <v xml:space="preserve">COMPACTADOR DE SOLO, TIPO PLACA VIBRATORIA NAO REVERSIVEL, A GASOLINA 4 TEMPOS, PESO 80 A 120 KG, FORCA CENTRIF. DE 1300 A 2000 KGF, LARG. TRABALHO DE 400 A 500 MM, FREQ. VIBRACAO DE 4800 A 6000 RPM, VELOCIDADE TRABALHO DE 20 A 30 M/MIN, POT. DE 5,0 A 6,0 HP                                                                                                                                                                                                                                        </v>
          </cell>
          <cell r="C1181" t="str">
            <v xml:space="preserve">UN    </v>
          </cell>
          <cell r="D1181" t="str">
            <v>AS</v>
          </cell>
          <cell r="E1181" t="str">
            <v>5.713,20</v>
          </cell>
        </row>
        <row r="1182">
          <cell r="A1182">
            <v>40701</v>
          </cell>
          <cell r="B1182" t="str">
            <v xml:space="preserve">COMPACTADOR DE SOLO, TIPO PLACA VIBRATORIA REVERSIVEL, A DIESEL, PESO 700 A 820 KG, FORCA CENTRIF. DE 6.200 A 10.000 KGF, LARG. TRABALHO DE 650 A 720 MM, FREQ. VIBRACAO DE 3.000 A 3.500 RPM, VELOCIDADE TRABALHO DE 25 A 30 M/MIN, POT. DE 13,0 A 15,0 HP                                                                                                                                                                                                                                               </v>
          </cell>
          <cell r="C1182" t="str">
            <v xml:space="preserve">UN    </v>
          </cell>
          <cell r="D1182" t="str">
            <v>AS</v>
          </cell>
          <cell r="E1182" t="str">
            <v>101.017,17</v>
          </cell>
        </row>
        <row r="1183">
          <cell r="A1183">
            <v>40700</v>
          </cell>
          <cell r="B1183" t="str">
            <v xml:space="preserve">COMPACTADOR DE SOLO, TIPO PLACA VIBRATORIA REVERSIVEL, A GASOLINA 4 TEMPOS, PESO 160 A 265 KG, FORCA CENTRIF. DE 2750 A 4000 KGF, LARG. TRABALHO DE 430 A 550 MM, FREQ. VIBRACAO DE 4000 A 5500 RPM, VELOCIDADE TRABALHO DE 20 A 25 M/MIN, POT. DE 7,5 A 9,0 HP                                                                                                                                                                                                                                           </v>
          </cell>
          <cell r="C1183" t="str">
            <v xml:space="preserve">UN    </v>
          </cell>
          <cell r="D1183" t="str">
            <v>AS</v>
          </cell>
          <cell r="E1183" t="str">
            <v>13.299,58</v>
          </cell>
        </row>
        <row r="1184">
          <cell r="A1184">
            <v>13458</v>
          </cell>
          <cell r="B1184" t="str">
            <v xml:space="preserve">COMPACTADOR DE SOLOS DE PERCURSAO (SOQUETE) COM MOTOR A GASOLINA 4 TEMPOS DE 4 HP (4 CV)                                                                                                                                                                                                                                                                                                                                                                                                                  </v>
          </cell>
          <cell r="C1184" t="str">
            <v xml:space="preserve">UN    </v>
          </cell>
          <cell r="D1184" t="str">
            <v>AS</v>
          </cell>
          <cell r="E1184" t="str">
            <v>12.637,89</v>
          </cell>
        </row>
        <row r="1185">
          <cell r="A1185">
            <v>11134</v>
          </cell>
          <cell r="B1185" t="str">
            <v xml:space="preserve">COMPENSADO NAVAL - CHAPA/PAINEL EM MADEIRA COMPENSADA PRENSADA, DE 2200 X 1600 MM, E = 10 MM                                                                                                                                                                                                                                                                                                                                                                                                              </v>
          </cell>
          <cell r="C1185" t="str">
            <v xml:space="preserve">M2    </v>
          </cell>
          <cell r="D1185" t="str">
            <v>CR</v>
          </cell>
          <cell r="E1185" t="str">
            <v>88,36</v>
          </cell>
        </row>
        <row r="1186">
          <cell r="A1186">
            <v>11135</v>
          </cell>
          <cell r="B1186" t="str">
            <v xml:space="preserve">COMPENSADO NAVAL - CHAPA/PAINEL EM MADEIRA COMPENSADA PRENSADA, DE 2200 X 1600 MM, E = 12 MM                                                                                                                                                                                                                                                                                                                                                                                                              </v>
          </cell>
          <cell r="C1186" t="str">
            <v xml:space="preserve">M2    </v>
          </cell>
          <cell r="D1186" t="str">
            <v>CR</v>
          </cell>
          <cell r="E1186" t="str">
            <v>95,40</v>
          </cell>
        </row>
        <row r="1187">
          <cell r="A1187">
            <v>11136</v>
          </cell>
          <cell r="B1187" t="str">
            <v xml:space="preserve">COMPENSADO NAVAL - CHAPA/PAINEL EM MADEIRA COMPENSADA PRENSADA, DE 2200 X 1600 MM, E = 15 MM                                                                                                                                                                                                                                                                                                                                                                                                              </v>
          </cell>
          <cell r="C1187" t="str">
            <v xml:space="preserve">M2    </v>
          </cell>
          <cell r="D1187" t="str">
            <v>CR</v>
          </cell>
          <cell r="E1187" t="str">
            <v>109,23</v>
          </cell>
        </row>
        <row r="1188">
          <cell r="A1188">
            <v>34743</v>
          </cell>
          <cell r="B1188" t="str">
            <v xml:space="preserve">COMPENSADO NAVAL - CHAPA/PAINEL EM MADEIRA COMPENSADA PRENSADA, DE 2200 X 1600 MM, E = 18 MM                                                                                                                                                                                                                                                                                                                                                                                                              </v>
          </cell>
          <cell r="C1188" t="str">
            <v xml:space="preserve">M2    </v>
          </cell>
          <cell r="D1188" t="str">
            <v>CR</v>
          </cell>
          <cell r="E1188" t="str">
            <v>131,80</v>
          </cell>
        </row>
        <row r="1189">
          <cell r="A1189">
            <v>11137</v>
          </cell>
          <cell r="B1189" t="str">
            <v xml:space="preserve">COMPENSADO NAVAL - CHAPA/PAINEL EM MADEIRA COMPENSADA PRENSADA, DE 2200 X 1600 MM, E = 20 MM                                                                                                                                                                                                                                                                                                                                                                                                              </v>
          </cell>
          <cell r="C1189" t="str">
            <v xml:space="preserve">M2    </v>
          </cell>
          <cell r="D1189" t="str">
            <v>CR</v>
          </cell>
          <cell r="E1189" t="str">
            <v>149,69</v>
          </cell>
        </row>
        <row r="1190">
          <cell r="A1190">
            <v>34745</v>
          </cell>
          <cell r="B1190" t="str">
            <v xml:space="preserve">COMPENSADO NAVAL - CHAPA/PAINEL EM MADEIRA COMPENSADA PRENSADA, DE 2200 X 1600 MM, E = 25 MM                                                                                                                                                                                                                                                                                                                                                                                                              </v>
          </cell>
          <cell r="C1190" t="str">
            <v xml:space="preserve">M2    </v>
          </cell>
          <cell r="D1190" t="str">
            <v>CR</v>
          </cell>
          <cell r="E1190" t="str">
            <v>178,01</v>
          </cell>
        </row>
        <row r="1191">
          <cell r="A1191">
            <v>34746</v>
          </cell>
          <cell r="B1191" t="str">
            <v xml:space="preserve">COMPENSADO NAVAL - CHAPA/PAINEL EM MADEIRA COMPENSADA PRENSADA, DE 2200 X 1600 MM, E = 4 MM                                                                                                                                                                                                                                                                                                                                                                                                               </v>
          </cell>
          <cell r="C1191" t="str">
            <v xml:space="preserve">M2    </v>
          </cell>
          <cell r="D1191" t="str">
            <v>CR</v>
          </cell>
          <cell r="E1191" t="str">
            <v>48,55</v>
          </cell>
        </row>
        <row r="1192">
          <cell r="A1192">
            <v>1360</v>
          </cell>
          <cell r="B1192" t="str">
            <v xml:space="preserve">COMPENSADO NAVAL - CHAPA/PAINEL EM MADEIRA COMPENSADA PRENSADA, DE 2200 X 1600 MM, E = 6 MM                                                                                                                                                                                                                                                                                                                                                                                                               </v>
          </cell>
          <cell r="C1192" t="str">
            <v xml:space="preserve">M2    </v>
          </cell>
          <cell r="D1192" t="str">
            <v>CR</v>
          </cell>
          <cell r="E1192" t="str">
            <v>56,64</v>
          </cell>
        </row>
        <row r="1193">
          <cell r="A1193">
            <v>36524</v>
          </cell>
          <cell r="B1193" t="str">
            <v xml:space="preserve">COMPRESSOR DE AR ESTACIONARIO, VAZAO 620 PCM, PRESSAO EFETIVA DE TRABALHO 109 PSI, MOTOR ELETRICO, POTENCIA 127 CV                                                                                                                                                                                                                                                                                                                                                                                        </v>
          </cell>
          <cell r="C1193" t="str">
            <v xml:space="preserve">UN    </v>
          </cell>
          <cell r="D1193" t="str">
            <v>AS</v>
          </cell>
          <cell r="E1193" t="str">
            <v>168.486,83</v>
          </cell>
        </row>
        <row r="1194">
          <cell r="A1194">
            <v>36526</v>
          </cell>
          <cell r="B1194" t="str">
            <v xml:space="preserve">COMPRESSOR DE AR REBOCAVEL VAZAO 400 PCM, PRESSAO EFETIVA DE TRABALHO 102 PSI, MOTOR DIESEL, POTENCIA 110 CV                                                                                                                                                                                                                                                                                                                                                                                              </v>
          </cell>
          <cell r="C1194" t="str">
            <v xml:space="preserve">UN    </v>
          </cell>
          <cell r="D1194" t="str">
            <v>AS</v>
          </cell>
          <cell r="E1194" t="str">
            <v>135.773,55</v>
          </cell>
        </row>
        <row r="1195">
          <cell r="A1195">
            <v>36523</v>
          </cell>
          <cell r="B1195" t="str">
            <v xml:space="preserve">COMPRESSOR DE AR REBOCAVEL VAZAO 748 PCM, PRESSAO EFETIVA DE TRABALHO 102 PSI, MOTOR DIESEL, POTENCIA 210 CV                                                                                                                                                                                                                                                                                                                                                                                              </v>
          </cell>
          <cell r="C1195" t="str">
            <v xml:space="preserve">UN    </v>
          </cell>
          <cell r="D1195" t="str">
            <v>AS</v>
          </cell>
          <cell r="E1195" t="str">
            <v>290.672,85</v>
          </cell>
        </row>
        <row r="1196">
          <cell r="A1196">
            <v>36527</v>
          </cell>
          <cell r="B1196" t="str">
            <v xml:space="preserve">COMPRESSOR DE AR REBOCAVEL VAZAO 860 PCM, PRESSAO EFETIVA DE TRABALHO 102 PSI, MOTOR DIESEL, POTENCIA 250 CV                                                                                                                                                                                                                                                                                                                                                                                              </v>
          </cell>
          <cell r="C1196" t="str">
            <v xml:space="preserve">UN    </v>
          </cell>
          <cell r="D1196" t="str">
            <v>AS</v>
          </cell>
          <cell r="E1196" t="str">
            <v>315.730,59</v>
          </cell>
        </row>
        <row r="1197">
          <cell r="A1197">
            <v>38642</v>
          </cell>
          <cell r="B1197" t="str">
            <v xml:space="preserve">COMPRESSOR DE AR REBOCAVEL, VAZAO 152 PCM, PRESSAO EFETIVA DE TRABALHO 102 PSI, MOTOR DIESEL, POTENCIA 31,5 KW                                                                                                                                                                                                                                                                                                                                                                                            </v>
          </cell>
          <cell r="C1197" t="str">
            <v xml:space="preserve">UN    </v>
          </cell>
          <cell r="D1197" t="str">
            <v>AS</v>
          </cell>
          <cell r="E1197" t="str">
            <v>73.510,18</v>
          </cell>
        </row>
        <row r="1198">
          <cell r="A1198">
            <v>36522</v>
          </cell>
          <cell r="B1198" t="str">
            <v xml:space="preserve">COMPRESSOR DE AR REBOCAVEL, VAZAO 189 PCM, PRESSAO EFETIVA DE TRABALHO 102 PSI, MOTOR DIESEL, POTENCIA 63 CV                                                                                                                                                                                                                                                                                                                                                                                              </v>
          </cell>
          <cell r="C1198" t="str">
            <v xml:space="preserve">UN    </v>
          </cell>
          <cell r="D1198" t="str">
            <v>AS</v>
          </cell>
          <cell r="E1198" t="str">
            <v>85.491,46</v>
          </cell>
        </row>
        <row r="1199">
          <cell r="A1199">
            <v>36525</v>
          </cell>
          <cell r="B1199" t="str">
            <v xml:space="preserve">COMPRESSOR DE AR REBOCAVEL, VAZAO 250 PCM, PRESSAO EFETIVA DE TRABALHO 102 PSI, MOTOR DIESEL, POTENCIA 81 CV                                                                                                                                                                                                                                                                                                                                                                                              </v>
          </cell>
          <cell r="C1199" t="str">
            <v xml:space="preserve">UN    </v>
          </cell>
          <cell r="D1199" t="str">
            <v>AS</v>
          </cell>
          <cell r="E1199" t="str">
            <v>114.493,03</v>
          </cell>
        </row>
        <row r="1200">
          <cell r="A1200">
            <v>13803</v>
          </cell>
          <cell r="B1200" t="str">
            <v xml:space="preserve">COMPRESSOR DE AR REBOCAVEL, VAZAO 89 PCM, PRESSAO EFETIVA DE TRABALHO *102* PSI, MOTOR DIESEL, POTENCIA *20* CV                                                                                                                                                                                                                                                                                                                                                                                           </v>
          </cell>
          <cell r="C1200" t="str">
            <v xml:space="preserve">UN    </v>
          </cell>
          <cell r="D1200" t="str">
            <v>AS</v>
          </cell>
          <cell r="E1200" t="str">
            <v>114.165,43</v>
          </cell>
        </row>
        <row r="1201">
          <cell r="A1201">
            <v>34348</v>
          </cell>
          <cell r="B1201" t="str">
            <v xml:space="preserve">CONCERTINA CLIPADA (DUPLA) EM ACO GALVANIZADO DE ALTA RESISTENCIA, COM ESPIRAL DE 300 MM, D = 2,76 MM                                                                                                                                                                                                                                                                                                                                                                                                     </v>
          </cell>
          <cell r="C1201" t="str">
            <v xml:space="preserve">M     </v>
          </cell>
          <cell r="D1201" t="str">
            <v>CR</v>
          </cell>
          <cell r="E1201" t="str">
            <v>32,87</v>
          </cell>
        </row>
        <row r="1202">
          <cell r="A1202">
            <v>34347</v>
          </cell>
          <cell r="B1202" t="str">
            <v xml:space="preserve">CONCERTINA SIMPLES EM ACO GALVANIZADO DE ALTA RESISTENCIA, COM ESPIRAL DE 300 MM, D = 2,76 MM                                                                                                                                                                                                                                                                                                                                                                                                             </v>
          </cell>
          <cell r="C1202" t="str">
            <v xml:space="preserve">M     </v>
          </cell>
          <cell r="D1202" t="str">
            <v>CR</v>
          </cell>
          <cell r="E1202" t="str">
            <v>23,50</v>
          </cell>
        </row>
        <row r="1203">
          <cell r="A1203">
            <v>11146</v>
          </cell>
          <cell r="B1203" t="str">
            <v xml:space="preserve">CONCRETO AUTOADENSAVEL (CAA) CLASSE DE RESISTENCIA C15, ESPALHAMENTO SF2, COM BOMBEAMENTO (DISPONIBILIZACAO DE BOMBA), SEM O LANCAMENTO (NBR 15823)                                                                                                                                                                                                                                                                                                                                                       </v>
          </cell>
          <cell r="C1203" t="str">
            <v xml:space="preserve">M3    </v>
          </cell>
          <cell r="D1203" t="str">
            <v>CR</v>
          </cell>
          <cell r="E1203" t="str">
            <v>562,62</v>
          </cell>
        </row>
        <row r="1204">
          <cell r="A1204">
            <v>11147</v>
          </cell>
          <cell r="B1204" t="str">
            <v xml:space="preserve">CONCRETO AUTOADENSAVEL (CAA) CLASSE DE RESISTENCIA C20, ESPALHAMENTO SF2, COM BOMBEAMENTO (DISPONIBILIZACAO DE BOMBA), SEM O LANCAMENTO (NBR 15823)                                                                                                                                                                                                                                                                                                                                                       </v>
          </cell>
          <cell r="C1204" t="str">
            <v xml:space="preserve">M3    </v>
          </cell>
          <cell r="D1204" t="str">
            <v>CR</v>
          </cell>
          <cell r="E1204" t="str">
            <v>584,64</v>
          </cell>
        </row>
        <row r="1205">
          <cell r="A1205">
            <v>34872</v>
          </cell>
          <cell r="B1205" t="str">
            <v xml:space="preserve">CONCRETO AUTOADENSAVEL (CAA) CLASSE DE RESISTENCIA C25, ESPALHAMENTO SF2, COM BOMBEAMENTO (DISPONIBILIZACAO DE BOMBA), SEM O LANCAMENTO (NBR 15823)                                                                                                                                                                                                                                                                                                                                                       </v>
          </cell>
          <cell r="C1205" t="str">
            <v xml:space="preserve">M3    </v>
          </cell>
          <cell r="D1205" t="str">
            <v>CR</v>
          </cell>
          <cell r="E1205" t="str">
            <v>591,20</v>
          </cell>
        </row>
        <row r="1206">
          <cell r="A1206">
            <v>34491</v>
          </cell>
          <cell r="B1206" t="str">
            <v xml:space="preserve">CONCRETO AUTOADENSAVEL (CAA) CLASSE DE RESISTENCIA C30, ESPALHAMENTO SF2, COM BOMBEAMENTO (DISPONIBILIZACAO DE BOMBA), SEM O LANCAMENTO (NBR 15823)                                                                                                                                                                                                                                                                                                                                                       </v>
          </cell>
          <cell r="C1206" t="str">
            <v xml:space="preserve">M3    </v>
          </cell>
          <cell r="D1206" t="str">
            <v>CR</v>
          </cell>
          <cell r="E1206" t="str">
            <v>608,34</v>
          </cell>
        </row>
        <row r="1207">
          <cell r="A1207">
            <v>34770</v>
          </cell>
          <cell r="B1207" t="str">
            <v xml:space="preserve">CONCRETO BETUMINOSO USINADO A QUENTE (CBUQ) PARA PAVIMENTACAO ASFALTICA, PADRAO DNIT, FAIXA C, COM CAP 30/45 - AQUISICAO POSTO USINA                                                                                                                                                                                                                                                                                                                                                                      </v>
          </cell>
          <cell r="C1207" t="str">
            <v xml:space="preserve">T     </v>
          </cell>
          <cell r="D1207" t="str">
            <v>CR</v>
          </cell>
          <cell r="E1207" t="str">
            <v>564,01</v>
          </cell>
        </row>
        <row r="1208">
          <cell r="A1208">
            <v>1518</v>
          </cell>
          <cell r="B1208" t="str">
            <v xml:space="preserve">CONCRETO BETUMINOSO USINADO A QUENTE (CBUQ) PARA PAVIMENTACAO ASFALTICA, PADRAO DNIT, FAIXA C, COM CAP 50/70 - AQUISICAO POSTO USINA                                                                                                                                                                                                                                                                                                                                                                      </v>
          </cell>
          <cell r="C1208" t="str">
            <v xml:space="preserve">T     </v>
          </cell>
          <cell r="D1208" t="str">
            <v xml:space="preserve">C </v>
          </cell>
          <cell r="E1208" t="str">
            <v>575,00</v>
          </cell>
        </row>
        <row r="1209">
          <cell r="A1209">
            <v>41965</v>
          </cell>
          <cell r="B1209" t="str">
            <v xml:space="preserve">CONCRETO BETUMINOSO USINADO A QUENTE (CBUQ) PARA PAVIMENTACAO ASFALTICA, PADRAO DNIT, PARA BINDER, COM CAP 50/70 - AQUISICAO POSTO USINA                                                                                                                                                                                                                                                                                                                                                                  </v>
          </cell>
          <cell r="C1209" t="str">
            <v xml:space="preserve">T     </v>
          </cell>
          <cell r="D1209" t="str">
            <v>CR</v>
          </cell>
          <cell r="E1209" t="str">
            <v>504,18</v>
          </cell>
        </row>
        <row r="1210">
          <cell r="A1210">
            <v>1524</v>
          </cell>
          <cell r="B1210" t="str">
            <v xml:space="preserve">CONCRETO USINADO BOMBEAVEL, CLASSE DE RESISTENCIA C20, BRITA 0 E 1, SLUMP = 100 +/- 20 MM, COM BOMBEAMENTO (DISPONIBILIZACAO DE BOMBA), SEM O LANCAMENTO (NBR 8953)                                                                                                                                                                                                                                                                                                                                       </v>
          </cell>
          <cell r="C1210" t="str">
            <v xml:space="preserve">M3    </v>
          </cell>
          <cell r="D1210" t="str">
            <v>CR</v>
          </cell>
          <cell r="E1210" t="str">
            <v>539,79</v>
          </cell>
        </row>
        <row r="1211">
          <cell r="A1211">
            <v>34492</v>
          </cell>
          <cell r="B1211" t="str">
            <v xml:space="preserve">CONCRETO USINADO BOMBEAVEL, CLASSE DE RESISTENCIA C20, COM BRITA 0 E 1, SLUMP = 100 +/- 20 MM, EXCLUI SERVICO DE BOMBEAMENTO (NBR 8953)                                                                                                                                                                                                                                                                                                                                                                   </v>
          </cell>
          <cell r="C1211" t="str">
            <v xml:space="preserve">M3    </v>
          </cell>
          <cell r="D1211" t="str">
            <v xml:space="preserve">C </v>
          </cell>
          <cell r="E1211" t="str">
            <v>500,00</v>
          </cell>
        </row>
        <row r="1212">
          <cell r="A1212">
            <v>38404</v>
          </cell>
          <cell r="B1212" t="str">
            <v xml:space="preserve">CONCRETO USINADO BOMBEAVEL, CLASSE DE RESISTENCIA C20, COM BRITA 0 E 1, SLUMP = 130 +/- 20 MM, EXCLUI SERVICO DE BOMBEAMENTO (NBR 8953)                                                                                                                                                                                                                                                                                                                                                                   </v>
          </cell>
          <cell r="C1212" t="str">
            <v xml:space="preserve">M3    </v>
          </cell>
          <cell r="D1212" t="str">
            <v>CR</v>
          </cell>
          <cell r="E1212" t="str">
            <v>517,90</v>
          </cell>
        </row>
        <row r="1213">
          <cell r="A1213">
            <v>39849</v>
          </cell>
          <cell r="B1213" t="str">
            <v xml:space="preserve">CONCRETO USINADO BOMBEAVEL, CLASSE DE RESISTENCIA C20, COM BRITA 0 E 1, SLUMP = 190 +/- 20 MM, COM BOMBEAMENTO (DISPONIBILIZACAO DE BOMBA), SEM O LANCAMENTO (NBR 8953)                                                                                                                                                                                                                                                                                                                                   </v>
          </cell>
          <cell r="C1213" t="str">
            <v xml:space="preserve">M3    </v>
          </cell>
          <cell r="D1213" t="str">
            <v>CR</v>
          </cell>
          <cell r="E1213" t="str">
            <v>593,52</v>
          </cell>
        </row>
        <row r="1214">
          <cell r="A1214">
            <v>38464</v>
          </cell>
          <cell r="B1214" t="str">
            <v xml:space="preserve">CONCRETO USINADO BOMBEAVEL, CLASSE DE RESISTENCIA C20, COM BRITA 0, SLUMP = 220 +/- 20 MM, COM BOMBEAMENTO (DISPONIBILIZACAO DE BOMBA), SEM O LANCAMENTO (NBR 8953)                                                                                                                                                                                                                                                                                                                                       </v>
          </cell>
          <cell r="C1214" t="str">
            <v xml:space="preserve">M3    </v>
          </cell>
          <cell r="D1214" t="str">
            <v>CR</v>
          </cell>
          <cell r="E1214" t="str">
            <v>602,13</v>
          </cell>
        </row>
        <row r="1215">
          <cell r="A1215">
            <v>1527</v>
          </cell>
          <cell r="B1215" t="str">
            <v xml:space="preserve">CONCRETO USINADO BOMBEAVEL, CLASSE DE RESISTENCIA C25, BRITA 0 E 1, SLUMP = 100 +/- 20 MM, COM BOMBEAMENTO (DISPONIBILIZACAO DE BOMBA), SEM O LANCAMENTO (NBR 8953)                                                                                                                                                                                                                                                                                                                                       </v>
          </cell>
          <cell r="C1215" t="str">
            <v xml:space="preserve">M3    </v>
          </cell>
          <cell r="D1215" t="str">
            <v>CR</v>
          </cell>
          <cell r="E1215" t="str">
            <v>556,93</v>
          </cell>
        </row>
        <row r="1216">
          <cell r="A1216">
            <v>34493</v>
          </cell>
          <cell r="B1216" t="str">
            <v xml:space="preserve">CONCRETO USINADO BOMBEAVEL, CLASSE DE RESISTENCIA C25, COM BRITA 0 E 1, SLUMP = 100 +/- 20 MM, EXCLUI SERVICO DE BOMBEAMENTO (NBR 8953)                                                                                                                                                                                                                                                                                                                                                                   </v>
          </cell>
          <cell r="C1216" t="str">
            <v xml:space="preserve">M3    </v>
          </cell>
          <cell r="D1216" t="str">
            <v>CR</v>
          </cell>
          <cell r="E1216" t="str">
            <v>514,09</v>
          </cell>
        </row>
        <row r="1217">
          <cell r="A1217">
            <v>38405</v>
          </cell>
          <cell r="B1217" t="str">
            <v xml:space="preserve">CONCRETO USINADO BOMBEAVEL, CLASSE DE RESISTENCIA C25, COM BRITA 0 E 1, SLUMP = 130 +/- 20 MM, EXCLUI SERVICO DE BOMBEAMENTO (NBR 8953)                                                                                                                                                                                                                                                                                                                                                                   </v>
          </cell>
          <cell r="C1217" t="str">
            <v xml:space="preserve">M3    </v>
          </cell>
          <cell r="D1217" t="str">
            <v>CR</v>
          </cell>
          <cell r="E1217" t="str">
            <v>533,87</v>
          </cell>
        </row>
        <row r="1218">
          <cell r="A1218">
            <v>38408</v>
          </cell>
          <cell r="B1218" t="str">
            <v xml:space="preserve">CONCRETO USINADO BOMBEAVEL, CLASSE DE RESISTENCIA C25, COM BRITA 0 E 1, SLUMP = 190 +/- 20 MM, EXCLUI SERVICO DE BOMBEAMENTO (NBR 8953)                                                                                                                                                                                                                                                                                                                                                                   </v>
          </cell>
          <cell r="C1218" t="str">
            <v xml:space="preserve">M3    </v>
          </cell>
          <cell r="D1218" t="str">
            <v>CR</v>
          </cell>
          <cell r="E1218" t="str">
            <v>590,95</v>
          </cell>
        </row>
        <row r="1219">
          <cell r="A1219">
            <v>1525</v>
          </cell>
          <cell r="B1219" t="str">
            <v xml:space="preserve">CONCRETO USINADO BOMBEAVEL, CLASSE DE RESISTENCIA C30, BRITA 0 E 1, SLUMP = 100 +/- 20 MM, COM BOMBEAMENTO (DISPONIBILIZACAO DE BOMBA), SEM O LANCAMENTO (NBR 8953)                                                                                                                                                                                                                                                                                                                                       </v>
          </cell>
          <cell r="C1219" t="str">
            <v xml:space="preserve">M3    </v>
          </cell>
          <cell r="D1219" t="str">
            <v>CR</v>
          </cell>
          <cell r="E1219" t="str">
            <v>574,07</v>
          </cell>
        </row>
        <row r="1220">
          <cell r="A1220">
            <v>34494</v>
          </cell>
          <cell r="B1220" t="str">
            <v xml:space="preserve">CONCRETO USINADO BOMBEAVEL, CLASSE DE RESISTENCIA C30, COM BRITA 0 E 1, SLUMP = 100 +/- 20 MM, EXCLUI SERVICO DE BOMBEAMENTO (NBR 8953)                                                                                                                                                                                                                                                                                                                                                                   </v>
          </cell>
          <cell r="C1220" t="str">
            <v xml:space="preserve">M3    </v>
          </cell>
          <cell r="D1220" t="str">
            <v>CR</v>
          </cell>
          <cell r="E1220" t="str">
            <v>531,23</v>
          </cell>
        </row>
        <row r="1221">
          <cell r="A1221">
            <v>38406</v>
          </cell>
          <cell r="B1221" t="str">
            <v xml:space="preserve">CONCRETO USINADO BOMBEAVEL, CLASSE DE RESISTENCIA C30, COM BRITA 0 E 1, SLUMP = 130 +/- 20 MM, EXCLUI SERVICO DE BOMBEAMENTO (NBR 8953)                                                                                                                                                                                                                                                                                                                                                                   </v>
          </cell>
          <cell r="C1221" t="str">
            <v xml:space="preserve">M3    </v>
          </cell>
          <cell r="D1221" t="str">
            <v>CR</v>
          </cell>
          <cell r="E1221" t="str">
            <v>563,73</v>
          </cell>
        </row>
        <row r="1222">
          <cell r="A1222">
            <v>38409</v>
          </cell>
          <cell r="B1222" t="str">
            <v xml:space="preserve">CONCRETO USINADO BOMBEAVEL, CLASSE DE RESISTENCIA C30, COM BRITA 0 E 1, SLUMP = 190 +/- 20 MM, EXCLUI SERVICO DE BOMBEAMENTO (NBR 8953)                                                                                                                                                                                                                                                                                                                                                                   </v>
          </cell>
          <cell r="C1222" t="str">
            <v xml:space="preserve">M3    </v>
          </cell>
          <cell r="D1222" t="str">
            <v>CR</v>
          </cell>
          <cell r="E1222" t="str">
            <v>594,97</v>
          </cell>
        </row>
        <row r="1223">
          <cell r="A1223">
            <v>43360</v>
          </cell>
          <cell r="B1223" t="str">
            <v xml:space="preserve">CONCRETO USINADO BOMBEAVEL, CLASSE DE RESISTENCIA C30, COM BRITA 0 E 1, SLUMP = 220 +/- 30 MM, EXCLUI SERVICO DE BOMBEAMENTO (NBR 8953)                                                                                                                                                                                                                                                                                                                                                                   </v>
          </cell>
          <cell r="C1223" t="str">
            <v xml:space="preserve">M3    </v>
          </cell>
          <cell r="D1223" t="str">
            <v>CR</v>
          </cell>
          <cell r="E1223" t="str">
            <v>620,39</v>
          </cell>
        </row>
        <row r="1224">
          <cell r="A1224">
            <v>11145</v>
          </cell>
          <cell r="B1224" t="str">
            <v xml:space="preserve">CONCRETO USINADO BOMBEAVEL, CLASSE DE RESISTENCIA C35, BRITA 0 E 1, SLUMP = 100 +/- 20 MM, COM BOMBEAMENTO (DISPONIBILIZACAO DE BOMBA), SEM O LANCAMENTO (NBR 8953)                                                                                                                                                                                                                                                                                                                                       </v>
          </cell>
          <cell r="C1224" t="str">
            <v xml:space="preserve">M3    </v>
          </cell>
          <cell r="D1224" t="str">
            <v>CR</v>
          </cell>
          <cell r="E1224" t="str">
            <v>591,20</v>
          </cell>
        </row>
        <row r="1225">
          <cell r="A1225">
            <v>34495</v>
          </cell>
          <cell r="B1225" t="str">
            <v xml:space="preserve">CONCRETO USINADO BOMBEAVEL, CLASSE DE RESISTENCIA C35, COM BRITA 0 E 1, SLUMP = 100 +/- 20 MM, EXCLUI SERVICO DE BOMBEAMENTO (NBR 8953)                                                                                                                                                                                                                                                                                                                                                                   </v>
          </cell>
          <cell r="C1225" t="str">
            <v xml:space="preserve">M3    </v>
          </cell>
          <cell r="D1225" t="str">
            <v>CR</v>
          </cell>
          <cell r="E1225" t="str">
            <v>548,36</v>
          </cell>
        </row>
        <row r="1226">
          <cell r="A1226">
            <v>34479</v>
          </cell>
          <cell r="B1226" t="str">
            <v xml:space="preserve">CONCRETO USINADO BOMBEAVEL, CLASSE DE RESISTENCIA C40, BRITA 0 E 1, SLUMP = 100 +/- 20 MM, COM BOMBEAMENTO (DISPONIBILIZACAO DE BOMBA), SEM O LANCAMENTO (NBR 8953)                                                                                                                                                                                                                                                                                                                                       </v>
          </cell>
          <cell r="C1226" t="str">
            <v xml:space="preserve">M3    </v>
          </cell>
          <cell r="D1226" t="str">
            <v>CR</v>
          </cell>
          <cell r="E1226" t="str">
            <v>608,34</v>
          </cell>
        </row>
        <row r="1227">
          <cell r="A1227">
            <v>34496</v>
          </cell>
          <cell r="B1227" t="str">
            <v xml:space="preserve">CONCRETO USINADO BOMBEAVEL, CLASSE DE RESISTENCIA C40, COM BRITA 0 E 1, SLUMP = 100 +/- 20 MM, EXCLUI SERVICO DE BOMBEAMENTO (NBR 8953)                                                                                                                                                                                                                                                                                                                                                                   </v>
          </cell>
          <cell r="C1227" t="str">
            <v xml:space="preserve">M3    </v>
          </cell>
          <cell r="D1227" t="str">
            <v>CR</v>
          </cell>
          <cell r="E1227" t="str">
            <v>572,04</v>
          </cell>
        </row>
        <row r="1228">
          <cell r="A1228">
            <v>34481</v>
          </cell>
          <cell r="B1228" t="str">
            <v xml:space="preserve">CONCRETO USINADO BOMBEAVEL, CLASSE DE RESISTENCIA C45, BRITA 0 E 1, SLUMP = 100 +/- 20 MM, COM BOMBEAMENTO (DISPONIBILIZACAO DE BOMBA), SEM O LANCAMENTO (NBR 8953)                                                                                                                                                                                                                                                                                                                                       </v>
          </cell>
          <cell r="C1228" t="str">
            <v xml:space="preserve">M3    </v>
          </cell>
          <cell r="D1228" t="str">
            <v>CR</v>
          </cell>
          <cell r="E1228" t="str">
            <v>635,64</v>
          </cell>
        </row>
        <row r="1229">
          <cell r="A1229">
            <v>34483</v>
          </cell>
          <cell r="B1229" t="str">
            <v xml:space="preserve">CONCRETO USINADO BOMBEAVEL, CLASSE DE RESISTENCIA C50, BRITA 0 E 1, SLUMP = 100 +/- 20 MM, COM BOMBEAMENTO (DISPONIBILIZACAO DE BOMBA), SEM O LANCAMENTO (NBR 8953)                                                                                                                                                                                                                                                                                                                                       </v>
          </cell>
          <cell r="C1229" t="str">
            <v xml:space="preserve">M3    </v>
          </cell>
          <cell r="D1229" t="str">
            <v>CR</v>
          </cell>
          <cell r="E1229" t="str">
            <v>679,14</v>
          </cell>
        </row>
        <row r="1230">
          <cell r="A1230">
            <v>34485</v>
          </cell>
          <cell r="B1230" t="str">
            <v xml:space="preserve">CONCRETO USINADO BOMBEAVEL, CLASSE DE RESISTENCIA C60, COM BRITA 0 E 1, SLUMP = 100 +/- 20 MM, COM BOMBEAMENTO (DISPONIBILIZACAO DE BOMBA), SEM O LANCAMENTO (NBR 8953)                                                                                                                                                                                                                                                                                                                                   </v>
          </cell>
          <cell r="C1230" t="str">
            <v xml:space="preserve">M3    </v>
          </cell>
          <cell r="D1230" t="str">
            <v>CR</v>
          </cell>
          <cell r="E1230" t="str">
            <v>726,26</v>
          </cell>
        </row>
        <row r="1231">
          <cell r="A1231">
            <v>14041</v>
          </cell>
          <cell r="B1231" t="str">
            <v xml:space="preserve">CONCRETO USINADO CONVENCIONAL (NAO BOMBEAVEL) CLASSE DE RESISTENCIA C10, COM BRITA 1 E 2, SLUMP = 80 MM +/- 10 MM (NBR 8953)                                                                                                                                                                                                                                                                                                                                                                              </v>
          </cell>
          <cell r="C1231" t="str">
            <v xml:space="preserve">M3    </v>
          </cell>
          <cell r="D1231" t="str">
            <v>CR</v>
          </cell>
          <cell r="E1231" t="str">
            <v>472,10</v>
          </cell>
        </row>
        <row r="1232">
          <cell r="A1232">
            <v>1523</v>
          </cell>
          <cell r="B1232" t="str">
            <v xml:space="preserve">CONCRETO USINADO CONVENCIONAL (NAO BOMBEAVEL) CLASSE DE RESISTENCIA C15, COM BRITA 1 E 2, SLUMP = 80 MM +/- 10 MM (NBR 8953)                                                                                                                                                                                                                                                                                                                                                                              </v>
          </cell>
          <cell r="C1232" t="str">
            <v xml:space="preserve">M3    </v>
          </cell>
          <cell r="D1232" t="str">
            <v>CR</v>
          </cell>
          <cell r="E1232" t="str">
            <v>479,82</v>
          </cell>
        </row>
        <row r="1233">
          <cell r="A1233">
            <v>14052</v>
          </cell>
          <cell r="B1233" t="str">
            <v xml:space="preserve">CONDULETE DE ALUMINIO TIPO B, PARA ELETRODUTO ROSCAVEL DE 1/2", COM TAMPA CEGA                                                                                                                                                                                                                                                                                                                                                                                                                            </v>
          </cell>
          <cell r="C1233" t="str">
            <v xml:space="preserve">UN    </v>
          </cell>
          <cell r="D1233" t="str">
            <v>CR</v>
          </cell>
          <cell r="E1233" t="str">
            <v>12,60</v>
          </cell>
        </row>
        <row r="1234">
          <cell r="A1234">
            <v>14054</v>
          </cell>
          <cell r="B1234" t="str">
            <v xml:space="preserve">CONDULETE DE ALUMINIO TIPO B, PARA ELETRODUTO ROSCAVEL DE 1", COM TAMPA CEGA                                                                                                                                                                                                                                                                                                                                                                                                                              </v>
          </cell>
          <cell r="C1234" t="str">
            <v xml:space="preserve">UN    </v>
          </cell>
          <cell r="D1234" t="str">
            <v>CR</v>
          </cell>
          <cell r="E1234" t="str">
            <v>16,38</v>
          </cell>
        </row>
        <row r="1235">
          <cell r="A1235">
            <v>14053</v>
          </cell>
          <cell r="B1235" t="str">
            <v xml:space="preserve">CONDULETE DE ALUMINIO TIPO B, PARA ELETRODUTO ROSCAVEL DE 3/4", COM TAMPA CEGA                                                                                                                                                                                                                                                                                                                                                                                                                            </v>
          </cell>
          <cell r="C1235" t="str">
            <v xml:space="preserve">UN    </v>
          </cell>
          <cell r="D1235" t="str">
            <v>CR</v>
          </cell>
          <cell r="E1235" t="str">
            <v>12,79</v>
          </cell>
        </row>
        <row r="1236">
          <cell r="A1236">
            <v>2558</v>
          </cell>
          <cell r="B1236" t="str">
            <v xml:space="preserve">CONDULETE DE ALUMINIO TIPO C, PARA ELETRODUTO ROSCAVEL DE 1/2", COM TAMPA CEGA                                                                                                                                                                                                                                                                                                                                                                                                                            </v>
          </cell>
          <cell r="C1236" t="str">
            <v xml:space="preserve">UN    </v>
          </cell>
          <cell r="D1236" t="str">
            <v>CR</v>
          </cell>
          <cell r="E1236" t="str">
            <v>9,63</v>
          </cell>
        </row>
        <row r="1237">
          <cell r="A1237">
            <v>2560</v>
          </cell>
          <cell r="B1237" t="str">
            <v xml:space="preserve">CONDULETE DE ALUMINIO TIPO C, PARA ELETRODUTO ROSCAVEL DE 1", COM TAMPA CEGA                                                                                                                                                                                                                                                                                                                                                                                                                              </v>
          </cell>
          <cell r="C1237" t="str">
            <v xml:space="preserve">UN    </v>
          </cell>
          <cell r="D1237" t="str">
            <v>CR</v>
          </cell>
          <cell r="E1237" t="str">
            <v>16,95</v>
          </cell>
        </row>
        <row r="1238">
          <cell r="A1238">
            <v>2559</v>
          </cell>
          <cell r="B1238" t="str">
            <v xml:space="preserve">CONDULETE DE ALUMINIO TIPO C, PARA ELETRODUTO ROSCAVEL DE 3/4", COM TAMPA CEGA                                                                                                                                                                                                                                                                                                                                                                                                                            </v>
          </cell>
          <cell r="C1238" t="str">
            <v xml:space="preserve">UN    </v>
          </cell>
          <cell r="D1238" t="str">
            <v xml:space="preserve">C </v>
          </cell>
          <cell r="E1238" t="str">
            <v>13,56</v>
          </cell>
        </row>
        <row r="1239">
          <cell r="A1239">
            <v>2592</v>
          </cell>
          <cell r="B1239" t="str">
            <v xml:space="preserve">CONDULETE DE ALUMINIO TIPO C, PARA ELETRODUTO ROSCAVEL DE 4", COM TAMPA CEGA                                                                                                                                                                                                                                                                                                                                                                                                                              </v>
          </cell>
          <cell r="C1239" t="str">
            <v xml:space="preserve">UN    </v>
          </cell>
          <cell r="D1239" t="str">
            <v>CR</v>
          </cell>
          <cell r="E1239" t="str">
            <v>224,79</v>
          </cell>
        </row>
        <row r="1240">
          <cell r="A1240">
            <v>2566</v>
          </cell>
          <cell r="B1240" t="str">
            <v xml:space="preserve">CONDULETE DE ALUMINIO TIPO E, PARA ELETRODUTO ROSCAVEL DE 1  1/4", COM TAMPA CEGA                                                                                                                                                                                                                                                                                                                                                                                                                         </v>
          </cell>
          <cell r="C1240" t="str">
            <v xml:space="preserve">UN    </v>
          </cell>
          <cell r="D1240" t="str">
            <v>CR</v>
          </cell>
          <cell r="E1240" t="str">
            <v>22,62</v>
          </cell>
        </row>
        <row r="1241">
          <cell r="A1241">
            <v>2589</v>
          </cell>
          <cell r="B1241" t="str">
            <v xml:space="preserve">CONDULETE DE ALUMINIO TIPO E, PARA ELETRODUTO ROSCAVEL DE 1 1/2", COM TAMPA CEGA                                                                                                                                                                                                                                                                                                                                                                                                                          </v>
          </cell>
          <cell r="C1241" t="str">
            <v xml:space="preserve">UN    </v>
          </cell>
          <cell r="D1241" t="str">
            <v>CR</v>
          </cell>
          <cell r="E1241" t="str">
            <v>30,07</v>
          </cell>
        </row>
        <row r="1242">
          <cell r="A1242">
            <v>2591</v>
          </cell>
          <cell r="B1242" t="str">
            <v xml:space="preserve">CONDULETE DE ALUMINIO TIPO E, PARA ELETRODUTO ROSCAVEL DE 1/2", COM TAMPA CEGA                                                                                                                                                                                                                                                                                                                                                                                                                            </v>
          </cell>
          <cell r="C1242" t="str">
            <v xml:space="preserve">UN    </v>
          </cell>
          <cell r="D1242" t="str">
            <v>CR</v>
          </cell>
          <cell r="E1242" t="str">
            <v>10,96</v>
          </cell>
        </row>
        <row r="1243">
          <cell r="A1243">
            <v>2590</v>
          </cell>
          <cell r="B1243" t="str">
            <v xml:space="preserve">CONDULETE DE ALUMINIO TIPO E, PARA ELETRODUTO ROSCAVEL DE 1", COM TAMPA CEGA                                                                                                                                                                                                                                                                                                                                                                                                                              </v>
          </cell>
          <cell r="C1243" t="str">
            <v xml:space="preserve">UN    </v>
          </cell>
          <cell r="D1243" t="str">
            <v>CR</v>
          </cell>
          <cell r="E1243" t="str">
            <v>18,45</v>
          </cell>
        </row>
        <row r="1244">
          <cell r="A1244">
            <v>2567</v>
          </cell>
          <cell r="B1244" t="str">
            <v xml:space="preserve">CONDULETE DE ALUMINIO TIPO E, PARA ELETRODUTO ROSCAVEL DE 2", COM TAMPA CEGA                                                                                                                                                                                                                                                                                                                                                                                                                              </v>
          </cell>
          <cell r="C1244" t="str">
            <v xml:space="preserve">UN    </v>
          </cell>
          <cell r="D1244" t="str">
            <v>CR</v>
          </cell>
          <cell r="E1244" t="str">
            <v>44,10</v>
          </cell>
        </row>
        <row r="1245">
          <cell r="A1245">
            <v>2565</v>
          </cell>
          <cell r="B1245" t="str">
            <v xml:space="preserve">CONDULETE DE ALUMINIO TIPO E, PARA ELETRODUTO ROSCAVEL DE 3/4", COM TAMPA CEGA                                                                                                                                                                                                                                                                                                                                                                                                                            </v>
          </cell>
          <cell r="C1245" t="str">
            <v xml:space="preserve">UN    </v>
          </cell>
          <cell r="D1245" t="str">
            <v>CR</v>
          </cell>
          <cell r="E1245" t="str">
            <v>10,98</v>
          </cell>
        </row>
        <row r="1246">
          <cell r="A1246">
            <v>2568</v>
          </cell>
          <cell r="B1246" t="str">
            <v xml:space="preserve">CONDULETE DE ALUMINIO TIPO E, PARA ELETRODUTO ROSCAVEL DE 3", COM TAMPA CEGA                                                                                                                                                                                                                                                                                                                                                                                                                              </v>
          </cell>
          <cell r="C1246" t="str">
            <v xml:space="preserve">UN    </v>
          </cell>
          <cell r="D1246" t="str">
            <v>CR</v>
          </cell>
          <cell r="E1246" t="str">
            <v>122,47</v>
          </cell>
        </row>
        <row r="1247">
          <cell r="A1247">
            <v>2594</v>
          </cell>
          <cell r="B1247" t="str">
            <v xml:space="preserve">CONDULETE DE ALUMINIO TIPO E, PARA ELETRODUTO ROSCAVEL DE 4", COM TAMPA CEGA                                                                                                                                                                                                                                                                                                                                                                                                                              </v>
          </cell>
          <cell r="C1247" t="str">
            <v xml:space="preserve">UN    </v>
          </cell>
          <cell r="D1247" t="str">
            <v>CR</v>
          </cell>
          <cell r="E1247" t="str">
            <v>204,03</v>
          </cell>
        </row>
        <row r="1248">
          <cell r="A1248">
            <v>2587</v>
          </cell>
          <cell r="B1248" t="str">
            <v xml:space="preserve">CONDULETE DE ALUMINIO TIPO LR, PARA ELETRODUTO ROSCAVEL DE 1 1/2", COM TAMPA CEGA                                                                                                                                                                                                                                                                                                                                                                                                                         </v>
          </cell>
          <cell r="C1248" t="str">
            <v xml:space="preserve">UN    </v>
          </cell>
          <cell r="D1248" t="str">
            <v>CR</v>
          </cell>
          <cell r="E1248" t="str">
            <v>34,77</v>
          </cell>
        </row>
        <row r="1249">
          <cell r="A1249">
            <v>2588</v>
          </cell>
          <cell r="B1249" t="str">
            <v xml:space="preserve">CONDULETE DE ALUMINIO TIPO LR, PARA ELETRODUTO ROSCAVEL DE 1 1/4", COM TAMPA CEGA                                                                                                                                                                                                                                                                                                                                                                                                                         </v>
          </cell>
          <cell r="C1249" t="str">
            <v xml:space="preserve">UN    </v>
          </cell>
          <cell r="D1249" t="str">
            <v>CR</v>
          </cell>
          <cell r="E1249" t="str">
            <v>27,62</v>
          </cell>
        </row>
        <row r="1250">
          <cell r="A1250">
            <v>2569</v>
          </cell>
          <cell r="B1250" t="str">
            <v xml:space="preserve">CONDULETE DE ALUMINIO TIPO LR, PARA ELETRODUTO ROSCAVEL DE 1/2", COM TAMPA CEGA                                                                                                                                                                                                                                                                                                                                                                                                                           </v>
          </cell>
          <cell r="C1250" t="str">
            <v xml:space="preserve">UN    </v>
          </cell>
          <cell r="D1250" t="str">
            <v>CR</v>
          </cell>
          <cell r="E1250" t="str">
            <v>10,64</v>
          </cell>
        </row>
        <row r="1251">
          <cell r="A1251">
            <v>2570</v>
          </cell>
          <cell r="B1251" t="str">
            <v xml:space="preserve">CONDULETE DE ALUMINIO TIPO LR, PARA ELETRODUTO ROSCAVEL DE 1", COM TAMPA CEGA                                                                                                                                                                                                                                                                                                                                                                                                                             </v>
          </cell>
          <cell r="C1251" t="str">
            <v xml:space="preserve">UN    </v>
          </cell>
          <cell r="D1251" t="str">
            <v>CR</v>
          </cell>
          <cell r="E1251" t="str">
            <v>17,84</v>
          </cell>
        </row>
        <row r="1252">
          <cell r="A1252">
            <v>2571</v>
          </cell>
          <cell r="B1252" t="str">
            <v xml:space="preserve">CONDULETE DE ALUMINIO TIPO LR, PARA ELETRODUTO ROSCAVEL DE 2", COM TAMPA CEGA                                                                                                                                                                                                                                                                                                                                                                                                                             </v>
          </cell>
          <cell r="C1252" t="str">
            <v xml:space="preserve">UN    </v>
          </cell>
          <cell r="D1252" t="str">
            <v>CR</v>
          </cell>
          <cell r="E1252" t="str">
            <v>52,96</v>
          </cell>
        </row>
        <row r="1253">
          <cell r="A1253">
            <v>2593</v>
          </cell>
          <cell r="B1253" t="str">
            <v xml:space="preserve">CONDULETE DE ALUMINIO TIPO LR, PARA ELETRODUTO ROSCAVEL DE 3/4", COM TAMPA CEGA                                                                                                                                                                                                                                                                                                                                                                                                                           </v>
          </cell>
          <cell r="C1253" t="str">
            <v xml:space="preserve">UN    </v>
          </cell>
          <cell r="D1253" t="str">
            <v>CR</v>
          </cell>
          <cell r="E1253" t="str">
            <v>11,35</v>
          </cell>
        </row>
        <row r="1254">
          <cell r="A1254">
            <v>2572</v>
          </cell>
          <cell r="B1254" t="str">
            <v xml:space="preserve">CONDULETE DE ALUMINIO TIPO LR, PARA ELETRODUTO ROSCAVEL DE 3", COM TAMPA CEGA                                                                                                                                                                                                                                                                                                                                                                                                                             </v>
          </cell>
          <cell r="C1254" t="str">
            <v xml:space="preserve">UN    </v>
          </cell>
          <cell r="D1254" t="str">
            <v>CR</v>
          </cell>
          <cell r="E1254" t="str">
            <v>156,62</v>
          </cell>
        </row>
        <row r="1255">
          <cell r="A1255">
            <v>2595</v>
          </cell>
          <cell r="B1255" t="str">
            <v xml:space="preserve">CONDULETE DE ALUMINIO TIPO LR, PARA ELETRODUTO ROSCAVEL DE 4", COM TAMPA CEGA                                                                                                                                                                                                                                                                                                                                                                                                                             </v>
          </cell>
          <cell r="C1255" t="str">
            <v xml:space="preserve">UN    </v>
          </cell>
          <cell r="D1255" t="str">
            <v>CR</v>
          </cell>
          <cell r="E1255" t="str">
            <v>244,36</v>
          </cell>
        </row>
        <row r="1256">
          <cell r="A1256">
            <v>2576</v>
          </cell>
          <cell r="B1256" t="str">
            <v xml:space="preserve">CONDULETE DE ALUMINIO TIPO T, PARA ELETRODUTO ROSCAVEL DE 1 1/2", COM TAMPA CEGA                                                                                                                                                                                                                                                                                                                                                                                                                          </v>
          </cell>
          <cell r="C1256" t="str">
            <v xml:space="preserve">UN    </v>
          </cell>
          <cell r="D1256" t="str">
            <v>CR</v>
          </cell>
          <cell r="E1256" t="str">
            <v>41,66</v>
          </cell>
        </row>
        <row r="1257">
          <cell r="A1257">
            <v>2575</v>
          </cell>
          <cell r="B1257" t="str">
            <v xml:space="preserve">CONDULETE DE ALUMINIO TIPO T, PARA ELETRODUTO ROSCAVEL DE 1 1/4", COM TAMPA CEGA                                                                                                                                                                                                                                                                                                                                                                                                                          </v>
          </cell>
          <cell r="C1257" t="str">
            <v xml:space="preserve">UN    </v>
          </cell>
          <cell r="D1257" t="str">
            <v>CR</v>
          </cell>
          <cell r="E1257" t="str">
            <v>31,31</v>
          </cell>
        </row>
        <row r="1258">
          <cell r="A1258">
            <v>2573</v>
          </cell>
          <cell r="B1258" t="str">
            <v xml:space="preserve">CONDULETE DE ALUMINIO TIPO T, PARA ELETRODUTO ROSCAVEL DE 1/2", COM TAMPA CEGA                                                                                                                                                                                                                                                                                                                                                                                                                            </v>
          </cell>
          <cell r="C1258" t="str">
            <v xml:space="preserve">UN    </v>
          </cell>
          <cell r="D1258" t="str">
            <v>CR</v>
          </cell>
          <cell r="E1258" t="str">
            <v>13,00</v>
          </cell>
        </row>
        <row r="1259">
          <cell r="A1259">
            <v>2586</v>
          </cell>
          <cell r="B1259" t="str">
            <v xml:space="preserve">CONDULETE DE ALUMINIO TIPO T, PARA ELETRODUTO ROSCAVEL DE 1", COM TAMPA CEGA                                                                                                                                                                                                                                                                                                                                                                                                                              </v>
          </cell>
          <cell r="C1259" t="str">
            <v xml:space="preserve">UN    </v>
          </cell>
          <cell r="D1259" t="str">
            <v>CR</v>
          </cell>
          <cell r="E1259" t="str">
            <v>21,08</v>
          </cell>
        </row>
        <row r="1260">
          <cell r="A1260">
            <v>2577</v>
          </cell>
          <cell r="B1260" t="str">
            <v xml:space="preserve">CONDULETE DE ALUMINIO TIPO T, PARA ELETRODUTO ROSCAVEL DE 2", COM TAMPA CEGA                                                                                                                                                                                                                                                                                                                                                                                                                              </v>
          </cell>
          <cell r="C1260" t="str">
            <v xml:space="preserve">UN    </v>
          </cell>
          <cell r="D1260" t="str">
            <v>CR</v>
          </cell>
          <cell r="E1260" t="str">
            <v>56,44</v>
          </cell>
        </row>
        <row r="1261">
          <cell r="A1261">
            <v>2574</v>
          </cell>
          <cell r="B1261" t="str">
            <v xml:space="preserve">CONDULETE DE ALUMINIO TIPO T, PARA ELETRODUTO ROSCAVEL DE 3/4", COM TAMPA CEGA                                                                                                                                                                                                                                                                                                                                                                                                                            </v>
          </cell>
          <cell r="C1261" t="str">
            <v xml:space="preserve">UN    </v>
          </cell>
          <cell r="D1261" t="str">
            <v>CR</v>
          </cell>
          <cell r="E1261" t="str">
            <v>13,09</v>
          </cell>
        </row>
        <row r="1262">
          <cell r="A1262">
            <v>2578</v>
          </cell>
          <cell r="B1262" t="str">
            <v xml:space="preserve">CONDULETE DE ALUMINIO TIPO T, PARA ELETRODUTO ROSCAVEL DE 3", COM TAMPA CEGA                                                                                                                                                                                                                                                                                                                                                                                                                              </v>
          </cell>
          <cell r="C1262" t="str">
            <v xml:space="preserve">UN    </v>
          </cell>
          <cell r="D1262" t="str">
            <v>CR</v>
          </cell>
          <cell r="E1262" t="str">
            <v>176,23</v>
          </cell>
        </row>
        <row r="1263">
          <cell r="A1263">
            <v>2585</v>
          </cell>
          <cell r="B1263" t="str">
            <v xml:space="preserve">CONDULETE DE ALUMINIO TIPO T, PARA ELETRODUTO ROSCAVEL DE 4", COM TAMPA CEGA                                                                                                                                                                                                                                                                                                                                                                                                                              </v>
          </cell>
          <cell r="C1263" t="str">
            <v xml:space="preserve">UN    </v>
          </cell>
          <cell r="D1263" t="str">
            <v>CR</v>
          </cell>
          <cell r="E1263" t="str">
            <v>241,83</v>
          </cell>
        </row>
        <row r="1264">
          <cell r="A1264">
            <v>12008</v>
          </cell>
          <cell r="B1264" t="str">
            <v xml:space="preserve">CONDULETE DE ALUMINIO TIPO TB, PARA ELETRODUTO ROSCAVEL DE 3", COM TAMPA CEGA                                                                                                                                                                                                                                                                                                                                                                                                                             </v>
          </cell>
          <cell r="C1264" t="str">
            <v xml:space="preserve">UN    </v>
          </cell>
          <cell r="D1264" t="str">
            <v>CR</v>
          </cell>
          <cell r="E1264" t="str">
            <v>129,75</v>
          </cell>
        </row>
        <row r="1265">
          <cell r="A1265">
            <v>2582</v>
          </cell>
          <cell r="B1265" t="str">
            <v xml:space="preserve">CONDULETE DE ALUMINIO TIPO X, PARA ELETRODUTO ROSCAVEL DE 1 1/2", COM TAMPA CEGA                                                                                                                                                                                                                                                                                                                                                                                                                          </v>
          </cell>
          <cell r="C1265" t="str">
            <v xml:space="preserve">UN    </v>
          </cell>
          <cell r="D1265" t="str">
            <v>CR</v>
          </cell>
          <cell r="E1265" t="str">
            <v>38,64</v>
          </cell>
        </row>
        <row r="1266">
          <cell r="A1266">
            <v>2597</v>
          </cell>
          <cell r="B1266" t="str">
            <v xml:space="preserve">CONDULETE DE ALUMINIO TIPO X, PARA ELETRODUTO ROSCAVEL DE 1 1/4", COM TAMPA CEGA                                                                                                                                                                                                                                                                                                                                                                                                                          </v>
          </cell>
          <cell r="C1266" t="str">
            <v xml:space="preserve">UN    </v>
          </cell>
          <cell r="D1266" t="str">
            <v>CR</v>
          </cell>
          <cell r="E1266" t="str">
            <v>33,11</v>
          </cell>
        </row>
        <row r="1267">
          <cell r="A1267">
            <v>2579</v>
          </cell>
          <cell r="B1267" t="str">
            <v xml:space="preserve">CONDULETE DE ALUMINIO TIPO X, PARA ELETRODUTO ROSCAVEL DE 1/2", COM TAMPA CEGA                                                                                                                                                                                                                                                                                                                                                                                                                            </v>
          </cell>
          <cell r="C1267" t="str">
            <v xml:space="preserve">UN    </v>
          </cell>
          <cell r="D1267" t="str">
            <v>CR</v>
          </cell>
          <cell r="E1267" t="str">
            <v>15,76</v>
          </cell>
        </row>
        <row r="1268">
          <cell r="A1268">
            <v>2581</v>
          </cell>
          <cell r="B1268" t="str">
            <v xml:space="preserve">CONDULETE DE ALUMINIO TIPO X, PARA ELETRODUTO ROSCAVEL DE 1", COM TAMPA CEGA                                                                                                                                                                                                                                                                                                                                                                                                                              </v>
          </cell>
          <cell r="C1268" t="str">
            <v xml:space="preserve">UN    </v>
          </cell>
          <cell r="D1268" t="str">
            <v>CR</v>
          </cell>
          <cell r="E1268" t="str">
            <v>20,17</v>
          </cell>
        </row>
        <row r="1269">
          <cell r="A1269">
            <v>2596</v>
          </cell>
          <cell r="B1269" t="str">
            <v xml:space="preserve">CONDULETE DE ALUMINIO TIPO X, PARA ELETRODUTO ROSCAVEL DE 2", COM TAMPA CEGA                                                                                                                                                                                                                                                                                                                                                                                                                              </v>
          </cell>
          <cell r="C1269" t="str">
            <v xml:space="preserve">UN    </v>
          </cell>
          <cell r="D1269" t="str">
            <v>CR</v>
          </cell>
          <cell r="E1269" t="str">
            <v>59,66</v>
          </cell>
        </row>
        <row r="1270">
          <cell r="A1270">
            <v>2580</v>
          </cell>
          <cell r="B1270" t="str">
            <v xml:space="preserve">CONDULETE DE ALUMINIO TIPO X, PARA ELETRODUTO ROSCAVEL DE 3/4", COM TAMPA CEGA                                                                                                                                                                                                                                                                                                                                                                                                                            </v>
          </cell>
          <cell r="C1270" t="str">
            <v xml:space="preserve">UN    </v>
          </cell>
          <cell r="D1270" t="str">
            <v>CR</v>
          </cell>
          <cell r="E1270" t="str">
            <v>17,28</v>
          </cell>
        </row>
        <row r="1271">
          <cell r="A1271">
            <v>2583</v>
          </cell>
          <cell r="B1271" t="str">
            <v xml:space="preserve">CONDULETE DE ALUMINIO TIPO X, PARA ELETRODUTO ROSCAVEL DE 3", COM TAMPA CEGA                                                                                                                                                                                                                                                                                                                                                                                                                              </v>
          </cell>
          <cell r="C1271" t="str">
            <v xml:space="preserve">UN    </v>
          </cell>
          <cell r="D1271" t="str">
            <v>CR</v>
          </cell>
          <cell r="E1271" t="str">
            <v>145,12</v>
          </cell>
        </row>
        <row r="1272">
          <cell r="A1272">
            <v>2584</v>
          </cell>
          <cell r="B1272" t="str">
            <v xml:space="preserve">CONDULETE DE ALUMINIO TIPO X, PARA ELETRODUTO ROSCAVEL DE 4", COM TAMPA CEGA                                                                                                                                                                                                                                                                                                                                                                                                                              </v>
          </cell>
          <cell r="C1272" t="str">
            <v xml:space="preserve">UN    </v>
          </cell>
          <cell r="D1272" t="str">
            <v>CR</v>
          </cell>
          <cell r="E1272" t="str">
            <v>241,58</v>
          </cell>
        </row>
        <row r="1273">
          <cell r="A1273">
            <v>12010</v>
          </cell>
          <cell r="B1273" t="str">
            <v xml:space="preserve">CONDULETE EM PVC, TIPO "B", SEM TAMPA, DE 1/2" OU 3/4"                                                                                                                                                                                                                                                                                                                                                                                                                                                    </v>
          </cell>
          <cell r="C1273" t="str">
            <v xml:space="preserve">UN    </v>
          </cell>
          <cell r="D1273" t="str">
            <v>CR</v>
          </cell>
          <cell r="E1273" t="str">
            <v>10,58</v>
          </cell>
        </row>
        <row r="1274">
          <cell r="A1274">
            <v>39329</v>
          </cell>
          <cell r="B1274" t="str">
            <v xml:space="preserve">CONDULETE EM PVC, TIPO "B", SEM TAMPA, DE 1"                                                                                                                                                                                                                                                                                                                                                                                                                                                              </v>
          </cell>
          <cell r="C1274" t="str">
            <v xml:space="preserve">UN    </v>
          </cell>
          <cell r="D1274" t="str">
            <v>CR</v>
          </cell>
          <cell r="E1274" t="str">
            <v>11,06</v>
          </cell>
        </row>
        <row r="1275">
          <cell r="A1275">
            <v>39330</v>
          </cell>
          <cell r="B1275" t="str">
            <v xml:space="preserve">CONDULETE EM PVC, TIPO "C", SEM TAMPA, DE 1/2"                                                                                                                                                                                                                                                                                                                                                                                                                                                            </v>
          </cell>
          <cell r="C1275" t="str">
            <v xml:space="preserve">UN    </v>
          </cell>
          <cell r="D1275" t="str">
            <v>CR</v>
          </cell>
          <cell r="E1275" t="str">
            <v>11,64</v>
          </cell>
        </row>
        <row r="1276">
          <cell r="A1276">
            <v>39332</v>
          </cell>
          <cell r="B1276" t="str">
            <v xml:space="preserve">CONDULETE EM PVC, TIPO "C", SEM TAMPA, DE 1"                                                                                                                                                                                                                                                                                                                                                                                                                                                              </v>
          </cell>
          <cell r="C1276" t="str">
            <v xml:space="preserve">UN    </v>
          </cell>
          <cell r="D1276" t="str">
            <v>CR</v>
          </cell>
          <cell r="E1276" t="str">
            <v>13,01</v>
          </cell>
        </row>
        <row r="1277">
          <cell r="A1277">
            <v>39331</v>
          </cell>
          <cell r="B1277" t="str">
            <v xml:space="preserve">CONDULETE EM PVC, TIPO "C", SEM TAMPA, DE 3/4"                                                                                                                                                                                                                                                                                                                                                                                                                                                            </v>
          </cell>
          <cell r="C1277" t="str">
            <v xml:space="preserve">UN    </v>
          </cell>
          <cell r="D1277" t="str">
            <v>CR</v>
          </cell>
          <cell r="E1277" t="str">
            <v>10,35</v>
          </cell>
        </row>
        <row r="1278">
          <cell r="A1278">
            <v>39333</v>
          </cell>
          <cell r="B1278" t="str">
            <v xml:space="preserve">CONDULETE EM PVC, TIPO "E", SEM TAMPA, DE 1/2"                                                                                                                                                                                                                                                                                                                                                                                                                                                            </v>
          </cell>
          <cell r="C1278" t="str">
            <v xml:space="preserve">UN    </v>
          </cell>
          <cell r="D1278" t="str">
            <v>CR</v>
          </cell>
          <cell r="E1278" t="str">
            <v>10,10</v>
          </cell>
        </row>
        <row r="1279">
          <cell r="A1279">
            <v>39335</v>
          </cell>
          <cell r="B1279" t="str">
            <v xml:space="preserve">CONDULETE EM PVC, TIPO "E", SEM TAMPA, DE 1"                                                                                                                                                                                                                                                                                                                                                                                                                                                              </v>
          </cell>
          <cell r="C1279" t="str">
            <v xml:space="preserve">UN    </v>
          </cell>
          <cell r="D1279" t="str">
            <v>CR</v>
          </cell>
          <cell r="E1279" t="str">
            <v>11,68</v>
          </cell>
        </row>
        <row r="1280">
          <cell r="A1280">
            <v>39334</v>
          </cell>
          <cell r="B1280" t="str">
            <v xml:space="preserve">CONDULETE EM PVC, TIPO "E", SEM TAMPA, DE 3/4"                                                                                                                                                                                                                                                                                                                                                                                                                                                            </v>
          </cell>
          <cell r="C1280" t="str">
            <v xml:space="preserve">UN    </v>
          </cell>
          <cell r="D1280" t="str">
            <v>CR</v>
          </cell>
          <cell r="E1280" t="str">
            <v>9,29</v>
          </cell>
        </row>
        <row r="1281">
          <cell r="A1281">
            <v>12016</v>
          </cell>
          <cell r="B1281" t="str">
            <v xml:space="preserve">CONDULETE EM PVC, TIPO "LB", SEM TAMPA, DE 1/2" OU 3/4"                                                                                                                                                                                                                                                                                                                                                                                                                                                   </v>
          </cell>
          <cell r="C1281" t="str">
            <v xml:space="preserve">UN    </v>
          </cell>
          <cell r="D1281" t="str">
            <v>CR</v>
          </cell>
          <cell r="E1281" t="str">
            <v>11,66</v>
          </cell>
        </row>
        <row r="1282">
          <cell r="A1282">
            <v>12015</v>
          </cell>
          <cell r="B1282" t="str">
            <v xml:space="preserve">CONDULETE EM PVC, TIPO "LB", SEM TAMPA, DE 1"                                                                                                                                                                                                                                                                                                                                                                                                                                                             </v>
          </cell>
          <cell r="C1282" t="str">
            <v xml:space="preserve">UN    </v>
          </cell>
          <cell r="D1282" t="str">
            <v>CR</v>
          </cell>
          <cell r="E1282" t="str">
            <v>13,57</v>
          </cell>
        </row>
        <row r="1283">
          <cell r="A1283">
            <v>12020</v>
          </cell>
          <cell r="B1283" t="str">
            <v xml:space="preserve">CONDULETE EM PVC, TIPO "LL", SEM TAMPA, DE 1/2" OU 3/4"                                                                                                                                                                                                                                                                                                                                                                                                                                                   </v>
          </cell>
          <cell r="C1283" t="str">
            <v xml:space="preserve">UN    </v>
          </cell>
          <cell r="D1283" t="str">
            <v>CR</v>
          </cell>
          <cell r="E1283" t="str">
            <v>11,66</v>
          </cell>
        </row>
        <row r="1284">
          <cell r="A1284">
            <v>12019</v>
          </cell>
          <cell r="B1284" t="str">
            <v xml:space="preserve">CONDULETE EM PVC, TIPO "LL", SEM TAMPA, DE 1"                                                                                                                                                                                                                                                                                                                                                                                                                                                             </v>
          </cell>
          <cell r="C1284" t="str">
            <v xml:space="preserve">UN    </v>
          </cell>
          <cell r="D1284" t="str">
            <v>CR</v>
          </cell>
          <cell r="E1284" t="str">
            <v>13,57</v>
          </cell>
        </row>
        <row r="1285">
          <cell r="A1285">
            <v>39336</v>
          </cell>
          <cell r="B1285" t="str">
            <v xml:space="preserve">CONDULETE EM PVC, TIPO "LR", SEM TAMPA, DE 1/2"                                                                                                                                                                                                                                                                                                                                                                                                                                                           </v>
          </cell>
          <cell r="C1285" t="str">
            <v xml:space="preserve">UN    </v>
          </cell>
          <cell r="D1285" t="str">
            <v>CR</v>
          </cell>
          <cell r="E1285" t="str">
            <v>11,64</v>
          </cell>
        </row>
        <row r="1286">
          <cell r="A1286">
            <v>39338</v>
          </cell>
          <cell r="B1286" t="str">
            <v xml:space="preserve">CONDULETE EM PVC, TIPO "LR", SEM TAMPA, DE 1"                                                                                                                                                                                                                                                                                                                                                                                                                                                             </v>
          </cell>
          <cell r="C1286" t="str">
            <v xml:space="preserve">UN    </v>
          </cell>
          <cell r="D1286" t="str">
            <v>CR</v>
          </cell>
          <cell r="E1286" t="str">
            <v>13,01</v>
          </cell>
        </row>
        <row r="1287">
          <cell r="A1287">
            <v>39337</v>
          </cell>
          <cell r="B1287" t="str">
            <v xml:space="preserve">CONDULETE EM PVC, TIPO "LR", SEM TAMPA, DE 3/4"                                                                                                                                                                                                                                                                                                                                                                                                                                                           </v>
          </cell>
          <cell r="C1287" t="str">
            <v xml:space="preserve">UN    </v>
          </cell>
          <cell r="D1287" t="str">
            <v>CR</v>
          </cell>
          <cell r="E1287" t="str">
            <v>10,35</v>
          </cell>
        </row>
        <row r="1288">
          <cell r="A1288">
            <v>39341</v>
          </cell>
          <cell r="B1288" t="str">
            <v xml:space="preserve">CONDULETE EM PVC, TIPO "T", SEM TAMPA, DE 1"                                                                                                                                                                                                                                                                                                                                                                                                                                                              </v>
          </cell>
          <cell r="C1288" t="str">
            <v xml:space="preserve">UN    </v>
          </cell>
          <cell r="D1288" t="str">
            <v>CR</v>
          </cell>
          <cell r="E1288" t="str">
            <v>16,96</v>
          </cell>
        </row>
        <row r="1289">
          <cell r="A1289">
            <v>39340</v>
          </cell>
          <cell r="B1289" t="str">
            <v xml:space="preserve">CONDULETE EM PVC, TIPO "T", SEM TAMPA, DE 3/4"                                                                                                                                                                                                                                                                                                                                                                                                                                                            </v>
          </cell>
          <cell r="C1289" t="str">
            <v xml:space="preserve">UN    </v>
          </cell>
          <cell r="D1289" t="str">
            <v>CR</v>
          </cell>
          <cell r="E1289" t="str">
            <v>12,45</v>
          </cell>
        </row>
        <row r="1290">
          <cell r="A1290">
            <v>12025</v>
          </cell>
          <cell r="B1290" t="str">
            <v xml:space="preserve">CONDULETE EM PVC, TIPO "TB", SEM TAMPA, DE 1/2" OU 3/4"                                                                                                                                                                                                                                                                                                                                                                                                                                                   </v>
          </cell>
          <cell r="C1290" t="str">
            <v xml:space="preserve">UN    </v>
          </cell>
          <cell r="D1290" t="str">
            <v>CR</v>
          </cell>
          <cell r="E1290" t="str">
            <v>12,86</v>
          </cell>
        </row>
        <row r="1291">
          <cell r="A1291">
            <v>39342</v>
          </cell>
          <cell r="B1291" t="str">
            <v xml:space="preserve">CONDULETE EM PVC, TIPO "TB", SEM TAMPA, DE 1"                                                                                                                                                                                                                                                                                                                                                                                                                                                             </v>
          </cell>
          <cell r="C1291" t="str">
            <v xml:space="preserve">UN    </v>
          </cell>
          <cell r="D1291" t="str">
            <v>CR</v>
          </cell>
          <cell r="E1291" t="str">
            <v>16,96</v>
          </cell>
        </row>
        <row r="1292">
          <cell r="A1292">
            <v>39343</v>
          </cell>
          <cell r="B1292" t="str">
            <v xml:space="preserve">CONDULETE EM PVC, TIPO "X", SEM TAMPA, DE 1/2"                                                                                                                                                                                                                                                                                                                                                                                                                                                            </v>
          </cell>
          <cell r="C1292" t="str">
            <v xml:space="preserve">UN    </v>
          </cell>
          <cell r="D1292" t="str">
            <v>CR</v>
          </cell>
          <cell r="E1292" t="str">
            <v>14,32</v>
          </cell>
        </row>
        <row r="1293">
          <cell r="A1293">
            <v>39345</v>
          </cell>
          <cell r="B1293" t="str">
            <v xml:space="preserve">CONDULETE EM PVC, TIPO "X", SEM TAMPA, DE 1"                                                                                                                                                                                                                                                                                                                                                                                                                                                              </v>
          </cell>
          <cell r="C1293" t="str">
            <v xml:space="preserve">UN    </v>
          </cell>
          <cell r="D1293" t="str">
            <v>CR</v>
          </cell>
          <cell r="E1293" t="str">
            <v>19,38</v>
          </cell>
        </row>
        <row r="1294">
          <cell r="A1294">
            <v>39344</v>
          </cell>
          <cell r="B1294" t="str">
            <v xml:space="preserve">CONDULETE EM PVC, TIPO "X", SEM TAMPA, DE 3/4"                                                                                                                                                                                                                                                                                                                                                                                                                                                            </v>
          </cell>
          <cell r="C1294" t="str">
            <v xml:space="preserve">UN    </v>
          </cell>
          <cell r="D1294" t="str">
            <v>CR</v>
          </cell>
          <cell r="E1294" t="str">
            <v>13,84</v>
          </cell>
        </row>
        <row r="1295">
          <cell r="A1295">
            <v>12623</v>
          </cell>
          <cell r="B1295" t="str">
            <v xml:space="preserve">CONDUTOR PLUVIAL, PVC, CIRCULAR, DIAMETRO ENTRE 80 E 100 MM, PARA DRENAGEM PLUVIAL PREDIAL                                                                                                                                                                                                                                                                                                                                                                                                                </v>
          </cell>
          <cell r="C1295" t="str">
            <v xml:space="preserve">M     </v>
          </cell>
          <cell r="D1295" t="str">
            <v>CR</v>
          </cell>
          <cell r="E1295" t="str">
            <v>65,66</v>
          </cell>
        </row>
        <row r="1296">
          <cell r="A1296">
            <v>34498</v>
          </cell>
          <cell r="B1296" t="str">
            <v xml:space="preserve">CONE DE SINALIZACAO EM PVC FLEXIVEL, H = 70 / 76 CM (NBR 15071)                                                                                                                                                                                                                                                                                                                                                                                                                                           </v>
          </cell>
          <cell r="C1296" t="str">
            <v xml:space="preserve">UN    </v>
          </cell>
          <cell r="D1296" t="str">
            <v>CR</v>
          </cell>
          <cell r="E1296" t="str">
            <v>173,18</v>
          </cell>
        </row>
        <row r="1297">
          <cell r="A1297">
            <v>13244</v>
          </cell>
          <cell r="B1297" t="str">
            <v xml:space="preserve">CONE DE SINALIZACAO EM PVC RIGIDO COM FAIXA REFLETIVA, H = 70 / 76 CM                                                                                                                                                                                                                                                                                                                                                                                                                                     </v>
          </cell>
          <cell r="C1297" t="str">
            <v xml:space="preserve">UN    </v>
          </cell>
          <cell r="D1297" t="str">
            <v xml:space="preserve">C </v>
          </cell>
          <cell r="E1297" t="str">
            <v>72,90</v>
          </cell>
        </row>
        <row r="1298">
          <cell r="A1298">
            <v>38998</v>
          </cell>
          <cell r="B1298" t="str">
            <v xml:space="preserve">CONECTOR / ADAPTADOR F/F, COM INSERTO METALICO, PPR, DN 25 MM X 1/2", PARA AGUA QUENTE E FRIA PREDIAL                                                                                                                                                                                                                                                                                                                                                                                                     </v>
          </cell>
          <cell r="C1298" t="str">
            <v xml:space="preserve">UN    </v>
          </cell>
          <cell r="D1298" t="str">
            <v>AS</v>
          </cell>
          <cell r="E1298" t="str">
            <v>9,97</v>
          </cell>
        </row>
        <row r="1299">
          <cell r="A1299">
            <v>38999</v>
          </cell>
          <cell r="B1299" t="str">
            <v xml:space="preserve">CONECTOR / ADAPTADOR F/F, COM INSERTO METALICO, PPR, DN 32 MM X 3/4", PARA AGUA QUENTE E FRIA PREDIAL                                                                                                                                                                                                                                                                                                                                                                                                     </v>
          </cell>
          <cell r="C1299" t="str">
            <v xml:space="preserve">UN    </v>
          </cell>
          <cell r="D1299" t="str">
            <v>AS</v>
          </cell>
          <cell r="E1299" t="str">
            <v>25,20</v>
          </cell>
        </row>
        <row r="1300">
          <cell r="A1300">
            <v>38996</v>
          </cell>
          <cell r="B1300" t="str">
            <v xml:space="preserve">CONECTOR / ADAPTADOR F/M, COM INSERTO METALICO, PPR, DN 25 MM X 1/2", PARA AGUA QUENTE E FRIA PREDIAL                                                                                                                                                                                                                                                                                                                                                                                                     </v>
          </cell>
          <cell r="C1300" t="str">
            <v xml:space="preserve">UN    </v>
          </cell>
          <cell r="D1300" t="str">
            <v>AS</v>
          </cell>
          <cell r="E1300" t="str">
            <v>17,81</v>
          </cell>
        </row>
        <row r="1301">
          <cell r="A1301">
            <v>44173</v>
          </cell>
          <cell r="B1301" t="str">
            <v xml:space="preserve">CONECTOR / ADAPTADOR F/M, COM INSERTO METALICO, PPR, DN 25 MM X 3/4", PARA AGUA QUENTE E FRIA PREDIAL                                                                                                                                                                                                                                                                                                                                                                                                     </v>
          </cell>
          <cell r="C1301" t="str">
            <v xml:space="preserve">UN    </v>
          </cell>
          <cell r="D1301" t="str">
            <v>AS</v>
          </cell>
          <cell r="E1301" t="str">
            <v>17,32</v>
          </cell>
        </row>
        <row r="1302">
          <cell r="A1302">
            <v>44174</v>
          </cell>
          <cell r="B1302" t="str">
            <v xml:space="preserve">CONECTOR / ADAPTADOR F/M, COM INSERTO METALICO, PPR, DN 32 MM X 1", PARA AGUA QUENTE E FRIA PREDIAL                                                                                                                                                                                                                                                                                                                                                                                                       </v>
          </cell>
          <cell r="C1302" t="str">
            <v xml:space="preserve">UN    </v>
          </cell>
          <cell r="D1302" t="str">
            <v>AS</v>
          </cell>
          <cell r="E1302" t="str">
            <v>28,36</v>
          </cell>
        </row>
        <row r="1303">
          <cell r="A1303">
            <v>38997</v>
          </cell>
          <cell r="B1303" t="str">
            <v xml:space="preserve">CONECTOR / ADAPTADOR F/M, COM INSERTO METALICO, PPR, DN 32 MM X 3/4", PARA AGUA QUENTE E FRIA PREDIAL                                                                                                                                                                                                                                                                                                                                                                                                     </v>
          </cell>
          <cell r="C1303" t="str">
            <v xml:space="preserve">UN    </v>
          </cell>
          <cell r="D1303" t="str">
            <v>AS</v>
          </cell>
          <cell r="E1303" t="str">
            <v>25,48</v>
          </cell>
        </row>
        <row r="1304">
          <cell r="A1304">
            <v>39600</v>
          </cell>
          <cell r="B1304" t="str">
            <v xml:space="preserve">CONECTOR / TOMADA FEMEA RJ 45, CATEGORIA 5 E (CAT 5E) PARA CABOS                                                                                                                                                                                                                                                                                                                                                                                                                                          </v>
          </cell>
          <cell r="C1304" t="str">
            <v xml:space="preserve">UN    </v>
          </cell>
          <cell r="D1304" t="str">
            <v>CR</v>
          </cell>
          <cell r="E1304" t="str">
            <v>9,80</v>
          </cell>
        </row>
        <row r="1305">
          <cell r="A1305">
            <v>39601</v>
          </cell>
          <cell r="B1305" t="str">
            <v xml:space="preserve">CONECTOR / TOMADA FEMEA RJ 45, CATEGORIA 6 (CAT 6) PARA CABOS                                                                                                                                                                                                                                                                                                                                                                                                                                             </v>
          </cell>
          <cell r="C1305" t="str">
            <v xml:space="preserve">UN    </v>
          </cell>
          <cell r="D1305" t="str">
            <v>CR</v>
          </cell>
          <cell r="E1305" t="str">
            <v>20,80</v>
          </cell>
        </row>
        <row r="1306">
          <cell r="A1306">
            <v>39862</v>
          </cell>
          <cell r="B1306" t="str">
            <v xml:space="preserve">CONECTOR BRONZE/LATAO (REF 603) SEM ANEL DE SOLDA, BOLSA X ROSCA F, 15 MM X 1/2"                                                                                                                                                                                                                                                                                                                                                                                                                          </v>
          </cell>
          <cell r="C1306" t="str">
            <v xml:space="preserve">UN    </v>
          </cell>
          <cell r="D1306" t="str">
            <v>AS</v>
          </cell>
          <cell r="E1306" t="str">
            <v>13,61</v>
          </cell>
        </row>
        <row r="1307">
          <cell r="A1307">
            <v>39863</v>
          </cell>
          <cell r="B1307" t="str">
            <v xml:space="preserve">CONECTOR BRONZE/LATAO (REF 603) SEM ANEL DE SOLDA, BOLSA X ROSCA F, 22 MM X 1/2"                                                                                                                                                                                                                                                                                                                                                                                                                          </v>
          </cell>
          <cell r="C1307" t="str">
            <v xml:space="preserve">UN    </v>
          </cell>
          <cell r="D1307" t="str">
            <v>AS</v>
          </cell>
          <cell r="E1307" t="str">
            <v>13,80</v>
          </cell>
        </row>
        <row r="1308">
          <cell r="A1308">
            <v>39864</v>
          </cell>
          <cell r="B1308" t="str">
            <v xml:space="preserve">CONECTOR BRONZE/LATAO (REF 603) SEM ANEL DE SOLDA, BOLSA X ROSCA F, 22 MM X 3/4"                                                                                                                                                                                                                                                                                                                                                                                                                          </v>
          </cell>
          <cell r="C1308" t="str">
            <v xml:space="preserve">UN    </v>
          </cell>
          <cell r="D1308" t="str">
            <v>AS</v>
          </cell>
          <cell r="E1308" t="str">
            <v>17,12</v>
          </cell>
        </row>
        <row r="1309">
          <cell r="A1309">
            <v>39865</v>
          </cell>
          <cell r="B1309" t="str">
            <v xml:space="preserve">CONECTOR BRONZE/LATAO (REF 603) SEM ANEL DE SOLDA, BOLSA X ROSCA F, 28 MM X 1/2"                                                                                                                                                                                                                                                                                                                                                                                                                          </v>
          </cell>
          <cell r="C1309" t="str">
            <v xml:space="preserve">UN    </v>
          </cell>
          <cell r="D1309" t="str">
            <v>AS</v>
          </cell>
          <cell r="E1309" t="str">
            <v>24,13</v>
          </cell>
        </row>
        <row r="1310">
          <cell r="A1310">
            <v>2517</v>
          </cell>
          <cell r="B1310" t="str">
            <v xml:space="preserve">CONECTOR CURVO 90 GRAUS DE ALUMINIO, BITOLA 1 1/2", PARA ADAPTAR ENTRADA DE ELETRODUTO METALICO FLEXIVEL EM QUADROS                                                                                                                                                                                                                                                                                                                                                                                       </v>
          </cell>
          <cell r="C1310" t="str">
            <v xml:space="preserve">UN    </v>
          </cell>
          <cell r="D1310" t="str">
            <v>CR</v>
          </cell>
          <cell r="E1310" t="str">
            <v>24,07</v>
          </cell>
        </row>
        <row r="1311">
          <cell r="A1311">
            <v>2522</v>
          </cell>
          <cell r="B1311" t="str">
            <v xml:space="preserve">CONECTOR CURVO 90 GRAUS DE ALUMINIO, BITOLA 1 1/4", PARA ADAPTAR ENTRADA DE ELETRODUTO METALICO FLEXIVEL EM QUADROS                                                                                                                                                                                                                                                                                                                                                                                       </v>
          </cell>
          <cell r="C1311" t="str">
            <v xml:space="preserve">UN    </v>
          </cell>
          <cell r="D1311" t="str">
            <v>CR</v>
          </cell>
          <cell r="E1311" t="str">
            <v>15,55</v>
          </cell>
        </row>
        <row r="1312">
          <cell r="A1312">
            <v>2548</v>
          </cell>
          <cell r="B1312" t="str">
            <v xml:space="preserve">CONECTOR CURVO 90 GRAUS DE ALUMINIO, BITOLA 1/2", PARA ADAPTAR ENTRADA DE ELETRODUTO METALICO FLEXIVEL EM QUADROS                                                                                                                                                                                                                                                                                                                                                                                         </v>
          </cell>
          <cell r="C1312" t="str">
            <v xml:space="preserve">UN    </v>
          </cell>
          <cell r="D1312" t="str">
            <v>CR</v>
          </cell>
          <cell r="E1312" t="str">
            <v>9,57</v>
          </cell>
        </row>
        <row r="1313">
          <cell r="A1313">
            <v>2516</v>
          </cell>
          <cell r="B1313" t="str">
            <v xml:space="preserve">CONECTOR CURVO 90 GRAUS DE ALUMINIO, BITOLA 1", PARA ADAPTAR ENTRADA DE ELETRODUTO METALICO FLEXIVEL EM QUADROS                                                                                                                                                                                                                                                                                                                                                                                           </v>
          </cell>
          <cell r="C1313" t="str">
            <v xml:space="preserve">UN    </v>
          </cell>
          <cell r="D1313" t="str">
            <v>CR</v>
          </cell>
          <cell r="E1313" t="str">
            <v>12,49</v>
          </cell>
        </row>
        <row r="1314">
          <cell r="A1314">
            <v>2518</v>
          </cell>
          <cell r="B1314" t="str">
            <v xml:space="preserve">CONECTOR CURVO 90 GRAUS DE ALUMINIO, BITOLA 2 1/2", PARA ADAPTAR ENTRADA DE ELETRODUTO METALICO FLEXIVEL EM QUADROS                                                                                                                                                                                                                                                                                                                                                                                       </v>
          </cell>
          <cell r="C1314" t="str">
            <v xml:space="preserve">UN    </v>
          </cell>
          <cell r="D1314" t="str">
            <v>CR</v>
          </cell>
          <cell r="E1314" t="str">
            <v>114,57</v>
          </cell>
        </row>
        <row r="1315">
          <cell r="A1315">
            <v>2521</v>
          </cell>
          <cell r="B1315" t="str">
            <v xml:space="preserve">CONECTOR CURVO 90 GRAUS DE ALUMINIO, BITOLA 2", PARA ADAPTAR ENTRADA DE ELETRODUTO METALICO FLEXIVEL EM QUADROS                                                                                                                                                                                                                                                                                                                                                                                           </v>
          </cell>
          <cell r="C1315" t="str">
            <v xml:space="preserve">UN    </v>
          </cell>
          <cell r="D1315" t="str">
            <v>CR</v>
          </cell>
          <cell r="E1315" t="str">
            <v>48,77</v>
          </cell>
        </row>
        <row r="1316">
          <cell r="A1316">
            <v>2515</v>
          </cell>
          <cell r="B1316" t="str">
            <v xml:space="preserve">CONECTOR CURVO 90 GRAUS DE ALUMINIO, BITOLA 3/4", PARA ADAPTAR ENTRADA DE ELETRODUTO METALICO FLEXIVEL EM QUADROS                                                                                                                                                                                                                                                                                                                                                                                         </v>
          </cell>
          <cell r="C1316" t="str">
            <v xml:space="preserve">UN    </v>
          </cell>
          <cell r="D1316" t="str">
            <v>CR</v>
          </cell>
          <cell r="E1316" t="str">
            <v>10,39</v>
          </cell>
        </row>
        <row r="1317">
          <cell r="A1317">
            <v>2519</v>
          </cell>
          <cell r="B1317" t="str">
            <v xml:space="preserve">CONECTOR CURVO 90 GRAUS DE ALUMINIO, BITOLA 3", PARA ADAPTAR ENTRADA DE ELETRODUTO METALICO FLEXIVEL EM QUADROS                                                                                                                                                                                                                                                                                                                                                                                           </v>
          </cell>
          <cell r="C1317" t="str">
            <v xml:space="preserve">UN    </v>
          </cell>
          <cell r="D1317" t="str">
            <v>CR</v>
          </cell>
          <cell r="E1317" t="str">
            <v>138,15</v>
          </cell>
        </row>
        <row r="1318">
          <cell r="A1318">
            <v>2520</v>
          </cell>
          <cell r="B1318" t="str">
            <v xml:space="preserve">CONECTOR CURVO 90 GRAUS DE ALUMINIO, BITOLA 4", PARA ADAPTAR ENTRADA DE ELETRODUTO METALICO FLEXIVEL EM QUADROS                                                                                                                                                                                                                                                                                                                                                                                           </v>
          </cell>
          <cell r="C1318" t="str">
            <v xml:space="preserve">UN    </v>
          </cell>
          <cell r="D1318" t="str">
            <v>CR</v>
          </cell>
          <cell r="E1318" t="str">
            <v>254,26</v>
          </cell>
        </row>
        <row r="1319">
          <cell r="A1319">
            <v>1602</v>
          </cell>
          <cell r="B1319" t="str">
            <v xml:space="preserve">CONECTOR DE ALUMINIO TIPO PRENSA CABO, BITOLA 1 1/2", PARA CABOS DE DIAMETRO DE 37 A 40 MM                                                                                                                                                                                                                                                                                                                                                                                                                </v>
          </cell>
          <cell r="C1319" t="str">
            <v xml:space="preserve">UN    </v>
          </cell>
          <cell r="D1319" t="str">
            <v>CR</v>
          </cell>
          <cell r="E1319" t="str">
            <v>50,58</v>
          </cell>
        </row>
        <row r="1320">
          <cell r="A1320">
            <v>1601</v>
          </cell>
          <cell r="B1320" t="str">
            <v xml:space="preserve">CONECTOR DE ALUMINIO TIPO PRENSA CABO, BITOLA 1 1/4", PARA CABOS DE DIAMETRO DE 31 A 34 MM                                                                                                                                                                                                                                                                                                                                                                                                                </v>
          </cell>
          <cell r="C1320" t="str">
            <v xml:space="preserve">UN    </v>
          </cell>
          <cell r="D1320" t="str">
            <v>CR</v>
          </cell>
          <cell r="E1320" t="str">
            <v>45,08</v>
          </cell>
        </row>
        <row r="1321">
          <cell r="A1321">
            <v>1598</v>
          </cell>
          <cell r="B1321" t="str">
            <v xml:space="preserve">CONECTOR DE ALUMINIO TIPO PRENSA CABO, BITOLA 1/2", PARA CABOS DE DIAMETRO DE 12,5 A 15 MM                                                                                                                                                                                                                                                                                                                                                                                                                </v>
          </cell>
          <cell r="C1321" t="str">
            <v xml:space="preserve">UN    </v>
          </cell>
          <cell r="D1321" t="str">
            <v>CR</v>
          </cell>
          <cell r="E1321" t="str">
            <v>13,34</v>
          </cell>
        </row>
        <row r="1322">
          <cell r="A1322">
            <v>1600</v>
          </cell>
          <cell r="B1322" t="str">
            <v xml:space="preserve">CONECTOR DE ALUMINIO TIPO PRENSA CABO, BITOLA 1", PARA CABOS DE DIAMETRO DE 22,5 A 25 MM                                                                                                                                                                                                                                                                                                                                                                                                                  </v>
          </cell>
          <cell r="C1322" t="str">
            <v xml:space="preserve">UN    </v>
          </cell>
          <cell r="D1322" t="str">
            <v>CR</v>
          </cell>
          <cell r="E1322" t="str">
            <v>19,69</v>
          </cell>
        </row>
        <row r="1323">
          <cell r="A1323">
            <v>1603</v>
          </cell>
          <cell r="B1323" t="str">
            <v xml:space="preserve">CONECTOR DE ALUMINIO TIPO PRENSA CABO, BITOLA 2", PARA CABOS DE DIAMETRO DE 47,5 A 50 MM                                                                                                                                                                                                                                                                                                                                                                                                                  </v>
          </cell>
          <cell r="C1323" t="str">
            <v xml:space="preserve">UN    </v>
          </cell>
          <cell r="D1323" t="str">
            <v>CR</v>
          </cell>
          <cell r="E1323" t="str">
            <v>76,37</v>
          </cell>
        </row>
        <row r="1324">
          <cell r="A1324">
            <v>1599</v>
          </cell>
          <cell r="B1324" t="str">
            <v xml:space="preserve">CONECTOR DE ALUMINIO TIPO PRENSA CABO, BITOLA 3/4", PARA CABOS DE DIAMETRO DE 17,5 A 20 MM                                                                                                                                                                                                                                                                                                                                                                                                                </v>
          </cell>
          <cell r="C1324" t="str">
            <v xml:space="preserve">UN    </v>
          </cell>
          <cell r="D1324" t="str">
            <v>CR</v>
          </cell>
          <cell r="E1324" t="str">
            <v>15,48</v>
          </cell>
        </row>
        <row r="1325">
          <cell r="A1325">
            <v>1597</v>
          </cell>
          <cell r="B1325" t="str">
            <v xml:space="preserve">CONECTOR DE ALUMINIO TIPO PRENSA CABO, BITOLA 3/8", PARA CABOS DE DIAMETRO DE 9 A 10 MM                                                                                                                                                                                                                                                                                                                                                                                                                   </v>
          </cell>
          <cell r="C1325" t="str">
            <v xml:space="preserve">UN    </v>
          </cell>
          <cell r="D1325" t="str">
            <v>CR</v>
          </cell>
          <cell r="E1325" t="str">
            <v>12,54</v>
          </cell>
        </row>
        <row r="1326">
          <cell r="A1326">
            <v>39602</v>
          </cell>
          <cell r="B1326" t="str">
            <v xml:space="preserve">CONECTOR MACHO RJ 45, CATEGORIA 5 E (CAT 5E) PARA CABOS                                                                                                                                                                                                                                                                                                                                                                                                                                                   </v>
          </cell>
          <cell r="C1326" t="str">
            <v xml:space="preserve">UN    </v>
          </cell>
          <cell r="D1326" t="str">
            <v>CR</v>
          </cell>
          <cell r="E1326" t="str">
            <v>1,04</v>
          </cell>
        </row>
        <row r="1327">
          <cell r="A1327">
            <v>39603</v>
          </cell>
          <cell r="B1327" t="str">
            <v xml:space="preserve">CONECTOR MACHO RJ 45, CATEGORIA 6 (CAT 6) PARA CABOS                                                                                                                                                                                                                                                                                                                                                                                                                                                      </v>
          </cell>
          <cell r="C1327" t="str">
            <v xml:space="preserve">UN    </v>
          </cell>
          <cell r="D1327" t="str">
            <v>CR</v>
          </cell>
          <cell r="E1327" t="str">
            <v>2,21</v>
          </cell>
        </row>
        <row r="1328">
          <cell r="A1328">
            <v>11821</v>
          </cell>
          <cell r="B1328" t="str">
            <v xml:space="preserve">CONECTOR METALICO TIPO PARAFUSO FENDIDO (SPLIT BOLT), COM SEPARADOR DE CABOS BIMETALICOS, PARA CABOS ATE 25 MM2                                                                                                                                                                                                                                                                                                                                                                                           </v>
          </cell>
          <cell r="C1328" t="str">
            <v xml:space="preserve">UN    </v>
          </cell>
          <cell r="D1328" t="str">
            <v>CR</v>
          </cell>
          <cell r="E1328" t="str">
            <v>10,30</v>
          </cell>
        </row>
        <row r="1329">
          <cell r="A1329">
            <v>1562</v>
          </cell>
          <cell r="B1329" t="str">
            <v xml:space="preserve">CONECTOR METALICO TIPO PARAFUSO FENDIDO (SPLIT BOLT), COM SEPARADOR DE CABOS BIMETALICOS, PARA CABOS ATE 50 MM2                                                                                                                                                                                                                                                                                                                                                                                           </v>
          </cell>
          <cell r="C1329" t="str">
            <v xml:space="preserve">UN    </v>
          </cell>
          <cell r="D1329" t="str">
            <v>CR</v>
          </cell>
          <cell r="E1329" t="str">
            <v>16,87</v>
          </cell>
        </row>
        <row r="1330">
          <cell r="A1330">
            <v>1563</v>
          </cell>
          <cell r="B1330" t="str">
            <v xml:space="preserve">CONECTOR METALICO TIPO PARAFUSO FENDIDO (SPLIT BOLT), COM SEPARADOR DE CABOS BIMETALICOS, PARA CABOS ATE 70 MM2                                                                                                                                                                                                                                                                                                                                                                                           </v>
          </cell>
          <cell r="C1330" t="str">
            <v xml:space="preserve">UN    </v>
          </cell>
          <cell r="D1330" t="str">
            <v>CR</v>
          </cell>
          <cell r="E1330" t="str">
            <v>22,64</v>
          </cell>
        </row>
        <row r="1331">
          <cell r="A1331">
            <v>11856</v>
          </cell>
          <cell r="B1331" t="str">
            <v xml:space="preserve">CONECTOR METALICO TIPO PARAFUSO FENDIDO (SPLIT BOLT), PARA CABOS ATE 10 MM2                                                                                                                                                                                                                                                                                                                                                                                                                               </v>
          </cell>
          <cell r="C1331" t="str">
            <v xml:space="preserve">UN    </v>
          </cell>
          <cell r="D1331" t="str">
            <v xml:space="preserve">C </v>
          </cell>
          <cell r="E1331" t="str">
            <v>6,75</v>
          </cell>
        </row>
        <row r="1332">
          <cell r="A1332">
            <v>11857</v>
          </cell>
          <cell r="B1332" t="str">
            <v xml:space="preserve">CONECTOR METALICO TIPO PARAFUSO FENDIDO (SPLIT BOLT), PARA CABOS ATE 120 MM2                                                                                                                                                                                                                                                                                                                                                                                                                              </v>
          </cell>
          <cell r="C1332" t="str">
            <v xml:space="preserve">UN    </v>
          </cell>
          <cell r="D1332" t="str">
            <v>CR</v>
          </cell>
          <cell r="E1332" t="str">
            <v>35,52</v>
          </cell>
        </row>
        <row r="1333">
          <cell r="A1333">
            <v>11858</v>
          </cell>
          <cell r="B1333" t="str">
            <v xml:space="preserve">CONECTOR METALICO TIPO PARAFUSO FENDIDO (SPLIT BOLT), PARA CABOS ATE 150 MM2                                                                                                                                                                                                                                                                                                                                                                                                                              </v>
          </cell>
          <cell r="C1333" t="str">
            <v xml:space="preserve">UN    </v>
          </cell>
          <cell r="D1333" t="str">
            <v>CR</v>
          </cell>
          <cell r="E1333" t="str">
            <v>44,09</v>
          </cell>
        </row>
        <row r="1334">
          <cell r="A1334">
            <v>1539</v>
          </cell>
          <cell r="B1334" t="str">
            <v xml:space="preserve">CONECTOR METALICO TIPO PARAFUSO FENDIDO (SPLIT BOLT), PARA CABOS ATE 16 MM2                                                                                                                                                                                                                                                                                                                                                                                                                               </v>
          </cell>
          <cell r="C1334" t="str">
            <v xml:space="preserve">UN    </v>
          </cell>
          <cell r="D1334" t="str">
            <v>CR</v>
          </cell>
          <cell r="E1334" t="str">
            <v>7,93</v>
          </cell>
        </row>
        <row r="1335">
          <cell r="A1335">
            <v>11859</v>
          </cell>
          <cell r="B1335" t="str">
            <v xml:space="preserve">CONECTOR METALICO TIPO PARAFUSO FENDIDO (SPLIT BOLT), PARA CABOS ATE 185 MM2                                                                                                                                                                                                                                                                                                                                                                                                                              </v>
          </cell>
          <cell r="C1335" t="str">
            <v xml:space="preserve">UN    </v>
          </cell>
          <cell r="D1335" t="str">
            <v>CR</v>
          </cell>
          <cell r="E1335" t="str">
            <v>59,98</v>
          </cell>
        </row>
        <row r="1336">
          <cell r="A1336">
            <v>1550</v>
          </cell>
          <cell r="B1336" t="str">
            <v xml:space="preserve">CONECTOR METALICO TIPO PARAFUSO FENDIDO (SPLIT BOLT), PARA CABOS ATE 25 MM2                                                                                                                                                                                                                                                                                                                                                                                                                               </v>
          </cell>
          <cell r="C1336" t="str">
            <v xml:space="preserve">UN    </v>
          </cell>
          <cell r="D1336" t="str">
            <v>CR</v>
          </cell>
          <cell r="E1336" t="str">
            <v>8,37</v>
          </cell>
        </row>
        <row r="1337">
          <cell r="A1337">
            <v>11854</v>
          </cell>
          <cell r="B1337" t="str">
            <v xml:space="preserve">CONECTOR METALICO TIPO PARAFUSO FENDIDO (SPLIT BOLT), PARA CABOS ATE 35 MM2                                                                                                                                                                                                                                                                                                                                                                                                                               </v>
          </cell>
          <cell r="C1337" t="str">
            <v xml:space="preserve">UN    </v>
          </cell>
          <cell r="D1337" t="str">
            <v>CR</v>
          </cell>
          <cell r="E1337" t="str">
            <v>10,45</v>
          </cell>
        </row>
        <row r="1338">
          <cell r="A1338">
            <v>11862</v>
          </cell>
          <cell r="B1338" t="str">
            <v xml:space="preserve">CONECTOR METALICO TIPO PARAFUSO FENDIDO (SPLIT BOLT), PARA CABOS ATE 50 MM2                                                                                                                                                                                                                                                                                                                                                                                                                               </v>
          </cell>
          <cell r="C1338" t="str">
            <v xml:space="preserve">UN    </v>
          </cell>
          <cell r="D1338" t="str">
            <v>CR</v>
          </cell>
          <cell r="E1338" t="str">
            <v>14,67</v>
          </cell>
        </row>
        <row r="1339">
          <cell r="A1339">
            <v>11863</v>
          </cell>
          <cell r="B1339" t="str">
            <v xml:space="preserve">CONECTOR METALICO TIPO PARAFUSO FENDIDO (SPLIT BOLT), PARA CABOS ATE 6 MM2                                                                                                                                                                                                                                                                                                                                                                                                                                </v>
          </cell>
          <cell r="C1339" t="str">
            <v xml:space="preserve">UN    </v>
          </cell>
          <cell r="D1339" t="str">
            <v>CR</v>
          </cell>
          <cell r="E1339" t="str">
            <v>5,92</v>
          </cell>
        </row>
        <row r="1340">
          <cell r="A1340">
            <v>11855</v>
          </cell>
          <cell r="B1340" t="str">
            <v xml:space="preserve">CONECTOR METALICO TIPO PARAFUSO FENDIDO (SPLIT BOLT), PARA CABOS ATE 70 MM2                                                                                                                                                                                                                                                                                                                                                                                                                               </v>
          </cell>
          <cell r="C1340" t="str">
            <v xml:space="preserve">UN    </v>
          </cell>
          <cell r="D1340" t="str">
            <v>CR</v>
          </cell>
          <cell r="E1340" t="str">
            <v>21,89</v>
          </cell>
        </row>
        <row r="1341">
          <cell r="A1341">
            <v>11864</v>
          </cell>
          <cell r="B1341" t="str">
            <v xml:space="preserve">CONECTOR METALICO TIPO PARAFUSO FENDIDO (SPLIT BOLT), PARA CABOS ATE 95 MM2                                                                                                                                                                                                                                                                                                                                                                                                                               </v>
          </cell>
          <cell r="C1341" t="str">
            <v xml:space="preserve">UN    </v>
          </cell>
          <cell r="D1341" t="str">
            <v>CR</v>
          </cell>
          <cell r="E1341" t="str">
            <v>33,10</v>
          </cell>
        </row>
        <row r="1342">
          <cell r="A1342">
            <v>2527</v>
          </cell>
          <cell r="B1342" t="str">
            <v xml:space="preserve">CONECTOR RETO DE ALUMINIO PARA ELETRODUTO DE 1 1/2", PARA ADAPTAR ENTRADA DE ELETRODUTO METALICO FLEXIVEL EM QUADROS                                                                                                                                                                                                                                                                                                                                                                                      </v>
          </cell>
          <cell r="C1342" t="str">
            <v xml:space="preserve">UN    </v>
          </cell>
          <cell r="D1342" t="str">
            <v>CR</v>
          </cell>
          <cell r="E1342" t="str">
            <v>8,61</v>
          </cell>
        </row>
        <row r="1343">
          <cell r="A1343">
            <v>2526</v>
          </cell>
          <cell r="B1343" t="str">
            <v xml:space="preserve">CONECTOR RETO DE ALUMINIO PARA ELETRODUTO DE 1 1/4", PARA ADAPTAR ENTRADA DE ELETRODUTO METALICO FLEXIVEL EM QUADROS                                                                                                                                                                                                                                                                                                                                                                                      </v>
          </cell>
          <cell r="C1343" t="str">
            <v xml:space="preserve">UN    </v>
          </cell>
          <cell r="D1343" t="str">
            <v>CR</v>
          </cell>
          <cell r="E1343" t="str">
            <v>5,52</v>
          </cell>
        </row>
        <row r="1344">
          <cell r="A1344">
            <v>2487</v>
          </cell>
          <cell r="B1344" t="str">
            <v xml:space="preserve">CONECTOR RETO DE ALUMINIO PARA ELETRODUTO DE 1/2", PARA ADAPTAR ENTRADA DE ELETRODUTO METALICO FLEXIVEL EM QUADROS                                                                                                                                                                                                                                                                                                                                                                                        </v>
          </cell>
          <cell r="C1344" t="str">
            <v xml:space="preserve">UN    </v>
          </cell>
          <cell r="D1344" t="str">
            <v>CR</v>
          </cell>
          <cell r="E1344" t="str">
            <v>1,88</v>
          </cell>
        </row>
        <row r="1345">
          <cell r="A1345">
            <v>2483</v>
          </cell>
          <cell r="B1345" t="str">
            <v xml:space="preserve">CONECTOR RETO DE ALUMINIO PARA ELETRODUTO DE 1", PARA ADAPTAR ENTRADA DE ELETRODUTO METALICO FLEXIVEL EM QUADROS                                                                                                                                                                                                                                                                                                                                                                                          </v>
          </cell>
          <cell r="C1345" t="str">
            <v xml:space="preserve">UN    </v>
          </cell>
          <cell r="D1345" t="str">
            <v>CR</v>
          </cell>
          <cell r="E1345" t="str">
            <v>3,93</v>
          </cell>
        </row>
        <row r="1346">
          <cell r="A1346">
            <v>2528</v>
          </cell>
          <cell r="B1346" t="str">
            <v xml:space="preserve">CONECTOR RETO DE ALUMINIO PARA ELETRODUTO DE 2 1/2", PARA ADAPTAR ENTRADA DE ELETRODUTO METALICO FLEXIVEL EM QUADROS                                                                                                                                                                                                                                                                                                                                                                                      </v>
          </cell>
          <cell r="C1346" t="str">
            <v xml:space="preserve">UN    </v>
          </cell>
          <cell r="D1346" t="str">
            <v>CR</v>
          </cell>
          <cell r="E1346" t="str">
            <v>21,68</v>
          </cell>
        </row>
        <row r="1347">
          <cell r="A1347">
            <v>2489</v>
          </cell>
          <cell r="B1347" t="str">
            <v xml:space="preserve">CONECTOR RETO DE ALUMINIO PARA ELETRODUTO DE 2", PARA ADAPTAR ENTRADA DE ELETRODUTO METALICO FLEXIVEL EM QUADROS                                                                                                                                                                                                                                                                                                                                                                                          </v>
          </cell>
          <cell r="C1347" t="str">
            <v xml:space="preserve">UN    </v>
          </cell>
          <cell r="D1347" t="str">
            <v>CR</v>
          </cell>
          <cell r="E1347" t="str">
            <v>9,55</v>
          </cell>
        </row>
        <row r="1348">
          <cell r="A1348">
            <v>2488</v>
          </cell>
          <cell r="B1348" t="str">
            <v xml:space="preserve">CONECTOR RETO DE ALUMINIO PARA ELETRODUTO DE 3/4", PARA ADAPTAR ENTRADA DE ELETRODUTO METALICO FLEXIVEL EM QUADROS                                                                                                                                                                                                                                                                                                                                                                                        </v>
          </cell>
          <cell r="C1348" t="str">
            <v xml:space="preserve">UN    </v>
          </cell>
          <cell r="D1348" t="str">
            <v>CR</v>
          </cell>
          <cell r="E1348" t="str">
            <v>2,20</v>
          </cell>
        </row>
        <row r="1349">
          <cell r="A1349">
            <v>2484</v>
          </cell>
          <cell r="B1349" t="str">
            <v xml:space="preserve">CONECTOR RETO DE ALUMINIO PARA ELETRODUTO DE 3", PARA ADAPTAR ENTRADA DE ELETRODUTO METALICO FLEXIVEL EM QUADROS                                                                                                                                                                                                                                                                                                                                                                                          </v>
          </cell>
          <cell r="C1349" t="str">
            <v xml:space="preserve">UN    </v>
          </cell>
          <cell r="D1349" t="str">
            <v>CR</v>
          </cell>
          <cell r="E1349" t="str">
            <v>31,49</v>
          </cell>
        </row>
        <row r="1350">
          <cell r="A1350">
            <v>2485</v>
          </cell>
          <cell r="B1350" t="str">
            <v xml:space="preserve">CONECTOR RETO DE ALUMINIO PARA ELETRODUTO DE 4", PARA ADAPTAR ENTRADA DE ELETRODUTO METALICO FLEXIVEL EM QUADROS                                                                                                                                                                                                                                                                                                                                                                                          </v>
          </cell>
          <cell r="C1350" t="str">
            <v xml:space="preserve">UN    </v>
          </cell>
          <cell r="D1350" t="str">
            <v>CR</v>
          </cell>
          <cell r="E1350" t="str">
            <v>49,35</v>
          </cell>
        </row>
        <row r="1351">
          <cell r="A1351">
            <v>39279</v>
          </cell>
          <cell r="B1351" t="str">
            <v xml:space="preserve">CONECTOR/ADAPTADOR FIXO, ROSCA FEMEA, EM PLASTICO, DN 16 MM X 1/2", PARA CONEXAO COM CRIMPAGEM, EM TUBO PEX PARA INST. AGUA QUENTE/FRIA                                                                                                                                                                                                                                                                                                                                                                   </v>
          </cell>
          <cell r="C1351" t="str">
            <v xml:space="preserve">UN    </v>
          </cell>
          <cell r="D1351" t="str">
            <v>AS</v>
          </cell>
          <cell r="E1351" t="str">
            <v>7,92</v>
          </cell>
        </row>
        <row r="1352">
          <cell r="A1352">
            <v>39280</v>
          </cell>
          <cell r="B1352" t="str">
            <v xml:space="preserve">CONECTOR/ADAPTADOR FIXO, ROSCA FEMEA, EM PLASTICO, DN 20 MM X 1/2", PARA CONEXAO COM CRIMPAGEM, EM TUBO PEX PARA INST. AGUA QUENTE/FRIA                                                                                                                                                                                                                                                                                                                                                                   </v>
          </cell>
          <cell r="C1352" t="str">
            <v xml:space="preserve">UN    </v>
          </cell>
          <cell r="D1352" t="str">
            <v>AS</v>
          </cell>
          <cell r="E1352" t="str">
            <v>8,87</v>
          </cell>
        </row>
        <row r="1353">
          <cell r="A1353">
            <v>39281</v>
          </cell>
          <cell r="B1353" t="str">
            <v xml:space="preserve">CONECTOR/ADAPTADOR FIXO, ROSCA FEMEA, EM PLASTICO, DN 20 MM X 3/4", PARA CONEXAO COM CRIMPAGEM, EM TUBO PEX PARA INST. AGUA QUENTE/FRIA                                                                                                                                                                                                                                                                                                                                                                   </v>
          </cell>
          <cell r="C1353" t="str">
            <v xml:space="preserve">UN    </v>
          </cell>
          <cell r="D1353" t="str">
            <v>AS</v>
          </cell>
          <cell r="E1353" t="str">
            <v>11,72</v>
          </cell>
        </row>
        <row r="1354">
          <cell r="A1354">
            <v>39282</v>
          </cell>
          <cell r="B1354" t="str">
            <v xml:space="preserve">CONECTOR/ADAPTADOR FIXO, ROSCA FEMEA, EM PLASTICO, DN 25 MM X 3/4", PARA CONEXAO COM CRIMPAGEM, EM TUBO PEX PARA INST. AGUA QUENTE/FRIA                                                                                                                                                                                                                                                                                                                                                                   </v>
          </cell>
          <cell r="C1354" t="str">
            <v xml:space="preserve">UN    </v>
          </cell>
          <cell r="D1354" t="str">
            <v>AS</v>
          </cell>
          <cell r="E1354" t="str">
            <v>16,37</v>
          </cell>
        </row>
        <row r="1355">
          <cell r="A1355">
            <v>38844</v>
          </cell>
          <cell r="B1355" t="str">
            <v xml:space="preserve">CONECTOR/ADAPTADOR FIXO, ROSCA FEMEA, METALICA, COM ANEL DESLIZANTE, DN 16 MM X 1/2", PARA TUBO PEX PARA INST. AGUA QUENTE/FRIA                                                                                                                                                                                                                                                                                                                                                                           </v>
          </cell>
          <cell r="C1355" t="str">
            <v xml:space="preserve">UN    </v>
          </cell>
          <cell r="D1355" t="str">
            <v>AS</v>
          </cell>
          <cell r="E1355" t="str">
            <v>8,03</v>
          </cell>
        </row>
        <row r="1356">
          <cell r="A1356">
            <v>38846</v>
          </cell>
          <cell r="B1356" t="str">
            <v xml:space="preserve">CONECTOR/ADAPTADOR FIXO, ROSCA FEMEA, METALICA, COM ANEL DESLIZANTE, DN 20 MM X 1/2", PARA TUBO PEX PARA INST. AGUA QUENTE/FRIA                                                                                                                                                                                                                                                                                                                                                                           </v>
          </cell>
          <cell r="C1356" t="str">
            <v xml:space="preserve">UN    </v>
          </cell>
          <cell r="D1356" t="str">
            <v>AS</v>
          </cell>
          <cell r="E1356" t="str">
            <v>8,17</v>
          </cell>
        </row>
        <row r="1357">
          <cell r="A1357">
            <v>38847</v>
          </cell>
          <cell r="B1357" t="str">
            <v xml:space="preserve">CONECTOR/ADAPTADOR FIXO, ROSCA FEMEA, METALICA, COM ANEL DESLIZANTE, DN 20 MM X 3/4", PARA TUBO PEX PARA INST. AGUA QUENTE/FRIA                                                                                                                                                                                                                                                                                                                                                                           </v>
          </cell>
          <cell r="C1357" t="str">
            <v xml:space="preserve">UN    </v>
          </cell>
          <cell r="D1357" t="str">
            <v>AS</v>
          </cell>
          <cell r="E1357" t="str">
            <v>9,57</v>
          </cell>
        </row>
        <row r="1358">
          <cell r="A1358">
            <v>38850</v>
          </cell>
          <cell r="B1358" t="str">
            <v xml:space="preserve">CONECTOR/ADAPTADOR FIXO, ROSCA FEMEA, METALICA, COM ANEL DESLIZANTE, DN 25 MM X 1", PARA TUBO PEX PARA INST. AGUA QUENTE/FRIA                                                                                                                                                                                                                                                                                                                                                                             </v>
          </cell>
          <cell r="C1358" t="str">
            <v xml:space="preserve">UN    </v>
          </cell>
          <cell r="D1358" t="str">
            <v>AS</v>
          </cell>
          <cell r="E1358" t="str">
            <v>17,28</v>
          </cell>
        </row>
        <row r="1359">
          <cell r="A1359">
            <v>38848</v>
          </cell>
          <cell r="B1359" t="str">
            <v xml:space="preserve">CONECTOR/ADAPTADOR FIXO, ROSCA FEMEA, METALICA, COM ANEL DESLIZANTE, DN 25 MM X 3/4", PARA TUBO PEX PARA INST. AGUA QUENTE/FRIA                                                                                                                                                                                                                                                                                                                                                                           </v>
          </cell>
          <cell r="C1359" t="str">
            <v xml:space="preserve">UN    </v>
          </cell>
          <cell r="D1359" t="str">
            <v>AS</v>
          </cell>
          <cell r="E1359" t="str">
            <v>11,33</v>
          </cell>
        </row>
        <row r="1360">
          <cell r="A1360">
            <v>38851</v>
          </cell>
          <cell r="B1360" t="str">
            <v xml:space="preserve">CONECTOR/ADAPTADOR FIXO, ROSCA FEMEA, METALICA, COM ANEL DESLIZANTE, DN 32 MM X 1", PARA TUBO PEX PARA INST. AGUA QUENTE/FRIA                                                                                                                                                                                                                                                                                                                                                                             </v>
          </cell>
          <cell r="C1360" t="str">
            <v xml:space="preserve">UN    </v>
          </cell>
          <cell r="D1360" t="str">
            <v>AS</v>
          </cell>
          <cell r="E1360" t="str">
            <v>19,54</v>
          </cell>
        </row>
        <row r="1361">
          <cell r="A1361">
            <v>38854</v>
          </cell>
          <cell r="B1361" t="str">
            <v xml:space="preserve">CONECTOR/ADAPTADOR MOVEL, ROSCA FEMEA, METALICA, COM ANEL DESLIZANTE, DN 16 MM X 3/4", PARA TUBO PEX PARA INST. AGUA QUENTE/FRIA                                                                                                                                                                                                                                                                                                                                                                          </v>
          </cell>
          <cell r="C1361" t="str">
            <v xml:space="preserve">UN    </v>
          </cell>
          <cell r="D1361" t="str">
            <v>AS</v>
          </cell>
          <cell r="E1361" t="str">
            <v>8,49</v>
          </cell>
        </row>
        <row r="1362">
          <cell r="A1362">
            <v>44247</v>
          </cell>
          <cell r="B1362" t="str">
            <v xml:space="preserve">CONECTOR, CPVC, SOLDAVEL, 114 MM X 4"â, PARA AGUA QUENTE                                                                                                                                                                                                                                                                                                                                                                                                                                                </v>
          </cell>
          <cell r="C1362" t="str">
            <v xml:space="preserve">UN    </v>
          </cell>
          <cell r="D1362" t="str">
            <v>CR</v>
          </cell>
          <cell r="E1362" t="str">
            <v>1.681,64</v>
          </cell>
        </row>
        <row r="1363">
          <cell r="A1363">
            <v>38005</v>
          </cell>
          <cell r="B1363" t="str">
            <v xml:space="preserve">CONECTOR, CPVC, SOLDAVEL, 15 MM X 1/2", PARA AGUA QUENTE                                                                                                                                                                                                                                                                                                                                                                                                                                                  </v>
          </cell>
          <cell r="C1363" t="str">
            <v xml:space="preserve">UN    </v>
          </cell>
          <cell r="D1363" t="str">
            <v>CR</v>
          </cell>
          <cell r="E1363" t="str">
            <v>19,99</v>
          </cell>
        </row>
        <row r="1364">
          <cell r="A1364">
            <v>38006</v>
          </cell>
          <cell r="B1364" t="str">
            <v xml:space="preserve">CONECTOR, CPVC, SOLDAVEL, 22 MM X 1/2", PARA AGUA QUENTE                                                                                                                                                                                                                                                                                                                                                                                                                                                  </v>
          </cell>
          <cell r="C1364" t="str">
            <v xml:space="preserve">UN    </v>
          </cell>
          <cell r="D1364" t="str">
            <v>CR</v>
          </cell>
          <cell r="E1364" t="str">
            <v>26,57</v>
          </cell>
        </row>
        <row r="1365">
          <cell r="A1365">
            <v>38428</v>
          </cell>
          <cell r="B1365" t="str">
            <v xml:space="preserve">CONECTOR, CPVC, SOLDAVEL, 22 MM X 3/4", PARA AGUA QUENTE                                                                                                                                                                                                                                                                                                                                                                                                                                                  </v>
          </cell>
          <cell r="C1365" t="str">
            <v xml:space="preserve">UN    </v>
          </cell>
          <cell r="D1365" t="str">
            <v>CR</v>
          </cell>
          <cell r="E1365" t="str">
            <v>23,79</v>
          </cell>
        </row>
        <row r="1366">
          <cell r="A1366">
            <v>38007</v>
          </cell>
          <cell r="B1366" t="str">
            <v xml:space="preserve">CONECTOR, CPVC, SOLDAVEL, 28 MM X 1", PARA AGUA QUENTE                                                                                                                                                                                                                                                                                                                                                                                                                                                    </v>
          </cell>
          <cell r="C1366" t="str">
            <v xml:space="preserve">UN    </v>
          </cell>
          <cell r="D1366" t="str">
            <v>CR</v>
          </cell>
          <cell r="E1366" t="str">
            <v>30,66</v>
          </cell>
        </row>
        <row r="1367">
          <cell r="A1367">
            <v>38008</v>
          </cell>
          <cell r="B1367" t="str">
            <v xml:space="preserve">CONECTOR, CPVC, SOLDAVEL, 35 MM X 1 1/4", PARA AGUA QUENTE                                                                                                                                                                                                                                                                                                                                                                                                                                                </v>
          </cell>
          <cell r="C1367" t="str">
            <v xml:space="preserve">UN    </v>
          </cell>
          <cell r="D1367" t="str">
            <v>CR</v>
          </cell>
          <cell r="E1367" t="str">
            <v>49,05</v>
          </cell>
        </row>
        <row r="1368">
          <cell r="A1368">
            <v>38009</v>
          </cell>
          <cell r="B1368" t="str">
            <v xml:space="preserve">CONECTOR, CPVC, SOLDAVEL, 42 MM X 1 1/2", PARA AGUA QUENTE                                                                                                                                                                                                                                                                                                                                                                                                                                                </v>
          </cell>
          <cell r="C1368" t="str">
            <v xml:space="preserve">UN    </v>
          </cell>
          <cell r="D1368" t="str">
            <v>CR</v>
          </cell>
          <cell r="E1368" t="str">
            <v>60,05</v>
          </cell>
        </row>
        <row r="1369">
          <cell r="A1369">
            <v>44248</v>
          </cell>
          <cell r="B1369" t="str">
            <v xml:space="preserve">CONECTOR, CPVC, SOLDAVEL, 54 MM X 2"â, PARA AGUA QUENTE                                                                                                                                                                                                                                                                                                                                                                                                                                                 </v>
          </cell>
          <cell r="C1369" t="str">
            <v xml:space="preserve">UN    </v>
          </cell>
          <cell r="D1369" t="str">
            <v>CR</v>
          </cell>
          <cell r="E1369" t="str">
            <v>97,89</v>
          </cell>
        </row>
        <row r="1370">
          <cell r="A1370">
            <v>44249</v>
          </cell>
          <cell r="B1370" t="str">
            <v xml:space="preserve">CONECTOR, CPVC, SOLDAVEL, 73 MM X 2 1/2"â, PARA AGUA QUENTE                                                                                                                                                                                                                                                                                                                                                                                                                                             </v>
          </cell>
          <cell r="C1370" t="str">
            <v xml:space="preserve">UN    </v>
          </cell>
          <cell r="D1370" t="str">
            <v>CR</v>
          </cell>
          <cell r="E1370" t="str">
            <v>377,67</v>
          </cell>
        </row>
        <row r="1371">
          <cell r="A1371">
            <v>44250</v>
          </cell>
          <cell r="B1371" t="str">
            <v xml:space="preserve">CONECTOR, CPVC, SOLDAVEL, 89 MM X 3"â, PARA AGUA QUENTE                                                                                                                                                                                                                                                                                                                                                                                                                                                 </v>
          </cell>
          <cell r="C1371" t="str">
            <v xml:space="preserve">UN    </v>
          </cell>
          <cell r="D1371" t="str">
            <v>CR</v>
          </cell>
          <cell r="E1371" t="str">
            <v>548,46</v>
          </cell>
        </row>
        <row r="1372">
          <cell r="A1372">
            <v>3104</v>
          </cell>
          <cell r="B1372" t="str">
            <v xml:space="preserve">CONJ. DE FERRAGENS PARA PORTA DE VIDRO TEMPERADO, EM ZAMAC CROMADO, CONTEMPLANDO DOBRADICA INF., DOBRADICA SUP., PIVO PARA DOBRADICA INF., PIVO PARA DOBRADICA SUP., FECHADURA CENTRAL EM ZAMC. CROMADO, CONTRA FECHADURA DE PRESSAO                                                                                                                                                                                                                                                                      </v>
          </cell>
          <cell r="C1372" t="str">
            <v xml:space="preserve">CJ    </v>
          </cell>
          <cell r="D1372" t="str">
            <v>CR</v>
          </cell>
          <cell r="E1372" t="str">
            <v>132,64</v>
          </cell>
        </row>
        <row r="1373">
          <cell r="A1373">
            <v>1607</v>
          </cell>
          <cell r="B1373" t="str">
            <v xml:space="preserve">CONJUNTO ARRUELAS DE VEDACAO 5/16" PARA TELHA FIBROCIMENTO (UMA ARRUELA METALICA E UMA ARRUELA PVC - CONICAS)                                                                                                                                                                                                                                                                                                                                                                                             </v>
          </cell>
          <cell r="C1373" t="str">
            <v xml:space="preserve">CJ    </v>
          </cell>
          <cell r="D1373" t="str">
            <v>CR</v>
          </cell>
          <cell r="E1373" t="str">
            <v>0,32</v>
          </cell>
        </row>
        <row r="1374">
          <cell r="A1374">
            <v>38169</v>
          </cell>
          <cell r="B1374" t="str">
            <v xml:space="preserve">CONJUNTO DE FERRAGENS PIVO, PARA PORTA PIVOTANTE DE ATE 100 KG, REGULAVEL COM ESFERA , CROMADO - SUPERIOR E INFERIOR - COMPLETO                                                                                                                                                                                                                                                                                                                                                                           </v>
          </cell>
          <cell r="C1374" t="str">
            <v xml:space="preserve">CJ    </v>
          </cell>
          <cell r="D1374" t="str">
            <v>CR</v>
          </cell>
          <cell r="E1374" t="str">
            <v>76,99</v>
          </cell>
        </row>
        <row r="1375">
          <cell r="A1375">
            <v>6142</v>
          </cell>
          <cell r="B1375" t="str">
            <v xml:space="preserve">CONJUNTO DE LIGACAO PARA BACIA SANITARIA AJUSTAVEL, EM PLASTICO BRANCO, COM TUBO, CANOPLA E ESPUDE                                                                                                                                                                                                                                                                                                                                                                                                        </v>
          </cell>
          <cell r="C1375" t="str">
            <v xml:space="preserve">UN    </v>
          </cell>
          <cell r="D1375" t="str">
            <v>CR</v>
          </cell>
          <cell r="E1375" t="str">
            <v>8,46</v>
          </cell>
        </row>
        <row r="1376">
          <cell r="A1376">
            <v>11686</v>
          </cell>
          <cell r="B1376" t="str">
            <v xml:space="preserve">CONJUNTO DE LIGACAO PARA BACIA SANITARIA EM PLASTICO BRANCO COM TUBO, CANOPLA E ANEL DE EXPANSAO (TUBO 1.1/2 '' X 20 CM)                                                                                                                                                                                                                                                                                                                                                                                  </v>
          </cell>
          <cell r="C1376" t="str">
            <v xml:space="preserve">UN    </v>
          </cell>
          <cell r="D1376" t="str">
            <v>CR</v>
          </cell>
          <cell r="E1376" t="str">
            <v>11,75</v>
          </cell>
        </row>
        <row r="1377">
          <cell r="A1377">
            <v>37598</v>
          </cell>
          <cell r="B1377" t="str">
            <v xml:space="preserve">CONJUNTO MONTADO ESTOPIM COM ESPOLETA COMUM NUMERO 8, COM CABECA ACENDEDORA, 1,5 M                                                                                                                                                                                                                                                                                                                                                                                                                        </v>
          </cell>
          <cell r="C1377" t="str">
            <v xml:space="preserve">UN    </v>
          </cell>
          <cell r="D1377" t="str">
            <v>AS</v>
          </cell>
          <cell r="E1377" t="str">
            <v>39,09</v>
          </cell>
        </row>
        <row r="1378">
          <cell r="A1378">
            <v>25398</v>
          </cell>
          <cell r="B1378" t="str">
            <v xml:space="preserve">CONJUNTO PARA FUTSAL COM PAR DE TRAVES OFICIAIS DE 3,00 X 2,00 M EM TUBO DE ACO GALVANIZADO 3" COM REQUADROS EM TUBO DE 1", PINTURA EM PRIMER COM TINTA ESMALTE SINTETICO E REDES DE POLIETILENO FIO 4 MM                                                                                                                                                                                                                                                                                                 </v>
          </cell>
          <cell r="C1378" t="str">
            <v xml:space="preserve">UN    </v>
          </cell>
          <cell r="D1378" t="str">
            <v>AS</v>
          </cell>
          <cell r="E1378" t="str">
            <v>4.452,67</v>
          </cell>
        </row>
        <row r="1379">
          <cell r="A1379">
            <v>25399</v>
          </cell>
          <cell r="B1379" t="str">
            <v xml:space="preserve">CONJUNTO PARA QUADRA DE  VOLEI COM POSTES EM TUBO DE ACO GALVANIZADO 3", H = *255* CM, PINTURA EM TINTA ESMALTE SINTETICO, REDE DE NYLON COM 2 MM, MALHA 10 X 10 CM E ANTENAS OFICIAIS EM FIBRA DE VIDRO                                                                                                                                                                                                                                                                                                  </v>
          </cell>
          <cell r="C1379" t="str">
            <v xml:space="preserve">UN    </v>
          </cell>
          <cell r="D1379" t="str">
            <v>AS</v>
          </cell>
          <cell r="E1379" t="str">
            <v>2.703,16</v>
          </cell>
        </row>
        <row r="1380">
          <cell r="A1380">
            <v>43440</v>
          </cell>
          <cell r="B1380" t="str">
            <v xml:space="preserve">CONJUNTO PRE-MOLDADO COMPOSTO POR GRELHA (0,99 X 0,45 M), QUADRO (1,10 X 0,52 M) E CANTONEIRA (1,10 X 0,35 M), EM CONCRETO ARMADO, COM FCK DE 21 MPA                                                                                                                                                                                                                                                                                                                                                      </v>
          </cell>
          <cell r="C1380" t="str">
            <v xml:space="preserve">UN    </v>
          </cell>
          <cell r="D1380" t="str">
            <v>CR</v>
          </cell>
          <cell r="E1380" t="str">
            <v>426,98</v>
          </cell>
        </row>
        <row r="1381">
          <cell r="A1381">
            <v>10667</v>
          </cell>
          <cell r="B1381" t="str">
            <v xml:space="preserve">CONTAINER ALMOXARIFADO, DE *2,40* X *6,00* M, PADRAO SIMPLES, SEM REVESTIMENTO E SEM DIVISORIAS INTERNOS E SEM SANITARIO, PARA USO EM CANTEIRO DE OBRAS                                                                                                                                                                                                                                                                                                                                                   </v>
          </cell>
          <cell r="C1381" t="str">
            <v xml:space="preserve">UN    </v>
          </cell>
          <cell r="D1381" t="str">
            <v>AS</v>
          </cell>
          <cell r="E1381" t="str">
            <v>19.404,00</v>
          </cell>
        </row>
        <row r="1382">
          <cell r="A1382">
            <v>1613</v>
          </cell>
          <cell r="B1382" t="str">
            <v xml:space="preserve">CONTATOR TRIPOLAR, CORRENTE DE *110* A, TENSAO NOMINAL DE *500* V, CATEGORIA AC-2 E AC-3                                                                                                                                                                                                                                                                                                                                                                                                                  </v>
          </cell>
          <cell r="C1382" t="str">
            <v xml:space="preserve">UN    </v>
          </cell>
          <cell r="D1382" t="str">
            <v>CR</v>
          </cell>
          <cell r="E1382" t="str">
            <v>1.360,22</v>
          </cell>
        </row>
        <row r="1383">
          <cell r="A1383">
            <v>1626</v>
          </cell>
          <cell r="B1383" t="str">
            <v xml:space="preserve">CONTATOR TRIPOLAR, CORRENTE DE *185* A, TENSAO NOMINAL DE *500* V, CATEGORIA AC-2 E AC-3                                                                                                                                                                                                                                                                                                                                                                                                                  </v>
          </cell>
          <cell r="C1383" t="str">
            <v xml:space="preserve">UN    </v>
          </cell>
          <cell r="D1383" t="str">
            <v>CR</v>
          </cell>
          <cell r="E1383" t="str">
            <v>2.034,38</v>
          </cell>
        </row>
        <row r="1384">
          <cell r="A1384">
            <v>1625</v>
          </cell>
          <cell r="B1384" t="str">
            <v xml:space="preserve">CONTATOR TRIPOLAR, CORRENTE DE *22* A, TENSAO NOMINAL DE *500* V, CATEGORIA AC-2 E AC-3                                                                                                                                                                                                                                                                                                                                                                                                                   </v>
          </cell>
          <cell r="C1384" t="str">
            <v xml:space="preserve">UN    </v>
          </cell>
          <cell r="D1384" t="str">
            <v>CR</v>
          </cell>
          <cell r="E1384" t="str">
            <v>142,09</v>
          </cell>
        </row>
        <row r="1385">
          <cell r="A1385">
            <v>1622</v>
          </cell>
          <cell r="B1385" t="str">
            <v xml:space="preserve">CONTATOR TRIPOLAR, CORRENTE DE *265* A, TENSAO NOMINAL DE *500* V, CATEGORIA AC-2 E AC-3                                                                                                                                                                                                                                                                                                                                                                                                                  </v>
          </cell>
          <cell r="C1385" t="str">
            <v xml:space="preserve">UN    </v>
          </cell>
          <cell r="D1385" t="str">
            <v>CR</v>
          </cell>
          <cell r="E1385" t="str">
            <v>4.590,76</v>
          </cell>
        </row>
        <row r="1386">
          <cell r="A1386">
            <v>1620</v>
          </cell>
          <cell r="B1386" t="str">
            <v xml:space="preserve">CONTATOR TRIPOLAR, CORRENTE DE *38* A, TENSAO NOMINAL DE *500* V, CATEGORIA AC-2 E AC-3                                                                                                                                                                                                                                                                                                                                                                                                                   </v>
          </cell>
          <cell r="C1386" t="str">
            <v xml:space="preserve">UN    </v>
          </cell>
          <cell r="D1386" t="str">
            <v>CR</v>
          </cell>
          <cell r="E1386" t="str">
            <v>299,32</v>
          </cell>
        </row>
        <row r="1387">
          <cell r="A1387">
            <v>1629</v>
          </cell>
          <cell r="B1387" t="str">
            <v xml:space="preserve">CONTATOR TRIPOLAR, CORRENTE DE *500* A, TENSAO NOMINAL DE *500* V, CATEGORIA AC-2 E AC-3                                                                                                                                                                                                                                                                                                                                                                                                                  </v>
          </cell>
          <cell r="C1387" t="str">
            <v xml:space="preserve">UN    </v>
          </cell>
          <cell r="D1387" t="str">
            <v>CR</v>
          </cell>
          <cell r="E1387" t="str">
            <v>11.172,83</v>
          </cell>
        </row>
        <row r="1388">
          <cell r="A1388">
            <v>1627</v>
          </cell>
          <cell r="B1388" t="str">
            <v xml:space="preserve">CONTATOR TRIPOLAR, CORRENTE DE *65* A, TENSAO NOMINAL DE *500* V, CATEGORIA AC-2 E AC-3                                                                                                                                                                                                                                                                                                                                                                                                                   </v>
          </cell>
          <cell r="C1388" t="str">
            <v xml:space="preserve">UN    </v>
          </cell>
          <cell r="D1388" t="str">
            <v>CR</v>
          </cell>
          <cell r="E1388" t="str">
            <v>572,15</v>
          </cell>
        </row>
        <row r="1389">
          <cell r="A1389">
            <v>1623</v>
          </cell>
          <cell r="B1389" t="str">
            <v xml:space="preserve">CONTATOR TRIPOLAR, CORRENTE DE 12 A, TENSAO NOMINAL DE *500* V, CATEGORIA AC-2 E AC-3                                                                                                                                                                                                                                                                                                                                                                                                                     </v>
          </cell>
          <cell r="C1389" t="str">
            <v xml:space="preserve">UN    </v>
          </cell>
          <cell r="D1389" t="str">
            <v>CR</v>
          </cell>
          <cell r="E1389" t="str">
            <v>115,88</v>
          </cell>
        </row>
        <row r="1390">
          <cell r="A1390">
            <v>1619</v>
          </cell>
          <cell r="B1390" t="str">
            <v xml:space="preserve">CONTATOR TRIPOLAR, CORRENTE DE 25 A, TENSAO NOMINAL DE *500* V, CATEGORIA AC-2 E AC-3                                                                                                                                                                                                                                                                                                                                                                                                                     </v>
          </cell>
          <cell r="C1390" t="str">
            <v xml:space="preserve">UN    </v>
          </cell>
          <cell r="D1390" t="str">
            <v>CR</v>
          </cell>
          <cell r="E1390" t="str">
            <v>159,40</v>
          </cell>
        </row>
        <row r="1391">
          <cell r="A1391">
            <v>1630</v>
          </cell>
          <cell r="B1391" t="str">
            <v xml:space="preserve">CONTATOR TRIPOLAR, CORRENTE DE 250 A, TENSAO NOMINAL DE *500* V, PARA ACIONAMENTO DE CAPACITORES                                                                                                                                                                                                                                                                                                                                                                                                          </v>
          </cell>
          <cell r="C1391" t="str">
            <v xml:space="preserve">UN    </v>
          </cell>
          <cell r="D1391" t="str">
            <v>CR</v>
          </cell>
          <cell r="E1391" t="str">
            <v>3.509,73</v>
          </cell>
        </row>
        <row r="1392">
          <cell r="A1392">
            <v>1616</v>
          </cell>
          <cell r="B1392" t="str">
            <v xml:space="preserve">CONTATOR TRIPOLAR, CORRENTE DE 300 A, TENSAO NOMINAL DE *500* V, CATEGORIA AC-2 E AC-3                                                                                                                                                                                                                                                                                                                                                                                                                    </v>
          </cell>
          <cell r="C1392" t="str">
            <v xml:space="preserve">UN    </v>
          </cell>
          <cell r="D1392" t="str">
            <v>CR</v>
          </cell>
          <cell r="E1392" t="str">
            <v>5.398,03</v>
          </cell>
        </row>
        <row r="1393">
          <cell r="A1393">
            <v>1614</v>
          </cell>
          <cell r="B1393" t="str">
            <v xml:space="preserve">CONTATOR TRIPOLAR, CORRENTE DE 32 A, TENSAO NOMINAL DE *500* V, CATEGORIA AC-2 E AC-3                                                                                                                                                                                                                                                                                                                                                                                                                     </v>
          </cell>
          <cell r="C1393" t="str">
            <v xml:space="preserve">UN    </v>
          </cell>
          <cell r="D1393" t="str">
            <v>CR</v>
          </cell>
          <cell r="E1393" t="str">
            <v>246,71</v>
          </cell>
        </row>
        <row r="1394">
          <cell r="A1394">
            <v>1617</v>
          </cell>
          <cell r="B1394" t="str">
            <v xml:space="preserve">CONTATOR TRIPOLAR, CORRENTE DE 400 A, TENSAO NOMINAL DE *500* V, CATEGORIA AC-2 E AC-3                                                                                                                                                                                                                                                                                                                                                                                                                    </v>
          </cell>
          <cell r="C1394" t="str">
            <v xml:space="preserve">UN    </v>
          </cell>
          <cell r="D1394" t="str">
            <v>CR</v>
          </cell>
          <cell r="E1394" t="str">
            <v>6.444,08</v>
          </cell>
        </row>
        <row r="1395">
          <cell r="A1395">
            <v>1621</v>
          </cell>
          <cell r="B1395" t="str">
            <v xml:space="preserve">CONTATOR TRIPOLAR, CORRENTE DE 45 A, TENSAO NOMINAL DE *500* V, CATEGORIA AC-2 E AC-3                                                                                                                                                                                                                                                                                                                                                                                                                     </v>
          </cell>
          <cell r="C1395" t="str">
            <v xml:space="preserve">UN    </v>
          </cell>
          <cell r="D1395" t="str">
            <v>CR</v>
          </cell>
          <cell r="E1395" t="str">
            <v>441,23</v>
          </cell>
        </row>
        <row r="1396">
          <cell r="A1396">
            <v>1624</v>
          </cell>
          <cell r="B1396" t="str">
            <v xml:space="preserve">CONTATOR TRIPOLAR, CORRENTE DE 630 A, TENSAO NOMINAL DE *500* V, CATEGORIA AC-2 E AC-3                                                                                                                                                                                                                                                                                                                                                                                                                    </v>
          </cell>
          <cell r="C1396" t="str">
            <v xml:space="preserve">UN    </v>
          </cell>
          <cell r="D1396" t="str">
            <v>CR</v>
          </cell>
          <cell r="E1396" t="str">
            <v>15.839,87</v>
          </cell>
        </row>
        <row r="1397">
          <cell r="A1397">
            <v>1615</v>
          </cell>
          <cell r="B1397" t="str">
            <v xml:space="preserve">CONTATOR TRIPOLAR, CORRENTE DE 75 A, TENSAO NOMINAL DE *500* V, CATEGORIA AC-2 E AC-3                                                                                                                                                                                                                                                                                                                                                                                                                     </v>
          </cell>
          <cell r="C1397" t="str">
            <v xml:space="preserve">UN    </v>
          </cell>
          <cell r="D1397" t="str">
            <v>CR</v>
          </cell>
          <cell r="E1397" t="str">
            <v>828,56</v>
          </cell>
        </row>
        <row r="1398">
          <cell r="A1398">
            <v>1612</v>
          </cell>
          <cell r="B1398" t="str">
            <v xml:space="preserve">CONTATOR TRIPOLAR, CORRENTE DE 9 A, TENSAO NOMINAL DE *500* V, CATEGORIA AC-2 E AC-3                                                                                                                                                                                                                                                                                                                                                                                                                      </v>
          </cell>
          <cell r="C1398" t="str">
            <v xml:space="preserve">UN    </v>
          </cell>
          <cell r="D1398" t="str">
            <v xml:space="preserve">C </v>
          </cell>
          <cell r="E1398" t="str">
            <v>109,13</v>
          </cell>
        </row>
        <row r="1399">
          <cell r="A1399">
            <v>1618</v>
          </cell>
          <cell r="B1399" t="str">
            <v xml:space="preserve">CONTATOR TRIPOLAR, CORRENTE DE 95 A, TENSAO NOMINAL DE *500* V, CATEGORIA AC-2 E AC-3                                                                                                                                                                                                                                                                                                                                                                                                                     </v>
          </cell>
          <cell r="C1399" t="str">
            <v xml:space="preserve">UN    </v>
          </cell>
          <cell r="D1399" t="str">
            <v>CR</v>
          </cell>
          <cell r="E1399" t="str">
            <v>1.138,57</v>
          </cell>
        </row>
        <row r="1400">
          <cell r="A1400">
            <v>14211</v>
          </cell>
          <cell r="B1400" t="str">
            <v xml:space="preserve">CONTRA-PORCA SEXTAVADA, DIAMETRO NOMINAL 1 3/8", ALTURA 35 MM                                                                                                                                                                                                                                                                                                                                                                                                                                             </v>
          </cell>
          <cell r="C1400" t="str">
            <v xml:space="preserve">UN    </v>
          </cell>
          <cell r="D1400" t="str">
            <v>AS</v>
          </cell>
          <cell r="E1400" t="str">
            <v>50,29</v>
          </cell>
        </row>
        <row r="1401">
          <cell r="A1401">
            <v>43657</v>
          </cell>
          <cell r="B1401" t="str">
            <v xml:space="preserve">CONTRAMARCO DE ALUMINIO (PERFIL 25) PARA ESQUADRIAS, TIPO CONVENCIONAL / CADEIRINHA, 60 MM (CM-060), INCLUSO CONEXOES, GRAPAS E TRAVAMENTOS                                                                                                                                                                                                                                                                                                                                                               </v>
          </cell>
          <cell r="C1401" t="str">
            <v xml:space="preserve">M     </v>
          </cell>
          <cell r="D1401" t="str">
            <v>AS</v>
          </cell>
          <cell r="E1401" t="str">
            <v>6,38</v>
          </cell>
        </row>
        <row r="1402">
          <cell r="A1402">
            <v>34500</v>
          </cell>
          <cell r="B1402" t="str">
            <v xml:space="preserve">COORDENADOR / GERENTE DE OBRA                                                                                                                                                                                                                                                                                                                                                                                                                                                                             </v>
          </cell>
          <cell r="C1402" t="str">
            <v xml:space="preserve">H     </v>
          </cell>
          <cell r="D1402" t="str">
            <v>CR</v>
          </cell>
          <cell r="E1402" t="str">
            <v>161,72</v>
          </cell>
        </row>
        <row r="1403">
          <cell r="A1403">
            <v>40934</v>
          </cell>
          <cell r="B1403" t="str">
            <v xml:space="preserve">COORDENADOR / GERENTE DE OBRA (MENSALISTA)                                                                                                                                                                                                                                                                                                                                                                                                                                                                </v>
          </cell>
          <cell r="C1403" t="str">
            <v xml:space="preserve">MES   </v>
          </cell>
          <cell r="D1403" t="str">
            <v>CR</v>
          </cell>
          <cell r="E1403" t="str">
            <v>28.385,09</v>
          </cell>
        </row>
        <row r="1404">
          <cell r="A1404">
            <v>38200</v>
          </cell>
          <cell r="B1404" t="str">
            <v xml:space="preserve">CORDA DE POLIAMIDA 12 MM TIPO BOMBEIRO, PARA TRABALHO EM ALTURA                                                                                                                                                                                                                                                                                                                                                                                                                                           </v>
          </cell>
          <cell r="C1404" t="str">
            <v xml:space="preserve">100M  </v>
          </cell>
          <cell r="D1404" t="str">
            <v>CR</v>
          </cell>
          <cell r="E1404" t="str">
            <v>635,97</v>
          </cell>
        </row>
        <row r="1405">
          <cell r="A1405">
            <v>39269</v>
          </cell>
          <cell r="B1405" t="str">
            <v xml:space="preserve">CORDAO DE COBRE, FLEXIVEL, TORCIDO, CLASSE 4 OU 5, ISOLACAO EM PVC/D, 300 V, 2 CONDUTORES DE 0,5 MM2                                                                                                                                                                                                                                                                                                                                                                                                      </v>
          </cell>
          <cell r="C1405" t="str">
            <v xml:space="preserve">M     </v>
          </cell>
          <cell r="D1405" t="str">
            <v>CR</v>
          </cell>
          <cell r="E1405" t="str">
            <v>1,19</v>
          </cell>
        </row>
        <row r="1406">
          <cell r="A1406">
            <v>11889</v>
          </cell>
          <cell r="B1406" t="str">
            <v xml:space="preserve">CORDAO DE COBRE, FLEXIVEL, TORCIDO, CLASSE 4 OU 5, ISOLACAO EM PVC/D, 300 V, 2 CONDUTORES DE 0,75 MM2                                                                                                                                                                                                                                                                                                                                                                                                     </v>
          </cell>
          <cell r="C1406" t="str">
            <v xml:space="preserve">M     </v>
          </cell>
          <cell r="D1406" t="str">
            <v>CR</v>
          </cell>
          <cell r="E1406" t="str">
            <v>1,64</v>
          </cell>
        </row>
        <row r="1407">
          <cell r="A1407">
            <v>39270</v>
          </cell>
          <cell r="B1407" t="str">
            <v xml:space="preserve">CORDAO DE COBRE, FLEXIVEL, TORCIDO, CLASSE 4 OU 5, ISOLACAO EM PVC/D, 300 V, 2 CONDUTORES DE 1,0 MM2                                                                                                                                                                                                                                                                                                                                                                                                      </v>
          </cell>
          <cell r="C1407" t="str">
            <v xml:space="preserve">M     </v>
          </cell>
          <cell r="D1407" t="str">
            <v>CR</v>
          </cell>
          <cell r="E1407" t="str">
            <v>2,13</v>
          </cell>
        </row>
        <row r="1408">
          <cell r="A1408">
            <v>11890</v>
          </cell>
          <cell r="B1408" t="str">
            <v xml:space="preserve">CORDAO DE COBRE, FLEXIVEL, TORCIDO, CLASSE 4 OU 5, ISOLACAO EM PVC/D, 300 V, 2 CONDUTORES DE 1,5 MM2                                                                                                                                                                                                                                                                                                                                                                                                      </v>
          </cell>
          <cell r="C1408" t="str">
            <v xml:space="preserve">M     </v>
          </cell>
          <cell r="D1408" t="str">
            <v>CR</v>
          </cell>
          <cell r="E1408" t="str">
            <v>2,90</v>
          </cell>
        </row>
        <row r="1409">
          <cell r="A1409">
            <v>11891</v>
          </cell>
          <cell r="B1409" t="str">
            <v xml:space="preserve">CORDAO DE COBRE, FLEXIVEL, TORCIDO, CLASSE 4 OU 5, ISOLACAO EM PVC/D, 300 V, 2 CONDUTORES DE 2,5 MM2                                                                                                                                                                                                                                                                                                                                                                                                      </v>
          </cell>
          <cell r="C1409" t="str">
            <v xml:space="preserve">M     </v>
          </cell>
          <cell r="D1409" t="str">
            <v>CR</v>
          </cell>
          <cell r="E1409" t="str">
            <v>4,70</v>
          </cell>
        </row>
        <row r="1410">
          <cell r="A1410">
            <v>11892</v>
          </cell>
          <cell r="B1410" t="str">
            <v xml:space="preserve">CORDAO DE COBRE, FLEXIVEL, TORCIDO, CLASSE 4 OU 5, ISOLACAO EM PVC/D, 300 V, 2 CONDUTORES DE 4 MM2                                                                                                                                                                                                                                                                                                                                                                                                        </v>
          </cell>
          <cell r="C1410" t="str">
            <v xml:space="preserve">M     </v>
          </cell>
          <cell r="D1410" t="str">
            <v>CR</v>
          </cell>
          <cell r="E1410" t="str">
            <v>7,69</v>
          </cell>
        </row>
        <row r="1411">
          <cell r="A1411">
            <v>37601</v>
          </cell>
          <cell r="B1411" t="str">
            <v xml:space="preserve">CORDEL DETONANTE, NP 05 G/M                                                                                                                                                                                                                                                                                                                                                                                                                                                                               </v>
          </cell>
          <cell r="C1411" t="str">
            <v xml:space="preserve">M     </v>
          </cell>
          <cell r="D1411" t="str">
            <v>AS</v>
          </cell>
          <cell r="E1411" t="str">
            <v>8,68</v>
          </cell>
        </row>
        <row r="1412">
          <cell r="A1412">
            <v>1634</v>
          </cell>
          <cell r="B1412" t="str">
            <v xml:space="preserve">CORDEL DETONANTE, NP 10 G/M                                                                                                                                                                                                                                                                                                                                                                                                                                                                               </v>
          </cell>
          <cell r="C1412" t="str">
            <v xml:space="preserve">M     </v>
          </cell>
          <cell r="D1412" t="str">
            <v>AS</v>
          </cell>
          <cell r="E1412" t="str">
            <v>8,97</v>
          </cell>
        </row>
        <row r="1413">
          <cell r="A1413">
            <v>5086</v>
          </cell>
          <cell r="B1413" t="str">
            <v xml:space="preserve">CORRENTE DE ELO CURTO COMUM, SOLDADA, GALVANIZADA, ESPESSURA DO ELO = 1/2" (12,5 MM)                                                                                                                                                                                                                                                                                                                                                                                                                      </v>
          </cell>
          <cell r="C1413" t="str">
            <v xml:space="preserve">KG    </v>
          </cell>
          <cell r="D1413" t="str">
            <v>CR</v>
          </cell>
          <cell r="E1413" t="str">
            <v>31,87</v>
          </cell>
        </row>
        <row r="1414">
          <cell r="A1414">
            <v>11280</v>
          </cell>
          <cell r="B1414" t="str">
            <v xml:space="preserve">CORTADEIRA DE PISO DE CONCRETO E ASFALTO, PARA DISCO PADRAO DE DIAMETRO 350 MM (14") OU 450 MM (18") , MOTOR A GASOLINA, POTENCIA 13 HP, SEM DISCO                                                                                                                                                                                                                                                                                                                                                        </v>
          </cell>
          <cell r="C1414" t="str">
            <v xml:space="preserve">UN    </v>
          </cell>
          <cell r="D1414" t="str">
            <v>AS</v>
          </cell>
          <cell r="E1414" t="str">
            <v>11.846,15</v>
          </cell>
        </row>
        <row r="1415">
          <cell r="A1415">
            <v>40519</v>
          </cell>
          <cell r="B1415" t="str">
            <v xml:space="preserve">CORTADEIRA HIDRAULICA DE VERGALHAO, PARA ACO DE DIAMETRO ATE 50 MM, MOTOR ELETRICO TRIFASICO, POTENCIA DE 5,5 HP A 7,5 HP                                                                                                                                                                                                                                                                                                                                                                                 </v>
          </cell>
          <cell r="C1415" t="str">
            <v xml:space="preserve">UN    </v>
          </cell>
          <cell r="D1415" t="str">
            <v>AS</v>
          </cell>
          <cell r="E1415" t="str">
            <v>97.655,62</v>
          </cell>
        </row>
        <row r="1416">
          <cell r="A1416">
            <v>39869</v>
          </cell>
          <cell r="B1416" t="str">
            <v xml:space="preserve">COTOVELO BRONZE/LATAO (REF 707-3) SEM ANEL DE SOLDA, BOLSA X ROSCA F, 15MM X 1/2"                                                                                                                                                                                                                                                                                                                                                                                                                         </v>
          </cell>
          <cell r="C1416" t="str">
            <v xml:space="preserve">UN    </v>
          </cell>
          <cell r="D1416" t="str">
            <v>AS</v>
          </cell>
          <cell r="E1416" t="str">
            <v>13,51</v>
          </cell>
        </row>
        <row r="1417">
          <cell r="A1417">
            <v>39870</v>
          </cell>
          <cell r="B1417" t="str">
            <v xml:space="preserve">COTOVELO BRONZE/LATAO (REF 707-3) SEM ANEL DE SOLDA, BOLSA X ROSCA F, 22MM X 1/2"                                                                                                                                                                                                                                                                                                                                                                                                                         </v>
          </cell>
          <cell r="C1417" t="str">
            <v xml:space="preserve">UN    </v>
          </cell>
          <cell r="D1417" t="str">
            <v>AS</v>
          </cell>
          <cell r="E1417" t="str">
            <v>20,66</v>
          </cell>
        </row>
        <row r="1418">
          <cell r="A1418">
            <v>39871</v>
          </cell>
          <cell r="B1418" t="str">
            <v xml:space="preserve">COTOVELO BRONZE/LATAO (REF 707-3) SEM ANEL DE SOLDA, BOLSA X ROSCA F, 22MM X 3/4"                                                                                                                                                                                                                                                                                                                                                                                                                         </v>
          </cell>
          <cell r="C1418" t="str">
            <v xml:space="preserve">UN    </v>
          </cell>
          <cell r="D1418" t="str">
            <v>AS</v>
          </cell>
          <cell r="E1418" t="str">
            <v>23,16</v>
          </cell>
        </row>
        <row r="1419">
          <cell r="A1419">
            <v>12722</v>
          </cell>
          <cell r="B1419" t="str">
            <v xml:space="preserve">COTOVELO DE COBRE 90 GRAUS (REF 607) SEM ANEL DE SOLDA, BOLSA X BOLSA, 104 MM                                                                                                                                                                                                                                                                                                                                                                                                                             </v>
          </cell>
          <cell r="C1419" t="str">
            <v xml:space="preserve">UN    </v>
          </cell>
          <cell r="D1419" t="str">
            <v>AS</v>
          </cell>
          <cell r="E1419" t="str">
            <v>775,20</v>
          </cell>
        </row>
        <row r="1420">
          <cell r="A1420">
            <v>12714</v>
          </cell>
          <cell r="B1420" t="str">
            <v xml:space="preserve">COTOVELO DE COBRE 90 GRAUS (REF 607) SEM ANEL DE SOLDA, BOLSA X BOLSA, 15 MM                                                                                                                                                                                                                                                                                                                                                                                                                              </v>
          </cell>
          <cell r="C1420" t="str">
            <v xml:space="preserve">UN    </v>
          </cell>
          <cell r="D1420" t="str">
            <v>AS</v>
          </cell>
          <cell r="E1420" t="str">
            <v>5,06</v>
          </cell>
        </row>
        <row r="1421">
          <cell r="A1421">
            <v>12715</v>
          </cell>
          <cell r="B1421" t="str">
            <v xml:space="preserve">COTOVELO DE COBRE 90 GRAUS (REF 607) SEM ANEL DE SOLDA, BOLSA X BOLSA, 22 MM                                                                                                                                                                                                                                                                                                                                                                                                                              </v>
          </cell>
          <cell r="C1421" t="str">
            <v xml:space="preserve">UN    </v>
          </cell>
          <cell r="D1421" t="str">
            <v>AS</v>
          </cell>
          <cell r="E1421" t="str">
            <v>11,42</v>
          </cell>
        </row>
        <row r="1422">
          <cell r="A1422">
            <v>12716</v>
          </cell>
          <cell r="B1422" t="str">
            <v xml:space="preserve">COTOVELO DE COBRE 90 GRAUS (REF 607) SEM ANEL DE SOLDA, BOLSA X BOLSA, 28 MM                                                                                                                                                                                                                                                                                                                                                                                                                              </v>
          </cell>
          <cell r="C1422" t="str">
            <v xml:space="preserve">UN    </v>
          </cell>
          <cell r="D1422" t="str">
            <v>AS</v>
          </cell>
          <cell r="E1422" t="str">
            <v>19,62</v>
          </cell>
        </row>
        <row r="1423">
          <cell r="A1423">
            <v>12717</v>
          </cell>
          <cell r="B1423" t="str">
            <v xml:space="preserve">COTOVELO DE COBRE 90 GRAUS (REF 607) SEM ANEL DE SOLDA, BOLSA X BOLSA, 35 MM                                                                                                                                                                                                                                                                                                                                                                                                                              </v>
          </cell>
          <cell r="C1423" t="str">
            <v xml:space="preserve">UN    </v>
          </cell>
          <cell r="D1423" t="str">
            <v>AS</v>
          </cell>
          <cell r="E1423" t="str">
            <v>38,56</v>
          </cell>
        </row>
        <row r="1424">
          <cell r="A1424">
            <v>12718</v>
          </cell>
          <cell r="B1424" t="str">
            <v xml:space="preserve">COTOVELO DE COBRE 90 GRAUS (REF 607) SEM ANEL DE SOLDA, BOLSA X BOLSA, 42 MM                                                                                                                                                                                                                                                                                                                                                                                                                              </v>
          </cell>
          <cell r="C1424" t="str">
            <v xml:space="preserve">UN    </v>
          </cell>
          <cell r="D1424" t="str">
            <v>AS</v>
          </cell>
          <cell r="E1424" t="str">
            <v>59,19</v>
          </cell>
        </row>
        <row r="1425">
          <cell r="A1425">
            <v>12719</v>
          </cell>
          <cell r="B1425" t="str">
            <v xml:space="preserve">COTOVELO DE COBRE 90 GRAUS (REF 607) SEM ANEL DE SOLDA, BOLSA X BOLSA, 54 MM                                                                                                                                                                                                                                                                                                                                                                                                                              </v>
          </cell>
          <cell r="C1425" t="str">
            <v xml:space="preserve">UN    </v>
          </cell>
          <cell r="D1425" t="str">
            <v>AS</v>
          </cell>
          <cell r="E1425" t="str">
            <v>93,96</v>
          </cell>
        </row>
        <row r="1426">
          <cell r="A1426">
            <v>12720</v>
          </cell>
          <cell r="B1426" t="str">
            <v xml:space="preserve">COTOVELO DE COBRE 90 GRAUS (REF 607) SEM ANEL DE SOLDA, BOLSA X BOLSA, 66 MM                                                                                                                                                                                                                                                                                                                                                                                                                              </v>
          </cell>
          <cell r="C1426" t="str">
            <v xml:space="preserve">UN    </v>
          </cell>
          <cell r="D1426" t="str">
            <v>AS</v>
          </cell>
          <cell r="E1426" t="str">
            <v>327,16</v>
          </cell>
        </row>
        <row r="1427">
          <cell r="A1427">
            <v>12721</v>
          </cell>
          <cell r="B1427" t="str">
            <v xml:space="preserve">COTOVELO DE COBRE 90 GRAUS (REF 607) SEM ANEL DE SOLDA, BOLSA X BOLSA, 79 MM                                                                                                                                                                                                                                                                                                                                                                                                                              </v>
          </cell>
          <cell r="C1427" t="str">
            <v xml:space="preserve">UN    </v>
          </cell>
          <cell r="D1427" t="str">
            <v>AS</v>
          </cell>
          <cell r="E1427" t="str">
            <v>313,72</v>
          </cell>
        </row>
        <row r="1428">
          <cell r="A1428">
            <v>3468</v>
          </cell>
          <cell r="B1428" t="str">
            <v xml:space="preserve">COTOVELO DE REDUCAO 90 GRAUS DE FERRO GALVANIZADO, COM ROSCA BSP, DE 1 1/2" X 1"                                                                                                                                                                                                                                                                                                                                                                                                                          </v>
          </cell>
          <cell r="C1428" t="str">
            <v xml:space="preserve">UN    </v>
          </cell>
          <cell r="D1428" t="str">
            <v>AS</v>
          </cell>
          <cell r="E1428" t="str">
            <v>46,28</v>
          </cell>
        </row>
        <row r="1429">
          <cell r="A1429">
            <v>3465</v>
          </cell>
          <cell r="B1429" t="str">
            <v xml:space="preserve">COTOVELO DE REDUCAO 90 GRAUS DE FERRO GALVANIZADO, COM ROSCA BSP, DE 1 1/2" X 3/4"                                                                                                                                                                                                                                                                                                                                                                                                                        </v>
          </cell>
          <cell r="C1429" t="str">
            <v xml:space="preserve">UN    </v>
          </cell>
          <cell r="D1429" t="str">
            <v>AS</v>
          </cell>
          <cell r="E1429" t="str">
            <v>46,27</v>
          </cell>
        </row>
        <row r="1430">
          <cell r="A1430">
            <v>12403</v>
          </cell>
          <cell r="B1430" t="str">
            <v xml:space="preserve">COTOVELO DE REDUCAO 90 GRAUS DE FERRO GALVANIZADO, COM ROSCA BSP, DE 1 1/4" X 1"                                                                                                                                                                                                                                                                                                                                                                                                                          </v>
          </cell>
          <cell r="C1430" t="str">
            <v xml:space="preserve">UN    </v>
          </cell>
          <cell r="D1430" t="str">
            <v>AS</v>
          </cell>
          <cell r="E1430" t="str">
            <v>32,98</v>
          </cell>
        </row>
        <row r="1431">
          <cell r="A1431">
            <v>3463</v>
          </cell>
          <cell r="B1431" t="str">
            <v xml:space="preserve">COTOVELO DE REDUCAO 90 GRAUS DE FERRO GALVANIZADO, COM ROSCA BSP, DE 1" X 1/2"                                                                                                                                                                                                                                                                                                                                                                                                                            </v>
          </cell>
          <cell r="C1431" t="str">
            <v xml:space="preserve">UN    </v>
          </cell>
          <cell r="D1431" t="str">
            <v>AS</v>
          </cell>
          <cell r="E1431" t="str">
            <v>19,27</v>
          </cell>
        </row>
        <row r="1432">
          <cell r="A1432">
            <v>3464</v>
          </cell>
          <cell r="B1432" t="str">
            <v xml:space="preserve">COTOVELO DE REDUCAO 90 GRAUS DE FERRO GALVANIZADO, COM ROSCA BSP, DE 1" X 3/4"                                                                                                                                                                                                                                                                                                                                                                                                                            </v>
          </cell>
          <cell r="C1432" t="str">
            <v xml:space="preserve">UN    </v>
          </cell>
          <cell r="D1432" t="str">
            <v>AS</v>
          </cell>
          <cell r="E1432" t="str">
            <v>19,27</v>
          </cell>
        </row>
        <row r="1433">
          <cell r="A1433">
            <v>3466</v>
          </cell>
          <cell r="B1433" t="str">
            <v xml:space="preserve">COTOVELO DE REDUCAO 90 GRAUS DE FERRO GALVANIZADO, COM ROSCA BSP, DE 2 1/2" X 2"                                                                                                                                                                                                                                                                                                                                                                                                                          </v>
          </cell>
          <cell r="C1433" t="str">
            <v xml:space="preserve">UN    </v>
          </cell>
          <cell r="D1433" t="str">
            <v>AS</v>
          </cell>
          <cell r="E1433" t="str">
            <v>117,51</v>
          </cell>
        </row>
        <row r="1434">
          <cell r="A1434">
            <v>3467</v>
          </cell>
          <cell r="B1434" t="str">
            <v xml:space="preserve">COTOVELO DE REDUCAO 90 GRAUS DE FERRO GALVANIZADO, COM ROSCA BSP, DE 2" X 1 1/2"                                                                                                                                                                                                                                                                                                                                                                                                                          </v>
          </cell>
          <cell r="C1434" t="str">
            <v xml:space="preserve">UN    </v>
          </cell>
          <cell r="D1434" t="str">
            <v>AS</v>
          </cell>
          <cell r="E1434" t="str">
            <v>66,37</v>
          </cell>
        </row>
        <row r="1435">
          <cell r="A1435">
            <v>3462</v>
          </cell>
          <cell r="B1435" t="str">
            <v xml:space="preserve">COTOVELO DE REDUCAO 90 GRAUS DE FERRO GALVANIZADO, COM ROSCA BSP, DE 3/4" X 1/2"                                                                                                                                                                                                                                                                                                                                                                                                                          </v>
          </cell>
          <cell r="C1435" t="str">
            <v xml:space="preserve">UN    </v>
          </cell>
          <cell r="D1435" t="str">
            <v>AS</v>
          </cell>
          <cell r="E1435" t="str">
            <v>12,71</v>
          </cell>
        </row>
        <row r="1436">
          <cell r="A1436">
            <v>3446</v>
          </cell>
          <cell r="B1436" t="str">
            <v xml:space="preserve">COTOVELO 45 GRAUS DE FERRO GALVANIZADO, COM ROSCA BSP, DE 1 1/2"                                                                                                                                                                                                                                                                                                                                                                                                                                          </v>
          </cell>
          <cell r="C1436" t="str">
            <v xml:space="preserve">UN    </v>
          </cell>
          <cell r="D1436" t="str">
            <v>AS</v>
          </cell>
          <cell r="E1436" t="str">
            <v>39,13</v>
          </cell>
        </row>
        <row r="1437">
          <cell r="A1437">
            <v>3445</v>
          </cell>
          <cell r="B1437" t="str">
            <v xml:space="preserve">COTOVELO 45 GRAUS DE FERRO GALVANIZADO, COM ROSCA BSP, DE 1 1/4"                                                                                                                                                                                                                                                                                                                                                                                                                                          </v>
          </cell>
          <cell r="C1437" t="str">
            <v xml:space="preserve">UN    </v>
          </cell>
          <cell r="D1437" t="str">
            <v>AS</v>
          </cell>
          <cell r="E1437" t="str">
            <v>31,94</v>
          </cell>
        </row>
        <row r="1438">
          <cell r="A1438">
            <v>3441</v>
          </cell>
          <cell r="B1438" t="str">
            <v xml:space="preserve">COTOVELO 45 GRAUS DE FERRO GALVANIZADO, COM ROSCA BSP, DE 1/2"                                                                                                                                                                                                                                                                                                                                                                                                                                            </v>
          </cell>
          <cell r="C1438" t="str">
            <v xml:space="preserve">UN    </v>
          </cell>
          <cell r="D1438" t="str">
            <v>AS</v>
          </cell>
          <cell r="E1438" t="str">
            <v>9,01</v>
          </cell>
        </row>
        <row r="1439">
          <cell r="A1439">
            <v>3444</v>
          </cell>
          <cell r="B1439" t="str">
            <v xml:space="preserve">COTOVELO 45 GRAUS DE FERRO GALVANIZADO, COM ROSCA BSP, DE 1"                                                                                                                                                                                                                                                                                                                                                                                                                                              </v>
          </cell>
          <cell r="C1439" t="str">
            <v xml:space="preserve">UN    </v>
          </cell>
          <cell r="D1439" t="str">
            <v>AS</v>
          </cell>
          <cell r="E1439" t="str">
            <v>19,66</v>
          </cell>
        </row>
        <row r="1440">
          <cell r="A1440">
            <v>12402</v>
          </cell>
          <cell r="B1440" t="str">
            <v xml:space="preserve">COTOVELO 45 GRAUS DE FERRO GALVANIZADO, COM ROSCA BSP, DE 2 1/2"                                                                                                                                                                                                                                                                                                                                                                                                                                          </v>
          </cell>
          <cell r="C1440" t="str">
            <v xml:space="preserve">UN    </v>
          </cell>
          <cell r="D1440" t="str">
            <v>AS</v>
          </cell>
          <cell r="E1440" t="str">
            <v>109,98</v>
          </cell>
        </row>
        <row r="1441">
          <cell r="A1441">
            <v>3447</v>
          </cell>
          <cell r="B1441" t="str">
            <v xml:space="preserve">COTOVELO 45 GRAUS DE FERRO GALVANIZADO, COM ROSCA BSP, DE 2"                                                                                                                                                                                                                                                                                                                                                                                                                                              </v>
          </cell>
          <cell r="C1441" t="str">
            <v xml:space="preserve">UN    </v>
          </cell>
          <cell r="D1441" t="str">
            <v>AS</v>
          </cell>
          <cell r="E1441" t="str">
            <v>56,90</v>
          </cell>
        </row>
        <row r="1442">
          <cell r="A1442">
            <v>3442</v>
          </cell>
          <cell r="B1442" t="str">
            <v xml:space="preserve">COTOVELO 45 GRAUS DE FERRO GALVANIZADO, COM ROSCA BSP, DE 3/4"                                                                                                                                                                                                                                                                                                                                                                                                                                            </v>
          </cell>
          <cell r="C1442" t="str">
            <v xml:space="preserve">UN    </v>
          </cell>
          <cell r="D1442" t="str">
            <v>AS</v>
          </cell>
          <cell r="E1442" t="str">
            <v>13,48</v>
          </cell>
        </row>
        <row r="1443">
          <cell r="A1443">
            <v>3448</v>
          </cell>
          <cell r="B1443" t="str">
            <v xml:space="preserve">COTOVELO 45 GRAUS DE FERRO GALVANIZADO, COM ROSCA BSP, DE 3"                                                                                                                                                                                                                                                                                                                                                                                                                                              </v>
          </cell>
          <cell r="C1443" t="str">
            <v xml:space="preserve">UN    </v>
          </cell>
          <cell r="D1443" t="str">
            <v>AS</v>
          </cell>
          <cell r="E1443" t="str">
            <v>160,79</v>
          </cell>
        </row>
        <row r="1444">
          <cell r="A1444">
            <v>3449</v>
          </cell>
          <cell r="B1444" t="str">
            <v xml:space="preserve">COTOVELO 45 GRAUS DE FERRO GALVANIZADO, COM ROSCA BSP, DE 4"                                                                                                                                                                                                                                                                                                                                                                                                                                              </v>
          </cell>
          <cell r="C1444" t="str">
            <v xml:space="preserve">UN    </v>
          </cell>
          <cell r="D1444" t="str">
            <v>AS</v>
          </cell>
          <cell r="E1444" t="str">
            <v>281,74</v>
          </cell>
        </row>
        <row r="1445">
          <cell r="A1445">
            <v>37438</v>
          </cell>
          <cell r="B1445" t="str">
            <v xml:space="preserve">COTOVELO 45 GRAUS, PEAD PE 100, DE 125 MM, PARA ELETROFUSAO                                                                                                                                                                                                                                                                                                                                                                                                                                               </v>
          </cell>
          <cell r="C1445" t="str">
            <v xml:space="preserve">UN    </v>
          </cell>
          <cell r="D1445" t="str">
            <v>AS</v>
          </cell>
          <cell r="E1445" t="str">
            <v>243,40</v>
          </cell>
        </row>
        <row r="1446">
          <cell r="A1446">
            <v>37439</v>
          </cell>
          <cell r="B1446" t="str">
            <v xml:space="preserve">COTOVELO 45 GRAUS, PEAD PE 100, DE 200 MM, PARA ELETROFUSAO                                                                                                                                                                                                                                                                                                                                                                                                                                               </v>
          </cell>
          <cell r="C1446" t="str">
            <v xml:space="preserve">UN    </v>
          </cell>
          <cell r="D1446" t="str">
            <v>AS</v>
          </cell>
          <cell r="E1446" t="str">
            <v>1.591,32</v>
          </cell>
        </row>
        <row r="1447">
          <cell r="A1447">
            <v>37435</v>
          </cell>
          <cell r="B1447" t="str">
            <v xml:space="preserve">COTOVELO 45 GRAUS, PEAD PE 100, DE 32 MM, PARA ELETROFUSAO                                                                                                                                                                                                                                                                                                                                                                                                                                                </v>
          </cell>
          <cell r="C1447" t="str">
            <v xml:space="preserve">UN    </v>
          </cell>
          <cell r="D1447" t="str">
            <v>AS</v>
          </cell>
          <cell r="E1447" t="str">
            <v>28,60</v>
          </cell>
        </row>
        <row r="1448">
          <cell r="A1448">
            <v>37436</v>
          </cell>
          <cell r="B1448" t="str">
            <v xml:space="preserve">COTOVELO 45 GRAUS, PEAD PE 100, DE 40 MM, PARA ELETROFUSAO                                                                                                                                                                                                                                                                                                                                                                                                                                                </v>
          </cell>
          <cell r="C1448" t="str">
            <v xml:space="preserve">UN    </v>
          </cell>
          <cell r="D1448" t="str">
            <v>AS</v>
          </cell>
          <cell r="E1448" t="str">
            <v>33,76</v>
          </cell>
        </row>
        <row r="1449">
          <cell r="A1449">
            <v>37437</v>
          </cell>
          <cell r="B1449" t="str">
            <v xml:space="preserve">COTOVELO 45 GRAUS, PEAD PE 100, DE 63 MM, PARA ELETROFUSAO                                                                                                                                                                                                                                                                                                                                                                                                                                                </v>
          </cell>
          <cell r="C1449" t="str">
            <v xml:space="preserve">UN    </v>
          </cell>
          <cell r="D1449" t="str">
            <v>AS</v>
          </cell>
          <cell r="E1449" t="str">
            <v>48,82</v>
          </cell>
        </row>
        <row r="1450">
          <cell r="A1450">
            <v>3473</v>
          </cell>
          <cell r="B1450" t="str">
            <v xml:space="preserve">COTOVELO 90 GRAUS DE FERRO GALVANIZADO, COM ROSCA BSP MACHO/FEMEA, DE 1 1/2"                                                                                                                                                                                                                                                                                                                                                                                                                              </v>
          </cell>
          <cell r="C1450" t="str">
            <v xml:space="preserve">UN    </v>
          </cell>
          <cell r="D1450" t="str">
            <v>AS</v>
          </cell>
          <cell r="E1450" t="str">
            <v>44,24</v>
          </cell>
        </row>
        <row r="1451">
          <cell r="A1451">
            <v>3474</v>
          </cell>
          <cell r="B1451" t="str">
            <v xml:space="preserve">COTOVELO 90 GRAUS DE FERRO GALVANIZADO, COM ROSCA BSP MACHO/FEMEA, DE 1 1/4"                                                                                                                                                                                                                                                                                                                                                                                                                              </v>
          </cell>
          <cell r="C1451" t="str">
            <v xml:space="preserve">UN    </v>
          </cell>
          <cell r="D1451" t="str">
            <v>AS</v>
          </cell>
          <cell r="E1451" t="str">
            <v>36,46</v>
          </cell>
        </row>
        <row r="1452">
          <cell r="A1452">
            <v>3450</v>
          </cell>
          <cell r="B1452" t="str">
            <v xml:space="preserve">COTOVELO 90 GRAUS DE FERRO GALVANIZADO, COM ROSCA BSP MACHO/FEMEA, DE 1/2"                                                                                                                                                                                                                                                                                                                                                                                                                                </v>
          </cell>
          <cell r="C1452" t="str">
            <v xml:space="preserve">UN    </v>
          </cell>
          <cell r="D1452" t="str">
            <v>AS</v>
          </cell>
          <cell r="E1452" t="str">
            <v>10,57</v>
          </cell>
        </row>
        <row r="1453">
          <cell r="A1453">
            <v>3443</v>
          </cell>
          <cell r="B1453" t="str">
            <v xml:space="preserve">COTOVELO 90 GRAUS DE FERRO GALVANIZADO, COM ROSCA BSP MACHO/FEMEA, DE 1"                                                                                                                                                                                                                                                                                                                                                                                                                                  </v>
          </cell>
          <cell r="C1453" t="str">
            <v xml:space="preserve">UN    </v>
          </cell>
          <cell r="D1453" t="str">
            <v>AS</v>
          </cell>
          <cell r="E1453" t="str">
            <v>22,68</v>
          </cell>
        </row>
        <row r="1454">
          <cell r="A1454">
            <v>3453</v>
          </cell>
          <cell r="B1454" t="str">
            <v xml:space="preserve">COTOVELO 90 GRAUS DE FERRO GALVANIZADO, COM ROSCA BSP MACHO/FEMEA, DE 2 1/2"                                                                                                                                                                                                                                                                                                                                                                                                                              </v>
          </cell>
          <cell r="C1454" t="str">
            <v xml:space="preserve">UN    </v>
          </cell>
          <cell r="D1454" t="str">
            <v>AS</v>
          </cell>
          <cell r="E1454" t="str">
            <v>129,12</v>
          </cell>
        </row>
        <row r="1455">
          <cell r="A1455">
            <v>3452</v>
          </cell>
          <cell r="B1455" t="str">
            <v xml:space="preserve">COTOVELO 90 GRAUS DE FERRO GALVANIZADO, COM ROSCA BSP MACHO/FEMEA, DE 2"                                                                                                                                                                                                                                                                                                                                                                                                                                  </v>
          </cell>
          <cell r="C1455" t="str">
            <v xml:space="preserve">UN    </v>
          </cell>
          <cell r="D1455" t="str">
            <v>AS</v>
          </cell>
          <cell r="E1455" t="str">
            <v>63,73</v>
          </cell>
        </row>
        <row r="1456">
          <cell r="A1456">
            <v>3451</v>
          </cell>
          <cell r="B1456" t="str">
            <v xml:space="preserve">COTOVELO 90 GRAUS DE FERRO GALVANIZADO, COM ROSCA BSP MACHO/FEMEA, DE 3/4"                                                                                                                                                                                                                                                                                                                                                                                                                                </v>
          </cell>
          <cell r="C1456" t="str">
            <v xml:space="preserve">UN    </v>
          </cell>
          <cell r="D1456" t="str">
            <v>AS</v>
          </cell>
          <cell r="E1456" t="str">
            <v>12,64</v>
          </cell>
        </row>
        <row r="1457">
          <cell r="A1457">
            <v>3454</v>
          </cell>
          <cell r="B1457" t="str">
            <v xml:space="preserve">COTOVELO 90 GRAUS DE FERRO GALVANIZADO, COM ROSCA BSP MACHO/FEMEA, DE 3"                                                                                                                                                                                                                                                                                                                                                                                                                                  </v>
          </cell>
          <cell r="C1457" t="str">
            <v xml:space="preserve">UN    </v>
          </cell>
          <cell r="D1457" t="str">
            <v>AS</v>
          </cell>
          <cell r="E1457" t="str">
            <v>196,39</v>
          </cell>
        </row>
        <row r="1458">
          <cell r="A1458">
            <v>3458</v>
          </cell>
          <cell r="B1458" t="str">
            <v xml:space="preserve">COTOVELO 90 GRAUS DE FERRO GALVANIZADO, COM ROSCA BSP, DE 1 1/2"                                                                                                                                                                                                                                                                                                                                                                                                                                          </v>
          </cell>
          <cell r="C1458" t="str">
            <v xml:space="preserve">UN    </v>
          </cell>
          <cell r="D1458" t="str">
            <v>AS</v>
          </cell>
          <cell r="E1458" t="str">
            <v>35,46</v>
          </cell>
        </row>
        <row r="1459">
          <cell r="A1459">
            <v>3457</v>
          </cell>
          <cell r="B1459" t="str">
            <v xml:space="preserve">COTOVELO 90 GRAUS DE FERRO GALVANIZADO, COM ROSCA BSP, DE 1 1/4"                                                                                                                                                                                                                                                                                                                                                                                                                                          </v>
          </cell>
          <cell r="C1459" t="str">
            <v xml:space="preserve">UN    </v>
          </cell>
          <cell r="D1459" t="str">
            <v>AS</v>
          </cell>
          <cell r="E1459" t="str">
            <v>26,62</v>
          </cell>
        </row>
        <row r="1460">
          <cell r="A1460">
            <v>3455</v>
          </cell>
          <cell r="B1460" t="str">
            <v xml:space="preserve">COTOVELO 90 GRAUS DE FERRO GALVANIZADO, COM ROSCA BSP, DE 1/2"                                                                                                                                                                                                                                                                                                                                                                                                                                            </v>
          </cell>
          <cell r="C1460" t="str">
            <v xml:space="preserve">UN    </v>
          </cell>
          <cell r="D1460" t="str">
            <v>AS</v>
          </cell>
          <cell r="E1460" t="str">
            <v>7,56</v>
          </cell>
        </row>
        <row r="1461">
          <cell r="A1461">
            <v>3472</v>
          </cell>
          <cell r="B1461" t="str">
            <v xml:space="preserve">COTOVELO 90 GRAUS DE FERRO GALVANIZADO, COM ROSCA BSP, DE 1"                                                                                                                                                                                                                                                                                                                                                                                                                                              </v>
          </cell>
          <cell r="C1461" t="str">
            <v xml:space="preserve">UN    </v>
          </cell>
          <cell r="D1461" t="str">
            <v>AS</v>
          </cell>
          <cell r="E1461" t="str">
            <v>16,98</v>
          </cell>
        </row>
        <row r="1462">
          <cell r="A1462">
            <v>3470</v>
          </cell>
          <cell r="B1462" t="str">
            <v xml:space="preserve">COTOVELO 90 GRAUS DE FERRO GALVANIZADO, COM ROSCA BSP, DE 2 1/2"                                                                                                                                                                                                                                                                                                                                                                                                                                          </v>
          </cell>
          <cell r="C1462" t="str">
            <v xml:space="preserve">UN    </v>
          </cell>
          <cell r="D1462" t="str">
            <v>AS</v>
          </cell>
          <cell r="E1462" t="str">
            <v>99,01</v>
          </cell>
        </row>
        <row r="1463">
          <cell r="A1463">
            <v>3471</v>
          </cell>
          <cell r="B1463" t="str">
            <v xml:space="preserve">COTOVELO 90 GRAUS DE FERRO GALVANIZADO, COM ROSCA BSP, DE 2"                                                                                                                                                                                                                                                                                                                                                                                                                                              </v>
          </cell>
          <cell r="C1463" t="str">
            <v xml:space="preserve">UN    </v>
          </cell>
          <cell r="D1463" t="str">
            <v>AS</v>
          </cell>
          <cell r="E1463" t="str">
            <v>54,40</v>
          </cell>
        </row>
        <row r="1464">
          <cell r="A1464">
            <v>3456</v>
          </cell>
          <cell r="B1464" t="str">
            <v xml:space="preserve">COTOVELO 90 GRAUS DE FERRO GALVANIZADO, COM ROSCA BSP, DE 3/4"                                                                                                                                                                                                                                                                                                                                                                                                                                            </v>
          </cell>
          <cell r="C1464" t="str">
            <v xml:space="preserve">UN    </v>
          </cell>
          <cell r="D1464" t="str">
            <v>AS</v>
          </cell>
          <cell r="E1464" t="str">
            <v>11,31</v>
          </cell>
        </row>
        <row r="1465">
          <cell r="A1465">
            <v>3459</v>
          </cell>
          <cell r="B1465" t="str">
            <v xml:space="preserve">COTOVELO 90 GRAUS DE FERRO GALVANIZADO, COM ROSCA BSP, DE 3"                                                                                                                                                                                                                                                                                                                                                                                                                                              </v>
          </cell>
          <cell r="C1465" t="str">
            <v xml:space="preserve">UN    </v>
          </cell>
          <cell r="D1465" t="str">
            <v>AS</v>
          </cell>
          <cell r="E1465" t="str">
            <v>139,65</v>
          </cell>
        </row>
        <row r="1466">
          <cell r="A1466">
            <v>3469</v>
          </cell>
          <cell r="B1466" t="str">
            <v xml:space="preserve">COTOVELO 90 GRAUS DE FERRO GALVANIZADO, COM ROSCA BSP, DE 4"                                                                                                                                                                                                                                                                                                                                                                                                                                              </v>
          </cell>
          <cell r="C1466" t="str">
            <v xml:space="preserve">UN    </v>
          </cell>
          <cell r="D1466" t="str">
            <v>AS</v>
          </cell>
          <cell r="E1466" t="str">
            <v>265,59</v>
          </cell>
        </row>
        <row r="1467">
          <cell r="A1467">
            <v>3460</v>
          </cell>
          <cell r="B1467" t="str">
            <v xml:space="preserve">COTOVELO 90 GRAUS DE FERRO GALVANIZADO, COM ROSCA BSP, DE 5"                                                                                                                                                                                                                                                                                                                                                                                                                                              </v>
          </cell>
          <cell r="C1467" t="str">
            <v xml:space="preserve">UN    </v>
          </cell>
          <cell r="D1467" t="str">
            <v>AS</v>
          </cell>
          <cell r="E1467" t="str">
            <v>387,53</v>
          </cell>
        </row>
        <row r="1468">
          <cell r="A1468">
            <v>3461</v>
          </cell>
          <cell r="B1468" t="str">
            <v xml:space="preserve">COTOVELO 90 GRAUS DE FERRO GALVANIZADO, COM ROSCA BSP, DE 6"                                                                                                                                                                                                                                                                                                                                                                                                                                              </v>
          </cell>
          <cell r="C1468" t="str">
            <v xml:space="preserve">UN    </v>
          </cell>
          <cell r="D1468" t="str">
            <v>AS</v>
          </cell>
          <cell r="E1468" t="str">
            <v>990,51</v>
          </cell>
        </row>
        <row r="1469">
          <cell r="A1469">
            <v>37433</v>
          </cell>
          <cell r="B1469" t="str">
            <v xml:space="preserve">COTOVELO 90 GRAUS, PEAD PE 100, DE 125 MM, PARA ELETROFUSAO                                                                                                                                                                                                                                                                                                                                                                                                                                               </v>
          </cell>
          <cell r="C1469" t="str">
            <v xml:space="preserve">UN    </v>
          </cell>
          <cell r="D1469" t="str">
            <v>AS</v>
          </cell>
          <cell r="E1469" t="str">
            <v>243,40</v>
          </cell>
        </row>
        <row r="1470">
          <cell r="A1470">
            <v>37430</v>
          </cell>
          <cell r="B1470" t="str">
            <v xml:space="preserve">COTOVELO 90 GRAUS, PEAD PE 100, DE 20 MM, PARA ELETROFUSAO                                                                                                                                                                                                                                                                                                                                                                                                                                                </v>
          </cell>
          <cell r="C1470" t="str">
            <v xml:space="preserve">UN    </v>
          </cell>
          <cell r="D1470" t="str">
            <v>AS</v>
          </cell>
          <cell r="E1470" t="str">
            <v>30,50</v>
          </cell>
        </row>
        <row r="1471">
          <cell r="A1471">
            <v>37434</v>
          </cell>
          <cell r="B1471" t="str">
            <v xml:space="preserve">COTOVELO 90 GRAUS, PEAD PE 100, DE 200 MM, PARA ELETROFUSAO                                                                                                                                                                                                                                                                                                                                                                                                                                               </v>
          </cell>
          <cell r="C1471" t="str">
            <v xml:space="preserve">UN    </v>
          </cell>
          <cell r="D1471" t="str">
            <v>AS</v>
          </cell>
          <cell r="E1471" t="str">
            <v>2.269,44</v>
          </cell>
        </row>
        <row r="1472">
          <cell r="A1472">
            <v>37431</v>
          </cell>
          <cell r="B1472" t="str">
            <v xml:space="preserve">COTOVELO 90 GRAUS, PEAD PE 100, DE 32 MM, PARA ELETROFUSAO                                                                                                                                                                                                                                                                                                                                                                                                                                                </v>
          </cell>
          <cell r="C1472" t="str">
            <v xml:space="preserve">UN    </v>
          </cell>
          <cell r="D1472" t="str">
            <v>AS</v>
          </cell>
          <cell r="E1472" t="str">
            <v>41,38</v>
          </cell>
        </row>
        <row r="1473">
          <cell r="A1473">
            <v>37432</v>
          </cell>
          <cell r="B1473" t="str">
            <v xml:space="preserve">COTOVELO 90 GRAUS, PEAD PE 100, DE 63 MM, PARA ELETROFUSAO                                                                                                                                                                                                                                                                                                                                                                                                                                                </v>
          </cell>
          <cell r="C1473" t="str">
            <v xml:space="preserve">UN    </v>
          </cell>
          <cell r="D1473" t="str">
            <v>AS</v>
          </cell>
          <cell r="E1473" t="str">
            <v>76,32</v>
          </cell>
        </row>
        <row r="1474">
          <cell r="A1474">
            <v>37413</v>
          </cell>
          <cell r="B1474" t="str">
            <v xml:space="preserve">COTOVELO/JOELHO COM ADAPTADOR, 90 GRAUS, EM POLIPROPILENO, PN 16, PARA TUBOS PEAD, 20 MM X 1/2" - LIGACAO PREDIAL DE AGUA                                                                                                                                                                                                                                                                                                                                                                                 </v>
          </cell>
          <cell r="C1474" t="str">
            <v xml:space="preserve">UN    </v>
          </cell>
          <cell r="D1474" t="str">
            <v>AS</v>
          </cell>
          <cell r="E1474" t="str">
            <v>4,08</v>
          </cell>
        </row>
        <row r="1475">
          <cell r="A1475">
            <v>37414</v>
          </cell>
          <cell r="B1475" t="str">
            <v xml:space="preserve">COTOVELO/JOELHO COM ADAPTADOR, 90 GRAUS, EM POLIPROPILENO, PN 16, PARA TUBOS PEAD, 20 MM X 3/4" - LIGACAO PREDIAL DE AGUA                                                                                                                                                                                                                                                                                                                                                                                 </v>
          </cell>
          <cell r="C1475" t="str">
            <v xml:space="preserve">UN    </v>
          </cell>
          <cell r="D1475" t="str">
            <v>AS</v>
          </cell>
          <cell r="E1475" t="str">
            <v>4,63</v>
          </cell>
        </row>
        <row r="1476">
          <cell r="A1476">
            <v>37415</v>
          </cell>
          <cell r="B1476" t="str">
            <v xml:space="preserve">COTOVELO/JOELHO COM ADAPTADOR, 90 GRAUS, EM POLIPROPILENO, PN 16, PARA TUBOS PEAD, 32 MM X 1" - LIGACAO PREDIAL DE AGUA                                                                                                                                                                                                                                                                                                                                                                                   </v>
          </cell>
          <cell r="C1476" t="str">
            <v xml:space="preserve">UN    </v>
          </cell>
          <cell r="D1476" t="str">
            <v>AS</v>
          </cell>
          <cell r="E1476" t="str">
            <v>8,43</v>
          </cell>
        </row>
        <row r="1477">
          <cell r="A1477">
            <v>37416</v>
          </cell>
          <cell r="B1477" t="str">
            <v xml:space="preserve">COTOVELO/JOELHO 90 GRAUS, EM POLIPROPILENO, PN 16, PARA TUBOS PEAD, 20 X 20 MM - LIGACAO PREDIAL DE AGUA                                                                                                                                                                                                                                                                                                                                                                                                  </v>
          </cell>
          <cell r="C1477" t="str">
            <v xml:space="preserve">UN    </v>
          </cell>
          <cell r="D1477" t="str">
            <v>AS</v>
          </cell>
          <cell r="E1477" t="str">
            <v>3,82</v>
          </cell>
        </row>
        <row r="1478">
          <cell r="A1478">
            <v>37417</v>
          </cell>
          <cell r="B1478" t="str">
            <v xml:space="preserve">COTOVELO/JOELHO 90 GRAUS, EM POLIPROPILENO, PN 16, PARA TUBOS PEAD, 32 X 32 MM - LIGACAO PREDIAL DE AGUA                                                                                                                                                                                                                                                                                                                                                                                                  </v>
          </cell>
          <cell r="C1478" t="str">
            <v xml:space="preserve">UN    </v>
          </cell>
          <cell r="D1478" t="str">
            <v>AS</v>
          </cell>
          <cell r="E1478" t="str">
            <v>5,49</v>
          </cell>
        </row>
        <row r="1479">
          <cell r="A1479">
            <v>43590</v>
          </cell>
          <cell r="B1479" t="str">
            <v xml:space="preserve">CREMONA RETANGULAR INJETADA LISA COM CHAVE, COM CASTANHA / ALCA, EM LATAO, COM ACABAMENTO CROMADO, DE SOBREPOR / EMBUTIR                                                                                                                                                                                                                                                                                                                                                                                  </v>
          </cell>
          <cell r="C1479" t="str">
            <v xml:space="preserve">UN    </v>
          </cell>
          <cell r="D1479" t="str">
            <v>CR</v>
          </cell>
          <cell r="E1479" t="str">
            <v>148,17</v>
          </cell>
        </row>
        <row r="1480">
          <cell r="A1480">
            <v>43589</v>
          </cell>
          <cell r="B1480" t="str">
            <v xml:space="preserve">CREMONA RETANGULAR INJETADA LISA, COM CASTANHA / ALCA, EM LATAO, COM ACABAMENTO CROMADO, DE SOBREPOR / EMBUTIR                                                                                                                                                                                                                                                                                                                                                                                            </v>
          </cell>
          <cell r="C1480" t="str">
            <v xml:space="preserve">UN    </v>
          </cell>
          <cell r="D1480" t="str">
            <v>CR</v>
          </cell>
          <cell r="E1480" t="str">
            <v>26,81</v>
          </cell>
        </row>
        <row r="1481">
          <cell r="A1481">
            <v>34519</v>
          </cell>
          <cell r="B1481" t="str">
            <v xml:space="preserve">CRUZETA DE CONCRETO LEVE, COMP. 2000 MM SECAO, 90 X 90 MM                                                                                                                                                                                                                                                                                                                                                                                                                                                 </v>
          </cell>
          <cell r="C1481" t="str">
            <v xml:space="preserve">UN    </v>
          </cell>
          <cell r="D1481" t="str">
            <v>AS</v>
          </cell>
          <cell r="E1481" t="str">
            <v>79,00</v>
          </cell>
        </row>
        <row r="1482">
          <cell r="A1482">
            <v>1649</v>
          </cell>
          <cell r="B1482" t="str">
            <v xml:space="preserve">CRUZETA DE FERRO GALVANIZADO, COM ROSCA BSP, DE 1 1/2"                                                                                                                                                                                                                                                                                                                                                                                                                                                    </v>
          </cell>
          <cell r="C1482" t="str">
            <v xml:space="preserve">UN    </v>
          </cell>
          <cell r="D1482" t="str">
            <v>AS</v>
          </cell>
          <cell r="E1482" t="str">
            <v>83,62</v>
          </cell>
        </row>
        <row r="1483">
          <cell r="A1483">
            <v>1653</v>
          </cell>
          <cell r="B1483" t="str">
            <v xml:space="preserve">CRUZETA DE FERRO GALVANIZADO, COM ROSCA BSP, DE 1 1/4"                                                                                                                                                                                                                                                                                                                                                                                                                                                    </v>
          </cell>
          <cell r="C1483" t="str">
            <v xml:space="preserve">UN    </v>
          </cell>
          <cell r="D1483" t="str">
            <v>AS</v>
          </cell>
          <cell r="E1483" t="str">
            <v>65,50</v>
          </cell>
        </row>
        <row r="1484">
          <cell r="A1484">
            <v>1647</v>
          </cell>
          <cell r="B1484" t="str">
            <v xml:space="preserve">CRUZETA DE FERRO GALVANIZADO, COM ROSCA BSP, DE 1/2"                                                                                                                                                                                                                                                                                                                                                                                                                                                      </v>
          </cell>
          <cell r="C1484" t="str">
            <v xml:space="preserve">UN    </v>
          </cell>
          <cell r="D1484" t="str">
            <v>AS</v>
          </cell>
          <cell r="E1484" t="str">
            <v>23,45</v>
          </cell>
        </row>
        <row r="1485">
          <cell r="A1485">
            <v>1648</v>
          </cell>
          <cell r="B1485" t="str">
            <v xml:space="preserve">CRUZETA DE FERRO GALVANIZADO, COM ROSCA BSP, DE 1"                                                                                                                                                                                                                                                                                                                                                                                                                                                        </v>
          </cell>
          <cell r="C1485" t="str">
            <v xml:space="preserve">UN    </v>
          </cell>
          <cell r="D1485" t="str">
            <v>AS</v>
          </cell>
          <cell r="E1485" t="str">
            <v>45,04</v>
          </cell>
        </row>
        <row r="1486">
          <cell r="A1486">
            <v>1651</v>
          </cell>
          <cell r="B1486" t="str">
            <v xml:space="preserve">CRUZETA DE FERRO GALVANIZADO, COM ROSCA BSP, DE 2 1/2"                                                                                                                                                                                                                                                                                                                                                                                                                                                    </v>
          </cell>
          <cell r="C1486" t="str">
            <v xml:space="preserve">UN    </v>
          </cell>
          <cell r="D1486" t="str">
            <v>AS</v>
          </cell>
          <cell r="E1486" t="str">
            <v>208,92</v>
          </cell>
        </row>
        <row r="1487">
          <cell r="A1487">
            <v>1650</v>
          </cell>
          <cell r="B1487" t="str">
            <v xml:space="preserve">CRUZETA DE FERRO GALVANIZADO, COM ROSCA BSP, DE 2"                                                                                                                                                                                                                                                                                                                                                                                                                                                        </v>
          </cell>
          <cell r="C1487" t="str">
            <v xml:space="preserve">UN    </v>
          </cell>
          <cell r="D1487" t="str">
            <v>AS</v>
          </cell>
          <cell r="E1487" t="str">
            <v>115,48</v>
          </cell>
        </row>
        <row r="1488">
          <cell r="A1488">
            <v>1654</v>
          </cell>
          <cell r="B1488" t="str">
            <v xml:space="preserve">CRUZETA DE FERRO GALVANIZADO, COM ROSCA BSP, DE 3/4"                                                                                                                                                                                                                                                                                                                                                                                                                                                      </v>
          </cell>
          <cell r="C1488" t="str">
            <v xml:space="preserve">UN    </v>
          </cell>
          <cell r="D1488" t="str">
            <v>AS</v>
          </cell>
          <cell r="E1488" t="str">
            <v>32,19</v>
          </cell>
        </row>
        <row r="1489">
          <cell r="A1489">
            <v>1652</v>
          </cell>
          <cell r="B1489" t="str">
            <v xml:space="preserve">CRUZETA DE FERRO GALVANIZADO, COM ROSCA BSP, DE 3"                                                                                                                                                                                                                                                                                                                                                                                                                                                        </v>
          </cell>
          <cell r="C1489" t="str">
            <v xml:space="preserve">UN    </v>
          </cell>
          <cell r="D1489" t="str">
            <v>AS</v>
          </cell>
          <cell r="E1489" t="str">
            <v>299,86</v>
          </cell>
        </row>
        <row r="1490">
          <cell r="A1490">
            <v>10510</v>
          </cell>
          <cell r="B1490" t="str">
            <v xml:space="preserve">CRUZETA DE MADEIRA TRATADA, *90 X 115 X 2400* MM, EM EUCALIPTO OU EQUIVALENTE DA REGIAO                                                                                                                                                                                                                                                                                                                                                                                                                   </v>
          </cell>
          <cell r="C1490" t="str">
            <v xml:space="preserve">UN    </v>
          </cell>
          <cell r="D1490" t="str">
            <v>AS</v>
          </cell>
          <cell r="E1490" t="str">
            <v>128,13</v>
          </cell>
        </row>
        <row r="1491">
          <cell r="A1491">
            <v>1747</v>
          </cell>
          <cell r="B1491" t="str">
            <v xml:space="preserve">CUBA ACO INOX (AISI 304) DE EMBUTIR COM VALVULA DE 3 1/2 ", DE *56 X 33 X 12* CM                                                                                                                                                                                                                                                                                                                                                                                                                          </v>
          </cell>
          <cell r="C1491" t="str">
            <v xml:space="preserve">UN    </v>
          </cell>
          <cell r="D1491" t="str">
            <v>CR</v>
          </cell>
          <cell r="E1491" t="str">
            <v>215,29</v>
          </cell>
        </row>
        <row r="1492">
          <cell r="A1492">
            <v>1744</v>
          </cell>
          <cell r="B1492" t="str">
            <v xml:space="preserve">CUBA ACO INOX (AISI 304) DE EMBUTIR COM VALVULA 3 1/2 ", DE *40 X 34 X 12* CM                                                                                                                                                                                                                                                                                                                                                                                                                             </v>
          </cell>
          <cell r="C1492" t="str">
            <v xml:space="preserve">UN    </v>
          </cell>
          <cell r="D1492" t="str">
            <v>CR</v>
          </cell>
          <cell r="E1492" t="str">
            <v>149,12</v>
          </cell>
        </row>
        <row r="1493">
          <cell r="A1493">
            <v>1743</v>
          </cell>
          <cell r="B1493" t="str">
            <v xml:space="preserve">CUBA ACO INOX (AISI 304) DE EMBUTIR COM VALVULA 3 1/2 ", DE *46 X 30 X 12* CM                                                                                                                                                                                                                                                                                                                                                                                                                             </v>
          </cell>
          <cell r="C1493" t="str">
            <v xml:space="preserve">UN    </v>
          </cell>
          <cell r="D1493" t="str">
            <v>CR</v>
          </cell>
          <cell r="E1493" t="str">
            <v>195,82</v>
          </cell>
        </row>
        <row r="1494">
          <cell r="A1494">
            <v>39640</v>
          </cell>
          <cell r="B1494" t="str">
            <v xml:space="preserve">CUMEEIRA ARTICULADA (ABA INFERIOR) PARA TELHA ONDULADA DE FIBROCIMENTO E = 4 MM, ABA *330* MM, COMPRIMENTO 500 MM (SEM AMIANTO)                                                                                                                                                                                                                                                                                                                                                                           </v>
          </cell>
          <cell r="C1494" t="str">
            <v xml:space="preserve">UN    </v>
          </cell>
          <cell r="D1494" t="str">
            <v>CR</v>
          </cell>
          <cell r="E1494" t="str">
            <v>11,92</v>
          </cell>
        </row>
        <row r="1495">
          <cell r="A1495">
            <v>7216</v>
          </cell>
          <cell r="B1495" t="str">
            <v xml:space="preserve">CUMEEIRA NORMAL PARA TELHA ESTRUTURAL DE FIBROCIMENTO 2 ABAS, E = 6 MM, DE 1050 X 935 MM (SEM AMIANTO)                                                                                                                                                                                                                                                                                                                                                                                                    </v>
          </cell>
          <cell r="C1495" t="str">
            <v xml:space="preserve">UN    </v>
          </cell>
          <cell r="D1495" t="str">
            <v>CR</v>
          </cell>
          <cell r="E1495" t="str">
            <v>64,06</v>
          </cell>
        </row>
        <row r="1496">
          <cell r="A1496">
            <v>20235</v>
          </cell>
          <cell r="B1496" t="str">
            <v xml:space="preserve">CUMEEIRA NORMAL PARA TELHA ONDULADA DE FIBROCIMENTO, E = 6 MM, ABA 300 MM, COMPRIMENTO 1100 MM (SEM AMIANTO)                                                                                                                                                                                                                                                                                                                                                                                              </v>
          </cell>
          <cell r="C1496" t="str">
            <v xml:space="preserve">UN    </v>
          </cell>
          <cell r="D1496" t="str">
            <v>CR</v>
          </cell>
          <cell r="E1496" t="str">
            <v>51,50</v>
          </cell>
        </row>
        <row r="1497">
          <cell r="A1497">
            <v>7181</v>
          </cell>
          <cell r="B1497" t="str">
            <v xml:space="preserve">CUMEEIRA PARA TELHA CERAMICA, COMPRIMENTO DE *41* CM, RENDIMENTO DE *3* TELHAS/M                                                                                                                                                                                                                                                                                                                                                                                                                          </v>
          </cell>
          <cell r="C1497" t="str">
            <v xml:space="preserve">UN    </v>
          </cell>
          <cell r="D1497" t="str">
            <v>CR</v>
          </cell>
          <cell r="E1497" t="str">
            <v>2,07</v>
          </cell>
        </row>
        <row r="1498">
          <cell r="A1498">
            <v>40742</v>
          </cell>
          <cell r="B1498" t="str">
            <v xml:space="preserve">CUMEEIRA PARA TELHA DE CONCRETO, PARA 2 AGUAS DE TELHADO, COR CINZA, RENDIMENTO DE *3* TELHAS/M                                                                                                                                                                                                                                                                                                                                                                                                           </v>
          </cell>
          <cell r="C1498" t="str">
            <v xml:space="preserve">UN    </v>
          </cell>
          <cell r="D1498" t="str">
            <v>CR</v>
          </cell>
          <cell r="E1498" t="str">
            <v>10,43</v>
          </cell>
        </row>
        <row r="1499">
          <cell r="A1499">
            <v>7214</v>
          </cell>
          <cell r="B1499" t="str">
            <v xml:space="preserve">CUMEEIRA SHED PARA TELHA ONDULADA DE FIBROCIMENTO, E = 6 MM, ABA 280 MM, COMPRIMENTO 1100 MM (SEM AMIANTO)                                                                                                                                                                                                                                                                                                                                                                                                </v>
          </cell>
          <cell r="C1499" t="str">
            <v xml:space="preserve">UN    </v>
          </cell>
          <cell r="D1499" t="str">
            <v>CR</v>
          </cell>
          <cell r="E1499" t="str">
            <v>62,56</v>
          </cell>
        </row>
        <row r="1500">
          <cell r="A1500">
            <v>7219</v>
          </cell>
          <cell r="B1500" t="str">
            <v xml:space="preserve">CUMEEIRA UNIVERSAL PARA TELHA ONDULADA DE FIBROCIMENTO, E = 6 MM, ABA 210 MM, COMPRIMENTO 1100 MM (SEM AMIANTO)                                                                                                                                                                                                                                                                                                                                                                                           </v>
          </cell>
          <cell r="C1500" t="str">
            <v xml:space="preserve">UN    </v>
          </cell>
          <cell r="D1500" t="str">
            <v>CR</v>
          </cell>
          <cell r="E1500" t="str">
            <v>55,49</v>
          </cell>
        </row>
        <row r="1501">
          <cell r="A1501">
            <v>37971</v>
          </cell>
          <cell r="B1501" t="str">
            <v xml:space="preserve">CURVA CPVC, 90 GRAUS, SOLDAVEL, 15 MM, PARA AGUA QUENTE                                                                                                                                                                                                                                                                                                                                                                                                                                                   </v>
          </cell>
          <cell r="C1501" t="str">
            <v xml:space="preserve">UN    </v>
          </cell>
          <cell r="D1501" t="str">
            <v>CR</v>
          </cell>
          <cell r="E1501" t="str">
            <v>5,43</v>
          </cell>
        </row>
        <row r="1502">
          <cell r="A1502">
            <v>37972</v>
          </cell>
          <cell r="B1502" t="str">
            <v xml:space="preserve">CURVA CPVC, 90 GRAUS, SOLDAVEL, 22 MM, PARA AGUA QUENTE                                                                                                                                                                                                                                                                                                                                                                                                                                                   </v>
          </cell>
          <cell r="C1502" t="str">
            <v xml:space="preserve">UN    </v>
          </cell>
          <cell r="D1502" t="str">
            <v>CR</v>
          </cell>
          <cell r="E1502" t="str">
            <v>7,71</v>
          </cell>
        </row>
        <row r="1503">
          <cell r="A1503">
            <v>37973</v>
          </cell>
          <cell r="B1503" t="str">
            <v xml:space="preserve">CURVA CPVC, 90 GRAUS, SOLDAVEL, 28 MM, PARA AGUA QUENTE                                                                                                                                                                                                                                                                                                                                                                                                                                                   </v>
          </cell>
          <cell r="C1503" t="str">
            <v xml:space="preserve">UN    </v>
          </cell>
          <cell r="D1503" t="str">
            <v>CR</v>
          </cell>
          <cell r="E1503" t="str">
            <v>14,48</v>
          </cell>
        </row>
        <row r="1504">
          <cell r="A1504">
            <v>1926</v>
          </cell>
          <cell r="B1504" t="str">
            <v xml:space="preserve">CURVA DE PVC 45 GRAUS, SOLDAVEL, 20 MM, COR MARROM, PARA AGUA FRIA PREDIAL                                                                                                                                                                                                                                                                                                                                                                                                                                </v>
          </cell>
          <cell r="C1504" t="str">
            <v xml:space="preserve">UN    </v>
          </cell>
          <cell r="D1504" t="str">
            <v>CR</v>
          </cell>
          <cell r="E1504" t="str">
            <v>3,15</v>
          </cell>
        </row>
        <row r="1505">
          <cell r="A1505">
            <v>1927</v>
          </cell>
          <cell r="B1505" t="str">
            <v xml:space="preserve">CURVA DE PVC 45 GRAUS, SOLDAVEL, 25 MM, COR MARROM, PARA AGUA FRIA PREDIAL                                                                                                                                                                                                                                                                                                                                                                                                                                </v>
          </cell>
          <cell r="C1505" t="str">
            <v xml:space="preserve">UN    </v>
          </cell>
          <cell r="D1505" t="str">
            <v>CR</v>
          </cell>
          <cell r="E1505" t="str">
            <v>3,53</v>
          </cell>
        </row>
        <row r="1506">
          <cell r="A1506">
            <v>1923</v>
          </cell>
          <cell r="B1506" t="str">
            <v xml:space="preserve">CURVA DE PVC 45 GRAUS, SOLDAVEL, 32 MM, COR MARROM, PARA AGUA FRIA PREDIAL                                                                                                                                                                                                                                                                                                                                                                                                                                </v>
          </cell>
          <cell r="C1506" t="str">
            <v xml:space="preserve">UN    </v>
          </cell>
          <cell r="D1506" t="str">
            <v>CR</v>
          </cell>
          <cell r="E1506" t="str">
            <v>6,44</v>
          </cell>
        </row>
        <row r="1507">
          <cell r="A1507">
            <v>1929</v>
          </cell>
          <cell r="B1507" t="str">
            <v xml:space="preserve">CURVA DE PVC 45 GRAUS, SOLDAVEL, 40 MM, COR MARROM, PARA AGUA FRIA PREDIAL                                                                                                                                                                                                                                                                                                                                                                                                                                </v>
          </cell>
          <cell r="C1507" t="str">
            <v xml:space="preserve">UN    </v>
          </cell>
          <cell r="D1507" t="str">
            <v>CR</v>
          </cell>
          <cell r="E1507" t="str">
            <v>7,80</v>
          </cell>
        </row>
        <row r="1508">
          <cell r="A1508">
            <v>1930</v>
          </cell>
          <cell r="B1508" t="str">
            <v xml:space="preserve">CURVA DE PVC 45 GRAUS, SOLDAVEL, 50 MM, COR MARROM, PARA AGUA FRIA PREDIAL                                                                                                                                                                                                                                                                                                                                                                                                                                </v>
          </cell>
          <cell r="C1508" t="str">
            <v xml:space="preserve">UN    </v>
          </cell>
          <cell r="D1508" t="str">
            <v>CR</v>
          </cell>
          <cell r="E1508" t="str">
            <v>13,36</v>
          </cell>
        </row>
        <row r="1509">
          <cell r="A1509">
            <v>1924</v>
          </cell>
          <cell r="B1509" t="str">
            <v xml:space="preserve">CURVA DE PVC 45 GRAUS, SOLDAVEL, 60 MM, COR MARROM, PARA AGUA FRIA PREDIAL                                                                                                                                                                                                                                                                                                                                                                                                                                </v>
          </cell>
          <cell r="C1509" t="str">
            <v xml:space="preserve">UN    </v>
          </cell>
          <cell r="D1509" t="str">
            <v>CR</v>
          </cell>
          <cell r="E1509" t="str">
            <v>21,55</v>
          </cell>
        </row>
        <row r="1510">
          <cell r="A1510">
            <v>1922</v>
          </cell>
          <cell r="B1510" t="str">
            <v xml:space="preserve">CURVA DE PVC 45 GRAUS, SOLDAVEL, 75 MM, COR MARROM, PARA AGUA FRIA PREDIAL                                                                                                                                                                                                                                                                                                                                                                                                                                </v>
          </cell>
          <cell r="C1510" t="str">
            <v xml:space="preserve">UN    </v>
          </cell>
          <cell r="D1510" t="str">
            <v>CR</v>
          </cell>
          <cell r="E1510" t="str">
            <v>44,57</v>
          </cell>
        </row>
        <row r="1511">
          <cell r="A1511">
            <v>1953</v>
          </cell>
          <cell r="B1511" t="str">
            <v xml:space="preserve">CURVA DE PVC 45 GRAUS, SOLDAVEL, 85 MM, COR MARROM, PARA AGUA FRIA PREDIAL                                                                                                                                                                                                                                                                                                                                                                                                                                </v>
          </cell>
          <cell r="C1511" t="str">
            <v xml:space="preserve">UN    </v>
          </cell>
          <cell r="D1511" t="str">
            <v>CR</v>
          </cell>
          <cell r="E1511" t="str">
            <v>54,41</v>
          </cell>
        </row>
        <row r="1512">
          <cell r="A1512">
            <v>1962</v>
          </cell>
          <cell r="B1512" t="str">
            <v xml:space="preserve">CURVA DE PVC 90 GRAUS, SOLDAVEL, 110 MM, COR MARROM, PARA AGUA FRIA PREDIAL                                                                                                                                                                                                                                                                                                                                                                                                                               </v>
          </cell>
          <cell r="C1512" t="str">
            <v xml:space="preserve">UN    </v>
          </cell>
          <cell r="D1512" t="str">
            <v>CR</v>
          </cell>
          <cell r="E1512" t="str">
            <v>264,35</v>
          </cell>
        </row>
        <row r="1513">
          <cell r="A1513">
            <v>1955</v>
          </cell>
          <cell r="B1513" t="str">
            <v xml:space="preserve">CURVA DE PVC 90 GRAUS, SOLDAVEL, 20 MM, COR MARROM, PARA AGUA FRIA PREDIAL                                                                                                                                                                                                                                                                                                                                                                                                                                </v>
          </cell>
          <cell r="C1513" t="str">
            <v xml:space="preserve">UN    </v>
          </cell>
          <cell r="D1513" t="str">
            <v>CR</v>
          </cell>
          <cell r="E1513" t="str">
            <v>3,04</v>
          </cell>
        </row>
        <row r="1514">
          <cell r="A1514">
            <v>1956</v>
          </cell>
          <cell r="B1514" t="str">
            <v xml:space="preserve">CURVA DE PVC 90 GRAUS, SOLDAVEL, 25 MM, COR MARROM, PARA AGUA FRIA PREDIAL                                                                                                                                                                                                                                                                                                                                                                                                                                </v>
          </cell>
          <cell r="C1514" t="str">
            <v xml:space="preserve">UN    </v>
          </cell>
          <cell r="D1514" t="str">
            <v>CR</v>
          </cell>
          <cell r="E1514" t="str">
            <v>4,30</v>
          </cell>
        </row>
        <row r="1515">
          <cell r="A1515">
            <v>1957</v>
          </cell>
          <cell r="B1515" t="str">
            <v xml:space="preserve">CURVA DE PVC 90 GRAUS, SOLDAVEL, 32 MM, COR MARROM, PARA AGUA FRIA PREDIAL                                                                                                                                                                                                                                                                                                                                                                                                                                </v>
          </cell>
          <cell r="C1515" t="str">
            <v xml:space="preserve">UN    </v>
          </cell>
          <cell r="D1515" t="str">
            <v>CR</v>
          </cell>
          <cell r="E1515" t="str">
            <v>9,30</v>
          </cell>
        </row>
        <row r="1516">
          <cell r="A1516">
            <v>1958</v>
          </cell>
          <cell r="B1516" t="str">
            <v xml:space="preserve">CURVA DE PVC 90 GRAUS, SOLDAVEL, 40 MM, COR MARROM, PARA AGUA FRIA PREDIAL                                                                                                                                                                                                                                                                                                                                                                                                                                </v>
          </cell>
          <cell r="C1516" t="str">
            <v xml:space="preserve">UN    </v>
          </cell>
          <cell r="D1516" t="str">
            <v>CR</v>
          </cell>
          <cell r="E1516" t="str">
            <v>17,31</v>
          </cell>
        </row>
        <row r="1517">
          <cell r="A1517">
            <v>1959</v>
          </cell>
          <cell r="B1517" t="str">
            <v xml:space="preserve">CURVA DE PVC 90 GRAUS, SOLDAVEL, 50 MM, COR MARROM, PARA AGUA FRIA PREDIAL                                                                                                                                                                                                                                                                                                                                                                                                                                </v>
          </cell>
          <cell r="C1517" t="str">
            <v xml:space="preserve">UN    </v>
          </cell>
          <cell r="D1517" t="str">
            <v>CR</v>
          </cell>
          <cell r="E1517" t="str">
            <v>18,78</v>
          </cell>
        </row>
        <row r="1518">
          <cell r="A1518">
            <v>1925</v>
          </cell>
          <cell r="B1518" t="str">
            <v xml:space="preserve">CURVA DE PVC 90 GRAUS, SOLDAVEL, 60 MM, COR MARROM, PARA AGUA FRIA PREDIAL                                                                                                                                                                                                                                                                                                                                                                                                                                </v>
          </cell>
          <cell r="C1518" t="str">
            <v xml:space="preserve">UN    </v>
          </cell>
          <cell r="D1518" t="str">
            <v>CR</v>
          </cell>
          <cell r="E1518" t="str">
            <v>49,09</v>
          </cell>
        </row>
        <row r="1519">
          <cell r="A1519">
            <v>1960</v>
          </cell>
          <cell r="B1519" t="str">
            <v xml:space="preserve">CURVA DE PVC 90 GRAUS, SOLDAVEL, 75 MM, COR MARROM, PARA AGUA FRIA PREDIAL                                                                                                                                                                                                                                                                                                                                                                                                                                </v>
          </cell>
          <cell r="C1519" t="str">
            <v xml:space="preserve">UN    </v>
          </cell>
          <cell r="D1519" t="str">
            <v>CR</v>
          </cell>
          <cell r="E1519" t="str">
            <v>75,38</v>
          </cell>
        </row>
        <row r="1520">
          <cell r="A1520">
            <v>1961</v>
          </cell>
          <cell r="B1520" t="str">
            <v xml:space="preserve">CURVA DE PVC 90 GRAUS, SOLDAVEL, 85 MM, COR MARROM, PARA AGUA FRIA PREDIAL                                                                                                                                                                                                                                                                                                                                                                                                                                </v>
          </cell>
          <cell r="C1520" t="str">
            <v xml:space="preserve">UN    </v>
          </cell>
          <cell r="D1520" t="str">
            <v>CR</v>
          </cell>
          <cell r="E1520" t="str">
            <v>96,57</v>
          </cell>
        </row>
        <row r="1521">
          <cell r="A1521">
            <v>38423</v>
          </cell>
          <cell r="B1521" t="str">
            <v xml:space="preserve">CURVA DE PVC, 90 GRAUS, SERIE R, DN 100 MM, PARA ESGOTO PREDIAL                                                                                                                                                                                                                                                                                                                                                                                                                                           </v>
          </cell>
          <cell r="C1521" t="str">
            <v xml:space="preserve">UN    </v>
          </cell>
          <cell r="D1521" t="str">
            <v>CR</v>
          </cell>
          <cell r="E1521" t="str">
            <v>52,90</v>
          </cell>
        </row>
        <row r="1522">
          <cell r="A1522">
            <v>39866</v>
          </cell>
          <cell r="B1522" t="str">
            <v xml:space="preserve">CURVA DE TRANSPOSICAO BRONZE/LATAO (REF 736) SEM ANEL DE SOLDA, BOLSA X BOLSA, 15 MM                                                                                                                                                                                                                                                                                                                                                                                                                      </v>
          </cell>
          <cell r="C1522" t="str">
            <v xml:space="preserve">UN    </v>
          </cell>
          <cell r="D1522" t="str">
            <v>AS</v>
          </cell>
          <cell r="E1522" t="str">
            <v>17,89</v>
          </cell>
        </row>
        <row r="1523">
          <cell r="A1523">
            <v>39867</v>
          </cell>
          <cell r="B1523" t="str">
            <v xml:space="preserve">CURVA DE TRANSPOSICAO BRONZE/LATAO (REF 736) SEM ANEL DE SOLDA, BOLSA X BOLSA, 22 MM                                                                                                                                                                                                                                                                                                                                                                                                                      </v>
          </cell>
          <cell r="C1523" t="str">
            <v xml:space="preserve">UN    </v>
          </cell>
          <cell r="D1523" t="str">
            <v>AS</v>
          </cell>
          <cell r="E1523" t="str">
            <v>39,78</v>
          </cell>
        </row>
        <row r="1524">
          <cell r="A1524">
            <v>39868</v>
          </cell>
          <cell r="B1524" t="str">
            <v xml:space="preserve">CURVA DE TRANSPOSICAO BRONZE/LATAO (REF 736) SEM ANEL DE SOLDA, BOLSA X BOLSA, 28 MM                                                                                                                                                                                                                                                                                                                                                                                                                      </v>
          </cell>
          <cell r="C1524" t="str">
            <v xml:space="preserve">UN    </v>
          </cell>
          <cell r="D1524" t="str">
            <v>AS</v>
          </cell>
          <cell r="E1524" t="str">
            <v>71,67</v>
          </cell>
        </row>
        <row r="1525">
          <cell r="A1525">
            <v>37999</v>
          </cell>
          <cell r="B1525" t="str">
            <v xml:space="preserve">CURVA DE TRANSPOSICAO, CPVC, SOLDAVEL, 15 MM                                                                                                                                                                                                                                                                                                                                                                                                                                                              </v>
          </cell>
          <cell r="C1525" t="str">
            <v xml:space="preserve">UN    </v>
          </cell>
          <cell r="D1525" t="str">
            <v>CR</v>
          </cell>
          <cell r="E1525" t="str">
            <v>9,16</v>
          </cell>
        </row>
        <row r="1526">
          <cell r="A1526">
            <v>38000</v>
          </cell>
          <cell r="B1526" t="str">
            <v xml:space="preserve">CURVA DE TRANSPOSICAO, CPVC, SOLDAVEL, 22 MM                                                                                                                                                                                                                                                                                                                                                                                                                                                              </v>
          </cell>
          <cell r="C1526" t="str">
            <v xml:space="preserve">UN    </v>
          </cell>
          <cell r="D1526" t="str">
            <v>CR</v>
          </cell>
          <cell r="E1526" t="str">
            <v>10,69</v>
          </cell>
        </row>
        <row r="1527">
          <cell r="A1527">
            <v>38129</v>
          </cell>
          <cell r="B1527" t="str">
            <v xml:space="preserve">CURVA DE TRANSPOSICAO, PVC SOLDAVEL, 20 MM, COR MARROM, PARA AGUA FRIA PREDIAL                                                                                                                                                                                                                                                                                                                                                                                                                            </v>
          </cell>
          <cell r="C1527" t="str">
            <v xml:space="preserve">UN    </v>
          </cell>
          <cell r="D1527" t="str">
            <v>CR</v>
          </cell>
          <cell r="E1527" t="str">
            <v>7,09</v>
          </cell>
        </row>
        <row r="1528">
          <cell r="A1528">
            <v>38025</v>
          </cell>
          <cell r="B1528" t="str">
            <v xml:space="preserve">CURVA DE TRANSPOSICAO, PVC, SOLDAVEL, 25 MM, COR MARROM, PARA AGUA FRIA PREDIAL                                                                                                                                                                                                                                                                                                                                                                                                                           </v>
          </cell>
          <cell r="C1528" t="str">
            <v xml:space="preserve">UN    </v>
          </cell>
          <cell r="D1528" t="str">
            <v>CR</v>
          </cell>
          <cell r="E1528" t="str">
            <v>9,62</v>
          </cell>
        </row>
        <row r="1529">
          <cell r="A1529">
            <v>38026</v>
          </cell>
          <cell r="B1529" t="str">
            <v xml:space="preserve">CURVA DE TRANSPOSICAO, PVC, SOLDAVEL, 32 MM, COR MARROM, PARA AGUA FRIA PREDIAL                                                                                                                                                                                                                                                                                                                                                                                                                           </v>
          </cell>
          <cell r="C1529" t="str">
            <v xml:space="preserve">UN    </v>
          </cell>
          <cell r="D1529" t="str">
            <v>CR</v>
          </cell>
          <cell r="E1529" t="str">
            <v>23,76</v>
          </cell>
        </row>
        <row r="1530">
          <cell r="A1530">
            <v>1858</v>
          </cell>
          <cell r="B1530" t="str">
            <v xml:space="preserve">CURVA LONGA PVC, PB, JE, 45 GRAUS, DN 100 MM, PARA REDE COLETORA ESGOTO                                                                                                                                                                                                                                                                                                                                                                                                                                   </v>
          </cell>
          <cell r="C1530" t="str">
            <v xml:space="preserve">UN    </v>
          </cell>
          <cell r="D1530" t="str">
            <v>CR</v>
          </cell>
          <cell r="E1530" t="str">
            <v>81,96</v>
          </cell>
        </row>
        <row r="1531">
          <cell r="A1531">
            <v>1844</v>
          </cell>
          <cell r="B1531" t="str">
            <v xml:space="preserve">CURVA LONGA PVC, PB, JE, 45 GRAUS, DN 150 MM, PARA REDE COLETORA ESGOTO                                                                                                                                                                                                                                                                                                                                                                                                                                   </v>
          </cell>
          <cell r="C1531" t="str">
            <v xml:space="preserve">UN    </v>
          </cell>
          <cell r="D1531" t="str">
            <v>CR</v>
          </cell>
          <cell r="E1531" t="str">
            <v>187,71</v>
          </cell>
        </row>
        <row r="1532">
          <cell r="A1532">
            <v>1863</v>
          </cell>
          <cell r="B1532" t="str">
            <v xml:space="preserve">CURVA LONGA PVC, PB, JE, 90 GRAUS, DN 100 MM, PARA REDE COLETORA ESGOTO                                                                                                                                                                                                                                                                                                                                                                                                                                   </v>
          </cell>
          <cell r="C1532" t="str">
            <v xml:space="preserve">UN    </v>
          </cell>
          <cell r="D1532" t="str">
            <v>CR</v>
          </cell>
          <cell r="E1532" t="str">
            <v>87,22</v>
          </cell>
        </row>
        <row r="1533">
          <cell r="A1533">
            <v>1865</v>
          </cell>
          <cell r="B1533" t="str">
            <v xml:space="preserve">CURVA LONGA PVC, PB, JE, 90 GRAUS, DN 150 MM, PARA REDE COLETORA ESGOTO                                                                                                                                                                                                                                                                                                                                                                                                                                   </v>
          </cell>
          <cell r="C1533" t="str">
            <v xml:space="preserve">UN    </v>
          </cell>
          <cell r="D1533" t="str">
            <v>CR</v>
          </cell>
          <cell r="E1533" t="str">
            <v>227,26</v>
          </cell>
        </row>
        <row r="1534">
          <cell r="A1534">
            <v>36355</v>
          </cell>
          <cell r="B1534" t="str">
            <v xml:space="preserve">CURVA PPR 90 GRAUS, F/F, DN 20 MM, PARA AGUA QUENTE PREDIAL                                                                                                                                                                                                                                                                                                                                                                                                                                               </v>
          </cell>
          <cell r="C1534" t="str">
            <v xml:space="preserve">UN    </v>
          </cell>
          <cell r="D1534" t="str">
            <v>AS</v>
          </cell>
          <cell r="E1534" t="str">
            <v>9,46</v>
          </cell>
        </row>
        <row r="1535">
          <cell r="A1535">
            <v>36356</v>
          </cell>
          <cell r="B1535" t="str">
            <v xml:space="preserve">CURVA PPR 90 GRAUS, F/F, DN 25 MM, PARA AGUA QUENTE PREDIAL                                                                                                                                                                                                                                                                                                                                                                                                                                               </v>
          </cell>
          <cell r="C1535" t="str">
            <v xml:space="preserve">UN    </v>
          </cell>
          <cell r="D1535" t="str">
            <v>AS</v>
          </cell>
          <cell r="E1535" t="str">
            <v>15,22</v>
          </cell>
        </row>
        <row r="1536">
          <cell r="A1536">
            <v>1966</v>
          </cell>
          <cell r="B1536" t="str">
            <v xml:space="preserve">CURVA PVC CURTA 90 GRAUS, DN 100 MM, PARA ESGOTO PREDIAL                                                                                                                                                                                                                                                                                                                                                                                                                                                  </v>
          </cell>
          <cell r="C1536" t="str">
            <v xml:space="preserve">UN    </v>
          </cell>
          <cell r="D1536" t="str">
            <v>CR</v>
          </cell>
          <cell r="E1536" t="str">
            <v>34,78</v>
          </cell>
        </row>
        <row r="1537">
          <cell r="A1537">
            <v>1933</v>
          </cell>
          <cell r="B1537" t="str">
            <v xml:space="preserve">CURVA PVC CURTA 90 GRAUS, DN 40 MM, PARA ESGOTO PREDIAL                                                                                                                                                                                                                                                                                                                                                                                                                                                   </v>
          </cell>
          <cell r="C1537" t="str">
            <v xml:space="preserve">UN    </v>
          </cell>
          <cell r="D1537" t="str">
            <v>CR</v>
          </cell>
          <cell r="E1537" t="str">
            <v>7,50</v>
          </cell>
        </row>
        <row r="1538">
          <cell r="A1538">
            <v>1932</v>
          </cell>
          <cell r="B1538" t="str">
            <v xml:space="preserve">CURVA PVC CURTA 90 GRAUS, DN 50 MM, PARA ESGOTO PREDIAL                                                                                                                                                                                                                                                                                                                                                                                                                                                   </v>
          </cell>
          <cell r="C1538" t="str">
            <v xml:space="preserve">UN    </v>
          </cell>
          <cell r="D1538" t="str">
            <v>CR</v>
          </cell>
          <cell r="E1538" t="str">
            <v>17,16</v>
          </cell>
        </row>
        <row r="1539">
          <cell r="A1539">
            <v>1951</v>
          </cell>
          <cell r="B1539" t="str">
            <v xml:space="preserve">CURVA PVC CURTA 90 GRAUS, DN 75 MM, PARA ESGOTO PREDIAL                                                                                                                                                                                                                                                                                                                                                                                                                                                   </v>
          </cell>
          <cell r="C1539" t="str">
            <v xml:space="preserve">UN    </v>
          </cell>
          <cell r="D1539" t="str">
            <v>CR</v>
          </cell>
          <cell r="E1539" t="str">
            <v>35,79</v>
          </cell>
        </row>
        <row r="1540">
          <cell r="A1540">
            <v>1970</v>
          </cell>
          <cell r="B1540" t="str">
            <v xml:space="preserve">CURVA PVC LONGA 90 GRAUS, DN 100 MM, PARA ESGOTO PREDIAL                                                                                                                                                                                                                                                                                                                                                                                                                                                  </v>
          </cell>
          <cell r="C1540" t="str">
            <v xml:space="preserve">UN    </v>
          </cell>
          <cell r="D1540" t="str">
            <v>CR</v>
          </cell>
          <cell r="E1540" t="str">
            <v>86,94</v>
          </cell>
        </row>
        <row r="1541">
          <cell r="A1541">
            <v>1967</v>
          </cell>
          <cell r="B1541" t="str">
            <v xml:space="preserve">CURVA PVC LONGA 90 GRAUS, DN 40 MM, PARA ESGOTO PREDIAL                                                                                                                                                                                                                                                                                                                                                                                                                                                   </v>
          </cell>
          <cell r="C1541" t="str">
            <v xml:space="preserve">UN    </v>
          </cell>
          <cell r="D1541" t="str">
            <v>CR</v>
          </cell>
          <cell r="E1541" t="str">
            <v>10,32</v>
          </cell>
        </row>
        <row r="1542">
          <cell r="A1542">
            <v>1968</v>
          </cell>
          <cell r="B1542" t="str">
            <v xml:space="preserve">CURVA PVC LONGA 90 GRAUS, DN 50 MM, PARA ESGOTO PREDIAL                                                                                                                                                                                                                                                                                                                                                                                                                                                   </v>
          </cell>
          <cell r="C1542" t="str">
            <v xml:space="preserve">UN    </v>
          </cell>
          <cell r="D1542" t="str">
            <v>CR</v>
          </cell>
          <cell r="E1542" t="str">
            <v>20,41</v>
          </cell>
        </row>
        <row r="1543">
          <cell r="A1543">
            <v>1969</v>
          </cell>
          <cell r="B1543" t="str">
            <v xml:space="preserve">CURVA PVC LONGA 90 GRAUS, DN 75 MM, PARA ESGOTO PREDIAL                                                                                                                                                                                                                                                                                                                                                                                                                                                   </v>
          </cell>
          <cell r="C1543" t="str">
            <v xml:space="preserve">UN    </v>
          </cell>
          <cell r="D1543" t="str">
            <v>CR</v>
          </cell>
          <cell r="E1543" t="str">
            <v>66,43</v>
          </cell>
        </row>
        <row r="1544">
          <cell r="A1544">
            <v>1827</v>
          </cell>
          <cell r="B1544" t="str">
            <v xml:space="preserve">CURVA PVC PBA, JE, PB, 45 GRAUS, DN 100 / DE 110 MM, PARA REDE AGUA (NBR 10351)                                                                                                                                                                                                                                                                                                                                                                                                                           </v>
          </cell>
          <cell r="C1544" t="str">
            <v xml:space="preserve">UN    </v>
          </cell>
          <cell r="D1544" t="str">
            <v>AS</v>
          </cell>
          <cell r="E1544" t="str">
            <v>131,32</v>
          </cell>
        </row>
        <row r="1545">
          <cell r="A1545">
            <v>1831</v>
          </cell>
          <cell r="B1545" t="str">
            <v xml:space="preserve">CURVA PVC PBA, JE, PB, 45 GRAUS, DN 50 / DE 60 MM, PARA REDE AGUA (NBR 10351)                                                                                                                                                                                                                                                                                                                                                                                                                             </v>
          </cell>
          <cell r="C1545" t="str">
            <v xml:space="preserve">UN    </v>
          </cell>
          <cell r="D1545" t="str">
            <v>AS</v>
          </cell>
          <cell r="E1545" t="str">
            <v>28,67</v>
          </cell>
        </row>
        <row r="1546">
          <cell r="A1546">
            <v>1825</v>
          </cell>
          <cell r="B1546" t="str">
            <v xml:space="preserve">CURVA PVC PBA, JE, PB, 45 GRAUS, DN 75 / DE 85 MM, PARA REDE AGUA (NBR 10351)                                                                                                                                                                                                                                                                                                                                                                                                                             </v>
          </cell>
          <cell r="C1546" t="str">
            <v xml:space="preserve">UN    </v>
          </cell>
          <cell r="D1546" t="str">
            <v>AS</v>
          </cell>
          <cell r="E1546" t="str">
            <v>70,75</v>
          </cell>
        </row>
        <row r="1547">
          <cell r="A1547">
            <v>1828</v>
          </cell>
          <cell r="B1547" t="str">
            <v xml:space="preserve">CURVA PVC PBA, JE, PB, 90 GRAUS, DN 100 / DE 110 MM, PARA REDE AGUA (NBR 10351)                                                                                                                                                                                                                                                                                                                                                                                                                           </v>
          </cell>
          <cell r="C1547" t="str">
            <v xml:space="preserve">UN    </v>
          </cell>
          <cell r="D1547" t="str">
            <v>AS</v>
          </cell>
          <cell r="E1547" t="str">
            <v>160,25</v>
          </cell>
        </row>
        <row r="1548">
          <cell r="A1548">
            <v>1845</v>
          </cell>
          <cell r="B1548" t="str">
            <v xml:space="preserve">CURVA PVC PBA, JE, PB, 90 GRAUS, DN 50 / DE 60 MM, PARA REDE AGUA (NBR 10351)                                                                                                                                                                                                                                                                                                                                                                                                                             </v>
          </cell>
          <cell r="C1548" t="str">
            <v xml:space="preserve">UN    </v>
          </cell>
          <cell r="D1548" t="str">
            <v>AS</v>
          </cell>
          <cell r="E1548" t="str">
            <v>35,92</v>
          </cell>
        </row>
        <row r="1549">
          <cell r="A1549">
            <v>1824</v>
          </cell>
          <cell r="B1549" t="str">
            <v xml:space="preserve">CURVA PVC PBA, JE, PB, 90 GRAUS, DN 75 / DE 85 MM, PARA REDE AGUA (NBR 10351)                                                                                                                                                                                                                                                                                                                                                                                                                             </v>
          </cell>
          <cell r="C1549" t="str">
            <v xml:space="preserve">UN    </v>
          </cell>
          <cell r="D1549" t="str">
            <v>AS</v>
          </cell>
          <cell r="E1549" t="str">
            <v>84,81</v>
          </cell>
        </row>
        <row r="1550">
          <cell r="A1550">
            <v>1940</v>
          </cell>
          <cell r="B1550" t="str">
            <v xml:space="preserve">CURVA PVC 90 GRAUS, ROSCAVEL, 1 1/4", COR BRANCA, AGUA FRIA PREDIAL                                                                                                                                                                                                                                                                                                                                                                                                                                       </v>
          </cell>
          <cell r="C1550" t="str">
            <v xml:space="preserve">UN    </v>
          </cell>
          <cell r="D1550" t="str">
            <v>CR</v>
          </cell>
          <cell r="E1550" t="str">
            <v>47,97</v>
          </cell>
        </row>
        <row r="1551">
          <cell r="A1551">
            <v>1937</v>
          </cell>
          <cell r="B1551" t="str">
            <v xml:space="preserve">CURVA PVC 90 GRAUS, ROSCAVEL, 1/2", COR BRANCA, AGUA FRIA PREDIAL                                                                                                                                                                                                                                                                                                                                                                                                                                         </v>
          </cell>
          <cell r="C1551" t="str">
            <v xml:space="preserve">UN    </v>
          </cell>
          <cell r="D1551" t="str">
            <v>CR</v>
          </cell>
          <cell r="E1551" t="str">
            <v>8,10</v>
          </cell>
        </row>
        <row r="1552">
          <cell r="A1552">
            <v>1939</v>
          </cell>
          <cell r="B1552" t="str">
            <v xml:space="preserve">CURVA PVC 90 GRAUS, ROSCAVEL, 1", COR BRANCA, AGUA FRIA PREDIAL                                                                                                                                                                                                                                                                                                                                                                                                                                           </v>
          </cell>
          <cell r="C1552" t="str">
            <v xml:space="preserve">UN    </v>
          </cell>
          <cell r="D1552" t="str">
            <v>CR</v>
          </cell>
          <cell r="E1552" t="str">
            <v>13,16</v>
          </cell>
        </row>
        <row r="1553">
          <cell r="A1553">
            <v>1938</v>
          </cell>
          <cell r="B1553" t="str">
            <v xml:space="preserve">CURVA PVC 90 GRAUS, ROSCAVEL, 3/4", COR BRANCA, AGUA FRIA PREDIAL                                                                                                                                                                                                                                                                                                                                                                                                                                         </v>
          </cell>
          <cell r="C1553" t="str">
            <v xml:space="preserve">UN    </v>
          </cell>
          <cell r="D1553" t="str">
            <v>CR</v>
          </cell>
          <cell r="E1553" t="str">
            <v>9,21</v>
          </cell>
        </row>
        <row r="1554">
          <cell r="A1554">
            <v>42693</v>
          </cell>
          <cell r="B1554" t="str">
            <v xml:space="preserve">CURVA PVC, BB, JE, 45 GRAUS, DN 250 MM, PARA TUBO CORRUGADO E/OU LISO, REDE COLETORA ESGOTO                                                                                                                                                                                                                                                                                                                                                                                                               </v>
          </cell>
          <cell r="C1554" t="str">
            <v xml:space="preserve">UN    </v>
          </cell>
          <cell r="D1554" t="str">
            <v>CR</v>
          </cell>
          <cell r="E1554" t="str">
            <v>638,40</v>
          </cell>
        </row>
        <row r="1555">
          <cell r="A1555">
            <v>42695</v>
          </cell>
          <cell r="B1555" t="str">
            <v xml:space="preserve">CURVA PVC, BB, JE, 90 GRAUS, DN 200 MM, PARA TUBO CORRUGADO E/OU LISO, REDE COLETORA ESGOTO                                                                                                                                                                                                                                                                                                                                                                                                               </v>
          </cell>
          <cell r="C1555" t="str">
            <v xml:space="preserve">UN    </v>
          </cell>
          <cell r="D1555" t="str">
            <v>CR</v>
          </cell>
          <cell r="E1555" t="str">
            <v>446,02</v>
          </cell>
        </row>
        <row r="1556">
          <cell r="A1556">
            <v>42694</v>
          </cell>
          <cell r="B1556" t="str">
            <v xml:space="preserve">CURVA PVC, BB, JE, 90 GRAUS, DN 250 MM, PARA TUBO CORRUGADO E/OU LISO, REDE COLETORA ESGOTO                                                                                                                                                                                                                                                                                                                                                                                                               </v>
          </cell>
          <cell r="C1556" t="str">
            <v xml:space="preserve">UN    </v>
          </cell>
          <cell r="D1556" t="str">
            <v>CR</v>
          </cell>
          <cell r="E1556" t="str">
            <v>854,32</v>
          </cell>
        </row>
        <row r="1557">
          <cell r="A1557">
            <v>20097</v>
          </cell>
          <cell r="B1557" t="str">
            <v xml:space="preserve">CURVA PVC, SERIE R, 87.30 GRAUS, CURTA, PARA PE-DE-COLUNA, DN 100 MM, PARA ESGOTO PREDIAL                                                                                                                                                                                                                                                                                                                                                                                                                 </v>
          </cell>
          <cell r="C1557" t="str">
            <v xml:space="preserve">UN    </v>
          </cell>
          <cell r="D1557" t="str">
            <v>CR</v>
          </cell>
          <cell r="E1557" t="str">
            <v>37,04</v>
          </cell>
        </row>
        <row r="1558">
          <cell r="A1558">
            <v>20098</v>
          </cell>
          <cell r="B1558" t="str">
            <v xml:space="preserve">CURVA PVC, SERIE R, 87.30 GRAUS, CURTA, PARA PE-DE-COLUNA, DN 150 MM, PARA ESGOTO PREDIAL                                                                                                                                                                                                                                                                                                                                                                                                                 </v>
          </cell>
          <cell r="C1558" t="str">
            <v xml:space="preserve">UN    </v>
          </cell>
          <cell r="D1558" t="str">
            <v>CR</v>
          </cell>
          <cell r="E1558" t="str">
            <v>151,39</v>
          </cell>
        </row>
        <row r="1559">
          <cell r="A1559">
            <v>20096</v>
          </cell>
          <cell r="B1559" t="str">
            <v xml:space="preserve">CURVA PVC, SERIE R, 87.30 GRAUS, CURTA, PARA PE-DE-COLUNA, DN 75 MM, PARA ESGOTO PREDIAL                                                                                                                                                                                                                                                                                                                                                                                                                  </v>
          </cell>
          <cell r="C1559" t="str">
            <v xml:space="preserve">UN    </v>
          </cell>
          <cell r="D1559" t="str">
            <v>CR</v>
          </cell>
          <cell r="E1559" t="str">
            <v>38,34</v>
          </cell>
        </row>
        <row r="1560">
          <cell r="A1560">
            <v>1880</v>
          </cell>
          <cell r="B1560" t="str">
            <v xml:space="preserve">CURVA 135 GRAUS, DE PVC RIGIDO ROSCAVEL, DE 1", PARA ELETRODUTO                                                                                                                                                                                                                                                                                                                                                                                                                                           </v>
          </cell>
          <cell r="C1560" t="str">
            <v xml:space="preserve">UN    </v>
          </cell>
          <cell r="D1560" t="str">
            <v>CR</v>
          </cell>
          <cell r="E1560" t="str">
            <v>3,46</v>
          </cell>
        </row>
        <row r="1561">
          <cell r="A1561">
            <v>39274</v>
          </cell>
          <cell r="B1561" t="str">
            <v xml:space="preserve">CURVA 135 GRAUS, DE PVC RIGIDO ROSCAVEL, DE 3/4", PARA ELETRODUTO                                                                                                                                                                                                                                                                                                                                                                                                                                         </v>
          </cell>
          <cell r="C1561" t="str">
            <v xml:space="preserve">UN    </v>
          </cell>
          <cell r="D1561" t="str">
            <v>CR</v>
          </cell>
          <cell r="E1561" t="str">
            <v>2,68</v>
          </cell>
        </row>
        <row r="1562">
          <cell r="A1562">
            <v>2628</v>
          </cell>
          <cell r="B1562" t="str">
            <v xml:space="preserve">CURVA 135 GRAUS, PARA ELETRODUTO, EM ACO GALVANIZADO ELETROLITICO, DIAMETRO DE 100 MM (4")                                                                                                                                                                                                                                                                                                                                                                                                                </v>
          </cell>
          <cell r="C1562" t="str">
            <v xml:space="preserve">UN    </v>
          </cell>
          <cell r="D1562" t="str">
            <v>CR</v>
          </cell>
          <cell r="E1562" t="str">
            <v>226,20</v>
          </cell>
        </row>
        <row r="1563">
          <cell r="A1563">
            <v>2622</v>
          </cell>
          <cell r="B1563" t="str">
            <v xml:space="preserve">CURVA 135 GRAUS, PARA ELETRODUTO, EM ACO GALVANIZADO ELETROLITICO, DIAMETRO DE 15 MM (1/2")                                                                                                                                                                                                                                                                                                                                                                                                               </v>
          </cell>
          <cell r="C1563" t="str">
            <v xml:space="preserve">UN    </v>
          </cell>
          <cell r="D1563" t="str">
            <v>CR</v>
          </cell>
          <cell r="E1563" t="str">
            <v>5,37</v>
          </cell>
        </row>
        <row r="1564">
          <cell r="A1564">
            <v>2623</v>
          </cell>
          <cell r="B1564" t="str">
            <v xml:space="preserve">CURVA 135 GRAUS, PARA ELETRODUTO, EM ACO GALVANIZADO ELETROLITICO, DIAMETRO DE 20 MM (3/4")                                                                                                                                                                                                                                                                                                                                                                                                               </v>
          </cell>
          <cell r="C1564" t="str">
            <v xml:space="preserve">UN    </v>
          </cell>
          <cell r="D1564" t="str">
            <v>CR</v>
          </cell>
          <cell r="E1564" t="str">
            <v>6,46</v>
          </cell>
        </row>
        <row r="1565">
          <cell r="A1565">
            <v>2624</v>
          </cell>
          <cell r="B1565" t="str">
            <v xml:space="preserve">CURVA 135 GRAUS, PARA ELETRODUTO, EM ACO GALVANIZADO ELETROLITICO, DIAMETRO DE 25 MM (1")                                                                                                                                                                                                                                                                                                                                                                                                                 </v>
          </cell>
          <cell r="C1565" t="str">
            <v xml:space="preserve">UN    </v>
          </cell>
          <cell r="D1565" t="str">
            <v>CR</v>
          </cell>
          <cell r="E1565" t="str">
            <v>10,28</v>
          </cell>
        </row>
        <row r="1566">
          <cell r="A1566">
            <v>2625</v>
          </cell>
          <cell r="B1566" t="str">
            <v xml:space="preserve">CURVA 135 GRAUS, PARA ELETRODUTO, EM ACO GALVANIZADO ELETROLITICO, DIAMETRO DE 32 MM (1 1/4")                                                                                                                                                                                                                                                                                                                                                                                                             </v>
          </cell>
          <cell r="C1566" t="str">
            <v xml:space="preserve">UN    </v>
          </cell>
          <cell r="D1566" t="str">
            <v>CR</v>
          </cell>
          <cell r="E1566" t="str">
            <v>21,70</v>
          </cell>
        </row>
        <row r="1567">
          <cell r="A1567">
            <v>2626</v>
          </cell>
          <cell r="B1567" t="str">
            <v xml:space="preserve">CURVA 135 GRAUS, PARA ELETRODUTO, EM ACO GALVANIZADO ELETROLITICO, DIAMETRO DE 40 MM (1 1/2")                                                                                                                                                                                                                                                                                                                                                                                                             </v>
          </cell>
          <cell r="C1567" t="str">
            <v xml:space="preserve">UN    </v>
          </cell>
          <cell r="D1567" t="str">
            <v>CR</v>
          </cell>
          <cell r="E1567" t="str">
            <v>31,80</v>
          </cell>
        </row>
        <row r="1568">
          <cell r="A1568">
            <v>2630</v>
          </cell>
          <cell r="B1568" t="str">
            <v xml:space="preserve">CURVA 135 GRAUS, PARA ELETRODUTO, EM ACO GALVANIZADO ELETROLITICO, DIAMETRO DE 50 MM (2")                                                                                                                                                                                                                                                                                                                                                                                                                 </v>
          </cell>
          <cell r="C1568" t="str">
            <v xml:space="preserve">UN    </v>
          </cell>
          <cell r="D1568" t="str">
            <v>CR</v>
          </cell>
          <cell r="E1568" t="str">
            <v>48,37</v>
          </cell>
        </row>
        <row r="1569">
          <cell r="A1569">
            <v>2627</v>
          </cell>
          <cell r="B1569" t="str">
            <v xml:space="preserve">CURVA 135 GRAUS, PARA ELETRODUTO, EM ACO GALVANIZADO ELETROLITICO, DIAMETRO DE 65 MM (2 1/2")                                                                                                                                                                                                                                                                                                                                                                                                             </v>
          </cell>
          <cell r="C1569" t="str">
            <v xml:space="preserve">UN    </v>
          </cell>
          <cell r="D1569" t="str">
            <v>CR</v>
          </cell>
          <cell r="E1569" t="str">
            <v>85,20</v>
          </cell>
        </row>
        <row r="1570">
          <cell r="A1570">
            <v>2629</v>
          </cell>
          <cell r="B1570" t="str">
            <v xml:space="preserve">CURVA 135 GRAUS, PARA ELETRODUTO, EM ACO GALVANIZADO ELETROLITICO, DIAMETRO DE 80 MM (3")                                                                                                                                                                                                                                                                                                                                                                                                                 </v>
          </cell>
          <cell r="C1570" t="str">
            <v xml:space="preserve">UN    </v>
          </cell>
          <cell r="D1570" t="str">
            <v>CR</v>
          </cell>
          <cell r="E1570" t="str">
            <v>115,24</v>
          </cell>
        </row>
        <row r="1571">
          <cell r="A1571">
            <v>12033</v>
          </cell>
          <cell r="B1571" t="str">
            <v xml:space="preserve">CURVA 180 GRAUS, DE PVC RIGIDO ROSCAVEL, DE 1 1/2", PARA ELETRODUTO                                                                                                                                                                                                                                                                                                                                                                                                                                       </v>
          </cell>
          <cell r="C1571" t="str">
            <v xml:space="preserve">UN    </v>
          </cell>
          <cell r="D1571" t="str">
            <v>CR</v>
          </cell>
          <cell r="E1571" t="str">
            <v>11,05</v>
          </cell>
        </row>
        <row r="1572">
          <cell r="A1572">
            <v>40408</v>
          </cell>
          <cell r="B1572" t="str">
            <v xml:space="preserve">CURVA 180 GRAUS, DE PVC RIGIDO ROSCAVEL, DE 1 1/4", PARA ELETRODUTO                                                                                                                                                                                                                                                                                                                                                                                                                                       </v>
          </cell>
          <cell r="C1572" t="str">
            <v xml:space="preserve">UN    </v>
          </cell>
          <cell r="D1572" t="str">
            <v>CR</v>
          </cell>
          <cell r="E1572" t="str">
            <v>7,26</v>
          </cell>
        </row>
        <row r="1573">
          <cell r="A1573">
            <v>40409</v>
          </cell>
          <cell r="B1573" t="str">
            <v xml:space="preserve">CURVA 180 GRAUS, DE PVC RIGIDO ROSCAVEL, DE 1/2", PARA ELETRODUTO                                                                                                                                                                                                                                                                                                                                                                                                                                         </v>
          </cell>
          <cell r="C1573" t="str">
            <v xml:space="preserve">UN    </v>
          </cell>
          <cell r="D1573" t="str">
            <v>CR</v>
          </cell>
          <cell r="E1573" t="str">
            <v>2,57</v>
          </cell>
        </row>
        <row r="1574">
          <cell r="A1574">
            <v>39276</v>
          </cell>
          <cell r="B1574" t="str">
            <v xml:space="preserve">CURVA 180 GRAUS, DE PVC RIGIDO ROSCAVEL, DE 1", PARA ELETRODUTO                                                                                                                                                                                                                                                                                                                                                                                                                                           </v>
          </cell>
          <cell r="C1574" t="str">
            <v xml:space="preserve">UN    </v>
          </cell>
          <cell r="D1574" t="str">
            <v>CR</v>
          </cell>
          <cell r="E1574" t="str">
            <v>6,54</v>
          </cell>
        </row>
        <row r="1575">
          <cell r="A1575">
            <v>39277</v>
          </cell>
          <cell r="B1575" t="str">
            <v xml:space="preserve">CURVA 180 GRAUS, DE PVC RIGIDO ROSCAVEL, DE 2", PARA ELETRODUTO                                                                                                                                                                                                                                                                                                                                                                                                                                           </v>
          </cell>
          <cell r="C1575" t="str">
            <v xml:space="preserve">UN    </v>
          </cell>
          <cell r="D1575" t="str">
            <v>CR</v>
          </cell>
          <cell r="E1575" t="str">
            <v>17,66</v>
          </cell>
        </row>
        <row r="1576">
          <cell r="A1576">
            <v>12034</v>
          </cell>
          <cell r="B1576" t="str">
            <v xml:space="preserve">CURVA 180 GRAUS, DE PVC RIGIDO ROSCAVEL, DE 3/4", PARA ELETRODUTO                                                                                                                                                                                                                                                                                                                                                                                                                                         </v>
          </cell>
          <cell r="C1576" t="str">
            <v xml:space="preserve">UN    </v>
          </cell>
          <cell r="D1576" t="str">
            <v>CR</v>
          </cell>
          <cell r="E1576" t="str">
            <v>5,00</v>
          </cell>
        </row>
        <row r="1577">
          <cell r="A1577">
            <v>39879</v>
          </cell>
          <cell r="B1577" t="str">
            <v xml:space="preserve">CURVA 45 GRAUS DE COBRE (REF 606) SEM ANEL DE SOLDA, BOLSA X BOLSA, 15 MM                                                                                                                                                                                                                                                                                                                                                                                                                                 </v>
          </cell>
          <cell r="C1577" t="str">
            <v xml:space="preserve">UN    </v>
          </cell>
          <cell r="D1577" t="str">
            <v>AS</v>
          </cell>
          <cell r="E1577" t="str">
            <v>5,03</v>
          </cell>
        </row>
        <row r="1578">
          <cell r="A1578">
            <v>39880</v>
          </cell>
          <cell r="B1578" t="str">
            <v xml:space="preserve">CURVA 45 GRAUS DE COBRE (REF 606) SEM ANEL DE SOLDA, BOLSA X BOLSA, 22 MM                                                                                                                                                                                                                                                                                                                                                                                                                                 </v>
          </cell>
          <cell r="C1578" t="str">
            <v xml:space="preserve">UN    </v>
          </cell>
          <cell r="D1578" t="str">
            <v>AS</v>
          </cell>
          <cell r="E1578" t="str">
            <v>11,14</v>
          </cell>
        </row>
        <row r="1579">
          <cell r="A1579">
            <v>39881</v>
          </cell>
          <cell r="B1579" t="str">
            <v xml:space="preserve">CURVA 45 GRAUS DE COBRE (REF 606) SEM ANEL DE SOLDA, BOLSA X BOLSA, 28 MM                                                                                                                                                                                                                                                                                                                                                                                                                                 </v>
          </cell>
          <cell r="C1579" t="str">
            <v xml:space="preserve">UN    </v>
          </cell>
          <cell r="D1579" t="str">
            <v>AS</v>
          </cell>
          <cell r="E1579" t="str">
            <v>17,88</v>
          </cell>
        </row>
        <row r="1580">
          <cell r="A1580">
            <v>39882</v>
          </cell>
          <cell r="B1580" t="str">
            <v xml:space="preserve">CURVA 45 GRAUS DE COBRE (REF 606) SEM ANEL DE SOLDA, BOLSA X BOLSA, 35 MM                                                                                                                                                                                                                                                                                                                                                                                                                                 </v>
          </cell>
          <cell r="C1580" t="str">
            <v xml:space="preserve">UN    </v>
          </cell>
          <cell r="D1580" t="str">
            <v>AS</v>
          </cell>
          <cell r="E1580" t="str">
            <v>47,09</v>
          </cell>
        </row>
        <row r="1581">
          <cell r="A1581">
            <v>39883</v>
          </cell>
          <cell r="B1581" t="str">
            <v xml:space="preserve">CURVA 45 GRAUS DE COBRE (REF 606) SEM ANEL DE SOLDA, BOLSA X BOLSA, 42 MM                                                                                                                                                                                                                                                                                                                                                                                                                                 </v>
          </cell>
          <cell r="C1581" t="str">
            <v xml:space="preserve">UN    </v>
          </cell>
          <cell r="D1581" t="str">
            <v>AS</v>
          </cell>
          <cell r="E1581" t="str">
            <v>75,20</v>
          </cell>
        </row>
        <row r="1582">
          <cell r="A1582">
            <v>39884</v>
          </cell>
          <cell r="B1582" t="str">
            <v xml:space="preserve">CURVA 45 GRAUS DE COBRE (REF 606) SEM ANEL DE SOLDA, BOLSA X BOLSA, 54 MM                                                                                                                                                                                                                                                                                                                                                                                                                                 </v>
          </cell>
          <cell r="C1582" t="str">
            <v xml:space="preserve">UN    </v>
          </cell>
          <cell r="D1582" t="str">
            <v>AS</v>
          </cell>
          <cell r="E1582" t="str">
            <v>111,70</v>
          </cell>
        </row>
        <row r="1583">
          <cell r="A1583">
            <v>39885</v>
          </cell>
          <cell r="B1583" t="str">
            <v xml:space="preserve">CURVA 45 GRAUS DE COBRE (REF 606) SEM ANEL DE SOLDA, BOLSA X BOLSA, 66 MM                                                                                                                                                                                                                                                                                                                                                                                                                                 </v>
          </cell>
          <cell r="C1583" t="str">
            <v xml:space="preserve">UN    </v>
          </cell>
          <cell r="D1583" t="str">
            <v>AS</v>
          </cell>
          <cell r="E1583" t="str">
            <v>265,46</v>
          </cell>
        </row>
        <row r="1584">
          <cell r="A1584">
            <v>1777</v>
          </cell>
          <cell r="B1584" t="str">
            <v xml:space="preserve">CURVA 45 GRAUS DE FERRO GALVANIZADO, COM ROSCA BSP FEMEA, DE 1 1/2"                                                                                                                                                                                                                                                                                                                                                                                                                                       </v>
          </cell>
          <cell r="C1584" t="str">
            <v xml:space="preserve">UN    </v>
          </cell>
          <cell r="D1584" t="str">
            <v>AS</v>
          </cell>
          <cell r="E1584" t="str">
            <v>90,16</v>
          </cell>
        </row>
        <row r="1585">
          <cell r="A1585">
            <v>1819</v>
          </cell>
          <cell r="B1585" t="str">
            <v xml:space="preserve">CURVA 45 GRAUS DE FERRO GALVANIZADO, COM ROSCA BSP FEMEA, DE 1 1/4"                                                                                                                                                                                                                                                                                                                                                                                                                                       </v>
          </cell>
          <cell r="C1585" t="str">
            <v xml:space="preserve">UN    </v>
          </cell>
          <cell r="D1585" t="str">
            <v>AS</v>
          </cell>
          <cell r="E1585" t="str">
            <v>65,60</v>
          </cell>
        </row>
        <row r="1586">
          <cell r="A1586">
            <v>1775</v>
          </cell>
          <cell r="B1586" t="str">
            <v xml:space="preserve">CURVA 45 GRAUS DE FERRO GALVANIZADO, COM ROSCA BSP FEMEA, DE 1/2"                                                                                                                                                                                                                                                                                                                                                                                                                                         </v>
          </cell>
          <cell r="C1586" t="str">
            <v xml:space="preserve">UN    </v>
          </cell>
          <cell r="D1586" t="str">
            <v>AS</v>
          </cell>
          <cell r="E1586" t="str">
            <v>19,62</v>
          </cell>
        </row>
        <row r="1587">
          <cell r="A1587">
            <v>1776</v>
          </cell>
          <cell r="B1587" t="str">
            <v xml:space="preserve">CURVA 45 GRAUS DE FERRO GALVANIZADO, COM ROSCA BSP FEMEA, DE 1"                                                                                                                                                                                                                                                                                                                                                                                                                                           </v>
          </cell>
          <cell r="C1587" t="str">
            <v xml:space="preserve">UN    </v>
          </cell>
          <cell r="D1587" t="str">
            <v>AS</v>
          </cell>
          <cell r="E1587" t="str">
            <v>53,37</v>
          </cell>
        </row>
        <row r="1588">
          <cell r="A1588">
            <v>1778</v>
          </cell>
          <cell r="B1588" t="str">
            <v xml:space="preserve">CURVA 45 GRAUS DE FERRO GALVANIZADO, COM ROSCA BSP FEMEA, DE 2 1/2"                                                                                                                                                                                                                                                                                                                                                                                                                                       </v>
          </cell>
          <cell r="C1588" t="str">
            <v xml:space="preserve">UN    </v>
          </cell>
          <cell r="D1588" t="str">
            <v>AS</v>
          </cell>
          <cell r="E1588" t="str">
            <v>218,24</v>
          </cell>
        </row>
        <row r="1589">
          <cell r="A1589">
            <v>1818</v>
          </cell>
          <cell r="B1589" t="str">
            <v xml:space="preserve">CURVA 45 GRAUS DE FERRO GALVANIZADO, COM ROSCA BSP FEMEA, DE 2"                                                                                                                                                                                                                                                                                                                                                                                                                                           </v>
          </cell>
          <cell r="C1589" t="str">
            <v xml:space="preserve">UN    </v>
          </cell>
          <cell r="D1589" t="str">
            <v>AS</v>
          </cell>
          <cell r="E1589" t="str">
            <v>144,86</v>
          </cell>
        </row>
        <row r="1590">
          <cell r="A1590">
            <v>1820</v>
          </cell>
          <cell r="B1590" t="str">
            <v xml:space="preserve">CURVA 45 GRAUS DE FERRO GALVANIZADO, COM ROSCA BSP FEMEA, DE 3/4"                                                                                                                                                                                                                                                                                                                                                                                                                                         </v>
          </cell>
          <cell r="C1590" t="str">
            <v xml:space="preserve">UN    </v>
          </cell>
          <cell r="D1590" t="str">
            <v>AS</v>
          </cell>
          <cell r="E1590" t="str">
            <v>28,33</v>
          </cell>
        </row>
        <row r="1591">
          <cell r="A1591">
            <v>1779</v>
          </cell>
          <cell r="B1591" t="str">
            <v xml:space="preserve">CURVA 45 GRAUS DE FERRO GALVANIZADO, COM ROSCA BSP FEMEA, DE 3"                                                                                                                                                                                                                                                                                                                                                                                                                                           </v>
          </cell>
          <cell r="C1591" t="str">
            <v xml:space="preserve">UN    </v>
          </cell>
          <cell r="D1591" t="str">
            <v>AS</v>
          </cell>
          <cell r="E1591" t="str">
            <v>317,39</v>
          </cell>
        </row>
        <row r="1592">
          <cell r="A1592">
            <v>1780</v>
          </cell>
          <cell r="B1592" t="str">
            <v xml:space="preserve">CURVA 45 GRAUS DE FERRO GALVANIZADO, COM ROSCA BSP FEMEA, DE 4"                                                                                                                                                                                                                                                                                                                                                                                                                                           </v>
          </cell>
          <cell r="C1592" t="str">
            <v xml:space="preserve">UN    </v>
          </cell>
          <cell r="D1592" t="str">
            <v>AS</v>
          </cell>
          <cell r="E1592" t="str">
            <v>654,31</v>
          </cell>
        </row>
        <row r="1593">
          <cell r="A1593">
            <v>1783</v>
          </cell>
          <cell r="B1593" t="str">
            <v xml:space="preserve">CURVA 45 GRAUS DE FERRO GALVANIZADO, COM ROSCA BSP MACHO/FEMEA, DE 1 1/2"                                                                                                                                                                                                                                                                                                                                                                                                                                 </v>
          </cell>
          <cell r="C1593" t="str">
            <v xml:space="preserve">UN    </v>
          </cell>
          <cell r="D1593" t="str">
            <v>AS</v>
          </cell>
          <cell r="E1593" t="str">
            <v>69,18</v>
          </cell>
        </row>
        <row r="1594">
          <cell r="A1594">
            <v>1782</v>
          </cell>
          <cell r="B1594" t="str">
            <v xml:space="preserve">CURVA 45 GRAUS DE FERRO GALVANIZADO, COM ROSCA BSP MACHO/FEMEA, DE 1 1/4"                                                                                                                                                                                                                                                                                                                                                                                                                                 </v>
          </cell>
          <cell r="C1594" t="str">
            <v xml:space="preserve">UN    </v>
          </cell>
          <cell r="D1594" t="str">
            <v>AS</v>
          </cell>
          <cell r="E1594" t="str">
            <v>54,70</v>
          </cell>
        </row>
        <row r="1595">
          <cell r="A1595">
            <v>1817</v>
          </cell>
          <cell r="B1595" t="str">
            <v xml:space="preserve">CURVA 45 GRAUS DE FERRO GALVANIZADO, COM ROSCA BSP MACHO/FEMEA, DE 1/2"                                                                                                                                                                                                                                                                                                                                                                                                                                   </v>
          </cell>
          <cell r="C1595" t="str">
            <v xml:space="preserve">UN    </v>
          </cell>
          <cell r="D1595" t="str">
            <v>AS</v>
          </cell>
          <cell r="E1595" t="str">
            <v>16,30</v>
          </cell>
        </row>
        <row r="1596">
          <cell r="A1596">
            <v>1781</v>
          </cell>
          <cell r="B1596" t="str">
            <v xml:space="preserve">CURVA 45 GRAUS DE FERRO GALVANIZADO, COM ROSCA BSP MACHO/FEMEA, DE 1"                                                                                                                                                                                                                                                                                                                                                                                                                                     </v>
          </cell>
          <cell r="C1596" t="str">
            <v xml:space="preserve">UN    </v>
          </cell>
          <cell r="D1596" t="str">
            <v>AS</v>
          </cell>
          <cell r="E1596" t="str">
            <v>35,64</v>
          </cell>
        </row>
        <row r="1597">
          <cell r="A1597">
            <v>1784</v>
          </cell>
          <cell r="B1597" t="str">
            <v xml:space="preserve">CURVA 45 GRAUS DE FERRO GALVANIZADO, COM ROSCA BSP MACHO/FEMEA, DE 2 1/2"                                                                                                                                                                                                                                                                                                                                                                                                                                 </v>
          </cell>
          <cell r="C1597" t="str">
            <v xml:space="preserve">UN    </v>
          </cell>
          <cell r="D1597" t="str">
            <v>AS</v>
          </cell>
          <cell r="E1597" t="str">
            <v>195,35</v>
          </cell>
        </row>
        <row r="1598">
          <cell r="A1598">
            <v>1810</v>
          </cell>
          <cell r="B1598" t="str">
            <v xml:space="preserve">CURVA 45 GRAUS DE FERRO GALVANIZADO, COM ROSCA BSP MACHO/FEMEA, DE 2"                                                                                                                                                                                                                                                                                                                                                                                                                                     </v>
          </cell>
          <cell r="C1598" t="str">
            <v xml:space="preserve">UN    </v>
          </cell>
          <cell r="D1598" t="str">
            <v>AS</v>
          </cell>
          <cell r="E1598" t="str">
            <v>108,35</v>
          </cell>
        </row>
        <row r="1599">
          <cell r="A1599">
            <v>1811</v>
          </cell>
          <cell r="B1599" t="str">
            <v xml:space="preserve">CURVA 45 GRAUS DE FERRO GALVANIZADO, COM ROSCA BSP MACHO/FEMEA, DE 3/4"                                                                                                                                                                                                                                                                                                                                                                                                                                   </v>
          </cell>
          <cell r="C1599" t="str">
            <v xml:space="preserve">UN    </v>
          </cell>
          <cell r="D1599" t="str">
            <v>AS</v>
          </cell>
          <cell r="E1599" t="str">
            <v>23,44</v>
          </cell>
        </row>
        <row r="1600">
          <cell r="A1600">
            <v>1812</v>
          </cell>
          <cell r="B1600" t="str">
            <v xml:space="preserve">CURVA 45 GRAUS DE FERRO GALVANIZADO, COM ROSCA BSP MACHO/FEMEA, DE 3"                                                                                                                                                                                                                                                                                                                                                                                                                                     </v>
          </cell>
          <cell r="C1600" t="str">
            <v xml:space="preserve">UN    </v>
          </cell>
          <cell r="D1600" t="str">
            <v>AS</v>
          </cell>
          <cell r="E1600" t="str">
            <v>273,53</v>
          </cell>
        </row>
        <row r="1601">
          <cell r="A1601">
            <v>40386</v>
          </cell>
          <cell r="B1601" t="str">
            <v xml:space="preserve">CURVA 45 GRAUS EM ACO CARBONO, SOLDAVEL, PRESSAO 3.000 LBS, DN 1 1/2"                                                                                                                                                                                                                                                                                                                                                                                                                                     </v>
          </cell>
          <cell r="C1601" t="str">
            <v xml:space="preserve">UN    </v>
          </cell>
          <cell r="D1601" t="str">
            <v>CR</v>
          </cell>
          <cell r="E1601" t="str">
            <v>113,37</v>
          </cell>
        </row>
        <row r="1602">
          <cell r="A1602">
            <v>40384</v>
          </cell>
          <cell r="B1602" t="str">
            <v xml:space="preserve">CURVA 45 GRAUS EM ACO CARBONO, SOLDAVEL, PRESSAO 3.000 LBS, DN 1 1/4"                                                                                                                                                                                                                                                                                                                                                                                                                                     </v>
          </cell>
          <cell r="C1602" t="str">
            <v xml:space="preserve">UN    </v>
          </cell>
          <cell r="D1602" t="str">
            <v>CR</v>
          </cell>
          <cell r="E1602" t="str">
            <v>77,62</v>
          </cell>
        </row>
        <row r="1603">
          <cell r="A1603">
            <v>40379</v>
          </cell>
          <cell r="B1603" t="str">
            <v xml:space="preserve">CURVA 45 GRAUS EM ACO CARBONO, SOLDAVEL, PRESSAO 3.000 LBS, DN 1/2"                                                                                                                                                                                                                                                                                                                                                                                                                                       </v>
          </cell>
          <cell r="C1603" t="str">
            <v xml:space="preserve">UN    </v>
          </cell>
          <cell r="D1603" t="str">
            <v>CR</v>
          </cell>
          <cell r="E1603" t="str">
            <v>26,83</v>
          </cell>
        </row>
        <row r="1604">
          <cell r="A1604">
            <v>40423</v>
          </cell>
          <cell r="B1604" t="str">
            <v xml:space="preserve">CURVA 45 GRAUS EM ACO CARBONO, SOLDAVEL, PRESSAO 3.000 LBS, DN 1"                                                                                                                                                                                                                                                                                                                                                                                                                                         </v>
          </cell>
          <cell r="C1604" t="str">
            <v xml:space="preserve">UN    </v>
          </cell>
          <cell r="D1604" t="str">
            <v>CR</v>
          </cell>
          <cell r="E1604" t="str">
            <v>50,78</v>
          </cell>
        </row>
        <row r="1605">
          <cell r="A1605">
            <v>40389</v>
          </cell>
          <cell r="B1605" t="str">
            <v xml:space="preserve">CURVA 45 GRAUS EM ACO CARBONO, SOLDAVEL, PRESSAO 3.000 LBS, DN 2 1/2"                                                                                                                                                                                                                                                                                                                                                                                                                                     </v>
          </cell>
          <cell r="C1605" t="str">
            <v xml:space="preserve">UN    </v>
          </cell>
          <cell r="D1605" t="str">
            <v>CR</v>
          </cell>
          <cell r="E1605" t="str">
            <v>322,02</v>
          </cell>
        </row>
        <row r="1606">
          <cell r="A1606">
            <v>40388</v>
          </cell>
          <cell r="B1606" t="str">
            <v xml:space="preserve">CURVA 45 GRAUS EM ACO CARBONO, SOLDAVEL, PRESSAO 3.000 LBS, DN 2"                                                                                                                                                                                                                                                                                                                                                                                                                                         </v>
          </cell>
          <cell r="C1606" t="str">
            <v xml:space="preserve">UN    </v>
          </cell>
          <cell r="D1606" t="str">
            <v>CR</v>
          </cell>
          <cell r="E1606" t="str">
            <v>161,18</v>
          </cell>
        </row>
        <row r="1607">
          <cell r="A1607">
            <v>40381</v>
          </cell>
          <cell r="B1607" t="str">
            <v xml:space="preserve">CURVA 45 GRAUS EM ACO CARBONO, SOLDAVEL, PRESSAO 3.000 LBS, DN 3/4"                                                                                                                                                                                                                                                                                                                                                                                                                                       </v>
          </cell>
          <cell r="C1607" t="str">
            <v xml:space="preserve">UN    </v>
          </cell>
          <cell r="D1607" t="str">
            <v>CR</v>
          </cell>
          <cell r="E1607" t="str">
            <v>35,78</v>
          </cell>
        </row>
        <row r="1608">
          <cell r="A1608">
            <v>40391</v>
          </cell>
          <cell r="B1608" t="str">
            <v xml:space="preserve">CURVA 45 GRAUS EM ACO CARBONO, SOLDAVEL, PRESSAO 3.000 LBS, DN 3"                                                                                                                                                                                                                                                                                                                                                                                                                                         </v>
          </cell>
          <cell r="C1608" t="str">
            <v xml:space="preserve">UN    </v>
          </cell>
          <cell r="D1608" t="str">
            <v>CR</v>
          </cell>
          <cell r="E1608" t="str">
            <v>835,81</v>
          </cell>
        </row>
        <row r="1609">
          <cell r="A1609">
            <v>40414</v>
          </cell>
          <cell r="B1609" t="str">
            <v xml:space="preserve">CURVA 45 GRAUS RANHURADA EM FERRO FUNDIDO, DN 50 MM (2")                                                                                                                                                                                                                                                                                                                                                                                                                                                  </v>
          </cell>
          <cell r="C1609" t="str">
            <v xml:space="preserve">UN    </v>
          </cell>
          <cell r="D1609" t="str">
            <v>AS</v>
          </cell>
          <cell r="E1609" t="str">
            <v>20,76</v>
          </cell>
        </row>
        <row r="1610">
          <cell r="A1610">
            <v>40416</v>
          </cell>
          <cell r="B1610" t="str">
            <v xml:space="preserve">CURVA 45 GRAUS RANHURADA EM FERRO FUNDIDO, DN 65 MM (2 1/2")                                                                                                                                                                                                                                                                                                                                                                                                                                              </v>
          </cell>
          <cell r="C1610" t="str">
            <v xml:space="preserve">UN    </v>
          </cell>
          <cell r="D1610" t="str">
            <v>AS</v>
          </cell>
          <cell r="E1610" t="str">
            <v>28,69</v>
          </cell>
        </row>
        <row r="1611">
          <cell r="A1611">
            <v>40418</v>
          </cell>
          <cell r="B1611" t="str">
            <v xml:space="preserve">CURVA 45 GRAUS RANHURADA EM FERRO FUNDIDO, DN 80 MM (3")                                                                                                                                                                                                                                                                                                                                                                                                                                                  </v>
          </cell>
          <cell r="C1611" t="str">
            <v xml:space="preserve">UN    </v>
          </cell>
          <cell r="D1611" t="str">
            <v>AS</v>
          </cell>
          <cell r="E1611" t="str">
            <v>34,22</v>
          </cell>
        </row>
        <row r="1612">
          <cell r="A1612">
            <v>2609</v>
          </cell>
          <cell r="B1612" t="str">
            <v xml:space="preserve">CURVA 45 GRAUS, PARA ELETRODUTO, EM ACO GALVANIZADO ELETROLITICO, DIAMETRO DE 20 MM (3/4")                                                                                                                                                                                                                                                                                                                                                                                                                </v>
          </cell>
          <cell r="C1612" t="str">
            <v xml:space="preserve">UN    </v>
          </cell>
          <cell r="D1612" t="str">
            <v>CR</v>
          </cell>
          <cell r="E1612" t="str">
            <v>5,04</v>
          </cell>
        </row>
        <row r="1613">
          <cell r="A1613">
            <v>2634</v>
          </cell>
          <cell r="B1613" t="str">
            <v xml:space="preserve">CURVA 45 GRAUS, PARA ELETRODUTO, EM ACO GALVANIZADO ELETROLITICO, DIAMETRO DE 25 MM (1")                                                                                                                                                                                                                                                                                                                                                                                                                  </v>
          </cell>
          <cell r="C1613" t="str">
            <v xml:space="preserve">UN    </v>
          </cell>
          <cell r="D1613" t="str">
            <v>CR</v>
          </cell>
          <cell r="E1613" t="str">
            <v>6,63</v>
          </cell>
        </row>
        <row r="1614">
          <cell r="A1614">
            <v>2611</v>
          </cell>
          <cell r="B1614" t="str">
            <v xml:space="preserve">CURVA 45 GRAUS, PARA ELETRODUTO, EM ACO GALVANIZADO ELETROLITICO, DIAMETRO DE 40 MM (1 1/2")                                                                                                                                                                                                                                                                                                                                                                                                              </v>
          </cell>
          <cell r="C1614" t="str">
            <v xml:space="preserve">UN    </v>
          </cell>
          <cell r="D1614" t="str">
            <v>CR</v>
          </cell>
          <cell r="E1614" t="str">
            <v>18,68</v>
          </cell>
        </row>
        <row r="1615">
          <cell r="A1615">
            <v>34359</v>
          </cell>
          <cell r="B1615" t="str">
            <v xml:space="preserve">CURVA 90 GRAUS DE BARRA CHATA EM ALUMINIO 3/4 " X 1/4 " X 300 MM                                                                                                                                                                                                                                                                                                                                                                                                                                          </v>
          </cell>
          <cell r="C1615" t="str">
            <v xml:space="preserve">UN    </v>
          </cell>
          <cell r="D1615" t="str">
            <v>AS</v>
          </cell>
          <cell r="E1615" t="str">
            <v>9,57</v>
          </cell>
        </row>
        <row r="1616">
          <cell r="A1616">
            <v>1789</v>
          </cell>
          <cell r="B1616" t="str">
            <v xml:space="preserve">CURVA 90 GRAUS DE FERRO GALVANIZADO, COM ROSCA BSP FEMEA, DE 1 1/2"                                                                                                                                                                                                                                                                                                                                                                                                                                       </v>
          </cell>
          <cell r="C1616" t="str">
            <v xml:space="preserve">UN    </v>
          </cell>
          <cell r="D1616" t="str">
            <v>AS</v>
          </cell>
          <cell r="E1616" t="str">
            <v>86,53</v>
          </cell>
        </row>
        <row r="1617">
          <cell r="A1617">
            <v>1788</v>
          </cell>
          <cell r="B1617" t="str">
            <v xml:space="preserve">CURVA 90 GRAUS DE FERRO GALVANIZADO, COM ROSCA BSP FEMEA, DE 1 1/4"                                                                                                                                                                                                                                                                                                                                                                                                                                       </v>
          </cell>
          <cell r="C1617" t="str">
            <v xml:space="preserve">UN    </v>
          </cell>
          <cell r="D1617" t="str">
            <v>AS</v>
          </cell>
          <cell r="E1617" t="str">
            <v>69,36</v>
          </cell>
        </row>
        <row r="1618">
          <cell r="A1618">
            <v>1786</v>
          </cell>
          <cell r="B1618" t="str">
            <v xml:space="preserve">CURVA 90 GRAUS DE FERRO GALVANIZADO, COM ROSCA BSP FEMEA, DE 1/2"                                                                                                                                                                                                                                                                                                                                                                                                                                         </v>
          </cell>
          <cell r="C1618" t="str">
            <v xml:space="preserve">UN    </v>
          </cell>
          <cell r="D1618" t="str">
            <v>AS</v>
          </cell>
          <cell r="E1618" t="str">
            <v>17,22</v>
          </cell>
        </row>
        <row r="1619">
          <cell r="A1619">
            <v>1787</v>
          </cell>
          <cell r="B1619" t="str">
            <v xml:space="preserve">CURVA 90 GRAUS DE FERRO GALVANIZADO, COM ROSCA BSP FEMEA, DE 1"                                                                                                                                                                                                                                                                                                                                                                                                                                           </v>
          </cell>
          <cell r="C1619" t="str">
            <v xml:space="preserve">UN    </v>
          </cell>
          <cell r="D1619" t="str">
            <v>AS</v>
          </cell>
          <cell r="E1619" t="str">
            <v>41,24</v>
          </cell>
        </row>
        <row r="1620">
          <cell r="A1620">
            <v>1791</v>
          </cell>
          <cell r="B1620" t="str">
            <v xml:space="preserve">CURVA 90 GRAUS DE FERRO GALVANIZADO, COM ROSCA BSP FEMEA, DE 2 1/2"                                                                                                                                                                                                                                                                                                                                                                                                                                       </v>
          </cell>
          <cell r="C1620" t="str">
            <v xml:space="preserve">UN    </v>
          </cell>
          <cell r="D1620" t="str">
            <v>AS</v>
          </cell>
          <cell r="E1620" t="str">
            <v>250,08</v>
          </cell>
        </row>
        <row r="1621">
          <cell r="A1621">
            <v>1790</v>
          </cell>
          <cell r="B1621" t="str">
            <v xml:space="preserve">CURVA 90 GRAUS DE FERRO GALVANIZADO, COM ROSCA BSP FEMEA, DE 2"                                                                                                                                                                                                                                                                                                                                                                                                                                           </v>
          </cell>
          <cell r="C1621" t="str">
            <v xml:space="preserve">UN    </v>
          </cell>
          <cell r="D1621" t="str">
            <v>AS</v>
          </cell>
          <cell r="E1621" t="str">
            <v>144,11</v>
          </cell>
        </row>
        <row r="1622">
          <cell r="A1622">
            <v>1813</v>
          </cell>
          <cell r="B1622" t="str">
            <v xml:space="preserve">CURVA 90 GRAUS DE FERRO GALVANIZADO, COM ROSCA BSP FEMEA, DE 3/4"                                                                                                                                                                                                                                                                                                                                                                                                                                         </v>
          </cell>
          <cell r="C1622" t="str">
            <v xml:space="preserve">UN    </v>
          </cell>
          <cell r="D1622" t="str">
            <v>AS</v>
          </cell>
          <cell r="E1622" t="str">
            <v>27,33</v>
          </cell>
        </row>
        <row r="1623">
          <cell r="A1623">
            <v>1792</v>
          </cell>
          <cell r="B1623" t="str">
            <v xml:space="preserve">CURVA 90 GRAUS DE FERRO GALVANIZADO, COM ROSCA BSP FEMEA, DE 3"                                                                                                                                                                                                                                                                                                                                                                                                                                           </v>
          </cell>
          <cell r="C1623" t="str">
            <v xml:space="preserve">UN    </v>
          </cell>
          <cell r="D1623" t="str">
            <v>AS</v>
          </cell>
          <cell r="E1623" t="str">
            <v>337,57</v>
          </cell>
        </row>
        <row r="1624">
          <cell r="A1624">
            <v>1793</v>
          </cell>
          <cell r="B1624" t="str">
            <v xml:space="preserve">CURVA 90 GRAUS DE FERRO GALVANIZADO, COM ROSCA BSP FEMEA, DE 4"                                                                                                                                                                                                                                                                                                                                                                                                                                           </v>
          </cell>
          <cell r="C1624" t="str">
            <v xml:space="preserve">UN    </v>
          </cell>
          <cell r="D1624" t="str">
            <v>AS</v>
          </cell>
          <cell r="E1624" t="str">
            <v>682,13</v>
          </cell>
        </row>
        <row r="1625">
          <cell r="A1625">
            <v>1809</v>
          </cell>
          <cell r="B1625" t="str">
            <v xml:space="preserve">CURVA 90 GRAUS DE FERRO GALVANIZADO, COM ROSCA BSP MACHO/FEMEA, DE 1 1/2"                                                                                                                                                                                                                                                                                                                                                                                                                                 </v>
          </cell>
          <cell r="C1625" t="str">
            <v xml:space="preserve">UN    </v>
          </cell>
          <cell r="D1625" t="str">
            <v>AS</v>
          </cell>
          <cell r="E1625" t="str">
            <v>81,13</v>
          </cell>
        </row>
        <row r="1626">
          <cell r="A1626">
            <v>1814</v>
          </cell>
          <cell r="B1626" t="str">
            <v xml:space="preserve">CURVA 90 GRAUS DE FERRO GALVANIZADO, COM ROSCA BSP MACHO/FEMEA, DE 1 1/4"                                                                                                                                                                                                                                                                                                                                                                                                                                 </v>
          </cell>
          <cell r="C1626" t="str">
            <v xml:space="preserve">UN    </v>
          </cell>
          <cell r="D1626" t="str">
            <v>AS</v>
          </cell>
          <cell r="E1626" t="str">
            <v>66,65</v>
          </cell>
        </row>
        <row r="1627">
          <cell r="A1627">
            <v>1803</v>
          </cell>
          <cell r="B1627" t="str">
            <v xml:space="preserve">CURVA 90 GRAUS DE FERRO GALVANIZADO, COM ROSCA BSP MACHO/FEMEA, DE 1/2"                                                                                                                                                                                                                                                                                                                                                                                                                                   </v>
          </cell>
          <cell r="C1627" t="str">
            <v xml:space="preserve">UN    </v>
          </cell>
          <cell r="D1627" t="str">
            <v>AS</v>
          </cell>
          <cell r="E1627" t="str">
            <v>16,84</v>
          </cell>
        </row>
        <row r="1628">
          <cell r="A1628">
            <v>1805</v>
          </cell>
          <cell r="B1628" t="str">
            <v xml:space="preserve">CURVA 90 GRAUS DE FERRO GALVANIZADO, COM ROSCA BSP MACHO/FEMEA, DE 1"                                                                                                                                                                                                                                                                                                                                                                                                                                     </v>
          </cell>
          <cell r="C1628" t="str">
            <v xml:space="preserve">UN    </v>
          </cell>
          <cell r="D1628" t="str">
            <v>AS</v>
          </cell>
          <cell r="E1628" t="str">
            <v>38,68</v>
          </cell>
        </row>
        <row r="1629">
          <cell r="A1629">
            <v>1821</v>
          </cell>
          <cell r="B1629" t="str">
            <v xml:space="preserve">CURVA 90 GRAUS DE FERRO GALVANIZADO, COM ROSCA BSP MACHO/FEMEA, DE 2 1/2"                                                                                                                                                                                                                                                                                                                                                                                                                                 </v>
          </cell>
          <cell r="C1629" t="str">
            <v xml:space="preserve">UN    </v>
          </cell>
          <cell r="D1629" t="str">
            <v>AS</v>
          </cell>
          <cell r="E1629" t="str">
            <v>228,49</v>
          </cell>
        </row>
        <row r="1630">
          <cell r="A1630">
            <v>1806</v>
          </cell>
          <cell r="B1630" t="str">
            <v xml:space="preserve">CURVA 90 GRAUS DE FERRO GALVANIZADO, COM ROSCA BSP MACHO/FEMEA, DE 2"                                                                                                                                                                                                                                                                                                                                                                                                                                     </v>
          </cell>
          <cell r="C1630" t="str">
            <v xml:space="preserve">UN    </v>
          </cell>
          <cell r="D1630" t="str">
            <v>AS</v>
          </cell>
          <cell r="E1630" t="str">
            <v>136,00</v>
          </cell>
        </row>
        <row r="1631">
          <cell r="A1631">
            <v>1804</v>
          </cell>
          <cell r="B1631" t="str">
            <v xml:space="preserve">CURVA 90 GRAUS DE FERRO GALVANIZADO, COM ROSCA BSP MACHO/FEMEA, DE 3/4"                                                                                                                                                                                                                                                                                                                                                                                                                                   </v>
          </cell>
          <cell r="C1631" t="str">
            <v xml:space="preserve">UN    </v>
          </cell>
          <cell r="D1631" t="str">
            <v>AS</v>
          </cell>
          <cell r="E1631" t="str">
            <v>23,97</v>
          </cell>
        </row>
        <row r="1632">
          <cell r="A1632">
            <v>1807</v>
          </cell>
          <cell r="B1632" t="str">
            <v xml:space="preserve">CURVA 90 GRAUS DE FERRO GALVANIZADO, COM ROSCA BSP MACHO/FEMEA, DE 3"                                                                                                                                                                                                                                                                                                                                                                                                                                     </v>
          </cell>
          <cell r="C1632" t="str">
            <v xml:space="preserve">UN    </v>
          </cell>
          <cell r="D1632" t="str">
            <v>AS</v>
          </cell>
          <cell r="E1632" t="str">
            <v>326,78</v>
          </cell>
        </row>
        <row r="1633">
          <cell r="A1633">
            <v>1808</v>
          </cell>
          <cell r="B1633" t="str">
            <v xml:space="preserve">CURVA 90 GRAUS DE FERRO GALVANIZADO, COM ROSCA BSP MACHO/FEMEA, DE 4"                                                                                                                                                                                                                                                                                                                                                                                                                                     </v>
          </cell>
          <cell r="C1633" t="str">
            <v xml:space="preserve">UN    </v>
          </cell>
          <cell r="D1633" t="str">
            <v>AS</v>
          </cell>
          <cell r="E1633" t="str">
            <v>655,13</v>
          </cell>
        </row>
        <row r="1634">
          <cell r="A1634">
            <v>1797</v>
          </cell>
          <cell r="B1634" t="str">
            <v xml:space="preserve">CURVA 90 GRAUS DE FERRO GALVANIZADO, COM ROSCA BSP MACHO, DE 1 1/2"                                                                                                                                                                                                                                                                                                                                                                                                                                       </v>
          </cell>
          <cell r="C1634" t="str">
            <v xml:space="preserve">UN    </v>
          </cell>
          <cell r="D1634" t="str">
            <v>AS</v>
          </cell>
          <cell r="E1634" t="str">
            <v>98,26</v>
          </cell>
        </row>
        <row r="1635">
          <cell r="A1635">
            <v>1796</v>
          </cell>
          <cell r="B1635" t="str">
            <v xml:space="preserve">CURVA 90 GRAUS DE FERRO GALVANIZADO, COM ROSCA BSP MACHO, DE 1 1/4"                                                                                                                                                                                                                                                                                                                                                                                                                                       </v>
          </cell>
          <cell r="C1635" t="str">
            <v xml:space="preserve">UN    </v>
          </cell>
          <cell r="D1635" t="str">
            <v>AS</v>
          </cell>
          <cell r="E1635" t="str">
            <v>75,37</v>
          </cell>
        </row>
        <row r="1636">
          <cell r="A1636">
            <v>1794</v>
          </cell>
          <cell r="B1636" t="str">
            <v xml:space="preserve">CURVA 90 GRAUS DE FERRO GALVANIZADO, COM ROSCA BSP MACHO, DE 1/2"                                                                                                                                                                                                                                                                                                                                                                                                                                         </v>
          </cell>
          <cell r="C1636" t="str">
            <v xml:space="preserve">UN    </v>
          </cell>
          <cell r="D1636" t="str">
            <v>AS</v>
          </cell>
          <cell r="E1636" t="str">
            <v>17,99</v>
          </cell>
        </row>
        <row r="1637">
          <cell r="A1637">
            <v>1816</v>
          </cell>
          <cell r="B1637" t="str">
            <v xml:space="preserve">CURVA 90 GRAUS DE FERRO GALVANIZADO, COM ROSCA BSP MACHO, DE 1"                                                                                                                                                                                                                                                                                                                                                                                                                                           </v>
          </cell>
          <cell r="C1637" t="str">
            <v xml:space="preserve">UN    </v>
          </cell>
          <cell r="D1637" t="str">
            <v>AS</v>
          </cell>
          <cell r="E1637" t="str">
            <v>40,57</v>
          </cell>
        </row>
        <row r="1638">
          <cell r="A1638">
            <v>1815</v>
          </cell>
          <cell r="B1638" t="str">
            <v xml:space="preserve">CURVA 90 GRAUS DE FERRO GALVANIZADO, COM ROSCA BSP MACHO, DE 2 1/2"                                                                                                                                                                                                                                                                                                                                                                                                                                       </v>
          </cell>
          <cell r="C1638" t="str">
            <v xml:space="preserve">UN    </v>
          </cell>
          <cell r="D1638" t="str">
            <v>AS</v>
          </cell>
          <cell r="E1638" t="str">
            <v>311,54</v>
          </cell>
        </row>
        <row r="1639">
          <cell r="A1639">
            <v>1798</v>
          </cell>
          <cell r="B1639" t="str">
            <v xml:space="preserve">CURVA 90 GRAUS DE FERRO GALVANIZADO, COM ROSCA BSP MACHO, DE 2"                                                                                                                                                                                                                                                                                                                                                                                                                                           </v>
          </cell>
          <cell r="C1639" t="str">
            <v xml:space="preserve">UN    </v>
          </cell>
          <cell r="D1639" t="str">
            <v>AS</v>
          </cell>
          <cell r="E1639" t="str">
            <v>139,40</v>
          </cell>
        </row>
        <row r="1640">
          <cell r="A1640">
            <v>1795</v>
          </cell>
          <cell r="B1640" t="str">
            <v xml:space="preserve">CURVA 90 GRAUS DE FERRO GALVANIZADO, COM ROSCA BSP MACHO, DE 3/4"                                                                                                                                                                                                                                                                                                                                                                                                                                         </v>
          </cell>
          <cell r="C1640" t="str">
            <v xml:space="preserve">UN    </v>
          </cell>
          <cell r="D1640" t="str">
            <v>AS</v>
          </cell>
          <cell r="E1640" t="str">
            <v>24,92</v>
          </cell>
        </row>
        <row r="1641">
          <cell r="A1641">
            <v>1799</v>
          </cell>
          <cell r="B1641" t="str">
            <v xml:space="preserve">CURVA 90 GRAUS DE FERRO GALVANIZADO, COM ROSCA BSP MACHO, DE 3"                                                                                                                                                                                                                                                                                                                                                                                                                                           </v>
          </cell>
          <cell r="C1641" t="str">
            <v xml:space="preserve">UN    </v>
          </cell>
          <cell r="D1641" t="str">
            <v>AS</v>
          </cell>
          <cell r="E1641" t="str">
            <v>405,75</v>
          </cell>
        </row>
        <row r="1642">
          <cell r="A1642">
            <v>1800</v>
          </cell>
          <cell r="B1642" t="str">
            <v xml:space="preserve">CURVA 90 GRAUS DE FERRO GALVANIZADO, COM ROSCA BSP MACHO, DE 4"                                                                                                                                                                                                                                                                                                                                                                                                                                           </v>
          </cell>
          <cell r="C1642" t="str">
            <v xml:space="preserve">UN    </v>
          </cell>
          <cell r="D1642" t="str">
            <v>AS</v>
          </cell>
          <cell r="E1642" t="str">
            <v>774,65</v>
          </cell>
        </row>
        <row r="1643">
          <cell r="A1643">
            <v>1802</v>
          </cell>
          <cell r="B1643" t="str">
            <v xml:space="preserve">CURVA 90 GRAUS DE FERRO GALVANIZADO, COM ROSCA BSP MACHO, DE 6"                                                                                                                                                                                                                                                                                                                                                                                                                                           </v>
          </cell>
          <cell r="C1643" t="str">
            <v xml:space="preserve">UN    </v>
          </cell>
          <cell r="D1643" t="str">
            <v>AS</v>
          </cell>
          <cell r="E1643" t="str">
            <v>1.937,70</v>
          </cell>
        </row>
        <row r="1644">
          <cell r="A1644">
            <v>40385</v>
          </cell>
          <cell r="B1644" t="str">
            <v xml:space="preserve">CURVA 90 GRAUS EM ACO CARBONO, RAIO CURTO, SOLDAVEL, PRESSAO 3.000 LBS, DN 1 1/2"                                                                                                                                                                                                                                                                                                                                                                                                                         </v>
          </cell>
          <cell r="C1644" t="str">
            <v xml:space="preserve">UN    </v>
          </cell>
          <cell r="D1644" t="str">
            <v>CR</v>
          </cell>
          <cell r="E1644" t="str">
            <v>113,37</v>
          </cell>
        </row>
        <row r="1645">
          <cell r="A1645">
            <v>40383</v>
          </cell>
          <cell r="B1645" t="str">
            <v xml:space="preserve">CURVA 90 GRAUS EM ACO CARBONO, RAIO CURTO, SOLDAVEL, PRESSAO 3.000 LBS, DN 1 1/4"                                                                                                                                                                                                                                                                                                                                                                                                                         </v>
          </cell>
          <cell r="C1645" t="str">
            <v xml:space="preserve">UN    </v>
          </cell>
          <cell r="D1645" t="str">
            <v>CR</v>
          </cell>
          <cell r="E1645" t="str">
            <v>77,62</v>
          </cell>
        </row>
        <row r="1646">
          <cell r="A1646">
            <v>40378</v>
          </cell>
          <cell r="B1646" t="str">
            <v xml:space="preserve">CURVA 90 GRAUS EM ACO CARBONO, RAIO CURTO, SOLDAVEL, PRESSAO 3.000 LBS, DN 1/2"                                                                                                                                                                                                                                                                                                                                                                                                                           </v>
          </cell>
          <cell r="C1646" t="str">
            <v xml:space="preserve">UN    </v>
          </cell>
          <cell r="D1646" t="str">
            <v>CR</v>
          </cell>
          <cell r="E1646" t="str">
            <v>26,83</v>
          </cell>
        </row>
        <row r="1647">
          <cell r="A1647">
            <v>40382</v>
          </cell>
          <cell r="B1647" t="str">
            <v xml:space="preserve">CURVA 90 GRAUS EM ACO CARBONO, RAIO CURTO, SOLDAVEL, PRESSAO 3.000 LBS, DN 1"                                                                                                                                                                                                                                                                                                                                                                                                                             </v>
          </cell>
          <cell r="C1647" t="str">
            <v xml:space="preserve">UN    </v>
          </cell>
          <cell r="D1647" t="str">
            <v>CR</v>
          </cell>
          <cell r="E1647" t="str">
            <v>50,78</v>
          </cell>
        </row>
        <row r="1648">
          <cell r="A1648">
            <v>40422</v>
          </cell>
          <cell r="B1648" t="str">
            <v xml:space="preserve">CURVA 90 GRAUS EM ACO CARBONO, RAIO CURTO, SOLDAVEL, PRESSAO 3.000 LBS, DN 2 1/2"                                                                                                                                                                                                                                                                                                                                                                                                                         </v>
          </cell>
          <cell r="C1648" t="str">
            <v xml:space="preserve">UN    </v>
          </cell>
          <cell r="D1648" t="str">
            <v>CR</v>
          </cell>
          <cell r="E1648" t="str">
            <v>345,93</v>
          </cell>
        </row>
        <row r="1649">
          <cell r="A1649">
            <v>40387</v>
          </cell>
          <cell r="B1649" t="str">
            <v xml:space="preserve">CURVA 90 GRAUS EM ACO CARBONO, RAIO CURTO, SOLDAVEL, PRESSAO 3.000 LBS, DN 2"                                                                                                                                                                                                                                                                                                                                                                                                                             </v>
          </cell>
          <cell r="C1649" t="str">
            <v xml:space="preserve">UN    </v>
          </cell>
          <cell r="D1649" t="str">
            <v>CR</v>
          </cell>
          <cell r="E1649" t="str">
            <v>176,13</v>
          </cell>
        </row>
        <row r="1650">
          <cell r="A1650">
            <v>40380</v>
          </cell>
          <cell r="B1650" t="str">
            <v xml:space="preserve">CURVA 90 GRAUS EM ACO CARBONO, RAIO CURTO, SOLDAVEL, PRESSAO 3.000 LBS, DN 3/4"                                                                                                                                                                                                                                                                                                                                                                                                                           </v>
          </cell>
          <cell r="C1650" t="str">
            <v xml:space="preserve">UN    </v>
          </cell>
          <cell r="D1650" t="str">
            <v>CR</v>
          </cell>
          <cell r="E1650" t="str">
            <v>35,78</v>
          </cell>
        </row>
        <row r="1651">
          <cell r="A1651">
            <v>40390</v>
          </cell>
          <cell r="B1651" t="str">
            <v xml:space="preserve">CURVA 90 GRAUS EM ACO CARBONO, RAIO CURTO, SOLDAVEL, PRESSAO 3.000 LBS, DN 3"                                                                                                                                                                                                                                                                                                                                                                                                                             </v>
          </cell>
          <cell r="C1651" t="str">
            <v xml:space="preserve">UN    </v>
          </cell>
          <cell r="D1651" t="str">
            <v>CR</v>
          </cell>
          <cell r="E1651" t="str">
            <v>728,56</v>
          </cell>
        </row>
        <row r="1652">
          <cell r="A1652">
            <v>40413</v>
          </cell>
          <cell r="B1652" t="str">
            <v xml:space="preserve">CURVA 90 GRAUS RANHURADA EM FERRO FUNDIDO, DN 50 MM (2")                                                                                                                                                                                                                                                                                                                                                                                                                                                  </v>
          </cell>
          <cell r="C1652" t="str">
            <v xml:space="preserve">UN    </v>
          </cell>
          <cell r="D1652" t="str">
            <v>AS</v>
          </cell>
          <cell r="E1652" t="str">
            <v>22,55</v>
          </cell>
        </row>
        <row r="1653">
          <cell r="A1653">
            <v>40415</v>
          </cell>
          <cell r="B1653" t="str">
            <v xml:space="preserve">CURVA 90 GRAUS RANHURADA EM FERRO FUNDIDO, DN 65 MM (2 1/2")                                                                                                                                                                                                                                                                                                                                                                                                                                              </v>
          </cell>
          <cell r="C1653" t="str">
            <v xml:space="preserve">UN    </v>
          </cell>
          <cell r="D1653" t="str">
            <v>AS</v>
          </cell>
          <cell r="E1653" t="str">
            <v>32,13</v>
          </cell>
        </row>
        <row r="1654">
          <cell r="A1654">
            <v>40417</v>
          </cell>
          <cell r="B1654" t="str">
            <v xml:space="preserve">CURVA 90 GRAUS RANHURADA EM FERRO FUNDIDO, DN 80 MM (3")                                                                                                                                                                                                                                                                                                                                                                                                                                                  </v>
          </cell>
          <cell r="C1654" t="str">
            <v xml:space="preserve">UN    </v>
          </cell>
          <cell r="D1654" t="str">
            <v>AS</v>
          </cell>
          <cell r="E1654" t="str">
            <v>37,90</v>
          </cell>
        </row>
        <row r="1655">
          <cell r="A1655">
            <v>39271</v>
          </cell>
          <cell r="B1655" t="str">
            <v xml:space="preserve">CURVA 90 GRAUS, CURTA, DE PVC RIGIDO ROSCAVEL, DE 1/2", PARA ELETRODUTO                                                                                                                                                                                                                                                                                                                                                                                                                                   </v>
          </cell>
          <cell r="C1655" t="str">
            <v xml:space="preserve">UN    </v>
          </cell>
          <cell r="D1655" t="str">
            <v>CR</v>
          </cell>
          <cell r="E1655" t="str">
            <v>2,22</v>
          </cell>
        </row>
        <row r="1656">
          <cell r="A1656">
            <v>39273</v>
          </cell>
          <cell r="B1656" t="str">
            <v xml:space="preserve">CURVA 90 GRAUS, CURTA, DE PVC RIGIDO ROSCAVEL, DE 1", PARA ELETRODUTO                                                                                                                                                                                                                                                                                                                                                                                                                                     </v>
          </cell>
          <cell r="C1656" t="str">
            <v xml:space="preserve">UN    </v>
          </cell>
          <cell r="D1656" t="str">
            <v>CR</v>
          </cell>
          <cell r="E1656" t="str">
            <v>3,78</v>
          </cell>
        </row>
        <row r="1657">
          <cell r="A1657">
            <v>39272</v>
          </cell>
          <cell r="B1657" t="str">
            <v xml:space="preserve">CURVA 90 GRAUS, CURTA, DE PVC RIGIDO ROSCAVEL, DE 3/4", PARA ELETRODUTO                                                                                                                                                                                                                                                                                                                                                                                                                                   </v>
          </cell>
          <cell r="C1657" t="str">
            <v xml:space="preserve">UN    </v>
          </cell>
          <cell r="D1657" t="str">
            <v>CR</v>
          </cell>
          <cell r="E1657" t="str">
            <v>2,73</v>
          </cell>
        </row>
        <row r="1658">
          <cell r="A1658">
            <v>1875</v>
          </cell>
          <cell r="B1658" t="str">
            <v xml:space="preserve">CURVA 90 GRAUS, LONGA, DE PVC RIGIDO ROSCAVEL, DE 1 1/2", PARA ELETRODUTO                                                                                                                                                                                                                                                                                                                                                                                                                                 </v>
          </cell>
          <cell r="C1658" t="str">
            <v xml:space="preserve">UN    </v>
          </cell>
          <cell r="D1658" t="str">
            <v>CR</v>
          </cell>
          <cell r="E1658" t="str">
            <v>6,04</v>
          </cell>
        </row>
        <row r="1659">
          <cell r="A1659">
            <v>1874</v>
          </cell>
          <cell r="B1659" t="str">
            <v xml:space="preserve">CURVA 90 GRAUS, LONGA, DE PVC RIGIDO ROSCAVEL, DE 1 1/4", PARA ELETRODUTO                                                                                                                                                                                                                                                                                                                                                                                                                                 </v>
          </cell>
          <cell r="C1659" t="str">
            <v xml:space="preserve">UN    </v>
          </cell>
          <cell r="D1659" t="str">
            <v>CR</v>
          </cell>
          <cell r="E1659" t="str">
            <v>4,99</v>
          </cell>
        </row>
        <row r="1660">
          <cell r="A1660">
            <v>1870</v>
          </cell>
          <cell r="B1660" t="str">
            <v xml:space="preserve">CURVA 90 GRAUS, LONGA, DE PVC RIGIDO ROSCAVEL, DE 1/2", PARA ELETRODUTO                                                                                                                                                                                                                                                                                                                                                                                                                                   </v>
          </cell>
          <cell r="C1660" t="str">
            <v xml:space="preserve">UN    </v>
          </cell>
          <cell r="D1660" t="str">
            <v xml:space="preserve">C </v>
          </cell>
          <cell r="E1660" t="str">
            <v>2,88</v>
          </cell>
        </row>
        <row r="1661">
          <cell r="A1661">
            <v>1884</v>
          </cell>
          <cell r="B1661" t="str">
            <v xml:space="preserve">CURVA 90 GRAUS, LONGA, DE PVC RIGIDO ROSCAVEL, DE 1", PARA ELETRODUTO                                                                                                                                                                                                                                                                                                                                                                                                                                     </v>
          </cell>
          <cell r="C1661" t="str">
            <v xml:space="preserve">UN    </v>
          </cell>
          <cell r="D1661" t="str">
            <v>CR</v>
          </cell>
          <cell r="E1661" t="str">
            <v>4,42</v>
          </cell>
        </row>
        <row r="1662">
          <cell r="A1662">
            <v>1887</v>
          </cell>
          <cell r="B1662" t="str">
            <v xml:space="preserve">CURVA 90 GRAUS, LONGA, DE PVC RIGIDO ROSCAVEL, DE 2 1/2", PARA ELETRODUTO                                                                                                                                                                                                                                                                                                                                                                                                                                 </v>
          </cell>
          <cell r="C1662" t="str">
            <v xml:space="preserve">UN    </v>
          </cell>
          <cell r="D1662" t="str">
            <v>CR</v>
          </cell>
          <cell r="E1662" t="str">
            <v>25,04</v>
          </cell>
        </row>
        <row r="1663">
          <cell r="A1663">
            <v>1876</v>
          </cell>
          <cell r="B1663" t="str">
            <v xml:space="preserve">CURVA 90 GRAUS, LONGA, DE PVC RIGIDO ROSCAVEL, DE 2", PARA ELETRODUTO                                                                                                                                                                                                                                                                                                                                                                                                                                     </v>
          </cell>
          <cell r="C1663" t="str">
            <v xml:space="preserve">UN    </v>
          </cell>
          <cell r="D1663" t="str">
            <v>CR</v>
          </cell>
          <cell r="E1663" t="str">
            <v>9,81</v>
          </cell>
        </row>
        <row r="1664">
          <cell r="A1664">
            <v>1879</v>
          </cell>
          <cell r="B1664" t="str">
            <v xml:space="preserve">CURVA 90 GRAUS, LONGA, DE PVC RIGIDO ROSCAVEL, DE 3/4", PARA ELETRODUTO                                                                                                                                                                                                                                                                                                                                                                                                                                   </v>
          </cell>
          <cell r="C1664" t="str">
            <v xml:space="preserve">UN    </v>
          </cell>
          <cell r="D1664" t="str">
            <v>CR</v>
          </cell>
          <cell r="E1664" t="str">
            <v>2,92</v>
          </cell>
        </row>
        <row r="1665">
          <cell r="A1665">
            <v>1877</v>
          </cell>
          <cell r="B1665" t="str">
            <v xml:space="preserve">CURVA 90 GRAUS, LONGA, DE PVC RIGIDO ROSCAVEL, DE 3", PARA ELETRODUTO                                                                                                                                                                                                                                                                                                                                                                                                                                     </v>
          </cell>
          <cell r="C1665" t="str">
            <v xml:space="preserve">UN    </v>
          </cell>
          <cell r="D1665" t="str">
            <v>CR</v>
          </cell>
          <cell r="E1665" t="str">
            <v>25,07</v>
          </cell>
        </row>
        <row r="1666">
          <cell r="A1666">
            <v>1878</v>
          </cell>
          <cell r="B1666" t="str">
            <v xml:space="preserve">CURVA 90 GRAUS, LONGA, DE PVC RIGIDO ROSCAVEL, DE 4", PARA ELETRODUTO                                                                                                                                                                                                                                                                                                                                                                                                                                     </v>
          </cell>
          <cell r="C1666" t="str">
            <v xml:space="preserve">UN    </v>
          </cell>
          <cell r="D1666" t="str">
            <v>CR</v>
          </cell>
          <cell r="E1666" t="str">
            <v>50,37</v>
          </cell>
        </row>
        <row r="1667">
          <cell r="A1667">
            <v>2621</v>
          </cell>
          <cell r="B1667" t="str">
            <v xml:space="preserve">CURVA 90 GRAUS, PARA ELETRODUTO, EM ACO GALVANIZADO ELETROLITICO, DIAMETRO DE 100 MM (4")                                                                                                                                                                                                                                                                                                                                                                                                                 </v>
          </cell>
          <cell r="C1667" t="str">
            <v xml:space="preserve">UN    </v>
          </cell>
          <cell r="D1667" t="str">
            <v>CR</v>
          </cell>
          <cell r="E1667" t="str">
            <v>159,82</v>
          </cell>
        </row>
        <row r="1668">
          <cell r="A1668">
            <v>2616</v>
          </cell>
          <cell r="B1668" t="str">
            <v xml:space="preserve">CURVA 90 GRAUS, PARA ELETRODUTO, EM ACO GALVANIZADO ELETROLITICO, DIAMETRO DE 15 MM (1/2")                                                                                                                                                                                                                                                                                                                                                                                                                </v>
          </cell>
          <cell r="C1668" t="str">
            <v xml:space="preserve">UN    </v>
          </cell>
          <cell r="D1668" t="str">
            <v>CR</v>
          </cell>
          <cell r="E1668" t="str">
            <v>4,52</v>
          </cell>
        </row>
        <row r="1669">
          <cell r="A1669">
            <v>2633</v>
          </cell>
          <cell r="B1669" t="str">
            <v xml:space="preserve">CURVA 90 GRAUS, PARA ELETRODUTO, EM ACO GALVANIZADO ELETROLITICO, DIAMETRO DE 20 MM (3/4")                                                                                                                                                                                                                                                                                                                                                                                                                </v>
          </cell>
          <cell r="C1669" t="str">
            <v xml:space="preserve">UN    </v>
          </cell>
          <cell r="D1669" t="str">
            <v>CR</v>
          </cell>
          <cell r="E1669" t="str">
            <v>5,11</v>
          </cell>
        </row>
        <row r="1670">
          <cell r="A1670">
            <v>2617</v>
          </cell>
          <cell r="B1670" t="str">
            <v xml:space="preserve">CURVA 90 GRAUS, PARA ELETRODUTO, EM ACO GALVANIZADO ELETROLITICO, DIAMETRO DE 25 MM (1")                                                                                                                                                                                                                                                                                                                                                                                                                  </v>
          </cell>
          <cell r="C1670" t="str">
            <v xml:space="preserve">UN    </v>
          </cell>
          <cell r="D1670" t="str">
            <v>CR</v>
          </cell>
          <cell r="E1670" t="str">
            <v>6,95</v>
          </cell>
        </row>
        <row r="1671">
          <cell r="A1671">
            <v>2618</v>
          </cell>
          <cell r="B1671" t="str">
            <v xml:space="preserve">CURVA 90 GRAUS, PARA ELETRODUTO, EM ACO GALVANIZADO ELETROLITICO, DIAMETRO DE 32 MM (1 1/4")                                                                                                                                                                                                                                                                                                                                                                                                              </v>
          </cell>
          <cell r="C1671" t="str">
            <v xml:space="preserve">UN    </v>
          </cell>
          <cell r="D1671" t="str">
            <v>CR</v>
          </cell>
          <cell r="E1671" t="str">
            <v>15,83</v>
          </cell>
        </row>
        <row r="1672">
          <cell r="A1672">
            <v>2632</v>
          </cell>
          <cell r="B1672" t="str">
            <v xml:space="preserve">CURVA 90 GRAUS, PARA ELETRODUTO, EM ACO GALVANIZADO ELETROLITICO, DIAMETRO DE 40 MM (1 1/2")                                                                                                                                                                                                                                                                                                                                                                                                              </v>
          </cell>
          <cell r="C1672" t="str">
            <v xml:space="preserve">UN    </v>
          </cell>
          <cell r="D1672" t="str">
            <v>CR</v>
          </cell>
          <cell r="E1672" t="str">
            <v>19,31</v>
          </cell>
        </row>
        <row r="1673">
          <cell r="A1673">
            <v>2631</v>
          </cell>
          <cell r="B1673" t="str">
            <v xml:space="preserve">CURVA 90 GRAUS, PARA ELETRODUTO, EM ACO GALVANIZADO ELETROLITICO, DIAMETRO DE 50 MM (2")                                                                                                                                                                                                                                                                                                                                                                                                                  </v>
          </cell>
          <cell r="C1673" t="str">
            <v xml:space="preserve">UN    </v>
          </cell>
          <cell r="D1673" t="str">
            <v>CR</v>
          </cell>
          <cell r="E1673" t="str">
            <v>28,35</v>
          </cell>
        </row>
        <row r="1674">
          <cell r="A1674">
            <v>2619</v>
          </cell>
          <cell r="B1674" t="str">
            <v xml:space="preserve">CURVA 90 GRAUS, PARA ELETRODUTO, EM ACO GALVANIZADO ELETROLITICO, DIAMETRO DE 65 MM (2 1/2")                                                                                                                                                                                                                                                                                                                                                                                                              </v>
          </cell>
          <cell r="C1674" t="str">
            <v xml:space="preserve">UN    </v>
          </cell>
          <cell r="D1674" t="str">
            <v>CR</v>
          </cell>
          <cell r="E1674" t="str">
            <v>71,77</v>
          </cell>
        </row>
        <row r="1675">
          <cell r="A1675">
            <v>2620</v>
          </cell>
          <cell r="B1675" t="str">
            <v xml:space="preserve">CURVA 90 GRAUS, PARA ELETRODUTO, EM ACO GALVANIZADO ELETROLITICO, DIAMETRO DE 80 MM (3")                                                                                                                                                                                                                                                                                                                                                                                                                  </v>
          </cell>
          <cell r="C1675" t="str">
            <v xml:space="preserve">UN    </v>
          </cell>
          <cell r="D1675" t="str">
            <v>CR</v>
          </cell>
          <cell r="E1675" t="str">
            <v>94,23</v>
          </cell>
        </row>
        <row r="1676">
          <cell r="A1676">
            <v>44472</v>
          </cell>
          <cell r="B1676" t="str">
            <v xml:space="preserve">DENTE PARA  FRESADORA                                                                                                                                                                                                                                                                                                                                                                                                                                                                                     </v>
          </cell>
          <cell r="C1676" t="str">
            <v xml:space="preserve">UN    </v>
          </cell>
          <cell r="D1676" t="str">
            <v>AS</v>
          </cell>
          <cell r="E1676" t="str">
            <v>59,30</v>
          </cell>
        </row>
        <row r="1677">
          <cell r="A1677">
            <v>38369</v>
          </cell>
          <cell r="B1677" t="str">
            <v xml:space="preserve">DESEMPENADEIRA DE ACO DENTADA 12 X *25* CM, DENTES 8 X 8 MM, CABO FECHADO DE MADEIRA                                                                                                                                                                                                                                                                                                                                                                                                                      </v>
          </cell>
          <cell r="C1677" t="str">
            <v xml:space="preserve">UN    </v>
          </cell>
          <cell r="D1677" t="str">
            <v>CR</v>
          </cell>
          <cell r="E1677" t="str">
            <v>25,84</v>
          </cell>
        </row>
        <row r="1678">
          <cell r="A1678">
            <v>38370</v>
          </cell>
          <cell r="B1678" t="str">
            <v xml:space="preserve">DESEMPENADEIRA DE ACO LISA 12 X *25* CM COM CABO FECHADO DE MADEIRA                                                                                                                                                                                                                                                                                                                                                                                                                                       </v>
          </cell>
          <cell r="C1678" t="str">
            <v xml:space="preserve">UN    </v>
          </cell>
          <cell r="D1678" t="str">
            <v>CR</v>
          </cell>
          <cell r="E1678" t="str">
            <v>25,84</v>
          </cell>
        </row>
        <row r="1679">
          <cell r="A1679">
            <v>38372</v>
          </cell>
          <cell r="B1679" t="str">
            <v xml:space="preserve">DESEMPENADEIRA PLASTICA LISA *14 X 27* CM                                                                                                                                                                                                                                                                                                                                                                                                                                                                 </v>
          </cell>
          <cell r="C1679" t="str">
            <v xml:space="preserve">UN    </v>
          </cell>
          <cell r="D1679" t="str">
            <v>CR</v>
          </cell>
          <cell r="E1679" t="str">
            <v>22,13</v>
          </cell>
        </row>
        <row r="1680">
          <cell r="A1680">
            <v>2357</v>
          </cell>
          <cell r="B1680" t="str">
            <v xml:space="preserve">DESENHISTA COPISTA (HORISTA)                                                                                                                                                                                                                                                                                                                                                                                                                                                                              </v>
          </cell>
          <cell r="C1680" t="str">
            <v xml:space="preserve">H     </v>
          </cell>
          <cell r="D1680" t="str">
            <v>CR</v>
          </cell>
          <cell r="E1680" t="str">
            <v>10,23</v>
          </cell>
        </row>
        <row r="1681">
          <cell r="A1681">
            <v>40806</v>
          </cell>
          <cell r="B1681" t="str">
            <v xml:space="preserve">DESENHISTA COPISTA (MENSALISTA)                                                                                                                                                                                                                                                                                                                                                                                                                                                                           </v>
          </cell>
          <cell r="C1681" t="str">
            <v xml:space="preserve">MES   </v>
          </cell>
          <cell r="D1681" t="str">
            <v>CR</v>
          </cell>
          <cell r="E1681" t="str">
            <v>1.798,49</v>
          </cell>
        </row>
        <row r="1682">
          <cell r="A1682">
            <v>2355</v>
          </cell>
          <cell r="B1682" t="str">
            <v xml:space="preserve">DESENHISTA DETALHISTA (HORISTA)                                                                                                                                                                                                                                                                                                                                                                                                                                                                           </v>
          </cell>
          <cell r="C1682" t="str">
            <v xml:space="preserve">H     </v>
          </cell>
          <cell r="D1682" t="str">
            <v>CR</v>
          </cell>
          <cell r="E1682" t="str">
            <v>28,35</v>
          </cell>
        </row>
        <row r="1683">
          <cell r="A1683">
            <v>40805</v>
          </cell>
          <cell r="B1683" t="str">
            <v xml:space="preserve">DESENHISTA DETALHISTA (MENSALISTA)                                                                                                                                                                                                                                                                                                                                                                                                                                                                        </v>
          </cell>
          <cell r="C1683" t="str">
            <v xml:space="preserve">MES   </v>
          </cell>
          <cell r="D1683" t="str">
            <v>CR</v>
          </cell>
          <cell r="E1683" t="str">
            <v>4.980,36</v>
          </cell>
        </row>
        <row r="1684">
          <cell r="A1684">
            <v>2358</v>
          </cell>
          <cell r="B1684" t="str">
            <v xml:space="preserve">DESENHISTA PROJETISTA (HORISTA)                                                                                                                                                                                                                                                                                                                                                                                                                                                                           </v>
          </cell>
          <cell r="C1684" t="str">
            <v xml:space="preserve">H     </v>
          </cell>
          <cell r="D1684" t="str">
            <v>CR</v>
          </cell>
          <cell r="E1684" t="str">
            <v>18,10</v>
          </cell>
        </row>
        <row r="1685">
          <cell r="A1685">
            <v>40807</v>
          </cell>
          <cell r="B1685" t="str">
            <v xml:space="preserve">DESENHISTA PROJETISTA (MENSALISTA)                                                                                                                                                                                                                                                                                                                                                                                                                                                                        </v>
          </cell>
          <cell r="C1685" t="str">
            <v xml:space="preserve">MES   </v>
          </cell>
          <cell r="D1685" t="str">
            <v>CR</v>
          </cell>
          <cell r="E1685" t="str">
            <v>3.179,18</v>
          </cell>
        </row>
        <row r="1686">
          <cell r="A1686">
            <v>2359</v>
          </cell>
          <cell r="B1686" t="str">
            <v xml:space="preserve">DESENHISTA TECNICO AUXILIAR (HORISTA)                                                                                                                                                                                                                                                                                                                                                                                                                                                                     </v>
          </cell>
          <cell r="C1686" t="str">
            <v xml:space="preserve">H     </v>
          </cell>
          <cell r="D1686" t="str">
            <v>CR</v>
          </cell>
          <cell r="E1686" t="str">
            <v>13,54</v>
          </cell>
        </row>
        <row r="1687">
          <cell r="A1687">
            <v>40808</v>
          </cell>
          <cell r="B1687" t="str">
            <v xml:space="preserve">DESENHISTA TECNICO AUXILIAR (MENSALISTA)                                                                                                                                                                                                                                                                                                                                                                                                                                                                  </v>
          </cell>
          <cell r="C1687" t="str">
            <v xml:space="preserve">MES   </v>
          </cell>
          <cell r="D1687" t="str">
            <v>CR</v>
          </cell>
          <cell r="E1687" t="str">
            <v>2.379,36</v>
          </cell>
        </row>
        <row r="1688">
          <cell r="A1688">
            <v>44330</v>
          </cell>
          <cell r="B1688" t="str">
            <v xml:space="preserve">DESINFETANTE PRONTO USO                                                                                                                                                                                                                                                                                                                                                                                                                                                                                   </v>
          </cell>
          <cell r="C1688" t="str">
            <v xml:space="preserve">L     </v>
          </cell>
          <cell r="D1688" t="str">
            <v>CR</v>
          </cell>
          <cell r="E1688" t="str">
            <v>9,63</v>
          </cell>
        </row>
        <row r="1689">
          <cell r="A1689">
            <v>43144</v>
          </cell>
          <cell r="B1689" t="str">
            <v xml:space="preserve">DESMOLDANTE PARA CONCRETO ESTAMPADO                                                                                                                                                                                                                                                                                                                                                                                                                                                                       </v>
          </cell>
          <cell r="C1689" t="str">
            <v xml:space="preserve">KG    </v>
          </cell>
          <cell r="D1689" t="str">
            <v>CR</v>
          </cell>
          <cell r="E1689" t="str">
            <v>35,12</v>
          </cell>
        </row>
        <row r="1690">
          <cell r="A1690">
            <v>39397</v>
          </cell>
          <cell r="B1690" t="str">
            <v xml:space="preserve">DESMOLDANTE PARA FORMAS METALICAS A BASE DE OLEO VEGETAL                                                                                                                                                                                                                                                                                                                                                                                                                                                  </v>
          </cell>
          <cell r="C1690" t="str">
            <v xml:space="preserve">L     </v>
          </cell>
          <cell r="D1690" t="str">
            <v>CR</v>
          </cell>
          <cell r="E1690" t="str">
            <v>16,00</v>
          </cell>
        </row>
        <row r="1691">
          <cell r="A1691">
            <v>2692</v>
          </cell>
          <cell r="B1691" t="str">
            <v xml:space="preserve">DESMOLDANTE PROTETOR PARA FORMAS DE MADEIRA, DE BASE OLEOSA EMULSIONADA EM AGUA                                                                                                                                                                                                                                                                                                                                                                                                                           </v>
          </cell>
          <cell r="C1691" t="str">
            <v xml:space="preserve">L     </v>
          </cell>
          <cell r="D1691" t="str">
            <v>CR</v>
          </cell>
          <cell r="E1691" t="str">
            <v>6,46</v>
          </cell>
        </row>
        <row r="1692">
          <cell r="A1692">
            <v>44329</v>
          </cell>
          <cell r="B1692" t="str">
            <v xml:space="preserve">DETERGENTE NEUTRO USO GERAL, CONCENTRADO                                                                                                                                                                                                                                                                                                                                                                                                                                                                  </v>
          </cell>
          <cell r="C1692" t="str">
            <v xml:space="preserve">L     </v>
          </cell>
          <cell r="D1692" t="str">
            <v>CR</v>
          </cell>
          <cell r="E1692" t="str">
            <v>12,62</v>
          </cell>
        </row>
        <row r="1693">
          <cell r="A1693">
            <v>5318</v>
          </cell>
          <cell r="B1693" t="str">
            <v xml:space="preserve">DILUENTE AGUARRAS                                                                                                                                                                                                                                                                                                                                                                                                                                                                                         </v>
          </cell>
          <cell r="C1693" t="str">
            <v xml:space="preserve">L     </v>
          </cell>
          <cell r="D1693" t="str">
            <v xml:space="preserve">C </v>
          </cell>
          <cell r="E1693" t="str">
            <v>20,40</v>
          </cell>
        </row>
        <row r="1694">
          <cell r="A1694">
            <v>5330</v>
          </cell>
          <cell r="B1694" t="str">
            <v xml:space="preserve">DILUENTE EPOXI                                                                                                                                                                                                                                                                                                                                                                                                                                                                                            </v>
          </cell>
          <cell r="C1694" t="str">
            <v xml:space="preserve">L     </v>
          </cell>
          <cell r="D1694" t="str">
            <v>CR</v>
          </cell>
          <cell r="E1694" t="str">
            <v>46,50</v>
          </cell>
        </row>
        <row r="1695">
          <cell r="A1695">
            <v>44532</v>
          </cell>
          <cell r="B1695" t="str">
            <v xml:space="preserve">DISCO DE BORRACHA PARA LIXADEIRA RIGIDO 7 " COM ARRUELA  CENTRAL                                                                                                                                                                                                                                                                                                                                                                                                                                          </v>
          </cell>
          <cell r="C1695" t="str">
            <v xml:space="preserve">UN    </v>
          </cell>
          <cell r="D1695" t="str">
            <v>CR</v>
          </cell>
          <cell r="E1695" t="str">
            <v>20,76</v>
          </cell>
        </row>
        <row r="1696">
          <cell r="A1696">
            <v>44531</v>
          </cell>
          <cell r="B1696" t="str">
            <v xml:space="preserve">DISCO DE CORTE DIAMANTADO SEGMENTADO DIAMETRO DE 180 MM PARA ESMERILHADEIRA  7 "                                                                                                                                                                                                                                                                                                                                                                                                                          </v>
          </cell>
          <cell r="C1696" t="str">
            <v xml:space="preserve">UN    </v>
          </cell>
          <cell r="D1696" t="str">
            <v>CR</v>
          </cell>
          <cell r="E1696" t="str">
            <v>65,97</v>
          </cell>
        </row>
        <row r="1697">
          <cell r="A1697">
            <v>38140</v>
          </cell>
          <cell r="B1697" t="str">
            <v xml:space="preserve">DISCO DE CORTE DIAMANTADO SEGMENTADO PARA CONCRETO, DIAMETRO DE 110 MM, FURO DE 20 MM                                                                                                                                                                                                                                                                                                                                                                                                                     </v>
          </cell>
          <cell r="C1697" t="str">
            <v xml:space="preserve">UN    </v>
          </cell>
          <cell r="D1697" t="str">
            <v xml:space="preserve">C </v>
          </cell>
          <cell r="E1697" t="str">
            <v>16,00</v>
          </cell>
        </row>
        <row r="1698">
          <cell r="A1698">
            <v>13887</v>
          </cell>
          <cell r="B1698" t="str">
            <v xml:space="preserve">DISCO DE CORTE DIAMANTADO SEGMENTADO PARA CONCRETO, DIAMETRO DE 350 MM, FURO DE 1 " (14 X 1 ")                                                                                                                                                                                                                                                                                                                                                                                                            </v>
          </cell>
          <cell r="C1698" t="str">
            <v xml:space="preserve">UN    </v>
          </cell>
          <cell r="D1698" t="str">
            <v>CR</v>
          </cell>
          <cell r="E1698" t="str">
            <v>378,81</v>
          </cell>
        </row>
        <row r="1699">
          <cell r="A1699">
            <v>44495</v>
          </cell>
          <cell r="B1699" t="str">
            <v xml:space="preserve">DISCO DE CORTE PARA METAL COM DUAS TELAS 12 X 1/8 X 3/4 "  (300 X 3,2 X 19,05 MM)                                                                                                                                                                                                                                                                                                                                                                                                                         </v>
          </cell>
          <cell r="C1699" t="str">
            <v xml:space="preserve">UN    </v>
          </cell>
          <cell r="D1699" t="str">
            <v>CR</v>
          </cell>
          <cell r="E1699" t="str">
            <v>16,86</v>
          </cell>
        </row>
        <row r="1700">
          <cell r="A1700">
            <v>44533</v>
          </cell>
          <cell r="B1700" t="str">
            <v xml:space="preserve">DISCO DE DESBASTE PARA METAL FERROSO EM GERAL, COM TRES TELAS,  9 X 1/4 X 7/8 " ( 228,6 X 6,4 X 22,2 MM)                                                                                                                                                                                                                                                                                                                                                                                                  </v>
          </cell>
          <cell r="C1700" t="str">
            <v xml:space="preserve">UN    </v>
          </cell>
          <cell r="D1700" t="str">
            <v>CR</v>
          </cell>
          <cell r="E1700" t="str">
            <v>15,92</v>
          </cell>
        </row>
        <row r="1701">
          <cell r="A1701">
            <v>44534</v>
          </cell>
          <cell r="B1701" t="str">
            <v xml:space="preserve">DISCO DE LIXA PARA METAL, DIAMETRO = 180 MM, GRAO  120                                                                                                                                                                                                                                                                                                                                                                                                                                                    </v>
          </cell>
          <cell r="C1701" t="str">
            <v xml:space="preserve">UN    </v>
          </cell>
          <cell r="D1701" t="str">
            <v>CR</v>
          </cell>
          <cell r="E1701" t="str">
            <v>4,15</v>
          </cell>
        </row>
        <row r="1702">
          <cell r="A1702">
            <v>34544</v>
          </cell>
          <cell r="B1702" t="str">
            <v xml:space="preserve">DISJUNTOR  TERMOMAGNETICO TRIPOLAR 3 X 400 A / ICC - 25 KA                                                                                                                                                                                                                                                                                                                                                                                                                                                </v>
          </cell>
          <cell r="C1702" t="str">
            <v xml:space="preserve">UN    </v>
          </cell>
          <cell r="D1702" t="str">
            <v>CR</v>
          </cell>
          <cell r="E1702" t="str">
            <v>1.277,97</v>
          </cell>
        </row>
        <row r="1703">
          <cell r="A1703">
            <v>34729</v>
          </cell>
          <cell r="B1703" t="str">
            <v xml:space="preserve">DISJUNTOR TERMICO E MAGNETICO AJUSTAVEIS, TRIPOLAR DE 100 ATE 250A, CAPACIDADE DE INTERRUPCAO DE 35KA                                                                                                                                                                                                                                                                                                                                                                                                     </v>
          </cell>
          <cell r="C1703" t="str">
            <v xml:space="preserve">UN    </v>
          </cell>
          <cell r="D1703" t="str">
            <v>CR</v>
          </cell>
          <cell r="E1703" t="str">
            <v>1.005,32</v>
          </cell>
        </row>
        <row r="1704">
          <cell r="A1704">
            <v>34734</v>
          </cell>
          <cell r="B1704" t="str">
            <v xml:space="preserve">DISJUNTOR TERMICO E MAGNETICO AJUSTAVEIS, TRIPOLAR DE 300 ATE 400A, CAPACIDADE DE INTERRUPCAO DE 35KA                                                                                                                                                                                                                                                                                                                                                                                                     </v>
          </cell>
          <cell r="C1704" t="str">
            <v xml:space="preserve">UN    </v>
          </cell>
          <cell r="D1704" t="str">
            <v>CR</v>
          </cell>
          <cell r="E1704" t="str">
            <v>1.556,56</v>
          </cell>
        </row>
        <row r="1705">
          <cell r="A1705">
            <v>34738</v>
          </cell>
          <cell r="B1705" t="str">
            <v xml:space="preserve">DISJUNTOR TERMICO E MAGNETICO AJUSTAVEIS, TRIPOLAR DE 450 ATE 600A, CAPACIDADE DE INTERRUPCAO DE 35KA                                                                                                                                                                                                                                                                                                                                                                                                     </v>
          </cell>
          <cell r="C1705" t="str">
            <v xml:space="preserve">UN    </v>
          </cell>
          <cell r="D1705" t="str">
            <v>CR</v>
          </cell>
          <cell r="E1705" t="str">
            <v>3.636,61</v>
          </cell>
        </row>
        <row r="1706">
          <cell r="A1706">
            <v>2391</v>
          </cell>
          <cell r="B1706" t="str">
            <v xml:space="preserve">DISJUNTOR TERMOMAGNETICO TRIPOLAR 125A                                                                                                                                                                                                                                                                                                                                                                                                                                                                    </v>
          </cell>
          <cell r="C1706" t="str">
            <v xml:space="preserve">UN    </v>
          </cell>
          <cell r="D1706" t="str">
            <v>CR</v>
          </cell>
          <cell r="E1706" t="str">
            <v>295,77</v>
          </cell>
        </row>
        <row r="1707">
          <cell r="A1707">
            <v>2374</v>
          </cell>
          <cell r="B1707" t="str">
            <v xml:space="preserve">DISJUNTOR TERMOMAGNETICO TRIPOLAR 150 A / 600 V, TIPO FXD / ICC - 35 KA                                                                                                                                                                                                                                                                                                                                                                                                                                   </v>
          </cell>
          <cell r="C1707" t="str">
            <v xml:space="preserve">UN    </v>
          </cell>
          <cell r="D1707" t="str">
            <v>CR</v>
          </cell>
          <cell r="E1707" t="str">
            <v>335,55</v>
          </cell>
        </row>
        <row r="1708">
          <cell r="A1708">
            <v>2377</v>
          </cell>
          <cell r="B1708" t="str">
            <v xml:space="preserve">DISJUNTOR TERMOMAGNETICO TRIPOLAR 200 A / 600 V, TIPO FXD / ICC - 35 KA                                                                                                                                                                                                                                                                                                                                                                                                                                   </v>
          </cell>
          <cell r="C1708" t="str">
            <v xml:space="preserve">UN    </v>
          </cell>
          <cell r="D1708" t="str">
            <v>CR</v>
          </cell>
          <cell r="E1708" t="str">
            <v>470,91</v>
          </cell>
        </row>
        <row r="1709">
          <cell r="A1709">
            <v>2393</v>
          </cell>
          <cell r="B1709" t="str">
            <v xml:space="preserve">DISJUNTOR TERMOMAGNETICO TRIPOLAR 250 A / 600 V, TIPO FXD                                                                                                                                                                                                                                                                                                                                                                                                                                                 </v>
          </cell>
          <cell r="C1709" t="str">
            <v xml:space="preserve">UN    </v>
          </cell>
          <cell r="D1709" t="str">
            <v>CR</v>
          </cell>
          <cell r="E1709" t="str">
            <v>788,60</v>
          </cell>
        </row>
        <row r="1710">
          <cell r="A1710">
            <v>34705</v>
          </cell>
          <cell r="B1710" t="str">
            <v xml:space="preserve">DISJUNTOR TERMOMAGNETICO TRIPOLAR 3  X 250 A/ICC - 25 KA                                                                                                                                                                                                                                                                                                                                                                                                                                                  </v>
          </cell>
          <cell r="C1710" t="str">
            <v xml:space="preserve">UN    </v>
          </cell>
          <cell r="D1710" t="str">
            <v>CR</v>
          </cell>
          <cell r="E1710" t="str">
            <v>689,74</v>
          </cell>
        </row>
        <row r="1711">
          <cell r="A1711">
            <v>34707</v>
          </cell>
          <cell r="B1711" t="str">
            <v xml:space="preserve">DISJUNTOR TERMOMAGNETICO TRIPOLAR 3 X 350 A/ICC - 25 KA                                                                                                                                                                                                                                                                                                                                                                                                                                                   </v>
          </cell>
          <cell r="C1711" t="str">
            <v xml:space="preserve">UN    </v>
          </cell>
          <cell r="D1711" t="str">
            <v>CR</v>
          </cell>
          <cell r="E1711" t="str">
            <v>1.278,10</v>
          </cell>
        </row>
        <row r="1712">
          <cell r="A1712">
            <v>2378</v>
          </cell>
          <cell r="B1712" t="str">
            <v xml:space="preserve">DISJUNTOR TERMOMAGNETICO TRIPOLAR 300 A / 600 V, TIPO JXD / ICC - 40 KA                                                                                                                                                                                                                                                                                                                                                                                                                                   </v>
          </cell>
          <cell r="C1712" t="str">
            <v xml:space="preserve">UN    </v>
          </cell>
          <cell r="D1712" t="str">
            <v>CR</v>
          </cell>
          <cell r="E1712" t="str">
            <v>1.083,24</v>
          </cell>
        </row>
        <row r="1713">
          <cell r="A1713">
            <v>2379</v>
          </cell>
          <cell r="B1713" t="str">
            <v xml:space="preserve">DISJUNTOR TERMOMAGNETICO TRIPOLAR 400 A / 600 V, TIPO JXD / ICC - 40 KA                                                                                                                                                                                                                                                                                                                                                                                                                                   </v>
          </cell>
          <cell r="C1713" t="str">
            <v xml:space="preserve">UN    </v>
          </cell>
          <cell r="D1713" t="str">
            <v>CR</v>
          </cell>
          <cell r="E1713" t="str">
            <v>1.083,24</v>
          </cell>
        </row>
        <row r="1714">
          <cell r="A1714">
            <v>2376</v>
          </cell>
          <cell r="B1714" t="str">
            <v xml:space="preserve">DISJUNTOR TERMOMAGNETICO TRIPOLAR 600 A / 600 V, TIPO LXD / ICC - 40 KA                                                                                                                                                                                                                                                                                                                                                                                                                                   </v>
          </cell>
          <cell r="C1714" t="str">
            <v xml:space="preserve">UN    </v>
          </cell>
          <cell r="D1714" t="str">
            <v>CR</v>
          </cell>
          <cell r="E1714" t="str">
            <v>1.784,10</v>
          </cell>
        </row>
        <row r="1715">
          <cell r="A1715">
            <v>2394</v>
          </cell>
          <cell r="B1715" t="str">
            <v xml:space="preserve">DISJUNTOR TERMOMAGNETICO TRIPOLAR 800 A / 600 V, TIPO LMXD                                                                                                                                                                                                                                                                                                                                                                                                                                                </v>
          </cell>
          <cell r="C1715" t="str">
            <v xml:space="preserve">UN    </v>
          </cell>
          <cell r="D1715" t="str">
            <v>CR</v>
          </cell>
          <cell r="E1715" t="str">
            <v>3.814,08</v>
          </cell>
        </row>
        <row r="1716">
          <cell r="A1716">
            <v>34686</v>
          </cell>
          <cell r="B1716" t="str">
            <v xml:space="preserve">DISJUNTOR TIPO DIN / IEC, MONOPOLAR DE 40  ATE 50A                                                                                                                                                                                                                                                                                                                                                                                                                                                        </v>
          </cell>
          <cell r="C1716" t="str">
            <v xml:space="preserve">UN    </v>
          </cell>
          <cell r="D1716" t="str">
            <v>CR</v>
          </cell>
          <cell r="E1716" t="str">
            <v>11,45</v>
          </cell>
        </row>
        <row r="1717">
          <cell r="A1717">
            <v>34616</v>
          </cell>
          <cell r="B1717" t="str">
            <v xml:space="preserve">DISJUNTOR TIPO DIN/IEC, BIPOLAR DE 6 ATE 32A                                                                                                                                                                                                                                                                                                                                                                                                                                                              </v>
          </cell>
          <cell r="C1717" t="str">
            <v xml:space="preserve">UN    </v>
          </cell>
          <cell r="D1717" t="str">
            <v>CR</v>
          </cell>
          <cell r="E1717" t="str">
            <v>44,26</v>
          </cell>
        </row>
        <row r="1718">
          <cell r="A1718">
            <v>34623</v>
          </cell>
          <cell r="B1718" t="str">
            <v xml:space="preserve">DISJUNTOR TIPO DIN/IEC, BIPOLAR 40 ATE 50A                                                                                                                                                                                                                                                                                                                                                                                                                                                                </v>
          </cell>
          <cell r="C1718" t="str">
            <v xml:space="preserve">UN    </v>
          </cell>
          <cell r="D1718" t="str">
            <v>CR</v>
          </cell>
          <cell r="E1718" t="str">
            <v>43,58</v>
          </cell>
        </row>
        <row r="1719">
          <cell r="A1719">
            <v>34628</v>
          </cell>
          <cell r="B1719" t="str">
            <v xml:space="preserve">DISJUNTOR TIPO DIN/IEC, BIPOLAR 63 A                                                                                                                                                                                                                                                                                                                                                                                                                                                                      </v>
          </cell>
          <cell r="C1719" t="str">
            <v xml:space="preserve">UN    </v>
          </cell>
          <cell r="D1719" t="str">
            <v>CR</v>
          </cell>
          <cell r="E1719" t="str">
            <v>62,42</v>
          </cell>
        </row>
        <row r="1720">
          <cell r="A1720">
            <v>34653</v>
          </cell>
          <cell r="B1720" t="str">
            <v xml:space="preserve">DISJUNTOR TIPO DIN/IEC, MONOPOLAR DE 6  ATE  32A                                                                                                                                                                                                                                                                                                                                                                                                                                                          </v>
          </cell>
          <cell r="C1720" t="str">
            <v xml:space="preserve">UN    </v>
          </cell>
          <cell r="D1720" t="str">
            <v>CR</v>
          </cell>
          <cell r="E1720" t="str">
            <v>7,72</v>
          </cell>
        </row>
        <row r="1721">
          <cell r="A1721">
            <v>34688</v>
          </cell>
          <cell r="B1721" t="str">
            <v xml:space="preserve">DISJUNTOR TIPO DIN/IEC, MONOPOLAR DE 63 A                                                                                                                                                                                                                                                                                                                                                                                                                                                                 </v>
          </cell>
          <cell r="C1721" t="str">
            <v xml:space="preserve">UN    </v>
          </cell>
          <cell r="D1721" t="str">
            <v>CR</v>
          </cell>
          <cell r="E1721" t="str">
            <v>13,99</v>
          </cell>
        </row>
        <row r="1722">
          <cell r="A1722">
            <v>34709</v>
          </cell>
          <cell r="B1722" t="str">
            <v xml:space="preserve">DISJUNTOR TIPO DIN/IEC, TRIPOLAR DE 10 ATE 50A                                                                                                                                                                                                                                                                                                                                                                                                                                                            </v>
          </cell>
          <cell r="C1722" t="str">
            <v xml:space="preserve">UN    </v>
          </cell>
          <cell r="D1722" t="str">
            <v>CR</v>
          </cell>
          <cell r="E1722" t="str">
            <v>54,22</v>
          </cell>
        </row>
        <row r="1723">
          <cell r="A1723">
            <v>34714</v>
          </cell>
          <cell r="B1723" t="str">
            <v xml:space="preserve">DISJUNTOR TIPO DIN/IEC, TRIPOLAR 63 A                                                                                                                                                                                                                                                                                                                                                                                                                                                                     </v>
          </cell>
          <cell r="C1723" t="str">
            <v xml:space="preserve">UN    </v>
          </cell>
          <cell r="D1723" t="str">
            <v>CR</v>
          </cell>
          <cell r="E1723" t="str">
            <v>64,76</v>
          </cell>
        </row>
        <row r="1724">
          <cell r="A1724">
            <v>2388</v>
          </cell>
          <cell r="B1724" t="str">
            <v xml:space="preserve">DISJUNTOR TIPO NEMA, BIPOLAR 10  ATE  50 A, TENSAO MAXIMA 415 V                                                                                                                                                                                                                                                                                                                                                                                                                                           </v>
          </cell>
          <cell r="C1724" t="str">
            <v xml:space="preserve">UN    </v>
          </cell>
          <cell r="D1724" t="str">
            <v>CR</v>
          </cell>
          <cell r="E1724" t="str">
            <v>53,82</v>
          </cell>
        </row>
        <row r="1725">
          <cell r="A1725">
            <v>34606</v>
          </cell>
          <cell r="B1725" t="str">
            <v xml:space="preserve">DISJUNTOR TIPO NEMA, BIPOLAR 60 ATE 100A, TENSAO MAXIMA 415 V                                                                                                                                                                                                                                                                                                                                                                                                                                             </v>
          </cell>
          <cell r="C1725" t="str">
            <v xml:space="preserve">UN    </v>
          </cell>
          <cell r="D1725" t="str">
            <v>CR</v>
          </cell>
          <cell r="E1725" t="str">
            <v>82,55</v>
          </cell>
        </row>
        <row r="1726">
          <cell r="A1726">
            <v>34689</v>
          </cell>
          <cell r="B1726" t="str">
            <v xml:space="preserve">DISJUNTOR TIPO NEMA, MONOPOLAR DE 60 ATE 70A, TENSAO MAXIMA DE 240 V                                                                                                                                                                                                                                                                                                                                                                                                                                      </v>
          </cell>
          <cell r="C1726" t="str">
            <v xml:space="preserve">UN    </v>
          </cell>
          <cell r="D1726" t="str">
            <v>CR</v>
          </cell>
          <cell r="E1726" t="str">
            <v>26,28</v>
          </cell>
        </row>
        <row r="1727">
          <cell r="A1727">
            <v>2370</v>
          </cell>
          <cell r="B1727" t="str">
            <v xml:space="preserve">DISJUNTOR TIPO NEMA, MONOPOLAR 10 ATE 30A, TENSAO MAXIMA DE 240 V                                                                                                                                                                                                                                                                                                                                                                                                                                         </v>
          </cell>
          <cell r="C1727" t="str">
            <v xml:space="preserve">UN    </v>
          </cell>
          <cell r="D1727" t="str">
            <v xml:space="preserve">C </v>
          </cell>
          <cell r="E1727" t="str">
            <v>10,00</v>
          </cell>
        </row>
        <row r="1728">
          <cell r="A1728">
            <v>2386</v>
          </cell>
          <cell r="B1728" t="str">
            <v xml:space="preserve">DISJUNTOR TIPO NEMA, MONOPOLAR 35  ATE  50 A, TENSAO MAXIMA DE 240 V                                                                                                                                                                                                                                                                                                                                                                                                                                      </v>
          </cell>
          <cell r="C1728" t="str">
            <v xml:space="preserve">UN    </v>
          </cell>
          <cell r="D1728" t="str">
            <v>CR</v>
          </cell>
          <cell r="E1728" t="str">
            <v>16,77</v>
          </cell>
        </row>
        <row r="1729">
          <cell r="A1729">
            <v>2392</v>
          </cell>
          <cell r="B1729" t="str">
            <v xml:space="preserve">DISJUNTOR TIPO NEMA, TRIPOLAR 10  ATE  50A, TENSAO MAXIMA DE 415 V                                                                                                                                                                                                                                                                                                                                                                                                                                        </v>
          </cell>
          <cell r="C1729" t="str">
            <v xml:space="preserve">UN    </v>
          </cell>
          <cell r="D1729" t="str">
            <v>CR</v>
          </cell>
          <cell r="E1729" t="str">
            <v>67,13</v>
          </cell>
        </row>
        <row r="1730">
          <cell r="A1730">
            <v>2373</v>
          </cell>
          <cell r="B1730" t="str">
            <v xml:space="preserve">DISJUNTOR TIPO NEMA, TRIPOLAR 60 ATE 100 A, TENSAO MAXIMA DE 415 V                                                                                                                                                                                                                                                                                                                                                                                                                                        </v>
          </cell>
          <cell r="C1730" t="str">
            <v xml:space="preserve">UN    </v>
          </cell>
          <cell r="D1730" t="str">
            <v>CR</v>
          </cell>
          <cell r="E1730" t="str">
            <v>94,58</v>
          </cell>
        </row>
        <row r="1731">
          <cell r="A1731">
            <v>39465</v>
          </cell>
          <cell r="B1731" t="str">
            <v xml:space="preserve">DISPOSITIVO DPS CLASSE II, 1 POLO, TENSAO MAXIMA DE 175 V, CORRENTE MAXIMA DE *20* KA (TIPO AC)                                                                                                                                                                                                                                                                                                                                                                                                           </v>
          </cell>
          <cell r="C1731" t="str">
            <v xml:space="preserve">UN    </v>
          </cell>
          <cell r="D1731" t="str">
            <v>CR</v>
          </cell>
          <cell r="E1731" t="str">
            <v>57,77</v>
          </cell>
        </row>
        <row r="1732">
          <cell r="A1732">
            <v>39466</v>
          </cell>
          <cell r="B1732" t="str">
            <v xml:space="preserve">DISPOSITIVO DPS CLASSE II, 1 POLO, TENSAO MAXIMA DE 175 V, CORRENTE MAXIMA DE *30* KA (TIPO AC)                                                                                                                                                                                                                                                                                                                                                                                                           </v>
          </cell>
          <cell r="C1732" t="str">
            <v xml:space="preserve">UN    </v>
          </cell>
          <cell r="D1732" t="str">
            <v>CR</v>
          </cell>
          <cell r="E1732" t="str">
            <v>65,00</v>
          </cell>
        </row>
        <row r="1733">
          <cell r="A1733">
            <v>39467</v>
          </cell>
          <cell r="B1733" t="str">
            <v xml:space="preserve">DISPOSITIVO DPS CLASSE II, 1 POLO, TENSAO MAXIMA DE 175 V, CORRENTE MAXIMA DE *45* KA (TIPO AC)                                                                                                                                                                                                                                                                                                                                                                                                           </v>
          </cell>
          <cell r="C1733" t="str">
            <v xml:space="preserve">UN    </v>
          </cell>
          <cell r="D1733" t="str">
            <v>CR</v>
          </cell>
          <cell r="E1733" t="str">
            <v>83,14</v>
          </cell>
        </row>
        <row r="1734">
          <cell r="A1734">
            <v>39468</v>
          </cell>
          <cell r="B1734" t="str">
            <v xml:space="preserve">DISPOSITIVO DPS CLASSE II, 1 POLO, TENSAO MAXIMA DE 175 V, CORRENTE MAXIMA DE *90* KA (TIPO AC)                                                                                                                                                                                                                                                                                                                                                                                                           </v>
          </cell>
          <cell r="C1734" t="str">
            <v xml:space="preserve">UN    </v>
          </cell>
          <cell r="D1734" t="str">
            <v>CR</v>
          </cell>
          <cell r="E1734" t="str">
            <v>147,78</v>
          </cell>
        </row>
        <row r="1735">
          <cell r="A1735">
            <v>39469</v>
          </cell>
          <cell r="B1735" t="str">
            <v xml:space="preserve">DISPOSITIVO DPS CLASSE II, 1 POLO, TENSAO MAXIMA DE 275 V, CORRENTE MAXIMA DE *20* KA (TIPO AC)                                                                                                                                                                                                                                                                                                                                                                                                           </v>
          </cell>
          <cell r="C1735" t="str">
            <v xml:space="preserve">UN    </v>
          </cell>
          <cell r="D1735" t="str">
            <v>CR</v>
          </cell>
          <cell r="E1735" t="str">
            <v>60,20</v>
          </cell>
        </row>
        <row r="1736">
          <cell r="A1736">
            <v>39470</v>
          </cell>
          <cell r="B1736" t="str">
            <v xml:space="preserve">DISPOSITIVO DPS CLASSE II, 1 POLO, TENSAO MAXIMA DE 275 V, CORRENTE MAXIMA DE *30* KA (TIPO AC)                                                                                                                                                                                                                                                                                                                                                                                                           </v>
          </cell>
          <cell r="C1736" t="str">
            <v xml:space="preserve">UN    </v>
          </cell>
          <cell r="D1736" t="str">
            <v>CR</v>
          </cell>
          <cell r="E1736" t="str">
            <v>73,96</v>
          </cell>
        </row>
        <row r="1737">
          <cell r="A1737">
            <v>39471</v>
          </cell>
          <cell r="B1737" t="str">
            <v xml:space="preserve">DISPOSITIVO DPS CLASSE II, 1 POLO, TENSAO MAXIMA DE 275 V, CORRENTE MAXIMA DE *45* KA (TIPO AC)                                                                                                                                                                                                                                                                                                                                                                                                           </v>
          </cell>
          <cell r="C1737" t="str">
            <v xml:space="preserve">UN    </v>
          </cell>
          <cell r="D1737" t="str">
            <v>CR</v>
          </cell>
          <cell r="E1737" t="str">
            <v>88,88</v>
          </cell>
        </row>
        <row r="1738">
          <cell r="A1738">
            <v>39472</v>
          </cell>
          <cell r="B1738" t="str">
            <v xml:space="preserve">DISPOSITIVO DPS CLASSE II, 1 POLO, TENSAO MAXIMA DE 275 V, CORRENTE MAXIMA DE *90* KA (TIPO AC)                                                                                                                                                                                                                                                                                                                                                                                                           </v>
          </cell>
          <cell r="C1738" t="str">
            <v xml:space="preserve">UN    </v>
          </cell>
          <cell r="D1738" t="str">
            <v>CR</v>
          </cell>
          <cell r="E1738" t="str">
            <v>154,44</v>
          </cell>
        </row>
        <row r="1739">
          <cell r="A1739">
            <v>39473</v>
          </cell>
          <cell r="B1739" t="str">
            <v xml:space="preserve">DISPOSITIVO DPS CLASSE II, 1 POLO, TENSAO MAXIMA DE 385 V, CORRENTE MAXIMA DE *20* KA (TIPO AC)                                                                                                                                                                                                                                                                                                                                                                                                           </v>
          </cell>
          <cell r="C1739" t="str">
            <v xml:space="preserve">UN    </v>
          </cell>
          <cell r="D1739" t="str">
            <v>CR</v>
          </cell>
          <cell r="E1739" t="str">
            <v>99,77</v>
          </cell>
        </row>
        <row r="1740">
          <cell r="A1740">
            <v>39474</v>
          </cell>
          <cell r="B1740" t="str">
            <v xml:space="preserve">DISPOSITIVO DPS CLASSE II, 1 POLO, TENSAO MAXIMA DE 385 V, CORRENTE MAXIMA DE *30* KA (TIPO AC)                                                                                                                                                                                                                                                                                                                                                                                                           </v>
          </cell>
          <cell r="C1740" t="str">
            <v xml:space="preserve">UN    </v>
          </cell>
          <cell r="D1740" t="str">
            <v>CR</v>
          </cell>
          <cell r="E1740" t="str">
            <v>106,36</v>
          </cell>
        </row>
        <row r="1741">
          <cell r="A1741">
            <v>39475</v>
          </cell>
          <cell r="B1741" t="str">
            <v xml:space="preserve">DISPOSITIVO DPS CLASSE II, 1 POLO, TENSAO MAXIMA DE 385 V, CORRENTE MAXIMA DE *45* KA (TIPO AC)                                                                                                                                                                                                                                                                                                                                                                                                           </v>
          </cell>
          <cell r="C1741" t="str">
            <v xml:space="preserve">UN    </v>
          </cell>
          <cell r="D1741" t="str">
            <v>CR</v>
          </cell>
          <cell r="E1741" t="str">
            <v>120,67</v>
          </cell>
        </row>
        <row r="1742">
          <cell r="A1742">
            <v>39476</v>
          </cell>
          <cell r="B1742" t="str">
            <v xml:space="preserve">DISPOSITIVO DPS CLASSE II, 1 POLO, TENSAO MAXIMA DE 385 V, CORRENTE MAXIMA DE *90* KA (TIPO AC)                                                                                                                                                                                                                                                                                                                                                                                                           </v>
          </cell>
          <cell r="C1742" t="str">
            <v xml:space="preserve">UN    </v>
          </cell>
          <cell r="D1742" t="str">
            <v>CR</v>
          </cell>
          <cell r="E1742" t="str">
            <v>227,16</v>
          </cell>
        </row>
        <row r="1743">
          <cell r="A1743">
            <v>39477</v>
          </cell>
          <cell r="B1743" t="str">
            <v xml:space="preserve">DISPOSITIVO DPS CLASSE II, 1 POLO, TENSAO MAXIMA DE 460 V, CORRENTE MAXIMA DE *20* KA (TIPO AC)                                                                                                                                                                                                                                                                                                                                                                                                           </v>
          </cell>
          <cell r="C1743" t="str">
            <v xml:space="preserve">UN    </v>
          </cell>
          <cell r="D1743" t="str">
            <v>CR</v>
          </cell>
          <cell r="E1743" t="str">
            <v>111,30</v>
          </cell>
        </row>
        <row r="1744">
          <cell r="A1744">
            <v>39478</v>
          </cell>
          <cell r="B1744" t="str">
            <v xml:space="preserve">DISPOSITIVO DPS CLASSE II, 1 POLO, TENSAO MAXIMA DE 460 V, CORRENTE MAXIMA DE *30* KA (TIPO AC)                                                                                                                                                                                                                                                                                                                                                                                                           </v>
          </cell>
          <cell r="C1744" t="str">
            <v xml:space="preserve">UN    </v>
          </cell>
          <cell r="D1744" t="str">
            <v>CR</v>
          </cell>
          <cell r="E1744" t="str">
            <v>114,75</v>
          </cell>
        </row>
        <row r="1745">
          <cell r="A1745">
            <v>39479</v>
          </cell>
          <cell r="B1745" t="str">
            <v xml:space="preserve">DISPOSITIVO DPS CLASSE II, 1 POLO, TENSAO MAXIMA DE 460 V, CORRENTE MAXIMA DE *45* KA (TIPO AC)                                                                                                                                                                                                                                                                                                                                                                                                           </v>
          </cell>
          <cell r="C1745" t="str">
            <v xml:space="preserve">UN    </v>
          </cell>
          <cell r="D1745" t="str">
            <v>CR</v>
          </cell>
          <cell r="E1745" t="str">
            <v>135,20</v>
          </cell>
        </row>
        <row r="1746">
          <cell r="A1746">
            <v>39480</v>
          </cell>
          <cell r="B1746" t="str">
            <v xml:space="preserve">DISPOSITIVO DPS CLASSE II, 1 POLO, TENSAO MAXIMA DE 460 V, CORRENTE MAXIMA DE *90* KA (TIPO AC)                                                                                                                                                                                                                                                                                                                                                                                                           </v>
          </cell>
          <cell r="C1746" t="str">
            <v xml:space="preserve">UN    </v>
          </cell>
          <cell r="D1746" t="str">
            <v>CR</v>
          </cell>
          <cell r="E1746" t="str">
            <v>278,97</v>
          </cell>
        </row>
        <row r="1747">
          <cell r="A1747">
            <v>39459</v>
          </cell>
          <cell r="B1747" t="str">
            <v xml:space="preserve">DISPOSITIVO DR, 2 POLOS, SENSIBILIDADE DE 30 MA, CORRENTE DE 100 A, TIPO AC                                                                                                                                                                                                                                                                                                                                                                                                                               </v>
          </cell>
          <cell r="C1747" t="str">
            <v xml:space="preserve">UN    </v>
          </cell>
          <cell r="D1747" t="str">
            <v>CR</v>
          </cell>
          <cell r="E1747" t="str">
            <v>236,78</v>
          </cell>
        </row>
        <row r="1748">
          <cell r="A1748">
            <v>39445</v>
          </cell>
          <cell r="B1748" t="str">
            <v xml:space="preserve">DISPOSITIVO DR, 2 POLOS, SENSIBILIDADE DE 30 MA, CORRENTE DE 25 A, TIPO AC                                                                                                                                                                                                                                                                                                                                                                                                                                </v>
          </cell>
          <cell r="C1748" t="str">
            <v xml:space="preserve">UN    </v>
          </cell>
          <cell r="D1748" t="str">
            <v>CR</v>
          </cell>
          <cell r="E1748" t="str">
            <v>118,88</v>
          </cell>
        </row>
        <row r="1749">
          <cell r="A1749">
            <v>39446</v>
          </cell>
          <cell r="B1749" t="str">
            <v xml:space="preserve">DISPOSITIVO DR, 2 POLOS, SENSIBILIDADE DE 30 MA, CORRENTE DE 40 A, TIPO AC                                                                                                                                                                                                                                                                                                                                                                                                                                </v>
          </cell>
          <cell r="C1749" t="str">
            <v xml:space="preserve">UN    </v>
          </cell>
          <cell r="D1749" t="str">
            <v>CR</v>
          </cell>
          <cell r="E1749" t="str">
            <v>121,00</v>
          </cell>
        </row>
        <row r="1750">
          <cell r="A1750">
            <v>39447</v>
          </cell>
          <cell r="B1750" t="str">
            <v xml:space="preserve">DISPOSITIVO DR, 2 POLOS, SENSIBILIDADE DE 30 MA, CORRENTE DE 63 A, TIPO AC                                                                                                                                                                                                                                                                                                                                                                                                                                </v>
          </cell>
          <cell r="C1750" t="str">
            <v xml:space="preserve">UN    </v>
          </cell>
          <cell r="D1750" t="str">
            <v>CR</v>
          </cell>
          <cell r="E1750" t="str">
            <v>129,40</v>
          </cell>
        </row>
        <row r="1751">
          <cell r="A1751">
            <v>39448</v>
          </cell>
          <cell r="B1751" t="str">
            <v xml:space="preserve">DISPOSITIVO DR, 2 POLOS, SENSIBILIDADE DE 30 MA, CORRENTE DE 80 A, TIPO AC                                                                                                                                                                                                                                                                                                                                                                                                                                </v>
          </cell>
          <cell r="C1751" t="str">
            <v xml:space="preserve">UN    </v>
          </cell>
          <cell r="D1751" t="str">
            <v>CR</v>
          </cell>
          <cell r="E1751" t="str">
            <v>220,65</v>
          </cell>
        </row>
        <row r="1752">
          <cell r="A1752">
            <v>39450</v>
          </cell>
          <cell r="B1752" t="str">
            <v xml:space="preserve">DISPOSITIVO DR, 2 POLOS, SENSIBILIDADE DE 300 MA, CORRENTE DE 25 A, TIPO AC                                                                                                                                                                                                                                                                                                                                                                                                                               </v>
          </cell>
          <cell r="C1752" t="str">
            <v xml:space="preserve">UN    </v>
          </cell>
          <cell r="D1752" t="str">
            <v>CR</v>
          </cell>
          <cell r="E1752" t="str">
            <v>134,62</v>
          </cell>
        </row>
        <row r="1753">
          <cell r="A1753">
            <v>39451</v>
          </cell>
          <cell r="B1753" t="str">
            <v xml:space="preserve">DISPOSITIVO DR, 2 POLOS, SENSIBILIDADE DE 300 MA, CORRENTE DE 40 A, TIPO AC                                                                                                                                                                                                                                                                                                                                                                                                                               </v>
          </cell>
          <cell r="C1753" t="str">
            <v xml:space="preserve">UN    </v>
          </cell>
          <cell r="D1753" t="str">
            <v>CR</v>
          </cell>
          <cell r="E1753" t="str">
            <v>146,83</v>
          </cell>
        </row>
        <row r="1754">
          <cell r="A1754">
            <v>39452</v>
          </cell>
          <cell r="B1754" t="str">
            <v xml:space="preserve">DISPOSITIVO DR, 2 POLOS, SENSIBILIDADE DE 300 MA, CORRENTE DE 63 A, TIPO AC                                                                                                                                                                                                                                                                                                                                                                                                                               </v>
          </cell>
          <cell r="C1754" t="str">
            <v xml:space="preserve">UN    </v>
          </cell>
          <cell r="D1754" t="str">
            <v>CR</v>
          </cell>
          <cell r="E1754" t="str">
            <v>147,71</v>
          </cell>
        </row>
        <row r="1755">
          <cell r="A1755">
            <v>39523</v>
          </cell>
          <cell r="B1755" t="str">
            <v xml:space="preserve">DISPOSITIVO DR, 2 POLOS, SENSIBILIDADE DE 300 MA, CORRENTE DE 80 A, TIPO  AC                                                                                                                                                                                                                                                                                                                                                                                                                              </v>
          </cell>
          <cell r="C1755" t="str">
            <v xml:space="preserve">UN    </v>
          </cell>
          <cell r="D1755" t="str">
            <v>CR</v>
          </cell>
          <cell r="E1755" t="str">
            <v>247,18</v>
          </cell>
        </row>
        <row r="1756">
          <cell r="A1756">
            <v>39449</v>
          </cell>
          <cell r="B1756" t="str">
            <v xml:space="preserve">DISPOSITIVO DR, 4 POLOS, SENSIBILIDADE DE 30 MA, CORRENTE DE 100 A, TIPO AC                                                                                                                                                                                                                                                                                                                                                                                                                               </v>
          </cell>
          <cell r="C1756" t="str">
            <v xml:space="preserve">UN    </v>
          </cell>
          <cell r="D1756" t="str">
            <v>CR</v>
          </cell>
          <cell r="E1756" t="str">
            <v>273,74</v>
          </cell>
        </row>
        <row r="1757">
          <cell r="A1757">
            <v>39455</v>
          </cell>
          <cell r="B1757" t="str">
            <v xml:space="preserve">DISPOSITIVO DR, 4 POLOS, SENSIBILIDADE DE 30 MA, CORRENTE DE 25 A, TIPO AC                                                                                                                                                                                                                                                                                                                                                                                                                                </v>
          </cell>
          <cell r="C1757" t="str">
            <v xml:space="preserve">UN    </v>
          </cell>
          <cell r="D1757" t="str">
            <v>CR</v>
          </cell>
          <cell r="E1757" t="str">
            <v>135,45</v>
          </cell>
        </row>
        <row r="1758">
          <cell r="A1758">
            <v>39456</v>
          </cell>
          <cell r="B1758" t="str">
            <v xml:space="preserve">DISPOSITIVO DR, 4 POLOS, SENSIBILIDADE DE 30 MA, CORRENTE DE 40 A, TIPO AC                                                                                                                                                                                                                                                                                                                                                                                                                                </v>
          </cell>
          <cell r="C1758" t="str">
            <v xml:space="preserve">UN    </v>
          </cell>
          <cell r="D1758" t="str">
            <v>CR</v>
          </cell>
          <cell r="E1758" t="str">
            <v>135,55</v>
          </cell>
        </row>
        <row r="1759">
          <cell r="A1759">
            <v>39457</v>
          </cell>
          <cell r="B1759" t="str">
            <v xml:space="preserve">DISPOSITIVO DR, 4 POLOS, SENSIBILIDADE DE 30 MA, CORRENTE DE 63 A, TIPO AC                                                                                                                                                                                                                                                                                                                                                                                                                                </v>
          </cell>
          <cell r="C1759" t="str">
            <v xml:space="preserve">UN    </v>
          </cell>
          <cell r="D1759" t="str">
            <v>CR</v>
          </cell>
          <cell r="E1759" t="str">
            <v>147,77</v>
          </cell>
        </row>
        <row r="1760">
          <cell r="A1760">
            <v>39458</v>
          </cell>
          <cell r="B1760" t="str">
            <v xml:space="preserve">DISPOSITIVO DR, 4 POLOS, SENSIBILIDADE DE 30 MA, CORRENTE DE 80 A, TIPO AC                                                                                                                                                                                                                                                                                                                                                                                                                                </v>
          </cell>
          <cell r="C1760" t="str">
            <v xml:space="preserve">UN    </v>
          </cell>
          <cell r="D1760" t="str">
            <v>CR</v>
          </cell>
          <cell r="E1760" t="str">
            <v>275,76</v>
          </cell>
        </row>
        <row r="1761">
          <cell r="A1761">
            <v>39464</v>
          </cell>
          <cell r="B1761" t="str">
            <v xml:space="preserve">DISPOSITIVO DR, 4 POLOS, SENSIBILIDADE DE 300 MA, CORRENTE DE 100 A, TIPO AC                                                                                                                                                                                                                                                                                                                                                                                                                              </v>
          </cell>
          <cell r="C1761" t="str">
            <v xml:space="preserve">UN    </v>
          </cell>
          <cell r="D1761" t="str">
            <v>CR</v>
          </cell>
          <cell r="E1761" t="str">
            <v>443,44</v>
          </cell>
        </row>
        <row r="1762">
          <cell r="A1762">
            <v>39460</v>
          </cell>
          <cell r="B1762" t="str">
            <v xml:space="preserve">DISPOSITIVO DR, 4 POLOS, SENSIBILIDADE DE 300 MA, CORRENTE DE 25 A, TIPO AC                                                                                                                                                                                                                                                                                                                                                                                                                               </v>
          </cell>
          <cell r="C1762" t="str">
            <v xml:space="preserve">UN    </v>
          </cell>
          <cell r="D1762" t="str">
            <v>CR</v>
          </cell>
          <cell r="E1762" t="str">
            <v>168,18</v>
          </cell>
        </row>
        <row r="1763">
          <cell r="A1763">
            <v>39461</v>
          </cell>
          <cell r="B1763" t="str">
            <v xml:space="preserve">DISPOSITIVO DR, 4 POLOS, SENSIBILIDADE DE 300 MA, CORRENTE DE 40 A, TIPO AC                                                                                                                                                                                                                                                                                                                                                                                                                               </v>
          </cell>
          <cell r="C1763" t="str">
            <v xml:space="preserve">UN    </v>
          </cell>
          <cell r="D1763" t="str">
            <v>CR</v>
          </cell>
          <cell r="E1763" t="str">
            <v>197,07</v>
          </cell>
        </row>
        <row r="1764">
          <cell r="A1764">
            <v>39462</v>
          </cell>
          <cell r="B1764" t="str">
            <v xml:space="preserve">DISPOSITIVO DR, 4 POLOS, SENSIBILIDADE DE 300 MA, CORRENTE DE 63 A, TIPO AC                                                                                                                                                                                                                                                                                                                                                                                                                               </v>
          </cell>
          <cell r="C1764" t="str">
            <v xml:space="preserve">UN    </v>
          </cell>
          <cell r="D1764" t="str">
            <v>CR</v>
          </cell>
          <cell r="E1764" t="str">
            <v>189,93</v>
          </cell>
        </row>
        <row r="1765">
          <cell r="A1765">
            <v>39463</v>
          </cell>
          <cell r="B1765" t="str">
            <v xml:space="preserve">DISPOSITIVO DR, 4 POLOS, SENSIBILIDADE DE 300 MA, CORRENTE DE 80 A, TIPO AC                                                                                                                                                                                                                                                                                                                                                                                                                               </v>
          </cell>
          <cell r="C1765" t="str">
            <v xml:space="preserve">UN    </v>
          </cell>
          <cell r="D1765" t="str">
            <v>CR</v>
          </cell>
          <cell r="E1765" t="str">
            <v>440,00</v>
          </cell>
        </row>
        <row r="1766">
          <cell r="A1766">
            <v>26039</v>
          </cell>
          <cell r="B1766" t="str">
            <v xml:space="preserve">DISTRIBUIDOR DE AGREGADOS AUTOPROPELIDO, CAP 3 M3, A DIESEL, 6 CC, 176 CV                                                                                                                                                                                                                                                                                                                                                                                                                                 </v>
          </cell>
          <cell r="C1766" t="str">
            <v xml:space="preserve">UN    </v>
          </cell>
          <cell r="D1766" t="str">
            <v>AS</v>
          </cell>
          <cell r="E1766" t="str">
            <v>391.246,87</v>
          </cell>
        </row>
        <row r="1767">
          <cell r="A1767">
            <v>2401</v>
          </cell>
          <cell r="B1767" t="str">
            <v xml:space="preserve">DISTRIBUIDOR DE AGREGADOS REBOCAVEL, CAPACIDADE 1,9 M3, LARGURA DE TRABALHO 3,66 M                                                                                                                                                                                                                                                                                                                                                                                                                        </v>
          </cell>
          <cell r="C1767" t="str">
            <v xml:space="preserve">UN    </v>
          </cell>
          <cell r="D1767" t="str">
            <v>AS</v>
          </cell>
          <cell r="E1767" t="str">
            <v>89.991,11</v>
          </cell>
        </row>
        <row r="1768">
          <cell r="A1768">
            <v>38870</v>
          </cell>
          <cell r="B1768" t="str">
            <v xml:space="preserve">DISTRIBUIDOR METALICO, COM ROSCA, 2 SAIDAS, DN 1" X 1/2", PARA CONEXAO COM ANEL DESLIZANTE EM TUBO PEX PARA INST. AGUA QUENTE/FRIA                                                                                                                                                                                                                                                                                                                                                                        </v>
          </cell>
          <cell r="C1768" t="str">
            <v xml:space="preserve">UN    </v>
          </cell>
          <cell r="D1768" t="str">
            <v>AS</v>
          </cell>
          <cell r="E1768" t="str">
            <v>27,97</v>
          </cell>
        </row>
        <row r="1769">
          <cell r="A1769">
            <v>38869</v>
          </cell>
          <cell r="B1769" t="str">
            <v xml:space="preserve">DISTRIBUIDOR METALICO, COM ROSCA, 2 SAIDAS, DN 3/4" X 1/2", PARA CONEXAO COM ANEL DESLIZANTE EM TUBO PEX PARA INST. AGUA QUENTE/FRIA                                                                                                                                                                                                                                                                                                                                                                      </v>
          </cell>
          <cell r="C1769" t="str">
            <v xml:space="preserve">UN    </v>
          </cell>
          <cell r="D1769" t="str">
            <v>AS</v>
          </cell>
          <cell r="E1769" t="str">
            <v>18,88</v>
          </cell>
        </row>
        <row r="1770">
          <cell r="A1770">
            <v>38872</v>
          </cell>
          <cell r="B1770" t="str">
            <v xml:space="preserve">DISTRIBUIDOR METALICO, COM ROSCA, 3 SAIDAS, DN 1" X 1/2", PARA CONEXAO COM ANEL DESLIZANTE EM TUBO PEX PARA INST. AGUA QUENTE/FRIA                                                                                                                                                                                                                                                                                                                                                                        </v>
          </cell>
          <cell r="C1770" t="str">
            <v xml:space="preserve">UN    </v>
          </cell>
          <cell r="D1770" t="str">
            <v>AS</v>
          </cell>
          <cell r="E1770" t="str">
            <v>35,64</v>
          </cell>
        </row>
        <row r="1771">
          <cell r="A1771">
            <v>38871</v>
          </cell>
          <cell r="B1771" t="str">
            <v xml:space="preserve">DISTRIBUIDOR METALICO, COM ROSCA, 3 SAIDAS, DN 3/4" X 1/2", PARA CONEXAO COM ANEL DESLIZANTE EM TUBO PEX PARA INST. AGUA QUENTE/FRIA                                                                                                                                                                                                                                                                                                                                                                      </v>
          </cell>
          <cell r="C1771" t="str">
            <v xml:space="preserve">UN    </v>
          </cell>
          <cell r="D1771" t="str">
            <v>AS</v>
          </cell>
          <cell r="E1771" t="str">
            <v>24,64</v>
          </cell>
        </row>
        <row r="1772">
          <cell r="A1772">
            <v>39283</v>
          </cell>
          <cell r="B1772" t="str">
            <v xml:space="preserve">DISTRIBUIDOR, PLASTICO, 2 SAIDAS, DN 32 X 16 MM, PARA CONEXAO COM CRIMPAGEM, EM TUBO PEX PARA INST. AGUA QUENTE/FRIA                                                                                                                                                                                                                                                                                                                                                                                      </v>
          </cell>
          <cell r="C1772" t="str">
            <v xml:space="preserve">UN    </v>
          </cell>
          <cell r="D1772" t="str">
            <v>AS</v>
          </cell>
          <cell r="E1772" t="str">
            <v>115,44</v>
          </cell>
        </row>
        <row r="1773">
          <cell r="A1773">
            <v>39285</v>
          </cell>
          <cell r="B1773" t="str">
            <v xml:space="preserve">DISTRIBUIDOR, PLASTICO, 2 SAIDAS, DN 32 X 25 MM, PARA CONEXAO COM CRIMPAGEM, EM TUBO PEX PARA INST. AGUA QUENTE/FRIA                                                                                                                                                                                                                                                                                                                                                                                      </v>
          </cell>
          <cell r="C1773" t="str">
            <v xml:space="preserve">UN    </v>
          </cell>
          <cell r="D1773" t="str">
            <v>AS</v>
          </cell>
          <cell r="E1773" t="str">
            <v>131,93</v>
          </cell>
        </row>
        <row r="1774">
          <cell r="A1774">
            <v>39286</v>
          </cell>
          <cell r="B1774" t="str">
            <v xml:space="preserve">DISTRIBUIDOR, PLASTICO, 3 SAIDAS, DN 32 X 16 MM, PARA CONEXAO COM CRIMPAGEM, EM TUBO PEX PARA INST. AGUA QUENTE/FRIA                                                                                                                                                                                                                                                                                                                                                                                      </v>
          </cell>
          <cell r="C1774" t="str">
            <v xml:space="preserve">UN    </v>
          </cell>
          <cell r="D1774" t="str">
            <v>AS</v>
          </cell>
          <cell r="E1774" t="str">
            <v>126,44</v>
          </cell>
        </row>
        <row r="1775">
          <cell r="A1775">
            <v>39288</v>
          </cell>
          <cell r="B1775" t="str">
            <v xml:space="preserve">DISTRIBUIDOR, PLASTICO, 3 SAIDAS, DN 32 X 25 MM, PARA CONEXAO COM CRIMPAGEM, EM TUBO PEX PARA INST. AGUA QUENTE/FRIA                                                                                                                                                                                                                                                                                                                                                                                      </v>
          </cell>
          <cell r="C1775" t="str">
            <v xml:space="preserve">UN    </v>
          </cell>
          <cell r="D1775" t="str">
            <v>AS</v>
          </cell>
          <cell r="E1775" t="str">
            <v>153,91</v>
          </cell>
        </row>
        <row r="1776">
          <cell r="A1776">
            <v>44476</v>
          </cell>
          <cell r="B1776" t="str">
            <v xml:space="preserve">DIVISORIA EM GRANITO, COM DUAS FACES POLIDAS, TIPO ANDORINHA/ QUARTZ/ CASTELO/ CORUMBA OU OUTROS EQUIVALENTES DA REGIAO, E=  *3,0*  CM                                                                                                                                                                                                                                                                                                                                                                    </v>
          </cell>
          <cell r="C1776" t="str">
            <v xml:space="preserve">M2    </v>
          </cell>
          <cell r="D1776" t="str">
            <v>CR</v>
          </cell>
          <cell r="E1776" t="str">
            <v>363,03</v>
          </cell>
        </row>
        <row r="1777">
          <cell r="A1777">
            <v>10629</v>
          </cell>
          <cell r="B1777" t="str">
            <v xml:space="preserve">DIVISORIA EM MARMORE, COM DUAS FACES POLIDAS, BRANCO COMUM, E=  *3,0* CM                                                                                                                                                                                                                                                                                                                                                                                                                                  </v>
          </cell>
          <cell r="C1777" t="str">
            <v xml:space="preserve">M2    </v>
          </cell>
          <cell r="D1777" t="str">
            <v>CR</v>
          </cell>
          <cell r="E1777" t="str">
            <v>294,18</v>
          </cell>
        </row>
        <row r="1778">
          <cell r="A1778">
            <v>10698</v>
          </cell>
          <cell r="B1778" t="str">
            <v xml:space="preserve">DIVISORIA, PLACA  PRE-MOLDADA EM GRANILITE, MARMORITE OU GRANITINA,  E = *3 CM                                                                                                                                                                                                                                                                                                                                                                                                                            </v>
          </cell>
          <cell r="C1778" t="str">
            <v xml:space="preserve">M2    </v>
          </cell>
          <cell r="D1778" t="str">
            <v>AS</v>
          </cell>
          <cell r="E1778" t="str">
            <v>207,56</v>
          </cell>
        </row>
        <row r="1779">
          <cell r="A1779">
            <v>40521</v>
          </cell>
          <cell r="B1779" t="str">
            <v xml:space="preserve">DOBRADEIRA ELETROMECANICA DE VERGALHAO, PARA ACO DE DIAMETRO ATE 1 1/2 "Â, MOTOR ELETRICO TRIFASICO, POTENCIA DE 3 HP ATE 5 HP                                                                                                                                                                                                                                                                                                                                                                           </v>
          </cell>
          <cell r="C1779" t="str">
            <v xml:space="preserve">UN    </v>
          </cell>
          <cell r="D1779" t="str">
            <v>AS</v>
          </cell>
          <cell r="E1779" t="str">
            <v>103.499,25</v>
          </cell>
        </row>
        <row r="1780">
          <cell r="A1780">
            <v>2432</v>
          </cell>
          <cell r="B1780" t="str">
            <v xml:space="preserve">DOBRADICA EM ACO/FERRO, 3 1/2" X  3", E= 1,9  A 2 MM, COM ANEL,  CROMADO OU ZINCADO, TAMPA BOLA, COM PARAFUSOS                                                                                                                                                                                                                                                                                                                                                                                            </v>
          </cell>
          <cell r="C1780" t="str">
            <v xml:space="preserve">UN    </v>
          </cell>
          <cell r="D1780" t="str">
            <v>CR</v>
          </cell>
          <cell r="E1780" t="str">
            <v>16,75</v>
          </cell>
        </row>
        <row r="1781">
          <cell r="A1781">
            <v>2433</v>
          </cell>
          <cell r="B1781" t="str">
            <v xml:space="preserve">DOBRADICA EM ACO/FERRO, 3" X 2 1/2", E= 1,2 A 1,8 MM, SEM ANEL,  CROMADO OU ZINCADO, TAMPA CHATA, COM PARAFUSOS                                                                                                                                                                                                                                                                                                                                                                                           </v>
          </cell>
          <cell r="C1781" t="str">
            <v xml:space="preserve">UN    </v>
          </cell>
          <cell r="D1781" t="str">
            <v>CR</v>
          </cell>
          <cell r="E1781" t="str">
            <v>5,67</v>
          </cell>
        </row>
        <row r="1782">
          <cell r="A1782">
            <v>2418</v>
          </cell>
          <cell r="B1782" t="str">
            <v xml:space="preserve">DOBRADICA EM ACO/FERRO, 3" X 2 1/2", E= 1,2 A 1,8 MM, SEM ANEL, CROMADO OU ZINCADO, TAMPA BOLA, COM PARAFUSOS                                                                                                                                                                                                                                                                                                                                                                                             </v>
          </cell>
          <cell r="C1782" t="str">
            <v xml:space="preserve">UN    </v>
          </cell>
          <cell r="D1782" t="str">
            <v xml:space="preserve">C </v>
          </cell>
          <cell r="E1782" t="str">
            <v>7,77</v>
          </cell>
        </row>
        <row r="1783">
          <cell r="A1783">
            <v>2420</v>
          </cell>
          <cell r="B1783" t="str">
            <v xml:space="preserve">DOBRADICA EM ACO/FERRO, 3" X 2 1/2", E= 1,9 A 2 MM, SEM ANEL,  CROMADO OU ZINCADO, TAMPA BOLA, COM PARAFUSOS                                                                                                                                                                                                                                                                                                                                                                                              </v>
          </cell>
          <cell r="C1783" t="str">
            <v xml:space="preserve">UN    </v>
          </cell>
          <cell r="D1783" t="str">
            <v>CR</v>
          </cell>
          <cell r="E1783" t="str">
            <v>9,74</v>
          </cell>
        </row>
        <row r="1784">
          <cell r="A1784">
            <v>11447</v>
          </cell>
          <cell r="B1784" t="str">
            <v xml:space="preserve">DOBRADICA EM LATAO, 3 " X 2 1/2 ", E= 1,9 A 2 MM, COM ANEL, CROMADO, TAMPA BOLA, COM PARAFUSOS                                                                                                                                                                                                                                                                                                                                                                                                            </v>
          </cell>
          <cell r="C1784" t="str">
            <v xml:space="preserve">UN    </v>
          </cell>
          <cell r="D1784" t="str">
            <v>CR</v>
          </cell>
          <cell r="E1784" t="str">
            <v>19,26</v>
          </cell>
        </row>
        <row r="1785">
          <cell r="A1785">
            <v>11451</v>
          </cell>
          <cell r="B1785" t="str">
            <v xml:space="preserve">DOBRADICA TIPO VAI-E-VEM EM ACO/FERRO, TAMANHO 3'', GALVANIZADO, COM PARAFUSOS                                                                                                                                                                                                                                                                                                                                                                                                                            </v>
          </cell>
          <cell r="C1785" t="str">
            <v xml:space="preserve">UN    </v>
          </cell>
          <cell r="D1785" t="str">
            <v>CR</v>
          </cell>
          <cell r="E1785" t="str">
            <v>51,63</v>
          </cell>
        </row>
        <row r="1786">
          <cell r="A1786">
            <v>11116</v>
          </cell>
          <cell r="B1786" t="str">
            <v xml:space="preserve">DOMOS INDIVIDUAL EM ACRILICO BRANCO *95 X 95* CM, SEM INSTALACAO                                                                                                                                                                                                                                                                                                                                                                                                                                          </v>
          </cell>
          <cell r="C1786" t="str">
            <v xml:space="preserve">UN    </v>
          </cell>
          <cell r="D1786" t="str">
            <v>AS</v>
          </cell>
          <cell r="E1786" t="str">
            <v>957,14</v>
          </cell>
        </row>
        <row r="1787">
          <cell r="A1787">
            <v>38411</v>
          </cell>
          <cell r="B1787" t="str">
            <v xml:space="preserve">DOSADOR DE AREIA, CAPACIDADE DE *26* LITROS                                                                                                                                                                                                                                                                                                                                                                                                                                                               </v>
          </cell>
          <cell r="C1787" t="str">
            <v xml:space="preserve">UN    </v>
          </cell>
          <cell r="D1787" t="str">
            <v>CR</v>
          </cell>
          <cell r="E1787" t="str">
            <v>1.596,91</v>
          </cell>
        </row>
        <row r="1788">
          <cell r="A1788">
            <v>38189</v>
          </cell>
          <cell r="B1788" t="str">
            <v xml:space="preserve">DUCHA / CHUVEIRO METALICO, DE PAREDE, ARTICULAVEL, COM BRACO/CANO, SEM DESVIADOR                                                                                                                                                                                                                                                                                                                                                                                                                          </v>
          </cell>
          <cell r="C1788" t="str">
            <v xml:space="preserve">UN    </v>
          </cell>
          <cell r="D1788" t="str">
            <v>CR</v>
          </cell>
          <cell r="E1788" t="str">
            <v>135,57</v>
          </cell>
        </row>
        <row r="1789">
          <cell r="A1789">
            <v>38190</v>
          </cell>
          <cell r="B1789" t="str">
            <v xml:space="preserve">DUCHA / CHUVEIRO METALICO, DE PAREDE, ARTICULAVEL, COM DESVIADOR E DUCHA MANUAL                                                                                                                                                                                                                                                                                                                                                                                                                           </v>
          </cell>
          <cell r="C1789" t="str">
            <v xml:space="preserve">UN    </v>
          </cell>
          <cell r="D1789" t="str">
            <v>CR</v>
          </cell>
          <cell r="E1789" t="str">
            <v>285,60</v>
          </cell>
        </row>
        <row r="1790">
          <cell r="A1790">
            <v>7608</v>
          </cell>
          <cell r="B1790" t="str">
            <v xml:space="preserve">DUCHA / CHUVEIRO PLASTICO SIMPLES, 5 '', BRANCO, PARA ACOPLAR EM HASTE 1/2 ", AGUA FRIA                                                                                                                                                                                                                                                                                                                                                                                                                   </v>
          </cell>
          <cell r="C1790" t="str">
            <v xml:space="preserve">UN    </v>
          </cell>
          <cell r="D1790" t="str">
            <v>CR</v>
          </cell>
          <cell r="E1790" t="str">
            <v>13,11</v>
          </cell>
        </row>
        <row r="1791">
          <cell r="A1791">
            <v>1370</v>
          </cell>
          <cell r="B1791" t="str">
            <v xml:space="preserve">DUCHA HIGIENICA PLASTICA COM REGISTRO METALICO 1/2 "                                                                                                                                                                                                                                                                                                                                                                                                                                                      </v>
          </cell>
          <cell r="C1791" t="str">
            <v xml:space="preserve">UN    </v>
          </cell>
          <cell r="D1791" t="str">
            <v>CR</v>
          </cell>
          <cell r="E1791" t="str">
            <v>108,80</v>
          </cell>
        </row>
        <row r="1792">
          <cell r="A1792">
            <v>36516</v>
          </cell>
          <cell r="B1792" t="str">
            <v xml:space="preserve">DUMPER COM CAPACIDADE DE CARGA DE 1700 KG, PARTIDA ELETRICA, MOTOR DIESEL COM POTENCIA DE 16 CV                                                                                                                                                                                                                                                                                                                                                                                                           </v>
          </cell>
          <cell r="C1792" t="str">
            <v xml:space="preserve">UN    </v>
          </cell>
          <cell r="D1792" t="str">
            <v>AS</v>
          </cell>
          <cell r="E1792" t="str">
            <v>145.210,25</v>
          </cell>
        </row>
        <row r="1793">
          <cell r="A1793">
            <v>34777</v>
          </cell>
          <cell r="B1793" t="str">
            <v xml:space="preserve">ELEMENTO VAZADO CERAMICO DIAGONAL (TIPO FLOR/QUADRADO/XIS) 25 X 18 X 7 CM                                                                                                                                                                                                                                                                                                                                                                                                                                 </v>
          </cell>
          <cell r="C1793" t="str">
            <v xml:space="preserve">UN    </v>
          </cell>
          <cell r="D1793" t="str">
            <v>CR</v>
          </cell>
          <cell r="E1793" t="str">
            <v>2,08</v>
          </cell>
        </row>
        <row r="1794">
          <cell r="A1794">
            <v>7272</v>
          </cell>
          <cell r="B1794" t="str">
            <v xml:space="preserve">ELEMENTO VAZADO CERAMICO QUADRADO (TIPO RETO OU REDONDO), *7 A 9 X 20 X 20* CM (L X A X C)                                                                                                                                                                                                                                                                                                                                                                                                                </v>
          </cell>
          <cell r="C1794" t="str">
            <v xml:space="preserve">UN    </v>
          </cell>
          <cell r="D1794" t="str">
            <v>CR</v>
          </cell>
          <cell r="E1794" t="str">
            <v>1,76</v>
          </cell>
        </row>
        <row r="1795">
          <cell r="A1795">
            <v>10605</v>
          </cell>
          <cell r="B1795" t="str">
            <v xml:space="preserve">ELEMENTO VAZADO DE CONCRETO, QUADRICULADO, 1 FURO *10 X 10 X 10* CM                                                                                                                                                                                                                                                                                                                                                                                                                                       </v>
          </cell>
          <cell r="C1795" t="str">
            <v xml:space="preserve">UN    </v>
          </cell>
          <cell r="D1795" t="str">
            <v>CR</v>
          </cell>
          <cell r="E1795" t="str">
            <v>4,88</v>
          </cell>
        </row>
        <row r="1796">
          <cell r="A1796">
            <v>10604</v>
          </cell>
          <cell r="B1796" t="str">
            <v xml:space="preserve">ELEMENTO VAZADO DE CONCRETO, QUADRICULADO, 1 FURO *20 X 10 X 7* CM                                                                                                                                                                                                                                                                                                                                                                                                                                        </v>
          </cell>
          <cell r="C1796" t="str">
            <v xml:space="preserve">UN    </v>
          </cell>
          <cell r="D1796" t="str">
            <v>CR</v>
          </cell>
          <cell r="E1796" t="str">
            <v>11,38</v>
          </cell>
        </row>
        <row r="1797">
          <cell r="A1797">
            <v>672</v>
          </cell>
          <cell r="B1797" t="str">
            <v xml:space="preserve">ELEMENTO VAZADO DE CONCRETO, QUADRICULADO, 1 FURO *20 X 20 X 6,5* CM                                                                                                                                                                                                                                                                                                                                                                                                                                      </v>
          </cell>
          <cell r="C1797" t="str">
            <v xml:space="preserve">UN    </v>
          </cell>
          <cell r="D1797" t="str">
            <v>CR</v>
          </cell>
          <cell r="E1797" t="str">
            <v>15,65</v>
          </cell>
        </row>
        <row r="1798">
          <cell r="A1798">
            <v>668</v>
          </cell>
          <cell r="B1798" t="str">
            <v xml:space="preserve">ELEMENTO VAZADO DE CONCRETO, QUADRICULADO, 16 FUROS *29 X 29 X 6* CM                                                                                                                                                                                                                                                                                                                                                                                                                                      </v>
          </cell>
          <cell r="C1798" t="str">
            <v xml:space="preserve">UN    </v>
          </cell>
          <cell r="D1798" t="str">
            <v>CR</v>
          </cell>
          <cell r="E1798" t="str">
            <v>18,90</v>
          </cell>
        </row>
        <row r="1799">
          <cell r="A1799">
            <v>10578</v>
          </cell>
          <cell r="B1799" t="str">
            <v xml:space="preserve">ELEMENTO VAZADO DE CONCRETO, QUADRICULADO, 16 FUROS *33 X 33 X 10* CM                                                                                                                                                                                                                                                                                                                                                                                                                                     </v>
          </cell>
          <cell r="C1799" t="str">
            <v xml:space="preserve">UN    </v>
          </cell>
          <cell r="D1799" t="str">
            <v>CR</v>
          </cell>
          <cell r="E1799" t="str">
            <v>22,01</v>
          </cell>
        </row>
        <row r="1800">
          <cell r="A1800">
            <v>666</v>
          </cell>
          <cell r="B1800" t="str">
            <v xml:space="preserve">ELEMENTO VAZADO DE CONCRETO, QUADRICULADO, 16 FUROS *40 X 40 X 7* CM                                                                                                                                                                                                                                                                                                                                                                                                                                      </v>
          </cell>
          <cell r="C1800" t="str">
            <v xml:space="preserve">UN    </v>
          </cell>
          <cell r="D1800" t="str">
            <v>CR</v>
          </cell>
          <cell r="E1800" t="str">
            <v>24,48</v>
          </cell>
        </row>
        <row r="1801">
          <cell r="A1801">
            <v>665</v>
          </cell>
          <cell r="B1801" t="str">
            <v xml:space="preserve">ELEMENTO VAZADO DE CONCRETO, QUADRICULADO, 16 FUROS *50 X 50 X 7* CM                                                                                                                                                                                                                                                                                                                                                                                                                                      </v>
          </cell>
          <cell r="C1801" t="str">
            <v xml:space="preserve">UN    </v>
          </cell>
          <cell r="D1801" t="str">
            <v>CR</v>
          </cell>
          <cell r="E1801" t="str">
            <v>32,73</v>
          </cell>
        </row>
        <row r="1802">
          <cell r="A1802">
            <v>10577</v>
          </cell>
          <cell r="B1802" t="str">
            <v xml:space="preserve">ELEMENTO VAZADO DE CONCRETO, QUADRICULADO, 25 FUROS *50 X 50 X 5* CM                                                                                                                                                                                                                                                                                                                                                                                                                                      </v>
          </cell>
          <cell r="C1802" t="str">
            <v xml:space="preserve">UN    </v>
          </cell>
          <cell r="D1802" t="str">
            <v>CR</v>
          </cell>
          <cell r="E1802" t="str">
            <v>29,03</v>
          </cell>
        </row>
        <row r="1803">
          <cell r="A1803">
            <v>10583</v>
          </cell>
          <cell r="B1803" t="str">
            <v xml:space="preserve">ELEMENTO VAZADO DE CONCRETO, VENEZIANA *39 X 22 X 15* CM                                                                                                                                                                                                                                                                                                                                                                                                                                                  </v>
          </cell>
          <cell r="C1803" t="str">
            <v xml:space="preserve">UN    </v>
          </cell>
          <cell r="D1803" t="str">
            <v>CR</v>
          </cell>
          <cell r="E1803" t="str">
            <v>15,08</v>
          </cell>
        </row>
        <row r="1804">
          <cell r="A1804">
            <v>10579</v>
          </cell>
          <cell r="B1804" t="str">
            <v xml:space="preserve">ELEMENTO VAZADO DE CONCRETO, VENEZIANA *39 X 29 X 10* CM                                                                                                                                                                                                                                                                                                                                                                                                                                                  </v>
          </cell>
          <cell r="C1804" t="str">
            <v xml:space="preserve">UN    </v>
          </cell>
          <cell r="D1804" t="str">
            <v>CR</v>
          </cell>
          <cell r="E1804" t="str">
            <v>26,29</v>
          </cell>
        </row>
        <row r="1805">
          <cell r="A1805">
            <v>10582</v>
          </cell>
          <cell r="B1805" t="str">
            <v xml:space="preserve">ELEMENTO VAZADO DE CONCRETO, VENEZIANA *40 X 10 X 10* CM                                                                                                                                                                                                                                                                                                                                                                                                                                                  </v>
          </cell>
          <cell r="C1805" t="str">
            <v xml:space="preserve">UN    </v>
          </cell>
          <cell r="D1805" t="str">
            <v>CR</v>
          </cell>
          <cell r="E1805" t="str">
            <v>13,28</v>
          </cell>
        </row>
        <row r="1806">
          <cell r="A1806">
            <v>2436</v>
          </cell>
          <cell r="B1806" t="str">
            <v xml:space="preserve">ELETRICISTA (HORISTA)                                                                                                                                                                                                                                                                                                                                                                                                                                                                                     </v>
          </cell>
          <cell r="C1806" t="str">
            <v xml:space="preserve">H     </v>
          </cell>
          <cell r="D1806" t="str">
            <v xml:space="preserve">C </v>
          </cell>
          <cell r="E1806" t="str">
            <v>23,36</v>
          </cell>
        </row>
        <row r="1807">
          <cell r="A1807">
            <v>40918</v>
          </cell>
          <cell r="B1807" t="str">
            <v xml:space="preserve">ELETRICISTA (MENSALISTA)                                                                                                                                                                                                                                                                                                                                                                                                                                                                                  </v>
          </cell>
          <cell r="C1807" t="str">
            <v xml:space="preserve">MES   </v>
          </cell>
          <cell r="D1807" t="str">
            <v>CR</v>
          </cell>
          <cell r="E1807" t="str">
            <v>4.100,50</v>
          </cell>
        </row>
        <row r="1808">
          <cell r="A1808">
            <v>2439</v>
          </cell>
          <cell r="B1808" t="str">
            <v xml:space="preserve">ELETRICISTA DE MANUTENCAO INDUSTRIAL (HORISTA)                                                                                                                                                                                                                                                                                                                                                                                                                                                            </v>
          </cell>
          <cell r="C1808" t="str">
            <v xml:space="preserve">H     </v>
          </cell>
          <cell r="D1808" t="str">
            <v>CR</v>
          </cell>
          <cell r="E1808" t="str">
            <v>22,67</v>
          </cell>
        </row>
        <row r="1809">
          <cell r="A1809">
            <v>40923</v>
          </cell>
          <cell r="B1809" t="str">
            <v xml:space="preserve">ELETRICISTA DE MANUTENCAO INDUSTRIAL (MENSALISTA)                                                                                                                                                                                                                                                                                                                                                                                                                                                         </v>
          </cell>
          <cell r="C1809" t="str">
            <v xml:space="preserve">MES   </v>
          </cell>
          <cell r="D1809" t="str">
            <v>CR</v>
          </cell>
          <cell r="E1809" t="str">
            <v>3.982,33</v>
          </cell>
        </row>
        <row r="1810">
          <cell r="A1810">
            <v>10998</v>
          </cell>
          <cell r="B1810" t="str">
            <v xml:space="preserve">ELETRODO REVESTIDO AWS - E-6010, DIAMETRO IGUAL A 4,00 MM                                                                                                                                                                                                                                                                                                                                                                                                                                                 </v>
          </cell>
          <cell r="C1810" t="str">
            <v xml:space="preserve">KG    </v>
          </cell>
          <cell r="D1810" t="str">
            <v>CR</v>
          </cell>
          <cell r="E1810" t="str">
            <v>31,97</v>
          </cell>
        </row>
        <row r="1811">
          <cell r="A1811">
            <v>11002</v>
          </cell>
          <cell r="B1811" t="str">
            <v xml:space="preserve">ELETRODO REVESTIDO AWS - E6013, DIAMETRO IGUAL A 2,50 MM                                                                                                                                                                                                                                                                                                                                                                                                                                                  </v>
          </cell>
          <cell r="C1811" t="str">
            <v xml:space="preserve">KG    </v>
          </cell>
          <cell r="D1811" t="str">
            <v>CR</v>
          </cell>
          <cell r="E1811" t="str">
            <v>29,29</v>
          </cell>
        </row>
        <row r="1812">
          <cell r="A1812">
            <v>10999</v>
          </cell>
          <cell r="B1812" t="str">
            <v xml:space="preserve">ELETRODO REVESTIDO AWS - E6013, DIAMETRO IGUAL A 4,00 MM                                                                                                                                                                                                                                                                                                                                                                                                                                                  </v>
          </cell>
          <cell r="C1812" t="str">
            <v xml:space="preserve">KG    </v>
          </cell>
          <cell r="D1812" t="str">
            <v>CR</v>
          </cell>
          <cell r="E1812" t="str">
            <v>28,14</v>
          </cell>
        </row>
        <row r="1813">
          <cell r="A1813">
            <v>10997</v>
          </cell>
          <cell r="B1813" t="str">
            <v xml:space="preserve">ELETRODO REVESTIDO AWS - E7018, DIAMETRO IGUAL A 4,00 MM                                                                                                                                                                                                                                                                                                                                                                                                                                                  </v>
          </cell>
          <cell r="C1813" t="str">
            <v xml:space="preserve">KG    </v>
          </cell>
          <cell r="D1813" t="str">
            <v xml:space="preserve">C </v>
          </cell>
          <cell r="E1813" t="str">
            <v>30,50</v>
          </cell>
        </row>
        <row r="1814">
          <cell r="A1814">
            <v>2685</v>
          </cell>
          <cell r="B1814" t="str">
            <v xml:space="preserve">ELETRODUTO DE PVC RIGIDO ROSCAVEL DE 1 ", SEM LUVA                                                                                                                                                                                                                                                                                                                                                                                                                                                        </v>
          </cell>
          <cell r="C1814" t="str">
            <v xml:space="preserve">M     </v>
          </cell>
          <cell r="D1814" t="str">
            <v>CR</v>
          </cell>
          <cell r="E1814" t="str">
            <v>6,57</v>
          </cell>
        </row>
        <row r="1815">
          <cell r="A1815">
            <v>2680</v>
          </cell>
          <cell r="B1815" t="str">
            <v xml:space="preserve">ELETRODUTO DE PVC RIGIDO ROSCAVEL DE 1 1/2 ", SEM LUVA                                                                                                                                                                                                                                                                                                                                                                                                                                                    </v>
          </cell>
          <cell r="C1815" t="str">
            <v xml:space="preserve">M     </v>
          </cell>
          <cell r="D1815" t="str">
            <v>CR</v>
          </cell>
          <cell r="E1815" t="str">
            <v>9,62</v>
          </cell>
        </row>
        <row r="1816">
          <cell r="A1816">
            <v>2684</v>
          </cell>
          <cell r="B1816" t="str">
            <v xml:space="preserve">ELETRODUTO DE PVC RIGIDO ROSCAVEL DE 1 1/4 ", SEM LUVA                                                                                                                                                                                                                                                                                                                                                                                                                                                    </v>
          </cell>
          <cell r="C1816" t="str">
            <v xml:space="preserve">M     </v>
          </cell>
          <cell r="D1816" t="str">
            <v>CR</v>
          </cell>
          <cell r="E1816" t="str">
            <v>8,75</v>
          </cell>
        </row>
        <row r="1817">
          <cell r="A1817">
            <v>2673</v>
          </cell>
          <cell r="B1817" t="str">
            <v xml:space="preserve">ELETRODUTO DE PVC RIGIDO ROSCAVEL DE 1/2 ", SEM LUVA                                                                                                                                                                                                                                                                                                                                                                                                                                                      </v>
          </cell>
          <cell r="C1817" t="str">
            <v xml:space="preserve">M     </v>
          </cell>
          <cell r="D1817" t="str">
            <v xml:space="preserve">C </v>
          </cell>
          <cell r="E1817" t="str">
            <v>3,38</v>
          </cell>
        </row>
        <row r="1818">
          <cell r="A1818">
            <v>2681</v>
          </cell>
          <cell r="B1818" t="str">
            <v xml:space="preserve">ELETRODUTO DE PVC RIGIDO ROSCAVEL DE 2 ", SEM LUVA                                                                                                                                                                                                                                                                                                                                                                                                                                                        </v>
          </cell>
          <cell r="C1818" t="str">
            <v xml:space="preserve">M     </v>
          </cell>
          <cell r="D1818" t="str">
            <v>CR</v>
          </cell>
          <cell r="E1818" t="str">
            <v>15,73</v>
          </cell>
        </row>
        <row r="1819">
          <cell r="A1819">
            <v>2682</v>
          </cell>
          <cell r="B1819" t="str">
            <v xml:space="preserve">ELETRODUTO DE PVC RIGIDO ROSCAVEL DE 2 1/2 ", SEM LUVA                                                                                                                                                                                                                                                                                                                                                                                                                                                    </v>
          </cell>
          <cell r="C1819" t="str">
            <v xml:space="preserve">M     </v>
          </cell>
          <cell r="D1819" t="str">
            <v>CR</v>
          </cell>
          <cell r="E1819" t="str">
            <v>22,94</v>
          </cell>
        </row>
        <row r="1820">
          <cell r="A1820">
            <v>2686</v>
          </cell>
          <cell r="B1820" t="str">
            <v xml:space="preserve">ELETRODUTO DE PVC RIGIDO ROSCAVEL DE 3 ", SEM LUVA                                                                                                                                                                                                                                                                                                                                                                                                                                                        </v>
          </cell>
          <cell r="C1820" t="str">
            <v xml:space="preserve">M     </v>
          </cell>
          <cell r="D1820" t="str">
            <v>CR</v>
          </cell>
          <cell r="E1820" t="str">
            <v>28,77</v>
          </cell>
        </row>
        <row r="1821">
          <cell r="A1821">
            <v>2674</v>
          </cell>
          <cell r="B1821" t="str">
            <v xml:space="preserve">ELETRODUTO DE PVC RIGIDO ROSCAVEL DE 3/4 ", SEM LUVA                                                                                                                                                                                                                                                                                                                                                                                                                                                      </v>
          </cell>
          <cell r="C1821" t="str">
            <v xml:space="preserve">M     </v>
          </cell>
          <cell r="D1821" t="str">
            <v>CR</v>
          </cell>
          <cell r="E1821" t="str">
            <v>4,21</v>
          </cell>
        </row>
        <row r="1822">
          <cell r="A1822">
            <v>2683</v>
          </cell>
          <cell r="B1822" t="str">
            <v xml:space="preserve">ELETRODUTO DE PVC RIGIDO ROSCAVEL DE 4 ", SEM LUVA                                                                                                                                                                                                                                                                                                                                                                                                                                                        </v>
          </cell>
          <cell r="C1822" t="str">
            <v xml:space="preserve">M     </v>
          </cell>
          <cell r="D1822" t="str">
            <v>CR</v>
          </cell>
          <cell r="E1822" t="str">
            <v>45,34</v>
          </cell>
        </row>
        <row r="1823">
          <cell r="A1823">
            <v>2676</v>
          </cell>
          <cell r="B1823" t="str">
            <v xml:space="preserve">ELETRODUTO DE PVC RIGIDO SOLDAVEL, CLASSE B, DE 20 MM                                                                                                                                                                                                                                                                                                                                                                                                                                                     </v>
          </cell>
          <cell r="C1823" t="str">
            <v xml:space="preserve">M     </v>
          </cell>
          <cell r="D1823" t="str">
            <v>CR</v>
          </cell>
          <cell r="E1823" t="str">
            <v>1,96</v>
          </cell>
        </row>
        <row r="1824">
          <cell r="A1824">
            <v>2678</v>
          </cell>
          <cell r="B1824" t="str">
            <v xml:space="preserve">ELETRODUTO DE PVC RIGIDO SOLDAVEL, CLASSE B, DE 25 MM                                                                                                                                                                                                                                                                                                                                                                                                                                                     </v>
          </cell>
          <cell r="C1824" t="str">
            <v xml:space="preserve">M     </v>
          </cell>
          <cell r="D1824" t="str">
            <v>CR</v>
          </cell>
          <cell r="E1824" t="str">
            <v>2,46</v>
          </cell>
        </row>
        <row r="1825">
          <cell r="A1825">
            <v>2679</v>
          </cell>
          <cell r="B1825" t="str">
            <v xml:space="preserve">ELETRODUTO DE PVC RIGIDO SOLDAVEL, CLASSE B, DE 32 MM                                                                                                                                                                                                                                                                                                                                                                                                                                                     </v>
          </cell>
          <cell r="C1825" t="str">
            <v xml:space="preserve">M     </v>
          </cell>
          <cell r="D1825" t="str">
            <v>CR</v>
          </cell>
          <cell r="E1825" t="str">
            <v>3,79</v>
          </cell>
        </row>
        <row r="1826">
          <cell r="A1826">
            <v>12070</v>
          </cell>
          <cell r="B1826" t="str">
            <v xml:space="preserve">ELETRODUTO DE PVC RIGIDO SOLDAVEL, CLASSE B, DE 40 MM                                                                                                                                                                                                                                                                                                                                                                                                                                                     </v>
          </cell>
          <cell r="C1826" t="str">
            <v xml:space="preserve">M     </v>
          </cell>
          <cell r="D1826" t="str">
            <v>CR</v>
          </cell>
          <cell r="E1826" t="str">
            <v>5,28</v>
          </cell>
        </row>
        <row r="1827">
          <cell r="A1827">
            <v>2675</v>
          </cell>
          <cell r="B1827" t="str">
            <v xml:space="preserve">ELETRODUTO DE PVC RIGIDO SOLDAVEL, CLASSE B, DE 50 MM                                                                                                                                                                                                                                                                                                                                                                                                                                                     </v>
          </cell>
          <cell r="C1827" t="str">
            <v xml:space="preserve">M     </v>
          </cell>
          <cell r="D1827" t="str">
            <v>CR</v>
          </cell>
          <cell r="E1827" t="str">
            <v>6,86</v>
          </cell>
        </row>
        <row r="1828">
          <cell r="A1828">
            <v>12067</v>
          </cell>
          <cell r="B1828" t="str">
            <v xml:space="preserve">ELETRODUTO DE PVC RIGIDO SOLDAVEL, CLASSE B, DE 60 MM                                                                                                                                                                                                                                                                                                                                                                                                                                                     </v>
          </cell>
          <cell r="C1828" t="str">
            <v xml:space="preserve">M     </v>
          </cell>
          <cell r="D1828" t="str">
            <v>CR</v>
          </cell>
          <cell r="E1828" t="str">
            <v>9,31</v>
          </cell>
        </row>
        <row r="1829">
          <cell r="A1829">
            <v>21136</v>
          </cell>
          <cell r="B1829" t="str">
            <v xml:space="preserve">ELETRODUTO EM ACO GALVANIZADO ELETROLITICO, LEVE, DIAMETRO 1", PAREDE DE 0,90 MM                                                                                                                                                                                                                                                                                                                                                                                                                          </v>
          </cell>
          <cell r="C1829" t="str">
            <v xml:space="preserve">M     </v>
          </cell>
          <cell r="D1829" t="str">
            <v>CR</v>
          </cell>
          <cell r="E1829" t="str">
            <v>13,53</v>
          </cell>
        </row>
        <row r="1830">
          <cell r="A1830">
            <v>21128</v>
          </cell>
          <cell r="B1830" t="str">
            <v xml:space="preserve">ELETRODUTO EM ACO GALVANIZADO ELETROLITICO, LEVE, DIAMETRO 3/4", PAREDE DE 0,90 MM                                                                                                                                                                                                                                                                                                                                                                                                                        </v>
          </cell>
          <cell r="C1830" t="str">
            <v xml:space="preserve">M     </v>
          </cell>
          <cell r="D1830" t="str">
            <v xml:space="preserve">C </v>
          </cell>
          <cell r="E1830" t="str">
            <v>10,47</v>
          </cell>
        </row>
        <row r="1831">
          <cell r="A1831">
            <v>21130</v>
          </cell>
          <cell r="B1831" t="str">
            <v xml:space="preserve">ELETRODUTO EM ACO GALVANIZADO ELETROLITICO, SEMI-PESADO, DIAMETRO 1 1/2", PAREDE DE 1,20 MM                                                                                                                                                                                                                                                                                                                                                                                                               </v>
          </cell>
          <cell r="C1831" t="str">
            <v xml:space="preserve">M     </v>
          </cell>
          <cell r="D1831" t="str">
            <v>CR</v>
          </cell>
          <cell r="E1831" t="str">
            <v>26,44</v>
          </cell>
        </row>
        <row r="1832">
          <cell r="A1832">
            <v>21135</v>
          </cell>
          <cell r="B1832" t="str">
            <v xml:space="preserve">ELETRODUTO EM ACO GALVANIZADO ELETROLITICO, SEMI-PESADO, DIAMETRO 1 1/4", PAREDE DE 1,20 MM                                                                                                                                                                                                                                                                                                                                                                                                               </v>
          </cell>
          <cell r="C1832" t="str">
            <v xml:space="preserve">M     </v>
          </cell>
          <cell r="D1832" t="str">
            <v>CR</v>
          </cell>
          <cell r="E1832" t="str">
            <v>26,03</v>
          </cell>
        </row>
        <row r="1833">
          <cell r="A1833">
            <v>40401</v>
          </cell>
          <cell r="B1833" t="str">
            <v xml:space="preserve">ELETRODUTO FLEXIVEL PLANO EM PEAD, COR PRETA E LARANJA,  DIAMETRO 32 MM                                                                                                                                                                                                                                                                                                                                                                                                                                   </v>
          </cell>
          <cell r="C1833" t="str">
            <v xml:space="preserve">M     </v>
          </cell>
          <cell r="D1833" t="str">
            <v>CR</v>
          </cell>
          <cell r="E1833" t="str">
            <v>3,04</v>
          </cell>
        </row>
        <row r="1834">
          <cell r="A1834">
            <v>40402</v>
          </cell>
          <cell r="B1834" t="str">
            <v xml:space="preserve">ELETRODUTO FLEXIVEL PLANO EM PEAD, COR PRETA E LARANJA,  DIAMETRO 40 MM                                                                                                                                                                                                                                                                                                                                                                                                                                   </v>
          </cell>
          <cell r="C1834" t="str">
            <v xml:space="preserve">M     </v>
          </cell>
          <cell r="D1834" t="str">
            <v>CR</v>
          </cell>
          <cell r="E1834" t="str">
            <v>3,90</v>
          </cell>
        </row>
        <row r="1835">
          <cell r="A1835">
            <v>40400</v>
          </cell>
          <cell r="B1835" t="str">
            <v xml:space="preserve">ELETRODUTO FLEXIVEL PLANO EM PEAD, COR PRETA E LARANJA, DIAMETRO 25 MM                                                                                                                                                                                                                                                                                                                                                                                                                                    </v>
          </cell>
          <cell r="C1835" t="str">
            <v xml:space="preserve">M     </v>
          </cell>
          <cell r="D1835" t="str">
            <v>CR</v>
          </cell>
          <cell r="E1835" t="str">
            <v>2,06</v>
          </cell>
        </row>
        <row r="1836">
          <cell r="A1836">
            <v>2504</v>
          </cell>
          <cell r="B1836" t="str">
            <v xml:space="preserve">ELETRODUTO FLEXIVEL, EM ACO GALVANIZADO, REVESTIDO EXTERNAMENTE COM PVC PRETO, DIAMETRO EXTERNO DE 25 MM (3/4"), TIPO SEALTUBO                                                                                                                                                                                                                                                                                                                                                                            </v>
          </cell>
          <cell r="C1836" t="str">
            <v xml:space="preserve">M     </v>
          </cell>
          <cell r="D1836" t="str">
            <v>CR</v>
          </cell>
          <cell r="E1836" t="str">
            <v>11,62</v>
          </cell>
        </row>
        <row r="1837">
          <cell r="A1837">
            <v>2501</v>
          </cell>
          <cell r="B1837" t="str">
            <v xml:space="preserve">ELETRODUTO FLEXIVEL, EM ACO GALVANIZADO, REVESTIDO EXTERNAMENTE COM PVC PRETO, DIAMETRO EXTERNO DE 32 MM (1"), TIPO SEALTUBO                                                                                                                                                                                                                                                                                                                                                                              </v>
          </cell>
          <cell r="C1837" t="str">
            <v xml:space="preserve">M     </v>
          </cell>
          <cell r="D1837" t="str">
            <v>CR</v>
          </cell>
          <cell r="E1837" t="str">
            <v>15,23</v>
          </cell>
        </row>
        <row r="1838">
          <cell r="A1838">
            <v>2502</v>
          </cell>
          <cell r="B1838" t="str">
            <v xml:space="preserve">ELETRODUTO FLEXIVEL, EM ACO GALVANIZADO, REVESTIDO EXTERNAMENTE COM PVC PRETO, DIAMETRO EXTERNO DE 40 MM (1 1/4"), TIPO SEALTUBO                                                                                                                                                                                                                                                                                                                                                                          </v>
          </cell>
          <cell r="C1838" t="str">
            <v xml:space="preserve">M     </v>
          </cell>
          <cell r="D1838" t="str">
            <v>CR</v>
          </cell>
          <cell r="E1838" t="str">
            <v>22,99</v>
          </cell>
        </row>
        <row r="1839">
          <cell r="A1839">
            <v>2503</v>
          </cell>
          <cell r="B1839" t="str">
            <v xml:space="preserve">ELETRODUTO FLEXIVEL, EM ACO GALVANIZADO, REVESTIDO EXTERNAMENTE COM PVC PRETO, DIAMETRO EXTERNO DE 50 MM( 1 1/2"), TIPO SEALTUBO                                                                                                                                                                                                                                                                                                                                                                          </v>
          </cell>
          <cell r="C1839" t="str">
            <v xml:space="preserve">M     </v>
          </cell>
          <cell r="D1839" t="str">
            <v>CR</v>
          </cell>
          <cell r="E1839" t="str">
            <v>29,58</v>
          </cell>
        </row>
        <row r="1840">
          <cell r="A1840">
            <v>2500</v>
          </cell>
          <cell r="B1840" t="str">
            <v xml:space="preserve">ELETRODUTO FLEXIVEL, EM ACO GALVANIZADO, REVESTIDO EXTERNAMENTE COM PVC PRETO, DIAMETRO EXTERNO DE 60 MM (2"), TIPO SEALTUBO                                                                                                                                                                                                                                                                                                                                                                              </v>
          </cell>
          <cell r="C1840" t="str">
            <v xml:space="preserve">M     </v>
          </cell>
          <cell r="D1840" t="str">
            <v>CR</v>
          </cell>
          <cell r="E1840" t="str">
            <v>39,41</v>
          </cell>
        </row>
        <row r="1841">
          <cell r="A1841">
            <v>2505</v>
          </cell>
          <cell r="B1841" t="str">
            <v xml:space="preserve">ELETRODUTO FLEXIVEL, EM ACO GALVANIZADO, REVESTIDO EXTERNAMENTE COM PVC PRETO, DIAMETRO EXTERNO DE 75 MM (2 1/2"), TIPO SEALTUBO                                                                                                                                                                                                                                                                                                                                                                          </v>
          </cell>
          <cell r="C1841" t="str">
            <v xml:space="preserve">M     </v>
          </cell>
          <cell r="D1841" t="str">
            <v>CR</v>
          </cell>
          <cell r="E1841" t="str">
            <v>61,41</v>
          </cell>
        </row>
        <row r="1842">
          <cell r="A1842">
            <v>12056</v>
          </cell>
          <cell r="B1842" t="str">
            <v xml:space="preserve">ELETRODUTO FLEXIVEL, EM ACO, TIPO CONDUITE, DIAMETRO DE 1 1/2"                                                                                                                                                                                                                                                                                                                                                                                                                                            </v>
          </cell>
          <cell r="C1842" t="str">
            <v xml:space="preserve">M     </v>
          </cell>
          <cell r="D1842" t="str">
            <v>CR</v>
          </cell>
          <cell r="E1842" t="str">
            <v>24,81</v>
          </cell>
        </row>
        <row r="1843">
          <cell r="A1843">
            <v>12057</v>
          </cell>
          <cell r="B1843" t="str">
            <v xml:space="preserve">ELETRODUTO FLEXIVEL, EM ACO, TIPO CONDUITE, DIAMETRO DE 1 1/4"                                                                                                                                                                                                                                                                                                                                                                                                                                            </v>
          </cell>
          <cell r="C1843" t="str">
            <v xml:space="preserve">M     </v>
          </cell>
          <cell r="D1843" t="str">
            <v>CR</v>
          </cell>
          <cell r="E1843" t="str">
            <v>21,08</v>
          </cell>
        </row>
        <row r="1844">
          <cell r="A1844">
            <v>12059</v>
          </cell>
          <cell r="B1844" t="str">
            <v xml:space="preserve">ELETRODUTO FLEXIVEL, EM ACO, TIPO CONDUITE, DIAMETRO DE 1/2"                                                                                                                                                                                                                                                                                                                                                                                                                                              </v>
          </cell>
          <cell r="C1844" t="str">
            <v xml:space="preserve">M     </v>
          </cell>
          <cell r="D1844" t="str">
            <v>CR</v>
          </cell>
          <cell r="E1844" t="str">
            <v>7,39</v>
          </cell>
        </row>
        <row r="1845">
          <cell r="A1845">
            <v>12058</v>
          </cell>
          <cell r="B1845" t="str">
            <v xml:space="preserve">ELETRODUTO FLEXIVEL, EM ACO, TIPO CONDUITE, DIAMETRO DE 1"                                                                                                                                                                                                                                                                                                                                                                                                                                                </v>
          </cell>
          <cell r="C1845" t="str">
            <v xml:space="preserve">M     </v>
          </cell>
          <cell r="D1845" t="str">
            <v>CR</v>
          </cell>
          <cell r="E1845" t="str">
            <v>13,14</v>
          </cell>
        </row>
        <row r="1846">
          <cell r="A1846">
            <v>12060</v>
          </cell>
          <cell r="B1846" t="str">
            <v xml:space="preserve">ELETRODUTO FLEXIVEL, EM ACO, TIPO CONDUITE, DIAMETRO DE 2 1/2"                                                                                                                                                                                                                                                                                                                                                                                                                                            </v>
          </cell>
          <cell r="C1846" t="str">
            <v xml:space="preserve">M     </v>
          </cell>
          <cell r="D1846" t="str">
            <v>CR</v>
          </cell>
          <cell r="E1846" t="str">
            <v>54,76</v>
          </cell>
        </row>
        <row r="1847">
          <cell r="A1847">
            <v>12061</v>
          </cell>
          <cell r="B1847" t="str">
            <v xml:space="preserve">ELETRODUTO FLEXIVEL, EM ACO, TIPO CONDUITE, DIAMETRO DE 2"                                                                                                                                                                                                                                                                                                                                                                                                                                                </v>
          </cell>
          <cell r="C1847" t="str">
            <v xml:space="preserve">M     </v>
          </cell>
          <cell r="D1847" t="str">
            <v>CR</v>
          </cell>
          <cell r="E1847" t="str">
            <v>33,44</v>
          </cell>
        </row>
        <row r="1848">
          <cell r="A1848">
            <v>12062</v>
          </cell>
          <cell r="B1848" t="str">
            <v xml:space="preserve">ELETRODUTO FLEXIVEL, EM ACO, TIPO CONDUITE, DIAMETRO DE 3"                                                                                                                                                                                                                                                                                                                                                                                                                                                </v>
          </cell>
          <cell r="C1848" t="str">
            <v xml:space="preserve">M     </v>
          </cell>
          <cell r="D1848" t="str">
            <v>CR</v>
          </cell>
          <cell r="E1848" t="str">
            <v>61,67</v>
          </cell>
        </row>
        <row r="1849">
          <cell r="A1849">
            <v>21137</v>
          </cell>
          <cell r="B1849" t="str">
            <v xml:space="preserve">ELETRODUTO METALICO FLEXIVEL REVESTIDO COM PVC PRETO, DIAMETRO EXTERNO DE 15 MM (3/8"), TIPO COPEX                                                                                                                                                                                                                                                                                                                                                                                                        </v>
          </cell>
          <cell r="C1849" t="str">
            <v xml:space="preserve">M     </v>
          </cell>
          <cell r="D1849" t="str">
            <v>CR</v>
          </cell>
          <cell r="E1849" t="str">
            <v>10,72</v>
          </cell>
        </row>
        <row r="1850">
          <cell r="A1850">
            <v>2687</v>
          </cell>
          <cell r="B1850" t="str">
            <v xml:space="preserve">ELETRODUTO PVC FLEXIVEL CORRUGADO, COR AMARELA, DE 16 MM                                                                                                                                                                                                                                                                                                                                                                                                                                                  </v>
          </cell>
          <cell r="C1850" t="str">
            <v xml:space="preserve">M     </v>
          </cell>
          <cell r="D1850" t="str">
            <v>CR</v>
          </cell>
          <cell r="E1850" t="str">
            <v>1,71</v>
          </cell>
        </row>
        <row r="1851">
          <cell r="A1851">
            <v>2689</v>
          </cell>
          <cell r="B1851" t="str">
            <v xml:space="preserve">ELETRODUTO PVC FLEXIVEL CORRUGADO, COR AMARELA, DE 20 MM                                                                                                                                                                                                                                                                                                                                                                                                                                                  </v>
          </cell>
          <cell r="C1851" t="str">
            <v xml:space="preserve">M     </v>
          </cell>
          <cell r="D1851" t="str">
            <v>CR</v>
          </cell>
          <cell r="E1851" t="str">
            <v>2,04</v>
          </cell>
        </row>
        <row r="1852">
          <cell r="A1852">
            <v>2688</v>
          </cell>
          <cell r="B1852" t="str">
            <v xml:space="preserve">ELETRODUTO PVC FLEXIVEL CORRUGADO, COR AMARELA, DE 25 MM                                                                                                                                                                                                                                                                                                                                                                                                                                                  </v>
          </cell>
          <cell r="C1852" t="str">
            <v xml:space="preserve">M     </v>
          </cell>
          <cell r="D1852" t="str">
            <v>CR</v>
          </cell>
          <cell r="E1852" t="str">
            <v>2,21</v>
          </cell>
        </row>
        <row r="1853">
          <cell r="A1853">
            <v>2690</v>
          </cell>
          <cell r="B1853" t="str">
            <v xml:space="preserve">ELETRODUTO PVC FLEXIVEL CORRUGADO, COR AMARELA, DE 32 MM                                                                                                                                                                                                                                                                                                                                                                                                                                                  </v>
          </cell>
          <cell r="C1853" t="str">
            <v xml:space="preserve">M     </v>
          </cell>
          <cell r="D1853" t="str">
            <v>CR</v>
          </cell>
          <cell r="E1853" t="str">
            <v>3,78</v>
          </cell>
        </row>
        <row r="1854">
          <cell r="A1854">
            <v>39243</v>
          </cell>
          <cell r="B1854" t="str">
            <v xml:space="preserve">ELETRODUTO PVC FLEXIVEL CORRUGADO, REFORCADO, COR LARANJA, DE 20 MM, PARA LAJES E PISOS                                                                                                                                                                                                                                                                                                                                                                                                                   </v>
          </cell>
          <cell r="C1854" t="str">
            <v xml:space="preserve">M     </v>
          </cell>
          <cell r="D1854" t="str">
            <v>CR</v>
          </cell>
          <cell r="E1854" t="str">
            <v>2,49</v>
          </cell>
        </row>
        <row r="1855">
          <cell r="A1855">
            <v>39244</v>
          </cell>
          <cell r="B1855" t="str">
            <v xml:space="preserve">ELETRODUTO PVC FLEXIVEL CORRUGADO, REFORCADO, COR LARANJA, DE 25 MM, PARA LAJES E PISOS                                                                                                                                                                                                                                                                                                                                                                                                                   </v>
          </cell>
          <cell r="C1855" t="str">
            <v xml:space="preserve">M     </v>
          </cell>
          <cell r="D1855" t="str">
            <v>CR</v>
          </cell>
          <cell r="E1855" t="str">
            <v>3,37</v>
          </cell>
        </row>
        <row r="1856">
          <cell r="A1856">
            <v>39245</v>
          </cell>
          <cell r="B1856" t="str">
            <v xml:space="preserve">ELETRODUTO PVC FLEXIVEL CORRUGADO, REFORCADO, COR LARANJA, DE 32 MM, PARA LAJES E PISOS                                                                                                                                                                                                                                                                                                                                                                                                                   </v>
          </cell>
          <cell r="C1856" t="str">
            <v xml:space="preserve">M     </v>
          </cell>
          <cell r="D1856" t="str">
            <v>CR</v>
          </cell>
          <cell r="E1856" t="str">
            <v>6,49</v>
          </cell>
        </row>
        <row r="1857">
          <cell r="A1857">
            <v>39254</v>
          </cell>
          <cell r="B1857" t="str">
            <v xml:space="preserve">ELETRODUTO/CONDULETE DE PVC RIGIDO, LISO, COR CINZA, DE 1/2", PARA INSTALACOES APARENTES (NBR 5410)                                                                                                                                                                                                                                                                                                                                                                                                       </v>
          </cell>
          <cell r="C1857" t="str">
            <v xml:space="preserve">M     </v>
          </cell>
          <cell r="D1857" t="str">
            <v>CR</v>
          </cell>
          <cell r="E1857" t="str">
            <v>9,71</v>
          </cell>
        </row>
        <row r="1858">
          <cell r="A1858">
            <v>39255</v>
          </cell>
          <cell r="B1858" t="str">
            <v xml:space="preserve">ELETRODUTO/CONDULETE DE PVC RIGIDO, LISO, COR CINZA, DE 1", PARA INSTALACOES APARENTES (NBR 5410)                                                                                                                                                                                                                                                                                                                                                                                                         </v>
          </cell>
          <cell r="C1858" t="str">
            <v xml:space="preserve">M     </v>
          </cell>
          <cell r="D1858" t="str">
            <v>CR</v>
          </cell>
          <cell r="E1858" t="str">
            <v>17,96</v>
          </cell>
        </row>
        <row r="1859">
          <cell r="A1859">
            <v>39253</v>
          </cell>
          <cell r="B1859" t="str">
            <v xml:space="preserve">ELETRODUTO/CONDULETE DE PVC RIGIDO, LISO, COR CINZA, DE 3/4", PARA INSTALACOES APARENTES (NBR 5410)                                                                                                                                                                                                                                                                                                                                                                                                       </v>
          </cell>
          <cell r="C1859" t="str">
            <v xml:space="preserve">M     </v>
          </cell>
          <cell r="D1859" t="str">
            <v>CR</v>
          </cell>
          <cell r="E1859" t="str">
            <v>12,37</v>
          </cell>
        </row>
        <row r="1860">
          <cell r="A1860">
            <v>39246</v>
          </cell>
          <cell r="B1860" t="str">
            <v xml:space="preserve">ELETRODUTO/DUTO PEAD FLEXIVEL PAREDE SIMPLES, CORRUGACAO HELICOIDAL, COR PRETA, SEM ROSCA, DE 1 1/2", PARA CABEAMENTO SUBTERRANEO (NBR 15715)                                                                                                                                                                                                                                                                                                                                                             </v>
          </cell>
          <cell r="C1860" t="str">
            <v xml:space="preserve">M     </v>
          </cell>
          <cell r="D1860" t="str">
            <v>CR</v>
          </cell>
          <cell r="E1860" t="str">
            <v>5,28</v>
          </cell>
        </row>
        <row r="1861">
          <cell r="A1861">
            <v>39247</v>
          </cell>
          <cell r="B1861" t="str">
            <v xml:space="preserve">ELETRODUTO/DUTO PEAD FLEXIVEL PAREDE SIMPLES, CORRUGACAO HELICOIDAL, COR PRETA, SEM ROSCA, DE 1 1/4", PARA CABEAMENTO SUBTERRANEO (NBR 15715)                                                                                                                                                                                                                                                                                                                                                             </v>
          </cell>
          <cell r="C1861" t="str">
            <v xml:space="preserve">M     </v>
          </cell>
          <cell r="D1861" t="str">
            <v>CR</v>
          </cell>
          <cell r="E1861" t="str">
            <v>4,60</v>
          </cell>
        </row>
        <row r="1862">
          <cell r="A1862">
            <v>2446</v>
          </cell>
          <cell r="B1862" t="str">
            <v xml:space="preserve">ELETRODUTO/DUTO PEAD FLEXIVEL PAREDE SIMPLES, CORRUGACAO HELICOIDAL, COR PRETA, SEM ROSCA, DE 2",  PARA CABEAMENTO SUBTERRANEO (NBR 15715)                                                                                                                                                                                                                                                                                                                                                                </v>
          </cell>
          <cell r="C1862" t="str">
            <v xml:space="preserve">M     </v>
          </cell>
          <cell r="D1862" t="str">
            <v xml:space="preserve">C </v>
          </cell>
          <cell r="E1862" t="str">
            <v>7,58</v>
          </cell>
        </row>
        <row r="1863">
          <cell r="A1863">
            <v>2442</v>
          </cell>
          <cell r="B1863" t="str">
            <v xml:space="preserve">ELETRODUTO/DUTO PEAD FLEXIVEL PAREDE SIMPLES, CORRUGACAO HELICOIDAL, COR PRETA, SEM ROSCA, DE 3",  PARA CABEAMENTO SUBTERRANEO (NBR 15715)                                                                                                                                                                                                                                                                                                                                                                </v>
          </cell>
          <cell r="C1863" t="str">
            <v xml:space="preserve">M     </v>
          </cell>
          <cell r="D1863" t="str">
            <v>CR</v>
          </cell>
          <cell r="E1863" t="str">
            <v>10,62</v>
          </cell>
        </row>
        <row r="1864">
          <cell r="A1864">
            <v>39248</v>
          </cell>
          <cell r="B1864" t="str">
            <v xml:space="preserve">ELETRODUTO/DUTO PEAD FLEXIVEL PAREDE SIMPLES, CORRUGACAO HELICOIDAL, COR PRETA, SEM ROSCA, DE 4", PARA CABEAMENTO SUBTERRANEO (NBR 15715)                                                                                                                                                                                                                                                                                                                                                                 </v>
          </cell>
          <cell r="C1864" t="str">
            <v xml:space="preserve">M     </v>
          </cell>
          <cell r="D1864" t="str">
            <v>CR</v>
          </cell>
          <cell r="E1864" t="str">
            <v>14,80</v>
          </cell>
        </row>
        <row r="1865">
          <cell r="A1865">
            <v>2438</v>
          </cell>
          <cell r="B1865" t="str">
            <v xml:space="preserve">ELETROTECNICO (HORISTA)                                                                                                                                                                                                                                                                                                                                                                                                                                                                                   </v>
          </cell>
          <cell r="C1865" t="str">
            <v xml:space="preserve">H     </v>
          </cell>
          <cell r="D1865" t="str">
            <v>CR</v>
          </cell>
          <cell r="E1865" t="str">
            <v>26,84</v>
          </cell>
        </row>
        <row r="1866">
          <cell r="A1866">
            <v>40922</v>
          </cell>
          <cell r="B1866" t="str">
            <v xml:space="preserve">ELETROTECNICO (MENSALISTA)                                                                                                                                                                                                                                                                                                                                                                                                                                                                                </v>
          </cell>
          <cell r="C1866" t="str">
            <v xml:space="preserve">MES   </v>
          </cell>
          <cell r="D1866" t="str">
            <v>CR</v>
          </cell>
          <cell r="E1866" t="str">
            <v>4.715,07</v>
          </cell>
        </row>
        <row r="1867">
          <cell r="A1867">
            <v>36486</v>
          </cell>
          <cell r="B1867" t="str">
            <v xml:space="preserve">ELEVADOR DE CARGA A CABO, CABINE SEMI FECHADA 2,0 X 1,5 X 2,0 M, CAPACIDADE DE CARGA 1000 KG, TORRE  2,38 X 2,21 X 15 M, GUINCHO DE EMBREAGEM, FREIO DE SEGURANCA, LIMITADOR DE VELOCIDADE E CANCELA                                                                                                                                                                                                                                                                                                      </v>
          </cell>
          <cell r="C1867" t="str">
            <v xml:space="preserve">UN    </v>
          </cell>
          <cell r="D1867" t="str">
            <v>AS</v>
          </cell>
          <cell r="E1867" t="str">
            <v>70.127,20</v>
          </cell>
        </row>
        <row r="1868">
          <cell r="A1868">
            <v>37777</v>
          </cell>
          <cell r="B1868" t="str">
            <v xml:space="preserve">ELEVADOR DE CREMALHEIRA CABINE FECHADA 1,5 X 2,5 X 2,35 M (UMA POR TORRE), CAPACIDADE DE CARGA 1200 KG (15 PESSOAS), TORRE  24 M (16 MODULOS), FREIO DE SEGURANCA, LIMITADOR DE CARGA                                                                                                                                                                                                                                                                                                                     </v>
          </cell>
          <cell r="C1868" t="str">
            <v xml:space="preserve">UN    </v>
          </cell>
          <cell r="D1868" t="str">
            <v>AS</v>
          </cell>
          <cell r="E1868" t="str">
            <v>330.157,49</v>
          </cell>
        </row>
        <row r="1869">
          <cell r="A1869">
            <v>12624</v>
          </cell>
          <cell r="B1869" t="str">
            <v xml:space="preserve">EMENDA PARA CALHA PLUVIAL, PVC, DIAMETRO ENTRE 119 E 170 MM, PARA DRENAGEM PLUVIAL PREDIAL                                                                                                                                                                                                                                                                                                                                                                                                                </v>
          </cell>
          <cell r="C1869" t="str">
            <v xml:space="preserve">UN    </v>
          </cell>
          <cell r="D1869" t="str">
            <v>CR</v>
          </cell>
          <cell r="E1869" t="str">
            <v>47,83</v>
          </cell>
        </row>
        <row r="1870">
          <cell r="A1870">
            <v>517</v>
          </cell>
          <cell r="B1870" t="str">
            <v xml:space="preserve">EMULSAO ASFALTICA ANIONICA                                                                                                                                                                                                                                                                                                                                                                                                                                                                                </v>
          </cell>
          <cell r="C1870" t="str">
            <v xml:space="preserve">L     </v>
          </cell>
          <cell r="D1870" t="str">
            <v>CR</v>
          </cell>
          <cell r="E1870" t="str">
            <v>9,73</v>
          </cell>
        </row>
        <row r="1871">
          <cell r="A1871">
            <v>37534</v>
          </cell>
          <cell r="B1871" t="str">
            <v xml:space="preserve">EMULSAO EXPLOSIVA EM CARTUCHOS DE 1" X 12", DENSIDADE 1.15 G/CM3, INICIACAO ESPOLETA N. 8 / CORDEL                                                                                                                                                                                                                                                                                                                                                                                                        </v>
          </cell>
          <cell r="C1871" t="str">
            <v xml:space="preserve">KG    </v>
          </cell>
          <cell r="D1871" t="str">
            <v>AS</v>
          </cell>
          <cell r="E1871" t="str">
            <v>17,35</v>
          </cell>
        </row>
        <row r="1872">
          <cell r="A1872">
            <v>37535</v>
          </cell>
          <cell r="B1872" t="str">
            <v xml:space="preserve">EMULSAO EXPLOSIVA EM CARTUCHOS DE 1" X 24", DENSIDADE 1.15 G/CM3, INICIACAO ESPOLETA N. 8 / CORDEL                                                                                                                                                                                                                                                                                                                                                                                                        </v>
          </cell>
          <cell r="C1872" t="str">
            <v xml:space="preserve">KG    </v>
          </cell>
          <cell r="D1872" t="str">
            <v>AS</v>
          </cell>
          <cell r="E1872" t="str">
            <v>17,35</v>
          </cell>
        </row>
        <row r="1873">
          <cell r="A1873">
            <v>37533</v>
          </cell>
          <cell r="B1873" t="str">
            <v xml:space="preserve">EMULSAO EXPLOSIVA EM CARTUCHOS DE 1" X 8", DENSIDADE 1.15 G/CM3, INICIACAO ESPOLETA N. 8 / CORDEL                                                                                                                                                                                                                                                                                                                                                                                                         </v>
          </cell>
          <cell r="C1873" t="str">
            <v xml:space="preserve">KG    </v>
          </cell>
          <cell r="D1873" t="str">
            <v>AS</v>
          </cell>
          <cell r="E1873" t="str">
            <v>17,35</v>
          </cell>
        </row>
        <row r="1874">
          <cell r="A1874">
            <v>37537</v>
          </cell>
          <cell r="B1874" t="str">
            <v xml:space="preserve">EMULSAO EXPLOSIVA EM CARTUCHOS DE 2 1/2" X 24", DENSIDADE 1.15 G/CM3, INICIACAO ESPOLETA N. 8 / CORDEL                                                                                                                                                                                                                                                                                                                                                                                                    </v>
          </cell>
          <cell r="C1874" t="str">
            <v xml:space="preserve">KG    </v>
          </cell>
          <cell r="D1874" t="str">
            <v>AS</v>
          </cell>
          <cell r="E1874" t="str">
            <v>13,13</v>
          </cell>
        </row>
        <row r="1875">
          <cell r="A1875">
            <v>37536</v>
          </cell>
          <cell r="B1875" t="str">
            <v xml:space="preserve">EMULSAO EXPLOSIVA EM CARTUCHOS DE 2 1/4" X 24", DENSIDADE 1.15 G/CM3, INICIACAO ESPOLETA N. 8 / CORDEL                                                                                                                                                                                                                                                                                                                                                                                                    </v>
          </cell>
          <cell r="C1875" t="str">
            <v xml:space="preserve">KG    </v>
          </cell>
          <cell r="D1875" t="str">
            <v>AS</v>
          </cell>
          <cell r="E1875" t="str">
            <v>13,13</v>
          </cell>
        </row>
        <row r="1876">
          <cell r="A1876">
            <v>37532</v>
          </cell>
          <cell r="B1876" t="str">
            <v xml:space="preserve">EMULSAO EXPLOSIVA EM CARTUCHOS DE 2" X 24", DENSIDADE 1.15 G/CM3, INICIACAO ESPOLETA N. 8 / CORDEL                                                                                                                                                                                                                                                                                                                                                                                                        </v>
          </cell>
          <cell r="C1876" t="str">
            <v xml:space="preserve">KG    </v>
          </cell>
          <cell r="D1876" t="str">
            <v>AS</v>
          </cell>
          <cell r="E1876" t="str">
            <v>13,13</v>
          </cell>
        </row>
        <row r="1877">
          <cell r="A1877">
            <v>2696</v>
          </cell>
          <cell r="B1877" t="str">
            <v xml:space="preserve">ENCANADOR OU BOMBEIRO HIDRAULICO (HORISTA)                                                                                                                                                                                                                                                                                                                                                                                                                                                                </v>
          </cell>
          <cell r="C1877" t="str">
            <v xml:space="preserve">H     </v>
          </cell>
          <cell r="D1877" t="str">
            <v xml:space="preserve">C </v>
          </cell>
          <cell r="E1877" t="str">
            <v>19,12</v>
          </cell>
        </row>
        <row r="1878">
          <cell r="A1878">
            <v>40928</v>
          </cell>
          <cell r="B1878" t="str">
            <v xml:space="preserve">ENCANADOR OU BOMBEIRO HIDRAULICO (MENSALISTA)                                                                                                                                                                                                                                                                                                                                                                                                                                                             </v>
          </cell>
          <cell r="C1878" t="str">
            <v xml:space="preserve">MES   </v>
          </cell>
          <cell r="D1878" t="str">
            <v>CR</v>
          </cell>
          <cell r="E1878" t="str">
            <v>3.356,33</v>
          </cell>
        </row>
        <row r="1879">
          <cell r="A1879">
            <v>4083</v>
          </cell>
          <cell r="B1879" t="str">
            <v xml:space="preserve">ENCARREGADO GERAL DE OBRAS (HORISTA)                                                                                                                                                                                                                                                                                                                                                                                                                                                                      </v>
          </cell>
          <cell r="C1879" t="str">
            <v xml:space="preserve">H     </v>
          </cell>
          <cell r="D1879" t="str">
            <v xml:space="preserve">C </v>
          </cell>
          <cell r="E1879" t="str">
            <v>36,10</v>
          </cell>
        </row>
        <row r="1880">
          <cell r="A1880">
            <v>40818</v>
          </cell>
          <cell r="B1880" t="str">
            <v xml:space="preserve">ENCARREGADO GERAL DE OBRAS (MENSALISTA)                                                                                                                                                                                                                                                                                                                                                                                                                                                                   </v>
          </cell>
          <cell r="C1880" t="str">
            <v xml:space="preserve">MES   </v>
          </cell>
          <cell r="D1880" t="str">
            <v>CR</v>
          </cell>
          <cell r="E1880" t="str">
            <v>6.336,79</v>
          </cell>
        </row>
        <row r="1881">
          <cell r="A1881">
            <v>43146</v>
          </cell>
          <cell r="B1881" t="str">
            <v xml:space="preserve">ENDURECEDOR MINERAL DE BASE CIMENTICIA PARA PISO DE CONCRETO                                                                                                                                                                                                                                                                                                                                                                                                                                              </v>
          </cell>
          <cell r="C1881" t="str">
            <v xml:space="preserve">KG    </v>
          </cell>
          <cell r="D1881" t="str">
            <v>CR</v>
          </cell>
          <cell r="E1881" t="str">
            <v>8,27</v>
          </cell>
        </row>
        <row r="1882">
          <cell r="A1882">
            <v>2705</v>
          </cell>
          <cell r="B1882" t="str">
            <v xml:space="preserve">ENERGIA ELETRICA ATE 2000 KWH INDUSTRIAL, SEM DEMANDA                                                                                                                                                                                                                                                                                                                                                                                                                                                     </v>
          </cell>
          <cell r="C1882" t="str">
            <v xml:space="preserve">KWH   </v>
          </cell>
          <cell r="D1882" t="str">
            <v>CR</v>
          </cell>
          <cell r="E1882" t="str">
            <v>0,89</v>
          </cell>
        </row>
        <row r="1883">
          <cell r="A1883">
            <v>14250</v>
          </cell>
          <cell r="B1883" t="str">
            <v xml:space="preserve">ENERGIA ELETRICA COMERCIAL, BAIXA TENSAO, RELATIVA AO CONSUMO DE ATE 100 KWH, INCLUINDO ICMS, PIS/PASEP E COFINS                                                                                                                                                                                                                                                                                                                                                                                          </v>
          </cell>
          <cell r="C1883" t="str">
            <v xml:space="preserve">KWH   </v>
          </cell>
          <cell r="D1883" t="str">
            <v xml:space="preserve">C </v>
          </cell>
          <cell r="E1883" t="str">
            <v>0,91</v>
          </cell>
        </row>
        <row r="1884">
          <cell r="A1884">
            <v>11683</v>
          </cell>
          <cell r="B1884" t="str">
            <v xml:space="preserve">ENGATE / RABICHO FLEXIVEL INOX 1/2 " X 30 CM                                                                                                                                                                                                                                                                                                                                                                                                                                                              </v>
          </cell>
          <cell r="C1884" t="str">
            <v xml:space="preserve">UN    </v>
          </cell>
          <cell r="D1884" t="str">
            <v>CR</v>
          </cell>
          <cell r="E1884" t="str">
            <v>40,49</v>
          </cell>
        </row>
        <row r="1885">
          <cell r="A1885">
            <v>11684</v>
          </cell>
          <cell r="B1885" t="str">
            <v xml:space="preserve">ENGATE / RABICHO FLEXIVEL INOX 1/2 " X 40 CM                                                                                                                                                                                                                                                                                                                                                                                                                                                              </v>
          </cell>
          <cell r="C1885" t="str">
            <v xml:space="preserve">UN    </v>
          </cell>
          <cell r="D1885" t="str">
            <v>CR</v>
          </cell>
          <cell r="E1885" t="str">
            <v>44,32</v>
          </cell>
        </row>
        <row r="1886">
          <cell r="A1886">
            <v>6141</v>
          </cell>
          <cell r="B1886" t="str">
            <v xml:space="preserve">ENGATE/RABICHO FLEXIVEL PLASTICO (PVC OU ABS) BRANCO 1/2 " X 30 CM                                                                                                                                                                                                                                                                                                                                                                                                                                        </v>
          </cell>
          <cell r="C1886" t="str">
            <v xml:space="preserve">UN    </v>
          </cell>
          <cell r="D1886" t="str">
            <v>CR</v>
          </cell>
          <cell r="E1886" t="str">
            <v>4,60</v>
          </cell>
        </row>
        <row r="1887">
          <cell r="A1887">
            <v>11681</v>
          </cell>
          <cell r="B1887" t="str">
            <v xml:space="preserve">ENGATE/RABICHO FLEXIVEL PLASTICO (PVC OU ABS) BRANCO 1/2 " X 40 CM                                                                                                                                                                                                                                                                                                                                                                                                                                        </v>
          </cell>
          <cell r="C1887" t="str">
            <v xml:space="preserve">UN    </v>
          </cell>
          <cell r="D1887" t="str">
            <v>CR</v>
          </cell>
          <cell r="E1887" t="str">
            <v>5,80</v>
          </cell>
        </row>
        <row r="1888">
          <cell r="A1888">
            <v>2706</v>
          </cell>
          <cell r="B1888" t="str">
            <v xml:space="preserve">ENGENHEIRO CIVIL DE OBRA JUNIOR                                                                                                                                                                                                                                                                                                                                                                                                                                                                           </v>
          </cell>
          <cell r="C1888" t="str">
            <v xml:space="preserve">H     </v>
          </cell>
          <cell r="D1888" t="str">
            <v xml:space="preserve">C </v>
          </cell>
          <cell r="E1888" t="str">
            <v>110,32</v>
          </cell>
        </row>
        <row r="1889">
          <cell r="A1889">
            <v>40811</v>
          </cell>
          <cell r="B1889" t="str">
            <v xml:space="preserve">ENGENHEIRO CIVIL DE OBRA JUNIOR (MENSALISTA)                                                                                                                                                                                                                                                                                                                                                                                                                                                              </v>
          </cell>
          <cell r="C1889" t="str">
            <v xml:space="preserve">MES   </v>
          </cell>
          <cell r="D1889" t="str">
            <v>CR</v>
          </cell>
          <cell r="E1889" t="str">
            <v>19.363,47</v>
          </cell>
        </row>
        <row r="1890">
          <cell r="A1890">
            <v>2707</v>
          </cell>
          <cell r="B1890" t="str">
            <v xml:space="preserve">ENGENHEIRO CIVIL DE OBRA PLENO                                                                                                                                                                                                                                                                                                                                                                                                                                                                            </v>
          </cell>
          <cell r="C1890" t="str">
            <v xml:space="preserve">H     </v>
          </cell>
          <cell r="D1890" t="str">
            <v>CR</v>
          </cell>
          <cell r="E1890" t="str">
            <v>125,55</v>
          </cell>
        </row>
        <row r="1891">
          <cell r="A1891">
            <v>40813</v>
          </cell>
          <cell r="B1891" t="str">
            <v xml:space="preserve">ENGENHEIRO CIVIL DE OBRA PLENO (MENSALISTA)                                                                                                                                                                                                                                                                                                                                                                                                                                                               </v>
          </cell>
          <cell r="C1891" t="str">
            <v xml:space="preserve">MES   </v>
          </cell>
          <cell r="D1891" t="str">
            <v>CR</v>
          </cell>
          <cell r="E1891" t="str">
            <v>22.039,62</v>
          </cell>
        </row>
        <row r="1892">
          <cell r="A1892">
            <v>2708</v>
          </cell>
          <cell r="B1892" t="str">
            <v xml:space="preserve">ENGENHEIRO CIVIL DE OBRA SENIOR                                                                                                                                                                                                                                                                                                                                                                                                                                                                           </v>
          </cell>
          <cell r="C1892" t="str">
            <v xml:space="preserve">H     </v>
          </cell>
          <cell r="D1892" t="str">
            <v>CR</v>
          </cell>
          <cell r="E1892" t="str">
            <v>171,64</v>
          </cell>
        </row>
        <row r="1893">
          <cell r="A1893">
            <v>40814</v>
          </cell>
          <cell r="B1893" t="str">
            <v xml:space="preserve">ENGENHEIRO CIVIL DE OBRA SENIOR (MENSALISTA)                                                                                                                                                                                                                                                                                                                                                                                                                                                              </v>
          </cell>
          <cell r="C1893" t="str">
            <v xml:space="preserve">MES   </v>
          </cell>
          <cell r="D1893" t="str">
            <v>CR</v>
          </cell>
          <cell r="E1893" t="str">
            <v>30.127,56</v>
          </cell>
        </row>
        <row r="1894">
          <cell r="A1894">
            <v>34779</v>
          </cell>
          <cell r="B1894" t="str">
            <v xml:space="preserve">ENGENHEIRO CIVIL JUNIOR                                                                                                                                                                                                                                                                                                                                                                                                                                                                                   </v>
          </cell>
          <cell r="C1894" t="str">
            <v xml:space="preserve">H     </v>
          </cell>
          <cell r="D1894" t="str">
            <v>CR</v>
          </cell>
          <cell r="E1894" t="str">
            <v>111,92</v>
          </cell>
        </row>
        <row r="1895">
          <cell r="A1895">
            <v>40936</v>
          </cell>
          <cell r="B1895" t="str">
            <v xml:space="preserve">ENGENHEIRO CIVIL JUNIOR (MENSALISTA)                                                                                                                                                                                                                                                                                                                                                                                                                                                                      </v>
          </cell>
          <cell r="C1895" t="str">
            <v xml:space="preserve">MES   </v>
          </cell>
          <cell r="D1895" t="str">
            <v>CR</v>
          </cell>
          <cell r="E1895" t="str">
            <v>19.645,95</v>
          </cell>
        </row>
        <row r="1896">
          <cell r="A1896">
            <v>34780</v>
          </cell>
          <cell r="B1896" t="str">
            <v xml:space="preserve">ENGENHEIRO CIVIL PLENO                                                                                                                                                                                                                                                                                                                                                                                                                                                                                    </v>
          </cell>
          <cell r="C1896" t="str">
            <v xml:space="preserve">H     </v>
          </cell>
          <cell r="D1896" t="str">
            <v>CR</v>
          </cell>
          <cell r="E1896" t="str">
            <v>126,26</v>
          </cell>
        </row>
        <row r="1897">
          <cell r="A1897">
            <v>40937</v>
          </cell>
          <cell r="B1897" t="str">
            <v xml:space="preserve">ENGENHEIRO CIVIL PLENO (MENSALISTA)                                                                                                                                                                                                                                                                                                                                                                                                                                                                       </v>
          </cell>
          <cell r="C1897" t="str">
            <v xml:space="preserve">MES   </v>
          </cell>
          <cell r="D1897" t="str">
            <v>CR</v>
          </cell>
          <cell r="E1897" t="str">
            <v>22.164,51</v>
          </cell>
        </row>
        <row r="1898">
          <cell r="A1898">
            <v>34782</v>
          </cell>
          <cell r="B1898" t="str">
            <v xml:space="preserve">ENGENHEIRO CIVIL SENIOR                                                                                                                                                                                                                                                                                                                                                                                                                                                                                   </v>
          </cell>
          <cell r="C1898" t="str">
            <v xml:space="preserve">H     </v>
          </cell>
          <cell r="D1898" t="str">
            <v>CR</v>
          </cell>
          <cell r="E1898" t="str">
            <v>173,05</v>
          </cell>
        </row>
        <row r="1899">
          <cell r="A1899">
            <v>40938</v>
          </cell>
          <cell r="B1899" t="str">
            <v xml:space="preserve">ENGENHEIRO CIVIL SENIOR (MENSALISTA)                                                                                                                                                                                                                                                                                                                                                                                                                                                                      </v>
          </cell>
          <cell r="C1899" t="str">
            <v xml:space="preserve">MES   </v>
          </cell>
          <cell r="D1899" t="str">
            <v>CR</v>
          </cell>
          <cell r="E1899" t="str">
            <v>30.374,35</v>
          </cell>
        </row>
        <row r="1900">
          <cell r="A1900">
            <v>34783</v>
          </cell>
          <cell r="B1900" t="str">
            <v xml:space="preserve">ENGENHEIRO ELETRICISTA                                                                                                                                                                                                                                                                                                                                                                                                                                                                                    </v>
          </cell>
          <cell r="C1900" t="str">
            <v xml:space="preserve">H     </v>
          </cell>
          <cell r="D1900" t="str">
            <v>CR</v>
          </cell>
          <cell r="E1900" t="str">
            <v>117,24</v>
          </cell>
        </row>
        <row r="1901">
          <cell r="A1901">
            <v>40939</v>
          </cell>
          <cell r="B1901" t="str">
            <v xml:space="preserve">ENGENHEIRO ELETRICISTA (MENSALISTA)                                                                                                                                                                                                                                                                                                                                                                                                                                                                       </v>
          </cell>
          <cell r="C1901" t="str">
            <v xml:space="preserve">MES   </v>
          </cell>
          <cell r="D1901" t="str">
            <v>CR</v>
          </cell>
          <cell r="E1901" t="str">
            <v>20.578,45</v>
          </cell>
        </row>
        <row r="1902">
          <cell r="A1902">
            <v>34785</v>
          </cell>
          <cell r="B1902" t="str">
            <v xml:space="preserve">ENGENHEIRO SANITARISTA                                                                                                                                                                                                                                                                                                                                                                                                                                                                                    </v>
          </cell>
          <cell r="C1902" t="str">
            <v xml:space="preserve">H     </v>
          </cell>
          <cell r="D1902" t="str">
            <v>CR</v>
          </cell>
          <cell r="E1902" t="str">
            <v>113,41</v>
          </cell>
        </row>
        <row r="1903">
          <cell r="A1903">
            <v>40940</v>
          </cell>
          <cell r="B1903" t="str">
            <v xml:space="preserve">ENGENHEIRO SANITARISTA (MENSALISTA)                                                                                                                                                                                                                                                                                                                                                                                                                                                                       </v>
          </cell>
          <cell r="C1903" t="str">
            <v xml:space="preserve">MES   </v>
          </cell>
          <cell r="D1903" t="str">
            <v>CR</v>
          </cell>
          <cell r="E1903" t="str">
            <v>19.910,03</v>
          </cell>
        </row>
        <row r="1904">
          <cell r="A1904">
            <v>38403</v>
          </cell>
          <cell r="B1904" t="str">
            <v xml:space="preserve">ENXADA ESTREITA *25 X 23* CM COM CABO                                                                                                                                                                                                                                                                                                                                                                                                                                                                     </v>
          </cell>
          <cell r="C1904" t="str">
            <v xml:space="preserve">UN    </v>
          </cell>
          <cell r="D1904" t="str">
            <v>CR</v>
          </cell>
          <cell r="E1904" t="str">
            <v>63,95</v>
          </cell>
        </row>
        <row r="1905">
          <cell r="A1905">
            <v>43482</v>
          </cell>
          <cell r="B1905" t="str">
            <v xml:space="preserve">EPI - FAMILIA ALMOXARIFE - HORISTA (ENCARGOS COMPLEMENTARES - COLETADO CAIXA)                                                                                                                                                                                                                                                                                                                                                                                                                             </v>
          </cell>
          <cell r="C1905" t="str">
            <v xml:space="preserve">H     </v>
          </cell>
          <cell r="D1905" t="str">
            <v xml:space="preserve">C </v>
          </cell>
          <cell r="E1905" t="str">
            <v>0,75</v>
          </cell>
        </row>
        <row r="1906">
          <cell r="A1906">
            <v>43494</v>
          </cell>
          <cell r="B1906" t="str">
            <v xml:space="preserve">EPI - FAMILIA ALMOXARIFE - MENSALISTA (ENCARGOS COMPLEMENTARES - COLETADO CAIXA)                                                                                                                                                                                                                                                                                                                                                                                                                          </v>
          </cell>
          <cell r="C1906" t="str">
            <v xml:space="preserve">MES   </v>
          </cell>
          <cell r="D1906" t="str">
            <v xml:space="preserve">C </v>
          </cell>
          <cell r="E1906" t="str">
            <v>140,69</v>
          </cell>
        </row>
        <row r="1907">
          <cell r="A1907">
            <v>43483</v>
          </cell>
          <cell r="B1907" t="str">
            <v xml:space="preserve">EPI - FAMILIA CARPINTEIRO DE FORMAS - HORISTA (ENCARGOS COMPLEMENTARES - COLETADO CAIXA)                                                                                                                                                                                                                                                                                                                                                                                                                  </v>
          </cell>
          <cell r="C1907" t="str">
            <v xml:space="preserve">H     </v>
          </cell>
          <cell r="D1907" t="str">
            <v xml:space="preserve">C </v>
          </cell>
          <cell r="E1907" t="str">
            <v>1,34</v>
          </cell>
        </row>
        <row r="1908">
          <cell r="A1908">
            <v>43495</v>
          </cell>
          <cell r="B1908" t="str">
            <v xml:space="preserve">EPI - FAMILIA CARPINTEIRO DE FORMAS - MENSALISTA (ENCARGOS COMPLEMENTARES - COLETADO CAIXA)                                                                                                                                                                                                                                                                                                                                                                                                               </v>
          </cell>
          <cell r="C1908" t="str">
            <v xml:space="preserve">MES   </v>
          </cell>
          <cell r="D1908" t="str">
            <v xml:space="preserve">C </v>
          </cell>
          <cell r="E1908" t="str">
            <v>253,46</v>
          </cell>
        </row>
        <row r="1909">
          <cell r="A1909">
            <v>43484</v>
          </cell>
          <cell r="B1909" t="str">
            <v xml:space="preserve">EPI - FAMILIA ELETRICISTA - HORISTA (ENCARGOS COMPLEMENTARES - COLETADO CAIXA)                                                                                                                                                                                                                                                                                                                                                                                                                            </v>
          </cell>
          <cell r="C1909" t="str">
            <v xml:space="preserve">H     </v>
          </cell>
          <cell r="D1909" t="str">
            <v xml:space="preserve">C </v>
          </cell>
          <cell r="E1909" t="str">
            <v>1,14</v>
          </cell>
        </row>
        <row r="1910">
          <cell r="A1910">
            <v>43496</v>
          </cell>
          <cell r="B1910" t="str">
            <v xml:space="preserve">EPI - FAMILIA ELETRICISTA - MENSALISTA (ENCARGOS COMPLEMENTARES - COLETADO CAIXA)                                                                                                                                                                                                                                                                                                                                                                                                                         </v>
          </cell>
          <cell r="C1910" t="str">
            <v xml:space="preserve">MES   </v>
          </cell>
          <cell r="D1910" t="str">
            <v xml:space="preserve">C </v>
          </cell>
          <cell r="E1910" t="str">
            <v>214,40</v>
          </cell>
        </row>
        <row r="1911">
          <cell r="A1911">
            <v>43485</v>
          </cell>
          <cell r="B1911" t="str">
            <v xml:space="preserve">EPI - FAMILIA ENCANADOR - HORISTA (ENCARGOS COMPLEMENTARES - COLETADO CAIXA)                                                                                                                                                                                                                                                                                                                                                                                                                              </v>
          </cell>
          <cell r="C1911" t="str">
            <v xml:space="preserve">H     </v>
          </cell>
          <cell r="D1911" t="str">
            <v xml:space="preserve">C </v>
          </cell>
          <cell r="E1911" t="str">
            <v>1,01</v>
          </cell>
        </row>
        <row r="1912">
          <cell r="A1912">
            <v>43497</v>
          </cell>
          <cell r="B1912" t="str">
            <v xml:space="preserve">EPI - FAMILIA ENCANADOR - MENSALISTA (ENCARGOS COMPLEMENTARES - COLETADO CAIXA)                                                                                                                                                                                                                                                                                                                                                                                                                           </v>
          </cell>
          <cell r="C1912" t="str">
            <v xml:space="preserve">MES   </v>
          </cell>
          <cell r="D1912" t="str">
            <v xml:space="preserve">C </v>
          </cell>
          <cell r="E1912" t="str">
            <v>189,52</v>
          </cell>
        </row>
        <row r="1913">
          <cell r="A1913">
            <v>43487</v>
          </cell>
          <cell r="B1913" t="str">
            <v xml:space="preserve">EPI - FAMILIA ENCARREGADO GERAL - HORISTA (ENCARGOS COMPLEMENTARES - COLETADO CAIXA)                                                                                                                                                                                                                                                                                                                                                                                                                      </v>
          </cell>
          <cell r="C1913" t="str">
            <v xml:space="preserve">H     </v>
          </cell>
          <cell r="D1913" t="str">
            <v xml:space="preserve">C </v>
          </cell>
          <cell r="E1913" t="str">
            <v>1,17</v>
          </cell>
        </row>
        <row r="1914">
          <cell r="A1914">
            <v>43499</v>
          </cell>
          <cell r="B1914" t="str">
            <v xml:space="preserve">EPI - FAMILIA ENCARREGADO GERAL - MENSALISTA (ENCARGOS COMPLEMENTARES - COLETADO CAIXA)                                                                                                                                                                                                                                                                                                                                                                                                                   </v>
          </cell>
          <cell r="C1914" t="str">
            <v xml:space="preserve">MES   </v>
          </cell>
          <cell r="D1914" t="str">
            <v xml:space="preserve">C </v>
          </cell>
          <cell r="E1914" t="str">
            <v>221,51</v>
          </cell>
        </row>
        <row r="1915">
          <cell r="A1915">
            <v>43486</v>
          </cell>
          <cell r="B1915" t="str">
            <v xml:space="preserve">EPI - FAMILIA ENGENHEIRO CIVIL - HORISTA (ENCARGOS COMPLEMENTARES - COLETADO CAIXA)                                                                                                                                                                                                                                                                                                                                                                                                                       </v>
          </cell>
          <cell r="C1915" t="str">
            <v xml:space="preserve">H     </v>
          </cell>
          <cell r="D1915" t="str">
            <v xml:space="preserve">C </v>
          </cell>
          <cell r="E1915" t="str">
            <v>0,71</v>
          </cell>
        </row>
        <row r="1916">
          <cell r="A1916">
            <v>43498</v>
          </cell>
          <cell r="B1916" t="str">
            <v xml:space="preserve">EPI - FAMILIA ENGENHEIRO CIVIL - MENSALISTA (ENCARGOS COMPLEMENTARES - COLETADO CAIXA)                                                                                                                                                                                                                                                                                                                                                                                                                    </v>
          </cell>
          <cell r="C1916" t="str">
            <v xml:space="preserve">MES   </v>
          </cell>
          <cell r="D1916" t="str">
            <v xml:space="preserve">C </v>
          </cell>
          <cell r="E1916" t="str">
            <v>133,45</v>
          </cell>
        </row>
        <row r="1917">
          <cell r="A1917">
            <v>43488</v>
          </cell>
          <cell r="B1917" t="str">
            <v xml:space="preserve">EPI - FAMILIA OPERADOR ESCAVADEIRA - HORISTA (ENCARGOS COMPLEMENTARES - COLETADO CAIXA)                                                                                                                                                                                                                                                                                                                                                                                                                   </v>
          </cell>
          <cell r="C1917" t="str">
            <v xml:space="preserve">H     </v>
          </cell>
          <cell r="D1917" t="str">
            <v xml:space="preserve">C </v>
          </cell>
          <cell r="E1917" t="str">
            <v>0,82</v>
          </cell>
        </row>
        <row r="1918">
          <cell r="A1918">
            <v>43500</v>
          </cell>
          <cell r="B1918" t="str">
            <v xml:space="preserve">EPI - FAMILIA OPERADOR ESCAVADEIRA - MENSALISTA (ENCARGOS COMPLEMENTARES - COLETADO CAIXA)                                                                                                                                                                                                                                                                                                                                                                                                                </v>
          </cell>
          <cell r="C1918" t="str">
            <v xml:space="preserve">MES   </v>
          </cell>
          <cell r="D1918" t="str">
            <v xml:space="preserve">C </v>
          </cell>
          <cell r="E1918" t="str">
            <v>154,53</v>
          </cell>
        </row>
        <row r="1919">
          <cell r="A1919">
            <v>43489</v>
          </cell>
          <cell r="B1919" t="str">
            <v xml:space="preserve">EPI - FAMILIA PEDREIRO - HORISTA (ENCARGOS COMPLEMENTARES - COLETADO CAIXA)                                                                                                                                                                                                                                                                                                                                                                                                                               </v>
          </cell>
          <cell r="C1919" t="str">
            <v xml:space="preserve">H     </v>
          </cell>
          <cell r="D1919" t="str">
            <v xml:space="preserve">C </v>
          </cell>
          <cell r="E1919" t="str">
            <v>1,17</v>
          </cell>
        </row>
        <row r="1920">
          <cell r="A1920">
            <v>43501</v>
          </cell>
          <cell r="B1920" t="str">
            <v xml:space="preserve">EPI - FAMILIA PEDREIRO - MENSALISTA (ENCARGOS COMPLEMENTARES - COLETADO CAIXA)                                                                                                                                                                                                                                                                                                                                                                                                                            </v>
          </cell>
          <cell r="C1920" t="str">
            <v xml:space="preserve">MES   </v>
          </cell>
          <cell r="D1920" t="str">
            <v xml:space="preserve">C </v>
          </cell>
          <cell r="E1920" t="str">
            <v>220,75</v>
          </cell>
        </row>
        <row r="1921">
          <cell r="A1921">
            <v>43490</v>
          </cell>
          <cell r="B1921" t="str">
            <v xml:space="preserve">EPI - FAMILIA PINTOR - HORISTA (ENCARGOS COMPLEMENTARES - COLETADO CAIXA)                                                                                                                                                                                                                                                                                                                                                                                                                                 </v>
          </cell>
          <cell r="C1921" t="str">
            <v xml:space="preserve">H     </v>
          </cell>
          <cell r="D1921" t="str">
            <v xml:space="preserve">C </v>
          </cell>
          <cell r="E1921" t="str">
            <v>1,68</v>
          </cell>
        </row>
        <row r="1922">
          <cell r="A1922">
            <v>43502</v>
          </cell>
          <cell r="B1922" t="str">
            <v xml:space="preserve">EPI - FAMILIA PINTOR - MENSALISTA (ENCARGOS COMPLEMENTARES - COLETADO CAIXA)                                                                                                                                                                                                                                                                                                                                                                                                                              </v>
          </cell>
          <cell r="C1922" t="str">
            <v xml:space="preserve">MES   </v>
          </cell>
          <cell r="D1922" t="str">
            <v xml:space="preserve">C </v>
          </cell>
          <cell r="E1922" t="str">
            <v>316,25</v>
          </cell>
        </row>
        <row r="1923">
          <cell r="A1923">
            <v>43491</v>
          </cell>
          <cell r="B1923" t="str">
            <v xml:space="preserve">EPI - FAMILIA SERVENTE - HORISTA (ENCARGOS COMPLEMENTARES - COLETADO CAIXA)                                                                                                                                                                                                                                                                                                                                                                                                                               </v>
          </cell>
          <cell r="C1923" t="str">
            <v xml:space="preserve">H     </v>
          </cell>
          <cell r="D1923" t="str">
            <v xml:space="preserve">C </v>
          </cell>
          <cell r="E1923" t="str">
            <v>1,25</v>
          </cell>
        </row>
        <row r="1924">
          <cell r="A1924">
            <v>43503</v>
          </cell>
          <cell r="B1924" t="str">
            <v xml:space="preserve">EPI - FAMILIA SERVENTE - MENSALISTA (ENCARGOS COMPLEMENTARES - COLETADO CAIXA)                                                                                                                                                                                                                                                                                                                                                                                                                            </v>
          </cell>
          <cell r="C1924" t="str">
            <v xml:space="preserve">MES   </v>
          </cell>
          <cell r="D1924" t="str">
            <v xml:space="preserve">C </v>
          </cell>
          <cell r="E1924" t="str">
            <v>235,50</v>
          </cell>
        </row>
        <row r="1925">
          <cell r="A1925">
            <v>43492</v>
          </cell>
          <cell r="B1925" t="str">
            <v xml:space="preserve">EPI - FAMILIA SOLDADOR - HORISTA (ENCARGOS COMPLEMENTARES - COLETADO CAIXA)                                                                                                                                                                                                                                                                                                                                                                                                                               </v>
          </cell>
          <cell r="C1925" t="str">
            <v xml:space="preserve">H     </v>
          </cell>
          <cell r="D1925" t="str">
            <v xml:space="preserve">C </v>
          </cell>
          <cell r="E1925" t="str">
            <v>1,68</v>
          </cell>
        </row>
        <row r="1926">
          <cell r="A1926">
            <v>43504</v>
          </cell>
          <cell r="B1926" t="str">
            <v xml:space="preserve">EPI - FAMILIA SOLDADOR - MENSALISTA (ENCARGOS COMPLEMENTARES - COLETADO CAIXA)                                                                                                                                                                                                                                                                                                                                                                                                                            </v>
          </cell>
          <cell r="C1926" t="str">
            <v xml:space="preserve">MES   </v>
          </cell>
          <cell r="D1926" t="str">
            <v xml:space="preserve">C </v>
          </cell>
          <cell r="E1926" t="str">
            <v>317,67</v>
          </cell>
        </row>
        <row r="1927">
          <cell r="A1927">
            <v>43493</v>
          </cell>
          <cell r="B1927" t="str">
            <v xml:space="preserve">EPI - FAMILIA TOPOGRAFO - HORISTA (ENCARGOS COMPLEMENTARES - COLETADO CAIXA)                                                                                                                                                                                                                                                                                                                                                                                                                              </v>
          </cell>
          <cell r="C1927" t="str">
            <v xml:space="preserve">H     </v>
          </cell>
          <cell r="D1927" t="str">
            <v xml:space="preserve">C </v>
          </cell>
          <cell r="E1927" t="str">
            <v>0,67</v>
          </cell>
        </row>
        <row r="1928">
          <cell r="A1928">
            <v>43505</v>
          </cell>
          <cell r="B1928" t="str">
            <v xml:space="preserve">EPI - FAMILIA TOPOGRAFO - MENSALISTA (ENCARGOS COMPLEMENTARES - COLETADO CAIXA)                                                                                                                                                                                                                                                                                                                                                                                                                           </v>
          </cell>
          <cell r="C1928" t="str">
            <v xml:space="preserve">MES   </v>
          </cell>
          <cell r="D1928" t="str">
            <v xml:space="preserve">C </v>
          </cell>
          <cell r="E1928" t="str">
            <v>126,70</v>
          </cell>
        </row>
        <row r="1929">
          <cell r="A1929">
            <v>37774</v>
          </cell>
          <cell r="B1929" t="str">
            <v xml:space="preserve">EQUIPAMENTO DE LIMPEZA COMBINADO (VACUO/ALTA PRESSAO) 95% VACUO, TANQUE 7000 L, BOMBA 140 KGF/CM2 66 L/MIN COM MOTOR INDEPENDENTE A DIESEL DE 60 CV (INCLUI MONTAGEM, NAO INCLUI CAMINHAO)                                                                                                                                                                                                                                                                                                                </v>
          </cell>
          <cell r="C1929" t="str">
            <v xml:space="preserve">UN    </v>
          </cell>
          <cell r="D1929" t="str">
            <v>AS</v>
          </cell>
          <cell r="E1929" t="str">
            <v>450.184,09</v>
          </cell>
        </row>
        <row r="1930">
          <cell r="A1930">
            <v>38629</v>
          </cell>
          <cell r="B1930" t="str">
            <v xml:space="preserve">EQUIPAMENTO P/ DEMARCACAO DE FAIXAS DE TRAFEGO A QUENTE, A SER MONTADO SOBRE CAMINHAO DE PBT MIN. DE 17 T, DIST. MIN. ENTRE EIXOS 5,2 M, CAPACIDADE PARA 1.000 KG DE MATERIAL TERMOPLASTICO (INCLUI MONTAGEM, NAO INCLUI CAMINHAO, NEM COMPRESSOR DE AR)                                                                                                                                                                                                                                                  </v>
          </cell>
          <cell r="C1930" t="str">
            <v xml:space="preserve">UN    </v>
          </cell>
          <cell r="D1930" t="str">
            <v>CR</v>
          </cell>
          <cell r="E1930" t="str">
            <v>2.437.500,00</v>
          </cell>
        </row>
        <row r="1931">
          <cell r="A1931">
            <v>38630</v>
          </cell>
          <cell r="B1931" t="str">
            <v xml:space="preserve">EQUIPAMENTO PARA DEMARCACAO DE FAIXAS DE TRAFEGO A FRIO, A SER MONTADO SOBRE CAMINHAO DE PBT MINIMO DE 9 T E DISTANCIA MINIMA ENTRE EIXOS DE 4,3 M, CAPACIDADE PARA 800 L DE TINTA (INCLUI MONTAGEM, NAO INCLUI CAMINHAO)                                                                                                                                                                                                                                                                                 </v>
          </cell>
          <cell r="C1931" t="str">
            <v xml:space="preserve">UN    </v>
          </cell>
          <cell r="D1931" t="str">
            <v>CR</v>
          </cell>
          <cell r="E1931" t="str">
            <v>1.637.500,00</v>
          </cell>
        </row>
        <row r="1932">
          <cell r="A1932">
            <v>38476</v>
          </cell>
          <cell r="B1932" t="str">
            <v xml:space="preserve">ESCADA DUPLA DE ABRIR EM ALUMINIO, MODELO PINTOR, 8 DEGRAUS                                                                                                                                                                                                                                                                                                                                                                                                                                               </v>
          </cell>
          <cell r="C1932" t="str">
            <v xml:space="preserve">UN    </v>
          </cell>
          <cell r="D1932" t="str">
            <v>CR</v>
          </cell>
          <cell r="E1932" t="str">
            <v>480,63</v>
          </cell>
        </row>
        <row r="1933">
          <cell r="A1933">
            <v>38477</v>
          </cell>
          <cell r="B1933" t="str">
            <v xml:space="preserve">ESCADA EXTENSIVEL EM ALUMINIO COM 6,00 M ESTENDIDA                                                                                                                                                                                                                                                                                                                                                                                                                                                        </v>
          </cell>
          <cell r="C1933" t="str">
            <v xml:space="preserve">UN    </v>
          </cell>
          <cell r="D1933" t="str">
            <v>CR</v>
          </cell>
          <cell r="E1933" t="str">
            <v>1.361,16</v>
          </cell>
        </row>
        <row r="1934">
          <cell r="A1934">
            <v>40635</v>
          </cell>
          <cell r="B1934" t="str">
            <v xml:space="preserve">ESCAVADEIRA HIDRAULICA SOBRE ESTEIRA, COM GARRA GIRATORIA DE MANDIBULAS, PESO OPERACIONAL ENTRE 22,00 E 25,50 TON, POTENCIA LIQUIDA ENTRE 150 E 160 HP                                                                                                                                                                                                                                                                                                                                                    </v>
          </cell>
          <cell r="C1934" t="str">
            <v xml:space="preserve">UN    </v>
          </cell>
          <cell r="D1934" t="str">
            <v>CR</v>
          </cell>
          <cell r="E1934" t="str">
            <v>964.395,71</v>
          </cell>
        </row>
        <row r="1935">
          <cell r="A1935">
            <v>36483</v>
          </cell>
          <cell r="B1935" t="str">
            <v xml:space="preserve">ESCAVADEIRA HIDRAULICA SOBRE ESTEIRAS CACAMBA 0,40 A 1,20 M3, PESO OPERACIONAL 21,19 T, POTENCIA LIQUIDA 173 HP                                                                                                                                                                                                                                                                                                                                                                                           </v>
          </cell>
          <cell r="C1935" t="str">
            <v xml:space="preserve">UN    </v>
          </cell>
          <cell r="D1935" t="str">
            <v>CR</v>
          </cell>
          <cell r="E1935" t="str">
            <v>873.896,99</v>
          </cell>
        </row>
        <row r="1936">
          <cell r="A1936">
            <v>14525</v>
          </cell>
          <cell r="B1936" t="str">
            <v xml:space="preserve">ESCAVADEIRA HIDRAULICA SOBRE ESTEIRAS COM CACAMBA DE 1,20 M3, PESO OPERACIONAL 21 T, POTENCIA BRUTA 155 HP                                                                                                                                                                                                                                                                                                                                                                                                </v>
          </cell>
          <cell r="C1936" t="str">
            <v xml:space="preserve">UN    </v>
          </cell>
          <cell r="D1936" t="str">
            <v>CR</v>
          </cell>
          <cell r="E1936" t="str">
            <v>915.021,56</v>
          </cell>
        </row>
        <row r="1937">
          <cell r="A1937">
            <v>36482</v>
          </cell>
          <cell r="B1937" t="str">
            <v xml:space="preserve">ESCAVADEIRA HIDRAULICA SOBRE ESTEIRAS, CACAMBA  0,80 M3, PESO OPERACIONAL 17,8 T, POTENCIA LIQUIDA 110 HP                                                                                                                                                                                                                                                                                                                                                                                                 </v>
          </cell>
          <cell r="C1937" t="str">
            <v xml:space="preserve">UN    </v>
          </cell>
          <cell r="D1937" t="str">
            <v>CR</v>
          </cell>
          <cell r="E1937" t="str">
            <v>784.758,43</v>
          </cell>
        </row>
        <row r="1938">
          <cell r="A1938">
            <v>36408</v>
          </cell>
          <cell r="B1938" t="str">
            <v xml:space="preserve">ESCAVADEIRA HIDRAULICA SOBRE ESTEIRAS, CACAMBA 0,4 A 1,70 M3, PESO OPERACIONAL 23,2 T, POTENCIA BRUTA 183 HP                                                                                                                                                                                                                                                                                                                                                                                              </v>
          </cell>
          <cell r="C1938" t="str">
            <v xml:space="preserve">UN    </v>
          </cell>
          <cell r="D1938" t="str">
            <v>CR</v>
          </cell>
          <cell r="E1938" t="str">
            <v>937.640,07</v>
          </cell>
        </row>
        <row r="1939">
          <cell r="A1939">
            <v>2723</v>
          </cell>
          <cell r="B1939" t="str">
            <v xml:space="preserve">ESCAVADEIRA HIDRAULICA SOBRE ESTEIRAS, CACAMBA 0,62M3, PESO OPERACIONAL 12,61T, POTENCIA LIQUIDA 95HP                                                                                                                                                                                                                                                                                                                                                                                                     </v>
          </cell>
          <cell r="C1939" t="str">
            <v xml:space="preserve">UN    </v>
          </cell>
          <cell r="D1939" t="str">
            <v>CR</v>
          </cell>
          <cell r="E1939" t="str">
            <v>719.679,87</v>
          </cell>
        </row>
        <row r="1940">
          <cell r="A1940">
            <v>36481</v>
          </cell>
          <cell r="B1940" t="str">
            <v xml:space="preserve">ESCAVADEIRA HIDRAULICA SOBRE ESTEIRAS, CACAMBA 0,80 A 1,30 M3, PESO OPERACIONAL 22,18 T, POTENCIA LIQUIDA 170 HP                                                                                                                                                                                                                                                                                                                                                                                          </v>
          </cell>
          <cell r="C1940" t="str">
            <v xml:space="preserve">UN    </v>
          </cell>
          <cell r="D1940" t="str">
            <v>CR</v>
          </cell>
          <cell r="E1940" t="str">
            <v>858.475,28</v>
          </cell>
        </row>
        <row r="1941">
          <cell r="A1941">
            <v>10685</v>
          </cell>
          <cell r="B1941" t="str">
            <v xml:space="preserve">ESCAVADEIRA HIDRAULICA SOBRE ESTEIRAS, CACAMBA 0,80M3, PESO OPERACIONAL 17T, POTENCIA BRUTA 111HP                                                                                                                                                                                                                                                                                                                                                                                                         </v>
          </cell>
          <cell r="C1941" t="str">
            <v xml:space="preserve">UN    </v>
          </cell>
          <cell r="D1941" t="str">
            <v xml:space="preserve">C </v>
          </cell>
          <cell r="E1941" t="str">
            <v>822.491,29</v>
          </cell>
        </row>
        <row r="1942">
          <cell r="A1942">
            <v>40636</v>
          </cell>
          <cell r="B1942" t="str">
            <v xml:space="preserve">ESCAVADEIRA HIDRAULICA SOBRE ESTEIRAS, CAPACIDADE DA CACAMBA ENTRE 1,20 E 1,50 M3, PESO OPERACIONAL ENTRE 20,00 E 22,00 TON, POTENCIA LIQUIDA ENTRE 150 E 155 HP, EQUIPADA COM CLAMSHELL                                                                                                                                                                                                                                                                                                                  </v>
          </cell>
          <cell r="C1942" t="str">
            <v xml:space="preserve">UN    </v>
          </cell>
          <cell r="D1942" t="str">
            <v>CR</v>
          </cell>
          <cell r="E1942" t="str">
            <v>928.411,71</v>
          </cell>
        </row>
        <row r="1943">
          <cell r="A1943">
            <v>4111</v>
          </cell>
          <cell r="B1943" t="str">
            <v xml:space="preserve">ESCORA PRE-MOLDADA EM CONCRETO, *10 X 10* CM, H = 2,30M                                                                                                                                                                                                                                                                                                                                                                                                                                                   </v>
          </cell>
          <cell r="C1943" t="str">
            <v xml:space="preserve">UN    </v>
          </cell>
          <cell r="D1943" t="str">
            <v>CR</v>
          </cell>
          <cell r="E1943" t="str">
            <v>62,86</v>
          </cell>
        </row>
        <row r="1944">
          <cell r="A1944">
            <v>44538</v>
          </cell>
          <cell r="B1944" t="str">
            <v xml:space="preserve">ESCOVA CIRCULAR EM ACO LATONADO, 6 X 1 " (DIAMETRO X ESPESSURA), FURO DE 1 1/4 ", FIO ONDULADO *0,30*  MM                                                                                                                                                                                                                                                                                                                                                                                                 </v>
          </cell>
          <cell r="C1944" t="str">
            <v xml:space="preserve">UN    </v>
          </cell>
          <cell r="D1944" t="str">
            <v>CR</v>
          </cell>
          <cell r="E1944" t="str">
            <v>38,33</v>
          </cell>
        </row>
        <row r="1945">
          <cell r="A1945">
            <v>12</v>
          </cell>
          <cell r="B1945" t="str">
            <v xml:space="preserve">ESCOVA DE ACO, COM CABO, *4  X 15* FILEIRAS DE CERDAS                                                                                                                                                                                                                                                                                                                                                                                                                                                     </v>
          </cell>
          <cell r="C1945" t="str">
            <v xml:space="preserve">UN    </v>
          </cell>
          <cell r="D1945" t="str">
            <v xml:space="preserve">C </v>
          </cell>
          <cell r="E1945" t="str">
            <v>13,00</v>
          </cell>
        </row>
        <row r="1946">
          <cell r="A1946">
            <v>37554</v>
          </cell>
          <cell r="B1946" t="str">
            <v xml:space="preserve">ESGUICHO JATO REGULAVEL, TIPO ELKHART, ENGATE RAPIDO 1 1/2", PARA COMBATE A INCENDIO                                                                                                                                                                                                                                                                                                                                                                                                                      </v>
          </cell>
          <cell r="C1946" t="str">
            <v xml:space="preserve">UN    </v>
          </cell>
          <cell r="D1946" t="str">
            <v>CR</v>
          </cell>
          <cell r="E1946" t="str">
            <v>223,13</v>
          </cell>
        </row>
        <row r="1947">
          <cell r="A1947">
            <v>37555</v>
          </cell>
          <cell r="B1947" t="str">
            <v xml:space="preserve">ESGUICHO JATO REGULAVEL, TIPO ELKHART, ENGATE RAPIDO 2 1/2", PARA COMBATE A INCENDIO                                                                                                                                                                                                                                                                                                                                                                                                                      </v>
          </cell>
          <cell r="C1947" t="str">
            <v xml:space="preserve">UN    </v>
          </cell>
          <cell r="D1947" t="str">
            <v>CR</v>
          </cell>
          <cell r="E1947" t="str">
            <v>271,42</v>
          </cell>
        </row>
        <row r="1948">
          <cell r="A1948">
            <v>10902</v>
          </cell>
          <cell r="B1948" t="str">
            <v xml:space="preserve">ESGUICHO TIPO JATO SOLIDO, EM LATAO, ENGATE RAPIDO 1 1/2" X 13 MM, PARA MANGUEIRA EM INSTALACAO PREDIAL COMBATE A INCENDIO                                                                                                                                                                                                                                                                                                                                                                                </v>
          </cell>
          <cell r="C1948" t="str">
            <v xml:space="preserve">UN    </v>
          </cell>
          <cell r="D1948" t="str">
            <v>CR</v>
          </cell>
          <cell r="E1948" t="str">
            <v>68,11</v>
          </cell>
        </row>
        <row r="1949">
          <cell r="A1949">
            <v>20965</v>
          </cell>
          <cell r="B1949" t="str">
            <v xml:space="preserve">ESGUICHO TIPO JATO SOLIDO, EM LATAO, ENGATE RAPIDO 1 1/2" X 16 MM, PARA MANGUEIRA EM INSTALACAO PREDIAL COMBATE A INCENDIO                                                                                                                                                                                                                                                                                                                                                                                </v>
          </cell>
          <cell r="C1949" t="str">
            <v xml:space="preserve">UN    </v>
          </cell>
          <cell r="D1949" t="str">
            <v>CR</v>
          </cell>
          <cell r="E1949" t="str">
            <v>68,74</v>
          </cell>
        </row>
        <row r="1950">
          <cell r="A1950">
            <v>20966</v>
          </cell>
          <cell r="B1950" t="str">
            <v xml:space="preserve">ESGUICHO TIPO JATO SOLIDO, EM LATAO, ENGATE RAPIDO 1 1/2" X 19 MM, PARA MANGUEIRA EM INSTALACAO PREDIAL COMBATE A INCENDIO                                                                                                                                                                                                                                                                                                                                                                                </v>
          </cell>
          <cell r="C1950" t="str">
            <v xml:space="preserve">UN    </v>
          </cell>
          <cell r="D1950" t="str">
            <v>CR</v>
          </cell>
          <cell r="E1950" t="str">
            <v>74,01</v>
          </cell>
        </row>
        <row r="1951">
          <cell r="A1951">
            <v>10903</v>
          </cell>
          <cell r="B1951" t="str">
            <v xml:space="preserve">ESGUICHO TIPO JATO SOLIDO, EM LATAO, ENGATE RAPIDO 2 1/2" X 13 MM, PARA MANGUEIRA EM INSTALACAO PREDIAL COMBATE A INCENDIO                                                                                                                                                                                                                                                                                                                                                                                </v>
          </cell>
          <cell r="C1951" t="str">
            <v xml:space="preserve">UN    </v>
          </cell>
          <cell r="D1951" t="str">
            <v>CR</v>
          </cell>
          <cell r="E1951" t="str">
            <v>112,19</v>
          </cell>
        </row>
        <row r="1952">
          <cell r="A1952">
            <v>20967</v>
          </cell>
          <cell r="B1952" t="str">
            <v xml:space="preserve">ESGUICHO TIPO JATO SOLIDO, EM LATAO, ENGATE RAPIDO 2 1/2" X 16 MM, PARA MANGUEIRA EM INSTALACAO PREDIAL COMBATE A INCENDIO                                                                                                                                                                                                                                                                                                                                                                                </v>
          </cell>
          <cell r="C1952" t="str">
            <v xml:space="preserve">UN    </v>
          </cell>
          <cell r="D1952" t="str">
            <v>CR</v>
          </cell>
          <cell r="E1952" t="str">
            <v>112,19</v>
          </cell>
        </row>
        <row r="1953">
          <cell r="A1953">
            <v>20968</v>
          </cell>
          <cell r="B1953" t="str">
            <v xml:space="preserve">ESGUICHO TIPO JATO SOLIDO, EM LATAO, ENGATE RAPIDO 2 1/2" X 19 MM, PARA MANGUEIRA EM INSTALACAO PREDIAL COMBATE A INCENDIO                                                                                                                                                                                                                                                                                                                                                                                </v>
          </cell>
          <cell r="C1953" t="str">
            <v xml:space="preserve">UN    </v>
          </cell>
          <cell r="D1953" t="str">
            <v>CR</v>
          </cell>
          <cell r="E1953" t="str">
            <v>123,04</v>
          </cell>
        </row>
        <row r="1954">
          <cell r="A1954">
            <v>11359</v>
          </cell>
          <cell r="B1954" t="str">
            <v xml:space="preserve">ESMERILHADEIRA ANGULAR ELETRICA, DIAMETRO DO DISCO 7 '' (180 MM), ROTACAO 8500 RPM, POTENCIA 2400 W                                                                                                                                                                                                                                                                                                                                                                                                       </v>
          </cell>
          <cell r="C1954" t="str">
            <v xml:space="preserve">UN    </v>
          </cell>
          <cell r="D1954" t="str">
            <v>AS</v>
          </cell>
          <cell r="E1954" t="str">
            <v>857,45</v>
          </cell>
        </row>
        <row r="1955">
          <cell r="A1955">
            <v>39017</v>
          </cell>
          <cell r="B1955" t="str">
            <v xml:space="preserve">ESPACADOR / DISTANCIADOR CIRCULAR COM ENTRADA LATERAL, EM PLASTICO, PARA VERGALHAO *4,2 A 12,5* MM, COBRIMENTO 20 MM                                                                                                                                                                                                                                                                                                                                                                                      </v>
          </cell>
          <cell r="C1955" t="str">
            <v xml:space="preserve">UN    </v>
          </cell>
          <cell r="D1955" t="str">
            <v>AS</v>
          </cell>
          <cell r="E1955" t="str">
            <v>0,22</v>
          </cell>
        </row>
        <row r="1956">
          <cell r="A1956">
            <v>39315</v>
          </cell>
          <cell r="B1956" t="str">
            <v xml:space="preserve">ESPACADOR / DISTANCIADOR TIPO GARRA DUPLA, EM PLASTICO, COBRIMENTO *20* MM, PARA FERRAGENS DE LAJES E FUNDO DE VIGAS                                                                                                                                                                                                                                                                                                                                                                                      </v>
          </cell>
          <cell r="C1956" t="str">
            <v xml:space="preserve">UN    </v>
          </cell>
          <cell r="D1956" t="str">
            <v>AS</v>
          </cell>
          <cell r="E1956" t="str">
            <v>0,35</v>
          </cell>
        </row>
        <row r="1957">
          <cell r="A1957">
            <v>39016</v>
          </cell>
          <cell r="B1957" t="str">
            <v xml:space="preserve">ESPACADOR / DISTANCIADOR TIPO PINO EM PLASTICO, PARA VERGALHAO ATE 10 MM, PARA APOIO DE ARMADURA                                                                                                                                                                                                                                                                                                                                                                                                          </v>
          </cell>
          <cell r="C1957" t="str">
            <v xml:space="preserve">UN    </v>
          </cell>
          <cell r="D1957" t="str">
            <v>AS</v>
          </cell>
          <cell r="E1957" t="str">
            <v>0,36</v>
          </cell>
        </row>
        <row r="1958">
          <cell r="A1958">
            <v>39481</v>
          </cell>
          <cell r="B1958" t="str">
            <v xml:space="preserve">ESPACADOR OU DISTANCIADOR, EM PLASTICO, TIPO APOIO DE CORDOALHA (CARANGUEJO), PARA ARMADURA NEGATIVA E PROTENSAO, COBRIMENTO 50 MM                                                                                                                                                                                                                                                                                                                                                                        </v>
          </cell>
          <cell r="C1958" t="str">
            <v xml:space="preserve">UN    </v>
          </cell>
          <cell r="D1958" t="str">
            <v>AS</v>
          </cell>
          <cell r="E1958" t="str">
            <v>1,74</v>
          </cell>
        </row>
        <row r="1959">
          <cell r="A1959">
            <v>39013</v>
          </cell>
          <cell r="B1959" t="str">
            <v xml:space="preserve">ESPACADOR/SEPARADOR /CENTRALIZADOR DE BARRA DE ACO, PLASTICO, (CHUMBADOR TIPO CARAMBOLA - CB), DIAMETRO INTERNO ATE 20 MM                                                                                                                                                                                                                                                                                                                                                                                 </v>
          </cell>
          <cell r="C1959" t="str">
            <v xml:space="preserve">UN    </v>
          </cell>
          <cell r="D1959" t="str">
            <v>AS</v>
          </cell>
          <cell r="E1959" t="str">
            <v>1,48</v>
          </cell>
        </row>
        <row r="1960">
          <cell r="A1960">
            <v>44919</v>
          </cell>
          <cell r="B1960" t="str">
            <v xml:space="preserve">ESPACADOR/SEPARADOR /CENTRALIZADOR DE BARRA DE ACO, PLASTICO, (CHUMBADOR TIPO CARAMBOLA - CB), DIAMETRO INTERNO ENTRE 25 A 32 MM                                                                                                                                                                                                                                                                                                                                                                          </v>
          </cell>
          <cell r="C1960" t="str">
            <v xml:space="preserve">UN    </v>
          </cell>
          <cell r="D1960" t="str">
            <v>AS</v>
          </cell>
          <cell r="E1960" t="str">
            <v>2,77</v>
          </cell>
        </row>
        <row r="1961">
          <cell r="A1961">
            <v>40433</v>
          </cell>
          <cell r="B1961" t="str">
            <v xml:space="preserve">ESPACADOR/SEPARADOR DE CORDOALHA TIPO DISCO 12 FUROS DE 14 MM, PARA TIRANTES                                                                                                                                                                                                                                                                                                                                                                                                                              </v>
          </cell>
          <cell r="C1961" t="str">
            <v xml:space="preserve">UN    </v>
          </cell>
          <cell r="D1961" t="str">
            <v>AS</v>
          </cell>
          <cell r="E1961" t="str">
            <v>1,53</v>
          </cell>
        </row>
        <row r="1962">
          <cell r="A1962">
            <v>20219</v>
          </cell>
          <cell r="B1962" t="str">
            <v xml:space="preserve">ESPARGIDOR DE ASFALTO PRESSURIZADO, REBOCAVEL, TANQUE DE 2500 L, PNEUMATICO,  COM MOTOR A GASOLINA 3,4HP                                                                                                                                                                                                                                                                                                                                                                                                  </v>
          </cell>
          <cell r="C1962" t="str">
            <v xml:space="preserve">UN    </v>
          </cell>
          <cell r="D1962" t="str">
            <v>AS</v>
          </cell>
          <cell r="E1962" t="str">
            <v>116.000,00</v>
          </cell>
        </row>
        <row r="1963">
          <cell r="A1963">
            <v>36484</v>
          </cell>
          <cell r="B1963" t="str">
            <v xml:space="preserve">ESPARGIDOR DE ASFALTO PRESSURIZADO, TANQUE 6 M3 COM ISOLACAO TERMICA, AQUECIDO COM 2 MACARICOS, COM BARRA ESPARGIDORA 3,60 M, A SER MONTADO SOBRE CAMINHAO                                                                                                                                                                                                                                                                                                                                                </v>
          </cell>
          <cell r="C1963" t="str">
            <v xml:space="preserve">UN    </v>
          </cell>
          <cell r="D1963" t="str">
            <v>AS</v>
          </cell>
          <cell r="E1963" t="str">
            <v>246.246,87</v>
          </cell>
        </row>
        <row r="1964">
          <cell r="A1964">
            <v>38367</v>
          </cell>
          <cell r="B1964" t="str">
            <v xml:space="preserve">ESPATULA DE ACO INOX COM CABO DE MADEIRA, LARGURA 8 CM                                                                                                                                                                                                                                                                                                                                                                                                                                                    </v>
          </cell>
          <cell r="C1964" t="str">
            <v xml:space="preserve">UN    </v>
          </cell>
          <cell r="D1964" t="str">
            <v>CR</v>
          </cell>
          <cell r="E1964" t="str">
            <v>25,82</v>
          </cell>
        </row>
        <row r="1965">
          <cell r="A1965">
            <v>38368</v>
          </cell>
          <cell r="B1965" t="str">
            <v xml:space="preserve">ESPATULA DE PLASTICO LISA, LARGURA 10 CM                                                                                                                                                                                                                                                                                                                                                                                                                                                                  </v>
          </cell>
          <cell r="C1965" t="str">
            <v xml:space="preserve">UN    </v>
          </cell>
          <cell r="D1965" t="str">
            <v>CR</v>
          </cell>
          <cell r="E1965" t="str">
            <v>8,60</v>
          </cell>
        </row>
        <row r="1966">
          <cell r="A1966">
            <v>38091</v>
          </cell>
          <cell r="B1966" t="str">
            <v xml:space="preserve">ESPELHO / PLACA CEGA 4" X 2", PARA INSTALACAO DE TOMADAS E INTERRUPTORES                                                                                                                                                                                                                                                                                                                                                                                                                                  </v>
          </cell>
          <cell r="C1966" t="str">
            <v xml:space="preserve">UN    </v>
          </cell>
          <cell r="D1966" t="str">
            <v>CR</v>
          </cell>
          <cell r="E1966" t="str">
            <v>2,76</v>
          </cell>
        </row>
        <row r="1967">
          <cell r="A1967">
            <v>38095</v>
          </cell>
          <cell r="B1967" t="str">
            <v xml:space="preserve">ESPELHO / PLACA CEGA 4" X 4", PARA INSTALACAO DE TOMADAS E INTERRUPTORES                                                                                                                                                                                                                                                                                                                                                                                                                                  </v>
          </cell>
          <cell r="C1967" t="str">
            <v xml:space="preserve">UN    </v>
          </cell>
          <cell r="D1967" t="str">
            <v>CR</v>
          </cell>
          <cell r="E1967" t="str">
            <v>5,84</v>
          </cell>
        </row>
        <row r="1968">
          <cell r="A1968">
            <v>38092</v>
          </cell>
          <cell r="B1968" t="str">
            <v xml:space="preserve">ESPELHO / PLACA DE 1 POSTO 4" X 2", PARA INSTALACAO DE TOMADAS E INTERRUPTORES                                                                                                                                                                                                                                                                                                                                                                                                                            </v>
          </cell>
          <cell r="C1968" t="str">
            <v xml:space="preserve">UN    </v>
          </cell>
          <cell r="D1968" t="str">
            <v>CR</v>
          </cell>
          <cell r="E1968" t="str">
            <v>2,62</v>
          </cell>
        </row>
        <row r="1969">
          <cell r="A1969">
            <v>38093</v>
          </cell>
          <cell r="B1969" t="str">
            <v xml:space="preserve">ESPELHO / PLACA DE 2 POSTOS 4" X 2", PARA INSTALACAO DE TOMADAS E INTERRUPTORES                                                                                                                                                                                                                                                                                                                                                                                                                           </v>
          </cell>
          <cell r="C1969" t="str">
            <v xml:space="preserve">UN    </v>
          </cell>
          <cell r="D1969" t="str">
            <v>CR</v>
          </cell>
          <cell r="E1969" t="str">
            <v>2,71</v>
          </cell>
        </row>
        <row r="1970">
          <cell r="A1970">
            <v>38096</v>
          </cell>
          <cell r="B1970" t="str">
            <v xml:space="preserve">ESPELHO / PLACA DE 2 POSTOS 4" X 4", PARA INSTALACAO DE TOMADAS E INTERRUPTORES                                                                                                                                                                                                                                                                                                                                                                                                                           </v>
          </cell>
          <cell r="C1970" t="str">
            <v xml:space="preserve">UN    </v>
          </cell>
          <cell r="D1970" t="str">
            <v>CR</v>
          </cell>
          <cell r="E1970" t="str">
            <v>6,29</v>
          </cell>
        </row>
        <row r="1971">
          <cell r="A1971">
            <v>38094</v>
          </cell>
          <cell r="B1971" t="str">
            <v xml:space="preserve">ESPELHO / PLACA DE 3 POSTOS 4" X 2", PARA INSTALACAO DE TOMADAS E INTERRUPTORES                                                                                                                                                                                                                                                                                                                                                                                                                           </v>
          </cell>
          <cell r="C1971" t="str">
            <v xml:space="preserve">UN    </v>
          </cell>
          <cell r="D1971" t="str">
            <v>CR</v>
          </cell>
          <cell r="E1971" t="str">
            <v>3,32</v>
          </cell>
        </row>
        <row r="1972">
          <cell r="A1972">
            <v>38097</v>
          </cell>
          <cell r="B1972" t="str">
            <v xml:space="preserve">ESPELHO / PLACA DE 4 POSTOS 4" X 4", PARA INSTALACAO DE TOMADAS E INTERRUPTORES                                                                                                                                                                                                                                                                                                                                                                                                                           </v>
          </cell>
          <cell r="C1972" t="str">
            <v xml:space="preserve">UN    </v>
          </cell>
          <cell r="D1972" t="str">
            <v>CR</v>
          </cell>
          <cell r="E1972" t="str">
            <v>6,74</v>
          </cell>
        </row>
        <row r="1973">
          <cell r="A1973">
            <v>38098</v>
          </cell>
          <cell r="B1973" t="str">
            <v xml:space="preserve">ESPELHO / PLACA DE 6 POSTOS 4" X 4", PARA INSTALACAO DE TOMADAS E INTERRUPTORES                                                                                                                                                                                                                                                                                                                                                                                                                           </v>
          </cell>
          <cell r="C1973" t="str">
            <v xml:space="preserve">UN    </v>
          </cell>
          <cell r="D1973" t="str">
            <v>CR</v>
          </cell>
          <cell r="E1973" t="str">
            <v>6,74</v>
          </cell>
        </row>
        <row r="1974">
          <cell r="A1974">
            <v>11186</v>
          </cell>
          <cell r="B1974" t="str">
            <v xml:space="preserve">ESPELHO CRISTAL E = 4 MM                                                                                                                                                                                                                                                                                                                                                                                                                                                                                  </v>
          </cell>
          <cell r="C1974" t="str">
            <v xml:space="preserve">M2    </v>
          </cell>
          <cell r="D1974" t="str">
            <v>CR</v>
          </cell>
          <cell r="E1974" t="str">
            <v>427,13</v>
          </cell>
        </row>
        <row r="1975">
          <cell r="A1975">
            <v>11558</v>
          </cell>
          <cell r="B1975" t="str">
            <v xml:space="preserve">ESPELHO, RETO OU CURVO, EM LATAO CROMADO, ESPESSURA ATE 6 MM, LARGURA *40*MM, ALTURA *180*MM - PARA FECHADURA DE EMBUTIR                                                                                                                                                                                                                                                                                                                                                                                  </v>
          </cell>
          <cell r="C1975" t="str">
            <v xml:space="preserve">PAR   </v>
          </cell>
          <cell r="D1975" t="str">
            <v>CR</v>
          </cell>
          <cell r="E1975" t="str">
            <v>13,96</v>
          </cell>
        </row>
        <row r="1976">
          <cell r="A1976">
            <v>11557</v>
          </cell>
          <cell r="B1976" t="str">
            <v xml:space="preserve">ESPELHO, RETO OU CURVO, EM LATAO CROMADO, ESPESSURA MINIMA 6 MM, LARGURA *43*MM, ALTURA *230*MM - PARA FECHADURA DE EMBUTIR                                                                                                                                                                                                                                                                                                                                                                               </v>
          </cell>
          <cell r="C1976" t="str">
            <v xml:space="preserve">PAR   </v>
          </cell>
          <cell r="D1976" t="str">
            <v>CR</v>
          </cell>
          <cell r="E1976" t="str">
            <v>35,35</v>
          </cell>
        </row>
        <row r="1977">
          <cell r="A1977">
            <v>2759</v>
          </cell>
          <cell r="B1977" t="str">
            <v xml:space="preserve">ESPOLETA SIMPLES N 8.                                                                                                                                                                                                                                                                                                                                                                                                                                                                                     </v>
          </cell>
          <cell r="C1977" t="str">
            <v xml:space="preserve">UN    </v>
          </cell>
          <cell r="D1977" t="str">
            <v>AS</v>
          </cell>
          <cell r="E1977" t="str">
            <v>9,93</v>
          </cell>
        </row>
        <row r="1978">
          <cell r="A1978">
            <v>38124</v>
          </cell>
          <cell r="B1978" t="str">
            <v xml:space="preserve">ESPUMA EXPANSIVA DE POLIURETANO, APLICACAO MANUAL - 500 ML                                                                                                                                                                                                                                                                                                                                                                                                                                                </v>
          </cell>
          <cell r="C1978" t="str">
            <v xml:space="preserve">UN    </v>
          </cell>
          <cell r="D1978" t="str">
            <v xml:space="preserve">C </v>
          </cell>
          <cell r="E1978" t="str">
            <v>34,50</v>
          </cell>
        </row>
        <row r="1979">
          <cell r="A1979">
            <v>38380</v>
          </cell>
          <cell r="B1979" t="str">
            <v xml:space="preserve">ESQUADRO DE ACO 12 " (300 MM), CABO DE ALUMINIO                                                                                                                                                                                                                                                                                                                                                                                                                                                           </v>
          </cell>
          <cell r="C1979" t="str">
            <v xml:space="preserve">UN    </v>
          </cell>
          <cell r="D1979" t="str">
            <v>CR</v>
          </cell>
          <cell r="E1979" t="str">
            <v>41,03</v>
          </cell>
        </row>
        <row r="1980">
          <cell r="A1980">
            <v>42429</v>
          </cell>
          <cell r="B1980" t="str">
            <v xml:space="preserve">ESQUI TRIPLO, EM TUBO DE ACO CARBONO, PINTURA NO PROCESSO ELETROSTATICO - EQUIPAMENTO DE GINASTICA PARA ACADEMIA AO AR LIVRE / ACADEMIA DA TERCEIRA IDADE - ATI                                                                                                                                                                                                                                                                                                                                           </v>
          </cell>
          <cell r="C1980" t="str">
            <v xml:space="preserve">UN    </v>
          </cell>
          <cell r="D1980" t="str">
            <v>AS</v>
          </cell>
          <cell r="E1980" t="str">
            <v>6.025,10</v>
          </cell>
        </row>
        <row r="1981">
          <cell r="A1981">
            <v>39616</v>
          </cell>
          <cell r="B1981" t="str">
            <v xml:space="preserve">ESTABILIZADOR BIVOLT AUTOMATICO, 1000 VA                                                                                                                                                                                                                                                                                                                                                                                                                                                                  </v>
          </cell>
          <cell r="C1981" t="str">
            <v xml:space="preserve">UN    </v>
          </cell>
          <cell r="D1981" t="str">
            <v>AS</v>
          </cell>
          <cell r="E1981" t="str">
            <v>554,50</v>
          </cell>
        </row>
        <row r="1982">
          <cell r="A1982">
            <v>39618</v>
          </cell>
          <cell r="B1982" t="str">
            <v xml:space="preserve">ESTABILIZADOR BIVOLT AUTOMATICO, 1500 VA                                                                                                                                                                                                                                                                                                                                                                                                                                                                  </v>
          </cell>
          <cell r="C1982" t="str">
            <v xml:space="preserve">UN    </v>
          </cell>
          <cell r="D1982" t="str">
            <v>AS</v>
          </cell>
          <cell r="E1982" t="str">
            <v>1.005,77</v>
          </cell>
        </row>
        <row r="1983">
          <cell r="A1983">
            <v>39619</v>
          </cell>
          <cell r="B1983" t="str">
            <v xml:space="preserve">ESTABILIZADOR BIVOLT AUTOMATICO, 2000 VA                                                                                                                                                                                                                                                                                                                                                                                                                                                                  </v>
          </cell>
          <cell r="C1983" t="str">
            <v xml:space="preserve">UN    </v>
          </cell>
          <cell r="D1983" t="str">
            <v>AS</v>
          </cell>
          <cell r="E1983" t="str">
            <v>1.377,49</v>
          </cell>
        </row>
        <row r="1984">
          <cell r="A1984">
            <v>39613</v>
          </cell>
          <cell r="B1984" t="str">
            <v xml:space="preserve">ESTABILIZADOR BIVOLT AUTOMATICO, 300 VA                                                                                                                                                                                                                                                                                                                                                                                                                                                                   </v>
          </cell>
          <cell r="C1984" t="str">
            <v xml:space="preserve">UN    </v>
          </cell>
          <cell r="D1984" t="str">
            <v>AS</v>
          </cell>
          <cell r="E1984" t="str">
            <v>220,26</v>
          </cell>
        </row>
        <row r="1985">
          <cell r="A1985">
            <v>39614</v>
          </cell>
          <cell r="B1985" t="str">
            <v xml:space="preserve">ESTABILIZADOR BIVOLT AUTOMATICO, 500 VA                                                                                                                                                                                                                                                                                                                                                                                                                                                                   </v>
          </cell>
          <cell r="C1985" t="str">
            <v xml:space="preserve">UN    </v>
          </cell>
          <cell r="D1985" t="str">
            <v>AS</v>
          </cell>
          <cell r="E1985" t="str">
            <v>321,34</v>
          </cell>
        </row>
        <row r="1986">
          <cell r="A1986">
            <v>38538</v>
          </cell>
          <cell r="B1986" t="str">
            <v xml:space="preserve">ESTACA PRE-MOLDADA MACICA DE CONCRETO VIBRADO ARMADO, PARA CARGA DE 25 T, SECAO QUADRADA DE *16 X 16*, COM ANEL METALICO INCORPORADO A PECA (SOMENTE FORNECIMENTO)                                                                                                                                                                                                                                                                                                                                        </v>
          </cell>
          <cell r="C1986" t="str">
            <v xml:space="preserve">M     </v>
          </cell>
          <cell r="D1986" t="str">
            <v>AS</v>
          </cell>
          <cell r="E1986" t="str">
            <v>81,80</v>
          </cell>
        </row>
        <row r="1987">
          <cell r="A1987">
            <v>38539</v>
          </cell>
          <cell r="B1987" t="str">
            <v xml:space="preserve">ESTACA PRE-MOLDADA MACICA DE CONCRETO VIBRADO ARMADO, PARA CARGA DE 50 T, SECAO QUADRADA, COM ANEL METALICO INCORPORADO A PECA (SOMENTE FORNECIMENTO)                                                                                                                                                                                                                                                                                                                                                     </v>
          </cell>
          <cell r="C1987" t="str">
            <v xml:space="preserve">M     </v>
          </cell>
          <cell r="D1987" t="str">
            <v>AS</v>
          </cell>
          <cell r="E1987" t="str">
            <v>111,23</v>
          </cell>
        </row>
        <row r="1988">
          <cell r="A1988">
            <v>38540</v>
          </cell>
          <cell r="B1988" t="str">
            <v xml:space="preserve">ESTACA PRE-MOLDADA VAZADA DE CONCRETO CENTRIFUGADO, PARA CARGA DE 100 T, SECAO CIRCULAR, COM ANEL METALICO INCORPORADO A PECA (SOMENTE FORNECIMENTO)                                                                                                                                                                                                                                                                                                                                                      </v>
          </cell>
          <cell r="C1988" t="str">
            <v xml:space="preserve">M     </v>
          </cell>
          <cell r="D1988" t="str">
            <v>AS</v>
          </cell>
          <cell r="E1988" t="str">
            <v>285,07</v>
          </cell>
        </row>
        <row r="1989">
          <cell r="A1989">
            <v>38384</v>
          </cell>
          <cell r="B1989" t="str">
            <v xml:space="preserve">ESTILETE DE METAL, LAMINA 18 MM                                                                                                                                                                                                                                                                                                                                                                                                                                                                           </v>
          </cell>
          <cell r="C1989" t="str">
            <v xml:space="preserve">UN    </v>
          </cell>
          <cell r="D1989" t="str">
            <v>CR</v>
          </cell>
          <cell r="E1989" t="str">
            <v>22,30</v>
          </cell>
        </row>
        <row r="1990">
          <cell r="A1990">
            <v>13</v>
          </cell>
          <cell r="B1990" t="str">
            <v xml:space="preserve">ESTOPA                                                                                                                                                                                                                                                                                                                                                                                                                                                                                                    </v>
          </cell>
          <cell r="C1990" t="str">
            <v xml:space="preserve">KG    </v>
          </cell>
          <cell r="D1990" t="str">
            <v>CR</v>
          </cell>
          <cell r="E1990" t="str">
            <v>20,01</v>
          </cell>
        </row>
        <row r="1991">
          <cell r="A1991">
            <v>2762</v>
          </cell>
          <cell r="B1991" t="str">
            <v xml:space="preserve">ESTOPIM SIMPLES                                                                                                                                                                                                                                                                                                                                                                                                                                                                                           </v>
          </cell>
          <cell r="C1991" t="str">
            <v xml:space="preserve">M     </v>
          </cell>
          <cell r="D1991" t="str">
            <v>AS</v>
          </cell>
          <cell r="E1991" t="str">
            <v>12,41</v>
          </cell>
        </row>
        <row r="1992">
          <cell r="A1992">
            <v>21142</v>
          </cell>
          <cell r="B1992" t="str">
            <v xml:space="preserve">ESTRIBO COM PARAFUSO EM CHAPA DE FERRO FUNDIDO DE 2" X 3/16" X 35 CM, SECAO "U", PARA MADEIRAMENTO DE TELHADO                                                                                                                                                                                                                                                                                                                                                                                             </v>
          </cell>
          <cell r="C1992" t="str">
            <v xml:space="preserve">UN    </v>
          </cell>
          <cell r="D1992" t="str">
            <v>CR</v>
          </cell>
          <cell r="E1992" t="str">
            <v>40,30</v>
          </cell>
        </row>
        <row r="1993">
          <cell r="A1993">
            <v>4223</v>
          </cell>
          <cell r="B1993" t="str">
            <v xml:space="preserve">ETANOL                                                                                                                                                                                                                                                                                                                                                                                                                                                                                                    </v>
          </cell>
          <cell r="C1993" t="str">
            <v xml:space="preserve">L     </v>
          </cell>
          <cell r="D1993" t="str">
            <v xml:space="preserve">C </v>
          </cell>
          <cell r="E1993" t="str">
            <v>4,36</v>
          </cell>
        </row>
        <row r="1994">
          <cell r="A1994">
            <v>37372</v>
          </cell>
          <cell r="B1994" t="str">
            <v xml:space="preserve">EXAMES - HORISTA (COLETADO CAIXA - ENCARGOS COMPLEMENTARES)                                                                                                                                                                                                                                                                                                                                                                                                                                               </v>
          </cell>
          <cell r="C1994" t="str">
            <v xml:space="preserve">H     </v>
          </cell>
          <cell r="D1994" t="str">
            <v xml:space="preserve">C </v>
          </cell>
          <cell r="E1994" t="str">
            <v>1,14</v>
          </cell>
        </row>
        <row r="1995">
          <cell r="A1995">
            <v>40863</v>
          </cell>
          <cell r="B1995" t="str">
            <v xml:space="preserve">EXAMES - MENSALISTA (COLETADO CAIXA - ENCARGOS COMPLEMENTARES)                                                                                                                                                                                                                                                                                                                                                                                                                                            </v>
          </cell>
          <cell r="C1995" t="str">
            <v xml:space="preserve">MES   </v>
          </cell>
          <cell r="D1995" t="str">
            <v xml:space="preserve">C </v>
          </cell>
          <cell r="E1995" t="str">
            <v>215,56</v>
          </cell>
        </row>
        <row r="1996">
          <cell r="A1996">
            <v>38475</v>
          </cell>
          <cell r="B1996" t="str">
            <v xml:space="preserve">EXTENSAO DE SOLDA 201 ACETILENO, E = *1,5 A 2,5* MM                                                                                                                                                                                                                                                                                                                                                                                                                                                       </v>
          </cell>
          <cell r="C1996" t="str">
            <v xml:space="preserve">UN    </v>
          </cell>
          <cell r="D1996" t="str">
            <v>CR</v>
          </cell>
          <cell r="E1996" t="str">
            <v>39,20</v>
          </cell>
        </row>
        <row r="1997">
          <cell r="A1997">
            <v>38474</v>
          </cell>
          <cell r="B1997" t="str">
            <v xml:space="preserve">EXTENSAO DE SOLDA 201 GLP, E = *2,5 A 4,0* MM                                                                                                                                                                                                                                                                                                                                                                                                                                                             </v>
          </cell>
          <cell r="C1997" t="str">
            <v xml:space="preserve">UN    </v>
          </cell>
          <cell r="D1997" t="str">
            <v>CR</v>
          </cell>
          <cell r="E1997" t="str">
            <v>48,46</v>
          </cell>
        </row>
        <row r="1998">
          <cell r="A1998">
            <v>10886</v>
          </cell>
          <cell r="B1998" t="str">
            <v xml:space="preserve">EXTINTOR DE INCENDIO PORTATIL COM CARGA DE AGUA PRESSURIZADA DE 10 L, CLASSE A                                                                                                                                                                                                                                                                                                                                                                                                                            </v>
          </cell>
          <cell r="C1998" t="str">
            <v xml:space="preserve">UN    </v>
          </cell>
          <cell r="D1998" t="str">
            <v>CR</v>
          </cell>
          <cell r="E1998" t="str">
            <v>192,50</v>
          </cell>
        </row>
        <row r="1999">
          <cell r="A1999">
            <v>10888</v>
          </cell>
          <cell r="B1999" t="str">
            <v xml:space="preserve">EXTINTOR DE INCENDIO PORTATIL COM CARGA DE GAS CARBONICO CO2 DE 4 KG, CLASSE BC                                                                                                                                                                                                                                                                                                                                                                                                                           </v>
          </cell>
          <cell r="C1999" t="str">
            <v xml:space="preserve">UN    </v>
          </cell>
          <cell r="D1999" t="str">
            <v>CR</v>
          </cell>
          <cell r="E1999" t="str">
            <v>609,23</v>
          </cell>
        </row>
        <row r="2000">
          <cell r="A2000">
            <v>10889</v>
          </cell>
          <cell r="B2000" t="str">
            <v xml:space="preserve">EXTINTOR DE INCENDIO PORTATIL COM CARGA DE GAS CARBONICO CO2 DE 6 KG, CLASSE BC                                                                                                                                                                                                                                                                                                                                                                                                                           </v>
          </cell>
          <cell r="C2000" t="str">
            <v xml:space="preserve">UN    </v>
          </cell>
          <cell r="D2000" t="str">
            <v>CR</v>
          </cell>
          <cell r="E2000" t="str">
            <v>660,00</v>
          </cell>
        </row>
        <row r="2001">
          <cell r="A2001">
            <v>10890</v>
          </cell>
          <cell r="B2001" t="str">
            <v xml:space="preserve">EXTINTOR DE INCENDIO PORTATIL COM CARGA DE PO QUIMICO SECO (PQS) DE 12 KG, CLASSE BC                                                                                                                                                                                                                                                                                                                                                                                                                      </v>
          </cell>
          <cell r="C2001" t="str">
            <v xml:space="preserve">UN    </v>
          </cell>
          <cell r="D2001" t="str">
            <v>CR</v>
          </cell>
          <cell r="E2001" t="str">
            <v>304,61</v>
          </cell>
        </row>
        <row r="2002">
          <cell r="A2002">
            <v>10891</v>
          </cell>
          <cell r="B2002" t="str">
            <v xml:space="preserve">EXTINTOR DE INCENDIO PORTATIL COM CARGA DE PO QUIMICO SECO (PQS) DE 4 KG, CLASSE BC                                                                                                                                                                                                                                                                                                                                                                                                                       </v>
          </cell>
          <cell r="C2002" t="str">
            <v xml:space="preserve">UN    </v>
          </cell>
          <cell r="D2002" t="str">
            <v>CR</v>
          </cell>
          <cell r="E2002" t="str">
            <v>186,15</v>
          </cell>
        </row>
        <row r="2003">
          <cell r="A2003">
            <v>10892</v>
          </cell>
          <cell r="B2003" t="str">
            <v xml:space="preserve">EXTINTOR DE INCENDIO PORTATIL COM CARGA DE PO QUIMICO SECO (PQS) DE 6 KG, CLASSE BC                                                                                                                                                                                                                                                                                                                                                                                                                       </v>
          </cell>
          <cell r="C2003" t="str">
            <v xml:space="preserve">UN    </v>
          </cell>
          <cell r="D2003" t="str">
            <v xml:space="preserve">C </v>
          </cell>
          <cell r="E2003" t="str">
            <v>220,00</v>
          </cell>
        </row>
        <row r="2004">
          <cell r="A2004">
            <v>20977</v>
          </cell>
          <cell r="B2004" t="str">
            <v xml:space="preserve">EXTINTOR DE INCENDIO PORTATIL COM CARGA DE PO QUIMICO SECO (PQS) DE 8 KG, CLASSE BC                                                                                                                                                                                                                                                                                                                                                                                                                       </v>
          </cell>
          <cell r="C2004" t="str">
            <v xml:space="preserve">UN    </v>
          </cell>
          <cell r="D2004" t="str">
            <v>CR</v>
          </cell>
          <cell r="E2004" t="str">
            <v>262,30</v>
          </cell>
        </row>
        <row r="2005">
          <cell r="A2005">
            <v>3073</v>
          </cell>
          <cell r="B2005" t="str">
            <v xml:space="preserve">EXTREMIDADE PVC PBA, BF, JE, DN 100/ DE 110 MM (NBR 10351)                                                                                                                                                                                                                                                                                                                                                                                                                                                </v>
          </cell>
          <cell r="C2005" t="str">
            <v xml:space="preserve">UN    </v>
          </cell>
          <cell r="D2005" t="str">
            <v>AS</v>
          </cell>
          <cell r="E2005" t="str">
            <v>193,14</v>
          </cell>
        </row>
        <row r="2006">
          <cell r="A2006">
            <v>3074</v>
          </cell>
          <cell r="B2006" t="str">
            <v xml:space="preserve">EXTREMIDADE PVC PBA, BF, JE, DN 75/ DE 85 MM (NBR 10351)                                                                                                                                                                                                                                                                                                                                                                                                                                                  </v>
          </cell>
          <cell r="C2006" t="str">
            <v xml:space="preserve">UN    </v>
          </cell>
          <cell r="D2006" t="str">
            <v>AS</v>
          </cell>
          <cell r="E2006" t="str">
            <v>121,93</v>
          </cell>
        </row>
        <row r="2007">
          <cell r="A2007">
            <v>3076</v>
          </cell>
          <cell r="B2007" t="str">
            <v xml:space="preserve">EXTREMIDADE PVC PBA, PF, JE, DN 100 / DE 110 MM (NBR 10351)                                                                                                                                                                                                                                                                                                                                                                                                                                               </v>
          </cell>
          <cell r="C2007" t="str">
            <v xml:space="preserve">UN    </v>
          </cell>
          <cell r="D2007" t="str">
            <v>AS</v>
          </cell>
          <cell r="E2007" t="str">
            <v>158,78</v>
          </cell>
        </row>
        <row r="2008">
          <cell r="A2008">
            <v>3075</v>
          </cell>
          <cell r="B2008" t="str">
            <v xml:space="preserve">EXTREMIDADE PVC PBA, PF, JE, DN 75 / DE 85 MM (NBR 10351)                                                                                                                                                                                                                                                                                                                                                                                                                                                 </v>
          </cell>
          <cell r="C2008" t="str">
            <v xml:space="preserve">UN    </v>
          </cell>
          <cell r="D2008" t="str">
            <v>AS</v>
          </cell>
          <cell r="E2008" t="str">
            <v>100,34</v>
          </cell>
        </row>
        <row r="2009">
          <cell r="A2009">
            <v>10781</v>
          </cell>
          <cell r="B2009" t="str">
            <v xml:space="preserve">EXTREMIDADE/TUBETE PARA HIDROMETRO PVC, COM ROSCA, CURTA, COM BUCHA LATAO, 3/4"                                                                                                                                                                                                                                                                                                                                                                                                                           </v>
          </cell>
          <cell r="C2009" t="str">
            <v xml:space="preserve">UN    </v>
          </cell>
          <cell r="D2009" t="str">
            <v>AS</v>
          </cell>
          <cell r="E2009" t="str">
            <v>13,60</v>
          </cell>
        </row>
        <row r="2010">
          <cell r="A2010">
            <v>43612</v>
          </cell>
          <cell r="B2010" t="str">
            <v xml:space="preserve">FECHADRUA BICO DE PAPAGAIO PARA PORTA DE CORRER EXTERNA, EM ACO INOX COM ACABAMENTO CROMADO, MAQUINA COM 45 MM, INCLUINDO CHAVE TIPO CILINDRO                                                                                                                                                                                                                                                                                                                                                             </v>
          </cell>
          <cell r="C2010" t="str">
            <v xml:space="preserve">CJ    </v>
          </cell>
          <cell r="D2010" t="str">
            <v>CR</v>
          </cell>
          <cell r="E2010" t="str">
            <v>83,78</v>
          </cell>
        </row>
        <row r="2011">
          <cell r="A2011">
            <v>43613</v>
          </cell>
          <cell r="B2011" t="str">
            <v xml:space="preserve">FECHADRUA BICO DE PAPAGAIO PARA PORTA DE CORRER INTERNA, EM ACO INOX COM ACABAMENTO CROMADO, MAQUINA COM 45 MM, INCLUINDO CHAVE TIPO BIPARTIDA                                                                                                                                                                                                                                                                                                                                                            </v>
          </cell>
          <cell r="C2011" t="str">
            <v xml:space="preserve">CJ    </v>
          </cell>
          <cell r="D2011" t="str">
            <v>CR</v>
          </cell>
          <cell r="E2011" t="str">
            <v>69,36</v>
          </cell>
        </row>
        <row r="2012">
          <cell r="A2012">
            <v>11480</v>
          </cell>
          <cell r="B2012" t="str">
            <v xml:space="preserve">FECHADURA AUXILIAR DE SEGURANCA PARA PORTA EXTERNA, EM ACO INOX, BROCA DE 45 A 55 MM, LINGUETA COM 3 AVANCOS, INCLUINDO 2 CHAVES TIPO CILINDRO                                                                                                                                                                                                                                                                                                                                                            </v>
          </cell>
          <cell r="C2012" t="str">
            <v xml:space="preserve">CJ    </v>
          </cell>
          <cell r="D2012" t="str">
            <v>CR</v>
          </cell>
          <cell r="E2012" t="str">
            <v>106,44</v>
          </cell>
        </row>
        <row r="2013">
          <cell r="A2013">
            <v>11469</v>
          </cell>
          <cell r="B2013" t="str">
            <v xml:space="preserve">FECHADURA DE EMBUTIR PARA GAVETA E MOVEIS DE MADEIRA, EM ACO INOX COM ACABAMENTO CROMADO, COM ABAS LATERAIS, CILINDRO COM 22 MM DE DIAMETRO, INCLUINDO CHAVE COM PERFIL METALICO E CAPA ESCAMOTEAVEL                                                                                                                                                                                                                                                                                                      </v>
          </cell>
          <cell r="C2013" t="str">
            <v xml:space="preserve">UN    </v>
          </cell>
          <cell r="D2013" t="str">
            <v>CR</v>
          </cell>
          <cell r="E2013" t="str">
            <v>11,36</v>
          </cell>
        </row>
        <row r="2014">
          <cell r="A2014">
            <v>11468</v>
          </cell>
          <cell r="B2014" t="str">
            <v xml:space="preserve">FECHADURA DE SOBREPOR PARA GAVETAS E ARMARIOS, EM ACO INOX COM ACABAMENTO CROMADO, COM CILINDRO DE APROX 20 MM                                                                                                                                                                                                                                                                                                                                                                                            </v>
          </cell>
          <cell r="C2014" t="str">
            <v xml:space="preserve">UN    </v>
          </cell>
          <cell r="D2014" t="str">
            <v>CR</v>
          </cell>
          <cell r="E2014" t="str">
            <v>11,37</v>
          </cell>
        </row>
        <row r="2015">
          <cell r="A2015">
            <v>11484</v>
          </cell>
          <cell r="B2015" t="str">
            <v xml:space="preserve">FECHADURA DE SOBREPOR PARA PORTAO, EM ACO INOX COM ACABAMENTO CROMADO, CAIXA DE 100 MM, INCLUINDO CHAVE TIPO CILINDRO                                                                                                                                                                                                                                                                                                                                                                                     </v>
          </cell>
          <cell r="C2015" t="str">
            <v xml:space="preserve">UN    </v>
          </cell>
          <cell r="D2015" t="str">
            <v>CR</v>
          </cell>
          <cell r="E2015" t="str">
            <v>49,94</v>
          </cell>
        </row>
        <row r="2016">
          <cell r="A2016">
            <v>38155</v>
          </cell>
          <cell r="B2016" t="str">
            <v xml:space="preserve">FECHADURA DE SOBREPOR PARA PORTAO, EM ACO INOX COM ACABAMENTO CROMADO, CAIXA DE 100 MM, INCLUINDO CHAVE TIPO TETRA                                                                                                                                                                                                                                                                                                                                                                                        </v>
          </cell>
          <cell r="C2016" t="str">
            <v xml:space="preserve">UN    </v>
          </cell>
          <cell r="D2016" t="str">
            <v>CR</v>
          </cell>
          <cell r="E2016" t="str">
            <v>77,53</v>
          </cell>
        </row>
        <row r="2017">
          <cell r="A2017">
            <v>11467</v>
          </cell>
          <cell r="B2017" t="str">
            <v xml:space="preserve">FECHADURA DE SOBREPOR TIPO CAIXAO, EM FERRO COM ACABAMENTO RESINADO, SEM MACANETA, SEM CILINDRO, INCLUINDO CHAVE TIPO SIMPLES                                                                                                                                                                                                                                                                                                                                                                             </v>
          </cell>
          <cell r="C2017" t="str">
            <v xml:space="preserve">UN    </v>
          </cell>
          <cell r="D2017" t="str">
            <v>CR</v>
          </cell>
          <cell r="E2017" t="str">
            <v>17,71</v>
          </cell>
        </row>
        <row r="2018">
          <cell r="A2018">
            <v>38153</v>
          </cell>
          <cell r="B2018" t="str">
            <v xml:space="preserve">FECHADURA ESPELHO PARA PORTA DE BANHEIRO, EM ACO INOX (MAQUINA, TESTA E CONTRA-TESTA) E EM ZAMAC (MACANETA, LINGUETA E TRINCOS) COM ACABAMENTO CROMADO, MAQUINA DE 40 MM, INCLUINDO CHAVE TIPO TRANQUETA                                                                                                                                                                                                                                                                                                  </v>
          </cell>
          <cell r="C2018" t="str">
            <v xml:space="preserve">CJ    </v>
          </cell>
          <cell r="D2018" t="str">
            <v>CR</v>
          </cell>
          <cell r="E2018" t="str">
            <v>45,25</v>
          </cell>
        </row>
        <row r="2019">
          <cell r="A2019">
            <v>43607</v>
          </cell>
          <cell r="B2019" t="str">
            <v xml:space="preserve">FECHADURA ESPELHO PARA PORTA DE BANHEIRO, EM ACO INOX (MAQUINA, TESTA E CONTRA-TESTA) E EM ZAMAC (MACANETA, LINGUETA E TRINCOS) COM ACABAMENTO CROMADO, MAQUINA DE 55 MM, INCLUINDO CHAVE TIPO TRANQUETA  (CONJUNTO DE FECHADURAS)                                                                                                                                                                                                                                                                        </v>
          </cell>
          <cell r="C2019" t="str">
            <v xml:space="preserve">CJ    </v>
          </cell>
          <cell r="D2019" t="str">
            <v>CR</v>
          </cell>
          <cell r="E2019" t="str">
            <v>85,59</v>
          </cell>
        </row>
        <row r="2020">
          <cell r="A2020">
            <v>3080</v>
          </cell>
          <cell r="B2020" t="str">
            <v xml:space="preserve">FECHADURA ESPELHO PARA PORTA EXTERNA, EM ACO INOX (MAQUINA, TESTA E CONTRA-TESTA) E EM ZAMAC (MACANETA, LINGUETA E TRINCOS) COM ACABAMENTO CROMADO, MAQUINA DE 40 MM, INCLUINDO CHAVE TIPO CILINDRO                                                                                                                                                                                                                                                                                                       </v>
          </cell>
          <cell r="C2020" t="str">
            <v xml:space="preserve">CJ    </v>
          </cell>
          <cell r="D2020" t="str">
            <v xml:space="preserve">C </v>
          </cell>
          <cell r="E2020" t="str">
            <v>57,55</v>
          </cell>
        </row>
        <row r="2021">
          <cell r="A2021">
            <v>3081</v>
          </cell>
          <cell r="B2021" t="str">
            <v xml:space="preserve">FECHADURA ESPELHO PARA PORTA EXTERNA, EM ACO INOX (MAQUINA, TESTA E CONTRA-TESTA) E EM ZAMAC (MACANETA, LINGUETA E TRINCOS) COM ACABAMENTO CROMADO, MAQUINA DE 55 MM, INCLUINDO CHAVE TIPO CILINDRO                                                                                                                                                                                                                                                                                                       </v>
          </cell>
          <cell r="C2021" t="str">
            <v xml:space="preserve">CJ    </v>
          </cell>
          <cell r="D2021" t="str">
            <v>CR</v>
          </cell>
          <cell r="E2021" t="str">
            <v>113,86</v>
          </cell>
        </row>
        <row r="2022">
          <cell r="A2022">
            <v>3090</v>
          </cell>
          <cell r="B2022" t="str">
            <v xml:space="preserve">FECHADURA ESPELHO PARA PORTA INTERNA, EM ACO INOX (MAQUINA, TESTA E CONTRA-TESTA) E EM ZAMAC (MACANETA, LINGUETA E TRINCOS) COM ACABAMENTO CROMADO, MAQUINA DE 40 MM, INCLUINDO CHAVE TIPO INTERNA                                                                                                                                                                                                                                                                                                        </v>
          </cell>
          <cell r="C2022" t="str">
            <v xml:space="preserve">CJ    </v>
          </cell>
          <cell r="D2022" t="str">
            <v>CR</v>
          </cell>
          <cell r="E2022" t="str">
            <v>51,36</v>
          </cell>
        </row>
        <row r="2023">
          <cell r="A2023">
            <v>43611</v>
          </cell>
          <cell r="B2023" t="str">
            <v xml:space="preserve">FECHADURA ESPELHO PARA PORTA INTERNA, EM ACO INOX (MAQUINA, TESTA E CONTRA-TESTA) E EM ZAMAC (MACANETA, LINGUETA E TRINCOS) COM ACABAMENTO CROMADO, MAQUINA DE 55 MM, INCLUINDO CHAVE TIPO INTERNA                                                                                                                                                                                                                                                                                                        </v>
          </cell>
          <cell r="C2023" t="str">
            <v xml:space="preserve">CJ    </v>
          </cell>
          <cell r="D2023" t="str">
            <v>CR</v>
          </cell>
          <cell r="E2023" t="str">
            <v>85,23</v>
          </cell>
        </row>
        <row r="2024">
          <cell r="A2024">
            <v>3103</v>
          </cell>
          <cell r="B2024" t="str">
            <v xml:space="preserve">FECHADURA PARA PORTA PIVOTANTE DE VIDRO TEMPERADO, EM ACO INOX COM ACABAMENTO CROMADO, RECORTE PADRAO SANTA MARINA, COM CILINDRO EM LATAO, INCLUINDO CHAVE TIPO CILINDRO                                                                                                                                                                                                                                                                                                                                  </v>
          </cell>
          <cell r="C2024" t="str">
            <v xml:space="preserve">UN    </v>
          </cell>
          <cell r="D2024" t="str">
            <v>CR</v>
          </cell>
          <cell r="E2024" t="str">
            <v>42,59</v>
          </cell>
        </row>
        <row r="2025">
          <cell r="A2025">
            <v>3097</v>
          </cell>
          <cell r="B2025" t="str">
            <v xml:space="preserve">FECHADURA ROSETA REDONDA PARA PORTA DE BANHEIRO, EM ACO INOX (MAQUINA, TESTA E CONTRA-TESTA) E EM ZAMAC (MACANETA, LINGUETA E TRINCOS) COM ACABAMENTO CROMADO, MAQUINA DE 40 MM, INCLUINDO CHAVE TIPO TRANQUETA                                                                                                                                                                                                                                                                                           </v>
          </cell>
          <cell r="C2025" t="str">
            <v xml:space="preserve">CJ    </v>
          </cell>
          <cell r="D2025" t="str">
            <v>CR</v>
          </cell>
          <cell r="E2025" t="str">
            <v>64,43</v>
          </cell>
        </row>
        <row r="2026">
          <cell r="A2026">
            <v>3099</v>
          </cell>
          <cell r="B2026" t="str">
            <v xml:space="preserve">FECHADURA ROSETA REDONDA PARA PORTA DE BANHEIRO, EM ACO INOX (MAQUINA, TESTA E CONTRA-TESTA) E EM ZAMAC (MACANETA, LINGUETA E TRINCOS) COM ACABAMENTO CROMADO, MAQUINA DE 55 MM, INCLUINDO CHAVE TIPO TRANQUETA                                                                                                                                                                                                                                                                                           </v>
          </cell>
          <cell r="C2026" t="str">
            <v xml:space="preserve">CJ    </v>
          </cell>
          <cell r="D2026" t="str">
            <v>CR</v>
          </cell>
          <cell r="E2026" t="str">
            <v>103,17</v>
          </cell>
        </row>
        <row r="2027">
          <cell r="A2027">
            <v>38151</v>
          </cell>
          <cell r="B2027" t="str">
            <v xml:space="preserve">FECHADURA ROSETA REDONDA PARA PORTA EXTERNA, EM ACO INOX (MAQUINA, TESTA E CONTRA-TESTA) E EM ZAMAC (MACANETA, LINGUETA E TRINCOS) COM ACABAMENTO CROMADO, MAQUINA DE 40 MM, INCLUINDO CHAVE TIPO CILINDRO                                                                                                                                                                                                                                                                                                </v>
          </cell>
          <cell r="C2027" t="str">
            <v xml:space="preserve">CJ    </v>
          </cell>
          <cell r="D2027" t="str">
            <v>CR</v>
          </cell>
          <cell r="E2027" t="str">
            <v>74,80</v>
          </cell>
        </row>
        <row r="2028">
          <cell r="A2028">
            <v>38152</v>
          </cell>
          <cell r="B2028" t="str">
            <v xml:space="preserve">FECHADURA ROSETA REDONDA PARA PORTA EXTERNA, EM ACO INOX (MAQUINA, TESTA E CONTRA-TESTA) E EM ZAMAC (MACANETA, LINGUETA E TRINCOS) COM ACABAMENTO CROMADO, MAQUINA DE 55 MM, INCLUINDO CHAVE TIPO CILINDRO                                                                                                                                                                                                                                                                                                </v>
          </cell>
          <cell r="C2028" t="str">
            <v xml:space="preserve">CJ    </v>
          </cell>
          <cell r="D2028" t="str">
            <v>CR</v>
          </cell>
          <cell r="E2028" t="str">
            <v>120,66</v>
          </cell>
        </row>
        <row r="2029">
          <cell r="A2029">
            <v>43610</v>
          </cell>
          <cell r="B2029" t="str">
            <v xml:space="preserve">FECHADURA ROSETA REDONDA PARA PORTA INTERNA, EM ACO INOX (MAQUINA, TESTA E CONTRA-TESTA) E EM ZAMAC (MACANETA, LINGUETA E TRINCOS) COM ACABAMENTO CROMADO, MAQUINA DE 40 MM, INCLUINDO CHAVE TIPO INTERNA (CONJUNTO DE FECHADURAS)                                                                                                                                                                                                                                                                        </v>
          </cell>
          <cell r="C2029" t="str">
            <v xml:space="preserve">CJ    </v>
          </cell>
          <cell r="D2029" t="str">
            <v>CR</v>
          </cell>
          <cell r="E2029" t="str">
            <v>63,93</v>
          </cell>
        </row>
        <row r="2030">
          <cell r="A2030">
            <v>3093</v>
          </cell>
          <cell r="B2030" t="str">
            <v xml:space="preserve">FECHADURA ROSETA REDONDA PARA PORTA INTERNA, EM ACO INOX (MAQUINA, TESTA E CONTRA-TESTA) E EM ZAMAC (MACANETA, LINGUETA E TRINCOS) COM ACABAMENTO CROMADO, MAQUINA DE 55 MM, INCLUINDO CHAVE TIPO INTERNA                                                                                                                                                                                                                                                                                                 </v>
          </cell>
          <cell r="C2030" t="str">
            <v xml:space="preserve">CJ    </v>
          </cell>
          <cell r="D2030" t="str">
            <v>CR</v>
          </cell>
          <cell r="E2030" t="str">
            <v>103,17</v>
          </cell>
        </row>
        <row r="2031">
          <cell r="A2031">
            <v>38165</v>
          </cell>
          <cell r="B2031" t="str">
            <v xml:space="preserve">FECHO / FECHADURA COM PUXADOR CONCHA, COM TRANCA TIPO TRAVA, PARA JANELA / PORTA DE CORRER (INCLUI TESTA, FECHADURA, PUXADOR) - COMPLETA                                                                                                                                                                                                                                                                                                                                                                  </v>
          </cell>
          <cell r="C2031" t="str">
            <v xml:space="preserve">CJ    </v>
          </cell>
          <cell r="D2031" t="str">
            <v>CR</v>
          </cell>
          <cell r="E2031" t="str">
            <v>67,18</v>
          </cell>
        </row>
        <row r="2032">
          <cell r="A2032">
            <v>38177</v>
          </cell>
          <cell r="B2032" t="str">
            <v xml:space="preserve">FECHO / TRINCO TIPO AVIAO, EM ZAMAC CROMADO, *60* MM, PARA JANELAS - INCLUI PARAFUSOS                                                                                                                                                                                                                                                                                                                                                                                                                     </v>
          </cell>
          <cell r="C2032" t="str">
            <v xml:space="preserve">UN    </v>
          </cell>
          <cell r="D2032" t="str">
            <v>CR</v>
          </cell>
          <cell r="E2032" t="str">
            <v>19,96</v>
          </cell>
        </row>
        <row r="2033">
          <cell r="A2033">
            <v>11458</v>
          </cell>
          <cell r="B2033" t="str">
            <v xml:space="preserve">FECHO DE SEGURANCA, TIPO BATOM, EM LATAO / ZAMAC, CROMADO, PARA PORTAS E JANELAS - INCLUI PARAFUSOS                                                                                                                                                                                                                                                                                                                                                                                                       </v>
          </cell>
          <cell r="C2033" t="str">
            <v xml:space="preserve">UN    </v>
          </cell>
          <cell r="D2033" t="str">
            <v>CR</v>
          </cell>
          <cell r="E2033" t="str">
            <v>23,83</v>
          </cell>
        </row>
        <row r="2034">
          <cell r="A2034">
            <v>3108</v>
          </cell>
          <cell r="B2034" t="str">
            <v xml:space="preserve">FECHO QUEBRA UNHA, EM LATAO COM ACABAMENTO CROMADO, DE EMBUTIR, COM COMANDO ALAVANCA, ALTURA DE DE 22 CM, LARGURA MINIMA DE 1,90 CM E ESPESSURA MINIMA DE 1,90 MM, PARA PORTAS E JANELAS (INCLUI PARAFUSOS)                                                                                                                                                                                                                                                                                               </v>
          </cell>
          <cell r="C2034" t="str">
            <v xml:space="preserve">UN    </v>
          </cell>
          <cell r="D2034" t="str">
            <v>CR</v>
          </cell>
          <cell r="E2034" t="str">
            <v>101,31</v>
          </cell>
        </row>
        <row r="2035">
          <cell r="A2035">
            <v>3105</v>
          </cell>
          <cell r="B2035" t="str">
            <v xml:space="preserve">FECHO QUEBRA UNHA, EM LATAO COM ACABAMENTO CROMADO, DE EMBUTIR, COM COMANDO ALAVANCA, ALTURA DE DE 40 CM, LARGURA MINIMA DE 1,90 CM E ESPESSURA MINIMA DE 1,90 MM, PARA PORTAS E JANELAS (INCLUI PARAFUSOS)                                                                                                                                                                                                                                                                                               </v>
          </cell>
          <cell r="C2035" t="str">
            <v xml:space="preserve">UN    </v>
          </cell>
          <cell r="D2035" t="str">
            <v>CR</v>
          </cell>
          <cell r="E2035" t="str">
            <v>132,50</v>
          </cell>
        </row>
        <row r="2036">
          <cell r="A2036">
            <v>38178</v>
          </cell>
          <cell r="B2036" t="str">
            <v xml:space="preserve">FECHO QUEBRA UNHA, EM LATAO COM ACABAMENTO CROMADO, DE EMBUTIR, COM COMANDO DESLIZANTE, ALTURA DE 12 CM, LARGURA MINIMA DE 1,90 CM E ESPESSURA MINIMA DE 1,90 MM                                                                                                                                                                                                                                                                                                                                          </v>
          </cell>
          <cell r="C2036" t="str">
            <v xml:space="preserve">UN    </v>
          </cell>
          <cell r="D2036" t="str">
            <v>CR</v>
          </cell>
          <cell r="E2036" t="str">
            <v>21,96</v>
          </cell>
        </row>
        <row r="2037">
          <cell r="A2037">
            <v>43575</v>
          </cell>
          <cell r="B2037" t="str">
            <v xml:space="preserve">FECHO QUEBRA UNHA, EM LATAO COM ACABAMENTO CROMADO, DE EMBUTIR, COM COMANDO DESLIZANTE, ALTURA DE 22 CM, LARGURA MINIMA DE 1,90 CM E ESPESSURA MINIMA DE 1,90 MM                                                                                                                                                                                                                                                                                                                                          </v>
          </cell>
          <cell r="C2037" t="str">
            <v xml:space="preserve">UN    </v>
          </cell>
          <cell r="D2037" t="str">
            <v>CR</v>
          </cell>
          <cell r="E2037" t="str">
            <v>47,59</v>
          </cell>
        </row>
        <row r="2038">
          <cell r="A2038">
            <v>43577</v>
          </cell>
          <cell r="B2038" t="str">
            <v xml:space="preserve">FECHO QUEBRA UNHA, EM LATAO COM ACABAMENTO CROMADO, DE EMBUTIR, COM COMANDO DESLIZANTE, ALTURA DE 40 CM, LARGURA MINIMA DE 1,90 CM E ESPESSURA MINIMA DE 1,90 MM                                                                                                                                                                                                                                                                                                                                          </v>
          </cell>
          <cell r="C2038" t="str">
            <v xml:space="preserve">UN    </v>
          </cell>
          <cell r="D2038" t="str">
            <v>CR</v>
          </cell>
          <cell r="E2038" t="str">
            <v>82,73</v>
          </cell>
        </row>
        <row r="2039">
          <cell r="A2039">
            <v>43458</v>
          </cell>
          <cell r="B2039" t="str">
            <v xml:space="preserve">FERRAMENTAS - FAMILIA ALMOXARIFE - HORISTA (ENCARGOS COMPLEMENTARES - COLETADO CAIXA)                                                                                                                                                                                                                                                                                                                                                                                                                     </v>
          </cell>
          <cell r="C2039" t="str">
            <v xml:space="preserve">H     </v>
          </cell>
          <cell r="D2039" t="str">
            <v xml:space="preserve">C </v>
          </cell>
          <cell r="E2039" t="str">
            <v>0,06</v>
          </cell>
        </row>
        <row r="2040">
          <cell r="A2040">
            <v>43470</v>
          </cell>
          <cell r="B2040" t="str">
            <v xml:space="preserve">FERRAMENTAS - FAMILIA ALMOXARIFE - MENSALISTA (ENCARGOS COMPLEMENTARES - COLETADO CAIXA)                                                                                                                                                                                                                                                                                                                                                                                                                  </v>
          </cell>
          <cell r="C2040" t="str">
            <v xml:space="preserve">MES   </v>
          </cell>
          <cell r="D2040" t="str">
            <v xml:space="preserve">C </v>
          </cell>
          <cell r="E2040" t="str">
            <v>10,60</v>
          </cell>
        </row>
        <row r="2041">
          <cell r="A2041">
            <v>43459</v>
          </cell>
          <cell r="B2041" t="str">
            <v xml:space="preserve">FERRAMENTAS - FAMILIA CARPINTEIRO DE FORMAS - HORISTA (ENCARGOS COMPLEMENTARES - COLETADO CAIXA)                                                                                                                                                                                                                                                                                                                                                                                                          </v>
          </cell>
          <cell r="C2041" t="str">
            <v xml:space="preserve">H     </v>
          </cell>
          <cell r="D2041" t="str">
            <v xml:space="preserve">C </v>
          </cell>
          <cell r="E2041" t="str">
            <v>0,49</v>
          </cell>
        </row>
        <row r="2042">
          <cell r="A2042">
            <v>43471</v>
          </cell>
          <cell r="B2042" t="str">
            <v xml:space="preserve">FERRAMENTAS - FAMILIA CARPINTEIRO DE FORMAS - MENSALISTA (ENCARGOS COMPLEMENTARES - COLETADO CAIXA)                                                                                                                                                                                                                                                                                                                                                                                                       </v>
          </cell>
          <cell r="C2042" t="str">
            <v xml:space="preserve">MES   </v>
          </cell>
          <cell r="D2042" t="str">
            <v xml:space="preserve">C </v>
          </cell>
          <cell r="E2042" t="str">
            <v>92,90</v>
          </cell>
        </row>
        <row r="2043">
          <cell r="A2043">
            <v>43460</v>
          </cell>
          <cell r="B2043" t="str">
            <v xml:space="preserve">FERRAMENTAS - FAMILIA ELETRICISTA - HORISTA (ENCARGOS COMPLEMENTARES - COLETADO CAIXA)                                                                                                                                                                                                                                                                                                                                                                                                                    </v>
          </cell>
          <cell r="C2043" t="str">
            <v xml:space="preserve">H     </v>
          </cell>
          <cell r="D2043" t="str">
            <v xml:space="preserve">C </v>
          </cell>
          <cell r="E2043" t="str">
            <v>0,86</v>
          </cell>
        </row>
        <row r="2044">
          <cell r="A2044">
            <v>43472</v>
          </cell>
          <cell r="B2044" t="str">
            <v xml:space="preserve">FERRAMENTAS - FAMILIA ELETRICISTA - MENSALISTA (ENCARGOS COMPLEMENTARES - COLETADO CAIXA)                                                                                                                                                                                                                                                                                                                                                                                                                 </v>
          </cell>
          <cell r="C2044" t="str">
            <v xml:space="preserve">MES   </v>
          </cell>
          <cell r="D2044" t="str">
            <v xml:space="preserve">C </v>
          </cell>
          <cell r="E2044" t="str">
            <v>161,79</v>
          </cell>
        </row>
        <row r="2045">
          <cell r="A2045">
            <v>43461</v>
          </cell>
          <cell r="B2045" t="str">
            <v xml:space="preserve">FERRAMENTAS - FAMILIA ENCANADOR - HORISTA (ENCARGOS COMPLEMENTARES - COLETADO CAIXA)                                                                                                                                                                                                                                                                                                                                                                                                                      </v>
          </cell>
          <cell r="C2045" t="str">
            <v xml:space="preserve">H     </v>
          </cell>
          <cell r="D2045" t="str">
            <v xml:space="preserve">C </v>
          </cell>
          <cell r="E2045" t="str">
            <v>0,32</v>
          </cell>
        </row>
        <row r="2046">
          <cell r="A2046">
            <v>43473</v>
          </cell>
          <cell r="B2046" t="str">
            <v xml:space="preserve">FERRAMENTAS - FAMILIA ENCANADOR - MENSALISTA (ENCARGOS COMPLEMENTARES - COLETADO CAIXA)                                                                                                                                                                                                                                                                                                                                                                                                                   </v>
          </cell>
          <cell r="C2046" t="str">
            <v xml:space="preserve">MES   </v>
          </cell>
          <cell r="D2046" t="str">
            <v xml:space="preserve">C </v>
          </cell>
          <cell r="E2046" t="str">
            <v>60,76</v>
          </cell>
        </row>
        <row r="2047">
          <cell r="A2047">
            <v>43463</v>
          </cell>
          <cell r="B2047" t="str">
            <v xml:space="preserve">FERRAMENTAS - FAMILIA ENCARREGADO GERAL - HORISTA (ENCARGOS COMPLEMENTARES - COLETADO CAIXA)                                                                                                                                                                                                                                                                                                                                                                                                              </v>
          </cell>
          <cell r="C2047" t="str">
            <v xml:space="preserve">H     </v>
          </cell>
          <cell r="D2047" t="str">
            <v xml:space="preserve">C </v>
          </cell>
          <cell r="E2047" t="str">
            <v>0,11</v>
          </cell>
        </row>
        <row r="2048">
          <cell r="A2048">
            <v>43475</v>
          </cell>
          <cell r="B2048" t="str">
            <v xml:space="preserve">FERRAMENTAS - FAMILIA ENCARREGADO GERAL - MENSALISTA (ENCARGOS COMPLEMENTARES - COLETADO CAIXA)                                                                                                                                                                                                                                                                                                                                                                                                           </v>
          </cell>
          <cell r="C2048" t="str">
            <v xml:space="preserve">MES   </v>
          </cell>
          <cell r="D2048" t="str">
            <v xml:space="preserve">C </v>
          </cell>
          <cell r="E2048" t="str">
            <v>21,49</v>
          </cell>
        </row>
        <row r="2049">
          <cell r="A2049">
            <v>43462</v>
          </cell>
          <cell r="B2049" t="str">
            <v xml:space="preserve">FERRAMENTAS - FAMILIA ENGENHEIRO CIVIL - HORISTA (ENCARGOS COMPLEMENTARES - COLETADO CAIXA)                                                                                                                                                                                                                                                                                                                                                                                                               </v>
          </cell>
          <cell r="C2049" t="str">
            <v xml:space="preserve">H     </v>
          </cell>
          <cell r="D2049" t="str">
            <v xml:space="preserve">C </v>
          </cell>
          <cell r="E2049" t="str">
            <v>0,01</v>
          </cell>
        </row>
        <row r="2050">
          <cell r="A2050">
            <v>43474</v>
          </cell>
          <cell r="B2050" t="str">
            <v xml:space="preserve">FERRAMENTAS - FAMILIA ENGENHEIRO CIVIL - MENSALISTA (ENCARGOS COMPLEMENTARES - COLETADO CAIXA)                                                                                                                                                                                                                                                                                                                                                                                                            </v>
          </cell>
          <cell r="C2050" t="str">
            <v xml:space="preserve">MES   </v>
          </cell>
          <cell r="D2050" t="str">
            <v xml:space="preserve">C </v>
          </cell>
          <cell r="E2050" t="str">
            <v>2,54</v>
          </cell>
        </row>
        <row r="2051">
          <cell r="A2051">
            <v>43464</v>
          </cell>
          <cell r="B2051" t="str">
            <v xml:space="preserve">FERRAMENTAS - FAMILIA OPERADOR ESCAVADEIRA - HORISTA (ENCARGOS COMPLEMENTARES - COLETADO CAIXA)                                                                                                                                                                                                                                                                                                                                                                                                           </v>
          </cell>
          <cell r="C2051" t="str">
            <v xml:space="preserve">H     </v>
          </cell>
          <cell r="D2051" t="str">
            <v xml:space="preserve">C </v>
          </cell>
          <cell r="E2051" t="str">
            <v>0,01</v>
          </cell>
        </row>
        <row r="2052">
          <cell r="A2052">
            <v>43476</v>
          </cell>
          <cell r="B2052" t="str">
            <v xml:space="preserve">FERRAMENTAS - FAMILIA OPERADOR ESCAVADEIRA - MENSALISTA (ENCARGOS COMPLEMENTARES - COLETADO CAIXA)                                                                                                                                                                                                                                                                                                                                                                                                        </v>
          </cell>
          <cell r="C2052" t="str">
            <v xml:space="preserve">MES   </v>
          </cell>
          <cell r="D2052" t="str">
            <v xml:space="preserve">C </v>
          </cell>
          <cell r="E2052" t="str">
            <v>0,01</v>
          </cell>
        </row>
        <row r="2053">
          <cell r="A2053">
            <v>43465</v>
          </cell>
          <cell r="B2053" t="str">
            <v xml:space="preserve">FERRAMENTAS - FAMILIA PEDREIRO - HORISTA (ENCARGOS COMPLEMENTARES - COLETADO CAIXA)                                                                                                                                                                                                                                                                                                                                                                                                                       </v>
          </cell>
          <cell r="C2053" t="str">
            <v xml:space="preserve">H     </v>
          </cell>
          <cell r="D2053" t="str">
            <v xml:space="preserve">C </v>
          </cell>
          <cell r="E2053" t="str">
            <v>0,84</v>
          </cell>
        </row>
        <row r="2054">
          <cell r="A2054">
            <v>43477</v>
          </cell>
          <cell r="B2054" t="str">
            <v xml:space="preserve">FERRAMENTAS - FAMILIA PEDREIRO - MENSALISTA (ENCARGOS COMPLEMENTARES - COLETADO CAIXA)                                                                                                                                                                                                                                                                                                                                                                                                                    </v>
          </cell>
          <cell r="C2054" t="str">
            <v xml:space="preserve">MES   </v>
          </cell>
          <cell r="D2054" t="str">
            <v xml:space="preserve">C </v>
          </cell>
          <cell r="E2054" t="str">
            <v>158,88</v>
          </cell>
        </row>
        <row r="2055">
          <cell r="A2055">
            <v>43466</v>
          </cell>
          <cell r="B2055" t="str">
            <v xml:space="preserve">FERRAMENTAS - FAMILIA PINTOR - HORISTA (ENCARGOS COMPLEMENTARES - COLETADO CAIXA)                                                                                                                                                                                                                                                                                                                                                                                                                         </v>
          </cell>
          <cell r="C2055" t="str">
            <v xml:space="preserve">H     </v>
          </cell>
          <cell r="D2055" t="str">
            <v xml:space="preserve">C </v>
          </cell>
          <cell r="E2055" t="str">
            <v>1,68</v>
          </cell>
        </row>
        <row r="2056">
          <cell r="A2056">
            <v>43478</v>
          </cell>
          <cell r="B2056" t="str">
            <v xml:space="preserve">FERRAMENTAS - FAMILIA PINTOR - MENSALISTA (ENCARGOS COMPLEMENTARES - COLETADO CAIXA)                                                                                                                                                                                                                                                                                                                                                                                                                      </v>
          </cell>
          <cell r="C2056" t="str">
            <v xml:space="preserve">MES   </v>
          </cell>
          <cell r="D2056" t="str">
            <v xml:space="preserve">C </v>
          </cell>
          <cell r="E2056" t="str">
            <v>315,88</v>
          </cell>
        </row>
        <row r="2057">
          <cell r="A2057">
            <v>43467</v>
          </cell>
          <cell r="B2057" t="str">
            <v xml:space="preserve">FERRAMENTAS - FAMILIA SERVENTE - HORISTA (ENCARGOS COMPLEMENTARES - COLETADO CAIXA)                                                                                                                                                                                                                                                                                                                                                                                                                       </v>
          </cell>
          <cell r="C2057" t="str">
            <v xml:space="preserve">H     </v>
          </cell>
          <cell r="D2057" t="str">
            <v xml:space="preserve">C </v>
          </cell>
          <cell r="E2057" t="str">
            <v>0,59</v>
          </cell>
        </row>
        <row r="2058">
          <cell r="A2058">
            <v>43479</v>
          </cell>
          <cell r="B2058" t="str">
            <v xml:space="preserve">FERRAMENTAS - FAMILIA SERVENTE - MENSALISTA (ENCARGOS COMPLEMENTARES - COLETADO CAIXA)                                                                                                                                                                                                                                                                                                                                                                                                                    </v>
          </cell>
          <cell r="C2058" t="str">
            <v xml:space="preserve">MES   </v>
          </cell>
          <cell r="D2058" t="str">
            <v xml:space="preserve">C </v>
          </cell>
          <cell r="E2058" t="str">
            <v>110,64</v>
          </cell>
        </row>
        <row r="2059">
          <cell r="A2059">
            <v>43468</v>
          </cell>
          <cell r="B2059" t="str">
            <v xml:space="preserve">FERRAMENTAS - FAMILIA SOLDADOR - HORISTA (ENCARGOS COMPLEMENTARES - COLETADO CAIXA)                                                                                                                                                                                                                                                                                                                                                                                                                       </v>
          </cell>
          <cell r="C2059" t="str">
            <v xml:space="preserve">H     </v>
          </cell>
          <cell r="D2059" t="str">
            <v xml:space="preserve">C </v>
          </cell>
          <cell r="E2059" t="str">
            <v>1,17</v>
          </cell>
        </row>
        <row r="2060">
          <cell r="A2060">
            <v>43480</v>
          </cell>
          <cell r="B2060" t="str">
            <v xml:space="preserve">FERRAMENTAS - FAMILIA SOLDADOR - MENSALISTA (ENCARGOS COMPLEMENTARES - COLETADO CAIXA)                                                                                                                                                                                                                                                                                                                                                                                                                    </v>
          </cell>
          <cell r="C2060" t="str">
            <v xml:space="preserve">MES   </v>
          </cell>
          <cell r="D2060" t="str">
            <v xml:space="preserve">C </v>
          </cell>
          <cell r="E2060" t="str">
            <v>220,75</v>
          </cell>
        </row>
        <row r="2061">
          <cell r="A2061">
            <v>43469</v>
          </cell>
          <cell r="B2061" t="str">
            <v xml:space="preserve">FERRAMENTAS - FAMILIA TOPOGRAFO - HORISTA (ENCARGOS COMPLEMENTARES - COLETADO CAIXA)                                                                                                                                                                                                                                                                                                                                                                                                                      </v>
          </cell>
          <cell r="C2061" t="str">
            <v xml:space="preserve">H     </v>
          </cell>
          <cell r="D2061" t="str">
            <v xml:space="preserve">C </v>
          </cell>
          <cell r="E2061" t="str">
            <v>0,08</v>
          </cell>
        </row>
        <row r="2062">
          <cell r="A2062">
            <v>43481</v>
          </cell>
          <cell r="B2062" t="str">
            <v xml:space="preserve">FERRAMENTAS - FAMILIA TOPOGRAFO - MENSALISTA (ENCARGOS COMPLEMENTARES - COLETADO CAIXA)                                                                                                                                                                                                                                                                                                                                                                                                                   </v>
          </cell>
          <cell r="C2062" t="str">
            <v xml:space="preserve">MES   </v>
          </cell>
          <cell r="D2062" t="str">
            <v xml:space="preserve">C </v>
          </cell>
          <cell r="E2062" t="str">
            <v>15,18</v>
          </cell>
        </row>
        <row r="2063">
          <cell r="A2063">
            <v>3119</v>
          </cell>
          <cell r="B2063" t="str">
            <v xml:space="preserve">FERROLHO COM FECHO / TRINCO REDONDO, EM ACO GALVANIZADO / ZINCADO, DE SOBREPOR, COM COMPRIMENTO DE 2" E ESPESSURA MINIMA DA CHAPA DE 0,90 MM, PARA PORTAS E JANELAS                                                                                                                                                                                                                                                                                                                                       </v>
          </cell>
          <cell r="C2063" t="str">
            <v xml:space="preserve">UN    </v>
          </cell>
          <cell r="D2063" t="str">
            <v>CR</v>
          </cell>
          <cell r="E2063" t="str">
            <v>2,58</v>
          </cell>
        </row>
        <row r="2064">
          <cell r="A2064">
            <v>3122</v>
          </cell>
          <cell r="B2064" t="str">
            <v xml:space="preserve">FERROLHO COM FECHO / TRINCO REDONDO, EM ACO GALVANIZADO / ZINCADO, DE SOBREPOR, COM COMPRIMENTO DE 3" A 4" E ESPESSURA MINIMA DA CHAPA DE 0,90 MM                                                                                                                                                                                                                                                                                                                                                         </v>
          </cell>
          <cell r="C2064" t="str">
            <v xml:space="preserve">UN    </v>
          </cell>
          <cell r="D2064" t="str">
            <v>CR</v>
          </cell>
          <cell r="E2064" t="str">
            <v>5,25</v>
          </cell>
        </row>
        <row r="2065">
          <cell r="A2065">
            <v>3121</v>
          </cell>
          <cell r="B2065" t="str">
            <v xml:space="preserve">FERROLHO COM FECHO / TRINCO REDONDO, EM ACO GALVANIZADO / ZINCADO, DE SOBREPOR, COM COMPRIMENTO DE 5" E ESPESSURA MINIMA DA CHAPA DE 0,90 MM                                                                                                                                                                                                                                                                                                                                                              </v>
          </cell>
          <cell r="C2065" t="str">
            <v xml:space="preserve">UN    </v>
          </cell>
          <cell r="D2065" t="str">
            <v>CR</v>
          </cell>
          <cell r="E2065" t="str">
            <v>5,95</v>
          </cell>
        </row>
        <row r="2066">
          <cell r="A2066">
            <v>3120</v>
          </cell>
          <cell r="B2066" t="str">
            <v xml:space="preserve">FERROLHO COM FECHO / TRINCO REDONDO, EM ACO GALVANIZADO / ZINCADO, DE SOBREPOR, COM COMPRIMENTO DE 6" E ESPESSURA MINIMA DA CHAPA DE 1,50 MM                                                                                                                                                                                                                                                                                                                                                              </v>
          </cell>
          <cell r="C2066" t="str">
            <v xml:space="preserve">UN    </v>
          </cell>
          <cell r="D2066" t="str">
            <v>CR</v>
          </cell>
          <cell r="E2066" t="str">
            <v>11,28</v>
          </cell>
        </row>
        <row r="2067">
          <cell r="A2067">
            <v>11455</v>
          </cell>
          <cell r="B2067" t="str">
            <v xml:space="preserve">FERROLHO COM FECHO / TRINCO REDONDO, EM ACO GALVANIZADO / ZINCADO, DE SOBREPOR, COM COMPRIMENTO DE 8" E ESPESSURA MINIMA DA CHAPA DE 1,50 MM                                                                                                                                                                                                                                                                                                                                                              </v>
          </cell>
          <cell r="C2067" t="str">
            <v xml:space="preserve">UN    </v>
          </cell>
          <cell r="D2067" t="str">
            <v>CR</v>
          </cell>
          <cell r="E2067" t="str">
            <v>16,31</v>
          </cell>
        </row>
        <row r="2068">
          <cell r="A2068">
            <v>11456</v>
          </cell>
          <cell r="B2068" t="str">
            <v xml:space="preserve">FERROLHO COM FECHO /TRINCO REDONDO, EM ACO GALVANIZADO / ZINCADO, DE SOBREPOR, COM COMPRIMENTO DE 10" A 12" E ESPESSURA MINIMA DA CHAPA DE 1,50 MM                                                                                                                                                                                                                                                                                                                                                        </v>
          </cell>
          <cell r="C2068" t="str">
            <v xml:space="preserve">UN    </v>
          </cell>
          <cell r="D2068" t="str">
            <v>CR</v>
          </cell>
          <cell r="E2068" t="str">
            <v>19,50</v>
          </cell>
        </row>
        <row r="2069">
          <cell r="A2069">
            <v>3107</v>
          </cell>
          <cell r="B2069" t="str">
            <v xml:space="preserve">FERROLHO COM FECHO CHATO E PORTA CADEADO , EM ACO GALVANIZADO / ZINCADO, DE SOBREPOR, COM COMPRIMENTO DE 3" A 4", CHAPA COM ESPESSURA MINIMA DE 0,90 MM E LARGURA MINIMA DE 3,20 CM (FECHO SIMPLES / LEVE) (INCLUI PARAFUSOS)                                                                                                                                                                                                                                                                             </v>
          </cell>
          <cell r="C2069" t="str">
            <v xml:space="preserve">UN    </v>
          </cell>
          <cell r="D2069" t="str">
            <v>CR</v>
          </cell>
          <cell r="E2069" t="str">
            <v>8,22</v>
          </cell>
        </row>
        <row r="2070">
          <cell r="A2070">
            <v>43583</v>
          </cell>
          <cell r="B2070" t="str">
            <v xml:space="preserve">FERROLHO COM FECHO CHATO E PORTA CADEADO , EM ACO GALVANIZADO / ZINCADO, DE SOBREPOR, COM COMPRIMENTO DE 3" A 4", CHAPA COM ESPESSURA MINIMA DE 1,70 MM E LARGURA MINIMA DE 5,00 CM (FECHO REFORCADO)                                                                                                                                                                                                                                                                                                     </v>
          </cell>
          <cell r="C2070" t="str">
            <v xml:space="preserve">UN    </v>
          </cell>
          <cell r="D2070" t="str">
            <v>CR</v>
          </cell>
          <cell r="E2070" t="str">
            <v>9,28</v>
          </cell>
        </row>
        <row r="2071">
          <cell r="A2071">
            <v>43586</v>
          </cell>
          <cell r="B2071" t="str">
            <v xml:space="preserve">FERROLHO COM FECHO CHATO E PORTA CADEADO , EM ACO GALVANIZADO / ZINCADO, DE SOBREPOR, COM COMPRIMENTO DE 5", CHAPA COM ESPESSURA MINIMA DE 0,90 MM E LARGURA MINIMA DE 3,20 CM (FECHO SIMPLES)                                                                                                                                                                                                                                                                                                            </v>
          </cell>
          <cell r="C2071" t="str">
            <v xml:space="preserve">UN    </v>
          </cell>
          <cell r="D2071" t="str">
            <v>CR</v>
          </cell>
          <cell r="E2071" t="str">
            <v>9,51</v>
          </cell>
        </row>
        <row r="2072">
          <cell r="A2072">
            <v>11461</v>
          </cell>
          <cell r="B2072" t="str">
            <v xml:space="preserve">FERROLHO COM FECHO CHATO E PORTA CADEADO , EM ACO GALVANIZADO / ZINCADO, DE SOBREPOR, COM COMPRIMENTO DE 5", CHAPA COM ESPESSURA MINIMA DE 1,70 MM E LARGURA MINIMA DE 5,00 CM (FECHO REFORCADO)                                                                                                                                                                                                                                                                                                          </v>
          </cell>
          <cell r="C2072" t="str">
            <v xml:space="preserve">UN    </v>
          </cell>
          <cell r="D2072" t="str">
            <v>CR</v>
          </cell>
          <cell r="E2072" t="str">
            <v>10,36</v>
          </cell>
        </row>
        <row r="2073">
          <cell r="A2073">
            <v>43587</v>
          </cell>
          <cell r="B2073" t="str">
            <v xml:space="preserve">FERROLHO COM FECHO CHATO E PORTA CADEADO , EM ACO GALVANIZADO / ZINCADO, DE SOBREPOR, COM COMPRIMENTO DE 6", CHAPA COM ESPESSURA MINIMA DE 0,90 MM E LARGURA MINIMA DE 3,80 CM (FECHO SIMPLES)                                                                                                                                                                                                                                                                                                            </v>
          </cell>
          <cell r="C2073" t="str">
            <v xml:space="preserve">UN    </v>
          </cell>
          <cell r="D2073" t="str">
            <v>CR</v>
          </cell>
          <cell r="E2073" t="str">
            <v>11,95</v>
          </cell>
        </row>
        <row r="2074">
          <cell r="A2074">
            <v>3106</v>
          </cell>
          <cell r="B2074" t="str">
            <v xml:space="preserve">FERROLHO COM FECHO CHATO E PORTA CADEADO , EM ACO GALVANIZADO / ZINCADO, DE SOBREPOR, COM COMPRIMENTO DE 6", CHAPA COM ESPESSURA MINIMA DE 1,70 MM E LARGURA /MINIMA DE 5,00 CM (FECHO REFORCADO) (INCLUI PARAFUSOS)                                                                                                                                                                                                                                                                                      </v>
          </cell>
          <cell r="C2074" t="str">
            <v xml:space="preserve">UN    </v>
          </cell>
          <cell r="D2074" t="str">
            <v>CR</v>
          </cell>
          <cell r="E2074" t="str">
            <v>15,17</v>
          </cell>
        </row>
        <row r="2075">
          <cell r="A2075">
            <v>44539</v>
          </cell>
          <cell r="B2075" t="str">
            <v xml:space="preserve">FERTILIZANTE NPK -  10:10:10                                                                                                                                                                                                                                                                                                                                                                                                                                                                              </v>
          </cell>
          <cell r="C2075" t="str">
            <v xml:space="preserve">KG    </v>
          </cell>
          <cell r="D2075" t="str">
            <v>CR</v>
          </cell>
          <cell r="E2075" t="str">
            <v>2,66</v>
          </cell>
        </row>
        <row r="2076">
          <cell r="A2076">
            <v>3123</v>
          </cell>
          <cell r="B2076" t="str">
            <v xml:space="preserve">FERTILIZANTE NPK - 4: 14: 8                                                                                                                                                                                                                                                                                                                                                                                                                                                                               </v>
          </cell>
          <cell r="C2076" t="str">
            <v xml:space="preserve">KG    </v>
          </cell>
          <cell r="D2076" t="str">
            <v xml:space="preserve">C </v>
          </cell>
          <cell r="E2076" t="str">
            <v>2,48</v>
          </cell>
        </row>
        <row r="2077">
          <cell r="A2077">
            <v>38125</v>
          </cell>
          <cell r="B2077" t="str">
            <v xml:space="preserve">FERTILIZANTE ORGANICO COMPOSTO, CLASSE A                                                                                                                                                                                                                                                                                                                                                                                                                                                                  </v>
          </cell>
          <cell r="C2077" t="str">
            <v xml:space="preserve">KG    </v>
          </cell>
          <cell r="D2077" t="str">
            <v>CR</v>
          </cell>
          <cell r="E2077" t="str">
            <v>1,40</v>
          </cell>
        </row>
        <row r="2078">
          <cell r="A2078">
            <v>39014</v>
          </cell>
          <cell r="B2078" t="str">
            <v xml:space="preserve">FIBRA DE ACO PARA REFORCO DO CONCRETO, SOLTA, TIPO A-I, FATOR DE FORMA *50* L / D, COMPRIMENTO DE *30* MM E RESISTENCIA A TRACAO DO ACO MAIOR 1000 MPA                                                                                                                                                                                                                                                                                                                                                    </v>
          </cell>
          <cell r="C2078" t="str">
            <v xml:space="preserve">KG    </v>
          </cell>
          <cell r="D2078" t="str">
            <v>AS</v>
          </cell>
          <cell r="E2078" t="str">
            <v>10,53</v>
          </cell>
        </row>
        <row r="2079">
          <cell r="A2079">
            <v>39365</v>
          </cell>
          <cell r="B2079" t="str">
            <v xml:space="preserve">FILTRO ANAEROBIO, EM POLIETILENO DE ALTA DENSIDADE (PEAD), CAPACIDADE *1100* LITROS (NBR 13969)                                                                                                                                                                                                                                                                                                                                                                                                           </v>
          </cell>
          <cell r="C2079" t="str">
            <v xml:space="preserve">UN    </v>
          </cell>
          <cell r="D2079" t="str">
            <v>CR</v>
          </cell>
          <cell r="E2079" t="str">
            <v>1.973,49</v>
          </cell>
        </row>
        <row r="2080">
          <cell r="A2080">
            <v>39366</v>
          </cell>
          <cell r="B2080" t="str">
            <v xml:space="preserve">FILTRO ANAEROBIO, EM POLIETILENO DE ALTA DENSIDADE (PEAD), CAPACIDADE *2800* LITROS (NBR 13969)                                                                                                                                                                                                                                                                                                                                                                                                           </v>
          </cell>
          <cell r="C2080" t="str">
            <v xml:space="preserve">UN    </v>
          </cell>
          <cell r="D2080" t="str">
            <v>CR</v>
          </cell>
          <cell r="E2080" t="str">
            <v>2.994,12</v>
          </cell>
        </row>
        <row r="2081">
          <cell r="A2081">
            <v>39367</v>
          </cell>
          <cell r="B2081" t="str">
            <v xml:space="preserve">FILTRO ANAEROBIO, EM POLIETILENO DE ALTA DENSIDADE (PEAD), CAPACIDADE *5000* LITROS (NBR 13969)                                                                                                                                                                                                                                                                                                                                                                                                           </v>
          </cell>
          <cell r="C2081" t="str">
            <v xml:space="preserve">UN    </v>
          </cell>
          <cell r="D2081" t="str">
            <v>CR</v>
          </cell>
          <cell r="E2081" t="str">
            <v>5.130,22</v>
          </cell>
        </row>
        <row r="2082">
          <cell r="A2082">
            <v>37394</v>
          </cell>
          <cell r="B2082" t="str">
            <v xml:space="preserve">FINCAPINO CURTO CALIBRE 22, CARGA MEDIA POTENCIA 5 (PARA FERRAMENTA DE ACAO DIRETA) COR VERMELHA                                                                                                                                                                                                                                                                                                                                                                                                          </v>
          </cell>
          <cell r="C2082" t="str">
            <v xml:space="preserve">CENTO </v>
          </cell>
          <cell r="D2082" t="str">
            <v>AS</v>
          </cell>
          <cell r="E2082" t="str">
            <v>40,79</v>
          </cell>
        </row>
        <row r="2083">
          <cell r="A2083">
            <v>14146</v>
          </cell>
          <cell r="B2083" t="str">
            <v xml:space="preserve">FINCAPINO LONGO CALIBRE 22, CARGA FORTE POTENCIA 7 (PARA FERRAMENTA DE ACAO DIRETA), COR AMARELA                                                                                                                                                                                                                                                                                                                                                                                                          </v>
          </cell>
          <cell r="C2083" t="str">
            <v xml:space="preserve">CENTO </v>
          </cell>
          <cell r="D2083" t="str">
            <v>AS</v>
          </cell>
          <cell r="E2083" t="str">
            <v>65,60</v>
          </cell>
        </row>
        <row r="2084">
          <cell r="A2084">
            <v>938</v>
          </cell>
          <cell r="B2084" t="str">
            <v xml:space="preserve">FIO DE COBRE, SOLIDO, CLASSE 1, ISOLACAO EM PVC/A, ANTICHAMA BWF-B, 450/750V, SECAO NOMINAL 1,5 MM2                                                                                                                                                                                                                                                                                                                                                                                                       </v>
          </cell>
          <cell r="C2084" t="str">
            <v xml:space="preserve">M     </v>
          </cell>
          <cell r="D2084" t="str">
            <v>CR</v>
          </cell>
          <cell r="E2084" t="str">
            <v>1,37</v>
          </cell>
        </row>
        <row r="2085">
          <cell r="A2085">
            <v>937</v>
          </cell>
          <cell r="B2085" t="str">
            <v xml:space="preserve">FIO DE COBRE, SOLIDO, CLASSE 1, ISOLACAO EM PVC/A, ANTICHAMA BWF-B, 450/750V, SECAO NOMINAL 10 MM2                                                                                                                                                                                                                                                                                                                                                                                                        </v>
          </cell>
          <cell r="C2085" t="str">
            <v xml:space="preserve">M     </v>
          </cell>
          <cell r="D2085" t="str">
            <v>CR</v>
          </cell>
          <cell r="E2085" t="str">
            <v>8,01</v>
          </cell>
        </row>
        <row r="2086">
          <cell r="A2086">
            <v>939</v>
          </cell>
          <cell r="B2086" t="str">
            <v xml:space="preserve">FIO DE COBRE, SOLIDO, CLASSE 1, ISOLACAO EM PVC/A, ANTICHAMA BWF-B, 450/750V, SECAO NOMINAL 2,5 MM2                                                                                                                                                                                                                                                                                                                                                                                                       </v>
          </cell>
          <cell r="C2086" t="str">
            <v xml:space="preserve">M     </v>
          </cell>
          <cell r="D2086" t="str">
            <v>CR</v>
          </cell>
          <cell r="E2086" t="str">
            <v>2,22</v>
          </cell>
        </row>
        <row r="2087">
          <cell r="A2087">
            <v>944</v>
          </cell>
          <cell r="B2087" t="str">
            <v xml:space="preserve">FIO DE COBRE, SOLIDO, CLASSE 1, ISOLACAO EM PVC/A, ANTICHAMA BWF-B, 450/750V, SECAO NOMINAL 4 MM2                                                                                                                                                                                                                                                                                                                                                                                                         </v>
          </cell>
          <cell r="C2087" t="str">
            <v xml:space="preserve">M     </v>
          </cell>
          <cell r="D2087" t="str">
            <v>CR</v>
          </cell>
          <cell r="E2087" t="str">
            <v>3,51</v>
          </cell>
        </row>
        <row r="2088">
          <cell r="A2088">
            <v>940</v>
          </cell>
          <cell r="B2088" t="str">
            <v xml:space="preserve">FIO DE COBRE, SOLIDO, CLASSE 1, ISOLACAO EM PVC/A, ANTICHAMA BWF-B, 450/750V, SECAO NOMINAL 6 MM2                                                                                                                                                                                                                                                                                                                                                                                                         </v>
          </cell>
          <cell r="C2088" t="str">
            <v xml:space="preserve">M     </v>
          </cell>
          <cell r="D2088" t="str">
            <v>CR</v>
          </cell>
          <cell r="E2088" t="str">
            <v>5,07</v>
          </cell>
        </row>
        <row r="2089">
          <cell r="A2089">
            <v>44397</v>
          </cell>
          <cell r="B2089" t="str">
            <v xml:space="preserve">FITA / CINTA AUTOADESIVA ELASTOMERICA PARA VEDACAO, L= 50 MM, E = 3 MM                                                                                                                                                                                                                                                                                                                                                                                                                                    </v>
          </cell>
          <cell r="C2089" t="str">
            <v xml:space="preserve">M     </v>
          </cell>
          <cell r="D2089" t="str">
            <v>CR</v>
          </cell>
          <cell r="E2089" t="str">
            <v>4,30</v>
          </cell>
        </row>
        <row r="2090">
          <cell r="A2090">
            <v>406</v>
          </cell>
          <cell r="B2090" t="str">
            <v xml:space="preserve">FITA ACO INOX PARA CINTAR POSTE, L = 19 MM, E = 0,5 MM (ROLO DE 30M)                                                                                                                                                                                                                                                                                                                                                                                                                                      </v>
          </cell>
          <cell r="C2090" t="str">
            <v xml:space="preserve">UN    </v>
          </cell>
          <cell r="D2090" t="str">
            <v>CR</v>
          </cell>
          <cell r="E2090" t="str">
            <v>93,03</v>
          </cell>
        </row>
        <row r="2091">
          <cell r="A2091">
            <v>42529</v>
          </cell>
          <cell r="B2091" t="str">
            <v xml:space="preserve">FITA ADESIVA ALUMINIZADA, PARA INSTALACAO DE MANTAS DE SUBCOBERTURA,  L = *5* CM                                                                                                                                                                                                                                                                                                                                                                                                                          </v>
          </cell>
          <cell r="C2091" t="str">
            <v xml:space="preserve">M     </v>
          </cell>
          <cell r="D2091" t="str">
            <v>CR</v>
          </cell>
          <cell r="E2091" t="str">
            <v>1,02</v>
          </cell>
        </row>
        <row r="2092">
          <cell r="A2092">
            <v>39634</v>
          </cell>
          <cell r="B2092" t="str">
            <v xml:space="preserve">FITA ADESIVA ANTICORROSIVA DE PVC FLEXIVEL, COR PRETA, PARA PROTECAO TUBULACAO, 50 MM X 30 M (L X C), E= *0,25* MM                                                                                                                                                                                                                                                                                                                                                                                        </v>
          </cell>
          <cell r="C2092" t="str">
            <v xml:space="preserve">M     </v>
          </cell>
          <cell r="D2092" t="str">
            <v>CR</v>
          </cell>
          <cell r="E2092" t="str">
            <v>5,55</v>
          </cell>
        </row>
        <row r="2093">
          <cell r="A2093">
            <v>39701</v>
          </cell>
          <cell r="B2093" t="str">
            <v xml:space="preserve">FITA ADESIVA ASFALTICA ALUMINIZADA MULTIUSO, L = 10 CM, ROLO DE 10 M                                                                                                                                                                                                                                                                                                                                                                                                                                      </v>
          </cell>
          <cell r="C2093" t="str">
            <v xml:space="preserve">UN    </v>
          </cell>
          <cell r="D2093" t="str">
            <v>CR</v>
          </cell>
          <cell r="E2093" t="str">
            <v>104,50</v>
          </cell>
        </row>
        <row r="2094">
          <cell r="A2094">
            <v>12815</v>
          </cell>
          <cell r="B2094" t="str">
            <v xml:space="preserve">FITA CREPE ROLO DE 25 MM X 50 M                                                                                                                                                                                                                                                                                                                                                                                                                                                                           </v>
          </cell>
          <cell r="C2094" t="str">
            <v xml:space="preserve">UN    </v>
          </cell>
          <cell r="D2094" t="str">
            <v>CR</v>
          </cell>
          <cell r="E2094" t="str">
            <v>9,82</v>
          </cell>
        </row>
        <row r="2095">
          <cell r="A2095">
            <v>407</v>
          </cell>
          <cell r="B2095" t="str">
            <v xml:space="preserve">FITA DE ALUMINIO PARA PROTECAO DO CONDUTOR LARGURA 10 MM                                                                                                                                                                                                                                                                                                                                                                                                                                                  </v>
          </cell>
          <cell r="C2095" t="str">
            <v xml:space="preserve">KG    </v>
          </cell>
          <cell r="D2095" t="str">
            <v>AS</v>
          </cell>
          <cell r="E2095" t="str">
            <v>51,66</v>
          </cell>
        </row>
        <row r="2096">
          <cell r="A2096">
            <v>39431</v>
          </cell>
          <cell r="B2096" t="str">
            <v xml:space="preserve">FITA DE PAPEL MICROPERFURADO, 50 X 150 MM, PARA TRATAMENTO DE JUNTAS DE CHAPA DE GESSO PARA DRYWALL                                                                                                                                                                                                                                                                                                                                                                                                       </v>
          </cell>
          <cell r="C2096" t="str">
            <v xml:space="preserve">M     </v>
          </cell>
          <cell r="D2096" t="str">
            <v>CR</v>
          </cell>
          <cell r="E2096" t="str">
            <v>0,32</v>
          </cell>
        </row>
        <row r="2097">
          <cell r="A2097">
            <v>39432</v>
          </cell>
          <cell r="B2097" t="str">
            <v xml:space="preserve">FITA DE PAPEL REFORCADA COM LAMINA DE METAL PARA REFORCO DE CANTOS DE CHAPA DE GESSO PARA DRYWALL                                                                                                                                                                                                                                                                                                                                                                                                         </v>
          </cell>
          <cell r="C2097" t="str">
            <v xml:space="preserve">M     </v>
          </cell>
          <cell r="D2097" t="str">
            <v>CR</v>
          </cell>
          <cell r="E2097" t="str">
            <v>2,88</v>
          </cell>
        </row>
        <row r="2098">
          <cell r="A2098">
            <v>20111</v>
          </cell>
          <cell r="B2098" t="str">
            <v xml:space="preserve">FITA ISOLANTE ADESIVA ANTICHAMA, USO ATE 750 V, EM ROLO DE 19 MM X 20 M                                                                                                                                                                                                                                                                                                                                                                                                                                   </v>
          </cell>
          <cell r="C2098" t="str">
            <v xml:space="preserve">UN    </v>
          </cell>
          <cell r="D2098" t="str">
            <v xml:space="preserve">C </v>
          </cell>
          <cell r="E2098" t="str">
            <v>10,90</v>
          </cell>
        </row>
        <row r="2099">
          <cell r="A2099">
            <v>21127</v>
          </cell>
          <cell r="B2099" t="str">
            <v xml:space="preserve">FITA ISOLANTE ADESIVA ANTICHAMA, USO ATE 750 V, EM ROLO DE 19 MM X 5 M                                                                                                                                                                                                                                                                                                                                                                                                                                    </v>
          </cell>
          <cell r="C2099" t="str">
            <v xml:space="preserve">UN    </v>
          </cell>
          <cell r="D2099" t="str">
            <v>CR</v>
          </cell>
          <cell r="E2099" t="str">
            <v>4,12</v>
          </cell>
        </row>
        <row r="2100">
          <cell r="A2100">
            <v>404</v>
          </cell>
          <cell r="B2100" t="str">
            <v xml:space="preserve">FITA ISOLANTE DE BORRACHA AUTOFUSAO, USO ATE 69 KV (ALTA TENSAO)                                                                                                                                                                                                                                                                                                                                                                                                                                          </v>
          </cell>
          <cell r="C2100" t="str">
            <v xml:space="preserve">M     </v>
          </cell>
          <cell r="D2100" t="str">
            <v>CR</v>
          </cell>
          <cell r="E2100" t="str">
            <v>1,48</v>
          </cell>
        </row>
        <row r="2101">
          <cell r="A2101">
            <v>14151</v>
          </cell>
          <cell r="B2101" t="str">
            <v xml:space="preserve">FITA METALICA GRAVADA, L = 17 MM, ROLO DE 25 M, CARGA RECOMENDADA = *120* KGF                                                                                                                                                                                                                                                                                                                                                                                                                             </v>
          </cell>
          <cell r="C2101" t="str">
            <v xml:space="preserve">UN    </v>
          </cell>
          <cell r="D2101" t="str">
            <v>AS</v>
          </cell>
          <cell r="E2101" t="str">
            <v>47,15</v>
          </cell>
        </row>
        <row r="2102">
          <cell r="A2102">
            <v>14153</v>
          </cell>
          <cell r="B2102" t="str">
            <v xml:space="preserve">FITA METALICA PERFURADA, L = *18* MM, ROLO DE 30 M, CARGA RECOMENDADA = *30* KGF                                                                                                                                                                                                                                                                                                                                                                                                                          </v>
          </cell>
          <cell r="C2102" t="str">
            <v xml:space="preserve">UN    </v>
          </cell>
          <cell r="D2102" t="str">
            <v>AS</v>
          </cell>
          <cell r="E2102" t="str">
            <v>53,30</v>
          </cell>
        </row>
        <row r="2103">
          <cell r="A2103">
            <v>14152</v>
          </cell>
          <cell r="B2103" t="str">
            <v xml:space="preserve">FITA METALICA PERFURADA, L = 17 MM, ROLO DE 30 M, CARGA RECOMENDADA = *19* KGF                                                                                                                                                                                                                                                                                                                                                                                                                            </v>
          </cell>
          <cell r="C2103" t="str">
            <v xml:space="preserve">UN    </v>
          </cell>
          <cell r="D2103" t="str">
            <v>AS</v>
          </cell>
          <cell r="E2103" t="str">
            <v>40,91</v>
          </cell>
        </row>
        <row r="2104">
          <cell r="A2104">
            <v>14154</v>
          </cell>
          <cell r="B2104" t="str">
            <v xml:space="preserve">FITA METALICA PERFURADA, L = 25 MM, ROLO DE 30 M, CARGA RECOMENDADA = *222,5* KGF                                                                                                                                                                                                                                                                                                                                                                                                                         </v>
          </cell>
          <cell r="C2104" t="str">
            <v xml:space="preserve">UN    </v>
          </cell>
          <cell r="D2104" t="str">
            <v>AS</v>
          </cell>
          <cell r="E2104" t="str">
            <v>143,21</v>
          </cell>
        </row>
        <row r="2105">
          <cell r="A2105">
            <v>3146</v>
          </cell>
          <cell r="B2105" t="str">
            <v xml:space="preserve">FITA VEDA ROSCA EM ROLOS DE 18 MM X 10 M (L X C)                                                                                                                                                                                                                                                                                                                                                                                                                                                          </v>
          </cell>
          <cell r="C2105" t="str">
            <v xml:space="preserve">UN    </v>
          </cell>
          <cell r="D2105" t="str">
            <v xml:space="preserve">C </v>
          </cell>
          <cell r="E2105" t="str">
            <v>2,85</v>
          </cell>
        </row>
        <row r="2106">
          <cell r="A2106">
            <v>3143</v>
          </cell>
          <cell r="B2106" t="str">
            <v xml:space="preserve">FITA VEDA ROSCA EM ROLOS DE 18 MM X 25 M (L X C)                                                                                                                                                                                                                                                                                                                                                                                                                                                          </v>
          </cell>
          <cell r="C2106" t="str">
            <v xml:space="preserve">UN    </v>
          </cell>
          <cell r="D2106" t="str">
            <v>CR</v>
          </cell>
          <cell r="E2106" t="str">
            <v>6,48</v>
          </cell>
        </row>
        <row r="2107">
          <cell r="A2107">
            <v>3148</v>
          </cell>
          <cell r="B2107" t="str">
            <v xml:space="preserve">FITA VEDA ROSCA EM ROLOS DE 18 MM X 50 M (L X C)                                                                                                                                                                                                                                                                                                                                                                                                                                                          </v>
          </cell>
          <cell r="C2107" t="str">
            <v xml:space="preserve">UN    </v>
          </cell>
          <cell r="D2107" t="str">
            <v>CR</v>
          </cell>
          <cell r="E2107" t="str">
            <v>10,51</v>
          </cell>
        </row>
        <row r="2108">
          <cell r="A2108">
            <v>4310</v>
          </cell>
          <cell r="B2108" t="str">
            <v xml:space="preserve">FIXADOR DE ABA AUTOTRAVANTE PARA TELHA DE FIBROCIMENTO, TIPO CANALETE 90 OU KALHETAO                                                                                                                                                                                                                                                                                                                                                                                                                      </v>
          </cell>
          <cell r="C2108" t="str">
            <v xml:space="preserve">UN    </v>
          </cell>
          <cell r="D2108" t="str">
            <v>CR</v>
          </cell>
          <cell r="E2108" t="str">
            <v>3,85</v>
          </cell>
        </row>
        <row r="2109">
          <cell r="A2109">
            <v>4311</v>
          </cell>
          <cell r="B2109" t="str">
            <v xml:space="preserve">FIXADOR DE ABA SIMPLES PARA TELHA DE FIBROCIMENTO, TIPO CANALETA 49 OU KALHETA                                                                                                                                                                                                                                                                                                                                                                                                                            </v>
          </cell>
          <cell r="C2109" t="str">
            <v xml:space="preserve">UN    </v>
          </cell>
          <cell r="D2109" t="str">
            <v>CR</v>
          </cell>
          <cell r="E2109" t="str">
            <v>2,71</v>
          </cell>
        </row>
        <row r="2110">
          <cell r="A2110">
            <v>4312</v>
          </cell>
          <cell r="B2110" t="str">
            <v xml:space="preserve">FIXADOR DE ABA SIMPLES PARA TELHA DE FIBROCIMENTO, TIPO CANALETA 90 OU KALHETAO                                                                                                                                                                                                                                                                                                                                                                                                                           </v>
          </cell>
          <cell r="C2110" t="str">
            <v xml:space="preserve">UN    </v>
          </cell>
          <cell r="D2110" t="str">
            <v>CR</v>
          </cell>
          <cell r="E2110" t="str">
            <v>3,79</v>
          </cell>
        </row>
        <row r="2111">
          <cell r="A2111">
            <v>13261</v>
          </cell>
          <cell r="B2111" t="str">
            <v xml:space="preserve">FLANELA *30 X 40* CM                                                                                                                                                                                                                                                                                                                                                                                                                                                                                      </v>
          </cell>
          <cell r="C2111" t="str">
            <v xml:space="preserve">UN    </v>
          </cell>
          <cell r="D2111" t="str">
            <v>CR</v>
          </cell>
          <cell r="E2111" t="str">
            <v>3,08</v>
          </cell>
        </row>
        <row r="2112">
          <cell r="A2112">
            <v>3272</v>
          </cell>
          <cell r="B2112" t="str">
            <v xml:space="preserve">FLANGE SEXTAVADO DE FERRO GALVANIZADO, COM ROSCA BSP, DE 1 1/2"                                                                                                                                                                                                                                                                                                                                                                                                                                           </v>
          </cell>
          <cell r="C2112" t="str">
            <v xml:space="preserve">UN    </v>
          </cell>
          <cell r="D2112" t="str">
            <v>AS</v>
          </cell>
          <cell r="E2112" t="str">
            <v>57,65</v>
          </cell>
        </row>
        <row r="2113">
          <cell r="A2113">
            <v>3265</v>
          </cell>
          <cell r="B2113" t="str">
            <v xml:space="preserve">FLANGE SEXTAVADO DE FERRO GALVANIZADO, COM ROSCA BSP, DE 1 1/4"                                                                                                                                                                                                                                                                                                                                                                                                                                           </v>
          </cell>
          <cell r="C2113" t="str">
            <v xml:space="preserve">UN    </v>
          </cell>
          <cell r="D2113" t="str">
            <v>AS</v>
          </cell>
          <cell r="E2113" t="str">
            <v>45,81</v>
          </cell>
        </row>
        <row r="2114">
          <cell r="A2114">
            <v>3262</v>
          </cell>
          <cell r="B2114" t="str">
            <v xml:space="preserve">FLANGE SEXTAVADO DE FERRO GALVANIZADO, COM ROSCA BSP, DE 1/2"                                                                                                                                                                                                                                                                                                                                                                                                                                             </v>
          </cell>
          <cell r="C2114" t="str">
            <v xml:space="preserve">UN    </v>
          </cell>
          <cell r="D2114" t="str">
            <v>AS</v>
          </cell>
          <cell r="E2114" t="str">
            <v>20,05</v>
          </cell>
        </row>
        <row r="2115">
          <cell r="A2115">
            <v>3264</v>
          </cell>
          <cell r="B2115" t="str">
            <v xml:space="preserve">FLANGE SEXTAVADO DE FERRO GALVANIZADO, COM ROSCA BSP, DE 1"                                                                                                                                                                                                                                                                                                                                                                                                                                               </v>
          </cell>
          <cell r="C2115" t="str">
            <v xml:space="preserve">UN    </v>
          </cell>
          <cell r="D2115" t="str">
            <v>AS</v>
          </cell>
          <cell r="E2115" t="str">
            <v>32,94</v>
          </cell>
        </row>
        <row r="2116">
          <cell r="A2116">
            <v>3267</v>
          </cell>
          <cell r="B2116" t="str">
            <v xml:space="preserve">FLANGE SEXTAVADO DE FERRO GALVANIZADO, COM ROSCA BSP, DE 2 1/2"                                                                                                                                                                                                                                                                                                                                                                                                                                           </v>
          </cell>
          <cell r="C2116" t="str">
            <v xml:space="preserve">UN    </v>
          </cell>
          <cell r="D2116" t="str">
            <v>AS</v>
          </cell>
          <cell r="E2116" t="str">
            <v>107,57</v>
          </cell>
        </row>
        <row r="2117">
          <cell r="A2117">
            <v>3266</v>
          </cell>
          <cell r="B2117" t="str">
            <v xml:space="preserve">FLANGE SEXTAVADO DE FERRO GALVANIZADO, COM ROSCA BSP, DE 2"                                                                                                                                                                                                                                                                                                                                                                                                                                               </v>
          </cell>
          <cell r="C2117" t="str">
            <v xml:space="preserve">UN    </v>
          </cell>
          <cell r="D2117" t="str">
            <v>AS</v>
          </cell>
          <cell r="E2117" t="str">
            <v>68,44</v>
          </cell>
        </row>
        <row r="2118">
          <cell r="A2118">
            <v>3263</v>
          </cell>
          <cell r="B2118" t="str">
            <v xml:space="preserve">FLANGE SEXTAVADO DE FERRO GALVANIZADO, COM ROSCA BSP, DE 3/4"                                                                                                                                                                                                                                                                                                                                                                                                                                             </v>
          </cell>
          <cell r="C2118" t="str">
            <v xml:space="preserve">UN    </v>
          </cell>
          <cell r="D2118" t="str">
            <v>AS</v>
          </cell>
          <cell r="E2118" t="str">
            <v>27,39</v>
          </cell>
        </row>
        <row r="2119">
          <cell r="A2119">
            <v>3268</v>
          </cell>
          <cell r="B2119" t="str">
            <v xml:space="preserve">FLANGE SEXTAVADO DE FERRO GALVANIZADO, COM ROSCA BSP, DE 3"                                                                                                                                                                                                                                                                                                                                                                                                                                               </v>
          </cell>
          <cell r="C2119" t="str">
            <v xml:space="preserve">UN    </v>
          </cell>
          <cell r="D2119" t="str">
            <v>AS</v>
          </cell>
          <cell r="E2119" t="str">
            <v>145,44</v>
          </cell>
        </row>
        <row r="2120">
          <cell r="A2120">
            <v>3271</v>
          </cell>
          <cell r="B2120" t="str">
            <v xml:space="preserve">FLANGE SEXTAVADO DE FERRO GALVANIZADO, COM ROSCA BSP, DE 4"                                                                                                                                                                                                                                                                                                                                                                                                                                               </v>
          </cell>
          <cell r="C2120" t="str">
            <v xml:space="preserve">UN    </v>
          </cell>
          <cell r="D2120" t="str">
            <v>AS</v>
          </cell>
          <cell r="E2120" t="str">
            <v>215,02</v>
          </cell>
        </row>
        <row r="2121">
          <cell r="A2121">
            <v>3270</v>
          </cell>
          <cell r="B2121" t="str">
            <v xml:space="preserve">FLANGE SEXTAVADO DE FERRO GALVANIZADO, COM ROSCA BSP, DE 6"                                                                                                                                                                                                                                                                                                                                                                                                                                               </v>
          </cell>
          <cell r="C2121" t="str">
            <v xml:space="preserve">UN    </v>
          </cell>
          <cell r="D2121" t="str">
            <v>AS</v>
          </cell>
          <cell r="E2121" t="str">
            <v>361,24</v>
          </cell>
        </row>
        <row r="2122">
          <cell r="A2122">
            <v>3275</v>
          </cell>
          <cell r="B2122" t="str">
            <v xml:space="preserve">FORRO COMPOSTO POR PAINEIS DE LA DE VIDRO, REVESTIDOS EM PVC MICROPERFURADO, DE *1250 X 625* MM, ESPESSURA 15 MM (COM COLOCACAO)                                                                                                                                                                                                                                                                                                                                                                          </v>
          </cell>
          <cell r="C2122" t="str">
            <v xml:space="preserve">M2    </v>
          </cell>
          <cell r="D2122" t="str">
            <v>CR</v>
          </cell>
          <cell r="E2122" t="str">
            <v>114,34</v>
          </cell>
        </row>
        <row r="2123">
          <cell r="A2123">
            <v>39512</v>
          </cell>
          <cell r="B2123" t="str">
            <v xml:space="preserve">FORRO DE FIBRA MINERAL EM PLACAS DE 1250 X 625 MM, E = 15 MM, BORDA RETA, COM PINTURA ANTIMOFO, APOIADO EM PERFIL DE ACO GALVANIZADO COM 24 MM DE BASE - INSTALADO                                                                                                                                                                                                                                                                                                                                        </v>
          </cell>
          <cell r="C2123" t="str">
            <v xml:space="preserve">M2    </v>
          </cell>
          <cell r="D2123" t="str">
            <v>AS</v>
          </cell>
          <cell r="E2123" t="str">
            <v>142,36</v>
          </cell>
        </row>
        <row r="2124">
          <cell r="A2124">
            <v>39511</v>
          </cell>
          <cell r="B2124" t="str">
            <v xml:space="preserve">FORRO DE FIBRA MINERAL EM PLACAS DE 625 X 625 MM, E = 15 MM, BORDA RETA, COM PINTURA ANTIMOFO, APOIADO EM PERFIL DE ACO GALVANIZADO COM 24 MM DE BASE - INSTALADO                                                                                                                                                                                                                                                                                                                                         </v>
          </cell>
          <cell r="C2124" t="str">
            <v xml:space="preserve">M2    </v>
          </cell>
          <cell r="D2124" t="str">
            <v>AS</v>
          </cell>
          <cell r="E2124" t="str">
            <v>155,28</v>
          </cell>
        </row>
        <row r="2125">
          <cell r="A2125">
            <v>39513</v>
          </cell>
          <cell r="B2125" t="str">
            <v xml:space="preserve">FORRO DE FIBRA MINERAL EM PLACAS DE 625 X 625 MM, E = 15/16 MM, BORDA REBAIXADA, COM PINTURA ANTIMOFO, APOIADO EM PERFIL DE ACO GALVANIZADO COM 24 MM DE BASE - INSTALADO                                                                                                                                                                                                                                                                                                                                 </v>
          </cell>
          <cell r="C2125" t="str">
            <v xml:space="preserve">M2    </v>
          </cell>
          <cell r="D2125" t="str">
            <v>AS</v>
          </cell>
          <cell r="E2125" t="str">
            <v>166,55</v>
          </cell>
        </row>
        <row r="2126">
          <cell r="A2126">
            <v>3286</v>
          </cell>
          <cell r="B2126" t="str">
            <v xml:space="preserve">FORRO DE MADEIRA CEDRINHO OU EQUIVALENTE DA REGIAO, ENCAIXE MACHO/FEMEA COM FRISO, *10 X 1* CM (SEM COLOCACAO)                                                                                                                                                                                                                                                                                                                                                                                            </v>
          </cell>
          <cell r="C2126" t="str">
            <v xml:space="preserve">M2    </v>
          </cell>
          <cell r="D2126" t="str">
            <v>AS</v>
          </cell>
          <cell r="E2126" t="str">
            <v>89,33</v>
          </cell>
        </row>
        <row r="2127">
          <cell r="A2127">
            <v>3287</v>
          </cell>
          <cell r="B2127" t="str">
            <v xml:space="preserve">FORRO DE MADEIRA CUMARU/IPE CHAMPANHE OU EQUIVALENTE DA REGIAO, ENCAIXE MACHO/FEMEA COM FRISO, *10 X 1* CM (SEM COLOCACAO)                                                                                                                                                                                                                                                                                                                                                                                </v>
          </cell>
          <cell r="C2127" t="str">
            <v xml:space="preserve">M2    </v>
          </cell>
          <cell r="D2127" t="str">
            <v>AS</v>
          </cell>
          <cell r="E2127" t="str">
            <v>135,00</v>
          </cell>
        </row>
        <row r="2128">
          <cell r="A2128">
            <v>3283</v>
          </cell>
          <cell r="B2128" t="str">
            <v xml:space="preserve">FORRO DE MADEIRA PINUS OU EQUIVALENTE DA REGIAO, ENCAIXE MACHO/FEMEA COM FRISO, *10 X 1* CM (SEM COLOCACAO)                                                                                                                                                                                                                                                                                                                                                                                               </v>
          </cell>
          <cell r="C2128" t="str">
            <v xml:space="preserve">M2    </v>
          </cell>
          <cell r="D2128" t="str">
            <v>AS</v>
          </cell>
          <cell r="E2128" t="str">
            <v>28,35</v>
          </cell>
        </row>
        <row r="2129">
          <cell r="A2129">
            <v>11587</v>
          </cell>
          <cell r="B2129" t="str">
            <v xml:space="preserve">FORRO DE PVC LISO, BRANCO, REGUA DE 10 CM, ESPESSURA DE 8 MM A 10 MM (COM COLOCACAO / SEM ESTRUTURA METALICA)                                                                                                                                                                                                                                                                                                                                                                                             </v>
          </cell>
          <cell r="C2129" t="str">
            <v xml:space="preserve">M2    </v>
          </cell>
          <cell r="D2129" t="str">
            <v>CR</v>
          </cell>
          <cell r="E2129" t="str">
            <v>78,40</v>
          </cell>
        </row>
        <row r="2130">
          <cell r="A2130">
            <v>36225</v>
          </cell>
          <cell r="B2130" t="str">
            <v xml:space="preserve">FORRO DE PVC LISO, BRANCO, REGUA DE 20 CM, ESPESSURA DE 8 MM A 10 MM, COMPRIMENTO 6 M (SEM COLOCACAO)                                                                                                                                                                                                                                                                                                                                                                                                     </v>
          </cell>
          <cell r="C2130" t="str">
            <v xml:space="preserve">M2    </v>
          </cell>
          <cell r="D2130" t="str">
            <v>CR</v>
          </cell>
          <cell r="E2130" t="str">
            <v>31,85</v>
          </cell>
        </row>
        <row r="2131">
          <cell r="A2131">
            <v>36230</v>
          </cell>
          <cell r="B2131" t="str">
            <v xml:space="preserve">FORRO DE PVC, FRISADO, BRANCO, REGUA DE 10 CM, ESPESSURA DE 8 MM A 10 MM E COMPRIMENTO 6 M (SEM COLOCACAO)                                                                                                                                                                                                                                                                                                                                                                                                </v>
          </cell>
          <cell r="C2131" t="str">
            <v xml:space="preserve">M2    </v>
          </cell>
          <cell r="D2131" t="str">
            <v xml:space="preserve">C </v>
          </cell>
          <cell r="E2131" t="str">
            <v>23,40</v>
          </cell>
        </row>
        <row r="2132">
          <cell r="A2132">
            <v>36238</v>
          </cell>
          <cell r="B2132" t="str">
            <v xml:space="preserve">FORRO DE PVC, FRISADO, BRANCO, REGUA DE 20 CM, ESPESSURA DE 8 MM A 10 MM E COMPRIMENTO 6 M (SEM COLOCACAO)                                                                                                                                                                                                                                                                                                                                                                                                </v>
          </cell>
          <cell r="C2132" t="str">
            <v xml:space="preserve">M2    </v>
          </cell>
          <cell r="D2132" t="str">
            <v>CR</v>
          </cell>
          <cell r="E2132" t="str">
            <v>22,86</v>
          </cell>
        </row>
        <row r="2133">
          <cell r="A2133">
            <v>39363</v>
          </cell>
          <cell r="B2133" t="str">
            <v xml:space="preserve">FOSSA SEPTICA, SEM FILTRO, EM POLIETILENO DE ALTA DENSIDADE (PEAD), PARA 15 A 30 CONTRIBUINTES, CILINDRICA, COM TAMPA, CAPACIDADE APROXIMADA DE *5500* LITROS (NBR 7229)                                                                                                                                                                                                                                                                                                                                  </v>
          </cell>
          <cell r="C2133" t="str">
            <v xml:space="preserve">UN    </v>
          </cell>
          <cell r="D2133" t="str">
            <v>CR</v>
          </cell>
          <cell r="E2133" t="str">
            <v>5.817,19</v>
          </cell>
        </row>
        <row r="2134">
          <cell r="A2134">
            <v>39361</v>
          </cell>
          <cell r="B2134" t="str">
            <v xml:space="preserve">FOSSA SEPTICA, SEM FILTRO, EM POLIETILENO DE ALTA DENSIDADE (PEAD), PARA 4 A 7 CONTRIBUINTES, CILINDRICA, COM TAMPA, CAPACIDADE APROXIMADA DE *1100* LITROS (NBR 7229)                                                                                                                                                                                                                                                                                                                                    </v>
          </cell>
          <cell r="C2134" t="str">
            <v xml:space="preserve">UN    </v>
          </cell>
          <cell r="D2134" t="str">
            <v>CR</v>
          </cell>
          <cell r="E2134" t="str">
            <v>1.777,19</v>
          </cell>
        </row>
        <row r="2135">
          <cell r="A2135">
            <v>39362</v>
          </cell>
          <cell r="B2135" t="str">
            <v xml:space="preserve">FOSSA SEPTICA, SEM FILTRO, EM POLIETILENO DE ALTA DENSIDADE (PEAD), PARA 8 A 14 CONTRIBUINTES, CILINDRICA, COM TAMPA, CAPACIDADE APROXIMADA DE *3000* LITROS (NBR 7229)                                                                                                                                                                                                                                                                                                                                   </v>
          </cell>
          <cell r="C2135" t="str">
            <v xml:space="preserve">UN    </v>
          </cell>
          <cell r="D2135" t="str">
            <v>CR</v>
          </cell>
          <cell r="E2135" t="str">
            <v>3.139,50</v>
          </cell>
        </row>
        <row r="2136">
          <cell r="A2136">
            <v>39364</v>
          </cell>
          <cell r="B2136" t="str">
            <v xml:space="preserve">FOSSA SEPTICA,SEM FILTRO, EM POLIETILENO DE ALTA DENSIDADE (PEAD), PARA 40 A 52 CONTRIBUINTES, CILINDRICA, COM TAMPA, CAPACIDADE APROXIMADA DE *10000* LITROS (NBR 7229)                                                                                                                                                                                                                                                                                                                                  </v>
          </cell>
          <cell r="C2136" t="str">
            <v xml:space="preserve">UN    </v>
          </cell>
          <cell r="D2136" t="str">
            <v>CR</v>
          </cell>
          <cell r="E2136" t="str">
            <v>12.270,00</v>
          </cell>
        </row>
        <row r="2137">
          <cell r="A2137">
            <v>14576</v>
          </cell>
          <cell r="B2137" t="str">
            <v xml:space="preserve">FRESADORA DE ASFALTO A FRIO SOBRE ESTEIRAS, LARG. FRESAGEM 2,00 M, POT. 410 KW/550 HP                                                                                                                                                                                                                                                                                                                                                                                                                     </v>
          </cell>
          <cell r="C2137" t="str">
            <v xml:space="preserve">UN    </v>
          </cell>
          <cell r="D2137" t="str">
            <v>AS</v>
          </cell>
          <cell r="E2137" t="str">
            <v>6.490.831,24</v>
          </cell>
        </row>
        <row r="2138">
          <cell r="A2138">
            <v>13877</v>
          </cell>
          <cell r="B2138" t="str">
            <v xml:space="preserve">FRESADORA DE ASFALTO A FRIO SOBRE RODAS, LARG. FRESAGEM 1,00 M, POT. 155 KW/208 HP                                                                                                                                                                                                                                                                                                                                                                                                                        </v>
          </cell>
          <cell r="C2138" t="str">
            <v xml:space="preserve">UN    </v>
          </cell>
          <cell r="D2138" t="str">
            <v>AS</v>
          </cell>
          <cell r="E2138" t="str">
            <v>2.778.628,04</v>
          </cell>
        </row>
        <row r="2139">
          <cell r="A2139">
            <v>7307</v>
          </cell>
          <cell r="B2139" t="str">
            <v xml:space="preserve">FUNDO ANTICORROSIVO PARA METAIS FERROSOS (ZARCAO)                                                                                                                                                                                                                                                                                                                                                                                                                                                         </v>
          </cell>
          <cell r="C2139" t="str">
            <v xml:space="preserve">L     </v>
          </cell>
          <cell r="D2139" t="str">
            <v>CR</v>
          </cell>
          <cell r="E2139" t="str">
            <v>46,66</v>
          </cell>
        </row>
        <row r="2140">
          <cell r="A2140">
            <v>38122</v>
          </cell>
          <cell r="B2140" t="str">
            <v xml:space="preserve">FUNDO PREPARADOR ACRILICO BASE AGUA                                                                                                                                                                                                                                                                                                                                                                                                                                                                       </v>
          </cell>
          <cell r="C2140" t="str">
            <v xml:space="preserve">L     </v>
          </cell>
          <cell r="D2140" t="str">
            <v>CR</v>
          </cell>
          <cell r="E2140" t="str">
            <v>22,48</v>
          </cell>
        </row>
        <row r="2141">
          <cell r="A2141">
            <v>43653</v>
          </cell>
          <cell r="B2141" t="str">
            <v xml:space="preserve">FUNDO SINTETICO NIVELADOR BRANCO FOSCO PARA MADEIRA                                                                                                                                                                                                                                                                                                                                                                                                                                                       </v>
          </cell>
          <cell r="C2141" t="str">
            <v xml:space="preserve">L     </v>
          </cell>
          <cell r="D2141" t="str">
            <v>CR</v>
          </cell>
          <cell r="E2141" t="str">
            <v>51,35</v>
          </cell>
        </row>
        <row r="2142">
          <cell r="A2142">
            <v>38633</v>
          </cell>
          <cell r="B2142" t="str">
            <v xml:space="preserve">FURO PARA TORNEIRA OU OUTROS ACESSORIOS  EM BANCADA DE MARMORE/ GRANITO OU OUTRO TIPO DE PEDRA NATURAL                                                                                                                                                                                                                                                                                                                                                                                                    </v>
          </cell>
          <cell r="C2142" t="str">
            <v xml:space="preserve">UN    </v>
          </cell>
          <cell r="D2142" t="str">
            <v>CR</v>
          </cell>
          <cell r="E2142" t="str">
            <v>10,28</v>
          </cell>
        </row>
        <row r="2143">
          <cell r="A2143">
            <v>12344</v>
          </cell>
          <cell r="B2143" t="str">
            <v xml:space="preserve">FUSIVEL DIAZED 20 A TAMANHO DII, CAPACIDADE DE INTERRUPCAO DE 50 KA EM VCA E 8 KA EM VCC, TENSAO NOMIMNAL DE 500 V                                                                                                                                                                                                                                                                                                                                                                                        </v>
          </cell>
          <cell r="C2143" t="str">
            <v xml:space="preserve">UN    </v>
          </cell>
          <cell r="D2143" t="str">
            <v>CR</v>
          </cell>
          <cell r="E2143" t="str">
            <v>3,28</v>
          </cell>
        </row>
        <row r="2144">
          <cell r="A2144">
            <v>12343</v>
          </cell>
          <cell r="B2144" t="str">
            <v xml:space="preserve">FUSIVEL DIAZED 35 A TAMANHO DIII, CAPACIDADE DE INTERRUPCAO DE 50 KA EM VCA E 8 KA EM VCC, TENSAO NOMIMNAL DE 500 V                                                                                                                                                                                                                                                                                                                                                                                       </v>
          </cell>
          <cell r="C2144" t="str">
            <v xml:space="preserve">UN    </v>
          </cell>
          <cell r="D2144" t="str">
            <v>CR</v>
          </cell>
          <cell r="E2144" t="str">
            <v>5,09</v>
          </cell>
        </row>
        <row r="2145">
          <cell r="A2145">
            <v>3295</v>
          </cell>
          <cell r="B2145" t="str">
            <v xml:space="preserve">FUSIVEL NH *36* A 80 AMPERES, TAMANHO 00, CAPACIDADE DE INTERRUPCAO DE 120 KA, TENSAO NOMIMNAL DE 500 V                                                                                                                                                                                                                                                                                                                                                                                                   </v>
          </cell>
          <cell r="C2145" t="str">
            <v xml:space="preserve">UN    </v>
          </cell>
          <cell r="D2145" t="str">
            <v>CR</v>
          </cell>
          <cell r="E2145" t="str">
            <v>17,80</v>
          </cell>
        </row>
        <row r="2146">
          <cell r="A2146">
            <v>3302</v>
          </cell>
          <cell r="B2146" t="str">
            <v xml:space="preserve">FUSIVEL NH 100 A TAMANHO 00, CAPACIDADE DE INTERRUPCAO DE 120 KA, TENSAO NOMIMNAL DE 500 V                                                                                                                                                                                                                                                                                                                                                                                                                </v>
          </cell>
          <cell r="C2146" t="str">
            <v xml:space="preserve">UN    </v>
          </cell>
          <cell r="D2146" t="str">
            <v>CR</v>
          </cell>
          <cell r="E2146" t="str">
            <v>18,61</v>
          </cell>
        </row>
        <row r="2147">
          <cell r="A2147">
            <v>3297</v>
          </cell>
          <cell r="B2147" t="str">
            <v xml:space="preserve">FUSIVEL NH 125 A TAMANHO 00, CAPACIDADE DE INTERRUPCAO DE 120 KA, TENSAO NOMIMNAL DE 500 V                                                                                                                                                                                                                                                                                                                                                                                                                </v>
          </cell>
          <cell r="C2147" t="str">
            <v xml:space="preserve">UN    </v>
          </cell>
          <cell r="D2147" t="str">
            <v>CR</v>
          </cell>
          <cell r="E2147" t="str">
            <v>19,87</v>
          </cell>
        </row>
        <row r="2148">
          <cell r="A2148">
            <v>3294</v>
          </cell>
          <cell r="B2148" t="str">
            <v xml:space="preserve">FUSIVEL NH 160 A TAMANHO 00, CAPACIDADE DE INTERRUPCAO DE 120 KA, TENSAO NOMIMNAL DE 500 V                                                                                                                                                                                                                                                                                                                                                                                                                </v>
          </cell>
          <cell r="C2148" t="str">
            <v xml:space="preserve">UN    </v>
          </cell>
          <cell r="D2148" t="str">
            <v>CR</v>
          </cell>
          <cell r="E2148" t="str">
            <v>20,17</v>
          </cell>
        </row>
        <row r="2149">
          <cell r="A2149">
            <v>3292</v>
          </cell>
          <cell r="B2149" t="str">
            <v xml:space="preserve">FUSIVEL NH 20 A TAMANHO 000, CAPACIDADE DE INTERRUPCAO DE 120 KA, TENSAO NOMIMNAL DE 500 V                                                                                                                                                                                                                                                                                                                                                                                                                </v>
          </cell>
          <cell r="C2149" t="str">
            <v xml:space="preserve">UN    </v>
          </cell>
          <cell r="D2149" t="str">
            <v xml:space="preserve">C </v>
          </cell>
          <cell r="E2149" t="str">
            <v>18,95</v>
          </cell>
        </row>
        <row r="2150">
          <cell r="A2150">
            <v>3298</v>
          </cell>
          <cell r="B2150" t="str">
            <v xml:space="preserve">FUSIVEL NH 200 A 250 AMPERES, TAMANHO 1, CAPACIDADE DE INTERRUPCAO DE 120 KA, TENSAO NOMIMNAL DE 500 V                                                                                                                                                                                                                                                                                                                                                                                                    </v>
          </cell>
          <cell r="C2150" t="str">
            <v xml:space="preserve">UN    </v>
          </cell>
          <cell r="D2150" t="str">
            <v>CR</v>
          </cell>
          <cell r="E2150" t="str">
            <v>44,41</v>
          </cell>
        </row>
        <row r="2151">
          <cell r="A2151">
            <v>11596</v>
          </cell>
          <cell r="B2151" t="str">
            <v xml:space="preserve">GABIAO  TIPO CAIXA, MALHA HEXAGONAL 8 X 10 CM (ZN/AL), FIO 2,7 MM, DIMENSOES 2,0 X 1,0 X 0,5 M (C X L X A)                                                                                                                                                                                                                                                                                                                                                                                                </v>
          </cell>
          <cell r="C2151" t="str">
            <v xml:space="preserve">UN    </v>
          </cell>
          <cell r="D2151" t="str">
            <v>CR</v>
          </cell>
          <cell r="E2151" t="str">
            <v>666,19</v>
          </cell>
        </row>
        <row r="2152">
          <cell r="A2152">
            <v>34802</v>
          </cell>
          <cell r="B2152" t="str">
            <v xml:space="preserve">GABIAO MANTA (COLCHAO) MALHA HEXAGONAL 6 X 8 CM (ZN/AL REVESTIDO COM POLIMERO), DIMENSOES 4,0 X 2,0 X 0,17 M (C X L X A) FIO 2 MM                                                                                                                                                                                                                                                                                                                                                                         </v>
          </cell>
          <cell r="C2152" t="str">
            <v xml:space="preserve">UN    </v>
          </cell>
          <cell r="D2152" t="str">
            <v>CR</v>
          </cell>
          <cell r="E2152" t="str">
            <v>1.829,59</v>
          </cell>
        </row>
        <row r="2153">
          <cell r="A2153">
            <v>11588</v>
          </cell>
          <cell r="B2153" t="str">
            <v xml:space="preserve">GABIAO MANTA (COLCHAO) MALHA HEXAGONAL 6 X 8 CM (ZN/AL REVESTIDO COM POLIMERO), FIO 2 MM, DIMENSOES 4,0 X 2,0 X 0,23 M (C X L X A)                                                                                                                                                                                                                                                                                                                                                                        </v>
          </cell>
          <cell r="C2153" t="str">
            <v xml:space="preserve">UN    </v>
          </cell>
          <cell r="D2153" t="str">
            <v>CR</v>
          </cell>
          <cell r="E2153" t="str">
            <v>1.973,83</v>
          </cell>
        </row>
        <row r="2154">
          <cell r="A2154">
            <v>34383</v>
          </cell>
          <cell r="B2154" t="str">
            <v xml:space="preserve">GABIAO MANTA (COLCHAO) MALHA HEXAGONAL 6 X 8 CM (ZN/AL REVESTIDO COM POLIMERO), FIO 2 MM, DIMENSOES 4,0 X 2,0 X 0,3 M (C X L X A)                                                                                                                                                                                                                                                                                                                                                                         </v>
          </cell>
          <cell r="C2154" t="str">
            <v xml:space="preserve">UN    </v>
          </cell>
          <cell r="D2154" t="str">
            <v>CR</v>
          </cell>
          <cell r="E2154" t="str">
            <v>2.171,36</v>
          </cell>
        </row>
        <row r="2155">
          <cell r="A2155">
            <v>40451</v>
          </cell>
          <cell r="B2155" t="str">
            <v xml:space="preserve">GABIAO MANTA (COLCHAO) MALHA HEXAGONAL 6 X 8 CM (ZN/AL REVESTIDO COM POLIMERO), FIO 2,0 MM, DIMENSOES 5,0 X 2,0 X 0,17 M (C X L X A)                                                                                                                                                                                                                                                                                                                                                                      </v>
          </cell>
          <cell r="C2155" t="str">
            <v xml:space="preserve">M2    </v>
          </cell>
          <cell r="D2155" t="str">
            <v>CR</v>
          </cell>
          <cell r="E2155" t="str">
            <v>175,52</v>
          </cell>
        </row>
        <row r="2156">
          <cell r="A2156">
            <v>40453</v>
          </cell>
          <cell r="B2156" t="str">
            <v xml:space="preserve">GABIAO MANTA (COLCHAO) MALHA HEXAGONAL 6 X 8 CM (ZN/AL REVESTIDO COM POLIMERO), FIO 2,0 MM, DIMENSOES 5,0 X 2,0 X 0,23 M (C X L X A)                                                                                                                                                                                                                                                                                                                                                                      </v>
          </cell>
          <cell r="C2156" t="str">
            <v xml:space="preserve">M2    </v>
          </cell>
          <cell r="D2156" t="str">
            <v>CR</v>
          </cell>
          <cell r="E2156" t="str">
            <v>189,91</v>
          </cell>
        </row>
        <row r="2157">
          <cell r="A2157">
            <v>40452</v>
          </cell>
          <cell r="B2157" t="str">
            <v xml:space="preserve">GABIAO MANTA (COLCHAO) MALHA HEXAGONAL 6 X 8 CM (ZN/AL REVESTIDO COM POLIMERO), FIO 2,0 MM, DIMENSOES 5,0 X 2,0 X 0,30 M (C X L X A)                                                                                                                                                                                                                                                                                                                                                                      </v>
          </cell>
          <cell r="C2157" t="str">
            <v xml:space="preserve">M2    </v>
          </cell>
          <cell r="D2157" t="str">
            <v>CR</v>
          </cell>
          <cell r="E2157" t="str">
            <v>208,31</v>
          </cell>
        </row>
        <row r="2158">
          <cell r="A2158">
            <v>11594</v>
          </cell>
          <cell r="B2158" t="str">
            <v xml:space="preserve">GABIAO SACO MALHA HEXAGONAL 8 X 10 CM (ZN/AL REVESTIDO COM POLIMERO),  FIO 2,4 MM, DIMENSOES 3,0 X 0,65 M                                                                                                                                                                                                                                                                                                                                                                                                 </v>
          </cell>
          <cell r="C2158" t="str">
            <v xml:space="preserve">UN    </v>
          </cell>
          <cell r="D2158" t="str">
            <v>CR</v>
          </cell>
          <cell r="E2158" t="str">
            <v>629,12</v>
          </cell>
        </row>
        <row r="2159">
          <cell r="A2159">
            <v>3311</v>
          </cell>
          <cell r="B2159" t="str">
            <v xml:space="preserve">GABIAO SACO MALHA HEXAGONAL 8 X 10 CM (ZN/AL REVESTIDO COM POLIMERO), FIO 2,4 MM, H = 0,65 M                                                                                                                                                                                                                                                                                                                                                                                                              </v>
          </cell>
          <cell r="C2159" t="str">
            <v xml:space="preserve">M3    </v>
          </cell>
          <cell r="D2159" t="str">
            <v>CR</v>
          </cell>
          <cell r="E2159" t="str">
            <v>629,12</v>
          </cell>
        </row>
        <row r="2160">
          <cell r="A2160">
            <v>11599</v>
          </cell>
          <cell r="B2160" t="str">
            <v xml:space="preserve">GABIAO SACO MALHA HEXAGONAL 8 X 10 CM (ZN/AL), FIO 2,7 MM, DIMENSOES 4,0 X 0,65 M                                                                                                                                                                                                                                                                                                                                                                                                                         </v>
          </cell>
          <cell r="C2160" t="str">
            <v xml:space="preserve">UN    </v>
          </cell>
          <cell r="D2160" t="str">
            <v>CR</v>
          </cell>
          <cell r="E2160" t="str">
            <v>836,65</v>
          </cell>
        </row>
        <row r="2161">
          <cell r="A2161">
            <v>11593</v>
          </cell>
          <cell r="B2161" t="str">
            <v xml:space="preserve">GABIAO TIPO CAIXA MALHA HEXAGONAL 8 X 10 CM (ZN/AL REVESTIDO COM POLIMERO),  FIO 2,4 MM, DIMENSOES 2,0 X 1,0 X 1,0 M (C X L X A)                                                                                                                                                                                                                                                                                                                                                                          </v>
          </cell>
          <cell r="C2161" t="str">
            <v xml:space="preserve">UN    </v>
          </cell>
          <cell r="D2161" t="str">
            <v>CR</v>
          </cell>
          <cell r="E2161" t="str">
            <v>1.172,94</v>
          </cell>
        </row>
        <row r="2162">
          <cell r="A2162">
            <v>3314</v>
          </cell>
          <cell r="B2162" t="str">
            <v xml:space="preserve">GABIAO TIPO CAIXA MALHA HEXAGONAL 8 X 10 CM (ZN/AL REVESTIDO COM POLIMERO),  FIO 2,4 MM, H = 0,50 M                                                                                                                                                                                                                                                                                                                                                                                                       </v>
          </cell>
          <cell r="C2162" t="str">
            <v xml:space="preserve">M3    </v>
          </cell>
          <cell r="D2162" t="str">
            <v>CR</v>
          </cell>
          <cell r="E2162" t="str">
            <v>838,89</v>
          </cell>
        </row>
        <row r="2163">
          <cell r="A2163">
            <v>11597</v>
          </cell>
          <cell r="B2163" t="str">
            <v xml:space="preserve">GABIAO TIPO CAIXA MALHA HEXAGONAL 8 X 10 CM (ZN/AL), FIO 2,7 MM, DIMENSOES 2,0 X 1,0 X 1,0 M (C X L X A)                                                                                                                                                                                                                                                                                                                                                                                                  </v>
          </cell>
          <cell r="C2163" t="str">
            <v xml:space="preserve">UN    </v>
          </cell>
          <cell r="D2163" t="str">
            <v>CR</v>
          </cell>
          <cell r="E2163" t="str">
            <v>975,52</v>
          </cell>
        </row>
        <row r="2164">
          <cell r="A2164">
            <v>3309</v>
          </cell>
          <cell r="B2164" t="str">
            <v xml:space="preserve">GABIAO TIPO CAIXA MALHA HEXAGONAL 8 X 10 CM (ZN/AL), FIO 2,7 MM, H = 0,50 M                                                                                                                                                                                                                                                                                                                                                                                                                               </v>
          </cell>
          <cell r="C2164" t="str">
            <v xml:space="preserve">M3    </v>
          </cell>
          <cell r="D2164" t="str">
            <v>CR</v>
          </cell>
          <cell r="E2164" t="str">
            <v>666,19</v>
          </cell>
        </row>
        <row r="2165">
          <cell r="A2165">
            <v>34612</v>
          </cell>
          <cell r="B2165" t="str">
            <v xml:space="preserve">GABIAO TIPO CAIXA PARA SOLO REFORCADO, MALHA HEXAGONAL DE DUPLA TORCAO 8 X 10 CM (ZN/AL REVESTIDO COM POLIMERO), FIO 2,7 MM, DIMENSOES 2,0 X 1,0 X 0,5 M, COM CAUDA DE 3,0 M                                                                                                                                                                                                                                                                                                                              </v>
          </cell>
          <cell r="C2165" t="str">
            <v xml:space="preserve">UN    </v>
          </cell>
          <cell r="D2165" t="str">
            <v>CR</v>
          </cell>
          <cell r="E2165" t="str">
            <v>1.206,55</v>
          </cell>
        </row>
        <row r="2166">
          <cell r="A2166">
            <v>34635</v>
          </cell>
          <cell r="B2166" t="str">
            <v xml:space="preserve">GABIAO TIPO CAIXA PARA SOLO REFORCADO, MALHA HEXAGONAL DE DUPLA TORCAO 8 X 10 CM (ZN/AL REVESTIDO COM POLIMERO), FIO 2,7 MM, DIMENSOES 2,0 X 1,0 X 1,0 M, COM CAUDA DE 3,0 M                                                                                                                                                                                                                                                                                                                              </v>
          </cell>
          <cell r="C2166" t="str">
            <v xml:space="preserve">UN    </v>
          </cell>
          <cell r="D2166" t="str">
            <v>CR</v>
          </cell>
          <cell r="E2166" t="str">
            <v>1.551,57</v>
          </cell>
        </row>
        <row r="2167">
          <cell r="A2167">
            <v>34633</v>
          </cell>
          <cell r="B2167" t="str">
            <v xml:space="preserve">GABIAO TIPO CAIXA PARA SOLO REFORCADO, MALHA HEXAGONAL DE DUPLA TORCAO 8 X 10 CM (ZN/AL REVESTIDO COM POLIMERO), FIO 2,7 MM, DIMENSOES 2,0 X 1,0 X 1,0 M, COM CAUDA DE 4,0 M                                                                                                                                                                                                                                                                                                                              </v>
          </cell>
          <cell r="C2167" t="str">
            <v xml:space="preserve">UN    </v>
          </cell>
          <cell r="D2167" t="str">
            <v>CR</v>
          </cell>
          <cell r="E2167" t="str">
            <v>1.710,24</v>
          </cell>
        </row>
        <row r="2168">
          <cell r="A2168">
            <v>40440</v>
          </cell>
          <cell r="B2168" t="str">
            <v xml:space="preserve">GABIAO TIPO CAIXA PARA SOLO REFORCADO, MALHA HEXAGONAL 8 X 10 CM (ZN/AL REVESTIDO COM POLIMERO), FIO 2,7 MM, DIMENSOES 2,0 X 1,0 X 0,5 M, COM CAUDA DE 4,0 M                                                                                                                                                                                                                                                                                                                                              </v>
          </cell>
          <cell r="C2168" t="str">
            <v xml:space="preserve">M3    </v>
          </cell>
          <cell r="D2168" t="str">
            <v>CR</v>
          </cell>
          <cell r="E2168" t="str">
            <v>873,79</v>
          </cell>
        </row>
        <row r="2169">
          <cell r="A2169">
            <v>40441</v>
          </cell>
          <cell r="B2169" t="str">
            <v xml:space="preserve">GABIAO TIPO CAIXA PARA SOLO REFORCADO, MALHA HEXAGONAL 8 X 10 CM (ZN/AL REVESTIDO COM POLIMERO), FIO 2,7 MM, DIMENSOES 2,0 X 1,0 X 1,0 M, COM CAUDA DE 4,0 M                                                                                                                                                                                                                                                                                                                                              </v>
          </cell>
          <cell r="C2169" t="str">
            <v xml:space="preserve">M3    </v>
          </cell>
          <cell r="D2169" t="str">
            <v>CR</v>
          </cell>
          <cell r="E2169" t="str">
            <v>557,86</v>
          </cell>
        </row>
        <row r="2170">
          <cell r="A2170">
            <v>40449</v>
          </cell>
          <cell r="B2170" t="str">
            <v xml:space="preserve">GABIAO TIPO CAIXA TRAPEZOIDAL, MALHA HEXAGONAL 10 X 12 CM (ZN/AL REVESTIDO COM POLIMERO) FIO 2,7 MM, FACE COM 65 GRAUS, COM GEOSSINTETICO, DIMENSOES 2,0 X 1,5 X 1,0 M (C X L X A)                                                                                                                                                                                                                                                                                                                        </v>
          </cell>
          <cell r="C2170" t="str">
            <v xml:space="preserve">M3    </v>
          </cell>
          <cell r="D2170" t="str">
            <v>CR</v>
          </cell>
          <cell r="E2170" t="str">
            <v>468,98</v>
          </cell>
        </row>
        <row r="2171">
          <cell r="A2171">
            <v>34800</v>
          </cell>
          <cell r="B2171" t="str">
            <v xml:space="preserve">GABIAO TIPO CAIXA, MALHA HEXAGONAL 8 X 10 CM (ZN/AL REVESTIDO COM POLIMERO), FIO DE 2,4 MM, DIMENSOES 2,0 x 1,0 x 1,0 M (C X L X A)                                                                                                                                                                                                                                                                                                                                                                       </v>
          </cell>
          <cell r="C2171" t="str">
            <v xml:space="preserve">M3    </v>
          </cell>
          <cell r="D2171" t="str">
            <v>CR</v>
          </cell>
          <cell r="E2171" t="str">
            <v>586,46</v>
          </cell>
        </row>
        <row r="2172">
          <cell r="A2172">
            <v>11592</v>
          </cell>
          <cell r="B2172" t="str">
            <v xml:space="preserve">GABIAO TIPO CAIXA, MALHA HEXAGONAL 8 X 10 CM (ZN/AL REVESTIDO COM POLIMERO), FIO 2,4 MM, DIMENSOES 2,0 X 1,0 X 0,5 M (C X L X A)                                                                                                                                                                                                                                                                                                                                                                          </v>
          </cell>
          <cell r="C2172" t="str">
            <v xml:space="preserve">UN    </v>
          </cell>
          <cell r="D2172" t="str">
            <v>CR</v>
          </cell>
          <cell r="E2172" t="str">
            <v>838,89</v>
          </cell>
        </row>
        <row r="2173">
          <cell r="A2173">
            <v>40438</v>
          </cell>
          <cell r="B2173" t="str">
            <v xml:space="preserve">GABIAO TIPO CAIXA, MALHA HEXAGONAL 8 X 10 CM (ZN/AL), FIO DE 2,7 MM, DIMENSOES 2,0 X 1,0 X 1,0 M (C X L X A)                                                                                                                                                                                                                                                                                                                                                                                              </v>
          </cell>
          <cell r="C2173" t="str">
            <v xml:space="preserve">M3    </v>
          </cell>
          <cell r="D2173" t="str">
            <v>CR</v>
          </cell>
          <cell r="E2173" t="str">
            <v>390,71</v>
          </cell>
        </row>
        <row r="2174">
          <cell r="A2174">
            <v>40436</v>
          </cell>
          <cell r="B2174" t="str">
            <v xml:space="preserve">GABIAO TIPO CAIXA, MALHA HEXAGONAL 8 X 10 CM (ZN/AL), FIO DE 2,7 MM, DIMENSOES 5,0 X 1,0 X 1,0 M (C X L X A)                                                                                                                                                                                                                                                                                                                                                                                              </v>
          </cell>
          <cell r="C2174" t="str">
            <v xml:space="preserve">M3    </v>
          </cell>
          <cell r="D2174" t="str">
            <v>CR</v>
          </cell>
          <cell r="E2174" t="str">
            <v>487,19</v>
          </cell>
        </row>
        <row r="2175">
          <cell r="A2175">
            <v>4315</v>
          </cell>
          <cell r="B2175" t="str">
            <v xml:space="preserve">GANCHO CHATO EM FERRO GALVANIZADO,  L = 110 MM, RECOBRIMENTO = 100MM, SECAO 1/8 X 1/2" (3 MM X 12 MM), PARA FIXAR TELHA DE FIBROCIMENTO ONDULADA                                                                                                                                                                                                                                                                                                                                                          </v>
          </cell>
          <cell r="C2175" t="str">
            <v xml:space="preserve">UN    </v>
          </cell>
          <cell r="D2175" t="str">
            <v>CR</v>
          </cell>
          <cell r="E2175" t="str">
            <v>2,79</v>
          </cell>
        </row>
        <row r="2176">
          <cell r="A2176">
            <v>402</v>
          </cell>
          <cell r="B2176" t="str">
            <v xml:space="preserve">GANCHO OLHAL EM ACO GALVANIZADO, ESPESSURA 16MM, ABERTURA 21MM                                                                                                                                                                                                                                                                                                                                                                                                                                            </v>
          </cell>
          <cell r="C2176" t="str">
            <v xml:space="preserve">UN    </v>
          </cell>
          <cell r="D2176" t="str">
            <v>CR</v>
          </cell>
          <cell r="E2176" t="str">
            <v>18,98</v>
          </cell>
        </row>
        <row r="2177">
          <cell r="A2177">
            <v>4226</v>
          </cell>
          <cell r="B2177" t="str">
            <v xml:space="preserve">GAS DE COZINHA - GLP                                                                                                                                                                                                                                                                                                                                                                                                                                                                                      </v>
          </cell>
          <cell r="C2177" t="str">
            <v xml:space="preserve">KG    </v>
          </cell>
          <cell r="D2177" t="str">
            <v xml:space="preserve">C </v>
          </cell>
          <cell r="E2177" t="str">
            <v>7,40</v>
          </cell>
        </row>
        <row r="2178">
          <cell r="A2178">
            <v>4222</v>
          </cell>
          <cell r="B2178" t="str">
            <v xml:space="preserve">GASOLINA COMUM                                                                                                                                                                                                                                                                                                                                                                                                                                                                                            </v>
          </cell>
          <cell r="C2178" t="str">
            <v xml:space="preserve">L     </v>
          </cell>
          <cell r="D2178" t="str">
            <v xml:space="preserve">C </v>
          </cell>
          <cell r="E2178" t="str">
            <v>5,37</v>
          </cell>
        </row>
        <row r="2179">
          <cell r="A2179">
            <v>34804</v>
          </cell>
          <cell r="B2179" t="str">
            <v xml:space="preserve">GEOGRELHA TECIDA COM FILAMENTOS DE POLIESTER + PVC, RESISTENCIA LONGITUDINAL: 90 KN/M, RESISTENCIA TRANSVERSAL: 30 KN/M, ALONGAMENTO = 12 POR CENTO                                                                                                                                                                                                                                                                                                                                                       </v>
          </cell>
          <cell r="C2179" t="str">
            <v xml:space="preserve">M2    </v>
          </cell>
          <cell r="D2179" t="str">
            <v>CR</v>
          </cell>
          <cell r="E2179" t="str">
            <v>70,82</v>
          </cell>
        </row>
        <row r="2180">
          <cell r="A2180">
            <v>4013</v>
          </cell>
          <cell r="B2180" t="str">
            <v xml:space="preserve">GEOTEXTIL NAO TECIDO AGULHADO DE FILAMENTOS CONTINUOS 100% POLIESTER, RESITENCIA A TRACAO = 09 KN/M                                                                                                                                                                                                                                                                                                                                                                                                       </v>
          </cell>
          <cell r="C2180" t="str">
            <v xml:space="preserve">M2    </v>
          </cell>
          <cell r="D2180" t="str">
            <v>CR</v>
          </cell>
          <cell r="E2180" t="str">
            <v>7,37</v>
          </cell>
        </row>
        <row r="2181">
          <cell r="A2181">
            <v>4011</v>
          </cell>
          <cell r="B2181" t="str">
            <v xml:space="preserve">GEOTEXTIL NAO TECIDO AGULHADO DE FILAMENTOS CONTINUOS 100% POLIESTER, RESITENCIA A TRACAO = 10 KN/M                                                                                                                                                                                                                                                                                                                                                                                                       </v>
          </cell>
          <cell r="C2181" t="str">
            <v xml:space="preserve">M2    </v>
          </cell>
          <cell r="D2181" t="str">
            <v>CR</v>
          </cell>
          <cell r="E2181" t="str">
            <v>8,23</v>
          </cell>
        </row>
        <row r="2182">
          <cell r="A2182">
            <v>4021</v>
          </cell>
          <cell r="B2182" t="str">
            <v xml:space="preserve">GEOTEXTIL NAO TECIDO AGULHADO DE FILAMENTOS CONTINUOS 100% POLIESTER, RESITENCIA A TRACAO = 14 KN/M                                                                                                                                                                                                                                                                                                                                                                                                       </v>
          </cell>
          <cell r="C2182" t="str">
            <v xml:space="preserve">M2    </v>
          </cell>
          <cell r="D2182" t="str">
            <v>CR</v>
          </cell>
          <cell r="E2182" t="str">
            <v>10,27</v>
          </cell>
        </row>
        <row r="2183">
          <cell r="A2183">
            <v>4019</v>
          </cell>
          <cell r="B2183" t="str">
            <v xml:space="preserve">GEOTEXTIL NAO TECIDO AGULHADO DE FILAMENTOS CONTINUOS 100% POLIESTER, RESITENCIA A TRACAO = 16 KN/M                                                                                                                                                                                                                                                                                                                                                                                                       </v>
          </cell>
          <cell r="C2183" t="str">
            <v xml:space="preserve">M2    </v>
          </cell>
          <cell r="D2183" t="str">
            <v>CR</v>
          </cell>
          <cell r="E2183" t="str">
            <v>12,33</v>
          </cell>
        </row>
        <row r="2184">
          <cell r="A2184">
            <v>4012</v>
          </cell>
          <cell r="B2184" t="str">
            <v xml:space="preserve">GEOTEXTIL NAO TECIDO AGULHADO DE FILAMENTOS CONTINUOS 100% POLIESTER, RESITENCIA A TRACAO = 21 KN/M                                                                                                                                                                                                                                                                                                                                                                                                       </v>
          </cell>
          <cell r="C2184" t="str">
            <v xml:space="preserve">M2    </v>
          </cell>
          <cell r="D2184" t="str">
            <v>CR</v>
          </cell>
          <cell r="E2184" t="str">
            <v>16,52</v>
          </cell>
        </row>
        <row r="2185">
          <cell r="A2185">
            <v>4020</v>
          </cell>
          <cell r="B2185" t="str">
            <v xml:space="preserve">GEOTEXTIL NAO TECIDO AGULHADO DE FILAMENTOS CONTINUOS 100% POLIESTER, RESITENCIA A TRACAO = 26 KN/M                                                                                                                                                                                                                                                                                                                                                                                                       </v>
          </cell>
          <cell r="C2185" t="str">
            <v xml:space="preserve">M2    </v>
          </cell>
          <cell r="D2185" t="str">
            <v>CR</v>
          </cell>
          <cell r="E2185" t="str">
            <v>20,68</v>
          </cell>
        </row>
        <row r="2186">
          <cell r="A2186">
            <v>4018</v>
          </cell>
          <cell r="B2186" t="str">
            <v xml:space="preserve">GEOTEXTIL NAO TECIDO AGULHADO DE FILAMENTOS CONTINUOS 100% POLIESTER, RESITENCIA A TRACAO = 31 KN/M                                                                                                                                                                                                                                                                                                                                                                                                       </v>
          </cell>
          <cell r="C2186" t="str">
            <v xml:space="preserve">M2    </v>
          </cell>
          <cell r="D2186" t="str">
            <v>CR</v>
          </cell>
          <cell r="E2186" t="str">
            <v>24,78</v>
          </cell>
        </row>
        <row r="2187">
          <cell r="A2187">
            <v>36498</v>
          </cell>
          <cell r="B2187" t="str">
            <v xml:space="preserve">GERADOR PORTATIL MONOFASICO, POTENCIA 5500 VA, MOTOR A GASOLINA, POTENCIA DO MOTOR 13 CV                                                                                                                                                                                                                                                                                                                                                                                                                  </v>
          </cell>
          <cell r="C2187" t="str">
            <v xml:space="preserve">UN    </v>
          </cell>
          <cell r="D2187" t="str">
            <v>AS</v>
          </cell>
          <cell r="E2187" t="str">
            <v>7.927,13</v>
          </cell>
        </row>
        <row r="2188">
          <cell r="A2188">
            <v>12872</v>
          </cell>
          <cell r="B2188" t="str">
            <v xml:space="preserve">GESSEIRO (HORISTA)                                                                                                                                                                                                                                                                                                                                                                                                                                                                                        </v>
          </cell>
          <cell r="C2188" t="str">
            <v xml:space="preserve">H     </v>
          </cell>
          <cell r="D2188" t="str">
            <v>CR</v>
          </cell>
          <cell r="E2188" t="str">
            <v>14,42</v>
          </cell>
        </row>
        <row r="2189">
          <cell r="A2189">
            <v>41075</v>
          </cell>
          <cell r="B2189" t="str">
            <v xml:space="preserve">GESSEIRO (MENSALISTA)                                                                                                                                                                                                                                                                                                                                                                                                                                                                                     </v>
          </cell>
          <cell r="C2189" t="str">
            <v xml:space="preserve">MES   </v>
          </cell>
          <cell r="D2189" t="str">
            <v>CR</v>
          </cell>
          <cell r="E2189" t="str">
            <v>2.533,54</v>
          </cell>
        </row>
        <row r="2190">
          <cell r="A2190">
            <v>44324</v>
          </cell>
          <cell r="B2190" t="str">
            <v xml:space="preserve">GESSO COLA, EM PO, PARA FIXACAO DE MOLDURAS, SANCAS E BLOCOS DE GESSO                                                                                                                                                                                                                                                                                                                                                                                                                                     </v>
          </cell>
          <cell r="C2190" t="str">
            <v xml:space="preserve">KG    </v>
          </cell>
          <cell r="D2190" t="str">
            <v>CR</v>
          </cell>
          <cell r="E2190" t="str">
            <v>2,85</v>
          </cell>
        </row>
        <row r="2191">
          <cell r="A2191">
            <v>3315</v>
          </cell>
          <cell r="B2191" t="str">
            <v xml:space="preserve">GESSO EM PO PARA REVESTIMENTOS/MOLDURAS/SANCAS E USO GERAL                                                                                                                                                                                                                                                                                                                                                                                                                                                </v>
          </cell>
          <cell r="C2191" t="str">
            <v xml:space="preserve">KG    </v>
          </cell>
          <cell r="D2191" t="str">
            <v>CR</v>
          </cell>
          <cell r="E2191" t="str">
            <v>0,82</v>
          </cell>
        </row>
        <row r="2192">
          <cell r="A2192">
            <v>36870</v>
          </cell>
          <cell r="B2192" t="str">
            <v xml:space="preserve">GESSO PROJETADO                                                                                                                                                                                                                                                                                                                                                                                                                                                                                           </v>
          </cell>
          <cell r="C2192" t="str">
            <v xml:space="preserve">KG    </v>
          </cell>
          <cell r="D2192" t="str">
            <v>CR</v>
          </cell>
          <cell r="E2192" t="str">
            <v>0,64</v>
          </cell>
        </row>
        <row r="2193">
          <cell r="A2193">
            <v>5092</v>
          </cell>
          <cell r="B2193" t="str">
            <v xml:space="preserve">GONZO DE EMBUTIR, EM LATAO / ZAMAC, *20 X 48* MM, PARA JANELA BASCULANTE / PIVOTANTE, JOGO COM 4 PECAS (PAR)  - INCLUI PARAFUSOS                                                                                                                                                                                                                                                                                                                                                                          </v>
          </cell>
          <cell r="C2193" t="str">
            <v xml:space="preserve">PAR   </v>
          </cell>
          <cell r="D2193" t="str">
            <v>CR</v>
          </cell>
          <cell r="E2193" t="str">
            <v>17,09</v>
          </cell>
        </row>
        <row r="2194">
          <cell r="A2194">
            <v>11462</v>
          </cell>
          <cell r="B2194" t="str">
            <v xml:space="preserve">GONZO DE SOBREPOR, EM LATAO / ZAMAC, PARA JANELA PIVOTANTE - INCLUI PARAFUSOS                                                                                                                                                                                                                                                                                                                                                                                                                             </v>
          </cell>
          <cell r="C2194" t="str">
            <v xml:space="preserve">PAR   </v>
          </cell>
          <cell r="D2194" t="str">
            <v>CR</v>
          </cell>
          <cell r="E2194" t="str">
            <v>17,48</v>
          </cell>
        </row>
        <row r="2195">
          <cell r="A2195">
            <v>36529</v>
          </cell>
          <cell r="B2195" t="str">
            <v xml:space="preserve">GRADE DE DISCOS COM CONTROLE REMOTO, REBOCAVEL, COM 24 DISCOS 24" X 6 MM, COM PNEUS PARA TRANSPORTE                                                                                                                                                                                                                                                                                                                                                                                                       </v>
          </cell>
          <cell r="C2195" t="str">
            <v xml:space="preserve">UN    </v>
          </cell>
          <cell r="D2195" t="str">
            <v>AS</v>
          </cell>
          <cell r="E2195" t="str">
            <v>71.681,64</v>
          </cell>
        </row>
        <row r="2196">
          <cell r="A2196">
            <v>3318</v>
          </cell>
          <cell r="B2196" t="str">
            <v xml:space="preserve">GRADE DE DISCOS MECANICA 20X24" COM 20 DISCOS 24" X 6MM  COM PNEUS PARA TRANSPORTE                                                                                                                                                                                                                                                                                                                                                                                                                        </v>
          </cell>
          <cell r="C2196" t="str">
            <v xml:space="preserve">UN    </v>
          </cell>
          <cell r="D2196" t="str">
            <v>AS</v>
          </cell>
          <cell r="E2196" t="str">
            <v>56.198,41</v>
          </cell>
        </row>
        <row r="2197">
          <cell r="A2197">
            <v>3324</v>
          </cell>
          <cell r="B2197" t="str">
            <v xml:space="preserve">GRAMA BATATAIS EM PLACAS, SEM PLANTIO                                                                                                                                                                                                                                                                                                                                                                                                                                                                     </v>
          </cell>
          <cell r="C2197" t="str">
            <v xml:space="preserve">M2    </v>
          </cell>
          <cell r="D2197" t="str">
            <v>CR</v>
          </cell>
          <cell r="E2197" t="str">
            <v>9,92</v>
          </cell>
        </row>
        <row r="2198">
          <cell r="A2198">
            <v>3322</v>
          </cell>
          <cell r="B2198" t="str">
            <v xml:space="preserve">GRAMA ESMERALDA OU SAO CARLOS OU CURITIBANA, EM PLACAS, SEM PLANTIO                                                                                                                                                                                                                                                                                                                                                                                                                                       </v>
          </cell>
          <cell r="C2198" t="str">
            <v xml:space="preserve">M2    </v>
          </cell>
          <cell r="D2198" t="str">
            <v xml:space="preserve">C </v>
          </cell>
          <cell r="E2198" t="str">
            <v>13,90</v>
          </cell>
        </row>
        <row r="2199">
          <cell r="A2199">
            <v>5076</v>
          </cell>
          <cell r="B2199" t="str">
            <v xml:space="preserve">GRAMPO DE ACO POLIDO 1 " X 9                                                                                                                                                                                                                                                                                                                                                                                                                                                                              </v>
          </cell>
          <cell r="C2199" t="str">
            <v xml:space="preserve">KG    </v>
          </cell>
          <cell r="D2199" t="str">
            <v>CR</v>
          </cell>
          <cell r="E2199" t="str">
            <v>21,26</v>
          </cell>
        </row>
        <row r="2200">
          <cell r="A2200">
            <v>5077</v>
          </cell>
          <cell r="B2200" t="str">
            <v xml:space="preserve">GRAMPO DE ACO POLIDO 7/8 " X 9                                                                                                                                                                                                                                                                                                                                                                                                                                                                            </v>
          </cell>
          <cell r="C2200" t="str">
            <v xml:space="preserve">KG    </v>
          </cell>
          <cell r="D2200" t="str">
            <v>CR</v>
          </cell>
          <cell r="E2200" t="str">
            <v>23,49</v>
          </cell>
        </row>
        <row r="2201">
          <cell r="A2201">
            <v>11837</v>
          </cell>
          <cell r="B2201" t="str">
            <v xml:space="preserve">GRAMPO LINHA VIVA DE LATAO ESTANHADO, DIAMETRO DO CONDUTOR PRINCIPAL DE 10 A 120 MM2, DIAMETRO DA DERIVACAO DE 10 A 70 MM2                                                                                                                                                                                                                                                                                                                                                                                </v>
          </cell>
          <cell r="C2201" t="str">
            <v xml:space="preserve">UN    </v>
          </cell>
          <cell r="D2201" t="str">
            <v>CR</v>
          </cell>
          <cell r="E2201" t="str">
            <v>74,88</v>
          </cell>
        </row>
        <row r="2202">
          <cell r="A2202">
            <v>38055</v>
          </cell>
          <cell r="B2202" t="str">
            <v xml:space="preserve">GRAMPO METALICO TIPO OLHAL PARA HASTE DE ATERRAMENTO DE 1/2'', CONDUTOR DE *10* A 50 MM2                                                                                                                                                                                                                                                                                                                                                                                                                  </v>
          </cell>
          <cell r="C2202" t="str">
            <v xml:space="preserve">UN    </v>
          </cell>
          <cell r="D2202" t="str">
            <v>CR</v>
          </cell>
          <cell r="E2202" t="str">
            <v>6,79</v>
          </cell>
        </row>
        <row r="2203">
          <cell r="A2203">
            <v>415</v>
          </cell>
          <cell r="B2203" t="str">
            <v xml:space="preserve">GRAMPO METALICO TIPO OLHAL PARA HASTE DE ATERRAMENTO DE 1'', CONDUTOR DE *10* A 50 MM2                                                                                                                                                                                                                                                                                                                                                                                                                    </v>
          </cell>
          <cell r="C2203" t="str">
            <v xml:space="preserve">UN    </v>
          </cell>
          <cell r="D2203" t="str">
            <v>CR</v>
          </cell>
          <cell r="E2203" t="str">
            <v>30,70</v>
          </cell>
        </row>
        <row r="2204">
          <cell r="A2204">
            <v>416</v>
          </cell>
          <cell r="B2204" t="str">
            <v xml:space="preserve">GRAMPO METALICO TIPO OLHAL PARA HASTE DE ATERRAMENTO DE 3/4'', CONDUTOR DE *10* A 50 MM2                                                                                                                                                                                                                                                                                                                                                                                                                  </v>
          </cell>
          <cell r="C2204" t="str">
            <v xml:space="preserve">UN    </v>
          </cell>
          <cell r="D2204" t="str">
            <v>CR</v>
          </cell>
          <cell r="E2204" t="str">
            <v>11,24</v>
          </cell>
        </row>
        <row r="2205">
          <cell r="A2205">
            <v>425</v>
          </cell>
          <cell r="B2205" t="str">
            <v xml:space="preserve">GRAMPO METALICO TIPO OLHAL PARA HASTE DE ATERRAMENTO DE 5/8'', CONDUTOR DE *10* A 50 MM2                                                                                                                                                                                                                                                                                                                                                                                                                  </v>
          </cell>
          <cell r="C2205" t="str">
            <v xml:space="preserve">UN    </v>
          </cell>
          <cell r="D2205" t="str">
            <v>CR</v>
          </cell>
          <cell r="E2205" t="str">
            <v>6,97</v>
          </cell>
        </row>
        <row r="2206">
          <cell r="A2206">
            <v>426</v>
          </cell>
          <cell r="B2206" t="str">
            <v xml:space="preserve">GRAMPO METALICO TIPO U PARA HASTE DE ATERRAMENTO DE ATE 3/4'', CONDUTOR DE 10 A 25 MM2                                                                                                                                                                                                                                                                                                                                                                                                                    </v>
          </cell>
          <cell r="C2206" t="str">
            <v xml:space="preserve">UN    </v>
          </cell>
          <cell r="D2206" t="str">
            <v>CR</v>
          </cell>
          <cell r="E2206" t="str">
            <v>38,37</v>
          </cell>
        </row>
        <row r="2207">
          <cell r="A2207">
            <v>38056</v>
          </cell>
          <cell r="B2207" t="str">
            <v xml:space="preserve">GRAMPO METALICO TIPO U PARA HASTE DE ATERRAMENTO DE ATE 5/8'', CONDUTOR DE 10 A 25 MM2                                                                                                                                                                                                                                                                                                                                                                                                                    </v>
          </cell>
          <cell r="C2207" t="str">
            <v xml:space="preserve">UN    </v>
          </cell>
          <cell r="D2207" t="str">
            <v>CR</v>
          </cell>
          <cell r="E2207" t="str">
            <v>37,47</v>
          </cell>
        </row>
        <row r="2208">
          <cell r="A2208">
            <v>1564</v>
          </cell>
          <cell r="B2208" t="str">
            <v xml:space="preserve">GRAMPO PARALELO METALICO PARA CABO DE 6 A 50 MM2, COM 2 PARAFUSOS                                                                                                                                                                                                                                                                                                                                                                                                                                         </v>
          </cell>
          <cell r="C2208" t="str">
            <v xml:space="preserve">UN    </v>
          </cell>
          <cell r="D2208" t="str">
            <v>CR</v>
          </cell>
          <cell r="E2208" t="str">
            <v>14,30</v>
          </cell>
        </row>
        <row r="2209">
          <cell r="A2209">
            <v>11032</v>
          </cell>
          <cell r="B2209" t="str">
            <v xml:space="preserve">GRAMPO U DE 5/8 " N8 EM FERRO GALVANIZADO                                                                                                                                                                                                                                                                                                                                                                                                                                                                 </v>
          </cell>
          <cell r="C2209" t="str">
            <v xml:space="preserve">UN    </v>
          </cell>
          <cell r="D2209" t="str">
            <v>CR</v>
          </cell>
          <cell r="E2209" t="str">
            <v>15,74</v>
          </cell>
        </row>
        <row r="2210">
          <cell r="A2210">
            <v>36786</v>
          </cell>
          <cell r="B2210" t="str">
            <v xml:space="preserve">GRANALHA DE ACO, ANGULAR (GRIT), PARA JATEAMENTO, PENEIRA 0,117 A 1,00 MM, (SAE G-40 A G-80)                                                                                                                                                                                                                                                                                                                                                                                                              </v>
          </cell>
          <cell r="C2210" t="str">
            <v>SC25KG</v>
          </cell>
          <cell r="D2210" t="str">
            <v>AS</v>
          </cell>
          <cell r="E2210" t="str">
            <v>158,34</v>
          </cell>
        </row>
        <row r="2211">
          <cell r="A2211">
            <v>36785</v>
          </cell>
          <cell r="B2211" t="str">
            <v xml:space="preserve">GRANALHA DE ACO, ANGULAR (GRIT), PARA JATEAMENTO, PENEIRA 1,41 A 1,19 MM (SAE G16)                                                                                                                                                                                                                                                                                                                                                                                                                        </v>
          </cell>
          <cell r="C2211" t="str">
            <v>SC25KG</v>
          </cell>
          <cell r="D2211" t="str">
            <v>AS</v>
          </cell>
          <cell r="E2211" t="str">
            <v>137,59</v>
          </cell>
        </row>
        <row r="2212">
          <cell r="A2212">
            <v>36782</v>
          </cell>
          <cell r="B2212" t="str">
            <v xml:space="preserve">GRANALHA DE ACO, ESFERICA (SHOT), PARA JATEAMENTO, PENEIRA 0,40 A 1,00 MM (SAE S-170 A S-280)                                                                                                                                                                                                                                                                                                                                                                                                             </v>
          </cell>
          <cell r="C2212" t="str">
            <v>SC25KG</v>
          </cell>
          <cell r="D2212" t="str">
            <v>AS</v>
          </cell>
          <cell r="E2212" t="str">
            <v>164,24</v>
          </cell>
        </row>
        <row r="2213">
          <cell r="A2213">
            <v>44481</v>
          </cell>
          <cell r="B2213" t="str">
            <v xml:space="preserve">GRANALHA DE ACO, ESFERICA (SHOT), PARA JATEAMENTO, PENEIRA 1,19 A 1,00 MM  (SAE S390)                                                                                                                                                                                                                                                                                                                                                                                                                     </v>
          </cell>
          <cell r="C2213" t="str">
            <v>SC25KG</v>
          </cell>
          <cell r="D2213" t="str">
            <v>AS</v>
          </cell>
          <cell r="E2213" t="str">
            <v>185,00</v>
          </cell>
        </row>
        <row r="2214">
          <cell r="A2214">
            <v>4824</v>
          </cell>
          <cell r="B2214" t="str">
            <v xml:space="preserve">GRANILHA/ GRANA/ PEDRISCO OU AGREGADO EM MARMORE/ GRANITO/ QUARTZO E CALCARIO, PRETO, CINZA, PALHA OU BRANCO                                                                                                                                                                                                                                                                                                                                                                                              </v>
          </cell>
          <cell r="C2214" t="str">
            <v xml:space="preserve">KG    </v>
          </cell>
          <cell r="D2214" t="str">
            <v>CR</v>
          </cell>
          <cell r="E2214" t="str">
            <v>0,27</v>
          </cell>
        </row>
        <row r="2215">
          <cell r="A2215">
            <v>11795</v>
          </cell>
          <cell r="B2215" t="str">
            <v xml:space="preserve">GRANITO PARA BANCADA, POLIDO, TIPO ANDORINHA/ QUARTZ/ CASTELO/ CORUMBA OU OUTROS EQUIVALENTES DA REGIAO, E=  *2,5* CM                                                                                                                                                                                                                                                                                                                                                                                     </v>
          </cell>
          <cell r="C2215" t="str">
            <v xml:space="preserve">M2    </v>
          </cell>
          <cell r="D2215" t="str">
            <v>CR</v>
          </cell>
          <cell r="E2215" t="str">
            <v>327,54</v>
          </cell>
        </row>
        <row r="2216">
          <cell r="A2216">
            <v>134</v>
          </cell>
          <cell r="B2216" t="str">
            <v xml:space="preserve">GRAUTE CIMENTICIO PARA USO GERAL                                                                                                                                                                                                                                                                                                                                                                                                                                                                          </v>
          </cell>
          <cell r="C2216" t="str">
            <v xml:space="preserve">KG    </v>
          </cell>
          <cell r="D2216" t="str">
            <v>CR</v>
          </cell>
          <cell r="E2216" t="str">
            <v>1,58</v>
          </cell>
        </row>
        <row r="2217">
          <cell r="A2217">
            <v>4229</v>
          </cell>
          <cell r="B2217" t="str">
            <v xml:space="preserve">GRAXA LUBRIFICANTE                                                                                                                                                                                                                                                                                                                                                                                                                                                                                        </v>
          </cell>
          <cell r="C2217" t="str">
            <v xml:space="preserve">KG    </v>
          </cell>
          <cell r="D2217" t="str">
            <v>CR</v>
          </cell>
          <cell r="E2217" t="str">
            <v>42,89</v>
          </cell>
        </row>
        <row r="2218">
          <cell r="A2218">
            <v>11731</v>
          </cell>
          <cell r="B2218" t="str">
            <v xml:space="preserve">GRELHA FIXA, EM PVC BRANCA, QUADRADA, 150 X 150 MM, PARA RALOS E CAIXAS                                                                                                                                                                                                                                                                                                                                                                                                                                   </v>
          </cell>
          <cell r="C2218" t="str">
            <v xml:space="preserve">UN    </v>
          </cell>
          <cell r="D2218" t="str">
            <v>CR</v>
          </cell>
          <cell r="E2218" t="str">
            <v>10,94</v>
          </cell>
        </row>
        <row r="2219">
          <cell r="A2219">
            <v>11732</v>
          </cell>
          <cell r="B2219" t="str">
            <v xml:space="preserve">GRELHA FIXA, PVC CROMADA, REDONDA, 150 MM, PARA RALOS E CAIXAS                                                                                                                                                                                                                                                                                                                                                                                                                                            </v>
          </cell>
          <cell r="C2219" t="str">
            <v xml:space="preserve">UN    </v>
          </cell>
          <cell r="D2219" t="str">
            <v>CR</v>
          </cell>
          <cell r="E2219" t="str">
            <v>28,68</v>
          </cell>
        </row>
        <row r="2220">
          <cell r="A2220">
            <v>11244</v>
          </cell>
          <cell r="B2220" t="str">
            <v xml:space="preserve">GRELHA FOFO ARTICULADA, CARGA MAXIMA 1,5 T, *300 X 1000* MM, E= *15* MM                                                                                                                                                                                                                                                                                                                                                                                                                                   </v>
          </cell>
          <cell r="C2220" t="str">
            <v xml:space="preserve">UN    </v>
          </cell>
          <cell r="D2220" t="str">
            <v>AS</v>
          </cell>
          <cell r="E2220" t="str">
            <v>278,66</v>
          </cell>
        </row>
        <row r="2221">
          <cell r="A2221">
            <v>11245</v>
          </cell>
          <cell r="B2221" t="str">
            <v xml:space="preserve">GRELHA FOFO SIMPLES COM REQUADRO, CARGA MAXIMA  12,5 T, *300 X 1000* MM, E= *15* MM, AREA ESTACIONAMENTO CARRO PASSEIO                                                                                                                                                                                                                                                                                                                                                                                    </v>
          </cell>
          <cell r="C2221" t="str">
            <v xml:space="preserve">UN    </v>
          </cell>
          <cell r="D2221" t="str">
            <v>AS</v>
          </cell>
          <cell r="E2221" t="str">
            <v>385,43</v>
          </cell>
        </row>
        <row r="2222">
          <cell r="A2222">
            <v>11235</v>
          </cell>
          <cell r="B2222" t="str">
            <v xml:space="preserve">GRELHA FOFO SIMPLES COM REQUADRO, CARGA MAXIMA 1,5 T, 150 X 1000 MM, E= *15* MM                                                                                                                                                                                                                                                                                                                                                                                                                           </v>
          </cell>
          <cell r="C2222" t="str">
            <v xml:space="preserve">UN    </v>
          </cell>
          <cell r="D2222" t="str">
            <v>AS</v>
          </cell>
          <cell r="E2222" t="str">
            <v>212,65</v>
          </cell>
        </row>
        <row r="2223">
          <cell r="A2223">
            <v>11236</v>
          </cell>
          <cell r="B2223" t="str">
            <v xml:space="preserve">GRELHA FOFO SIMPLES COM REQUADRO, CARGA MAXIMA 1,5 T, 200 X 1000 MM, E= *15* MM                                                                                                                                                                                                                                                                                                                                                                                                                           </v>
          </cell>
          <cell r="C2223" t="str">
            <v xml:space="preserve">UN    </v>
          </cell>
          <cell r="D2223" t="str">
            <v>AS</v>
          </cell>
          <cell r="E2223" t="str">
            <v>270,24</v>
          </cell>
        </row>
        <row r="2224">
          <cell r="A2224">
            <v>36494</v>
          </cell>
          <cell r="B2224" t="str">
            <v xml:space="preserve">GRUA ASCENCIONAL, LANCA DE 30 M, CAPACIDADE DE 1,0 T A 30 M, ALTURA ATE 39 M                                                                                                                                                                                                                                                                                                                                                                                                                              </v>
          </cell>
          <cell r="C2224" t="str">
            <v xml:space="preserve">UN    </v>
          </cell>
          <cell r="D2224" t="str">
            <v>AS</v>
          </cell>
          <cell r="E2224" t="str">
            <v>719.505,07</v>
          </cell>
        </row>
        <row r="2225">
          <cell r="A2225">
            <v>36493</v>
          </cell>
          <cell r="B2225" t="str">
            <v xml:space="preserve">GRUA ASCENCIONAL, LANCA DE 42 M, CAPACIDADE DE 1,5 T A 30 M, ALTURA ATE 39 M                                                                                                                                                                                                                                                                                                                                                                                                                              </v>
          </cell>
          <cell r="C2225" t="str">
            <v xml:space="preserve">UN    </v>
          </cell>
          <cell r="D2225" t="str">
            <v>AS</v>
          </cell>
          <cell r="E2225" t="str">
            <v>815.170,02</v>
          </cell>
        </row>
        <row r="2226">
          <cell r="A2226">
            <v>36492</v>
          </cell>
          <cell r="B2226" t="str">
            <v xml:space="preserve">GRUA ASCENCIONAL, LANCA DE 50 M, CAPACIDADE DE 2,33 T A 30 M, ALTURA ATE 48 M                                                                                                                                                                                                                                                                                                                                                                                                                             </v>
          </cell>
          <cell r="C2226" t="str">
            <v xml:space="preserve">UN    </v>
          </cell>
          <cell r="D2226" t="str">
            <v>AS</v>
          </cell>
          <cell r="E2226" t="str">
            <v>1.514.276,75</v>
          </cell>
        </row>
        <row r="2227">
          <cell r="A2227">
            <v>36499</v>
          </cell>
          <cell r="B2227" t="str">
            <v xml:space="preserve">GRUPO GERADOR A GASOLINA, POTENCIA NOMINAL 2,2 KW, TENSAO DE SAIDA 110/220 V, MOTOR POTENCIA 6,5 HP                                                                                                                                                                                                                                                                                                                                                                                                       </v>
          </cell>
          <cell r="C2227" t="str">
            <v xml:space="preserve">UN    </v>
          </cell>
          <cell r="D2227" t="str">
            <v>AS</v>
          </cell>
          <cell r="E2227" t="str">
            <v>4.280,65</v>
          </cell>
        </row>
        <row r="2228">
          <cell r="A2228">
            <v>13533</v>
          </cell>
          <cell r="B2228" t="str">
            <v xml:space="preserve">GRUPO GERADOR DE SOLDA ELETRICA, COM MAQUINA DE SOLDA, ATE 400 AMPERES E GERADOR A DIESEL 30 CV, MOTOR 4 CILINDROS, TANQUE COMBUST., CARENAGEM DE PROTECAO SOBRE RODAS                                                                                                                                                                                                                                                                                                                                    </v>
          </cell>
          <cell r="C2228" t="str">
            <v xml:space="preserve">UN    </v>
          </cell>
          <cell r="D2228" t="str">
            <v>AS</v>
          </cell>
          <cell r="E2228" t="str">
            <v>196.226,94</v>
          </cell>
        </row>
        <row r="2229">
          <cell r="A2229">
            <v>13333</v>
          </cell>
          <cell r="B2229" t="str">
            <v xml:space="preserve">GRUPO GERADOR DE SOLDA ELETRICA, COM MAQUINA DE SOLDA, ATE 400 AMPERES E GERADOR A DIESEL 60 CV, MOTOR 4 CILINDROS, TANQUE COMBUST., CARENAGEM DE PROTECAO SOBRE RODAS                                                                                                                                                                                                                                                                                                                                    </v>
          </cell>
          <cell r="C2229" t="str">
            <v xml:space="preserve">UN    </v>
          </cell>
          <cell r="D2229" t="str">
            <v>AS</v>
          </cell>
          <cell r="E2229" t="str">
            <v>219.520,50</v>
          </cell>
        </row>
        <row r="2230">
          <cell r="A2230">
            <v>39585</v>
          </cell>
          <cell r="B2230" t="str">
            <v xml:space="preserve">GRUPO GERADOR DIESEL, COM CARENAGEM, POTENCIA STANDART ENTRE 100 E 110 KVA, VELOCIDADE DE 1800 RPM, FREQUENCIA DE 60 HZ                                                                                                                                                                                                                                                                                                                                                                                   </v>
          </cell>
          <cell r="C2230" t="str">
            <v xml:space="preserve">UN    </v>
          </cell>
          <cell r="D2230" t="str">
            <v>AS</v>
          </cell>
          <cell r="E2230" t="str">
            <v>141.744,38</v>
          </cell>
        </row>
        <row r="2231">
          <cell r="A2231">
            <v>39586</v>
          </cell>
          <cell r="B2231" t="str">
            <v xml:space="preserve">GRUPO GERADOR DIESEL, COM CARENAGEM, POTENCIA STANDART ENTRE 140 E 150 KVA, VELOCIDADE DE 1800 RPM, FREQUENCIA DE 60 HZ                                                                                                                                                                                                                                                                                                                                                                                   </v>
          </cell>
          <cell r="C2231" t="str">
            <v xml:space="preserve">UN    </v>
          </cell>
          <cell r="D2231" t="str">
            <v>AS</v>
          </cell>
          <cell r="E2231" t="str">
            <v>166.256,56</v>
          </cell>
        </row>
        <row r="2232">
          <cell r="A2232">
            <v>39587</v>
          </cell>
          <cell r="B2232" t="str">
            <v xml:space="preserve">GRUPO GERADOR DIESEL, COM CARENAGEM, POTENCIA STANDART ENTRE 210 E 220 KVA, VELOCIDADE DE 1800 RPM, FREQUENCIA DE 60 HZ                                                                                                                                                                                                                                                                                                                                                                                   </v>
          </cell>
          <cell r="C2232" t="str">
            <v xml:space="preserve">UN    </v>
          </cell>
          <cell r="D2232" t="str">
            <v>AS</v>
          </cell>
          <cell r="E2232" t="str">
            <v>202.491,97</v>
          </cell>
        </row>
        <row r="2233">
          <cell r="A2233">
            <v>39588</v>
          </cell>
          <cell r="B2233" t="str">
            <v xml:space="preserve">GRUPO GERADOR DIESEL, COM CARENAGEM, POTENCIA STANDART ENTRE 250 E 260 KVA, VELOCIDADE DE 1800 RPM, FREQUENCIA DE 60 HZ                                                                                                                                                                                                                                                                                                                                                                                   </v>
          </cell>
          <cell r="C2233" t="str">
            <v xml:space="preserve">UN    </v>
          </cell>
          <cell r="D2233" t="str">
            <v>AS</v>
          </cell>
          <cell r="E2233" t="str">
            <v>234.464,38</v>
          </cell>
        </row>
        <row r="2234">
          <cell r="A2234">
            <v>39584</v>
          </cell>
          <cell r="B2234" t="str">
            <v xml:space="preserve">GRUPO GERADOR DIESEL, COM CARENAGEM, POTENCIA STANDART ENTRE 50 E 55 KVA, VELOCIDADE DE 1800 RPM, FREQUENCIA DE 60 HZ                                                                                                                                                                                                                                                                                                                                                                                     </v>
          </cell>
          <cell r="C2234" t="str">
            <v xml:space="preserve">UN    </v>
          </cell>
          <cell r="D2234" t="str">
            <v>AS</v>
          </cell>
          <cell r="E2234" t="str">
            <v>126.227,10</v>
          </cell>
        </row>
        <row r="2235">
          <cell r="A2235">
            <v>39590</v>
          </cell>
          <cell r="B2235" t="str">
            <v xml:space="preserve">GRUPO GERADOR DIESEL, SEM CARENAGEM, POTENCIA STANDART ENTRE 100 E 110 KVA, VELOCIDADE DE 1800 RPM, FREQUENCIA DE 60 HZ                                                                                                                                                                                                                                                                                                                                                                                   </v>
          </cell>
          <cell r="C2235" t="str">
            <v xml:space="preserve">UN    </v>
          </cell>
          <cell r="D2235" t="str">
            <v>AS</v>
          </cell>
          <cell r="E2235" t="str">
            <v>123.200,38</v>
          </cell>
        </row>
        <row r="2236">
          <cell r="A2236">
            <v>39592</v>
          </cell>
          <cell r="B2236" t="str">
            <v xml:space="preserve">GRUPO GERADOR DIESEL, SEM CARENAGEM, POTENCIA STANDART ENTRE 210 E 220 KVA, VELOCIDADE DE 1800 RPM, FREQUENCIA DE 60 HZ                                                                                                                                                                                                                                                                                                                                                                                   </v>
          </cell>
          <cell r="C2236" t="str">
            <v xml:space="preserve">UN    </v>
          </cell>
          <cell r="D2236" t="str">
            <v>AS</v>
          </cell>
          <cell r="E2236" t="str">
            <v>177.041,92</v>
          </cell>
        </row>
        <row r="2237">
          <cell r="A2237">
            <v>39593</v>
          </cell>
          <cell r="B2237" t="str">
            <v xml:space="preserve">GRUPO GERADOR DIESEL, SEM CARENAGEM, POTENCIA STANDART ENTRE 250 E 260 KVA, VELOCIDADE DE 1800 RPM, FREQUENCIA DE 60 HZ                                                                                                                                                                                                                                                                                                                                                                                   </v>
          </cell>
          <cell r="C2237" t="str">
            <v xml:space="preserve">UN    </v>
          </cell>
          <cell r="D2237" t="str">
            <v>AS</v>
          </cell>
          <cell r="E2237" t="str">
            <v>202.491,97</v>
          </cell>
        </row>
        <row r="2238">
          <cell r="A2238">
            <v>14254</v>
          </cell>
          <cell r="B2238" t="str">
            <v xml:space="preserve">GRUPO GERADOR DIESEL, SEM CARENAGEM, POTENCIA STANDART ENTRE 80 E 90 KVA, VELOCIDADE DE 1800 RPM, FREQUENCIA DE 60 HZ                                                                                                                                                                                                                                                                                                                                                                                     </v>
          </cell>
          <cell r="C2238" t="str">
            <v xml:space="preserve">UN    </v>
          </cell>
          <cell r="D2238" t="str">
            <v>AS</v>
          </cell>
          <cell r="E2238" t="str">
            <v>115.100,70</v>
          </cell>
        </row>
        <row r="2239">
          <cell r="A2239">
            <v>44494</v>
          </cell>
          <cell r="B2239" t="str">
            <v xml:space="preserve">GRUPO GERADOR ESTACIONARIO SILENCIADO, POTENCIA 50 KVA, MOTOR  DIESEL                                                                                                                                                                                                                                                                                                                                                                                                                                     </v>
          </cell>
          <cell r="C2239" t="str">
            <v xml:space="preserve">UN    </v>
          </cell>
          <cell r="D2239" t="str">
            <v>AS</v>
          </cell>
          <cell r="E2239" t="str">
            <v>96.118,26</v>
          </cell>
        </row>
        <row r="2240">
          <cell r="A2240">
            <v>25019</v>
          </cell>
          <cell r="B2240" t="str">
            <v xml:space="preserve">GRUPO GERADOR ESTACIONARIO, MOTOR DIESEL POTENCIA 170 KVA                                                                                                                                                                                                                                                                                                                                                                                                                                                 </v>
          </cell>
          <cell r="C2240" t="str">
            <v xml:space="preserve">UN    </v>
          </cell>
          <cell r="D2240" t="str">
            <v>AS</v>
          </cell>
          <cell r="E2240" t="str">
            <v>164.757,45</v>
          </cell>
        </row>
        <row r="2241">
          <cell r="A2241">
            <v>36501</v>
          </cell>
          <cell r="B2241" t="str">
            <v xml:space="preserve">GRUPO GERADOR ESTACIONARIO, POTENCIA 150 KVA, MOTOR DIESEL                                                                                                                                                                                                                                                                                                                                                                                                                                                </v>
          </cell>
          <cell r="C2241" t="str">
            <v xml:space="preserve">UN    </v>
          </cell>
          <cell r="D2241" t="str">
            <v>AS</v>
          </cell>
          <cell r="E2241" t="str">
            <v>146.690,91</v>
          </cell>
        </row>
        <row r="2242">
          <cell r="A2242">
            <v>44493</v>
          </cell>
          <cell r="B2242" t="str">
            <v xml:space="preserve">GRUPO GERADOR ESTACIONARIO, SILENCIADO, POTENCIA 180 KVA, MOTOR  DIESEL                                                                                                                                                                                                                                                                                                                                                                                                                                   </v>
          </cell>
          <cell r="C2242" t="str">
            <v xml:space="preserve">UN    </v>
          </cell>
          <cell r="D2242" t="str">
            <v>AS</v>
          </cell>
          <cell r="E2242" t="str">
            <v>176.350,58</v>
          </cell>
        </row>
        <row r="2243">
          <cell r="A2243">
            <v>36500</v>
          </cell>
          <cell r="B2243" t="str">
            <v xml:space="preserve">GRUPO GERADOR REBOCAVEL, POTENCIA *66* KVA, MOTOR A DIESEL                                                                                                                                                                                                                                                                                                                                                                                                                                                </v>
          </cell>
          <cell r="C2243" t="str">
            <v xml:space="preserve">UN    </v>
          </cell>
          <cell r="D2243" t="str">
            <v>AS</v>
          </cell>
          <cell r="E2243" t="str">
            <v>103.662,46</v>
          </cell>
        </row>
        <row r="2244">
          <cell r="A2244">
            <v>20017</v>
          </cell>
          <cell r="B2244" t="str">
            <v xml:space="preserve">GUARNICAO / ALIZAR / VISTA LISA EM MADEIRA MACICA, PARA PORTA  , E = *1* CM, L = *5* CM, CEDRINHO / ANGELIM COMERCIAL / TAURI/ CURUPIXA / PEROBA / CUMARU OU EQUIVALENTE DA REGIAO                                                                                                                                                                                                                                                                                                                        </v>
          </cell>
          <cell r="C2244" t="str">
            <v xml:space="preserve">M     </v>
          </cell>
          <cell r="D2244" t="str">
            <v>CR</v>
          </cell>
          <cell r="E2244" t="str">
            <v>7,09</v>
          </cell>
        </row>
        <row r="2245">
          <cell r="A2245">
            <v>20007</v>
          </cell>
          <cell r="B2245" t="str">
            <v xml:space="preserve">GUARNICAO / ALIZAR / VISTA LISA EM MADEIRA MACICA, PARA PORTA , E = *1* CM, L = *5* CM,  PINUS /EUCALIPTO / VIROLA OU EQUIVALENTE DA REGIAO                                                                                                                                                                                                                                                                                                                                                               </v>
          </cell>
          <cell r="C2245" t="str">
            <v xml:space="preserve">M     </v>
          </cell>
          <cell r="D2245" t="str">
            <v>CR</v>
          </cell>
          <cell r="E2245" t="str">
            <v>4,23</v>
          </cell>
        </row>
        <row r="2246">
          <cell r="A2246">
            <v>39831</v>
          </cell>
          <cell r="B2246" t="str">
            <v xml:space="preserve">GUARNICAO / ALIZAR / VISTA, E = *1,5* CM, L = *5,0* CM, EM POLIESTIRENO, BRANCO (JOGO PARA 1 FACE)                                                                                                                                                                                                                                                                                                                                                                                                        </v>
          </cell>
          <cell r="C2246" t="str">
            <v xml:space="preserve">JG    </v>
          </cell>
          <cell r="D2246" t="str">
            <v>AS</v>
          </cell>
          <cell r="E2246" t="str">
            <v>272,09</v>
          </cell>
        </row>
        <row r="2247">
          <cell r="A2247">
            <v>36888</v>
          </cell>
          <cell r="B2247" t="str">
            <v xml:space="preserve">GUARNICAO / MOLDURA / ARREMATE DE ACABAMENTO PARA ESQUADRIA, EM ALUMINIO PERFIL 25, ACABAMENTO ANODIZADO BRANCO OU BRILHANTE, PARA 1 FACE                                                                                                                                                                                                                                                                                                                                                                 </v>
          </cell>
          <cell r="C2247" t="str">
            <v xml:space="preserve">M     </v>
          </cell>
          <cell r="D2247" t="str">
            <v>AS</v>
          </cell>
          <cell r="E2247" t="str">
            <v>24,32</v>
          </cell>
        </row>
        <row r="2248">
          <cell r="A2248">
            <v>39836</v>
          </cell>
          <cell r="B2248" t="str">
            <v xml:space="preserve">GUARNICAO/ALIZAR/VISTA, E = *1,3* CM, L = *5,0* CM HASTE REGULAVEL = *35* MM, EM MDF/PVC WOOD/ POLIESTIRENO OU MADEIRA LAMINADA, PRIMER BRANCO (JOGO PARA 1 FACE)                                                                                                                                                                                                                                                                                                                                         </v>
          </cell>
          <cell r="C2248" t="str">
            <v xml:space="preserve">JG    </v>
          </cell>
          <cell r="D2248" t="str">
            <v>AS</v>
          </cell>
          <cell r="E2248" t="str">
            <v>239,08</v>
          </cell>
        </row>
        <row r="2249">
          <cell r="A2249">
            <v>39830</v>
          </cell>
          <cell r="B2249" t="str">
            <v xml:space="preserve">GUARNICAO/ALIZAR/VISTA, E = *1,3* CM, L = *7,0* CM, EM POLIESTIRENO, BRANCO (JOGO PARA 1 FACE)                                                                                                                                                                                                                                                                                                                                                                                                            </v>
          </cell>
          <cell r="C2249" t="str">
            <v xml:space="preserve">JG    </v>
          </cell>
          <cell r="D2249" t="str">
            <v>AS</v>
          </cell>
          <cell r="E2249" t="str">
            <v>272,67</v>
          </cell>
        </row>
        <row r="2250">
          <cell r="A2250">
            <v>40527</v>
          </cell>
          <cell r="B2250" t="str">
            <v xml:space="preserve">GUINCHO DE ALAVANCA MANUAL, CAPACIDADE DE 1,6 T, COM 20 M DE CABO DE ACO (AQUISICAO)                                                                                                                                                                                                                                                                                                                                                                                                                      </v>
          </cell>
          <cell r="C2250" t="str">
            <v xml:space="preserve">UN    </v>
          </cell>
          <cell r="D2250" t="str">
            <v>AS</v>
          </cell>
          <cell r="E2250" t="str">
            <v>2.413,53</v>
          </cell>
        </row>
        <row r="2251">
          <cell r="A2251">
            <v>36497</v>
          </cell>
          <cell r="B2251" t="str">
            <v xml:space="preserve">GUINCHO DE ALAVANCA MANUAL, CAPACIDADE 3,2 T COM 20 M DE CABO DE ACO DIAMETRO 16,3 MM                                                                                                                                                                                                                                                                                                                                                                                                                     </v>
          </cell>
          <cell r="C2251" t="str">
            <v xml:space="preserve">UN    </v>
          </cell>
          <cell r="D2251" t="str">
            <v>AS</v>
          </cell>
          <cell r="E2251" t="str">
            <v>2.755,30</v>
          </cell>
        </row>
        <row r="2252">
          <cell r="A2252">
            <v>36487</v>
          </cell>
          <cell r="B2252" t="str">
            <v xml:space="preserve">GUINCHO ELETRICO DE COLUNA, CAPACIDADE 400 KG, COM MOTO FREIO, MOTOR TRIFASICO DE 1,25 CV                                                                                                                                                                                                                                                                                                                                                                                                                 </v>
          </cell>
          <cell r="C2252" t="str">
            <v xml:space="preserve">UN    </v>
          </cell>
          <cell r="D2252" t="str">
            <v>AS</v>
          </cell>
          <cell r="E2252" t="str">
            <v>4.797,40</v>
          </cell>
        </row>
        <row r="2253">
          <cell r="A2253">
            <v>44475</v>
          </cell>
          <cell r="B2253" t="str">
            <v xml:space="preserve">GUINDASTE HIDRAULICO AUTOPROPELIDO, COM LANCA TELESCOPICA 28,80 M, CAPACIDADE MAXIMA 30 T, POTENCIA 97 KW, TRACAO  4 X 4                                                                                                                                                                                                                                                                                                                                                                                  </v>
          </cell>
          <cell r="C2253" t="str">
            <v xml:space="preserve">UN    </v>
          </cell>
          <cell r="D2253" t="str">
            <v>AS</v>
          </cell>
          <cell r="E2253" t="str">
            <v>1.258.165,24</v>
          </cell>
        </row>
        <row r="2254">
          <cell r="A2254">
            <v>44474</v>
          </cell>
          <cell r="B2254" t="str">
            <v xml:space="preserve">GUINDASTE HIDRAULICO AUTOPROPELIDO, COM LANCA TELESCOPICA 40 M, CAPACIDADE MAXIMA 60 T, POTENCIA 260 KW, TRACAO  6 X 6                                                                                                                                                                                                                                                                                                                                                                                    </v>
          </cell>
          <cell r="C2254" t="str">
            <v xml:space="preserve">UN    </v>
          </cell>
          <cell r="D2254" t="str">
            <v>AS</v>
          </cell>
          <cell r="E2254" t="str">
            <v>2.419.548,54</v>
          </cell>
        </row>
        <row r="2255">
          <cell r="A2255">
            <v>44490</v>
          </cell>
          <cell r="B2255" t="str">
            <v xml:space="preserve">GUINDASTE HIDRAULICO AUTOPROPELIDO, COM LANCA TELESCOPICA 50 M, CAPACIDADE MAXIMA 100 T, POTENCIA 350 KW,  TRACAO 10 X 6                                                                                                                                                                                                                                                                                                                                                                                  </v>
          </cell>
          <cell r="C2255" t="str">
            <v xml:space="preserve">UN    </v>
          </cell>
          <cell r="D2255" t="str">
            <v>AS</v>
          </cell>
          <cell r="E2255" t="str">
            <v>4.113.232,50</v>
          </cell>
        </row>
        <row r="2256">
          <cell r="A2256">
            <v>37776</v>
          </cell>
          <cell r="B2256" t="str">
            <v xml:space="preserve">GUINDAUTO HIDRAULICO, CAPACIDADE MAXIMA DE CARGA 10000 KG, MOMENTO MAXIMO DE CARGA 23 TM , ALCANCE MAXIMO HORIZONTAL 11,80 M, PARA MONTAGEM SOBRE CHASSI DE CAMINHAO PBT MINIMO 15000 KG (INCLUI MONTAGEM, NAO INCLUI CAMINHAO)                                                                                                                                                                                                                                                                           </v>
          </cell>
          <cell r="C2256" t="str">
            <v xml:space="preserve">UN    </v>
          </cell>
          <cell r="D2256" t="str">
            <v>AS</v>
          </cell>
          <cell r="E2256" t="str">
            <v>252.088,58</v>
          </cell>
        </row>
        <row r="2257">
          <cell r="A2257">
            <v>37775</v>
          </cell>
          <cell r="B2257" t="str">
            <v xml:space="preserve">GUINDAUTO HIDRAULICO, CAPACIDADE MAXIMA DE CARGA 14340 KG, MOMENTO MAXIMO DE CARGA 42,3 TM, ALCANCE MAXIMO HORIZONTAL 16,80 M, PARA MONTAGEM SOBRE CHASSI DE CAMINHAO PBT MINIMO 23000 KG (INCLUI MONTAGEM, NAO INCLUI CAMINHAO)                                                                                                                                                                                                                                                                          </v>
          </cell>
          <cell r="C2257" t="str">
            <v xml:space="preserve">UN    </v>
          </cell>
          <cell r="D2257" t="str">
            <v>AS</v>
          </cell>
          <cell r="E2257" t="str">
            <v>397.058,59</v>
          </cell>
        </row>
        <row r="2258">
          <cell r="A2258">
            <v>36491</v>
          </cell>
          <cell r="B2258" t="str">
            <v xml:space="preserve">GUINDAUTO HIDRAULICO, CAPACIDADE MAXIMA DE CARGA 30000 KG, MOMENTO MAXIMO DE CARGA 92,2 TM , ALCANCE MAXIMO HORIZONTAL  22,00 M, PARA MONTAGEM SOBRE CHASSI DE CAMINHAO PBT MINIMO 30000 KG (INCLUI MONTAGEM, NAO INCLUI CAMINHAO)                                                                                                                                                                                                                                                                        </v>
          </cell>
          <cell r="C2258" t="str">
            <v xml:space="preserve">UN    </v>
          </cell>
          <cell r="D2258" t="str">
            <v>AS</v>
          </cell>
          <cell r="E2258" t="str">
            <v>1.470.425,78</v>
          </cell>
        </row>
        <row r="2259">
          <cell r="A2259">
            <v>10712</v>
          </cell>
          <cell r="B2259" t="str">
            <v xml:space="preserve">GUINDAUTO HIDRAULICO, CAPACIDADE MAXIMA DE CARGA 3300 KG, MOMENTO MAXIMO DE CARGA 5,8 TM , ALCANCE MAXIMO HORIZONTAL  7,60 M, PARA MONTAGEM SOBRE CHASSI DE CAMINHAO PBT MINIMO 8000 KG (INCLUI MONTAGEM, NAO INCLUI CAMINHAO)                                                                                                                                                                                                                                                                            </v>
          </cell>
          <cell r="C2259" t="str">
            <v xml:space="preserve">UN    </v>
          </cell>
          <cell r="D2259" t="str">
            <v>AS</v>
          </cell>
          <cell r="E2259" t="str">
            <v>99.264,64</v>
          </cell>
        </row>
        <row r="2260">
          <cell r="A2260">
            <v>3363</v>
          </cell>
          <cell r="B2260" t="str">
            <v xml:space="preserve">GUINDAUTO HIDRAULICO, CAPACIDADE MAXIMA DE CARGA 6200 KG, MOMENTO MAXIMO DE CARGA 11,7 TM , ALCANCE MAXIMO HORIZONTAL  9,70 M, PARA MONTAGEM SOBRE CHASSI DE CAMINHAO PBT MINIMO 13000 KG (INCLUI MONTAGEM, NAO INCLUI CAMINHAO)                                                                                                                                                                                                                                                                          </v>
          </cell>
          <cell r="C2260" t="str">
            <v xml:space="preserve">UN    </v>
          </cell>
          <cell r="D2260" t="str">
            <v>AS</v>
          </cell>
          <cell r="E2260" t="str">
            <v>139.625,00</v>
          </cell>
        </row>
        <row r="2261">
          <cell r="A2261">
            <v>3365</v>
          </cell>
          <cell r="B2261" t="str">
            <v xml:space="preserve">GUINDAUTO HIDRAULICO, CAPACIDADE MAXIMA DE CARGA 8500 KG, MOMENTO MAXIMO DE CARGA 30,4 TM , ALCANCE MAXIMO HORIZONTAL  14,30 M, PARA MONTAGEM SOBRE CHASSI DE CAMINHAO PBT MINIMO 23000 KG (INCLUI MONTAGEM, NAO INCLUI CAMINHAO)                                                                                                                                                                                                                                                                         </v>
          </cell>
          <cell r="C2261" t="str">
            <v xml:space="preserve">UN    </v>
          </cell>
          <cell r="D2261" t="str">
            <v>AS</v>
          </cell>
          <cell r="E2261" t="str">
            <v>326.373,43</v>
          </cell>
        </row>
        <row r="2262">
          <cell r="A2262">
            <v>7569</v>
          </cell>
          <cell r="B2262" t="str">
            <v xml:space="preserve">HASTE ANCORA EM ACO GALVANIZADO, DIMENSOES 16 MM X 2000 MM                                                                                                                                                                                                                                                                                                                                                                                                                                                </v>
          </cell>
          <cell r="C2262" t="str">
            <v xml:space="preserve">UN    </v>
          </cell>
          <cell r="D2262" t="str">
            <v>CR</v>
          </cell>
          <cell r="E2262" t="str">
            <v>88,65</v>
          </cell>
        </row>
        <row r="2263">
          <cell r="A2263">
            <v>34349</v>
          </cell>
          <cell r="B2263" t="str">
            <v xml:space="preserve">HASTE DE ACO GALVANIZADO PARA FIXACAO DE CONCERTINA 2 "/3 M                                                                                                                                                                                                                                                                                                                                                                                                                                               </v>
          </cell>
          <cell r="C2263" t="str">
            <v xml:space="preserve">UN    </v>
          </cell>
          <cell r="D2263" t="str">
            <v>CR</v>
          </cell>
          <cell r="E2263" t="str">
            <v>40,24</v>
          </cell>
        </row>
        <row r="2264">
          <cell r="A2264">
            <v>3378</v>
          </cell>
          <cell r="B2264" t="str">
            <v xml:space="preserve">HASTE DE ATERRAMENTO EM ACO COM 3,00 M DE COMPRIMENTO E DN = 3/4", REVESTIDA COM BAIXA CAMADA DE COBRE, SEM CONECTOR                                                                                                                                                                                                                                                                                                                                                                                      </v>
          </cell>
          <cell r="C2264" t="str">
            <v xml:space="preserve">UN    </v>
          </cell>
          <cell r="D2264" t="str">
            <v>CR</v>
          </cell>
          <cell r="E2264" t="str">
            <v>108,68</v>
          </cell>
        </row>
        <row r="2265">
          <cell r="A2265">
            <v>3380</v>
          </cell>
          <cell r="B2265" t="str">
            <v xml:space="preserve">HASTE DE ATERRAMENTO EM ACO COM 3,00 M DE COMPRIMENTO E DN = 5/8", REVESTIDA COM BAIXA CAMADA DE COBRE, COM CONECTOR TIPO GRAMPO                                                                                                                                                                                                                                                                                                                                                                          </v>
          </cell>
          <cell r="C2265" t="str">
            <v xml:space="preserve">UN    </v>
          </cell>
          <cell r="D2265" t="str">
            <v xml:space="preserve">C </v>
          </cell>
          <cell r="E2265" t="str">
            <v>76,08</v>
          </cell>
        </row>
        <row r="2266">
          <cell r="A2266">
            <v>3379</v>
          </cell>
          <cell r="B2266" t="str">
            <v xml:space="preserve">HASTE DE ATERRAMENTO EM ACO COM 3,00 M DE COMPRIMENTO E DN = 5/8", REVESTIDA COM BAIXA CAMADA DE COBRE, SEM CONECTOR                                                                                                                                                                                                                                                                                                                                                                                      </v>
          </cell>
          <cell r="C2266" t="str">
            <v xml:space="preserve">UN    </v>
          </cell>
          <cell r="D2266" t="str">
            <v>CR</v>
          </cell>
          <cell r="E2266" t="str">
            <v>73,45</v>
          </cell>
        </row>
        <row r="2267">
          <cell r="A2267">
            <v>11991</v>
          </cell>
          <cell r="B2267" t="str">
            <v xml:space="preserve">HASTE DE ATERRAMENTO EM ACO GALVANIZADO TIPO CANTONEIRA COM 2,00 M DE COMPRIMENTO, 25 X 25 MM E CHAPA DE 3/16"                                                                                                                                                                                                                                                                                                                                                                                            </v>
          </cell>
          <cell r="C2267" t="str">
            <v xml:space="preserve">UN    </v>
          </cell>
          <cell r="D2267" t="str">
            <v>CR</v>
          </cell>
          <cell r="E2267" t="str">
            <v>85,28</v>
          </cell>
        </row>
        <row r="2268">
          <cell r="A2268">
            <v>11029</v>
          </cell>
          <cell r="B2268" t="str">
            <v xml:space="preserve">HASTE RETA PARA GANCHO DE FERRO GALVANIZADO, COM ROSCA 1/4 " X 30 CM PARA FIXACAO DE TELHA METALICA, INCLUI PORCA E ARRUELAS DE VEDACAO                                                                                                                                                                                                                                                                                                                                                                   </v>
          </cell>
          <cell r="C2268" t="str">
            <v xml:space="preserve">CJ    </v>
          </cell>
          <cell r="D2268" t="str">
            <v>CR</v>
          </cell>
          <cell r="E2268" t="str">
            <v>2,41</v>
          </cell>
        </row>
        <row r="2269">
          <cell r="A2269">
            <v>4316</v>
          </cell>
          <cell r="B2269" t="str">
            <v xml:space="preserve">HASTE RETA PARA GANCHO DE FERRO GALVANIZADO, COM ROSCA 1/4 " X 40 CM PARA FIXACAO DE TELHA DE FIBROCIMENTO, INCLUI PORCA SEXTAVADA DE  ZINCO                                                                                                                                                                                                                                                                                                                                                              </v>
          </cell>
          <cell r="C2269" t="str">
            <v xml:space="preserve">UN    </v>
          </cell>
          <cell r="D2269" t="str">
            <v>CR</v>
          </cell>
          <cell r="E2269" t="str">
            <v>2,44</v>
          </cell>
        </row>
        <row r="2270">
          <cell r="A2270">
            <v>4313</v>
          </cell>
          <cell r="B2270" t="str">
            <v xml:space="preserve">HASTE RETA PARA GANCHO DE FERRO GALVANIZADO, COM ROSCA 5/16" X 35 CM PARA FIXACAO DE TELHA DE FIBROCIMENTO, INCLUI PORCA E ARRUELAS DE VEDACAO                                                                                                                                                                                                                                                                                                                                                            </v>
          </cell>
          <cell r="C2270" t="str">
            <v xml:space="preserve">CJ    </v>
          </cell>
          <cell r="D2270" t="str">
            <v>CR</v>
          </cell>
          <cell r="E2270" t="str">
            <v>3,50</v>
          </cell>
        </row>
        <row r="2271">
          <cell r="A2271">
            <v>4317</v>
          </cell>
          <cell r="B2271" t="str">
            <v xml:space="preserve">HASTE RETA PARA GANCHO DE FERRO GALVANIZADO, COM ROSCA 5/16" X 40 CM PARA FIXACAO DE TELHA DE FIBROCIMENTO, INCLUI PORCA SEXTAVADA DE  ZINCO                                                                                                                                                                                                                                                                                                                                                              </v>
          </cell>
          <cell r="C2271" t="str">
            <v xml:space="preserve">UN    </v>
          </cell>
          <cell r="D2271" t="str">
            <v>CR</v>
          </cell>
          <cell r="E2271" t="str">
            <v>3,98</v>
          </cell>
        </row>
        <row r="2272">
          <cell r="A2272">
            <v>4314</v>
          </cell>
          <cell r="B2272" t="str">
            <v xml:space="preserve">HASTE RETA PARA GANCHO DE FERRO GALVANIZADO, COM ROSCA 5/16" X 45 CM PARA FIXACAO DE TELHA DE FIBROCIMENTO, INCLUI PORCA E ARRUELAS DE VEDACAO                                                                                                                                                                                                                                                                                                                                                            </v>
          </cell>
          <cell r="C2272" t="str">
            <v xml:space="preserve">CJ    </v>
          </cell>
          <cell r="D2272" t="str">
            <v>CR</v>
          </cell>
          <cell r="E2272" t="str">
            <v>4,66</v>
          </cell>
        </row>
        <row r="2273">
          <cell r="A2273">
            <v>10921</v>
          </cell>
          <cell r="B2273" t="str">
            <v xml:space="preserve">HIDRANTE DE COLUNA COMPLETO, EM FERRO FUNDIDO, DN = 100 MM, COM REGISTRO, CUNHA DE BORRACHA, CURVA DESSIMETRICA, EXTREMIDADE E TAMPAS (INCLUI KIT FIXACAO)                                                                                                                                                                                                                                                                                                                                                </v>
          </cell>
          <cell r="C2273" t="str">
            <v xml:space="preserve">UN    </v>
          </cell>
          <cell r="D2273" t="str">
            <v>AS</v>
          </cell>
          <cell r="E2273" t="str">
            <v>5.965,00</v>
          </cell>
        </row>
        <row r="2274">
          <cell r="A2274">
            <v>10922</v>
          </cell>
          <cell r="B2274" t="str">
            <v xml:space="preserve">HIDRANTE DE COLUNA COMPLETO, EM FERRO FUNDIDO, DN = 75 MM, COM REGISTRO, CUNHA DE BORRACHA, CURVA DESSIMETRICA, EXTREMIDADE E TAMPAS (INCLUI KIT FIXACAO)                                                                                                                                                                                                                                                                                                                                                 </v>
          </cell>
          <cell r="C2274" t="str">
            <v xml:space="preserve">UN    </v>
          </cell>
          <cell r="D2274" t="str">
            <v>AS</v>
          </cell>
          <cell r="E2274" t="str">
            <v>5.402,94</v>
          </cell>
        </row>
        <row r="2275">
          <cell r="A2275">
            <v>10923</v>
          </cell>
          <cell r="B2275" t="str">
            <v xml:space="preserve">HIDRANTE SUBTERRANEO, EM FERRO FUNDIDO, COM CURVA CURTA E CAIXA, DN 75 MM                                                                                                                                                                                                                                                                                                                                                                                                                                 </v>
          </cell>
          <cell r="C2275" t="str">
            <v xml:space="preserve">UN    </v>
          </cell>
          <cell r="D2275" t="str">
            <v>AS</v>
          </cell>
          <cell r="E2275" t="str">
            <v>3.193,37</v>
          </cell>
        </row>
        <row r="2276">
          <cell r="A2276">
            <v>10924</v>
          </cell>
          <cell r="B2276" t="str">
            <v xml:space="preserve">HIDRANTE SUBTERRANEO, EM FERRO FUNDIDO, COM CURVA LONGA E CAIXA, DN 75 MM                                                                                                                                                                                                                                                                                                                                                                                                                                 </v>
          </cell>
          <cell r="C2276" t="str">
            <v xml:space="preserve">UN    </v>
          </cell>
          <cell r="D2276" t="str">
            <v>AS</v>
          </cell>
          <cell r="E2276" t="str">
            <v>3.363,24</v>
          </cell>
        </row>
        <row r="2277">
          <cell r="A2277">
            <v>37772</v>
          </cell>
          <cell r="B2277" t="str">
            <v xml:space="preserve">HIDROJATEADORA PARA DESOBSTRUCAO DE REDES E GALERIAS, TANQUE 7000 L, BOMBA TRIPLEX 120 KGF/CM2 128 L/MIN (INCLUI MONTAGEM, NAO INCLUI CAMINHAO)                                                                                                                                                                                                                                                                                                                                                           </v>
          </cell>
          <cell r="C2277" t="str">
            <v xml:space="preserve">UN    </v>
          </cell>
          <cell r="D2277" t="str">
            <v>AS</v>
          </cell>
          <cell r="E2277" t="str">
            <v>273.236,33</v>
          </cell>
        </row>
        <row r="2278">
          <cell r="A2278">
            <v>37771</v>
          </cell>
          <cell r="B2278" t="str">
            <v xml:space="preserve">HIDROJATEADORA PARA DESOBSTRUCAO DE REDES E GALERIAS, TANQUE 7000 L, BOMBA TRIPLEX 140 KGF/CM2 260 L/MIN ALIMENTADA POR MOTOR INDEPENDENTE A DIESEL POTENCIA 125 CV (INCLUI MONTAGEM, NAO INCLUI CAMINHAO)                                                                                                                                                                                                                                                                                                </v>
          </cell>
          <cell r="C2278" t="str">
            <v xml:space="preserve">UN    </v>
          </cell>
          <cell r="D2278" t="str">
            <v>AS</v>
          </cell>
          <cell r="E2278" t="str">
            <v>290.679,93</v>
          </cell>
        </row>
        <row r="2279">
          <cell r="A2279">
            <v>12772</v>
          </cell>
          <cell r="B2279" t="str">
            <v xml:space="preserve">HIDROMETRO MULTIJATO / MEDIDOR DE AGUA, DN 1 1/2", VAZAO MAXIMA DE 20 M3/H, PARA AGUA POTAVEL FRIA, RELOJOARIA PLANA, CLASSE B, HORIZONTAL (SEM CONEXOES)                                                                                                                                                                                                                                                                                                                                                 </v>
          </cell>
          <cell r="C2279" t="str">
            <v xml:space="preserve">UN    </v>
          </cell>
          <cell r="D2279" t="str">
            <v>AS</v>
          </cell>
          <cell r="E2279" t="str">
            <v>798,23</v>
          </cell>
        </row>
        <row r="2280">
          <cell r="A2280">
            <v>12770</v>
          </cell>
          <cell r="B2280" t="str">
            <v xml:space="preserve">HIDROMETRO MULTIJATO / MEDIDOR DE AGUA, DN 1", VAZAO MAXIMA DE 10 M3/H, PARA AGUA POTAVEL FRIA, RELOJOARIA PLANA, CLASSE B, HORIZONTAL (SEM CONEXOES)                                                                                                                                                                                                                                                                                                                                                     </v>
          </cell>
          <cell r="C2280" t="str">
            <v xml:space="preserve">UN    </v>
          </cell>
          <cell r="D2280" t="str">
            <v>AS</v>
          </cell>
          <cell r="E2280" t="str">
            <v>480,29</v>
          </cell>
        </row>
        <row r="2281">
          <cell r="A2281">
            <v>12775</v>
          </cell>
          <cell r="B2281" t="str">
            <v xml:space="preserve">HIDROMETRO MULTIJATO / MEDIDOR DE AGUA, DN 1", VAZAO MAXIMA DE 7 M3/H, PARA AGUA POTAVEL FRIA, RELOJOARIA PLANA, CLASSE B, HORIZONTAL (SEM CONEXOES)                                                                                                                                                                                                                                                                                                                                                      </v>
          </cell>
          <cell r="C2281" t="str">
            <v xml:space="preserve">UN    </v>
          </cell>
          <cell r="D2281" t="str">
            <v>AS</v>
          </cell>
          <cell r="E2281" t="str">
            <v>351,76</v>
          </cell>
        </row>
        <row r="2282">
          <cell r="A2282">
            <v>12768</v>
          </cell>
          <cell r="B2282" t="str">
            <v xml:space="preserve">HIDROMETRO MULTIJATO / MEDIDOR DE AGUA, DN 2", VAZAO MAXIMA DE 30 M3/H, PARA AGUA POTAVEL FRIA, RELOJOARIA PLANA, CLASSE B, HORIZONTAL (SEM CONEXOES)                                                                                                                                                                                                                                                                                                                                                     </v>
          </cell>
          <cell r="C2282" t="str">
            <v xml:space="preserve">UN    </v>
          </cell>
          <cell r="D2282" t="str">
            <v>AS</v>
          </cell>
          <cell r="E2282" t="str">
            <v>1.122,94</v>
          </cell>
        </row>
        <row r="2283">
          <cell r="A2283">
            <v>12769</v>
          </cell>
          <cell r="B2283" t="str">
            <v xml:space="preserve">HIDROMETRO UNIJATO / MEDIDOR DE AGUA, DN 1/2", VAZAO MAXIMA DE 1,5 M3/H, PARA AGUA POTAVEL FRIA, RELOJOARIA PLANA, CLASSE B, HORIZONTAL (SEM CONEXOES)                                                                                                                                                                                                                                                                                                                                                    </v>
          </cell>
          <cell r="C2283" t="str">
            <v xml:space="preserve">UN    </v>
          </cell>
          <cell r="D2283" t="str">
            <v>AS</v>
          </cell>
          <cell r="E2283" t="str">
            <v>92,00</v>
          </cell>
        </row>
        <row r="2284">
          <cell r="A2284">
            <v>12773</v>
          </cell>
          <cell r="B2284" t="str">
            <v xml:space="preserve">HIDROMETRO UNIJATO / MEDIDOR DE AGUA, DN 1/2", VAZAO MAXIMA DE 3 M3/H, PARA AGUA POTAVEL FRIA, RELOJOARIA PLANA, CLASSE B, HORIZONTAL (SEM CONEXOES)                                                                                                                                                                                                                                                                                                                                                      </v>
          </cell>
          <cell r="C2284" t="str">
            <v xml:space="preserve">UN    </v>
          </cell>
          <cell r="D2284" t="str">
            <v>AS</v>
          </cell>
          <cell r="E2284" t="str">
            <v>98,76</v>
          </cell>
        </row>
        <row r="2285">
          <cell r="A2285">
            <v>12774</v>
          </cell>
          <cell r="B2285" t="str">
            <v xml:space="preserve">HIDROMETRO UNIJATO / MEDIDOR DE AGUA, DN 3/4", VAZAO MAXIMA DE 5 M3/H, PARA AGUA POTAVEL FRIA, RELOJOARIA PLANA, CLASSE B, HORIZONTAL (SEM CONEXOES)0,                                                                                                                                                                                                                                                                                                                                                    </v>
          </cell>
          <cell r="C2285" t="str">
            <v xml:space="preserve">UN    </v>
          </cell>
          <cell r="D2285" t="str">
            <v>AS</v>
          </cell>
          <cell r="E2285" t="str">
            <v>121,76</v>
          </cell>
        </row>
        <row r="2286">
          <cell r="A2286">
            <v>12776</v>
          </cell>
          <cell r="B2286" t="str">
            <v xml:space="preserve">HIDROMETRO WOLTMANN, DN 2", VAZAO MAXIMA DE 50 M3/H, PARA AGUA POTAVEL FRIA, RELOJOARIA PLANA, TURBINA HORIZONTAL, EQUIPADO COM TELIMETRIA (SEM CONEXOES)                                                                                                                                                                                                                                                                                                                                                 </v>
          </cell>
          <cell r="C2286" t="str">
            <v xml:space="preserve">UN    </v>
          </cell>
          <cell r="D2286" t="str">
            <v>AS</v>
          </cell>
          <cell r="E2286" t="str">
            <v>1.812,94</v>
          </cell>
        </row>
        <row r="2287">
          <cell r="A2287">
            <v>12777</v>
          </cell>
          <cell r="B2287" t="str">
            <v xml:space="preserve">HIDROMETRO WOLTMANN, DN 3", VAZAO MAXIMA DE 80 M3/H, PARA AGUA POTAVEL FRIA, RELOJOARIA PLANA, TURBINA HORIZONTAL, EQUIPADO COM TELIMETRIA (SEM CONEXOES)                                                                                                                                                                                                                                                                                                                                                 </v>
          </cell>
          <cell r="C2287" t="str">
            <v xml:space="preserve">UN    </v>
          </cell>
          <cell r="D2287" t="str">
            <v>AS</v>
          </cell>
          <cell r="E2287" t="str">
            <v>2.367,64</v>
          </cell>
        </row>
        <row r="2288">
          <cell r="A2288">
            <v>3391</v>
          </cell>
          <cell r="B2288" t="str">
            <v xml:space="preserve">IGNITOR PARA LAMPADA DE VAPOR DE SODIO / VAPOR METALICO ATE 2000 W, TENSAO DE PULSO ENTRE 600 A 750 V                                                                                                                                                                                                                                                                                                                                                                                                     </v>
          </cell>
          <cell r="C2288" t="str">
            <v xml:space="preserve">UN    </v>
          </cell>
          <cell r="D2288" t="str">
            <v>AS</v>
          </cell>
          <cell r="E2288" t="str">
            <v>55,90</v>
          </cell>
        </row>
        <row r="2289">
          <cell r="A2289">
            <v>3389</v>
          </cell>
          <cell r="B2289" t="str">
            <v xml:space="preserve">IGNITOR PARA LAMPADA DE VAPOR DE SODIO / VAPOR METALICO ATE 400 W, TENSAO DE PULSO ENTRE 3000 A 4500 V                                                                                                                                                                                                                                                                                                                                                                                                    </v>
          </cell>
          <cell r="C2289" t="str">
            <v xml:space="preserve">UN    </v>
          </cell>
          <cell r="D2289" t="str">
            <v>AS</v>
          </cell>
          <cell r="E2289" t="str">
            <v>29,00</v>
          </cell>
        </row>
        <row r="2290">
          <cell r="A2290">
            <v>3390</v>
          </cell>
          <cell r="B2290" t="str">
            <v xml:space="preserve">IGNITOR PARA LAMPADA DE VAPOR DE SODIO / VAPOR METALICO ATE 400 W, TENSAO DE PULSO ENTRE 580 A 750 V                                                                                                                                                                                                                                                                                                                                                                                                      </v>
          </cell>
          <cell r="C2290" t="str">
            <v xml:space="preserve">UN    </v>
          </cell>
          <cell r="D2290" t="str">
            <v>AS</v>
          </cell>
          <cell r="E2290" t="str">
            <v>32,63</v>
          </cell>
        </row>
        <row r="2291">
          <cell r="A2291">
            <v>12873</v>
          </cell>
          <cell r="B2291" t="str">
            <v xml:space="preserve">IMPERMEABILIZADOR (HORISTA)                                                                                                                                                                                                                                                                                                                                                                                                                                                                               </v>
          </cell>
          <cell r="C2291" t="str">
            <v xml:space="preserve">H     </v>
          </cell>
          <cell r="D2291" t="str">
            <v>CR</v>
          </cell>
          <cell r="E2291" t="str">
            <v>18,45</v>
          </cell>
        </row>
        <row r="2292">
          <cell r="A2292">
            <v>41076</v>
          </cell>
          <cell r="B2292" t="str">
            <v xml:space="preserve">IMPERMEABILIZADOR (MENSALISTA)                                                                                                                                                                                                                                                                                                                                                                                                                                                                            </v>
          </cell>
          <cell r="C2292" t="str">
            <v xml:space="preserve">MES   </v>
          </cell>
          <cell r="D2292" t="str">
            <v>CR</v>
          </cell>
          <cell r="E2292" t="str">
            <v>3.241,00</v>
          </cell>
        </row>
        <row r="2293">
          <cell r="A2293">
            <v>140</v>
          </cell>
          <cell r="B2293" t="str">
            <v xml:space="preserve">IMPERMEABILIZANTE FLEXIVEL BRANCO DE BASE ACRILICA PARA COBERTURAS                                                                                                                                                                                                                                                                                                                                                                                                                                        </v>
          </cell>
          <cell r="C2293" t="str">
            <v xml:space="preserve">KG    </v>
          </cell>
          <cell r="D2293" t="str">
            <v>CR</v>
          </cell>
          <cell r="E2293" t="str">
            <v>17,67</v>
          </cell>
        </row>
        <row r="2294">
          <cell r="A2294">
            <v>151</v>
          </cell>
          <cell r="B2294" t="str">
            <v xml:space="preserve">IMPERMEABILIZANTE INCOLOR,  BASE SILICONE, PARA TRATAMENTO DE FACHADAS, TELHAS, PEDRAS E OUTRAS SUPERFICIES                                                                                                                                                                                                                                                                                                                                                                                               </v>
          </cell>
          <cell r="C2294" t="str">
            <v xml:space="preserve">L     </v>
          </cell>
          <cell r="D2294" t="str">
            <v>CR</v>
          </cell>
          <cell r="E2294" t="str">
            <v>26,07</v>
          </cell>
        </row>
        <row r="2295">
          <cell r="A2295">
            <v>7340</v>
          </cell>
          <cell r="B2295" t="str">
            <v xml:space="preserve">IMUNIZANTE PARA MADEIRA, INCOLOR                                                                                                                                                                                                                                                                                                                                                                                                                                                                          </v>
          </cell>
          <cell r="C2295" t="str">
            <v xml:space="preserve">L     </v>
          </cell>
          <cell r="D2295" t="str">
            <v>CR</v>
          </cell>
          <cell r="E2295" t="str">
            <v>24,97</v>
          </cell>
        </row>
        <row r="2296">
          <cell r="A2296">
            <v>2701</v>
          </cell>
          <cell r="B2296" t="str">
            <v xml:space="preserve">INSTALADOR DE TUBULACOES (TUBOS/EQUIPAMENTOS)                                                                                                                                                                                                                                                                                                                                                                                                                                                             </v>
          </cell>
          <cell r="C2296" t="str">
            <v xml:space="preserve">H     </v>
          </cell>
          <cell r="D2296" t="str">
            <v>CR</v>
          </cell>
          <cell r="E2296" t="str">
            <v>21,91</v>
          </cell>
        </row>
        <row r="2297">
          <cell r="A2297">
            <v>40929</v>
          </cell>
          <cell r="B2297" t="str">
            <v xml:space="preserve">INSTALADOR DE TUBULACOES (TUBOS/EQUIPAMENTOS) (MENSALISTA)                                                                                                                                                                                                                                                                                                                                                                                                                                                </v>
          </cell>
          <cell r="C2297" t="str">
            <v xml:space="preserve">MES   </v>
          </cell>
          <cell r="D2297" t="str">
            <v>CR</v>
          </cell>
          <cell r="E2297" t="str">
            <v>3.848,05</v>
          </cell>
        </row>
        <row r="2298">
          <cell r="A2298">
            <v>45099</v>
          </cell>
          <cell r="B2298" t="str">
            <v xml:space="preserve">INSUMO TESTE UNIDADE NOVA                                                                                                                                                                                                                                                                                                                                                                                                                                                                                 </v>
          </cell>
          <cell r="C2298" t="str">
            <v>M2XPVM</v>
          </cell>
          <cell r="D2298" t="str">
            <v>CR</v>
          </cell>
          <cell r="E2298" t="str">
            <v>94,50</v>
          </cell>
        </row>
        <row r="2299">
          <cell r="A2299">
            <v>38114</v>
          </cell>
          <cell r="B2299" t="str">
            <v xml:space="preserve">INTERRUPTOR BIPOLAR SIMPLES 10 A, 250 V (APENAS MODULO)                                                                                                                                                                                                                                                                                                                                                                                                                                                   </v>
          </cell>
          <cell r="C2299" t="str">
            <v xml:space="preserve">UN    </v>
          </cell>
          <cell r="D2299" t="str">
            <v>CR</v>
          </cell>
          <cell r="E2299" t="str">
            <v>20,29</v>
          </cell>
        </row>
        <row r="2300">
          <cell r="A2300">
            <v>38064</v>
          </cell>
          <cell r="B2300" t="str">
            <v xml:space="preserve">INTERRUPTOR BIPOLAR 10A, 250V, CONJUNTO MONTADO PARA EMBUTIR 4" X 2" (PLACA + SUPORTE + MODULO)                                                                                                                                                                                                                                                                                                                                                                                                           </v>
          </cell>
          <cell r="C2300" t="str">
            <v xml:space="preserve">UN    </v>
          </cell>
          <cell r="D2300" t="str">
            <v>CR</v>
          </cell>
          <cell r="E2300" t="str">
            <v>22,68</v>
          </cell>
        </row>
        <row r="2301">
          <cell r="A2301">
            <v>38115</v>
          </cell>
          <cell r="B2301" t="str">
            <v xml:space="preserve">INTERRUPTOR INTERMEDIARIO 10 A, 250 V (APENAS MODULO)                                                                                                                                                                                                                                                                                                                                                                                                                                                     </v>
          </cell>
          <cell r="C2301" t="str">
            <v xml:space="preserve">UN    </v>
          </cell>
          <cell r="D2301" t="str">
            <v>CR</v>
          </cell>
          <cell r="E2301" t="str">
            <v>21,66</v>
          </cell>
        </row>
        <row r="2302">
          <cell r="A2302">
            <v>38065</v>
          </cell>
          <cell r="B2302" t="str">
            <v xml:space="preserve">INTERRUPTOR INTERMEDIARIO 10A, 250V, CONJUNTO MONTADO PARA EMBUTIR 4" X 2" (PLACA + SUPORTE + MODULO)                                                                                                                                                                                                                                                                                                                                                                                                     </v>
          </cell>
          <cell r="C2302" t="str">
            <v xml:space="preserve">UN    </v>
          </cell>
          <cell r="D2302" t="str">
            <v>CR</v>
          </cell>
          <cell r="E2302" t="str">
            <v>32,18</v>
          </cell>
        </row>
        <row r="2303">
          <cell r="A2303">
            <v>38078</v>
          </cell>
          <cell r="B2303" t="str">
            <v xml:space="preserve">INTERRUPTOR PARALELO + TOMADA 2P+T 10A, 250V, CONJUNTO MONTADO PARA EMBUTIR 4" X 2" (PLACA + SUPORTE + MODULOS)                                                                                                                                                                                                                                                                                                                                                                                           </v>
          </cell>
          <cell r="C2303" t="str">
            <v xml:space="preserve">UN    </v>
          </cell>
          <cell r="D2303" t="str">
            <v>CR</v>
          </cell>
          <cell r="E2303" t="str">
            <v>18,77</v>
          </cell>
        </row>
        <row r="2304">
          <cell r="A2304">
            <v>38113</v>
          </cell>
          <cell r="B2304" t="str">
            <v xml:space="preserve">INTERRUPTOR PARALELO 10A, 250V (APENAS MODULO)                                                                                                                                                                                                                                                                                                                                                                                                                                                            </v>
          </cell>
          <cell r="C2304" t="str">
            <v xml:space="preserve">UN    </v>
          </cell>
          <cell r="D2304" t="str">
            <v>CR</v>
          </cell>
          <cell r="E2304" t="str">
            <v>10,20</v>
          </cell>
        </row>
        <row r="2305">
          <cell r="A2305">
            <v>38063</v>
          </cell>
          <cell r="B2305" t="str">
            <v xml:space="preserve">INTERRUPTOR PARALELO 10A, 250V, CONJUNTO MONTADO PARA EMBUTIR 4" X 2" (PLACA + SUPORTE + MODULO)                                                                                                                                                                                                                                                                                                                                                                                                          </v>
          </cell>
          <cell r="C2305" t="str">
            <v xml:space="preserve">UN    </v>
          </cell>
          <cell r="D2305" t="str">
            <v>CR</v>
          </cell>
          <cell r="E2305" t="str">
            <v>10,94</v>
          </cell>
        </row>
        <row r="2306">
          <cell r="A2306">
            <v>38080</v>
          </cell>
          <cell r="B2306" t="str">
            <v xml:space="preserve">INTERRUPTOR SIMPLES + INTERRUPTOR PARALELO + TOMADA 2P+T 10A, 250V, CONJUNTO MONTADO PARA EMBUTIR 4" X 2" (PLACA + SUPORTE + MODULOS)                                                                                                                                                                                                                                                                                                                                                                     </v>
          </cell>
          <cell r="C2306" t="str">
            <v xml:space="preserve">UN    </v>
          </cell>
          <cell r="D2306" t="str">
            <v>CR</v>
          </cell>
          <cell r="E2306" t="str">
            <v>32,60</v>
          </cell>
        </row>
        <row r="2307">
          <cell r="A2307">
            <v>38069</v>
          </cell>
          <cell r="B2307" t="str">
            <v xml:space="preserve">INTERRUPTOR SIMPLES + INTERRUPTOR PARALELO 10A, 250V, CONJUNTO MONTADO PARA EMBUTIR 4" X 2" (PLACA + SUPORTE + MODULOS)                                                                                                                                                                                                                                                                                                                                                                                   </v>
          </cell>
          <cell r="C2307" t="str">
            <v xml:space="preserve">UN    </v>
          </cell>
          <cell r="D2307" t="str">
            <v>CR</v>
          </cell>
          <cell r="E2307" t="str">
            <v>17,83</v>
          </cell>
        </row>
        <row r="2308">
          <cell r="A2308">
            <v>38077</v>
          </cell>
          <cell r="B2308" t="str">
            <v xml:space="preserve">INTERRUPTOR SIMPLES + TOMADA 2P+T 10A, 250V, CONJUNTO MONTADO PARA EMBUTIR 4" X 2" (PLACA + SUPORTE + MODULOS)                                                                                                                                                                                                                                                                                                                                                                                            </v>
          </cell>
          <cell r="C2308" t="str">
            <v xml:space="preserve">UN    </v>
          </cell>
          <cell r="D2308" t="str">
            <v>CR</v>
          </cell>
          <cell r="E2308" t="str">
            <v>17,43</v>
          </cell>
        </row>
        <row r="2309">
          <cell r="A2309">
            <v>38073</v>
          </cell>
          <cell r="B2309" t="str">
            <v xml:space="preserve">INTERRUPTOR SIMPLES + 2 INTERRUPTORES PARALELOS 10A, 250V, CONJUNTO MONTADO PARA EMBUTIR 4" X 2" (PLACA + SUPORTE + MODULOS)                                                                                                                                                                                                                                                                                                                                                                              </v>
          </cell>
          <cell r="C2309" t="str">
            <v xml:space="preserve">UN    </v>
          </cell>
          <cell r="D2309" t="str">
            <v>CR</v>
          </cell>
          <cell r="E2309" t="str">
            <v>26,55</v>
          </cell>
        </row>
        <row r="2310">
          <cell r="A2310">
            <v>38112</v>
          </cell>
          <cell r="B2310" t="str">
            <v xml:space="preserve">INTERRUPTOR SIMPLES 10A, 250V (APENAS MODULO)                                                                                                                                                                                                                                                                                                                                                                                                                                                             </v>
          </cell>
          <cell r="C2310" t="str">
            <v xml:space="preserve">UN    </v>
          </cell>
          <cell r="D2310" t="str">
            <v>CR</v>
          </cell>
          <cell r="E2310" t="str">
            <v>7,83</v>
          </cell>
        </row>
        <row r="2311">
          <cell r="A2311">
            <v>38062</v>
          </cell>
          <cell r="B2311" t="str">
            <v xml:space="preserve">INTERRUPTOR SIMPLES 10A, 250V, CONJUNTO MONTADO PARA EMBUTIR 4" X 2" (PLACA + SUPORTE + MODULO)                                                                                                                                                                                                                                                                                                                                                                                                           </v>
          </cell>
          <cell r="C2311" t="str">
            <v xml:space="preserve">UN    </v>
          </cell>
          <cell r="D2311" t="str">
            <v>CR</v>
          </cell>
          <cell r="E2311" t="str">
            <v>8,04</v>
          </cell>
        </row>
        <row r="2312">
          <cell r="A2312">
            <v>12128</v>
          </cell>
          <cell r="B2312" t="str">
            <v xml:space="preserve">INTERRUPTOR SIMPLES 10A, 250V, CONJUNTO MONTADO PARA SOBREPOR 4" X 2" (CAIXA + MODULO)                                                                                                                                                                                                                                                                                                                                                                                                                    </v>
          </cell>
          <cell r="C2312" t="str">
            <v xml:space="preserve">UN    </v>
          </cell>
          <cell r="D2312" t="str">
            <v>CR</v>
          </cell>
          <cell r="E2312" t="str">
            <v>10,74</v>
          </cell>
        </row>
        <row r="2313">
          <cell r="A2313">
            <v>12129</v>
          </cell>
          <cell r="B2313" t="str">
            <v xml:space="preserve">INTERRUPTOR SIMPLES 10A, 250V, CONJUNTO MONTADO PARA SOBREPOR 4" X 2" (CAIXA + 2 MODULOS)                                                                                                                                                                                                                                                                                                                                                                                                                 </v>
          </cell>
          <cell r="C2313" t="str">
            <v xml:space="preserve">UN    </v>
          </cell>
          <cell r="D2313" t="str">
            <v>CR</v>
          </cell>
          <cell r="E2313" t="str">
            <v>14,20</v>
          </cell>
        </row>
        <row r="2314">
          <cell r="A2314">
            <v>38081</v>
          </cell>
          <cell r="B2314" t="str">
            <v xml:space="preserve">INTERRUPTORES PARALELOS (2 MODULOS) + TOMADA 2P+T 10A, 250V, CONJUNTO MONTADO PARA EMBUTIR 4" X 2" (PLACA + SUPORTE + MODULOS)                                                                                                                                                                                                                                                                                                                                                                            </v>
          </cell>
          <cell r="C2314" t="str">
            <v xml:space="preserve">UN    </v>
          </cell>
          <cell r="D2314" t="str">
            <v>CR</v>
          </cell>
          <cell r="E2314" t="str">
            <v>27,66</v>
          </cell>
        </row>
        <row r="2315">
          <cell r="A2315">
            <v>38070</v>
          </cell>
          <cell r="B2315" t="str">
            <v xml:space="preserve">INTERRUPTORES PARALELOS (2 MODULOS) 10A, 250V, CONJUNTO MONTADO PARA EMBUTIR 4" X 2" (PLACA + SUPORTE + MODULOS)                                                                                                                                                                                                                                                                                                                                                                                          </v>
          </cell>
          <cell r="C2315" t="str">
            <v xml:space="preserve">UN    </v>
          </cell>
          <cell r="D2315" t="str">
            <v>CR</v>
          </cell>
          <cell r="E2315" t="str">
            <v>19,06</v>
          </cell>
        </row>
        <row r="2316">
          <cell r="A2316">
            <v>38074</v>
          </cell>
          <cell r="B2316" t="str">
            <v xml:space="preserve">INTERRUPTORES PARALELOS (3 MODULOS) 10A, 250V, CONJUNTO MONTADO PARA EMBUTIR 4" X 2" (PLACA + SUPORTE + MODULO)                                                                                                                                                                                                                                                                                                                                                                                           </v>
          </cell>
          <cell r="C2316" t="str">
            <v xml:space="preserve">UN    </v>
          </cell>
          <cell r="D2316" t="str">
            <v>CR</v>
          </cell>
          <cell r="E2316" t="str">
            <v>28,98</v>
          </cell>
        </row>
        <row r="2317">
          <cell r="A2317">
            <v>38079</v>
          </cell>
          <cell r="B2317" t="str">
            <v xml:space="preserve">INTERRUPTORES SIMPLES (2 MODULOS) + TOMADA 2P+T 10A, 250V, CONJUNTO MONTADO PARA EMBUTIR 4" X 2" (PLACA + SUPORTE + MODULOS)                                                                                                                                                                                                                                                                                                                                                                              </v>
          </cell>
          <cell r="C2317" t="str">
            <v xml:space="preserve">UN    </v>
          </cell>
          <cell r="D2317" t="str">
            <v>CR</v>
          </cell>
          <cell r="E2317" t="str">
            <v>24,87</v>
          </cell>
        </row>
        <row r="2318">
          <cell r="A2318">
            <v>38072</v>
          </cell>
          <cell r="B2318" t="str">
            <v xml:space="preserve">INTERRUPTORES SIMPLES (2 MODULOS) + 1 INTERRUPTOR PARALELO 10A, 250V, CONJUNTO MONTADO PARA EMBUTIR 4" X 2" (PLACA + SUPORTE + MODULOS)                                                                                                                                                                                                                                                                                                                                                                   </v>
          </cell>
          <cell r="C2318" t="str">
            <v xml:space="preserve">UN    </v>
          </cell>
          <cell r="D2318" t="str">
            <v>CR</v>
          </cell>
          <cell r="E2318" t="str">
            <v>23,90</v>
          </cell>
        </row>
        <row r="2319">
          <cell r="A2319">
            <v>38068</v>
          </cell>
          <cell r="B2319" t="str">
            <v xml:space="preserve">INTERRUPTORES SIMPLES (2 MODULOS) 10A, 250V, CONJUNTO MONTADO PARA EMBUTIR 4" X 2" (PLACA + SUPORTE + MODULOS)                                                                                                                                                                                                                                                                                                                                                                                            </v>
          </cell>
          <cell r="C2319" t="str">
            <v xml:space="preserve">UN    </v>
          </cell>
          <cell r="D2319" t="str">
            <v>CR</v>
          </cell>
          <cell r="E2319" t="str">
            <v>16,50</v>
          </cell>
        </row>
        <row r="2320">
          <cell r="A2320">
            <v>38071</v>
          </cell>
          <cell r="B2320" t="str">
            <v xml:space="preserve">INTERRUPTORES SIMPLES (3 MODULOS) 10A, 250V, CONJUNTO MONTADO PARA EMBUTIR 4" X 2" (PLACA + SUPORTE + MODULOS)                                                                                                                                                                                                                                                                                                                                                                                            </v>
          </cell>
          <cell r="C2320" t="str">
            <v xml:space="preserve">UN    </v>
          </cell>
          <cell r="D2320" t="str">
            <v>CR</v>
          </cell>
          <cell r="E2320" t="str">
            <v>19,73</v>
          </cell>
        </row>
        <row r="2321">
          <cell r="A2321">
            <v>38412</v>
          </cell>
          <cell r="B2321" t="str">
            <v xml:space="preserve">INVERSOR DE SOLDA MONOFASICO DE 160 A, POTENCIA DE 5400 W, TENSAO DE 220 V, TURBO VENTILADO, PROTECAO POR FUSIVEL TERMICO, PARA ELETRODOS DE 2,0 A 4,0 MM                                                                                                                                                                                                                                                                                                                                                 </v>
          </cell>
          <cell r="C2321" t="str">
            <v xml:space="preserve">UN    </v>
          </cell>
          <cell r="D2321" t="str">
            <v>AS</v>
          </cell>
          <cell r="E2321" t="str">
            <v>900,00</v>
          </cell>
        </row>
        <row r="2322">
          <cell r="A2322">
            <v>3405</v>
          </cell>
          <cell r="B2322" t="str">
            <v xml:space="preserve">ISOLADOR DE PORCELANA SUSPENSO, DISCO TIPO GARFO OLHAL, DIAMETRO DE 152 MM, PARA TENSAO DE *15* KV                                                                                                                                                                                                                                                                                                                                                                                                        </v>
          </cell>
          <cell r="C2322" t="str">
            <v xml:space="preserve">UN    </v>
          </cell>
          <cell r="D2322" t="str">
            <v>CR</v>
          </cell>
          <cell r="E2322" t="str">
            <v>124,63</v>
          </cell>
        </row>
        <row r="2323">
          <cell r="A2323">
            <v>3394</v>
          </cell>
          <cell r="B2323" t="str">
            <v xml:space="preserve">ISOLADOR DE PORCELANA, TIPO BUCHA, PARA TENSAO DE *15* KV                                                                                                                                                                                                                                                                                                                                                                                                                                                 </v>
          </cell>
          <cell r="C2323" t="str">
            <v xml:space="preserve">UN    </v>
          </cell>
          <cell r="D2323" t="str">
            <v>CR</v>
          </cell>
          <cell r="E2323" t="str">
            <v>657,91</v>
          </cell>
        </row>
        <row r="2324">
          <cell r="A2324">
            <v>3393</v>
          </cell>
          <cell r="B2324" t="str">
            <v xml:space="preserve">ISOLADOR DE PORCELANA, TIPO BUCHA, PARA TENSAO DE *35* KV                                                                                                                                                                                                                                                                                                                                                                                                                                                 </v>
          </cell>
          <cell r="C2324" t="str">
            <v xml:space="preserve">UN    </v>
          </cell>
          <cell r="D2324" t="str">
            <v>CR</v>
          </cell>
          <cell r="E2324" t="str">
            <v>1.120,17</v>
          </cell>
        </row>
        <row r="2325">
          <cell r="A2325">
            <v>3406</v>
          </cell>
          <cell r="B2325" t="str">
            <v xml:space="preserve">ISOLADOR DE PORCELANA, TIPO PINO MONOCORPO, PARA TENSAO DE *15* KV                                                                                                                                                                                                                                                                                                                                                                                                                                        </v>
          </cell>
          <cell r="C2325" t="str">
            <v xml:space="preserve">UN    </v>
          </cell>
          <cell r="D2325" t="str">
            <v xml:space="preserve">C </v>
          </cell>
          <cell r="E2325" t="str">
            <v>38,15</v>
          </cell>
        </row>
        <row r="2326">
          <cell r="A2326">
            <v>3395</v>
          </cell>
          <cell r="B2326" t="str">
            <v xml:space="preserve">ISOLADOR DE PORCELANA, TIPO PINO MONOCORPO, PARA TENSAO DE *35* KV                                                                                                                                                                                                                                                                                                                                                                                                                                        </v>
          </cell>
          <cell r="C2326" t="str">
            <v xml:space="preserve">UN    </v>
          </cell>
          <cell r="D2326" t="str">
            <v>CR</v>
          </cell>
          <cell r="E2326" t="str">
            <v>160,93</v>
          </cell>
        </row>
        <row r="2327">
          <cell r="A2327">
            <v>3398</v>
          </cell>
          <cell r="B2327" t="str">
            <v xml:space="preserve">ISOLADOR DE PORCELANA, TIPO ROLDANA, DIMENSOES DE *72* X *72* MM, PARA USO EM BAIXA TENSAO                                                                                                                                                                                                                                                                                                                                                                                                                </v>
          </cell>
          <cell r="C2327" t="str">
            <v xml:space="preserve">UN    </v>
          </cell>
          <cell r="D2327" t="str">
            <v>CR</v>
          </cell>
          <cell r="E2327" t="str">
            <v>7,65</v>
          </cell>
        </row>
        <row r="2328">
          <cell r="A2328">
            <v>40662</v>
          </cell>
          <cell r="B2328" t="str">
            <v xml:space="preserve">JANELA BASCULANTE EM MADEIRA PINUS/ EUCALIPTO/ TAUARI/ VIROLA OU EQUIVALENTE DA REGIAO, *60 X 60*, CAIXA DO BATENTE/ MARCO E = *10* CM, 2 BASCULAS PARA VIDRO, COM FERRAGENS (SEM VIDRO, SEM GUARNICAO/ALIZAR E SEM ACABAMENTO)                                                                                                                                                                                                                                                                           </v>
          </cell>
          <cell r="C2328" t="str">
            <v xml:space="preserve">UN    </v>
          </cell>
          <cell r="D2328" t="str">
            <v>AS</v>
          </cell>
          <cell r="E2328" t="str">
            <v>348,79</v>
          </cell>
        </row>
        <row r="2329">
          <cell r="A2329">
            <v>3437</v>
          </cell>
          <cell r="B2329" t="str">
            <v xml:space="preserve">JANELA BASCULANTE EM MADEIRA PINUS/ EUCALIPTO/ TAUARI/ VIROLA OU EQUIVALENTE DA REGIAO, CAIXA DO BATENTE/ MARCO *10* CM, *2* FOLHAS BASCULANTES PARA VIDRO, COM FERRAGENS (SEM VIDRO, SEM GUARNICAO/ALIZAR E SEM ACABAMENTO)                                                                                                                                                                                                                                                                              </v>
          </cell>
          <cell r="C2329" t="str">
            <v xml:space="preserve">M2    </v>
          </cell>
          <cell r="D2329" t="str">
            <v>AS</v>
          </cell>
          <cell r="E2329" t="str">
            <v>968,87</v>
          </cell>
        </row>
        <row r="2330">
          <cell r="A2330">
            <v>11190</v>
          </cell>
          <cell r="B2330" t="str">
            <v xml:space="preserve">JANELA BASCULANTE, ACO, COM BATENTE/REQUADRO, 60 X 60 CM (SEM VIDROS)                                                                                                                                                                                                                                                                                                                                                                                                                                     </v>
          </cell>
          <cell r="C2330" t="str">
            <v xml:space="preserve">UN    </v>
          </cell>
          <cell r="D2330" t="str">
            <v>AS</v>
          </cell>
          <cell r="E2330" t="str">
            <v>178,13</v>
          </cell>
        </row>
        <row r="2331">
          <cell r="A2331">
            <v>34377</v>
          </cell>
          <cell r="B2331" t="str">
            <v xml:space="preserve">JANELA BASCULANTE, EM ALUMINIO PERFIL 20, 80 X 60 CM (A X L), 4 FLS (1 FIXA E 3 MOVEIS), ACABAMENTO BRANCO OU BRILHANTE, BATENTE DE 3 A 4 CM, COM VIDRO 4 MM, SEM GUARNICAO                                                                                                                                                                                                                                                                                                                               </v>
          </cell>
          <cell r="C2331" t="str">
            <v xml:space="preserve">UN    </v>
          </cell>
          <cell r="D2331" t="str">
            <v>AS</v>
          </cell>
          <cell r="E2331" t="str">
            <v>171,25</v>
          </cell>
        </row>
        <row r="2332">
          <cell r="A2332">
            <v>3428</v>
          </cell>
          <cell r="B2332" t="str">
            <v xml:space="preserve">JANELA DE ABRIR EM MADEIRA IMBUIA/CEDRO ARANA/CEDRO ROSA OU EQUIVALENTE DA REGIAO, CAIXA DO BATENTE/MARCO *10* CM, 2 FOLHAS DE ABRIR TIPO VENEZIANA E 2 FOLHAS DE ABRIR PARA VIDRO, COM GUARNICAO/ALIZAR, COM FERRAGENS, (SEM VIDRO E SEM ACABAMENTO)                                                                                                                                                                                                                                                     </v>
          </cell>
          <cell r="C2332" t="str">
            <v xml:space="preserve">M2    </v>
          </cell>
          <cell r="D2332" t="str">
            <v>AS</v>
          </cell>
          <cell r="E2332" t="str">
            <v>1.437,16</v>
          </cell>
        </row>
        <row r="2333">
          <cell r="A2333">
            <v>3429</v>
          </cell>
          <cell r="B2333" t="str">
            <v xml:space="preserve">JANELA DE ABRIR EM MADEIRA PINUS/EUCALIPTO/ TAUARI/ VIROLA OU EQUIVALENTE DA REGIAO, CAIXA DO BATENTE/MARCO *10* CM, 2 FOLHAS DE ABRIR TIPO VENEZIANA E 2 FOLHAS GUILHOTINA PARA VIDRO, COM FERRAGENS (SEM VIDRO,SEM GUARNICAO/ALIZAR E SEM ACABAMENTO)                                                                                                                                                                                                                                                   </v>
          </cell>
          <cell r="C2333" t="str">
            <v xml:space="preserve">M2    </v>
          </cell>
          <cell r="D2333" t="str">
            <v>AS</v>
          </cell>
          <cell r="E2333" t="str">
            <v>821,11</v>
          </cell>
        </row>
        <row r="2334">
          <cell r="A2334">
            <v>11199</v>
          </cell>
          <cell r="B2334" t="str">
            <v xml:space="preserve">JANELA DE CORRER, ACO, BATENTE/REQUADRO DE 6 A 14 CM, COM DIVISAO HORIZ , PINT ANTICORROSIVA, SEM VIDRO, BANDEIRA COM BASCULA, 4 FLS, 120 X 150 CM (A X L)                                                                                                                                                                                                                                                                                                                                                </v>
          </cell>
          <cell r="C2334" t="str">
            <v xml:space="preserve">UN    </v>
          </cell>
          <cell r="D2334" t="str">
            <v>AS</v>
          </cell>
          <cell r="E2334" t="str">
            <v>983,78</v>
          </cell>
        </row>
        <row r="2335">
          <cell r="A2335">
            <v>34369</v>
          </cell>
          <cell r="B2335" t="str">
            <v xml:space="preserve">JANELA DE CORRER, EM ALUMINIO PEFIL 25, 100 X 200 CM (A X L), 4 FLS, SEM BANDEIRA, ACABAMENTO BRANCO OU BRILHANTE, BATENTE DE 6 A 7 CM, COM VIDRO 4 MM, SEM GUARNICAO/ALIZAR                                                                                                                                                                                                                                                                                                                              </v>
          </cell>
          <cell r="C2335" t="str">
            <v xml:space="preserve">UN    </v>
          </cell>
          <cell r="D2335" t="str">
            <v>AS</v>
          </cell>
          <cell r="E2335" t="str">
            <v>595,65</v>
          </cell>
        </row>
        <row r="2336">
          <cell r="A2336">
            <v>36896</v>
          </cell>
          <cell r="B2336" t="str">
            <v xml:space="preserve">JANELA DE CORRER, EM ALUMINIO PERFIL 25, 100 X 120 CM (A X L), 2 FLS MOVEIS, SEM BANDEIRA, ACABAMENTO BRANCO OU BRILHANTE, BATENTE DE 6 A 7 CM, COM VIDRO 4 MM, SEM GUARNICAO                                                                                                                                                                                                                                                                                                                             </v>
          </cell>
          <cell r="C2336" t="str">
            <v xml:space="preserve">UN    </v>
          </cell>
          <cell r="D2336" t="str">
            <v>AS</v>
          </cell>
          <cell r="E2336" t="str">
            <v>331,69</v>
          </cell>
        </row>
        <row r="2337">
          <cell r="A2337">
            <v>34367</v>
          </cell>
          <cell r="B2337" t="str">
            <v xml:space="preserve">JANELA DE CORRER, EM ALUMINIO PERFIL 25, 100 X 150 CM (A X L), 2 FLS MOVEIS, SEM BANDEIRA, ACABAMENTO BRANCO OU BRILHANTE, BATENTE DE 6 A 7 CM, COM VIDRO 4 MM, SEM GUARNICAO                                                                                                                                                                                                                                                                                                                             </v>
          </cell>
          <cell r="C2337" t="str">
            <v xml:space="preserve">UN    </v>
          </cell>
          <cell r="D2337" t="str">
            <v>AS</v>
          </cell>
          <cell r="E2337" t="str">
            <v>427,49</v>
          </cell>
        </row>
        <row r="2338">
          <cell r="A2338">
            <v>36897</v>
          </cell>
          <cell r="B2338" t="str">
            <v xml:space="preserve">JANELA DE CORRER, EM ALUMINIO PERFIL 25, 100 X 150 CM (A X L), 4 FLS MOVEIS, SEM BANDEIRA, ACABAMENTO BRANCO OU BRILHANTE, BATENTE DE 6 A 7 CM, COM VIDRO 4 MM, SEM GUARNICAO/ALIZAR                                                                                                                                                                                                                                                                                                                      </v>
          </cell>
          <cell r="C2338" t="str">
            <v xml:space="preserve">UN    </v>
          </cell>
          <cell r="D2338" t="str">
            <v>AS</v>
          </cell>
          <cell r="E2338" t="str">
            <v>517,59</v>
          </cell>
        </row>
        <row r="2339">
          <cell r="A2339">
            <v>34364</v>
          </cell>
          <cell r="B2339" t="str">
            <v xml:space="preserve">JANELA DE CORRER, EM ALUMINIO PERFIL 25, 120 X 150 CM (A X L), 4 FLS, BANDEIRA COM BASCULA, ACABAMENTO BRANCO OU BRILHANTE, BATENTE/REQUADRO DE 6 A 14 CM, COM VIDRO 4 MM, SEM GUARNICAO/ALIZAR                                                                                                                                                                                                                                                                                                           </v>
          </cell>
          <cell r="C2339" t="str">
            <v xml:space="preserve">UN    </v>
          </cell>
          <cell r="D2339" t="str">
            <v>AS</v>
          </cell>
          <cell r="E2339" t="str">
            <v>561,93</v>
          </cell>
        </row>
        <row r="2340">
          <cell r="A2340">
            <v>40659</v>
          </cell>
          <cell r="B2340" t="str">
            <v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v>
          </cell>
          <cell r="C2340" t="str">
            <v xml:space="preserve">M2    </v>
          </cell>
          <cell r="D2340" t="str">
            <v>AS</v>
          </cell>
          <cell r="E2340" t="str">
            <v>1.370,82</v>
          </cell>
        </row>
        <row r="2341">
          <cell r="A2341">
            <v>40660</v>
          </cell>
          <cell r="B2341" t="str">
            <v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v>
          </cell>
          <cell r="C2341" t="str">
            <v xml:space="preserve">M2    </v>
          </cell>
          <cell r="D2341" t="str">
            <v>AS</v>
          </cell>
          <cell r="E2341" t="str">
            <v>1.737,35</v>
          </cell>
        </row>
        <row r="2342">
          <cell r="A2342">
            <v>40661</v>
          </cell>
          <cell r="B2342" t="str">
            <v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v>
          </cell>
          <cell r="C2342" t="str">
            <v xml:space="preserve">M2    </v>
          </cell>
          <cell r="D2342" t="str">
            <v>AS</v>
          </cell>
          <cell r="E2342" t="str">
            <v>1.068,17</v>
          </cell>
        </row>
        <row r="2343">
          <cell r="A2343">
            <v>3421</v>
          </cell>
          <cell r="B2343" t="str">
            <v xml:space="preserve">JANELA EM MADEIRA CEDRINHO/ ANGELIM COMERCIAL/ CURUPIXA/ CUMARU OU EQUIVALENTE DA REGIAO, CAIXA DO BATENTE/MARCO *10* CM, 2 FOLHAS DE ABRIR TIPO VENEZIANA E 2 FOLHAS GUILHOTINA PARA VIDRO, COM GUARNICAO/ALIZAR, COM FERRAGENS (SEM VIDRO E SEM ACABAMENTO)                                                                                                                                                                                                                                             </v>
          </cell>
          <cell r="C2343" t="str">
            <v xml:space="preserve">M2    </v>
          </cell>
          <cell r="D2343" t="str">
            <v>AS</v>
          </cell>
          <cell r="E2343" t="str">
            <v>1.076,34</v>
          </cell>
        </row>
        <row r="2344">
          <cell r="A2344">
            <v>599</v>
          </cell>
          <cell r="B2344" t="str">
            <v xml:space="preserve">JANELA FIXA, EM ALUMINIO PERFIL 20, 60  X 80 CM (A X L), BATENTE/REQUADRO DE 3 A 14 CM, COM VIDRO 4 MM, SEM GUARNICAO/ALIZAR, ACABAMENTO ALUM BRANCO OU BRILHANTE                                                                                                                                                                                                                                                                                                                                         </v>
          </cell>
          <cell r="C2344" t="str">
            <v xml:space="preserve">M2    </v>
          </cell>
          <cell r="D2344" t="str">
            <v>AS</v>
          </cell>
          <cell r="E2344" t="str">
            <v>604,93</v>
          </cell>
        </row>
        <row r="2345">
          <cell r="A2345">
            <v>44053</v>
          </cell>
          <cell r="B2345" t="str">
            <v xml:space="preserve">JANELA INTEGRADA VENEZIANA EM ALUMINIO PERFIL 25, 120 X 120 CM (A X L), 2 FLS ( 2 VIDROS) E VENEZIANA COM ACIONAMENTO MANUAL, SEM BANDEIRA, ACABAMENTO BRILHANTE, BATENTE DE 11,50 A 12,50 CM, COM VIDRO 4 MM, INCLUSO GUARNICAO                                                                                                                                                                                                                                                                          </v>
          </cell>
          <cell r="C2345" t="str">
            <v xml:space="preserve">UN    </v>
          </cell>
          <cell r="D2345" t="str">
            <v>AS</v>
          </cell>
          <cell r="E2345" t="str">
            <v>1.342,66</v>
          </cell>
        </row>
        <row r="2346">
          <cell r="A2346">
            <v>3423</v>
          </cell>
          <cell r="B2346" t="str">
            <v xml:space="preserve">JANELA MAXIM AR EM MADEIRA CEDRINHO/ ANGELIM COMERCIAL/ CURUPIXA/ CUMARU OU EQUIVALENTE DA REGIAO, CAIXA DO BATENTE/MARCO *10* CM, 1 FOLHA  PARA VIDRO, COM GUARNICAO/ALIZAR, COM FERRAGENS, (SEM VIDRO E SEM ACABAMENTO)                                                                                                                                                                                                                                                                                 </v>
          </cell>
          <cell r="C2346" t="str">
            <v xml:space="preserve">M2    </v>
          </cell>
          <cell r="D2346" t="str">
            <v>AS</v>
          </cell>
          <cell r="E2346" t="str">
            <v>1.517,90</v>
          </cell>
        </row>
        <row r="2347">
          <cell r="A2347">
            <v>34381</v>
          </cell>
          <cell r="B2347" t="str">
            <v xml:space="preserve">JANELA MAXIM AR, EM ALUMINIO PERFIL 25, 60 X 80 CM (A X L), ACABAMENTO BRANCO OU BRILHANTE, BATENTE DE 4 A 5 CM, COM VIDRO 4 MM, SEM GUARNICAO/ALIZAR                                                                                                                                                                                                                                                                                                                                                     </v>
          </cell>
          <cell r="C2347" t="str">
            <v xml:space="preserve">UN    </v>
          </cell>
          <cell r="D2347" t="str">
            <v>AS</v>
          </cell>
          <cell r="E2347" t="str">
            <v>244,26</v>
          </cell>
        </row>
        <row r="2348">
          <cell r="A2348">
            <v>34797</v>
          </cell>
          <cell r="B2348" t="str">
            <v xml:space="preserve">JANELA MAXIMO AR, ACO, BATENTE / REQUADRO DE 6 A 14 CM, PINT ANTICORROSIVA, SEM VIDRO, COM GRADE, 1 FL, 60  X 80 CM (A X L)                                                                                                                                                                                                                                                                                                                                                                               </v>
          </cell>
          <cell r="C2348" t="str">
            <v xml:space="preserve">UN    </v>
          </cell>
          <cell r="D2348" t="str">
            <v>AS</v>
          </cell>
          <cell r="E2348" t="str">
            <v>387,99</v>
          </cell>
        </row>
        <row r="2349">
          <cell r="A2349">
            <v>44054</v>
          </cell>
          <cell r="B2349" t="str">
            <v xml:space="preserve">JANELA VENEZIANA DE CORRER, EM ALUMINIO PERFIL 25, 100 X 120 CM (A X L), 3 FLS (2 VENEZIANAS E 1 VIDRO), SEM BANDEIRA, ACABAMENTO BRANCO OU BRILHANTE, BATENTE DE 8 A 9 CM, COM VIDRO 4 MM, SEM GUARNICAO/ALIZAR                                                                                                                                                                                                                                                                                          </v>
          </cell>
          <cell r="C2349" t="str">
            <v xml:space="preserve">UN    </v>
          </cell>
          <cell r="D2349" t="str">
            <v>AS</v>
          </cell>
          <cell r="E2349" t="str">
            <v>481,66</v>
          </cell>
        </row>
        <row r="2350">
          <cell r="A2350">
            <v>44399</v>
          </cell>
          <cell r="B2350" t="str">
            <v xml:space="preserve">JANELA VENEZIANA DE CORRER, EM ALUMINIO PERFIL 25, 100 X 150 CM (A X L), 6 FLS (4 VENEZIANAS E 2 VIDROS), SEM BANDEIRA, ACABAMENTO BRANCO OU BRILHANTE, BATENTE DE 8 A 9 CM, COM VIDRO 4 MM, SEM GUARNICAO / ALIZAR                                                                                                                                                                                                                                                                                       </v>
          </cell>
          <cell r="C2350" t="str">
            <v xml:space="preserve">UN    </v>
          </cell>
          <cell r="D2350" t="str">
            <v>AS</v>
          </cell>
          <cell r="E2350" t="str">
            <v>658,11</v>
          </cell>
        </row>
        <row r="2351">
          <cell r="A2351">
            <v>44503</v>
          </cell>
          <cell r="B2351" t="str">
            <v xml:space="preserve">JARDINEIRO (HORISTA)                                                                                                                                                                                                                                                                                                                                                                                                                                                                                      </v>
          </cell>
          <cell r="C2351" t="str">
            <v xml:space="preserve">H     </v>
          </cell>
          <cell r="D2351" t="str">
            <v>CR</v>
          </cell>
          <cell r="E2351" t="str">
            <v>16,22</v>
          </cell>
        </row>
        <row r="2352">
          <cell r="A2352">
            <v>41077</v>
          </cell>
          <cell r="B2352" t="str">
            <v xml:space="preserve">JARDINEIRO (MENSALISTA)                                                                                                                                                                                                                                                                                                                                                                                                                                                                                   </v>
          </cell>
          <cell r="C2352" t="str">
            <v xml:space="preserve">MES   </v>
          </cell>
          <cell r="D2352" t="str">
            <v>CR</v>
          </cell>
          <cell r="E2352" t="str">
            <v>2.849,03</v>
          </cell>
        </row>
        <row r="2353">
          <cell r="A2353">
            <v>37963</v>
          </cell>
          <cell r="B2353" t="str">
            <v xml:space="preserve">JOELHO CPVC, SOLDAVEL, 45 GRAUS, 15 MM, PARA AGUA QUENTE                                                                                                                                                                                                                                                                                                                                                                                                                                                  </v>
          </cell>
          <cell r="C2353" t="str">
            <v xml:space="preserve">UN    </v>
          </cell>
          <cell r="D2353" t="str">
            <v>CR</v>
          </cell>
          <cell r="E2353" t="str">
            <v>4,74</v>
          </cell>
        </row>
        <row r="2354">
          <cell r="A2354">
            <v>37964</v>
          </cell>
          <cell r="B2354" t="str">
            <v xml:space="preserve">JOELHO CPVC, SOLDAVEL, 45 GRAUS, 22 MM, PARA AGUA QUENTE                                                                                                                                                                                                                                                                                                                                                                                                                                                  </v>
          </cell>
          <cell r="C2354" t="str">
            <v xml:space="preserve">UN    </v>
          </cell>
          <cell r="D2354" t="str">
            <v>CR</v>
          </cell>
          <cell r="E2354" t="str">
            <v>6,34</v>
          </cell>
        </row>
        <row r="2355">
          <cell r="A2355">
            <v>37965</v>
          </cell>
          <cell r="B2355" t="str">
            <v xml:space="preserve">JOELHO CPVC, SOLDAVEL, 45 GRAUS, 28 MM, PARA AGUA QUENTE                                                                                                                                                                                                                                                                                                                                                                                                                                                  </v>
          </cell>
          <cell r="C2355" t="str">
            <v xml:space="preserve">UN    </v>
          </cell>
          <cell r="D2355" t="str">
            <v>CR</v>
          </cell>
          <cell r="E2355" t="str">
            <v>9,15</v>
          </cell>
        </row>
        <row r="2356">
          <cell r="A2356">
            <v>37966</v>
          </cell>
          <cell r="B2356" t="str">
            <v xml:space="preserve">JOELHO CPVC, SOLDAVEL, 45 GRAUS, 35 MM, PARA AGUA QUENTE                                                                                                                                                                                                                                                                                                                                                                                                                                                  </v>
          </cell>
          <cell r="C2356" t="str">
            <v xml:space="preserve">UN    </v>
          </cell>
          <cell r="D2356" t="str">
            <v>CR</v>
          </cell>
          <cell r="E2356" t="str">
            <v>16,07</v>
          </cell>
        </row>
        <row r="2357">
          <cell r="A2357">
            <v>37967</v>
          </cell>
          <cell r="B2357" t="str">
            <v xml:space="preserve">JOELHO CPVC, SOLDAVEL, 45 GRAUS, 42 MM, PARA AGUA QUENTE                                                                                                                                                                                                                                                                                                                                                                                                                                                  </v>
          </cell>
          <cell r="C2357" t="str">
            <v xml:space="preserve">UN    </v>
          </cell>
          <cell r="D2357" t="str">
            <v>CR</v>
          </cell>
          <cell r="E2357" t="str">
            <v>27,00</v>
          </cell>
        </row>
        <row r="2358">
          <cell r="A2358">
            <v>37968</v>
          </cell>
          <cell r="B2358" t="str">
            <v xml:space="preserve">JOELHO CPVC, SOLDAVEL, 45 GRAUS, 54 MM, PARA AGUA QUENTE                                                                                                                                                                                                                                                                                                                                                                                                                                                  </v>
          </cell>
          <cell r="C2358" t="str">
            <v xml:space="preserve">UN    </v>
          </cell>
          <cell r="D2358" t="str">
            <v>CR</v>
          </cell>
          <cell r="E2358" t="str">
            <v>57,33</v>
          </cell>
        </row>
        <row r="2359">
          <cell r="A2359">
            <v>37969</v>
          </cell>
          <cell r="B2359" t="str">
            <v xml:space="preserve">JOELHO CPVC, SOLDAVEL, 45 GRAUS, 73 MM, PARA AGUA QUENTE                                                                                                                                                                                                                                                                                                                                                                                                                                                  </v>
          </cell>
          <cell r="C2359" t="str">
            <v xml:space="preserve">UN    </v>
          </cell>
          <cell r="D2359" t="str">
            <v>CR</v>
          </cell>
          <cell r="E2359" t="str">
            <v>144,86</v>
          </cell>
        </row>
        <row r="2360">
          <cell r="A2360">
            <v>37970</v>
          </cell>
          <cell r="B2360" t="str">
            <v xml:space="preserve">JOELHO CPVC, SOLDAVEL, 45 GRAUS, 89 MM, PARA AGUA QUENTE                                                                                                                                                                                                                                                                                                                                                                                                                                                  </v>
          </cell>
          <cell r="C2360" t="str">
            <v xml:space="preserve">UN    </v>
          </cell>
          <cell r="D2360" t="str">
            <v>CR</v>
          </cell>
          <cell r="E2360" t="str">
            <v>209,58</v>
          </cell>
        </row>
        <row r="2361">
          <cell r="A2361">
            <v>44251</v>
          </cell>
          <cell r="B2361" t="str">
            <v xml:space="preserve">JOELHO CPVC, SOLDAVEL, 90 GRAUS, 114 MM, PARA AGUA QUENTE                                                                                                                                                                                                                                                                                                                                                                                                                                                 </v>
          </cell>
          <cell r="C2361" t="str">
            <v xml:space="preserve">UN    </v>
          </cell>
          <cell r="D2361" t="str">
            <v>CR</v>
          </cell>
          <cell r="E2361" t="str">
            <v>242,08</v>
          </cell>
        </row>
        <row r="2362">
          <cell r="A2362">
            <v>21118</v>
          </cell>
          <cell r="B2362" t="str">
            <v xml:space="preserve">JOELHO CPVC, SOLDAVEL, 90 GRAUS, 15 MM, PARA AGUA QUENTE                                                                                                                                                                                                                                                                                                                                                                                                                                                  </v>
          </cell>
          <cell r="C2362" t="str">
            <v xml:space="preserve">UN    </v>
          </cell>
          <cell r="D2362" t="str">
            <v>CR</v>
          </cell>
          <cell r="E2362" t="str">
            <v>3,77</v>
          </cell>
        </row>
        <row r="2363">
          <cell r="A2363">
            <v>37956</v>
          </cell>
          <cell r="B2363" t="str">
            <v xml:space="preserve">JOELHO CPVC, SOLDAVEL, 90 GRAUS, 22 MM, PARA AGUA QUENTE                                                                                                                                                                                                                                                                                                                                                                                                                                                  </v>
          </cell>
          <cell r="C2363" t="str">
            <v xml:space="preserve">UN    </v>
          </cell>
          <cell r="D2363" t="str">
            <v>CR</v>
          </cell>
          <cell r="E2363" t="str">
            <v>4,63</v>
          </cell>
        </row>
        <row r="2364">
          <cell r="A2364">
            <v>37957</v>
          </cell>
          <cell r="B2364" t="str">
            <v xml:space="preserve">JOELHO CPVC, SOLDAVEL, 90 GRAUS, 28 MM, PARA AGUA QUENTE                                                                                                                                                                                                                                                                                                                                                                                                                                                  </v>
          </cell>
          <cell r="C2364" t="str">
            <v xml:space="preserve">UN    </v>
          </cell>
          <cell r="D2364" t="str">
            <v>CR</v>
          </cell>
          <cell r="E2364" t="str">
            <v>9,86</v>
          </cell>
        </row>
        <row r="2365">
          <cell r="A2365">
            <v>37958</v>
          </cell>
          <cell r="B2365" t="str">
            <v xml:space="preserve">JOELHO CPVC, SOLDAVEL, 90 GRAUS, 35 MM, PARA AGUA QUENTE                                                                                                                                                                                                                                                                                                                                                                                                                                                  </v>
          </cell>
          <cell r="C2365" t="str">
            <v xml:space="preserve">UN    </v>
          </cell>
          <cell r="D2365" t="str">
            <v>CR</v>
          </cell>
          <cell r="E2365" t="str">
            <v>17,82</v>
          </cell>
        </row>
        <row r="2366">
          <cell r="A2366">
            <v>37959</v>
          </cell>
          <cell r="B2366" t="str">
            <v xml:space="preserve">JOELHO CPVC, SOLDAVEL, 90 GRAUS, 42 MM, PARA AGUA QUENTE                                                                                                                                                                                                                                                                                                                                                                                                                                                  </v>
          </cell>
          <cell r="C2366" t="str">
            <v xml:space="preserve">UN    </v>
          </cell>
          <cell r="D2366" t="str">
            <v>CR</v>
          </cell>
          <cell r="E2366" t="str">
            <v>27,43</v>
          </cell>
        </row>
        <row r="2367">
          <cell r="A2367">
            <v>37960</v>
          </cell>
          <cell r="B2367" t="str">
            <v xml:space="preserve">JOELHO CPVC, SOLDAVEL, 90 GRAUS, 54 MM, PARA AGUA QUENTE                                                                                                                                                                                                                                                                                                                                                                                                                                                  </v>
          </cell>
          <cell r="C2367" t="str">
            <v xml:space="preserve">UN    </v>
          </cell>
          <cell r="D2367" t="str">
            <v>CR</v>
          </cell>
          <cell r="E2367" t="str">
            <v>70,09</v>
          </cell>
        </row>
        <row r="2368">
          <cell r="A2368">
            <v>37961</v>
          </cell>
          <cell r="B2368" t="str">
            <v xml:space="preserve">JOELHO CPVC, SOLDAVEL, 90 GRAUS, 73 MM, PARA AGUA QUENTE                                                                                                                                                                                                                                                                                                                                                                                                                                                  </v>
          </cell>
          <cell r="C2368" t="str">
            <v xml:space="preserve">UN    </v>
          </cell>
          <cell r="D2368" t="str">
            <v>CR</v>
          </cell>
          <cell r="E2368" t="str">
            <v>150,64</v>
          </cell>
        </row>
        <row r="2369">
          <cell r="A2369">
            <v>37962</v>
          </cell>
          <cell r="B2369" t="str">
            <v xml:space="preserve">JOELHO CPVC, SOLDAVEL, 90 GRAUS, 89 MM, PARA AGUA QUENTE                                                                                                                                                                                                                                                                                                                                                                                                                                                  </v>
          </cell>
          <cell r="C2369" t="str">
            <v xml:space="preserve">UN    </v>
          </cell>
          <cell r="D2369" t="str">
            <v>CR</v>
          </cell>
          <cell r="E2369" t="str">
            <v>173,66</v>
          </cell>
        </row>
        <row r="2370">
          <cell r="A2370">
            <v>3533</v>
          </cell>
          <cell r="B2370" t="str">
            <v xml:space="preserve">JOELHO DE REDUCAO, PVC SOLDAVEL, 90 GRAUS, 25 MM X 20 MM, COR MARROM, PARA AGUA FRIA PREDIAL                                                                                                                                                                                                                                                                                                                                                                                                              </v>
          </cell>
          <cell r="C2370" t="str">
            <v xml:space="preserve">UN    </v>
          </cell>
          <cell r="D2370" t="str">
            <v>CR</v>
          </cell>
          <cell r="E2370" t="str">
            <v>3,94</v>
          </cell>
        </row>
        <row r="2371">
          <cell r="A2371">
            <v>3538</v>
          </cell>
          <cell r="B2371" t="str">
            <v xml:space="preserve">JOELHO DE REDUCAO, PVC SOLDAVEL, 90 GRAUS, 32 MM X 25 MM, COR MARROM, PARA AGUA FRIA PREDIAL                                                                                                                                                                                                                                                                                                                                                                                                              </v>
          </cell>
          <cell r="C2371" t="str">
            <v xml:space="preserve">UN    </v>
          </cell>
          <cell r="D2371" t="str">
            <v>CR</v>
          </cell>
          <cell r="E2371" t="str">
            <v>7,46</v>
          </cell>
        </row>
        <row r="2372">
          <cell r="A2372">
            <v>3498</v>
          </cell>
          <cell r="B2372" t="str">
            <v xml:space="preserve">JOELHO DE REDUCAO, PVC, ROSCAVEL, 90 GRAUS, 1" X 3/4", COR BRANCA, PARA AGUA FRIA PREDIAL                                                                                                                                                                                                                                                                                                                                                                                                                 </v>
          </cell>
          <cell r="C2372" t="str">
            <v xml:space="preserve">UN    </v>
          </cell>
          <cell r="D2372" t="str">
            <v>CR</v>
          </cell>
          <cell r="E2372" t="str">
            <v>7,23</v>
          </cell>
        </row>
        <row r="2373">
          <cell r="A2373">
            <v>3496</v>
          </cell>
          <cell r="B2373" t="str">
            <v xml:space="preserve">JOELHO DE REDUCAO, PVC, ROSCAVEL, 90 GRAUS, 3/4" X 1/2", COR BRANCA, PARA AGUA FRIA PREDIAL                                                                                                                                                                                                                                                                                                                                                                                                               </v>
          </cell>
          <cell r="C2373" t="str">
            <v xml:space="preserve">UN    </v>
          </cell>
          <cell r="D2373" t="str">
            <v>CR</v>
          </cell>
          <cell r="E2373" t="str">
            <v>4,84</v>
          </cell>
        </row>
        <row r="2374">
          <cell r="A2374">
            <v>38429</v>
          </cell>
          <cell r="B2374" t="str">
            <v xml:space="preserve">JOELHO DE TRANSICAO, CPVC, SOLDAVEL, 90 GRAUS, 15 MM X 1/2", PARA AGUA QUENTE                                                                                                                                                                                                                                                                                                                                                                                                                             </v>
          </cell>
          <cell r="C2374" t="str">
            <v xml:space="preserve">UN    </v>
          </cell>
          <cell r="D2374" t="str">
            <v>CR</v>
          </cell>
          <cell r="E2374" t="str">
            <v>12,83</v>
          </cell>
        </row>
        <row r="2375">
          <cell r="A2375">
            <v>38431</v>
          </cell>
          <cell r="B2375" t="str">
            <v xml:space="preserve">JOELHO DE TRANSICAO, CPVC, SOLDAVEL, 90 GRAUS, 22 MM X 1/2", PARA AGUA QUENTE                                                                                                                                                                                                                                                                                                                                                                                                                             </v>
          </cell>
          <cell r="C2375" t="str">
            <v xml:space="preserve">UN    </v>
          </cell>
          <cell r="D2375" t="str">
            <v>CR</v>
          </cell>
          <cell r="E2375" t="str">
            <v>16,09</v>
          </cell>
        </row>
        <row r="2376">
          <cell r="A2376">
            <v>38430</v>
          </cell>
          <cell r="B2376" t="str">
            <v xml:space="preserve">JOELHO DE TRANSICAO, CPVC, SOLDAVEL, 90 GRAUS, 22 MM X 3/4", PARA AGUA QUENTE                                                                                                                                                                                                                                                                                                                                                                                                                             </v>
          </cell>
          <cell r="C2376" t="str">
            <v xml:space="preserve">UN    </v>
          </cell>
          <cell r="D2376" t="str">
            <v>CR</v>
          </cell>
          <cell r="E2376" t="str">
            <v>24,94</v>
          </cell>
        </row>
        <row r="2377">
          <cell r="A2377">
            <v>36348</v>
          </cell>
          <cell r="B2377" t="str">
            <v xml:space="preserve">JOELHO PPR 45 GRAUS, SOLDAVEL, F/F, DN 20 MM, PARA AGUA QUENTE PREDIAL                                                                                                                                                                                                                                                                                                                                                                                                                                    </v>
          </cell>
          <cell r="C2377" t="str">
            <v xml:space="preserve">UN    </v>
          </cell>
          <cell r="D2377" t="str">
            <v>AS</v>
          </cell>
          <cell r="E2377" t="str">
            <v>1,96</v>
          </cell>
        </row>
        <row r="2378">
          <cell r="A2378">
            <v>36349</v>
          </cell>
          <cell r="B2378" t="str">
            <v xml:space="preserve">JOELHO PPR 45 GRAUS, SOLDAVEL, F/F, DN 25 MM, PARA AGUA QUENTE PREDIAL                                                                                                                                                                                                                                                                                                                                                                                                                                    </v>
          </cell>
          <cell r="C2378" t="str">
            <v xml:space="preserve">UN    </v>
          </cell>
          <cell r="D2378" t="str">
            <v>AS</v>
          </cell>
          <cell r="E2378" t="str">
            <v>2,70</v>
          </cell>
        </row>
        <row r="2379">
          <cell r="A2379">
            <v>38987</v>
          </cell>
          <cell r="B2379" t="str">
            <v xml:space="preserve">JOELHO PPR 45 GRAUS, SOLDAVEL, F/F, DN 40 MM, PARA AQUA QUENTE E FRIA PREDIAL                                                                                                                                                                                                                                                                                                                                                                                                                             </v>
          </cell>
          <cell r="C2379" t="str">
            <v xml:space="preserve">UN    </v>
          </cell>
          <cell r="D2379" t="str">
            <v>AS</v>
          </cell>
          <cell r="E2379" t="str">
            <v>12,98</v>
          </cell>
        </row>
        <row r="2380">
          <cell r="A2380">
            <v>38988</v>
          </cell>
          <cell r="B2380" t="str">
            <v xml:space="preserve">JOELHO PPR 45 GRAUS, SOLDAVEL, F/F, DN 50 MM, PARA AQUA QUENTE E FRIA PREDIAL                                                                                                                                                                                                                                                                                                                                                                                                                             </v>
          </cell>
          <cell r="C2380" t="str">
            <v xml:space="preserve">UN    </v>
          </cell>
          <cell r="D2380" t="str">
            <v>AS</v>
          </cell>
          <cell r="E2380" t="str">
            <v>21,15</v>
          </cell>
        </row>
        <row r="2381">
          <cell r="A2381">
            <v>38989</v>
          </cell>
          <cell r="B2381" t="str">
            <v xml:space="preserve">JOELHO PPR 45 GRAUS, SOLDAVEL, F/F, DN 63 MM, PARA AQUA QUENTE E FRIA PREDIAL                                                                                                                                                                                                                                                                                                                                                                                                                             </v>
          </cell>
          <cell r="C2381" t="str">
            <v xml:space="preserve">UN    </v>
          </cell>
          <cell r="D2381" t="str">
            <v>AS</v>
          </cell>
          <cell r="E2381" t="str">
            <v>35,59</v>
          </cell>
        </row>
        <row r="2382">
          <cell r="A2382">
            <v>38990</v>
          </cell>
          <cell r="B2382" t="str">
            <v xml:space="preserve">JOELHO PPR 45 GRAUS, SOLDAVEL, F/F, DN 75 MM, PARA AQUA QUENTE E FRIA PREDIAL                                                                                                                                                                                                                                                                                                                                                                                                                             </v>
          </cell>
          <cell r="C2382" t="str">
            <v xml:space="preserve">UN    </v>
          </cell>
          <cell r="D2382" t="str">
            <v>AS</v>
          </cell>
          <cell r="E2382" t="str">
            <v>71,12</v>
          </cell>
        </row>
        <row r="2383">
          <cell r="A2383">
            <v>38991</v>
          </cell>
          <cell r="B2383" t="str">
            <v xml:space="preserve">JOELHO PPR 45 GRAUS, SOLDAVEL, F/F, DN 90 MM, PARA AQUA QUENTE E FRIA PREDIAL                                                                                                                                                                                                                                                                                                                                                                                                                             </v>
          </cell>
          <cell r="C2383" t="str">
            <v xml:space="preserve">UN    </v>
          </cell>
          <cell r="D2383" t="str">
            <v>AS</v>
          </cell>
          <cell r="E2383" t="str">
            <v>127,97</v>
          </cell>
        </row>
        <row r="2384">
          <cell r="A2384">
            <v>38433</v>
          </cell>
          <cell r="B2384" t="str">
            <v xml:space="preserve">JOELHO PPR, 45 GRAUS, SOLDAVEL, F/F, DN 32 MM, PARA AGUA QUENTE PREDIAL                                                                                                                                                                                                                                                                                                                                                                                                                                   </v>
          </cell>
          <cell r="C2384" t="str">
            <v xml:space="preserve">UN    </v>
          </cell>
          <cell r="D2384" t="str">
            <v>AS</v>
          </cell>
          <cell r="E2384" t="str">
            <v>6,61</v>
          </cell>
        </row>
        <row r="2385">
          <cell r="A2385">
            <v>38440</v>
          </cell>
          <cell r="B2385" t="str">
            <v xml:space="preserve">JOELHO PPR, 90 GRAUS, SOLDAVEL, F/F, DN 110 MM, PARA AGUA QUENTE PREDIAL                                                                                                                                                                                                                                                                                                                                                                                                                                  </v>
          </cell>
          <cell r="C2385" t="str">
            <v xml:space="preserve">UN    </v>
          </cell>
          <cell r="D2385" t="str">
            <v>AS</v>
          </cell>
          <cell r="E2385" t="str">
            <v>278,90</v>
          </cell>
        </row>
        <row r="2386">
          <cell r="A2386">
            <v>36359</v>
          </cell>
          <cell r="B2386" t="str">
            <v xml:space="preserve">JOELHO PPR, 90 GRAUS, SOLDAVEL, F/F, DN 20 MM, PARA AGUA QUENTE PREDIAL                                                                                                                                                                                                                                                                                                                                                                                                                                   </v>
          </cell>
          <cell r="C2386" t="str">
            <v xml:space="preserve">UN    </v>
          </cell>
          <cell r="D2386" t="str">
            <v>AS</v>
          </cell>
          <cell r="E2386" t="str">
            <v>1,74</v>
          </cell>
        </row>
        <row r="2387">
          <cell r="A2387">
            <v>36360</v>
          </cell>
          <cell r="B2387" t="str">
            <v xml:space="preserve">JOELHO PPR, 90 GRAUS, SOLDAVEL, F/F, DN 25 MM, PARA AGUA QUENTE PREDIAL                                                                                                                                                                                                                                                                                                                                                                                                                                   </v>
          </cell>
          <cell r="C2387" t="str">
            <v xml:space="preserve">UN    </v>
          </cell>
          <cell r="D2387" t="str">
            <v>AS</v>
          </cell>
          <cell r="E2387" t="str">
            <v>2,34</v>
          </cell>
        </row>
        <row r="2388">
          <cell r="A2388">
            <v>38434</v>
          </cell>
          <cell r="B2388" t="str">
            <v xml:space="preserve">JOELHO PPR, 90 GRAUS, SOLDAVEL, F/F, DN 32 MM, PARA AGUA QUENTE PREDIAL                                                                                                                                                                                                                                                                                                                                                                                                                                   </v>
          </cell>
          <cell r="C2388" t="str">
            <v xml:space="preserve">UN    </v>
          </cell>
          <cell r="D2388" t="str">
            <v>AS</v>
          </cell>
          <cell r="E2388" t="str">
            <v>3,56</v>
          </cell>
        </row>
        <row r="2389">
          <cell r="A2389">
            <v>38435</v>
          </cell>
          <cell r="B2389" t="str">
            <v xml:space="preserve">JOELHO PPR, 90 GRAUS, SOLDAVEL, F/F, DN 40 MM, PARA AGUA QUENTE PREDIAL                                                                                                                                                                                                                                                                                                                                                                                                                                   </v>
          </cell>
          <cell r="C2389" t="str">
            <v xml:space="preserve">UN    </v>
          </cell>
          <cell r="D2389" t="str">
            <v>AS</v>
          </cell>
          <cell r="E2389" t="str">
            <v>8,02</v>
          </cell>
        </row>
        <row r="2390">
          <cell r="A2390">
            <v>38436</v>
          </cell>
          <cell r="B2390" t="str">
            <v xml:space="preserve">JOELHO PPR, 90 GRAUS, SOLDAVEL, F/F, DN 50 MM, PARA AGUA QUENTE PREDIAL                                                                                                                                                                                                                                                                                                                                                                                                                                   </v>
          </cell>
          <cell r="C2390" t="str">
            <v xml:space="preserve">UN    </v>
          </cell>
          <cell r="D2390" t="str">
            <v>AS</v>
          </cell>
          <cell r="E2390" t="str">
            <v>13,30</v>
          </cell>
        </row>
        <row r="2391">
          <cell r="A2391">
            <v>38437</v>
          </cell>
          <cell r="B2391" t="str">
            <v xml:space="preserve">JOELHO PPR, 90 GRAUS, SOLDAVEL, F/F, DN 63 MM, PARA AGUA QUENTE PREDIAL                                                                                                                                                                                                                                                                                                                                                                                                                                   </v>
          </cell>
          <cell r="C2391" t="str">
            <v xml:space="preserve">UN    </v>
          </cell>
          <cell r="D2391" t="str">
            <v>AS</v>
          </cell>
          <cell r="E2391" t="str">
            <v>21,57</v>
          </cell>
        </row>
        <row r="2392">
          <cell r="A2392">
            <v>38438</v>
          </cell>
          <cell r="B2392" t="str">
            <v xml:space="preserve">JOELHO PPR, 90 GRAUS, SOLDAVEL, F/F, DN 75 MM, PARA AGUA QUENTE PREDIAL                                                                                                                                                                                                                                                                                                                                                                                                                                   </v>
          </cell>
          <cell r="C2392" t="str">
            <v xml:space="preserve">UN    </v>
          </cell>
          <cell r="D2392" t="str">
            <v>AS</v>
          </cell>
          <cell r="E2392" t="str">
            <v>62,57</v>
          </cell>
        </row>
        <row r="2393">
          <cell r="A2393">
            <v>38439</v>
          </cell>
          <cell r="B2393" t="str">
            <v xml:space="preserve">JOELHO PPR, 90 GRAUS, SOLDAVEL, F/F, DN 90 MM, PARA AGUA QUENTE PREDIAL                                                                                                                                                                                                                                                                                                                                                                                                                                   </v>
          </cell>
          <cell r="C2393" t="str">
            <v xml:space="preserve">UN    </v>
          </cell>
          <cell r="D2393" t="str">
            <v>AS</v>
          </cell>
          <cell r="E2393" t="str">
            <v>79,50</v>
          </cell>
        </row>
        <row r="2394">
          <cell r="A2394">
            <v>10836</v>
          </cell>
          <cell r="B2394" t="str">
            <v xml:space="preserve">JOELHO PVC COM VISITA, 90 GRAUS, DN 100 X 50 MM, SERIE NORMAL, PARA ESGOTO PREDIAL                                                                                                                                                                                                                                                                                                                                                                                                                        </v>
          </cell>
          <cell r="C2394" t="str">
            <v xml:space="preserve">UN    </v>
          </cell>
          <cell r="D2394" t="str">
            <v>CR</v>
          </cell>
          <cell r="E2394" t="str">
            <v>30,29</v>
          </cell>
        </row>
        <row r="2395">
          <cell r="A2395">
            <v>10835</v>
          </cell>
          <cell r="B2395" t="str">
            <v xml:space="preserve">JOELHO PVC, COM BOLSA E ANEL, 90 GRAUS, DN 40 X *38* MM, SERIE NORMAL, PARA ESGOTO PREDIAL                                                                                                                                                                                                                                                                                                                                                                                                                </v>
          </cell>
          <cell r="C2395" t="str">
            <v xml:space="preserve">UN    </v>
          </cell>
          <cell r="D2395" t="str">
            <v>CR</v>
          </cell>
          <cell r="E2395" t="str">
            <v>8,46</v>
          </cell>
        </row>
        <row r="2396">
          <cell r="A2396">
            <v>3475</v>
          </cell>
          <cell r="B2396" t="str">
            <v xml:space="preserve">JOELHO PVC, ROSCAVEL, 45 GRAUS, 1/2", COR BRANCA, PARA AGUA FRIA PREDIAL                                                                                                                                                                                                                                                                                                                                                                                                                                  </v>
          </cell>
          <cell r="C2396" t="str">
            <v xml:space="preserve">UN    </v>
          </cell>
          <cell r="D2396" t="str">
            <v>CR</v>
          </cell>
          <cell r="E2396" t="str">
            <v>6,91</v>
          </cell>
        </row>
        <row r="2397">
          <cell r="A2397">
            <v>3485</v>
          </cell>
          <cell r="B2397" t="str">
            <v xml:space="preserve">JOELHO PVC, ROSCAVEL, 45 GRAUS, 1", COR BRANCA, PARA AGUA FRIA PREDIAL                                                                                                                                                                                                                                                                                                                                                                                                                                    </v>
          </cell>
          <cell r="C2397" t="str">
            <v xml:space="preserve">UN    </v>
          </cell>
          <cell r="D2397" t="str">
            <v>CR</v>
          </cell>
          <cell r="E2397" t="str">
            <v>19,09</v>
          </cell>
        </row>
        <row r="2398">
          <cell r="A2398">
            <v>3534</v>
          </cell>
          <cell r="B2398" t="str">
            <v xml:space="preserve">JOELHO PVC, ROSCAVEL, 45 GRAUS, 3/4", COR BRANCA, PARA AGUA FRIA PREDIAL                                                                                                                                                                                                                                                                                                                                                                                                                                  </v>
          </cell>
          <cell r="C2398" t="str">
            <v xml:space="preserve">UN    </v>
          </cell>
          <cell r="D2398" t="str">
            <v>CR</v>
          </cell>
          <cell r="E2398" t="str">
            <v>10,94</v>
          </cell>
        </row>
        <row r="2399">
          <cell r="A2399">
            <v>3543</v>
          </cell>
          <cell r="B2399" t="str">
            <v xml:space="preserve">JOELHO PVC, ROSCAVEL, 90 GRAUS, 1/2", COR BRANCA, PARA AGUA FRIA PREDIAL                                                                                                                                                                                                                                                                                                                                                                                                                                  </v>
          </cell>
          <cell r="C2399" t="str">
            <v xml:space="preserve">UN    </v>
          </cell>
          <cell r="D2399" t="str">
            <v>CR</v>
          </cell>
          <cell r="E2399" t="str">
            <v>2,54</v>
          </cell>
        </row>
        <row r="2400">
          <cell r="A2400">
            <v>3482</v>
          </cell>
          <cell r="B2400" t="str">
            <v xml:space="preserve">JOELHO PVC, ROSCAVEL, 90 GRAUS, 1", COR BRANCA, PARA AGUA FRIA PREDIAL                                                                                                                                                                                                                                                                                                                                                                                                                                    </v>
          </cell>
          <cell r="C2400" t="str">
            <v xml:space="preserve">UN    </v>
          </cell>
          <cell r="D2400" t="str">
            <v>CR</v>
          </cell>
          <cell r="E2400" t="str">
            <v>7,83</v>
          </cell>
        </row>
        <row r="2401">
          <cell r="A2401">
            <v>3505</v>
          </cell>
          <cell r="B2401" t="str">
            <v xml:space="preserve">JOELHO PVC, ROSCAVEL, 90 GRAUS, 3/4", COR BRANCA, PARA AGUA FRIA PREDIAL                                                                                                                                                                                                                                                                                                                                                                                                                                  </v>
          </cell>
          <cell r="C2401" t="str">
            <v xml:space="preserve">UN    </v>
          </cell>
          <cell r="D2401" t="str">
            <v>CR</v>
          </cell>
          <cell r="E2401" t="str">
            <v>3,78</v>
          </cell>
        </row>
        <row r="2402">
          <cell r="A2402">
            <v>3521</v>
          </cell>
          <cell r="B2402" t="str">
            <v xml:space="preserve">JOELHO PVC, SOLDAVEL COM ROSCA, 90 GRAUS, 20 MM X 1/2", COR MARROM, PARA AGUA FRIA PREDIAL                                                                                                                                                                                                                                                                                                                                                                                                                </v>
          </cell>
          <cell r="C2402" t="str">
            <v xml:space="preserve">UN    </v>
          </cell>
          <cell r="D2402" t="str">
            <v>CR</v>
          </cell>
          <cell r="E2402" t="str">
            <v>2,85</v>
          </cell>
        </row>
        <row r="2403">
          <cell r="A2403">
            <v>3531</v>
          </cell>
          <cell r="B2403" t="str">
            <v xml:space="preserve">JOELHO PVC, SOLDAVEL COM ROSCA, 90 GRAUS, 25 MM X 1/2", COR MARROM, PARA AGUA FRIA PREDIAL                                                                                                                                                                                                                                                                                                                                                                                                                </v>
          </cell>
          <cell r="C2403" t="str">
            <v xml:space="preserve">UN    </v>
          </cell>
          <cell r="D2403" t="str">
            <v>CR</v>
          </cell>
          <cell r="E2403" t="str">
            <v>5,42</v>
          </cell>
        </row>
        <row r="2404">
          <cell r="A2404">
            <v>3522</v>
          </cell>
          <cell r="B2404" t="str">
            <v xml:space="preserve">JOELHO PVC, SOLDAVEL COM ROSCA, 90 GRAUS, 25 MM X 3/4", COR MARROM, PARA AGUA FRIA PREDIAL                                                                                                                                                                                                                                                                                                                                                                                                                </v>
          </cell>
          <cell r="C2404" t="str">
            <v xml:space="preserve">UN    </v>
          </cell>
          <cell r="D2404" t="str">
            <v>CR</v>
          </cell>
          <cell r="E2404" t="str">
            <v>3,50</v>
          </cell>
        </row>
        <row r="2405">
          <cell r="A2405">
            <v>3527</v>
          </cell>
          <cell r="B2405" t="str">
            <v xml:space="preserve">JOELHO PVC, SOLDAVEL COM ROSCA, 90 GRAUS, 32 MM X 3/4", COR MARROM, PARA AGUA FRIA PREDIAL                                                                                                                                                                                                                                                                                                                                                                                                                </v>
          </cell>
          <cell r="C2405" t="str">
            <v xml:space="preserve">UN    </v>
          </cell>
          <cell r="D2405" t="str">
            <v>CR</v>
          </cell>
          <cell r="E2405" t="str">
            <v>18,39</v>
          </cell>
        </row>
        <row r="2406">
          <cell r="A2406">
            <v>3516</v>
          </cell>
          <cell r="B2406" t="str">
            <v xml:space="preserve">JOELHO PVC, SOLDAVEL, BB, 45 GRAUS, DN 40 MM, PARA ESGOTO PREDIAL                                                                                                                                                                                                                                                                                                                                                                                                                                         </v>
          </cell>
          <cell r="C2406" t="str">
            <v xml:space="preserve">UN    </v>
          </cell>
          <cell r="D2406" t="str">
            <v>CR</v>
          </cell>
          <cell r="E2406" t="str">
            <v>3,49</v>
          </cell>
        </row>
        <row r="2407">
          <cell r="A2407">
            <v>3517</v>
          </cell>
          <cell r="B2407" t="str">
            <v xml:space="preserve">JOELHO PVC, SOLDAVEL, BB, 90 GRAUS, SEM ANEL, DN 40 MM, PARA ESGOTO PREDIAL SECUNDARIO                                                                                                                                                                                                                                                                                                                                                                                                                    </v>
          </cell>
          <cell r="C2407" t="str">
            <v xml:space="preserve">UN    </v>
          </cell>
          <cell r="D2407" t="str">
            <v>CR</v>
          </cell>
          <cell r="E2407" t="str">
            <v>3,15</v>
          </cell>
        </row>
        <row r="2408">
          <cell r="A2408">
            <v>3515</v>
          </cell>
          <cell r="B2408" t="str">
            <v xml:space="preserve">JOELHO PVC, SOLDAVEL, COM BUCHA DE LATAO, 90 GRAUS, 20 MM X 1/2", PARA AGUA FRIA PREDIAL                                                                                                                                                                                                                                                                                                                                                                                                                  </v>
          </cell>
          <cell r="C2408" t="str">
            <v xml:space="preserve">UN    </v>
          </cell>
          <cell r="D2408" t="str">
            <v>CR</v>
          </cell>
          <cell r="E2408" t="str">
            <v>9,38</v>
          </cell>
        </row>
        <row r="2409">
          <cell r="A2409">
            <v>20147</v>
          </cell>
          <cell r="B2409" t="str">
            <v xml:space="preserve">JOELHO PVC, SOLDAVEL, COM BUCHA DE LATAO, 90 GRAUS, 25 MM X 1/2", PARA AGUA FRIA PREDIAL                                                                                                                                                                                                                                                                                                                                                                                                                  </v>
          </cell>
          <cell r="C2409" t="str">
            <v xml:space="preserve">UN    </v>
          </cell>
          <cell r="D2409" t="str">
            <v>CR</v>
          </cell>
          <cell r="E2409" t="str">
            <v>7,71</v>
          </cell>
        </row>
        <row r="2410">
          <cell r="A2410">
            <v>3524</v>
          </cell>
          <cell r="B2410" t="str">
            <v xml:space="preserve">JOELHO PVC, SOLDAVEL, COM BUCHA DE LATAO, 90 GRAUS, 25 MM X 3/4", PARA AGUA FRIA PREDIAL                                                                                                                                                                                                                                                                                                                                                                                                                  </v>
          </cell>
          <cell r="C2410" t="str">
            <v xml:space="preserve">UN    </v>
          </cell>
          <cell r="D2410" t="str">
            <v>CR</v>
          </cell>
          <cell r="E2410" t="str">
            <v>11,61</v>
          </cell>
        </row>
        <row r="2411">
          <cell r="A2411">
            <v>3532</v>
          </cell>
          <cell r="B2411" t="str">
            <v xml:space="preserve">JOELHO PVC, SOLDAVEL, COM BUCHA DE LATAO, 90 GRAUS, 32 MM X 3/4", PARA AGUA FRIA PREDIAL                                                                                                                                                                                                                                                                                                                                                                                                                  </v>
          </cell>
          <cell r="C2411" t="str">
            <v xml:space="preserve">UN    </v>
          </cell>
          <cell r="D2411" t="str">
            <v>CR</v>
          </cell>
          <cell r="E2411" t="str">
            <v>26,82</v>
          </cell>
        </row>
        <row r="2412">
          <cell r="A2412">
            <v>3528</v>
          </cell>
          <cell r="B2412" t="str">
            <v xml:space="preserve">JOELHO PVC, SOLDAVEL, PB, 45 GRAUS, DN 100 MM, PARA ESGOTO PREDIAL                                                                                                                                                                                                                                                                                                                                                                                                                                        </v>
          </cell>
          <cell r="C2412" t="str">
            <v xml:space="preserve">UN    </v>
          </cell>
          <cell r="D2412" t="str">
            <v>CR</v>
          </cell>
          <cell r="E2412" t="str">
            <v>13,64</v>
          </cell>
        </row>
        <row r="2413">
          <cell r="A2413">
            <v>37952</v>
          </cell>
          <cell r="B2413" t="str">
            <v xml:space="preserve">JOELHO PVC, SOLDAVEL, PB, 45 GRAUS, DN 150 MM, PARA ESGOTO PREDIAL                                                                                                                                                                                                                                                                                                                                                                                                                                        </v>
          </cell>
          <cell r="C2413" t="str">
            <v xml:space="preserve">UN    </v>
          </cell>
          <cell r="D2413" t="str">
            <v>CR</v>
          </cell>
          <cell r="E2413" t="str">
            <v>97,73</v>
          </cell>
        </row>
        <row r="2414">
          <cell r="A2414">
            <v>37951</v>
          </cell>
          <cell r="B2414" t="str">
            <v xml:space="preserve">JOELHO PVC, SOLDAVEL, PB, 45 GRAUS, DN 40 MM, PARA ESGOTO PREDIAL                                                                                                                                                                                                                                                                                                                                                                                                                                         </v>
          </cell>
          <cell r="C2414" t="str">
            <v xml:space="preserve">UN    </v>
          </cell>
          <cell r="D2414" t="str">
            <v>CR</v>
          </cell>
          <cell r="E2414" t="str">
            <v>3,68</v>
          </cell>
        </row>
        <row r="2415">
          <cell r="A2415">
            <v>3518</v>
          </cell>
          <cell r="B2415" t="str">
            <v xml:space="preserve">JOELHO PVC, SOLDAVEL, PB, 45 GRAUS, DN 50 MM, PARA ESGOTO PREDIAL                                                                                                                                                                                                                                                                                                                                                                                                                                         </v>
          </cell>
          <cell r="C2415" t="str">
            <v xml:space="preserve">UN    </v>
          </cell>
          <cell r="D2415" t="str">
            <v>CR</v>
          </cell>
          <cell r="E2415" t="str">
            <v>5,65</v>
          </cell>
        </row>
        <row r="2416">
          <cell r="A2416">
            <v>3519</v>
          </cell>
          <cell r="B2416" t="str">
            <v xml:space="preserve">JOELHO PVC, SOLDAVEL, PB, 45 GRAUS, DN 75 MM, PARA ESGOTO PREDIAL                                                                                                                                                                                                                                                                                                                                                                                                                                         </v>
          </cell>
          <cell r="C2416" t="str">
            <v xml:space="preserve">UN    </v>
          </cell>
          <cell r="D2416" t="str">
            <v>CR</v>
          </cell>
          <cell r="E2416" t="str">
            <v>11,83</v>
          </cell>
        </row>
        <row r="2417">
          <cell r="A2417">
            <v>3520</v>
          </cell>
          <cell r="B2417" t="str">
            <v xml:space="preserve">JOELHO PVC, SOLDAVEL, PB, 90 GRAUS, DN 100 MM, PARA ESGOTO PREDIAL                                                                                                                                                                                                                                                                                                                                                                                                                                        </v>
          </cell>
          <cell r="C2417" t="str">
            <v xml:space="preserve">UN    </v>
          </cell>
          <cell r="D2417" t="str">
            <v>CR</v>
          </cell>
          <cell r="E2417" t="str">
            <v>12,39</v>
          </cell>
        </row>
        <row r="2418">
          <cell r="A2418">
            <v>37950</v>
          </cell>
          <cell r="B2418" t="str">
            <v xml:space="preserve">JOELHO PVC, SOLDAVEL, PB, 90 GRAUS, DN 150 MM, PARA ESGOTO PREDIAL                                                                                                                                                                                                                                                                                                                                                                                                                                        </v>
          </cell>
          <cell r="C2418" t="str">
            <v xml:space="preserve">UN    </v>
          </cell>
          <cell r="D2418" t="str">
            <v>CR</v>
          </cell>
          <cell r="E2418" t="str">
            <v>89,97</v>
          </cell>
        </row>
        <row r="2419">
          <cell r="A2419">
            <v>37949</v>
          </cell>
          <cell r="B2419" t="str">
            <v xml:space="preserve">JOELHO PVC, SOLDAVEL, PB, 90 GRAUS, DN 40 MM, PARA ESGOTO PREDIAL                                                                                                                                                                                                                                                                                                                                                                                                                                         </v>
          </cell>
          <cell r="C2419" t="str">
            <v xml:space="preserve">UN    </v>
          </cell>
          <cell r="D2419" t="str">
            <v>CR</v>
          </cell>
          <cell r="E2419" t="str">
            <v>3,32</v>
          </cell>
        </row>
        <row r="2420">
          <cell r="A2420">
            <v>3526</v>
          </cell>
          <cell r="B2420" t="str">
            <v xml:space="preserve">JOELHO PVC, SOLDAVEL, PB, 90 GRAUS, DN 50 MM, PARA ESGOTO PREDIAL                                                                                                                                                                                                                                                                                                                                                                                                                                         </v>
          </cell>
          <cell r="C2420" t="str">
            <v xml:space="preserve">UN    </v>
          </cell>
          <cell r="D2420" t="str">
            <v>CR</v>
          </cell>
          <cell r="E2420" t="str">
            <v>4,57</v>
          </cell>
        </row>
        <row r="2421">
          <cell r="A2421">
            <v>3509</v>
          </cell>
          <cell r="B2421" t="str">
            <v xml:space="preserve">JOELHO PVC, SOLDAVEL, PB, 90 GRAUS, DN 75 MM, PARA ESGOTO PREDIAL                                                                                                                                                                                                                                                                                                                                                                                                                                         </v>
          </cell>
          <cell r="C2421" t="str">
            <v xml:space="preserve">UN    </v>
          </cell>
          <cell r="D2421" t="str">
            <v>CR</v>
          </cell>
          <cell r="E2421" t="str">
            <v>10,37</v>
          </cell>
        </row>
        <row r="2422">
          <cell r="A2422">
            <v>3530</v>
          </cell>
          <cell r="B2422" t="str">
            <v xml:space="preserve">JOELHO PVC, SOLDAVEL, 90 GRAUS, 110 MM, COR MARROM, PARA AGUA FRIA PREDIAL                                                                                                                                                                                                                                                                                                                                                                                                                                </v>
          </cell>
          <cell r="C2422" t="str">
            <v xml:space="preserve">UN    </v>
          </cell>
          <cell r="D2422" t="str">
            <v>CR</v>
          </cell>
          <cell r="E2422" t="str">
            <v>297,80</v>
          </cell>
        </row>
        <row r="2423">
          <cell r="A2423">
            <v>3542</v>
          </cell>
          <cell r="B2423" t="str">
            <v xml:space="preserve">JOELHO PVC, SOLDAVEL, 90 GRAUS, 20 MM, COR MARROM, PARA AGUA FRIA PREDIAL                                                                                                                                                                                                                                                                                                                                                                                                                                 </v>
          </cell>
          <cell r="C2423" t="str">
            <v xml:space="preserve">UN    </v>
          </cell>
          <cell r="D2423" t="str">
            <v>CR</v>
          </cell>
          <cell r="E2423" t="str">
            <v>0,85</v>
          </cell>
        </row>
        <row r="2424">
          <cell r="A2424">
            <v>3529</v>
          </cell>
          <cell r="B2424" t="str">
            <v xml:space="preserve">JOELHO PVC, SOLDAVEL, 90 GRAUS, 25 MM, COR MARROM, PARA AGUA FRIA PREDIAL                                                                                                                                                                                                                                                                                                                                                                                                                                 </v>
          </cell>
          <cell r="C2424" t="str">
            <v xml:space="preserve">UN    </v>
          </cell>
          <cell r="D2424" t="str">
            <v>CR</v>
          </cell>
          <cell r="E2424" t="str">
            <v>1,05</v>
          </cell>
        </row>
        <row r="2425">
          <cell r="A2425">
            <v>3536</v>
          </cell>
          <cell r="B2425" t="str">
            <v xml:space="preserve">JOELHO PVC, SOLDAVEL, 90 GRAUS, 32 MM, COR MARROM, PARA AGUA FRIA PREDIAL                                                                                                                                                                                                                                                                                                                                                                                                                                 </v>
          </cell>
          <cell r="C2425" t="str">
            <v xml:space="preserve">UN    </v>
          </cell>
          <cell r="D2425" t="str">
            <v>CR</v>
          </cell>
          <cell r="E2425" t="str">
            <v>3,49</v>
          </cell>
        </row>
        <row r="2426">
          <cell r="A2426">
            <v>3535</v>
          </cell>
          <cell r="B2426" t="str">
            <v xml:space="preserve">JOELHO PVC, SOLDAVEL, 90 GRAUS, 40 MM, COR MARROM, PARA AGUA FRIA PREDIAL                                                                                                                                                                                                                                                                                                                                                                                                                                 </v>
          </cell>
          <cell r="C2426" t="str">
            <v xml:space="preserve">UN    </v>
          </cell>
          <cell r="D2426" t="str">
            <v>CR</v>
          </cell>
          <cell r="E2426" t="str">
            <v>8,50</v>
          </cell>
        </row>
        <row r="2427">
          <cell r="A2427">
            <v>3540</v>
          </cell>
          <cell r="B2427" t="str">
            <v xml:space="preserve">JOELHO PVC, SOLDAVEL, 90 GRAUS, 50 MM, COR MARROM, PARA AGUA FRIA PREDIAL                                                                                                                                                                                                                                                                                                                                                                                                                                 </v>
          </cell>
          <cell r="C2427" t="str">
            <v xml:space="preserve">UN    </v>
          </cell>
          <cell r="D2427" t="str">
            <v>CR</v>
          </cell>
          <cell r="E2427" t="str">
            <v>7,19</v>
          </cell>
        </row>
        <row r="2428">
          <cell r="A2428">
            <v>3539</v>
          </cell>
          <cell r="B2428" t="str">
            <v xml:space="preserve">JOELHO PVC, SOLDAVEL, 90 GRAUS, 60 MM, COR MARROM, PARA AGUA FRIA PREDIAL                                                                                                                                                                                                                                                                                                                                                                                                                                 </v>
          </cell>
          <cell r="C2428" t="str">
            <v xml:space="preserve">UN    </v>
          </cell>
          <cell r="D2428" t="str">
            <v>CR</v>
          </cell>
          <cell r="E2428" t="str">
            <v>41,68</v>
          </cell>
        </row>
        <row r="2429">
          <cell r="A2429">
            <v>3513</v>
          </cell>
          <cell r="B2429" t="str">
            <v xml:space="preserve">JOELHO PVC, SOLDAVEL, 90 GRAUS, 85 MM, COR MARROM, PARA AGUA FRIA PREDIAL                                                                                                                                                                                                                                                                                                                                                                                                                                 </v>
          </cell>
          <cell r="C2429" t="str">
            <v xml:space="preserve">UN    </v>
          </cell>
          <cell r="D2429" t="str">
            <v>CR</v>
          </cell>
          <cell r="E2429" t="str">
            <v>146,97</v>
          </cell>
        </row>
        <row r="2430">
          <cell r="A2430">
            <v>3510</v>
          </cell>
          <cell r="B2430" t="str">
            <v xml:space="preserve">JOELHO PVC, 90 GRAUS, ROSCAVEL, 1 1/4", COR BRANCA, AGUA FRIA PREDIAL                                                                                                                                                                                                                                                                                                                                                                                                                                     </v>
          </cell>
          <cell r="C2430" t="str">
            <v xml:space="preserve">UN    </v>
          </cell>
          <cell r="D2430" t="str">
            <v>CR</v>
          </cell>
          <cell r="E2430" t="str">
            <v>18,15</v>
          </cell>
        </row>
        <row r="2431">
          <cell r="A2431">
            <v>38913</v>
          </cell>
          <cell r="B2431" t="str">
            <v xml:space="preserve">JOELHO/COTOVELO 90 GRAUS, METALICO, PARA CONEXAO COM ANEL DESLIZANTE, DN 16 MM, EM TUBO PEX PARA INST. AGUA QUENTE/FRIA                                                                                                                                                                                                                                                                                                                                                                                   </v>
          </cell>
          <cell r="C2431" t="str">
            <v xml:space="preserve">UN    </v>
          </cell>
          <cell r="D2431" t="str">
            <v>AS</v>
          </cell>
          <cell r="E2431" t="str">
            <v>8,93</v>
          </cell>
        </row>
        <row r="2432">
          <cell r="A2432">
            <v>38914</v>
          </cell>
          <cell r="B2432" t="str">
            <v xml:space="preserve">JOELHO/COTOVELO 90 GRAUS, METALICO, PARA CONEXAO COM ANEL DESLIZANTE, DN 20 MM, EM TUBO PEX PARA INST. AGUA QUENTE/FRIA                                                                                                                                                                                                                                                                                                                                                                                   </v>
          </cell>
          <cell r="C2432" t="str">
            <v xml:space="preserve">UN    </v>
          </cell>
          <cell r="D2432" t="str">
            <v>AS</v>
          </cell>
          <cell r="E2432" t="str">
            <v>10,96</v>
          </cell>
        </row>
        <row r="2433">
          <cell r="A2433">
            <v>38915</v>
          </cell>
          <cell r="B2433" t="str">
            <v xml:space="preserve">JOELHO/COTOVELO 90 GRAUS, METALICO, PARA CONEXAO COM ANEL DESLIZANTE, DN 25 MM, EM TUBO PEX PARA INST. AGUA QUENTE/FRIA                                                                                                                                                                                                                                                                                                                                                                                   </v>
          </cell>
          <cell r="C2433" t="str">
            <v xml:space="preserve">UN    </v>
          </cell>
          <cell r="D2433" t="str">
            <v>AS</v>
          </cell>
          <cell r="E2433" t="str">
            <v>21,13</v>
          </cell>
        </row>
        <row r="2434">
          <cell r="A2434">
            <v>38916</v>
          </cell>
          <cell r="B2434" t="str">
            <v xml:space="preserve">JOELHO/COTOVELO 90 GRAUS, METALICO, PARA CONEXAO COM ANEL DESLIZANTE, DN 32 MM, EM TUBO PEX PARA INST. AGUA QUENTE/FRIA                                                                                                                                                                                                                                                                                                                                                                                   </v>
          </cell>
          <cell r="C2434" t="str">
            <v xml:space="preserve">UN    </v>
          </cell>
          <cell r="D2434" t="str">
            <v>AS</v>
          </cell>
          <cell r="E2434" t="str">
            <v>29,25</v>
          </cell>
        </row>
        <row r="2435">
          <cell r="A2435">
            <v>39300</v>
          </cell>
          <cell r="B2435" t="str">
            <v xml:space="preserve">JOELHO/COTOVELO 90 GRAUS, PLASTICO, PARA CONEXAO COM CRIMPAGEM, DN 16 MM, EM TUBO PEX PARA INST. AGUA QUENTE/FRIA                                                                                                                                                                                                                                                                                                                                                                                         </v>
          </cell>
          <cell r="C2435" t="str">
            <v xml:space="preserve">UN    </v>
          </cell>
          <cell r="D2435" t="str">
            <v>AS</v>
          </cell>
          <cell r="E2435" t="str">
            <v>7,97</v>
          </cell>
        </row>
        <row r="2436">
          <cell r="A2436">
            <v>39301</v>
          </cell>
          <cell r="B2436" t="str">
            <v xml:space="preserve">JOELHO/COTOVELO 90 GRAUS, PLASTICO, PARA CONEXAO COM CRIMPAGEM, DN 20 MM, EM TUBO PEX PARA INST. AGUA QUENTE/FRIA                                                                                                                                                                                                                                                                                                                                                                                         </v>
          </cell>
          <cell r="C2436" t="str">
            <v xml:space="preserve">UN    </v>
          </cell>
          <cell r="D2436" t="str">
            <v>AS</v>
          </cell>
          <cell r="E2436" t="str">
            <v>10,68</v>
          </cell>
        </row>
        <row r="2437">
          <cell r="A2437">
            <v>39302</v>
          </cell>
          <cell r="B2437" t="str">
            <v xml:space="preserve">JOELHO/COTOVELO 90 GRAUS, PLASTICO, PARA CONEXAO COM CRIMPAGEM, DN 25 MM, EM TUBO PEX PARA INST. AGUA QUENTE/FRIA                                                                                                                                                                                                                                                                                                                                                                                         </v>
          </cell>
          <cell r="C2437" t="str">
            <v xml:space="preserve">UN    </v>
          </cell>
          <cell r="D2437" t="str">
            <v>AS</v>
          </cell>
          <cell r="E2437" t="str">
            <v>19,41</v>
          </cell>
        </row>
        <row r="2438">
          <cell r="A2438">
            <v>38923</v>
          </cell>
          <cell r="B2438" t="str">
            <v xml:space="preserve">JOELHO/COTOVELO 90 GRAUS, ROSCA FEMEA TERMINAL, METALICO, PARA CONEXAO COM ANEL DESLIZANTE, DN 16 MM X 1/2", EM TUBO PEX PARA INST. AGUA QUENTE/FRIA                                                                                                                                                                                                                                                                                                                                                      </v>
          </cell>
          <cell r="C2438" t="str">
            <v xml:space="preserve">UN    </v>
          </cell>
          <cell r="D2438" t="str">
            <v>AS</v>
          </cell>
          <cell r="E2438" t="str">
            <v>9,56</v>
          </cell>
        </row>
        <row r="2439">
          <cell r="A2439">
            <v>38925</v>
          </cell>
          <cell r="B2439" t="str">
            <v xml:space="preserve">JOELHO/COTOVELO 90 GRAUS, ROSCA FEMEA TERMINAL, METALICO, PARA CONEXAO COM ANEL DESLIZANTE, DN 20 MM X 1/2", EM TUBO PEX PARA INST. AGUA QUENTE/FRIA                                                                                                                                                                                                                                                                                                                                                      </v>
          </cell>
          <cell r="C2439" t="str">
            <v xml:space="preserve">UN    </v>
          </cell>
          <cell r="D2439" t="str">
            <v>AS</v>
          </cell>
          <cell r="E2439" t="str">
            <v>11,09</v>
          </cell>
        </row>
        <row r="2440">
          <cell r="A2440">
            <v>38926</v>
          </cell>
          <cell r="B2440" t="str">
            <v xml:space="preserve">JOELHO/COTOVELO 90 GRAUS, ROSCA FEMEA TERMINAL, METALICO, PARA CONEXAO COM ANEL DESLIZANTE, DN 20 MM X 3/4", EM TUBO PEX PARA INST. AGUA QUENTE/FRIA                                                                                                                                                                                                                                                                                                                                                      </v>
          </cell>
          <cell r="C2440" t="str">
            <v xml:space="preserve">UN    </v>
          </cell>
          <cell r="D2440" t="str">
            <v>AS</v>
          </cell>
          <cell r="E2440" t="str">
            <v>13,15</v>
          </cell>
        </row>
        <row r="2441">
          <cell r="A2441">
            <v>38927</v>
          </cell>
          <cell r="B2441" t="str">
            <v xml:space="preserve">JOELHO/COTOVELO 90 GRAUS, ROSCA FEMEA TERMINAL, METALICO, PARA CONEXAO COM ANEL DESLIZANTE, DN 25 MM X 3/4", EM TUBO PEX PARA INST. AGUA QUENTE/FRIA                                                                                                                                                                                                                                                                                                                                                      </v>
          </cell>
          <cell r="C2441" t="str">
            <v xml:space="preserve">UN    </v>
          </cell>
          <cell r="D2441" t="str">
            <v>AS</v>
          </cell>
          <cell r="E2441" t="str">
            <v>16,61</v>
          </cell>
        </row>
        <row r="2442">
          <cell r="A2442">
            <v>39304</v>
          </cell>
          <cell r="B2442" t="str">
            <v xml:space="preserve">JOELHO/COTOVELO 90 GRAUS, ROSCA FEMEA TERMINAL, PLASTICO, PARA CONEXAO COM CRIMPAGEM, DN 16 MM X 1/2", EM TUBO PEX PARA INST. AGUA QUENTE/FRIA                                                                                                                                                                                                                                                                                                                                                            </v>
          </cell>
          <cell r="C2442" t="str">
            <v xml:space="preserve">UN    </v>
          </cell>
          <cell r="D2442" t="str">
            <v>AS</v>
          </cell>
          <cell r="E2442" t="str">
            <v>9,44</v>
          </cell>
        </row>
        <row r="2443">
          <cell r="A2443">
            <v>39305</v>
          </cell>
          <cell r="B2443" t="str">
            <v xml:space="preserve">JOELHO/COTOVELO 90 GRAUS, ROSCA FEMEA TERMINAL, PLASTICO, PARA CONEXAO COM CRIMPAGEM, DN 20 MM X 1/2", EM TUBO PEX PARA INST. AGUA QUENTE/FRIA                                                                                                                                                                                                                                                                                                                                                            </v>
          </cell>
          <cell r="C2443" t="str">
            <v xml:space="preserve">UN    </v>
          </cell>
          <cell r="D2443" t="str">
            <v>AS</v>
          </cell>
          <cell r="E2443" t="str">
            <v>10,35</v>
          </cell>
        </row>
        <row r="2444">
          <cell r="A2444">
            <v>39306</v>
          </cell>
          <cell r="B2444" t="str">
            <v xml:space="preserve">JOELHO/COTOVELO 90 GRAUS, ROSCA FEMEA TERMINAL, PLASTICO, PARA CONEXAO COM CRIMPAGEM, DN 20 MM X 3/4", EM TUBO PEX PARA INST. AGUA QUENTE/FRIA                                                                                                                                                                                                                                                                                                                                                            </v>
          </cell>
          <cell r="C2444" t="str">
            <v xml:space="preserve">UN    </v>
          </cell>
          <cell r="D2444" t="str">
            <v>AS</v>
          </cell>
          <cell r="E2444" t="str">
            <v>13,91</v>
          </cell>
        </row>
        <row r="2445">
          <cell r="A2445">
            <v>38928</v>
          </cell>
          <cell r="B2445" t="str">
            <v xml:space="preserve">JOELHO/COTOVELO 90 GRAUS, ROSCA FEMEA TERMINAL, PLASTICO, PARA CONEXAO COM CRIMPAGEM, DN 25 MM X 1/2", EM TUBO PEX PARA INST. AGUA QUENTE/FRIA                                                                                                                                                                                                                                                                                                                                                            </v>
          </cell>
          <cell r="C2445" t="str">
            <v xml:space="preserve">UN    </v>
          </cell>
          <cell r="D2445" t="str">
            <v>AS</v>
          </cell>
          <cell r="E2445" t="str">
            <v>18,39</v>
          </cell>
        </row>
        <row r="2446">
          <cell r="A2446">
            <v>38941</v>
          </cell>
          <cell r="B2446" t="str">
            <v xml:space="preserve">JOELHO/COTOVELO, ROSCA FEMEA MOVEL, METALICO, PARA CONEXAO COM ANEL DESLIZANTE, DN 20 MM X 3/4", EM TUBO PEX PARA INST. AGUA QUENTE/FRIA                                                                                                                                                                                                                                                                                                                                                                  </v>
          </cell>
          <cell r="C2446" t="str">
            <v xml:space="preserve">UN    </v>
          </cell>
          <cell r="D2446" t="str">
            <v>AS</v>
          </cell>
          <cell r="E2446" t="str">
            <v>14,41</v>
          </cell>
        </row>
        <row r="2447">
          <cell r="A2447">
            <v>38917</v>
          </cell>
          <cell r="B2447" t="str">
            <v xml:space="preserve">JOELHO/COTOVELO, ROSCA FEMEA, COM BASE FIXA, METALICO, PARA CONEXAO COM ANEL DESLIZANTE, DN 16 MM X 1/2", EM TUBO PEX PARA INST. AGUA QUENTE/FRIA                                                                                                                                                                                                                                                                                                                                                         </v>
          </cell>
          <cell r="C2447" t="str">
            <v xml:space="preserve">UN    </v>
          </cell>
          <cell r="D2447" t="str">
            <v>AS</v>
          </cell>
          <cell r="E2447" t="str">
            <v>10,27</v>
          </cell>
        </row>
        <row r="2448">
          <cell r="A2448">
            <v>38919</v>
          </cell>
          <cell r="B2448" t="str">
            <v xml:space="preserve">JOELHO/COTOVELO, ROSCA FEMEA, COM BASE FIXA, METALICO, PARA CONEXAO COM ANEL DESLIZANTE, DN 20 MM X 1/2", EM TUBO PEX PARA INST. AGUA QUENTE/FRIA                                                                                                                                                                                                                                                                                                                                                         </v>
          </cell>
          <cell r="C2448" t="str">
            <v xml:space="preserve">UN    </v>
          </cell>
          <cell r="D2448" t="str">
            <v>AS</v>
          </cell>
          <cell r="E2448" t="str">
            <v>12,06</v>
          </cell>
        </row>
        <row r="2449">
          <cell r="A2449">
            <v>38922</v>
          </cell>
          <cell r="B2449" t="str">
            <v xml:space="preserve">JOELHO/COTOVELO, ROSCA FEMEA, COM BASE FIXA, METALICO, PARA CONEXAO COM ANEL DESLIZANTE, DN 25 MM X 3/4", EM TUBO PEX PARA INST. AGUA QUENTE/FRIA                                                                                                                                                                                                                                                                                                                                                         </v>
          </cell>
          <cell r="C2449" t="str">
            <v xml:space="preserve">UN    </v>
          </cell>
          <cell r="D2449" t="str">
            <v>AS</v>
          </cell>
          <cell r="E2449" t="str">
            <v>16,18</v>
          </cell>
        </row>
        <row r="2450">
          <cell r="A2450">
            <v>20151</v>
          </cell>
          <cell r="B2450" t="str">
            <v xml:space="preserve">JOELHO, PVC SERIE R, 45 GRAUS, DN 100 MM, PARA ESGOTO PREDIAL                                                                                                                                                                                                                                                                                                                                                                                                                                             </v>
          </cell>
          <cell r="C2450" t="str">
            <v xml:space="preserve">UN    </v>
          </cell>
          <cell r="D2450" t="str">
            <v>CR</v>
          </cell>
          <cell r="E2450" t="str">
            <v>30,48</v>
          </cell>
        </row>
        <row r="2451">
          <cell r="A2451">
            <v>20152</v>
          </cell>
          <cell r="B2451" t="str">
            <v xml:space="preserve">JOELHO, PVC SERIE R, 45 GRAUS, DN 150 MM, PARA ESGOTO PREDIAL                                                                                                                                                                                                                                                                                                                                                                                                                                             </v>
          </cell>
          <cell r="C2451" t="str">
            <v xml:space="preserve">UN    </v>
          </cell>
          <cell r="D2451" t="str">
            <v>CR</v>
          </cell>
          <cell r="E2451" t="str">
            <v>110,28</v>
          </cell>
        </row>
        <row r="2452">
          <cell r="A2452">
            <v>20148</v>
          </cell>
          <cell r="B2452" t="str">
            <v xml:space="preserve">JOELHO, PVC SERIE R, 45 GRAUS, DN 40 MM, PARA ESGOTO PREDIAL                                                                                                                                                                                                                                                                                                                                                                                                                                              </v>
          </cell>
          <cell r="C2452" t="str">
            <v xml:space="preserve">UN    </v>
          </cell>
          <cell r="D2452" t="str">
            <v>CR</v>
          </cell>
          <cell r="E2452" t="str">
            <v>5,99</v>
          </cell>
        </row>
        <row r="2453">
          <cell r="A2453">
            <v>20149</v>
          </cell>
          <cell r="B2453" t="str">
            <v xml:space="preserve">JOELHO, PVC SERIE R, 45 GRAUS, DN 50 MM, PARA ESGOTO PREDIAL                                                                                                                                                                                                                                                                                                                                                                                                                                              </v>
          </cell>
          <cell r="C2453" t="str">
            <v xml:space="preserve">UN    </v>
          </cell>
          <cell r="D2453" t="str">
            <v>CR</v>
          </cell>
          <cell r="E2453" t="str">
            <v>10,01</v>
          </cell>
        </row>
        <row r="2454">
          <cell r="A2454">
            <v>20150</v>
          </cell>
          <cell r="B2454" t="str">
            <v xml:space="preserve">JOELHO, PVC SERIE R, 45 GRAUS, DN 75 MM, PARA ESGOTO PREDIAL                                                                                                                                                                                                                                                                                                                                                                                                                                              </v>
          </cell>
          <cell r="C2454" t="str">
            <v xml:space="preserve">UN    </v>
          </cell>
          <cell r="D2454" t="str">
            <v>CR</v>
          </cell>
          <cell r="E2454" t="str">
            <v>25,79</v>
          </cell>
        </row>
        <row r="2455">
          <cell r="A2455">
            <v>20157</v>
          </cell>
          <cell r="B2455" t="str">
            <v xml:space="preserve">JOELHO, PVC SERIE R, 90 GRAUS, DN 100 MM, PARA ESGOTO PREDIAL                                                                                                                                                                                                                                                                                                                                                                                                                                             </v>
          </cell>
          <cell r="C2455" t="str">
            <v xml:space="preserve">UN    </v>
          </cell>
          <cell r="D2455" t="str">
            <v>CR</v>
          </cell>
          <cell r="E2455" t="str">
            <v>28,95</v>
          </cell>
        </row>
        <row r="2456">
          <cell r="A2456">
            <v>20158</v>
          </cell>
          <cell r="B2456" t="str">
            <v xml:space="preserve">JOELHO, PVC SERIE R, 90 GRAUS, DN 150 MM, PARA ESGOTO PREDIAL                                                                                                                                                                                                                                                                                                                                                                                                                                             </v>
          </cell>
          <cell r="C2456" t="str">
            <v xml:space="preserve">UN    </v>
          </cell>
          <cell r="D2456" t="str">
            <v>CR</v>
          </cell>
          <cell r="E2456" t="str">
            <v>114,96</v>
          </cell>
        </row>
        <row r="2457">
          <cell r="A2457">
            <v>20154</v>
          </cell>
          <cell r="B2457" t="str">
            <v xml:space="preserve">JOELHO, PVC SERIE R, 90 GRAUS, DN 40 MM, PARA ESGOTO PREDIAL                                                                                                                                                                                                                                                                                                                                                                                                                                              </v>
          </cell>
          <cell r="C2457" t="str">
            <v xml:space="preserve">UN    </v>
          </cell>
          <cell r="D2457" t="str">
            <v>CR</v>
          </cell>
          <cell r="E2457" t="str">
            <v>5,87</v>
          </cell>
        </row>
        <row r="2458">
          <cell r="A2458">
            <v>20155</v>
          </cell>
          <cell r="B2458" t="str">
            <v xml:space="preserve">JOELHO, PVC SERIE R, 90 GRAUS, DN 50 MM, PARA ESGOTO PREDIAL                                                                                                                                                                                                                                                                                                                                                                                                                                              </v>
          </cell>
          <cell r="C2458" t="str">
            <v xml:space="preserve">UN    </v>
          </cell>
          <cell r="D2458" t="str">
            <v>CR</v>
          </cell>
          <cell r="E2458" t="str">
            <v>8,93</v>
          </cell>
        </row>
        <row r="2459">
          <cell r="A2459">
            <v>20156</v>
          </cell>
          <cell r="B2459" t="str">
            <v xml:space="preserve">JOELHO, PVC SERIE R, 90 GRAUS, DN 75 MM, PARA ESGOTO PREDIAL                                                                                                                                                                                                                                                                                                                                                                                                                                              </v>
          </cell>
          <cell r="C2459" t="str">
            <v xml:space="preserve">UN    </v>
          </cell>
          <cell r="D2459" t="str">
            <v>CR</v>
          </cell>
          <cell r="E2459" t="str">
            <v>25,11</v>
          </cell>
        </row>
        <row r="2460">
          <cell r="A2460">
            <v>3499</v>
          </cell>
          <cell r="B2460" t="str">
            <v xml:space="preserve">JOELHO, PVC SOLDAVEL, 45 GRAUS, 20 MM, COR MARROM, PARA AGUA FRIA PREDIAL                                                                                                                                                                                                                                                                                                                                                                                                                                 </v>
          </cell>
          <cell r="C2460" t="str">
            <v xml:space="preserve">UN    </v>
          </cell>
          <cell r="D2460" t="str">
            <v>CR</v>
          </cell>
          <cell r="E2460" t="str">
            <v>1,63</v>
          </cell>
        </row>
        <row r="2461">
          <cell r="A2461">
            <v>3500</v>
          </cell>
          <cell r="B2461" t="str">
            <v xml:space="preserve">JOELHO, PVC SOLDAVEL, 45 GRAUS, 25 MM, COR MARROM, PARA AGUA FRIA PREDIAL                                                                                                                                                                                                                                                                                                                                                                                                                                 </v>
          </cell>
          <cell r="C2461" t="str">
            <v xml:space="preserve">UN    </v>
          </cell>
          <cell r="D2461" t="str">
            <v>CR</v>
          </cell>
          <cell r="E2461" t="str">
            <v>2,16</v>
          </cell>
        </row>
        <row r="2462">
          <cell r="A2462">
            <v>3501</v>
          </cell>
          <cell r="B2462" t="str">
            <v xml:space="preserve">JOELHO, PVC SOLDAVEL, 45 GRAUS, 32 MM, COR MARROM, PARA AGUA FRIA PREDIAL                                                                                                                                                                                                                                                                                                                                                                                                                                 </v>
          </cell>
          <cell r="C2462" t="str">
            <v xml:space="preserve">UN    </v>
          </cell>
          <cell r="D2462" t="str">
            <v>CR</v>
          </cell>
          <cell r="E2462" t="str">
            <v>5,96</v>
          </cell>
        </row>
        <row r="2463">
          <cell r="A2463">
            <v>3502</v>
          </cell>
          <cell r="B2463" t="str">
            <v xml:space="preserve">JOELHO, PVC SOLDAVEL, 45 GRAUS, 40 MM, COR MARROM, PARA AGUA FRIA PREDIAL                                                                                                                                                                                                                                                                                                                                                                                                                                 </v>
          </cell>
          <cell r="C2463" t="str">
            <v xml:space="preserve">UN    </v>
          </cell>
          <cell r="D2463" t="str">
            <v>CR</v>
          </cell>
          <cell r="E2463" t="str">
            <v>8,58</v>
          </cell>
        </row>
        <row r="2464">
          <cell r="A2464">
            <v>3503</v>
          </cell>
          <cell r="B2464" t="str">
            <v xml:space="preserve">JOELHO, PVC SOLDAVEL, 45 GRAUS, 50 MM, COR MARROM, PARA AGUA FRIA PREDIAL                                                                                                                                                                                                                                                                                                                                                                                                                                 </v>
          </cell>
          <cell r="C2464" t="str">
            <v xml:space="preserve">UN    </v>
          </cell>
          <cell r="D2464" t="str">
            <v>CR</v>
          </cell>
          <cell r="E2464" t="str">
            <v>10,78</v>
          </cell>
        </row>
        <row r="2465">
          <cell r="A2465">
            <v>3477</v>
          </cell>
          <cell r="B2465" t="str">
            <v xml:space="preserve">JOELHO, PVC SOLDAVEL, 45 GRAUS, 60 MM, COR MARROM, PARA AGUA FRIA PREDIAL                                                                                                                                                                                                                                                                                                                                                                                                                                 </v>
          </cell>
          <cell r="C2465" t="str">
            <v xml:space="preserve">UN    </v>
          </cell>
          <cell r="D2465" t="str">
            <v>CR</v>
          </cell>
          <cell r="E2465" t="str">
            <v>39,17</v>
          </cell>
        </row>
        <row r="2466">
          <cell r="A2466">
            <v>3478</v>
          </cell>
          <cell r="B2466" t="str">
            <v xml:space="preserve">JOELHO, PVC SOLDAVEL, 45 GRAUS, 75 MM, COR MARROM, PARA AGUA FRIA PREDIAL                                                                                                                                                                                                                                                                                                                                                                                                                                 </v>
          </cell>
          <cell r="C2466" t="str">
            <v xml:space="preserve">UN    </v>
          </cell>
          <cell r="D2466" t="str">
            <v>CR</v>
          </cell>
          <cell r="E2466" t="str">
            <v>93,91</v>
          </cell>
        </row>
        <row r="2467">
          <cell r="A2467">
            <v>3525</v>
          </cell>
          <cell r="B2467" t="str">
            <v xml:space="preserve">JOELHO, PVC SOLDAVEL, 45 GRAUS, 85 MM, COR MARROM, PARA AGUA FRIA PREDIAL                                                                                                                                                                                                                                                                                                                                                                                                                                 </v>
          </cell>
          <cell r="C2467" t="str">
            <v xml:space="preserve">UN    </v>
          </cell>
          <cell r="D2467" t="str">
            <v>CR</v>
          </cell>
          <cell r="E2467" t="str">
            <v>115,89</v>
          </cell>
        </row>
        <row r="2468">
          <cell r="A2468">
            <v>3511</v>
          </cell>
          <cell r="B2468" t="str">
            <v xml:space="preserve">JOELHO, PVC SOLDAVEL, 90 GRAUS, 75 MM, COR MARROM, PARA AGUA FRIA PREDIAL                                                                                                                                                                                                                                                                                                                                                                                                                                 </v>
          </cell>
          <cell r="C2468" t="str">
            <v xml:space="preserve">UN    </v>
          </cell>
          <cell r="D2468" t="str">
            <v>CR</v>
          </cell>
          <cell r="E2468" t="str">
            <v>122,93</v>
          </cell>
        </row>
        <row r="2469">
          <cell r="A2469">
            <v>12032</v>
          </cell>
          <cell r="B2469" t="str">
            <v xml:space="preserve">JOGO DE TRANQUETA E ROSETA QUADRADA DE SOBREPOR SEM FUROS, EM LATAO CROMADO, *50 X 50* MM, PARA FECHADURA DE PORTA DE BANHEIRO                                                                                                                                                                                                                                                                                                                                                                            </v>
          </cell>
          <cell r="C2469" t="str">
            <v xml:space="preserve">JG    </v>
          </cell>
          <cell r="D2469" t="str">
            <v>CR</v>
          </cell>
          <cell r="E2469" t="str">
            <v>53,19</v>
          </cell>
        </row>
        <row r="2470">
          <cell r="A2470">
            <v>12030</v>
          </cell>
          <cell r="B2470" t="str">
            <v xml:space="preserve">JOGO DE TRANQUETA E ROSETA REDONDA DE SOBREPOR SEM FUROS, EM LATAO CROMADO, DIAMETRO *50* MM, PARA FECHADURA DE PORTA DE BANHEIRO                                                                                                                                                                                                                                                                                                                                                                         </v>
          </cell>
          <cell r="C2470" t="str">
            <v xml:space="preserve">JG    </v>
          </cell>
          <cell r="D2470" t="str">
            <v>CR</v>
          </cell>
          <cell r="E2470" t="str">
            <v>49,98</v>
          </cell>
        </row>
        <row r="2471">
          <cell r="A2471">
            <v>10908</v>
          </cell>
          <cell r="B2471" t="str">
            <v xml:space="preserve">JUNCAO DE REDUCAO INVERTIDA, PVC SOLDAVEL, 100 X 50 MM, SERIE NORMAL PARA ESGOTO PREDIAL                                                                                                                                                                                                                                                                                                                                                                                                                  </v>
          </cell>
          <cell r="C2471" t="str">
            <v xml:space="preserve">UN    </v>
          </cell>
          <cell r="D2471" t="str">
            <v>CR</v>
          </cell>
          <cell r="E2471" t="str">
            <v>28,46</v>
          </cell>
        </row>
        <row r="2472">
          <cell r="A2472">
            <v>10909</v>
          </cell>
          <cell r="B2472" t="str">
            <v xml:space="preserve">JUNCAO DE REDUCAO INVERTIDA, PVC SOLDAVEL, 100 X 75 MM, SERIE NORMAL PARA ESGOTO PREDIAL                                                                                                                                                                                                                                                                                                                                                                                                                  </v>
          </cell>
          <cell r="C2472" t="str">
            <v xml:space="preserve">UN    </v>
          </cell>
          <cell r="D2472" t="str">
            <v>CR</v>
          </cell>
          <cell r="E2472" t="str">
            <v>33,10</v>
          </cell>
        </row>
        <row r="2473">
          <cell r="A2473">
            <v>3669</v>
          </cell>
          <cell r="B2473" t="str">
            <v xml:space="preserve">JUNCAO DE REDUCAO INVERTIDA, PVC SOLDAVEL, 75 X 50 MM, SERIE NORMAL PARA ESGOTO PREDIAL                                                                                                                                                                                                                                                                                                                                                                                                                   </v>
          </cell>
          <cell r="C2473" t="str">
            <v xml:space="preserve">UN    </v>
          </cell>
          <cell r="D2473" t="str">
            <v>CR</v>
          </cell>
          <cell r="E2473" t="str">
            <v>20,34</v>
          </cell>
        </row>
        <row r="2474">
          <cell r="A2474">
            <v>20139</v>
          </cell>
          <cell r="B2474" t="str">
            <v xml:space="preserve">JUNCAO DUPLA, PVC SERIE R, DN 100 X 100 X 100 MM, PARA ESGOTO PREDIAL                                                                                                                                                                                                                                                                                                                                                                                                                                     </v>
          </cell>
          <cell r="C2474" t="str">
            <v xml:space="preserve">UN    </v>
          </cell>
          <cell r="D2474" t="str">
            <v>CR</v>
          </cell>
          <cell r="E2474" t="str">
            <v>174,89</v>
          </cell>
        </row>
        <row r="2475">
          <cell r="A2475">
            <v>3668</v>
          </cell>
          <cell r="B2475" t="str">
            <v xml:space="preserve">JUNCAO DUPLA, PVC SOLDAVEL, DN 100 X 100 X 100 MM , SERIE NORMAL PARA ESGOTO PREDIAL                                                                                                                                                                                                                                                                                                                                                                                                                      </v>
          </cell>
          <cell r="C2475" t="str">
            <v xml:space="preserve">UN    </v>
          </cell>
          <cell r="D2475" t="str">
            <v>CR</v>
          </cell>
          <cell r="E2475" t="str">
            <v>62,47</v>
          </cell>
        </row>
        <row r="2476">
          <cell r="A2476">
            <v>10911</v>
          </cell>
          <cell r="B2476" t="str">
            <v xml:space="preserve">JUNCAO INVERTIDA, PVC SOLDAVEL, 75 X 75 MM, SERIE NORMAL PARA ESGOTO PREDIAL                                                                                                                                                                                                                                                                                                                                                                                                                              </v>
          </cell>
          <cell r="C2476" t="str">
            <v xml:space="preserve">UN    </v>
          </cell>
          <cell r="D2476" t="str">
            <v>CR</v>
          </cell>
          <cell r="E2476" t="str">
            <v>27,39</v>
          </cell>
        </row>
        <row r="2477">
          <cell r="A2477">
            <v>3659</v>
          </cell>
          <cell r="B2477" t="str">
            <v xml:space="preserve">JUNCAO SIMPLES DE REDUCAO, PVC, DN 100 X 50 MM, SERIE NORMAL PARA ESGOTO PREDIAL                                                                                                                                                                                                                                                                                                                                                                                                                          </v>
          </cell>
          <cell r="C2477" t="str">
            <v xml:space="preserve">UN    </v>
          </cell>
          <cell r="D2477" t="str">
            <v>CR</v>
          </cell>
          <cell r="E2477" t="str">
            <v>27,91</v>
          </cell>
        </row>
        <row r="2478">
          <cell r="A2478">
            <v>3660</v>
          </cell>
          <cell r="B2478" t="str">
            <v xml:space="preserve">JUNCAO SIMPLES DE REDUCAO, PVC, DN 100 X 75 MM, SERIE NORMAL PARA ESGOTO PREDIAL                                                                                                                                                                                                                                                                                                                                                                                                                          </v>
          </cell>
          <cell r="C2478" t="str">
            <v xml:space="preserve">UN    </v>
          </cell>
          <cell r="D2478" t="str">
            <v>CR</v>
          </cell>
          <cell r="E2478" t="str">
            <v>36,08</v>
          </cell>
        </row>
        <row r="2479">
          <cell r="A2479">
            <v>20144</v>
          </cell>
          <cell r="B2479" t="str">
            <v xml:space="preserve">JUNCAO SIMPLES, PVC SERIE R, DN 100 X 100 MM, PARA ESGOTO PREDIAL                                                                                                                                                                                                                                                                                                                                                                                                                                         </v>
          </cell>
          <cell r="C2479" t="str">
            <v xml:space="preserve">UN    </v>
          </cell>
          <cell r="D2479" t="str">
            <v>CR</v>
          </cell>
          <cell r="E2479" t="str">
            <v>80,81</v>
          </cell>
        </row>
        <row r="2480">
          <cell r="A2480">
            <v>20143</v>
          </cell>
          <cell r="B2480" t="str">
            <v xml:space="preserve">JUNCAO SIMPLES, PVC SERIE R, DN 100 X 75 MM, PARA ESGOTO PREDIAL                                                                                                                                                                                                                                                                                                                                                                                                                                          </v>
          </cell>
          <cell r="C2480" t="str">
            <v xml:space="preserve">UN    </v>
          </cell>
          <cell r="D2480" t="str">
            <v>CR</v>
          </cell>
          <cell r="E2480" t="str">
            <v>103,39</v>
          </cell>
        </row>
        <row r="2481">
          <cell r="A2481">
            <v>20145</v>
          </cell>
          <cell r="B2481" t="str">
            <v xml:space="preserve">JUNCAO SIMPLES, PVC SERIE R, DN 150 X 100 MM, PARA ESGOTO PREDIAL                                                                                                                                                                                                                                                                                                                                                                                                                                         </v>
          </cell>
          <cell r="C2481" t="str">
            <v xml:space="preserve">UN    </v>
          </cell>
          <cell r="D2481" t="str">
            <v>CR</v>
          </cell>
          <cell r="E2481" t="str">
            <v>199,43</v>
          </cell>
        </row>
        <row r="2482">
          <cell r="A2482">
            <v>20146</v>
          </cell>
          <cell r="B2482" t="str">
            <v xml:space="preserve">JUNCAO SIMPLES, PVC SERIE R, DN 150 X 150 MM, PARA ESGOTO PREDIAL                                                                                                                                                                                                                                                                                                                                                                                                                                         </v>
          </cell>
          <cell r="C2482" t="str">
            <v xml:space="preserve">UN    </v>
          </cell>
          <cell r="D2482" t="str">
            <v>CR</v>
          </cell>
          <cell r="E2482" t="str">
            <v>272,61</v>
          </cell>
        </row>
        <row r="2483">
          <cell r="A2483">
            <v>20140</v>
          </cell>
          <cell r="B2483" t="str">
            <v xml:space="preserve">JUNCAO SIMPLES, PVC SERIE R, DN 40 X 40 MM, PARA ESGOTO PREDIAL                                                                                                                                                                                                                                                                                                                                                                                                                                           </v>
          </cell>
          <cell r="C2483" t="str">
            <v xml:space="preserve">UN    </v>
          </cell>
          <cell r="D2483" t="str">
            <v>CR</v>
          </cell>
          <cell r="E2483" t="str">
            <v>12,79</v>
          </cell>
        </row>
        <row r="2484">
          <cell r="A2484">
            <v>20141</v>
          </cell>
          <cell r="B2484" t="str">
            <v xml:space="preserve">JUNCAO SIMPLES, PVC SERIE R, DN 50 X 50 MM, PARA ESGOTO PREDIAL                                                                                                                                                                                                                                                                                                                                                                                                                                           </v>
          </cell>
          <cell r="C2484" t="str">
            <v xml:space="preserve">UN    </v>
          </cell>
          <cell r="D2484" t="str">
            <v>CR</v>
          </cell>
          <cell r="E2484" t="str">
            <v>31,32</v>
          </cell>
        </row>
        <row r="2485">
          <cell r="A2485">
            <v>20142</v>
          </cell>
          <cell r="B2485" t="str">
            <v xml:space="preserve">JUNCAO SIMPLES, PVC SERIE R, DN 75 X 75 MM, PARA ESGOTO PREDIAL                                                                                                                                                                                                                                                                                                                                                                                                                                           </v>
          </cell>
          <cell r="C2485" t="str">
            <v xml:space="preserve">UN    </v>
          </cell>
          <cell r="D2485" t="str">
            <v>CR</v>
          </cell>
          <cell r="E2485" t="str">
            <v>55,10</v>
          </cell>
        </row>
        <row r="2486">
          <cell r="A2486">
            <v>3670</v>
          </cell>
          <cell r="B2486" t="str">
            <v xml:space="preserve">JUNCAO SIMPLES, PVC, 45 GRAUS, DN 100 X 100 MM, SERIE NORMAL PARA ESGOTO PREDIAL                                                                                                                                                                                                                                                                                                                                                                                                                          </v>
          </cell>
          <cell r="C2486" t="str">
            <v xml:space="preserve">UN    </v>
          </cell>
          <cell r="D2486" t="str">
            <v>CR</v>
          </cell>
          <cell r="E2486" t="str">
            <v>35,83</v>
          </cell>
        </row>
        <row r="2487">
          <cell r="A2487">
            <v>3666</v>
          </cell>
          <cell r="B2487" t="str">
            <v xml:space="preserve">JUNCAO SIMPLES, PVC, 45 GRAUS, DN 40 X 40 MM, SERIE NORMAL PARA ESGOTO PREDIAL                                                                                                                                                                                                                                                                                                                                                                                                                            </v>
          </cell>
          <cell r="C2487" t="str">
            <v xml:space="preserve">UN    </v>
          </cell>
          <cell r="D2487" t="str">
            <v>CR</v>
          </cell>
          <cell r="E2487" t="str">
            <v>5,64</v>
          </cell>
        </row>
        <row r="2488">
          <cell r="A2488">
            <v>3662</v>
          </cell>
          <cell r="B2488" t="str">
            <v xml:space="preserve">JUNCAO SIMPLES, PVC, 45 GRAUS, DN 50 X 50 MM, SERIE NORMAL PARA ESGOTO PREDIAL                                                                                                                                                                                                                                                                                                                                                                                                                            </v>
          </cell>
          <cell r="C2488" t="str">
            <v xml:space="preserve">UN    </v>
          </cell>
          <cell r="D2488" t="str">
            <v>CR</v>
          </cell>
          <cell r="E2488" t="str">
            <v>14,71</v>
          </cell>
        </row>
        <row r="2489">
          <cell r="A2489">
            <v>3658</v>
          </cell>
          <cell r="B2489" t="str">
            <v xml:space="preserve">JUNCAO SIMPLES, PVC, 45 GRAUS, DN 75 X 75 MM, SERIE NORMAL PARA ESGOTO PREDIAL                                                                                                                                                                                                                                                                                                                                                                                                                            </v>
          </cell>
          <cell r="C2489" t="str">
            <v xml:space="preserve">UN    </v>
          </cell>
          <cell r="D2489" t="str">
            <v>CR</v>
          </cell>
          <cell r="E2489" t="str">
            <v>27,86</v>
          </cell>
        </row>
        <row r="2490">
          <cell r="A2490">
            <v>14157</v>
          </cell>
          <cell r="B2490" t="str">
            <v xml:space="preserve">JUNCAO 2 GARRAS PARA FITA PERFURADA                                                                                                                                                                                                                                                                                                                                                                                                                                                                       </v>
          </cell>
          <cell r="C2490" t="str">
            <v xml:space="preserve">UN    </v>
          </cell>
          <cell r="D2490" t="str">
            <v>AS</v>
          </cell>
          <cell r="E2490" t="str">
            <v>1,22</v>
          </cell>
        </row>
        <row r="2491">
          <cell r="A2491">
            <v>42696</v>
          </cell>
          <cell r="B2491" t="str">
            <v xml:space="preserve">JUNCAO, PVC, 45 GRAUS, JE, BBB, DN 150 MM, PARA TUBO CORRUGADO E/OU LISO, REDE COLETORA DE ESGOTO                                                                                                                                                                                                                                                                                                                                                                                                         </v>
          </cell>
          <cell r="C2491" t="str">
            <v xml:space="preserve">UN    </v>
          </cell>
          <cell r="D2491" t="str">
            <v>CR</v>
          </cell>
          <cell r="E2491" t="str">
            <v>220,91</v>
          </cell>
        </row>
        <row r="2492">
          <cell r="A2492">
            <v>39875</v>
          </cell>
          <cell r="B2492" t="str">
            <v xml:space="preserve">JUNTA DE EXPANSAO BRONZE/LATAO (REF 900), PONTA X PONTA, 35 MM                                                                                                                                                                                                                                                                                                                                                                                                                                            </v>
          </cell>
          <cell r="C2492" t="str">
            <v xml:space="preserve">UN    </v>
          </cell>
          <cell r="D2492" t="str">
            <v>AS</v>
          </cell>
          <cell r="E2492" t="str">
            <v>636,32</v>
          </cell>
        </row>
        <row r="2493">
          <cell r="A2493">
            <v>39876</v>
          </cell>
          <cell r="B2493" t="str">
            <v xml:space="preserve">JUNTA DE EXPANSAO BRONZE/LATAO (REF 900), PONTA X PONTA, 42 MM                                                                                                                                                                                                                                                                                                                                                                                                                                            </v>
          </cell>
          <cell r="C2493" t="str">
            <v xml:space="preserve">UN    </v>
          </cell>
          <cell r="D2493" t="str">
            <v>AS</v>
          </cell>
          <cell r="E2493" t="str">
            <v>796,67</v>
          </cell>
        </row>
        <row r="2494">
          <cell r="A2494">
            <v>39877</v>
          </cell>
          <cell r="B2494" t="str">
            <v xml:space="preserve">JUNTA DE EXPANSAO BRONZE/LATAO (REF 900), PONTA X PONTA, 54 MM                                                                                                                                                                                                                                                                                                                                                                                                                                            </v>
          </cell>
          <cell r="C2494" t="str">
            <v xml:space="preserve">UN    </v>
          </cell>
          <cell r="D2494" t="str">
            <v>AS</v>
          </cell>
          <cell r="E2494" t="str">
            <v>1.104,95</v>
          </cell>
        </row>
        <row r="2495">
          <cell r="A2495">
            <v>39878</v>
          </cell>
          <cell r="B2495" t="str">
            <v xml:space="preserve">JUNTA DE EXPANSAO BRONZE/LATAO (REF 900), PONTA X PONTA, 66 MM                                                                                                                                                                                                                                                                                                                                                                                                                                            </v>
          </cell>
          <cell r="C2495" t="str">
            <v xml:space="preserve">UN    </v>
          </cell>
          <cell r="D2495" t="str">
            <v>AS</v>
          </cell>
          <cell r="E2495" t="str">
            <v>1.459,46</v>
          </cell>
        </row>
        <row r="2496">
          <cell r="A2496">
            <v>39872</v>
          </cell>
          <cell r="B2496" t="str">
            <v xml:space="preserve">JUNTA DE EXPANSAO DE COBRE (REF 900), PONTA X PONTA, 15 MM                                                                                                                                                                                                                                                                                                                                                                                                                                                </v>
          </cell>
          <cell r="C2496" t="str">
            <v xml:space="preserve">UN    </v>
          </cell>
          <cell r="D2496" t="str">
            <v>AS</v>
          </cell>
          <cell r="E2496" t="str">
            <v>436,37</v>
          </cell>
        </row>
        <row r="2497">
          <cell r="A2497">
            <v>39873</v>
          </cell>
          <cell r="B2497" t="str">
            <v xml:space="preserve">JUNTA DE EXPANSAO DE COBRE (REF 900), PONTA X PONTA, 22 MM                                                                                                                                                                                                                                                                                                                                                                                                                                                </v>
          </cell>
          <cell r="C2497" t="str">
            <v xml:space="preserve">UN    </v>
          </cell>
          <cell r="D2497" t="str">
            <v>AS</v>
          </cell>
          <cell r="E2497" t="str">
            <v>506,17</v>
          </cell>
        </row>
        <row r="2498">
          <cell r="A2498">
            <v>39874</v>
          </cell>
          <cell r="B2498" t="str">
            <v xml:space="preserve">JUNTA DE EXPANSAO DE COBRE (REF 900), PONTA X PONTA, 28 MM                                                                                                                                                                                                                                                                                                                                                                                                                                                </v>
          </cell>
          <cell r="C2498" t="str">
            <v xml:space="preserve">UN    </v>
          </cell>
          <cell r="D2498" t="str">
            <v>AS</v>
          </cell>
          <cell r="E2498" t="str">
            <v>555,96</v>
          </cell>
        </row>
        <row r="2499">
          <cell r="A2499">
            <v>3674</v>
          </cell>
          <cell r="B2499" t="str">
            <v xml:space="preserve">JUNTA DILATACAO ELASTICA PARA CONCRETO (FUGENBAND) O-12, ATE 5 MCA                                                                                                                                                                                                                                                                                                                                                                                                                                        </v>
          </cell>
          <cell r="C2499" t="str">
            <v xml:space="preserve">M     </v>
          </cell>
          <cell r="D2499" t="str">
            <v>AS</v>
          </cell>
          <cell r="E2499" t="str">
            <v>86,56</v>
          </cell>
        </row>
        <row r="2500">
          <cell r="A2500">
            <v>3681</v>
          </cell>
          <cell r="B2500" t="str">
            <v xml:space="preserve">JUNTA DILATACAO ELASTICA PARA CONCRETO (FUGENBAND) O-22, ATE 30 MCA                                                                                                                                                                                                                                                                                                                                                                                                                                       </v>
          </cell>
          <cell r="C2500" t="str">
            <v xml:space="preserve">M     </v>
          </cell>
          <cell r="D2500" t="str">
            <v>AS</v>
          </cell>
          <cell r="E2500" t="str">
            <v>128,78</v>
          </cell>
        </row>
        <row r="2501">
          <cell r="A2501">
            <v>3676</v>
          </cell>
          <cell r="B2501" t="str">
            <v xml:space="preserve">JUNTA DILATACAO ELASTICA PARA CONCRETO (FUGENBAND) O-35/10, ATE 100 MCA                                                                                                                                                                                                                                                                                                                                                                                                                                   </v>
          </cell>
          <cell r="C2501" t="str">
            <v xml:space="preserve">M     </v>
          </cell>
          <cell r="D2501" t="str">
            <v>AS</v>
          </cell>
          <cell r="E2501" t="str">
            <v>484,67</v>
          </cell>
        </row>
        <row r="2502">
          <cell r="A2502">
            <v>3679</v>
          </cell>
          <cell r="B2502" t="str">
            <v xml:space="preserve">JUNTA DILATACAO ELASTICA PARA CONCRETO (FUGENBAND) O-35/6, ATE 100 MCA                                                                                                                                                                                                                                                                                                                                                                                                                                    </v>
          </cell>
          <cell r="C2502" t="str">
            <v xml:space="preserve">M     </v>
          </cell>
          <cell r="D2502" t="str">
            <v>AS</v>
          </cell>
          <cell r="E2502" t="str">
            <v>400,97</v>
          </cell>
        </row>
        <row r="2503">
          <cell r="A2503">
            <v>3672</v>
          </cell>
          <cell r="B2503" t="str">
            <v xml:space="preserve">JUNTA PLASTICA DE DILATACAO PARA PISOS, COR CINZA, 10 X 4,5 MM (ALTURA X ESPESSURA)                                                                                                                                                                                                                                                                                                                                                                                                                       </v>
          </cell>
          <cell r="C2503" t="str">
            <v xml:space="preserve">M     </v>
          </cell>
          <cell r="D2503" t="str">
            <v>AS</v>
          </cell>
          <cell r="E2503" t="str">
            <v>1,36</v>
          </cell>
        </row>
        <row r="2504">
          <cell r="A2504">
            <v>3671</v>
          </cell>
          <cell r="B2504" t="str">
            <v xml:space="preserve">JUNTA PLASTICA DE DILATACAO PARA PISOS, COR CINZA, 17 X 3 MM (ALTURA X ESPESSURA)                                                                                                                                                                                                                                                                                                                                                                                                                         </v>
          </cell>
          <cell r="C2504" t="str">
            <v xml:space="preserve">M     </v>
          </cell>
          <cell r="D2504" t="str">
            <v>AS</v>
          </cell>
          <cell r="E2504" t="str">
            <v>1,29</v>
          </cell>
        </row>
        <row r="2505">
          <cell r="A2505">
            <v>3673</v>
          </cell>
          <cell r="B2505" t="str">
            <v xml:space="preserve">JUNTA PLASTICA DE DILATACAO PARA PISOS, COR CINZA, 27 X 3 MM (ALTURA X ESPESSURA)                                                                                                                                                                                                                                                                                                                                                                                                                         </v>
          </cell>
          <cell r="C2505" t="str">
            <v xml:space="preserve">M     </v>
          </cell>
          <cell r="D2505" t="str">
            <v>AS</v>
          </cell>
          <cell r="E2505" t="str">
            <v>2,02</v>
          </cell>
        </row>
        <row r="2506">
          <cell r="A2506">
            <v>38394</v>
          </cell>
          <cell r="B2506" t="str">
            <v xml:space="preserve">KIT ACESSORIOS PARA COMPRESSOR DE AR, 5 PECAS (PISTOLAS PINTURA, LIMPEZA E PULVERIZACAO, CALIBRADOR E MANGUEIRA)                                                                                                                                                                                                                                                                                                                                                                                          </v>
          </cell>
          <cell r="C2506" t="str">
            <v xml:space="preserve">UN    </v>
          </cell>
          <cell r="D2506" t="str">
            <v>CR</v>
          </cell>
          <cell r="E2506" t="str">
            <v>351,91</v>
          </cell>
        </row>
        <row r="2507">
          <cell r="A2507">
            <v>3729</v>
          </cell>
          <cell r="B2507" t="str">
            <v xml:space="preserve">KIT CAVALETE, PVC, COM REGISTRO, PARA HIDROMETRO, BITOLAS 1/2" OU 3/4" - COMPLETO                                                                                                                                                                                                                                                                                                                                                                                                                         </v>
          </cell>
          <cell r="C2507" t="str">
            <v xml:space="preserve">UN    </v>
          </cell>
          <cell r="D2507" t="str">
            <v>CR</v>
          </cell>
          <cell r="E2507" t="str">
            <v>199,68</v>
          </cell>
        </row>
        <row r="2508">
          <cell r="A2508">
            <v>39357</v>
          </cell>
          <cell r="B2508" t="str">
            <v xml:space="preserve">KIT CHASSI COZINHA, CUBA SIMPLES SEM MAQUINA LAVAR LOUCA, INSTAL. PEX, QUADRO METALICO C/ TRAVESSA C/ FURO P/ESGOTO DN 50 MM E FUROS SUPERIORES P/AGUA, *340* X *650* MM (L X H), P/ CONEXAO COM ANEL DESLIZANTE (CONJUNTO COMPLETO)                                                                                                                                                                                                                                                                      </v>
          </cell>
          <cell r="C2508" t="str">
            <v xml:space="preserve">UN    </v>
          </cell>
          <cell r="D2508" t="str">
            <v>AS</v>
          </cell>
          <cell r="E2508" t="str">
            <v>49,50</v>
          </cell>
        </row>
        <row r="2509">
          <cell r="A2509">
            <v>39358</v>
          </cell>
          <cell r="B2509" t="str">
            <v xml:space="preserve">KIT CHASSI COZINHA, CUBA SIMPLES SEM MAQUINA LAVAR LOUCA, INSTAL. PEX, QUADRO METALICO C/ TRAVESSA COM FURO P/ESGOTO DN 50 MM E FUROS SUPERIORES P/AGUA, *340* X *650* MM (L X H), P/ CONEXAO COM CRIMPAGEM (CONJUNTO COMPLETO)                                                                                                                                                                                                                                                                           </v>
          </cell>
          <cell r="C2509" t="str">
            <v xml:space="preserve">UN    </v>
          </cell>
          <cell r="D2509" t="str">
            <v>AS</v>
          </cell>
          <cell r="E2509" t="str">
            <v>49,50</v>
          </cell>
        </row>
        <row r="2510">
          <cell r="A2510">
            <v>39355</v>
          </cell>
          <cell r="B2510" t="str">
            <v xml:space="preserve">KIT CHASSI TANQUE E MAQUINA LAVAR ROUPA, INSTAL. PEX, QUADRO METALICO C/ TRAVESSA C/ FURO P/ ESGOTO DN 50 MM, FURO LATERAL P/ MAQUINA E FUROS SUPERIORES P/ AGUA, *344* X *442* MM (L X H), P/ CONEXAO COM ANEL DESLIZANTE (CONJUNTO COMPLETO)                                                                                                                                                                                                                                                            </v>
          </cell>
          <cell r="C2510" t="str">
            <v xml:space="preserve">UN    </v>
          </cell>
          <cell r="D2510" t="str">
            <v>AS</v>
          </cell>
          <cell r="E2510" t="str">
            <v>72,12</v>
          </cell>
        </row>
        <row r="2511">
          <cell r="A2511">
            <v>39356</v>
          </cell>
          <cell r="B2511" t="str">
            <v xml:space="preserve">KIT CHASSI TANQUE E MAQUINA LAVAR ROUPA, INSTAL. PEX, QUADRO METALICO C/ TRAVESSA C/ FURO P/ ESGOTO DN 50 MM, FURO LATERAL P/MAQUINA E FUROS SUPERIORES P/AGUA, *344* X *442* MM (L X H), P/ CONEXAO COM CRIMPAGEM (CONJUNTO COMPLETO)                                                                                                                                                                                                                                                                    </v>
          </cell>
          <cell r="C2511" t="str">
            <v xml:space="preserve">UN    </v>
          </cell>
          <cell r="D2511" t="str">
            <v>AS</v>
          </cell>
          <cell r="E2511" t="str">
            <v>68,83</v>
          </cell>
        </row>
        <row r="2512">
          <cell r="A2512">
            <v>39353</v>
          </cell>
          <cell r="B2512" t="str">
            <v xml:space="preserve">KIT CHUVEIRO, INSTAL. PEX, QUADRO METALICO C/ 2 TRAVESSAS, SUPERIOR C/ ESPERA P/ CHUVEIRO, INFERIOR C/ 2 REGISTROS DE PRESSAO 1/2 ", *390* X *900* MM (L X H), CONEXAO COM ANEL DESLIZANTE (CONJUNTO COMPLETO)                                                                                                                                                                                                                                                                                            </v>
          </cell>
          <cell r="C2512" t="str">
            <v xml:space="preserve">UN    </v>
          </cell>
          <cell r="D2512" t="str">
            <v>AS</v>
          </cell>
          <cell r="E2512" t="str">
            <v>158,00</v>
          </cell>
        </row>
        <row r="2513">
          <cell r="A2513">
            <v>39354</v>
          </cell>
          <cell r="B2513" t="str">
            <v xml:space="preserve">KIT CHUVEIRO, INSTAL. PEX, QUADRO METALICO C/2 TRAVESSAS, SUPERIOR C/ ESPERA P/ CHUVEIRO E INFERIOR C/2 REGISTROS DE PRESSAO 1/2 ", *390* X *900* MM (L X H), CONEXAO COM CRIMPAGEM (CONJUNTO COMPLETO)                                                                                                                                                                                                                                                                                                   </v>
          </cell>
          <cell r="C2513" t="str">
            <v xml:space="preserve">UN    </v>
          </cell>
          <cell r="D2513" t="str">
            <v>AS</v>
          </cell>
          <cell r="E2513" t="str">
            <v>333,36</v>
          </cell>
        </row>
        <row r="2514">
          <cell r="A2514">
            <v>39398</v>
          </cell>
          <cell r="B2514" t="str">
            <v xml:space="preserve">KIT DE ACESSORIOS PARA BANHEIRO EM METAL CROMADO, 5 PECAS                                                                                                                                                                                                                                                                                                                                                                                                                                                 </v>
          </cell>
          <cell r="C2514" t="str">
            <v xml:space="preserve">UN    </v>
          </cell>
          <cell r="D2514" t="str">
            <v>CR</v>
          </cell>
          <cell r="E2514" t="str">
            <v>73,55</v>
          </cell>
        </row>
        <row r="2515">
          <cell r="A2515">
            <v>13343</v>
          </cell>
          <cell r="B2515" t="str">
            <v xml:space="preserve">KIT DE MATERIAIS PARA BRACADEIRA PARA FIXACAO EM POSTE CIRCULAR, CONTEM TRES FIXADORES E UM ROLO DE FITA DE 3 M EM ACO CARBONO                                                                                                                                                                                                                                                                                                                                                                            </v>
          </cell>
          <cell r="C2515" t="str">
            <v xml:space="preserve">UN    </v>
          </cell>
          <cell r="D2515" t="str">
            <v>AS</v>
          </cell>
          <cell r="E2515" t="str">
            <v>50,07</v>
          </cell>
        </row>
        <row r="2516">
          <cell r="A2516">
            <v>12118</v>
          </cell>
          <cell r="B2516" t="str">
            <v xml:space="preserve">KIT DE PROTECAO ARSTOP PARA AR CONDICIONADO, TOMADA PADRAO 2P+T 20 A, COM DISJUNTOR UNIPOLAR DIN 20A                                                                                                                                                                                                                                                                                                                                                                                                      </v>
          </cell>
          <cell r="C2516" t="str">
            <v xml:space="preserve">UN    </v>
          </cell>
          <cell r="D2516" t="str">
            <v>CR</v>
          </cell>
          <cell r="E2516" t="str">
            <v>25,77</v>
          </cell>
        </row>
        <row r="2517">
          <cell r="A2517">
            <v>39482</v>
          </cell>
          <cell r="B2517" t="str">
            <v xml:space="preserve">KIT PORTA PRONTA DE MADEIRA, FOLHA LEVE (NBR 15930) DE 600 X 2100 MM OU 700 X 2100 MM, DE 35 MM A 40 MM DE ESPESSURA, COM MARCO EM ACO, NUCLEO COLMEIA, CAPA LISA EM HDF, ACABAMENTO MELAMINICO BRANCO (INCLUI MARCO, ALIZARES, DOBRADICAS E FECHADURA)                                                                                                                                                                                                                                                   </v>
          </cell>
          <cell r="C2517" t="str">
            <v xml:space="preserve">UN    </v>
          </cell>
          <cell r="D2517" t="str">
            <v>CR</v>
          </cell>
          <cell r="E2517" t="str">
            <v>552,05</v>
          </cell>
        </row>
        <row r="2518">
          <cell r="A2518">
            <v>39486</v>
          </cell>
          <cell r="B2518" t="str">
            <v xml:space="preserve">KIT PORTA PRONTA DE MADEIRA, FOLHA LEVE (NBR 15930) DE 600 X 2100 MM OU 700 X 2100 MM, DE 35 MM A 40 MM DE ESPESSURA, NUCLEO COLMEIA, ESTRUTURA USINADA PARA FECHADURA, CAPA LISA EM HDF, ACABAMENTO EM PRIMER PARA PINTURA (INCLUI MARCO, ALIZARES E DOBRADICAS)                                                                                                                                                                                                                                         </v>
          </cell>
          <cell r="C2518" t="str">
            <v xml:space="preserve">UN    </v>
          </cell>
          <cell r="D2518" t="str">
            <v>CR</v>
          </cell>
          <cell r="E2518" t="str">
            <v>450,55</v>
          </cell>
        </row>
        <row r="2519">
          <cell r="A2519">
            <v>39484</v>
          </cell>
          <cell r="B2519" t="str">
            <v xml:space="preserve">KIT PORTA PRONTA DE MADEIRA, FOLHA LEVE (NBR 15930) DE 800 X 2100 MM, DE 35 MM A 40 MM DE ESPESSURA, COM MARCO EM ACO, NUCLEO COLMEIA, CAPA LISA EM HDF, ACABAMENTO MELAMINICO BRANCO (INCLUI MARCO, ALIZARES, DOBRADICAS E FECHADURA)                                                                                                                                                                                                                                                                    </v>
          </cell>
          <cell r="C2519" t="str">
            <v xml:space="preserve">UN    </v>
          </cell>
          <cell r="D2519" t="str">
            <v>CR</v>
          </cell>
          <cell r="E2519" t="str">
            <v>552,05</v>
          </cell>
        </row>
        <row r="2520">
          <cell r="A2520">
            <v>39488</v>
          </cell>
          <cell r="B2520" t="str">
            <v xml:space="preserve">KIT PORTA PRONTA DE MADEIRA, FOLHA LEVE (NBR 15930) DE 800 X 2100 MM, DE 35 MM A 40 MM DE ESPESSURA, NUCLEO COLMEIA, ESTRUTURA USINADA PARA FECHADURA, CAPA LISA EM HDF, ACABAMENTO EM PRIMER PARA PINTURA (INCLUI MARCO, ALIZARES E DOBRADICAS)                                                                                                                                                                                                                                                          </v>
          </cell>
          <cell r="C2520" t="str">
            <v xml:space="preserve">UN    </v>
          </cell>
          <cell r="D2520" t="str">
            <v>CR</v>
          </cell>
          <cell r="E2520" t="str">
            <v>457,93</v>
          </cell>
        </row>
        <row r="2521">
          <cell r="A2521">
            <v>39485</v>
          </cell>
          <cell r="B2521" t="str">
            <v xml:space="preserve">KIT PORTA PRONTA DE MADEIRA, FOLHA LEVE (NBR 15930) DE 900 X 2100 MM, DE 35 MM A 40 MM DE ESPESSURA, COM MARCO EM ACO, NUCLEO COLMEIA, CAPA LISA EM HDF, ACABAMENTO MELAMINICO BRANCO (INCLUI MARCO, ALIZARES, DOBRADICAS E FECHADURA)                                                                                                                                                                                                                                                                    </v>
          </cell>
          <cell r="C2521" t="str">
            <v xml:space="preserve">UN    </v>
          </cell>
          <cell r="D2521" t="str">
            <v>CR</v>
          </cell>
          <cell r="E2521" t="str">
            <v>552,05</v>
          </cell>
        </row>
        <row r="2522">
          <cell r="A2522">
            <v>39489</v>
          </cell>
          <cell r="B2522" t="str">
            <v xml:space="preserve">KIT PORTA PRONTA DE MADEIRA, FOLHA LEVE (NBR 15930) DE 900 X 2100 MM, DE 35 MM A 40 MM DE ESPESSURA, NUCLEO COLMEIA, ESTRUTURA USINADA PARA FECHADURA, CAPA LISA EM HDF, ACABAMENTO EM PRIMER PARA PINTURA (INCLUI MARCO, ALIZARES E DOBRADICAS)                                                                                                                                                                                                                                                          </v>
          </cell>
          <cell r="C2522" t="str">
            <v xml:space="preserve">UN    </v>
          </cell>
          <cell r="D2522" t="str">
            <v>CR</v>
          </cell>
          <cell r="E2522" t="str">
            <v>465,69</v>
          </cell>
        </row>
        <row r="2523">
          <cell r="A2523">
            <v>39490</v>
          </cell>
          <cell r="B2523" t="str">
            <v xml:space="preserve">KIT PORTA PRONTA DE MADEIRA, FOLHA MEDIA (NBR 15930) DE 600 X 2100 MM OU 700 X 2100 MM, DE 35 MM A 40 MM DE ESPESSURA, NUCLEO SEMI-SOLIDO (SARRAFEADO), ESTRUTURA USINADA PARA FECHADURA, CAPA LISA EM HDF, ACABAMENTO MELAMINICO BRANCO (INCLUI MARCO, ALIZARES E DOBRADICAS)                                                                                                                                                                                                                            </v>
          </cell>
          <cell r="C2523" t="str">
            <v xml:space="preserve">UN    </v>
          </cell>
          <cell r="D2523" t="str">
            <v>CR</v>
          </cell>
          <cell r="E2523" t="str">
            <v>693,94</v>
          </cell>
        </row>
        <row r="2524">
          <cell r="A2524">
            <v>39494</v>
          </cell>
          <cell r="B2524" t="str">
            <v xml:space="preserve">KIT PORTA PRONTA DE MADEIRA, FOLHA MEDIA (NBR 15930) DE 600 X 2100 MM, DE 35 MM A 40 MM DE ESPESSURA, NUCLEO SEMI-SOLIDO (SARRAFEADO), ESTRUTURA USINADA PARA FECHADURA, CAPA LISA EM HDF, ACABAMENTO EM PRIMER PARA PINTURA (INCLUI MARCO, ALIZARES E DOBRADICAS)                                                                                                                                                                                                                                        </v>
          </cell>
          <cell r="C2524" t="str">
            <v xml:space="preserve">UN    </v>
          </cell>
          <cell r="D2524" t="str">
            <v>CR</v>
          </cell>
          <cell r="E2524" t="str">
            <v>498,31</v>
          </cell>
        </row>
        <row r="2525">
          <cell r="A2525">
            <v>39495</v>
          </cell>
          <cell r="B2525" t="str">
            <v xml:space="preserve">KIT PORTA PRONTA DE MADEIRA, FOLHA MEDIA (NBR 15930) DE 700 X 2100 MM, DE 35 MM A 40 MM DE ESPESSURA, NUCLEO SEMI-SOLIDO (SARRAFEADO), ESTRUTURA USINADA PARA FECHADURA, CAPA LISA EM HDF, ACABAMENTO EM PRIMER PARA PINTURA (INCLUI MARCO, ALIZARES E DOBRADICAS)                                                                                                                                                                                                                                        </v>
          </cell>
          <cell r="C2525" t="str">
            <v xml:space="preserve">UN    </v>
          </cell>
          <cell r="D2525" t="str">
            <v>CR</v>
          </cell>
          <cell r="E2525" t="str">
            <v>561,53</v>
          </cell>
        </row>
        <row r="2526">
          <cell r="A2526">
            <v>39496</v>
          </cell>
          <cell r="B2526" t="str">
            <v xml:space="preserve">KIT PORTA PRONTA DE MADEIRA, FOLHA MEDIA (NBR 15930) DE 800 X 2100 MM, DE 35 MM A 40 MM DE ESPESSURA,  NUCLEO SEMI-SOLIDO (SARRAFEADO), ESTRUTURA USINADA PARA FECHADURA, CAPA LISA EM HDF, ACABAMENTO EM PRIMER PARA PINTURA (INCLUI MARCO, ALIZARES E DOBRADICAS)                                                                                                                                                                                                                                       </v>
          </cell>
          <cell r="C2526" t="str">
            <v xml:space="preserve">UN    </v>
          </cell>
          <cell r="D2526" t="str">
            <v>CR</v>
          </cell>
          <cell r="E2526" t="str">
            <v>617,68</v>
          </cell>
        </row>
        <row r="2527">
          <cell r="A2527">
            <v>39492</v>
          </cell>
          <cell r="B2527" t="str">
            <v xml:space="preserve">KIT PORTA PRONTA DE MADEIRA, FOLHA MEDIA (NBR 15930) DE 800 X 2100 MM, DE 35 MM A 40 MM DE ESPESSURA, NUCLEO SEMI-SOLIDO (SARRAFEADO), ESTRUTURA USINADA PARA FECHADURA, CAPA LISA EM HDF, ACABAMENTO MELAMINICO BRANCO (INCLUI MARCO, ALIZARES E DOBRADICAS)                                                                                                                                                                                                                                             </v>
          </cell>
          <cell r="C2527" t="str">
            <v xml:space="preserve">UN    </v>
          </cell>
          <cell r="D2527" t="str">
            <v>CR</v>
          </cell>
          <cell r="E2527" t="str">
            <v>715,10</v>
          </cell>
        </row>
        <row r="2528">
          <cell r="A2528">
            <v>39497</v>
          </cell>
          <cell r="B2528" t="str">
            <v xml:space="preserve">KIT PORTA PRONTA DE MADEIRA, FOLHA MEDIA (NBR 15930) DE 900 X 2100 MM, DE 35 MM A 40 MM DE ESPESSURA, NUCLEO SEMI-SOLIDO (SARRAFEADO), ESTRUTURA USINADA PARA FECHADURA, CAPA LISA EM HDF, ACABAMENTO EM PRIMER PARA PINTURA (INCLUI MARCO, ALIZARES E DOBRADICAS)                                                                                                                                                                                                                                        </v>
          </cell>
          <cell r="C2528" t="str">
            <v xml:space="preserve">UN    </v>
          </cell>
          <cell r="D2528" t="str">
            <v>CR</v>
          </cell>
          <cell r="E2528" t="str">
            <v>645,92</v>
          </cell>
        </row>
        <row r="2529">
          <cell r="A2529">
            <v>39493</v>
          </cell>
          <cell r="B2529" t="str">
            <v xml:space="preserve">KIT PORTA PRONTA DE MADEIRA, FOLHA MEDIA (NBR 15930) DE 900 X 2100 MM, DE 35 MM A 40 MM DE ESPESSURA, NUCLEO SEMI-SOLIDO (SARRAFEADO), ESTRUTURA USINADA PARA FECHADURA, CAPA LISA EM HDF, ACABAMENTO MELAMINICO BRANCO (INCLUI MARCO, ALIZARES E DOBRADICAS)                                                                                                                                                                                                                                             </v>
          </cell>
          <cell r="C2529" t="str">
            <v xml:space="preserve">UN    </v>
          </cell>
          <cell r="D2529" t="str">
            <v>CR</v>
          </cell>
          <cell r="E2529" t="str">
            <v>767,01</v>
          </cell>
        </row>
        <row r="2530">
          <cell r="A2530">
            <v>39500</v>
          </cell>
          <cell r="B2530" t="str">
            <v xml:space="preserve">KIT PORTA PRONTA DE MADEIRA, FOLHA PESADA (NBR 15930) DE 800 X 2100 MM, DE 40 MM  A 45 MM DE ESPESSURA, NUCLEO SOLIDO, CAPA LISA EM HDF, ACABAMENTO MELAMINICO BRANCO (INCLUI MARCO, ALIZARES, DOBRADICAS E FECHADURA EXTERNA)                                                                                                                                                                                                                                                                            </v>
          </cell>
          <cell r="C2530" t="str">
            <v xml:space="preserve">UN    </v>
          </cell>
          <cell r="D2530" t="str">
            <v>CR</v>
          </cell>
          <cell r="E2530" t="str">
            <v>836,88</v>
          </cell>
        </row>
        <row r="2531">
          <cell r="A2531">
            <v>39498</v>
          </cell>
          <cell r="B2531" t="str">
            <v xml:space="preserve">KIT PORTA PRONTA DE MADEIRA, FOLHA PESADA (NBR 15930) DE 800 X 2100 MM, DE 40 MM A 45 MM DE ESPESSURA , NUCLEO SOLIDO, ESTRUTURA USINADA PARA FECHADURA, CAPA LISA EM HDF, ACABAMENTO EM LAMINADO NATURAL COM VERNIZ (INCLUI MARCO, ALIZARES E DOBRADICAS)                                                                                                                                                                                                                                                </v>
          </cell>
          <cell r="C2531" t="str">
            <v xml:space="preserve">UN    </v>
          </cell>
          <cell r="D2531" t="str">
            <v>CR</v>
          </cell>
          <cell r="E2531" t="str">
            <v>1.032,15</v>
          </cell>
        </row>
        <row r="2532">
          <cell r="A2532">
            <v>43628</v>
          </cell>
          <cell r="B2532" t="str">
            <v xml:space="preserve">KIT PORTA PRONTA DE MADEIRA, FOLHA PESADA (NBR 15930) DE 800 X 2100 MM, DE 40 MM A 45 MM DE ESPESSURA, COM MARCO EM ACO, NUCLEO SOLIDO, CAPA LISA EM HDF, ACABAMENTO MELAMINICO BRANCO (INCLUI MARCO, ALIZARES, DOBRADICAS E FECHADURA)                                                                                                                                                                                                                                                                   </v>
          </cell>
          <cell r="C2532" t="str">
            <v xml:space="preserve">UN    </v>
          </cell>
          <cell r="D2532" t="str">
            <v>CR</v>
          </cell>
          <cell r="E2532" t="str">
            <v>813,55</v>
          </cell>
        </row>
        <row r="2533">
          <cell r="A2533">
            <v>39501</v>
          </cell>
          <cell r="B2533" t="str">
            <v xml:space="preserve">KIT PORTA PRONTA DE MADEIRA, FOLHA PESADA (NBR 15930) DE 900 X 2100 MM, DE 40 MM  A 45 MM DE ESPESSURA, NUCLEO SOLIDO, CAPA LISA EM HDF, ACABAMENTO MELAMINICO BRANCO (INCLUI MARCO, ALIZARES, DOBRADICAS E FECHADURA EXTERNA)                                                                                                                                                                                                                                                                            </v>
          </cell>
          <cell r="C2533" t="str">
            <v xml:space="preserve">UN    </v>
          </cell>
          <cell r="D2533" t="str">
            <v>CR</v>
          </cell>
          <cell r="E2533" t="str">
            <v>859,54</v>
          </cell>
        </row>
        <row r="2534">
          <cell r="A2534">
            <v>39499</v>
          </cell>
          <cell r="B2534" t="str">
            <v xml:space="preserve">KIT PORTA PRONTA DE MADEIRA, FOLHA PESADA (NBR 15930) DE 900 X 2100 MM, DE 40 MM A 45 MM DE ESPESSURA , NUCLEO SOLIDO, ESTRUTURA USINADA PARA FECHADURA, CAPA LISA EM HDF, ACABAMENTO EM LAMINADO NATURAL COM VERNIZ (INCLUI MARCO, ALIZARES E DOBRADICAS)                                                                                                                                                                                                                                                </v>
          </cell>
          <cell r="C2534" t="str">
            <v xml:space="preserve">UN    </v>
          </cell>
          <cell r="D2534" t="str">
            <v>CR</v>
          </cell>
          <cell r="E2534" t="str">
            <v>1.046,80</v>
          </cell>
        </row>
        <row r="2535">
          <cell r="A2535">
            <v>43621</v>
          </cell>
          <cell r="B2535" t="str">
            <v xml:space="preserve">KIT PORTA PRONTA DE MADEIRA, FOLHA PESADA (NBR 15930) DE 900 X 2100 MM, DE 40 MM A 45 MM DE ESPESSURA, COM MARCO EM ACO, NUCLEO SOLIDO, CAPA LISA EM HDF, ACABAMENTO MELAMINICO BRANCO (INCLUI MARCO, ALIZARES, DOBRADICAS E FECHADURA)                                                                                                                                                                                                                                                                   </v>
          </cell>
          <cell r="C2535" t="str">
            <v xml:space="preserve">UN    </v>
          </cell>
          <cell r="D2535" t="str">
            <v>CR</v>
          </cell>
          <cell r="E2535" t="str">
            <v>864,40</v>
          </cell>
        </row>
        <row r="2536">
          <cell r="A2536">
            <v>3733</v>
          </cell>
          <cell r="B2536" t="str">
            <v xml:space="preserve">LADRILHO HIDRAULICO, *20 x 20* CM, E= 2 CM, PADRAO COPACABANA, 2 CORES (PRETO E BRANCO)                                                                                                                                                                                                                                                                                                                                                                                                                   </v>
          </cell>
          <cell r="C2536" t="str">
            <v xml:space="preserve">M2    </v>
          </cell>
          <cell r="D2536" t="str">
            <v>AS</v>
          </cell>
          <cell r="E2536" t="str">
            <v>76,92</v>
          </cell>
        </row>
        <row r="2537">
          <cell r="A2537">
            <v>3731</v>
          </cell>
          <cell r="B2537" t="str">
            <v xml:space="preserve">LADRILHO HIDRAULICO, *20 X 20* CM, E= 2 CM, DADOS, COR NATURAL                                                                                                                                                                                                                                                                                                                                                                                                                                            </v>
          </cell>
          <cell r="C2537" t="str">
            <v xml:space="preserve">M2    </v>
          </cell>
          <cell r="D2537" t="str">
            <v>AS</v>
          </cell>
          <cell r="E2537" t="str">
            <v>71,40</v>
          </cell>
        </row>
        <row r="2538">
          <cell r="A2538">
            <v>38137</v>
          </cell>
          <cell r="B2538" t="str">
            <v xml:space="preserve">LADRILHO HIDRAULICO, *20 X 20* CM, E= 2 CM, RAMPA, NATURAL                                                                                                                                                                                                                                                                                                                                                                                                                                                </v>
          </cell>
          <cell r="C2538" t="str">
            <v xml:space="preserve">M2    </v>
          </cell>
          <cell r="D2538" t="str">
            <v>AS</v>
          </cell>
          <cell r="E2538" t="str">
            <v>71,82</v>
          </cell>
        </row>
        <row r="2539">
          <cell r="A2539">
            <v>38135</v>
          </cell>
          <cell r="B2539" t="str">
            <v xml:space="preserve">LADRILHO HIDRAULICO, *20 X 20* CM, E= 2 CM, TATIL ALERTA OU DIRECIONAL, AMARELO                                                                                                                                                                                                                                                                                                                                                                                                                           </v>
          </cell>
          <cell r="C2539" t="str">
            <v xml:space="preserve">M2    </v>
          </cell>
          <cell r="D2539" t="str">
            <v>AS</v>
          </cell>
          <cell r="E2539" t="str">
            <v>91,04</v>
          </cell>
        </row>
        <row r="2540">
          <cell r="A2540">
            <v>38138</v>
          </cell>
          <cell r="B2540" t="str">
            <v xml:space="preserve">LADRILHO HIDRAULICO, *30 X 30* CM, E= 2 CM, MILANO, NATURAL                                                                                                                                                                                                                                                                                                                                                                                                                                               </v>
          </cell>
          <cell r="C2540" t="str">
            <v xml:space="preserve">M2    </v>
          </cell>
          <cell r="D2540" t="str">
            <v>AS</v>
          </cell>
          <cell r="E2540" t="str">
            <v>70,53</v>
          </cell>
        </row>
        <row r="2541">
          <cell r="A2541">
            <v>3736</v>
          </cell>
          <cell r="B2541" t="str">
            <v xml:space="preserve">LAJE PRE-MOLDADA CONVENCIONAL (LAJOTAS + VIGOTAS) PARA FORRO, UNIDIRECIONAL, SOBRECARGA DE 100 KG/M2, VAO ATE 4,00 M (SEM COLOCACAO)                                                                                                                                                                                                                                                                                                                                                                      </v>
          </cell>
          <cell r="C2541" t="str">
            <v xml:space="preserve">M2    </v>
          </cell>
          <cell r="D2541" t="str">
            <v xml:space="preserve">C </v>
          </cell>
          <cell r="E2541" t="str">
            <v>45,00</v>
          </cell>
        </row>
        <row r="2542">
          <cell r="A2542">
            <v>3741</v>
          </cell>
          <cell r="B2542" t="str">
            <v xml:space="preserve">LAJE PRE-MOLDADA CONVENCIONAL (LAJOTAS + VIGOTAS) PARA FORRO, UNIDIRECIONAL, SOBRECARGA DE 100 KG/M2, VAO ATE 4,50 M (SEM COLOCACAO)                                                                                                                                                                                                                                                                                                                                                                      </v>
          </cell>
          <cell r="C2542" t="str">
            <v xml:space="preserve">M2    </v>
          </cell>
          <cell r="D2542" t="str">
            <v>CR</v>
          </cell>
          <cell r="E2542" t="str">
            <v>46,90</v>
          </cell>
        </row>
        <row r="2543">
          <cell r="A2543">
            <v>3745</v>
          </cell>
          <cell r="B2543" t="str">
            <v xml:space="preserve">LAJE PRE-MOLDADA CONVENCIONAL (LAJOTAS + VIGOTAS) PARA FORRO, UNIDIRECIONAL, SOBRECARGA 100 KG/M2, VAO ATE 5,00 M (SEM COLOCACAO)                                                                                                                                                                                                                                                                                                                                                                         </v>
          </cell>
          <cell r="C2543" t="str">
            <v xml:space="preserve">M2    </v>
          </cell>
          <cell r="D2543" t="str">
            <v>CR</v>
          </cell>
          <cell r="E2543" t="str">
            <v>50,58</v>
          </cell>
        </row>
        <row r="2544">
          <cell r="A2544">
            <v>3743</v>
          </cell>
          <cell r="B2544" t="str">
            <v xml:space="preserve">LAJE PRE-MOLDADA CONVENCIONAL (LAJOTAS + VIGOTAS) PARA PISO, UNIDIRECIONAL, SOBRECARGA DE 200 KG/M2, VAO ATE 3,50 M (SEM COLOCACAO)                                                                                                                                                                                                                                                                                                                                                                       </v>
          </cell>
          <cell r="C2544" t="str">
            <v xml:space="preserve">M2    </v>
          </cell>
          <cell r="D2544" t="str">
            <v>CR</v>
          </cell>
          <cell r="E2544" t="str">
            <v>46,74</v>
          </cell>
        </row>
        <row r="2545">
          <cell r="A2545">
            <v>3744</v>
          </cell>
          <cell r="B2545" t="str">
            <v xml:space="preserve">LAJE PRE-MOLDADA CONVENCIONAL (LAJOTAS + VIGOTAS) PARA PISO, UNIDIRECIONAL, SOBRECARGA DE 200 KG/M2, VAO ATE 4,50 M (SEM COLOCACAO)                                                                                                                                                                                                                                                                                                                                                                       </v>
          </cell>
          <cell r="C2545" t="str">
            <v xml:space="preserve">M2    </v>
          </cell>
          <cell r="D2545" t="str">
            <v>CR</v>
          </cell>
          <cell r="E2545" t="str">
            <v>51,45</v>
          </cell>
        </row>
        <row r="2546">
          <cell r="A2546">
            <v>3739</v>
          </cell>
          <cell r="B2546" t="str">
            <v xml:space="preserve">LAJE PRE-MOLDADA CONVENCIONAL (LAJOTAS + VIGOTAS) PARA PISO, UNIDIRECIONAL, SOBRECARGA DE 200 KG/M2, VAO ATE 5,00 M (SEM COLOCACAO)                                                                                                                                                                                                                                                                                                                                                                       </v>
          </cell>
          <cell r="C2546" t="str">
            <v xml:space="preserve">M2    </v>
          </cell>
          <cell r="D2546" t="str">
            <v>CR</v>
          </cell>
          <cell r="E2546" t="str">
            <v>54,06</v>
          </cell>
        </row>
        <row r="2547">
          <cell r="A2547">
            <v>3737</v>
          </cell>
          <cell r="B2547" t="str">
            <v xml:space="preserve">LAJE PRE-MOLDADA CONVENCIONAL (LAJOTAS + VIGOTAS) PARA PISO, UNIDIRECIONAL, SOBRECARGA DE 350 KG/M2, VAO ATE 4,50 M (SEM COLOCACAO)                                                                                                                                                                                                                                                                                                                                                                       </v>
          </cell>
          <cell r="C2547" t="str">
            <v xml:space="preserve">M2    </v>
          </cell>
          <cell r="D2547" t="str">
            <v>CR</v>
          </cell>
          <cell r="E2547" t="str">
            <v>56,68</v>
          </cell>
        </row>
        <row r="2548">
          <cell r="A2548">
            <v>3738</v>
          </cell>
          <cell r="B2548" t="str">
            <v xml:space="preserve">LAJE PRE-MOLDADA CONVENCIONAL (LAJOTAS + VIGOTAS) PARA PISO, UNIDIRECIONAL, SOBRECARGA DE 350 KG/M2, VAO ATE 5,00 M (SEM COLOCACAO)                                                                                                                                                                                                                                                                                                                                                                       </v>
          </cell>
          <cell r="C2548" t="str">
            <v xml:space="preserve">M2    </v>
          </cell>
          <cell r="D2548" t="str">
            <v>CR</v>
          </cell>
          <cell r="E2548" t="str">
            <v>65,40</v>
          </cell>
        </row>
        <row r="2549">
          <cell r="A2549">
            <v>3747</v>
          </cell>
          <cell r="B2549" t="str">
            <v xml:space="preserve">LAJE PRE-MOLDADA CONVENCIONAL (LAJOTAS + VIGOTAS) PARA PISO, UNIDIRECIONAL, SOBRECARGA 350 KG/M2 VAO ATE 3,50 M (SEM COLOCACAO)                                                                                                                                                                                                                                                                                                                                                                           </v>
          </cell>
          <cell r="C2549" t="str">
            <v xml:space="preserve">M2    </v>
          </cell>
          <cell r="D2549" t="str">
            <v>CR</v>
          </cell>
          <cell r="E2549" t="str">
            <v>51,45</v>
          </cell>
        </row>
        <row r="2550">
          <cell r="A2550">
            <v>11649</v>
          </cell>
          <cell r="B2550" t="str">
            <v xml:space="preserve">LAJE PRE-MOLDADA DE TRANSICAO EXCENTRICA EM CONCRETO ARMADO, DN 1200 MM, FURO CIRCULAR DN 600 MM, ESPESSURA 12 CM                                                                                                                                                                                                                                                                                                                                                                                         </v>
          </cell>
          <cell r="C2550" t="str">
            <v xml:space="preserve">UN    </v>
          </cell>
          <cell r="D2550" t="str">
            <v>CR</v>
          </cell>
          <cell r="E2550" t="str">
            <v>373,25</v>
          </cell>
        </row>
        <row r="2551">
          <cell r="A2551">
            <v>11650</v>
          </cell>
          <cell r="B2551" t="str">
            <v xml:space="preserve">LAJE PRE-MOLDADA DE TRANSICAO EXCENTRICA EM CONCRETO ARMADO, DN 1500 MM, FURO CIRCULAR DN 530 MM, ESPESSURA 15 CM                                                                                                                                                                                                                                                                                                                                                                                         </v>
          </cell>
          <cell r="C2551" t="str">
            <v xml:space="preserve">UN    </v>
          </cell>
          <cell r="D2551" t="str">
            <v>CR</v>
          </cell>
          <cell r="E2551" t="str">
            <v>636,19</v>
          </cell>
        </row>
        <row r="2552">
          <cell r="A2552">
            <v>3742</v>
          </cell>
          <cell r="B2552" t="str">
            <v xml:space="preserve">LAJE PRE-MOLDADA TRELICADA (LAJOTAS + VIGOTAS) PARA FORRO, UNIDIRECIONAL, SOBRECARGA DE 100 KG/M2, VAO ATE 6,00 M (SEM COLOCACAO)                                                                                                                                                                                                                                                                                                                                                                         </v>
          </cell>
          <cell r="C2552" t="str">
            <v xml:space="preserve">M2    </v>
          </cell>
          <cell r="D2552" t="str">
            <v>CR</v>
          </cell>
          <cell r="E2552" t="str">
            <v>67,84</v>
          </cell>
        </row>
        <row r="2553">
          <cell r="A2553">
            <v>3746</v>
          </cell>
          <cell r="B2553" t="str">
            <v xml:space="preserve">LAJE PRE-MOLDADA TRELICADA (LAJOTAS + VIGOTAS) PARA PISO, UNIDIRECIONAL, SOBRECARGA DE 200 KG/M2, VAO ATE 6,00 M (SEM COLOCACAO)                                                                                                                                                                                                                                                                                                                                                                          </v>
          </cell>
          <cell r="C2553" t="str">
            <v xml:space="preserve">M2    </v>
          </cell>
          <cell r="D2553" t="str">
            <v>CR</v>
          </cell>
          <cell r="E2553" t="str">
            <v>79,22</v>
          </cell>
        </row>
        <row r="2554">
          <cell r="A2554">
            <v>21106</v>
          </cell>
          <cell r="B2554" t="str">
            <v xml:space="preserve">LAMBRI EM ALUMINIO, DE APROXIMADAMENTE 0,6 KG/M, COM APROXIMADAMENTE 168,0 MM DE LARGURA, 6,0 MM DE ALTURA E 6,0 M DE EXTENSAO                                                                                                                                                                                                                                                                                                                                                                            </v>
          </cell>
          <cell r="C2554" t="str">
            <v xml:space="preserve">KG    </v>
          </cell>
          <cell r="D2554" t="str">
            <v>AS</v>
          </cell>
          <cell r="E2554" t="str">
            <v>37,56</v>
          </cell>
        </row>
        <row r="2555">
          <cell r="A2555">
            <v>3755</v>
          </cell>
          <cell r="B2555" t="str">
            <v xml:space="preserve">LAMPADA DE LUZ MISTA 160 W, BASE E27 (220 V)                                                                                                                                                                                                                                                                                                                                                                                                                                                              </v>
          </cell>
          <cell r="C2555" t="str">
            <v xml:space="preserve">UN    </v>
          </cell>
          <cell r="D2555" t="str">
            <v>CR</v>
          </cell>
          <cell r="E2555" t="str">
            <v>21,04</v>
          </cell>
        </row>
        <row r="2556">
          <cell r="A2556">
            <v>3750</v>
          </cell>
          <cell r="B2556" t="str">
            <v xml:space="preserve">LAMPADA DE LUZ MISTA 250 W, BASE E27 (220 V)                                                                                                                                                                                                                                                                                                                                                                                                                                                              </v>
          </cell>
          <cell r="C2556" t="str">
            <v xml:space="preserve">UN    </v>
          </cell>
          <cell r="D2556" t="str">
            <v>CR</v>
          </cell>
          <cell r="E2556" t="str">
            <v>28,29</v>
          </cell>
        </row>
        <row r="2557">
          <cell r="A2557">
            <v>3756</v>
          </cell>
          <cell r="B2557" t="str">
            <v xml:space="preserve">LAMPADA DE LUZ MISTA 500 W, BASE E40 (220 V)                                                                                                                                                                                                                                                                                                                                                                                                                                                              </v>
          </cell>
          <cell r="C2557" t="str">
            <v xml:space="preserve">UN    </v>
          </cell>
          <cell r="D2557" t="str">
            <v>CR</v>
          </cell>
          <cell r="E2557" t="str">
            <v>52,86</v>
          </cell>
        </row>
        <row r="2558">
          <cell r="A2558">
            <v>39377</v>
          </cell>
          <cell r="B2558" t="str">
            <v xml:space="preserve">LAMPADA FLUORESCENTE COMPACTA BRANCA 135 W, BASE E40 (127/220 V)                                                                                                                                                                                                                                                                                                                                                                                                                                          </v>
          </cell>
          <cell r="C2558" t="str">
            <v xml:space="preserve">UN    </v>
          </cell>
          <cell r="D2558" t="str">
            <v>CR</v>
          </cell>
          <cell r="E2558" t="str">
            <v>156,58</v>
          </cell>
        </row>
        <row r="2559">
          <cell r="A2559">
            <v>38191</v>
          </cell>
          <cell r="B2559" t="str">
            <v xml:space="preserve">LAMPADA FLUORESCENTE COMPACTA 2U BRANCA 15 W, BASE E27 (127/220 V)                                                                                                                                                                                                                                                                                                                                                                                                                                        </v>
          </cell>
          <cell r="C2559" t="str">
            <v xml:space="preserve">UN    </v>
          </cell>
          <cell r="D2559" t="str">
            <v>CR</v>
          </cell>
          <cell r="E2559" t="str">
            <v>11,66</v>
          </cell>
        </row>
        <row r="2560">
          <cell r="A2560">
            <v>39381</v>
          </cell>
          <cell r="B2560" t="str">
            <v xml:space="preserve">LAMPADA FLUORESCENTE COMPACTA 2U/3U BRANCA 9/10 W, BASE E27 (127/220 V)                                                                                                                                                                                                                                                                                                                                                                                                                                   </v>
          </cell>
          <cell r="C2560" t="str">
            <v xml:space="preserve">UN    </v>
          </cell>
          <cell r="D2560" t="str">
            <v>CR</v>
          </cell>
          <cell r="E2560" t="str">
            <v>10,87</v>
          </cell>
        </row>
        <row r="2561">
          <cell r="A2561">
            <v>38780</v>
          </cell>
          <cell r="B2561" t="str">
            <v xml:space="preserve">LAMPADA FLUORESCENTE COMPACTA 3U BRANCA 20 W, BASE E27 (127/220 V)                                                                                                                                                                                                                                                                                                                                                                                                                                        </v>
          </cell>
          <cell r="C2561" t="str">
            <v xml:space="preserve">UN    </v>
          </cell>
          <cell r="D2561" t="str">
            <v>CR</v>
          </cell>
          <cell r="E2561" t="str">
            <v>13,30</v>
          </cell>
        </row>
        <row r="2562">
          <cell r="A2562">
            <v>38781</v>
          </cell>
          <cell r="B2562" t="str">
            <v xml:space="preserve">LAMPADA FLUORESCENTE ESPIRAL BRANCA 45 W, BASE E27 (127/220 V)                                                                                                                                                                                                                                                                                                                                                                                                                                            </v>
          </cell>
          <cell r="C2562" t="str">
            <v xml:space="preserve">UN    </v>
          </cell>
          <cell r="D2562" t="str">
            <v>CR</v>
          </cell>
          <cell r="E2562" t="str">
            <v>44,91</v>
          </cell>
        </row>
        <row r="2563">
          <cell r="A2563">
            <v>38192</v>
          </cell>
          <cell r="B2563" t="str">
            <v xml:space="preserve">LAMPADA FLUORESCENTE ESPIRAL BRANCA 65 W, BASE E27 (127/220 V)                                                                                                                                                                                                                                                                                                                                                                                                                                            </v>
          </cell>
          <cell r="C2563" t="str">
            <v xml:space="preserve">UN    </v>
          </cell>
          <cell r="D2563" t="str">
            <v>CR</v>
          </cell>
          <cell r="E2563" t="str">
            <v>81,26</v>
          </cell>
        </row>
        <row r="2564">
          <cell r="A2564">
            <v>3753</v>
          </cell>
          <cell r="B2564" t="str">
            <v xml:space="preserve">LAMPADA FLUORESCENTE TUBULAR T10, DE 20 OU 40 W, BIVOLT                                                                                                                                                                                                                                                                                                                                                                                                                                                   </v>
          </cell>
          <cell r="C2564" t="str">
            <v xml:space="preserve">UN    </v>
          </cell>
          <cell r="D2564" t="str">
            <v>CR</v>
          </cell>
          <cell r="E2564" t="str">
            <v>7,11</v>
          </cell>
        </row>
        <row r="2565">
          <cell r="A2565">
            <v>38782</v>
          </cell>
          <cell r="B2565" t="str">
            <v xml:space="preserve">LAMPADA FLUORESCENTE TUBULAR T5 DE 14 W, BIVOLT                                                                                                                                                                                                                                                                                                                                                                                                                                                           </v>
          </cell>
          <cell r="C2565" t="str">
            <v xml:space="preserve">UN    </v>
          </cell>
          <cell r="D2565" t="str">
            <v>CR</v>
          </cell>
          <cell r="E2565" t="str">
            <v>9,26</v>
          </cell>
        </row>
        <row r="2566">
          <cell r="A2566">
            <v>38778</v>
          </cell>
          <cell r="B2566" t="str">
            <v xml:space="preserve">LAMPADA FLUORESCENTE TUBULAR T8 DE 16/18 W, BIVOLT                                                                                                                                                                                                                                                                                                                                                                                                                                                        </v>
          </cell>
          <cell r="C2566" t="str">
            <v xml:space="preserve">UN    </v>
          </cell>
          <cell r="D2566" t="str">
            <v>CR</v>
          </cell>
          <cell r="E2566" t="str">
            <v>6,95</v>
          </cell>
        </row>
        <row r="2567">
          <cell r="A2567">
            <v>38779</v>
          </cell>
          <cell r="B2567" t="str">
            <v xml:space="preserve">LAMPADA FLUORESCENTE TUBULAR T8 DE 32/36 W, BIVOLT                                                                                                                                                                                                                                                                                                                                                                                                                                                        </v>
          </cell>
          <cell r="C2567" t="str">
            <v xml:space="preserve">UN    </v>
          </cell>
          <cell r="D2567" t="str">
            <v>CR</v>
          </cell>
          <cell r="E2567" t="str">
            <v>7,37</v>
          </cell>
        </row>
        <row r="2568">
          <cell r="A2568">
            <v>39388</v>
          </cell>
          <cell r="B2568" t="str">
            <v xml:space="preserve">LAMPADA LED TIPO DICROICA BIVOLT, LUZ BRANCA, 5 W (BASE GU10)                                                                                                                                                                                                                                                                                                                                                                                                                                             </v>
          </cell>
          <cell r="C2568" t="str">
            <v xml:space="preserve">UN    </v>
          </cell>
          <cell r="D2568" t="str">
            <v>CR</v>
          </cell>
          <cell r="E2568" t="str">
            <v>9,84</v>
          </cell>
        </row>
        <row r="2569">
          <cell r="A2569">
            <v>39387</v>
          </cell>
          <cell r="B2569" t="str">
            <v xml:space="preserve">LAMPADA LED TUBULAR BIVOLT 18/20 W, BASE G13                                                                                                                                                                                                                                                                                                                                                                                                                                                              </v>
          </cell>
          <cell r="C2569" t="str">
            <v xml:space="preserve">UN    </v>
          </cell>
          <cell r="D2569" t="str">
            <v>CR</v>
          </cell>
          <cell r="E2569" t="str">
            <v>15,34</v>
          </cell>
        </row>
        <row r="2570">
          <cell r="A2570">
            <v>39386</v>
          </cell>
          <cell r="B2570" t="str">
            <v xml:space="preserve">LAMPADA LED TUBULAR BIVOLT 9/10 W, BASE G13                                                                                                                                                                                                                                                                                                                                                                                                                                                               </v>
          </cell>
          <cell r="C2570" t="str">
            <v xml:space="preserve">UN    </v>
          </cell>
          <cell r="D2570" t="str">
            <v>CR</v>
          </cell>
          <cell r="E2570" t="str">
            <v>10,69</v>
          </cell>
        </row>
        <row r="2571">
          <cell r="A2571">
            <v>38194</v>
          </cell>
          <cell r="B2571" t="str">
            <v xml:space="preserve">LAMPADA LED 10 W BIVOLT BRANCA, FORMATO TRADICIONAL (BASE E27)                                                                                                                                                                                                                                                                                                                                                                                                                                            </v>
          </cell>
          <cell r="C2571" t="str">
            <v xml:space="preserve">UN    </v>
          </cell>
          <cell r="D2571" t="str">
            <v xml:space="preserve">C </v>
          </cell>
          <cell r="E2571" t="str">
            <v>8,00</v>
          </cell>
        </row>
        <row r="2572">
          <cell r="A2572">
            <v>38193</v>
          </cell>
          <cell r="B2572" t="str">
            <v xml:space="preserve">LAMPADA LED 6 W BIVOLT BRANCA, FORMATO TRADICIONAL (BASE E27)                                                                                                                                                                                                                                                                                                                                                                                                                                             </v>
          </cell>
          <cell r="C2572" t="str">
            <v xml:space="preserve">UN    </v>
          </cell>
          <cell r="D2572" t="str">
            <v>CR</v>
          </cell>
          <cell r="E2572" t="str">
            <v>6,95</v>
          </cell>
        </row>
        <row r="2573">
          <cell r="A2573">
            <v>12216</v>
          </cell>
          <cell r="B2573" t="str">
            <v xml:space="preserve">LAMPADA VAPOR DE SODIO OVOIDE 150 W (BASE E40)                                                                                                                                                                                                                                                                                                                                                                                                                                                            </v>
          </cell>
          <cell r="C2573" t="str">
            <v xml:space="preserve">UN    </v>
          </cell>
          <cell r="D2573" t="str">
            <v>CR</v>
          </cell>
          <cell r="E2573" t="str">
            <v>40,64</v>
          </cell>
        </row>
        <row r="2574">
          <cell r="A2574">
            <v>3757</v>
          </cell>
          <cell r="B2574" t="str">
            <v xml:space="preserve">LAMPADA VAPOR DE SODIO OVOIDE 250 W (BASE E40)                                                                                                                                                                                                                                                                                                                                                                                                                                                            </v>
          </cell>
          <cell r="C2574" t="str">
            <v xml:space="preserve">UN    </v>
          </cell>
          <cell r="D2574" t="str">
            <v>CR</v>
          </cell>
          <cell r="E2574" t="str">
            <v>46,99</v>
          </cell>
        </row>
        <row r="2575">
          <cell r="A2575">
            <v>3758</v>
          </cell>
          <cell r="B2575" t="str">
            <v xml:space="preserve">LAMPADA VAPOR DE SODIO OVOIDE 400 W (BASE E40)                                                                                                                                                                                                                                                                                                                                                                                                                                                            </v>
          </cell>
          <cell r="C2575" t="str">
            <v xml:space="preserve">UN    </v>
          </cell>
          <cell r="D2575" t="str">
            <v>CR</v>
          </cell>
          <cell r="E2575" t="str">
            <v>54,79</v>
          </cell>
        </row>
        <row r="2576">
          <cell r="A2576">
            <v>12214</v>
          </cell>
          <cell r="B2576" t="str">
            <v xml:space="preserve">LAMPADA VAPOR MERCURIO 125 W (BASE E27)                                                                                                                                                                                                                                                                                                                                                                                                                                                                   </v>
          </cell>
          <cell r="C2576" t="str">
            <v xml:space="preserve">UN    </v>
          </cell>
          <cell r="D2576" t="str">
            <v>CR</v>
          </cell>
          <cell r="E2576" t="str">
            <v>18,76</v>
          </cell>
        </row>
        <row r="2577">
          <cell r="A2577">
            <v>3749</v>
          </cell>
          <cell r="B2577" t="str">
            <v xml:space="preserve">LAMPADA VAPOR MERCURIO 250 W (BASE E40)                                                                                                                                                                                                                                                                                                                                                                                                                                                                   </v>
          </cell>
          <cell r="C2577" t="str">
            <v xml:space="preserve">UN    </v>
          </cell>
          <cell r="D2577" t="str">
            <v xml:space="preserve">C </v>
          </cell>
          <cell r="E2577" t="str">
            <v>33,44</v>
          </cell>
        </row>
        <row r="2578">
          <cell r="A2578">
            <v>3751</v>
          </cell>
          <cell r="B2578" t="str">
            <v xml:space="preserve">LAMPADA VAPOR MERCURIO 400 W (BASE E40)                                                                                                                                                                                                                                                                                                                                                                                                                                                                   </v>
          </cell>
          <cell r="C2578" t="str">
            <v xml:space="preserve">UN    </v>
          </cell>
          <cell r="D2578" t="str">
            <v>CR</v>
          </cell>
          <cell r="E2578" t="str">
            <v>45,63</v>
          </cell>
        </row>
        <row r="2579">
          <cell r="A2579">
            <v>39376</v>
          </cell>
          <cell r="B2579" t="str">
            <v xml:space="preserve">LAMPADA VAPOR METALICO OVOIDE 150 W, BASE E27/E40                                                                                                                                                                                                                                                                                                                                                                                                                                                         </v>
          </cell>
          <cell r="C2579" t="str">
            <v xml:space="preserve">UN    </v>
          </cell>
          <cell r="D2579" t="str">
            <v>CR</v>
          </cell>
          <cell r="E2579" t="str">
            <v>38,47</v>
          </cell>
        </row>
        <row r="2580">
          <cell r="A2580">
            <v>3752</v>
          </cell>
          <cell r="B2580" t="str">
            <v xml:space="preserve">LAMPADA VAPOR METALICO TUBULAR 400 W (BASE E40)                                                                                                                                                                                                                                                                                                                                                                                                                                                           </v>
          </cell>
          <cell r="C2580" t="str">
            <v xml:space="preserve">UN    </v>
          </cell>
          <cell r="D2580" t="str">
            <v>CR</v>
          </cell>
          <cell r="E2580" t="str">
            <v>75,28</v>
          </cell>
        </row>
        <row r="2581">
          <cell r="A2581">
            <v>746</v>
          </cell>
          <cell r="B2581" t="str">
            <v xml:space="preserve">LAVADORA DE ALTA PRESSAO (LAVA - JATO) PARA AGUA FRIA, PRESSAO DE OPERACAO ENTRE 1400 E 1900 LIB/POL2, VAZAO MAXIMA ENTRE  400 E 700 L/H, POTENCIA DE OPERACAO ENTRE 2,50 E 3,00 CV                                                                                                                                                                                                                                                                                                                       </v>
          </cell>
          <cell r="C2581" t="str">
            <v xml:space="preserve">UN    </v>
          </cell>
          <cell r="D2581" t="str">
            <v xml:space="preserve">C </v>
          </cell>
          <cell r="E2581" t="str">
            <v>2.300,00</v>
          </cell>
        </row>
        <row r="2582">
          <cell r="A2582">
            <v>20269</v>
          </cell>
          <cell r="B2582" t="str">
            <v xml:space="preserve">LAVATORIO / CUBA DE EMBUTIR, OVAL, DE LOUCA BRANCA, SEM LADRAO, DIMENSOES *50 X 35* CM (L X C)                                                                                                                                                                                                                                                                                                                                                                                                            </v>
          </cell>
          <cell r="C2582" t="str">
            <v xml:space="preserve">UN    </v>
          </cell>
          <cell r="D2582" t="str">
            <v>CR</v>
          </cell>
          <cell r="E2582" t="str">
            <v>95,29</v>
          </cell>
        </row>
        <row r="2583">
          <cell r="A2583">
            <v>20270</v>
          </cell>
          <cell r="B2583" t="str">
            <v xml:space="preserve">LAVATORIO / CUBA DE EMBUTIR, OVAL, DE LOUCA COLORIDA, SEM LADRAO, DIMENSOES *50 X 35* CM (L X C)                                                                                                                                                                                                                                                                                                                                                                                                          </v>
          </cell>
          <cell r="C2583" t="str">
            <v xml:space="preserve">UN    </v>
          </cell>
          <cell r="D2583" t="str">
            <v>CR</v>
          </cell>
          <cell r="E2583" t="str">
            <v>105,29</v>
          </cell>
        </row>
        <row r="2584">
          <cell r="A2584">
            <v>11696</v>
          </cell>
          <cell r="B2584" t="str">
            <v xml:space="preserve">LAVATORIO / CUBA DE SOBREPOR, OVAL PEQUENA, DE LOUCA BRANCA, SEM LADRAO, DIMENSOES *44 X 31* CM (L X C)                                                                                                                                                                                                                                                                                                                                                                                                   </v>
          </cell>
          <cell r="C2584" t="str">
            <v xml:space="preserve">UN    </v>
          </cell>
          <cell r="D2584" t="str">
            <v>CR</v>
          </cell>
          <cell r="E2584" t="str">
            <v>168,55</v>
          </cell>
        </row>
        <row r="2585">
          <cell r="A2585">
            <v>10427</v>
          </cell>
          <cell r="B2585" t="str">
            <v xml:space="preserve">LAVATORIO / CUBA DE SOBREPOR, RETANGULAR, DE LOUCA BRANCA, COM LADRAO, DIMENSOES *52 X 45* CM (L X C)                                                                                                                                                                                                                                                                                                                                                                                                     </v>
          </cell>
          <cell r="C2585" t="str">
            <v xml:space="preserve">UN    </v>
          </cell>
          <cell r="D2585" t="str">
            <v>CR</v>
          </cell>
          <cell r="E2585" t="str">
            <v>471,67</v>
          </cell>
        </row>
        <row r="2586">
          <cell r="A2586">
            <v>10428</v>
          </cell>
          <cell r="B2586" t="str">
            <v xml:space="preserve">LAVATORIO / CUBA DE SOBREPOR, RETANGULAR, DE LOUCA COLORIDA, COM LADRAO, DIMENSOES *52 X 45* CM (L X C)                                                                                                                                                                                                                                                                                                                                                                                                   </v>
          </cell>
          <cell r="C2586" t="str">
            <v xml:space="preserve">UN    </v>
          </cell>
          <cell r="D2586" t="str">
            <v>CR</v>
          </cell>
          <cell r="E2586" t="str">
            <v>485,97</v>
          </cell>
        </row>
        <row r="2587">
          <cell r="A2587">
            <v>36521</v>
          </cell>
          <cell r="B2587" t="str">
            <v xml:space="preserve">LAVATORIO DE CANTO DE LOUCA BRANCA, SUSPENSO (SEM COLUNA), DIMENSOES *40 X 30* CM (L X C)                                                                                                                                                                                                                                                                                                                                                                                                                 </v>
          </cell>
          <cell r="C2587" t="str">
            <v xml:space="preserve">UN    </v>
          </cell>
          <cell r="D2587" t="str">
            <v>CR</v>
          </cell>
          <cell r="E2587" t="str">
            <v>151,63</v>
          </cell>
        </row>
        <row r="2588">
          <cell r="A2588">
            <v>36794</v>
          </cell>
          <cell r="B2588" t="str">
            <v xml:space="preserve">LAVATORIO DE LOUCA BRANCA, COM COLUNA, DIMENSOES *44 X 35* CM (L X C)                                                                                                                                                                                                                                                                                                                                                                                                                                     </v>
          </cell>
          <cell r="C2588" t="str">
            <v xml:space="preserve">UN    </v>
          </cell>
          <cell r="D2588" t="str">
            <v>CR</v>
          </cell>
          <cell r="E2588" t="str">
            <v>161,42</v>
          </cell>
        </row>
        <row r="2589">
          <cell r="A2589">
            <v>10426</v>
          </cell>
          <cell r="B2589" t="str">
            <v xml:space="preserve">LAVATORIO DE LOUCA BRANCA, COM COLUNA, DIMENSOES *54 X 44* CM (L X C)                                                                                                                                                                                                                                                                                                                                                                                                                                     </v>
          </cell>
          <cell r="C2589" t="str">
            <v xml:space="preserve">UN    </v>
          </cell>
          <cell r="D2589" t="str">
            <v>CR</v>
          </cell>
          <cell r="E2589" t="str">
            <v>180,76</v>
          </cell>
        </row>
        <row r="2590">
          <cell r="A2590">
            <v>10425</v>
          </cell>
          <cell r="B2590" t="str">
            <v xml:space="preserve">LAVATORIO DE LOUCA BRANCA, SUSPENSO (SEM COLUNA), DIMENSOES *40 X 30* CM                                                                                                                                                                                                                                                                                                                                                                                                                                  </v>
          </cell>
          <cell r="C2590" t="str">
            <v xml:space="preserve">UN    </v>
          </cell>
          <cell r="D2590" t="str">
            <v>CR</v>
          </cell>
          <cell r="E2590" t="str">
            <v>91,70</v>
          </cell>
        </row>
        <row r="2591">
          <cell r="A2591">
            <v>10431</v>
          </cell>
          <cell r="B2591" t="str">
            <v xml:space="preserve">LAVATORIO DE LOUCA COLORIDA, COM COLUNA, DIMENSOES *54 X 44* CM (L X C)                                                                                                                                                                                                                                                                                                                                                                                                                                   </v>
          </cell>
          <cell r="C2591" t="str">
            <v xml:space="preserve">UN    </v>
          </cell>
          <cell r="D2591" t="str">
            <v>CR</v>
          </cell>
          <cell r="E2591" t="str">
            <v>313,95</v>
          </cell>
        </row>
        <row r="2592">
          <cell r="A2592">
            <v>10429</v>
          </cell>
          <cell r="B2592" t="str">
            <v xml:space="preserve">LAVATORIO DE LOUCA COLORIDA, SUSPENSO (SEM COLUNA), DIMENSOES *40 X 30* CM (L X C)                                                                                                                                                                                                                                                                                                                                                                                                                        </v>
          </cell>
          <cell r="C2592" t="str">
            <v xml:space="preserve">UN    </v>
          </cell>
          <cell r="D2592" t="str">
            <v>CR</v>
          </cell>
          <cell r="E2592" t="str">
            <v>154,88</v>
          </cell>
        </row>
        <row r="2593">
          <cell r="A2593">
            <v>2354</v>
          </cell>
          <cell r="B2593" t="str">
            <v xml:space="preserve">LEITURISTA OU CADASTRISTA DE REDES DE AGUA E ESGOTO (HORISTA)                                                                                                                                                                                                                                                                                                                                                                                                                                             </v>
          </cell>
          <cell r="C2593" t="str">
            <v xml:space="preserve">H     </v>
          </cell>
          <cell r="D2593" t="str">
            <v>CR</v>
          </cell>
          <cell r="E2593" t="str">
            <v>20,68</v>
          </cell>
        </row>
        <row r="2594">
          <cell r="A2594">
            <v>40932</v>
          </cell>
          <cell r="B2594" t="str">
            <v xml:space="preserve">LEITURISTA OU CADASTRISTA DE REDES DE AGUA E ESGOTO (MENSALISTA)                                                                                                                                                                                                                                                                                                                                                                                                                                          </v>
          </cell>
          <cell r="C2594" t="str">
            <v xml:space="preserve">MES   </v>
          </cell>
          <cell r="D2594" t="str">
            <v>CR</v>
          </cell>
          <cell r="E2594" t="str">
            <v>3.630,65</v>
          </cell>
        </row>
        <row r="2595">
          <cell r="A2595">
            <v>10853</v>
          </cell>
          <cell r="B2595" t="str">
            <v xml:space="preserve">LETRA ACO INOX (AISI 304), CHAPA NUM. 22, RECORTADO, H= 20 CM (SEM RELEVO)                                                                                                                                                                                                                                                                                                                                                                                                                                </v>
          </cell>
          <cell r="C2595" t="str">
            <v xml:space="preserve">UN    </v>
          </cell>
          <cell r="D2595" t="str">
            <v>CR</v>
          </cell>
          <cell r="E2595" t="str">
            <v>109,93</v>
          </cell>
        </row>
        <row r="2596">
          <cell r="A2596">
            <v>5093</v>
          </cell>
          <cell r="B2596" t="str">
            <v xml:space="preserve">LEVANTADOR DE JANELA GUILHOTINA, EM LATAO CROMADO                                                                                                                                                                                                                                                                                                                                                                                                                                                         </v>
          </cell>
          <cell r="C2596" t="str">
            <v xml:space="preserve">PAR   </v>
          </cell>
          <cell r="D2596" t="str">
            <v>CR</v>
          </cell>
          <cell r="E2596" t="str">
            <v>16,90</v>
          </cell>
        </row>
        <row r="2597">
          <cell r="A2597">
            <v>44331</v>
          </cell>
          <cell r="B2597" t="str">
            <v xml:space="preserve">LIMPA VIDROS COM PULVERIZADOR                                                                                                                                                                                                                                                                                                                                                                                                                                                                             </v>
          </cell>
          <cell r="C2597" t="str">
            <v xml:space="preserve">L     </v>
          </cell>
          <cell r="D2597" t="str">
            <v>CR</v>
          </cell>
          <cell r="E2597" t="str">
            <v>50,25</v>
          </cell>
        </row>
        <row r="2598">
          <cell r="A2598">
            <v>37768</v>
          </cell>
          <cell r="B2598" t="str">
            <v xml:space="preserve">LIMPADORA A SUCCAO, TANQUE 12000 L, BASCULAMENTO HIDRAULICO, BOMBA 12 M3/MIN 95% VACUO (INCLUI MONTAGEM, NAO INCLUI CAMINHAO)                                                                                                                                                                                                                                                                                                                                                                             </v>
          </cell>
          <cell r="C2598" t="str">
            <v xml:space="preserve">UN    </v>
          </cell>
          <cell r="D2598" t="str">
            <v>AS</v>
          </cell>
          <cell r="E2598" t="str">
            <v>235.000,00</v>
          </cell>
        </row>
        <row r="2599">
          <cell r="A2599">
            <v>37773</v>
          </cell>
          <cell r="B2599" t="str">
            <v xml:space="preserve">LIMPADORA DE SUCCAO TANQUE 7000 L, BOMBA 12 M3/MIN 95% VACUO (INCLUI MONTAGEM, NAO INCLUI CAMINHAO)                                                                                                                                                                                                                                                                                                                                                                                                       </v>
          </cell>
          <cell r="C2599" t="str">
            <v xml:space="preserve">UN    </v>
          </cell>
          <cell r="D2599" t="str">
            <v>AS</v>
          </cell>
          <cell r="E2599" t="str">
            <v>199.554,62</v>
          </cell>
        </row>
        <row r="2600">
          <cell r="A2600">
            <v>37769</v>
          </cell>
          <cell r="B2600" t="str">
            <v xml:space="preserve">LIMPADORA DE SUCCAO, TANQUE 11000 L, BOMBA 340 M3/MIN (INCLUI MONTAGEM, NAO INCLUI CAMINHAO)                                                                                                                                                                                                                                                                                                                                                                                                              </v>
          </cell>
          <cell r="C2600" t="str">
            <v xml:space="preserve">UN    </v>
          </cell>
          <cell r="D2600" t="str">
            <v>AS</v>
          </cell>
          <cell r="E2600" t="str">
            <v>334.079,57</v>
          </cell>
        </row>
        <row r="2601">
          <cell r="A2601">
            <v>37770</v>
          </cell>
          <cell r="B2601" t="str">
            <v xml:space="preserve">LIMPADORA DE SUCCAO, TANQUE 5500 L, BOMBA 60M3/MIN, VACUO 500 MBAR (INCLUI MONTAGEM, NAO INCLUI CAMINHAO)                                                                                                                                                                                                                                                                                                                                                                                                 </v>
          </cell>
          <cell r="C2601" t="str">
            <v xml:space="preserve">UN    </v>
          </cell>
          <cell r="D2601" t="str">
            <v>AS</v>
          </cell>
          <cell r="E2601" t="str">
            <v>566.986,33</v>
          </cell>
        </row>
        <row r="2602">
          <cell r="A2602">
            <v>38382</v>
          </cell>
          <cell r="B2602" t="str">
            <v xml:space="preserve">LINHA DE PEDREIRO LISA 100 M                                                                                                                                                                                                                                                                                                                                                                                                                                                                              </v>
          </cell>
          <cell r="C2602" t="str">
            <v xml:space="preserve">UN    </v>
          </cell>
          <cell r="D2602" t="str">
            <v>CR</v>
          </cell>
          <cell r="E2602" t="str">
            <v>12,80</v>
          </cell>
        </row>
        <row r="2603">
          <cell r="A2603">
            <v>38383</v>
          </cell>
          <cell r="B2603" t="str">
            <v xml:space="preserve">LIXA D'AGUA EM FOLHA, GRAO 100                                                                                                                                                                                                                                                                                                                                                                                                                                                                            </v>
          </cell>
          <cell r="C2603" t="str">
            <v xml:space="preserve">UN    </v>
          </cell>
          <cell r="D2603" t="str">
            <v>CR</v>
          </cell>
          <cell r="E2603" t="str">
            <v>2,39</v>
          </cell>
        </row>
        <row r="2604">
          <cell r="A2604">
            <v>3768</v>
          </cell>
          <cell r="B2604" t="str">
            <v xml:space="preserve">LIXA EM FOLHA PARA FERRO, NUMERO 150                                                                                                                                                                                                                                                                                                                                                                                                                                                                      </v>
          </cell>
          <cell r="C2604" t="str">
            <v xml:space="preserve">UN    </v>
          </cell>
          <cell r="D2604" t="str">
            <v>CR</v>
          </cell>
          <cell r="E2604" t="str">
            <v>5,27</v>
          </cell>
        </row>
        <row r="2605">
          <cell r="A2605">
            <v>3767</v>
          </cell>
          <cell r="B2605" t="str">
            <v xml:space="preserve">LIXA EM FOLHA PARA PAREDE OU MADEIRA, NUMERO 120, COR VERMELHA                                                                                                                                                                                                                                                                                                                                                                                                                                            </v>
          </cell>
          <cell r="C2605" t="str">
            <v xml:space="preserve">UN    </v>
          </cell>
          <cell r="D2605" t="str">
            <v>CR</v>
          </cell>
          <cell r="E2605" t="str">
            <v>1,76</v>
          </cell>
        </row>
        <row r="2606">
          <cell r="A2606">
            <v>13192</v>
          </cell>
          <cell r="B2606" t="str">
            <v xml:space="preserve">LIXADEIRA ELETRICA ANGULAR PARA CONCRETO, POTENCIA 1.400 W, PRATO DIAMANTADO DE 5''                                                                                                                                                                                                                                                                                                                                                                                                                       </v>
          </cell>
          <cell r="C2606" t="str">
            <v xml:space="preserve">UN    </v>
          </cell>
          <cell r="D2606" t="str">
            <v>AS</v>
          </cell>
          <cell r="E2606" t="str">
            <v>5.345,23</v>
          </cell>
        </row>
        <row r="2607">
          <cell r="A2607">
            <v>38413</v>
          </cell>
          <cell r="B2607" t="str">
            <v xml:space="preserve">LIXADEIRA ELETRICA ANGULAR, PARA DISCO DE 7 " (180 MM), POTENCIA DE 2.200 W, *5.000* RPM, 220 V                                                                                                                                                                                                                                                                                                                                                                                                           </v>
          </cell>
          <cell r="C2607" t="str">
            <v xml:space="preserve">UN    </v>
          </cell>
          <cell r="D2607" t="str">
            <v>AS</v>
          </cell>
          <cell r="E2607" t="str">
            <v>884,02</v>
          </cell>
        </row>
        <row r="2608">
          <cell r="A2608">
            <v>42440</v>
          </cell>
          <cell r="B2608" t="str">
            <v xml:space="preserve">LIXEIRA DUPLA, COM CAPACIDADE VOLUMETRICA DE 60L*, FABRICADA EM TUBO DE ACO CARBONO, CESTOS EM CHAPA DE ACO E PINTURA NO PROCESSO ELETROSTATICO - PARA ACADEMIA AO AR LIVRE / ACADEMIA DA TERCEIRA IDADE - ATI                                                                                                                                                                                                                                                                                            </v>
          </cell>
          <cell r="C2608" t="str">
            <v xml:space="preserve">UN    </v>
          </cell>
          <cell r="D2608" t="str">
            <v>AS</v>
          </cell>
          <cell r="E2608" t="str">
            <v>1.235,91</v>
          </cell>
        </row>
        <row r="2609">
          <cell r="A2609">
            <v>20193</v>
          </cell>
          <cell r="B2609" t="str">
            <v xml:space="preserve">LOCACAO DE ANDAIME METALICO TIPO FACHADEIRO, PECAS COM APROXIMADAMENTE 1,20 M DE LARGURA E 2,0 M DE ALTURA, INCLUINDO DIAGONAIS EM X, BARRAS DE LIGACAO, SAPATAS E DEMAIS ITENS NECESSARIOS A MONTAGEM (NAO INCLUI INSTALACAO)                                                                                                                                                                                                                                                                            </v>
          </cell>
          <cell r="C2609" t="str">
            <v>M2XMES</v>
          </cell>
          <cell r="D2609" t="str">
            <v>CR</v>
          </cell>
          <cell r="E2609" t="str">
            <v>16,87</v>
          </cell>
        </row>
        <row r="2610">
          <cell r="A2610">
            <v>10527</v>
          </cell>
          <cell r="B2610" t="str">
            <v xml:space="preserve">LOCACAO DE ANDAIME METALICO TUBULAR DE ENCAIXE, TIPO DE TORRE, CADA PAINEL COM LARGURA DE 1 ATE 1,5 M E ALTURA DE *1,00* M, INCLUINDO DIAGONAL, BARRAS DE LIGACAO, SAPATAS OU RODIZIOS E DEMAIS ITENS NECESSARIOS A MONTAGEM (NAO INCLUI INSTALACAO)                                                                                                                                                                                                                                                      </v>
          </cell>
          <cell r="C2610" t="str">
            <v xml:space="preserve">MXMES </v>
          </cell>
          <cell r="D2610" t="str">
            <v xml:space="preserve">C </v>
          </cell>
          <cell r="E2610" t="str">
            <v>22,50</v>
          </cell>
        </row>
        <row r="2611">
          <cell r="A2611">
            <v>41805</v>
          </cell>
          <cell r="B2611" t="str">
            <v xml:space="preserve">LOCACAO DE ANDAIME SUSPENSO OU BALANCIM MANUAL, CAPACIDADE DE CARGA TOTAL DE APROXIMADAMENTE 250 KG/M2, PLATAFORMA DE 1,50 M X 0,80 M (C X L), CABO DE 45 M                                                                                                                                                                                                                                                                                                                                               </v>
          </cell>
          <cell r="C2611" t="str">
            <v xml:space="preserve">MES   </v>
          </cell>
          <cell r="D2611" t="str">
            <v>CR</v>
          </cell>
          <cell r="E2611" t="str">
            <v>646,87</v>
          </cell>
        </row>
        <row r="2612">
          <cell r="A2612">
            <v>40271</v>
          </cell>
          <cell r="B2612" t="str">
            <v xml:space="preserve">LOCACAO DE APRUMADOR METALICO DE PILAR, COM ALTURA E ANGULO REGULAVEIS, EXTENSAO DE *1,50* A *2,80* M                                                                                                                                                                                                                                                                                                                                                                                                     </v>
          </cell>
          <cell r="C2612" t="str">
            <v xml:space="preserve">MES   </v>
          </cell>
          <cell r="D2612" t="str">
            <v>CR</v>
          </cell>
          <cell r="E2612" t="str">
            <v>17,22</v>
          </cell>
        </row>
        <row r="2613">
          <cell r="A2613">
            <v>40287</v>
          </cell>
          <cell r="B2613" t="str">
            <v xml:space="preserve">LOCACAO DE BARRA DE ANCORAGEM DE 0,80 A 1,20 M DE EXTENSAO, COM ROSCA DE 5/8", INCLUINDO PORCA E FLANGE                                                                                                                                                                                                                                                                                                                                                                                                   </v>
          </cell>
          <cell r="C2613" t="str">
            <v xml:space="preserve">MES   </v>
          </cell>
          <cell r="D2613" t="str">
            <v>CR</v>
          </cell>
          <cell r="E2613" t="str">
            <v>6,63</v>
          </cell>
        </row>
        <row r="2614">
          <cell r="A2614">
            <v>4084</v>
          </cell>
          <cell r="B2614" t="str">
            <v xml:space="preserve">LOCACAO DE BOMBA SUBMERSIVEL PARA DRENAGEM E ESGOTAMENTO, MOTOR ELETRICO TRIFASICO, POTENCIA DE 1 CV, DIAMETRO DE RECALQUE DE 2". FAIXA DE OPERACAO Q=25 M3/H (+ OU - 1 M3/H) E AMT=2 M, Q=12 M3/H (+ OU - 2 M3/H) E AMT = 12 M (+ OU - 2 M)                                                                                                                                                                                                                                                              </v>
          </cell>
          <cell r="C2614" t="str">
            <v xml:space="preserve">H     </v>
          </cell>
          <cell r="D2614" t="str">
            <v>CR</v>
          </cell>
          <cell r="E2614" t="str">
            <v>2,60</v>
          </cell>
        </row>
        <row r="2615">
          <cell r="A2615">
            <v>743</v>
          </cell>
          <cell r="B2615" t="str">
            <v xml:space="preserve">LOCACAO DE BOMBA SUBMERSIVEL PARA DRENAGEM E ESGOTAMENTO, MOTOR ELETRICO TRIFASICO, POTENCIA DE 2 CV, DIAMETRO DE RECALQUE DE 2", FAIXA DE OPERACAO Q=35 M3/H (+ OU - 3 M3/H) E AMT=2 M, Q=13 M3/H (+ OU - 3 M3/H) E AMT = 17 M (+ OU - 3 M)                                                                                                                                                                                                                                                              </v>
          </cell>
          <cell r="C2615" t="str">
            <v xml:space="preserve">H     </v>
          </cell>
          <cell r="D2615" t="str">
            <v xml:space="preserve">C </v>
          </cell>
          <cell r="E2615" t="str">
            <v>2,60</v>
          </cell>
        </row>
        <row r="2616">
          <cell r="A2616">
            <v>40293</v>
          </cell>
          <cell r="B2616" t="str">
            <v xml:space="preserve">LOCACAO DE BOMBA SUBMERSIVEL PARA DRENAGEM E ESGOTAMENTO, MOTOR ELETRICO TRIFASICO, POTENCIA DE 2 CV, DIAMETRO DE RECALQUE DE 3". FAIXA DE OPERACAO Q=70 M3/H (+ OU - 2 M3/H) E AMT=2 M, Q=9,5 M3/H (+ OU - 3,5 M3/H) E AMT = 10 M (+ OU - 2 M)                                                                                                                                                                                                                                                           </v>
          </cell>
          <cell r="C2616" t="str">
            <v xml:space="preserve">H     </v>
          </cell>
          <cell r="D2616" t="str">
            <v>CR</v>
          </cell>
          <cell r="E2616" t="str">
            <v>3,12</v>
          </cell>
        </row>
        <row r="2617">
          <cell r="A2617">
            <v>40294</v>
          </cell>
          <cell r="B2617" t="str">
            <v xml:space="preserve">LOCACAO DE BOMBA SUBMERSIVEL PARA DRENAGEM E ESGOTAMENTO, MOTOR ELETRICO TRIFASICO, POTENCIA DE 3 CV, DIAMETRO DE RECALQUE DE 2", FAIXA DE OPERACAO Q=84 M3/H (+ OU - 2,5 M3/H) E AMT=2 M, Q=9,1 M3/H (+ OU - 2 M3/H) E AMT = 12 M (+ OU - 2 M)                                                                                                                                                                                                                                                           </v>
          </cell>
          <cell r="C2617" t="str">
            <v xml:space="preserve">H     </v>
          </cell>
          <cell r="D2617" t="str">
            <v>CR</v>
          </cell>
          <cell r="E2617" t="str">
            <v>2,60</v>
          </cell>
        </row>
        <row r="2618">
          <cell r="A2618">
            <v>4085</v>
          </cell>
          <cell r="B2618" t="str">
            <v xml:space="preserve">LOCACAO DE BOMBA SUBMERSIVEL PARA DRENAGEM E ESGOTAMENTO, MOTOR ELETRICO TRIFASICO, POTENCIA DE 4 CV, DIAMETRO DE RECALQUE DE 3". FAIXA DE OPERACAO Q=60 M3/H (+ OU - 1 M3/H) E AMT=2 M, Q=11 M3/H (+ OU - 1 M3/H) E AMT = 23 M (+ OU - 1 M)                                                                                                                                                                                                                                                              </v>
          </cell>
          <cell r="C2618" t="str">
            <v xml:space="preserve">H     </v>
          </cell>
          <cell r="D2618" t="str">
            <v>CR</v>
          </cell>
          <cell r="E2618" t="str">
            <v>3,64</v>
          </cell>
        </row>
        <row r="2619">
          <cell r="A2619">
            <v>10779</v>
          </cell>
          <cell r="B2619" t="str">
            <v xml:space="preserve">LOCACAO DE CONTAINER 2,30 X 4,30 M, ALT. 2,50 M, P/ SANITARIO, C/ 5 BACIAS, 1 LAVATORIO E 4 MICTORIOS (NAO INCLUI MOBILIZACAO/DESMOBILIZACAO)                                                                                                                                                                                                                                                                                                                                                             </v>
          </cell>
          <cell r="C2619" t="str">
            <v xml:space="preserve">MES   </v>
          </cell>
          <cell r="D2619" t="str">
            <v>CR</v>
          </cell>
          <cell r="E2619" t="str">
            <v>1.404,37</v>
          </cell>
        </row>
        <row r="2620">
          <cell r="A2620">
            <v>10777</v>
          </cell>
          <cell r="B2620" t="str">
            <v xml:space="preserve">LOCACAO DE CONTAINER 2,30 X 4,30 M, ALT. 2,50 M, PARA SANITARIO, COM 3 BACIAS, 4 CHUVEIROS, 1 LAVATORIO E 1 MICTORIO (NAO INCLUI MOBILIZACAO/DESMOBILIZACAO)                                                                                                                                                                                                                                                                                                                                              </v>
          </cell>
          <cell r="C2620" t="str">
            <v xml:space="preserve">MES   </v>
          </cell>
          <cell r="D2620" t="str">
            <v>CR</v>
          </cell>
          <cell r="E2620" t="str">
            <v>1.275,64</v>
          </cell>
        </row>
        <row r="2621">
          <cell r="A2621">
            <v>10775</v>
          </cell>
          <cell r="B2621" t="str">
            <v xml:space="preserve">LOCACAO DE CONTAINER 2,30 X 6,00 M, ALT. 2,50 M, COM 1 SANITARIO, PARA ESCRITORIO, COMPLETO, SEM DIVISORIAS INTERNAS (NAO INCLUI MOBILIZACAO/DESMOBILIZACAO)                                                                                                                                                                                                                                                                                                                                              </v>
          </cell>
          <cell r="C2621" t="str">
            <v xml:space="preserve">MES   </v>
          </cell>
          <cell r="D2621" t="str">
            <v xml:space="preserve">C </v>
          </cell>
          <cell r="E2621" t="str">
            <v>1.123,50</v>
          </cell>
        </row>
        <row r="2622">
          <cell r="A2622">
            <v>10776</v>
          </cell>
          <cell r="B2622" t="str">
            <v xml:space="preserve">LOCACAO DE CONTAINER 2,30 X 6,00 M, ALT. 2,50 M, PARA ESCRITORIO, SEM DIVISORIAS INTERNAS E SEM SANITARIO (NAO INCLUI MOBILIZACAO/DESMOBILIZACAO)                                                                                                                                                                                                                                                                                                                                                         </v>
          </cell>
          <cell r="C2622" t="str">
            <v xml:space="preserve">MES   </v>
          </cell>
          <cell r="D2622" t="str">
            <v>CR</v>
          </cell>
          <cell r="E2622" t="str">
            <v>877,73</v>
          </cell>
        </row>
        <row r="2623">
          <cell r="A2623">
            <v>10778</v>
          </cell>
          <cell r="B2623" t="str">
            <v xml:space="preserve">LOCACAO DE CONTAINER 2,30 X 6,00 M, ALT. 2,50 M, PARA SANITARIO, COM 4 BACIAS, 8 CHUVEIROS,1 LAVATORIO E 1 MICTORIO (NAO INCLUI MOBILIZACAO/DESMOBILIZACAO)                                                                                                                                                                                                                                                                                                                                               </v>
          </cell>
          <cell r="C2623" t="str">
            <v xml:space="preserve">MES   </v>
          </cell>
          <cell r="D2623" t="str">
            <v>CR</v>
          </cell>
          <cell r="E2623" t="str">
            <v>1.404,37</v>
          </cell>
        </row>
        <row r="2624">
          <cell r="A2624">
            <v>40339</v>
          </cell>
          <cell r="B2624" t="str">
            <v xml:space="preserve">LOCACAO DE CRUZETA PARA ESCORA METALICA                                                                                                                                                                                                                                                                                                                                                                                                                                                                   </v>
          </cell>
          <cell r="C2624" t="str">
            <v xml:space="preserve">MES   </v>
          </cell>
          <cell r="D2624" t="str">
            <v>CR</v>
          </cell>
          <cell r="E2624" t="str">
            <v>6,04</v>
          </cell>
        </row>
        <row r="2625">
          <cell r="A2625">
            <v>10749</v>
          </cell>
          <cell r="B2625" t="str">
            <v xml:space="preserve">LOCACAO DE ESCORA METALICA TELESCOPICA, COM ALTURA REGULAVEL DE *1,80* A *3,20* M, COM CAPACIDADE DE CARGA DE NO MINIMO 1000 KGF (10 KN), INCLUSO TRIPE E FORCADO                                                                                                                                                                                                                                                                                                                                         </v>
          </cell>
          <cell r="C2625" t="str">
            <v xml:space="preserve">MES   </v>
          </cell>
          <cell r="D2625" t="str">
            <v>CR</v>
          </cell>
          <cell r="E2625" t="str">
            <v>19,96</v>
          </cell>
        </row>
        <row r="2626">
          <cell r="A2626">
            <v>40290</v>
          </cell>
          <cell r="B2626" t="str">
            <v xml:space="preserve">LOCACAO DE FORMA PLASTICA PARA LAJE NERVURADA, DIMENSOES *60* X *60* X *16* CM                                                                                                                                                                                                                                                                                                                                                                                                                            </v>
          </cell>
          <cell r="C2626" t="str">
            <v>UNXMES</v>
          </cell>
          <cell r="D2626" t="str">
            <v>CR</v>
          </cell>
          <cell r="E2626" t="str">
            <v>10,80</v>
          </cell>
        </row>
        <row r="2627">
          <cell r="A2627">
            <v>3346</v>
          </cell>
          <cell r="B2627" t="str">
            <v xml:space="preserve">LOCACAO DE GRUPO GERADOR *80 A 125* KVA, MOTOR DIESEL, REBOCAVEL, ACIONAMENTO MANUAL                                                                                                                                                                                                                                                                                                                                                                                                                      </v>
          </cell>
          <cell r="C2627" t="str">
            <v xml:space="preserve">H     </v>
          </cell>
          <cell r="D2627" t="str">
            <v>AS</v>
          </cell>
          <cell r="E2627" t="str">
            <v>17,33</v>
          </cell>
        </row>
        <row r="2628">
          <cell r="A2628">
            <v>3348</v>
          </cell>
          <cell r="B2628" t="str">
            <v xml:space="preserve">LOCACAO DE GRUPO GERADOR ACIMA DE * 125 ATE 180* KVA, MOTOR DIESEL, REBOCAVEL, ACIONAMENTO MANUAL                                                                                                                                                                                                                                                                                                                                                                                                         </v>
          </cell>
          <cell r="C2628" t="str">
            <v xml:space="preserve">H     </v>
          </cell>
          <cell r="D2628" t="str">
            <v>AS</v>
          </cell>
          <cell r="E2628" t="str">
            <v>20,73</v>
          </cell>
        </row>
        <row r="2629">
          <cell r="A2629">
            <v>39833</v>
          </cell>
          <cell r="B2629" t="str">
            <v xml:space="preserve">LOCACAO DE GRUPO GERADOR DE *260* KVA, DIESEL REBOCAVEL, ACIONAMENTO MANUAL                                                                                                                                                                                                                                                                                                                                                                                                                               </v>
          </cell>
          <cell r="C2629" t="str">
            <v xml:space="preserve">H     </v>
          </cell>
          <cell r="D2629" t="str">
            <v>AS</v>
          </cell>
          <cell r="E2629" t="str">
            <v>28,39</v>
          </cell>
        </row>
        <row r="2630">
          <cell r="A2630">
            <v>7252</v>
          </cell>
          <cell r="B2630" t="str">
            <v xml:space="preserve">LOCACAO DE NIVEL OPTICO, COM PRECISAO DE 0,7 MM, AUMENTO DE 32X                                                                                                                                                                                                                                                                                                                                                                                                                                           </v>
          </cell>
          <cell r="C2630" t="str">
            <v xml:space="preserve">H     </v>
          </cell>
          <cell r="D2630" t="str">
            <v>AS</v>
          </cell>
          <cell r="E2630" t="str">
            <v>2,25</v>
          </cell>
        </row>
        <row r="2631">
          <cell r="A2631">
            <v>7247</v>
          </cell>
          <cell r="B2631" t="str">
            <v xml:space="preserve">LOCACAO DE TEODOLITO ELETRONICO, PRECISAO ANGULAR DE 5 A 7 SEGUNDOS, INCLUINDO TRIPE                                                                                                                                                                                                                                                                                                                                                                                                                      </v>
          </cell>
          <cell r="C2631" t="str">
            <v xml:space="preserve">H     </v>
          </cell>
          <cell r="D2631" t="str">
            <v>AS</v>
          </cell>
          <cell r="E2631" t="str">
            <v>2,25</v>
          </cell>
        </row>
        <row r="2632">
          <cell r="A2632">
            <v>40291</v>
          </cell>
          <cell r="B2632" t="str">
            <v xml:space="preserve">LOCACAO DE TORRE METALICA COMPLETA PARA UMA CARGA DE 8 TF (80 KN)  E PE DIREITO DE 6 M, INCLUINDO MODULOS , DIAGONAIS, SAPATAS E FORCADOS                                                                                                                                                                                                                                                                                                                                                                 </v>
          </cell>
          <cell r="C2632" t="str">
            <v xml:space="preserve">MES   </v>
          </cell>
          <cell r="D2632" t="str">
            <v>CR</v>
          </cell>
          <cell r="E2632" t="str">
            <v>562,50</v>
          </cell>
        </row>
        <row r="2633">
          <cell r="A2633">
            <v>40275</v>
          </cell>
          <cell r="B2633" t="str">
            <v xml:space="preserve">LOCACAO DE VIGA SANDUICHE METALICA VAZADA PARA TRAVAMENTO DE PILARES, ALTURA DE *8* CM, LARGURA DE *6* CM E EXTENSAO DE 2 M                                                                                                                                                                                                                                                                                                                                                                               </v>
          </cell>
          <cell r="C2633" t="str">
            <v xml:space="preserve">MES   </v>
          </cell>
          <cell r="D2633" t="str">
            <v>CR</v>
          </cell>
          <cell r="E2633" t="str">
            <v>18,00</v>
          </cell>
        </row>
        <row r="2634">
          <cell r="A2634">
            <v>42408</v>
          </cell>
          <cell r="B2634" t="str">
            <v xml:space="preserve">LONA PLASTICA EXTRA FORTE PRETA, E = 200 MICRA                                                                                                                                                                                                                                                                                                                                                                                                                                                            </v>
          </cell>
          <cell r="C2634" t="str">
            <v xml:space="preserve">M2    </v>
          </cell>
          <cell r="D2634" t="str">
            <v>CR</v>
          </cell>
          <cell r="E2634" t="str">
            <v>1,61</v>
          </cell>
        </row>
        <row r="2635">
          <cell r="A2635">
            <v>3777</v>
          </cell>
          <cell r="B2635" t="str">
            <v xml:space="preserve">LONA PLASTICA PESADA PRETA, E = 150 MICRA                                                                                                                                                                                                                                                                                                                                                                                                                                                                 </v>
          </cell>
          <cell r="C2635" t="str">
            <v xml:space="preserve">M2    </v>
          </cell>
          <cell r="D2635" t="str">
            <v xml:space="preserve">C </v>
          </cell>
          <cell r="E2635" t="str">
            <v>1,16</v>
          </cell>
        </row>
        <row r="2636">
          <cell r="A2636">
            <v>3798</v>
          </cell>
          <cell r="B2636" t="str">
            <v xml:space="preserve">LUMINARIA ABERTA P/ ILUMINACAO PUBLICA, TIPO X-57 PETERCO OU EQUIV                                                                                                                                                                                                                                                                                                                                                                                                                                        </v>
          </cell>
          <cell r="C2636" t="str">
            <v xml:space="preserve">UN    </v>
          </cell>
          <cell r="D2636" t="str">
            <v>AS</v>
          </cell>
          <cell r="E2636" t="str">
            <v>80,81</v>
          </cell>
        </row>
        <row r="2637">
          <cell r="A2637">
            <v>38769</v>
          </cell>
          <cell r="B2637" t="str">
            <v xml:space="preserve">LUMINARIA ARANDELA TIPO MEIA-LUA COM VIDRO FOSCO *30 X 15* CM, PARA 1 LAMPADA, BASE E27, POTENCIA MAXIMA 40/60 W (NAO INCLUI LAMPADA)                                                                                                                                                                                                                                                                                                                                                                     </v>
          </cell>
          <cell r="C2637" t="str">
            <v xml:space="preserve">UN    </v>
          </cell>
          <cell r="D2637" t="str">
            <v>AS</v>
          </cell>
          <cell r="E2637" t="str">
            <v>63,11</v>
          </cell>
        </row>
        <row r="2638">
          <cell r="A2638">
            <v>39510</v>
          </cell>
          <cell r="B2638" t="str">
            <v xml:space="preserve">LUMINARIA DE EMBUTIR EM CHAPA DE ACO PARA 2 LAMPADAS FLUORESCENTES DE 14 W COM REFLETOR E ALETAS EM ALUMINIO, COMPLETA (INCLUI REATOR E LAMPADAS)                                                                                                                                                                                                                                                                                                                                                         </v>
          </cell>
          <cell r="C2638" t="str">
            <v xml:space="preserve">UN    </v>
          </cell>
          <cell r="D2638" t="str">
            <v>AS</v>
          </cell>
          <cell r="E2638" t="str">
            <v>255,42</v>
          </cell>
        </row>
        <row r="2639">
          <cell r="A2639">
            <v>38776</v>
          </cell>
          <cell r="B2639" t="str">
            <v xml:space="preserve">LUMINARIA DE EMBUTIR EM CHAPA DE ACO PARA 4 LAMPADAS FLUORESCENTES DE 14 W *60 X 60 CM* ALETADA (NAO INCLUI REATOR E LAMPADAS)                                                                                                                                                                                                                                                                                                                                                                            </v>
          </cell>
          <cell r="C2639" t="str">
            <v xml:space="preserve">UN    </v>
          </cell>
          <cell r="D2639" t="str">
            <v>AS</v>
          </cell>
          <cell r="E2639" t="str">
            <v>271,07</v>
          </cell>
        </row>
        <row r="2640">
          <cell r="A2640">
            <v>38774</v>
          </cell>
          <cell r="B2640" t="str">
            <v xml:space="preserve">LUMINARIA DE EMERGENCIA 30 LEDS, POTENCIA 2 W, BATERIA DE LITIO, AUTONOMIA DE 6 HORAS                                                                                                                                                                                                                                                                                                                                                                                                                     </v>
          </cell>
          <cell r="C2640" t="str">
            <v xml:space="preserve">UN    </v>
          </cell>
          <cell r="D2640" t="str">
            <v>CR</v>
          </cell>
          <cell r="E2640" t="str">
            <v>20,10</v>
          </cell>
        </row>
        <row r="2641">
          <cell r="A2641">
            <v>42247</v>
          </cell>
          <cell r="B2641" t="str">
            <v xml:space="preserve">LUMINARIA DE LED PARA ILUMINACAO PUBLICA, DE 138 W ATE 180 W, INVOLUCRO EM ALUMINIO OU ACO INOX                                                                                                                                                                                                                                                                                                                                                                                                           </v>
          </cell>
          <cell r="C2641" t="str">
            <v xml:space="preserve">UN    </v>
          </cell>
          <cell r="D2641" t="str">
            <v>CR</v>
          </cell>
          <cell r="E2641" t="str">
            <v>685,99</v>
          </cell>
        </row>
        <row r="2642">
          <cell r="A2642">
            <v>42248</v>
          </cell>
          <cell r="B2642" t="str">
            <v xml:space="preserve">LUMINARIA DE LED PARA ILUMINACAO PUBLICA, DE 181 W ATE 239 W, INVOLUCRO EM ALUMINIO OU ACO INOX                                                                                                                                                                                                                                                                                                                                                                                                           </v>
          </cell>
          <cell r="C2642" t="str">
            <v xml:space="preserve">UN    </v>
          </cell>
          <cell r="D2642" t="str">
            <v>CR</v>
          </cell>
          <cell r="E2642" t="str">
            <v>796,83</v>
          </cell>
        </row>
        <row r="2643">
          <cell r="A2643">
            <v>42249</v>
          </cell>
          <cell r="B2643" t="str">
            <v xml:space="preserve">LUMINARIA DE LED PARA ILUMINACAO PUBLICA, DE 240 W ATE 350 W, INVOLUCRO EM ALUMINIO OU ACO INOX                                                                                                                                                                                                                                                                                                                                                                                                           </v>
          </cell>
          <cell r="C2643" t="str">
            <v xml:space="preserve">UN    </v>
          </cell>
          <cell r="D2643" t="str">
            <v>CR</v>
          </cell>
          <cell r="E2643" t="str">
            <v>1.320,06</v>
          </cell>
        </row>
        <row r="2644">
          <cell r="A2644">
            <v>42244</v>
          </cell>
          <cell r="B2644" t="str">
            <v xml:space="preserve">LUMINARIA DE LED PARA ILUMINACAO PUBLICA, DE 33 W ATE 50 W, INVOLUCRO EM ALUMINIO OU ACO INOX                                                                                                                                                                                                                                                                                                                                                                                                             </v>
          </cell>
          <cell r="C2644" t="str">
            <v xml:space="preserve">UN    </v>
          </cell>
          <cell r="D2644" t="str">
            <v>CR</v>
          </cell>
          <cell r="E2644" t="str">
            <v>206,15</v>
          </cell>
        </row>
        <row r="2645">
          <cell r="A2645">
            <v>42245</v>
          </cell>
          <cell r="B2645" t="str">
            <v xml:space="preserve">LUMINARIA DE LED PARA ILUMINACAO PUBLICA, DE 51 W ATE 67 W, INVOLUCRO EM ALUMINIO OU ACO INOX                                                                                                                                                                                                                                                                                                                                                                                                             </v>
          </cell>
          <cell r="C2645" t="str">
            <v xml:space="preserve">UN    </v>
          </cell>
          <cell r="D2645" t="str">
            <v>CR</v>
          </cell>
          <cell r="E2645" t="str">
            <v>380,42</v>
          </cell>
        </row>
        <row r="2646">
          <cell r="A2646">
            <v>42246</v>
          </cell>
          <cell r="B2646" t="str">
            <v xml:space="preserve">LUMINARIA DE LED PARA ILUMINACAO PUBLICA, DE 68 W ATE 97 W, INVOLUCRO EM ALUMINIO OU ACO INOX                                                                                                                                                                                                                                                                                                                                                                                                             </v>
          </cell>
          <cell r="C2646" t="str">
            <v xml:space="preserve">UN    </v>
          </cell>
          <cell r="D2646" t="str">
            <v>CR</v>
          </cell>
          <cell r="E2646" t="str">
            <v>421,10</v>
          </cell>
        </row>
        <row r="2647">
          <cell r="A2647">
            <v>42243</v>
          </cell>
          <cell r="B2647" t="str">
            <v xml:space="preserve">LUMINARIA DE LED PARA ILUMINACAO PUBLICA, DE 98 W ATE 137 W, INVOLUCRO EM ALUMINIO OU ACO INOX                                                                                                                                                                                                                                                                                                                                                                                                            </v>
          </cell>
          <cell r="C2647" t="str">
            <v xml:space="preserve">UN    </v>
          </cell>
          <cell r="D2647" t="str">
            <v>CR</v>
          </cell>
          <cell r="E2647" t="str">
            <v>507,77</v>
          </cell>
        </row>
        <row r="2648">
          <cell r="A2648">
            <v>38889</v>
          </cell>
          <cell r="B2648" t="str">
            <v xml:space="preserve">LUMINARIA DE SOBREPOR EM CHAPA DE ACO COM ALETAS PLASTICAS, PARA 1 LAMPADA, BASE E27, POTENCIA MAXIMA 40/60 W (NAO INCLUI LAMPADA)                                                                                                                                                                                                                                                                                                                                                                        </v>
          </cell>
          <cell r="C2648" t="str">
            <v xml:space="preserve">UN    </v>
          </cell>
          <cell r="D2648" t="str">
            <v>AS</v>
          </cell>
          <cell r="E2648" t="str">
            <v>48,37</v>
          </cell>
        </row>
        <row r="2649">
          <cell r="A2649">
            <v>38784</v>
          </cell>
          <cell r="B2649" t="str">
            <v xml:space="preserve">LUMINARIA DE SOBREPOR EM CHAPA DE ACO COM ALETAS PLASTICAS, PARA 2 LAMPADAS, BASE E27, POTENCIA MAXIMA 40/60 W (NAO INCLUI LAMPADAS)                                                                                                                                                                                                                                                                                                                                                                      </v>
          </cell>
          <cell r="C2649" t="str">
            <v xml:space="preserve">UN    </v>
          </cell>
          <cell r="D2649" t="str">
            <v>AS</v>
          </cell>
          <cell r="E2649" t="str">
            <v>64,71</v>
          </cell>
        </row>
        <row r="2650">
          <cell r="A2650">
            <v>3788</v>
          </cell>
          <cell r="B2650" t="str">
            <v xml:space="preserve">LUMINARIA DE SOBREPOR EM CHAPA DE ACO PARA 1 LAMPADA FLUORESCENTE DE *18* W, ALETADA, COMPLETA (LAMPADA E REATOR INCLUSOS)                                                                                                                                                                                                                                                                                                                                                                                </v>
          </cell>
          <cell r="C2650" t="str">
            <v xml:space="preserve">UN    </v>
          </cell>
          <cell r="D2650" t="str">
            <v>AS</v>
          </cell>
          <cell r="E2650" t="str">
            <v>67,44</v>
          </cell>
        </row>
        <row r="2651">
          <cell r="A2651">
            <v>12230</v>
          </cell>
          <cell r="B2651" t="str">
            <v xml:space="preserve">LUMINARIA DE SOBREPOR EM CHAPA DE ACO PARA 1 LAMPADA FLUORESCENTE DE *18* W, PERFIL COMERCIAL (NAO INCLUI REATOR E LAMPADA)                                                                                                                                                                                                                                                                                                                                                                               </v>
          </cell>
          <cell r="C2651" t="str">
            <v xml:space="preserve">UN    </v>
          </cell>
          <cell r="D2651" t="str">
            <v>AS</v>
          </cell>
          <cell r="E2651" t="str">
            <v>17,35</v>
          </cell>
        </row>
        <row r="2652">
          <cell r="A2652">
            <v>3780</v>
          </cell>
          <cell r="B2652" t="str">
            <v xml:space="preserve">LUMINARIA DE SOBREPOR EM CHAPA DE ACO PARA 1 LAMPADA FLUORESCENTE DE *36* W, ALETADA, COMPLETA (LAMPADA E REATOR INCLUSOS)                                                                                                                                                                                                                                                                                                                                                                                </v>
          </cell>
          <cell r="C2652" t="str">
            <v xml:space="preserve">UN    </v>
          </cell>
          <cell r="D2652" t="str">
            <v>AS</v>
          </cell>
          <cell r="E2652" t="str">
            <v>99,50</v>
          </cell>
        </row>
        <row r="2653">
          <cell r="A2653">
            <v>12231</v>
          </cell>
          <cell r="B2653" t="str">
            <v xml:space="preserve">LUMINARIA DE SOBREPOR EM CHAPA DE ACO PARA 1 LAMPADA FLUORESCENTE DE *36* W, PERFIL COMERCIAL (NAO INCLUI REATOR E LAMPADA)                                                                                                                                                                                                                                                                                                                                                                               </v>
          </cell>
          <cell r="C2653" t="str">
            <v xml:space="preserve">UN    </v>
          </cell>
          <cell r="D2653" t="str">
            <v>AS</v>
          </cell>
          <cell r="E2653" t="str">
            <v>28,85</v>
          </cell>
        </row>
        <row r="2654">
          <cell r="A2654">
            <v>3811</v>
          </cell>
          <cell r="B2654" t="str">
            <v xml:space="preserve">LUMINARIA DE SOBREPOR EM CHAPA DE ACO PARA 2 LAMPADAS FLUORESCENTES DE *18* W, ALETADA, COMPLETA (LAMPADAS E REATOR INCLUSOS)                                                                                                                                                                                                                                                                                                                                                                             </v>
          </cell>
          <cell r="C2654" t="str">
            <v xml:space="preserve">UN    </v>
          </cell>
          <cell r="D2654" t="str">
            <v>AS</v>
          </cell>
          <cell r="E2654" t="str">
            <v>93,46</v>
          </cell>
        </row>
        <row r="2655">
          <cell r="A2655">
            <v>12232</v>
          </cell>
          <cell r="B2655" t="str">
            <v xml:space="preserve">LUMINARIA DE SOBREPOR EM CHAPA DE ACO PARA 2 LAMPADAS FLUORESCENTES DE *18* W, PERFIL COMERCIAL (NAO INCLUI REATOR E LAMPADAS)                                                                                                                                                                                                                                                                                                                                                                            </v>
          </cell>
          <cell r="C2655" t="str">
            <v xml:space="preserve">UN    </v>
          </cell>
          <cell r="D2655" t="str">
            <v>AS</v>
          </cell>
          <cell r="E2655" t="str">
            <v>30,22</v>
          </cell>
        </row>
        <row r="2656">
          <cell r="A2656">
            <v>3799</v>
          </cell>
          <cell r="B2656" t="str">
            <v xml:space="preserve">LUMINARIA DE SOBREPOR EM CHAPA DE ACO PARA 2 LAMPADAS FLUORESCENTES DE *36* W, ALETADA, COMPLETA (LAMPADAS E REATOR INCLUSOS)                                                                                                                                                                                                                                                                                                                                                                             </v>
          </cell>
          <cell r="C2656" t="str">
            <v xml:space="preserve">UN    </v>
          </cell>
          <cell r="D2656" t="str">
            <v>AS</v>
          </cell>
          <cell r="E2656" t="str">
            <v>132,18</v>
          </cell>
        </row>
        <row r="2657">
          <cell r="A2657">
            <v>12239</v>
          </cell>
          <cell r="B2657" t="str">
            <v xml:space="preserve">LUMINARIA DE SOBREPOR EM CHAPA DE ACO PARA 2 LAMPADAS FLUORESCENTES DE *36* W, PERFIL COMERCIAL (NAO INCLUI REATOR E LAMPADAS)                                                                                                                                                                                                                                                                                                                                                                            </v>
          </cell>
          <cell r="C2657" t="str">
            <v xml:space="preserve">UN    </v>
          </cell>
          <cell r="D2657" t="str">
            <v>AS</v>
          </cell>
          <cell r="E2657" t="str">
            <v>39,57</v>
          </cell>
        </row>
        <row r="2658">
          <cell r="A2658">
            <v>38773</v>
          </cell>
          <cell r="B2658" t="str">
            <v xml:space="preserve">LUMINARIA DE TETO PLAFON/PLAFONIER EM PLASTICO COM BASE E27, POTENCIA MAXIMA 60 W (NAO INCLUI LAMPADA)                                                                                                                                                                                                                                                                                                                                                                                                    </v>
          </cell>
          <cell r="C2658" t="str">
            <v xml:space="preserve">UN    </v>
          </cell>
          <cell r="D2658" t="str">
            <v>AS</v>
          </cell>
          <cell r="E2658" t="str">
            <v>6,34</v>
          </cell>
        </row>
        <row r="2659">
          <cell r="A2659">
            <v>12271</v>
          </cell>
          <cell r="B2659" t="str">
            <v xml:space="preserve">LUMINARIA DUPLA P/SINALIZACAO, TIPO WETZEL AS-2/110 OU EQUIV                                                                                                                                                                                                                                                                                                                                                                                                                                              </v>
          </cell>
          <cell r="C2659" t="str">
            <v xml:space="preserve">UN    </v>
          </cell>
          <cell r="D2659" t="str">
            <v>AS</v>
          </cell>
          <cell r="E2659" t="str">
            <v>353,90</v>
          </cell>
        </row>
        <row r="2660">
          <cell r="A2660">
            <v>13382</v>
          </cell>
          <cell r="B2660" t="str">
            <v xml:space="preserve">LUMINARIA FECHADA P/ ILUMINACAO PUBLICA, TIPO ABL 50/F OU EQUIV, P/ LAMPADA A VAPOR DE MERCURIO 400W                                                                                                                                                                                                                                                                                                                                                                                                      </v>
          </cell>
          <cell r="C2660" t="str">
            <v xml:space="preserve">UN    </v>
          </cell>
          <cell r="D2660" t="str">
            <v>AS</v>
          </cell>
          <cell r="E2660" t="str">
            <v>377,11</v>
          </cell>
        </row>
        <row r="2661">
          <cell r="A2661">
            <v>38785</v>
          </cell>
          <cell r="B2661" t="str">
            <v xml:space="preserve">LUMINARIA HERMETICA IP-65 PARA 2 DUAS LAMPADAS DE 14/16/18/20 W (NAO INCLUI REATOR E LAMPADAS)                                                                                                                                                                                                                                                                                                                                                                                                            </v>
          </cell>
          <cell r="C2661" t="str">
            <v xml:space="preserve">UN    </v>
          </cell>
          <cell r="D2661" t="str">
            <v>AS</v>
          </cell>
          <cell r="E2661" t="str">
            <v>167,55</v>
          </cell>
        </row>
        <row r="2662">
          <cell r="A2662">
            <v>38786</v>
          </cell>
          <cell r="B2662" t="str">
            <v xml:space="preserve">LUMINARIA HERMETICA IP-65 PARA 2 DUAS LAMPADAS DE 28/32/36/40 W (NAO INCLUI REATOR E LAMPADAS)                                                                                                                                                                                                                                                                                                                                                                                                            </v>
          </cell>
          <cell r="C2662" t="str">
            <v xml:space="preserve">UN    </v>
          </cell>
          <cell r="D2662" t="str">
            <v>AS</v>
          </cell>
          <cell r="E2662" t="str">
            <v>206,38</v>
          </cell>
        </row>
        <row r="2663">
          <cell r="A2663">
            <v>39385</v>
          </cell>
          <cell r="B2663" t="str">
            <v xml:space="preserve">LUMINARIA LED PLAFON REDONDO DE SOBREPOR BIVOLT 12/13 W,  D = *17* CM                                                                                                                                                                                                                                                                                                                                                                                                                                     </v>
          </cell>
          <cell r="C2663" t="str">
            <v xml:space="preserve">UN    </v>
          </cell>
          <cell r="D2663" t="str">
            <v>CR</v>
          </cell>
          <cell r="E2663" t="str">
            <v>18,38</v>
          </cell>
        </row>
        <row r="2664">
          <cell r="A2664">
            <v>39389</v>
          </cell>
          <cell r="B2664" t="str">
            <v xml:space="preserve">LUMINARIA LED REFLETOR RETANGULAR BIVOLT, LUZ BRANCA, 10 W                                                                                                                                                                                                                                                                                                                                                                                                                                                </v>
          </cell>
          <cell r="C2664" t="str">
            <v xml:space="preserve">UN    </v>
          </cell>
          <cell r="D2664" t="str">
            <v>CR</v>
          </cell>
          <cell r="E2664" t="str">
            <v>19,94</v>
          </cell>
        </row>
        <row r="2665">
          <cell r="A2665">
            <v>39390</v>
          </cell>
          <cell r="B2665" t="str">
            <v xml:space="preserve">LUMINARIA LED REFLETOR RETANGULAR BIVOLT, LUZ BRANCA, 30 W                                                                                                                                                                                                                                                                                                                                                                                                                                                </v>
          </cell>
          <cell r="C2665" t="str">
            <v xml:space="preserve">UN    </v>
          </cell>
          <cell r="D2665" t="str">
            <v>CR</v>
          </cell>
          <cell r="E2665" t="str">
            <v>41,80</v>
          </cell>
        </row>
        <row r="2666">
          <cell r="A2666">
            <v>39391</v>
          </cell>
          <cell r="B2666" t="str">
            <v xml:space="preserve">LUMINARIA LED REFLETOR RETANGULAR BIVOLT, LUZ BRANCA, 50 W                                                                                                                                                                                                                                                                                                                                                                                                                                                </v>
          </cell>
          <cell r="C2666" t="str">
            <v xml:space="preserve">UN    </v>
          </cell>
          <cell r="D2666" t="str">
            <v>CR</v>
          </cell>
          <cell r="E2666" t="str">
            <v>46,93</v>
          </cell>
        </row>
        <row r="2667">
          <cell r="A2667">
            <v>3803</v>
          </cell>
          <cell r="B2667" t="str">
            <v xml:space="preserve">LUMINARIA PLAFON REDONDO COM VIDRO FOSCO DIAMETRO *25* CM, PARA 1 LAMPADA, BASE E27, POTENCIA MAXIMA 40/60 W (NAO INCLUI LAMPADA)                                                                                                                                                                                                                                                                                                                                                                         </v>
          </cell>
          <cell r="C2667" t="str">
            <v xml:space="preserve">UN    </v>
          </cell>
          <cell r="D2667" t="str">
            <v>AS</v>
          </cell>
          <cell r="E2667" t="str">
            <v>59,84</v>
          </cell>
        </row>
        <row r="2668">
          <cell r="A2668">
            <v>38770</v>
          </cell>
          <cell r="B2668" t="str">
            <v xml:space="preserve">LUMINARIA PLAFON REDONDO COM VIDRO FOSCO DIAMETRO *30* CM, PARA 2 LAMPADAS, BASE E27, POTENCIA MAXIMA 40/60 W (NAO INCLUI LAMPADAS)                                                                                                                                                                                                                                                                                                                                                                       </v>
          </cell>
          <cell r="C2668" t="str">
            <v xml:space="preserve">UN    </v>
          </cell>
          <cell r="D2668" t="str">
            <v>AS</v>
          </cell>
          <cell r="E2668" t="str">
            <v>69,29</v>
          </cell>
        </row>
        <row r="2669">
          <cell r="A2669">
            <v>12267</v>
          </cell>
          <cell r="B2669" t="str">
            <v xml:space="preserve">LUMINARIA PROVA DE TEMPO PETERCO Y.31/1                                                                                                                                                                                                                                                                                                                                                                                                                                                                   </v>
          </cell>
          <cell r="C2669" t="str">
            <v xml:space="preserve">UN    </v>
          </cell>
          <cell r="D2669" t="str">
            <v>AS</v>
          </cell>
          <cell r="E2669" t="str">
            <v>203,06</v>
          </cell>
        </row>
        <row r="2670">
          <cell r="A2670">
            <v>43265</v>
          </cell>
          <cell r="B2670" t="str">
            <v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v>
          </cell>
          <cell r="C2670" t="str">
            <v xml:space="preserve">UN    </v>
          </cell>
          <cell r="D2670" t="str">
            <v>CR</v>
          </cell>
          <cell r="E2670" t="str">
            <v>57,48</v>
          </cell>
        </row>
        <row r="2671">
          <cell r="A2671">
            <v>12266</v>
          </cell>
          <cell r="B2671" t="str">
            <v xml:space="preserve">LUMINARIA SPOT DE SOBREPOR EM ALUMINIO COM ALETA PLASTICA PARA 1 LAMPADA, BASE E27, POTENCIA MAXIMA 40/60 W (NAO INCLUI LAMPADA)                                                                                                                                                                                                                                                                                                                                                                          </v>
          </cell>
          <cell r="C2671" t="str">
            <v xml:space="preserve">UN    </v>
          </cell>
          <cell r="D2671" t="str">
            <v>AS</v>
          </cell>
          <cell r="E2671" t="str">
            <v>103,93</v>
          </cell>
        </row>
        <row r="2672">
          <cell r="A2672">
            <v>39378</v>
          </cell>
          <cell r="B2672" t="str">
            <v xml:space="preserve">LUMINARIA SPOT DE SOBREPOR EM ALUMINIO COM ALETA PLASTICA PARA 2 LAMPADAS, BASE E27, POTENCIA MAXIMA 40/60 W (NAO INCLUI LAMPADA)                                                                                                                                                                                                                                                                                                                                                                         </v>
          </cell>
          <cell r="C2672" t="str">
            <v xml:space="preserve">UN    </v>
          </cell>
          <cell r="D2672" t="str">
            <v>AS</v>
          </cell>
          <cell r="E2672" t="str">
            <v>73,68</v>
          </cell>
        </row>
        <row r="2673">
          <cell r="A2673">
            <v>43543</v>
          </cell>
          <cell r="B2673" t="str">
            <v xml:space="preserve">LUMINARIA TIPO TARTARUGA A PROVA DE TEMPO, GASES, VAPOR E PO, EM ALUMINIO, COM GRADE, BASE E27, POTENCIA MAXIMA 100 W - REF Y 25/1 (NAO INCLUI LAMPADA)                                                                                                                                                                                                                                                                                                                                                   </v>
          </cell>
          <cell r="C2673" t="str">
            <v xml:space="preserve">UN    </v>
          </cell>
          <cell r="D2673" t="str">
            <v>AS</v>
          </cell>
          <cell r="E2673" t="str">
            <v>153,51</v>
          </cell>
        </row>
        <row r="2674">
          <cell r="A2674">
            <v>38775</v>
          </cell>
          <cell r="B2674" t="str">
            <v xml:space="preserve">LUMINARIA TIPO TARTARUGA PARA AREA EXTERNA EM ALUMINIO, COM GRADE, PARA 1 LAMPADA, BASE E27, POTENCIA MAXIMA 40/60 W (NAO INCLUI LAMPADA)                                                                                                                                                                                                                                                                                                                                                                 </v>
          </cell>
          <cell r="C2674" t="str">
            <v xml:space="preserve">UN    </v>
          </cell>
          <cell r="D2674" t="str">
            <v>AS</v>
          </cell>
          <cell r="E2674" t="str">
            <v>78,12</v>
          </cell>
        </row>
        <row r="2675">
          <cell r="A2675">
            <v>44252</v>
          </cell>
          <cell r="B2675" t="str">
            <v xml:space="preserve">LUVA CPVC, SOLDAVEL, 114 MM, PARA AGUA QUENTE PREDIAL                                                                                                                                                                                                                                                                                                                                                                                                                                                     </v>
          </cell>
          <cell r="C2675" t="str">
            <v xml:space="preserve">UN    </v>
          </cell>
          <cell r="D2675" t="str">
            <v>CR</v>
          </cell>
          <cell r="E2675" t="str">
            <v>198,12</v>
          </cell>
        </row>
        <row r="2676">
          <cell r="A2676">
            <v>21119</v>
          </cell>
          <cell r="B2676" t="str">
            <v xml:space="preserve">LUVA CPVC, SOLDAVEL, 15 MM, PARA AGUA QUENTE PREDIAL                                                                                                                                                                                                                                                                                                                                                                                                                                                      </v>
          </cell>
          <cell r="C2676" t="str">
            <v xml:space="preserve">UN    </v>
          </cell>
          <cell r="D2676" t="str">
            <v>CR</v>
          </cell>
          <cell r="E2676" t="str">
            <v>1,99</v>
          </cell>
        </row>
        <row r="2677">
          <cell r="A2677">
            <v>37974</v>
          </cell>
          <cell r="B2677" t="str">
            <v xml:space="preserve">LUVA CPVC, SOLDAVEL, 22 MM, PARA AGUA QUENTE PREDIAL                                                                                                                                                                                                                                                                                                                                                                                                                                                      </v>
          </cell>
          <cell r="C2677" t="str">
            <v xml:space="preserve">UN    </v>
          </cell>
          <cell r="D2677" t="str">
            <v>CR</v>
          </cell>
          <cell r="E2677" t="str">
            <v>2,57</v>
          </cell>
        </row>
        <row r="2678">
          <cell r="A2678">
            <v>37975</v>
          </cell>
          <cell r="B2678" t="str">
            <v xml:space="preserve">LUVA CPVC, SOLDAVEL, 28 MM, PARA AGUA QUENTE PREDIAL                                                                                                                                                                                                                                                                                                                                                                                                                                                      </v>
          </cell>
          <cell r="C2678" t="str">
            <v xml:space="preserve">UN    </v>
          </cell>
          <cell r="D2678" t="str">
            <v>CR</v>
          </cell>
          <cell r="E2678" t="str">
            <v>5,72</v>
          </cell>
        </row>
        <row r="2679">
          <cell r="A2679">
            <v>37976</v>
          </cell>
          <cell r="B2679" t="str">
            <v xml:space="preserve">LUVA CPVC, SOLDAVEL, 35 MM, PARA AGUA QUENTE PREDIAL                                                                                                                                                                                                                                                                                                                                                                                                                                                      </v>
          </cell>
          <cell r="C2679" t="str">
            <v xml:space="preserve">UN    </v>
          </cell>
          <cell r="D2679" t="str">
            <v>CR</v>
          </cell>
          <cell r="E2679" t="str">
            <v>12,74</v>
          </cell>
        </row>
        <row r="2680">
          <cell r="A2680">
            <v>37977</v>
          </cell>
          <cell r="B2680" t="str">
            <v xml:space="preserve">LUVA CPVC, SOLDAVEL, 42 MM, PARA AGUA QUENTE PREDIAL                                                                                                                                                                                                                                                                                                                                                                                                                                                      </v>
          </cell>
          <cell r="C2680" t="str">
            <v xml:space="preserve">UN    </v>
          </cell>
          <cell r="D2680" t="str">
            <v>CR</v>
          </cell>
          <cell r="E2680" t="str">
            <v>17,63</v>
          </cell>
        </row>
        <row r="2681">
          <cell r="A2681">
            <v>37978</v>
          </cell>
          <cell r="B2681" t="str">
            <v xml:space="preserve">LUVA CPVC, SOLDAVEL, 54 MM, PARA AGUA QUENTE PREDIAL                                                                                                                                                                                                                                                                                                                                                                                                                                                      </v>
          </cell>
          <cell r="C2681" t="str">
            <v xml:space="preserve">UN    </v>
          </cell>
          <cell r="D2681" t="str">
            <v>CR</v>
          </cell>
          <cell r="E2681" t="str">
            <v>34,95</v>
          </cell>
        </row>
        <row r="2682">
          <cell r="A2682">
            <v>37979</v>
          </cell>
          <cell r="B2682" t="str">
            <v xml:space="preserve">LUVA CPVC, SOLDAVEL, 73 MM, PARA AGUA QUENTE PREDIAL                                                                                                                                                                                                                                                                                                                                                                                                                                                      </v>
          </cell>
          <cell r="C2682" t="str">
            <v xml:space="preserve">UN    </v>
          </cell>
          <cell r="D2682" t="str">
            <v>CR</v>
          </cell>
          <cell r="E2682" t="str">
            <v>148,32</v>
          </cell>
        </row>
        <row r="2683">
          <cell r="A2683">
            <v>37980</v>
          </cell>
          <cell r="B2683" t="str">
            <v xml:space="preserve">LUVA CPVC, SOLDAVEL, 89 MM, PARA AGUA QUENTE PREDIAL                                                                                                                                                                                                                                                                                                                                                                                                                                                      </v>
          </cell>
          <cell r="C2683" t="str">
            <v xml:space="preserve">UN    </v>
          </cell>
          <cell r="D2683" t="str">
            <v>CR</v>
          </cell>
          <cell r="E2683" t="str">
            <v>170,38</v>
          </cell>
        </row>
        <row r="2684">
          <cell r="A2684">
            <v>36147</v>
          </cell>
          <cell r="B2684" t="str">
            <v xml:space="preserve">LUVA DE BORRACHA ISOLANTE PARA ALTA TENSAO, RESISTENTE A OZONIO, TENSAO DE ENSAIO 2,5 KV (PAR)                                                                                                                                                                                                                                                                                                                                                                                                            </v>
          </cell>
          <cell r="C2684" t="str">
            <v xml:space="preserve">PAR   </v>
          </cell>
          <cell r="D2684" t="str">
            <v>CR</v>
          </cell>
          <cell r="E2684" t="str">
            <v>385,55</v>
          </cell>
        </row>
        <row r="2685">
          <cell r="A2685">
            <v>12731</v>
          </cell>
          <cell r="B2685" t="str">
            <v xml:space="preserve">LUVA DE COBRE (REF 600) SEM ANEL DE SOLDA, BOLSA X BOLSA, 104 MM                                                                                                                                                                                                                                                                                                                                                                                                                                          </v>
          </cell>
          <cell r="C2685" t="str">
            <v xml:space="preserve">UN    </v>
          </cell>
          <cell r="D2685" t="str">
            <v>AS</v>
          </cell>
          <cell r="E2685" t="str">
            <v>363,14</v>
          </cell>
        </row>
        <row r="2686">
          <cell r="A2686">
            <v>12723</v>
          </cell>
          <cell r="B2686" t="str">
            <v xml:space="preserve">LUVA DE COBRE (REF 600) SEM ANEL DE SOLDA, BOLSA X BOLSA, 15 MM                                                                                                                                                                                                                                                                                                                                                                                                                                           </v>
          </cell>
          <cell r="C2686" t="str">
            <v xml:space="preserve">UN    </v>
          </cell>
          <cell r="D2686" t="str">
            <v>AS</v>
          </cell>
          <cell r="E2686" t="str">
            <v>2,81</v>
          </cell>
        </row>
        <row r="2687">
          <cell r="A2687">
            <v>12724</v>
          </cell>
          <cell r="B2687" t="str">
            <v xml:space="preserve">LUVA DE COBRE (REF 600) SEM ANEL DE SOLDA, BOLSA X BOLSA, 22 MM                                                                                                                                                                                                                                                                                                                                                                                                                                           </v>
          </cell>
          <cell r="C2687" t="str">
            <v xml:space="preserve">UN    </v>
          </cell>
          <cell r="D2687" t="str">
            <v>AS</v>
          </cell>
          <cell r="E2687" t="str">
            <v>5,41</v>
          </cell>
        </row>
        <row r="2688">
          <cell r="A2688">
            <v>12725</v>
          </cell>
          <cell r="B2688" t="str">
            <v xml:space="preserve">LUVA DE COBRE (REF 600) SEM ANEL DE SOLDA, BOLSA X BOLSA, 28 MM                                                                                                                                                                                                                                                                                                                                                                                                                                           </v>
          </cell>
          <cell r="C2688" t="str">
            <v xml:space="preserve">UN    </v>
          </cell>
          <cell r="D2688" t="str">
            <v>AS</v>
          </cell>
          <cell r="E2688" t="str">
            <v>10,85</v>
          </cell>
        </row>
        <row r="2689">
          <cell r="A2689">
            <v>12726</v>
          </cell>
          <cell r="B2689" t="str">
            <v xml:space="preserve">LUVA DE COBRE (REF 600) SEM ANEL DE SOLDA, BOLSA X BOLSA, 35 MM                                                                                                                                                                                                                                                                                                                                                                                                                                           </v>
          </cell>
          <cell r="C2689" t="str">
            <v xml:space="preserve">UN    </v>
          </cell>
          <cell r="D2689" t="str">
            <v>AS</v>
          </cell>
          <cell r="E2689" t="str">
            <v>23,96</v>
          </cell>
        </row>
        <row r="2690">
          <cell r="A2690">
            <v>12727</v>
          </cell>
          <cell r="B2690" t="str">
            <v xml:space="preserve">LUVA DE COBRE (REF 600) SEM ANEL DE SOLDA, BOLSA X BOLSA, 42 MM                                                                                                                                                                                                                                                                                                                                                                                                                                           </v>
          </cell>
          <cell r="C2690" t="str">
            <v xml:space="preserve">UN    </v>
          </cell>
          <cell r="D2690" t="str">
            <v>AS</v>
          </cell>
          <cell r="E2690" t="str">
            <v>30,38</v>
          </cell>
        </row>
        <row r="2691">
          <cell r="A2691">
            <v>12728</v>
          </cell>
          <cell r="B2691" t="str">
            <v xml:space="preserve">LUVA DE COBRE (REF 600) SEM ANEL DE SOLDA, BOLSA X BOLSA, 54 MM                                                                                                                                                                                                                                                                                                                                                                                                                                           </v>
          </cell>
          <cell r="C2691" t="str">
            <v xml:space="preserve">UN    </v>
          </cell>
          <cell r="D2691" t="str">
            <v>AS</v>
          </cell>
          <cell r="E2691" t="str">
            <v>49,63</v>
          </cell>
        </row>
        <row r="2692">
          <cell r="A2692">
            <v>12729</v>
          </cell>
          <cell r="B2692" t="str">
            <v xml:space="preserve">LUVA DE COBRE (REF 600) SEM ANEL DE SOLDA, BOLSA X BOLSA, 66 MM                                                                                                                                                                                                                                                                                                                                                                                                                                           </v>
          </cell>
          <cell r="C2692" t="str">
            <v xml:space="preserve">UN    </v>
          </cell>
          <cell r="D2692" t="str">
            <v>AS</v>
          </cell>
          <cell r="E2692" t="str">
            <v>162,66</v>
          </cell>
        </row>
        <row r="2693">
          <cell r="A2693">
            <v>12730</v>
          </cell>
          <cell r="B2693" t="str">
            <v xml:space="preserve">LUVA DE COBRE (REF 600) SEM ANEL DE SOLDA, BOLSA X BOLSA, 79 MM                                                                                                                                                                                                                                                                                                                                                                                                                                           </v>
          </cell>
          <cell r="C2693" t="str">
            <v xml:space="preserve">UN    </v>
          </cell>
          <cell r="D2693" t="str">
            <v>AS</v>
          </cell>
          <cell r="E2693" t="str">
            <v>249,04</v>
          </cell>
        </row>
        <row r="2694">
          <cell r="A2694">
            <v>3840</v>
          </cell>
          <cell r="B2694" t="str">
            <v xml:space="preserve">LUVA DE CORRER DEFOFO, PVC, JE, DN 100 MM                                                                                                                                                                                                                                                                                                                                                                                                                                                                 </v>
          </cell>
          <cell r="C2694" t="str">
            <v xml:space="preserve">UN    </v>
          </cell>
          <cell r="D2694" t="str">
            <v>AS</v>
          </cell>
          <cell r="E2694" t="str">
            <v>50,77</v>
          </cell>
        </row>
        <row r="2695">
          <cell r="A2695">
            <v>3838</v>
          </cell>
          <cell r="B2695" t="str">
            <v xml:space="preserve">LUVA DE CORRER DEFOFO, PVC, JE, DN 150 MM                                                                                                                                                                                                                                                                                                                                                                                                                                                                 </v>
          </cell>
          <cell r="C2695" t="str">
            <v xml:space="preserve">UN    </v>
          </cell>
          <cell r="D2695" t="str">
            <v>AS</v>
          </cell>
          <cell r="E2695" t="str">
            <v>112,06</v>
          </cell>
        </row>
        <row r="2696">
          <cell r="A2696">
            <v>3844</v>
          </cell>
          <cell r="B2696" t="str">
            <v xml:space="preserve">LUVA DE CORRER DEFOFO, PVC, JE, DN 200 MM                                                                                                                                                                                                                                                                                                                                                                                                                                                                 </v>
          </cell>
          <cell r="C2696" t="str">
            <v xml:space="preserve">UN    </v>
          </cell>
          <cell r="D2696" t="str">
            <v>AS</v>
          </cell>
          <cell r="E2696" t="str">
            <v>199,88</v>
          </cell>
        </row>
        <row r="2697">
          <cell r="A2697">
            <v>3839</v>
          </cell>
          <cell r="B2697" t="str">
            <v xml:space="preserve">LUVA DE CORRER DEFOFO, PVC, JE, DN 250 MM                                                                                                                                                                                                                                                                                                                                                                                                                                                                 </v>
          </cell>
          <cell r="C2697" t="str">
            <v xml:space="preserve">UN    </v>
          </cell>
          <cell r="D2697" t="str">
            <v>AS</v>
          </cell>
          <cell r="E2697" t="str">
            <v>364,07</v>
          </cell>
        </row>
        <row r="2698">
          <cell r="A2698">
            <v>3843</v>
          </cell>
          <cell r="B2698" t="str">
            <v xml:space="preserve">LUVA DE CORRER DEFOFO, PVC, JE, DN 300 MM                                                                                                                                                                                                                                                                                                                                                                                                                                                                 </v>
          </cell>
          <cell r="C2698" t="str">
            <v xml:space="preserve">UN    </v>
          </cell>
          <cell r="D2698" t="str">
            <v>AS</v>
          </cell>
          <cell r="E2698" t="str">
            <v>499,70</v>
          </cell>
        </row>
        <row r="2699">
          <cell r="A2699">
            <v>3900</v>
          </cell>
          <cell r="B2699" t="str">
            <v xml:space="preserve">LUVA DE CORRER PARA TUBO ROSCAVEL, PVC, 1 1/2", PARA AGUA FRIA PREDIAL                                                                                                                                                                                                                                                                                                                                                                                                                                    </v>
          </cell>
          <cell r="C2699" t="str">
            <v xml:space="preserve">UN    </v>
          </cell>
          <cell r="D2699" t="str">
            <v>CR</v>
          </cell>
          <cell r="E2699" t="str">
            <v>67,14</v>
          </cell>
        </row>
        <row r="2700">
          <cell r="A2700">
            <v>3846</v>
          </cell>
          <cell r="B2700" t="str">
            <v xml:space="preserve">LUVA DE CORRER PARA TUBO ROSCAVEL, PVC, 1/2", PARA AGUA FRIA PREDIAL                                                                                                                                                                                                                                                                                                                                                                                                                                      </v>
          </cell>
          <cell r="C2700" t="str">
            <v xml:space="preserve">UN    </v>
          </cell>
          <cell r="D2700" t="str">
            <v>CR</v>
          </cell>
          <cell r="E2700" t="str">
            <v>20,17</v>
          </cell>
        </row>
        <row r="2701">
          <cell r="A2701">
            <v>3886</v>
          </cell>
          <cell r="B2701" t="str">
            <v xml:space="preserve">LUVA DE CORRER PARA TUBO ROSCAVEL, PVC, 3/4", PARA AGUA FRIA PREDIAL                                                                                                                                                                                                                                                                                                                                                                                                                                      </v>
          </cell>
          <cell r="C2701" t="str">
            <v xml:space="preserve">UN    </v>
          </cell>
          <cell r="D2701" t="str">
            <v>CR</v>
          </cell>
          <cell r="E2701" t="str">
            <v>26,78</v>
          </cell>
        </row>
        <row r="2702">
          <cell r="A2702">
            <v>3854</v>
          </cell>
          <cell r="B2702" t="str">
            <v xml:space="preserve">LUVA DE CORRER PARA TUBO SOLDAVEL, PVC, 20 MM, PARA AGUA FRIA PREDIAL                                                                                                                                                                                                                                                                                                                                                                                                                                     </v>
          </cell>
          <cell r="C2702" t="str">
            <v xml:space="preserve">UN    </v>
          </cell>
          <cell r="D2702" t="str">
            <v>CR</v>
          </cell>
          <cell r="E2702" t="str">
            <v>15,27</v>
          </cell>
        </row>
        <row r="2703">
          <cell r="A2703">
            <v>3873</v>
          </cell>
          <cell r="B2703" t="str">
            <v xml:space="preserve">LUVA DE CORRER PARA TUBO SOLDAVEL, PVC, 25 MM, PARA AGUA FRIA PREDIAL                                                                                                                                                                                                                                                                                                                                                                                                                                     </v>
          </cell>
          <cell r="C2703" t="str">
            <v xml:space="preserve">UN    </v>
          </cell>
          <cell r="D2703" t="str">
            <v>CR</v>
          </cell>
          <cell r="E2703" t="str">
            <v>17,77</v>
          </cell>
        </row>
        <row r="2704">
          <cell r="A2704">
            <v>38021</v>
          </cell>
          <cell r="B2704" t="str">
            <v xml:space="preserve">LUVA DE CORRER PARA TUBO SOLDAVEL, PVC, 32 MM, PARA AGUA FRIA PREDIAL                                                                                                                                                                                                                                                                                                                                                                                                                                     </v>
          </cell>
          <cell r="C2704" t="str">
            <v xml:space="preserve">UN    </v>
          </cell>
          <cell r="D2704" t="str">
            <v>CR</v>
          </cell>
          <cell r="E2704" t="str">
            <v>31,55</v>
          </cell>
        </row>
        <row r="2705">
          <cell r="A2705">
            <v>43838</v>
          </cell>
          <cell r="B2705" t="str">
            <v xml:space="preserve">LUVA DE CORRER PARA TUBO SOLDAVEL, PVC, 40 MM, PARA AGUA FRIA PREDIAL                                                                                                                                                                                                                                                                                                                                                                                                                                     </v>
          </cell>
          <cell r="C2705" t="str">
            <v xml:space="preserve">UN    </v>
          </cell>
          <cell r="D2705" t="str">
            <v>CR</v>
          </cell>
          <cell r="E2705" t="str">
            <v>40,78</v>
          </cell>
        </row>
        <row r="2706">
          <cell r="A2706">
            <v>3847</v>
          </cell>
          <cell r="B2706" t="str">
            <v xml:space="preserve">LUVA DE CORRER PARA TUBO SOLDAVEL, PVC, 50 MM, PARA AGUA FRIA PREDIAL                                                                                                                                                                                                                                                                                                                                                                                                                                     </v>
          </cell>
          <cell r="C2706" t="str">
            <v xml:space="preserve">UN    </v>
          </cell>
          <cell r="D2706" t="str">
            <v>CR</v>
          </cell>
          <cell r="E2706" t="str">
            <v>41,12</v>
          </cell>
        </row>
        <row r="2707">
          <cell r="A2707">
            <v>38022</v>
          </cell>
          <cell r="B2707" t="str">
            <v xml:space="preserve">LUVA DE CORRER PARA TUBO SOLDAVEL, PVC, 60 MM, PARA AGUA FRIA PREDIAL                                                                                                                                                                                                                                                                                                                                                                                                                                     </v>
          </cell>
          <cell r="C2707" t="str">
            <v xml:space="preserve">UN    </v>
          </cell>
          <cell r="D2707" t="str">
            <v>CR</v>
          </cell>
          <cell r="E2707" t="str">
            <v>56,52</v>
          </cell>
        </row>
        <row r="2708">
          <cell r="A2708">
            <v>3830</v>
          </cell>
          <cell r="B2708" t="str">
            <v xml:space="preserve">LUVA DE CORRER PVC, JE, DN 250 MM, PARA REDE COLETORA DE ESGOTO                                                                                                                                                                                                                                                                                                                                                                                                                                           </v>
          </cell>
          <cell r="C2708" t="str">
            <v xml:space="preserve">UN    </v>
          </cell>
          <cell r="D2708" t="str">
            <v>CR</v>
          </cell>
          <cell r="E2708" t="str">
            <v>294,85</v>
          </cell>
        </row>
        <row r="2709">
          <cell r="A2709">
            <v>37981</v>
          </cell>
          <cell r="B2709" t="str">
            <v xml:space="preserve">LUVA DE CORRER, CPVC, SOLDAVEL, 15 MM, PARA AGUA QUENTE PREDIAL                                                                                                                                                                                                                                                                                                                                                                                                                                           </v>
          </cell>
          <cell r="C2709" t="str">
            <v xml:space="preserve">UN    </v>
          </cell>
          <cell r="D2709" t="str">
            <v>CR</v>
          </cell>
          <cell r="E2709" t="str">
            <v>7,42</v>
          </cell>
        </row>
        <row r="2710">
          <cell r="A2710">
            <v>37982</v>
          </cell>
          <cell r="B2710" t="str">
            <v xml:space="preserve">LUVA DE CORRER, CPVC, SOLDAVEL, 22 MM, PARA AGUA QUENTE PREDIAL                                                                                                                                                                                                                                                                                                                                                                                                                                           </v>
          </cell>
          <cell r="C2710" t="str">
            <v xml:space="preserve">UN    </v>
          </cell>
          <cell r="D2710" t="str">
            <v>CR</v>
          </cell>
          <cell r="E2710" t="str">
            <v>10,77</v>
          </cell>
        </row>
        <row r="2711">
          <cell r="A2711">
            <v>37983</v>
          </cell>
          <cell r="B2711" t="str">
            <v xml:space="preserve">LUVA DE CORRER, CPVC, SOLDAVEL, 28 MM, PARA AGUA QUENTE PREDIAL                                                                                                                                                                                                                                                                                                                                                                                                                                           </v>
          </cell>
          <cell r="C2711" t="str">
            <v xml:space="preserve">UN    </v>
          </cell>
          <cell r="D2711" t="str">
            <v>CR</v>
          </cell>
          <cell r="E2711" t="str">
            <v>15,92</v>
          </cell>
        </row>
        <row r="2712">
          <cell r="A2712">
            <v>37984</v>
          </cell>
          <cell r="B2712" t="str">
            <v xml:space="preserve">LUVA DE CORRER, CPVC, SOLDAVEL, 35 MM, PARA AGUA QUENTE PREDIAL                                                                                                                                                                                                                                                                                                                                                                                                                                           </v>
          </cell>
          <cell r="C2712" t="str">
            <v xml:space="preserve">UN    </v>
          </cell>
          <cell r="D2712" t="str">
            <v>CR</v>
          </cell>
          <cell r="E2712" t="str">
            <v>22,36</v>
          </cell>
        </row>
        <row r="2713">
          <cell r="A2713">
            <v>37985</v>
          </cell>
          <cell r="B2713" t="str">
            <v xml:space="preserve">LUVA DE CORRER, CPVC, SOLDAVEL, 42 MM, PARA AGUA QUENTE PREDIAL                                                                                                                                                                                                                                                                                                                                                                                                                                           </v>
          </cell>
          <cell r="C2713" t="str">
            <v xml:space="preserve">UN    </v>
          </cell>
          <cell r="D2713" t="str">
            <v>CR</v>
          </cell>
          <cell r="E2713" t="str">
            <v>31,77</v>
          </cell>
        </row>
        <row r="2714">
          <cell r="A2714">
            <v>3826</v>
          </cell>
          <cell r="B2714" t="str">
            <v xml:space="preserve">LUVA DE CORRER, PVC PBA, JE, DN 100 / DE 110 MM, PARA REDE AGUA (NBR 10351)                                                                                                                                                                                                                                                                                                                                                                                                                               </v>
          </cell>
          <cell r="C2714" t="str">
            <v xml:space="preserve">UN    </v>
          </cell>
          <cell r="D2714" t="str">
            <v>AS</v>
          </cell>
          <cell r="E2714" t="str">
            <v>50,38</v>
          </cell>
        </row>
        <row r="2715">
          <cell r="A2715">
            <v>3825</v>
          </cell>
          <cell r="B2715" t="str">
            <v xml:space="preserve">LUVA DE CORRER, PVC PBA, JE, DN 50 / DE 60 MM, PARA REDE AGUA (NBR 10351)                                                                                                                                                                                                                                                                                                                                                                                                                                 </v>
          </cell>
          <cell r="C2715" t="str">
            <v xml:space="preserve">UN    </v>
          </cell>
          <cell r="D2715" t="str">
            <v>AS</v>
          </cell>
          <cell r="E2715" t="str">
            <v>14,49</v>
          </cell>
        </row>
        <row r="2716">
          <cell r="A2716">
            <v>3827</v>
          </cell>
          <cell r="B2716" t="str">
            <v xml:space="preserve">LUVA DE CORRER, PVC PBA, JE, DN 75 / DE 85 MM, PARA REDE AGUA (NBR 10351)                                                                                                                                                                                                                                                                                                                                                                                                                                 </v>
          </cell>
          <cell r="C2716" t="str">
            <v xml:space="preserve">UN    </v>
          </cell>
          <cell r="D2716" t="str">
            <v>AS</v>
          </cell>
          <cell r="E2716" t="str">
            <v>31,65</v>
          </cell>
        </row>
        <row r="2717">
          <cell r="A2717">
            <v>20165</v>
          </cell>
          <cell r="B2717" t="str">
            <v xml:space="preserve">LUVA DE CORRER, PVC SERIE R, 100 MM, PARA ESGOTO PREDIAL                                                                                                                                                                                                                                                                                                                                                                                                                                                  </v>
          </cell>
          <cell r="C2717" t="str">
            <v xml:space="preserve">UN    </v>
          </cell>
          <cell r="D2717" t="str">
            <v>CR</v>
          </cell>
          <cell r="E2717" t="str">
            <v>36,55</v>
          </cell>
        </row>
        <row r="2718">
          <cell r="A2718">
            <v>20166</v>
          </cell>
          <cell r="B2718" t="str">
            <v xml:space="preserve">LUVA DE CORRER, PVC SERIE R, 150 MM, PARA ESGOTO PREDIAL                                                                                                                                                                                                                                                                                                                                                                                                                                                  </v>
          </cell>
          <cell r="C2718" t="str">
            <v xml:space="preserve">UN    </v>
          </cell>
          <cell r="D2718" t="str">
            <v>CR</v>
          </cell>
          <cell r="E2718" t="str">
            <v>111,63</v>
          </cell>
        </row>
        <row r="2719">
          <cell r="A2719">
            <v>20164</v>
          </cell>
          <cell r="B2719" t="str">
            <v xml:space="preserve">LUVA DE CORRER, PVC SERIE R, 75 MM, PARA ESGOTO PREDIAL                                                                                                                                                                                                                                                                                                                                                                                                                                                   </v>
          </cell>
          <cell r="C2719" t="str">
            <v xml:space="preserve">UN    </v>
          </cell>
          <cell r="D2719" t="str">
            <v>CR</v>
          </cell>
          <cell r="E2719" t="str">
            <v>17,56</v>
          </cell>
        </row>
        <row r="2720">
          <cell r="A2720">
            <v>3893</v>
          </cell>
          <cell r="B2720" t="str">
            <v xml:space="preserve">LUVA DE CORRER, PVC, DN 100 MM, PARA ESGOTO PREDIAL                                                                                                                                                                                                                                                                                                                                                                                                                                                       </v>
          </cell>
          <cell r="C2720" t="str">
            <v xml:space="preserve">UN    </v>
          </cell>
          <cell r="D2720" t="str">
            <v>CR</v>
          </cell>
          <cell r="E2720" t="str">
            <v>27,52</v>
          </cell>
        </row>
        <row r="2721">
          <cell r="A2721">
            <v>3848</v>
          </cell>
          <cell r="B2721" t="str">
            <v xml:space="preserve">LUVA DE CORRER, PVC, DN 50 MM, PARA ESGOTO PREDIAL                                                                                                                                                                                                                                                                                                                                                                                                                                                        </v>
          </cell>
          <cell r="C2721" t="str">
            <v xml:space="preserve">UN    </v>
          </cell>
          <cell r="D2721" t="str">
            <v>CR</v>
          </cell>
          <cell r="E2721" t="str">
            <v>16,78</v>
          </cell>
        </row>
        <row r="2722">
          <cell r="A2722">
            <v>3895</v>
          </cell>
          <cell r="B2722" t="str">
            <v xml:space="preserve">LUVA DE CORRER, PVC, DN 75 MM, PARA ESGOTO PREDIAL                                                                                                                                                                                                                                                                                                                                                                                                                                                        </v>
          </cell>
          <cell r="C2722" t="str">
            <v xml:space="preserve">UN    </v>
          </cell>
          <cell r="D2722" t="str">
            <v>CR</v>
          </cell>
          <cell r="E2722" t="str">
            <v>18,64</v>
          </cell>
        </row>
        <row r="2723">
          <cell r="A2723">
            <v>12404</v>
          </cell>
          <cell r="B2723" t="str">
            <v xml:space="preserve">LUVA DE FERRO GALVANIZADO, COM ROSCA BSP MACHO/FEMEA, DE 3/4"                                                                                                                                                                                                                                                                                                                                                                                                                                             </v>
          </cell>
          <cell r="C2723" t="str">
            <v xml:space="preserve">UN    </v>
          </cell>
          <cell r="D2723" t="str">
            <v>AS</v>
          </cell>
          <cell r="E2723" t="str">
            <v>12,14</v>
          </cell>
        </row>
        <row r="2724">
          <cell r="A2724">
            <v>3939</v>
          </cell>
          <cell r="B2724" t="str">
            <v xml:space="preserve">LUVA DE FERRO GALVANIZADO, COM ROSCA BSP, DE 1 1/2"                                                                                                                                                                                                                                                                                                                                                                                                                                                       </v>
          </cell>
          <cell r="C2724" t="str">
            <v xml:space="preserve">UN    </v>
          </cell>
          <cell r="D2724" t="str">
            <v>AS</v>
          </cell>
          <cell r="E2724" t="str">
            <v>25,01</v>
          </cell>
        </row>
        <row r="2725">
          <cell r="A2725">
            <v>3911</v>
          </cell>
          <cell r="B2725" t="str">
            <v xml:space="preserve">LUVA DE FERRO GALVANIZADO, COM ROSCA BSP, DE 1 1/4"                                                                                                                                                                                                                                                                                                                                                                                                                                                       </v>
          </cell>
          <cell r="C2725" t="str">
            <v xml:space="preserve">UN    </v>
          </cell>
          <cell r="D2725" t="str">
            <v>AS</v>
          </cell>
          <cell r="E2725" t="str">
            <v>20,43</v>
          </cell>
        </row>
        <row r="2726">
          <cell r="A2726">
            <v>3908</v>
          </cell>
          <cell r="B2726" t="str">
            <v xml:space="preserve">LUVA DE FERRO GALVANIZADO, COM ROSCA BSP, DE 1/2"                                                                                                                                                                                                                                                                                                                                                                                                                                                         </v>
          </cell>
          <cell r="C2726" t="str">
            <v xml:space="preserve">UN    </v>
          </cell>
          <cell r="D2726" t="str">
            <v>AS</v>
          </cell>
          <cell r="E2726" t="str">
            <v>6,61</v>
          </cell>
        </row>
        <row r="2727">
          <cell r="A2727">
            <v>3910</v>
          </cell>
          <cell r="B2727" t="str">
            <v xml:space="preserve">LUVA DE FERRO GALVANIZADO, COM ROSCA BSP, DE 1"                                                                                                                                                                                                                                                                                                                                                                                                                                                           </v>
          </cell>
          <cell r="C2727" t="str">
            <v xml:space="preserve">UN    </v>
          </cell>
          <cell r="D2727" t="str">
            <v>AS</v>
          </cell>
          <cell r="E2727" t="str">
            <v>14,62</v>
          </cell>
        </row>
        <row r="2728">
          <cell r="A2728">
            <v>3913</v>
          </cell>
          <cell r="B2728" t="str">
            <v xml:space="preserve">LUVA DE FERRO GALVANIZADO, COM ROSCA BSP, DE 2 1/2"                                                                                                                                                                                                                                                                                                                                                                                                                                                       </v>
          </cell>
          <cell r="C2728" t="str">
            <v xml:space="preserve">UN    </v>
          </cell>
          <cell r="D2728" t="str">
            <v>AS</v>
          </cell>
          <cell r="E2728" t="str">
            <v>69,87</v>
          </cell>
        </row>
        <row r="2729">
          <cell r="A2729">
            <v>3912</v>
          </cell>
          <cell r="B2729" t="str">
            <v xml:space="preserve">LUVA DE FERRO GALVANIZADO, COM ROSCA BSP, DE 2"                                                                                                                                                                                                                                                                                                                                                                                                                                                           </v>
          </cell>
          <cell r="C2729" t="str">
            <v xml:space="preserve">UN    </v>
          </cell>
          <cell r="D2729" t="str">
            <v>AS</v>
          </cell>
          <cell r="E2729" t="str">
            <v>38,30</v>
          </cell>
        </row>
        <row r="2730">
          <cell r="A2730">
            <v>3909</v>
          </cell>
          <cell r="B2730" t="str">
            <v xml:space="preserve">LUVA DE FERRO GALVANIZADO, COM ROSCA BSP, DE 3/4"                                                                                                                                                                                                                                                                                                                                                                                                                                                         </v>
          </cell>
          <cell r="C2730" t="str">
            <v xml:space="preserve">UN    </v>
          </cell>
          <cell r="D2730" t="str">
            <v>AS</v>
          </cell>
          <cell r="E2730" t="str">
            <v>8,99</v>
          </cell>
        </row>
        <row r="2731">
          <cell r="A2731">
            <v>3914</v>
          </cell>
          <cell r="B2731" t="str">
            <v xml:space="preserve">LUVA DE FERRO GALVANIZADO, COM ROSCA BSP, DE 3"                                                                                                                                                                                                                                                                                                                                                                                                                                                           </v>
          </cell>
          <cell r="C2731" t="str">
            <v xml:space="preserve">UN    </v>
          </cell>
          <cell r="D2731" t="str">
            <v>AS</v>
          </cell>
          <cell r="E2731" t="str">
            <v>105,40</v>
          </cell>
        </row>
        <row r="2732">
          <cell r="A2732">
            <v>3915</v>
          </cell>
          <cell r="B2732" t="str">
            <v xml:space="preserve">LUVA DE FERRO GALVANIZADO, COM ROSCA BSP, DE 4"                                                                                                                                                                                                                                                                                                                                                                                                                                                           </v>
          </cell>
          <cell r="C2732" t="str">
            <v xml:space="preserve">UN    </v>
          </cell>
          <cell r="D2732" t="str">
            <v>AS</v>
          </cell>
          <cell r="E2732" t="str">
            <v>166,21</v>
          </cell>
        </row>
        <row r="2733">
          <cell r="A2733">
            <v>3916</v>
          </cell>
          <cell r="B2733" t="str">
            <v xml:space="preserve">LUVA DE FERRO GALVANIZADO, COM ROSCA BSP, DE 5"                                                                                                                                                                                                                                                                                                                                                                                                                                                           </v>
          </cell>
          <cell r="C2733" t="str">
            <v xml:space="preserve">UN    </v>
          </cell>
          <cell r="D2733" t="str">
            <v>AS</v>
          </cell>
          <cell r="E2733" t="str">
            <v>302,80</v>
          </cell>
        </row>
        <row r="2734">
          <cell r="A2734">
            <v>3917</v>
          </cell>
          <cell r="B2734" t="str">
            <v xml:space="preserve">LUVA DE FERRO GALVANIZADO, COM ROSCA BSP, DE 6"                                                                                                                                                                                                                                                                                                                                                                                                                                                           </v>
          </cell>
          <cell r="C2734" t="str">
            <v xml:space="preserve">UN    </v>
          </cell>
          <cell r="D2734" t="str">
            <v>AS</v>
          </cell>
          <cell r="E2734" t="str">
            <v>499,43</v>
          </cell>
        </row>
        <row r="2735">
          <cell r="A2735">
            <v>1904</v>
          </cell>
          <cell r="B2735" t="str">
            <v xml:space="preserve">LUVA DE PRESSAO, EM PVC, DE 20 MM, PARA ELETRODUTO FLEXIVEL                                                                                                                                                                                                                                                                                                                                                                                                                                               </v>
          </cell>
          <cell r="C2735" t="str">
            <v xml:space="preserve">UN    </v>
          </cell>
          <cell r="D2735" t="str">
            <v>CR</v>
          </cell>
          <cell r="E2735" t="str">
            <v>1,00</v>
          </cell>
        </row>
        <row r="2736">
          <cell r="A2736">
            <v>1899</v>
          </cell>
          <cell r="B2736" t="str">
            <v xml:space="preserve">LUVA DE PRESSAO, EM PVC, DE 25 MM, PARA ELETRODUTO FLEXIVEL                                                                                                                                                                                                                                                                                                                                                                                                                                               </v>
          </cell>
          <cell r="C2736" t="str">
            <v xml:space="preserve">UN    </v>
          </cell>
          <cell r="D2736" t="str">
            <v>CR</v>
          </cell>
          <cell r="E2736" t="str">
            <v>1,13</v>
          </cell>
        </row>
        <row r="2737">
          <cell r="A2737">
            <v>1900</v>
          </cell>
          <cell r="B2737" t="str">
            <v xml:space="preserve">LUVA DE PRESSAO, EM PVC, DE 32 MM, PARA ELETRODUTO FLEXIVEL                                                                                                                                                                                                                                                                                                                                                                                                                                               </v>
          </cell>
          <cell r="C2737" t="str">
            <v xml:space="preserve">UN    </v>
          </cell>
          <cell r="D2737" t="str">
            <v>CR</v>
          </cell>
          <cell r="E2737" t="str">
            <v>1,83</v>
          </cell>
        </row>
        <row r="2738">
          <cell r="A2738">
            <v>12407</v>
          </cell>
          <cell r="B2738" t="str">
            <v xml:space="preserve">LUVA DE REDUCAO DE FERRO GALVANIZADO, COM ROSCA BSP MACHO/FEMEA, DE 1 1/2" X 1"                                                                                                                                                                                                                                                                                                                                                                                                                           </v>
          </cell>
          <cell r="C2738" t="str">
            <v xml:space="preserve">UN    </v>
          </cell>
          <cell r="D2738" t="str">
            <v>AS</v>
          </cell>
          <cell r="E2738" t="str">
            <v>37,81</v>
          </cell>
        </row>
        <row r="2739">
          <cell r="A2739">
            <v>12408</v>
          </cell>
          <cell r="B2739" t="str">
            <v xml:space="preserve">LUVA DE REDUCAO DE FERRO GALVANIZADO, COM ROSCA BSP MACHO/FEMEA, DE 1" X 1/2"                                                                                                                                                                                                                                                                                                                                                                                                                             </v>
          </cell>
          <cell r="C2739" t="str">
            <v xml:space="preserve">UN    </v>
          </cell>
          <cell r="D2739" t="str">
            <v>AS</v>
          </cell>
          <cell r="E2739" t="str">
            <v>21,34</v>
          </cell>
        </row>
        <row r="2740">
          <cell r="A2740">
            <v>12409</v>
          </cell>
          <cell r="B2740" t="str">
            <v xml:space="preserve">LUVA DE REDUCAO DE FERRO GALVANIZADO, COM ROSCA BSP MACHO/FEMEA, DE 1" X 3/4"                                                                                                                                                                                                                                                                                                                                                                                                                             </v>
          </cell>
          <cell r="C2740" t="str">
            <v xml:space="preserve">UN    </v>
          </cell>
          <cell r="D2740" t="str">
            <v>AS</v>
          </cell>
          <cell r="E2740" t="str">
            <v>21,34</v>
          </cell>
        </row>
        <row r="2741">
          <cell r="A2741">
            <v>12410</v>
          </cell>
          <cell r="B2741" t="str">
            <v xml:space="preserve">LUVA DE REDUCAO DE FERRO GALVANIZADO, COM ROSCA BSP MACHO/FEMEA, DE 3/4" X 1/2"                                                                                                                                                                                                                                                                                                                                                                                                                           </v>
          </cell>
          <cell r="C2741" t="str">
            <v xml:space="preserve">UN    </v>
          </cell>
          <cell r="D2741" t="str">
            <v>AS</v>
          </cell>
          <cell r="E2741" t="str">
            <v>14,70</v>
          </cell>
        </row>
        <row r="2742">
          <cell r="A2742">
            <v>3936</v>
          </cell>
          <cell r="B2742" t="str">
            <v xml:space="preserve">LUVA DE REDUCAO DE FERRO GALVANIZADO, COM ROSCA BSP, DE 1 1/2" X 1 1/4"                                                                                                                                                                                                                                                                                                                                                                                                                                   </v>
          </cell>
          <cell r="C2742" t="str">
            <v xml:space="preserve">UN    </v>
          </cell>
          <cell r="D2742" t="str">
            <v>AS</v>
          </cell>
          <cell r="E2742" t="str">
            <v>26,56</v>
          </cell>
        </row>
        <row r="2743">
          <cell r="A2743">
            <v>3922</v>
          </cell>
          <cell r="B2743" t="str">
            <v xml:space="preserve">LUVA DE REDUCAO DE FERRO GALVANIZADO, COM ROSCA BSP, DE 1 1/2" X 1/2"                                                                                                                                                                                                                                                                                                                                                                                                                                     </v>
          </cell>
          <cell r="C2743" t="str">
            <v xml:space="preserve">UN    </v>
          </cell>
          <cell r="D2743" t="str">
            <v>AS</v>
          </cell>
          <cell r="E2743" t="str">
            <v>24,43</v>
          </cell>
        </row>
        <row r="2744">
          <cell r="A2744">
            <v>3924</v>
          </cell>
          <cell r="B2744" t="str">
            <v xml:space="preserve">LUVA DE REDUCAO DE FERRO GALVANIZADO, COM ROSCA BSP, DE 1 1/2" X 1"                                                                                                                                                                                                                                                                                                                                                                                                                                       </v>
          </cell>
          <cell r="C2744" t="str">
            <v xml:space="preserve">UN    </v>
          </cell>
          <cell r="D2744" t="str">
            <v>AS</v>
          </cell>
          <cell r="E2744" t="str">
            <v>26,56</v>
          </cell>
        </row>
        <row r="2745">
          <cell r="A2745">
            <v>3923</v>
          </cell>
          <cell r="B2745" t="str">
            <v xml:space="preserve">LUVA DE REDUCAO DE FERRO GALVANIZADO, COM ROSCA BSP, DE 1 1/2" X 3/4"                                                                                                                                                                                                                                                                                                                                                                                                                                     </v>
          </cell>
          <cell r="C2745" t="str">
            <v xml:space="preserve">UN    </v>
          </cell>
          <cell r="D2745" t="str">
            <v>AS</v>
          </cell>
          <cell r="E2745" t="str">
            <v>26,56</v>
          </cell>
        </row>
        <row r="2746">
          <cell r="A2746">
            <v>3937</v>
          </cell>
          <cell r="B2746" t="str">
            <v xml:space="preserve">LUVA DE REDUCAO DE FERRO GALVANIZADO, COM ROSCA BSP, DE 1 1/4" X 1/2"                                                                                                                                                                                                                                                                                                                                                                                                                                     </v>
          </cell>
          <cell r="C2746" t="str">
            <v xml:space="preserve">UN    </v>
          </cell>
          <cell r="D2746" t="str">
            <v>AS</v>
          </cell>
          <cell r="E2746" t="str">
            <v>21,91</v>
          </cell>
        </row>
        <row r="2747">
          <cell r="A2747">
            <v>3921</v>
          </cell>
          <cell r="B2747" t="str">
            <v xml:space="preserve">LUVA DE REDUCAO DE FERRO GALVANIZADO, COM ROSCA BSP, DE 1 1/4" X 1"                                                                                                                                                                                                                                                                                                                                                                                                                                       </v>
          </cell>
          <cell r="C2747" t="str">
            <v xml:space="preserve">UN    </v>
          </cell>
          <cell r="D2747" t="str">
            <v>AS</v>
          </cell>
          <cell r="E2747" t="str">
            <v>21,93</v>
          </cell>
        </row>
        <row r="2748">
          <cell r="A2748">
            <v>3920</v>
          </cell>
          <cell r="B2748" t="str">
            <v xml:space="preserve">LUVA DE REDUCAO DE FERRO GALVANIZADO, COM ROSCA BSP, DE 1 1/4" X 3/4"                                                                                                                                                                                                                                                                                                                                                                                                                                     </v>
          </cell>
          <cell r="C2748" t="str">
            <v xml:space="preserve">UN    </v>
          </cell>
          <cell r="D2748" t="str">
            <v>AS</v>
          </cell>
          <cell r="E2748" t="str">
            <v>21,91</v>
          </cell>
        </row>
        <row r="2749">
          <cell r="A2749">
            <v>3938</v>
          </cell>
          <cell r="B2749" t="str">
            <v xml:space="preserve">LUVA DE REDUCAO DE FERRO GALVANIZADO, COM ROSCA BSP, DE 1" X 1/2"                                                                                                                                                                                                                                                                                                                                                                                                                                         </v>
          </cell>
          <cell r="C2749" t="str">
            <v xml:space="preserve">UN    </v>
          </cell>
          <cell r="D2749" t="str">
            <v>AS</v>
          </cell>
          <cell r="E2749" t="str">
            <v>14,45</v>
          </cell>
        </row>
        <row r="2750">
          <cell r="A2750">
            <v>3919</v>
          </cell>
          <cell r="B2750" t="str">
            <v xml:space="preserve">LUVA DE REDUCAO DE FERRO GALVANIZADO, COM ROSCA BSP, DE 1" X 3/4"                                                                                                                                                                                                                                                                                                                                                                                                                                         </v>
          </cell>
          <cell r="C2750" t="str">
            <v xml:space="preserve">UN    </v>
          </cell>
          <cell r="D2750" t="str">
            <v>AS</v>
          </cell>
          <cell r="E2750" t="str">
            <v>14,73</v>
          </cell>
        </row>
        <row r="2751">
          <cell r="A2751">
            <v>3927</v>
          </cell>
          <cell r="B2751" t="str">
            <v xml:space="preserve">LUVA DE REDUCAO DE FERRO GALVANIZADO, COM ROSCA BSP, DE 2 1/2" X 1 1/2"                                                                                                                                                                                                                                                                                                                                                                                                                                   </v>
          </cell>
          <cell r="C2751" t="str">
            <v xml:space="preserve">UN    </v>
          </cell>
          <cell r="D2751" t="str">
            <v>AS</v>
          </cell>
          <cell r="E2751" t="str">
            <v>74,60</v>
          </cell>
        </row>
        <row r="2752">
          <cell r="A2752">
            <v>3928</v>
          </cell>
          <cell r="B2752" t="str">
            <v xml:space="preserve">LUVA DE REDUCAO DE FERRO GALVANIZADO, COM ROSCA BSP, DE 2 1/2" X 2"                                                                                                                                                                                                                                                                                                                                                                                                                                       </v>
          </cell>
          <cell r="C2752" t="str">
            <v xml:space="preserve">UN    </v>
          </cell>
          <cell r="D2752" t="str">
            <v>AS</v>
          </cell>
          <cell r="E2752" t="str">
            <v>74,60</v>
          </cell>
        </row>
        <row r="2753">
          <cell r="A2753">
            <v>3926</v>
          </cell>
          <cell r="B2753" t="str">
            <v xml:space="preserve">LUVA DE REDUCAO DE FERRO GALVANIZADO, COM ROSCA BSP, DE 2" X 1 1/2"                                                                                                                                                                                                                                                                                                                                                                                                                                       </v>
          </cell>
          <cell r="C2753" t="str">
            <v xml:space="preserve">UN    </v>
          </cell>
          <cell r="D2753" t="str">
            <v>AS</v>
          </cell>
          <cell r="E2753" t="str">
            <v>42,53</v>
          </cell>
        </row>
        <row r="2754">
          <cell r="A2754">
            <v>3935</v>
          </cell>
          <cell r="B2754" t="str">
            <v xml:space="preserve">LUVA DE REDUCAO DE FERRO GALVANIZADO, COM ROSCA BSP, DE 2" X 1 1/4"                                                                                                                                                                                                                                                                                                                                                                                                                                       </v>
          </cell>
          <cell r="C2754" t="str">
            <v xml:space="preserve">UN    </v>
          </cell>
          <cell r="D2754" t="str">
            <v>AS</v>
          </cell>
          <cell r="E2754" t="str">
            <v>42,53</v>
          </cell>
        </row>
        <row r="2755">
          <cell r="A2755">
            <v>3925</v>
          </cell>
          <cell r="B2755" t="str">
            <v xml:space="preserve">LUVA DE REDUCAO DE FERRO GALVANIZADO, COM ROSCA BSP, DE 2" X 1"                                                                                                                                                                                                                                                                                                                                                                                                                                           </v>
          </cell>
          <cell r="C2755" t="str">
            <v xml:space="preserve">UN    </v>
          </cell>
          <cell r="D2755" t="str">
            <v>AS</v>
          </cell>
          <cell r="E2755" t="str">
            <v>42,53</v>
          </cell>
        </row>
        <row r="2756">
          <cell r="A2756">
            <v>12406</v>
          </cell>
          <cell r="B2756" t="str">
            <v xml:space="preserve">LUVA DE REDUCAO DE FERRO GALVANIZADO, COM ROSCA BSP, DE 3/4" X 1/2"                                                                                                                                                                                                                                                                                                                                                                                                                                       </v>
          </cell>
          <cell r="C2756" t="str">
            <v xml:space="preserve">UN    </v>
          </cell>
          <cell r="D2756" t="str">
            <v>AS</v>
          </cell>
          <cell r="E2756" t="str">
            <v>10,44</v>
          </cell>
        </row>
        <row r="2757">
          <cell r="A2757">
            <v>3929</v>
          </cell>
          <cell r="B2757" t="str">
            <v xml:space="preserve">LUVA DE REDUCAO DE FERRO GALVANIZADO, COM ROSCA BSP, DE 3" X 1 1/2"                                                                                                                                                                                                                                                                                                                                                                                                                                       </v>
          </cell>
          <cell r="C2757" t="str">
            <v xml:space="preserve">UN    </v>
          </cell>
          <cell r="D2757" t="str">
            <v>AS</v>
          </cell>
          <cell r="E2757" t="str">
            <v>113,66</v>
          </cell>
        </row>
        <row r="2758">
          <cell r="A2758">
            <v>3931</v>
          </cell>
          <cell r="B2758" t="str">
            <v xml:space="preserve">LUVA DE REDUCAO DE FERRO GALVANIZADO, COM ROSCA BSP, DE 3" X 2 1/2"                                                                                                                                                                                                                                                                                                                                                                                                                                       </v>
          </cell>
          <cell r="C2758" t="str">
            <v xml:space="preserve">UN    </v>
          </cell>
          <cell r="D2758" t="str">
            <v>AS</v>
          </cell>
          <cell r="E2758" t="str">
            <v>113,66</v>
          </cell>
        </row>
        <row r="2759">
          <cell r="A2759">
            <v>3930</v>
          </cell>
          <cell r="B2759" t="str">
            <v xml:space="preserve">LUVA DE REDUCAO DE FERRO GALVANIZADO, COM ROSCA BSP, DE 3" X 2"                                                                                                                                                                                                                                                                                                                                                                                                                                           </v>
          </cell>
          <cell r="C2759" t="str">
            <v xml:space="preserve">UN    </v>
          </cell>
          <cell r="D2759" t="str">
            <v>AS</v>
          </cell>
          <cell r="E2759" t="str">
            <v>113,66</v>
          </cell>
        </row>
        <row r="2760">
          <cell r="A2760">
            <v>3932</v>
          </cell>
          <cell r="B2760" t="str">
            <v xml:space="preserve">LUVA DE REDUCAO DE FERRO GALVANIZADO, COM ROSCA BSP, DE 4" X 2 1/2"                                                                                                                                                                                                                                                                                                                                                                                                                                       </v>
          </cell>
          <cell r="C2760" t="str">
            <v xml:space="preserve">UN    </v>
          </cell>
          <cell r="D2760" t="str">
            <v>AS</v>
          </cell>
          <cell r="E2760" t="str">
            <v>196,26</v>
          </cell>
        </row>
        <row r="2761">
          <cell r="A2761">
            <v>3933</v>
          </cell>
          <cell r="B2761" t="str">
            <v xml:space="preserve">LUVA DE REDUCAO DE FERRO GALVANIZADO, COM ROSCA BSP, DE 4" X 2"                                                                                                                                                                                                                                                                                                                                                                                                                                           </v>
          </cell>
          <cell r="C2761" t="str">
            <v xml:space="preserve">UN    </v>
          </cell>
          <cell r="D2761" t="str">
            <v>AS</v>
          </cell>
          <cell r="E2761" t="str">
            <v>196,26</v>
          </cell>
        </row>
        <row r="2762">
          <cell r="A2762">
            <v>3934</v>
          </cell>
          <cell r="B2762" t="str">
            <v xml:space="preserve">LUVA DE REDUCAO DE FERRO GALVANIZADO, COM ROSCA BSP, DE 4" X 3"                                                                                                                                                                                                                                                                                                                                                                                                                                           </v>
          </cell>
          <cell r="C2762" t="str">
            <v xml:space="preserve">UN    </v>
          </cell>
          <cell r="D2762" t="str">
            <v>AS</v>
          </cell>
          <cell r="E2762" t="str">
            <v>196,26</v>
          </cell>
        </row>
        <row r="2763">
          <cell r="A2763">
            <v>40355</v>
          </cell>
          <cell r="B2763" t="str">
            <v xml:space="preserve">LUVA DE REDUCAO EM ACO CARBONO, COM ENCAIXE PARA SOLDA DN SW, PRESSAO 3.000 LBS,  3/4 " X 1/2"                                                                                                                                                                                                                                                                                                                                                                                                            </v>
          </cell>
          <cell r="C2763" t="str">
            <v xml:space="preserve">UN    </v>
          </cell>
          <cell r="D2763" t="str">
            <v>CR</v>
          </cell>
          <cell r="E2763" t="str">
            <v>16,07</v>
          </cell>
        </row>
        <row r="2764">
          <cell r="A2764">
            <v>40364</v>
          </cell>
          <cell r="B2764" t="str">
            <v xml:space="preserve">LUVA DE REDUCAO EM ACO CARBONO, COM ENCAIXE PARA SOLDA DN SW, PRESSAO 3.000 LBS, DN 1 1/2" X 1 1/4"                                                                                                                                                                                                                                                                                                                                                                                                       </v>
          </cell>
          <cell r="C2764" t="str">
            <v xml:space="preserve">UN    </v>
          </cell>
          <cell r="D2764" t="str">
            <v>CR</v>
          </cell>
          <cell r="E2764" t="str">
            <v>75,30</v>
          </cell>
        </row>
        <row r="2765">
          <cell r="A2765">
            <v>40361</v>
          </cell>
          <cell r="B2765" t="str">
            <v xml:space="preserve">LUVA DE REDUCAO EM ACO CARBONO, COM ENCAIXE PARA SOLDA DN SW, PRESSAO 3.000 LBS, DN 1 1/4"  X 1"                                                                                                                                                                                                                                                                                                                                                                                                          </v>
          </cell>
          <cell r="C2765" t="str">
            <v xml:space="preserve">UN    </v>
          </cell>
          <cell r="D2765" t="str">
            <v>CR</v>
          </cell>
          <cell r="E2765" t="str">
            <v>58,88</v>
          </cell>
        </row>
        <row r="2766">
          <cell r="A2766">
            <v>40358</v>
          </cell>
          <cell r="B2766" t="str">
            <v xml:space="preserve">LUVA DE REDUCAO EM ACO CARBONO, COM ENCAIXE PARA SOLDA DN SW, PRESSAO 3.000 LBS, DN 1" X 3/4"                                                                                                                                                                                                                                                                                                                                                                                                             </v>
          </cell>
          <cell r="C2766" t="str">
            <v xml:space="preserve">UN    </v>
          </cell>
          <cell r="D2766" t="str">
            <v>CR</v>
          </cell>
          <cell r="E2766" t="str">
            <v>22,44</v>
          </cell>
        </row>
        <row r="2767">
          <cell r="A2767">
            <v>40370</v>
          </cell>
          <cell r="B2767" t="str">
            <v xml:space="preserve">LUVA DE REDUCAO EM ACO CARBONO, COM ENCAIXE PARA SOLDA DN SW, PRESSAO 3.000 LBS, DN 2 1/2" X 2"                                                                                                                                                                                                                                                                                                                                                                                                           </v>
          </cell>
          <cell r="C2767" t="str">
            <v xml:space="preserve">UN    </v>
          </cell>
          <cell r="D2767" t="str">
            <v>CR</v>
          </cell>
          <cell r="E2767" t="str">
            <v>238,92</v>
          </cell>
        </row>
        <row r="2768">
          <cell r="A2768">
            <v>40367</v>
          </cell>
          <cell r="B2768" t="str">
            <v xml:space="preserve">LUVA DE REDUCAO EM ACO CARBONO, COM ENCAIXE PARA SOLDA DN SW, PRESSAO 3.000 LBS, DN 2" X 1 1/2"                                                                                                                                                                                                                                                                                                                                                                                                           </v>
          </cell>
          <cell r="C2768" t="str">
            <v xml:space="preserve">UN    </v>
          </cell>
          <cell r="D2768" t="str">
            <v>CR</v>
          </cell>
          <cell r="E2768" t="str">
            <v>118,75</v>
          </cell>
        </row>
        <row r="2769">
          <cell r="A2769">
            <v>40373</v>
          </cell>
          <cell r="B2769" t="str">
            <v xml:space="preserve">LUVA DE REDUCAO EM ACO CARBONO, COM ENCAIXE PARA SOLDA DN SW, PRESSAO 3.000 LBS, DN 3" X 2 1/2"                                                                                                                                                                                                                                                                                                                                                                                                           </v>
          </cell>
          <cell r="C2769" t="str">
            <v xml:space="preserve">UN    </v>
          </cell>
          <cell r="D2769" t="str">
            <v>CR</v>
          </cell>
          <cell r="E2769" t="str">
            <v>323,08</v>
          </cell>
        </row>
        <row r="2770">
          <cell r="A2770">
            <v>3907</v>
          </cell>
          <cell r="B2770" t="str">
            <v xml:space="preserve">LUVA DE REDUCAO ROSCAVEL, PVC, 1" X 3/4", PARA AGUA FRIA PREDIAL                                                                                                                                                                                                                                                                                                                                                                                                                                          </v>
          </cell>
          <cell r="C2770" t="str">
            <v xml:space="preserve">UN    </v>
          </cell>
          <cell r="D2770" t="str">
            <v>CR</v>
          </cell>
          <cell r="E2770" t="str">
            <v>7,73</v>
          </cell>
        </row>
        <row r="2771">
          <cell r="A2771">
            <v>3889</v>
          </cell>
          <cell r="B2771" t="str">
            <v xml:space="preserve">LUVA DE REDUCAO ROSCAVEL, PVC, 3/4" X 1/2", PARA AGUA FRIA PREDIAL                                                                                                                                                                                                                                                                                                                                                                                                                                        </v>
          </cell>
          <cell r="C2771" t="str">
            <v xml:space="preserve">UN    </v>
          </cell>
          <cell r="D2771" t="str">
            <v>CR</v>
          </cell>
          <cell r="E2771" t="str">
            <v>5,50</v>
          </cell>
        </row>
        <row r="2772">
          <cell r="A2772">
            <v>3868</v>
          </cell>
          <cell r="B2772" t="str">
            <v xml:space="preserve">LUVA DE REDUCAO SOLDAVEL, PVC, 25 MM X 20 MM, PARA AGUA FRIA PREDIAL                                                                                                                                                                                                                                                                                                                                                                                                                                      </v>
          </cell>
          <cell r="C2772" t="str">
            <v xml:space="preserve">UN    </v>
          </cell>
          <cell r="D2772" t="str">
            <v>CR</v>
          </cell>
          <cell r="E2772" t="str">
            <v>2,02</v>
          </cell>
        </row>
        <row r="2773">
          <cell r="A2773">
            <v>3869</v>
          </cell>
          <cell r="B2773" t="str">
            <v xml:space="preserve">LUVA DE REDUCAO SOLDAVEL, PVC, 32 MM X 25 MM, PARA AGUA FRIA PREDIAL                                                                                                                                                                                                                                                                                                                                                                                                                                      </v>
          </cell>
          <cell r="C2773" t="str">
            <v xml:space="preserve">UN    </v>
          </cell>
          <cell r="D2773" t="str">
            <v>CR</v>
          </cell>
          <cell r="E2773" t="str">
            <v>4,47</v>
          </cell>
        </row>
        <row r="2774">
          <cell r="A2774">
            <v>3872</v>
          </cell>
          <cell r="B2774" t="str">
            <v xml:space="preserve">LUVA DE REDUCAO SOLDAVEL, PVC, 40 MM X 32 MM, PARA AGUA FRIA PREDIAL                                                                                                                                                                                                                                                                                                                                                                                                                                      </v>
          </cell>
          <cell r="C2774" t="str">
            <v xml:space="preserve">UN    </v>
          </cell>
          <cell r="D2774" t="str">
            <v>CR</v>
          </cell>
          <cell r="E2774" t="str">
            <v>7,63</v>
          </cell>
        </row>
        <row r="2775">
          <cell r="A2775">
            <v>3850</v>
          </cell>
          <cell r="B2775" t="str">
            <v xml:space="preserve">LUVA DE REDUCAO SOLDAVEL, PVC, 60 MM X 50 MM, PARA AGUA FRIA PREDIAL                                                                                                                                                                                                                                                                                                                                                                                                                                      </v>
          </cell>
          <cell r="C2775" t="str">
            <v xml:space="preserve">UN    </v>
          </cell>
          <cell r="D2775" t="str">
            <v>CR</v>
          </cell>
          <cell r="E2775" t="str">
            <v>17,61</v>
          </cell>
        </row>
        <row r="2776">
          <cell r="A2776">
            <v>38023</v>
          </cell>
          <cell r="B2776" t="str">
            <v xml:space="preserve">LUVA DE REDUCAO, SOLDAVEL, PVC, 50 X 25 MM, PARA AGUA FRIA PREDIAL                                                                                                                                                                                                                                                                                                                                                                                                                                        </v>
          </cell>
          <cell r="C2776" t="str">
            <v xml:space="preserve">UN    </v>
          </cell>
          <cell r="D2776" t="str">
            <v>CR</v>
          </cell>
          <cell r="E2776" t="str">
            <v>8,96</v>
          </cell>
        </row>
        <row r="2777">
          <cell r="A2777">
            <v>37986</v>
          </cell>
          <cell r="B2777" t="str">
            <v xml:space="preserve">LUVA DE TRANSICAO DE CPVC X PVC, SOLDAVEL, 22 X 25 MM, PARA AGUA QUENTE                                                                                                                                                                                                                                                                                                                                                                                                                                   </v>
          </cell>
          <cell r="C2777" t="str">
            <v xml:space="preserve">UN    </v>
          </cell>
          <cell r="D2777" t="str">
            <v>CR</v>
          </cell>
          <cell r="E2777" t="str">
            <v>2,53</v>
          </cell>
        </row>
        <row r="2778">
          <cell r="A2778">
            <v>37987</v>
          </cell>
          <cell r="B2778" t="str">
            <v xml:space="preserve">LUVA DE TRANSICAO, CPVC, SOLDAVEL, 42 MM X 1 1/2", PARA AGUA QUENTE                                                                                                                                                                                                                                                                                                                                                                                                                                       </v>
          </cell>
          <cell r="C2778" t="str">
            <v xml:space="preserve">UN    </v>
          </cell>
          <cell r="D2778" t="str">
            <v>CR</v>
          </cell>
          <cell r="E2778" t="str">
            <v>126,39</v>
          </cell>
        </row>
        <row r="2779">
          <cell r="A2779">
            <v>37988</v>
          </cell>
          <cell r="B2779" t="str">
            <v xml:space="preserve">LUVA DE TRANSICAO, CPVC, SOLDAVEL, 54 MM X 2", PARA AGUA QUENTE PREDIAL                                                                                                                                                                                                                                                                                                                                                                                                                                   </v>
          </cell>
          <cell r="C2779" t="str">
            <v xml:space="preserve">UN    </v>
          </cell>
          <cell r="D2779" t="str">
            <v>CR</v>
          </cell>
          <cell r="E2779" t="str">
            <v>200,83</v>
          </cell>
        </row>
        <row r="2780">
          <cell r="A2780">
            <v>21120</v>
          </cell>
          <cell r="B2780" t="str">
            <v xml:space="preserve">LUVA DE TRANSICAO, CPVC, 15 MM X 1/2", PARA AGUA QUENTE PREDIAL                                                                                                                                                                                                                                                                                                                                                                                                                                           </v>
          </cell>
          <cell r="C2780" t="str">
            <v xml:space="preserve">UN    </v>
          </cell>
          <cell r="D2780" t="str">
            <v>CR</v>
          </cell>
          <cell r="E2780" t="str">
            <v>12,93</v>
          </cell>
        </row>
        <row r="2781">
          <cell r="A2781">
            <v>39318</v>
          </cell>
          <cell r="B2781" t="str">
            <v xml:space="preserve">LUVA DE TRANSICAO, CPVC, 22 MM X 1/2", PARA AGUA QUENTE                                                                                                                                                                                                                                                                                                                                                                                                                                                   </v>
          </cell>
          <cell r="C2781" t="str">
            <v xml:space="preserve">UN    </v>
          </cell>
          <cell r="D2781" t="str">
            <v>CR</v>
          </cell>
          <cell r="E2781" t="str">
            <v>12,02</v>
          </cell>
        </row>
        <row r="2782">
          <cell r="A2782">
            <v>40366</v>
          </cell>
          <cell r="B2782" t="str">
            <v xml:space="preserve">LUVA EM ACO CARBONO, SOLDAVEL, PRESSAO 3.000 LBS, DN 1 1/2"                                                                                                                                                                                                                                                                                                                                                                                                                                               </v>
          </cell>
          <cell r="C2782" t="str">
            <v xml:space="preserve">UN    </v>
          </cell>
          <cell r="D2782" t="str">
            <v>CR</v>
          </cell>
          <cell r="E2782" t="str">
            <v>58,74</v>
          </cell>
        </row>
        <row r="2783">
          <cell r="A2783">
            <v>40363</v>
          </cell>
          <cell r="B2783" t="str">
            <v xml:space="preserve">LUVA EM ACO CARBONO, SOLDAVEL, PRESSAO 3.000 LBS, DN 1 1/4"                                                                                                                                                                                                                                                                                                                                                                                                                                               </v>
          </cell>
          <cell r="C2783" t="str">
            <v xml:space="preserve">UN    </v>
          </cell>
          <cell r="D2783" t="str">
            <v>CR</v>
          </cell>
          <cell r="E2783" t="str">
            <v>45,94</v>
          </cell>
        </row>
        <row r="2784">
          <cell r="A2784">
            <v>40354</v>
          </cell>
          <cell r="B2784" t="str">
            <v xml:space="preserve">LUVA EM ACO CARBONO, SOLDAVEL, PRESSAO 3.000 LBS, DN 1/2"                                                                                                                                                                                                                                                                                                                                                                                                                                                 </v>
          </cell>
          <cell r="C2784" t="str">
            <v xml:space="preserve">UN    </v>
          </cell>
          <cell r="D2784" t="str">
            <v xml:space="preserve">C </v>
          </cell>
          <cell r="E2784" t="str">
            <v>20,00</v>
          </cell>
        </row>
        <row r="2785">
          <cell r="A2785">
            <v>40360</v>
          </cell>
          <cell r="B2785" t="str">
            <v xml:space="preserve">LUVA EM ACO CARBONO, SOLDAVEL, PRESSAO 3.000 LBS, DN 1"                                                                                                                                                                                                                                                                                                                                                                                                                                                   </v>
          </cell>
          <cell r="C2785" t="str">
            <v xml:space="preserve">UN    </v>
          </cell>
          <cell r="D2785" t="str">
            <v>CR</v>
          </cell>
          <cell r="E2785" t="str">
            <v>30,12</v>
          </cell>
        </row>
        <row r="2786">
          <cell r="A2786">
            <v>40372</v>
          </cell>
          <cell r="B2786" t="str">
            <v xml:space="preserve">LUVA EM ACO CARBONO, SOLDAVEL, PRESSAO 3.000 LBS, DN 2 1/2"                                                                                                                                                                                                                                                                                                                                                                                                                                               </v>
          </cell>
          <cell r="C2786" t="str">
            <v xml:space="preserve">UN    </v>
          </cell>
          <cell r="D2786" t="str">
            <v>CR</v>
          </cell>
          <cell r="E2786" t="str">
            <v>185,98</v>
          </cell>
        </row>
        <row r="2787">
          <cell r="A2787">
            <v>40369</v>
          </cell>
          <cell r="B2787" t="str">
            <v xml:space="preserve">LUVA EM ACO CARBONO, SOLDAVEL, PRESSAO 3.000 LBS, DN 2"                                                                                                                                                                                                                                                                                                                                                                                                                                                   </v>
          </cell>
          <cell r="C2787" t="str">
            <v xml:space="preserve">UN    </v>
          </cell>
          <cell r="D2787" t="str">
            <v>CR</v>
          </cell>
          <cell r="E2787" t="str">
            <v>92,56</v>
          </cell>
        </row>
        <row r="2788">
          <cell r="A2788">
            <v>40357</v>
          </cell>
          <cell r="B2788" t="str">
            <v xml:space="preserve">LUVA EM ACO CARBONO, SOLDAVEL, PRESSAO 3.000 LBS, DN 3/4"                                                                                                                                                                                                                                                                                                                                                                                                                                                 </v>
          </cell>
          <cell r="C2788" t="str">
            <v xml:space="preserve">UN    </v>
          </cell>
          <cell r="D2788" t="str">
            <v>CR</v>
          </cell>
          <cell r="E2788" t="str">
            <v>22,44</v>
          </cell>
        </row>
        <row r="2789">
          <cell r="A2789">
            <v>40375</v>
          </cell>
          <cell r="B2789" t="str">
            <v xml:space="preserve">LUVA EM ACO CARBONO, SOLDAVEL, PRESSAO 3.000 LBS, DN 3"                                                                                                                                                                                                                                                                                                                                                                                                                                                   </v>
          </cell>
          <cell r="C2789" t="str">
            <v xml:space="preserve">UN    </v>
          </cell>
          <cell r="D2789" t="str">
            <v>CR</v>
          </cell>
          <cell r="E2789" t="str">
            <v>251,77</v>
          </cell>
        </row>
        <row r="2790">
          <cell r="A2790">
            <v>1893</v>
          </cell>
          <cell r="B2790" t="str">
            <v xml:space="preserve">LUVA EM PVC RIGIDO ROSCAVEL, DE 1 1/2", PARA ELETRODUTO                                                                                                                                                                                                                                                                                                                                                                                                                                                   </v>
          </cell>
          <cell r="C2790" t="str">
            <v xml:space="preserve">UN    </v>
          </cell>
          <cell r="D2790" t="str">
            <v>CR</v>
          </cell>
          <cell r="E2790" t="str">
            <v>3,77</v>
          </cell>
        </row>
        <row r="2791">
          <cell r="A2791">
            <v>1902</v>
          </cell>
          <cell r="B2791" t="str">
            <v xml:space="preserve">LUVA EM PVC RIGIDO ROSCAVEL, DE 1 1/4", PARA ELETRODUTO                                                                                                                                                                                                                                                                                                                                                                                                                                                   </v>
          </cell>
          <cell r="C2791" t="str">
            <v xml:space="preserve">UN    </v>
          </cell>
          <cell r="D2791" t="str">
            <v>CR</v>
          </cell>
          <cell r="E2791" t="str">
            <v>2,74</v>
          </cell>
        </row>
        <row r="2792">
          <cell r="A2792">
            <v>1901</v>
          </cell>
          <cell r="B2792" t="str">
            <v xml:space="preserve">LUVA EM PVC RIGIDO ROSCAVEL, DE 1/2", PARA ELETRODUTO                                                                                                                                                                                                                                                                                                                                                                                                                                                     </v>
          </cell>
          <cell r="C2792" t="str">
            <v xml:space="preserve">UN    </v>
          </cell>
          <cell r="D2792" t="str">
            <v>CR</v>
          </cell>
          <cell r="E2792" t="str">
            <v>0,85</v>
          </cell>
        </row>
        <row r="2793">
          <cell r="A2793">
            <v>1892</v>
          </cell>
          <cell r="B2793" t="str">
            <v xml:space="preserve">LUVA EM PVC RIGIDO ROSCAVEL, DE 1", PARA ELETRODUTO                                                                                                                                                                                                                                                                                                                                                                                                                                                       </v>
          </cell>
          <cell r="C2793" t="str">
            <v xml:space="preserve">UN    </v>
          </cell>
          <cell r="D2793" t="str">
            <v>CR</v>
          </cell>
          <cell r="E2793" t="str">
            <v>1,76</v>
          </cell>
        </row>
        <row r="2794">
          <cell r="A2794">
            <v>1907</v>
          </cell>
          <cell r="B2794" t="str">
            <v xml:space="preserve">LUVA EM PVC RIGIDO ROSCAVEL, DE 2 1/2", PARA ELETRODUTO                                                                                                                                                                                                                                                                                                                                                                                                                                                   </v>
          </cell>
          <cell r="C2794" t="str">
            <v xml:space="preserve">UN    </v>
          </cell>
          <cell r="D2794" t="str">
            <v>CR</v>
          </cell>
          <cell r="E2794" t="str">
            <v>12,13</v>
          </cell>
        </row>
        <row r="2795">
          <cell r="A2795">
            <v>1894</v>
          </cell>
          <cell r="B2795" t="str">
            <v xml:space="preserve">LUVA EM PVC RIGIDO ROSCAVEL, DE 2", PARA ELETRODUTO                                                                                                                                                                                                                                                                                                                                                                                                                                                       </v>
          </cell>
          <cell r="C2795" t="str">
            <v xml:space="preserve">UN    </v>
          </cell>
          <cell r="D2795" t="str">
            <v>CR</v>
          </cell>
          <cell r="E2795" t="str">
            <v>5,45</v>
          </cell>
        </row>
        <row r="2796">
          <cell r="A2796">
            <v>1891</v>
          </cell>
          <cell r="B2796" t="str">
            <v xml:space="preserve">LUVA EM PVC RIGIDO ROSCAVEL, DE 3/4", PARA ELETRODUTO                                                                                                                                                                                                                                                                                                                                                                                                                                                     </v>
          </cell>
          <cell r="C2796" t="str">
            <v xml:space="preserve">UN    </v>
          </cell>
          <cell r="D2796" t="str">
            <v>CR</v>
          </cell>
          <cell r="E2796" t="str">
            <v>1,26</v>
          </cell>
        </row>
        <row r="2797">
          <cell r="A2797">
            <v>1896</v>
          </cell>
          <cell r="B2797" t="str">
            <v xml:space="preserve">LUVA EM PVC RIGIDO ROSCAVEL, DE 3", PARA ELETRODUTO                                                                                                                                                                                                                                                                                                                                                                                                                                                       </v>
          </cell>
          <cell r="C2797" t="str">
            <v xml:space="preserve">UN    </v>
          </cell>
          <cell r="D2797" t="str">
            <v>CR</v>
          </cell>
          <cell r="E2797" t="str">
            <v>16,29</v>
          </cell>
        </row>
        <row r="2798">
          <cell r="A2798">
            <v>1895</v>
          </cell>
          <cell r="B2798" t="str">
            <v xml:space="preserve">LUVA EM PVC RIGIDO ROSCAVEL, DE 4", PARA ELETRODUTO                                                                                                                                                                                                                                                                                                                                                                                                                                                       </v>
          </cell>
          <cell r="C2798" t="str">
            <v xml:space="preserve">UN    </v>
          </cell>
          <cell r="D2798" t="str">
            <v>CR</v>
          </cell>
          <cell r="E2798" t="str">
            <v>28,63</v>
          </cell>
        </row>
        <row r="2799">
          <cell r="A2799">
            <v>2641</v>
          </cell>
          <cell r="B2799" t="str">
            <v xml:space="preserve">LUVA PARA ELETRODUTO, EM ACO GALVANIZADO ELETROLITICO, DIAMETRO DE 100 MM (4")                                                                                                                                                                                                                                                                                                                                                                                                                            </v>
          </cell>
          <cell r="C2799" t="str">
            <v xml:space="preserve">UN    </v>
          </cell>
          <cell r="D2799" t="str">
            <v>CR</v>
          </cell>
          <cell r="E2799" t="str">
            <v>28,14</v>
          </cell>
        </row>
        <row r="2800">
          <cell r="A2800">
            <v>2636</v>
          </cell>
          <cell r="B2800" t="str">
            <v xml:space="preserve">LUVA PARA ELETRODUTO, EM ACO GALVANIZADO ELETROLITICO, DIAMETRO DE 15 MM (1/2")                                                                                                                                                                                                                                                                                                                                                                                                                           </v>
          </cell>
          <cell r="C2800" t="str">
            <v xml:space="preserve">UN    </v>
          </cell>
          <cell r="D2800" t="str">
            <v>CR</v>
          </cell>
          <cell r="E2800" t="str">
            <v>1,81</v>
          </cell>
        </row>
        <row r="2801">
          <cell r="A2801">
            <v>2637</v>
          </cell>
          <cell r="B2801" t="str">
            <v xml:space="preserve">LUVA PARA ELETRODUTO, EM ACO GALVANIZADO ELETROLITICO, DIAMETRO DE 20 MM (3/4")                                                                                                                                                                                                                                                                                                                                                                                                                           </v>
          </cell>
          <cell r="C2801" t="str">
            <v xml:space="preserve">UN    </v>
          </cell>
          <cell r="D2801" t="str">
            <v>CR</v>
          </cell>
          <cell r="E2801" t="str">
            <v>1,93</v>
          </cell>
        </row>
        <row r="2802">
          <cell r="A2802">
            <v>2638</v>
          </cell>
          <cell r="B2802" t="str">
            <v xml:space="preserve">LUVA PARA ELETRODUTO, EM ACO GALVANIZADO ELETROLITICO, DIAMETRO DE 25 MM (1")                                                                                                                                                                                                                                                                                                                                                                                                                             </v>
          </cell>
          <cell r="C2802" t="str">
            <v xml:space="preserve">UN    </v>
          </cell>
          <cell r="D2802" t="str">
            <v>CR</v>
          </cell>
          <cell r="E2802" t="str">
            <v>2,24</v>
          </cell>
        </row>
        <row r="2803">
          <cell r="A2803">
            <v>2639</v>
          </cell>
          <cell r="B2803" t="str">
            <v xml:space="preserve">LUVA PARA ELETRODUTO, EM ACO GALVANIZADO ELETROLITICO, DIAMETRO DE 32 MM (1 1/4")                                                                                                                                                                                                                                                                                                                                                                                                                         </v>
          </cell>
          <cell r="C2803" t="str">
            <v xml:space="preserve">UN    </v>
          </cell>
          <cell r="D2803" t="str">
            <v>CR</v>
          </cell>
          <cell r="E2803" t="str">
            <v>3,97</v>
          </cell>
        </row>
        <row r="2804">
          <cell r="A2804">
            <v>2644</v>
          </cell>
          <cell r="B2804" t="str">
            <v xml:space="preserve">LUVA PARA ELETRODUTO, EM ACO GALVANIZADO ELETROLITICO, DIAMETRO DE 40 MM (1 1/2")                                                                                                                                                                                                                                                                                                                                                                                                                         </v>
          </cell>
          <cell r="C2804" t="str">
            <v xml:space="preserve">UN    </v>
          </cell>
          <cell r="D2804" t="str">
            <v>CR</v>
          </cell>
          <cell r="E2804" t="str">
            <v>5,75</v>
          </cell>
        </row>
        <row r="2805">
          <cell r="A2805">
            <v>2643</v>
          </cell>
          <cell r="B2805" t="str">
            <v xml:space="preserve">LUVA PARA ELETRODUTO, EM ACO GALVANIZADO ELETROLITICO, DIAMETRO DE 50 MM (2")                                                                                                                                                                                                                                                                                                                                                                                                                             </v>
          </cell>
          <cell r="C2805" t="str">
            <v xml:space="preserve">UN    </v>
          </cell>
          <cell r="D2805" t="str">
            <v>CR</v>
          </cell>
          <cell r="E2805" t="str">
            <v>8,02</v>
          </cell>
        </row>
        <row r="2806">
          <cell r="A2806">
            <v>2640</v>
          </cell>
          <cell r="B2806" t="str">
            <v xml:space="preserve">LUVA PARA ELETRODUTO, EM ACO GALVANIZADO ELETROLITICO, DIAMETRO DE 65 MM (2 1/2")                                                                                                                                                                                                                                                                                                                                                                                                                         </v>
          </cell>
          <cell r="C2806" t="str">
            <v xml:space="preserve">UN    </v>
          </cell>
          <cell r="D2806" t="str">
            <v>CR</v>
          </cell>
          <cell r="E2806" t="str">
            <v>11,71</v>
          </cell>
        </row>
        <row r="2807">
          <cell r="A2807">
            <v>2642</v>
          </cell>
          <cell r="B2807" t="str">
            <v xml:space="preserve">LUVA PARA ELETRODUTO, EM ACO GALVANIZADO ELETROLITICO, DIAMETRO DE 80 MM (3")                                                                                                                                                                                                                                                                                                                                                                                                                             </v>
          </cell>
          <cell r="C2807" t="str">
            <v xml:space="preserve">UN    </v>
          </cell>
          <cell r="D2807" t="str">
            <v>CR</v>
          </cell>
          <cell r="E2807" t="str">
            <v>17,83</v>
          </cell>
        </row>
        <row r="2808">
          <cell r="A2808">
            <v>39855</v>
          </cell>
          <cell r="B2808" t="str">
            <v xml:space="preserve">LUVA PASSANTE DE COBRE (REF 601) SEM ANEL DE SOLDA, BOLSA 15 MM                                                                                                                                                                                                                                                                                                                                                                                                                                           </v>
          </cell>
          <cell r="C2808" t="str">
            <v xml:space="preserve">UN    </v>
          </cell>
          <cell r="D2808" t="str">
            <v>AS</v>
          </cell>
          <cell r="E2808" t="str">
            <v>2,84</v>
          </cell>
        </row>
        <row r="2809">
          <cell r="A2809">
            <v>39856</v>
          </cell>
          <cell r="B2809" t="str">
            <v xml:space="preserve">LUVA PASSANTE DE COBRE (REF 601) SEM ANEL DE SOLDA, BOLSA 22 MM                                                                                                                                                                                                                                                                                                                                                                                                                                           </v>
          </cell>
          <cell r="C2809" t="str">
            <v xml:space="preserve">UN    </v>
          </cell>
          <cell r="D2809" t="str">
            <v>AS</v>
          </cell>
          <cell r="E2809" t="str">
            <v>6,71</v>
          </cell>
        </row>
        <row r="2810">
          <cell r="A2810">
            <v>39857</v>
          </cell>
          <cell r="B2810" t="str">
            <v xml:space="preserve">LUVA PASSANTE DE COBRE (REF 601) SEM ANEL DE SOLDA, BOLSA 28 MM                                                                                                                                                                                                                                                                                                                                                                                                                                           </v>
          </cell>
          <cell r="C2810" t="str">
            <v xml:space="preserve">UN    </v>
          </cell>
          <cell r="D2810" t="str">
            <v>AS</v>
          </cell>
          <cell r="E2810" t="str">
            <v>10,85</v>
          </cell>
        </row>
        <row r="2811">
          <cell r="A2811">
            <v>39858</v>
          </cell>
          <cell r="B2811" t="str">
            <v xml:space="preserve">LUVA PASSANTE DE COBRE (REF 601) SEM ANEL DE SOLDA, BOLSA 35 MM                                                                                                                                                                                                                                                                                                                                                                                                                                           </v>
          </cell>
          <cell r="C2811" t="str">
            <v xml:space="preserve">UN    </v>
          </cell>
          <cell r="D2811" t="str">
            <v>AS</v>
          </cell>
          <cell r="E2811" t="str">
            <v>24,08</v>
          </cell>
        </row>
        <row r="2812">
          <cell r="A2812">
            <v>39859</v>
          </cell>
          <cell r="B2812" t="str">
            <v xml:space="preserve">LUVA PASSANTE DE COBRE (REF 601) SEM ANEL DE SOLDA, BOLSA 42 MM                                                                                                                                                                                                                                                                                                                                                                                                                                           </v>
          </cell>
          <cell r="C2812" t="str">
            <v xml:space="preserve">UN    </v>
          </cell>
          <cell r="D2812" t="str">
            <v>AS</v>
          </cell>
          <cell r="E2812" t="str">
            <v>37,12</v>
          </cell>
        </row>
        <row r="2813">
          <cell r="A2813">
            <v>39860</v>
          </cell>
          <cell r="B2813" t="str">
            <v xml:space="preserve">LUVA PASSANTE DE COBRE (REF 601) SEM ANEL DE SOLDA, BOLSA 54 MM                                                                                                                                                                                                                                                                                                                                                                                                                                           </v>
          </cell>
          <cell r="C2813" t="str">
            <v xml:space="preserve">UN    </v>
          </cell>
          <cell r="D2813" t="str">
            <v>AS</v>
          </cell>
          <cell r="E2813" t="str">
            <v>56,97</v>
          </cell>
        </row>
        <row r="2814">
          <cell r="A2814">
            <v>39861</v>
          </cell>
          <cell r="B2814" t="str">
            <v xml:space="preserve">LUVA PASSANTE DE COBRE (REF 601) SEM ANEL DE SOLDA, BOLSA 66 MM                                                                                                                                                                                                                                                                                                                                                                                                                                           </v>
          </cell>
          <cell r="C2814" t="str">
            <v xml:space="preserve">UN    </v>
          </cell>
          <cell r="D2814" t="str">
            <v>AS</v>
          </cell>
          <cell r="E2814" t="str">
            <v>162,66</v>
          </cell>
        </row>
        <row r="2815">
          <cell r="A2815">
            <v>3867</v>
          </cell>
          <cell r="B2815" t="str">
            <v xml:space="preserve">LUVA PVC SOLDAVEL, 110 MM, PARA AGUA FRIA PREDIAL                                                                                                                                                                                                                                                                                                                                                                                                                                                         </v>
          </cell>
          <cell r="C2815" t="str">
            <v xml:space="preserve">UN    </v>
          </cell>
          <cell r="D2815" t="str">
            <v>CR</v>
          </cell>
          <cell r="E2815" t="str">
            <v>107,23</v>
          </cell>
        </row>
        <row r="2816">
          <cell r="A2816">
            <v>3861</v>
          </cell>
          <cell r="B2816" t="str">
            <v xml:space="preserve">LUVA PVC SOLDAVEL, 20 MM, PARA AGUA FRIA PREDIAL                                                                                                                                                                                                                                                                                                                                                                                                                                                          </v>
          </cell>
          <cell r="C2816" t="str">
            <v xml:space="preserve">UN    </v>
          </cell>
          <cell r="D2816" t="str">
            <v>CR</v>
          </cell>
          <cell r="E2816" t="str">
            <v>1,11</v>
          </cell>
        </row>
        <row r="2817">
          <cell r="A2817">
            <v>3904</v>
          </cell>
          <cell r="B2817" t="str">
            <v xml:space="preserve">LUVA PVC SOLDAVEL, 25 MM, PARA AGUA FRIA PREDIAL                                                                                                                                                                                                                                                                                                                                                                                                                                                          </v>
          </cell>
          <cell r="C2817" t="str">
            <v xml:space="preserve">UN    </v>
          </cell>
          <cell r="D2817" t="str">
            <v>CR</v>
          </cell>
          <cell r="E2817" t="str">
            <v>1,18</v>
          </cell>
        </row>
        <row r="2818">
          <cell r="A2818">
            <v>3903</v>
          </cell>
          <cell r="B2818" t="str">
            <v xml:space="preserve">LUVA PVC SOLDAVEL, 32 MM, PARA AGUA FRIA PREDIAL                                                                                                                                                                                                                                                                                                                                                                                                                                                          </v>
          </cell>
          <cell r="C2818" t="str">
            <v xml:space="preserve">UN    </v>
          </cell>
          <cell r="D2818" t="str">
            <v>CR</v>
          </cell>
          <cell r="E2818" t="str">
            <v>2,88</v>
          </cell>
        </row>
        <row r="2819">
          <cell r="A2819">
            <v>3862</v>
          </cell>
          <cell r="B2819" t="str">
            <v xml:space="preserve">LUVA PVC SOLDAVEL, 40 MM, PARA AGUA FRIA PREDIAL                                                                                                                                                                                                                                                                                                                                                                                                                                                          </v>
          </cell>
          <cell r="C2819" t="str">
            <v xml:space="preserve">UN    </v>
          </cell>
          <cell r="D2819" t="str">
            <v>CR</v>
          </cell>
          <cell r="E2819" t="str">
            <v>6,13</v>
          </cell>
        </row>
        <row r="2820">
          <cell r="A2820">
            <v>3863</v>
          </cell>
          <cell r="B2820" t="str">
            <v xml:space="preserve">LUVA PVC SOLDAVEL, 50 MM, PARA AGUA FRIA PREDIAL                                                                                                                                                                                                                                                                                                                                                                                                                                                          </v>
          </cell>
          <cell r="C2820" t="str">
            <v xml:space="preserve">UN    </v>
          </cell>
          <cell r="D2820" t="str">
            <v>CR</v>
          </cell>
          <cell r="E2820" t="str">
            <v>6,28</v>
          </cell>
        </row>
        <row r="2821">
          <cell r="A2821">
            <v>3864</v>
          </cell>
          <cell r="B2821" t="str">
            <v xml:space="preserve">LUVA PVC SOLDAVEL, 60 MM, PARA AGUA FRIA PREDIAL                                                                                                                                                                                                                                                                                                                                                                                                                                                          </v>
          </cell>
          <cell r="C2821" t="str">
            <v xml:space="preserve">UN    </v>
          </cell>
          <cell r="D2821" t="str">
            <v>CR</v>
          </cell>
          <cell r="E2821" t="str">
            <v>19,23</v>
          </cell>
        </row>
        <row r="2822">
          <cell r="A2822">
            <v>3865</v>
          </cell>
          <cell r="B2822" t="str">
            <v xml:space="preserve">LUVA PVC SOLDAVEL, 75 MM, PARA AGUA FRIA PREDIAL                                                                                                                                                                                                                                                                                                                                                                                                                                                          </v>
          </cell>
          <cell r="C2822" t="str">
            <v xml:space="preserve">UN    </v>
          </cell>
          <cell r="D2822" t="str">
            <v>CR</v>
          </cell>
          <cell r="E2822" t="str">
            <v>28,13</v>
          </cell>
        </row>
        <row r="2823">
          <cell r="A2823">
            <v>3866</v>
          </cell>
          <cell r="B2823" t="str">
            <v xml:space="preserve">LUVA PVC SOLDAVEL, 85 MM, PARA AGUA FRIA PREDIAL                                                                                                                                                                                                                                                                                                                                                                                                                                                          </v>
          </cell>
          <cell r="C2823" t="str">
            <v xml:space="preserve">UN    </v>
          </cell>
          <cell r="D2823" t="str">
            <v>CR</v>
          </cell>
          <cell r="E2823" t="str">
            <v>63,15</v>
          </cell>
        </row>
        <row r="2824">
          <cell r="A2824">
            <v>3878</v>
          </cell>
          <cell r="B2824" t="str">
            <v xml:space="preserve">LUVA PVC, ROSCAVEL, 1 1/2",  AGUA FRIA PREDIAL                                                                                                                                                                                                                                                                                                                                                                                                                                                            </v>
          </cell>
          <cell r="C2824" t="str">
            <v xml:space="preserve">UN    </v>
          </cell>
          <cell r="D2824" t="str">
            <v>CR</v>
          </cell>
          <cell r="E2824" t="str">
            <v>17,22</v>
          </cell>
        </row>
        <row r="2825">
          <cell r="A2825">
            <v>3883</v>
          </cell>
          <cell r="B2825" t="str">
            <v xml:space="preserve">LUVA PVC, ROSCAVEL, 1/2", AGUA FRIA PREDIAL                                                                                                                                                                                                                                                                                                                                                                                                                                                               </v>
          </cell>
          <cell r="C2825" t="str">
            <v xml:space="preserve">UN    </v>
          </cell>
          <cell r="D2825" t="str">
            <v>CR</v>
          </cell>
          <cell r="E2825" t="str">
            <v>2,20</v>
          </cell>
        </row>
        <row r="2826">
          <cell r="A2826">
            <v>3876</v>
          </cell>
          <cell r="B2826" t="str">
            <v xml:space="preserve">LUVA PVC, ROSCAVEL, 1", AGUA FRIA PREDIAL                                                                                                                                                                                                                                                                                                                                                                                                                                                                 </v>
          </cell>
          <cell r="C2826" t="str">
            <v xml:space="preserve">UN    </v>
          </cell>
          <cell r="D2826" t="str">
            <v>CR</v>
          </cell>
          <cell r="E2826" t="str">
            <v>6,85</v>
          </cell>
        </row>
        <row r="2827">
          <cell r="A2827">
            <v>3884</v>
          </cell>
          <cell r="B2827" t="str">
            <v xml:space="preserve">LUVA PVC, ROSCAVEL, 3/4", AGUA FRIA PREDIAL                                                                                                                                                                                                                                                                                                                                                                                                                                                               </v>
          </cell>
          <cell r="C2827" t="str">
            <v xml:space="preserve">UN    </v>
          </cell>
          <cell r="D2827" t="str">
            <v>CR</v>
          </cell>
          <cell r="E2827" t="str">
            <v>3,49</v>
          </cell>
        </row>
        <row r="2828">
          <cell r="A2828">
            <v>12892</v>
          </cell>
          <cell r="B2828" t="str">
            <v xml:space="preserve">LUVA RASPA DE COURO, CANO CURTO (PUNHO *7* CM)                                                                                                                                                                                                                                                                                                                                                                                                                                                            </v>
          </cell>
          <cell r="C2828" t="str">
            <v xml:space="preserve">PAR   </v>
          </cell>
          <cell r="D2828" t="str">
            <v>CR</v>
          </cell>
          <cell r="E2828" t="str">
            <v>13,41</v>
          </cell>
        </row>
        <row r="2829">
          <cell r="A2829">
            <v>38447</v>
          </cell>
          <cell r="B2829" t="str">
            <v xml:space="preserve">LUVA SIMPLES PPR, F/F, SOLDAVEL, DN 110 MM, PARA AGUA QUENTE PREDIAL                                                                                                                                                                                                                                                                                                                                                                                                                                      </v>
          </cell>
          <cell r="C2829" t="str">
            <v xml:space="preserve">UN    </v>
          </cell>
          <cell r="D2829" t="str">
            <v>AS</v>
          </cell>
          <cell r="E2829" t="str">
            <v>81,65</v>
          </cell>
        </row>
        <row r="2830">
          <cell r="A2830">
            <v>36320</v>
          </cell>
          <cell r="B2830" t="str">
            <v xml:space="preserve">LUVA SIMPLES PPR, F/F, SOLDAVEL, DN 20 MM, PARA AGUA QUENTE PREDIAL                                                                                                                                                                                                                                                                                                                                                                                                                                       </v>
          </cell>
          <cell r="C2830" t="str">
            <v xml:space="preserve">UN    </v>
          </cell>
          <cell r="D2830" t="str">
            <v>AS</v>
          </cell>
          <cell r="E2830" t="str">
            <v>2,19</v>
          </cell>
        </row>
        <row r="2831">
          <cell r="A2831">
            <v>36324</v>
          </cell>
          <cell r="B2831" t="str">
            <v xml:space="preserve">LUVA SIMPLES PPR, F/F, SOLDAVEL, DN 25 MM, PARA AGUA QUENTE PREDIAL                                                                                                                                                                                                                                                                                                                                                                                                                                       </v>
          </cell>
          <cell r="C2831" t="str">
            <v xml:space="preserve">UN    </v>
          </cell>
          <cell r="D2831" t="str">
            <v>AS</v>
          </cell>
          <cell r="E2831" t="str">
            <v>2,00</v>
          </cell>
        </row>
        <row r="2832">
          <cell r="A2832">
            <v>38441</v>
          </cell>
          <cell r="B2832" t="str">
            <v xml:space="preserve">LUVA SIMPLES PPR, F/F, SOLDAVEL, DN 32 MM, PARA AGUA QUENTE PREDIAL                                                                                                                                                                                                                                                                                                                                                                                                                                       </v>
          </cell>
          <cell r="C2832" t="str">
            <v xml:space="preserve">UN    </v>
          </cell>
          <cell r="D2832" t="str">
            <v>AS</v>
          </cell>
          <cell r="E2832" t="str">
            <v>3,59</v>
          </cell>
        </row>
        <row r="2833">
          <cell r="A2833">
            <v>38442</v>
          </cell>
          <cell r="B2833" t="str">
            <v xml:space="preserve">LUVA SIMPLES PPR, F/F, SOLDAVEL, DN 40 MM, PARA AGUA QUENTE PREDIAL                                                                                                                                                                                                                                                                                                                                                                                                                                       </v>
          </cell>
          <cell r="C2833" t="str">
            <v xml:space="preserve">UN    </v>
          </cell>
          <cell r="D2833" t="str">
            <v>AS</v>
          </cell>
          <cell r="E2833" t="str">
            <v>10,20</v>
          </cell>
        </row>
        <row r="2834">
          <cell r="A2834">
            <v>38443</v>
          </cell>
          <cell r="B2834" t="str">
            <v xml:space="preserve">LUVA SIMPLES PPR, F/F, SOLDAVEL, DN 50 MM, PARA AGUA QUENTE PREDIAL                                                                                                                                                                                                                                                                                                                                                                                                                                       </v>
          </cell>
          <cell r="C2834" t="str">
            <v xml:space="preserve">UN    </v>
          </cell>
          <cell r="D2834" t="str">
            <v>AS</v>
          </cell>
          <cell r="E2834" t="str">
            <v>12,38</v>
          </cell>
        </row>
        <row r="2835">
          <cell r="A2835">
            <v>38444</v>
          </cell>
          <cell r="B2835" t="str">
            <v xml:space="preserve">LUVA SIMPLES PPR, F/F, SOLDAVEL, DN 63 MM, PARA AGUA QUENTE PREDIAL                                                                                                                                                                                                                                                                                                                                                                                                                                       </v>
          </cell>
          <cell r="C2835" t="str">
            <v xml:space="preserve">UN    </v>
          </cell>
          <cell r="D2835" t="str">
            <v>AS</v>
          </cell>
          <cell r="E2835" t="str">
            <v>20,79</v>
          </cell>
        </row>
        <row r="2836">
          <cell r="A2836">
            <v>38445</v>
          </cell>
          <cell r="B2836" t="str">
            <v xml:space="preserve">LUVA SIMPLES PPR, F/F, SOLDAVEL, DN 75 MM, PARA AGUA QUENTE PREDIAL                                                                                                                                                                                                                                                                                                                                                                                                                                       </v>
          </cell>
          <cell r="C2836" t="str">
            <v xml:space="preserve">UN    </v>
          </cell>
          <cell r="D2836" t="str">
            <v>AS</v>
          </cell>
          <cell r="E2836" t="str">
            <v>38,54</v>
          </cell>
        </row>
        <row r="2837">
          <cell r="A2837">
            <v>38446</v>
          </cell>
          <cell r="B2837" t="str">
            <v xml:space="preserve">LUVA SIMPLES PPR, F/F, SOLDAVEL, DN 90 MM, PARA AGUA QUENTE PREDIAL                                                                                                                                                                                                                                                                                                                                                                                                                                       </v>
          </cell>
          <cell r="C2837" t="str">
            <v xml:space="preserve">UN    </v>
          </cell>
          <cell r="D2837" t="str">
            <v>AS</v>
          </cell>
          <cell r="E2837" t="str">
            <v>63,08</v>
          </cell>
        </row>
        <row r="2838">
          <cell r="A2838">
            <v>3837</v>
          </cell>
          <cell r="B2838" t="str">
            <v xml:space="preserve">LUVA SIMPLES, PVC PBA, JE, DN 100 / DE 110 MM, PARA REDE AGUA (NBR 10351)                                                                                                                                                                                                                                                                                                                                                                                                                                 </v>
          </cell>
          <cell r="C2838" t="str">
            <v xml:space="preserve">UN    </v>
          </cell>
          <cell r="D2838" t="str">
            <v>AS</v>
          </cell>
          <cell r="E2838" t="str">
            <v>43,73</v>
          </cell>
        </row>
        <row r="2839">
          <cell r="A2839">
            <v>3845</v>
          </cell>
          <cell r="B2839" t="str">
            <v xml:space="preserve">LUVA SIMPLES, PVC PBA, JE, DN 50 / DE 60 MM, PARA REDE AGUA (NBR 10351)                                                                                                                                                                                                                                                                                                                                                                                                                                   </v>
          </cell>
          <cell r="C2839" t="str">
            <v xml:space="preserve">UN    </v>
          </cell>
          <cell r="D2839" t="str">
            <v>AS</v>
          </cell>
          <cell r="E2839" t="str">
            <v>15,98</v>
          </cell>
        </row>
        <row r="2840">
          <cell r="A2840">
            <v>11045</v>
          </cell>
          <cell r="B2840" t="str">
            <v xml:space="preserve">LUVA SIMPLES, PVC PBA, JE, DN 75 / DE 85 MM, PARA REDE AGUA (NBR 10351)                                                                                                                                                                                                                                                                                                                                                                                                                                   </v>
          </cell>
          <cell r="C2840" t="str">
            <v xml:space="preserve">UN    </v>
          </cell>
          <cell r="D2840" t="str">
            <v>AS</v>
          </cell>
          <cell r="E2840" t="str">
            <v>30,82</v>
          </cell>
        </row>
        <row r="2841">
          <cell r="A2841">
            <v>20170</v>
          </cell>
          <cell r="B2841" t="str">
            <v xml:space="preserve">LUVA SIMPLES, PVC SERIE R, 100 MM, PARA ESGOTO PREDIAL                                                                                                                                                                                                                                                                                                                                                                                                                                                    </v>
          </cell>
          <cell r="C2841" t="str">
            <v xml:space="preserve">UN    </v>
          </cell>
          <cell r="D2841" t="str">
            <v>CR</v>
          </cell>
          <cell r="E2841" t="str">
            <v>20,25</v>
          </cell>
        </row>
        <row r="2842">
          <cell r="A2842">
            <v>20171</v>
          </cell>
          <cell r="B2842" t="str">
            <v xml:space="preserve">LUVA SIMPLES, PVC SERIE R, 150 MM, PARA ESGOTO PREDIAL                                                                                                                                                                                                                                                                                                                                                                                                                                                    </v>
          </cell>
          <cell r="C2842" t="str">
            <v xml:space="preserve">UN    </v>
          </cell>
          <cell r="D2842" t="str">
            <v>CR</v>
          </cell>
          <cell r="E2842" t="str">
            <v>58,38</v>
          </cell>
        </row>
        <row r="2843">
          <cell r="A2843">
            <v>20167</v>
          </cell>
          <cell r="B2843" t="str">
            <v xml:space="preserve">LUVA SIMPLES, PVC SERIE R, 40 MM, PARA ESGOTO PREDIAL                                                                                                                                                                                                                                                                                                                                                                                                                                                     </v>
          </cell>
          <cell r="C2843" t="str">
            <v xml:space="preserve">UN    </v>
          </cell>
          <cell r="D2843" t="str">
            <v>CR</v>
          </cell>
          <cell r="E2843" t="str">
            <v>7,34</v>
          </cell>
        </row>
        <row r="2844">
          <cell r="A2844">
            <v>20168</v>
          </cell>
          <cell r="B2844" t="str">
            <v xml:space="preserve">LUVA SIMPLES, PVC SERIE R, 50 MM, PARA ESGOTO PREDIAL                                                                                                                                                                                                                                                                                                                                                                                                                                                     </v>
          </cell>
          <cell r="C2844" t="str">
            <v xml:space="preserve">UN    </v>
          </cell>
          <cell r="D2844" t="str">
            <v>CR</v>
          </cell>
          <cell r="E2844" t="str">
            <v>15,11</v>
          </cell>
        </row>
        <row r="2845">
          <cell r="A2845">
            <v>20169</v>
          </cell>
          <cell r="B2845" t="str">
            <v xml:space="preserve">LUVA SIMPLES, PVC SERIE R, 75 MM, PARA ESGOTO PREDIAL                                                                                                                                                                                                                                                                                                                                                                                                                                                     </v>
          </cell>
          <cell r="C2845" t="str">
            <v xml:space="preserve">UN    </v>
          </cell>
          <cell r="D2845" t="str">
            <v>CR</v>
          </cell>
          <cell r="E2845" t="str">
            <v>17,64</v>
          </cell>
        </row>
        <row r="2846">
          <cell r="A2846">
            <v>3899</v>
          </cell>
          <cell r="B2846" t="str">
            <v xml:space="preserve">LUVA SIMPLES, PVC, SOLDAVEL, DN 100 MM, SERIE NORMAL, PARA ESGOTO PREDIAL                                                                                                                                                                                                                                                                                                                                                                                                                                 </v>
          </cell>
          <cell r="C2846" t="str">
            <v xml:space="preserve">UN    </v>
          </cell>
          <cell r="D2846" t="str">
            <v>CR</v>
          </cell>
          <cell r="E2846" t="str">
            <v>9,78</v>
          </cell>
        </row>
        <row r="2847">
          <cell r="A2847">
            <v>38676</v>
          </cell>
          <cell r="B2847" t="str">
            <v xml:space="preserve">LUVA SIMPLES, PVC, SOLDAVEL, DN 150 MM, SERIE NORMAL, PARA ESGOTO PREDIAL                                                                                                                                                                                                                                                                                                                                                                                                                                 </v>
          </cell>
          <cell r="C2847" t="str">
            <v xml:space="preserve">UN    </v>
          </cell>
          <cell r="D2847" t="str">
            <v>CR</v>
          </cell>
          <cell r="E2847" t="str">
            <v>48,92</v>
          </cell>
        </row>
        <row r="2848">
          <cell r="A2848">
            <v>3897</v>
          </cell>
          <cell r="B2848" t="str">
            <v xml:space="preserve">LUVA SIMPLES, PVC, SOLDAVEL, DN 40 MM, SERIE NORMAL, PARA ESGOTO PREDIAL                                                                                                                                                                                                                                                                                                                                                                                                                                  </v>
          </cell>
          <cell r="C2848" t="str">
            <v xml:space="preserve">UN    </v>
          </cell>
          <cell r="D2848" t="str">
            <v>CR</v>
          </cell>
          <cell r="E2848" t="str">
            <v>2,39</v>
          </cell>
        </row>
        <row r="2849">
          <cell r="A2849">
            <v>3875</v>
          </cell>
          <cell r="B2849" t="str">
            <v xml:space="preserve">LUVA SIMPLES, PVC, SOLDAVEL, DN 50 MM, SERIE NORMAL, PARA ESGOTO PREDIAL                                                                                                                                                                                                                                                                                                                                                                                                                                  </v>
          </cell>
          <cell r="C2849" t="str">
            <v xml:space="preserve">UN    </v>
          </cell>
          <cell r="D2849" t="str">
            <v>CR</v>
          </cell>
          <cell r="E2849" t="str">
            <v>4,93</v>
          </cell>
        </row>
        <row r="2850">
          <cell r="A2850">
            <v>3898</v>
          </cell>
          <cell r="B2850" t="str">
            <v xml:space="preserve">LUVA SIMPLES, PVC, SOLDAVEL, DN 75 MM, SERIE NORMAL, PARA ESGOTO PREDIAL                                                                                                                                                                                                                                                                                                                                                                                                                                  </v>
          </cell>
          <cell r="C2850" t="str">
            <v xml:space="preserve">UN    </v>
          </cell>
          <cell r="D2850" t="str">
            <v>CR</v>
          </cell>
          <cell r="E2850" t="str">
            <v>10,01</v>
          </cell>
        </row>
        <row r="2851">
          <cell r="A2851">
            <v>3855</v>
          </cell>
          <cell r="B2851" t="str">
            <v xml:space="preserve">LUVA SOLDAVEL COM BUCHA DE LATAO, PVC, 20 MM X 1/2"                                                                                                                                                                                                                                                                                                                                                                                                                                                       </v>
          </cell>
          <cell r="C2851" t="str">
            <v xml:space="preserve">UN    </v>
          </cell>
          <cell r="D2851" t="str">
            <v>CR</v>
          </cell>
          <cell r="E2851" t="str">
            <v>7,44</v>
          </cell>
        </row>
        <row r="2852">
          <cell r="A2852">
            <v>3874</v>
          </cell>
          <cell r="B2852" t="str">
            <v xml:space="preserve">LUVA SOLDAVEL COM BUCHA DE LATAO, PVC, 25 MM X 1/2"                                                                                                                                                                                                                                                                                                                                                                                                                                                       </v>
          </cell>
          <cell r="C2852" t="str">
            <v xml:space="preserve">UN    </v>
          </cell>
          <cell r="D2852" t="str">
            <v>CR</v>
          </cell>
          <cell r="E2852" t="str">
            <v>8,62</v>
          </cell>
        </row>
        <row r="2853">
          <cell r="A2853">
            <v>3870</v>
          </cell>
          <cell r="B2853" t="str">
            <v xml:space="preserve">LUVA SOLDAVEL COM BUCHA DE LATAO, PVC, 25 MM X 3/4"                                                                                                                                                                                                                                                                                                                                                                                                                                                       </v>
          </cell>
          <cell r="C2853" t="str">
            <v xml:space="preserve">UN    </v>
          </cell>
          <cell r="D2853" t="str">
            <v>CR</v>
          </cell>
          <cell r="E2853" t="str">
            <v>9,46</v>
          </cell>
        </row>
        <row r="2854">
          <cell r="A2854">
            <v>38678</v>
          </cell>
          <cell r="B2854" t="str">
            <v xml:space="preserve">LUVA SOLDAVEL COM BUCHA DE LATAO, PVC, 32 MM X 1"                                                                                                                                                                                                                                                                                                                                                                                                                                                         </v>
          </cell>
          <cell r="C2854" t="str">
            <v xml:space="preserve">UN    </v>
          </cell>
          <cell r="D2854" t="str">
            <v>CR</v>
          </cell>
          <cell r="E2854" t="str">
            <v>25,02</v>
          </cell>
        </row>
        <row r="2855">
          <cell r="A2855">
            <v>3859</v>
          </cell>
          <cell r="B2855" t="str">
            <v xml:space="preserve">LUVA SOLDAVEL COM ROSCA, PVC, 20 MM X 1/2", PARA AGUA FRIA PREDIAL                                                                                                                                                                                                                                                                                                                                                                                                                                        </v>
          </cell>
          <cell r="C2855" t="str">
            <v xml:space="preserve">UN    </v>
          </cell>
          <cell r="D2855" t="str">
            <v>CR</v>
          </cell>
          <cell r="E2855" t="str">
            <v>1,91</v>
          </cell>
        </row>
        <row r="2856">
          <cell r="A2856">
            <v>3856</v>
          </cell>
          <cell r="B2856" t="str">
            <v xml:space="preserve">LUVA SOLDAVEL COM ROSCA, PVC, 25 MM X 1/2", PARA AGUA FRIA PREDIAL                                                                                                                                                                                                                                                                                                                                                                                                                                        </v>
          </cell>
          <cell r="C2856" t="str">
            <v xml:space="preserve">UN    </v>
          </cell>
          <cell r="D2856" t="str">
            <v>CR</v>
          </cell>
          <cell r="E2856" t="str">
            <v>2,64</v>
          </cell>
        </row>
        <row r="2857">
          <cell r="A2857">
            <v>3906</v>
          </cell>
          <cell r="B2857" t="str">
            <v xml:space="preserve">LUVA SOLDAVEL COM ROSCA, PVC, 25 MM X 3/4", PARA AGUA FRIA PREDIAL                                                                                                                                                                                                                                                                                                                                                                                                                                        </v>
          </cell>
          <cell r="C2857" t="str">
            <v xml:space="preserve">UN    </v>
          </cell>
          <cell r="D2857" t="str">
            <v>CR</v>
          </cell>
          <cell r="E2857" t="str">
            <v>2,18</v>
          </cell>
        </row>
        <row r="2858">
          <cell r="A2858">
            <v>3860</v>
          </cell>
          <cell r="B2858" t="str">
            <v xml:space="preserve">LUVA SOLDAVEL COM ROSCA, PVC, 32 MM X 1", PARA AGUA FRIA PREDIAL                                                                                                                                                                                                                                                                                                                                                                                                                                          </v>
          </cell>
          <cell r="C2858" t="str">
            <v xml:space="preserve">UN    </v>
          </cell>
          <cell r="D2858" t="str">
            <v>CR</v>
          </cell>
          <cell r="E2858" t="str">
            <v>6,49</v>
          </cell>
        </row>
        <row r="2859">
          <cell r="A2859">
            <v>3905</v>
          </cell>
          <cell r="B2859" t="str">
            <v xml:space="preserve">LUVA SOLDAVEL COM ROSCA, PVC, 40 MM X 1 1/4", PARA AGUA FRIA PREDIAL                                                                                                                                                                                                                                                                                                                                                                                                                                      </v>
          </cell>
          <cell r="C2859" t="str">
            <v xml:space="preserve">UN    </v>
          </cell>
          <cell r="D2859" t="str">
            <v>CR</v>
          </cell>
          <cell r="E2859" t="str">
            <v>14,87</v>
          </cell>
        </row>
        <row r="2860">
          <cell r="A2860">
            <v>3871</v>
          </cell>
          <cell r="B2860" t="str">
            <v xml:space="preserve">LUVA SOLDAVEL COM ROSCA, PVC, 50 MM X 1 1/2", PARA AGUA FRIA PREDIAL                                                                                                                                                                                                                                                                                                                                                                                                                                      </v>
          </cell>
          <cell r="C2860" t="str">
            <v xml:space="preserve">UN    </v>
          </cell>
          <cell r="D2860" t="str">
            <v>CR</v>
          </cell>
          <cell r="E2860" t="str">
            <v>26,31</v>
          </cell>
        </row>
        <row r="2861">
          <cell r="A2861">
            <v>39292</v>
          </cell>
          <cell r="B2861" t="str">
            <v xml:space="preserve">LUVA/UNIAO DE REDUCAO METALICA, PARA CONEXAO COM ANEL DESLIZANTE, DN 20 X 16 MM, EM TUBO PEX PARA INST. AGUA QUENTE/FRIA                                                                                                                                                                                                                                                                                                                                                                                  </v>
          </cell>
          <cell r="C2861" t="str">
            <v xml:space="preserve">UN    </v>
          </cell>
          <cell r="D2861" t="str">
            <v>AS</v>
          </cell>
          <cell r="E2861" t="str">
            <v>7,19</v>
          </cell>
        </row>
        <row r="2862">
          <cell r="A2862">
            <v>39293</v>
          </cell>
          <cell r="B2862" t="str">
            <v xml:space="preserve">LUVA/UNIAO DE REDUCAO METALICA, PARA CONEXAO COM ANEL DESLIZANTE, DN 25 X 16 MM, EM TUBO PEX PARA INST. AGUA QUENTE/FRIA                                                                                                                                                                                                                                                                                                                                                                                  </v>
          </cell>
          <cell r="C2862" t="str">
            <v xml:space="preserve">UN    </v>
          </cell>
          <cell r="D2862" t="str">
            <v>AS</v>
          </cell>
          <cell r="E2862" t="str">
            <v>11,17</v>
          </cell>
        </row>
        <row r="2863">
          <cell r="A2863">
            <v>39294</v>
          </cell>
          <cell r="B2863" t="str">
            <v xml:space="preserve">LUVA/UNIAO DE REDUCAO METALICA, PARA CONEXAO COM ANEL DESLIZANTE, DN 25 X 20 MM, EM TUBO PEX PARA INST. AGUA QUENTE/FRIA                                                                                                                                                                                                                                                                                                                                                                                  </v>
          </cell>
          <cell r="C2863" t="str">
            <v xml:space="preserve">UN    </v>
          </cell>
          <cell r="D2863" t="str">
            <v>AS</v>
          </cell>
          <cell r="E2863" t="str">
            <v>11,94</v>
          </cell>
        </row>
        <row r="2864">
          <cell r="A2864">
            <v>39295</v>
          </cell>
          <cell r="B2864" t="str">
            <v xml:space="preserve">LUVA/UNIAO DE REDUCAO METALICA, PARA CONEXAO COM ANEL DESLIZANTE, DN 32 X 25 MM, EM TUBO PEX PARA INST. AGUA QUENTE/FRIA                                                                                                                                                                                                                                                                                                                                                                                  </v>
          </cell>
          <cell r="C2864" t="str">
            <v xml:space="preserve">UN    </v>
          </cell>
          <cell r="D2864" t="str">
            <v>AS</v>
          </cell>
          <cell r="E2864" t="str">
            <v>16,42</v>
          </cell>
        </row>
        <row r="2865">
          <cell r="A2865">
            <v>39312</v>
          </cell>
          <cell r="B2865" t="str">
            <v xml:space="preserve">LUVA/UNIAO DE REDUCAO, PLASTICA, PARA CONEXAO COM CRIMPAGEM, DN 20 X 16 MM, EM TUBO PEX PARA INST. AGUA QUENTE/FRIA                                                                                                                                                                                                                                                                                                                                                                                       </v>
          </cell>
          <cell r="C2865" t="str">
            <v xml:space="preserve">UN    </v>
          </cell>
          <cell r="D2865" t="str">
            <v>AS</v>
          </cell>
          <cell r="E2865" t="str">
            <v>11,02</v>
          </cell>
        </row>
        <row r="2866">
          <cell r="A2866">
            <v>39313</v>
          </cell>
          <cell r="B2866" t="str">
            <v xml:space="preserve">LUVA/UNIAO DE REDUCAO, PLASTICA, PARA CONEXAO COM CRIMPAGEM, DN 25 X 16 MM, EM TUBO PEX PARA INST. AGUA QUENTE/FRIA                                                                                                                                                                                                                                                                                                                                                                                       </v>
          </cell>
          <cell r="C2866" t="str">
            <v xml:space="preserve">UN    </v>
          </cell>
          <cell r="D2866" t="str">
            <v>AS</v>
          </cell>
          <cell r="E2866" t="str">
            <v>14,80</v>
          </cell>
        </row>
        <row r="2867">
          <cell r="A2867">
            <v>39314</v>
          </cell>
          <cell r="B2867" t="str">
            <v xml:space="preserve">LUVA/UNIAO DE REDUCAO, PLASTICA, PARA CONEXAO COM CRIMPAGEM, DN 32 X 25 MM, EM TUBO PEX PARA INST. AGUA QUENTE/FRIA                                                                                                                                                                                                                                                                                                                                                                                       </v>
          </cell>
          <cell r="C2867" t="str">
            <v xml:space="preserve">UN    </v>
          </cell>
          <cell r="D2867" t="str">
            <v>AS</v>
          </cell>
          <cell r="E2867" t="str">
            <v>21,78</v>
          </cell>
        </row>
        <row r="2868">
          <cell r="A2868">
            <v>39296</v>
          </cell>
          <cell r="B2868" t="str">
            <v xml:space="preserve">LUVA/UNIAO METALICA, PARA CONEXAO COM ANEL DESLIZANTE, DN 16 MM, EM TUBO PEX PARA INST. AGUA QUENTE/FRIA                                                                                                                                                                                                                                                                                                                                                                                                  </v>
          </cell>
          <cell r="C2868" t="str">
            <v xml:space="preserve">UN    </v>
          </cell>
          <cell r="D2868" t="str">
            <v>AS</v>
          </cell>
          <cell r="E2868" t="str">
            <v>6,55</v>
          </cell>
        </row>
        <row r="2869">
          <cell r="A2869">
            <v>39297</v>
          </cell>
          <cell r="B2869" t="str">
            <v xml:space="preserve">LUVA/UNIAO METALICA, PARA CONEXAO COM ANEL DESLIZANTE, DN 20 MM, EM TUBO PEX PARA INST. AGUA QUENTE/FRIA                                                                                                                                                                                                                                                                                                                                                                                                  </v>
          </cell>
          <cell r="C2869" t="str">
            <v xml:space="preserve">UN    </v>
          </cell>
          <cell r="D2869" t="str">
            <v>AS</v>
          </cell>
          <cell r="E2869" t="str">
            <v>8,88</v>
          </cell>
        </row>
        <row r="2870">
          <cell r="A2870">
            <v>39298</v>
          </cell>
          <cell r="B2870" t="str">
            <v xml:space="preserve">LUVA/UNIAO METALICA, PARA CONEXAO COM ANEL DESLIZANTE, DN 25 MM, EM TUBO PEX PARA INST. AGUA QUENTE/FRIA                                                                                                                                                                                                                                                                                                                                                                                                  </v>
          </cell>
          <cell r="C2870" t="str">
            <v xml:space="preserve">UN    </v>
          </cell>
          <cell r="D2870" t="str">
            <v>AS</v>
          </cell>
          <cell r="E2870" t="str">
            <v>17,06</v>
          </cell>
        </row>
        <row r="2871">
          <cell r="A2871">
            <v>39299</v>
          </cell>
          <cell r="B2871" t="str">
            <v xml:space="preserve">LUVA/UNIAO METALICA, PARA CONEXAO COM ANEL DESLIZANTE, DN 32 MM, EM TUBO PEX PARA INST. AGUA QUENTE/FRIA                                                                                                                                                                                                                                                                                                                                                                                                  </v>
          </cell>
          <cell r="C2871" t="str">
            <v xml:space="preserve">UN    </v>
          </cell>
          <cell r="D2871" t="str">
            <v>AS</v>
          </cell>
          <cell r="E2871" t="str">
            <v>20,22</v>
          </cell>
        </row>
        <row r="2872">
          <cell r="A2872">
            <v>39308</v>
          </cell>
          <cell r="B2872" t="str">
            <v xml:space="preserve">LUVA/UNIAO, PLASTICA, PARA CONEXAO COM CRIMPAGEM, DN 16 MM, EM TUBO PEX PARA INST. AGUA QUENTE/FRIA                                                                                                                                                                                                                                                                                                                                                                                                       </v>
          </cell>
          <cell r="C2872" t="str">
            <v xml:space="preserve">UN    </v>
          </cell>
          <cell r="D2872" t="str">
            <v>AS</v>
          </cell>
          <cell r="E2872" t="str">
            <v>5,46</v>
          </cell>
        </row>
        <row r="2873">
          <cell r="A2873">
            <v>39309</v>
          </cell>
          <cell r="B2873" t="str">
            <v xml:space="preserve">LUVA/UNIAO, PLASTICA, PARA CONEXAO COM CRIMPAGEM, DN 20 MM, EM TUBO PEX PARA INST. AGUA QUENTE/FRIA                                                                                                                                                                                                                                                                                                                                                                                                       </v>
          </cell>
          <cell r="C2873" t="str">
            <v xml:space="preserve">UN    </v>
          </cell>
          <cell r="D2873" t="str">
            <v>AS</v>
          </cell>
          <cell r="E2873" t="str">
            <v>6,23</v>
          </cell>
        </row>
        <row r="2874">
          <cell r="A2874">
            <v>39310</v>
          </cell>
          <cell r="B2874" t="str">
            <v xml:space="preserve">LUVA/UNIAO, PLASTICA, PARA CONEXAO COM CRIMPAGEM, DN 25 MM, EM TUBO PEX PARA INST. AGUA QUENTE/FRIA                                                                                                                                                                                                                                                                                                                                                                                                       </v>
          </cell>
          <cell r="C2874" t="str">
            <v xml:space="preserve">UN    </v>
          </cell>
          <cell r="D2874" t="str">
            <v>AS</v>
          </cell>
          <cell r="E2874" t="str">
            <v>11,63</v>
          </cell>
        </row>
        <row r="2875">
          <cell r="A2875">
            <v>39311</v>
          </cell>
          <cell r="B2875" t="str">
            <v xml:space="preserve">LUVA/UNIAO, PLASTICA, PARA CONEXAO COM CRIMPAGEM, DN 32 MM, EM TUBO PEX PARA INST. AGUA QUENTE/FRIA                                                                                                                                                                                                                                                                                                                                                                                                       </v>
          </cell>
          <cell r="C2875" t="str">
            <v xml:space="preserve">UN    </v>
          </cell>
          <cell r="D2875" t="str">
            <v>AS</v>
          </cell>
          <cell r="E2875" t="str">
            <v>16,47</v>
          </cell>
        </row>
        <row r="2876">
          <cell r="A2876">
            <v>37429</v>
          </cell>
          <cell r="B2876" t="str">
            <v xml:space="preserve">LUVA, PEAD PE 100,  DE 400 MM, PARA ELETROFUSAO                                                                                                                                                                                                                                                                                                                                                                                                                                                           </v>
          </cell>
          <cell r="C2876" t="str">
            <v xml:space="preserve">UN    </v>
          </cell>
          <cell r="D2876" t="str">
            <v>AS</v>
          </cell>
          <cell r="E2876" t="str">
            <v>2.794,13</v>
          </cell>
        </row>
        <row r="2877">
          <cell r="A2877">
            <v>37426</v>
          </cell>
          <cell r="B2877" t="str">
            <v xml:space="preserve">LUVA, PEAD PE 100,  DE 63 MM, PARA ELETROFUSAO                                                                                                                                                                                                                                                                                                                                                                                                                                                            </v>
          </cell>
          <cell r="C2877" t="str">
            <v xml:space="preserve">UN    </v>
          </cell>
          <cell r="D2877" t="str">
            <v>AS</v>
          </cell>
          <cell r="E2877" t="str">
            <v>26,88</v>
          </cell>
        </row>
        <row r="2878">
          <cell r="A2878">
            <v>37427</v>
          </cell>
          <cell r="B2878" t="str">
            <v xml:space="preserve">LUVA, PEAD PE 100, DE 125 MM, PARA ELETROFUSAO                                                                                                                                                                                                                                                                                                                                                                                                                                                            </v>
          </cell>
          <cell r="C2878" t="str">
            <v xml:space="preserve">UN    </v>
          </cell>
          <cell r="D2878" t="str">
            <v>AS</v>
          </cell>
          <cell r="E2878" t="str">
            <v>64,11</v>
          </cell>
        </row>
        <row r="2879">
          <cell r="A2879">
            <v>37424</v>
          </cell>
          <cell r="B2879" t="str">
            <v xml:space="preserve">LUVA, PEAD PE 100, DE 20 MM, PARA ELETROFUSAO                                                                                                                                                                                                                                                                                                                                                                                                                                                             </v>
          </cell>
          <cell r="C2879" t="str">
            <v xml:space="preserve">UN    </v>
          </cell>
          <cell r="D2879" t="str">
            <v>AS</v>
          </cell>
          <cell r="E2879" t="str">
            <v>12,35</v>
          </cell>
        </row>
        <row r="2880">
          <cell r="A2880">
            <v>37428</v>
          </cell>
          <cell r="B2880" t="str">
            <v xml:space="preserve">LUVA, PEAD PE 100, DE 200 MM, PARA ELETROFUSAO                                                                                                                                                                                                                                                                                                                                                                                                                                                            </v>
          </cell>
          <cell r="C2880" t="str">
            <v xml:space="preserve">UN    </v>
          </cell>
          <cell r="D2880" t="str">
            <v>AS</v>
          </cell>
          <cell r="E2880" t="str">
            <v>220,95</v>
          </cell>
        </row>
        <row r="2881">
          <cell r="A2881">
            <v>37425</v>
          </cell>
          <cell r="B2881" t="str">
            <v xml:space="preserve">LUVA, PEAD PE 100, DE 32 MM, PARA ELETROFUSAO                                                                                                                                                                                                                                                                                                                                                                                                                                                             </v>
          </cell>
          <cell r="C2881" t="str">
            <v xml:space="preserve">UN    </v>
          </cell>
          <cell r="D2881" t="str">
            <v>AS</v>
          </cell>
          <cell r="E2881" t="str">
            <v>13,31</v>
          </cell>
        </row>
        <row r="2882">
          <cell r="A2882">
            <v>11519</v>
          </cell>
          <cell r="B2882" t="str">
            <v xml:space="preserve">MACANETA ALAVANCA RETA OCA, EM ZAMAC COM ACABAMENTO CROMADO, COMPRIMENTO APROX DE 15 CM                                                                                                                                                                                                                                                                                                                                                                                                                   </v>
          </cell>
          <cell r="C2882" t="str">
            <v xml:space="preserve">PAR   </v>
          </cell>
          <cell r="D2882" t="str">
            <v>CR</v>
          </cell>
          <cell r="E2882" t="str">
            <v>43,07</v>
          </cell>
        </row>
        <row r="2883">
          <cell r="A2883">
            <v>11520</v>
          </cell>
          <cell r="B2883" t="str">
            <v xml:space="preserve">MACANETA ALAVANCA, RETA SIMPLES / OCA, CROMADA, COMPRIMENTO DE 10 A 16 CM, ACABAMENTO PADRAO POPULAR - SOMENTE MACANETAS                                                                                                                                                                                                                                                                                                                                                                                  </v>
          </cell>
          <cell r="C2883" t="str">
            <v xml:space="preserve">PAR   </v>
          </cell>
          <cell r="D2883" t="str">
            <v>CR</v>
          </cell>
          <cell r="E2883" t="str">
            <v>19,91</v>
          </cell>
        </row>
        <row r="2884">
          <cell r="A2884">
            <v>11518</v>
          </cell>
          <cell r="B2884" t="str">
            <v xml:space="preserve">MACANETA BOLA, EM ZAMAC COM ACABAMENTO CROMADO, DIAMETRO DE APROX 2 1/2"                                                                                                                                                                                                                                                                                                                                                                                                                                  </v>
          </cell>
          <cell r="C2884" t="str">
            <v xml:space="preserve">PAR   </v>
          </cell>
          <cell r="D2884" t="str">
            <v>CR</v>
          </cell>
          <cell r="E2884" t="str">
            <v>72,40</v>
          </cell>
        </row>
        <row r="2885">
          <cell r="A2885">
            <v>38473</v>
          </cell>
          <cell r="B2885" t="str">
            <v xml:space="preserve">MACARICO DE SOLDA 201 PARA EXTENSAO GLP OU ACETILENO                                                                                                                                                                                                                                                                                                                                                                                                                                                      </v>
          </cell>
          <cell r="C2885" t="str">
            <v xml:space="preserve">UN    </v>
          </cell>
          <cell r="D2885" t="str">
            <v>CR</v>
          </cell>
          <cell r="E2885" t="str">
            <v>163,12</v>
          </cell>
        </row>
        <row r="2886">
          <cell r="A2886">
            <v>4244</v>
          </cell>
          <cell r="B2886" t="str">
            <v xml:space="preserve">MACARIQUEIRO (HORISTA)                                                                                                                                                                                                                                                                                                                                                                                                                                                                                    </v>
          </cell>
          <cell r="C2886" t="str">
            <v xml:space="preserve">H     </v>
          </cell>
          <cell r="D2886" t="str">
            <v>CR</v>
          </cell>
          <cell r="E2886" t="str">
            <v>21,93</v>
          </cell>
        </row>
        <row r="2887">
          <cell r="A2887">
            <v>40977</v>
          </cell>
          <cell r="B2887" t="str">
            <v xml:space="preserve">MACARIQUEIRO (MENSALISTA)                                                                                                                                                                                                                                                                                                                                                                                                                                                                                 </v>
          </cell>
          <cell r="C2887" t="str">
            <v xml:space="preserve">MES   </v>
          </cell>
          <cell r="D2887" t="str">
            <v>CR</v>
          </cell>
          <cell r="E2887" t="str">
            <v>3.852,96</v>
          </cell>
        </row>
        <row r="2888">
          <cell r="A2888">
            <v>4115</v>
          </cell>
          <cell r="B2888" t="str">
            <v xml:space="preserve">MADEIRA ROLICA TRATADA, D = 12 A 15 CM, H = 3,00 M, EM EUCALIPTO OU EQUIVALENTE DA REGIAO                                                                                                                                                                                                                                                                                                                                                                                                                 </v>
          </cell>
          <cell r="C2888" t="str">
            <v xml:space="preserve">M     </v>
          </cell>
          <cell r="D2888" t="str">
            <v>AS</v>
          </cell>
          <cell r="E2888" t="str">
            <v>24,21</v>
          </cell>
        </row>
        <row r="2889">
          <cell r="A2889">
            <v>4119</v>
          </cell>
          <cell r="B2889" t="str">
            <v xml:space="preserve">MADEIRA ROLICA TRATADA, D = 16 A 20 CM, H = 6,00 M, EM EUCALIPTO OU EQUIVALENTE DA REGIAO                                                                                                                                                                                                                                                                                                                                                                                                                 </v>
          </cell>
          <cell r="C2889" t="str">
            <v xml:space="preserve">M     </v>
          </cell>
          <cell r="D2889" t="str">
            <v>AS</v>
          </cell>
          <cell r="E2889" t="str">
            <v>48,90</v>
          </cell>
        </row>
        <row r="2890">
          <cell r="A2890">
            <v>2794</v>
          </cell>
          <cell r="B2890" t="str">
            <v xml:space="preserve">MADEIRA ROLICA TRATADA, D = 25 A 29 CM, H = 6,50 M, EM EUCALIPTO OU EQUIVALENTE DA REGIAO                                                                                                                                                                                                                                                                                                                                                                                                                 </v>
          </cell>
          <cell r="C2890" t="str">
            <v xml:space="preserve">M     </v>
          </cell>
          <cell r="D2890" t="str">
            <v>AS</v>
          </cell>
          <cell r="E2890" t="str">
            <v>129,73</v>
          </cell>
        </row>
        <row r="2891">
          <cell r="A2891">
            <v>2788</v>
          </cell>
          <cell r="B2891" t="str">
            <v xml:space="preserve">MADEIRA ROLICA TRATADA, D = 30 A 34 CM, H = 6,50 M, EM EUCALIPTO OU EQUIVALENTE DA REGIAO                                                                                                                                                                                                                                                                                                                                                                                                                 </v>
          </cell>
          <cell r="C2891" t="str">
            <v xml:space="preserve">M     </v>
          </cell>
          <cell r="D2891" t="str">
            <v>AS</v>
          </cell>
          <cell r="E2891" t="str">
            <v>188,99</v>
          </cell>
        </row>
        <row r="2892">
          <cell r="A2892">
            <v>4006</v>
          </cell>
          <cell r="B2892" t="str">
            <v xml:space="preserve">MADEIRA SERRADA EM PINUS, MISTA OU EQUIVALENTE DA REGIAO - BRUTA                                                                                                                                                                                                                                                                                                                                                                                                                                          </v>
          </cell>
          <cell r="C2892" t="str">
            <v xml:space="preserve">M3    </v>
          </cell>
          <cell r="D2892" t="str">
            <v>CR</v>
          </cell>
          <cell r="E2892" t="str">
            <v>1.764,64</v>
          </cell>
        </row>
        <row r="2893">
          <cell r="A2893">
            <v>36151</v>
          </cell>
          <cell r="B2893" t="str">
            <v xml:space="preserve">MANGOTE DE SEGURANCA EM RASPA DE COURO                                                                                                                                                                                                                                                                                                                                                                                                                                                                    </v>
          </cell>
          <cell r="C2893" t="str">
            <v xml:space="preserve">UN    </v>
          </cell>
          <cell r="D2893" t="str">
            <v>CR</v>
          </cell>
          <cell r="E2893" t="str">
            <v>29,80</v>
          </cell>
        </row>
        <row r="2894">
          <cell r="A2894">
            <v>37457</v>
          </cell>
          <cell r="B2894" t="str">
            <v xml:space="preserve">MANGUEIRA CRISTAL PARA NIVEL, LISA, PVC TRANSPARENTE, 3/8" X1,5 MM                                                                                                                                                                                                                                                                                                                                                                                                                                        </v>
          </cell>
          <cell r="C2894" t="str">
            <v xml:space="preserve">M     </v>
          </cell>
          <cell r="D2894" t="str">
            <v>CR</v>
          </cell>
          <cell r="E2894" t="str">
            <v>4,16</v>
          </cell>
        </row>
        <row r="2895">
          <cell r="A2895">
            <v>37456</v>
          </cell>
          <cell r="B2895" t="str">
            <v xml:space="preserve">MANGUEIRA CRISTAL PARA NIVEL, LISA, PVC TRANSPARENTE, 5/16" X1 MM                                                                                                                                                                                                                                                                                                                                                                                                                                         </v>
          </cell>
          <cell r="C2895" t="str">
            <v xml:space="preserve">M     </v>
          </cell>
          <cell r="D2895" t="str">
            <v>CR</v>
          </cell>
          <cell r="E2895" t="str">
            <v>2,19</v>
          </cell>
        </row>
        <row r="2896">
          <cell r="A2896">
            <v>37461</v>
          </cell>
          <cell r="B2896" t="str">
            <v xml:space="preserve">MANGUEIRA CRISTAL TRANCADA, PVC COM REFORCO, COM PRESSAO DE TRABALHO (PT) 250 LBS/POL2, DE 3/4" X *2,8* MM                                                                                                                                                                                                                                                                                                                                                                                                </v>
          </cell>
          <cell r="C2896" t="str">
            <v xml:space="preserve">M     </v>
          </cell>
          <cell r="D2896" t="str">
            <v>CR</v>
          </cell>
          <cell r="E2896" t="str">
            <v>15,46</v>
          </cell>
        </row>
        <row r="2897">
          <cell r="A2897">
            <v>37460</v>
          </cell>
          <cell r="B2897" t="str">
            <v xml:space="preserve">MANGUEIRA CRISTAL TRANCADA, PVC COM REFORCO, PRESSAO DE TRABALHO (PT) 250 LBS/POL2, DE 1" X *3,4* MM                                                                                                                                                                                                                                                                                                                                                                                                      </v>
          </cell>
          <cell r="C2897" t="str">
            <v xml:space="preserve">M     </v>
          </cell>
          <cell r="D2897" t="str">
            <v>CR</v>
          </cell>
          <cell r="E2897" t="str">
            <v>21,12</v>
          </cell>
        </row>
        <row r="2898">
          <cell r="A2898">
            <v>37458</v>
          </cell>
          <cell r="B2898" t="str">
            <v xml:space="preserve">MANGUEIRA CRISTAL, LISA, PVC TRANSPARENTE, 1/2" X 2 MM                                                                                                                                                                                                                                                                                                                                                                                                                                                    </v>
          </cell>
          <cell r="C2898" t="str">
            <v xml:space="preserve">M     </v>
          </cell>
          <cell r="D2898" t="str">
            <v xml:space="preserve">C </v>
          </cell>
          <cell r="E2898" t="str">
            <v>6,19</v>
          </cell>
        </row>
        <row r="2899">
          <cell r="A2899">
            <v>37454</v>
          </cell>
          <cell r="B2899" t="str">
            <v xml:space="preserve">MANGUEIRA CRISTAL, LISA, PVC TRANSPARENTE, 1/4" X1 MM                                                                                                                                                                                                                                                                                                                                                                                                                                                     </v>
          </cell>
          <cell r="C2899" t="str">
            <v xml:space="preserve">M     </v>
          </cell>
          <cell r="D2899" t="str">
            <v>CR</v>
          </cell>
          <cell r="E2899" t="str">
            <v>1,62</v>
          </cell>
        </row>
        <row r="2900">
          <cell r="A2900">
            <v>37455</v>
          </cell>
          <cell r="B2900" t="str">
            <v xml:space="preserve">MANGUEIRA CRISTAL, LISA, PVC TRANSPARENTE, 1/4" X1,5 MM                                                                                                                                                                                                                                                                                                                                                                                                                                                   </v>
          </cell>
          <cell r="C2900" t="str">
            <v xml:space="preserve">M     </v>
          </cell>
          <cell r="D2900" t="str">
            <v>CR</v>
          </cell>
          <cell r="E2900" t="str">
            <v>2,73</v>
          </cell>
        </row>
        <row r="2901">
          <cell r="A2901">
            <v>37459</v>
          </cell>
          <cell r="B2901" t="str">
            <v xml:space="preserve">MANGUEIRA CRISTAL, LISA, PVC TRANSPARENTE, 3/4" X 2 MM                                                                                                                                                                                                                                                                                                                                                                                                                                                    </v>
          </cell>
          <cell r="C2901" t="str">
            <v xml:space="preserve">M     </v>
          </cell>
          <cell r="D2901" t="str">
            <v>CR</v>
          </cell>
          <cell r="E2901" t="str">
            <v>8,69</v>
          </cell>
        </row>
        <row r="2902">
          <cell r="A2902">
            <v>21029</v>
          </cell>
          <cell r="B2902" t="str">
            <v xml:space="preserve">MANGUEIRA DE INCENDIO, TIPO 1, DE 1 1/2", COMPRIMENTO = 15 M, TECIDO EM FIO DE POLIESTER E TUBO INTERNO EM BORRACHA SINTETICA, COM UNIOES ENGATE RAPIDO                                                                                                                                                                                                                                                                                                                                                   </v>
          </cell>
          <cell r="C2902" t="str">
            <v xml:space="preserve">UN    </v>
          </cell>
          <cell r="D2902" t="str">
            <v xml:space="preserve">C </v>
          </cell>
          <cell r="E2902" t="str">
            <v>380,66</v>
          </cell>
        </row>
        <row r="2903">
          <cell r="A2903">
            <v>21030</v>
          </cell>
          <cell r="B2903" t="str">
            <v xml:space="preserve">MANGUEIRA DE INCENDIO, TIPO 1, DE 1 1/2", COMPRIMENTO = 20 M, TECIDO EM FIO DE POLIESTER E TUBO INTERNO EM BORRACHA SINTETICA, COM UNIOES ENGATE RAPIDO                                                                                                                                                                                                                                                                                                                                                   </v>
          </cell>
          <cell r="C2903" t="str">
            <v xml:space="preserve">UN    </v>
          </cell>
          <cell r="D2903" t="str">
            <v>CR</v>
          </cell>
          <cell r="E2903" t="str">
            <v>469,22</v>
          </cell>
        </row>
        <row r="2904">
          <cell r="A2904">
            <v>21031</v>
          </cell>
          <cell r="B2904" t="str">
            <v xml:space="preserve">MANGUEIRA DE INCENDIO, TIPO 1, DE 1 1/2", COMPRIMENTO = 25 M, TECIDO EM FIO DE POLIESTER E TUBO INTERNO EM BORRACHA SINTETICA, COM UNIOES ENGATE RAPIDO                                                                                                                                                                                                                                                                                                                                                   </v>
          </cell>
          <cell r="C2904" t="str">
            <v xml:space="preserve">UN    </v>
          </cell>
          <cell r="D2904" t="str">
            <v>CR</v>
          </cell>
          <cell r="E2904" t="str">
            <v>584,18</v>
          </cell>
        </row>
        <row r="2905">
          <cell r="A2905">
            <v>21032</v>
          </cell>
          <cell r="B2905" t="str">
            <v xml:space="preserve">MANGUEIRA DE INCENDIO, TIPO 1, DE 1 1/2", COMPRIMENTO = 30 M, TECIDO EM FIO DE POLIESTER E TUBO INTERNO EM BORRACHA SINTETICA, COM UNIOES ENGATE RAPIDO                                                                                                                                                                                                                                                                                                                                                   </v>
          </cell>
          <cell r="C2905" t="str">
            <v xml:space="preserve">UN    </v>
          </cell>
          <cell r="D2905" t="str">
            <v>CR</v>
          </cell>
          <cell r="E2905" t="str">
            <v>623,75</v>
          </cell>
        </row>
        <row r="2906">
          <cell r="A2906">
            <v>37527</v>
          </cell>
          <cell r="B2906" t="str">
            <v xml:space="preserve">MANGUEIRA DE INCENDIO, TIPO 2, DE 1 1/2", COMPRIMENTO = 15 M, TECIDO EM FIO DE POLIESTER E TUBO INTERNO EM BORRACHA SINTETICA, COM UNIOES ENGATE RAPIDO                                                                                                                                                                                                                                                                                                                                                   </v>
          </cell>
          <cell r="C2906" t="str">
            <v xml:space="preserve">UN    </v>
          </cell>
          <cell r="D2906" t="str">
            <v>CR</v>
          </cell>
          <cell r="E2906" t="str">
            <v>563,45</v>
          </cell>
        </row>
        <row r="2907">
          <cell r="A2907">
            <v>37528</v>
          </cell>
          <cell r="B2907" t="str">
            <v xml:space="preserve">MANGUEIRA DE INCENDIO, TIPO 2, DE 1 1/2", COMPRIMENTO = 20 M, TECIDO EM FIO DE POLIESTER E TUBO INTERNO EM BORRACHA SINTETICA, COM UNIOES                                                                                                                                                                                                                                                                                                                                                                 </v>
          </cell>
          <cell r="C2907" t="str">
            <v xml:space="preserve">UN    </v>
          </cell>
          <cell r="D2907" t="str">
            <v>CR</v>
          </cell>
          <cell r="E2907" t="str">
            <v>671,80</v>
          </cell>
        </row>
        <row r="2908">
          <cell r="A2908">
            <v>37529</v>
          </cell>
          <cell r="B2908" t="str">
            <v xml:space="preserve">MANGUEIRA DE INCENDIO, TIPO 2, DE 1 1/2", COMPRIMENTO = 25 M, TECIDO EM FIO DE POLIESTER E TUBO INTERNO EM BORRACHA SINTETICA, COM UNIOES                                                                                                                                                                                                                                                                                                                                                                 </v>
          </cell>
          <cell r="C2908" t="str">
            <v xml:space="preserve">UN    </v>
          </cell>
          <cell r="D2908" t="str">
            <v>CR</v>
          </cell>
          <cell r="E2908" t="str">
            <v>678,40</v>
          </cell>
        </row>
        <row r="2909">
          <cell r="A2909">
            <v>37530</v>
          </cell>
          <cell r="B2909" t="str">
            <v xml:space="preserve">MANGUEIRA DE INCENDIO, TIPO 2, DE 1 1/2", COMPRIMENTO = 30 M, TECIDO EM FIO DE POLIESTER E TUBO INTERNO EM BORRACHA SINTETICA, COM UNIOES                                                                                                                                                                                                                                                                                                                                                                 </v>
          </cell>
          <cell r="C2909" t="str">
            <v xml:space="preserve">UN    </v>
          </cell>
          <cell r="D2909" t="str">
            <v>CR</v>
          </cell>
          <cell r="E2909" t="str">
            <v>885,69</v>
          </cell>
        </row>
        <row r="2910">
          <cell r="A2910">
            <v>21034</v>
          </cell>
          <cell r="B2910" t="str">
            <v xml:space="preserve">MANGUEIRA DE INCENDIO, TIPO 2, DE 2 1/2", COMPRIMENTO = 15 M, TECIDO EM FIO DE POLIESTER E TUBO INTERNO EM BORRACHA SINTETICA, COM UNIOES ENGATE RAPIDO                                                                                                                                                                                                                                                                                                                                                   </v>
          </cell>
          <cell r="C2910" t="str">
            <v xml:space="preserve">UN    </v>
          </cell>
          <cell r="D2910" t="str">
            <v>CR</v>
          </cell>
          <cell r="E2910" t="str">
            <v>755,66</v>
          </cell>
        </row>
        <row r="2911">
          <cell r="A2911">
            <v>37531</v>
          </cell>
          <cell r="B2911" t="str">
            <v xml:space="preserve">MANGUEIRA DE INCENDIO, TIPO 2, DE 2 1/2", COMPRIMENTO = 20 M, TECIDO EM FIO DE POLIESTER E TUBO INTERNO EM BORRACHA SINTETICA, COM UNIOES                                                                                                                                                                                                                                                                                                                                                                 </v>
          </cell>
          <cell r="C2911" t="str">
            <v xml:space="preserve">UN    </v>
          </cell>
          <cell r="D2911" t="str">
            <v>CR</v>
          </cell>
          <cell r="E2911" t="str">
            <v>951,65</v>
          </cell>
        </row>
        <row r="2912">
          <cell r="A2912">
            <v>21036</v>
          </cell>
          <cell r="B2912" t="str">
            <v xml:space="preserve">MANGUEIRA DE INCENDIO, TIPO 2, DE 2 1/2", COMPRIMENTO = 25 M, TECIDO EM FIO DE POLIESTER E TUBO INTERNO EM BORRACHA SINTETICA, COM UNIOES ENGATE RAPIDO                                                                                                                                                                                                                                                                                                                                                   </v>
          </cell>
          <cell r="C2912" t="str">
            <v xml:space="preserve">UN    </v>
          </cell>
          <cell r="D2912" t="str">
            <v>CR</v>
          </cell>
          <cell r="E2912" t="str">
            <v>1.157,05</v>
          </cell>
        </row>
        <row r="2913">
          <cell r="A2913">
            <v>21037</v>
          </cell>
          <cell r="B2913" t="str">
            <v xml:space="preserve">MANGUEIRA DE INCENDIO, TIPO 2, DE 2 1/2", COMPRIMENTO = 30 M, TECIDO EM FIO DE POLIESTER E TUBO INTERNO EM BORRACHA SINTETICA, COM UNIOES ENGATE RAPIDO                                                                                                                                                                                                                                                                                                                                                   </v>
          </cell>
          <cell r="C2913" t="str">
            <v xml:space="preserve">UN    </v>
          </cell>
          <cell r="D2913" t="str">
            <v>CR</v>
          </cell>
          <cell r="E2913" t="str">
            <v>1.319,11</v>
          </cell>
        </row>
        <row r="2914">
          <cell r="A2914">
            <v>20185</v>
          </cell>
          <cell r="B2914" t="str">
            <v xml:space="preserve">MANGUEIRA DE PVC FLEXIVEL,TIPO FLAT/ACHATADA, COR LARANJA, D = 1 1/2" (40 MM), PARA CONDUCAO DE AGUA, SERVICOS LEVES E MEDIOS                                                                                                                                                                                                                                                                                                                                                                             </v>
          </cell>
          <cell r="C2914" t="str">
            <v xml:space="preserve">M     </v>
          </cell>
          <cell r="D2914" t="str">
            <v>CR</v>
          </cell>
          <cell r="E2914" t="str">
            <v>25,14</v>
          </cell>
        </row>
        <row r="2915">
          <cell r="A2915">
            <v>20260</v>
          </cell>
          <cell r="B2915" t="str">
            <v xml:space="preserve">MANGUEIRA PARA GAS - GLP, PVC, TRANCADA, DIAMETRO DE 3/8", COMPRIMENTO DE 1M (NORMATIZADA)                                                                                                                                                                                                                                                                                                                                                                                                                </v>
          </cell>
          <cell r="C2915" t="str">
            <v xml:space="preserve">UN    </v>
          </cell>
          <cell r="D2915" t="str">
            <v>CR</v>
          </cell>
          <cell r="E2915" t="str">
            <v>20,22</v>
          </cell>
        </row>
        <row r="2916">
          <cell r="A2916">
            <v>37523</v>
          </cell>
          <cell r="B2916" t="str">
            <v xml:space="preserve">MANIPULADOR TELESCOPICO, POTENCIA DE 101 HP, CAPACIDADE DE CARGA DE 3.500 KG, ALTURA MAXIMA DE ELEVACAO DE 12 M                                                                                                                                                                                                                                                                                                                                                                                           </v>
          </cell>
          <cell r="C2916" t="str">
            <v xml:space="preserve">UN    </v>
          </cell>
          <cell r="D2916" t="str">
            <v>AS</v>
          </cell>
          <cell r="E2916" t="str">
            <v>584.893,24</v>
          </cell>
        </row>
        <row r="2917">
          <cell r="A2917">
            <v>37515</v>
          </cell>
          <cell r="B2917" t="str">
            <v xml:space="preserve">MANIPULADOR TELESCOPICO, POTENCIA DE 85 HP, CAPACIDADE DE CARGA DE 3.500 KG, ALTURA MAXIMA DE ELEVACAO DE 12,3 M                                                                                                                                                                                                                                                                                                                                                                                          </v>
          </cell>
          <cell r="C2917" t="str">
            <v xml:space="preserve">UN    </v>
          </cell>
          <cell r="D2917" t="str">
            <v>AS</v>
          </cell>
          <cell r="E2917" t="str">
            <v>520.000,00</v>
          </cell>
        </row>
        <row r="2918">
          <cell r="A2918">
            <v>12899</v>
          </cell>
          <cell r="B2918" t="str">
            <v xml:space="preserve">MANOMETRO COM CAIXA EM ACO PINTADO, ESCALA *10* KGF/CM2 (*10* BAR), DIAMETRO NOMINAL DE *63* MM, CONEXAO DE 1/4"                                                                                                                                                                                                                                                                                                                                                                                          </v>
          </cell>
          <cell r="C2918" t="str">
            <v xml:space="preserve">UN    </v>
          </cell>
          <cell r="D2918" t="str">
            <v>AS</v>
          </cell>
          <cell r="E2918" t="str">
            <v>114,55</v>
          </cell>
        </row>
        <row r="2919">
          <cell r="A2919">
            <v>12898</v>
          </cell>
          <cell r="B2919" t="str">
            <v xml:space="preserve">MANOMETRO COM CAIXA EM ACO PINTADO, ESCALA *10* KGF/CM2 (*10* BAR), DIAMETRO NOMINAL DE 100 MM, CONEXAO DE 1/2"                                                                                                                                                                                                                                                                                                                                                                                           </v>
          </cell>
          <cell r="C2919" t="str">
            <v xml:space="preserve">UN    </v>
          </cell>
          <cell r="D2919" t="str">
            <v>AS</v>
          </cell>
          <cell r="E2919" t="str">
            <v>181,71</v>
          </cell>
        </row>
        <row r="2920">
          <cell r="A2920">
            <v>39699</v>
          </cell>
          <cell r="B2920" t="str">
            <v xml:space="preserve">MANTA / LENCOL DE BORRACHA, SBR, ANTIRRUIDO, E = 5 MM                                                                                                                                                                                                                                                                                                                                                                                                                                                     </v>
          </cell>
          <cell r="C2920" t="str">
            <v xml:space="preserve">M2    </v>
          </cell>
          <cell r="D2920" t="str">
            <v>CR</v>
          </cell>
          <cell r="E2920" t="str">
            <v>17,20</v>
          </cell>
        </row>
        <row r="2921">
          <cell r="A2921">
            <v>42528</v>
          </cell>
          <cell r="B2921" t="str">
            <v xml:space="preserve">MANTA ALUMINIZADA NAS DUAS FACES, PARA SUBCOBERTURA,  E = *2* MM                                                                                                                                                                                                                                                                                                                                                                                                                                          </v>
          </cell>
          <cell r="C2921" t="str">
            <v xml:space="preserve">M2    </v>
          </cell>
          <cell r="D2921" t="str">
            <v>CR</v>
          </cell>
          <cell r="E2921" t="str">
            <v>6,92</v>
          </cell>
        </row>
        <row r="2922">
          <cell r="A2922">
            <v>39696</v>
          </cell>
          <cell r="B2922" t="str">
            <v xml:space="preserve">MANTA ALUMINIZADA 1 FACE PARA SUBCOBERTURA, E = *1* MM                                                                                                                                                                                                                                                                                                                                                                                                                                                    </v>
          </cell>
          <cell r="C2922" t="str">
            <v xml:space="preserve">M2    </v>
          </cell>
          <cell r="D2922" t="str">
            <v xml:space="preserve">C </v>
          </cell>
          <cell r="E2922" t="str">
            <v>4,87</v>
          </cell>
        </row>
        <row r="2923">
          <cell r="A2923">
            <v>39700</v>
          </cell>
          <cell r="B2923" t="str">
            <v xml:space="preserve">MANTA ANTIRRUIDO DE POLIESTER (PET) PARA CONTRAPISO E = *8* MM                                                                                                                                                                                                                                                                                                                                                                                                                                            </v>
          </cell>
          <cell r="C2923" t="str">
            <v xml:space="preserve">M2    </v>
          </cell>
          <cell r="D2923" t="str">
            <v>CR</v>
          </cell>
          <cell r="E2923" t="str">
            <v>28,31</v>
          </cell>
        </row>
        <row r="2924">
          <cell r="A2924">
            <v>11621</v>
          </cell>
          <cell r="B2924" t="str">
            <v xml:space="preserve">MANTA ASFALTICA ELASTOMERICA EM POLIESTER ALUMINIZADA 3 MM, TIPO III, CLASSE B (NBR 9952)                                                                                                                                                                                                                                                                                                                                                                                                                 </v>
          </cell>
          <cell r="C2924" t="str">
            <v xml:space="preserve">M2    </v>
          </cell>
          <cell r="D2924" t="str">
            <v>CR</v>
          </cell>
          <cell r="E2924" t="str">
            <v>56,34</v>
          </cell>
        </row>
        <row r="2925">
          <cell r="A2925">
            <v>4014</v>
          </cell>
          <cell r="B2925" t="str">
            <v xml:space="preserve">MANTA ASFALTICA ELASTOMERICA EM POLIESTER 3 MM, TIPO III, CLASSE B, ACABAMENTO PP (NBR 9952)                                                                                                                                                                                                                                                                                                                                                                                                              </v>
          </cell>
          <cell r="C2925" t="str">
            <v xml:space="preserve">M2    </v>
          </cell>
          <cell r="D2925" t="str">
            <v>CR</v>
          </cell>
          <cell r="E2925" t="str">
            <v>58,29</v>
          </cell>
        </row>
        <row r="2926">
          <cell r="A2926">
            <v>4015</v>
          </cell>
          <cell r="B2926" t="str">
            <v xml:space="preserve">MANTA ASFALTICA ELASTOMERICA EM POLIESTER 4 MM, TIPO III, CLASSE B, ACABAMENTO PP (NBR 9952)                                                                                                                                                                                                                                                                                                                                                                                                              </v>
          </cell>
          <cell r="C2926" t="str">
            <v xml:space="preserve">M2    </v>
          </cell>
          <cell r="D2926" t="str">
            <v>CR</v>
          </cell>
          <cell r="E2926" t="str">
            <v>71,58</v>
          </cell>
        </row>
        <row r="2927">
          <cell r="A2927">
            <v>4017</v>
          </cell>
          <cell r="B2927" t="str">
            <v xml:space="preserve">MANTA ASFALTICA ELASTOMERICA EM POLIESTER 5 MM, TIPO III, CLASSE B, ACABAMENTO PP (NBR 9952)                                                                                                                                                                                                                                                                                                                                                                                                              </v>
          </cell>
          <cell r="C2927" t="str">
            <v xml:space="preserve">M2    </v>
          </cell>
          <cell r="D2927" t="str">
            <v>CR</v>
          </cell>
          <cell r="E2927" t="str">
            <v>104,16</v>
          </cell>
        </row>
        <row r="2928">
          <cell r="A2928">
            <v>4016</v>
          </cell>
          <cell r="B2928" t="str">
            <v xml:space="preserve">MANTA ASFALTICA ELASTOMERICA TIPO GLASS 3 MM, TIPO II, CLASSE C, ACABAMENTO PP (NBR 9952)                                                                                                                                                                                                                                                                                                                                                                                                                 </v>
          </cell>
          <cell r="C2928" t="str">
            <v xml:space="preserve">M2    </v>
          </cell>
          <cell r="D2928" t="str">
            <v xml:space="preserve">C </v>
          </cell>
          <cell r="E2928" t="str">
            <v>41,14</v>
          </cell>
        </row>
        <row r="2929">
          <cell r="A2929">
            <v>38544</v>
          </cell>
          <cell r="B2929" t="str">
            <v xml:space="preserve">MANTA DE POLIETILENO EXPANDIDO (PEBD) ANTICHAMAS, E = 8 MM                                                                                                                                                                                                                                                                                                                                                                                                                                                </v>
          </cell>
          <cell r="C2929" t="str">
            <v xml:space="preserve">M2    </v>
          </cell>
          <cell r="D2929" t="str">
            <v>CR</v>
          </cell>
          <cell r="E2929" t="str">
            <v>10,55</v>
          </cell>
        </row>
        <row r="2930">
          <cell r="A2930">
            <v>38545</v>
          </cell>
          <cell r="B2930" t="str">
            <v xml:space="preserve">MANTA DE POLIETILENO EXPANDIDO (PEBD), E = 5 MM                                                                                                                                                                                                                                                                                                                                                                                                                                                           </v>
          </cell>
          <cell r="C2930" t="str">
            <v xml:space="preserve">M2    </v>
          </cell>
          <cell r="D2930" t="str">
            <v>CR</v>
          </cell>
          <cell r="E2930" t="str">
            <v>6,78</v>
          </cell>
        </row>
        <row r="2931">
          <cell r="A2931">
            <v>42527</v>
          </cell>
          <cell r="B2931" t="str">
            <v xml:space="preserve">MANTA DE POLIETILENO EXPANDIDO, COM 1 FACE METALIZADA PARA SUBCOBERTURA,  E = *5* MM                                                                                                                                                                                                                                                                                                                                                                                                                      </v>
          </cell>
          <cell r="C2931" t="str">
            <v xml:space="preserve">M2    </v>
          </cell>
          <cell r="D2931" t="str">
            <v>CR</v>
          </cell>
          <cell r="E2931" t="str">
            <v>18,30</v>
          </cell>
        </row>
        <row r="2932">
          <cell r="A2932">
            <v>39323</v>
          </cell>
          <cell r="B2932" t="str">
            <v xml:space="preserve">MANTA GEOTEXTIL TECIDO DE LAMINETES DE POLIPROPILENO, RESISTENCIA A TRACAO = *25* KN/M                                                                                                                                                                                                                                                                                                                                                                                                                    </v>
          </cell>
          <cell r="C2932" t="str">
            <v xml:space="preserve">M2    </v>
          </cell>
          <cell r="D2932" t="str">
            <v>CR</v>
          </cell>
          <cell r="E2932" t="str">
            <v>25,88</v>
          </cell>
        </row>
        <row r="2933">
          <cell r="A2933">
            <v>626</v>
          </cell>
          <cell r="B2933" t="str">
            <v xml:space="preserve">MANTA LIQUIDA DE BASE ASFALTICA MODIFICADA COM A ADICAO DE ELASTOMEROS DILUIDOS EM SOLVENTE ORGANICO, APLICACAO A FRIO (MEMBRANA IMPERMEABILIZANTE ASFASTICA)                                                                                                                                                                                                                                                                                                                                             </v>
          </cell>
          <cell r="C2933" t="str">
            <v xml:space="preserve">KG    </v>
          </cell>
          <cell r="D2933" t="str">
            <v xml:space="preserve">C </v>
          </cell>
          <cell r="E2933" t="str">
            <v>16,52</v>
          </cell>
        </row>
        <row r="2934">
          <cell r="A2934">
            <v>44504</v>
          </cell>
          <cell r="B2934" t="str">
            <v xml:space="preserve">MANTA TERMOPLASTICA, PEAD, GEOMEMBRANA LISA, E = 0,50 MM  ( NBR 15352)                                                                                                                                                                                                                                                                                                                                                                                                                                    </v>
          </cell>
          <cell r="C2934" t="str">
            <v xml:space="preserve">M2    </v>
          </cell>
          <cell r="D2934" t="str">
            <v>AS</v>
          </cell>
          <cell r="E2934" t="str">
            <v>14,10</v>
          </cell>
        </row>
        <row r="2935">
          <cell r="A2935">
            <v>44505</v>
          </cell>
          <cell r="B2935" t="str">
            <v xml:space="preserve">MANTA TERMOPLASTICA, PEAD, GEOMEMBRANA LISA, E = 0,75 MM (NBR 15352)                                                                                                                                                                                                                                                                                                                                                                                                                                      </v>
          </cell>
          <cell r="C2935" t="str">
            <v xml:space="preserve">M2    </v>
          </cell>
          <cell r="D2935" t="str">
            <v>AS</v>
          </cell>
          <cell r="E2935" t="str">
            <v>21,28</v>
          </cell>
        </row>
        <row r="2936">
          <cell r="A2936">
            <v>44506</v>
          </cell>
          <cell r="B2936" t="str">
            <v xml:space="preserve">MANTA TERMOPLASTICA, PEAD, GEOMEMBRANA LISA, E = 0,80 MM (NBR 15352)                                                                                                                                                                                                                                                                                                                                                                                                                                      </v>
          </cell>
          <cell r="C2936" t="str">
            <v xml:space="preserve">M2    </v>
          </cell>
          <cell r="D2936" t="str">
            <v>AS</v>
          </cell>
          <cell r="E2936" t="str">
            <v>22,58</v>
          </cell>
        </row>
        <row r="2937">
          <cell r="A2937">
            <v>44507</v>
          </cell>
          <cell r="B2937" t="str">
            <v xml:space="preserve">MANTA TERMOPLASTICA, PEAD, GEOMEMBRANA LISA, E = 1,00 MM (NBR 15352)                                                                                                                                                                                                                                                                                                                                                                                                                                      </v>
          </cell>
          <cell r="C2937" t="str">
            <v xml:space="preserve">M2    </v>
          </cell>
          <cell r="D2937" t="str">
            <v>AS</v>
          </cell>
          <cell r="E2937" t="str">
            <v>28,23</v>
          </cell>
        </row>
        <row r="2938">
          <cell r="A2938">
            <v>44508</v>
          </cell>
          <cell r="B2938" t="str">
            <v xml:space="preserve">MANTA TERMOPLASTICA, PEAD, GEOMEMBRANA LISA, E = 1,50 MM (NBR 15352)                                                                                                                                                                                                                                                                                                                                                                                                                                      </v>
          </cell>
          <cell r="C2938" t="str">
            <v xml:space="preserve">M2    </v>
          </cell>
          <cell r="D2938" t="str">
            <v>AS</v>
          </cell>
          <cell r="E2938" t="str">
            <v>42,34</v>
          </cell>
        </row>
        <row r="2939">
          <cell r="A2939">
            <v>44509</v>
          </cell>
          <cell r="B2939" t="str">
            <v xml:space="preserve">MANTA TERMOPLASTICA, PEAD, GEOMEMBRANA LISA, E = 2,00 MM (NBR 15352)                                                                                                                                                                                                                                                                                                                                                                                                                                      </v>
          </cell>
          <cell r="C2939" t="str">
            <v xml:space="preserve">M2    </v>
          </cell>
          <cell r="D2939" t="str">
            <v>AS</v>
          </cell>
          <cell r="E2939" t="str">
            <v>56,71</v>
          </cell>
        </row>
        <row r="2940">
          <cell r="A2940">
            <v>44510</v>
          </cell>
          <cell r="B2940" t="str">
            <v xml:space="preserve">MANTA TERMOPLASTICA, PEAD, GEOMEMBRANA LISA, E = 2,50 MM (NBR 15352)                                                                                                                                                                                                                                                                                                                                                                                                                                      </v>
          </cell>
          <cell r="C2940" t="str">
            <v xml:space="preserve">M2    </v>
          </cell>
          <cell r="D2940" t="str">
            <v>AS</v>
          </cell>
          <cell r="E2940" t="str">
            <v>70,43</v>
          </cell>
        </row>
        <row r="2941">
          <cell r="A2941">
            <v>44512</v>
          </cell>
          <cell r="B2941" t="str">
            <v xml:space="preserve">MANTA TERMOPLASTICA, PEAD, GEOMEMBRANA TEXTURIZADA EM AMBAS AS FACES, E = 0,50 MM ( NBR 15352)                                                                                                                                                                                                                                                                                                                                                                                                            </v>
          </cell>
          <cell r="C2941" t="str">
            <v xml:space="preserve">M2    </v>
          </cell>
          <cell r="D2941" t="str">
            <v>AS</v>
          </cell>
          <cell r="E2941" t="str">
            <v>15,72</v>
          </cell>
        </row>
        <row r="2942">
          <cell r="A2942">
            <v>44513</v>
          </cell>
          <cell r="B2942" t="str">
            <v xml:space="preserve">MANTA TERMOPLASTICA, PEAD, GEOMEMBRANA TEXTURIZADA EM AMBAS AS FACES, E = 0,75 MM ( NBR 15352)                                                                                                                                                                                                                                                                                                                                                                                                            </v>
          </cell>
          <cell r="C2942" t="str">
            <v xml:space="preserve">M2    </v>
          </cell>
          <cell r="D2942" t="str">
            <v>AS</v>
          </cell>
          <cell r="E2942" t="str">
            <v>22,19</v>
          </cell>
        </row>
        <row r="2943">
          <cell r="A2943">
            <v>44514</v>
          </cell>
          <cell r="B2943" t="str">
            <v xml:space="preserve">MANTA TERMOPLASTICA, PEAD, GEOMEMBRANA TEXTURIZADA EM AMBAS AS FACES, E = 0,80 MM ( NBR 15352)                                                                                                                                                                                                                                                                                                                                                                                                            </v>
          </cell>
          <cell r="C2943" t="str">
            <v xml:space="preserve">M2    </v>
          </cell>
          <cell r="D2943" t="str">
            <v>AS</v>
          </cell>
          <cell r="E2943" t="str">
            <v>25,15</v>
          </cell>
        </row>
        <row r="2944">
          <cell r="A2944">
            <v>44515</v>
          </cell>
          <cell r="B2944" t="str">
            <v xml:space="preserve">MANTA TERMOPLASTICA, PEAD, GEOMEMBRANA TEXTURIZADA EM AMBAS AS FACES, E = 1,00 MM ( NBR 15352)                                                                                                                                                                                                                                                                                                                                                                                                            </v>
          </cell>
          <cell r="C2944" t="str">
            <v xml:space="preserve">M2    </v>
          </cell>
          <cell r="D2944" t="str">
            <v>AS</v>
          </cell>
          <cell r="E2944" t="str">
            <v>30,88</v>
          </cell>
        </row>
        <row r="2945">
          <cell r="A2945">
            <v>44511</v>
          </cell>
          <cell r="B2945" t="str">
            <v xml:space="preserve">MANTA TERMOPLASTICA, PEAD, GEOMEMBRANA TEXTURIZADA EM AMBAS AS FACES, E = 1,50 MM ( NBR 15352)                                                                                                                                                                                                                                                                                                                                                                                                            </v>
          </cell>
          <cell r="C2945" t="str">
            <v xml:space="preserve">M2    </v>
          </cell>
          <cell r="D2945" t="str">
            <v>AS</v>
          </cell>
          <cell r="E2945" t="str">
            <v>45,72</v>
          </cell>
        </row>
        <row r="2946">
          <cell r="A2946">
            <v>44516</v>
          </cell>
          <cell r="B2946" t="str">
            <v xml:space="preserve">MANTA TERMOPLASTICA, PEAD, GEOMEMBRANA TEXTURIZADA EM AMBAS AS FACES, E = 2,00 MM ( NBR 15352)                                                                                                                                                                                                                                                                                                                                                                                                            </v>
          </cell>
          <cell r="C2946" t="str">
            <v xml:space="preserve">M2    </v>
          </cell>
          <cell r="D2946" t="str">
            <v>AS</v>
          </cell>
          <cell r="E2946" t="str">
            <v>61,78</v>
          </cell>
        </row>
        <row r="2947">
          <cell r="A2947">
            <v>44517</v>
          </cell>
          <cell r="B2947" t="str">
            <v xml:space="preserve">MANTA TERMOPLASTICA, PEAD, GEOMEMBRANA TEXTURIZADA EM AMBAS AS FACES, E = 2,50 MM ( NBR 15352)                                                                                                                                                                                                                                                                                                                                                                                                            </v>
          </cell>
          <cell r="C2947" t="str">
            <v xml:space="preserve">M2    </v>
          </cell>
          <cell r="D2947" t="str">
            <v>AS</v>
          </cell>
          <cell r="E2947" t="str">
            <v>77,06</v>
          </cell>
        </row>
        <row r="2948">
          <cell r="A2948">
            <v>11479</v>
          </cell>
          <cell r="B2948" t="str">
            <v xml:space="preserve">MAQUINA DE 40 MM PARA FECHADURA DE EMBUTIR EXTERNA, EM ACO INOX                                                                                                                                                                                                                                                                                                                                                                                                                                           </v>
          </cell>
          <cell r="C2948" t="str">
            <v xml:space="preserve">UN    </v>
          </cell>
          <cell r="D2948" t="str">
            <v>CR</v>
          </cell>
          <cell r="E2948" t="str">
            <v>30,24</v>
          </cell>
        </row>
        <row r="2949">
          <cell r="A2949">
            <v>11481</v>
          </cell>
          <cell r="B2949" t="str">
            <v xml:space="preserve">MAQUINA DE 40 MM PARA FECHADURA, PARA PORTA DE BANHEIRO, EM ACO INOX                                                                                                                                                                                                                                                                                                                                                                                                                                      </v>
          </cell>
          <cell r="C2949" t="str">
            <v xml:space="preserve">UN    </v>
          </cell>
          <cell r="D2949" t="str">
            <v>CR</v>
          </cell>
          <cell r="E2949" t="str">
            <v>27,36</v>
          </cell>
        </row>
        <row r="2950">
          <cell r="A2950">
            <v>43609</v>
          </cell>
          <cell r="B2950" t="str">
            <v xml:space="preserve">MAQUINA DE 40 MM PARA FECHADURA, PARA PORTA INTERNA, EM ACO INOX                                                                                                                                                                                                                                                                                                                                                                                                                                          </v>
          </cell>
          <cell r="C2950" t="str">
            <v xml:space="preserve">UN    </v>
          </cell>
          <cell r="D2950" t="str">
            <v>CR</v>
          </cell>
          <cell r="E2950" t="str">
            <v>27,36</v>
          </cell>
        </row>
        <row r="2951">
          <cell r="A2951">
            <v>11478</v>
          </cell>
          <cell r="B2951" t="str">
            <v xml:space="preserve">MAQUINA DE 55 MM PARA FECHADURA DE EMBUTIR EXTERNA, EM ACO INOX                                                                                                                                                                                                                                                                                                                                                                                                                                           </v>
          </cell>
          <cell r="C2951" t="str">
            <v xml:space="preserve">UN    </v>
          </cell>
          <cell r="D2951" t="str">
            <v>CR</v>
          </cell>
          <cell r="E2951" t="str">
            <v>51,89</v>
          </cell>
        </row>
        <row r="2952">
          <cell r="A2952">
            <v>43608</v>
          </cell>
          <cell r="B2952" t="str">
            <v xml:space="preserve">MAQUINA DE 55 MM PARA FECHADURA, PARA PORTA DE BANHEIRO, EM ACO INOX                                                                                                                                                                                                                                                                                                                                                                                                                                      </v>
          </cell>
          <cell r="C2952" t="str">
            <v xml:space="preserve">UN    </v>
          </cell>
          <cell r="D2952" t="str">
            <v>CR</v>
          </cell>
          <cell r="E2952" t="str">
            <v>39,59</v>
          </cell>
        </row>
        <row r="2953">
          <cell r="A2953">
            <v>11476</v>
          </cell>
          <cell r="B2953" t="str">
            <v xml:space="preserve">MAQUINA DE 55 MM PARA FECHADURA, PARA PORTA INTERNA, EM ACO INOX                                                                                                                                                                                                                                                                                                                                                                                                                                          </v>
          </cell>
          <cell r="C2953" t="str">
            <v xml:space="preserve">UN    </v>
          </cell>
          <cell r="D2953" t="str">
            <v>CR</v>
          </cell>
          <cell r="E2953" t="str">
            <v>39,59</v>
          </cell>
        </row>
        <row r="2954">
          <cell r="A2954">
            <v>40637</v>
          </cell>
          <cell r="B2954" t="str">
            <v xml:space="preserve">MAQUINA DEMARCADORA DE FAIXA DE TRAFEGO A FRIO, AUTOPROPELIDA, MOTOR DIESEL 38 HP                                                                                                                                                                                                                                                                                                                                                                                                                         </v>
          </cell>
          <cell r="C2954" t="str">
            <v xml:space="preserve">UN    </v>
          </cell>
          <cell r="D2954" t="str">
            <v>AS</v>
          </cell>
          <cell r="E2954" t="str">
            <v>793.072,01</v>
          </cell>
        </row>
        <row r="2955">
          <cell r="A2955">
            <v>13836</v>
          </cell>
          <cell r="B2955" t="str">
            <v xml:space="preserve">MAQUINA EXTRUSORA DE CONCRETO PARA GUIAS E SARJETAS, COM MOTOR A DIESEL DE 14 CV                                                                                                                                                                                                                                                                                                                                                                                                                          </v>
          </cell>
          <cell r="C2955" t="str">
            <v xml:space="preserve">UN    </v>
          </cell>
          <cell r="D2955" t="str">
            <v>AS</v>
          </cell>
          <cell r="E2955" t="str">
            <v>68.281,71</v>
          </cell>
        </row>
        <row r="2956">
          <cell r="A2956">
            <v>14534</v>
          </cell>
          <cell r="B2956" t="str">
            <v xml:space="preserve">MAQUINA MANUAL TIPO PRENSA PARA PRODUCAO DE BLOCOS E PAVIMENTOS DE CONCRETO, COM MOTOR ELETRICO TRIFASICO PARA VIBRACAO, POTENCIA TOTAL INSTALADA DE 1,5 KW                                                                                                                                                                                                                                                                                                                                               </v>
          </cell>
          <cell r="C2956" t="str">
            <v xml:space="preserve">UN    </v>
          </cell>
          <cell r="D2956" t="str">
            <v>AS</v>
          </cell>
          <cell r="E2956" t="str">
            <v>28.584,53</v>
          </cell>
        </row>
        <row r="2957">
          <cell r="A2957">
            <v>14619</v>
          </cell>
          <cell r="B2957" t="str">
            <v xml:space="preserve">MAQUINA PARA CORTE COM DISCO ABRASIVO DE DIAMETRO DE 18'' (450 MM), COM MOTOR ELETRICO TRIFASICO DE 10 CV                                                                                                                                                                                                                                                                                                                                                                                                 </v>
          </cell>
          <cell r="C2957" t="str">
            <v xml:space="preserve">UN    </v>
          </cell>
          <cell r="D2957" t="str">
            <v>AS</v>
          </cell>
          <cell r="E2957" t="str">
            <v>15.109,51</v>
          </cell>
        </row>
        <row r="2958">
          <cell r="A2958">
            <v>14535</v>
          </cell>
          <cell r="B2958" t="str">
            <v xml:space="preserve">MAQUINA TIPO PRENSA HIDRAULICA, PARA FABRICACAO DE TUBOS DE CONCRETO PARA AGUAS PLUVIAIS, DN 200 A DN 600 MM X 1000 MM DE COMPRIMENTO, COM MOTOR PRINCIPAL DE 20 CV                                                                                                                                                                                                                                                                                                                                       </v>
          </cell>
          <cell r="C2958" t="str">
            <v xml:space="preserve">UN    </v>
          </cell>
          <cell r="D2958" t="str">
            <v>AS</v>
          </cell>
          <cell r="E2958" t="str">
            <v>283.704,22</v>
          </cell>
        </row>
        <row r="2959">
          <cell r="A2959">
            <v>39813</v>
          </cell>
          <cell r="B2959" t="str">
            <v xml:space="preserve">MAQUINA TIPO VASO/TANQUE/JATO DE PRESSAO PORTATIL P/ JATEAMENTO, CONTROLE AUTOMATICO E REMOTO, CAMARA DE 1 SAIDA, 280 L, DIAM. *670* MM, BICO JATO CURTO VENTURI 5/16", MANGUEIRA 1" DE 10 M, COMPLETA (VALVULAS POP UP E DOSADORA, FUNDO CONICO ETC)                                                                                                                                                                                                                                                     </v>
          </cell>
          <cell r="C2959" t="str">
            <v xml:space="preserve">UN    </v>
          </cell>
          <cell r="D2959" t="str">
            <v>AS</v>
          </cell>
          <cell r="E2959" t="str">
            <v>33.767,23</v>
          </cell>
        </row>
        <row r="2960">
          <cell r="A2960">
            <v>40403</v>
          </cell>
          <cell r="B2960" t="str">
            <v xml:space="preserve">MAQUINA TRANSFORMADORA MONOFASICA PARA SOLDA ELETRICA, TENSAO DE 220 V, FREQUENCIA DE 60 HZ, FAIXA DE CORRENTE ENTRE 80 A (+/- 10 A) E 250 A, POTENCIA ENTRE 14,00 KVA E 15,0 KVA, CICLO DE TRABALHO ENTRE 10% E 20% A 250 A                                                                                                                                                                                                                                                                              </v>
          </cell>
          <cell r="C2960" t="str">
            <v xml:space="preserve">UN    </v>
          </cell>
          <cell r="D2960" t="str">
            <v>AS</v>
          </cell>
          <cell r="E2960" t="str">
            <v>436,80</v>
          </cell>
        </row>
        <row r="2961">
          <cell r="A2961">
            <v>12868</v>
          </cell>
          <cell r="B2961" t="str">
            <v xml:space="preserve">MARCENEIRO (HORISTA)                                                                                                                                                                                                                                                                                                                                                                                                                                                                                      </v>
          </cell>
          <cell r="C2961" t="str">
            <v xml:space="preserve">H     </v>
          </cell>
          <cell r="D2961" t="str">
            <v>CR</v>
          </cell>
          <cell r="E2961" t="str">
            <v>22,02</v>
          </cell>
        </row>
        <row r="2962">
          <cell r="A2962">
            <v>40916</v>
          </cell>
          <cell r="B2962" t="str">
            <v xml:space="preserve">MARCENEIRO (MENSALISTA)                                                                                                                                                                                                                                                                                                                                                                                                                                                                                   </v>
          </cell>
          <cell r="C2962" t="str">
            <v xml:space="preserve">MES   </v>
          </cell>
          <cell r="D2962" t="str">
            <v>CR</v>
          </cell>
          <cell r="E2962" t="str">
            <v>3.866,70</v>
          </cell>
        </row>
        <row r="2963">
          <cell r="A2963">
            <v>4755</v>
          </cell>
          <cell r="B2963" t="str">
            <v xml:space="preserve">MARMORISTA / GRANITEIRO (HORISTA)                                                                                                                                                                                                                                                                                                                                                                                                                                                                         </v>
          </cell>
          <cell r="C2963" t="str">
            <v xml:space="preserve">H     </v>
          </cell>
          <cell r="D2963" t="str">
            <v>CR</v>
          </cell>
          <cell r="E2963" t="str">
            <v>20,29</v>
          </cell>
        </row>
        <row r="2964">
          <cell r="A2964">
            <v>41067</v>
          </cell>
          <cell r="B2964" t="str">
            <v xml:space="preserve">MARMORISTA / GRANITEIRO (MENSALISTA)                                                                                                                                                                                                                                                                                                                                                                                                                                                                      </v>
          </cell>
          <cell r="C2964" t="str">
            <v xml:space="preserve">MES   </v>
          </cell>
          <cell r="D2964" t="str">
            <v>CR</v>
          </cell>
          <cell r="E2964" t="str">
            <v>3.561,53</v>
          </cell>
        </row>
        <row r="2965">
          <cell r="A2965">
            <v>38463</v>
          </cell>
          <cell r="B2965" t="str">
            <v xml:space="preserve">MARTELO DE SOLDADOR/PICADOR DE SOLDA                                                                                                                                                                                                                                                                                                                                                                                                                                                                      </v>
          </cell>
          <cell r="C2965" t="str">
            <v xml:space="preserve">UN    </v>
          </cell>
          <cell r="D2965" t="str">
            <v>CR</v>
          </cell>
          <cell r="E2965" t="str">
            <v>39,63</v>
          </cell>
        </row>
        <row r="2966">
          <cell r="A2966">
            <v>40703</v>
          </cell>
          <cell r="B2966" t="str">
            <v xml:space="preserve">MARTELO DEMOLIDOR ELETRICO, COM POTENCIA DE 2.000 W, FREQUENCIA DE 1.000 IMPACTOS POR MINUTO, FORÇA DE IMPACTO ENTRE 60 E 65 J, PESO DE 30 KG                                                                                                                                                                                                                                                                                                                                                             </v>
          </cell>
          <cell r="C2966" t="str">
            <v xml:space="preserve">UN    </v>
          </cell>
          <cell r="D2966" t="str">
            <v>AS</v>
          </cell>
          <cell r="E2966" t="str">
            <v>8.567,84</v>
          </cell>
        </row>
        <row r="2967">
          <cell r="A2967">
            <v>14531</v>
          </cell>
          <cell r="B2967" t="str">
            <v xml:space="preserve">MARTELO DEMOLIDOR PNEUMATICO MANUAL, COM REDUCAO DE VIBRACAO, PESO DE 21 KG                                                                                                                                                                                                                                                                                                                                                                                                                               </v>
          </cell>
          <cell r="C2967" t="str">
            <v xml:space="preserve">UN    </v>
          </cell>
          <cell r="D2967" t="str">
            <v>AS</v>
          </cell>
          <cell r="E2967" t="str">
            <v>15.973,68</v>
          </cell>
        </row>
        <row r="2968">
          <cell r="A2968">
            <v>36533</v>
          </cell>
          <cell r="B2968" t="str">
            <v xml:space="preserve">MARTELO DEMOLIDOR PNEUMATICO MANUAL, COM REDUCAO DE VIBRACAO, PESO DE 31,5 KG                                                                                                                                                                                                                                                                                                                                                                                                                             </v>
          </cell>
          <cell r="C2968" t="str">
            <v xml:space="preserve">UN    </v>
          </cell>
          <cell r="D2968" t="str">
            <v>AS</v>
          </cell>
          <cell r="E2968" t="str">
            <v>18.381,62</v>
          </cell>
        </row>
        <row r="2969">
          <cell r="A2969">
            <v>11616</v>
          </cell>
          <cell r="B2969" t="str">
            <v xml:space="preserve">MARTELO DEMOLIDOR PNEUMATICO MANUAL, PADRAO, PESO DE 32 KG                                                                                                                                                                                                                                                                                                                                                                                                                                                </v>
          </cell>
          <cell r="C2969" t="str">
            <v xml:space="preserve">UN    </v>
          </cell>
          <cell r="D2969" t="str">
            <v>AS</v>
          </cell>
          <cell r="E2969" t="str">
            <v>17.361,17</v>
          </cell>
        </row>
        <row r="2970">
          <cell r="A2970">
            <v>41898</v>
          </cell>
          <cell r="B2970" t="str">
            <v xml:space="preserve">MARTELO DEMOLIDOR PNEUMATICO MANUAL, PESO  DE 28 KG, COM SILENCIADOR                                                                                                                                                                                                                                                                                                                                                                                                                                      </v>
          </cell>
          <cell r="C2970" t="str">
            <v xml:space="preserve">UN    </v>
          </cell>
          <cell r="D2970" t="str">
            <v>AS</v>
          </cell>
          <cell r="E2970" t="str">
            <v>19.533,68</v>
          </cell>
        </row>
        <row r="2971">
          <cell r="A2971">
            <v>13447</v>
          </cell>
          <cell r="B2971" t="str">
            <v xml:space="preserve">MARTELO PERFURADOR PNEUMATICO MANUAL, DE SUPERFICIE, COM AVANCO DE COLUNA, PESO DE 22 KG                                                                                                                                                                                                                                                                                                                                                                                                                  </v>
          </cell>
          <cell r="C2971" t="str">
            <v xml:space="preserve">UN    </v>
          </cell>
          <cell r="D2971" t="str">
            <v>AS</v>
          </cell>
          <cell r="E2971" t="str">
            <v>35.943,31</v>
          </cell>
        </row>
        <row r="2972">
          <cell r="A2972">
            <v>14529</v>
          </cell>
          <cell r="B2972" t="str">
            <v xml:space="preserve">MARTELO PERFURADOR PNEUMATICO MANUAL, HASTE 25 X 75 MM, 21 KG                                                                                                                                                                                                                                                                                                                                                                                                                                             </v>
          </cell>
          <cell r="C2972" t="str">
            <v xml:space="preserve">UN    </v>
          </cell>
          <cell r="D2972" t="str">
            <v>AS</v>
          </cell>
          <cell r="E2972" t="str">
            <v>20.102,18</v>
          </cell>
        </row>
        <row r="2973">
          <cell r="A2973">
            <v>10747</v>
          </cell>
          <cell r="B2973" t="str">
            <v xml:space="preserve">MARTELO PERFURADOR PNEUMATICO MANUAL, PESO DE 25 KG, COM SILENCIADOR                                                                                                                                                                                                                                                                                                                                                                                                                                      </v>
          </cell>
          <cell r="C2973" t="str">
            <v xml:space="preserve">UN    </v>
          </cell>
          <cell r="D2973" t="str">
            <v>AS</v>
          </cell>
          <cell r="E2973" t="str">
            <v>19.723,31</v>
          </cell>
        </row>
        <row r="2974">
          <cell r="A2974">
            <v>36141</v>
          </cell>
          <cell r="B2974" t="str">
            <v xml:space="preserve">MASCARA DE SEGURANCA PARA SOLDA COM ESCUDO DE CELERON E CARNEIRA DE PLASTICO COM REGULAGEM                                                                                                                                                                                                                                                                                                                                                                                                                </v>
          </cell>
          <cell r="C2974" t="str">
            <v xml:space="preserve">UN    </v>
          </cell>
          <cell r="D2974" t="str">
            <v>CR</v>
          </cell>
          <cell r="E2974" t="str">
            <v>40,23</v>
          </cell>
        </row>
        <row r="2975">
          <cell r="A2975">
            <v>43651</v>
          </cell>
          <cell r="B2975" t="str">
            <v xml:space="preserve">MASSA ACRILICA PARA SUPERFICIES INTERNAS E EXTERNAS                                                                                                                                                                                                                                                                                                                                                                                                                                                       </v>
          </cell>
          <cell r="C2975" t="str">
            <v xml:space="preserve">KG    </v>
          </cell>
          <cell r="D2975" t="str">
            <v>CR</v>
          </cell>
          <cell r="E2975" t="str">
            <v>9,39</v>
          </cell>
        </row>
        <row r="2976">
          <cell r="A2976">
            <v>43626</v>
          </cell>
          <cell r="B2976" t="str">
            <v xml:space="preserve">MASSA CORRIDA PARA SUPERFICIES DE AMBIENTES INTERNOS                                                                                                                                                                                                                                                                                                                                                                                                                                                      </v>
          </cell>
          <cell r="C2976" t="str">
            <v xml:space="preserve">KG    </v>
          </cell>
          <cell r="D2976" t="str">
            <v xml:space="preserve">C </v>
          </cell>
          <cell r="E2976" t="str">
            <v>5,22</v>
          </cell>
        </row>
        <row r="2977">
          <cell r="A2977">
            <v>39434</v>
          </cell>
          <cell r="B2977" t="str">
            <v xml:space="preserve">MASSA DE REJUNTE EM PO PARA DRYWALL, A BASE DE GESSO, SECAGEM RAPIDA, PARA TRATAMENTO DE JUNTAS DE CHAPA DE GESSO (NECESSITA ADICAO DE AGUA)                                                                                                                                                                                                                                                                                                                                                              </v>
          </cell>
          <cell r="C2977" t="str">
            <v xml:space="preserve">KG    </v>
          </cell>
          <cell r="D2977" t="str">
            <v>CR</v>
          </cell>
          <cell r="E2977" t="str">
            <v>3,60</v>
          </cell>
        </row>
        <row r="2978">
          <cell r="A2978">
            <v>39433</v>
          </cell>
          <cell r="B2978" t="str">
            <v xml:space="preserve">MASSA DE REJUNTE PRONTA PARA TRATAMENTO DE JUNTAS DE CHAPA DE GESSO PARA DRYWALL, SEM ADICAO DE AGUA                                                                                                                                                                                                                                                                                                                                                                                                      </v>
          </cell>
          <cell r="C2978" t="str">
            <v xml:space="preserve">KG    </v>
          </cell>
          <cell r="D2978" t="str">
            <v>CR</v>
          </cell>
          <cell r="E2978" t="str">
            <v>2,86</v>
          </cell>
        </row>
        <row r="2979">
          <cell r="A2979">
            <v>4049</v>
          </cell>
          <cell r="B2979" t="str">
            <v xml:space="preserve">MASSA EPOXI BICOMPONENTE (MASSA + CATALIZADOR)                                                                                                                                                                                                                                                                                                                                                                                                                                                            </v>
          </cell>
          <cell r="C2979" t="str">
            <v xml:space="preserve">L     </v>
          </cell>
          <cell r="D2979" t="str">
            <v>CR</v>
          </cell>
          <cell r="E2979" t="str">
            <v>104,77</v>
          </cell>
        </row>
        <row r="2980">
          <cell r="A2980">
            <v>38120</v>
          </cell>
          <cell r="B2980" t="str">
            <v xml:space="preserve">MASSA EPOXI BICOMPONENTE PARA REPAROS                                                                                                                                                                                                                                                                                                                                                                                                                                                                     </v>
          </cell>
          <cell r="C2980" t="str">
            <v xml:space="preserve">KG    </v>
          </cell>
          <cell r="D2980" t="str">
            <v>CR</v>
          </cell>
          <cell r="E2980" t="str">
            <v>117,56</v>
          </cell>
        </row>
        <row r="2981">
          <cell r="A2981">
            <v>43652</v>
          </cell>
          <cell r="B2981" t="str">
            <v xml:space="preserve">MASSA PARA MADEIRA - INTERIOR E EXTERIOR                                                                                                                                                                                                                                                                                                                                                                                                                                                                  </v>
          </cell>
          <cell r="C2981" t="str">
            <v xml:space="preserve">KG    </v>
          </cell>
          <cell r="D2981" t="str">
            <v>CR</v>
          </cell>
          <cell r="E2981" t="str">
            <v>21,04</v>
          </cell>
        </row>
        <row r="2982">
          <cell r="A2982">
            <v>10498</v>
          </cell>
          <cell r="B2982" t="str">
            <v xml:space="preserve">MASSA PARA VIDRO                                                                                                                                                                                                                                                                                                                                                                                                                                                                                          </v>
          </cell>
          <cell r="C2982" t="str">
            <v xml:space="preserve">KG    </v>
          </cell>
          <cell r="D2982" t="str">
            <v>CR</v>
          </cell>
          <cell r="E2982" t="str">
            <v>9,48</v>
          </cell>
        </row>
        <row r="2983">
          <cell r="A2983">
            <v>4823</v>
          </cell>
          <cell r="B2983" t="str">
            <v xml:space="preserve">MASSA PLASTICA PARA MARMORE/GRANITO                                                                                                                                                                                                                                                                                                                                                                                                                                                                       </v>
          </cell>
          <cell r="C2983" t="str">
            <v xml:space="preserve">KG    </v>
          </cell>
          <cell r="D2983" t="str">
            <v>CR</v>
          </cell>
          <cell r="E2983" t="str">
            <v>44,06</v>
          </cell>
        </row>
        <row r="2984">
          <cell r="A2984">
            <v>38877</v>
          </cell>
          <cell r="B2984" t="str">
            <v xml:space="preserve">MASSA PREMIUM PARA TEXTURA LISA DE BASE ACRILICA, USO INTERNO E EXTERNO                                                                                                                                                                                                                                                                                                                                                                                                                                   </v>
          </cell>
          <cell r="C2984" t="str">
            <v xml:space="preserve">KG    </v>
          </cell>
          <cell r="D2984" t="str">
            <v>CR</v>
          </cell>
          <cell r="E2984" t="str">
            <v>6,58</v>
          </cell>
        </row>
        <row r="2985">
          <cell r="A2985">
            <v>34546</v>
          </cell>
          <cell r="B2985" t="str">
            <v xml:space="preserve">MASSA PREMIUM PARA TEXTURA RUSTICA DE BASE ACRILICA, COR BRANCA, USO INTERNO E EXTERNO                                                                                                                                                                                                                                                                                                                                                                                                                    </v>
          </cell>
          <cell r="C2985" t="str">
            <v xml:space="preserve">KG    </v>
          </cell>
          <cell r="D2985" t="str">
            <v>CR</v>
          </cell>
          <cell r="E2985" t="str">
            <v>6,77</v>
          </cell>
        </row>
        <row r="2986">
          <cell r="A2986">
            <v>41387</v>
          </cell>
          <cell r="B2986" t="str">
            <v xml:space="preserve">MASTRO SIMPLES GALVANIZADO DIAMETRO NOMINAL 1 1/2"                                                                                                                                                                                                                                                                                                                                                                                                                                                        </v>
          </cell>
          <cell r="C2986" t="str">
            <v xml:space="preserve">M     </v>
          </cell>
          <cell r="D2986" t="str">
            <v>CR</v>
          </cell>
          <cell r="E2986" t="str">
            <v>42,23</v>
          </cell>
        </row>
        <row r="2987">
          <cell r="A2987">
            <v>41388</v>
          </cell>
          <cell r="B2987" t="str">
            <v xml:space="preserve">MASTRO SIMPLES GALVANIZADO DIAMETRO NOMINAL 2"                                                                                                                                                                                                                                                                                                                                                                                                                                                            </v>
          </cell>
          <cell r="C2987" t="str">
            <v xml:space="preserve">M     </v>
          </cell>
          <cell r="D2987" t="str">
            <v>CR</v>
          </cell>
          <cell r="E2987" t="str">
            <v>50,66</v>
          </cell>
        </row>
        <row r="2988">
          <cell r="A2988">
            <v>41380</v>
          </cell>
          <cell r="B2988" t="str">
            <v xml:space="preserve">MASTRO TELESCOPICO DE 4 METROS (3 M X DN= 2" + 1 M X DN= 1 1/2")                                                                                                                                                                                                                                                                                                                                                                                                                                          </v>
          </cell>
          <cell r="C2988" t="str">
            <v xml:space="preserve">UN    </v>
          </cell>
          <cell r="D2988" t="str">
            <v>CR</v>
          </cell>
          <cell r="E2988" t="str">
            <v>337,09</v>
          </cell>
        </row>
        <row r="2989">
          <cell r="A2989">
            <v>41381</v>
          </cell>
          <cell r="B2989" t="str">
            <v xml:space="preserve">MASTRO TELESCOPICO GALVANIZADO 5 METROS (3 M X DN= 2" + 2 M X DN= 1 1/2")                                                                                                                                                                                                                                                                                                                                                                                                                                 </v>
          </cell>
          <cell r="C2989" t="str">
            <v xml:space="preserve">UN    </v>
          </cell>
          <cell r="D2989" t="str">
            <v>CR</v>
          </cell>
          <cell r="E2989" t="str">
            <v>353,14</v>
          </cell>
        </row>
        <row r="2990">
          <cell r="A2990">
            <v>41382</v>
          </cell>
          <cell r="B2990" t="str">
            <v xml:space="preserve">MASTRO TELESCOPICO GALVANIZADO 6 METROS (3 M X DN= 2" + 3 M X DN= 1Â½")                                                                                                                                                                                                                                                                                                                                                                                                                                   </v>
          </cell>
          <cell r="C2990" t="str">
            <v xml:space="preserve">UN    </v>
          </cell>
          <cell r="D2990" t="str">
            <v>CR</v>
          </cell>
          <cell r="E2990" t="str">
            <v>341,82</v>
          </cell>
        </row>
        <row r="2991">
          <cell r="A2991">
            <v>41383</v>
          </cell>
          <cell r="B2991" t="str">
            <v xml:space="preserve">MASTRO TELESCOPICO GALVANIZADO 7 METROS (6 M X DN= 2" + 1 M X DN= 1 1/2")                                                                                                                                                                                                                                                                                                                                                                                                                                 </v>
          </cell>
          <cell r="C2991" t="str">
            <v xml:space="preserve">UN    </v>
          </cell>
          <cell r="D2991" t="str">
            <v>CR</v>
          </cell>
          <cell r="E2991" t="str">
            <v>463,95</v>
          </cell>
        </row>
        <row r="2992">
          <cell r="A2992">
            <v>41385</v>
          </cell>
          <cell r="B2992" t="str">
            <v xml:space="preserve">MASTRO TELESCOPICO GALVANIZADO 9 METROS (6 M X DN= 2" + 3 M X DN= 1 1/2")                                                                                                                                                                                                                                                                                                                                                                                                                                 </v>
          </cell>
          <cell r="C2992" t="str">
            <v xml:space="preserve">UN    </v>
          </cell>
          <cell r="D2992" t="str">
            <v>CR</v>
          </cell>
          <cell r="E2992" t="str">
            <v>577,33</v>
          </cell>
        </row>
        <row r="2993">
          <cell r="A2993">
            <v>11079</v>
          </cell>
          <cell r="B2993" t="str">
            <v xml:space="preserve">MATERIAL FILTRANTE (PEDREGULHO) 0,6 A 25,46 MM (POSTO PEDREIRA/FORNECEDOR, SEM FRETE)                                                                                                                                                                                                                                                                                                                                                                                                                     </v>
          </cell>
          <cell r="C2993" t="str">
            <v xml:space="preserve">M3    </v>
          </cell>
          <cell r="D2993" t="str">
            <v>CR</v>
          </cell>
          <cell r="E2993" t="str">
            <v>2.901,52</v>
          </cell>
        </row>
        <row r="2994">
          <cell r="A2994">
            <v>11082</v>
          </cell>
          <cell r="B2994" t="str">
            <v xml:space="preserve">MATERIAL FILTRANTE (PEDREGULHO) 38 A 25,4 MM (POSTO PEDREIRA/FORNECEDOR, SEM FRETE)                                                                                                                                                                                                                                                                                                                                                                                                                       </v>
          </cell>
          <cell r="C2994" t="str">
            <v xml:space="preserve">M3    </v>
          </cell>
          <cell r="D2994" t="str">
            <v>CR</v>
          </cell>
          <cell r="E2994" t="str">
            <v>2.901,52</v>
          </cell>
        </row>
        <row r="2995">
          <cell r="A2995">
            <v>4058</v>
          </cell>
          <cell r="B2995" t="str">
            <v xml:space="preserve">MECANICO DE EQUIPAMENTOS PESADOS                                                                                                                                                                                                                                                                                                                                                                                                                                                                          </v>
          </cell>
          <cell r="C2995" t="str">
            <v xml:space="preserve">H     </v>
          </cell>
          <cell r="D2995" t="str">
            <v>CR</v>
          </cell>
          <cell r="E2995" t="str">
            <v>29,80</v>
          </cell>
        </row>
        <row r="2996">
          <cell r="A2996">
            <v>40974</v>
          </cell>
          <cell r="B2996" t="str">
            <v xml:space="preserve">MECANICO DE EQUIPAMENTOS PESADOS (MENSALISTA)                                                                                                                                                                                                                                                                                                                                                                                                                                                             </v>
          </cell>
          <cell r="C2996" t="str">
            <v xml:space="preserve">MES   </v>
          </cell>
          <cell r="D2996" t="str">
            <v>CR</v>
          </cell>
          <cell r="E2996" t="str">
            <v>5.232,28</v>
          </cell>
        </row>
        <row r="2997">
          <cell r="A2997">
            <v>34794</v>
          </cell>
          <cell r="B2997" t="str">
            <v xml:space="preserve">MECANICO DE REFRIGERACAO (HORISTA)                                                                                                                                                                                                                                                                                                                                                                                                                                                                        </v>
          </cell>
          <cell r="C2997" t="str">
            <v xml:space="preserve">H     </v>
          </cell>
          <cell r="D2997" t="str">
            <v>CR</v>
          </cell>
          <cell r="E2997" t="str">
            <v>19,87</v>
          </cell>
        </row>
        <row r="2998">
          <cell r="A2998">
            <v>40925</v>
          </cell>
          <cell r="B2998" t="str">
            <v xml:space="preserve">MECANICO DE REFRIGERACAO (MENSALISTA)                                                                                                                                                                                                                                                                                                                                                                                                                                                                     </v>
          </cell>
          <cell r="C2998" t="str">
            <v xml:space="preserve">MES   </v>
          </cell>
          <cell r="D2998" t="str">
            <v>CR</v>
          </cell>
          <cell r="E2998" t="str">
            <v>3.489,96</v>
          </cell>
        </row>
        <row r="2999">
          <cell r="A2999">
            <v>13741</v>
          </cell>
          <cell r="B2999" t="str">
            <v xml:space="preserve">MEDIDOR DE NIVEL ESTATICO E DINAMICO PARA POCO, COMPRIMENTO DE 200 M                                                                                                                                                                                                                                                                                                                                                                                                                                      </v>
          </cell>
          <cell r="C2999" t="str">
            <v xml:space="preserve">UN    </v>
          </cell>
          <cell r="D2999" t="str">
            <v>CR</v>
          </cell>
          <cell r="E2999" t="str">
            <v>2.451,57</v>
          </cell>
        </row>
        <row r="3000">
          <cell r="A3000">
            <v>3288</v>
          </cell>
          <cell r="B3000" t="str">
            <v xml:space="preserve">MEIA CANA DE MADEIRA CEDRINHO OU EQUIVALENTE DA REGIAO, ACABAMENTO PARA FORRO PAULISTA, *2,5 X 2,5* CM                                                                                                                                                                                                                                                                                                                                                                                                    </v>
          </cell>
          <cell r="C3000" t="str">
            <v xml:space="preserve">M     </v>
          </cell>
          <cell r="D3000" t="str">
            <v>AS</v>
          </cell>
          <cell r="E3000" t="str">
            <v>6,75</v>
          </cell>
        </row>
        <row r="3001">
          <cell r="A3001">
            <v>13587</v>
          </cell>
          <cell r="B3001" t="str">
            <v xml:space="preserve">MEIA CANA DE MADEIRA PINUS OU EQUIVALENTE DA REGIAO, ACABAMENTO PARA FORRO PAULISTA, *2,5 X 2,5* CM                                                                                                                                                                                                                                                                                                                                                                                                       </v>
          </cell>
          <cell r="C3001" t="str">
            <v xml:space="preserve">M     </v>
          </cell>
          <cell r="D3001" t="str">
            <v>AS</v>
          </cell>
          <cell r="E3001" t="str">
            <v>4,07</v>
          </cell>
        </row>
        <row r="3002">
          <cell r="A3002">
            <v>38598</v>
          </cell>
          <cell r="B3002" t="str">
            <v xml:space="preserve">MEIA CANALETA DE CONCRETO ESTRUTURAL 14 X 19 X 19 CM, FBK 14 MPA (NBR 6136)                                                                                                                                                                                                                                                                                                                                                                                                                               </v>
          </cell>
          <cell r="C3002" t="str">
            <v xml:space="preserve">UN    </v>
          </cell>
          <cell r="D3002" t="str">
            <v>CR</v>
          </cell>
          <cell r="E3002" t="str">
            <v>3,16</v>
          </cell>
        </row>
        <row r="3003">
          <cell r="A3003">
            <v>38595</v>
          </cell>
          <cell r="B3003" t="str">
            <v xml:space="preserve">MEIA CANALETA DE CONCRETO ESTRUTURAL 14 X 19 X 19 CM, FBK 4,5 MPA (NBR 6136)                                                                                                                                                                                                                                                                                                                                                                                                                              </v>
          </cell>
          <cell r="C3003" t="str">
            <v xml:space="preserve">UN    </v>
          </cell>
          <cell r="D3003" t="str">
            <v>CR</v>
          </cell>
          <cell r="E3003" t="str">
            <v>2,68</v>
          </cell>
        </row>
        <row r="3004">
          <cell r="A3004">
            <v>38592</v>
          </cell>
          <cell r="B3004" t="str">
            <v xml:space="preserve">MEIO BLOCO DE CONCRETO ESTRUTURAL 14 X 19 X 14 CM, FBK 14 MPA (NBR 6136)                                                                                                                                                                                                                                                                                                                                                                                                                                  </v>
          </cell>
          <cell r="C3004" t="str">
            <v xml:space="preserve">UN    </v>
          </cell>
          <cell r="D3004" t="str">
            <v>CR</v>
          </cell>
          <cell r="E3004" t="str">
            <v>2,71</v>
          </cell>
        </row>
        <row r="3005">
          <cell r="A3005">
            <v>38588</v>
          </cell>
          <cell r="B3005" t="str">
            <v xml:space="preserve">MEIO BLOCO DE CONCRETO ESTRUTURAL 14 X 19 X 14 CM, FBK 4,5 MPA (NBR 6136)                                                                                                                                                                                                                                                                                                                                                                                                                                 </v>
          </cell>
          <cell r="C3005" t="str">
            <v xml:space="preserve">UN    </v>
          </cell>
          <cell r="D3005" t="str">
            <v>CR</v>
          </cell>
          <cell r="E3005" t="str">
            <v>2,17</v>
          </cell>
        </row>
        <row r="3006">
          <cell r="A3006">
            <v>38593</v>
          </cell>
          <cell r="B3006" t="str">
            <v xml:space="preserve">MEIO BLOCO DE CONCRETO ESTRUTURAL 14 X 19 X 19 CM, FBK 14 MPA (NBR 6136)                                                                                                                                                                                                                                                                                                                                                                                                                                  </v>
          </cell>
          <cell r="C3006" t="str">
            <v xml:space="preserve">UN    </v>
          </cell>
          <cell r="D3006" t="str">
            <v>CR</v>
          </cell>
          <cell r="E3006" t="str">
            <v>2,99</v>
          </cell>
        </row>
        <row r="3007">
          <cell r="A3007">
            <v>38589</v>
          </cell>
          <cell r="B3007" t="str">
            <v xml:space="preserve">MEIO BLOCO DE CONCRETO ESTRUTURAL 14 X 19 X 19 CM, FBK 4,5 MPA (NBR 6136)                                                                                                                                                                                                                                                                                                                                                                                                                                 </v>
          </cell>
          <cell r="C3007" t="str">
            <v xml:space="preserve">UN    </v>
          </cell>
          <cell r="D3007" t="str">
            <v>CR</v>
          </cell>
          <cell r="E3007" t="str">
            <v>2,27</v>
          </cell>
        </row>
        <row r="3008">
          <cell r="A3008">
            <v>38594</v>
          </cell>
          <cell r="B3008" t="str">
            <v xml:space="preserve">MEIO BLOCO DE CONCRETO ESTRUTURAL 14 X 19 X 34 CM, FBK 14 MPA (NBR 6136)                                                                                                                                                                                                                                                                                                                                                                                                                                  </v>
          </cell>
          <cell r="C3008" t="str">
            <v xml:space="preserve">UN    </v>
          </cell>
          <cell r="D3008" t="str">
            <v>CR</v>
          </cell>
          <cell r="E3008" t="str">
            <v>4,72</v>
          </cell>
        </row>
        <row r="3009">
          <cell r="A3009">
            <v>34773</v>
          </cell>
          <cell r="B3009" t="str">
            <v xml:space="preserve">MEIO BLOCO DE VEDACAO DE CONCRETO APARENTE 14 X 19 X 19 CM  (CLASSE C - NBR 6136)                                                                                                                                                                                                                                                                                                                                                                                                                         </v>
          </cell>
          <cell r="C3009" t="str">
            <v xml:space="preserve">UN    </v>
          </cell>
          <cell r="D3009" t="str">
            <v>CR</v>
          </cell>
          <cell r="E3009" t="str">
            <v>2,23</v>
          </cell>
        </row>
        <row r="3010">
          <cell r="A3010">
            <v>34769</v>
          </cell>
          <cell r="B3010" t="str">
            <v xml:space="preserve">MEIO BLOCO DE VEDACAO DE CONCRETO APARENTE 19 X 19 X 19 CM (CLASSE C - NBR 6136)                                                                                                                                                                                                                                                                                                                                                                                                                          </v>
          </cell>
          <cell r="C3010" t="str">
            <v xml:space="preserve">UN    </v>
          </cell>
          <cell r="D3010" t="str">
            <v>CR</v>
          </cell>
          <cell r="E3010" t="str">
            <v>2,77</v>
          </cell>
        </row>
        <row r="3011">
          <cell r="A3011">
            <v>34763</v>
          </cell>
          <cell r="B3011" t="str">
            <v xml:space="preserve">MEIO BLOCO DE VEDACAO DE CONCRETO APARENTE 9  X 19 X 19 CM (CLASSE C - NBR 6136)                                                                                                                                                                                                                                                                                                                                                                                                                          </v>
          </cell>
          <cell r="C3011" t="str">
            <v xml:space="preserve">UN    </v>
          </cell>
          <cell r="D3011" t="str">
            <v>CR</v>
          </cell>
          <cell r="E3011" t="str">
            <v>1,70</v>
          </cell>
        </row>
        <row r="3012">
          <cell r="A3012">
            <v>34774</v>
          </cell>
          <cell r="B3012" t="str">
            <v xml:space="preserve">MEIO BLOCO DE VEDACAO DE CONCRETO 14 X 19 X 19 CM (CLASSE C - NBR 6136)                                                                                                                                                                                                                                                                                                                                                                                                                                   </v>
          </cell>
          <cell r="C3012" t="str">
            <v xml:space="preserve">UN    </v>
          </cell>
          <cell r="D3012" t="str">
            <v>CR</v>
          </cell>
          <cell r="E3012" t="str">
            <v>2,12</v>
          </cell>
        </row>
        <row r="3013">
          <cell r="A3013">
            <v>34771</v>
          </cell>
          <cell r="B3013" t="str">
            <v xml:space="preserve">MEIO BLOCO DE VEDACAO DE CONCRETO 19 X 19 X 19 CM (CLASSE C - NBR 6136)                                                                                                                                                                                                                                                                                                                                                                                                                                   </v>
          </cell>
          <cell r="C3013" t="str">
            <v xml:space="preserve">UN    </v>
          </cell>
          <cell r="D3013" t="str">
            <v>CR</v>
          </cell>
          <cell r="E3013" t="str">
            <v>2,56</v>
          </cell>
        </row>
        <row r="3014">
          <cell r="A3014">
            <v>34764</v>
          </cell>
          <cell r="B3014" t="str">
            <v xml:space="preserve">MEIO BLOCO DE VEDACAO DE CONCRETO 9 X 19 X 19 CM (CLASSE C - NBR 6136)                                                                                                                                                                                                                                                                                                                                                                                                                                    </v>
          </cell>
          <cell r="C3014" t="str">
            <v xml:space="preserve">UN    </v>
          </cell>
          <cell r="D3014" t="str">
            <v>CR</v>
          </cell>
          <cell r="E3014" t="str">
            <v>1,67</v>
          </cell>
        </row>
        <row r="3015">
          <cell r="A3015">
            <v>34788</v>
          </cell>
          <cell r="B3015" t="str">
            <v xml:space="preserve">MEIO BLOCO ESTRUTURAL CERAMICO 14 X 19 X 14 CM, 6,0 MPA (NBR 15270)                                                                                                                                                                                                                                                                                                                                                                                                                                       </v>
          </cell>
          <cell r="C3015" t="str">
            <v xml:space="preserve">UN    </v>
          </cell>
          <cell r="D3015" t="str">
            <v>CR</v>
          </cell>
          <cell r="E3015" t="str">
            <v>1,03</v>
          </cell>
        </row>
        <row r="3016">
          <cell r="A3016">
            <v>34781</v>
          </cell>
          <cell r="B3016" t="str">
            <v xml:space="preserve">MEIO BLOCO ESTRUTURAL CERAMICO 14 X 19 X 19 CM, 6,0 MPA (NBR 15270)                                                                                                                                                                                                                                                                                                                                                                                                                                       </v>
          </cell>
          <cell r="C3016" t="str">
            <v xml:space="preserve">UN    </v>
          </cell>
          <cell r="D3016" t="str">
            <v>CR</v>
          </cell>
          <cell r="E3016" t="str">
            <v>1,17</v>
          </cell>
        </row>
        <row r="3017">
          <cell r="A3017">
            <v>41682</v>
          </cell>
          <cell r="B3017" t="str">
            <v xml:space="preserve">MEIO-FIO OU GUIA DE CONCRETO PRE MOLDADO, COMP 1 M, *30 X 10/12* CM (H X L1/L2)                                                                                                                                                                                                                                                                                                                                                                                                                           </v>
          </cell>
          <cell r="C3017" t="str">
            <v xml:space="preserve">UN    </v>
          </cell>
          <cell r="D3017" t="str">
            <v>CR</v>
          </cell>
          <cell r="E3017" t="str">
            <v>38,93</v>
          </cell>
        </row>
        <row r="3018">
          <cell r="A3018">
            <v>41683</v>
          </cell>
          <cell r="B3018" t="str">
            <v xml:space="preserve">MEIO-FIO OU GUIA DE CONCRETO PRE MOLDADO, COMP 80 CM, *30 X 10/10* (H X L1/L2)                                                                                                                                                                                                                                                                                                                                                                                                                            </v>
          </cell>
          <cell r="C3018" t="str">
            <v xml:space="preserve">UN    </v>
          </cell>
          <cell r="D3018" t="str">
            <v>CR</v>
          </cell>
          <cell r="E3018" t="str">
            <v>28,64</v>
          </cell>
        </row>
        <row r="3019">
          <cell r="A3019">
            <v>41680</v>
          </cell>
          <cell r="B3019" t="str">
            <v xml:space="preserve">MEIO-FIO OU GUIA DE CONCRETO PRE-MOLDADO, COMP *39* CM, *19 X 6,5/6,5* CM (H X L1/L2)                                                                                                                                                                                                                                                                                                                                                                                                                     </v>
          </cell>
          <cell r="C3019" t="str">
            <v xml:space="preserve">UN    </v>
          </cell>
          <cell r="D3019" t="str">
            <v>CR</v>
          </cell>
          <cell r="E3019" t="str">
            <v>15,42</v>
          </cell>
        </row>
        <row r="3020">
          <cell r="A3020">
            <v>41679</v>
          </cell>
          <cell r="B3020" t="str">
            <v xml:space="preserve">MEIO-FIO OU GUIA DE CONCRETO PRE-MOLDADO, COMP 1 M, *20 X 12/15* CM (H X L1/L2)                                                                                                                                                                                                                                                                                                                                                                                                                           </v>
          </cell>
          <cell r="C3020" t="str">
            <v xml:space="preserve">UN    </v>
          </cell>
          <cell r="D3020" t="str">
            <v>CR</v>
          </cell>
          <cell r="E3020" t="str">
            <v>35,25</v>
          </cell>
        </row>
        <row r="3021">
          <cell r="A3021">
            <v>41681</v>
          </cell>
          <cell r="B3021" t="str">
            <v xml:space="preserve">MEIO-FIO OU GUIA DE CONCRETO PRE-MOLDADO, COMP 80 CM, *25 X 08/08* CM (H X L1/L2)                                                                                                                                                                                                                                                                                                                                                                                                                         </v>
          </cell>
          <cell r="C3021" t="str">
            <v xml:space="preserve">UN    </v>
          </cell>
          <cell r="D3021" t="str">
            <v>CR</v>
          </cell>
          <cell r="E3021" t="str">
            <v>24,12</v>
          </cell>
        </row>
        <row r="3022">
          <cell r="A3022">
            <v>43386</v>
          </cell>
          <cell r="B3022" t="str">
            <v xml:space="preserve">MEIO-FIO OU GUIA DE CONCRETO PRE-MOLDADO, TIPO CHAPEU PARA BOCA DE LOBO,  DIMENSOES *1,20* X 0,15 X 0,30 M                                                                                                                                                                                                                                                                                                                                                                                                </v>
          </cell>
          <cell r="C3022" t="str">
            <v xml:space="preserve">UN    </v>
          </cell>
          <cell r="D3022" t="str">
            <v>CR</v>
          </cell>
          <cell r="E3022" t="str">
            <v>55,09</v>
          </cell>
        </row>
        <row r="3023">
          <cell r="A3023">
            <v>4059</v>
          </cell>
          <cell r="B3023" t="str">
            <v xml:space="preserve">MEIO-FIO OU GUIA DE CONCRETO, PRE-MOLDADO, COMP 1 M, *30 X 12/15* CM (H X L1/L2)                                                                                                                                                                                                                                                                                                                                                                                                                          </v>
          </cell>
          <cell r="C3023" t="str">
            <v xml:space="preserve">M     </v>
          </cell>
          <cell r="D3023" t="str">
            <v>CR</v>
          </cell>
          <cell r="E3023" t="str">
            <v>38,93</v>
          </cell>
        </row>
        <row r="3024">
          <cell r="A3024">
            <v>4062</v>
          </cell>
          <cell r="B3024" t="str">
            <v xml:space="preserve">MEIO-FIO OU GUIA DE CONCRETO, PRE-MOLDADO, COMP 1 M, *30 X 15* CM (H X L)                                                                                                                                                                                                                                                                                                                                                                                                                                 </v>
          </cell>
          <cell r="C3024" t="str">
            <v xml:space="preserve">UN    </v>
          </cell>
          <cell r="D3024" t="str">
            <v>CR</v>
          </cell>
          <cell r="E3024" t="str">
            <v>38,93</v>
          </cell>
        </row>
        <row r="3025">
          <cell r="A3025">
            <v>4061</v>
          </cell>
          <cell r="B3025" t="str">
            <v xml:space="preserve">MEIO-FIO OU GUIA DE CONCRETO, PRE-MOLDADO, COMP 80 CM, *45 X 12/18* CM (H X L1/L2)                                                                                                                                                                                                                                                                                                                                                                                                                        </v>
          </cell>
          <cell r="C3025" t="str">
            <v xml:space="preserve">UN    </v>
          </cell>
          <cell r="D3025" t="str">
            <v>CR</v>
          </cell>
          <cell r="E3025" t="str">
            <v>48,47</v>
          </cell>
        </row>
        <row r="3026">
          <cell r="A3026">
            <v>41315</v>
          </cell>
          <cell r="B3026" t="str">
            <v xml:space="preserve">MEMBRANA IMPERMEABILIZANTE A BASE DE POLIUREIA, BICOMPONENTE, APLICACAO A FRIO                                                                                                                                                                                                                                                                                                                                                                                                                            </v>
          </cell>
          <cell r="C3026" t="str">
            <v xml:space="preserve">KG    </v>
          </cell>
          <cell r="D3026" t="str">
            <v>CR</v>
          </cell>
          <cell r="E3026" t="str">
            <v>82,35</v>
          </cell>
        </row>
        <row r="3027">
          <cell r="A3027">
            <v>43148</v>
          </cell>
          <cell r="B3027" t="str">
            <v xml:space="preserve">MEMBRANA IMPERMEABILIZANTE A BASE DE POLIURETANO                                                                                                                                                                                                                                                                                                                                                                                                                                                          </v>
          </cell>
          <cell r="C3027" t="str">
            <v xml:space="preserve">KG    </v>
          </cell>
          <cell r="D3027" t="str">
            <v>CR</v>
          </cell>
          <cell r="E3027" t="str">
            <v>55,89</v>
          </cell>
        </row>
        <row r="3028">
          <cell r="A3028">
            <v>43147</v>
          </cell>
          <cell r="B3028" t="str">
            <v xml:space="preserve">MEMBRANA IMPERMEABILIZANTE ACRILICA MONOCOMPONENTE                                                                                                                                                                                                                                                                                                                                                                                                                                                        </v>
          </cell>
          <cell r="C3028" t="str">
            <v xml:space="preserve">KG    </v>
          </cell>
          <cell r="D3028" t="str">
            <v>CR</v>
          </cell>
          <cell r="E3028" t="str">
            <v>21,65</v>
          </cell>
        </row>
        <row r="3029">
          <cell r="A3029">
            <v>10608</v>
          </cell>
          <cell r="B3029" t="str">
            <v xml:space="preserve">MESA VIBRATORIA COM DIMENSOES DE 2,0 X 1,0 M, COM MOTOR ELETRICO DE 2 POLOS E POTENCIA DE 3 CV                                                                                                                                                                                                                                                                                                                                                                                                            </v>
          </cell>
          <cell r="C3029" t="str">
            <v xml:space="preserve">UN    </v>
          </cell>
          <cell r="D3029" t="str">
            <v>AS</v>
          </cell>
          <cell r="E3029" t="str">
            <v>9.767,99</v>
          </cell>
        </row>
        <row r="3030">
          <cell r="A3030">
            <v>4069</v>
          </cell>
          <cell r="B3030" t="str">
            <v xml:space="preserve">MESTRE DE OBRAS (HORISTA)                                                                                                                                                                                                                                                                                                                                                                                                                                                                                 </v>
          </cell>
          <cell r="C3030" t="str">
            <v xml:space="preserve">H     </v>
          </cell>
          <cell r="D3030" t="str">
            <v>CR</v>
          </cell>
          <cell r="E3030" t="str">
            <v>58,88</v>
          </cell>
        </row>
        <row r="3031">
          <cell r="A3031">
            <v>40819</v>
          </cell>
          <cell r="B3031" t="str">
            <v xml:space="preserve">MESTRE DE OBRAS (MENSALISTA)                                                                                                                                                                                                                                                                                                                                                                                                                                                                              </v>
          </cell>
          <cell r="C3031" t="str">
            <v xml:space="preserve">MES   </v>
          </cell>
          <cell r="D3031" t="str">
            <v>CR</v>
          </cell>
          <cell r="E3031" t="str">
            <v>10.336,83</v>
          </cell>
        </row>
        <row r="3032">
          <cell r="A3032">
            <v>34361</v>
          </cell>
          <cell r="B3032" t="str">
            <v xml:space="preserve">METACAULIM DE ALTA REATIVIDADE/CAULIM CALCINADO                                                                                                                                                                                                                                                                                                                                                                                                                                                           </v>
          </cell>
          <cell r="C3032" t="str">
            <v xml:space="preserve">KG    </v>
          </cell>
          <cell r="D3032" t="str">
            <v>CR</v>
          </cell>
          <cell r="E3032" t="str">
            <v>15,76</v>
          </cell>
        </row>
        <row r="3033">
          <cell r="A3033">
            <v>36512</v>
          </cell>
          <cell r="B3033" t="str">
            <v xml:space="preserve">MICRO-TRATOR CORTADOR DE GRAMA COM LARGURA DO CORTE DE 107 CM, COM  2 LAMINAS E DESCARTE LATERAL                                                                                                                                                                                                                                                                                                                                                                                                          </v>
          </cell>
          <cell r="C3033" t="str">
            <v xml:space="preserve">UN    </v>
          </cell>
          <cell r="D3033" t="str">
            <v>AS</v>
          </cell>
          <cell r="E3033" t="str">
            <v>21.460,25</v>
          </cell>
        </row>
        <row r="3034">
          <cell r="A3034">
            <v>44478</v>
          </cell>
          <cell r="B3034" t="str">
            <v xml:space="preserve">MICROESFERAS DE VIDRO PARA SINALIZACAO HORIZONTAL VIARIA, TIPO I-B (PREMIX) - NBR  16184                                                                                                                                                                                                                                                                                                                                                                                                                  </v>
          </cell>
          <cell r="C3034" t="str">
            <v xml:space="preserve">KG    </v>
          </cell>
          <cell r="D3034" t="str">
            <v>CR</v>
          </cell>
          <cell r="E3034" t="str">
            <v>12,41</v>
          </cell>
        </row>
        <row r="3035">
          <cell r="A3035">
            <v>44477</v>
          </cell>
          <cell r="B3035" t="str">
            <v xml:space="preserve">MICROESFERAS DE VIDRO PARA SINALIZACAO HORIZONTAL VIARIA, TIPO II-A (DROP-ON) - NBR  16184                                                                                                                                                                                                                                                                                                                                                                                                                </v>
          </cell>
          <cell r="C3035" t="str">
            <v xml:space="preserve">KG    </v>
          </cell>
          <cell r="D3035" t="str">
            <v>CR</v>
          </cell>
          <cell r="E3035" t="str">
            <v>12,41</v>
          </cell>
        </row>
        <row r="3036">
          <cell r="A3036">
            <v>11697</v>
          </cell>
          <cell r="B3036" t="str">
            <v xml:space="preserve">MICTORIO COLETIVO ACO INOX (AISI 304), E = 0,8 MM, DE *100 X 40 X 30* CM (C X A X P)                                                                                                                                                                                                                                                                                                                                                                                                                      </v>
          </cell>
          <cell r="C3036" t="str">
            <v xml:space="preserve">UN    </v>
          </cell>
          <cell r="D3036" t="str">
            <v>CR</v>
          </cell>
          <cell r="E3036" t="str">
            <v>752,18</v>
          </cell>
        </row>
        <row r="3037">
          <cell r="A3037">
            <v>11698</v>
          </cell>
          <cell r="B3037" t="str">
            <v xml:space="preserve">MICTORIO COLETIVO ACO INOX (AISI 304), E = 0,8 MM, DE *100 X 50 X 35* CM (C X A X P)                                                                                                                                                                                                                                                                                                                                                                                                                      </v>
          </cell>
          <cell r="C3037" t="str">
            <v xml:space="preserve">UN    </v>
          </cell>
          <cell r="D3037" t="str">
            <v>CR</v>
          </cell>
          <cell r="E3037" t="str">
            <v>897,31</v>
          </cell>
        </row>
        <row r="3038">
          <cell r="A3038">
            <v>10432</v>
          </cell>
          <cell r="B3038" t="str">
            <v xml:space="preserve">MICTORIO INDICUDUAL, SIFONADO, LOUCA BRANCA, SEM COMPLEMENTOS                                                                                                                                                                                                                                                                                                                                                                                                                                             </v>
          </cell>
          <cell r="C3038" t="str">
            <v xml:space="preserve">UN    </v>
          </cell>
          <cell r="D3038" t="str">
            <v>CR</v>
          </cell>
          <cell r="E3038" t="str">
            <v>352,65</v>
          </cell>
        </row>
        <row r="3039">
          <cell r="A3039">
            <v>11699</v>
          </cell>
          <cell r="B3039" t="str">
            <v xml:space="preserve">MICTORIO INDIVIDUAL ACO INOX (AISI 304), E = 0,8 MM, DE *50  X 45  X 35* (C X A X P)                                                                                                                                                                                                                                                                                                                                                                                                                      </v>
          </cell>
          <cell r="C3039" t="str">
            <v xml:space="preserve">UN    </v>
          </cell>
          <cell r="D3039" t="str">
            <v>CR</v>
          </cell>
          <cell r="E3039" t="str">
            <v>991,74</v>
          </cell>
        </row>
        <row r="3040">
          <cell r="A3040">
            <v>44020</v>
          </cell>
          <cell r="B3040" t="str">
            <v xml:space="preserve">MICTORIO INDIVIDUAL, SIFONADO, VALVULA EMBUTIDA, DE LOUCA BRANCA, SEM COMPLEMENTOS - PADRAO ALTO                                                                                                                                                                                                                                                                                                                                                                                                          </v>
          </cell>
          <cell r="C3040" t="str">
            <v xml:space="preserve">UN    </v>
          </cell>
          <cell r="D3040" t="str">
            <v>CR</v>
          </cell>
          <cell r="E3040" t="str">
            <v>870,04</v>
          </cell>
        </row>
        <row r="3041">
          <cell r="A3041">
            <v>41420</v>
          </cell>
          <cell r="B3041" t="str">
            <v xml:space="preserve">MINICAPTOR, EM ACO GALVANIZADO A FOGO, FIXACAO COM ROSCA SOBERBA OU MECANICA, H=600 MM X DN=10 MM                                                                                                                                                                                                                                                                                                                                                                                                         </v>
          </cell>
          <cell r="C3041" t="str">
            <v xml:space="preserve">UN    </v>
          </cell>
          <cell r="D3041" t="str">
            <v>CR</v>
          </cell>
          <cell r="E3041" t="str">
            <v>8,59</v>
          </cell>
        </row>
        <row r="3042">
          <cell r="A3042">
            <v>41422</v>
          </cell>
          <cell r="B3042" t="str">
            <v xml:space="preserve">MINICAPTOR, EM ACO GALVANIZADO A FOGO, FIXACAO HORIZONTAL COM BANDEIRA A 20 CM, H=600 MM E X DN=10 MM                                                                                                                                                                                                                                                                                                                                                                                                     </v>
          </cell>
          <cell r="C3042" t="str">
            <v xml:space="preserve">UN    </v>
          </cell>
          <cell r="D3042" t="str">
            <v>CR</v>
          </cell>
          <cell r="E3042" t="str">
            <v>11,73</v>
          </cell>
        </row>
        <row r="3043">
          <cell r="A3043">
            <v>41425</v>
          </cell>
          <cell r="B3043" t="str">
            <v xml:space="preserve">MINICAPTOR, EM ACO GALVANIZADO A FOGO, FIXACAO HORIZONTAL DE 1 FUROS, SEM BANDEIRA, H=300 MM X DN=10 MM                                                                                                                                                                                                                                                                                                                                                                                                   </v>
          </cell>
          <cell r="C3043" t="str">
            <v xml:space="preserve">UN    </v>
          </cell>
          <cell r="D3043" t="str">
            <v>CR</v>
          </cell>
          <cell r="E3043" t="str">
            <v>6,00</v>
          </cell>
        </row>
        <row r="3044">
          <cell r="A3044">
            <v>41426</v>
          </cell>
          <cell r="B3044" t="str">
            <v xml:space="preserve">MINICAPTOR, EM ACO GALVANIZADO A FOGO, FIXACAO HORIZONTAL DE 2 FUROS, SEM BANDEIRA, H=600 MM X DN=10 MM                                                                                                                                                                                                                                                                                                                                                                                                   </v>
          </cell>
          <cell r="C3044" t="str">
            <v xml:space="preserve">UN    </v>
          </cell>
          <cell r="D3044" t="str">
            <v>CR</v>
          </cell>
          <cell r="E3044" t="str">
            <v>10,83</v>
          </cell>
        </row>
        <row r="3045">
          <cell r="A3045">
            <v>41419</v>
          </cell>
          <cell r="B3045" t="str">
            <v xml:space="preserve">MINICAPTOR, EM ACO GALVANIZADO A FOGO,Â  FIXACAO COM ROSCA SOBERBA OU MECANICA, H=300 MM X DN=10 MM                                                                                                                                                                                                                                                                                                                                                                                                       </v>
          </cell>
          <cell r="C3045" t="str">
            <v xml:space="preserve">UN    </v>
          </cell>
          <cell r="D3045" t="str">
            <v>CR</v>
          </cell>
          <cell r="E3045" t="str">
            <v>6,32</v>
          </cell>
        </row>
        <row r="3046">
          <cell r="A3046">
            <v>41421</v>
          </cell>
          <cell r="B3046" t="str">
            <v xml:space="preserve">MINICAPTOR, EM ACO GALVANIZADO A FOGO,Â  FIXACAO HORIZONTAL COM BANDEIRA A 20 CM, H=300 MM E X DN=10 MM                                                                                                                                                                                                                                                                                                                                                                                                   </v>
          </cell>
          <cell r="C3046" t="str">
            <v xml:space="preserve">UN    </v>
          </cell>
          <cell r="D3046" t="str">
            <v>CR</v>
          </cell>
          <cell r="E3046" t="str">
            <v>8,57</v>
          </cell>
        </row>
        <row r="3047">
          <cell r="A3047">
            <v>41414</v>
          </cell>
          <cell r="B3047" t="str">
            <v xml:space="preserve">MINICAPTORES DE INSERCAO, EM ACO GALVANIZADO A FOGO, H=300 MM X DN=10 MM                                                                                                                                                                                                                                                                                                                                                                                                                                  </v>
          </cell>
          <cell r="C3047" t="str">
            <v xml:space="preserve">UN    </v>
          </cell>
          <cell r="D3047" t="str">
            <v>CR</v>
          </cell>
          <cell r="E3047" t="str">
            <v>19,87</v>
          </cell>
        </row>
        <row r="3048">
          <cell r="A3048">
            <v>41415</v>
          </cell>
          <cell r="B3048" t="str">
            <v xml:space="preserve">MINICAPTORES DE INSERCAO, EM ACO GALVANIZADO A FOGO, H=600,MM X DN=10,MM                                                                                                                                                                                                                                                                                                                                                                                                                                  </v>
          </cell>
          <cell r="C3048" t="str">
            <v xml:space="preserve">UN    </v>
          </cell>
          <cell r="D3048" t="str">
            <v>CR</v>
          </cell>
          <cell r="E3048" t="str">
            <v>23,14</v>
          </cell>
        </row>
        <row r="3049">
          <cell r="A3049">
            <v>37514</v>
          </cell>
          <cell r="B3049" t="str">
            <v xml:space="preserve">MINICARREGADEIRA SOBRE RODAS, POTENCIA LIQUIDA DE *47* HP, CAPACIDADE NOMINAL DE OPERACAO DE *646* KG                                                                                                                                                                                                                                                                                                                                                                                                     </v>
          </cell>
          <cell r="C3049" t="str">
            <v xml:space="preserve">UN    </v>
          </cell>
          <cell r="D3049" t="str">
            <v>AS</v>
          </cell>
          <cell r="E3049" t="str">
            <v>275.000,00</v>
          </cell>
        </row>
        <row r="3050">
          <cell r="A3050">
            <v>37519</v>
          </cell>
          <cell r="B3050" t="str">
            <v xml:space="preserve">MINICARREGADEIRA SOBRE RODAS, POTENCIA LIQUIDA DE *72* HP, CAPACIDADE NOMINAL DE OPERACAO DE *1200* KG                                                                                                                                                                                                                                                                                                                                                                                                    </v>
          </cell>
          <cell r="C3050" t="str">
            <v xml:space="preserve">UN    </v>
          </cell>
          <cell r="D3050" t="str">
            <v>AS</v>
          </cell>
          <cell r="E3050" t="str">
            <v>424.405,68</v>
          </cell>
        </row>
        <row r="3051">
          <cell r="A3051">
            <v>37520</v>
          </cell>
          <cell r="B3051" t="str">
            <v xml:space="preserve">MINIESCAVADEIRA SOBRE ESTEIRAS, POTENCIA LIQUIDA DE *30* HP, PESO OPERACIONAL DE *3.500* KG                                                                                                                                                                                                                                                                                                                                                                                                               </v>
          </cell>
          <cell r="C3051" t="str">
            <v xml:space="preserve">UN    </v>
          </cell>
          <cell r="D3051" t="str">
            <v>AS</v>
          </cell>
          <cell r="E3051" t="str">
            <v>417.448,21</v>
          </cell>
        </row>
        <row r="3052">
          <cell r="A3052">
            <v>37521</v>
          </cell>
          <cell r="B3052" t="str">
            <v xml:space="preserve">MINIESCAVADEIRA SOBRE ESTEIRAS, POTENCIA LIQUIDA DE *42* HP, PESO OPERACIONAL DE *4.500* KG                                                                                                                                                                                                                                                                                                                                                                                                               </v>
          </cell>
          <cell r="C3052" t="str">
            <v xml:space="preserve">UN    </v>
          </cell>
          <cell r="D3052" t="str">
            <v>AS</v>
          </cell>
          <cell r="E3052" t="str">
            <v>509.286,82</v>
          </cell>
        </row>
        <row r="3053">
          <cell r="A3053">
            <v>37522</v>
          </cell>
          <cell r="B3053" t="str">
            <v xml:space="preserve">MINIESCAVADEIRA SOBRE ESTEIRAS, POTENCIA LIQUIDA DE *42* HP, PESO OPERACIONAL DE *5.300* KG                                                                                                                                                                                                                                                                                                                                                                                                               </v>
          </cell>
          <cell r="C3053" t="str">
            <v xml:space="preserve">UN    </v>
          </cell>
          <cell r="D3053" t="str">
            <v>AS</v>
          </cell>
          <cell r="E3053" t="str">
            <v>524.609,11</v>
          </cell>
        </row>
        <row r="3054">
          <cell r="A3054">
            <v>21109</v>
          </cell>
          <cell r="B3054" t="str">
            <v xml:space="preserve">MINUTERIA ELETRONICA COLETIVA COM POTENCIA MAXIMA RESISTIVA PARA LAMPADAS FLUORESCENTES DE *300* W ( 110 V ) / *600* W ( 110 V )                                                                                                                                                                                                                                                                                                                                                                          </v>
          </cell>
          <cell r="C3054" t="str">
            <v xml:space="preserve">UN    </v>
          </cell>
          <cell r="D3054" t="str">
            <v>AS</v>
          </cell>
          <cell r="E3054" t="str">
            <v>75,38</v>
          </cell>
        </row>
        <row r="3055">
          <cell r="A3055">
            <v>37546</v>
          </cell>
          <cell r="B3055" t="str">
            <v xml:space="preserve">MISTURADOR DE ARGAMASSA, EIXO HORIZONTAL, CAPACIDADE DE MISTURA 160 KG, MOTOR ELETRICO TRIFASICO 220/380 V, POTENCIA 3 CV                                                                                                                                                                                                                                                                                                                                                                                 </v>
          </cell>
          <cell r="C3055" t="str">
            <v xml:space="preserve">UN    </v>
          </cell>
          <cell r="D3055" t="str">
            <v>CR</v>
          </cell>
          <cell r="E3055" t="str">
            <v>12.078,77</v>
          </cell>
        </row>
        <row r="3056">
          <cell r="A3056">
            <v>37544</v>
          </cell>
          <cell r="B3056" t="str">
            <v xml:space="preserve">MISTURADOR DE ARGAMASSA, EIXO HORIZONTAL, CAPACIDADE DE MISTURA 300 KG, MOTOR ELETRICO TRIFASICO 220/380 V, POTENCIA 5 CV                                                                                                                                                                                                                                                                                                                                                                                 </v>
          </cell>
          <cell r="C3056" t="str">
            <v xml:space="preserve">UN    </v>
          </cell>
          <cell r="D3056" t="str">
            <v>CR</v>
          </cell>
          <cell r="E3056" t="str">
            <v>12.775,33</v>
          </cell>
        </row>
        <row r="3057">
          <cell r="A3057">
            <v>37545</v>
          </cell>
          <cell r="B3057" t="str">
            <v xml:space="preserve">MISTURADOR DE ARGAMASSA, EIXO HORIZONTAL, CAPACIDADE DE MISTURA 600 KG, MOTOR ELETRICO TRIFASICO 220/380 V, POTENCIA 7,5 CV                                                                                                                                                                                                                                                                                                                                                                               </v>
          </cell>
          <cell r="C3057" t="str">
            <v xml:space="preserve">UN    </v>
          </cell>
          <cell r="D3057" t="str">
            <v>CR</v>
          </cell>
          <cell r="E3057" t="str">
            <v>15.200,93</v>
          </cell>
        </row>
        <row r="3058">
          <cell r="A3058">
            <v>36793</v>
          </cell>
          <cell r="B3058" t="str">
            <v xml:space="preserve">MISTURADOR DE METAL CROMADO DE PAREDE PARA LAVATORIO (REF 1878)                                                                                                                                                                                                                                                                                                                                                                                                                                           </v>
          </cell>
          <cell r="C3058" t="str">
            <v xml:space="preserve">UN    </v>
          </cell>
          <cell r="D3058" t="str">
            <v>CR</v>
          </cell>
          <cell r="E3058" t="str">
            <v>690,28</v>
          </cell>
        </row>
        <row r="3059">
          <cell r="A3059">
            <v>11769</v>
          </cell>
          <cell r="B3059" t="str">
            <v xml:space="preserve">MISTURADOR DE METAL CROMADO, DE MESA/BANCADA, COM BICA BAIXA, PARA LAVATORIO (REF 1875)                                                                                                                                                                                                                                                                                                                                                                                                                   </v>
          </cell>
          <cell r="C3059" t="str">
            <v xml:space="preserve">UN    </v>
          </cell>
          <cell r="D3059" t="str">
            <v>CR</v>
          </cell>
          <cell r="E3059" t="str">
            <v>305,05</v>
          </cell>
        </row>
        <row r="3060">
          <cell r="A3060">
            <v>11771</v>
          </cell>
          <cell r="B3060" t="str">
            <v xml:space="preserve">MISTURADOR DE PAREDE, DE METAL CROMADO, PARA COZINHA, BICA ALTA MOVEL, COM AREJADOR ARTICULADO (REF 1258)                                                                                                                                                                                                                                                                                                                                                                                                 </v>
          </cell>
          <cell r="C3060" t="str">
            <v xml:space="preserve">UN    </v>
          </cell>
          <cell r="D3060" t="str">
            <v>CR</v>
          </cell>
          <cell r="E3060" t="str">
            <v>373,65</v>
          </cell>
        </row>
        <row r="3061">
          <cell r="A3061">
            <v>39919</v>
          </cell>
          <cell r="B3061" t="str">
            <v xml:space="preserve">MISTURADOR DUPLO HORIZONTAL DE ALTA TURBULENCIA, CAPACIDADE / VOLUME 2 X 500 LITROS, MOTORES ELETRICOS MINIMO 5 CV CADA,  PARA NATA CIMENTO, ARGAMASSA E OUTROS                                                                                                                                                                                                                                                                                                                                           </v>
          </cell>
          <cell r="C3061" t="str">
            <v xml:space="preserve">UN    </v>
          </cell>
          <cell r="D3061" t="str">
            <v>CR</v>
          </cell>
          <cell r="E3061" t="str">
            <v>60.460,95</v>
          </cell>
        </row>
        <row r="3062">
          <cell r="A3062">
            <v>38385</v>
          </cell>
          <cell r="B3062" t="str">
            <v xml:space="preserve">MISTURADOR MANUAL DE TINTAS PARA FURADEIRA, HASTE METALICA *60* CM, COM HELICE  (MEXEDOR DE TINTA)                                                                                                                                                                                                                                                                                                                                                                                                        </v>
          </cell>
          <cell r="C3062" t="str">
            <v xml:space="preserve">UN    </v>
          </cell>
          <cell r="D3062" t="str">
            <v>CR</v>
          </cell>
          <cell r="E3062" t="str">
            <v>52,48</v>
          </cell>
        </row>
        <row r="3063">
          <cell r="A3063">
            <v>36800</v>
          </cell>
          <cell r="B3063" t="str">
            <v xml:space="preserve">MISTURADOR METALICO, BASE PARA CHUVEIRO/BANHEIRA, 1/2 " OU 3/4 ", SOLDAVEL OU ROSCAVEL (NAO INCLUI ACABAMENTOS)                                                                                                                                                                                                                                                                                                                                                                                           </v>
          </cell>
          <cell r="C3063" t="str">
            <v xml:space="preserve">UN    </v>
          </cell>
          <cell r="D3063" t="str">
            <v>CR</v>
          </cell>
          <cell r="E3063" t="str">
            <v>183,30</v>
          </cell>
        </row>
        <row r="3064">
          <cell r="A3064">
            <v>37587</v>
          </cell>
          <cell r="B3064" t="str">
            <v xml:space="preserve">MISTURADOR MONOCOMANDO PARA CHUVEIRO, BASE BRUTA, METALICO COM ACABAMENTO CROMADO                                                                                                                                                                                                                                                                                                                                                                                                                         </v>
          </cell>
          <cell r="C3064" t="str">
            <v xml:space="preserve">UN    </v>
          </cell>
          <cell r="D3064" t="str">
            <v>CR</v>
          </cell>
          <cell r="E3064" t="str">
            <v>402,70</v>
          </cell>
        </row>
        <row r="3065">
          <cell r="A3065">
            <v>11561</v>
          </cell>
          <cell r="B3065" t="str">
            <v xml:space="preserve">MOLA HIDRAULICA AEREA, PARA PORTAS DE ATE 1.100 MM E PESO DE ATE 85 KG, COM CORPO EM ALUMINIO E BRACO EM ACO, SEM BRACO DE PARADA                                                                                                                                                                                                                                                                                                                                                                         </v>
          </cell>
          <cell r="C3065" t="str">
            <v xml:space="preserve">UN    </v>
          </cell>
          <cell r="D3065" t="str">
            <v>CR</v>
          </cell>
          <cell r="E3065" t="str">
            <v>225,57</v>
          </cell>
        </row>
        <row r="3066">
          <cell r="A3066">
            <v>43604</v>
          </cell>
          <cell r="B3066" t="str">
            <v xml:space="preserve">MOLA HIDRAULICA AEREA, PARA PORTAS DE ATE 850 MM E PESO DE ATE 50 KG, COM CORPO EM ALUMINIO E BRACO EM ACO, SEM BRACO DE PARADA                                                                                                                                                                                                                                                                                                                                                                           </v>
          </cell>
          <cell r="C3066" t="str">
            <v xml:space="preserve">UN    </v>
          </cell>
          <cell r="D3066" t="str">
            <v>CR</v>
          </cell>
          <cell r="E3066" t="str">
            <v>120,25</v>
          </cell>
        </row>
        <row r="3067">
          <cell r="A3067">
            <v>11560</v>
          </cell>
          <cell r="B3067" t="str">
            <v xml:space="preserve">MOLA HIDRAULICA AEREA, PARA PORTAS DE ATE 950 MM E PESO DE ATE 65 KG, COM CORPO EM ALUMINIO E BRACO EM ACO, SEM BRACO DE PARADA                                                                                                                                                                                                                                                                                                                                                                           </v>
          </cell>
          <cell r="C3067" t="str">
            <v xml:space="preserve">UN    </v>
          </cell>
          <cell r="D3067" t="str">
            <v>CR</v>
          </cell>
          <cell r="E3067" t="str">
            <v>174,10</v>
          </cell>
        </row>
        <row r="3068">
          <cell r="A3068">
            <v>11499</v>
          </cell>
          <cell r="B3068" t="str">
            <v xml:space="preserve">MOLA HIDRAULICA DE PISO, PARA PORTAS DE ATE 1100 MM E PESO DE ATE 120 KG, COM CORPO EM ACO INOX                                                                                                                                                                                                                                                                                                                                                                                                           </v>
          </cell>
          <cell r="C3068" t="str">
            <v xml:space="preserve">UN    </v>
          </cell>
          <cell r="D3068" t="str">
            <v>CR</v>
          </cell>
          <cell r="E3068" t="str">
            <v>714,83</v>
          </cell>
        </row>
        <row r="3069">
          <cell r="A3069">
            <v>34761</v>
          </cell>
          <cell r="B3069" t="str">
            <v xml:space="preserve">MONTADOR DE ELETROELETRONICOS (HORISTA)                                                                                                                                                                                                                                                                                                                                                                                                                                                                   </v>
          </cell>
          <cell r="C3069" t="str">
            <v xml:space="preserve">H     </v>
          </cell>
          <cell r="D3069" t="str">
            <v>CR</v>
          </cell>
          <cell r="E3069" t="str">
            <v>22,02</v>
          </cell>
        </row>
        <row r="3070">
          <cell r="A3070">
            <v>40924</v>
          </cell>
          <cell r="B3070" t="str">
            <v xml:space="preserve">MONTADOR DE ELETROELETRONICOS (MENSALISTA)                                                                                                                                                                                                                                                                                                                                                                                                                                                                </v>
          </cell>
          <cell r="C3070" t="str">
            <v xml:space="preserve">MES   </v>
          </cell>
          <cell r="D3070" t="str">
            <v>CR</v>
          </cell>
          <cell r="E3070" t="str">
            <v>3.867,63</v>
          </cell>
        </row>
        <row r="3071">
          <cell r="A3071">
            <v>40983</v>
          </cell>
          <cell r="B3071" t="str">
            <v xml:space="preserve">MONTADOR DE ESTRUTURAS METALICAS (MENSALISTA)                                                                                                                                                                                                                                                                                                                                                                                                                                                             </v>
          </cell>
          <cell r="C3071" t="str">
            <v xml:space="preserve">MES   </v>
          </cell>
          <cell r="D3071" t="str">
            <v>CR</v>
          </cell>
          <cell r="E3071" t="str">
            <v>3.975,53</v>
          </cell>
        </row>
        <row r="3072">
          <cell r="A3072">
            <v>44497</v>
          </cell>
          <cell r="B3072" t="str">
            <v xml:space="preserve">MONTADOR DE ESTRUTURAS METALICAS HORISTA                                                                                                                                                                                                                                                                                                                                                                                                                                                                  </v>
          </cell>
          <cell r="C3072" t="str">
            <v xml:space="preserve">H     </v>
          </cell>
          <cell r="D3072" t="str">
            <v>CR</v>
          </cell>
          <cell r="E3072" t="str">
            <v>22,64</v>
          </cell>
        </row>
        <row r="3073">
          <cell r="A3073">
            <v>2437</v>
          </cell>
          <cell r="B3073" t="str">
            <v xml:space="preserve">MONTADOR DE MAQUINAS (HORISTA)                                                                                                                                                                                                                                                                                                                                                                                                                                                                            </v>
          </cell>
          <cell r="C3073" t="str">
            <v xml:space="preserve">H     </v>
          </cell>
          <cell r="D3073" t="str">
            <v>CR</v>
          </cell>
          <cell r="E3073" t="str">
            <v>25,02</v>
          </cell>
        </row>
        <row r="3074">
          <cell r="A3074">
            <v>40921</v>
          </cell>
          <cell r="B3074" t="str">
            <v xml:space="preserve">MONTADOR DE MAQUINAS (MENSALISTA)                                                                                                                                                                                                                                                                                                                                                                                                                                                                         </v>
          </cell>
          <cell r="C3074" t="str">
            <v xml:space="preserve">MES   </v>
          </cell>
          <cell r="D3074" t="str">
            <v>CR</v>
          </cell>
          <cell r="E3074" t="str">
            <v>4.394,14</v>
          </cell>
        </row>
        <row r="3075">
          <cell r="A3075">
            <v>14252</v>
          </cell>
          <cell r="B3075" t="str">
            <v xml:space="preserve">MOTOBOMBA AUTOESCORVANTE MOTOR A GASOLINA, POTENCIA 6,0HP, BOCAIS 3" X 3", HM/Q = 5 MCA / 24 M3/H A 52,5 MCA / 5,0 M3/H                                                                                                                                                                                                                                                                                                                                                                                   </v>
          </cell>
          <cell r="C3075" t="str">
            <v xml:space="preserve">UN    </v>
          </cell>
          <cell r="D3075" t="str">
            <v>CR</v>
          </cell>
          <cell r="E3075" t="str">
            <v>3.037,62</v>
          </cell>
        </row>
        <row r="3076">
          <cell r="A3076">
            <v>730</v>
          </cell>
          <cell r="B3076" t="str">
            <v xml:space="preserve">MOTOBOMBA AUTOESCORVANTE MOTOR ELETRICO TRIFASICO 7,4HP BOCA DIAMETRO DE SUCCAO X RECLAQUE: 2"X2", HM/ Q = 10 M / 73,5 M3/H A 28 M / 8,2 M3 /H                                                                                                                                                                                                                                                                                                                                                            </v>
          </cell>
          <cell r="C3076" t="str">
            <v xml:space="preserve">UN    </v>
          </cell>
          <cell r="D3076" t="str">
            <v>CR</v>
          </cell>
          <cell r="E3076" t="str">
            <v>8.115,95</v>
          </cell>
        </row>
        <row r="3077">
          <cell r="A3077">
            <v>723</v>
          </cell>
          <cell r="B3077" t="str">
            <v xml:space="preserve">MOTOBOMBA AUTOESCORVANTE POTENCIA 5,42 HP, BOCAIS SUCCAO X RECALQUE 2" X 2", A GASOLINA, DIAMETRO DO ROTOR 122 MM HM/Q = 6 MCA / 33,0 M3/H A 28 MCA / 8,0 M3/H                                                                                                                                                                                                                                                                                                                                            </v>
          </cell>
          <cell r="C3077" t="str">
            <v xml:space="preserve">UN    </v>
          </cell>
          <cell r="D3077" t="str">
            <v>CR</v>
          </cell>
          <cell r="E3077" t="str">
            <v>4.033,91</v>
          </cell>
        </row>
        <row r="3078">
          <cell r="A3078">
            <v>36502</v>
          </cell>
          <cell r="B3078" t="str">
            <v xml:space="preserve">MOTOBOMBA CENTRIFUGA, MOTOR A GASOLINA, POTENCIA 5,42 HP, BOCAIS 1 1/2" X 1", DIAMETRO ROTOR 143 MM HM/Q = 6 MCA / 16,8 M3/H A 38 MCA / 6,6 M3/H                                                                                                                                                                                                                                                                                                                                                          </v>
          </cell>
          <cell r="C3078" t="str">
            <v xml:space="preserve">UN    </v>
          </cell>
          <cell r="D3078" t="str">
            <v>CR</v>
          </cell>
          <cell r="E3078" t="str">
            <v>3.791,40</v>
          </cell>
        </row>
        <row r="3079">
          <cell r="A3079">
            <v>36503</v>
          </cell>
          <cell r="B3079" t="str">
            <v xml:space="preserve">MOTOBOMBA TRASH (PARA AGUA SUJA) AUTO ESCORVANTE, MOTOR GASOLINA DE 6,41 HP, DIAMETROS DE SUCCAO X RECALQUE: 3" X 3", HM/Q: 10/60 A 23/0                                                                                                                                                                                                                                                                                                                                                                  </v>
          </cell>
          <cell r="C3079" t="str">
            <v xml:space="preserve">UN    </v>
          </cell>
          <cell r="D3079" t="str">
            <v>CR</v>
          </cell>
          <cell r="E3079" t="str">
            <v>4.675,24</v>
          </cell>
        </row>
        <row r="3080">
          <cell r="A3080">
            <v>4090</v>
          </cell>
          <cell r="B3080" t="str">
            <v xml:space="preserve">MOTONIVELADORA POTENCIA BASICA LIQUIDA (PRIMEIRA MARCHA) 125 HP , PESO BRUTO 13843 KG, LARGURA DA LAMINA DE 3,7 M                                                                                                                                                                                                                                                                                                                                                                                         </v>
          </cell>
          <cell r="C3080" t="str">
            <v xml:space="preserve">UN    </v>
          </cell>
          <cell r="D3080" t="str">
            <v xml:space="preserve">C </v>
          </cell>
          <cell r="E3080" t="str">
            <v>1.190.000,00</v>
          </cell>
        </row>
        <row r="3081">
          <cell r="A3081">
            <v>13227</v>
          </cell>
          <cell r="B3081" t="str">
            <v xml:space="preserve">MOTONIVELADORA POTENCIA BASICA LIQUIDA (PRIMEIRA MARCHA) 171 HP, PESO BRUTO 14768 KG, LARGURA DA LAMINA DE 3,7 M                                                                                                                                                                                                                                                                                                                                                                                          </v>
          </cell>
          <cell r="C3081" t="str">
            <v xml:space="preserve">UN    </v>
          </cell>
          <cell r="D3081" t="str">
            <v>CR</v>
          </cell>
          <cell r="E3081" t="str">
            <v>1.478.723,39</v>
          </cell>
        </row>
        <row r="3082">
          <cell r="A3082">
            <v>10597</v>
          </cell>
          <cell r="B3082" t="str">
            <v xml:space="preserve">MOTONIVELADORA POTENCIA BASICA LIQUIDA (PRIMEIRA MARCHA) 186 HP, PESO BRUTO 15785 KG, LARGURA DA LAMINA DE 4,3 M                                                                                                                                                                                                                                                                                                                                                                                          </v>
          </cell>
          <cell r="C3082" t="str">
            <v xml:space="preserve">UN    </v>
          </cell>
          <cell r="D3082" t="str">
            <v>CR</v>
          </cell>
          <cell r="E3082" t="str">
            <v>1.556.547,13</v>
          </cell>
        </row>
        <row r="3083">
          <cell r="A3083">
            <v>39628</v>
          </cell>
          <cell r="B3083" t="str">
            <v xml:space="preserve">MOTOR A DIESEL PARA VIBRADOR DE IMERSAO, DE *4,7* CV                                                                                                                                                                                                                                                                                                                                                                                                                                                      </v>
          </cell>
          <cell r="C3083" t="str">
            <v xml:space="preserve">UN    </v>
          </cell>
          <cell r="D3083" t="str">
            <v>AS</v>
          </cell>
          <cell r="E3083" t="str">
            <v>4.562,56</v>
          </cell>
        </row>
        <row r="3084">
          <cell r="A3084">
            <v>39404</v>
          </cell>
          <cell r="B3084" t="str">
            <v xml:space="preserve">MOTOR A GASOLINA PARA VIBRADOR DE IMERSAO, 4 TEMPOS, DE 5,5 CV                                                                                                                                                                                                                                                                                                                                                                                                                                            </v>
          </cell>
          <cell r="C3084" t="str">
            <v xml:space="preserve">UN    </v>
          </cell>
          <cell r="D3084" t="str">
            <v>AS</v>
          </cell>
          <cell r="E3084" t="str">
            <v>2.262,43</v>
          </cell>
        </row>
        <row r="3085">
          <cell r="A3085">
            <v>39402</v>
          </cell>
          <cell r="B3085" t="str">
            <v xml:space="preserve">MOTOR ELETRICO PARA VIBRADOR DE IMERSAO, DE 2 CV, MONOFASICO, 110/220 V                                                                                                                                                                                                                                                                                                                                                                                                                                   </v>
          </cell>
          <cell r="C3085" t="str">
            <v xml:space="preserve">UN    </v>
          </cell>
          <cell r="D3085" t="str">
            <v>AS</v>
          </cell>
          <cell r="E3085" t="str">
            <v>1.863,81</v>
          </cell>
        </row>
        <row r="3086">
          <cell r="A3086">
            <v>39403</v>
          </cell>
          <cell r="B3086" t="str">
            <v xml:space="preserve">MOTOR ELETRICO PARA VIBRADOR DE IMERSAO, DE 2 CV, TRIFASICO, 220/380 V                                                                                                                                                                                                                                                                                                                                                                                                                                    </v>
          </cell>
          <cell r="C3086" t="str">
            <v xml:space="preserve">UN    </v>
          </cell>
          <cell r="D3086" t="str">
            <v>AS</v>
          </cell>
          <cell r="E3086" t="str">
            <v>1.823,27</v>
          </cell>
        </row>
        <row r="3087">
          <cell r="A3087">
            <v>4093</v>
          </cell>
          <cell r="B3087" t="str">
            <v xml:space="preserve">MOTORISTA DE CAMINHAO (HORISTA)                                                                                                                                                                                                                                                                                                                                                                                                                                                                           </v>
          </cell>
          <cell r="C3087" t="str">
            <v xml:space="preserve">H     </v>
          </cell>
          <cell r="D3087" t="str">
            <v xml:space="preserve">C </v>
          </cell>
          <cell r="E3087" t="str">
            <v>20,39</v>
          </cell>
        </row>
        <row r="3088">
          <cell r="A3088">
            <v>10512</v>
          </cell>
          <cell r="B3088" t="str">
            <v xml:space="preserve">MOTORISTA DE CAMINHAO (MENSALISTA)                                                                                                                                                                                                                                                                                                                                                                                                                                                                        </v>
          </cell>
          <cell r="C3088" t="str">
            <v xml:space="preserve">MES   </v>
          </cell>
          <cell r="D3088" t="str">
            <v>CR</v>
          </cell>
          <cell r="E3088" t="str">
            <v>3.580,34</v>
          </cell>
        </row>
        <row r="3089">
          <cell r="A3089">
            <v>20020</v>
          </cell>
          <cell r="B3089" t="str">
            <v xml:space="preserve">MOTORISTA DE CAMINHAO-BASCULANTE (HORISTA)                                                                                                                                                                                                                                                                                                                                                                                                                                                                </v>
          </cell>
          <cell r="C3089" t="str">
            <v xml:space="preserve">H     </v>
          </cell>
          <cell r="D3089" t="str">
            <v>CR</v>
          </cell>
          <cell r="E3089" t="str">
            <v>21,17</v>
          </cell>
        </row>
        <row r="3090">
          <cell r="A3090">
            <v>41038</v>
          </cell>
          <cell r="B3090" t="str">
            <v xml:space="preserve">MOTORISTA DE CAMINHAO-BASCULANTE (MENSALISTA)                                                                                                                                                                                                                                                                                                                                                                                                                                                             </v>
          </cell>
          <cell r="C3090" t="str">
            <v xml:space="preserve">MES   </v>
          </cell>
          <cell r="D3090" t="str">
            <v>CR</v>
          </cell>
          <cell r="E3090" t="str">
            <v>3.720,70</v>
          </cell>
        </row>
        <row r="3091">
          <cell r="A3091">
            <v>4094</v>
          </cell>
          <cell r="B3091" t="str">
            <v xml:space="preserve">MOTORISTA DE CAMINHAO-CARRETA (HORISTA)                                                                                                                                                                                                                                                                                                                                                                                                                                                                   </v>
          </cell>
          <cell r="C3091" t="str">
            <v xml:space="preserve">H     </v>
          </cell>
          <cell r="D3091" t="str">
            <v>CR</v>
          </cell>
          <cell r="E3091" t="str">
            <v>25,35</v>
          </cell>
        </row>
        <row r="3092">
          <cell r="A3092">
            <v>40988</v>
          </cell>
          <cell r="B3092" t="str">
            <v xml:space="preserve">MOTORISTA DE CAMINHAO-CARRETA (MENSALISTA)                                                                                                                                                                                                                                                                                                                                                                                                                                                                </v>
          </cell>
          <cell r="C3092" t="str">
            <v xml:space="preserve">MES   </v>
          </cell>
          <cell r="D3092" t="str">
            <v>CR</v>
          </cell>
          <cell r="E3092" t="str">
            <v>4.453,30</v>
          </cell>
        </row>
        <row r="3093">
          <cell r="A3093">
            <v>4095</v>
          </cell>
          <cell r="B3093" t="str">
            <v xml:space="preserve">MOTORISTA DE CARRO DE PASSEIO (HORISTA)                                                                                                                                                                                                                                                                                                                                                                                                                                                                   </v>
          </cell>
          <cell r="C3093" t="str">
            <v xml:space="preserve">H     </v>
          </cell>
          <cell r="D3093" t="str">
            <v>CR</v>
          </cell>
          <cell r="E3093" t="str">
            <v>16,98</v>
          </cell>
        </row>
        <row r="3094">
          <cell r="A3094">
            <v>40990</v>
          </cell>
          <cell r="B3094" t="str">
            <v xml:space="preserve">MOTORISTA DE CARRO DE PASSEIO (MENSALISTA)                                                                                                                                                                                                                                                                                                                                                                                                                                                                </v>
          </cell>
          <cell r="C3094" t="str">
            <v xml:space="preserve">MES   </v>
          </cell>
          <cell r="D3094" t="str">
            <v>CR</v>
          </cell>
          <cell r="E3094" t="str">
            <v>2.982,33</v>
          </cell>
        </row>
        <row r="3095">
          <cell r="A3095">
            <v>4097</v>
          </cell>
          <cell r="B3095" t="str">
            <v xml:space="preserve">MOTORISTA DE ONIBUS / MICRO-ONIBUS (HORISTA)                                                                                                                                                                                                                                                                                                                                                                                                                                                              </v>
          </cell>
          <cell r="C3095" t="str">
            <v xml:space="preserve">H     </v>
          </cell>
          <cell r="D3095" t="str">
            <v>CR</v>
          </cell>
          <cell r="E3095" t="str">
            <v>18,88</v>
          </cell>
        </row>
        <row r="3096">
          <cell r="A3096">
            <v>40994</v>
          </cell>
          <cell r="B3096" t="str">
            <v xml:space="preserve">MOTORISTA DE ONIBUS / MICRO-ONIBUS (MENSALISTA)                                                                                                                                                                                                                                                                                                                                                                                                                                                           </v>
          </cell>
          <cell r="C3096" t="str">
            <v xml:space="preserve">MES   </v>
          </cell>
          <cell r="D3096" t="str">
            <v>CR</v>
          </cell>
          <cell r="E3096" t="str">
            <v>3.315,45</v>
          </cell>
        </row>
        <row r="3097">
          <cell r="A3097">
            <v>4096</v>
          </cell>
          <cell r="B3097" t="str">
            <v xml:space="preserve">MOTORISTA OPERADOR DE CAMINHAO COM MUNCK (HORISTA)                                                                                                                                                                                                                                                                                                                                                                                                                                                        </v>
          </cell>
          <cell r="C3097" t="str">
            <v xml:space="preserve">H     </v>
          </cell>
          <cell r="D3097" t="str">
            <v>CR</v>
          </cell>
          <cell r="E3097" t="str">
            <v>22,10</v>
          </cell>
        </row>
        <row r="3098">
          <cell r="A3098">
            <v>40992</v>
          </cell>
          <cell r="B3098" t="str">
            <v xml:space="preserve">MOTORISTA OPERADOR DE CAMINHAO COM MUNCK (MENSALISTA)                                                                                                                                                                                                                                                                                                                                                                                                                                                     </v>
          </cell>
          <cell r="C3098" t="str">
            <v xml:space="preserve">MES   </v>
          </cell>
          <cell r="D3098" t="str">
            <v>CR</v>
          </cell>
          <cell r="E3098" t="str">
            <v>3.882,91</v>
          </cell>
        </row>
        <row r="3099">
          <cell r="A3099">
            <v>4114</v>
          </cell>
          <cell r="B3099" t="str">
            <v xml:space="preserve">MOURAO CONCRETO CURVO, SECAO "T", H = 2,80 M + CURVA COM 0,45 M, COM FUROS PARA FIOS                                                                                                                                                                                                                                                                                                                                                                                                                      </v>
          </cell>
          <cell r="C3099" t="str">
            <v xml:space="preserve">UN    </v>
          </cell>
          <cell r="D3099" t="str">
            <v>CR</v>
          </cell>
          <cell r="E3099" t="str">
            <v>89,24</v>
          </cell>
        </row>
        <row r="3100">
          <cell r="A3100">
            <v>36797</v>
          </cell>
          <cell r="B3100" t="str">
            <v xml:space="preserve">MOURAO DE CONCRETO CURVO, *10 X 10* CM, H= *2,60* M + CURVA DE 0,40 M                                                                                                                                                                                                                                                                                                                                                                                                                                     </v>
          </cell>
          <cell r="C3100" t="str">
            <v xml:space="preserve">UN    </v>
          </cell>
          <cell r="D3100" t="str">
            <v>CR</v>
          </cell>
          <cell r="E3100" t="str">
            <v>79,46</v>
          </cell>
        </row>
        <row r="3101">
          <cell r="A3101">
            <v>4107</v>
          </cell>
          <cell r="B3101" t="str">
            <v xml:space="preserve">MOURAO DE CONCRETO RETO, SECAO QUADARA *10 X 10* CM, H= *2,30* M                                                                                                                                                                                                                                                                                                                                                                                                                                          </v>
          </cell>
          <cell r="C3101" t="str">
            <v xml:space="preserve">UN    </v>
          </cell>
          <cell r="D3101" t="str">
            <v>CR</v>
          </cell>
          <cell r="E3101" t="str">
            <v>74,92</v>
          </cell>
        </row>
        <row r="3102">
          <cell r="A3102">
            <v>4102</v>
          </cell>
          <cell r="B3102" t="str">
            <v xml:space="preserve">MOURAO DE CONCRETO RETO, SECAO QUADRADA, *10 X 10* CM, H= 3,00 M                                                                                                                                                                                                                                                                                                                                                                                                                                          </v>
          </cell>
          <cell r="C3102" t="str">
            <v xml:space="preserve">UN    </v>
          </cell>
          <cell r="D3102" t="str">
            <v xml:space="preserve">C </v>
          </cell>
          <cell r="E3102" t="str">
            <v>91,45</v>
          </cell>
        </row>
        <row r="3103">
          <cell r="A3103">
            <v>36799</v>
          </cell>
          <cell r="B3103" t="str">
            <v xml:space="preserve">MOURAO DE CONCRETO RETO, TIPO ESTICADOR, *10 X 10* CM, H= 2,50 M                                                                                                                                                                                                                                                                                                                                                                                                                                          </v>
          </cell>
          <cell r="C3103" t="str">
            <v xml:space="preserve">UN    </v>
          </cell>
          <cell r="D3103" t="str">
            <v>CR</v>
          </cell>
          <cell r="E3103" t="str">
            <v>77,12</v>
          </cell>
        </row>
        <row r="3104">
          <cell r="A3104">
            <v>2747</v>
          </cell>
          <cell r="B3104" t="str">
            <v xml:space="preserve">MOURAO ROLICO DE MADEIRA TRATADA, D = 16 A 20 CM, H = 2,20 M, EM EUCALIPTO OU EQUIVALENTE DA REGIAO (PARA CERCA)                                                                                                                                                                                                                                                                                                                                                                                          </v>
          </cell>
          <cell r="C3104" t="str">
            <v xml:space="preserve">M     </v>
          </cell>
          <cell r="D3104" t="str">
            <v>AS</v>
          </cell>
          <cell r="E3104" t="str">
            <v>27,44</v>
          </cell>
        </row>
        <row r="3105">
          <cell r="A3105">
            <v>21138</v>
          </cell>
          <cell r="B3105" t="str">
            <v xml:space="preserve">MOURAO ROLICO DE MADEIRA TRATADA, D = 8 A 11 CM, H = 2,20 M, EM EUCALIPTO OU EQUIVALENTE DA REGIAO (PARA CERCA)                                                                                                                                                                                                                                                                                                                                                                                           </v>
          </cell>
          <cell r="C3105" t="str">
            <v xml:space="preserve">M     </v>
          </cell>
          <cell r="D3105" t="str">
            <v>AS</v>
          </cell>
          <cell r="E3105" t="str">
            <v>8,70</v>
          </cell>
        </row>
        <row r="3106">
          <cell r="A3106">
            <v>10826</v>
          </cell>
          <cell r="B3106" t="str">
            <v xml:space="preserve">MUDA DE ARBUSTO FLORIFERO, CLUSIA/GARDENIA/MOREIA BRANCA/ AZALEIA OU EQUIVALENTE DA REGIAO, H= *50 A 70* CM                                                                                                                                                                                                                                                                                                                                                                                               </v>
          </cell>
          <cell r="C3106" t="str">
            <v xml:space="preserve">UN    </v>
          </cell>
          <cell r="D3106" t="str">
            <v>CR</v>
          </cell>
          <cell r="E3106" t="str">
            <v>71,83</v>
          </cell>
        </row>
        <row r="3107">
          <cell r="A3107">
            <v>365</v>
          </cell>
          <cell r="B3107" t="str">
            <v xml:space="preserve">MUDA DE ARBUSTO FOLHAGEM, SANSAO-DO-CAMPO OU EQUIVALENTE DA REGIAO, H= *50 A 70* CM                                                                                                                                                                                                                                                                                                                                                                                                                       </v>
          </cell>
          <cell r="C3107" t="str">
            <v xml:space="preserve">UN    </v>
          </cell>
          <cell r="D3107" t="str">
            <v>CR</v>
          </cell>
          <cell r="E3107" t="str">
            <v>44,54</v>
          </cell>
        </row>
        <row r="3108">
          <cell r="A3108">
            <v>38639</v>
          </cell>
          <cell r="B3108" t="str">
            <v xml:space="preserve">MUDA DE ARBUSTO, BUXINHO, H= *50* CM                                                                                                                                                                                                                                                                                                                                                                                                                                                                      </v>
          </cell>
          <cell r="C3108" t="str">
            <v xml:space="preserve">UN    </v>
          </cell>
          <cell r="D3108" t="str">
            <v>CR</v>
          </cell>
          <cell r="E3108" t="str">
            <v>172,41</v>
          </cell>
        </row>
        <row r="3109">
          <cell r="A3109">
            <v>38640</v>
          </cell>
          <cell r="B3109" t="str">
            <v xml:space="preserve">MUDA DE ARBUSTO, PINGO DE OURO/ VIOLETEIRA, H = *10 A 20* CM                                                                                                                                                                                                                                                                                                                                                                                                                                              </v>
          </cell>
          <cell r="C3109" t="str">
            <v xml:space="preserve">UN    </v>
          </cell>
          <cell r="D3109" t="str">
            <v>CR</v>
          </cell>
          <cell r="E3109" t="str">
            <v>2,58</v>
          </cell>
        </row>
        <row r="3110">
          <cell r="A3110">
            <v>358</v>
          </cell>
          <cell r="B3110" t="str">
            <v xml:space="preserve">MUDA DE ARVORE ORNAMENTAL, OITI/AROEIRA SALSA/ANGICO/IPE/JACARANDA OU EQUIVALENTE  DA REGIAO, H= *1* M                                                                                                                                                                                                                                                                                                                                                                                                    </v>
          </cell>
          <cell r="C3110" t="str">
            <v xml:space="preserve">UN    </v>
          </cell>
          <cell r="D3110" t="str">
            <v>CR</v>
          </cell>
          <cell r="E3110" t="str">
            <v>53,16</v>
          </cell>
        </row>
        <row r="3111">
          <cell r="A3111">
            <v>359</v>
          </cell>
          <cell r="B3111" t="str">
            <v xml:space="preserve">MUDA DE ARVORE ORNAMENTAL, OITI/AROEIRA SALSA/ANGICO/IPE/JACARANDA OU EQUIVALENTE  DA REGIAO, H= *2* M                                                                                                                                                                                                                                                                                                                                                                                                    </v>
          </cell>
          <cell r="C3111" t="str">
            <v xml:space="preserve">UN    </v>
          </cell>
          <cell r="D3111" t="str">
            <v>CR</v>
          </cell>
          <cell r="E3111" t="str">
            <v>109,19</v>
          </cell>
        </row>
        <row r="3112">
          <cell r="A3112">
            <v>38641</v>
          </cell>
          <cell r="B3112" t="str">
            <v xml:space="preserve">MUDA DE PALMEIRA ARECA, H= *1,50* M                                                                                                                                                                                                                                                                                                                                                                                                                                                                       </v>
          </cell>
          <cell r="C3112" t="str">
            <v xml:space="preserve">UN    </v>
          </cell>
          <cell r="D3112" t="str">
            <v>CR</v>
          </cell>
          <cell r="E3112" t="str">
            <v>107,75</v>
          </cell>
        </row>
        <row r="3113">
          <cell r="A3113">
            <v>360</v>
          </cell>
          <cell r="B3113" t="str">
            <v xml:space="preserve">MUDA DE RASTEIRA/FORRACAO, AMENDOIM RASTEIRO/ONZE HORAS/AZULZINHA/IMPATIENS OU EQUIVALENTE DA REGIAO                                                                                                                                                                                                                                                                                                                                                                                                      </v>
          </cell>
          <cell r="C3113" t="str">
            <v xml:space="preserve">UN    </v>
          </cell>
          <cell r="D3113" t="str">
            <v xml:space="preserve">C </v>
          </cell>
          <cell r="E3113" t="str">
            <v>2,50</v>
          </cell>
        </row>
        <row r="3114">
          <cell r="A3114">
            <v>42430</v>
          </cell>
          <cell r="B3114" t="str">
            <v xml:space="preserve">MULTIEXERCITADOR COM SEIS FUNCOES, EM TUBO DE ACO CARBONO, PINTURA NO PROCESSO ELETROSTATICO - EQUIPAMENTO DE GINASTICA PARA ACADEMIA AO AR LIVRE / ACADEMIA DA TERCEIRA IDADE - ATI                                                                                                                                                                                                                                                                                                                      </v>
          </cell>
          <cell r="C3114" t="str">
            <v xml:space="preserve">UN    </v>
          </cell>
          <cell r="D3114" t="str">
            <v>AS</v>
          </cell>
          <cell r="E3114" t="str">
            <v>6.434,22</v>
          </cell>
        </row>
        <row r="3115">
          <cell r="A3115">
            <v>4209</v>
          </cell>
          <cell r="B3115" t="str">
            <v xml:space="preserve">NIPLE DE FERRO GALVANIZADO, COM ROSCA BSP, DE 1 1/2"                                                                                                                                                                                                                                                                                                                                                                                                                                                      </v>
          </cell>
          <cell r="C3115" t="str">
            <v xml:space="preserve">UN    </v>
          </cell>
          <cell r="D3115" t="str">
            <v>AS</v>
          </cell>
          <cell r="E3115" t="str">
            <v>24,64</v>
          </cell>
        </row>
        <row r="3116">
          <cell r="A3116">
            <v>4180</v>
          </cell>
          <cell r="B3116" t="str">
            <v xml:space="preserve">NIPLE DE FERRO GALVANIZADO, COM ROSCA BSP, DE 1 1/4"                                                                                                                                                                                                                                                                                                                                                                                                                                                      </v>
          </cell>
          <cell r="C3116" t="str">
            <v xml:space="preserve">UN    </v>
          </cell>
          <cell r="D3116" t="str">
            <v>AS</v>
          </cell>
          <cell r="E3116" t="str">
            <v>18,55</v>
          </cell>
        </row>
        <row r="3117">
          <cell r="A3117">
            <v>4177</v>
          </cell>
          <cell r="B3117" t="str">
            <v xml:space="preserve">NIPLE DE FERRO GALVANIZADO, COM ROSCA BSP, DE 1/2"                                                                                                                                                                                                                                                                                                                                                                                                                                                        </v>
          </cell>
          <cell r="C3117" t="str">
            <v xml:space="preserve">UN    </v>
          </cell>
          <cell r="D3117" t="str">
            <v>AS</v>
          </cell>
          <cell r="E3117" t="str">
            <v>6,16</v>
          </cell>
        </row>
        <row r="3118">
          <cell r="A3118">
            <v>4179</v>
          </cell>
          <cell r="B3118" t="str">
            <v xml:space="preserve">NIPLE DE FERRO GALVANIZADO, COM ROSCA BSP, DE 1"                                                                                                                                                                                                                                                                                                                                                                                                                                                          </v>
          </cell>
          <cell r="C3118" t="str">
            <v xml:space="preserve">UN    </v>
          </cell>
          <cell r="D3118" t="str">
            <v>AS</v>
          </cell>
          <cell r="E3118" t="str">
            <v>12,60</v>
          </cell>
        </row>
        <row r="3119">
          <cell r="A3119">
            <v>4208</v>
          </cell>
          <cell r="B3119" t="str">
            <v xml:space="preserve">NIPLE DE FERRO GALVANIZADO, COM ROSCA BSP, DE 2 1/2"                                                                                                                                                                                                                                                                                                                                                                                                                                                      </v>
          </cell>
          <cell r="C3119" t="str">
            <v xml:space="preserve">UN    </v>
          </cell>
          <cell r="D3119" t="str">
            <v>AS</v>
          </cell>
          <cell r="E3119" t="str">
            <v>58,66</v>
          </cell>
        </row>
        <row r="3120">
          <cell r="A3120">
            <v>4181</v>
          </cell>
          <cell r="B3120" t="str">
            <v xml:space="preserve">NIPLE DE FERRO GALVANIZADO, COM ROSCA BSP, DE 2"                                                                                                                                                                                                                                                                                                                                                                                                                                                          </v>
          </cell>
          <cell r="C3120" t="str">
            <v xml:space="preserve">UN    </v>
          </cell>
          <cell r="D3120" t="str">
            <v>AS</v>
          </cell>
          <cell r="E3120" t="str">
            <v>38,33</v>
          </cell>
        </row>
        <row r="3121">
          <cell r="A3121">
            <v>4178</v>
          </cell>
          <cell r="B3121" t="str">
            <v xml:space="preserve">NIPLE DE FERRO GALVANIZADO, COM ROSCA BSP, DE 3/4"                                                                                                                                                                                                                                                                                                                                                                                                                                                        </v>
          </cell>
          <cell r="C3121" t="str">
            <v xml:space="preserve">UN    </v>
          </cell>
          <cell r="D3121" t="str">
            <v>AS</v>
          </cell>
          <cell r="E3121" t="str">
            <v>8,54</v>
          </cell>
        </row>
        <row r="3122">
          <cell r="A3122">
            <v>4182</v>
          </cell>
          <cell r="B3122" t="str">
            <v xml:space="preserve">NIPLE DE FERRO GALVANIZADO, COM ROSCA BSP, DE 3"                                                                                                                                                                                                                                                                                                                                                                                                                                                          </v>
          </cell>
          <cell r="C3122" t="str">
            <v xml:space="preserve">UN    </v>
          </cell>
          <cell r="D3122" t="str">
            <v>AS</v>
          </cell>
          <cell r="E3122" t="str">
            <v>95,43</v>
          </cell>
        </row>
        <row r="3123">
          <cell r="A3123">
            <v>4183</v>
          </cell>
          <cell r="B3123" t="str">
            <v xml:space="preserve">NIPLE DE FERRO GALVANIZADO, COM ROSCA BSP, DE 4"                                                                                                                                                                                                                                                                                                                                                                                                                                                          </v>
          </cell>
          <cell r="C3123" t="str">
            <v xml:space="preserve">UN    </v>
          </cell>
          <cell r="D3123" t="str">
            <v>AS</v>
          </cell>
          <cell r="E3123" t="str">
            <v>153,63</v>
          </cell>
        </row>
        <row r="3124">
          <cell r="A3124">
            <v>4184</v>
          </cell>
          <cell r="B3124" t="str">
            <v xml:space="preserve">NIPLE DE FERRO GALVANIZADO, COM ROSCA BSP, DE 5"                                                                                                                                                                                                                                                                                                                                                                                                                                                          </v>
          </cell>
          <cell r="C3124" t="str">
            <v xml:space="preserve">UN    </v>
          </cell>
          <cell r="D3124" t="str">
            <v>AS</v>
          </cell>
          <cell r="E3124" t="str">
            <v>339,13</v>
          </cell>
        </row>
        <row r="3125">
          <cell r="A3125">
            <v>4185</v>
          </cell>
          <cell r="B3125" t="str">
            <v xml:space="preserve">NIPLE DE FERRO GALVANIZADO, COM ROSCA BSP, DE 6"                                                                                                                                                                                                                                                                                                                                                                                                                                                          </v>
          </cell>
          <cell r="C3125" t="str">
            <v xml:space="preserve">UN    </v>
          </cell>
          <cell r="D3125" t="str">
            <v>AS</v>
          </cell>
          <cell r="E3125" t="str">
            <v>563,48</v>
          </cell>
        </row>
        <row r="3126">
          <cell r="A3126">
            <v>4205</v>
          </cell>
          <cell r="B3126" t="str">
            <v xml:space="preserve">NIPLE DE REDUCAO DE FERRO GALVANIZADO, COM ROSCA BSP, DE 1 1/2" X 1 1/4"                                                                                                                                                                                                                                                                                                                                                                                                                                  </v>
          </cell>
          <cell r="C3126" t="str">
            <v xml:space="preserve">UN    </v>
          </cell>
          <cell r="D3126" t="str">
            <v>AS</v>
          </cell>
          <cell r="E3126" t="str">
            <v>32,54</v>
          </cell>
        </row>
        <row r="3127">
          <cell r="A3127">
            <v>4192</v>
          </cell>
          <cell r="B3127" t="str">
            <v xml:space="preserve">NIPLE DE REDUCAO DE FERRO GALVANIZADO, COM ROSCA BSP, DE 1 1/2" X 1"                                                                                                                                                                                                                                                                                                                                                                                                                                      </v>
          </cell>
          <cell r="C3127" t="str">
            <v xml:space="preserve">UN    </v>
          </cell>
          <cell r="D3127" t="str">
            <v>AS</v>
          </cell>
          <cell r="E3127" t="str">
            <v>32,54</v>
          </cell>
        </row>
        <row r="3128">
          <cell r="A3128">
            <v>4191</v>
          </cell>
          <cell r="B3128" t="str">
            <v xml:space="preserve">NIPLE DE REDUCAO DE FERRO GALVANIZADO, COM ROSCA BSP, DE 1 1/2" X 3/4"                                                                                                                                                                                                                                                                                                                                                                                                                                    </v>
          </cell>
          <cell r="C3128" t="str">
            <v xml:space="preserve">UN    </v>
          </cell>
          <cell r="D3128" t="str">
            <v>AS</v>
          </cell>
          <cell r="E3128" t="str">
            <v>32,54</v>
          </cell>
        </row>
        <row r="3129">
          <cell r="A3129">
            <v>4207</v>
          </cell>
          <cell r="B3129" t="str">
            <v xml:space="preserve">NIPLE DE REDUCAO DE FERRO GALVANIZADO, COM ROSCA BSP, DE 1 1/4" X 1/2"                                                                                                                                                                                                                                                                                                                                                                                                                                    </v>
          </cell>
          <cell r="C3129" t="str">
            <v xml:space="preserve">UN    </v>
          </cell>
          <cell r="D3129" t="str">
            <v>AS</v>
          </cell>
          <cell r="E3129" t="str">
            <v>26,18</v>
          </cell>
        </row>
        <row r="3130">
          <cell r="A3130">
            <v>4206</v>
          </cell>
          <cell r="B3130" t="str">
            <v xml:space="preserve">NIPLE DE REDUCAO DE FERRO GALVANIZADO, COM ROSCA BSP, DE 1 1/4" X 1"                                                                                                                                                                                                                                                                                                                                                                                                                                      </v>
          </cell>
          <cell r="C3130" t="str">
            <v xml:space="preserve">UN    </v>
          </cell>
          <cell r="D3130" t="str">
            <v>AS</v>
          </cell>
          <cell r="E3130" t="str">
            <v>25,43</v>
          </cell>
        </row>
        <row r="3131">
          <cell r="A3131">
            <v>4190</v>
          </cell>
          <cell r="B3131" t="str">
            <v xml:space="preserve">NIPLE DE REDUCAO DE FERRO GALVANIZADO, COM ROSCA BSP, DE 1 1/4" X 3/4"                                                                                                                                                                                                                                                                                                                                                                                                                                    </v>
          </cell>
          <cell r="C3131" t="str">
            <v xml:space="preserve">UN    </v>
          </cell>
          <cell r="D3131" t="str">
            <v>AS</v>
          </cell>
          <cell r="E3131" t="str">
            <v>25,43</v>
          </cell>
        </row>
        <row r="3132">
          <cell r="A3132">
            <v>4186</v>
          </cell>
          <cell r="B3132" t="str">
            <v xml:space="preserve">NIPLE DE REDUCAO DE FERRO GALVANIZADO, COM ROSCA BSP, DE 1/2" X 1/4"                                                                                                                                                                                                                                                                                                                                                                                                                                      </v>
          </cell>
          <cell r="C3132" t="str">
            <v xml:space="preserve">UN    </v>
          </cell>
          <cell r="D3132" t="str">
            <v>AS</v>
          </cell>
          <cell r="E3132" t="str">
            <v>7,52</v>
          </cell>
        </row>
        <row r="3133">
          <cell r="A3133">
            <v>4188</v>
          </cell>
          <cell r="B3133" t="str">
            <v xml:space="preserve">NIPLE DE REDUCAO DE FERRO GALVANIZADO, COM ROSCA BSP, DE 1" X 1/2"                                                                                                                                                                                                                                                                                                                                                                                                                                        </v>
          </cell>
          <cell r="C3133" t="str">
            <v xml:space="preserve">UN    </v>
          </cell>
          <cell r="D3133" t="str">
            <v>AS</v>
          </cell>
          <cell r="E3133" t="str">
            <v>15,34</v>
          </cell>
        </row>
        <row r="3134">
          <cell r="A3134">
            <v>4189</v>
          </cell>
          <cell r="B3134" t="str">
            <v xml:space="preserve">NIPLE DE REDUCAO DE FERRO GALVANIZADO, COM ROSCA BSP, DE 1" X 3/4"                                                                                                                                                                                                                                                                                                                                                                                                                                        </v>
          </cell>
          <cell r="C3134" t="str">
            <v xml:space="preserve">UN    </v>
          </cell>
          <cell r="D3134" t="str">
            <v>AS</v>
          </cell>
          <cell r="E3134" t="str">
            <v>15,34</v>
          </cell>
        </row>
        <row r="3135">
          <cell r="A3135">
            <v>4197</v>
          </cell>
          <cell r="B3135" t="str">
            <v xml:space="preserve">NIPLE DE REDUCAO DE FERRO GALVANIZADO, COM ROSCA BSP, DE 2 1/2" X 2"                                                                                                                                                                                                                                                                                                                                                                                                                                      </v>
          </cell>
          <cell r="C3135" t="str">
            <v xml:space="preserve">UN    </v>
          </cell>
          <cell r="D3135" t="str">
            <v>AS</v>
          </cell>
          <cell r="E3135" t="str">
            <v>81,25</v>
          </cell>
        </row>
        <row r="3136">
          <cell r="A3136">
            <v>4194</v>
          </cell>
          <cell r="B3136" t="str">
            <v xml:space="preserve">NIPLE DE REDUCAO DE FERRO GALVANIZADO, COM ROSCA BSP, DE 2" X 1 1/2"                                                                                                                                                                                                                                                                                                                                                                                                                                      </v>
          </cell>
          <cell r="C3136" t="str">
            <v xml:space="preserve">UN    </v>
          </cell>
          <cell r="D3136" t="str">
            <v>AS</v>
          </cell>
          <cell r="E3136" t="str">
            <v>49,10</v>
          </cell>
        </row>
        <row r="3137">
          <cell r="A3137">
            <v>4193</v>
          </cell>
          <cell r="B3137" t="str">
            <v xml:space="preserve">NIPLE DE REDUCAO DE FERRO GALVANIZADO, COM ROSCA BSP, DE 2" X 1 1/4"                                                                                                                                                                                                                                                                                                                                                                                                                                      </v>
          </cell>
          <cell r="C3137" t="str">
            <v xml:space="preserve">UN    </v>
          </cell>
          <cell r="D3137" t="str">
            <v>AS</v>
          </cell>
          <cell r="E3137" t="str">
            <v>49,10</v>
          </cell>
        </row>
        <row r="3138">
          <cell r="A3138">
            <v>4204</v>
          </cell>
          <cell r="B3138" t="str">
            <v xml:space="preserve">NIPLE DE REDUCAO DE FERRO GALVANIZADO, COM ROSCA BSP, DE 2" X 1"                                                                                                                                                                                                                                                                                                                                                                                                                                          </v>
          </cell>
          <cell r="C3138" t="str">
            <v xml:space="preserve">UN    </v>
          </cell>
          <cell r="D3138" t="str">
            <v>AS</v>
          </cell>
          <cell r="E3138" t="str">
            <v>49,10</v>
          </cell>
        </row>
        <row r="3139">
          <cell r="A3139">
            <v>4187</v>
          </cell>
          <cell r="B3139" t="str">
            <v xml:space="preserve">NIPLE DE REDUCAO DE FERRO GALVANIZADO, COM ROSCA BSP, DE 3/4" X 1/2"                                                                                                                                                                                                                                                                                                                                                                                                                                      </v>
          </cell>
          <cell r="C3139" t="str">
            <v xml:space="preserve">UN    </v>
          </cell>
          <cell r="D3139" t="str">
            <v>AS</v>
          </cell>
          <cell r="E3139" t="str">
            <v>9,78</v>
          </cell>
        </row>
        <row r="3140">
          <cell r="A3140">
            <v>4202</v>
          </cell>
          <cell r="B3140" t="str">
            <v xml:space="preserve">NIPLE DE REDUCAO DE FERRO GALVANIZADO, COM ROSCA BSP, DE 3" X 2 1/2"                                                                                                                                                                                                                                                                                                                                                                                                                                      </v>
          </cell>
          <cell r="C3140" t="str">
            <v xml:space="preserve">UN    </v>
          </cell>
          <cell r="D3140" t="str">
            <v>AS</v>
          </cell>
          <cell r="E3140" t="str">
            <v>148,39</v>
          </cell>
        </row>
        <row r="3141">
          <cell r="A3141">
            <v>4203</v>
          </cell>
          <cell r="B3141" t="str">
            <v xml:space="preserve">NIPLE DE REDUCAO DE FERRO GALVANIZADO, COM ROSCA BSP, DE 3" X 2"                                                                                                                                                                                                                                                                                                                                                                                                                                          </v>
          </cell>
          <cell r="C3141" t="str">
            <v xml:space="preserve">UN    </v>
          </cell>
          <cell r="D3141" t="str">
            <v>AS</v>
          </cell>
          <cell r="E3141" t="str">
            <v>131,06</v>
          </cell>
        </row>
        <row r="3142">
          <cell r="A3142">
            <v>40368</v>
          </cell>
          <cell r="B3142" t="str">
            <v xml:space="preserve">NIPLE SEXTAVADO EM ACO CARBONO, COM ROSCA BSP, PRESSAO 3.000 LBS, DN 1 1/2"                                                                                                                                                                                                                                                                                                                                                                                                                               </v>
          </cell>
          <cell r="C3142" t="str">
            <v xml:space="preserve">UN    </v>
          </cell>
          <cell r="D3142" t="str">
            <v>CR</v>
          </cell>
          <cell r="E3142" t="str">
            <v>71,96</v>
          </cell>
        </row>
        <row r="3143">
          <cell r="A3143">
            <v>40365</v>
          </cell>
          <cell r="B3143" t="str">
            <v xml:space="preserve">NIPLE SEXTAVADO EM ACO CARBONO, COM ROSCA BSP, PRESSAO 3.000 LBS, DN 1 1/4"                                                                                                                                                                                                                                                                                                                                                                                                                               </v>
          </cell>
          <cell r="C3143" t="str">
            <v xml:space="preserve">UN    </v>
          </cell>
          <cell r="D3143" t="str">
            <v>CR</v>
          </cell>
          <cell r="E3143" t="str">
            <v>48,54</v>
          </cell>
        </row>
        <row r="3144">
          <cell r="A3144">
            <v>40356</v>
          </cell>
          <cell r="B3144" t="str">
            <v xml:space="preserve">NIPLE SEXTAVADO EM ACO CARBONO, COM ROSCA BSP, PRESSAO 3.000 LBS, DN 1/2"                                                                                                                                                                                                                                                                                                                                                                                                                                 </v>
          </cell>
          <cell r="C3144" t="str">
            <v xml:space="preserve">UN    </v>
          </cell>
          <cell r="D3144" t="str">
            <v>CR</v>
          </cell>
          <cell r="E3144" t="str">
            <v>16,58</v>
          </cell>
        </row>
        <row r="3145">
          <cell r="A3145">
            <v>40362</v>
          </cell>
          <cell r="B3145" t="str">
            <v xml:space="preserve">NIPLE SEXTAVADO EM ACO CARBONO, COM ROSCA BSP, PRESSAO 3.000 LBS, DN 1"                                                                                                                                                                                                                                                                                                                                                                                                                                   </v>
          </cell>
          <cell r="C3145" t="str">
            <v xml:space="preserve">UN    </v>
          </cell>
          <cell r="D3145" t="str">
            <v>CR</v>
          </cell>
          <cell r="E3145" t="str">
            <v>32,15</v>
          </cell>
        </row>
        <row r="3146">
          <cell r="A3146">
            <v>40374</v>
          </cell>
          <cell r="B3146" t="str">
            <v xml:space="preserve">NIPLE SEXTAVADO EM ACO CARBONO, COM ROSCA BSP, PRESSAO 3.000 LBS, DN 2 1/2"                                                                                                                                                                                                                                                                                                                                                                                                                               </v>
          </cell>
          <cell r="C3146" t="str">
            <v xml:space="preserve">UN    </v>
          </cell>
          <cell r="D3146" t="str">
            <v>CR</v>
          </cell>
          <cell r="E3146" t="str">
            <v>188,06</v>
          </cell>
        </row>
        <row r="3147">
          <cell r="A3147">
            <v>40371</v>
          </cell>
          <cell r="B3147" t="str">
            <v xml:space="preserve">NIPLE SEXTAVADO EM ACO CARBONO, COM ROSCA BSP, PRESSAO 3.000 LBS, DN 2"                                                                                                                                                                                                                                                                                                                                                                                                                                   </v>
          </cell>
          <cell r="C3147" t="str">
            <v xml:space="preserve">UN    </v>
          </cell>
          <cell r="D3147" t="str">
            <v>CR</v>
          </cell>
          <cell r="E3147" t="str">
            <v>118,38</v>
          </cell>
        </row>
        <row r="3148">
          <cell r="A3148">
            <v>40359</v>
          </cell>
          <cell r="B3148" t="str">
            <v xml:space="preserve">NIPLE SEXTAVADO EM ACO CARBONO, COM ROSCA BSP, PRESSAO 3.000 LBS, DN 3/4"                                                                                                                                                                                                                                                                                                                                                                                                                                 </v>
          </cell>
          <cell r="C3148" t="str">
            <v xml:space="preserve">UN    </v>
          </cell>
          <cell r="D3148" t="str">
            <v>CR</v>
          </cell>
          <cell r="E3148" t="str">
            <v>21,42</v>
          </cell>
        </row>
        <row r="3149">
          <cell r="A3149">
            <v>7595</v>
          </cell>
          <cell r="B3149" t="str">
            <v xml:space="preserve">NIVELADOR (HORISTA)                                                                                                                                                                                                                                                                                                                                                                                                                                                                                       </v>
          </cell>
          <cell r="C3149" t="str">
            <v xml:space="preserve">H     </v>
          </cell>
          <cell r="D3149" t="str">
            <v>CR</v>
          </cell>
          <cell r="E3149" t="str">
            <v>16,52</v>
          </cell>
        </row>
        <row r="3150">
          <cell r="A3150">
            <v>41094</v>
          </cell>
          <cell r="B3150" t="str">
            <v xml:space="preserve">NIVELADOR (MENSALISTA)                                                                                                                                                                                                                                                                                                                                                                                                                                                                                    </v>
          </cell>
          <cell r="C3150" t="str">
            <v xml:space="preserve">MES   </v>
          </cell>
          <cell r="D3150" t="str">
            <v>CR</v>
          </cell>
          <cell r="E3150" t="str">
            <v>2.901,69</v>
          </cell>
        </row>
        <row r="3151">
          <cell r="A3151">
            <v>39609</v>
          </cell>
          <cell r="B3151" t="str">
            <v xml:space="preserve">NOBREAK TRIFASICO, DE 10 KVA FATOR DE POTENCIA DE 0,8, AUTONOMIA MINIMA DE 30 MINUTOS A PLENA CARGA                                                                                                                                                                                                                                                                                                                                                                                                       </v>
          </cell>
          <cell r="C3151" t="str">
            <v xml:space="preserve">UN    </v>
          </cell>
          <cell r="D3151" t="str">
            <v>AS</v>
          </cell>
          <cell r="E3151" t="str">
            <v>76.804,57</v>
          </cell>
        </row>
        <row r="3152">
          <cell r="A3152">
            <v>39610</v>
          </cell>
          <cell r="B3152" t="str">
            <v xml:space="preserve">NOBREAK TRIFASICO, DE 15 KVA FATOR DE POTENCIA DE 0,8, AUTONOMIA MINIMA DE 30 MINUTOS A PLENA CARGA                                                                                                                                                                                                                                                                                                                                                                                                       </v>
          </cell>
          <cell r="C3152" t="str">
            <v xml:space="preserve">UN    </v>
          </cell>
          <cell r="D3152" t="str">
            <v>AS</v>
          </cell>
          <cell r="E3152" t="str">
            <v>112.110,71</v>
          </cell>
        </row>
        <row r="3153">
          <cell r="A3153">
            <v>39611</v>
          </cell>
          <cell r="B3153" t="str">
            <v xml:space="preserve">NOBREAK TRIFASICO, DE 20 KVA FATOR DE POTENCIA DE 0,8, AUTONOMIA MINIMA DE 30 MINUTOS A PLENA CARGA                                                                                                                                                                                                                                                                                                                                                                                                       </v>
          </cell>
          <cell r="C3153" t="str">
            <v xml:space="preserve">UN    </v>
          </cell>
          <cell r="D3153" t="str">
            <v>AS</v>
          </cell>
          <cell r="E3153" t="str">
            <v>135.672,30</v>
          </cell>
        </row>
        <row r="3154">
          <cell r="A3154">
            <v>39612</v>
          </cell>
          <cell r="B3154" t="str">
            <v xml:space="preserve">NOBREAK TRIFASICO, DE 25 KVA FATOR DE POTENCIA DE 0,8, AUTONOMIA MINIMA DE 30 MINUTOS A PLENA CARGA                                                                                                                                                                                                                                                                                                                                                                                                       </v>
          </cell>
          <cell r="C3154" t="str">
            <v xml:space="preserve">UN    </v>
          </cell>
          <cell r="D3154" t="str">
            <v>AS</v>
          </cell>
          <cell r="E3154" t="str">
            <v>212.533,72</v>
          </cell>
        </row>
        <row r="3155">
          <cell r="A3155">
            <v>39608</v>
          </cell>
          <cell r="B3155" t="str">
            <v xml:space="preserve">NOBREAK TRIFASICO, DE 5 KVA FATOR DE POTENCIA DE 0,8, AUTONOMIA MINIMA DE 30 MINUTOS A PLENA CARGA                                                                                                                                                                                                                                                                                                                                                                                                        </v>
          </cell>
          <cell r="C3155" t="str">
            <v xml:space="preserve">UN    </v>
          </cell>
          <cell r="D3155" t="str">
            <v>AS</v>
          </cell>
          <cell r="E3155" t="str">
            <v>61.412,12</v>
          </cell>
        </row>
        <row r="3156">
          <cell r="A3156">
            <v>38175</v>
          </cell>
          <cell r="B3156" t="str">
            <v xml:space="preserve">NUMERO / ALGARISMO PARA RESIDENCIA (FACHADA), EM ZAMAC, COM ALTURA DE APROX *45* MM, INCLUSIVE PARAFUSOS                                                                                                                                                                                                                                                                                                                                                                                                  </v>
          </cell>
          <cell r="C3156" t="str">
            <v xml:space="preserve">UN    </v>
          </cell>
          <cell r="D3156" t="str">
            <v>CR</v>
          </cell>
          <cell r="E3156" t="str">
            <v>4,52</v>
          </cell>
        </row>
        <row r="3157">
          <cell r="A3157">
            <v>38176</v>
          </cell>
          <cell r="B3157" t="str">
            <v xml:space="preserve">NUMERO / ALGARISMO PARA RESIDENCIA (FACHADA), EM ZAMAC, COM ALTURA DE APROX 125 MM, INCLUSIVE PARAFUSOS                                                                                                                                                                                                                                                                                                                                                                                                   </v>
          </cell>
          <cell r="C3157" t="str">
            <v xml:space="preserve">UN    </v>
          </cell>
          <cell r="D3157" t="str">
            <v>CR</v>
          </cell>
          <cell r="E3157" t="str">
            <v>13,30</v>
          </cell>
        </row>
        <row r="3158">
          <cell r="A3158">
            <v>36152</v>
          </cell>
          <cell r="B3158" t="str">
            <v xml:space="preserve">OCULOS DE SEGURANCA CONTRA IMPACTOS COM LENTE INCOLOR, ARMACAO NYLON, COM PROTECAO UVA E UVB                                                                                                                                                                                                                                                                                                                                                                                                              </v>
          </cell>
          <cell r="C3158" t="str">
            <v xml:space="preserve">UN    </v>
          </cell>
          <cell r="D3158" t="str">
            <v>CR</v>
          </cell>
          <cell r="E3158" t="str">
            <v>5,81</v>
          </cell>
        </row>
        <row r="3159">
          <cell r="A3159">
            <v>11138</v>
          </cell>
          <cell r="B3159" t="str">
            <v xml:space="preserve">OLEO COMBUSTIVEL BPF A GRANEL                                                                                                                                                                                                                                                                                                                                                                                                                                                                             </v>
          </cell>
          <cell r="C3159" t="str">
            <v xml:space="preserve">L     </v>
          </cell>
          <cell r="D3159" t="str">
            <v>CR</v>
          </cell>
          <cell r="E3159" t="str">
            <v>3,36</v>
          </cell>
        </row>
        <row r="3160">
          <cell r="A3160">
            <v>4221</v>
          </cell>
          <cell r="B3160" t="str">
            <v xml:space="preserve">OLEO DIESEL COMBUSTIVEL COMUM                                                                                                                                                                                                                                                                                                                                                                                                                                                                             </v>
          </cell>
          <cell r="C3160" t="str">
            <v xml:space="preserve">L     </v>
          </cell>
          <cell r="D3160" t="str">
            <v xml:space="preserve">C </v>
          </cell>
          <cell r="E3160" t="str">
            <v>5,22</v>
          </cell>
        </row>
        <row r="3161">
          <cell r="A3161">
            <v>4227</v>
          </cell>
          <cell r="B3161" t="str">
            <v xml:space="preserve">OLEO LUBRIFICANTE PARA MOTORES DE EQUIPAMENTOS PESADOS (CAMINHOES, TRATORES, RETROS E ETC)                                                                                                                                                                                                                                                                                                                                                                                                                </v>
          </cell>
          <cell r="C3161" t="str">
            <v xml:space="preserve">L     </v>
          </cell>
          <cell r="D3161" t="str">
            <v xml:space="preserve">C </v>
          </cell>
          <cell r="E3161" t="str">
            <v>29,22</v>
          </cell>
        </row>
        <row r="3162">
          <cell r="A3162">
            <v>38170</v>
          </cell>
          <cell r="B3162" t="str">
            <v xml:space="preserve">OLHO MAGICO PARA PORTAS, EM LATAO, COM LENTE DE POLICARBONATO, ANGULO DE *200* GRAUS, ESPESSURA ENTRE *25 E 46* MM, INCLUINDO FECHO JANELA                                                                                                                                                                                                                                                                                                                                                                </v>
          </cell>
          <cell r="C3162" t="str">
            <v xml:space="preserve">UN    </v>
          </cell>
          <cell r="D3162" t="str">
            <v>CR</v>
          </cell>
          <cell r="E3162" t="str">
            <v>19,77</v>
          </cell>
        </row>
        <row r="3163">
          <cell r="A3163">
            <v>4252</v>
          </cell>
          <cell r="B3163" t="str">
            <v xml:space="preserve">OPERADOR DE BATE-ESTACAS                                                                                                                                                                                                                                                                                                                                                                                                                                                                                  </v>
          </cell>
          <cell r="C3163" t="str">
            <v xml:space="preserve">H     </v>
          </cell>
          <cell r="D3163" t="str">
            <v>CR</v>
          </cell>
          <cell r="E3163" t="str">
            <v>26,45</v>
          </cell>
        </row>
        <row r="3164">
          <cell r="A3164">
            <v>40980</v>
          </cell>
          <cell r="B3164" t="str">
            <v xml:space="preserve">OPERADOR DE BATE-ESTACAS (MENSALISTA)                                                                                                                                                                                                                                                                                                                                                                                                                                                                     </v>
          </cell>
          <cell r="C3164" t="str">
            <v xml:space="preserve">MES   </v>
          </cell>
          <cell r="D3164" t="str">
            <v>CR</v>
          </cell>
          <cell r="E3164" t="str">
            <v>4.646,57</v>
          </cell>
        </row>
        <row r="3165">
          <cell r="A3165">
            <v>4243</v>
          </cell>
          <cell r="B3165" t="str">
            <v xml:space="preserve">OPERADOR DE BETONEIRA (CAMINHAO)                                                                                                                                                                                                                                                                                                                                                                                                                                                                          </v>
          </cell>
          <cell r="C3165" t="str">
            <v xml:space="preserve">H     </v>
          </cell>
          <cell r="D3165" t="str">
            <v>CR</v>
          </cell>
          <cell r="E3165" t="str">
            <v>19,49</v>
          </cell>
        </row>
        <row r="3166">
          <cell r="A3166">
            <v>41031</v>
          </cell>
          <cell r="B3166" t="str">
            <v xml:space="preserve">OPERADOR DE BETONEIRA (CAMINHAO) (MENSALISTA)                                                                                                                                                                                                                                                                                                                                                                                                                                                             </v>
          </cell>
          <cell r="C3166" t="str">
            <v xml:space="preserve">MES   </v>
          </cell>
          <cell r="D3166" t="str">
            <v>CR</v>
          </cell>
          <cell r="E3166" t="str">
            <v>3.424,31</v>
          </cell>
        </row>
        <row r="3167">
          <cell r="A3167">
            <v>37666</v>
          </cell>
          <cell r="B3167" t="str">
            <v xml:space="preserve">OPERADOR DE BETONEIRA ESTACIONARIA / MISTURADOR                                                                                                                                                                                                                                                                                                                                                                                                                                                           </v>
          </cell>
          <cell r="C3167" t="str">
            <v xml:space="preserve">H     </v>
          </cell>
          <cell r="D3167" t="str">
            <v>CR</v>
          </cell>
          <cell r="E3167" t="str">
            <v>18,81</v>
          </cell>
        </row>
        <row r="3168">
          <cell r="A3168">
            <v>40986</v>
          </cell>
          <cell r="B3168" t="str">
            <v xml:space="preserve">OPERADOR DE BETONEIRA ESTACIONARIA / MISTURADOR (MENSALISTA)                                                                                                                                                                                                                                                                                                                                                                                                                                              </v>
          </cell>
          <cell r="C3168" t="str">
            <v xml:space="preserve">MES   </v>
          </cell>
          <cell r="D3168" t="str">
            <v>CR</v>
          </cell>
          <cell r="E3168" t="str">
            <v>3.304,59</v>
          </cell>
        </row>
        <row r="3169">
          <cell r="A3169">
            <v>4250</v>
          </cell>
          <cell r="B3169" t="str">
            <v xml:space="preserve">OPERADOR DE COMPRESSOR DE AR OU COMPRESSORISTA                                                                                                                                                                                                                                                                                                                                                                                                                                                            </v>
          </cell>
          <cell r="C3169" t="str">
            <v xml:space="preserve">H     </v>
          </cell>
          <cell r="D3169" t="str">
            <v>CR</v>
          </cell>
          <cell r="E3169" t="str">
            <v>22,77</v>
          </cell>
        </row>
        <row r="3170">
          <cell r="A3170">
            <v>40978</v>
          </cell>
          <cell r="B3170" t="str">
            <v xml:space="preserve">OPERADOR DE COMPRESSOR DE AR OU COMPRESSORISTA (MENSALISTA)                                                                                                                                                                                                                                                                                                                                                                                                                                               </v>
          </cell>
          <cell r="C3170" t="str">
            <v xml:space="preserve">MES   </v>
          </cell>
          <cell r="D3170" t="str">
            <v>CR</v>
          </cell>
          <cell r="E3170" t="str">
            <v>3.998,73</v>
          </cell>
        </row>
        <row r="3171">
          <cell r="A3171">
            <v>41043</v>
          </cell>
          <cell r="B3171" t="str">
            <v xml:space="preserve">OPERADOR DE DEMARCADORA DE FAIXAS DE TRAFEGO (MENSALISTA)                                                                                                                                                                                                                                                                                                                                                                                                                                                 </v>
          </cell>
          <cell r="C3171" t="str">
            <v xml:space="preserve">MES   </v>
          </cell>
          <cell r="D3171" t="str">
            <v>CR</v>
          </cell>
          <cell r="E3171" t="str">
            <v>4.214,55</v>
          </cell>
        </row>
        <row r="3172">
          <cell r="A3172">
            <v>44501</v>
          </cell>
          <cell r="B3172" t="str">
            <v xml:space="preserve">OPERADOR DE DEMARCADORA DE FAIXAS DE TRAFEGO HORISTA                                                                                                                                                                                                                                                                                                                                                                                                                                                      </v>
          </cell>
          <cell r="C3172" t="str">
            <v xml:space="preserve">H     </v>
          </cell>
          <cell r="D3172" t="str">
            <v>CR</v>
          </cell>
          <cell r="E3172" t="str">
            <v>24,01</v>
          </cell>
        </row>
        <row r="3173">
          <cell r="A3173">
            <v>4234</v>
          </cell>
          <cell r="B3173" t="str">
            <v xml:space="preserve">OPERADOR DE ESCAVADEIRA                                                                                                                                                                                                                                                                                                                                                                                                                                                                                   </v>
          </cell>
          <cell r="C3173" t="str">
            <v xml:space="preserve">H     </v>
          </cell>
          <cell r="D3173" t="str">
            <v xml:space="preserve">C </v>
          </cell>
          <cell r="E3173" t="str">
            <v>26,30</v>
          </cell>
        </row>
        <row r="3174">
          <cell r="A3174">
            <v>40987</v>
          </cell>
          <cell r="B3174" t="str">
            <v xml:space="preserve">OPERADOR DE ESCAVADEIRA (MENSALISTA)                                                                                                                                                                                                                                                                                                                                                                                                                                                                      </v>
          </cell>
          <cell r="C3174" t="str">
            <v xml:space="preserve">MES   </v>
          </cell>
          <cell r="D3174" t="str">
            <v>CR</v>
          </cell>
          <cell r="E3174" t="str">
            <v>4.616,86</v>
          </cell>
        </row>
        <row r="3175">
          <cell r="A3175">
            <v>4253</v>
          </cell>
          <cell r="B3175" t="str">
            <v xml:space="preserve">OPERADOR DE GUINCHO OU GUINCHEIRO                                                                                                                                                                                                                                                                                                                                                                                                                                                                         </v>
          </cell>
          <cell r="C3175" t="str">
            <v xml:space="preserve">H     </v>
          </cell>
          <cell r="D3175" t="str">
            <v>CR</v>
          </cell>
          <cell r="E3175" t="str">
            <v>20,85</v>
          </cell>
        </row>
        <row r="3176">
          <cell r="A3176">
            <v>40981</v>
          </cell>
          <cell r="B3176" t="str">
            <v xml:space="preserve">OPERADOR DE GUINCHO OU GUINCHEIRO (MENSALISTA)                                                                                                                                                                                                                                                                                                                                                                                                                                                            </v>
          </cell>
          <cell r="C3176" t="str">
            <v xml:space="preserve">MES   </v>
          </cell>
          <cell r="D3176" t="str">
            <v>CR</v>
          </cell>
          <cell r="E3176" t="str">
            <v>3.661,09</v>
          </cell>
        </row>
        <row r="3177">
          <cell r="A3177">
            <v>4254</v>
          </cell>
          <cell r="B3177" t="str">
            <v xml:space="preserve">OPERADOR DE GUINDASTE                                                                                                                                                                                                                                                                                                                                                                                                                                                                                     </v>
          </cell>
          <cell r="C3177" t="str">
            <v xml:space="preserve">H     </v>
          </cell>
          <cell r="D3177" t="str">
            <v>CR</v>
          </cell>
          <cell r="E3177" t="str">
            <v>38,91</v>
          </cell>
        </row>
        <row r="3178">
          <cell r="A3178">
            <v>41036</v>
          </cell>
          <cell r="B3178" t="str">
            <v xml:space="preserve">OPERADOR DE GUINDASTE (MENSALISTA)                                                                                                                                                                                                                                                                                                                                                                                                                                                                        </v>
          </cell>
          <cell r="C3178" t="str">
            <v xml:space="preserve">MES   </v>
          </cell>
          <cell r="D3178" t="str">
            <v>CR</v>
          </cell>
          <cell r="E3178" t="str">
            <v>6.831,33</v>
          </cell>
        </row>
        <row r="3179">
          <cell r="A3179">
            <v>4251</v>
          </cell>
          <cell r="B3179" t="str">
            <v xml:space="preserve">OPERADOR DE JATO ABRASIVO OU JATISTA                                                                                                                                                                                                                                                                                                                                                                                                                                                                      </v>
          </cell>
          <cell r="C3179" t="str">
            <v xml:space="preserve">H     </v>
          </cell>
          <cell r="D3179" t="str">
            <v>CR</v>
          </cell>
          <cell r="E3179" t="str">
            <v>23,53</v>
          </cell>
        </row>
        <row r="3180">
          <cell r="A3180">
            <v>40979</v>
          </cell>
          <cell r="B3180" t="str">
            <v xml:space="preserve">OPERADOR DE JATO ABRASIVO OU JATISTA (MENSALISTA)                                                                                                                                                                                                                                                                                                                                                                                                                                                         </v>
          </cell>
          <cell r="C3180" t="str">
            <v xml:space="preserve">MES   </v>
          </cell>
          <cell r="D3180" t="str">
            <v>CR</v>
          </cell>
          <cell r="E3180" t="str">
            <v>4.133,13</v>
          </cell>
        </row>
        <row r="3181">
          <cell r="A3181">
            <v>4230</v>
          </cell>
          <cell r="B3181" t="str">
            <v xml:space="preserve">OPERADOR DE MAQUINAS E TRATORES DIVERSOS (TERRAPLANAGEM)                                                                                                                                                                                                                                                                                                                                                                                                                                                  </v>
          </cell>
          <cell r="C3181" t="str">
            <v xml:space="preserve">H     </v>
          </cell>
          <cell r="D3181" t="str">
            <v>CR</v>
          </cell>
          <cell r="E3181" t="str">
            <v>24,87</v>
          </cell>
        </row>
        <row r="3182">
          <cell r="A3182">
            <v>40998</v>
          </cell>
          <cell r="B3182" t="str">
            <v xml:space="preserve">OPERADOR DE MAQUINAS E TRATORES DIVERSOS (TERRAPLANAGEM) (MENSALISTA)                                                                                                                                                                                                                                                                                                                                                                                                                                     </v>
          </cell>
          <cell r="C3182" t="str">
            <v xml:space="preserve">MES   </v>
          </cell>
          <cell r="D3182" t="str">
            <v>CR</v>
          </cell>
          <cell r="E3182" t="str">
            <v>4.368,12</v>
          </cell>
        </row>
        <row r="3183">
          <cell r="A3183">
            <v>4257</v>
          </cell>
          <cell r="B3183" t="str">
            <v xml:space="preserve">OPERADOR DE MARTELETE OU MARTELETEIRO                                                                                                                                                                                                                                                                                                                                                                                                                                                                     </v>
          </cell>
          <cell r="C3183" t="str">
            <v xml:space="preserve">H     </v>
          </cell>
          <cell r="D3183" t="str">
            <v>CR</v>
          </cell>
          <cell r="E3183" t="str">
            <v>12,26</v>
          </cell>
        </row>
        <row r="3184">
          <cell r="A3184">
            <v>40982</v>
          </cell>
          <cell r="B3184" t="str">
            <v xml:space="preserve">OPERADOR DE MARTELETE OU MARTELETEIRO (MENSALISTA)                                                                                                                                                                                                                                                                                                                                                                                                                                                        </v>
          </cell>
          <cell r="C3184" t="str">
            <v xml:space="preserve">MES   </v>
          </cell>
          <cell r="D3184" t="str">
            <v>CR</v>
          </cell>
          <cell r="E3184" t="str">
            <v>2.155,11</v>
          </cell>
        </row>
        <row r="3185">
          <cell r="A3185">
            <v>4240</v>
          </cell>
          <cell r="B3185" t="str">
            <v xml:space="preserve">OPERADOR DE MOTO SCRAPER                                                                                                                                                                                                                                                                                                                                                                                                                                                                                  </v>
          </cell>
          <cell r="C3185" t="str">
            <v xml:space="preserve">H     </v>
          </cell>
          <cell r="D3185" t="str">
            <v>CR</v>
          </cell>
          <cell r="E3185" t="str">
            <v>24,40</v>
          </cell>
        </row>
        <row r="3186">
          <cell r="A3186">
            <v>41026</v>
          </cell>
          <cell r="B3186" t="str">
            <v xml:space="preserve">OPERADOR DE MOTO SCRAPER (MENSALISTA)                                                                                                                                                                                                                                                                                                                                                                                                                                                                     </v>
          </cell>
          <cell r="C3186" t="str">
            <v xml:space="preserve">MES   </v>
          </cell>
          <cell r="D3186" t="str">
            <v>CR</v>
          </cell>
          <cell r="E3186" t="str">
            <v>4.286,38</v>
          </cell>
        </row>
        <row r="3187">
          <cell r="A3187">
            <v>4239</v>
          </cell>
          <cell r="B3187" t="str">
            <v xml:space="preserve">OPERADOR DE MOTONIVELADORA                                                                                                                                                                                                                                                                                                                                                                                                                                                                                </v>
          </cell>
          <cell r="C3187" t="str">
            <v xml:space="preserve">H     </v>
          </cell>
          <cell r="D3187" t="str">
            <v>CR</v>
          </cell>
          <cell r="E3187" t="str">
            <v>29,96</v>
          </cell>
        </row>
        <row r="3188">
          <cell r="A3188">
            <v>41024</v>
          </cell>
          <cell r="B3188" t="str">
            <v xml:space="preserve">OPERADOR DE MOTONIVELADORA (MENSALISTA)                                                                                                                                                                                                                                                                                                                                                                                                                                                                   </v>
          </cell>
          <cell r="C3188" t="str">
            <v xml:space="preserve">MES   </v>
          </cell>
          <cell r="D3188" t="str">
            <v>CR</v>
          </cell>
          <cell r="E3188" t="str">
            <v>5.258,61</v>
          </cell>
        </row>
        <row r="3189">
          <cell r="A3189">
            <v>4248</v>
          </cell>
          <cell r="B3189" t="str">
            <v xml:space="preserve">OPERADOR DE PA CARREGADEIRA                                                                                                                                                                                                                                                                                                                                                                                                                                                                               </v>
          </cell>
          <cell r="C3189" t="str">
            <v xml:space="preserve">H     </v>
          </cell>
          <cell r="D3189" t="str">
            <v>CR</v>
          </cell>
          <cell r="E3189" t="str">
            <v>23,53</v>
          </cell>
        </row>
        <row r="3190">
          <cell r="A3190">
            <v>41033</v>
          </cell>
          <cell r="B3190" t="str">
            <v xml:space="preserve">OPERADOR DE PA CARREGADEIRA (MENSALISTA)                                                                                                                                                                                                                                                                                                                                                                                                                                                                  </v>
          </cell>
          <cell r="C3190" t="str">
            <v xml:space="preserve">MES   </v>
          </cell>
          <cell r="D3190" t="str">
            <v>CR</v>
          </cell>
          <cell r="E3190" t="str">
            <v>4.134,39</v>
          </cell>
        </row>
        <row r="3191">
          <cell r="A3191">
            <v>41040</v>
          </cell>
          <cell r="B3191" t="str">
            <v xml:space="preserve">OPERADOR DE PAVIMENTADORA / MESA VIBROACABADORA (MENSALISTA)                                                                                                                                                                                                                                                                                                                                                                                                                                              </v>
          </cell>
          <cell r="C3191" t="str">
            <v xml:space="preserve">MES   </v>
          </cell>
          <cell r="D3191" t="str">
            <v>CR</v>
          </cell>
          <cell r="E3191" t="str">
            <v>4.425,27</v>
          </cell>
        </row>
        <row r="3192">
          <cell r="A3192">
            <v>44500</v>
          </cell>
          <cell r="B3192" t="str">
            <v xml:space="preserve">OPERADOR DE PAVIMENTADORA / MESA VIBROACABADORA HORISTA                                                                                                                                                                                                                                                                                                                                                                                                                                                   </v>
          </cell>
          <cell r="C3192" t="str">
            <v xml:space="preserve">H     </v>
          </cell>
          <cell r="D3192" t="str">
            <v>CR</v>
          </cell>
          <cell r="E3192" t="str">
            <v>25,20</v>
          </cell>
        </row>
        <row r="3193">
          <cell r="A3193">
            <v>4238</v>
          </cell>
          <cell r="B3193" t="str">
            <v xml:space="preserve">OPERADOR DE ROLO COMPACTADOR                                                                                                                                                                                                                                                                                                                                                                                                                                                                              </v>
          </cell>
          <cell r="C3193" t="str">
            <v xml:space="preserve">H     </v>
          </cell>
          <cell r="D3193" t="str">
            <v>CR</v>
          </cell>
          <cell r="E3193" t="str">
            <v>18,97</v>
          </cell>
        </row>
        <row r="3194">
          <cell r="A3194">
            <v>41012</v>
          </cell>
          <cell r="B3194" t="str">
            <v xml:space="preserve">OPERADOR DE ROLO COMPACTADOR (MENSALISTA)                                                                                                                                                                                                                                                                                                                                                                                                                                                                 </v>
          </cell>
          <cell r="C3194" t="str">
            <v xml:space="preserve">MES   </v>
          </cell>
          <cell r="D3194" t="str">
            <v>CR</v>
          </cell>
          <cell r="E3194" t="str">
            <v>3.332,45</v>
          </cell>
        </row>
        <row r="3195">
          <cell r="A3195">
            <v>4237</v>
          </cell>
          <cell r="B3195" t="str">
            <v xml:space="preserve">OPERADOR DE TRATOR - EXCLUSIVE AGROPECUARIA                                                                                                                                                                                                                                                                                                                                                                                                                                                               </v>
          </cell>
          <cell r="C3195" t="str">
            <v xml:space="preserve">H     </v>
          </cell>
          <cell r="D3195" t="str">
            <v>CR</v>
          </cell>
          <cell r="E3195" t="str">
            <v>27,47</v>
          </cell>
        </row>
        <row r="3196">
          <cell r="A3196">
            <v>41002</v>
          </cell>
          <cell r="B3196" t="str">
            <v xml:space="preserve">OPERADOR DE TRATOR - EXCLUSIVE AGROPECUARIA (MENSALISTA)                                                                                                                                                                                                                                                                                                                                                                                                                                                  </v>
          </cell>
          <cell r="C3196" t="str">
            <v xml:space="preserve">MES   </v>
          </cell>
          <cell r="D3196" t="str">
            <v>CR</v>
          </cell>
          <cell r="E3196" t="str">
            <v>4.822,93</v>
          </cell>
        </row>
        <row r="3197">
          <cell r="A3197">
            <v>4233</v>
          </cell>
          <cell r="B3197" t="str">
            <v xml:space="preserve">OPERADOR DE USINA DE ASFALTO, DE SOLOS OU DE CONCRETO                                                                                                                                                                                                                                                                                                                                                                                                                                                     </v>
          </cell>
          <cell r="C3197" t="str">
            <v xml:space="preserve">H     </v>
          </cell>
          <cell r="D3197" t="str">
            <v>CR</v>
          </cell>
          <cell r="E3197" t="str">
            <v>21,63</v>
          </cell>
        </row>
        <row r="3198">
          <cell r="A3198">
            <v>41001</v>
          </cell>
          <cell r="B3198" t="str">
            <v xml:space="preserve">OPERADOR DE USINA DE ASFALTO, DE SOLOS OU DE CONCRETO (MENSALISTA)                                                                                                                                                                                                                                                                                                                                                                                                                                        </v>
          </cell>
          <cell r="C3198" t="str">
            <v xml:space="preserve">MES   </v>
          </cell>
          <cell r="D3198" t="str">
            <v>CR</v>
          </cell>
          <cell r="E3198" t="str">
            <v>3.800,28</v>
          </cell>
        </row>
        <row r="3199">
          <cell r="A3199">
            <v>2</v>
          </cell>
          <cell r="B3199" t="str">
            <v xml:space="preserve">OXIGENIO, RECARGA PARA CILINDRO DE CONJUNTO OXICORTE GRANDE                                                                                                                                                                                                                                                                                                                                                                                                                                               </v>
          </cell>
          <cell r="C3199" t="str">
            <v xml:space="preserve">M3    </v>
          </cell>
          <cell r="D3199" t="str">
            <v>CR</v>
          </cell>
          <cell r="E3199" t="str">
            <v>20,71</v>
          </cell>
        </row>
        <row r="3200">
          <cell r="A3200">
            <v>36517</v>
          </cell>
          <cell r="B3200" t="str">
            <v xml:space="preserve">PA CARREGADEIRA SOBRE RODAS, POTENCIA BRUTA *127* CV, CAPACIDADE DA CACAMBA DE 2,0 A 2,4 M3, PESO OPERACIONAL MAXIMO DE 10330 KG                                                                                                                                                                                                                                                                                                                                                                          </v>
          </cell>
          <cell r="C3200" t="str">
            <v xml:space="preserve">UN    </v>
          </cell>
          <cell r="D3200" t="str">
            <v>CR</v>
          </cell>
          <cell r="E3200" t="str">
            <v>692.640,00</v>
          </cell>
        </row>
        <row r="3201">
          <cell r="A3201">
            <v>4262</v>
          </cell>
          <cell r="B3201" t="str">
            <v xml:space="preserve">PA CARREGADEIRA SOBRE RODAS, POTENCIA LIQUIDA 128 HP, CAPACIDADE DA CACAMBA DE 1,7 A 2,8 M3, PESO OPERACIONAL MAXIMO DE 11632 KG                                                                                                                                                                                                                                                                                                                                                                          </v>
          </cell>
          <cell r="C3201" t="str">
            <v xml:space="preserve">UN    </v>
          </cell>
          <cell r="D3201" t="str">
            <v xml:space="preserve">C </v>
          </cell>
          <cell r="E3201" t="str">
            <v>780.000,00</v>
          </cell>
        </row>
        <row r="3202">
          <cell r="A3202">
            <v>4263</v>
          </cell>
          <cell r="B3202" t="str">
            <v xml:space="preserve">PA CARREGADEIRA SOBRE RODAS, POTENCIA LIQUIDA 197 HP, CAPACIDADE DA CACAMBA DE 2,5 A 3,5 M3, PESO OPERACIONAL MAXIMO DE 18338 KG                                                                                                                                                                                                                                                                                                                                                                          </v>
          </cell>
          <cell r="C3202" t="str">
            <v xml:space="preserve">UN    </v>
          </cell>
          <cell r="D3202" t="str">
            <v>CR</v>
          </cell>
          <cell r="E3202" t="str">
            <v>1.081.599,94</v>
          </cell>
        </row>
        <row r="3203">
          <cell r="A3203">
            <v>36518</v>
          </cell>
          <cell r="B3203" t="str">
            <v xml:space="preserve">PA CARREGADEIRA SOBRE RODAS, POTENCIA LIQUIDA 213 HP, CAPACIDADE DA CACAMBA DE 1,9 A 3,5 M3, PESO OPERACIONAL MAXIMO DE 19234 KG                                                                                                                                                                                                                                                                                                                                                                          </v>
          </cell>
          <cell r="C3203" t="str">
            <v xml:space="preserve">UN    </v>
          </cell>
          <cell r="D3203" t="str">
            <v>CR</v>
          </cell>
          <cell r="E3203" t="str">
            <v>1.231.359,94</v>
          </cell>
        </row>
        <row r="3204">
          <cell r="A3204">
            <v>14221</v>
          </cell>
          <cell r="B3204" t="str">
            <v xml:space="preserve">PA CARREGADEIRA SOBRE RODAS, POTENCIA 152 HP, CAPACIDADE DA CACAMBA DE 1,53 A 2,30 M3, PESO OPERACIONAL MAXIMO DE 10216 KG                                                                                                                                                                                                                                                                                                                                                                                </v>
          </cell>
          <cell r="C3204" t="str">
            <v xml:space="preserve">UN    </v>
          </cell>
          <cell r="D3204" t="str">
            <v>CR</v>
          </cell>
          <cell r="E3204" t="str">
            <v>718.639,97</v>
          </cell>
        </row>
        <row r="3205">
          <cell r="A3205">
            <v>38402</v>
          </cell>
          <cell r="B3205" t="str">
            <v xml:space="preserve">PA DE LIXO PLASTICA, CABO LONGO                                                                                                                                                                                                                                                                                                                                                                                                                                                                           </v>
          </cell>
          <cell r="C3205" t="str">
            <v xml:space="preserve">UN    </v>
          </cell>
          <cell r="D3205" t="str">
            <v>CR</v>
          </cell>
          <cell r="E3205" t="str">
            <v>12,58</v>
          </cell>
        </row>
        <row r="3206">
          <cell r="A3206">
            <v>3412</v>
          </cell>
          <cell r="B3206" t="str">
            <v xml:space="preserve">PAINEL DE LA DE VIDRO SEM REVESTIMENTO PSI 20, E = 25 MM, DE 1200 X 600 MM                                                                                                                                                                                                                                                                                                                                                                                                                                </v>
          </cell>
          <cell r="C3206" t="str">
            <v xml:space="preserve">M2    </v>
          </cell>
          <cell r="D3206" t="str">
            <v>CR</v>
          </cell>
          <cell r="E3206" t="str">
            <v>16,01</v>
          </cell>
        </row>
        <row r="3207">
          <cell r="A3207">
            <v>3413</v>
          </cell>
          <cell r="B3207" t="str">
            <v xml:space="preserve">PAINEL DE LA DE VIDRO SEM REVESTIMENTO PSI 20, E = 50 MM, DE 1200 X 600 MM                                                                                                                                                                                                                                                                                                                                                                                                                                </v>
          </cell>
          <cell r="C3207" t="str">
            <v xml:space="preserve">M2    </v>
          </cell>
          <cell r="D3207" t="str">
            <v>CR</v>
          </cell>
          <cell r="E3207" t="str">
            <v>36,05</v>
          </cell>
        </row>
        <row r="3208">
          <cell r="A3208">
            <v>39744</v>
          </cell>
          <cell r="B3208" t="str">
            <v xml:space="preserve">PAINEL DE LA DE VIDRO SEM REVESTIMENTO PSI 40, E = 25 MM, DE 1200 X 600 MM                                                                                                                                                                                                                                                                                                                                                                                                                                </v>
          </cell>
          <cell r="C3208" t="str">
            <v xml:space="preserve">M2    </v>
          </cell>
          <cell r="D3208" t="str">
            <v>CR</v>
          </cell>
          <cell r="E3208" t="str">
            <v>27,99</v>
          </cell>
        </row>
        <row r="3209">
          <cell r="A3209">
            <v>39745</v>
          </cell>
          <cell r="B3209" t="str">
            <v xml:space="preserve">PAINEL DE LA DE VIDRO SEM REVESTIMENTO PSI 40, E = 50 MM, DE 1200 X 600 MM                                                                                                                                                                                                                                                                                                                                                                                                                                </v>
          </cell>
          <cell r="C3209" t="str">
            <v xml:space="preserve">M2    </v>
          </cell>
          <cell r="D3209" t="str">
            <v>CR</v>
          </cell>
          <cell r="E3209" t="str">
            <v>59,08</v>
          </cell>
        </row>
        <row r="3210">
          <cell r="A3210">
            <v>39637</v>
          </cell>
          <cell r="B3210" t="str">
            <v xml:space="preserve">PAINEL ESTRUTURAL PARA LAJE SECA REVESTIDO EM PLACA CIMENTICIA, DE 1,20 X 2,50 M, E = 23 MM                                                                                                                                                                                                                                                                                                                                                                                                               </v>
          </cell>
          <cell r="C3210" t="str">
            <v xml:space="preserve">M2    </v>
          </cell>
          <cell r="D3210" t="str">
            <v>CR</v>
          </cell>
          <cell r="E3210" t="str">
            <v>91,43</v>
          </cell>
        </row>
        <row r="3211">
          <cell r="A3211">
            <v>39638</v>
          </cell>
          <cell r="B3211" t="str">
            <v xml:space="preserve">PAINEL ESTRUTURAL PARA LAJE SECA REVESTIDO EM PLACA CIMENTICIA, DE 1,20 X 2,50 M, E = 40 MM                                                                                                                                                                                                                                                                                                                                                                                                               </v>
          </cell>
          <cell r="C3211" t="str">
            <v xml:space="preserve">M2    </v>
          </cell>
          <cell r="D3211" t="str">
            <v>CR</v>
          </cell>
          <cell r="E3211" t="str">
            <v>103,45</v>
          </cell>
        </row>
        <row r="3212">
          <cell r="A3212">
            <v>39639</v>
          </cell>
          <cell r="B3212" t="str">
            <v xml:space="preserve">PAINEL ESTRUTURAL PARA LAJE SECA REVESTIDO EM PLACA CIMENTICIA, DE 1,20 X 2,50 M, E = 55 MM                                                                                                                                                                                                                                                                                                                                                                                                               </v>
          </cell>
          <cell r="C3212" t="str">
            <v xml:space="preserve">M2    </v>
          </cell>
          <cell r="D3212" t="str">
            <v>CR</v>
          </cell>
          <cell r="E3212" t="str">
            <v>156,09</v>
          </cell>
        </row>
        <row r="3213">
          <cell r="A3213">
            <v>39517</v>
          </cell>
          <cell r="B3213" t="str">
            <v xml:space="preserve">PAINEL TERMOISOLANTE PARA FECHAMENTOS VERTICAIS (INCLUI PARAFUSOS DE FIXACAO) REVESTIDO EM ACO GALVALUME, LARGURA UTIL DE 1100 MM, REVESTIMENTO COM ESPESSURA DE 0,50 MM, COM PRE-PINTURA NAS DUAS FACES, NUCLEO EM POLIURETANO (PUR) COM ESPESSURA 40/50 MM                                                                                                                                                                                                                                              </v>
          </cell>
          <cell r="C3213" t="str">
            <v xml:space="preserve">M2    </v>
          </cell>
          <cell r="D3213" t="str">
            <v>AS</v>
          </cell>
          <cell r="E3213" t="str">
            <v>253,62</v>
          </cell>
        </row>
        <row r="3214">
          <cell r="A3214">
            <v>39518</v>
          </cell>
          <cell r="B3214" t="str">
            <v xml:space="preserve">PAINEL TERMOISOLANTE PARA FECHAMENTOS VERTICAIS (INCLUI PARAFUSOS DE FIXACAO) REVESTIDO EM ACO GALVALUME, LARGURA UTIL DE 1100 MM, REVESTIMENTO COM ESPESSURA DE 0,50 MM, COM PRE-PINTURA NAS DUAS FACES, NUCLEO EM POLIURETANO (PUR) COM ESPESSURA 70/80 MM                                                                                                                                                                                                                                              </v>
          </cell>
          <cell r="C3214" t="str">
            <v xml:space="preserve">M2    </v>
          </cell>
          <cell r="D3214" t="str">
            <v>AS</v>
          </cell>
          <cell r="E3214" t="str">
            <v>300,68</v>
          </cell>
        </row>
        <row r="3215">
          <cell r="A3215">
            <v>38366</v>
          </cell>
          <cell r="B3215" t="str">
            <v xml:space="preserve">PAPEL KRAFT BETUMADO                                                                                                                                                                                                                                                                                                                                                                                                                                                                                      </v>
          </cell>
          <cell r="C3215" t="str">
            <v xml:space="preserve">M2    </v>
          </cell>
          <cell r="D3215" t="str">
            <v>CR</v>
          </cell>
          <cell r="E3215" t="str">
            <v>5,98</v>
          </cell>
        </row>
        <row r="3216">
          <cell r="A3216">
            <v>11703</v>
          </cell>
          <cell r="B3216" t="str">
            <v xml:space="preserve">PAPELEIRA DE PAREDE EM METAL CROMADO SEM TAMPA                                                                                                                                                                                                                                                                                                                                                                                                                                                            </v>
          </cell>
          <cell r="C3216" t="str">
            <v xml:space="preserve">UN    </v>
          </cell>
          <cell r="D3216" t="str">
            <v>CR</v>
          </cell>
          <cell r="E3216" t="str">
            <v>28,62</v>
          </cell>
        </row>
        <row r="3217">
          <cell r="A3217">
            <v>37400</v>
          </cell>
          <cell r="B3217" t="str">
            <v xml:space="preserve">PAPELEIRA PLASTICA TIPO DISPENSER PARA PAPEL HIGIENICO ROLAO                                                                                                                                                                                                                                                                                                                                                                                                                                              </v>
          </cell>
          <cell r="C3217" t="str">
            <v xml:space="preserve">UN    </v>
          </cell>
          <cell r="D3217" t="str">
            <v>CR</v>
          </cell>
          <cell r="E3217" t="str">
            <v>72,77</v>
          </cell>
        </row>
        <row r="3218">
          <cell r="A3218">
            <v>25400</v>
          </cell>
          <cell r="B3218" t="str">
            <v xml:space="preserve">PAR DE TABELAS DE BASQUETE EM COMPENSADO NAVAL, OFICIAL, 1800 X 1200 MM, INCLUINDO ARO DE METAL E REDE EM POLIPROPILENO 100% (SEM SUPORTE DE FIXACAO)                                                                                                                                                                                                                                                                                                                                                     </v>
          </cell>
          <cell r="C3218" t="str">
            <v xml:space="preserve">UN    </v>
          </cell>
          <cell r="D3218" t="str">
            <v>CR</v>
          </cell>
          <cell r="E3218" t="str">
            <v>3.873,69</v>
          </cell>
        </row>
        <row r="3219">
          <cell r="A3219">
            <v>4276</v>
          </cell>
          <cell r="B3219" t="str">
            <v xml:space="preserve">PARA-RAIOS DE DISTRIBUICAO, TENSAO NOMINAL 15 KV, CORRENTE NOMINAL DE DESCARGA 5 KA                                                                                                                                                                                                                                                                                                                                                                                                                       </v>
          </cell>
          <cell r="C3219" t="str">
            <v xml:space="preserve">UN    </v>
          </cell>
          <cell r="D3219" t="str">
            <v>CR</v>
          </cell>
          <cell r="E3219" t="str">
            <v>159,96</v>
          </cell>
        </row>
        <row r="3220">
          <cell r="A3220">
            <v>4273</v>
          </cell>
          <cell r="B3220" t="str">
            <v xml:space="preserve">PARA-RAIOS DE DISTRIBUICAO, TENSAO NOMINAL 30 KV, CORRENTE NOMINAL DE DESCARGA 10 KA                                                                                                                                                                                                                                                                                                                                                                                                                      </v>
          </cell>
          <cell r="C3220" t="str">
            <v xml:space="preserve">UN    </v>
          </cell>
          <cell r="D3220" t="str">
            <v>CR</v>
          </cell>
          <cell r="E3220" t="str">
            <v>290,43</v>
          </cell>
        </row>
        <row r="3221">
          <cell r="A3221">
            <v>4274</v>
          </cell>
          <cell r="B3221" t="str">
            <v xml:space="preserve">PARA-RAIOS TIPO FRANKLIN 350 MM, EM LATAO CROMADO, DUAS DESCIDAS, PARA PROTECAO DE EDIFICACOES CONTRA DESCARGAS ATMOSFERICAS                                                                                                                                                                                                                                                                                                                                                                              </v>
          </cell>
          <cell r="C3221" t="str">
            <v xml:space="preserve">UN    </v>
          </cell>
          <cell r="D3221" t="str">
            <v xml:space="preserve">C </v>
          </cell>
          <cell r="E3221" t="str">
            <v>106,25</v>
          </cell>
        </row>
        <row r="3222">
          <cell r="A3222">
            <v>39438</v>
          </cell>
          <cell r="B3222" t="str">
            <v xml:space="preserve">PARAFUSO CABECA TROMBETA E PONTA AGULHA (GN55), COMPRIMENTO 55 MM, EM ACO FOSFATIZADO, PARA FIXAR CHAPA DE GESSO EM PERFIL DRYWALL METALICO MAXIMO 0,7 MM                                                                                                                                                                                                                                                                                                                                                 </v>
          </cell>
          <cell r="C3222" t="str">
            <v xml:space="preserve">UN    </v>
          </cell>
          <cell r="D3222" t="str">
            <v>AS</v>
          </cell>
          <cell r="E3222" t="str">
            <v>0,29</v>
          </cell>
        </row>
        <row r="3223">
          <cell r="A3223">
            <v>11963</v>
          </cell>
          <cell r="B3223" t="str">
            <v xml:space="preserve">PARAFUSO DE ACO TIPO CHUMBADOR PARABOLT, DIAMETRO 1/2", COMPRIMENTO 75 MM                                                                                                                                                                                                                                                                                                                                                                                                                                 </v>
          </cell>
          <cell r="C3223" t="str">
            <v xml:space="preserve">UN    </v>
          </cell>
          <cell r="D3223" t="str">
            <v>AS</v>
          </cell>
          <cell r="E3223" t="str">
            <v>10,62</v>
          </cell>
        </row>
        <row r="3224">
          <cell r="A3224">
            <v>11964</v>
          </cell>
          <cell r="B3224" t="str">
            <v xml:space="preserve">PARAFUSO DE ACO TIPO CHUMBADOR PARABOLT, DIAMETRO 3/8", COMPRIMENTO 75 MM                                                                                                                                                                                                                                                                                                                                                                                                                                 </v>
          </cell>
          <cell r="C3224" t="str">
            <v xml:space="preserve">UN    </v>
          </cell>
          <cell r="D3224" t="str">
            <v>AS</v>
          </cell>
          <cell r="E3224" t="str">
            <v>2,68</v>
          </cell>
        </row>
        <row r="3225">
          <cell r="A3225">
            <v>4379</v>
          </cell>
          <cell r="B3225" t="str">
            <v xml:space="preserve">PARAFUSO DE ACO ZINCADO COM ROSCA SOBERBA, CABECA CHATA E FENDA SIMPLES, DIAMETRO 2,5 MM, COMPRIMENTO * 9,5 * MM                                                                                                                                                                                                                                                                                                                                                                                          </v>
          </cell>
          <cell r="C3225" t="str">
            <v xml:space="preserve">UN    </v>
          </cell>
          <cell r="D3225" t="str">
            <v>AS</v>
          </cell>
          <cell r="E3225" t="str">
            <v>0,05</v>
          </cell>
        </row>
        <row r="3226">
          <cell r="A3226">
            <v>4377</v>
          </cell>
          <cell r="B3226" t="str">
            <v xml:space="preserve">PARAFUSO DE ACO ZINCADO COM ROSCA SOBERBA, CABECA CHATA E FENDA SIMPLES, DIAMETRO 4,2 MM, COMPRIMENTO * 32 * MM                                                                                                                                                                                                                                                                                                                                                                                           </v>
          </cell>
          <cell r="C3226" t="str">
            <v xml:space="preserve">UN    </v>
          </cell>
          <cell r="D3226" t="str">
            <v>AS</v>
          </cell>
          <cell r="E3226" t="str">
            <v>0,21</v>
          </cell>
        </row>
        <row r="3227">
          <cell r="A3227">
            <v>4356</v>
          </cell>
          <cell r="B3227" t="str">
            <v xml:space="preserve">PARAFUSO DE ACO ZINCADO COM ROSCA SOBERBA, CABECA CHATA E FENDA SIMPLES, DIAMETRO 4,8 MM, COMPRIMENTO 45 MM                                                                                                                                                                                                                                                                                                                                                                                               </v>
          </cell>
          <cell r="C3227" t="str">
            <v xml:space="preserve">UN    </v>
          </cell>
          <cell r="D3227" t="str">
            <v>AS</v>
          </cell>
          <cell r="E3227" t="str">
            <v>0,29</v>
          </cell>
        </row>
        <row r="3228">
          <cell r="A3228">
            <v>13246</v>
          </cell>
          <cell r="B3228" t="str">
            <v xml:space="preserve">PARAFUSO DE FERRO POLIDO, SEXTAVADO, COM ROSCA INTEIRA, DIAMETRO 5/16", COMPRIMENTO 3/4", COM PORCA E ARRUELA LISA LEVE                                                                                                                                                                                                                                                                                                                                                                                   </v>
          </cell>
          <cell r="C3228" t="str">
            <v xml:space="preserve">UN    </v>
          </cell>
          <cell r="D3228" t="str">
            <v>AS</v>
          </cell>
          <cell r="E3228" t="str">
            <v>0,50</v>
          </cell>
        </row>
        <row r="3229">
          <cell r="A3229">
            <v>4346</v>
          </cell>
          <cell r="B3229" t="str">
            <v xml:space="preserve">PARAFUSO DE FERRO POLIDO, SEXTAVADO, COM ROSCA PARCIAL, DIAMETRO 5/8", COMPRIMENTO 6", COM PORCA E ARRUELA DE PRESSAO MEDIA                                                                                                                                                                                                                                                                                                                                                                               </v>
          </cell>
          <cell r="C3229" t="str">
            <v xml:space="preserve">UN    </v>
          </cell>
          <cell r="D3229" t="str">
            <v>AS</v>
          </cell>
          <cell r="E3229" t="str">
            <v>11,38</v>
          </cell>
        </row>
        <row r="3230">
          <cell r="A3230">
            <v>11955</v>
          </cell>
          <cell r="B3230" t="str">
            <v xml:space="preserve">PARAFUSO DE LATAO COM ACABAMENTO CROMADO PARA FIXAR PECA SANITARIA, INCLUI PORCA CEGA, ARRUELA E BUCHA DE NYLON TAMANHO S-10                                                                                                                                                                                                                                                                                                                                                                              </v>
          </cell>
          <cell r="C3230" t="str">
            <v xml:space="preserve">UN    </v>
          </cell>
          <cell r="D3230" t="str">
            <v>AS</v>
          </cell>
          <cell r="E3230" t="str">
            <v>4,98</v>
          </cell>
        </row>
        <row r="3231">
          <cell r="A3231">
            <v>11960</v>
          </cell>
          <cell r="B3231" t="str">
            <v xml:space="preserve">PARAFUSO DE LATAO COM ROSCA SOBERBA, CABECA CHATA E FENDA SIMPLES, DIAMETRO 2,5 MM, COMPRIMENTO 12 MM                                                                                                                                                                                                                                                                                                                                                                                                     </v>
          </cell>
          <cell r="C3231" t="str">
            <v xml:space="preserve">UN    </v>
          </cell>
          <cell r="D3231" t="str">
            <v>AS</v>
          </cell>
          <cell r="E3231" t="str">
            <v>0,16</v>
          </cell>
        </row>
        <row r="3232">
          <cell r="A3232">
            <v>4333</v>
          </cell>
          <cell r="B3232" t="str">
            <v xml:space="preserve">PARAFUSO DE LATAO COM ROSCA SOBERBA, CABECA CHATA E FENDA SIMPLES, DIAMETRO 3,2 MM, COMPRIMENTO 16 MM                                                                                                                                                                                                                                                                                                                                                                                                     </v>
          </cell>
          <cell r="C3232" t="str">
            <v xml:space="preserve">UN    </v>
          </cell>
          <cell r="D3232" t="str">
            <v>AS</v>
          </cell>
          <cell r="E3232" t="str">
            <v>0,29</v>
          </cell>
        </row>
        <row r="3233">
          <cell r="A3233">
            <v>4358</v>
          </cell>
          <cell r="B3233" t="str">
            <v xml:space="preserve">PARAFUSO DE LATAO COM ROSCA SOBERBA, CABECA CHATA E FENDA SIMPLES, DIAMETRO 4,8 MM, COMPRIMENTO 65 MM                                                                                                                                                                                                                                                                                                                                                                                                     </v>
          </cell>
          <cell r="C3233" t="str">
            <v xml:space="preserve">UN    </v>
          </cell>
          <cell r="D3233" t="str">
            <v>AS</v>
          </cell>
          <cell r="E3233" t="str">
            <v>2,28</v>
          </cell>
        </row>
        <row r="3234">
          <cell r="A3234">
            <v>39435</v>
          </cell>
          <cell r="B3234" t="str">
            <v xml:space="preserve">PARAFUSO DRY WALL, EM ACO FOSFATIZADO, CABECA TROMBETA E PONTA AGULHA (TA), COMPRIMENTO 25 MM                                                                                                                                                                                                                                                                                                                                                                                                             </v>
          </cell>
          <cell r="C3234" t="str">
            <v xml:space="preserve">UN    </v>
          </cell>
          <cell r="D3234" t="str">
            <v>AS</v>
          </cell>
          <cell r="E3234" t="str">
            <v>0,11</v>
          </cell>
        </row>
        <row r="3235">
          <cell r="A3235">
            <v>39436</v>
          </cell>
          <cell r="B3235" t="str">
            <v xml:space="preserve">PARAFUSO DRY WALL, EM ACO FOSFATIZADO, CABECA TROMBETA E PONTA AGULHA (TA), COMPRIMENTO 35 MM                                                                                                                                                                                                                                                                                                                                                                                                             </v>
          </cell>
          <cell r="C3235" t="str">
            <v xml:space="preserve">UN    </v>
          </cell>
          <cell r="D3235" t="str">
            <v>AS</v>
          </cell>
          <cell r="E3235" t="str">
            <v>0,19</v>
          </cell>
        </row>
        <row r="3236">
          <cell r="A3236">
            <v>39437</v>
          </cell>
          <cell r="B3236" t="str">
            <v xml:space="preserve">PARAFUSO DRY WALL, EM ACO FOSFATIZADO, CABECA TROMBETA E PONTA AGULHA (TA), COMPRIMENTO 45 MM                                                                                                                                                                                                                                                                                                                                                                                                             </v>
          </cell>
          <cell r="C3236" t="str">
            <v xml:space="preserve">UN    </v>
          </cell>
          <cell r="D3236" t="str">
            <v>AS</v>
          </cell>
          <cell r="E3236" t="str">
            <v>0,25</v>
          </cell>
        </row>
        <row r="3237">
          <cell r="A3237">
            <v>39439</v>
          </cell>
          <cell r="B3237" t="str">
            <v xml:space="preserve">PARAFUSO DRY WALL, EM ACO FOSFATIZADO, CABECA TROMBETA E PONTA BROCA (TB), COMPRIMENTO 25 MM                                                                                                                                                                                                                                                                                                                                                                                                              </v>
          </cell>
          <cell r="C3237" t="str">
            <v xml:space="preserve">UN    </v>
          </cell>
          <cell r="D3237" t="str">
            <v>AS</v>
          </cell>
          <cell r="E3237" t="str">
            <v>0,17</v>
          </cell>
        </row>
        <row r="3238">
          <cell r="A3238">
            <v>39440</v>
          </cell>
          <cell r="B3238" t="str">
            <v xml:space="preserve">PARAFUSO DRY WALL, EM ACO FOSFATIZADO, CABECA TROMBETA E PONTA BROCA (TB), COMPRIMENTO 35 MM                                                                                                                                                                                                                                                                                                                                                                                                              </v>
          </cell>
          <cell r="C3238" t="str">
            <v xml:space="preserve">UN    </v>
          </cell>
          <cell r="D3238" t="str">
            <v>AS</v>
          </cell>
          <cell r="E3238" t="str">
            <v>0,22</v>
          </cell>
        </row>
        <row r="3239">
          <cell r="A3239">
            <v>39441</v>
          </cell>
          <cell r="B3239" t="str">
            <v xml:space="preserve">PARAFUSO DRY WALL, EM ACO FOSFATIZADO, CABECA TROMBETA E PONTA BROCA (TB), COMPRIMENTO 45 MM                                                                                                                                                                                                                                                                                                                                                                                                              </v>
          </cell>
          <cell r="C3239" t="str">
            <v xml:space="preserve">UN    </v>
          </cell>
          <cell r="D3239" t="str">
            <v>AS</v>
          </cell>
          <cell r="E3239" t="str">
            <v>0,28</v>
          </cell>
        </row>
        <row r="3240">
          <cell r="A3240">
            <v>39442</v>
          </cell>
          <cell r="B3240" t="str">
            <v xml:space="preserve">PARAFUSO DRY WALL, EM ACO ZINCADO, CABECA LENTILHA E PONTA AGULHA (LA), LARGURA 4,2 MM, COMPRIMENTO 13 MM                                                                                                                                                                                                                                                                                                                                                                                                 </v>
          </cell>
          <cell r="C3240" t="str">
            <v xml:space="preserve">UN    </v>
          </cell>
          <cell r="D3240" t="str">
            <v>AS</v>
          </cell>
          <cell r="E3240" t="str">
            <v>0,20</v>
          </cell>
        </row>
        <row r="3241">
          <cell r="A3241">
            <v>39443</v>
          </cell>
          <cell r="B3241" t="str">
            <v xml:space="preserve">PARAFUSO DRY WALL, EM ACO ZINCADO, CABECA LENTILHA E PONTA BROCA (LB), LARGURA 4,2 MM, COMPRIMENTO 13 MM                                                                                                                                                                                                                                                                                                                                                                                                  </v>
          </cell>
          <cell r="C3241" t="str">
            <v xml:space="preserve">UN    </v>
          </cell>
          <cell r="D3241" t="str">
            <v>AS</v>
          </cell>
          <cell r="E3241" t="str">
            <v>0,27</v>
          </cell>
        </row>
        <row r="3242">
          <cell r="A3242">
            <v>4329</v>
          </cell>
          <cell r="B3242" t="str">
            <v xml:space="preserve">PARAFUSO EM ACO GALVANIZADO, TIPO MAQUINA, SEXTAVADO, SEM PORCA, DIAMETRO 1/2", COMPRIMENTO 2"                                                                                                                                                                                                                                                                                                                                                                                                            </v>
          </cell>
          <cell r="C3242" t="str">
            <v xml:space="preserve">UN    </v>
          </cell>
          <cell r="D3242" t="str">
            <v>AS</v>
          </cell>
          <cell r="E3242" t="str">
            <v>2,43</v>
          </cell>
        </row>
        <row r="3243">
          <cell r="A3243">
            <v>4383</v>
          </cell>
          <cell r="B3243" t="str">
            <v xml:space="preserve">PARAFUSO FRANCES METRICO ZINCADO, DIAMETRO 12 MM, COMPRIMENTO 140MM, COM PORCA SEXTAVADA E ARRUELA DE PRESSAO MEDIA                                                                                                                                                                                                                                                                                                                                                                                       </v>
          </cell>
          <cell r="C3243" t="str">
            <v xml:space="preserve">UN    </v>
          </cell>
          <cell r="D3243" t="str">
            <v>AS</v>
          </cell>
          <cell r="E3243" t="str">
            <v>21,97</v>
          </cell>
        </row>
        <row r="3244">
          <cell r="A3244">
            <v>4344</v>
          </cell>
          <cell r="B3244" t="str">
            <v xml:space="preserve">PARAFUSO FRANCES METRICO ZINCADO, DIAMETRO 12 MM, COMPRIMENTO 150 MM, COM PORCA SEXTAVADA E ARRUELA DE PRESSAO MEDIA                                                                                                                                                                                                                                                                                                                                                                                      </v>
          </cell>
          <cell r="C3244" t="str">
            <v xml:space="preserve">UN    </v>
          </cell>
          <cell r="D3244" t="str">
            <v>AS</v>
          </cell>
          <cell r="E3244" t="str">
            <v>23,03</v>
          </cell>
        </row>
        <row r="3245">
          <cell r="A3245">
            <v>436</v>
          </cell>
          <cell r="B3245" t="str">
            <v xml:space="preserve">PARAFUSO FRANCES M16 EM ACO GALVANIZADO, COMPRIMENTO = 150 MM, DIAMETRO = 16 MM, CABECA ABAULADA                                                                                                                                                                                                                                                                                                                                                                                                          </v>
          </cell>
          <cell r="C3245" t="str">
            <v xml:space="preserve">UN    </v>
          </cell>
          <cell r="D3245" t="str">
            <v>AS</v>
          </cell>
          <cell r="E3245" t="str">
            <v>13,25</v>
          </cell>
        </row>
        <row r="3246">
          <cell r="A3246">
            <v>442</v>
          </cell>
          <cell r="B3246" t="str">
            <v xml:space="preserve">PARAFUSO FRANCES M16 EM ACO GALVANIZADO, COMPRIMENTO = 45 MM, DIAMETRO = 16 MM, CABECA ABAULADA                                                                                                                                                                                                                                                                                                                                                                                                           </v>
          </cell>
          <cell r="C3246" t="str">
            <v xml:space="preserve">UN    </v>
          </cell>
          <cell r="D3246" t="str">
            <v>AS</v>
          </cell>
          <cell r="E3246" t="str">
            <v>7,83</v>
          </cell>
        </row>
        <row r="3247">
          <cell r="A3247">
            <v>11953</v>
          </cell>
          <cell r="B3247" t="str">
            <v xml:space="preserve">PARAFUSO FRANCES ZINCADO, DIAMETRO 1/2'', COMPRIMENTO 2'', COM PORCA E ARRUELA                                                                                                                                                                                                                                                                                                                                                                                                                            </v>
          </cell>
          <cell r="C3247" t="str">
            <v xml:space="preserve">UN    </v>
          </cell>
          <cell r="D3247" t="str">
            <v>AS</v>
          </cell>
          <cell r="E3247" t="str">
            <v>3,65</v>
          </cell>
        </row>
        <row r="3248">
          <cell r="A3248">
            <v>4335</v>
          </cell>
          <cell r="B3248" t="str">
            <v xml:space="preserve">PARAFUSO FRANCES ZINCADO, DIAMETRO 1/2", COMPRIMENTO 12", COM PORCA E ARRUELA LISA MEDIA                                                                                                                                                                                                                                                                                                                                                                                                                  </v>
          </cell>
          <cell r="C3248" t="str">
            <v xml:space="preserve">UN    </v>
          </cell>
          <cell r="D3248" t="str">
            <v>AS</v>
          </cell>
          <cell r="E3248" t="str">
            <v>15,46</v>
          </cell>
        </row>
        <row r="3249">
          <cell r="A3249">
            <v>4334</v>
          </cell>
          <cell r="B3249" t="str">
            <v xml:space="preserve">PARAFUSO FRANCES ZINCADO, DIAMETRO 1/2", COMPRIMENTO 15", COM PORCA E ARRUELA LISA MEDIA                                                                                                                                                                                                                                                                                                                                                                                                                  </v>
          </cell>
          <cell r="C3249" t="str">
            <v xml:space="preserve">UN    </v>
          </cell>
          <cell r="D3249" t="str">
            <v>AS</v>
          </cell>
          <cell r="E3249" t="str">
            <v>21,21</v>
          </cell>
        </row>
        <row r="3250">
          <cell r="A3250">
            <v>4343</v>
          </cell>
          <cell r="B3250" t="str">
            <v xml:space="preserve">PARAFUSO FRANCES ZINCADO, DIAMETRO 1/2", COMPRIMENTO 4", COM PORCA E ARRUELA                                                                                                                                                                                                                                                                                                                                                                                                                              </v>
          </cell>
          <cell r="C3250" t="str">
            <v xml:space="preserve">UN    </v>
          </cell>
          <cell r="D3250" t="str">
            <v>AS</v>
          </cell>
          <cell r="E3250" t="str">
            <v>5,21</v>
          </cell>
        </row>
        <row r="3251">
          <cell r="A3251">
            <v>430</v>
          </cell>
          <cell r="B3251" t="str">
            <v xml:space="preserve">PARAFUSO M16 EM ACO GALVANIZADO, COMPRIMENTO = 125 MM, DIAMETRO = 16 MM, ROSCA MAQUINA, CABECA QUADRADA                                                                                                                                                                                                                                                                                                                                                                                                   </v>
          </cell>
          <cell r="C3251" t="str">
            <v xml:space="preserve">UN    </v>
          </cell>
          <cell r="D3251" t="str">
            <v>AS</v>
          </cell>
          <cell r="E3251" t="str">
            <v>11,85</v>
          </cell>
        </row>
        <row r="3252">
          <cell r="A3252">
            <v>441</v>
          </cell>
          <cell r="B3252" t="str">
            <v xml:space="preserve">PARAFUSO M16 EM ACO GALVANIZADO, COMPRIMENTO = 150 MM, DIAMETRO = 16 MM, ROSCA MAQUINA, CABECA QUADRADA                                                                                                                                                                                                                                                                                                                                                                                                   </v>
          </cell>
          <cell r="C3252" t="str">
            <v xml:space="preserve">UN    </v>
          </cell>
          <cell r="D3252" t="str">
            <v>AS</v>
          </cell>
          <cell r="E3252" t="str">
            <v>13,05</v>
          </cell>
        </row>
        <row r="3253">
          <cell r="A3253">
            <v>431</v>
          </cell>
          <cell r="B3253" t="str">
            <v xml:space="preserve">PARAFUSO M16 EM ACO GALVANIZADO, COMPRIMENTO = 200 MM, DIAMETRO = 16 MM, ROSCA MAQUINA, CABECA QUADRADA                                                                                                                                                                                                                                                                                                                                                                                                   </v>
          </cell>
          <cell r="C3253" t="str">
            <v xml:space="preserve">UN    </v>
          </cell>
          <cell r="D3253" t="str">
            <v>AS</v>
          </cell>
          <cell r="E3253" t="str">
            <v>15,75</v>
          </cell>
        </row>
        <row r="3254">
          <cell r="A3254">
            <v>432</v>
          </cell>
          <cell r="B3254" t="str">
            <v xml:space="preserve">PARAFUSO M16 EM ACO GALVANIZADO, COMPRIMENTO = 250 MM, DIAMETRO = 16 MM, ROSCA MAQUINA, CABECA QUADRADA                                                                                                                                                                                                                                                                                                                                                                                                   </v>
          </cell>
          <cell r="C3254" t="str">
            <v xml:space="preserve">UN    </v>
          </cell>
          <cell r="D3254" t="str">
            <v>AS</v>
          </cell>
          <cell r="E3254" t="str">
            <v>17,38</v>
          </cell>
        </row>
        <row r="3255">
          <cell r="A3255">
            <v>429</v>
          </cell>
          <cell r="B3255" t="str">
            <v xml:space="preserve">PARAFUSO M16 EM ACO GALVANIZADO, COMPRIMENTO = 300 MM, DIAMETRO = 16 MM, ROSCA DUPLA                                                                                                                                                                                                                                                                                                                                                                                                                      </v>
          </cell>
          <cell r="C3255" t="str">
            <v xml:space="preserve">UN    </v>
          </cell>
          <cell r="D3255" t="str">
            <v>AS</v>
          </cell>
          <cell r="E3255" t="str">
            <v>23,43</v>
          </cell>
        </row>
        <row r="3256">
          <cell r="A3256">
            <v>439</v>
          </cell>
          <cell r="B3256" t="str">
            <v xml:space="preserve">PARAFUSO M16 EM ACO GALVANIZADO, COMPRIMENTO = 300 MM, DIAMETRO = 16 MM, ROSCA MAQUINA, CABECA QUADRADA                                                                                                                                                                                                                                                                                                                                                                                                   </v>
          </cell>
          <cell r="C3256" t="str">
            <v xml:space="preserve">UN    </v>
          </cell>
          <cell r="D3256" t="str">
            <v>AS</v>
          </cell>
          <cell r="E3256" t="str">
            <v>19,97</v>
          </cell>
        </row>
        <row r="3257">
          <cell r="A3257">
            <v>433</v>
          </cell>
          <cell r="B3257" t="str">
            <v xml:space="preserve">PARAFUSO M16 EM ACO GALVANIZADO, COMPRIMENTO = 350 MM, DIAMETRO = 16 MM, ROSCA MAQUINA, CABECA QUADRADA                                                                                                                                                                                                                                                                                                                                                                                                   </v>
          </cell>
          <cell r="C3257" t="str">
            <v xml:space="preserve">UN    </v>
          </cell>
          <cell r="D3257" t="str">
            <v>AS</v>
          </cell>
          <cell r="E3257" t="str">
            <v>23,31</v>
          </cell>
        </row>
        <row r="3258">
          <cell r="A3258">
            <v>437</v>
          </cell>
          <cell r="B3258" t="str">
            <v xml:space="preserve">PARAFUSO M16 EM ACO GALVANIZADO, COMPRIMENTO = 400 MM, DIAMETRO = 16 MM, ROSCA DUPLA                                                                                                                                                                                                                                                                                                                                                                                                                      </v>
          </cell>
          <cell r="C3258" t="str">
            <v xml:space="preserve">UN    </v>
          </cell>
          <cell r="D3258" t="str">
            <v>AS</v>
          </cell>
          <cell r="E3258" t="str">
            <v>30,97</v>
          </cell>
        </row>
        <row r="3259">
          <cell r="A3259">
            <v>11790</v>
          </cell>
          <cell r="B3259" t="str">
            <v xml:space="preserve">PARAFUSO M16 EM ACO GALVANIZADO, COMPRIMENTO = 450 MM, DIAMETRO = 16 MM, ROSCA MAQUINA, CABECA QUADRADA                                                                                                                                                                                                                                                                                                                                                                                                   </v>
          </cell>
          <cell r="C3259" t="str">
            <v xml:space="preserve">UN    </v>
          </cell>
          <cell r="D3259" t="str">
            <v>AS</v>
          </cell>
          <cell r="E3259" t="str">
            <v>35,13</v>
          </cell>
        </row>
        <row r="3260">
          <cell r="A3260">
            <v>428</v>
          </cell>
          <cell r="B3260" t="str">
            <v xml:space="preserve">PARAFUSO M16 EM ACO GALVANIZADO, COMPRIMENTO = 500 MM, DIAMETRO = 16 MM, ROSCA MAQUINA, COM CABECA SEXTAVADA E PORCA                                                                                                                                                                                                                                                                                                                                                                                      </v>
          </cell>
          <cell r="C3260" t="str">
            <v xml:space="preserve">UN    </v>
          </cell>
          <cell r="D3260" t="str">
            <v>AS</v>
          </cell>
          <cell r="E3260" t="str">
            <v>38,20</v>
          </cell>
        </row>
        <row r="3261">
          <cell r="A3261">
            <v>4384</v>
          </cell>
          <cell r="B3261" t="str">
            <v xml:space="preserve">PARAFUSO NIQUELADO COM ACABAMENTO CROMADO PARA FIXAR PECA SANITARIA, INCLUI PORCA CEGA, ARRUELA E BUCHA DE NYLON TAMANHO S-10                                                                                                                                                                                                                                                                                                                                                                             </v>
          </cell>
          <cell r="C3261" t="str">
            <v xml:space="preserve">UN    </v>
          </cell>
          <cell r="D3261" t="str">
            <v>AS</v>
          </cell>
          <cell r="E3261" t="str">
            <v>25,25</v>
          </cell>
        </row>
        <row r="3262">
          <cell r="A3262">
            <v>4351</v>
          </cell>
          <cell r="B3262" t="str">
            <v xml:space="preserve">PARAFUSO NIQUELADO 3 1/2" COM ACABAMENTO CROMADO PARA FIXAR PECA SANITARIA, INCLUI PORCA CEGA, ARRUELA E BUCHA DE NYLON TAMANHO S-8                                                                                                                                                                                                                                                                                                                                                                       </v>
          </cell>
          <cell r="C3262" t="str">
            <v xml:space="preserve">UN    </v>
          </cell>
          <cell r="D3262" t="str">
            <v>AS</v>
          </cell>
          <cell r="E3262" t="str">
            <v>18,72</v>
          </cell>
        </row>
        <row r="3263">
          <cell r="A3263">
            <v>11054</v>
          </cell>
          <cell r="B3263" t="str">
            <v xml:space="preserve">PARAFUSO ROSCA SOBERBA ZINCADO CABECA CHATA FENDA SIMPLES 3,2 X 20 MM (3/4 ")                                                                                                                                                                                                                                                                                                                                                                                                                             </v>
          </cell>
          <cell r="C3263" t="str">
            <v xml:space="preserve">UN    </v>
          </cell>
          <cell r="D3263" t="str">
            <v>CR</v>
          </cell>
          <cell r="E3263" t="str">
            <v>0,06</v>
          </cell>
        </row>
        <row r="3264">
          <cell r="A3264">
            <v>11055</v>
          </cell>
          <cell r="B3264" t="str">
            <v xml:space="preserve">PARAFUSO ROSCA SOBERBA ZINCADO CABECA CHATA FENDA SIMPLES 3,5 X 25 MM (1 ")                                                                                                                                                                                                                                                                                                                                                                                                                               </v>
          </cell>
          <cell r="C3264" t="str">
            <v xml:space="preserve">UN    </v>
          </cell>
          <cell r="D3264" t="str">
            <v>CR</v>
          </cell>
          <cell r="E3264" t="str">
            <v>0,09</v>
          </cell>
        </row>
        <row r="3265">
          <cell r="A3265">
            <v>11056</v>
          </cell>
          <cell r="B3265" t="str">
            <v xml:space="preserve">PARAFUSO ROSCA SOBERBA ZINCADO CABECA CHATA FENDA SIMPLES 3,8 X 30 MM (1.1/4 ")                                                                                                                                                                                                                                                                                                                                                                                                                           </v>
          </cell>
          <cell r="C3265" t="str">
            <v xml:space="preserve">UN    </v>
          </cell>
          <cell r="D3265" t="str">
            <v>CR</v>
          </cell>
          <cell r="E3265" t="str">
            <v>0,10</v>
          </cell>
        </row>
        <row r="3266">
          <cell r="A3266">
            <v>11057</v>
          </cell>
          <cell r="B3266" t="str">
            <v xml:space="preserve">PARAFUSO ROSCA SOBERBA ZINCADO CABECA CHATA FENDA SIMPLES 4,8 X 40 MM (1.1/2 ")                                                                                                                                                                                                                                                                                                                                                                                                                           </v>
          </cell>
          <cell r="C3266" t="str">
            <v xml:space="preserve">UN    </v>
          </cell>
          <cell r="D3266" t="str">
            <v>CR</v>
          </cell>
          <cell r="E3266" t="str">
            <v>0,21</v>
          </cell>
        </row>
        <row r="3267">
          <cell r="A3267">
            <v>11059</v>
          </cell>
          <cell r="B3267" t="str">
            <v xml:space="preserve">PARAFUSO ROSCA SOBERBA ZINCADO CABECA CHATA FENDA SIMPLES 5,5 X 50 MM (2 ")                                                                                                                                                                                                                                                                                                                                                                                                                               </v>
          </cell>
          <cell r="C3267" t="str">
            <v xml:space="preserve">UN    </v>
          </cell>
          <cell r="D3267" t="str">
            <v>CR</v>
          </cell>
          <cell r="E3267" t="str">
            <v>0,42</v>
          </cell>
        </row>
        <row r="3268">
          <cell r="A3268">
            <v>11058</v>
          </cell>
          <cell r="B3268" t="str">
            <v xml:space="preserve">PARAFUSO ROSCA SOBERBA ZINCADO CABECA CHATA FENDA SIMPLES 5,5 X 65 MM (2.1/2 ")                                                                                                                                                                                                                                                                                                                                                                                                                           </v>
          </cell>
          <cell r="C3268" t="str">
            <v xml:space="preserve">UN    </v>
          </cell>
          <cell r="D3268" t="str">
            <v>CR</v>
          </cell>
          <cell r="E3268" t="str">
            <v>0,54</v>
          </cell>
        </row>
        <row r="3269">
          <cell r="A3269">
            <v>4380</v>
          </cell>
          <cell r="B3269" t="str">
            <v xml:space="preserve">PARAFUSO ZINCADO ROSCA SOBERBA 5/16 " X 120 MM PARA TELHA FIBROCIMENTO                                                                                                                                                                                                                                                                                                                                                                                                                                    </v>
          </cell>
          <cell r="C3269" t="str">
            <v xml:space="preserve">UN    </v>
          </cell>
          <cell r="D3269" t="str">
            <v>CR</v>
          </cell>
          <cell r="E3269" t="str">
            <v>1,81</v>
          </cell>
        </row>
        <row r="3270">
          <cell r="A3270">
            <v>4299</v>
          </cell>
          <cell r="B3270" t="str">
            <v xml:space="preserve">PARAFUSO ZINCADO ROSCA SOBERBA, CABECA SEXTAVADA, 5/16 " X 110 MM, PARA FIXACAO DE TELHA EM MADEIRA                                                                                                                                                                                                                                                                                                                                                                                                       </v>
          </cell>
          <cell r="C3270" t="str">
            <v xml:space="preserve">UN    </v>
          </cell>
          <cell r="D3270" t="str">
            <v xml:space="preserve">C </v>
          </cell>
          <cell r="E3270" t="str">
            <v>1,71</v>
          </cell>
        </row>
        <row r="3271">
          <cell r="A3271">
            <v>4304</v>
          </cell>
          <cell r="B3271" t="str">
            <v xml:space="preserve">PARAFUSO ZINCADO ROSCA SOBERBA, CABECA SEXTAVADA, 5/16 " X 150 MM, PARA FIXACAO DE TELHA EM MADEIRA                                                                                                                                                                                                                                                                                                                                                                                                       </v>
          </cell>
          <cell r="C3271" t="str">
            <v xml:space="preserve">UN    </v>
          </cell>
          <cell r="D3271" t="str">
            <v>CR</v>
          </cell>
          <cell r="E3271" t="str">
            <v>2,33</v>
          </cell>
        </row>
        <row r="3272">
          <cell r="A3272">
            <v>4305</v>
          </cell>
          <cell r="B3272" t="str">
            <v xml:space="preserve">PARAFUSO ZINCADO ROSCA SOBERBA, CABECA SEXTAVADA, 5/16 " X 180 MM, PARA FIXACAO DE TELHA EM MADEIRA                                                                                                                                                                                                                                                                                                                                                                                                       </v>
          </cell>
          <cell r="C3272" t="str">
            <v xml:space="preserve">UN    </v>
          </cell>
          <cell r="D3272" t="str">
            <v>CR</v>
          </cell>
          <cell r="E3272" t="str">
            <v>2,71</v>
          </cell>
        </row>
        <row r="3273">
          <cell r="A3273">
            <v>4306</v>
          </cell>
          <cell r="B3273" t="str">
            <v xml:space="preserve">PARAFUSO ZINCADO ROSCA SOBERBA, CABECA SEXTAVADA, 5/16 " X 200 MM, PARA FIXACAO DE TELHA EM MADEIRA                                                                                                                                                                                                                                                                                                                                                                                                       </v>
          </cell>
          <cell r="C3273" t="str">
            <v xml:space="preserve">UN    </v>
          </cell>
          <cell r="D3273" t="str">
            <v>CR</v>
          </cell>
          <cell r="E3273" t="str">
            <v>3,14</v>
          </cell>
        </row>
        <row r="3274">
          <cell r="A3274">
            <v>4308</v>
          </cell>
          <cell r="B3274" t="str">
            <v xml:space="preserve">PARAFUSO ZINCADO ROSCA SOBERBA, CABECA SEXTAVADA, 5/16 " X 230 MM, PARA FIXACAO DE TELHA EM MADEIRA                                                                                                                                                                                                                                                                                                                                                                                                       </v>
          </cell>
          <cell r="C3274" t="str">
            <v xml:space="preserve">UN    </v>
          </cell>
          <cell r="D3274" t="str">
            <v>CR</v>
          </cell>
          <cell r="E3274" t="str">
            <v>6,51</v>
          </cell>
        </row>
        <row r="3275">
          <cell r="A3275">
            <v>4302</v>
          </cell>
          <cell r="B3275" t="str">
            <v xml:space="preserve">PARAFUSO ZINCADO ROSCA SOBERBA, CABECA SEXTAVADA, 5/16 " X 250 MM, PARA FIXACAO DE TELHA EM MADEIRA                                                                                                                                                                                                                                                                                                                                                                                                       </v>
          </cell>
          <cell r="C3275" t="str">
            <v xml:space="preserve">UN    </v>
          </cell>
          <cell r="D3275" t="str">
            <v>CR</v>
          </cell>
          <cell r="E3275" t="str">
            <v>4,88</v>
          </cell>
        </row>
        <row r="3276">
          <cell r="A3276">
            <v>4300</v>
          </cell>
          <cell r="B3276" t="str">
            <v xml:space="preserve">PARAFUSO ZINCADO ROSCA SOBERBA, CABECA SEXTAVADA, 5/16 " X 50 MM, PARA FIXACAO DE TELHA EM MADEIRA                                                                                                                                                                                                                                                                                                                                                                                                        </v>
          </cell>
          <cell r="C3276" t="str">
            <v xml:space="preserve">UN    </v>
          </cell>
          <cell r="D3276" t="str">
            <v>CR</v>
          </cell>
          <cell r="E3276" t="str">
            <v>1,16</v>
          </cell>
        </row>
        <row r="3277">
          <cell r="A3277">
            <v>4301</v>
          </cell>
          <cell r="B3277" t="str">
            <v xml:space="preserve">PARAFUSO ZINCADO ROSCA SOBERBA, CABECA SEXTAVADA, 5/16 " X 85 MM, PARA FIXACAO DE TELHA EM MADEIRA                                                                                                                                                                                                                                                                                                                                                                                                        </v>
          </cell>
          <cell r="C3277" t="str">
            <v xml:space="preserve">UN    </v>
          </cell>
          <cell r="D3277" t="str">
            <v>CR</v>
          </cell>
          <cell r="E3277" t="str">
            <v>1,42</v>
          </cell>
        </row>
        <row r="3278">
          <cell r="A3278">
            <v>4320</v>
          </cell>
          <cell r="B3278" t="str">
            <v xml:space="preserve">PARAFUSO ZINCADO 5/16 " X 250 MM PARA FIXACAO DE TELHA DE FIBROCIMENTO CANALETE 49, INCLUI BUCHA NYLON S-10                                                                                                                                                                                                                                                                                                                                                                                               </v>
          </cell>
          <cell r="C3278" t="str">
            <v xml:space="preserve">UN    </v>
          </cell>
          <cell r="D3278" t="str">
            <v>CR</v>
          </cell>
          <cell r="E3278" t="str">
            <v>4,31</v>
          </cell>
        </row>
        <row r="3279">
          <cell r="A3279">
            <v>4318</v>
          </cell>
          <cell r="B3279" t="str">
            <v xml:space="preserve">PARAFUSO ZINCADO 5/16 " X 85 MM PARA FIXACAO DE TELHA DE FIBROCIMENTO CANALETE 90, INCLUI BUCHA NYLON S-10                                                                                                                                                                                                                                                                                                                                                                                                </v>
          </cell>
          <cell r="C3279" t="str">
            <v xml:space="preserve">UN    </v>
          </cell>
          <cell r="D3279" t="str">
            <v>CR</v>
          </cell>
          <cell r="E3279" t="str">
            <v>2,10</v>
          </cell>
        </row>
        <row r="3280">
          <cell r="A3280">
            <v>40547</v>
          </cell>
          <cell r="B3280" t="str">
            <v xml:space="preserve">PARAFUSO ZINCADO, AUTOBROCANTE, FLANGEADO, 4,2 MM X 19 MM                                                                                                                                                                                                                                                                                                                                                                                                                                                 </v>
          </cell>
          <cell r="C3280" t="str">
            <v xml:space="preserve">CENTO </v>
          </cell>
          <cell r="D3280" t="str">
            <v>AS</v>
          </cell>
          <cell r="E3280" t="str">
            <v>30,68</v>
          </cell>
        </row>
        <row r="3281">
          <cell r="A3281">
            <v>11962</v>
          </cell>
          <cell r="B3281" t="str">
            <v xml:space="preserve">PARAFUSO ZINCADO, SEXTAVADO, COM ROSCA INTEIRA, DIAMETRO 1/4", COMPRIMENTO 1/2"                                                                                                                                                                                                                                                                                                                                                                                                                           </v>
          </cell>
          <cell r="C3281" t="str">
            <v xml:space="preserve">UN    </v>
          </cell>
          <cell r="D3281" t="str">
            <v>AS</v>
          </cell>
          <cell r="E3281" t="str">
            <v>0,25</v>
          </cell>
        </row>
        <row r="3282">
          <cell r="A3282">
            <v>4332</v>
          </cell>
          <cell r="B3282" t="str">
            <v xml:space="preserve">PARAFUSO ZINCADO, SEXTAVADO, COM ROSCA INTEIRA, DIAMETRO 3/8", COMPRIMENTO 2"                                                                                                                                                                                                                                                                                                                                                                                                                             </v>
          </cell>
          <cell r="C3282" t="str">
            <v xml:space="preserve">UN    </v>
          </cell>
          <cell r="D3282" t="str">
            <v>AS</v>
          </cell>
          <cell r="E3282" t="str">
            <v>1,22</v>
          </cell>
        </row>
        <row r="3283">
          <cell r="A3283">
            <v>4331</v>
          </cell>
          <cell r="B3283" t="str">
            <v xml:space="preserve">PARAFUSO ZINCADO, SEXTAVADO, COM ROSCA INTEIRA, DIAMETRO 5/8", COMPRIMENTO 2 1/4"                                                                                                                                                                                                                                                                                                                                                                                                                         </v>
          </cell>
          <cell r="C3283" t="str">
            <v xml:space="preserve">UN    </v>
          </cell>
          <cell r="D3283" t="str">
            <v>AS</v>
          </cell>
          <cell r="E3283" t="str">
            <v>4,60</v>
          </cell>
        </row>
        <row r="3284">
          <cell r="A3284">
            <v>4336</v>
          </cell>
          <cell r="B3284" t="str">
            <v xml:space="preserve">PARAFUSO ZINCADO, SEXTAVADO, COM ROSCA INTEIRA, DIAMETRO 5/8", COMPRIMENTO 3", COM PORCA E ARRUELA DE PRESSAO MEDIA                                                                                                                                                                                                                                                                                                                                                                                       </v>
          </cell>
          <cell r="C3284" t="str">
            <v xml:space="preserve">UN    </v>
          </cell>
          <cell r="D3284" t="str">
            <v>AS</v>
          </cell>
          <cell r="E3284" t="str">
            <v>5,89</v>
          </cell>
        </row>
        <row r="3285">
          <cell r="A3285">
            <v>13294</v>
          </cell>
          <cell r="B3285" t="str">
            <v xml:space="preserve">PARAFUSO ZINCADO, SEXTAVADO, COM ROSCA SOBERBA, DIAMETRO 3/8", COMPRIMENTO 80 MM                                                                                                                                                                                                                                                                                                                                                                                                                          </v>
          </cell>
          <cell r="C3285" t="str">
            <v xml:space="preserve">UN    </v>
          </cell>
          <cell r="D3285" t="str">
            <v>AS</v>
          </cell>
          <cell r="E3285" t="str">
            <v>1,69</v>
          </cell>
        </row>
        <row r="3286">
          <cell r="A3286">
            <v>11948</v>
          </cell>
          <cell r="B3286" t="str">
            <v xml:space="preserve">PARAFUSO ZINCADO, SEXTAVADO, COM ROSCA SOBERBA, DIAMETRO 5/16", COMPRIMENTO 40 MM                                                                                                                                                                                                                                                                                                                                                                                                                         </v>
          </cell>
          <cell r="C3286" t="str">
            <v xml:space="preserve">UN    </v>
          </cell>
          <cell r="D3286" t="str">
            <v>AS</v>
          </cell>
          <cell r="E3286" t="str">
            <v>0,76</v>
          </cell>
        </row>
        <row r="3287">
          <cell r="A3287">
            <v>4382</v>
          </cell>
          <cell r="B3287" t="str">
            <v xml:space="preserve">PARAFUSO ZINCADO, SEXTAVADO, COM ROSCA SOBERBA, DIAMETRO 5/16", COMPRIMENTO 80 MM                                                                                                                                                                                                                                                                                                                                                                                                                         </v>
          </cell>
          <cell r="C3287" t="str">
            <v xml:space="preserve">UN    </v>
          </cell>
          <cell r="D3287" t="str">
            <v>AS</v>
          </cell>
          <cell r="E3287" t="str">
            <v>1,26</v>
          </cell>
        </row>
        <row r="3288">
          <cell r="A3288">
            <v>4354</v>
          </cell>
          <cell r="B3288" t="str">
            <v xml:space="preserve">PARAFUSO ZINCADO, SEXTAVADO, GRAU 5, ROSCA INTEIRA, DIAMETRO 1 1/2", COMPRIMENTO 4"                                                                                                                                                                                                                                                                                                                                                                                                                       </v>
          </cell>
          <cell r="C3288" t="str">
            <v xml:space="preserve">UN    </v>
          </cell>
          <cell r="D3288" t="str">
            <v>AS</v>
          </cell>
          <cell r="E3288" t="str">
            <v>52,82</v>
          </cell>
        </row>
        <row r="3289">
          <cell r="A3289">
            <v>40839</v>
          </cell>
          <cell r="B3289" t="str">
            <v xml:space="preserve">PARAFUSO, ASTM A307 - GRAU A, SEXTAVADO, ZINCADO, DIAMETRO 3/8" (9,52 MM), COMPRIMENTO 1 " (25,4 MM)                                                                                                                                                                                                                                                                                                                                                                                                      </v>
          </cell>
          <cell r="C3289" t="str">
            <v xml:space="preserve">CENTO </v>
          </cell>
          <cell r="D3289" t="str">
            <v>AS</v>
          </cell>
          <cell r="E3289" t="str">
            <v>127,11</v>
          </cell>
        </row>
        <row r="3290">
          <cell r="A3290">
            <v>40552</v>
          </cell>
          <cell r="B3290" t="str">
            <v xml:space="preserve">PARAFUSO, AUTO ATARRACHANTE, CABECA CHATA, FENDA SIMPLES, 1/4 (6,35 MM) X 25 MM                                                                                                                                                                                                                                                                                                                                                                                                                          </v>
          </cell>
          <cell r="C3290" t="str">
            <v xml:space="preserve">CENTO </v>
          </cell>
          <cell r="D3290" t="str">
            <v>AS</v>
          </cell>
          <cell r="E3290" t="str">
            <v>52,59</v>
          </cell>
        </row>
        <row r="3291">
          <cell r="A3291">
            <v>40549</v>
          </cell>
          <cell r="B3291" t="str">
            <v xml:space="preserve">PARAFUSO, COMUM, ASTM A307, SEXTAVADO, DIAMETRO 1/2" (12,7 MM), COMPRIMENTO 1" (25,4 MM)                                                                                                                                                                                                                                                                                                                                                                                                                  </v>
          </cell>
          <cell r="C3291" t="str">
            <v xml:space="preserve">CENTO </v>
          </cell>
          <cell r="D3291" t="str">
            <v>AS</v>
          </cell>
          <cell r="E3291" t="str">
            <v>208,19</v>
          </cell>
        </row>
        <row r="3292">
          <cell r="A3292">
            <v>4385</v>
          </cell>
          <cell r="B3292" t="str">
            <v xml:space="preserve">PARALELEPIPEDO GRANITICO OU BASALTICO, PARA PAVIMENTACAO, SEM FRETE (VARIACAO REGIONAL DE PECAS POR M2)                                                                                                                                                                                                                                                                                                                                                                                                   </v>
          </cell>
          <cell r="C3292" t="str">
            <v xml:space="preserve">MIL   </v>
          </cell>
          <cell r="D3292" t="str">
            <v>CR</v>
          </cell>
          <cell r="E3292" t="str">
            <v>5.198,70</v>
          </cell>
        </row>
        <row r="3293">
          <cell r="A3293">
            <v>20078</v>
          </cell>
          <cell r="B3293" t="str">
            <v xml:space="preserve">PASTA LUBRIFICANTE PARA TUBOS E CONEXOES COM JUNTA ELASTICA, EMBALAGEM DE *400* GR (USO EM PVC, ACO, POLIETILENO E OUTROS)                                                                                                                                                                                                                                                                                                                                                                                </v>
          </cell>
          <cell r="C3293" t="str">
            <v xml:space="preserve">UN    </v>
          </cell>
          <cell r="D3293" t="str">
            <v>CR</v>
          </cell>
          <cell r="E3293" t="str">
            <v>30,17</v>
          </cell>
        </row>
        <row r="3294">
          <cell r="A3294">
            <v>39897</v>
          </cell>
          <cell r="B3294" t="str">
            <v xml:space="preserve">PASTA PARA SOLDA DE TUBOS E CONEXOES DE COBRE (EMBALAGEM COM 250 G)                                                                                                                                                                                                                                                                                                                                                                                                                                       </v>
          </cell>
          <cell r="C3294" t="str">
            <v xml:space="preserve">UN    </v>
          </cell>
          <cell r="D3294" t="str">
            <v>AS</v>
          </cell>
          <cell r="E3294" t="str">
            <v>52,22</v>
          </cell>
        </row>
        <row r="3295">
          <cell r="A3295">
            <v>118</v>
          </cell>
          <cell r="B3295" t="str">
            <v xml:space="preserve">PASTA VEDA JUNTAS/ROSCA, EMBALAGEM DE *500* G, PARA INSTALACOES DE AGUA, GAS E OUTROS                                                                                                                                                                                                                                                                                                                                                                                                                     </v>
          </cell>
          <cell r="C3295" t="str">
            <v xml:space="preserve">UN    </v>
          </cell>
          <cell r="D3295" t="str">
            <v>CR</v>
          </cell>
          <cell r="E3295" t="str">
            <v>63,78</v>
          </cell>
        </row>
        <row r="3296">
          <cell r="A3296">
            <v>4396</v>
          </cell>
          <cell r="B3296" t="str">
            <v xml:space="preserve">PASTILHA CERAMICA/PORCELANA, REVEST INT/EXT E  PISCINA, CORES BRANCA OU FRIAS, SOLIDAS, SEM MESCLAGEM/MISTURA, ACABAMENTO LISO *2,5 X 2,5* CM                                                                                                                                                                                                                                                                                                                                                             </v>
          </cell>
          <cell r="C3296" t="str">
            <v xml:space="preserve">M2    </v>
          </cell>
          <cell r="D3296" t="str">
            <v>CR</v>
          </cell>
          <cell r="E3296" t="str">
            <v>224,08</v>
          </cell>
        </row>
        <row r="3297">
          <cell r="A3297">
            <v>36881</v>
          </cell>
          <cell r="B3297" t="str">
            <v xml:space="preserve">PASTILHA CERAMICA/PORCELANA, REVEST INT/EXT E  PISCINA, CORES BRANCA OU FRIAS, SOLIDAS, SEM MESCLAGEM/MISTURA, ACABAMENTO LISO *5 X 5* CM                                                                                                                                                                                                                                                                                                                                                                 </v>
          </cell>
          <cell r="C3297" t="str">
            <v xml:space="preserve">M2    </v>
          </cell>
          <cell r="D3297" t="str">
            <v>CR</v>
          </cell>
          <cell r="E3297" t="str">
            <v>144,31</v>
          </cell>
        </row>
        <row r="3298">
          <cell r="A3298">
            <v>4397</v>
          </cell>
          <cell r="B3298" t="str">
            <v xml:space="preserve">PASTILHA CERAMICA/PORCELANA, REVEST INT/EXT E  PISCINA, CORES LISAS/SOLIDAS, QUENTES, SEM MESCLAGEM/MISTURA, *2,5 X 2,5* CM                                                                                                                                                                                                                                                                                                                                                                               </v>
          </cell>
          <cell r="C3298" t="str">
            <v xml:space="preserve">M2    </v>
          </cell>
          <cell r="D3298" t="str">
            <v>CR</v>
          </cell>
          <cell r="E3298" t="str">
            <v>243,75</v>
          </cell>
        </row>
        <row r="3299">
          <cell r="A3299">
            <v>36882</v>
          </cell>
          <cell r="B3299" t="str">
            <v xml:space="preserve">PASTILHA CERAMICA/PORCELANA, REVEST INT/EXT E  PISCINA, CORES LISAS/SOLIDAS, QUENTES, SEM MESCLAGEM/MISTURA, *5 X 5* CM                                                                                                                                                                                                                                                                                                                                                                                   </v>
          </cell>
          <cell r="C3299" t="str">
            <v xml:space="preserve">M2    </v>
          </cell>
          <cell r="D3299" t="str">
            <v>CR</v>
          </cell>
          <cell r="E3299" t="str">
            <v>172,56</v>
          </cell>
        </row>
        <row r="3300">
          <cell r="A3300">
            <v>4751</v>
          </cell>
          <cell r="B3300" t="str">
            <v xml:space="preserve">PASTILHEIRO (HORISTA)                                                                                                                                                                                                                                                                                                                                                                                                                                                                                     </v>
          </cell>
          <cell r="C3300" t="str">
            <v xml:space="preserve">H     </v>
          </cell>
          <cell r="D3300" t="str">
            <v>CR</v>
          </cell>
          <cell r="E3300" t="str">
            <v>20,13</v>
          </cell>
        </row>
        <row r="3301">
          <cell r="A3301">
            <v>41066</v>
          </cell>
          <cell r="B3301" t="str">
            <v xml:space="preserve">PASTILHEIRO (MENSALISTA)                                                                                                                                                                                                                                                                                                                                                                                                                                                                                  </v>
          </cell>
          <cell r="C3301" t="str">
            <v xml:space="preserve">MES   </v>
          </cell>
          <cell r="D3301" t="str">
            <v>CR</v>
          </cell>
          <cell r="E3301" t="str">
            <v>3.535,30</v>
          </cell>
        </row>
        <row r="3302">
          <cell r="A3302">
            <v>39604</v>
          </cell>
          <cell r="B3302" t="str">
            <v xml:space="preserve">PATCH CORD (CABO DE REDE), CATEGORIA 5 E (CAT 5E) UTP, 24 AWG, 4 PARES, EXTENSAO DE 1,50 M                                                                                                                                                                                                                                                                                                                                                                                                                </v>
          </cell>
          <cell r="C3302" t="str">
            <v xml:space="preserve">UN    </v>
          </cell>
          <cell r="D3302" t="str">
            <v>CR</v>
          </cell>
          <cell r="E3302" t="str">
            <v>8,28</v>
          </cell>
        </row>
        <row r="3303">
          <cell r="A3303">
            <v>39605</v>
          </cell>
          <cell r="B3303" t="str">
            <v xml:space="preserve">PATCH CORD (CABO DE REDE), CATEGORIA 5 E (CAT 5E) UTP, 24 AWG, 4 PARES, EXTENSAO DE 2,50 M                                                                                                                                                                                                                                                                                                                                                                                                                </v>
          </cell>
          <cell r="C3303" t="str">
            <v xml:space="preserve">UN    </v>
          </cell>
          <cell r="D3303" t="str">
            <v>CR</v>
          </cell>
          <cell r="E3303" t="str">
            <v>9,00</v>
          </cell>
        </row>
        <row r="3304">
          <cell r="A3304">
            <v>39606</v>
          </cell>
          <cell r="B3304" t="str">
            <v xml:space="preserve">PATCH CORD (CABO DE REDE), CATEGORIA 6 (CAT 6) UTP, 23 AWG, 4 PARES, EXTENSAO DE 1,50 M                                                                                                                                                                                                                                                                                                                                                                                                                   </v>
          </cell>
          <cell r="C3304" t="str">
            <v xml:space="preserve">UN    </v>
          </cell>
          <cell r="D3304" t="str">
            <v>CR</v>
          </cell>
          <cell r="E3304" t="str">
            <v>15,76</v>
          </cell>
        </row>
        <row r="3305">
          <cell r="A3305">
            <v>39607</v>
          </cell>
          <cell r="B3305" t="str">
            <v xml:space="preserve">PATCH CORD (CABO DE REDE), CATEGORIA 6 (CAT 6) UTP, 23 AWG, 4 PARES, EXTENSAO DE 2,50 M                                                                                                                                                                                                                                                                                                                                                                                                                   </v>
          </cell>
          <cell r="C3305" t="str">
            <v xml:space="preserve">UN    </v>
          </cell>
          <cell r="D3305" t="str">
            <v>CR</v>
          </cell>
          <cell r="E3305" t="str">
            <v>21,32</v>
          </cell>
        </row>
        <row r="3306">
          <cell r="A3306">
            <v>39594</v>
          </cell>
          <cell r="B3306" t="str">
            <v xml:space="preserve">PATCH PANEL, 24 PORTAS, CATEGORIA 5E, COM RACKS DE 19" DE LARGURA E 1 U DE ALTURA                                                                                                                                                                                                                                                                                                                                                                                                                         </v>
          </cell>
          <cell r="C3306" t="str">
            <v xml:space="preserve">UN    </v>
          </cell>
          <cell r="D3306" t="str">
            <v xml:space="preserve">C </v>
          </cell>
          <cell r="E3306" t="str">
            <v>352,92</v>
          </cell>
        </row>
        <row r="3307">
          <cell r="A3307">
            <v>39596</v>
          </cell>
          <cell r="B3307" t="str">
            <v xml:space="preserve">PATCH PANEL, 24 PORTAS, CATEGORIA 6, COM RACKS DE 19" DE LARGURA E 1 U DE ALTURA                                                                                                                                                                                                                                                                                                                                                                                                                          </v>
          </cell>
          <cell r="C3307" t="str">
            <v xml:space="preserve">UN    </v>
          </cell>
          <cell r="D3307" t="str">
            <v>CR</v>
          </cell>
          <cell r="E3307" t="str">
            <v>945,15</v>
          </cell>
        </row>
        <row r="3308">
          <cell r="A3308">
            <v>39595</v>
          </cell>
          <cell r="B3308" t="str">
            <v xml:space="preserve">PATCH PANEL, 48 PORTAS, CATEGORIA 5E, COM RACKS DE 19" DE LARGURA E 2 U DE ALTURA                                                                                                                                                                                                                                                                                                                                                                                                                         </v>
          </cell>
          <cell r="C3308" t="str">
            <v xml:space="preserve">UN    </v>
          </cell>
          <cell r="D3308" t="str">
            <v>CR</v>
          </cell>
          <cell r="E3308" t="str">
            <v>2.123,61</v>
          </cell>
        </row>
        <row r="3309">
          <cell r="A3309">
            <v>39597</v>
          </cell>
          <cell r="B3309" t="str">
            <v xml:space="preserve">PATCH PANEL, 48 PORTAS, CATEGORIA 6, COM RACKS DE 19" DE LARGURA E 2 U DE ALTURA                                                                                                                                                                                                                                                                                                                                                                                                                          </v>
          </cell>
          <cell r="C3309" t="str">
            <v xml:space="preserve">UN    </v>
          </cell>
          <cell r="D3309" t="str">
            <v>CR</v>
          </cell>
          <cell r="E3309" t="str">
            <v>3.331,18</v>
          </cell>
        </row>
        <row r="3310">
          <cell r="A3310">
            <v>10731</v>
          </cell>
          <cell r="B3310" t="str">
            <v xml:space="preserve">PEDRA ARDOSIA, CINZA, *40 X 40* CM, E= *1 CM                                                                                                                                                                                                                                                                                                                                                                                                                                                              </v>
          </cell>
          <cell r="C3310" t="str">
            <v xml:space="preserve">M2    </v>
          </cell>
          <cell r="D3310" t="str">
            <v>AS</v>
          </cell>
          <cell r="E3310" t="str">
            <v>37,38</v>
          </cell>
        </row>
        <row r="3311">
          <cell r="A3311">
            <v>4704</v>
          </cell>
          <cell r="B3311" t="str">
            <v xml:space="preserve">PEDRA ARDOSIA, CINZA, 20  X  40 CM,  E=  *1 CM                                                                                                                                                                                                                                                                                                                                                                                                                                                            </v>
          </cell>
          <cell r="C3311" t="str">
            <v xml:space="preserve">M2    </v>
          </cell>
          <cell r="D3311" t="str">
            <v>AS</v>
          </cell>
          <cell r="E3311" t="str">
            <v>33,73</v>
          </cell>
        </row>
        <row r="3312">
          <cell r="A3312">
            <v>10730</v>
          </cell>
          <cell r="B3312" t="str">
            <v xml:space="preserve">PEDRA ARDOSIA, CINZA, 30  X  30,  E= *1 CM                                                                                                                                                                                                                                                                                                                                                                                                                                                                </v>
          </cell>
          <cell r="C3312" t="str">
            <v xml:space="preserve">M2    </v>
          </cell>
          <cell r="D3312" t="str">
            <v>AS</v>
          </cell>
          <cell r="E3312" t="str">
            <v>36,14</v>
          </cell>
        </row>
        <row r="3313">
          <cell r="A3313">
            <v>4729</v>
          </cell>
          <cell r="B3313" t="str">
            <v xml:space="preserve">PEDRA BRITADA GRADUADA, CLASSIFICADA (POSTO PEDREIRA/FORNECEDOR, SEM FRETE)                                                                                                                                                                                                                                                                                                                                                                                                                               </v>
          </cell>
          <cell r="C3313" t="str">
            <v xml:space="preserve">M3    </v>
          </cell>
          <cell r="D3313" t="str">
            <v>CR</v>
          </cell>
          <cell r="E3313" t="str">
            <v>140,36</v>
          </cell>
        </row>
        <row r="3314">
          <cell r="A3314">
            <v>4720</v>
          </cell>
          <cell r="B3314" t="str">
            <v xml:space="preserve">PEDRA BRITADA N. 0, OU PEDRISCO (4,8 A 9,5 MM) POSTO PEDREIRA/FORNECEDOR, SEM FRETE                                                                                                                                                                                                                                                                                                                                                                                                                       </v>
          </cell>
          <cell r="C3314" t="str">
            <v xml:space="preserve">M3    </v>
          </cell>
          <cell r="D3314" t="str">
            <v>CR</v>
          </cell>
          <cell r="E3314" t="str">
            <v>160,83</v>
          </cell>
        </row>
        <row r="3315">
          <cell r="A3315">
            <v>4721</v>
          </cell>
          <cell r="B3315" t="str">
            <v xml:space="preserve">PEDRA BRITADA N. 1 (9,5 a 19 MM) POSTO PEDREIRA/FORNECEDOR, SEM FRETE                                                                                                                                                                                                                                                                                                                                                                                                                                     </v>
          </cell>
          <cell r="C3315" t="str">
            <v xml:space="preserve">M3    </v>
          </cell>
          <cell r="D3315" t="str">
            <v>CR</v>
          </cell>
          <cell r="E3315" t="str">
            <v>139,30</v>
          </cell>
        </row>
        <row r="3316">
          <cell r="A3316">
            <v>4718</v>
          </cell>
          <cell r="B3316" t="str">
            <v xml:space="preserve">PEDRA BRITADA N. 2 (19 A 38 MM) POSTO PEDREIRA/FORNECEDOR, SEM FRETE                                                                                                                                                                                                                                                                                                                                                                                                                                      </v>
          </cell>
          <cell r="C3316" t="str">
            <v xml:space="preserve">M3    </v>
          </cell>
          <cell r="D3316" t="str">
            <v xml:space="preserve">C </v>
          </cell>
          <cell r="E3316" t="str">
            <v>140,04</v>
          </cell>
        </row>
        <row r="3317">
          <cell r="A3317">
            <v>4722</v>
          </cell>
          <cell r="B3317" t="str">
            <v xml:space="preserve">PEDRA BRITADA N. 3 (38 A 50 MM) POSTO PEDREIRA/FORNECEDOR, SEM FRETE                                                                                                                                                                                                                                                                                                                                                                                                                                      </v>
          </cell>
          <cell r="C3317" t="str">
            <v xml:space="preserve">M3    </v>
          </cell>
          <cell r="D3317" t="str">
            <v>CR</v>
          </cell>
          <cell r="E3317" t="str">
            <v>131,59</v>
          </cell>
        </row>
        <row r="3318">
          <cell r="A3318">
            <v>4723</v>
          </cell>
          <cell r="B3318" t="str">
            <v xml:space="preserve">PEDRA BRITADA N. 4 (50 A 76 MM) POSTO PEDREIRA/FORNECEDOR, SEM FRETE                                                                                                                                                                                                                                                                                                                                                                                                                                      </v>
          </cell>
          <cell r="C3318" t="str">
            <v xml:space="preserve">M3    </v>
          </cell>
          <cell r="D3318" t="str">
            <v>CR</v>
          </cell>
          <cell r="E3318" t="str">
            <v>130,45</v>
          </cell>
        </row>
        <row r="3319">
          <cell r="A3319">
            <v>4727</v>
          </cell>
          <cell r="B3319" t="str">
            <v xml:space="preserve">PEDRA BRITADA N. 5 (76 A 100 MM) POSTO PEDREIRA/FORNECEDOR, SEM FRETE                                                                                                                                                                                                                                                                                                                                                                                                                                     </v>
          </cell>
          <cell r="C3319" t="str">
            <v xml:space="preserve">M3    </v>
          </cell>
          <cell r="D3319" t="str">
            <v>CR</v>
          </cell>
          <cell r="E3319" t="str">
            <v>119,40</v>
          </cell>
        </row>
        <row r="3320">
          <cell r="A3320">
            <v>4748</v>
          </cell>
          <cell r="B3320" t="str">
            <v xml:space="preserve">PEDRA BRITADA OU BICA CORRIDA, NAO CLASSIFICADA (POSTO PEDREIRA/FORNECEDOR, SEM FRETE)                                                                                                                                                                                                                                                                                                                                                                                                                    </v>
          </cell>
          <cell r="C3320" t="str">
            <v xml:space="preserve">M3    </v>
          </cell>
          <cell r="D3320" t="str">
            <v>CR</v>
          </cell>
          <cell r="E3320" t="str">
            <v>128,66</v>
          </cell>
        </row>
        <row r="3321">
          <cell r="A3321">
            <v>4730</v>
          </cell>
          <cell r="B3321" t="str">
            <v xml:space="preserve">PEDRA DE MAO OU PEDRA RACHAO PARA ARRIMO/FUNDACAO (POSTO PEDREIRA/FORNECEDOR, SEM FRETE)                                                                                                                                                                                                                                                                                                                                                                                                                  </v>
          </cell>
          <cell r="C3321" t="str">
            <v xml:space="preserve">M3    </v>
          </cell>
          <cell r="D3321" t="str">
            <v>CR</v>
          </cell>
          <cell r="E3321" t="str">
            <v>130,94</v>
          </cell>
        </row>
        <row r="3322">
          <cell r="A3322">
            <v>13186</v>
          </cell>
          <cell r="B3322" t="str">
            <v xml:space="preserve">PEDRA GRANITICA OU BASALTICA IRREGULAR, FAIXA GRANULOMETRICA 100 A 150 MM PARA PAVIMENTACAO OU CALCAMENTO POLIEDRICO, POSTO PEDREIRA / FORNECEDOR (SEM FRETE)                                                                                                                                                                                                                                                                                                                                             </v>
          </cell>
          <cell r="C3322" t="str">
            <v xml:space="preserve">M3    </v>
          </cell>
          <cell r="D3322" t="str">
            <v>CR</v>
          </cell>
          <cell r="E3322" t="str">
            <v>151,08</v>
          </cell>
        </row>
        <row r="3323">
          <cell r="A3323">
            <v>10737</v>
          </cell>
          <cell r="B3323" t="str">
            <v xml:space="preserve">PEDRA GRANITICA OU BASALTO, CACO, RETALHO, CAVACO, TIPO MIRACEMA, MADEIRA, PADUANA, RACHINHA, SANTA ISABEL OU OUTRAS SIMILARES, E=  *1,0 A *2,0 CM                                                                                                                                                                                                                                                                                                                                                        </v>
          </cell>
          <cell r="C3323" t="str">
            <v xml:space="preserve">M2    </v>
          </cell>
          <cell r="D3323" t="str">
            <v>AS</v>
          </cell>
          <cell r="E3323" t="str">
            <v>117,47</v>
          </cell>
        </row>
        <row r="3324">
          <cell r="A3324">
            <v>10734</v>
          </cell>
          <cell r="B3324" t="str">
            <v xml:space="preserve">PEDRA GRANITICA, SERRADA, TIPO MIRACEMA, MADEIRA, PADUANA, RACHINHA, SANTA ISABEL OU OUTRAS SIMILARES, *11,5 X  *23 CM, E=  *1,0 A *2,0 CM                                                                                                                                                                                                                                                                                                                                                                </v>
          </cell>
          <cell r="C3324" t="str">
            <v xml:space="preserve">M2    </v>
          </cell>
          <cell r="D3324" t="str">
            <v>AS</v>
          </cell>
          <cell r="E3324" t="str">
            <v>69,88</v>
          </cell>
        </row>
        <row r="3325">
          <cell r="A3325">
            <v>4708</v>
          </cell>
          <cell r="B3325" t="str">
            <v xml:space="preserve">PEDRA PORTUGUESA  OU PETIT PAVE, BRANCA OU PRETA                                                                                                                                                                                                                                                                                                                                                                                                                                                          </v>
          </cell>
          <cell r="C3325" t="str">
            <v xml:space="preserve">M2    </v>
          </cell>
          <cell r="D3325" t="str">
            <v>AS</v>
          </cell>
          <cell r="E3325" t="str">
            <v>135,54</v>
          </cell>
        </row>
        <row r="3326">
          <cell r="A3326">
            <v>4712</v>
          </cell>
          <cell r="B3326" t="str">
            <v xml:space="preserve">PEDRA QUARTZITO OU CALCARIO LAMINADO, CACO, TIPO CARIRI, ITACOLOMI, LAGOA SANTA, LUMINARIA, PIRENOPOLIS, SAO TOME OU OUTRAS SIMILARES DA REGIAO, E=  *1,5 A *2,5 CM                                                                                                                                                                                                                                                                                                                                       </v>
          </cell>
          <cell r="C3326" t="str">
            <v xml:space="preserve">M2    </v>
          </cell>
          <cell r="D3326" t="str">
            <v>AS</v>
          </cell>
          <cell r="E3326" t="str">
            <v>66,26</v>
          </cell>
        </row>
        <row r="3327">
          <cell r="A3327">
            <v>4710</v>
          </cell>
          <cell r="B3327" t="str">
            <v xml:space="preserve">PEDRA QUARTZITO OU CALCARIO LAMINADO, SERRADA, TIPO CARIRI, ITACOLOMI, LAGOA SANTA, LUMINARIA, PIRENOPOLIS, SAO TOME OU OUTRAS SIMILARES DA REGIAO, *20 X *40 CM, E=  *1,5 A *2,5 CM                                                                                                                                                                                                                                                                                                                      </v>
          </cell>
          <cell r="C3327" t="str">
            <v xml:space="preserve">M2    </v>
          </cell>
          <cell r="D3327" t="str">
            <v>AS</v>
          </cell>
          <cell r="E3327" t="str">
            <v>212,50</v>
          </cell>
        </row>
        <row r="3328">
          <cell r="A3328">
            <v>4746</v>
          </cell>
          <cell r="B3328" t="str">
            <v xml:space="preserve">PEDREGULHO OU PICARRA DE JAZIDA, AO NATURAL, PARA BASE DE PAVIMENTACAO (RETIRADO NA JAZIDA, SEM TRANSPORTE)                                                                                                                                                                                                                                                                                                                                                                                               </v>
          </cell>
          <cell r="C3328" t="str">
            <v xml:space="preserve">M3    </v>
          </cell>
          <cell r="D3328" t="str">
            <v>CR</v>
          </cell>
          <cell r="E3328" t="str">
            <v>97,80</v>
          </cell>
        </row>
        <row r="3329">
          <cell r="A3329">
            <v>4750</v>
          </cell>
          <cell r="B3329" t="str">
            <v xml:space="preserve">PEDREIRO (HORISTA)                                                                                                                                                                                                                                                                                                                                                                                                                                                                                        </v>
          </cell>
          <cell r="C3329" t="str">
            <v xml:space="preserve">H     </v>
          </cell>
          <cell r="D3329" t="str">
            <v xml:space="preserve">C </v>
          </cell>
          <cell r="E3329" t="str">
            <v>20,13</v>
          </cell>
        </row>
        <row r="3330">
          <cell r="A3330">
            <v>41065</v>
          </cell>
          <cell r="B3330" t="str">
            <v xml:space="preserve">PEDREIRO (MENSALISTA)                                                                                                                                                                                                                                                                                                                                                                                                                                                                                     </v>
          </cell>
          <cell r="C3330" t="str">
            <v xml:space="preserve">MES   </v>
          </cell>
          <cell r="D3330" t="str">
            <v>CR</v>
          </cell>
          <cell r="E3330" t="str">
            <v>3.534,78</v>
          </cell>
        </row>
        <row r="3331">
          <cell r="A3331">
            <v>34747</v>
          </cell>
          <cell r="B3331" t="str">
            <v xml:space="preserve">PEITORIL EM MARMORE, POLIDO, BRANCO COMUM, L= *15* CM, E=  *2,0* CM, COM PINGADEIRA                                                                                                                                                                                                                                                                                                                                                                                                                       </v>
          </cell>
          <cell r="C3331" t="str">
            <v xml:space="preserve">M     </v>
          </cell>
          <cell r="D3331" t="str">
            <v>CR</v>
          </cell>
          <cell r="E3331" t="str">
            <v>45,57</v>
          </cell>
        </row>
        <row r="3332">
          <cell r="A3332">
            <v>4826</v>
          </cell>
          <cell r="B3332" t="str">
            <v xml:space="preserve">PEITORIL EM MARMORE, POLIDO, BRANCO COMUM, L= *15* CM, E=  *3* CM, CORTE RETO                                                                                                                                                                                                                                                                                                                                                                                                                             </v>
          </cell>
          <cell r="C3332" t="str">
            <v xml:space="preserve">M     </v>
          </cell>
          <cell r="D3332" t="str">
            <v>CR</v>
          </cell>
          <cell r="E3332" t="str">
            <v>49,00</v>
          </cell>
        </row>
        <row r="3333">
          <cell r="A3333">
            <v>41975</v>
          </cell>
          <cell r="B3333" t="str">
            <v xml:space="preserve">PEITORIL PRE-MOLDADO EM GRANILITE, MARMORITE OU GRANITINA, L = *15* CM                                                                                                                                                                                                                                                                                                                                                                                                                                    </v>
          </cell>
          <cell r="C3333" t="str">
            <v xml:space="preserve">M2    </v>
          </cell>
          <cell r="D3333" t="str">
            <v>AS</v>
          </cell>
          <cell r="E3333" t="str">
            <v>94,34</v>
          </cell>
        </row>
        <row r="3334">
          <cell r="A3334">
            <v>4825</v>
          </cell>
          <cell r="B3334" t="str">
            <v xml:space="preserve">PEITORIL/ SOLEIRA EM MARMORE, POLIDO, BRANCO COMUM, L= *25* CM, E=  *3* CM, CORTE RETO                                                                                                                                                                                                                                                                                                                                                                                                                    </v>
          </cell>
          <cell r="C3334" t="str">
            <v xml:space="preserve">M     </v>
          </cell>
          <cell r="D3334" t="str">
            <v>CR</v>
          </cell>
          <cell r="E3334" t="str">
            <v>67,83</v>
          </cell>
        </row>
        <row r="3335">
          <cell r="A3335">
            <v>34744</v>
          </cell>
          <cell r="B3335" t="str">
            <v xml:space="preserve">PELICULA REFLETIVA, GT 7 ANOS PARA SINALIZACAO VERTICAL                                                                                                                                                                                                                                                                                                                                                                                                                                                   </v>
          </cell>
          <cell r="C3335" t="str">
            <v xml:space="preserve">M2    </v>
          </cell>
          <cell r="D3335" t="str">
            <v>AS</v>
          </cell>
          <cell r="E3335" t="str">
            <v>23,25</v>
          </cell>
        </row>
        <row r="3336">
          <cell r="A3336">
            <v>39430</v>
          </cell>
          <cell r="B3336" t="str">
            <v xml:space="preserve">PENDURAL OU PRESILHA REGULADORA, EM ACO GALVANIZADO, COM CORPO, MOLA E REBITE, PARA PERFIL TIPO CANALETA DE ESTRUTURA EM FORROS DRYWALL                                                                                                                                                                                                                                                                                                                                                                   </v>
          </cell>
          <cell r="C3336" t="str">
            <v xml:space="preserve">UN    </v>
          </cell>
          <cell r="D3336" t="str">
            <v>CR</v>
          </cell>
          <cell r="E3336" t="str">
            <v>1,99</v>
          </cell>
        </row>
        <row r="3337">
          <cell r="A3337">
            <v>39573</v>
          </cell>
          <cell r="B3337" t="str">
            <v xml:space="preserve">PENDURAL OU REGULADOR, COM MOLA, EM ACO GALVANIZADO, PARA PERFIL TIPO T CLICADO DE FORROS REMOVIVEL                                                                                                                                                                                                                                                                                                                                                                                                       </v>
          </cell>
          <cell r="C3337" t="str">
            <v xml:space="preserve">UN    </v>
          </cell>
          <cell r="D3337" t="str">
            <v>CR</v>
          </cell>
          <cell r="E3337" t="str">
            <v>1,96</v>
          </cell>
        </row>
        <row r="3338">
          <cell r="A3338">
            <v>38410</v>
          </cell>
          <cell r="B3338" t="str">
            <v xml:space="preserve">PENEIRA ROTATIVA COM MOTOR ELETRICO TRIFASICO DE 2 CV, CILINDRO DE 1 M X 0,60 M, COM FUROS DE 3,17 MM                                                                                                                                                                                                                                                                                                                                                                                                     </v>
          </cell>
          <cell r="C3338" t="str">
            <v xml:space="preserve">UN    </v>
          </cell>
          <cell r="D3338" t="str">
            <v>CR</v>
          </cell>
          <cell r="E3338" t="str">
            <v>14.144,07</v>
          </cell>
        </row>
        <row r="3339">
          <cell r="A3339">
            <v>41596</v>
          </cell>
          <cell r="B3339" t="str">
            <v xml:space="preserve">PERFIL "H" DE ACO LAMINADO, "HP" 250 X 62,0                                                                                                                                                                                                                                                                                                                                                                                                                                                               </v>
          </cell>
          <cell r="C3339" t="str">
            <v xml:space="preserve">KG    </v>
          </cell>
          <cell r="D3339" t="str">
            <v>AS</v>
          </cell>
          <cell r="E3339" t="str">
            <v>14,18</v>
          </cell>
        </row>
        <row r="3340">
          <cell r="A3340">
            <v>41598</v>
          </cell>
          <cell r="B3340" t="str">
            <v xml:space="preserve">PERFIL "H" DE ACO LAMINADO, "HP" 310 X 79,0                                                                                                                                                                                                                                                                                                                                                                                                                                                               </v>
          </cell>
          <cell r="C3340" t="str">
            <v xml:space="preserve">KG    </v>
          </cell>
          <cell r="D3340" t="str">
            <v>AS</v>
          </cell>
          <cell r="E3340" t="str">
            <v>14,18</v>
          </cell>
        </row>
        <row r="3341">
          <cell r="A3341">
            <v>41594</v>
          </cell>
          <cell r="B3341" t="str">
            <v xml:space="preserve">PERFIL "H" DE ACO LAMINADO, "W" 200 X 35,9                                                                                                                                                                                                                                                                                                                                                                                                                                                                </v>
          </cell>
          <cell r="C3341" t="str">
            <v xml:space="preserve">KG    </v>
          </cell>
          <cell r="D3341" t="str">
            <v>AS</v>
          </cell>
          <cell r="E3341" t="str">
            <v>14,40</v>
          </cell>
        </row>
        <row r="3342">
          <cell r="A3342">
            <v>43663</v>
          </cell>
          <cell r="B3342" t="str">
            <v xml:space="preserve">PERFIL "I" DE ACO LAMINADO, ABAS INCLINADAS, "I" 102 X 12,7                                                                                                                                                                                                                                                                                                                                                                                                                                               </v>
          </cell>
          <cell r="C3342" t="str">
            <v xml:space="preserve">KG    </v>
          </cell>
          <cell r="D3342" t="str">
            <v>AS</v>
          </cell>
          <cell r="E3342" t="str">
            <v>11,86</v>
          </cell>
        </row>
        <row r="3343">
          <cell r="A3343">
            <v>4766</v>
          </cell>
          <cell r="B3343" t="str">
            <v xml:space="preserve">PERFIL "I" DE ACO LAMINADO, ABAS INCLINADAS, "I" 152 X 22                                                                                                                                                                                                                                                                                                                                                                                                                                                 </v>
          </cell>
          <cell r="C3343" t="str">
            <v xml:space="preserve">KG    </v>
          </cell>
          <cell r="D3343" t="str">
            <v>AS</v>
          </cell>
          <cell r="E3343" t="str">
            <v>11,17</v>
          </cell>
        </row>
        <row r="3344">
          <cell r="A3344">
            <v>43664</v>
          </cell>
          <cell r="B3344" t="str">
            <v xml:space="preserve">PERFIL "I" DE ACO LAMINADO, ABAS INCLINADAS, "I" 203 X 34,3                                                                                                                                                                                                                                                                                                                                                                                                                                               </v>
          </cell>
          <cell r="C3344" t="str">
            <v xml:space="preserve">KG    </v>
          </cell>
          <cell r="D3344" t="str">
            <v>AS</v>
          </cell>
          <cell r="E3344" t="str">
            <v>11,93</v>
          </cell>
        </row>
        <row r="3345">
          <cell r="A3345">
            <v>43082</v>
          </cell>
          <cell r="B3345" t="str">
            <v xml:space="preserve">PERFIL "I" DE ACO LAMINADO, ABAS PARALELAS, "W", QUALQUER BITOLA                                                                                                                                                                                                                                                                                                                                                                                                                                          </v>
          </cell>
          <cell r="C3345" t="str">
            <v xml:space="preserve">KG    </v>
          </cell>
          <cell r="D3345" t="str">
            <v>AS</v>
          </cell>
          <cell r="E3345" t="str">
            <v>13,00</v>
          </cell>
        </row>
        <row r="3346">
          <cell r="A3346">
            <v>43665</v>
          </cell>
          <cell r="B3346" t="str">
            <v xml:space="preserve">PERFIL "U" DE ACO LAMINADO, "U" 102 X 9,3                                                                                                                                                                                                                                                                                                                                                                                                                                                                 </v>
          </cell>
          <cell r="C3346" t="str">
            <v xml:space="preserve">KG    </v>
          </cell>
          <cell r="D3346" t="str">
            <v>AS</v>
          </cell>
          <cell r="E3346" t="str">
            <v>11,17</v>
          </cell>
        </row>
        <row r="3347">
          <cell r="A3347">
            <v>10966</v>
          </cell>
          <cell r="B3347" t="str">
            <v xml:space="preserve">PERFIL "U" DE ACO LAMINADO, "U" 152 X 15,6                                                                                                                                                                                                                                                                                                                                                                                                                                                                </v>
          </cell>
          <cell r="C3347" t="str">
            <v xml:space="preserve">KG    </v>
          </cell>
          <cell r="D3347" t="str">
            <v>AS</v>
          </cell>
          <cell r="E3347" t="str">
            <v>11,86</v>
          </cell>
        </row>
        <row r="3348">
          <cell r="A3348">
            <v>43692</v>
          </cell>
          <cell r="B3348" t="str">
            <v xml:space="preserve">PERFIL "U" EM CHAPA ACO DOBRADA, E = 3,04 MM, H = 20 CM, ABAS = 5 CM (4,47 KG/M)                                                                                                                                                                                                                                                                                                                                                                                                                          </v>
          </cell>
          <cell r="C3348" t="str">
            <v xml:space="preserve">KG    </v>
          </cell>
          <cell r="D3348" t="str">
            <v>AS</v>
          </cell>
          <cell r="E3348" t="str">
            <v>11,86</v>
          </cell>
        </row>
        <row r="3349">
          <cell r="A3349">
            <v>43083</v>
          </cell>
          <cell r="B3349" t="str">
            <v xml:space="preserve">PERFIL "U" ENRIJECIDO DE ACO GALVANIZADO, DOBRADO, 150 X 60 X 20 MM, E = 3,00 MM OU 200 X 75 X 25 MM, E = 3,75 MM                                                                                                                                                                                                                                                                                                                                                                                         </v>
          </cell>
          <cell r="C3349" t="str">
            <v xml:space="preserve">KG    </v>
          </cell>
          <cell r="D3349" t="str">
            <v>AS</v>
          </cell>
          <cell r="E3349" t="str">
            <v>11,26</v>
          </cell>
        </row>
        <row r="3350">
          <cell r="A3350">
            <v>40535</v>
          </cell>
          <cell r="B3350" t="str">
            <v xml:space="preserve">PERFIL "U" SIMPLES DE ACO GALVANIZADO DOBRADO 75 X *40* MM, E = 2,65 MM                                                                                                                                                                                                                                                                                                                                                                                                                                   </v>
          </cell>
          <cell r="C3350" t="str">
            <v xml:space="preserve">KG    </v>
          </cell>
          <cell r="D3350" t="str">
            <v>AS</v>
          </cell>
          <cell r="E3350" t="str">
            <v>11,26</v>
          </cell>
        </row>
        <row r="3351">
          <cell r="A3351">
            <v>39427</v>
          </cell>
          <cell r="B3351" t="str">
            <v xml:space="preserve">PERFIL CANALETA, FORMATO C, EM ACO ZINCADO, PARA ESTRUTURA FORRO DRYWALL, E = 0,5 MM, *46 X 18* (L X H), COMPRIMENTO 3 M                                                                                                                                                                                                                                                                                                                                                                                  </v>
          </cell>
          <cell r="C3351" t="str">
            <v xml:space="preserve">M     </v>
          </cell>
          <cell r="D3351" t="str">
            <v>CR</v>
          </cell>
          <cell r="E3351" t="str">
            <v>5,29</v>
          </cell>
        </row>
        <row r="3352">
          <cell r="A3352">
            <v>39424</v>
          </cell>
          <cell r="B3352" t="str">
            <v xml:space="preserve">PERFIL CANTONEIRA L, LISA, EM ACO, 25 X 30 MM, E = 0,5 MM, PARA ESTRUTURA DRYWALL                                                                                                                                                                                                                                                                                                                                                                                                                         </v>
          </cell>
          <cell r="C3352" t="str">
            <v xml:space="preserve">M     </v>
          </cell>
          <cell r="D3352" t="str">
            <v>CR</v>
          </cell>
          <cell r="E3352" t="str">
            <v>3,14</v>
          </cell>
        </row>
        <row r="3353">
          <cell r="A3353">
            <v>39425</v>
          </cell>
          <cell r="B3353" t="str">
            <v xml:space="preserve">PERFIL CANTONEIRA L, PERFURADA, EM ACO, 23 X 23 MM, E = 0,5 MM, PARA ESTRUTURA DRYWALL                                                                                                                                                                                                                                                                                                                                                                                                                    </v>
          </cell>
          <cell r="C3353" t="str">
            <v xml:space="preserve">M     </v>
          </cell>
          <cell r="D3353" t="str">
            <v>CR</v>
          </cell>
          <cell r="E3353" t="str">
            <v>3,10</v>
          </cell>
        </row>
        <row r="3354">
          <cell r="A3354">
            <v>40664</v>
          </cell>
          <cell r="B3354" t="str">
            <v xml:space="preserve">PERFIL CARTOLA DE ACO GALVANIZADO, *20 X 30 X 10* MM, E =  0,8 MM                                                                                                                                                                                                                                                                                                                                                                                                                                         </v>
          </cell>
          <cell r="C3354" t="str">
            <v xml:space="preserve">KG    </v>
          </cell>
          <cell r="D3354" t="str">
            <v>AS</v>
          </cell>
          <cell r="E3354" t="str">
            <v>23,10</v>
          </cell>
        </row>
        <row r="3355">
          <cell r="A3355">
            <v>34360</v>
          </cell>
          <cell r="B3355" t="str">
            <v xml:space="preserve">PERFIL DE ALUMINIO ANODIZADO                                                                                                                                                                                                                                                                                                                                                                                                                                                                              </v>
          </cell>
          <cell r="C3355" t="str">
            <v xml:space="preserve">KG    </v>
          </cell>
          <cell r="D3355" t="str">
            <v>AS</v>
          </cell>
          <cell r="E3355" t="str">
            <v>37,67</v>
          </cell>
        </row>
        <row r="3356">
          <cell r="A3356">
            <v>20259</v>
          </cell>
          <cell r="B3356" t="str">
            <v xml:space="preserve">PERFIL DE BORRACHA EPDM MACICO *12 X 15* MM PARA ESQUADRIAS                                                                                                                                                                                                                                                                                                                                                                                                                                               </v>
          </cell>
          <cell r="C3356" t="str">
            <v xml:space="preserve">M     </v>
          </cell>
          <cell r="D3356" t="str">
            <v>AS</v>
          </cell>
          <cell r="E3356" t="str">
            <v>12,90</v>
          </cell>
        </row>
        <row r="3357">
          <cell r="A3357">
            <v>14077</v>
          </cell>
          <cell r="B3357" t="str">
            <v xml:space="preserve">PERFIL ELASTOMERICO PRE-FORMADO EM EPMD, PARA JUNTA DE DILATACAO DE PISOS COM POUCA SOLICITACAO, 15 MM DE LARGURA, MOVIMENTACAO DE *11 A 19* MM                                                                                                                                                                                                                                                                                                                                                           </v>
          </cell>
          <cell r="C3357" t="str">
            <v xml:space="preserve">M     </v>
          </cell>
          <cell r="D3357" t="str">
            <v>AS</v>
          </cell>
          <cell r="E3357" t="str">
            <v>197,44</v>
          </cell>
        </row>
        <row r="3358">
          <cell r="A3358">
            <v>3678</v>
          </cell>
          <cell r="B3358" t="str">
            <v xml:space="preserve">PERFIL ELASTOMERICO PRE-FORMADO EM EPMD, PARA JUNTA DE DILATACAO DE USO GERAL EM MEDIAS SOLICITACOES, 8 MM DE LARGURA, MOVIMENTACAO DE *5 A 11* MM                                                                                                                                                                                                                                                                                                                                                        </v>
          </cell>
          <cell r="C3358" t="str">
            <v xml:space="preserve">M     </v>
          </cell>
          <cell r="D3358" t="str">
            <v>AS</v>
          </cell>
          <cell r="E3358" t="str">
            <v>89,24</v>
          </cell>
        </row>
        <row r="3359">
          <cell r="A3359">
            <v>39418</v>
          </cell>
          <cell r="B3359" t="str">
            <v xml:space="preserve">PERFIL GUIA, FORMATO U, EM ACO ZINCADO, PARA ESTRUTURA PAREDE DRYWALL, E = 0,5 MM, 48  X 3000 MM (L X C)                                                                                                                                                                                                                                                                                                                                                                                                  </v>
          </cell>
          <cell r="C3359" t="str">
            <v xml:space="preserve">M     </v>
          </cell>
          <cell r="D3359" t="str">
            <v>CR</v>
          </cell>
          <cell r="E3359" t="str">
            <v>5,90</v>
          </cell>
        </row>
        <row r="3360">
          <cell r="A3360">
            <v>39419</v>
          </cell>
          <cell r="B3360" t="str">
            <v xml:space="preserve">PERFIL GUIA, FORMATO U, EM ACO ZINCADO, PARA ESTRUTURA PAREDE DRYWALL, E = 0,5 MM, 70 X 3000 MM (L X C)                                                                                                                                                                                                                                                                                                                                                                                                   </v>
          </cell>
          <cell r="C3360" t="str">
            <v xml:space="preserve">M     </v>
          </cell>
          <cell r="D3360" t="str">
            <v>CR</v>
          </cell>
          <cell r="E3360" t="str">
            <v>7,19</v>
          </cell>
        </row>
        <row r="3361">
          <cell r="A3361">
            <v>39420</v>
          </cell>
          <cell r="B3361" t="str">
            <v xml:space="preserve">PERFIL GUIA, FORMATO U, EM ACO ZINCADO, PARA ESTRUTURA PAREDE DRYWALL, E = 0,5 MM, 90 X 3000 MM (L X C)                                                                                                                                                                                                                                                                                                                                                                                                   </v>
          </cell>
          <cell r="C3361" t="str">
            <v xml:space="preserve">M     </v>
          </cell>
          <cell r="D3361" t="str">
            <v>CR</v>
          </cell>
          <cell r="E3361" t="str">
            <v>7,94</v>
          </cell>
        </row>
        <row r="3362">
          <cell r="A3362">
            <v>39571</v>
          </cell>
          <cell r="B3362" t="str">
            <v xml:space="preserve">PERFIL LONGARINA (PRINCIPAL), T CLICADO, EM ACO, BRANCO NAS FACES APARENTES, PARA FORRO REMOVIVEL, 24 X 32 X 3750 MM (L X H X C                                                                                                                                                                                                                                                                                                                                                                           </v>
          </cell>
          <cell r="C3362" t="str">
            <v xml:space="preserve">M     </v>
          </cell>
          <cell r="D3362" t="str">
            <v>CR</v>
          </cell>
          <cell r="E3362" t="str">
            <v>4,80</v>
          </cell>
        </row>
        <row r="3363">
          <cell r="A3363">
            <v>39421</v>
          </cell>
          <cell r="B3363" t="str">
            <v xml:space="preserve">PERFIL MONTANTE, FORMATO C, EM ACO ZINCADO, PARA ESTRUTURA PAREDE DRYWALL, E = 0,5 MM, 48 X 3000 MM (L X C)                                                                                                                                                                                                                                                                                                                                                                                               </v>
          </cell>
          <cell r="C3363" t="str">
            <v xml:space="preserve">M     </v>
          </cell>
          <cell r="D3363" t="str">
            <v>CR</v>
          </cell>
          <cell r="E3363" t="str">
            <v>6,99</v>
          </cell>
        </row>
        <row r="3364">
          <cell r="A3364">
            <v>39422</v>
          </cell>
          <cell r="B3364" t="str">
            <v xml:space="preserve">PERFIL MONTANTE, FORMATO C, EM ACO ZINCADO, PARA ESTRUTURA PAREDE DRYWALL, E = 0,5 MM, 70 X 3000 MM (L X C)                                                                                                                                                                                                                                                                                                                                                                                               </v>
          </cell>
          <cell r="C3364" t="str">
            <v xml:space="preserve">M     </v>
          </cell>
          <cell r="D3364" t="str">
            <v xml:space="preserve">C </v>
          </cell>
          <cell r="E3364" t="str">
            <v>8,16</v>
          </cell>
        </row>
        <row r="3365">
          <cell r="A3365">
            <v>39423</v>
          </cell>
          <cell r="B3365" t="str">
            <v xml:space="preserve">PERFIL MONTANTE, FORMATO C, EM ACO ZINCADO, PARA ESTRUTURA PAREDE DRYWALL, E = 0,5 MM, 90 X 3000 MM (L X C)                                                                                                                                                                                                                                                                                                                                                                                               </v>
          </cell>
          <cell r="C3365" t="str">
            <v xml:space="preserve">M     </v>
          </cell>
          <cell r="D3365" t="str">
            <v>CR</v>
          </cell>
          <cell r="E3365" t="str">
            <v>9,47</v>
          </cell>
        </row>
        <row r="3366">
          <cell r="A3366">
            <v>39426</v>
          </cell>
          <cell r="B3366" t="str">
            <v xml:space="preserve">PERFIL RODAPE DE IMPERMEABILIZACAO, FORMATO L, EM ACO ZINCADO, PARA ESTRUTURA DRYWALL, E = 0,5 MM, 220 X 3000 MM (H X C)                                                                                                                                                                                                                                                                                                                                                                                  </v>
          </cell>
          <cell r="C3366" t="str">
            <v xml:space="preserve">M     </v>
          </cell>
          <cell r="D3366" t="str">
            <v>CR</v>
          </cell>
          <cell r="E3366" t="str">
            <v>21,30</v>
          </cell>
        </row>
        <row r="3367">
          <cell r="A3367">
            <v>39429</v>
          </cell>
          <cell r="B3367" t="str">
            <v xml:space="preserve">PERFIL TABICA ABERTA, PERFURADA, FORMATO Z, EM ACO GALVANIZADO NATURAL, LARGURA APROXIMADA 40 MM, PARA ESTRUTURA FORRO DRYWALL                                                                                                                                                                                                                                                                                                                                                                            </v>
          </cell>
          <cell r="C3367" t="str">
            <v xml:space="preserve">M     </v>
          </cell>
          <cell r="D3367" t="str">
            <v>CR</v>
          </cell>
          <cell r="E3367" t="str">
            <v>6,72</v>
          </cell>
        </row>
        <row r="3368">
          <cell r="A3368">
            <v>39428</v>
          </cell>
          <cell r="B3368" t="str">
            <v xml:space="preserve">PERFIL TABICA FECHADA, LISA, FORMATO Z, EM ACO GALVANIZADO NATURAL, LARGURA TOTAL NA HORIZONTAL *40* MM, PARA ESTRUTURA FORRO DRYWALL                                                                                                                                                                                                                                                                                                                                                                     </v>
          </cell>
          <cell r="C3368" t="str">
            <v xml:space="preserve">M     </v>
          </cell>
          <cell r="D3368" t="str">
            <v>CR</v>
          </cell>
          <cell r="E3368" t="str">
            <v>5,13</v>
          </cell>
        </row>
        <row r="3369">
          <cell r="A3369">
            <v>39572</v>
          </cell>
          <cell r="B3369" t="str">
            <v xml:space="preserve">PERFIL TIPO CANTONEIRA EM L, EM ACO GALVANIZADO, BRANCO, PARA FORRO REMOVIVEL, *23* X 3000 MM (L X C)                                                                                                                                                                                                                                                                                                                                                                                                     </v>
          </cell>
          <cell r="C3369" t="str">
            <v xml:space="preserve">M     </v>
          </cell>
          <cell r="D3369" t="str">
            <v>CR</v>
          </cell>
          <cell r="E3369" t="str">
            <v>4,44</v>
          </cell>
        </row>
        <row r="3370">
          <cell r="A3370">
            <v>39570</v>
          </cell>
          <cell r="B3370" t="str">
            <v xml:space="preserve">PERFIL TRAVESSA (SECUNDARIO), T CLICADO, EM ACO GALVANIZADO , BRANCO, PARA FORRO REMOVIVEL, 24 X 1250 MM (L X C)                                                                                                                                                                                                                                                                                                                                                                                          </v>
          </cell>
          <cell r="C3370" t="str">
            <v xml:space="preserve">M     </v>
          </cell>
          <cell r="D3370" t="str">
            <v>CR</v>
          </cell>
          <cell r="E3370" t="str">
            <v>4,71</v>
          </cell>
        </row>
        <row r="3371">
          <cell r="A3371">
            <v>39569</v>
          </cell>
          <cell r="B3371" t="str">
            <v xml:space="preserve">PERFIL TRAVESSA (SECUNDARIO), T CLICADO, EM ACO GALVANIZADO, BRANCO, PARA FORRO REMOVIVEL, 24 X 625 MM (L X C)                                                                                                                                                                                                                                                                                                                                                                                            </v>
          </cell>
          <cell r="C3371" t="str">
            <v xml:space="preserve">M     </v>
          </cell>
          <cell r="D3371" t="str">
            <v>CR</v>
          </cell>
          <cell r="E3371" t="str">
            <v>4,65</v>
          </cell>
        </row>
        <row r="3372">
          <cell r="A3372">
            <v>11552</v>
          </cell>
          <cell r="B3372" t="str">
            <v xml:space="preserve">PERFIL U DE ABAS IGUAIS, EM ALUMINIO, 1/2" (1,27 X 1,27 CM), PARA PORTA OU JANELA DE CORRER                                                                                                                                                                                                                                                                                                                                                                                                               </v>
          </cell>
          <cell r="C3372" t="str">
            <v xml:space="preserve">M     </v>
          </cell>
          <cell r="D3372" t="str">
            <v>CR</v>
          </cell>
          <cell r="E3372" t="str">
            <v>6,97</v>
          </cell>
        </row>
        <row r="3373">
          <cell r="A3373">
            <v>40598</v>
          </cell>
          <cell r="B3373" t="str">
            <v xml:space="preserve">PERFIL UDC ("U" DOBRADO DE CHAPA) SIMPLES DE ACO LAMINADO, GALVANIZADO, ASTM A36, 127 X 50 MM, E= 3 MM                                                                                                                                                                                                                                                                                                                                                                                                    </v>
          </cell>
          <cell r="C3373" t="str">
            <v xml:space="preserve">KG    </v>
          </cell>
          <cell r="D3373" t="str">
            <v>AS</v>
          </cell>
          <cell r="E3373" t="str">
            <v>10,98</v>
          </cell>
        </row>
        <row r="3374">
          <cell r="A3374">
            <v>39029</v>
          </cell>
          <cell r="B3374" t="str">
            <v xml:space="preserve">PERFILADO PERFURADO DUPLO 38 X 76 MM, CHAPA 22                                                                                                                                                                                                                                                                                                                                                                                                                                                            </v>
          </cell>
          <cell r="C3374" t="str">
            <v xml:space="preserve">M     </v>
          </cell>
          <cell r="D3374" t="str">
            <v>CR</v>
          </cell>
          <cell r="E3374" t="str">
            <v>15,04</v>
          </cell>
        </row>
        <row r="3375">
          <cell r="A3375">
            <v>39028</v>
          </cell>
          <cell r="B3375" t="str">
            <v xml:space="preserve">PERFILADO PERFURADO SIMPLES 38 X 38 MM, CHAPA 22                                                                                                                                                                                                                                                                                                                                                                                                                                                          </v>
          </cell>
          <cell r="C3375" t="str">
            <v xml:space="preserve">M     </v>
          </cell>
          <cell r="D3375" t="str">
            <v>CR</v>
          </cell>
          <cell r="E3375" t="str">
            <v>8,75</v>
          </cell>
        </row>
        <row r="3376">
          <cell r="A3376">
            <v>39328</v>
          </cell>
          <cell r="B3376" t="str">
            <v xml:space="preserve">PERFILADO PERFURADO 19 X 38 MM, CHAPA 22                                                                                                                                                                                                                                                                                                                                                                                                                                                                  </v>
          </cell>
          <cell r="C3376" t="str">
            <v xml:space="preserve">M     </v>
          </cell>
          <cell r="D3376" t="str">
            <v>CR</v>
          </cell>
          <cell r="E3376" t="str">
            <v>4,81</v>
          </cell>
        </row>
        <row r="3377">
          <cell r="A3377">
            <v>38541</v>
          </cell>
          <cell r="B3377" t="str">
            <v xml:space="preserve">PERFURATRIZ COM TORRE METALICA PARA EXECUCAO DE ESTACA HELICE CONTINUA, PROFUNDIDADE MAXIMA DE 30 M, DIAMETRO MAXIMO DE 800 MM, POTENCIA INSTALADA DE 268 HP, MESA ROTATIVA COM TORQUE MAXIMO DE 170 KNM                                                                                                                                                                                                                                                                                                  </v>
          </cell>
          <cell r="C3377" t="str">
            <v xml:space="preserve">UN    </v>
          </cell>
          <cell r="D3377" t="str">
            <v>CR</v>
          </cell>
          <cell r="E3377" t="str">
            <v>4.036.700,64</v>
          </cell>
        </row>
        <row r="3378">
          <cell r="A3378">
            <v>38542</v>
          </cell>
          <cell r="B3378" t="str">
            <v xml:space="preserve">PERFURATRIZ COM TORRE METALICA PARA EXECUCAO DE ESTACA HELICE CONTINUA, PROFUNDIDADE MAXIMA DE 32 M, DIAMETRO MAXIMO DE 1000 MM, POTENCIA INSTALADA DE 350 HP, MESA ROTATIVA COM TORQUE MAXIMO DE 263 KNM                                                                                                                                                                                                                                                                                                 </v>
          </cell>
          <cell r="C3378" t="str">
            <v xml:space="preserve">UN    </v>
          </cell>
          <cell r="D3378" t="str">
            <v>CR</v>
          </cell>
          <cell r="E3378" t="str">
            <v>6.276.907,17</v>
          </cell>
        </row>
        <row r="3379">
          <cell r="A3379">
            <v>38543</v>
          </cell>
          <cell r="B3379" t="str">
            <v xml:space="preserve">PERFURATRIZ HIDRAULICA COM TRADO CURTO ACOPLADO, PROFUNDIDADE MAXIMA DE 20 M, DIAMETRO MAXIMO DE 1500 MM, POTENCIA INSTALADA DE 137 HP, MESA ROTATIVA COM TORQUE MAXIMO DE 30 KNM (INCLUI MONTAGEM, NAO INCLUI CAMINHAO)                                                                                                                                                                                                                                                                                  </v>
          </cell>
          <cell r="C3379" t="str">
            <v xml:space="preserve">UN    </v>
          </cell>
          <cell r="D3379" t="str">
            <v>CR</v>
          </cell>
          <cell r="E3379" t="str">
            <v>1.536.760,08</v>
          </cell>
        </row>
        <row r="3380">
          <cell r="A3380">
            <v>40406</v>
          </cell>
          <cell r="B3380" t="str">
            <v xml:space="preserve">PERFURATRIZ MANUAL, TORQUE MAXIMO 55 KGF.M, POTENCIA 5 CV, COM DIAMETRO MAXIMO 8 1/2" (INCLUI SUPORTE/CHASSI TIPO MESA)                                                                                                                                                                                                                                                                                                                                                                                   </v>
          </cell>
          <cell r="C3380" t="str">
            <v xml:space="preserve">UN    </v>
          </cell>
          <cell r="D3380" t="str">
            <v>AS</v>
          </cell>
          <cell r="E3380" t="str">
            <v>57.697,83</v>
          </cell>
        </row>
        <row r="3381">
          <cell r="A3381">
            <v>40789</v>
          </cell>
          <cell r="B3381" t="str">
            <v xml:space="preserve">PERFURATRIZ MANUAL, TORQUE MAXIMO 83 N.M, POTENCIA 5 CV, COM DIAMETRO MAXIMO 4" (NAO INCLUI SUPORTE / CHASSI)                                                                                                                                                                                                                                                                                                                                                                                             </v>
          </cell>
          <cell r="C3381" t="str">
            <v xml:space="preserve">UN    </v>
          </cell>
          <cell r="D3381" t="str">
            <v>AS</v>
          </cell>
          <cell r="E3381" t="str">
            <v>8.314,85</v>
          </cell>
        </row>
        <row r="3382">
          <cell r="A3382">
            <v>40791</v>
          </cell>
          <cell r="B3382" t="str">
            <v xml:space="preserve">PERFURATRIZ MANUAL, TORQUE MAXIMO 83 N.M, POTENCIA 5 CV, COM DIAMETRO MAXIMO 4", PARA SOLO GRAMPEADO (INCLUI SUPORTE OU CHASSI TIPO MESA)                                                                                                                                                                                                                                                                                                                                                                 </v>
          </cell>
          <cell r="C3382" t="str">
            <v xml:space="preserve">UN    </v>
          </cell>
          <cell r="D3382" t="str">
            <v>AS</v>
          </cell>
          <cell r="E3382" t="str">
            <v>26.029,10</v>
          </cell>
        </row>
        <row r="3383">
          <cell r="A3383">
            <v>11651</v>
          </cell>
          <cell r="B3383" t="str">
            <v xml:space="preserve">PERFURATRIZ PNEUMATICA MANUAL DE PESO MEDIO, 18KG, COMPRIMENTO DE CURSO DE 6 M, DIAMETRO DO PISTAO DE 5,5 CM                                                                                                                                                                                                                                                                                                                                                                                              </v>
          </cell>
          <cell r="C3383" t="str">
            <v xml:space="preserve">UN    </v>
          </cell>
          <cell r="D3383" t="str">
            <v>AS</v>
          </cell>
          <cell r="E3383" t="str">
            <v>14.235,68</v>
          </cell>
        </row>
        <row r="3384">
          <cell r="A3384">
            <v>40435</v>
          </cell>
          <cell r="B3384" t="str">
            <v xml:space="preserve">PERFURATRIZ SOBRE ESTEIRA, TORQUE MAXIMO DE 600 KGF, POTENCIA ENTRE 50 E 60 HP, DIAMETRO MAXIMO DE 10"                                                                                                                                                                                                                                                                                                                                                                                                    </v>
          </cell>
          <cell r="C3384" t="str">
            <v xml:space="preserve">UN    </v>
          </cell>
          <cell r="D3384" t="str">
            <v>CR</v>
          </cell>
          <cell r="E3384" t="str">
            <v>843.053,57</v>
          </cell>
        </row>
        <row r="3385">
          <cell r="A3385">
            <v>39012</v>
          </cell>
          <cell r="B3385" t="str">
            <v xml:space="preserve">PERFURATRIZ SOBRE ESTEIRA, TORQUE MAXIMO 600 KGF, PESO MEDIO 1000 KG, POTENCIA 20 HP, DIAMETRO MAXIMO 10"                                                                                                                                                                                                                                                                                                                                                                                                 </v>
          </cell>
          <cell r="C3385" t="str">
            <v xml:space="preserve">UN    </v>
          </cell>
          <cell r="D3385" t="str">
            <v>CR</v>
          </cell>
          <cell r="E3385" t="str">
            <v>879.609,85</v>
          </cell>
        </row>
        <row r="3386">
          <cell r="A3386">
            <v>13617</v>
          </cell>
          <cell r="B3386" t="str">
            <v xml:space="preserve">PICAPE CABINE SIMPLES COM MOTOR 1.6 FLEX, CAMBIO MANUAL, POTENCIA 101/104 CV, 2 PORTAS                                                                                                                                                                                                                                                                                                                                                                                                                    </v>
          </cell>
          <cell r="C3386" t="str">
            <v xml:space="preserve">UN    </v>
          </cell>
          <cell r="D3386" t="str">
            <v>CR</v>
          </cell>
          <cell r="E3386" t="str">
            <v>101.696,95</v>
          </cell>
        </row>
        <row r="3387">
          <cell r="A3387">
            <v>35274</v>
          </cell>
          <cell r="B3387" t="str">
            <v xml:space="preserve">PILAR QUADRADO NAO APARELHADO *10 X 10* CM, EM MACARANDUBA, ANGELIM OU EQUIVALENTE DA REGIAO - BRUTA                                                                                                                                                                                                                                                                                                                                                                                                      </v>
          </cell>
          <cell r="C3387" t="str">
            <v xml:space="preserve">M     </v>
          </cell>
          <cell r="D3387" t="str">
            <v>CR</v>
          </cell>
          <cell r="E3387" t="str">
            <v>57,58</v>
          </cell>
        </row>
        <row r="3388">
          <cell r="A3388">
            <v>35275</v>
          </cell>
          <cell r="B3388" t="str">
            <v xml:space="preserve">PILAR QUADRADO NAO APARELHADO *15 X 15* CM, EM MACARANDUBA, ANGELIM OU EQUIVALENTE DA REGIAO - BRUTA                                                                                                                                                                                                                                                                                                                                                                                                      </v>
          </cell>
          <cell r="C3388" t="str">
            <v xml:space="preserve">M     </v>
          </cell>
          <cell r="D3388" t="str">
            <v>CR</v>
          </cell>
          <cell r="E3388" t="str">
            <v>122,23</v>
          </cell>
        </row>
        <row r="3389">
          <cell r="A3389">
            <v>35276</v>
          </cell>
          <cell r="B3389" t="str">
            <v xml:space="preserve">PILAR QUADRADO NAO APARELHADO *20 X 20* CM, EM MACARANDUBA, ANGELIM OU EQUIVALENTE DA REGIAO - BRUTA                                                                                                                                                                                                                                                                                                                                                                                                      </v>
          </cell>
          <cell r="C3389" t="str">
            <v xml:space="preserve">M     </v>
          </cell>
          <cell r="D3389" t="str">
            <v>CR</v>
          </cell>
          <cell r="E3389" t="str">
            <v>212,67</v>
          </cell>
        </row>
        <row r="3390">
          <cell r="A3390">
            <v>38386</v>
          </cell>
          <cell r="B3390" t="str">
            <v xml:space="preserve">PINCEL CHATO (TRINCHA) CERDAS GRIS 1.1/2 " (38 MM)                                                                                                                                                                                                                                                                                                                                                                                                                                                        </v>
          </cell>
          <cell r="C3390" t="str">
            <v xml:space="preserve">UN    </v>
          </cell>
          <cell r="D3390" t="str">
            <v>CR</v>
          </cell>
          <cell r="E3390" t="str">
            <v>5,63</v>
          </cell>
        </row>
        <row r="3391">
          <cell r="A3391">
            <v>11091</v>
          </cell>
          <cell r="B3391" t="str">
            <v xml:space="preserve">PINGADEIRA PLASTICA PARA TELHA DE FIBROCIMENTO CANALETE 49/KALHETA OU CANALETE 90/KALHETAO                                                                                                                                                                                                                                                                                                                                                                                                                </v>
          </cell>
          <cell r="C3391" t="str">
            <v xml:space="preserve">UN    </v>
          </cell>
          <cell r="D3391" t="str">
            <v>CR</v>
          </cell>
          <cell r="E3391" t="str">
            <v>2,08</v>
          </cell>
        </row>
        <row r="3392">
          <cell r="A3392">
            <v>37586</v>
          </cell>
          <cell r="B3392" t="str">
            <v xml:space="preserve">PINO DE ACO COM ARRUELA CONICA, DIAMETRO ARRUELA = *23* MM E COMP HASTE = *27* MM (ACAO INDIRETA)                                                                                                                                                                                                                                                                                                                                                                                                         </v>
          </cell>
          <cell r="C3392" t="str">
            <v xml:space="preserve">CENTO </v>
          </cell>
          <cell r="D3392" t="str">
            <v>AS</v>
          </cell>
          <cell r="E3392" t="str">
            <v>45,05</v>
          </cell>
        </row>
        <row r="3393">
          <cell r="A3393">
            <v>37395</v>
          </cell>
          <cell r="B3393" t="str">
            <v xml:space="preserve">PINO DE ACO COM FURO, HASTE = 27 MM (ACAO DIRETA)                                                                                                                                                                                                                                                                                                                                                                                                                                                         </v>
          </cell>
          <cell r="C3393" t="str">
            <v xml:space="preserve">CENTO </v>
          </cell>
          <cell r="D3393" t="str">
            <v>AS</v>
          </cell>
          <cell r="E3393" t="str">
            <v>38,74</v>
          </cell>
        </row>
        <row r="3394">
          <cell r="A3394">
            <v>14147</v>
          </cell>
          <cell r="B3394" t="str">
            <v xml:space="preserve">PINO DE ACO COM ROSCA 1/4 ", COMPRIMENTO DA HASTE = 30 MM E ROSCA = 20 MM (ACAO DIRETA)                                                                                                                                                                                                                                                                                                                                                                                                                   </v>
          </cell>
          <cell r="C3394" t="str">
            <v xml:space="preserve">CENTO </v>
          </cell>
          <cell r="D3394" t="str">
            <v>AS</v>
          </cell>
          <cell r="E3394" t="str">
            <v>51,39</v>
          </cell>
        </row>
        <row r="3395">
          <cell r="A3395">
            <v>37396</v>
          </cell>
          <cell r="B3395" t="str">
            <v xml:space="preserve">PINO DE ACO LISO 1/4 ", HASTE = *36,5* MM (ACAO DIRETA)                                                                                                                                                                                                                                                                                                                                                                                                                                                   </v>
          </cell>
          <cell r="C3395" t="str">
            <v xml:space="preserve">CENTO </v>
          </cell>
          <cell r="D3395" t="str">
            <v>AS</v>
          </cell>
          <cell r="E3395" t="str">
            <v>31,70</v>
          </cell>
        </row>
        <row r="3396">
          <cell r="A3396">
            <v>37397</v>
          </cell>
          <cell r="B3396" t="str">
            <v xml:space="preserve">PINO DE ACO LISO 1/4 ", HASTE = *53* MM (ACAO DIRETA)                                                                                                                                                                                                                                                                                                                                                                                                                                                     </v>
          </cell>
          <cell r="C3396" t="str">
            <v xml:space="preserve">CENTO </v>
          </cell>
          <cell r="D3396" t="str">
            <v>AS</v>
          </cell>
          <cell r="E3396" t="str">
            <v>33,21</v>
          </cell>
        </row>
        <row r="3397">
          <cell r="A3397">
            <v>43606</v>
          </cell>
          <cell r="B3397" t="str">
            <v xml:space="preserve">PINO GUIA RETO, EM LATAO, CHAPA COM 3 MM DE ESPESSURA E GUIA COM ROLETE DE 9 MM                                                                                                                                                                                                                                                                                                                                                                                                                           </v>
          </cell>
          <cell r="C3397" t="str">
            <v xml:space="preserve">UN    </v>
          </cell>
          <cell r="D3397" t="str">
            <v>CR</v>
          </cell>
          <cell r="E3397" t="str">
            <v>8,36</v>
          </cell>
        </row>
        <row r="3398">
          <cell r="A3398">
            <v>444</v>
          </cell>
          <cell r="B3398" t="str">
            <v xml:space="preserve">PINO ROSCA EXTERNA, EM ACO GALVANIZADO, PARA ISOLADOR DE 15KV, DIAMETRO 25 MM, COMPRIMENTO *290* MM                                                                                                                                                                                                                                                                                                                                                                                                       </v>
          </cell>
          <cell r="C3398" t="str">
            <v xml:space="preserve">UN    </v>
          </cell>
          <cell r="D3398" t="str">
            <v>CR</v>
          </cell>
          <cell r="E3398" t="str">
            <v>37,60</v>
          </cell>
        </row>
        <row r="3399">
          <cell r="A3399">
            <v>445</v>
          </cell>
          <cell r="B3399" t="str">
            <v xml:space="preserve">PINO ROSCA EXTERNA, EM ACO GALVANIZADO, PARA ISOLADOR DE 25KV, DIAMETRO 35MM, COMPRIMENTO *320* MM                                                                                                                                                                                                                                                                                                                                                                                                        </v>
          </cell>
          <cell r="C3399" t="str">
            <v xml:space="preserve">UN    </v>
          </cell>
          <cell r="D3399" t="str">
            <v>CR</v>
          </cell>
          <cell r="E3399" t="str">
            <v>51,46</v>
          </cell>
        </row>
        <row r="3400">
          <cell r="A3400">
            <v>4783</v>
          </cell>
          <cell r="B3400" t="str">
            <v xml:space="preserve">PINTOR (HORISTA)                                                                                                                                                                                                                                                                                                                                                                                                                                                                                          </v>
          </cell>
          <cell r="C3400" t="str">
            <v xml:space="preserve">H     </v>
          </cell>
          <cell r="D3400" t="str">
            <v xml:space="preserve">C </v>
          </cell>
          <cell r="E3400" t="str">
            <v>21,74</v>
          </cell>
        </row>
        <row r="3401">
          <cell r="A3401">
            <v>41079</v>
          </cell>
          <cell r="B3401" t="str">
            <v xml:space="preserve">PINTOR (MENSALISTA)                                                                                                                                                                                                                                                                                                                                                                                                                                                                                       </v>
          </cell>
          <cell r="C3401" t="str">
            <v xml:space="preserve">MES   </v>
          </cell>
          <cell r="D3401" t="str">
            <v>CR</v>
          </cell>
          <cell r="E3401" t="str">
            <v>3.815,74</v>
          </cell>
        </row>
        <row r="3402">
          <cell r="A3402">
            <v>12874</v>
          </cell>
          <cell r="B3402" t="str">
            <v xml:space="preserve">PINTOR DE LETREIROS (HORISTA)                                                                                                                                                                                                                                                                                                                                                                                                                                                                             </v>
          </cell>
          <cell r="C3402" t="str">
            <v xml:space="preserve">H     </v>
          </cell>
          <cell r="D3402" t="str">
            <v>CR</v>
          </cell>
          <cell r="E3402" t="str">
            <v>20,03</v>
          </cell>
        </row>
        <row r="3403">
          <cell r="A3403">
            <v>41082</v>
          </cell>
          <cell r="B3403" t="str">
            <v xml:space="preserve">PINTOR DE LETREIROS (MENSALISTA)                                                                                                                                                                                                                                                                                                                                                                                                                                                                          </v>
          </cell>
          <cell r="C3403" t="str">
            <v xml:space="preserve">MES   </v>
          </cell>
          <cell r="D3403" t="str">
            <v>CR</v>
          </cell>
          <cell r="E3403" t="str">
            <v>3.518,88</v>
          </cell>
        </row>
        <row r="3404">
          <cell r="A3404">
            <v>4785</v>
          </cell>
          <cell r="B3404" t="str">
            <v xml:space="preserve">PINTOR PARA TINTA EPOXI (HORISTA)                                                                                                                                                                                                                                                                                                                                                                                                                                                                         </v>
          </cell>
          <cell r="C3404" t="str">
            <v xml:space="preserve">H     </v>
          </cell>
          <cell r="D3404" t="str">
            <v>CR</v>
          </cell>
          <cell r="E3404" t="str">
            <v>21,74</v>
          </cell>
        </row>
        <row r="3405">
          <cell r="A3405">
            <v>41081</v>
          </cell>
          <cell r="B3405" t="str">
            <v xml:space="preserve">PINTOR PARA TINTA EPOXI (MENSALISTA)                                                                                                                                                                                                                                                                                                                                                                                                                                                                      </v>
          </cell>
          <cell r="C3405" t="str">
            <v xml:space="preserve">MES   </v>
          </cell>
          <cell r="D3405" t="str">
            <v>CR</v>
          </cell>
          <cell r="E3405" t="str">
            <v>3.815,74</v>
          </cell>
        </row>
        <row r="3406">
          <cell r="A3406">
            <v>4801</v>
          </cell>
          <cell r="B3406" t="str">
            <v xml:space="preserve">PISO DE BORRACHA CANELADO EM PLACAS 50 X 50 CM, E = *3,5* MM, PARA COLA                                                                                                                                                                                                                                                                                                                                                                                                                                   </v>
          </cell>
          <cell r="C3406" t="str">
            <v xml:space="preserve">M2    </v>
          </cell>
          <cell r="D3406" t="str">
            <v>CR</v>
          </cell>
          <cell r="E3406" t="str">
            <v>81,96</v>
          </cell>
        </row>
        <row r="3407">
          <cell r="A3407">
            <v>4794</v>
          </cell>
          <cell r="B3407" t="str">
            <v xml:space="preserve">PISO DE BORRACHA ESPORTIVO EM PLACAS 50 X 50 CM, E = 15 MM, PARA ARGAMASSA, PRETO                                                                                                                                                                                                                                                                                                                                                                                                                         </v>
          </cell>
          <cell r="C3407" t="str">
            <v xml:space="preserve">M2    </v>
          </cell>
          <cell r="D3407" t="str">
            <v>CR</v>
          </cell>
          <cell r="E3407" t="str">
            <v>373,29</v>
          </cell>
        </row>
        <row r="3408">
          <cell r="A3408">
            <v>4796</v>
          </cell>
          <cell r="B3408" t="str">
            <v xml:space="preserve">PISO DE BORRACHA FRISADO OU PASTILHADO, PRETO, EM PLACAS 50 X 50 CM, E = 7 MM, PARA ARGAMASSA                                                                                                                                                                                                                                                                                                                                                                                                             </v>
          </cell>
          <cell r="C3408" t="str">
            <v xml:space="preserve">M2    </v>
          </cell>
          <cell r="D3408" t="str">
            <v>CR</v>
          </cell>
          <cell r="E3408" t="str">
            <v>226,73</v>
          </cell>
        </row>
        <row r="3409">
          <cell r="A3409">
            <v>4800</v>
          </cell>
          <cell r="B3409" t="str">
            <v xml:space="preserve">PISO DE BORRACHA PASTILHADO EM PLACAS 50 X 50 CM, E = *3,5* MM, PARA COLA, PRETO                                                                                                                                                                                                                                                                                                                                                                                                                          </v>
          </cell>
          <cell r="C3409" t="str">
            <v xml:space="preserve">M2    </v>
          </cell>
          <cell r="D3409" t="str">
            <v>CR</v>
          </cell>
          <cell r="E3409" t="str">
            <v>62,35</v>
          </cell>
        </row>
        <row r="3410">
          <cell r="A3410">
            <v>4795</v>
          </cell>
          <cell r="B3410" t="str">
            <v xml:space="preserve">PISO DE BORRACHA PASTILHADO EM PLACAS 50 X 50 CM, E = 15 MM, PARA ARGAMASSA, PRETO                                                                                                                                                                                                                                                                                                                                                                                                                        </v>
          </cell>
          <cell r="C3410" t="str">
            <v xml:space="preserve">M2    </v>
          </cell>
          <cell r="D3410" t="str">
            <v>CR</v>
          </cell>
          <cell r="E3410" t="str">
            <v>363,38</v>
          </cell>
        </row>
        <row r="3411">
          <cell r="A3411">
            <v>39694</v>
          </cell>
          <cell r="B3411" t="str">
            <v xml:space="preserve">PISO ELEVADO COM 2 PLACAS DE ACO COM ENCHIMENTO DE CONCRETO CELULAR, INCLUSO BASE/HASTE/CRUZETAS, 60 X 60 CM, H = *28* CM, RESISTENCIA CARGA CONCENTRADA 496 KG (COM COLOCACAO)                                                                                                                                                                                                                                                                                                                           </v>
          </cell>
          <cell r="C3411" t="str">
            <v xml:space="preserve">M2    </v>
          </cell>
          <cell r="D3411" t="str">
            <v>CR</v>
          </cell>
          <cell r="E3411" t="str">
            <v>367,53</v>
          </cell>
        </row>
        <row r="3412">
          <cell r="A3412">
            <v>1292</v>
          </cell>
          <cell r="B3412" t="str">
            <v xml:space="preserve">PISO EM CERAMICA ESMALTADA EXTRA, PEI MAIOR OU IGUAL A 4, FORMATO MAIOR QUE 2025 CM2                                                                                                                                                                                                                                                                                                                                                                                                                      </v>
          </cell>
          <cell r="C3412" t="str">
            <v xml:space="preserve">M2    </v>
          </cell>
          <cell r="D3412" t="str">
            <v>CR</v>
          </cell>
          <cell r="E3412" t="str">
            <v>79,30</v>
          </cell>
        </row>
        <row r="3413">
          <cell r="A3413">
            <v>1287</v>
          </cell>
          <cell r="B3413" t="str">
            <v xml:space="preserve">PISO EM CERAMICA ESMALTADA EXTRA, PEI MAIOR OU IGUAL A 4, FORMATO MENOR OU IGUAL A 2025 CM2                                                                                                                                                                                                                                                                                                                                                                                                               </v>
          </cell>
          <cell r="C3413" t="str">
            <v xml:space="preserve">M2    </v>
          </cell>
          <cell r="D3413" t="str">
            <v xml:space="preserve">C </v>
          </cell>
          <cell r="E3413" t="str">
            <v>38,90</v>
          </cell>
        </row>
        <row r="3414">
          <cell r="A3414">
            <v>1297</v>
          </cell>
          <cell r="B3414" t="str">
            <v xml:space="preserve">PISO EM CERAMICA ESMALTADA, COMERCIAL (PADRAO POPULAR), PEI MAIOR OU IGUAL A 3, FORMATO MENOR OU IGUAL A  2025 CM2                                                                                                                                                                                                                                                                                                                                                                                        </v>
          </cell>
          <cell r="C3414" t="str">
            <v xml:space="preserve">M2    </v>
          </cell>
          <cell r="D3414" t="str">
            <v>CR</v>
          </cell>
          <cell r="E3414" t="str">
            <v>32,27</v>
          </cell>
        </row>
        <row r="3415">
          <cell r="A3415">
            <v>4786</v>
          </cell>
          <cell r="B3415" t="str">
            <v xml:space="preserve">PISO EM GRANILITE, MARMORITE OU GRANITINA, AGREGADO COR PRETO, CINZA, PALHA OU BRANCO, E=  *8* MM (INCLUSO EXECUCAO)                                                                                                                                                                                                                                                                                                                                                                                      </v>
          </cell>
          <cell r="C3415" t="str">
            <v xml:space="preserve">M2    </v>
          </cell>
          <cell r="D3415" t="str">
            <v>AS</v>
          </cell>
          <cell r="E3415" t="str">
            <v>108,50</v>
          </cell>
        </row>
        <row r="3416">
          <cell r="A3416">
            <v>10840</v>
          </cell>
          <cell r="B3416" t="str">
            <v xml:space="preserve">PISO EM GRANITO, POLIDO, TIPO AMENDOA/ AMARELO CAPRI/ AMARELO DOURADO CARIOCA OU OUTROS EQUIVALENTES DA REGIAO, FORMATO MENOR OU IGUAL A 3025 CM2, E=  *2* CM                                                                                                                                                                                                                                                                                                                                             </v>
          </cell>
          <cell r="C3416" t="str">
            <v xml:space="preserve">M2    </v>
          </cell>
          <cell r="D3416" t="str">
            <v xml:space="preserve">C </v>
          </cell>
          <cell r="E3416" t="str">
            <v>217,00</v>
          </cell>
        </row>
        <row r="3417">
          <cell r="A3417">
            <v>10841</v>
          </cell>
          <cell r="B3417" t="str">
            <v xml:space="preserve">PISO EM GRANITO, POLIDO, TIPO ANDORINHA/ QUARTZ/ CASTELO/ CORUMBA OU OUTROS EQUIVALENTES DA REGIAO, FORMATO MENOR OU IGUAL A 3025 CM2, E=  *2* CM                                                                                                                                                                                                                                                                                                                                                         </v>
          </cell>
          <cell r="C3417" t="str">
            <v xml:space="preserve">M2    </v>
          </cell>
          <cell r="D3417" t="str">
            <v>CR</v>
          </cell>
          <cell r="E3417" t="str">
            <v>163,77</v>
          </cell>
        </row>
        <row r="3418">
          <cell r="A3418">
            <v>44540</v>
          </cell>
          <cell r="B3418" t="str">
            <v xml:space="preserve">PISO EM GRANITO, POLIDO, TIPO MARFIM, DALLAS, CARAVELAS OU OUTROS EQUIVALENTES DA REGIAO, FORMATO MENOR OU IGUAL A 3025 CM2, E=  *2*CM                                                                                                                                                                                                                                                                                                                                                                    </v>
          </cell>
          <cell r="C3418" t="str">
            <v xml:space="preserve">M2    </v>
          </cell>
          <cell r="D3418" t="str">
            <v>CR</v>
          </cell>
          <cell r="E3418" t="str">
            <v>209,26</v>
          </cell>
        </row>
        <row r="3419">
          <cell r="A3419">
            <v>10842</v>
          </cell>
          <cell r="B3419" t="str">
            <v xml:space="preserve">PISO EM GRANITO, POLIDO, TIPO PRETO SAO GABRIEL/ TIJUCA OU OUTROS EQUIVALENTES DA REGIAO, FORMATO MENOR OU IGUAL A 3025 CM2, E=  *2* CM                                                                                                                                                                                                                                                                                                                                                                   </v>
          </cell>
          <cell r="C3419" t="str">
            <v xml:space="preserve">M2    </v>
          </cell>
          <cell r="D3419" t="str">
            <v>CR</v>
          </cell>
          <cell r="E3419" t="str">
            <v>236,56</v>
          </cell>
        </row>
        <row r="3420">
          <cell r="A3420">
            <v>21108</v>
          </cell>
          <cell r="B3420" t="str">
            <v xml:space="preserve">PISO EM PORCELANATO RETIFICADO EXTRA, FORMATO MENOR OU IGUAL A 2025 CM2                                                                                                                                                                                                                                                                                                                                                                                                                                   </v>
          </cell>
          <cell r="C3420" t="str">
            <v xml:space="preserve">M2    </v>
          </cell>
          <cell r="D3420" t="str">
            <v>CR</v>
          </cell>
          <cell r="E3420" t="str">
            <v>105,69</v>
          </cell>
        </row>
        <row r="3421">
          <cell r="A3421">
            <v>38180</v>
          </cell>
          <cell r="B3421" t="str">
            <v xml:space="preserve">PISO EM REGUA VINILICA SEMIFLEXIVEL, ENCAIXE CLICADO, E = 4 MM (SEM COLOCACAO)                                                                                                                                                                                                                                                                                                                                                                                                                            </v>
          </cell>
          <cell r="C3421" t="str">
            <v xml:space="preserve">M2    </v>
          </cell>
          <cell r="D3421" t="str">
            <v>CR</v>
          </cell>
          <cell r="E3421" t="str">
            <v>182,55</v>
          </cell>
        </row>
        <row r="3422">
          <cell r="A3422">
            <v>40648</v>
          </cell>
          <cell r="B3422" t="str">
            <v xml:space="preserve">PISO EPOXI AUTONIVELANTE, ESPESSURA *4* MM (INCLUSO EXECUCAO)                                                                                                                                                                                                                                                                                                                                                                                                                                             </v>
          </cell>
          <cell r="C3422" t="str">
            <v xml:space="preserve">M2    </v>
          </cell>
          <cell r="D3422" t="str">
            <v>AS</v>
          </cell>
          <cell r="E3422" t="str">
            <v>208,32</v>
          </cell>
        </row>
        <row r="3423">
          <cell r="A3423">
            <v>40649</v>
          </cell>
          <cell r="B3423" t="str">
            <v xml:space="preserve">PISO EPOXI MULTILAYER, ESPESSURA *2* MM (INCLUSO EXECUCAO)                                                                                                                                                                                                                                                                                                                                                                                                                                                </v>
          </cell>
          <cell r="C3423" t="str">
            <v xml:space="preserve">M2    </v>
          </cell>
          <cell r="D3423" t="str">
            <v>AS</v>
          </cell>
          <cell r="E3423" t="str">
            <v>121,34</v>
          </cell>
        </row>
        <row r="3424">
          <cell r="A3424">
            <v>40650</v>
          </cell>
          <cell r="B3424" t="str">
            <v xml:space="preserve">PISO FULGET (GRANITO LAVADO) EM PLACAS DE *40 X 40* CM, E = 2,0 CM (SEM COLOCACAO)                                                                                                                                                                                                                                                                                                                                                                                                                        </v>
          </cell>
          <cell r="C3424" t="str">
            <v xml:space="preserve">M2    </v>
          </cell>
          <cell r="D3424" t="str">
            <v>AS</v>
          </cell>
          <cell r="E3424" t="str">
            <v>156,24</v>
          </cell>
        </row>
        <row r="3425">
          <cell r="A3425">
            <v>40651</v>
          </cell>
          <cell r="B3425" t="str">
            <v xml:space="preserve">PISO FULGET (GRANITO LAVADO) EM PLACAS DE *75 X 75* CM, E = 2,0 CM (SEM COLOCACAO)                                                                                                                                                                                                                                                                                                                                                                                                                        </v>
          </cell>
          <cell r="C3425" t="str">
            <v xml:space="preserve">M2    </v>
          </cell>
          <cell r="D3425" t="str">
            <v>AS</v>
          </cell>
          <cell r="E3425" t="str">
            <v>288,17</v>
          </cell>
        </row>
        <row r="3426">
          <cell r="A3426">
            <v>40652</v>
          </cell>
          <cell r="B3426" t="str">
            <v xml:space="preserve">PISO FULGET (GRANITO LAVADO) MOLDADO IN LOCO (INCLUSO EXECUCAO)                                                                                                                                                                                                                                                                                                                                                                                                                                           </v>
          </cell>
          <cell r="C3426" t="str">
            <v xml:space="preserve">M2    </v>
          </cell>
          <cell r="D3426" t="str">
            <v>AS</v>
          </cell>
          <cell r="E3426" t="str">
            <v>154,50</v>
          </cell>
        </row>
        <row r="3427">
          <cell r="A3427">
            <v>40647</v>
          </cell>
          <cell r="B3427" t="str">
            <v xml:space="preserve">PISO INDUSTRIAL EM CONCRETO ARMADO DE ACABAMENTO POLIDO, ESPESSURA 12 CM (CIMENTO QUEIMADO) (INCLUSO EXECUCAO)                                                                                                                                                                                                                                                                                                                                                                                            </v>
          </cell>
          <cell r="C3427" t="str">
            <v xml:space="preserve">M2    </v>
          </cell>
          <cell r="D3427" t="str">
            <v>AS</v>
          </cell>
          <cell r="E3427" t="str">
            <v>170,12</v>
          </cell>
        </row>
        <row r="3428">
          <cell r="A3428">
            <v>40653</v>
          </cell>
          <cell r="B3428" t="str">
            <v xml:space="preserve">PISO KORODUR (INCLUSO EXECUCAO)                                                                                                                                                                                                                                                                                                                                                                                                                                                                           </v>
          </cell>
          <cell r="C3428" t="str">
            <v xml:space="preserve">M2    </v>
          </cell>
          <cell r="D3428" t="str">
            <v>AS</v>
          </cell>
          <cell r="E3428" t="str">
            <v>130,20</v>
          </cell>
        </row>
        <row r="3429">
          <cell r="A3429">
            <v>36178</v>
          </cell>
          <cell r="B3429" t="str">
            <v xml:space="preserve">PISO PODOTATIL DE CONCRETO - DIRECIONAL E ALERTA, *40 X 40 X 2,5* CM                                                                                                                                                                                                                                                                                                                                                                                                                                      </v>
          </cell>
          <cell r="C3429" t="str">
            <v xml:space="preserve">UN    </v>
          </cell>
          <cell r="D3429" t="str">
            <v>CR</v>
          </cell>
          <cell r="E3429" t="str">
            <v>14,43</v>
          </cell>
        </row>
        <row r="3430">
          <cell r="A3430">
            <v>38195</v>
          </cell>
          <cell r="B3430" t="str">
            <v xml:space="preserve">PISO PORCELANATO, BORDA RETA, EXTRA, FORMATO MAIOR QUE 2025 CM2                                                                                                                                                                                                                                                                                                                                                                                                                                           </v>
          </cell>
          <cell r="C3430" t="str">
            <v xml:space="preserve">M2    </v>
          </cell>
          <cell r="D3430" t="str">
            <v>CR</v>
          </cell>
          <cell r="E3430" t="str">
            <v>124,83</v>
          </cell>
        </row>
        <row r="3431">
          <cell r="A3431">
            <v>38181</v>
          </cell>
          <cell r="B3431" t="str">
            <v xml:space="preserve">PISO TATIL ALERTA OU DIRECIONAL, DE BORRACHA, COLORIDO, 25 X 25 CM, E = 5 MM, PARA COLA                                                                                                                                                                                                                                                                                                                                                                                                                   </v>
          </cell>
          <cell r="C3431" t="str">
            <v xml:space="preserve">M2    </v>
          </cell>
          <cell r="D3431" t="str">
            <v>CR</v>
          </cell>
          <cell r="E3431" t="str">
            <v>249,20</v>
          </cell>
        </row>
        <row r="3432">
          <cell r="A3432">
            <v>38182</v>
          </cell>
          <cell r="B3432" t="str">
            <v xml:space="preserve">PISO TATIL DE ALERTA OU DIRECIONAL DE BORRACHA, PRETO, 25 X 25 CM, E = 5 MM, PARA COLA                                                                                                                                                                                                                                                                                                                                                                                                                    </v>
          </cell>
          <cell r="C3432" t="str">
            <v xml:space="preserve">M2    </v>
          </cell>
          <cell r="D3432" t="str">
            <v>CR</v>
          </cell>
          <cell r="E3432" t="str">
            <v>237,38</v>
          </cell>
        </row>
        <row r="3433">
          <cell r="A3433">
            <v>38186</v>
          </cell>
          <cell r="B3433" t="str">
            <v xml:space="preserve">PISO TATIL DE ALERTA OU DIRECIONAL, DE BORRACHA, COLORIDO, 25 X 25 CM, E = 12 MM, PARA ARGAMASSA                                                                                                                                                                                                                                                                                                                                                                                                          </v>
          </cell>
          <cell r="C3433" t="str">
            <v xml:space="preserve">M2    </v>
          </cell>
          <cell r="D3433" t="str">
            <v>CR</v>
          </cell>
          <cell r="E3433" t="str">
            <v>617,03</v>
          </cell>
        </row>
        <row r="3434">
          <cell r="A3434">
            <v>38185</v>
          </cell>
          <cell r="B3434" t="str">
            <v xml:space="preserve">PISO TATIL DE ALERTA OU DIRECIONAL, DE BORRACHA, PRETO, 25 X 25 CM, E = 12 MM, PARA ARGAMASSA                                                                                                                                                                                                                                                                                                                                                                                                             </v>
          </cell>
          <cell r="C3434" t="str">
            <v xml:space="preserve">M2    </v>
          </cell>
          <cell r="D3434" t="str">
            <v>CR</v>
          </cell>
          <cell r="E3434" t="str">
            <v>549,37</v>
          </cell>
        </row>
        <row r="3435">
          <cell r="A3435">
            <v>40654</v>
          </cell>
          <cell r="B3435" t="str">
            <v xml:space="preserve">PISO URETANO, VERSAO REVESTIMENTO AUTONIVELANTE, ESPESSURA VARIÁVEL DE 3 A 4 MM (INCLUSO EXECUCAO)                                                                                                                                                                                                                                                                                                                                                                                                        </v>
          </cell>
          <cell r="C3435" t="str">
            <v xml:space="preserve">M2    </v>
          </cell>
          <cell r="D3435" t="str">
            <v>AS</v>
          </cell>
          <cell r="E3435" t="str">
            <v>202,24</v>
          </cell>
        </row>
        <row r="3436">
          <cell r="A3436">
            <v>44541</v>
          </cell>
          <cell r="B3436" t="str">
            <v xml:space="preserve">PISO/ REVESTIMENTO EM GRANITO, POLIDO, TIPO ANDORINHA/ QUARTZ/ CASTELO/ CORUMBA OU OUTROS EQUIVALENTES DA REGIAO, FORMATO MAIOR OU IGUAL A 3025 CM2, E = *2*CM                                                                                                                                                                                                                                                                                                                                            </v>
          </cell>
          <cell r="C3436" t="str">
            <v xml:space="preserve">M2    </v>
          </cell>
          <cell r="D3436" t="str">
            <v>CR</v>
          </cell>
          <cell r="E3436" t="str">
            <v>172,87</v>
          </cell>
        </row>
        <row r="3437">
          <cell r="A3437">
            <v>4822</v>
          </cell>
          <cell r="B3437" t="str">
            <v xml:space="preserve">PISO/ REVESTIMENTO EM MARMORE, POLIDO, BRANCO COMUM, FORMATO MAIOR OU IGUAL A 3025 CM2, E = *2* CM                                                                                                                                                                                                                                                                                                                                                                                                        </v>
          </cell>
          <cell r="C3437" t="str">
            <v xml:space="preserve">M2    </v>
          </cell>
          <cell r="D3437" t="str">
            <v>CR</v>
          </cell>
          <cell r="E3437" t="str">
            <v>187,76</v>
          </cell>
        </row>
        <row r="3438">
          <cell r="A3438">
            <v>4818</v>
          </cell>
          <cell r="B3438" t="str">
            <v xml:space="preserve">PISO/ REVESTIMENTO EM MARMORE, POLIDO, BRANCO COMUM, FORMATO MENOR OU IGUAL A 3025 CM2, E = *2* CM                                                                                                                                                                                                                                                                                                                                                                                                        </v>
          </cell>
          <cell r="C3438" t="str">
            <v xml:space="preserve">M2    </v>
          </cell>
          <cell r="D3438" t="str">
            <v xml:space="preserve">C </v>
          </cell>
          <cell r="E3438" t="str">
            <v>193,00</v>
          </cell>
        </row>
        <row r="3439">
          <cell r="A3439">
            <v>39567</v>
          </cell>
          <cell r="B3439" t="str">
            <v xml:space="preserve">PLACA / CHAPA DE GESSO ACARTONADO, ACABAMENTO VINILICO LISO EM UMA DAS FACES, COR BRANCA, BORDA QUADRADA, E = 9,5 MM, *625 X 1250* MM (L X C), PARA FORRO REMOVIVEL                                                                                                                                                                                                                                                                                                                                       </v>
          </cell>
          <cell r="C3439" t="str">
            <v xml:space="preserve">M2    </v>
          </cell>
          <cell r="D3439" t="str">
            <v>CR</v>
          </cell>
          <cell r="E3439" t="str">
            <v>43,58</v>
          </cell>
        </row>
        <row r="3440">
          <cell r="A3440">
            <v>39566</v>
          </cell>
          <cell r="B3440" t="str">
            <v xml:space="preserve">PLACA / CHAPA DE GESSO ACARTONADO, ACABAMENTO VINILICO LISO EM UMA DAS FACES, COR BRANCA, BORDA QUADRADA, E = 9,5 MM, *625 X 625* MM (L X C), PARA FORRO REMOVIVEL                                                                                                                                                                                                                                                                                                                                        </v>
          </cell>
          <cell r="C3440" t="str">
            <v xml:space="preserve">M2    </v>
          </cell>
          <cell r="D3440" t="str">
            <v>CR</v>
          </cell>
          <cell r="E3440" t="str">
            <v>46,12</v>
          </cell>
        </row>
        <row r="3441">
          <cell r="A3441">
            <v>39416</v>
          </cell>
          <cell r="B3441" t="str">
            <v xml:space="preserve">PLACA / CHAPA DE GESSO ACARTONADO, RESISTENTE A UMIDADE (RU), COR VERDE, E = 12,5 MM, 1200 X 1800 MM (L X C)                                                                                                                                                                                                                                                                                                                                                                                              </v>
          </cell>
          <cell r="C3441" t="str">
            <v xml:space="preserve">M2    </v>
          </cell>
          <cell r="D3441" t="str">
            <v>CR</v>
          </cell>
          <cell r="E3441" t="str">
            <v>28,11</v>
          </cell>
        </row>
        <row r="3442">
          <cell r="A3442">
            <v>39417</v>
          </cell>
          <cell r="B3442" t="str">
            <v xml:space="preserve">PLACA / CHAPA DE GESSO ACARTONADO, RESISTENTE A UMIDADE (RU), COR VERDE, E = 12,5 MM, 1200 X 2400 MM (L X C)                                                                                                                                                                                                                                                                                                                                                                                              </v>
          </cell>
          <cell r="C3442" t="str">
            <v xml:space="preserve">M2    </v>
          </cell>
          <cell r="D3442" t="str">
            <v>CR</v>
          </cell>
          <cell r="E3442" t="str">
            <v>27,42</v>
          </cell>
        </row>
        <row r="3443">
          <cell r="A3443">
            <v>43742</v>
          </cell>
          <cell r="B3443" t="str">
            <v xml:space="preserve">PLACA / CHAPA DE GESSO ACARTONADO, RESISTENTE A UMIDADE (RU), COR VERDE, E = 15 MM, 1200 X 2400 MM (L X C)                                                                                                                                                                                                                                                                                                                                                                                                </v>
          </cell>
          <cell r="C3443" t="str">
            <v xml:space="preserve">M2    </v>
          </cell>
          <cell r="D3443" t="str">
            <v>CR</v>
          </cell>
          <cell r="E3443" t="str">
            <v>29,57</v>
          </cell>
        </row>
        <row r="3444">
          <cell r="A3444">
            <v>39414</v>
          </cell>
          <cell r="B3444" t="str">
            <v xml:space="preserve">PLACA / CHAPA DE GESSO ACARTONADO, RESISTENTE AO FOGO (RF), COR ROSA, E = 12,5 MM, 1200 X 1800 MM (L X C)                                                                                                                                                                                                                                                                                                                                                                                                 </v>
          </cell>
          <cell r="C3444" t="str">
            <v xml:space="preserve">M2    </v>
          </cell>
          <cell r="D3444" t="str">
            <v>CR</v>
          </cell>
          <cell r="E3444" t="str">
            <v>26,62</v>
          </cell>
        </row>
        <row r="3445">
          <cell r="A3445">
            <v>39415</v>
          </cell>
          <cell r="B3445" t="str">
            <v xml:space="preserve">PLACA / CHAPA DE GESSO ACARTONADO, RESISTENTE AO FOGO (RF), COR ROSA, E = 12,5 MM, 1200 X 2400 MM (L X C)                                                                                                                                                                                                                                                                                                                                                                                                 </v>
          </cell>
          <cell r="C3445" t="str">
            <v xml:space="preserve">M2    </v>
          </cell>
          <cell r="D3445" t="str">
            <v>CR</v>
          </cell>
          <cell r="E3445" t="str">
            <v>22,95</v>
          </cell>
        </row>
        <row r="3446">
          <cell r="A3446">
            <v>43740</v>
          </cell>
          <cell r="B3446" t="str">
            <v xml:space="preserve">PLACA / CHAPA DE GESSO ACARTONADO, RESISTENTE AO FOGO (RF), COR ROSA, E = 15 MM, 1200 X 2400 MM (L X C)                                                                                                                                                                                                                                                                                                                                                                                                   </v>
          </cell>
          <cell r="C3446" t="str">
            <v xml:space="preserve">M2    </v>
          </cell>
          <cell r="D3446" t="str">
            <v>CR</v>
          </cell>
          <cell r="E3446" t="str">
            <v>28,02</v>
          </cell>
        </row>
        <row r="3447">
          <cell r="A3447">
            <v>39412</v>
          </cell>
          <cell r="B3447" t="str">
            <v xml:space="preserve">PLACA / CHAPA DE GESSO ACARTONADO, STANDARD (ST), COR BRANCA, E = 12,5 MM, 1200 X 1800 MM (L X C)                                                                                                                                                                                                                                                                                                                                                                                                         </v>
          </cell>
          <cell r="C3447" t="str">
            <v xml:space="preserve">M2    </v>
          </cell>
          <cell r="D3447" t="str">
            <v xml:space="preserve">C </v>
          </cell>
          <cell r="E3447" t="str">
            <v>19,22</v>
          </cell>
        </row>
        <row r="3448">
          <cell r="A3448">
            <v>39413</v>
          </cell>
          <cell r="B3448" t="str">
            <v xml:space="preserve">PLACA / CHAPA DE GESSO ACARTONADO, STANDARD (ST), COR BRANCA, E = 12,5 MM, 1200 X 2400 MM (L X C)                                                                                                                                                                                                                                                                                                                                                                                                         </v>
          </cell>
          <cell r="C3448" t="str">
            <v xml:space="preserve">M2    </v>
          </cell>
          <cell r="D3448" t="str">
            <v>CR</v>
          </cell>
          <cell r="E3448" t="str">
            <v>20,78</v>
          </cell>
        </row>
        <row r="3449">
          <cell r="A3449">
            <v>43741</v>
          </cell>
          <cell r="B3449" t="str">
            <v xml:space="preserve">PLACA / CHAPA DE GESSO ACARTONADO, STANDARD (ST), COR BRANCA, E = 15 MM, 1200 X 2400 MM (L X C)                                                                                                                                                                                                                                                                                                                                                                                                           </v>
          </cell>
          <cell r="C3449" t="str">
            <v xml:space="preserve">M2    </v>
          </cell>
          <cell r="D3449" t="str">
            <v>CR</v>
          </cell>
          <cell r="E3449" t="str">
            <v>22,16</v>
          </cell>
        </row>
        <row r="3450">
          <cell r="A3450">
            <v>11062</v>
          </cell>
          <cell r="B3450" t="str">
            <v xml:space="preserve">PLACA CIMENTICIA LISA E = 10 MM, DE 1,20 X *2,50* M (SEM AMIANTO)                                                                                                                                                                                                                                                                                                                                                                                                                                         </v>
          </cell>
          <cell r="C3450" t="str">
            <v xml:space="preserve">M2    </v>
          </cell>
          <cell r="D3450" t="str">
            <v>CR</v>
          </cell>
          <cell r="E3450" t="str">
            <v>47,58</v>
          </cell>
        </row>
        <row r="3451">
          <cell r="A3451">
            <v>11063</v>
          </cell>
          <cell r="B3451" t="str">
            <v xml:space="preserve">PLACA CIMENTICIA LISA E = 6 MM, DE 1,20 X *2,50* M (SEM AMIANTO)                                                                                                                                                                                                                                                                                                                                                                                                                                          </v>
          </cell>
          <cell r="C3451" t="str">
            <v xml:space="preserve">M2    </v>
          </cell>
          <cell r="D3451" t="str">
            <v>CR</v>
          </cell>
          <cell r="E3451" t="str">
            <v>29,12</v>
          </cell>
        </row>
        <row r="3452">
          <cell r="A3452">
            <v>13521</v>
          </cell>
          <cell r="B3452" t="str">
            <v xml:space="preserve">PLACA DE ACO ESMALTADA PARA  IDENTIFICACAO DE RUA, *45 CM X 20* CM                                                                                                                                                                                                                                                                                                                                                                                                                                        </v>
          </cell>
          <cell r="C3452" t="str">
            <v xml:space="preserve">UN    </v>
          </cell>
          <cell r="D3452" t="str">
            <v>AS</v>
          </cell>
          <cell r="E3452" t="str">
            <v>82,50</v>
          </cell>
        </row>
        <row r="3453">
          <cell r="A3453">
            <v>10851</v>
          </cell>
          <cell r="B3453" t="str">
            <v xml:space="preserve">PLACA DE ACRILICO TRANSPARENTE ADESIVADA PARA SINALIZACAO DE PORTAS, BORDA POLIDA, DE *25 X 8*, E = 6 MM (NAO INCLUI ACESSORIOS PARA FIXACAO)                                                                                                                                                                                                                                                                                                                                                             </v>
          </cell>
          <cell r="C3453" t="str">
            <v xml:space="preserve">UN    </v>
          </cell>
          <cell r="D3453" t="str">
            <v>AS</v>
          </cell>
          <cell r="E3453" t="str">
            <v>94,28</v>
          </cell>
        </row>
        <row r="3454">
          <cell r="A3454">
            <v>39515</v>
          </cell>
          <cell r="B3454" t="str">
            <v xml:space="preserve">PLACA DE FIBRA MINERAL PARA FORRO, DE 1250 X 625 MM, E = 15 MM, BORDA RETA, COM PINTURA ANTIMOFO (NAO INCLUI PERFIS)                                                                                                                                                                                                                                                                                                                                                                                      </v>
          </cell>
          <cell r="C3454" t="str">
            <v xml:space="preserve">UN    </v>
          </cell>
          <cell r="D3454" t="str">
            <v>AS</v>
          </cell>
          <cell r="E3454" t="str">
            <v>65,95</v>
          </cell>
        </row>
        <row r="3455">
          <cell r="A3455">
            <v>39516</v>
          </cell>
          <cell r="B3455" t="str">
            <v xml:space="preserve">PLACA DE FIBRA MINERAL PARA FORRO, DE 625 X 625 MM, E = 15 MM, BORDA REBAIXADA PARA PERFIL 24 MM, COM PINTURA ANTIMOFO (NAO INCLUI PERFIS)                                                                                                                                                                                                                                                                                                                                                                </v>
          </cell>
          <cell r="C3455" t="str">
            <v xml:space="preserve">UN    </v>
          </cell>
          <cell r="D3455" t="str">
            <v>AS</v>
          </cell>
          <cell r="E3455" t="str">
            <v>55,60</v>
          </cell>
        </row>
        <row r="3456">
          <cell r="A3456">
            <v>39514</v>
          </cell>
          <cell r="B3456" t="str">
            <v xml:space="preserve">PLACA DE FIBRA MINERAL PARA FORRO, DE 625 X 625 MM, E = 15 MM, BORDA RETA, COM PINTURA ANTIMOFO (NAO INCLUI PERFIS)                                                                                                                                                                                                                                                                                                                                                                                       </v>
          </cell>
          <cell r="C3456" t="str">
            <v xml:space="preserve">UN    </v>
          </cell>
          <cell r="D3456" t="str">
            <v>AS</v>
          </cell>
          <cell r="E3456" t="str">
            <v>34,59</v>
          </cell>
        </row>
        <row r="3457">
          <cell r="A3457">
            <v>4812</v>
          </cell>
          <cell r="B3457" t="str">
            <v xml:space="preserve">PLACA DE GESSO PARA FORRO, *60 X 60* CM, ESPESSURA DE 12 MM (SEM COLOCACAO)                                                                                                                                                                                                                                                                                                                                                                                                                               </v>
          </cell>
          <cell r="C3457" t="str">
            <v xml:space="preserve">M2    </v>
          </cell>
          <cell r="D3457" t="str">
            <v>CR</v>
          </cell>
          <cell r="E3457" t="str">
            <v>11,53</v>
          </cell>
        </row>
        <row r="3458">
          <cell r="A3458">
            <v>10849</v>
          </cell>
          <cell r="B3458" t="str">
            <v xml:space="preserve">PLACA DE INAUGURACAO EM BRONZE *35X 50*CM                                                                                                                                                                                                                                                                                                                                                                                                                                                                 </v>
          </cell>
          <cell r="C3458" t="str">
            <v xml:space="preserve">UN    </v>
          </cell>
          <cell r="D3458" t="str">
            <v>AS</v>
          </cell>
          <cell r="E3458" t="str">
            <v>1.200,01</v>
          </cell>
        </row>
        <row r="3459">
          <cell r="A3459">
            <v>10848</v>
          </cell>
          <cell r="B3459" t="str">
            <v xml:space="preserve">PLACA DE INAUGURACAO METALICA, *40* CM X *60* CM                                                                                                                                                                                                                                                                                                                                                                                                                                                          </v>
          </cell>
          <cell r="C3459" t="str">
            <v xml:space="preserve">UN    </v>
          </cell>
          <cell r="D3459" t="str">
            <v>AS</v>
          </cell>
          <cell r="E3459" t="str">
            <v>753,75</v>
          </cell>
        </row>
        <row r="3460">
          <cell r="A3460">
            <v>4813</v>
          </cell>
          <cell r="B3460" t="str">
            <v xml:space="preserve">PLACA DE OBRA (PARA CONSTRUCAO CIVIL) EM CHAPA GALVANIZADA *N. 22*, ADESIVADA, DE *2,4 X 1,2* M (SEM POSTES PARA FIXACAO)                                                                                                                                                                                                                                                                                                                                                                                 </v>
          </cell>
          <cell r="C3460" t="str">
            <v xml:space="preserve">M2    </v>
          </cell>
          <cell r="D3460" t="str">
            <v>AS</v>
          </cell>
          <cell r="E3460" t="str">
            <v>250,00</v>
          </cell>
        </row>
        <row r="3461">
          <cell r="A3461">
            <v>37560</v>
          </cell>
          <cell r="B3461" t="str">
            <v xml:space="preserve">PLACA DE SINALIZACAO DE SEGURANCA CONTRA INCENDIO - ALERTA, TRIANGULAR, BASE DE *30* CM, EM PVC *2* MM ANTI-CHAMAS (SIMBOLOS, CORES E PICTOGRAMAS CONFORME NBR 16820)                                                                                                                                                                                                                                                                                                                                     </v>
          </cell>
          <cell r="C3461" t="str">
            <v xml:space="preserve">UN    </v>
          </cell>
          <cell r="D3461" t="str">
            <v>CR</v>
          </cell>
          <cell r="E3461" t="str">
            <v>33,66</v>
          </cell>
        </row>
        <row r="3462">
          <cell r="A3462">
            <v>37557</v>
          </cell>
          <cell r="B3462" t="str">
            <v xml:space="preserve">PLACA DE SINALIZACAO DE SEGURANCA CONTRA INCENDIO, FOTOLUMINESCENTE, QUADRADA, *14 X 14* CM, EM PVC *2* MM ANTI-CHAMAS (SIMBOLOS, CORES E PICTOGRAMAS CONFORME NBR 16820)                                                                                                                                                                                                                                                                                                                                 </v>
          </cell>
          <cell r="C3462" t="str">
            <v xml:space="preserve">UN    </v>
          </cell>
          <cell r="D3462" t="str">
            <v>CR</v>
          </cell>
          <cell r="E3462" t="str">
            <v>10,22</v>
          </cell>
        </row>
        <row r="3463">
          <cell r="A3463">
            <v>37556</v>
          </cell>
          <cell r="B3463" t="str">
            <v xml:space="preserve">PLACA DE SINALIZACAO DE SEGURANCA CONTRA INCENDIO, FOTOLUMINESCENTE, QUADRADA, *20 X 20* CM, EM PVC *2* MM ANTI-CHAMAS (SIMBOLOS, CORES E PICTOGRAMAS CONFORME NBR 16820)                                                                                                                                                                                                                                                                                                                                 </v>
          </cell>
          <cell r="C3463" t="str">
            <v xml:space="preserve">UN    </v>
          </cell>
          <cell r="D3463" t="str">
            <v>CR</v>
          </cell>
          <cell r="E3463" t="str">
            <v>19,77</v>
          </cell>
        </row>
        <row r="3464">
          <cell r="A3464">
            <v>37559</v>
          </cell>
          <cell r="B3464" t="str">
            <v xml:space="preserve">PLACA DE SINALIZACAO DE SEGURANCA CONTRA INCENDIO, FOTOLUMINESCENTE, RETANGULAR, *12 X 40* CM, EM PVC *2* MM ANTI-CHAMAS (SIMBOLOS, CORES E PICTOGRAMAS CONFORME NBR 16820)                                                                                                                                                                                                                                                                                                                               </v>
          </cell>
          <cell r="C3464" t="str">
            <v xml:space="preserve">UN    </v>
          </cell>
          <cell r="D3464" t="str">
            <v>CR</v>
          </cell>
          <cell r="E3464" t="str">
            <v>24,26</v>
          </cell>
        </row>
        <row r="3465">
          <cell r="A3465">
            <v>37539</v>
          </cell>
          <cell r="B3465" t="str">
            <v xml:space="preserve">PLACA DE SINALIZACAO DE SEGURANCA CONTRA INCENDIO, FOTOLUMINESCENTE, RETANGULAR, *13 X 26* CM, EM PVC *2* MM ANTI-CHAMAS (SIMBOLOS, CORES E PICTOGRAMAS CONFORME NBR 16820)                                                                                                                                                                                                                                                                                                                               </v>
          </cell>
          <cell r="C3465" t="str">
            <v xml:space="preserve">UN    </v>
          </cell>
          <cell r="D3465" t="str">
            <v xml:space="preserve">C </v>
          </cell>
          <cell r="E3465" t="str">
            <v>17,10</v>
          </cell>
        </row>
        <row r="3466">
          <cell r="A3466">
            <v>37558</v>
          </cell>
          <cell r="B3466" t="str">
            <v xml:space="preserve">PLACA DE SINALIZACAO DE SEGURANCA CONTRA INCENDIO, FOTOLUMINESCENTE, RETANGULAR, *20 X 40* CM, EM PVC *2* MM ANTI-CHAMAS (SIMBOLOS, CORES E PICTOGRAMAS CONFORME NBR 16820)                                                                                                                                                                                                                                                                                                                               </v>
          </cell>
          <cell r="C3466" t="str">
            <v xml:space="preserve">UN    </v>
          </cell>
          <cell r="D3466" t="str">
            <v>CR</v>
          </cell>
          <cell r="E3466" t="str">
            <v>31,88</v>
          </cell>
        </row>
        <row r="3467">
          <cell r="A3467">
            <v>34723</v>
          </cell>
          <cell r="B3467" t="str">
            <v xml:space="preserve">PLACA DE SINALIZACAO EM CHAPA DE ACO NUM 16 COM PINTURA REFLETIVA                                                                                                                                                                                                                                                                                                                                                                                                                                         </v>
          </cell>
          <cell r="C3467" t="str">
            <v xml:space="preserve">M2    </v>
          </cell>
          <cell r="D3467" t="str">
            <v>AS</v>
          </cell>
          <cell r="E3467" t="str">
            <v>577,50</v>
          </cell>
        </row>
        <row r="3468">
          <cell r="A3468">
            <v>34721</v>
          </cell>
          <cell r="B3468" t="str">
            <v xml:space="preserve">PLACA DE SINALIZACAO EM CHAPA DE ALUMINIO COM PINTURA REFLETIVA, E = 2 MM                                                                                                                                                                                                                                                                                                                                                                                                                                 </v>
          </cell>
          <cell r="C3468" t="str">
            <v xml:space="preserve">M2    </v>
          </cell>
          <cell r="D3468" t="str">
            <v>AS</v>
          </cell>
          <cell r="E3468" t="str">
            <v>720,00</v>
          </cell>
        </row>
        <row r="3469">
          <cell r="A3469">
            <v>4309</v>
          </cell>
          <cell r="B3469" t="str">
            <v xml:space="preserve">PLACA DE VENTILACAO PARA TELHA DE FIBROCIMENTO CANALETE 49 KALHETA                                                                                                                                                                                                                                                                                                                                                                                                                                        </v>
          </cell>
          <cell r="C3469" t="str">
            <v xml:space="preserve">UN    </v>
          </cell>
          <cell r="D3469" t="str">
            <v>CR</v>
          </cell>
          <cell r="E3469" t="str">
            <v>9,36</v>
          </cell>
        </row>
        <row r="3470">
          <cell r="A3470">
            <v>4307</v>
          </cell>
          <cell r="B3470" t="str">
            <v xml:space="preserve">PLACA DE VENTILACAO PARA TELHA DE FIBROCIMENTO, CANALETE 90 OU KALHETAO                                                                                                                                                                                                                                                                                                                                                                                                                                   </v>
          </cell>
          <cell r="C3470" t="str">
            <v xml:space="preserve">UN    </v>
          </cell>
          <cell r="D3470" t="str">
            <v>CR</v>
          </cell>
          <cell r="E3470" t="str">
            <v>16,01</v>
          </cell>
        </row>
        <row r="3471">
          <cell r="A3471">
            <v>10850</v>
          </cell>
          <cell r="B3471" t="str">
            <v xml:space="preserve">PLACA NUMERACAO RESIDENCIAL EM CHAPA GALVANIZADA ESMALTADA 12 X 18 CM                                                                                                                                                                                                                                                                                                                                                                                                                                     </v>
          </cell>
          <cell r="C3471" t="str">
            <v xml:space="preserve">UN    </v>
          </cell>
          <cell r="D3471" t="str">
            <v>AS</v>
          </cell>
          <cell r="E3471" t="str">
            <v>37,50</v>
          </cell>
        </row>
        <row r="3472">
          <cell r="A3472">
            <v>42438</v>
          </cell>
          <cell r="B3472" t="str">
            <v xml:space="preserve">PLACA ORIENTATIVA SOBRE EXERCÍCIOS, 2,00M X 1,00M, EM TUBO DE ACO CARBONO, PINTURA NO PROCESSO ELETROSTATICO - PARA ACADEMIA AO AR LIVRE / ACADEMIA DA TERCEIRA IDADE - ATI                                                                                                                                                                                                                                                                                                                               </v>
          </cell>
          <cell r="C3472" t="str">
            <v xml:space="preserve">UN    </v>
          </cell>
          <cell r="D3472" t="str">
            <v>AS</v>
          </cell>
          <cell r="E3472" t="str">
            <v>2.090,75</v>
          </cell>
        </row>
        <row r="3473">
          <cell r="A3473">
            <v>4792</v>
          </cell>
          <cell r="B3473" t="str">
            <v xml:space="preserve">PLACA VINILICA SEMIFLEXIVEL PARA PISOS, E = 3,2 MM, 30 X 30 CM (SEM COLOCACAO)                                                                                                                                                                                                                                                                                                                                                                                                                            </v>
          </cell>
          <cell r="C3473" t="str">
            <v xml:space="preserve">M2    </v>
          </cell>
          <cell r="D3473" t="str">
            <v>CR</v>
          </cell>
          <cell r="E3473" t="str">
            <v>175,24</v>
          </cell>
        </row>
        <row r="3474">
          <cell r="A3474">
            <v>4790</v>
          </cell>
          <cell r="B3474" t="str">
            <v xml:space="preserve">PLACA VINILICA SEMIFLEXIVEL PARA REVESTIMENTO DE PISOS E PAREDES, E = 2 MM (SEM COLOCACAO)                                                                                                                                                                                                                                                                                                                                                                                                                </v>
          </cell>
          <cell r="C3474" t="str">
            <v xml:space="preserve">M2    </v>
          </cell>
          <cell r="D3474" t="str">
            <v xml:space="preserve">C </v>
          </cell>
          <cell r="E3474" t="str">
            <v>105,36</v>
          </cell>
        </row>
        <row r="3475">
          <cell r="A3475">
            <v>40671</v>
          </cell>
          <cell r="B3475" t="str">
            <v xml:space="preserve">PLACA/PISO DE CONCRETO POROSO/ PAVIMENTO PERMEAVEL/BLOCO DRENANTE DE CONCRETO, 40 CM X 40 CM, E = 6 CM, COR NATURAL                                                                                                                                                                                                                                                                                                                                                                                       </v>
          </cell>
          <cell r="C3475" t="str">
            <v xml:space="preserve">M2    </v>
          </cell>
          <cell r="D3475" t="str">
            <v>CR</v>
          </cell>
          <cell r="E3475" t="str">
            <v>94,73</v>
          </cell>
        </row>
        <row r="3476">
          <cell r="A3476">
            <v>7552</v>
          </cell>
          <cell r="B3476" t="str">
            <v xml:space="preserve">PLACA/TAMPA CEGA EM LATAO ESCOVADO PARA CONDULETE EM LIGA DE ALUMINIO 4 X 4"                                                                                                                                                                                                                                                                                                                                                                                                                              </v>
          </cell>
          <cell r="C3476" t="str">
            <v xml:space="preserve">UN    </v>
          </cell>
          <cell r="D3476" t="str">
            <v>CR</v>
          </cell>
          <cell r="E3476" t="str">
            <v>26,17</v>
          </cell>
        </row>
        <row r="3477">
          <cell r="A3477">
            <v>4893</v>
          </cell>
          <cell r="B3477" t="str">
            <v xml:space="preserve">PLUG OU BUJAO DE FERRO GALVANIZADO, DE 1 1/2"                                                                                                                                                                                                                                                                                                                                                                                                                                                             </v>
          </cell>
          <cell r="C3477" t="str">
            <v xml:space="preserve">UN    </v>
          </cell>
          <cell r="D3477" t="str">
            <v>AS</v>
          </cell>
          <cell r="E3477" t="str">
            <v>15,37</v>
          </cell>
        </row>
        <row r="3478">
          <cell r="A3478">
            <v>4894</v>
          </cell>
          <cell r="B3478" t="str">
            <v xml:space="preserve">PLUG OU BUJAO DE FERRO GALVANIZADO, DE 1 1/4"                                                                                                                                                                                                                                                                                                                                                                                                                                                             </v>
          </cell>
          <cell r="C3478" t="str">
            <v xml:space="preserve">UN    </v>
          </cell>
          <cell r="D3478" t="str">
            <v>AS</v>
          </cell>
          <cell r="E3478" t="str">
            <v>13,19</v>
          </cell>
        </row>
        <row r="3479">
          <cell r="A3479">
            <v>4888</v>
          </cell>
          <cell r="B3479" t="str">
            <v xml:space="preserve">PLUG OU BUJAO DE FERRO GALVANIZADO, DE 1/2"                                                                                                                                                                                                                                                                                                                                                                                                                                                               </v>
          </cell>
          <cell r="C3479" t="str">
            <v xml:space="preserve">UN    </v>
          </cell>
          <cell r="D3479" t="str">
            <v>AS</v>
          </cell>
          <cell r="E3479" t="str">
            <v>4,49</v>
          </cell>
        </row>
        <row r="3480">
          <cell r="A3480">
            <v>4890</v>
          </cell>
          <cell r="B3480" t="str">
            <v xml:space="preserve">PLUG OU BUJAO DE FERRO GALVANIZADO, DE 1"                                                                                                                                                                                                                                                                                                                                                                                                                                                                 </v>
          </cell>
          <cell r="C3480" t="str">
            <v xml:space="preserve">UN    </v>
          </cell>
          <cell r="D3480" t="str">
            <v>AS</v>
          </cell>
          <cell r="E3480" t="str">
            <v>8,44</v>
          </cell>
        </row>
        <row r="3481">
          <cell r="A3481">
            <v>12411</v>
          </cell>
          <cell r="B3481" t="str">
            <v xml:space="preserve">PLUG OU BUJAO DE FERRO GALVANIZADO, DE 2 1/2"                                                                                                                                                                                                                                                                                                                                                                                                                                                             </v>
          </cell>
          <cell r="C3481" t="str">
            <v xml:space="preserve">UN    </v>
          </cell>
          <cell r="D3481" t="str">
            <v>AS</v>
          </cell>
          <cell r="E3481" t="str">
            <v>45,46</v>
          </cell>
        </row>
        <row r="3482">
          <cell r="A3482">
            <v>4891</v>
          </cell>
          <cell r="B3482" t="str">
            <v xml:space="preserve">PLUG OU BUJAO DE FERRO GALVANIZADO, DE 2"                                                                                                                                                                                                                                                                                                                                                                                                                                                                 </v>
          </cell>
          <cell r="C3482" t="str">
            <v xml:space="preserve">UN    </v>
          </cell>
          <cell r="D3482" t="str">
            <v>AS</v>
          </cell>
          <cell r="E3482" t="str">
            <v>22,73</v>
          </cell>
        </row>
        <row r="3483">
          <cell r="A3483">
            <v>4889</v>
          </cell>
          <cell r="B3483" t="str">
            <v xml:space="preserve">PLUG OU BUJAO DE FERRO GALVANIZADO, DE 3/4"                                                                                                                                                                                                                                                                                                                                                                                                                                                               </v>
          </cell>
          <cell r="C3483" t="str">
            <v xml:space="preserve">UN    </v>
          </cell>
          <cell r="D3483" t="str">
            <v>AS</v>
          </cell>
          <cell r="E3483" t="str">
            <v>6,07</v>
          </cell>
        </row>
        <row r="3484">
          <cell r="A3484">
            <v>4892</v>
          </cell>
          <cell r="B3484" t="str">
            <v xml:space="preserve">PLUG OU BUJAO DE FERRO GALVANIZADO, DE 3"                                                                                                                                                                                                                                                                                                                                                                                                                                                                 </v>
          </cell>
          <cell r="C3484" t="str">
            <v xml:space="preserve">UN    </v>
          </cell>
          <cell r="D3484" t="str">
            <v>AS</v>
          </cell>
          <cell r="E3484" t="str">
            <v>63,65</v>
          </cell>
        </row>
        <row r="3485">
          <cell r="A3485">
            <v>12412</v>
          </cell>
          <cell r="B3485" t="str">
            <v xml:space="preserve">PLUG OU BUJAO DE FERRO GALVANIZADO, DE 4"                                                                                                                                                                                                                                                                                                                                                                                                                                                                 </v>
          </cell>
          <cell r="C3485" t="str">
            <v xml:space="preserve">UN    </v>
          </cell>
          <cell r="D3485" t="str">
            <v>AS</v>
          </cell>
          <cell r="E3485" t="str">
            <v>118,30</v>
          </cell>
        </row>
        <row r="3486">
          <cell r="A3486">
            <v>4907</v>
          </cell>
          <cell r="B3486" t="str">
            <v xml:space="preserve">PLUG PVC, JE, DN 100 MM, PARA REDE COLETORA ESGOTO                                                                                                                                                                                                                                                                                                                                                                                                                                                        </v>
          </cell>
          <cell r="C3486" t="str">
            <v xml:space="preserve">UN    </v>
          </cell>
          <cell r="D3486" t="str">
            <v>CR</v>
          </cell>
          <cell r="E3486" t="str">
            <v>31,78</v>
          </cell>
        </row>
        <row r="3487">
          <cell r="A3487">
            <v>4902</v>
          </cell>
          <cell r="B3487" t="str">
            <v xml:space="preserve">PLUG PVC, JE, DN 150 MM, PARA REDE COLETORA ESGOTO                                                                                                                                                                                                                                                                                                                                                                                                                                                        </v>
          </cell>
          <cell r="C3487" t="str">
            <v xml:space="preserve">UN    </v>
          </cell>
          <cell r="D3487" t="str">
            <v>CR</v>
          </cell>
          <cell r="E3487" t="str">
            <v>82,44</v>
          </cell>
        </row>
        <row r="3488">
          <cell r="A3488">
            <v>11096</v>
          </cell>
          <cell r="B3488" t="str">
            <v xml:space="preserve">PO DE MARMORE (POSTO PEDREIRA/FORNECEDOR, SEM FRETE)                                                                                                                                                                                                                                                                                                                                                                                                                                                      </v>
          </cell>
          <cell r="C3488" t="str">
            <v xml:space="preserve">KG    </v>
          </cell>
          <cell r="D3488" t="str">
            <v>CR</v>
          </cell>
          <cell r="E3488" t="str">
            <v>1,91</v>
          </cell>
        </row>
        <row r="3489">
          <cell r="A3489">
            <v>4741</v>
          </cell>
          <cell r="B3489" t="str">
            <v xml:space="preserve">PO DE PEDRA (POSTO PEDREIRA/FORNECEDOR, SEM FRETE)                                                                                                                                                                                                                                                                                                                                                                                                                                                        </v>
          </cell>
          <cell r="C3489" t="str">
            <v xml:space="preserve">M3    </v>
          </cell>
          <cell r="D3489" t="str">
            <v>CR</v>
          </cell>
          <cell r="E3489" t="str">
            <v>131,59</v>
          </cell>
        </row>
        <row r="3490">
          <cell r="A3490">
            <v>4752</v>
          </cell>
          <cell r="B3490" t="str">
            <v xml:space="preserve">POCEIRO / ESCAVADOR DE VALAS E TUBULOES                                                                                                                                                                                                                                                                                                                                                                                                                                                                   </v>
          </cell>
          <cell r="C3490" t="str">
            <v xml:space="preserve">H     </v>
          </cell>
          <cell r="D3490" t="str">
            <v>CR</v>
          </cell>
          <cell r="E3490" t="str">
            <v>19,53</v>
          </cell>
        </row>
        <row r="3491">
          <cell r="A3491">
            <v>41091</v>
          </cell>
          <cell r="B3491" t="str">
            <v xml:space="preserve">POCEIRO / ESCAVADOR DE VALAS E TUBULOES (MENSALISTA)                                                                                                                                                                                                                                                                                                                                                                                                                                                      </v>
          </cell>
          <cell r="C3491" t="str">
            <v xml:space="preserve">MES   </v>
          </cell>
          <cell r="D3491" t="str">
            <v>CR</v>
          </cell>
          <cell r="E3491" t="str">
            <v>3.431,32</v>
          </cell>
        </row>
        <row r="3492">
          <cell r="A3492">
            <v>13954</v>
          </cell>
          <cell r="B3492" t="str">
            <v xml:space="preserve">POLIDORA DE PISO (POLITRIZ) ELETRICA, MOTOR MONOFASICO DE 4 HP, PESO DE 100 KG, DIAMETRO DO TRABALHO DE 450 MM                                                                                                                                                                                                                                                                                                                                                                                            </v>
          </cell>
          <cell r="C3492" t="str">
            <v xml:space="preserve">UN    </v>
          </cell>
          <cell r="D3492" t="str">
            <v>AS</v>
          </cell>
          <cell r="E3492" t="str">
            <v>7.532,65</v>
          </cell>
        </row>
        <row r="3493">
          <cell r="A3493">
            <v>3411</v>
          </cell>
          <cell r="B3493" t="str">
            <v xml:space="preserve">POLIESTIRENO EXPANDIDO/EPS (ISOPOR), PEROLAS, PARA CONCRETO LEVE                                                                                                                                                                                                                                                                                                                                                                                                                                          </v>
          </cell>
          <cell r="C3493" t="str">
            <v xml:space="preserve">KG    </v>
          </cell>
          <cell r="D3493" t="str">
            <v>CR</v>
          </cell>
          <cell r="E3493" t="str">
            <v>44,95</v>
          </cell>
        </row>
        <row r="3494">
          <cell r="A3494">
            <v>39995</v>
          </cell>
          <cell r="B3494" t="str">
            <v xml:space="preserve">POLIESTIRENO EXPANDIDO/EPS (ISOPOR), TIPO 2F, BLOCO                                                                                                                                                                                                                                                                                                                                                                                                                                                       </v>
          </cell>
          <cell r="C3494" t="str">
            <v xml:space="preserve">M3    </v>
          </cell>
          <cell r="D3494" t="str">
            <v>CR</v>
          </cell>
          <cell r="E3494" t="str">
            <v>345,81</v>
          </cell>
        </row>
        <row r="3495">
          <cell r="A3495">
            <v>11615</v>
          </cell>
          <cell r="B3495" t="str">
            <v xml:space="preserve">POLIESTIRENO EXPANDIDO/EPS (ISOPOR), TIPO 2F, PLACA, ISOLAMENTO TERMOACUSTICO, E = 10 MM, 1000 X 500 MM                                                                                                                                                                                                                                                                                                                                                                                                   </v>
          </cell>
          <cell r="C3495" t="str">
            <v xml:space="preserve">M2    </v>
          </cell>
          <cell r="D3495" t="str">
            <v>CR</v>
          </cell>
          <cell r="E3495" t="str">
            <v>2,93</v>
          </cell>
        </row>
        <row r="3496">
          <cell r="A3496">
            <v>3408</v>
          </cell>
          <cell r="B3496" t="str">
            <v xml:space="preserve">POLIESTIRENO EXPANDIDO/EPS (ISOPOR), TIPO 2F, PLACA, ISOLAMENTO TERMOACUSTICO, E = 20 MM, 1000 X 500 MM                                                                                                                                                                                                                                                                                                                                                                                                   </v>
          </cell>
          <cell r="C3496" t="str">
            <v xml:space="preserve">M2    </v>
          </cell>
          <cell r="D3496" t="str">
            <v xml:space="preserve">C </v>
          </cell>
          <cell r="E3496" t="str">
            <v>7,79</v>
          </cell>
        </row>
        <row r="3497">
          <cell r="A3497">
            <v>3409</v>
          </cell>
          <cell r="B3497" t="str">
            <v xml:space="preserve">POLIESTIRENO EXPANDIDO/EPS (ISOPOR), TIPO 2F, PLACA, ISOLAMENTO TERMOACUSTICO, E = 50 MM, 1000 X 500 MM                                                                                                                                                                                                                                                                                                                                                                                                   </v>
          </cell>
          <cell r="C3497" t="str">
            <v xml:space="preserve">M2    </v>
          </cell>
          <cell r="D3497" t="str">
            <v>CR</v>
          </cell>
          <cell r="E3497" t="str">
            <v>19,47</v>
          </cell>
        </row>
        <row r="3498">
          <cell r="A3498">
            <v>11427</v>
          </cell>
          <cell r="B3498" t="str">
            <v xml:space="preserve">POLVORA NEGRA                                                                                                                                                                                                                                                                                                                                                                                                                                                                                             </v>
          </cell>
          <cell r="C3498" t="str">
            <v xml:space="preserve">KG    </v>
          </cell>
          <cell r="D3498" t="str">
            <v>AS</v>
          </cell>
          <cell r="E3498" t="str">
            <v>87,53</v>
          </cell>
        </row>
        <row r="3499">
          <cell r="A3499">
            <v>4491</v>
          </cell>
          <cell r="B3499" t="str">
            <v xml:space="preserve">PONTALETE *7,5 X 7,5* CM EM PINUS, MISTA OU EQUIVALENTE DA REGIAO - BRUTA                                                                                                                                                                                                                                                                                                                                                                                                                                 </v>
          </cell>
          <cell r="C3499" t="str">
            <v xml:space="preserve">M     </v>
          </cell>
          <cell r="D3499" t="str">
            <v>CR</v>
          </cell>
          <cell r="E3499" t="str">
            <v>7,84</v>
          </cell>
        </row>
        <row r="3500">
          <cell r="A3500">
            <v>2745</v>
          </cell>
          <cell r="B3500" t="str">
            <v xml:space="preserve">PONTALETE ROLIÇO SEM TRATAMENTO, D = 8 A 11 CM, H = 3 M, EM EUCALIPTO OU EQUIVALENTE DA REGIAO - BRUTA (PARA ESCORAMENTO)                                                                                                                                                                                                                                                                                                                                                                                 </v>
          </cell>
          <cell r="C3500" t="str">
            <v xml:space="preserve">M     </v>
          </cell>
          <cell r="D3500" t="str">
            <v>AS</v>
          </cell>
          <cell r="E3500" t="str">
            <v>3,20</v>
          </cell>
        </row>
        <row r="3501">
          <cell r="A3501">
            <v>14439</v>
          </cell>
          <cell r="B3501" t="str">
            <v xml:space="preserve">PONTALETE ROLIÇO SEM TRATAMENTO, D = 8 A 11 CM, H = 6 M, EM EUCALIPTO OU EQUIVALENTE DA REGIAO - BRUTA (PARA ESCORAMENTO)                                                                                                                                                                                                                                                                                                                                                                                 </v>
          </cell>
          <cell r="C3501" t="str">
            <v xml:space="preserve">M     </v>
          </cell>
          <cell r="D3501" t="str">
            <v>AS</v>
          </cell>
          <cell r="E3501" t="str">
            <v>3,97</v>
          </cell>
        </row>
        <row r="3502">
          <cell r="A3502">
            <v>44496</v>
          </cell>
          <cell r="B3502" t="str">
            <v xml:space="preserve">PONTEIRO PARA MARTELO ROMPEDOR, DIAMETRO = *28* MM, COMPRIMENTO = *520* MM, ENCAIXE  SEXTAVADO                                                                                                                                                                                                                                                                                                                                                                                                            </v>
          </cell>
          <cell r="C3502" t="str">
            <v xml:space="preserve">UN    </v>
          </cell>
          <cell r="D3502" t="str">
            <v>CR</v>
          </cell>
          <cell r="E3502" t="str">
            <v>106,46</v>
          </cell>
        </row>
        <row r="3503">
          <cell r="A3503">
            <v>12362</v>
          </cell>
          <cell r="B3503" t="str">
            <v xml:space="preserve">PORCA OLHAL EM ACO GALVANIZADO, ESPESSURA 16MM, ABERTURA 21MM                                                                                                                                                                                                                                                                                                                                                                                                                                             </v>
          </cell>
          <cell r="C3503" t="str">
            <v xml:space="preserve">UN    </v>
          </cell>
          <cell r="D3503" t="str">
            <v>CR</v>
          </cell>
          <cell r="E3503" t="str">
            <v>20,43</v>
          </cell>
        </row>
        <row r="3504">
          <cell r="A3504">
            <v>421</v>
          </cell>
          <cell r="B3504" t="str">
            <v xml:space="preserve">PORCA OLHAL M 16,  EM ACO GALVANIZADO, DIAMETRO = 16 MM                                                                                                                                                                                                                                                                                                                                                                                                                                                   </v>
          </cell>
          <cell r="C3504" t="str">
            <v xml:space="preserve">UN    </v>
          </cell>
          <cell r="D3504" t="str">
            <v>AS</v>
          </cell>
          <cell r="E3504" t="str">
            <v>23,07</v>
          </cell>
        </row>
        <row r="3505">
          <cell r="A3505">
            <v>14148</v>
          </cell>
          <cell r="B3505" t="str">
            <v xml:space="preserve">PORCA UNIAO/JUNCAO ZINCADA SEXTAVADA 1/4 ", CHAVE 7/16 ", COMPRIMENTO = 25 MM                                                                                                                                                                                                                                                                                                                                                                                                                             </v>
          </cell>
          <cell r="C3505" t="str">
            <v xml:space="preserve">UN    </v>
          </cell>
          <cell r="D3505" t="str">
            <v>AS</v>
          </cell>
          <cell r="E3505" t="str">
            <v>0,87</v>
          </cell>
        </row>
        <row r="3506">
          <cell r="A3506">
            <v>4341</v>
          </cell>
          <cell r="B3506" t="str">
            <v xml:space="preserve">PORCA ZINCADA, QUADRADA, DIAMETRO 3/8"                                                                                                                                                                                                                                                                                                                                                                                                                                                                    </v>
          </cell>
          <cell r="C3506" t="str">
            <v xml:space="preserve">UN    </v>
          </cell>
          <cell r="D3506" t="str">
            <v>AS</v>
          </cell>
          <cell r="E3506" t="str">
            <v>1,14</v>
          </cell>
        </row>
        <row r="3507">
          <cell r="A3507">
            <v>4337</v>
          </cell>
          <cell r="B3507" t="str">
            <v xml:space="preserve">PORCA ZINCADA, QUADRADA, DIAMETRO 5/8"                                                                                                                                                                                                                                                                                                                                                                                                                                                                    </v>
          </cell>
          <cell r="C3507" t="str">
            <v xml:space="preserve">UN    </v>
          </cell>
          <cell r="D3507" t="str">
            <v>AS</v>
          </cell>
          <cell r="E3507" t="str">
            <v>2,87</v>
          </cell>
        </row>
        <row r="3508">
          <cell r="A3508">
            <v>4339</v>
          </cell>
          <cell r="B3508" t="str">
            <v xml:space="preserve">PORCA ZINCADA, SEXTAVADA, DIAMETRO 1/2"                                                                                                                                                                                                                                                                                                                                                                                                                                                                   </v>
          </cell>
          <cell r="C3508" t="str">
            <v xml:space="preserve">UN    </v>
          </cell>
          <cell r="D3508" t="str">
            <v>AS</v>
          </cell>
          <cell r="E3508" t="str">
            <v>0,61</v>
          </cell>
        </row>
        <row r="3509">
          <cell r="A3509">
            <v>39997</v>
          </cell>
          <cell r="B3509" t="str">
            <v xml:space="preserve">PORCA ZINCADA, SEXTAVADA, DIAMETRO 1/4"                                                                                                                                                                                                                                                                                                                                                                                                                                                                   </v>
          </cell>
          <cell r="C3509" t="str">
            <v xml:space="preserve">UN    </v>
          </cell>
          <cell r="D3509" t="str">
            <v>AS</v>
          </cell>
          <cell r="E3509" t="str">
            <v>0,34</v>
          </cell>
        </row>
        <row r="3510">
          <cell r="A3510">
            <v>11971</v>
          </cell>
          <cell r="B3510" t="str">
            <v xml:space="preserve">PORCA ZINCADA, SEXTAVADA, DIAMETRO 1"                                                                                                                                                                                                                                                                                                                                                                                                                                                                     </v>
          </cell>
          <cell r="C3510" t="str">
            <v xml:space="preserve">UN    </v>
          </cell>
          <cell r="D3510" t="str">
            <v>AS</v>
          </cell>
          <cell r="E3510" t="str">
            <v>4,75</v>
          </cell>
        </row>
        <row r="3511">
          <cell r="A3511">
            <v>4342</v>
          </cell>
          <cell r="B3511" t="str">
            <v xml:space="preserve">PORCA ZINCADA, SEXTAVADA, DIAMETRO 3/8"                                                                                                                                                                                                                                                                                                                                                                                                                                                                   </v>
          </cell>
          <cell r="C3511" t="str">
            <v xml:space="preserve">UN    </v>
          </cell>
          <cell r="D3511" t="str">
            <v>AS</v>
          </cell>
          <cell r="E3511" t="str">
            <v>0,25</v>
          </cell>
        </row>
        <row r="3512">
          <cell r="A3512">
            <v>4330</v>
          </cell>
          <cell r="B3512" t="str">
            <v xml:space="preserve">PORCA ZINCADA, SEXTAVADA, DIAMETRO 5/16"                                                                                                                                                                                                                                                                                                                                                                                                                                                                  </v>
          </cell>
          <cell r="C3512" t="str">
            <v xml:space="preserve">UN    </v>
          </cell>
          <cell r="D3512" t="str">
            <v>AS</v>
          </cell>
          <cell r="E3512" t="str">
            <v>0,16</v>
          </cell>
        </row>
        <row r="3513">
          <cell r="A3513">
            <v>4340</v>
          </cell>
          <cell r="B3513" t="str">
            <v xml:space="preserve">PORCA ZINCADA, SEXTAVADA, DIAMETRO 5/8"                                                                                                                                                                                                                                                                                                                                                                                                                                                                   </v>
          </cell>
          <cell r="C3513" t="str">
            <v xml:space="preserve">UN    </v>
          </cell>
          <cell r="D3513" t="str">
            <v>AS</v>
          </cell>
          <cell r="E3513" t="str">
            <v>1,33</v>
          </cell>
        </row>
        <row r="3514">
          <cell r="A3514">
            <v>5088</v>
          </cell>
          <cell r="B3514" t="str">
            <v xml:space="preserve">PORTA CADEADO EM ACO GALVANIZADO, COMPRIMENTO DE 3  1/2"                                                                                                                                                                                                                                                                                                                                                                                                                                                  </v>
          </cell>
          <cell r="C3514" t="str">
            <v xml:space="preserve">UN    </v>
          </cell>
          <cell r="D3514" t="str">
            <v>CR</v>
          </cell>
          <cell r="E3514" t="str">
            <v>6,52</v>
          </cell>
        </row>
        <row r="3515">
          <cell r="A3515">
            <v>11154</v>
          </cell>
          <cell r="B3515" t="str">
            <v xml:space="preserve">PORTA CORTA-FOGO PARA SAIDA DE EMERGENCIA, COM FECHADURA, VAO LUZ DE 90 X 210 CM, CLASSE P-90 (NBR 11742)                                                                                                                                                                                                                                                                                                                                                                                                 </v>
          </cell>
          <cell r="C3515" t="str">
            <v xml:space="preserve">UN    </v>
          </cell>
          <cell r="D3515" t="str">
            <v>AS</v>
          </cell>
          <cell r="E3515" t="str">
            <v>1.509,43</v>
          </cell>
        </row>
        <row r="3516">
          <cell r="A3516">
            <v>4989</v>
          </cell>
          <cell r="B3516" t="str">
            <v xml:space="preserve">PORTA DE ABRIR / GIRO, DE MADEIRA FOLHA MEDIA (NBR 15930) DE 1000 X 2100 MM, DE 35 MM A 40 MM DE ESPESSURA, NUCLEO SEMI-SOLIDO (SARRAFEADO), CAPA LISA EM HDF, ACABAMENTO EM LAMINADO NATURAL PARA VERNIZ                                                                                                                                                                                                                                                                                                 </v>
          </cell>
          <cell r="C3516" t="str">
            <v xml:space="preserve">UN    </v>
          </cell>
          <cell r="D3516" t="str">
            <v>CR</v>
          </cell>
          <cell r="E3516" t="str">
            <v>291,76</v>
          </cell>
        </row>
        <row r="3517">
          <cell r="A3517">
            <v>4982</v>
          </cell>
          <cell r="B3517" t="str">
            <v xml:space="preserve">PORTA DE ABRIR / GIRO, DE MADEIRA FOLHA MEDIA (NBR 15930) DE 1000 X 2100 MM, DE 35 MM A 40 MM DE ESPESSURA, NUCLEO SEMI-SOLIDO (SARRAFEADO), CAPA LISA EM HDF, ACABAMENTO EM PRIMER PARA PINTURA                                                                                                                                                                                                                                                                                                          </v>
          </cell>
          <cell r="C3517" t="str">
            <v xml:space="preserve">UN    </v>
          </cell>
          <cell r="D3517" t="str">
            <v>CR</v>
          </cell>
          <cell r="E3517" t="str">
            <v>273,66</v>
          </cell>
        </row>
        <row r="3518">
          <cell r="A3518">
            <v>4962</v>
          </cell>
          <cell r="B3518" t="str">
            <v xml:space="preserve">PORTA DE ABRIR / GIRO, DE MADEIRA FOLHA MEDIA (NBR 15930) DE 700 X 2100 MM, DE 35 MM A 40 MM DE ESPESSURA, NUCLEO SEMI-SOLIDO (SARRAFEADO), CAPA FRISADA EM HDF, ACABAMENTO MELAMINICO EM PADRAO MADEIRA                                                                                                                                                                                                                                                                                                  </v>
          </cell>
          <cell r="C3518" t="str">
            <v xml:space="preserve">UN    </v>
          </cell>
          <cell r="D3518" t="str">
            <v>CR</v>
          </cell>
          <cell r="E3518" t="str">
            <v>215,81</v>
          </cell>
        </row>
        <row r="3519">
          <cell r="A3519">
            <v>4981</v>
          </cell>
          <cell r="B3519" t="str">
            <v xml:space="preserve">PORTA DE ABRIR / GIRO, DE MADEIRA FOLHA MEDIA (NBR 15930) DE 700 X 2100 MM, DE 35 MM A 40 MM DE ESPESSURA, NUCLEO SEMI-SOLIDO (SARRAFEADO), CAPA LISA EM HDF, ACABAMENTO EM LAMINADO NATURAL PARA VERNIZ                                                                                                                                                                                                                                                                                                  </v>
          </cell>
          <cell r="C3519" t="str">
            <v xml:space="preserve">UN    </v>
          </cell>
          <cell r="D3519" t="str">
            <v xml:space="preserve">C </v>
          </cell>
          <cell r="E3519" t="str">
            <v>192,13</v>
          </cell>
        </row>
        <row r="3520">
          <cell r="A3520">
            <v>4964</v>
          </cell>
          <cell r="B3520" t="str">
            <v xml:space="preserve">PORTA DE ABRIR / GIRO, DE MADEIRA FOLHA MEDIA (NBR 15930) DE 800 X 2100 MM, DE 35 MM A 40 MM DE ESPESSURA, NUCLEO SEMI-SOLIDO (SARRAFEADO), CAPA FRISADA EM HDF, ACABAMENTO MELAMINICO EM PADRAO MADEIRA                                                                                                                                                                                                                                                                                                  </v>
          </cell>
          <cell r="C3520" t="str">
            <v xml:space="preserve">UN    </v>
          </cell>
          <cell r="D3520" t="str">
            <v>CR</v>
          </cell>
          <cell r="E3520" t="str">
            <v>243,74</v>
          </cell>
        </row>
        <row r="3521">
          <cell r="A3521">
            <v>4992</v>
          </cell>
          <cell r="B3521" t="str">
            <v xml:space="preserve">PORTA DE ABRIR / GIRO, DE MADEIRA FOLHA MEDIA (NBR 15930) DE 800 X 2100 MM, DE 35 MM A 40 MM DE ESPESSURA, NUCLEO SEMI-SOLIDO (SARRAFEADO), CAPA LISA EM HDF, ACABAMENTO EM LAMINADO NATURAL PARA VERNIZ                                                                                                                                                                                                                                                                                                  </v>
          </cell>
          <cell r="C3521" t="str">
            <v xml:space="preserve">UN    </v>
          </cell>
          <cell r="D3521" t="str">
            <v>CR</v>
          </cell>
          <cell r="E3521" t="str">
            <v>238,09</v>
          </cell>
        </row>
        <row r="3522">
          <cell r="A3522">
            <v>4987</v>
          </cell>
          <cell r="B3522" t="str">
            <v xml:space="preserve">PORTA DE ABRIR / GIRO, DE MADEIRA FOLHA MEDIA (NBR 15930) DE 900 X 2100 MM, DE 35 MM A 40 MM DE ESPESSURA, NUCLEO SEMI-SOLIDO (SARRAFEADO), CAPA LISA EM HDF, ACABAMENTO EM LAMINADO NATURAL PARA VERNIZ                                                                                                                                                                                                                                                                                                  </v>
          </cell>
          <cell r="C3522" t="str">
            <v xml:space="preserve">UN    </v>
          </cell>
          <cell r="D3522" t="str">
            <v>CR</v>
          </cell>
          <cell r="E3522" t="str">
            <v>272,39</v>
          </cell>
        </row>
        <row r="3523">
          <cell r="A3523">
            <v>4930</v>
          </cell>
          <cell r="B3523" t="str">
            <v xml:space="preserve">PORTA DE ABRIR / GIRO, EM GRADIL FERRO, COM BARRA CHATA 3 CM X 1/4", COM REQUADRO E GUARNICAO - COMPLETO - ACABAMENTO NATURAL                                                                                                                                                                                                                                                                                                                                                                             </v>
          </cell>
          <cell r="C3523" t="str">
            <v xml:space="preserve">M2    </v>
          </cell>
          <cell r="D3523" t="str">
            <v>AS</v>
          </cell>
          <cell r="E3523" t="str">
            <v>639,34</v>
          </cell>
        </row>
        <row r="3524">
          <cell r="A3524">
            <v>39021</v>
          </cell>
          <cell r="B3524" t="str">
            <v xml:space="preserve">PORTA DE ABRIR EM ACO COM DIVISAO HORIZONTAL PARA VIDROS, COM FUNDO ANTICORROSIVO/PRIMER DE PROTECAO, SEM GUARNICAO/ALIZAR/VISTA, VIDROS NAO INCLUSOS, 90 X 210 CM                                                                                                                                                                                                                                                                                                                                        </v>
          </cell>
          <cell r="C3524" t="str">
            <v xml:space="preserve">UN    </v>
          </cell>
          <cell r="D3524" t="str">
            <v>AS</v>
          </cell>
          <cell r="E3524" t="str">
            <v>679,78</v>
          </cell>
        </row>
        <row r="3525">
          <cell r="A3525">
            <v>39022</v>
          </cell>
          <cell r="B3525" t="str">
            <v xml:space="preserve">PORTA DE ABRIR EM ACO TIPO VENEZIANA, COM FUNDO ANTICORROSIVO / PRIMER DE PROTECAO, SEM GUARNICAO/ALIZAR/VISTA, 90 X 210 CM                                                                                                                                                                                                                                                                                                                                                                               </v>
          </cell>
          <cell r="C3525" t="str">
            <v xml:space="preserve">UN    </v>
          </cell>
          <cell r="D3525" t="str">
            <v>AS</v>
          </cell>
          <cell r="E3525" t="str">
            <v>608,90</v>
          </cell>
        </row>
        <row r="3526">
          <cell r="A3526">
            <v>39024</v>
          </cell>
          <cell r="B3526" t="str">
            <v xml:space="preserve">PORTA DE ABRIR EM ALUMINIO COM DIVISAO HORIZONTAL  PARA VIDROS,  ACABAMENTO ANODIZADO NATURAL, VIDROS INCLUSOS, SEM GUARNICAO/ALIZAR/VISTA , 87 X 210 CM                                                                                                                                                                                                                                                                                                                                                  </v>
          </cell>
          <cell r="C3526" t="str">
            <v xml:space="preserve">UN    </v>
          </cell>
          <cell r="D3526" t="str">
            <v>AS</v>
          </cell>
          <cell r="E3526" t="str">
            <v>755,08</v>
          </cell>
        </row>
        <row r="3527">
          <cell r="A3527">
            <v>4914</v>
          </cell>
          <cell r="B3527" t="str">
            <v xml:space="preserve">PORTA DE ABRIR EM ALUMINIO COM LAMBRI HORIZONTAL/LAMINADA, ACABAMENTO ANODIZADO NATURAL, SEM GUARNICAO/ALIZAR/VISTA                                                                                                                                                                                                                                                                                                                                                                                       </v>
          </cell>
          <cell r="C3527" t="str">
            <v xml:space="preserve">M2    </v>
          </cell>
          <cell r="D3527" t="str">
            <v>AS</v>
          </cell>
          <cell r="E3527" t="str">
            <v>612,24</v>
          </cell>
        </row>
        <row r="3528">
          <cell r="A3528">
            <v>4917</v>
          </cell>
          <cell r="B3528" t="str">
            <v xml:space="preserve">PORTA DE ABRIR EM ALUMINIO TIPO VENEZIANA, ACABAMENTO ANODIZADO NATURAL, SEM GUARNICAO/ALIZAR/VISTA                                                                                                                                                                                                                                                                                                                                                                                                       </v>
          </cell>
          <cell r="C3528" t="str">
            <v xml:space="preserve">M2    </v>
          </cell>
          <cell r="D3528" t="str">
            <v>AS</v>
          </cell>
          <cell r="E3528" t="str">
            <v>422,82</v>
          </cell>
        </row>
        <row r="3529">
          <cell r="A3529">
            <v>39025</v>
          </cell>
          <cell r="B3529" t="str">
            <v xml:space="preserve">PORTA DE ABRIR EM ALUMINIO TIPO VENEZIANA, ACABAMENTO ANODIZADO NATURAL, SEM GUARNICAO/ALIZAR/VISTA, 87 X 210 CM                                                                                                                                                                                                                                                                                                                                                                                          </v>
          </cell>
          <cell r="C3529" t="str">
            <v xml:space="preserve">UN    </v>
          </cell>
          <cell r="D3529" t="str">
            <v>AS</v>
          </cell>
          <cell r="E3529" t="str">
            <v>774,26</v>
          </cell>
        </row>
        <row r="3530">
          <cell r="A3530">
            <v>4922</v>
          </cell>
          <cell r="B3530" t="str">
            <v xml:space="preserve">PORTA DE CORRER EM ALUMINIO, DUAS FOLHAS MOVEIS COM VIDRO, FECHADURA E PUXADOR EMBUTIDO, ACABAMENTO ANODIZADO NATURAL, SEM GUARNICAO/ALIZAR/VISTA                                                                                                                                                                                                                                                                                                                                                         </v>
          </cell>
          <cell r="C3530" t="str">
            <v xml:space="preserve">M2    </v>
          </cell>
          <cell r="D3530" t="str">
            <v>AS</v>
          </cell>
          <cell r="E3530" t="str">
            <v>392,20</v>
          </cell>
        </row>
        <row r="3531">
          <cell r="A3531">
            <v>4911</v>
          </cell>
          <cell r="B3531" t="str">
            <v xml:space="preserve">PORTA DE ENROLAR MANUAL COMPLETA, ARTICULADA RAIADA LARGA, EM ACO GALVANIZADO NATURAL, CHAPA NUMERO 24 (SEM INSTALACAO)                                                                                                                                                                                                                                                                                                                                                                                   </v>
          </cell>
          <cell r="C3531" t="str">
            <v xml:space="preserve">M2    </v>
          </cell>
          <cell r="D3531" t="str">
            <v>CR</v>
          </cell>
          <cell r="E3531" t="str">
            <v>403,48</v>
          </cell>
        </row>
        <row r="3532">
          <cell r="A3532">
            <v>37518</v>
          </cell>
          <cell r="B3532" t="str">
            <v xml:space="preserve">PORTA DE ENROLAR MANUAL COMPLETA, PERFIL MEIA CANA CEGA, EM ACO GALVANIZADO COM PINTURA ELETROSTATICA, CHAPA NUMERO 24 " (SEM INSTALACAO)                                                                                                                                                                                                                                                                                                                                                                 </v>
          </cell>
          <cell r="C3532" t="str">
            <v xml:space="preserve">M2    </v>
          </cell>
          <cell r="D3532" t="str">
            <v>CR</v>
          </cell>
          <cell r="E3532" t="str">
            <v>655,65</v>
          </cell>
        </row>
        <row r="3533">
          <cell r="A3533">
            <v>4910</v>
          </cell>
          <cell r="B3533" t="str">
            <v xml:space="preserve">PORTA DE ENROLAR MANUAL COMPLETA, PERFIL MEIA CANA CEGA, EM ACO GALVANIZADO NATURAL, CHAPA NUMERO 24 (SEM INSTALACAO)                                                                                                                                                                                                                                                                                                                                                                                     </v>
          </cell>
          <cell r="C3533" t="str">
            <v xml:space="preserve">M2    </v>
          </cell>
          <cell r="D3533" t="str">
            <v>CR</v>
          </cell>
          <cell r="E3533" t="str">
            <v>552,72</v>
          </cell>
        </row>
        <row r="3534">
          <cell r="A3534">
            <v>4943</v>
          </cell>
          <cell r="B3534" t="str">
            <v xml:space="preserve">PORTA DE ENROLAR MANUAL COMPLETA, PERFIL MEIA CANA VAZADA TIJOLINHO, EM ACO GALVANIZADO NATURAL, CHAPA NUMERO 24 (SEM INSTALACAO)                                                                                                                                                                                                                                                                                                                                                                         </v>
          </cell>
          <cell r="C3534" t="str">
            <v xml:space="preserve">M2    </v>
          </cell>
          <cell r="D3534" t="str">
            <v>CR</v>
          </cell>
          <cell r="E3534" t="str">
            <v>823,42</v>
          </cell>
        </row>
        <row r="3535">
          <cell r="A3535">
            <v>5002</v>
          </cell>
          <cell r="B3535" t="str">
            <v xml:space="preserve">PORTA DE MADEIRA QUADRICULADA PARA VIDRO, DE CORRER (EUCALIPTO OU EQUIVALENTE REGIONAL), E = *3,5* CM                                                                                                                                                                                                                                                                                                                                                                                                     </v>
          </cell>
          <cell r="C3535" t="str">
            <v xml:space="preserve">M2    </v>
          </cell>
          <cell r="D3535" t="str">
            <v>AS</v>
          </cell>
          <cell r="E3535" t="str">
            <v>477,42</v>
          </cell>
        </row>
        <row r="3536">
          <cell r="A3536">
            <v>4977</v>
          </cell>
          <cell r="B3536" t="str">
            <v xml:space="preserve">PORTA DE MADEIRA TIPO VENEZIANA (EUCALIPTO OU EQUIVALENTE REGIONAL), E = *3,5* CM                                                                                                                                                                                                                                                                                                                                                                                                                         </v>
          </cell>
          <cell r="C3536" t="str">
            <v xml:space="preserve">M2    </v>
          </cell>
          <cell r="D3536" t="str">
            <v>AS</v>
          </cell>
          <cell r="E3536" t="str">
            <v>322,28</v>
          </cell>
        </row>
        <row r="3537">
          <cell r="A3537">
            <v>5028</v>
          </cell>
          <cell r="B3537" t="str">
            <v xml:space="preserve">PORTA DE MADEIRA-DE-LEI QUADRICULADA PARA VIDRO, DE CORRER (ANGELIM OU EQUIVALENTE REGIONAL), E = *3,5* CM                                                                                                                                                                                                                                                                                                                                                                                                </v>
          </cell>
          <cell r="C3537" t="str">
            <v xml:space="preserve">M2    </v>
          </cell>
          <cell r="D3537" t="str">
            <v>AS</v>
          </cell>
          <cell r="E3537" t="str">
            <v>788,56</v>
          </cell>
        </row>
        <row r="3538">
          <cell r="A3538">
            <v>4998</v>
          </cell>
          <cell r="B3538" t="str">
            <v xml:space="preserve">PORTA DE MADEIRA-DE-LEI TIPO MEXICANA SEM EMENDA (ANGELIM OU EQUIVALENTE REGIONAL), E = *3,5* CM                                                                                                                                                                                                                                                                                                                                                                                                          </v>
          </cell>
          <cell r="C3538" t="str">
            <v xml:space="preserve">M2    </v>
          </cell>
          <cell r="D3538" t="str">
            <v>AS</v>
          </cell>
          <cell r="E3538" t="str">
            <v>654,92</v>
          </cell>
        </row>
        <row r="3539">
          <cell r="A3539">
            <v>4969</v>
          </cell>
          <cell r="B3539" t="str">
            <v xml:space="preserve">PORTA DE MADEIRA-DE-LEI TIPO VENEZIANA (ANGELIM OU EQUIVALENTE REGIONAL), E = *3,5* CM                                                                                                                                                                                                                                                                                                                                                                                                                    </v>
          </cell>
          <cell r="C3539" t="str">
            <v xml:space="preserve">M2    </v>
          </cell>
          <cell r="D3539" t="str">
            <v>AS</v>
          </cell>
          <cell r="E3539" t="str">
            <v>455,80</v>
          </cell>
        </row>
        <row r="3540">
          <cell r="A3540">
            <v>11364</v>
          </cell>
          <cell r="B3540" t="str">
            <v xml:space="preserve">PORTA DE MADEIRA, FOLHA LEVE (NBR 15930) DE 600 X 2100 MM, DE 35 MM A 40 MM DE ESPESSURA, NUCLEO COLMEIA, CAPA LISA EM HDF, ACABAMENTO EM PRIMER PARA PINTURA                                                                                                                                                                                                                                                                                                                                             </v>
          </cell>
          <cell r="C3540" t="str">
            <v xml:space="preserve">UN    </v>
          </cell>
          <cell r="D3540" t="str">
            <v>CR</v>
          </cell>
          <cell r="E3540" t="str">
            <v>165,05</v>
          </cell>
        </row>
        <row r="3541">
          <cell r="A3541">
            <v>11365</v>
          </cell>
          <cell r="B3541" t="str">
            <v xml:space="preserve">PORTA DE MADEIRA, FOLHA LEVE (NBR 15930) DE 700 X 2100 MM, DE 35 MM A 40 MM DE ESPESSURA, NUCLEO COLMEIA, CAPA LISA EM HDF, ACABAMENTO EM PRIMER PARA PINTURA                                                                                                                                                                                                                                                                                                                                             </v>
          </cell>
          <cell r="C3541" t="str">
            <v xml:space="preserve">UN    </v>
          </cell>
          <cell r="D3541" t="str">
            <v>CR</v>
          </cell>
          <cell r="E3541" t="str">
            <v>171,29</v>
          </cell>
        </row>
        <row r="3542">
          <cell r="A3542">
            <v>11366</v>
          </cell>
          <cell r="B3542" t="str">
            <v xml:space="preserve">PORTA DE MADEIRA, FOLHA LEVE (NBR 15930) DE 800 X 2100 MM, DE 35 MM A 40 MM DE ESPESSURA, NUCLEO COLMEIA, CAPA LISA EM HDF, ACABAMENTO EM PRIMER PARA PINTURA                                                                                                                                                                                                                                                                                                                                             </v>
          </cell>
          <cell r="C3542" t="str">
            <v xml:space="preserve">UN    </v>
          </cell>
          <cell r="D3542" t="str">
            <v>CR</v>
          </cell>
          <cell r="E3542" t="str">
            <v>182,08</v>
          </cell>
        </row>
        <row r="3543">
          <cell r="A3543">
            <v>43777</v>
          </cell>
          <cell r="B3543" t="str">
            <v xml:space="preserve">PORTA DE MADEIRA, FOLHA LEVE (NBR 15930), DE 600 X 2100 MM, E = 35 MM, NUCLEO COLMEIA, CAPA LISA EM HDF, ACABAMENTO MELAMINICO EM PADRAO MADEIRA                                                                                                                                                                                                                                                                                                                                                          </v>
          </cell>
          <cell r="C3543" t="str">
            <v xml:space="preserve">UN    </v>
          </cell>
          <cell r="D3543" t="str">
            <v>CR</v>
          </cell>
          <cell r="E3543" t="str">
            <v>213,88</v>
          </cell>
        </row>
        <row r="3544">
          <cell r="A3544">
            <v>20322</v>
          </cell>
          <cell r="B3544" t="str">
            <v xml:space="preserve">PORTA DE MADEIRA, FOLHA MEDIA (NBR 15930) DE 600 X 2100 MM, DE 35 MM A 40 MM DE ESPESSURA, NUCLEO SEMI-SOLIDO (SARRAFEADO), CAPA FRISADA EM HDF, ACABAMENTO MELAMINICO EM PADRAO MADEIRA                                                                                                                                                                                                                                                                                                                  </v>
          </cell>
          <cell r="C3544" t="str">
            <v xml:space="preserve">UN    </v>
          </cell>
          <cell r="D3544" t="str">
            <v>CR</v>
          </cell>
          <cell r="E3544" t="str">
            <v>198,54</v>
          </cell>
        </row>
        <row r="3545">
          <cell r="A3545">
            <v>10553</v>
          </cell>
          <cell r="B3545" t="str">
            <v xml:space="preserve">PORTA DE MADEIRA, FOLHA MEDIA (NBR 15930) DE 600 X 2100 MM, DE 35 MM A 40 MM DE ESPESSURA, NUCLEO SEMI-SOLIDO (SARRAFEADO), CAPA LISA EM HDF, ACABAMENTO EM PRIMER PARA PINTURA                                                                                                                                                                                                                                                                                                                           </v>
          </cell>
          <cell r="C3545" t="str">
            <v xml:space="preserve">UN    </v>
          </cell>
          <cell r="D3545" t="str">
            <v>CR</v>
          </cell>
          <cell r="E3545" t="str">
            <v>180,28</v>
          </cell>
        </row>
        <row r="3546">
          <cell r="A3546">
            <v>5020</v>
          </cell>
          <cell r="B3546" t="str">
            <v xml:space="preserve">PORTA DE MADEIRA, FOLHA MEDIA (NBR 15930) DE 600 X 2100 MM, DE 35 MM A 40 MM DE ESPESSURA, NUCLEO SEMI-SOLIDO (SARRAFEADO), CAPA LISA EM HDF, ACABAMENTO LAMINADO NATURAL PARA VERNIZ                                                                                                                                                                                                                                                                                                                     </v>
          </cell>
          <cell r="C3546" t="str">
            <v xml:space="preserve">UN    </v>
          </cell>
          <cell r="D3546" t="str">
            <v>CR</v>
          </cell>
          <cell r="E3546" t="str">
            <v>190,07</v>
          </cell>
        </row>
        <row r="3547">
          <cell r="A3547">
            <v>10554</v>
          </cell>
          <cell r="B3547" t="str">
            <v xml:space="preserve">PORTA DE MADEIRA, FOLHA MEDIA (NBR 15930) DE 700 X 2100 MM, DE 35 MM A 40 MM DE ESPESSURA, NUCLEO SEMI-SOLIDO (SARRAFEADO), CAPA LISA EM HDF, ACABAMENTO EM PRIMER PARA PINTURA                                                                                                                                                                                                                                                                                                                           </v>
          </cell>
          <cell r="C3547" t="str">
            <v xml:space="preserve">UN    </v>
          </cell>
          <cell r="D3547" t="str">
            <v>CR</v>
          </cell>
          <cell r="E3547" t="str">
            <v>181,87</v>
          </cell>
        </row>
        <row r="3548">
          <cell r="A3548">
            <v>10555</v>
          </cell>
          <cell r="B3548" t="str">
            <v xml:space="preserve">PORTA DE MADEIRA, FOLHA MEDIA (NBR 15930) DE 800 X 2100 MM, DE 35 MM A 40 MM DE ESPESSURA, NUCLEO SEMI-SOLIDO (SARRAFEADO), CAPA LISA EM HDF, ACABAMENTO EM PRIMER PARA PINTURA                                                                                                                                                                                                                                                                                                                           </v>
          </cell>
          <cell r="C3548" t="str">
            <v xml:space="preserve">UN    </v>
          </cell>
          <cell r="D3548" t="str">
            <v>CR</v>
          </cell>
          <cell r="E3548" t="str">
            <v>198,34</v>
          </cell>
        </row>
        <row r="3549">
          <cell r="A3549">
            <v>10556</v>
          </cell>
          <cell r="B3549" t="str">
            <v xml:space="preserve">PORTA DE MADEIRA, FOLHA MEDIA (NBR 15930) DE 900 X 2100 MM, DE 35 MM A 40 MM DE ESPESSURA, NUCLEO SEMI-SOLIDO (SARRAFEADO), CAPA LISA EM HDF, ACABAMENTO EM PRIMER PARA PINTURA                                                                                                                                                                                                                                                                                                                           </v>
          </cell>
          <cell r="C3549" t="str">
            <v xml:space="preserve">UN    </v>
          </cell>
          <cell r="D3549" t="str">
            <v>CR</v>
          </cell>
          <cell r="E3549" t="str">
            <v>263,71</v>
          </cell>
        </row>
        <row r="3550">
          <cell r="A3550">
            <v>39502</v>
          </cell>
          <cell r="B3550" t="str">
            <v xml:space="preserve">PORTA DE MADEIRA, FOLHA PESADA (NBR 15930) DE 800 X 2100 MM, DE 40 MM A 45 MM DE ESPESSURA, NUCLEO SOLIDO, CAPA LISA EM HDF, ACABAMENTO EM LAMINADO NATURAL PARA VERNIZ                                                                                                                                                                                                                                                                                                                                   </v>
          </cell>
          <cell r="C3550" t="str">
            <v xml:space="preserve">UN    </v>
          </cell>
          <cell r="D3550" t="str">
            <v>CR</v>
          </cell>
          <cell r="E3550" t="str">
            <v>370,32</v>
          </cell>
        </row>
        <row r="3551">
          <cell r="A3551">
            <v>39504</v>
          </cell>
          <cell r="B3551" t="str">
            <v xml:space="preserve">PORTA DE MADEIRA, FOLHA PESADA (NBR 15930) DE 800 X 2100 MM, DE 40 MM A 45 MM DE ESPESSURA, NUCLEO SOLIDO, CAPA LISA EM HDF, ACABAMENTO EM PRIMER PARA PINTURA                                                                                                                                                                                                                                                                                                                                            </v>
          </cell>
          <cell r="C3551" t="str">
            <v xml:space="preserve">UN    </v>
          </cell>
          <cell r="D3551" t="str">
            <v>CR</v>
          </cell>
          <cell r="E3551" t="str">
            <v>409,50</v>
          </cell>
        </row>
        <row r="3552">
          <cell r="A3552">
            <v>39503</v>
          </cell>
          <cell r="B3552" t="str">
            <v xml:space="preserve">PORTA DE MADEIRA, FOLHA PESADA (NBR 15930) DE 900 X 2100 MM, DE 40 MM A 45 MM DE ESPESSURA, NUCLEO SOLIDO, CAPA LISA EM HDF, ACABAMENTO EM LAMINADO NATURAL PARA VERNIZ                                                                                                                                                                                                                                                                                                                                   </v>
          </cell>
          <cell r="C3552" t="str">
            <v xml:space="preserve">UN    </v>
          </cell>
          <cell r="D3552" t="str">
            <v>CR</v>
          </cell>
          <cell r="E3552" t="str">
            <v>430,99</v>
          </cell>
        </row>
        <row r="3553">
          <cell r="A3553">
            <v>39505</v>
          </cell>
          <cell r="B3553" t="str">
            <v xml:space="preserve">PORTA DE MADEIRA, FOLHA PESADA (NBR 15930) DE 900 X 2100 MM, DE 40 MM A 45 MM DE ESPESSURA, NUCLEO SOLIDO, CAPA LISA EM HDF, ACABAMENTO EM PRIMER PARA PINTURA                                                                                                                                                                                                                                                                                                                                            </v>
          </cell>
          <cell r="C3553" t="str">
            <v xml:space="preserve">UN    </v>
          </cell>
          <cell r="D3553" t="str">
            <v>CR</v>
          </cell>
          <cell r="E3553" t="str">
            <v>464,45</v>
          </cell>
        </row>
        <row r="3554">
          <cell r="A3554">
            <v>44471</v>
          </cell>
          <cell r="B3554" t="str">
            <v xml:space="preserve">PORTA DENTE PARA  FRESADORA                                                                                                                                                                                                                                                                                                                                                                                                                                                                               </v>
          </cell>
          <cell r="C3554" t="str">
            <v xml:space="preserve">UN    </v>
          </cell>
          <cell r="D3554" t="str">
            <v>AS</v>
          </cell>
          <cell r="E3554" t="str">
            <v>558,38</v>
          </cell>
        </row>
        <row r="3555">
          <cell r="A3555">
            <v>4944</v>
          </cell>
          <cell r="B3555" t="str">
            <v xml:space="preserve">PORTA GRADE DE ENROLAR MANUAL COMPLETA, PERFIL TUBULAR TIJOLINHO 3/4 ", EM ACO GALVANIZADO NATURAL (SEM INSTALACAO)                                                                                                                                                                                                                                                                                                                                                                                       </v>
          </cell>
          <cell r="C3555" t="str">
            <v xml:space="preserve">M2    </v>
          </cell>
          <cell r="D3555" t="str">
            <v>CR</v>
          </cell>
          <cell r="E3555" t="str">
            <v>1.231,02</v>
          </cell>
        </row>
        <row r="3556">
          <cell r="A3556">
            <v>21102</v>
          </cell>
          <cell r="B3556" t="str">
            <v xml:space="preserve">PORTA TOALHA BANHO EM METAL CROMADO, TIPO BARRA                                                                                                                                                                                                                                                                                                                                                                                                                                                           </v>
          </cell>
          <cell r="C3556" t="str">
            <v xml:space="preserve">UN    </v>
          </cell>
          <cell r="D3556" t="str">
            <v>CR</v>
          </cell>
          <cell r="E3556" t="str">
            <v>34,04</v>
          </cell>
        </row>
        <row r="3557">
          <cell r="A3557">
            <v>21101</v>
          </cell>
          <cell r="B3557" t="str">
            <v xml:space="preserve">PORTA TOALHA ROSTO EM METAL CROMADO, TIPO ARGOLA                                                                                                                                                                                                                                                                                                                                                                                                                                                          </v>
          </cell>
          <cell r="C3557" t="str">
            <v xml:space="preserve">UN    </v>
          </cell>
          <cell r="D3557" t="str">
            <v>CR</v>
          </cell>
          <cell r="E3557" t="str">
            <v>21,86</v>
          </cell>
        </row>
        <row r="3558">
          <cell r="A3558">
            <v>34713</v>
          </cell>
          <cell r="B3558" t="str">
            <v xml:space="preserve">PORTA VIDRO TEMPERADO INCOLOR, 2 FOLHAS DE CORRER, E = 10 MM (SEM FERRAGENS E SEM COLOCACAO)                                                                                                                                                                                                                                                                                                                                                                                                              </v>
          </cell>
          <cell r="C3558" t="str">
            <v xml:space="preserve">M2    </v>
          </cell>
          <cell r="D3558" t="str">
            <v>CR</v>
          </cell>
          <cell r="E3558" t="str">
            <v>432,75</v>
          </cell>
        </row>
        <row r="3559">
          <cell r="A3559">
            <v>37563</v>
          </cell>
          <cell r="B3559" t="str">
            <v xml:space="preserve">PORTAO BASCULANTE, MANUAL, EM ACO GALVANIZADO, CHAPA 26, TIPO LAMBRIL, COM REQUADRO, ACABAMENTO NATURAL                                                                                                                                                                                                                                                                                                                                                                                                   </v>
          </cell>
          <cell r="C3559" t="str">
            <v xml:space="preserve">M2    </v>
          </cell>
          <cell r="D3559" t="str">
            <v>AS</v>
          </cell>
          <cell r="E3559" t="str">
            <v>703,51</v>
          </cell>
        </row>
        <row r="3560">
          <cell r="A3560">
            <v>4948</v>
          </cell>
          <cell r="B3560" t="str">
            <v xml:space="preserve">PORTAO DE ABRIR / GIRO, EM GRADIL DE METALON REDONDO DE 3/4"  VERTICAL, COM REQUADRO, ACABAMENTO NATURAL - COMPLETO                                                                                                                                                                                                                                                                                                                                                                                       </v>
          </cell>
          <cell r="C3560" t="str">
            <v xml:space="preserve">M2    </v>
          </cell>
          <cell r="D3560" t="str">
            <v>AS</v>
          </cell>
          <cell r="E3560" t="str">
            <v>612,07</v>
          </cell>
        </row>
        <row r="3561">
          <cell r="A3561">
            <v>37561</v>
          </cell>
          <cell r="B3561" t="str">
            <v xml:space="preserve">PORTAO DE CORRER EM CHAPA TIPO PAINEL LAMBRIL QUADRADO, COM PORTA SOCIAL COMPLETA INCLUIDA, COM REQUADRO, ACABAMENTO NATURAL, COM TRILHOS E ROLDANAS                                                                                                                                                                                                                                                                                                                                                      </v>
          </cell>
          <cell r="C3561" t="str">
            <v xml:space="preserve">M2    </v>
          </cell>
          <cell r="D3561" t="str">
            <v>AS</v>
          </cell>
          <cell r="E3561" t="str">
            <v>570,84</v>
          </cell>
        </row>
        <row r="3562">
          <cell r="A3562">
            <v>37562</v>
          </cell>
          <cell r="B3562" t="str">
            <v xml:space="preserve">PORTAO DE CORRER EM GRADIL FIXO DE BARRA DE FERRO CHATA DE 3 X 1/4" NA VERTICAL, SEM REQUADRO, ACABAMENTO NATURAL, COM TRILHOS E ROLDANAS                                                                                                                                                                                                                                                                                                                                                                 </v>
          </cell>
          <cell r="C3562" t="str">
            <v xml:space="preserve">M2    </v>
          </cell>
          <cell r="D3562" t="str">
            <v>AS</v>
          </cell>
          <cell r="E3562" t="str">
            <v>748,43</v>
          </cell>
        </row>
        <row r="3563">
          <cell r="A3563">
            <v>14164</v>
          </cell>
          <cell r="B3563" t="str">
            <v xml:space="preserve">POSTE CONICO CONTINUO EM ACO GALVANIZADO, CURVO, BRACO DUPLO, ENGASTADO,  H = 9 M, DIAMETRO INFERIOR = *135* MM                                                                                                                                                                                                                                                                                                                                                                                           </v>
          </cell>
          <cell r="C3563" t="str">
            <v xml:space="preserve">UN    </v>
          </cell>
          <cell r="D3563" t="str">
            <v>AS</v>
          </cell>
          <cell r="E3563" t="str">
            <v>2.009,86</v>
          </cell>
        </row>
        <row r="3564">
          <cell r="A3564">
            <v>14163</v>
          </cell>
          <cell r="B3564" t="str">
            <v xml:space="preserve">POSTE CONICO CONTINUO EM ACO GALVANIZADO, CURVO, BRACO DUPLO, FLANGEADO,  H = 9 M, DIAMETRO INFERIOR = *135* MM                                                                                                                                                                                                                                                                                                                                                                                           </v>
          </cell>
          <cell r="C3564" t="str">
            <v xml:space="preserve">UN    </v>
          </cell>
          <cell r="D3564" t="str">
            <v>AS</v>
          </cell>
          <cell r="E3564" t="str">
            <v>2.284,34</v>
          </cell>
        </row>
        <row r="3565">
          <cell r="A3565">
            <v>5051</v>
          </cell>
          <cell r="B3565" t="str">
            <v xml:space="preserve">POSTE CONICO CONTINUO EM ACO GALVANIZADO, CURVO, BRACO SIMPLES, ENGASTADO,  H = 9 M, DIAMETRO INFERIOR = *135* MM                                                                                                                                                                                                                                                                                                                                                                                         </v>
          </cell>
          <cell r="C3565" t="str">
            <v xml:space="preserve">UN    </v>
          </cell>
          <cell r="D3565" t="str">
            <v>AS</v>
          </cell>
          <cell r="E3565" t="str">
            <v>1.942,80</v>
          </cell>
        </row>
        <row r="3566">
          <cell r="A3566">
            <v>14162</v>
          </cell>
          <cell r="B3566" t="str">
            <v xml:space="preserve">POSTE CONICO CONTINUO EM ACO GALVANIZADO, CURVO, BRACO SIMPLES, FLANGEADO,  H = 9 M, DIAMETRO INFERIOR = *135* MM                                                                                                                                                                                                                                                                                                                                                                                         </v>
          </cell>
          <cell r="C3566" t="str">
            <v xml:space="preserve">UN    </v>
          </cell>
          <cell r="D3566" t="str">
            <v>AS</v>
          </cell>
          <cell r="E3566" t="str">
            <v>1.939,98</v>
          </cell>
        </row>
        <row r="3567">
          <cell r="A3567">
            <v>5052</v>
          </cell>
          <cell r="B3567" t="str">
            <v xml:space="preserve">POSTE CONICO CONTINUO EM ACO GALVANIZADO, CURVO, BRACO SIMPLES, FLANGEADO, H = 7 M, DIAMETRO INFERIOR = *125* MM                                                                                                                                                                                                                                                                                                                                                                                          </v>
          </cell>
          <cell r="C3567" t="str">
            <v xml:space="preserve">UN    </v>
          </cell>
          <cell r="D3567" t="str">
            <v>AS</v>
          </cell>
          <cell r="E3567" t="str">
            <v>1.447,50</v>
          </cell>
        </row>
        <row r="3568">
          <cell r="A3568">
            <v>14166</v>
          </cell>
          <cell r="B3568" t="str">
            <v xml:space="preserve">POSTE CONICO CONTINUO EM ACO GALVANIZADO, RETO, ENGASTADO,  H = 7 M, DIAMETRO INFERIOR = *125* MM                                                                                                                                                                                                                                                                                                                                                                                                         </v>
          </cell>
          <cell r="C3568" t="str">
            <v xml:space="preserve">UN    </v>
          </cell>
          <cell r="D3568" t="str">
            <v>AS</v>
          </cell>
          <cell r="E3568" t="str">
            <v>1.465,88</v>
          </cell>
        </row>
        <row r="3569">
          <cell r="A3569">
            <v>14165</v>
          </cell>
          <cell r="B3569" t="str">
            <v xml:space="preserve">POSTE CONICO CONTINUO EM ACO GALVANIZADO, RETO, ENGASTADO,  H = 9 M, DIAMETRO INFERIOR = *145* MM                                                                                                                                                                                                                                                                                                                                                                                                         </v>
          </cell>
          <cell r="C3569" t="str">
            <v xml:space="preserve">UN    </v>
          </cell>
          <cell r="D3569" t="str">
            <v>AS</v>
          </cell>
          <cell r="E3569" t="str">
            <v>2.030,77</v>
          </cell>
        </row>
        <row r="3570">
          <cell r="A3570">
            <v>5050</v>
          </cell>
          <cell r="B3570" t="str">
            <v xml:space="preserve">POSTE CONICO CONTINUO EM ACO GALVANIZADO, RETO, FLANGEADO,  H = 3 M, DIAMETRO INFERIOR = *95* MM                                                                                                                                                                                                                                                                                                                                                                                                          </v>
          </cell>
          <cell r="C3570" t="str">
            <v xml:space="preserve">UN    </v>
          </cell>
          <cell r="D3570" t="str">
            <v>AS</v>
          </cell>
          <cell r="E3570" t="str">
            <v>499,82</v>
          </cell>
        </row>
        <row r="3571">
          <cell r="A3571">
            <v>12366</v>
          </cell>
          <cell r="B3571" t="str">
            <v xml:space="preserve">POSTE DE CONCRETO ARMADO DE SECAO CIRCULAR, EXTENSAO DE 10,00 M, RESISTENCIA DE 150 A 200 DAN, TIPO C-14                                                                                                                                                                                                                                                                                                                                                                                                  </v>
          </cell>
          <cell r="C3571" t="str">
            <v xml:space="preserve">UN    </v>
          </cell>
          <cell r="D3571" t="str">
            <v>AS</v>
          </cell>
          <cell r="E3571" t="str">
            <v>1.008,04</v>
          </cell>
        </row>
        <row r="3572">
          <cell r="A3572">
            <v>5045</v>
          </cell>
          <cell r="B3572" t="str">
            <v xml:space="preserve">POSTE DE CONCRETO ARMADO DE SECAO CIRCULAR, EXTENSAO DE 11,00 M, RESISTENCIA DE 200 A 300 DAN, TIPO C-14                                                                                                                                                                                                                                                                                                                                                                                                  </v>
          </cell>
          <cell r="C3572" t="str">
            <v xml:space="preserve">UN    </v>
          </cell>
          <cell r="D3572" t="str">
            <v>AS</v>
          </cell>
          <cell r="E3572" t="str">
            <v>1.392,56</v>
          </cell>
        </row>
        <row r="3573">
          <cell r="A3573">
            <v>5035</v>
          </cell>
          <cell r="B3573" t="str">
            <v xml:space="preserve">POSTE DE CONCRETO ARMADO DE SECAO CIRCULAR, EXTENSAO DE 11,00 M, RESISTENCIA DE 300 A 400 DAN, TIPO C-17                                                                                                                                                                                                                                                                                                                                                                                                  </v>
          </cell>
          <cell r="C3573" t="str">
            <v xml:space="preserve">UN    </v>
          </cell>
          <cell r="D3573" t="str">
            <v>AS</v>
          </cell>
          <cell r="E3573" t="str">
            <v>1.601,11</v>
          </cell>
        </row>
        <row r="3574">
          <cell r="A3574">
            <v>41180</v>
          </cell>
          <cell r="B3574" t="str">
            <v xml:space="preserve">POSTE DE CONCRETO ARMADO DE SECAO CIRCULAR, EXTENSAO DE 13,00 M, RESISTENCIA DE 1000 DAN, TIPO C-23                                                                                                                                                                                                                                                                                                                                                                                                       </v>
          </cell>
          <cell r="C3574" t="str">
            <v xml:space="preserve">UN    </v>
          </cell>
          <cell r="D3574" t="str">
            <v>AS</v>
          </cell>
          <cell r="E3574" t="str">
            <v>3.599,27</v>
          </cell>
        </row>
        <row r="3575">
          <cell r="A3575">
            <v>41181</v>
          </cell>
          <cell r="B3575" t="str">
            <v xml:space="preserve">POSTE DE CONCRETO ARMADO DE SECAO CIRCULAR, EXTENSAO DE 13,00 M, RESISTENCIA DE 1500 DAN, TIPO C-29                                                                                                                                                                                                                                                                                                                                                                                                       </v>
          </cell>
          <cell r="C3575" t="str">
            <v xml:space="preserve">UN    </v>
          </cell>
          <cell r="D3575" t="str">
            <v>AS</v>
          </cell>
          <cell r="E3575" t="str">
            <v>4.765,32</v>
          </cell>
        </row>
        <row r="3576">
          <cell r="A3576">
            <v>41182</v>
          </cell>
          <cell r="B3576" t="str">
            <v xml:space="preserve">POSTE DE CONCRETO ARMADO DE SECAO CIRCULAR, EXTENSAO DE 13,00 M, RESISTENCIA DE 2000 DAN, TIPO C-29                                                                                                                                                                                                                                                                                                                                                                                                       </v>
          </cell>
          <cell r="C3576" t="str">
            <v xml:space="preserve">UN    </v>
          </cell>
          <cell r="D3576" t="str">
            <v>AS</v>
          </cell>
          <cell r="E3576" t="str">
            <v>6.836,24</v>
          </cell>
        </row>
        <row r="3577">
          <cell r="A3577">
            <v>41183</v>
          </cell>
          <cell r="B3577" t="str">
            <v xml:space="preserve">POSTE DE CONCRETO ARMADO DE SECAO CIRCULAR, EXTENSAO DE 13,00 M, RESISTENCIA DE 2500 DAN, TIPO C-29                                                                                                                                                                                                                                                                                                                                                                                                       </v>
          </cell>
          <cell r="C3577" t="str">
            <v xml:space="preserve">UN    </v>
          </cell>
          <cell r="D3577" t="str">
            <v>AS</v>
          </cell>
          <cell r="E3577" t="str">
            <v>8.535,19</v>
          </cell>
        </row>
        <row r="3578">
          <cell r="A3578">
            <v>41184</v>
          </cell>
          <cell r="B3578" t="str">
            <v xml:space="preserve">POSTE DE CONCRETO ARMADO DE SECAO CIRCULAR, EXTENSAO DE 13,00 M, RESISTENCIA DE 3000 DAN, TIPO C-29                                                                                                                                                                                                                                                                                                                                                                                                       </v>
          </cell>
          <cell r="C3578" t="str">
            <v xml:space="preserve">UN    </v>
          </cell>
          <cell r="D3578" t="str">
            <v>AS</v>
          </cell>
          <cell r="E3578" t="str">
            <v>12.995,34</v>
          </cell>
        </row>
        <row r="3579">
          <cell r="A3579">
            <v>41185</v>
          </cell>
          <cell r="B3579" t="str">
            <v xml:space="preserve">POSTE DE CONCRETO ARMADO DE SECAO CIRCULAR, EXTENSAO DE 14,00 M, RESISTENCIA DE 1000 DAN, TIPO C-23                                                                                                                                                                                                                                                                                                                                                                                                       </v>
          </cell>
          <cell r="C3579" t="str">
            <v xml:space="preserve">UN    </v>
          </cell>
          <cell r="D3579" t="str">
            <v>AS</v>
          </cell>
          <cell r="E3579" t="str">
            <v>4.819,26</v>
          </cell>
        </row>
        <row r="3580">
          <cell r="A3580">
            <v>41186</v>
          </cell>
          <cell r="B3580" t="str">
            <v xml:space="preserve">POSTE DE CONCRETO ARMADO DE SECAO CIRCULAR, EXTENSAO DE 14,00 M, RESISTENCIA DE 1500 DAN, TIPO C-29                                                                                                                                                                                                                                                                                                                                                                                                       </v>
          </cell>
          <cell r="C3580" t="str">
            <v xml:space="preserve">UN    </v>
          </cell>
          <cell r="D3580" t="str">
            <v>AS</v>
          </cell>
          <cell r="E3580" t="str">
            <v>6.753,63</v>
          </cell>
        </row>
        <row r="3581">
          <cell r="A3581">
            <v>41187</v>
          </cell>
          <cell r="B3581" t="str">
            <v xml:space="preserve">POSTE DE CONCRETO ARMADO DE SECAO CIRCULAR, EXTENSAO DE 14,00 M, RESISTENCIA DE 2000 DAN, TIPO C-29                                                                                                                                                                                                                                                                                                                                                                                                       </v>
          </cell>
          <cell r="C3581" t="str">
            <v xml:space="preserve">UN    </v>
          </cell>
          <cell r="D3581" t="str">
            <v>AS</v>
          </cell>
          <cell r="E3581" t="str">
            <v>9.057,18</v>
          </cell>
        </row>
        <row r="3582">
          <cell r="A3582">
            <v>41188</v>
          </cell>
          <cell r="B3582" t="str">
            <v xml:space="preserve">POSTE DE CONCRETO ARMADO DE SECAO CIRCULAR, EXTENSAO DE 14,00 M, RESISTENCIA DE 2500 DAN, TIPO C-29                                                                                                                                                                                                                                                                                                                                                                                                       </v>
          </cell>
          <cell r="C3582" t="str">
            <v xml:space="preserve">UN    </v>
          </cell>
          <cell r="D3582" t="str">
            <v>AS</v>
          </cell>
          <cell r="E3582" t="str">
            <v>11.582,12</v>
          </cell>
        </row>
        <row r="3583">
          <cell r="A3583">
            <v>5036</v>
          </cell>
          <cell r="B3583" t="str">
            <v xml:space="preserve">POSTE DE CONCRETO ARMADO DE SECAO CIRCULAR, EXTENSAO DE 14,00 M, RESISTENCIA DE 300 A 400 DAN, TIPO C-17                                                                                                                                                                                                                                                                                                                                                                                                  </v>
          </cell>
          <cell r="C3583" t="str">
            <v xml:space="preserve">UN    </v>
          </cell>
          <cell r="D3583" t="str">
            <v>AS</v>
          </cell>
          <cell r="E3583" t="str">
            <v>2.456,39</v>
          </cell>
        </row>
        <row r="3584">
          <cell r="A3584">
            <v>41189</v>
          </cell>
          <cell r="B3584" t="str">
            <v xml:space="preserve">POSTE DE CONCRETO ARMADO DE SECAO CIRCULAR, EXTENSAO DE 14,00 M, RESISTENCIA DE 3000 DAN, TIPO C-29                                                                                                                                                                                                                                                                                                                                                                                                       </v>
          </cell>
          <cell r="C3584" t="str">
            <v xml:space="preserve">UN    </v>
          </cell>
          <cell r="D3584" t="str">
            <v>AS</v>
          </cell>
          <cell r="E3584" t="str">
            <v>14.890,02</v>
          </cell>
        </row>
        <row r="3585">
          <cell r="A3585">
            <v>41190</v>
          </cell>
          <cell r="B3585" t="str">
            <v xml:space="preserve">POSTE DE CONCRETO ARMADO DE SECAO CIRCULAR, EXTENSAO DE 15,00 M, RESISTENCIA DE 1000 DAN, TIPO C-23                                                                                                                                                                                                                                                                                                                                                                                                       </v>
          </cell>
          <cell r="C3585" t="str">
            <v xml:space="preserve">UN    </v>
          </cell>
          <cell r="D3585" t="str">
            <v>AS</v>
          </cell>
          <cell r="E3585" t="str">
            <v>5.178,23</v>
          </cell>
        </row>
        <row r="3586">
          <cell r="A3586">
            <v>41191</v>
          </cell>
          <cell r="B3586" t="str">
            <v xml:space="preserve">POSTE DE CONCRETO ARMADO DE SECAO CIRCULAR, EXTENSAO DE 15,00 M, RESISTENCIA DE 1500 DAN, TIPO C-29                                                                                                                                                                                                                                                                                                                                                                                                       </v>
          </cell>
          <cell r="C3586" t="str">
            <v xml:space="preserve">UN    </v>
          </cell>
          <cell r="D3586" t="str">
            <v>AS</v>
          </cell>
          <cell r="E3586" t="str">
            <v>7.940,62</v>
          </cell>
        </row>
        <row r="3587">
          <cell r="A3587">
            <v>41192</v>
          </cell>
          <cell r="B3587" t="str">
            <v xml:space="preserve">POSTE DE CONCRETO ARMADO DE SECAO CIRCULAR, EXTENSAO DE 15,00 M, RESISTENCIA DE 2000 DAN, TIPO C-29                                                                                                                                                                                                                                                                                                                                                                                                       </v>
          </cell>
          <cell r="C3587" t="str">
            <v xml:space="preserve">UN    </v>
          </cell>
          <cell r="D3587" t="str">
            <v>AS</v>
          </cell>
          <cell r="E3587" t="str">
            <v>8.278,03</v>
          </cell>
        </row>
        <row r="3588">
          <cell r="A3588">
            <v>41193</v>
          </cell>
          <cell r="B3588" t="str">
            <v xml:space="preserve">POSTE DE CONCRETO ARMADO DE SECAO CIRCULAR, EXTENSAO DE 15,00 M, RESISTENCIA DE 2500 DAN, TIPO C-29                                                                                                                                                                                                                                                                                                                                                                                                       </v>
          </cell>
          <cell r="C3588" t="str">
            <v xml:space="preserve">UN    </v>
          </cell>
          <cell r="D3588" t="str">
            <v>AS</v>
          </cell>
          <cell r="E3588" t="str">
            <v>13.526,03</v>
          </cell>
        </row>
        <row r="3589">
          <cell r="A3589">
            <v>41194</v>
          </cell>
          <cell r="B3589" t="str">
            <v xml:space="preserve">POSTE DE CONCRETO ARMADO DE SECAO CIRCULAR, EXTENSAO DE 15,00 M, RESISTENCIA DE 3000 DAN, TIPO C-29                                                                                                                                                                                                                                                                                                                                                                                                       </v>
          </cell>
          <cell r="C3589" t="str">
            <v xml:space="preserve">UN    </v>
          </cell>
          <cell r="D3589" t="str">
            <v>AS</v>
          </cell>
          <cell r="E3589" t="str">
            <v>16.139,62</v>
          </cell>
        </row>
        <row r="3590">
          <cell r="A3590">
            <v>5044</v>
          </cell>
          <cell r="B3590" t="str">
            <v xml:space="preserve">POSTE DE CONCRETO ARMADO DE SECAO CIRCULAR, EXTENSAO DE 9,00 M, RESISTENCIA DE 200 A 300 DAN, TIPO C-14                                                                                                                                                                                                                                                                                                                                                                                                   </v>
          </cell>
          <cell r="C3590" t="str">
            <v xml:space="preserve">UN    </v>
          </cell>
          <cell r="D3590" t="str">
            <v>AS</v>
          </cell>
          <cell r="E3590" t="str">
            <v>868,48</v>
          </cell>
        </row>
        <row r="3591">
          <cell r="A3591">
            <v>5059</v>
          </cell>
          <cell r="B3591" t="str">
            <v xml:space="preserve">POSTE DE CONCRETO ARMADO DE SECAO CIRCULAR, EXTENSAO DE 9,00 M, RESISTENCIA DE 300 A 400 DAN, TIPO C-17                                                                                                                                                                                                                                                                                                                                                                                                   </v>
          </cell>
          <cell r="C3591" t="str">
            <v xml:space="preserve">UN    </v>
          </cell>
          <cell r="D3591" t="str">
            <v>AS</v>
          </cell>
          <cell r="E3591" t="str">
            <v>1.038,59</v>
          </cell>
        </row>
        <row r="3592">
          <cell r="A3592">
            <v>41201</v>
          </cell>
          <cell r="B3592" t="str">
            <v xml:space="preserve">POSTE DE CONCRETO ARMADO DE SECAO DUPLO T, EXTENSAO DE 10,00 M, RESISTENCIA DE 1000 DAN, TIPO B-1,5                                                                                                                                                                                                                                                                                                                                                                                                       </v>
          </cell>
          <cell r="C3592" t="str">
            <v xml:space="preserve">UN    </v>
          </cell>
          <cell r="D3592" t="str">
            <v>AS</v>
          </cell>
          <cell r="E3592" t="str">
            <v>2.107,73</v>
          </cell>
        </row>
        <row r="3593">
          <cell r="A3593">
            <v>41199</v>
          </cell>
          <cell r="B3593" t="str">
            <v xml:space="preserve">POSTE DE CONCRETO ARMADO DE SECAO DUPLO T, EXTENSAO DE 10,00 M, RESISTENCIA DE 150 DAN, TIPO D                                                                                                                                                                                                                                                                                                                                                                                                            </v>
          </cell>
          <cell r="C3593" t="str">
            <v xml:space="preserve">UN    </v>
          </cell>
          <cell r="D3593" t="str">
            <v>AS</v>
          </cell>
          <cell r="E3593" t="str">
            <v>677,29</v>
          </cell>
        </row>
        <row r="3594">
          <cell r="A3594">
            <v>5057</v>
          </cell>
          <cell r="B3594" t="str">
            <v xml:space="preserve">POSTE DE CONCRETO ARMADO DE SECAO DUPLO T, EXTENSAO DE 10,00 M, RESISTENCIA DE 300 A 400 DAN, TIPO B OU D                                                                                                                                                                                                                                                                                                                                                                                                 </v>
          </cell>
          <cell r="C3594" t="str">
            <v xml:space="preserve">UN    </v>
          </cell>
          <cell r="D3594" t="str">
            <v>AS</v>
          </cell>
          <cell r="E3594" t="str">
            <v>916,93</v>
          </cell>
        </row>
        <row r="3595">
          <cell r="A3595">
            <v>41200</v>
          </cell>
          <cell r="B3595" t="str">
            <v xml:space="preserve">POSTE DE CONCRETO ARMADO DE SECAO DUPLO T, EXTENSAO DE 10,00 M, RESISTENCIA DE 600 DAN, TIPO B                                                                                                                                                                                                                                                                                                                                                                                                            </v>
          </cell>
          <cell r="C3595" t="str">
            <v xml:space="preserve">UN    </v>
          </cell>
          <cell r="D3595" t="str">
            <v>AS</v>
          </cell>
          <cell r="E3595" t="str">
            <v>1.318,25</v>
          </cell>
        </row>
        <row r="3596">
          <cell r="A3596">
            <v>41205</v>
          </cell>
          <cell r="B3596" t="str">
            <v xml:space="preserve">POSTE DE CONCRETO ARMADO DE SECAO DUPLO T, EXTENSAO DE 11,00 M, RESISTENCIA DE 1000 DAN, TIPO B-1,5                                                                                                                                                                                                                                                                                                                                                                                                       </v>
          </cell>
          <cell r="C3596" t="str">
            <v xml:space="preserve">UN    </v>
          </cell>
          <cell r="D3596" t="str">
            <v>AS</v>
          </cell>
          <cell r="E3596" t="str">
            <v>2.442,70</v>
          </cell>
        </row>
        <row r="3597">
          <cell r="A3597">
            <v>41202</v>
          </cell>
          <cell r="B3597" t="str">
            <v xml:space="preserve">POSTE DE CONCRETO ARMADO DE SECAO DUPLO T, EXTENSAO DE 11,00 M, RESISTENCIA DE 150 DAN, TIPO D                                                                                                                                                                                                                                                                                                                                                                                                            </v>
          </cell>
          <cell r="C3597" t="str">
            <v xml:space="preserve">UN    </v>
          </cell>
          <cell r="D3597" t="str">
            <v>AS</v>
          </cell>
          <cell r="E3597" t="str">
            <v>712,79</v>
          </cell>
        </row>
        <row r="3598">
          <cell r="A3598">
            <v>41206</v>
          </cell>
          <cell r="B3598" t="str">
            <v xml:space="preserve">POSTE DE CONCRETO ARMADO DE SECAO DUPLO T, EXTENSAO DE 11,00 M, RESISTENCIA DE 1500 DAN, TIPO B-3,0                                                                                                                                                                                                                                                                                                                                                                                                       </v>
          </cell>
          <cell r="C3598" t="str">
            <v xml:space="preserve">UN    </v>
          </cell>
          <cell r="D3598" t="str">
            <v>AS</v>
          </cell>
          <cell r="E3598" t="str">
            <v>3.220,59</v>
          </cell>
        </row>
        <row r="3599">
          <cell r="A3599">
            <v>12372</v>
          </cell>
          <cell r="B3599" t="str">
            <v xml:space="preserve">POSTE DE CONCRETO ARMADO DE SECAO DUPLO T, EXTENSAO DE 11,00 M, RESISTENCIA DE 200 DAN, TIPO D                                                                                                                                                                                                                                                                                                                                                                                                            </v>
          </cell>
          <cell r="C3599" t="str">
            <v xml:space="preserve">UN    </v>
          </cell>
          <cell r="D3599" t="str">
            <v>AS</v>
          </cell>
          <cell r="E3599" t="str">
            <v>748,44</v>
          </cell>
        </row>
        <row r="3600">
          <cell r="A3600">
            <v>41207</v>
          </cell>
          <cell r="B3600" t="str">
            <v xml:space="preserve">POSTE DE CONCRETO ARMADO DE SECAO DUPLO T, EXTENSAO DE 11,00 M, RESISTENCIA DE 2000 DAN, TIPO B-4,5                                                                                                                                                                                                                                                                                                                                                                                                       </v>
          </cell>
          <cell r="C3600" t="str">
            <v xml:space="preserve">UN    </v>
          </cell>
          <cell r="D3600" t="str">
            <v>AS</v>
          </cell>
          <cell r="E3600" t="str">
            <v>4.335,55</v>
          </cell>
        </row>
        <row r="3601">
          <cell r="A3601">
            <v>41203</v>
          </cell>
          <cell r="B3601" t="str">
            <v xml:space="preserve">POSTE DE CONCRETO ARMADO DE SECAO DUPLO T, EXTENSAO DE 11,00 M, RESISTENCIA DE 300 DAN, TIPO B                                                                                                                                                                                                                                                                                                                                                                                                            </v>
          </cell>
          <cell r="C3601" t="str">
            <v xml:space="preserve">UN    </v>
          </cell>
          <cell r="D3601" t="str">
            <v>AS</v>
          </cell>
          <cell r="E3601" t="str">
            <v>1.141,82</v>
          </cell>
        </row>
        <row r="3602">
          <cell r="A3602">
            <v>41204</v>
          </cell>
          <cell r="B3602" t="str">
            <v xml:space="preserve">POSTE DE CONCRETO ARMADO DE SECAO DUPLO T, EXTENSAO DE 11,00 M, RESISTENCIA DE 600 DAN, TIPO B                                                                                                                                                                                                                                                                                                                                                                                                            </v>
          </cell>
          <cell r="C3602" t="str">
            <v xml:space="preserve">UN    </v>
          </cell>
          <cell r="D3602" t="str">
            <v>AS</v>
          </cell>
          <cell r="E3602" t="str">
            <v>1.614,24</v>
          </cell>
        </row>
        <row r="3603">
          <cell r="A3603">
            <v>41210</v>
          </cell>
          <cell r="B3603" t="str">
            <v xml:space="preserve">POSTE DE CONCRETO ARMADO DE SECAO DUPLO T, EXTENSAO DE 12,00 M, RESISTENCIA DE 1000 DAN, TIPO B-1,5                                                                                                                                                                                                                                                                                                                                                                                                       </v>
          </cell>
          <cell r="C3603" t="str">
            <v xml:space="preserve">UN    </v>
          </cell>
          <cell r="D3603" t="str">
            <v>AS</v>
          </cell>
          <cell r="E3603" t="str">
            <v>2.696,55</v>
          </cell>
        </row>
        <row r="3604">
          <cell r="A3604">
            <v>41208</v>
          </cell>
          <cell r="B3604" t="str">
            <v xml:space="preserve">POSTE DE CONCRETO ARMADO DE SECAO DUPLO T, EXTENSAO DE 12,00 M, RESISTENCIA DE 150 DAN, TIPO D                                                                                                                                                                                                                                                                                                                                                                                                            </v>
          </cell>
          <cell r="C3604" t="str">
            <v xml:space="preserve">UN    </v>
          </cell>
          <cell r="D3604" t="str">
            <v>AS</v>
          </cell>
          <cell r="E3604" t="str">
            <v>943,95</v>
          </cell>
        </row>
        <row r="3605">
          <cell r="A3605">
            <v>41211</v>
          </cell>
          <cell r="B3605" t="str">
            <v xml:space="preserve">POSTE DE CONCRETO ARMADO DE SECAO DUPLO T, EXTENSAO DE 12,00 M, RESISTENCIA DE 1500 DAN, TIPO B-3,0                                                                                                                                                                                                                                                                                                                                                                                                       </v>
          </cell>
          <cell r="C3605" t="str">
            <v xml:space="preserve">UN    </v>
          </cell>
          <cell r="D3605" t="str">
            <v>AS</v>
          </cell>
          <cell r="E3605" t="str">
            <v>3.799,40</v>
          </cell>
        </row>
        <row r="3606">
          <cell r="A3606">
            <v>13339</v>
          </cell>
          <cell r="B3606" t="str">
            <v xml:space="preserve">POSTE DE CONCRETO ARMADO DE SECAO DUPLO T, EXTENSAO DE 12,00 M, RESISTENCIA DE 300 A 400 DAN, TIPO B OU D                                                                                                                                                                                                                                                                                                                                                                                                 </v>
          </cell>
          <cell r="C3606" t="str">
            <v xml:space="preserve">UN    </v>
          </cell>
          <cell r="D3606" t="str">
            <v>AS</v>
          </cell>
          <cell r="E3606" t="str">
            <v>1.279,28</v>
          </cell>
        </row>
        <row r="3607">
          <cell r="A3607">
            <v>41213</v>
          </cell>
          <cell r="B3607" t="str">
            <v xml:space="preserve">POSTE DE CONCRETO ARMADO DE SECAO DUPLO T, EXTENSAO DE 12,00 M, RESISTENCIA DE 3000 DAN, TIPO B-6,0                                                                                                                                                                                                                                                                                                                                                                                                       </v>
          </cell>
          <cell r="C3607" t="str">
            <v xml:space="preserve">UN    </v>
          </cell>
          <cell r="D3607" t="str">
            <v>AS</v>
          </cell>
          <cell r="E3607" t="str">
            <v>7.875,23</v>
          </cell>
        </row>
        <row r="3608">
          <cell r="A3608">
            <v>41209</v>
          </cell>
          <cell r="B3608" t="str">
            <v xml:space="preserve">POSTE DE CONCRETO ARMADO DE SECAO DUPLO T, EXTENSAO DE 12,00 M, RESISTENCIA DE 600 DAN, TIPO B                                                                                                                                                                                                                                                                                                                                                                                                            </v>
          </cell>
          <cell r="C3608" t="str">
            <v xml:space="preserve">UN    </v>
          </cell>
          <cell r="D3608" t="str">
            <v>AS</v>
          </cell>
          <cell r="E3608" t="str">
            <v>1.760,13</v>
          </cell>
        </row>
        <row r="3609">
          <cell r="A3609">
            <v>41216</v>
          </cell>
          <cell r="B3609" t="str">
            <v xml:space="preserve">POSTE DE CONCRETO ARMADO DE SECAO DUPLO T, EXTENSAO DE 13,00 M, RESISTENCIA DE 1000 DAN, TIPO B-1,5                                                                                                                                                                                                                                                                                                                                                                                                       </v>
          </cell>
          <cell r="C3609" t="str">
            <v xml:space="preserve">UN    </v>
          </cell>
          <cell r="D3609" t="str">
            <v>AS</v>
          </cell>
          <cell r="E3609" t="str">
            <v>3.296,96</v>
          </cell>
        </row>
        <row r="3610">
          <cell r="A3610">
            <v>41217</v>
          </cell>
          <cell r="B3610" t="str">
            <v xml:space="preserve">POSTE DE CONCRETO ARMADO DE SECAO DUPLO T, EXTENSAO DE 13,00 M, RESISTENCIA DE 1500 DAN, TIPO B-3,0                                                                                                                                                                                                                                                                                                                                                                                                       </v>
          </cell>
          <cell r="C3610" t="str">
            <v xml:space="preserve">UN    </v>
          </cell>
          <cell r="D3610" t="str">
            <v>AS</v>
          </cell>
          <cell r="E3610" t="str">
            <v>5.286,19</v>
          </cell>
        </row>
        <row r="3611">
          <cell r="A3611">
            <v>41218</v>
          </cell>
          <cell r="B3611" t="str">
            <v xml:space="preserve">POSTE DE CONCRETO ARMADO DE SECAO DUPLO T, EXTENSAO DE 13,00 M, RESISTENCIA DE 2000 DAN, TIPO B-4,5                                                                                                                                                                                                                                                                                                                                                                                                       </v>
          </cell>
          <cell r="C3611" t="str">
            <v xml:space="preserve">UN    </v>
          </cell>
          <cell r="D3611" t="str">
            <v>AS</v>
          </cell>
          <cell r="E3611" t="str">
            <v>7.088,95</v>
          </cell>
        </row>
        <row r="3612">
          <cell r="A3612">
            <v>41214</v>
          </cell>
          <cell r="B3612" t="str">
            <v xml:space="preserve">POSTE DE CONCRETO ARMADO DE SECAO DUPLO T, EXTENSAO DE 13,00 M, RESISTENCIA DE 300 DAN, TIPO B                                                                                                                                                                                                                                                                                                                                                                                                            </v>
          </cell>
          <cell r="C3612" t="str">
            <v xml:space="preserve">UN    </v>
          </cell>
          <cell r="D3612" t="str">
            <v>AS</v>
          </cell>
          <cell r="E3612" t="str">
            <v>1.494,69</v>
          </cell>
        </row>
        <row r="3613">
          <cell r="A3613">
            <v>41215</v>
          </cell>
          <cell r="B3613" t="str">
            <v xml:space="preserve">POSTE DE CONCRETO ARMADO DE SECAO DUPLO T, EXTENSAO DE 13,00 M, RESISTENCIA DE 600 DAN, TIPO B                                                                                                                                                                                                                                                                                                                                                                                                            </v>
          </cell>
          <cell r="C3613" t="str">
            <v xml:space="preserve">UN    </v>
          </cell>
          <cell r="D3613" t="str">
            <v>AS</v>
          </cell>
          <cell r="E3613" t="str">
            <v>2.250,46</v>
          </cell>
        </row>
        <row r="3614">
          <cell r="A3614">
            <v>41221</v>
          </cell>
          <cell r="B3614" t="str">
            <v xml:space="preserve">POSTE DE CONCRETO ARMADO DE SECAO DUPLO T, EXTENSAO DE 15,00 M, RESISTENCIA DE 1500 DAN, TIPO B-3,0                                                                                                                                                                                                                                                                                                                                                                                                       </v>
          </cell>
          <cell r="C3614" t="str">
            <v xml:space="preserve">UN    </v>
          </cell>
          <cell r="D3614" t="str">
            <v>AS</v>
          </cell>
          <cell r="E3614" t="str">
            <v>6.516,24</v>
          </cell>
        </row>
        <row r="3615">
          <cell r="A3615">
            <v>41222</v>
          </cell>
          <cell r="B3615" t="str">
            <v xml:space="preserve">POSTE DE CONCRETO ARMADO DE SECAO DUPLO T, EXTENSAO DE 15,00 M, RESISTENCIA DE 2000 DAN, TIPO B-4,5                                                                                                                                                                                                                                                                                                                                                                                                       </v>
          </cell>
          <cell r="C3615" t="str">
            <v xml:space="preserve">UN    </v>
          </cell>
          <cell r="D3615" t="str">
            <v>AS</v>
          </cell>
          <cell r="E3615" t="str">
            <v>9.324,82</v>
          </cell>
        </row>
        <row r="3616">
          <cell r="A3616">
            <v>41195</v>
          </cell>
          <cell r="B3616" t="str">
            <v xml:space="preserve">POSTE DE CONCRETO ARMADO DE SECAO DUPLO T, EXTENSAO DE 8,00 M, RESISTENCIA DE 150 DAN, TIPO D                                                                                                                                                                                                                                                                                                                                                                                                             </v>
          </cell>
          <cell r="C3616" t="str">
            <v xml:space="preserve">UN    </v>
          </cell>
          <cell r="D3616" t="str">
            <v>AS</v>
          </cell>
          <cell r="E3616" t="str">
            <v>479,27</v>
          </cell>
        </row>
        <row r="3617">
          <cell r="A3617">
            <v>41198</v>
          </cell>
          <cell r="B3617" t="str">
            <v xml:space="preserve">POSTE DE CONCRETO ARMADO DE SECAO DUPLO T, EXTENSAO DE 9,00 M, RESISTENCIA DE 1000 DAN, TIPO B-1,5                                                                                                                                                                                                                                                                                                                                                                                                        </v>
          </cell>
          <cell r="C3617" t="str">
            <v xml:space="preserve">UN    </v>
          </cell>
          <cell r="D3617" t="str">
            <v>AS</v>
          </cell>
          <cell r="E3617" t="str">
            <v>1.872,87</v>
          </cell>
        </row>
        <row r="3618">
          <cell r="A3618">
            <v>41196</v>
          </cell>
          <cell r="B3618" t="str">
            <v xml:space="preserve">POSTE DE CONCRETO ARMADO DE SECAO DUPLO T, EXTENSAO DE 9,00 M, RESISTENCIA DE 150 DAN, TIPO D                                                                                                                                                                                                                                                                                                                                                                                                             </v>
          </cell>
          <cell r="C3618" t="str">
            <v xml:space="preserve">UN    </v>
          </cell>
          <cell r="D3618" t="str">
            <v>AS</v>
          </cell>
          <cell r="E3618" t="str">
            <v>594,08</v>
          </cell>
        </row>
        <row r="3619">
          <cell r="A3619">
            <v>5033</v>
          </cell>
          <cell r="B3619" t="str">
            <v xml:space="preserve">POSTE DE CONCRETO ARMADO DE SECAO DUPLO T, EXTENSAO DE 9,00 M, RESISTENCIA DE 300 A 400 DAN, TIPO B OU D                                                                                                                                                                                                                                                                                                                                                                                                  </v>
          </cell>
          <cell r="C3619" t="str">
            <v xml:space="preserve">UN    </v>
          </cell>
          <cell r="D3619" t="str">
            <v>AS</v>
          </cell>
          <cell r="E3619" t="str">
            <v>780,00</v>
          </cell>
        </row>
        <row r="3620">
          <cell r="A3620">
            <v>41197</v>
          </cell>
          <cell r="B3620" t="str">
            <v xml:space="preserve">POSTE DE CONCRETO ARMADO DE SECAO DUPLO T, EXTENSAO DE 9,00 M, RESISTENCIA DE 600 DAN, TIPO B                                                                                                                                                                                                                                                                                                                                                                                                             </v>
          </cell>
          <cell r="C3620" t="str">
            <v xml:space="preserve">UN    </v>
          </cell>
          <cell r="D3620" t="str">
            <v>AS</v>
          </cell>
          <cell r="E3620" t="str">
            <v>1.158,59</v>
          </cell>
        </row>
        <row r="3621">
          <cell r="A3621">
            <v>12388</v>
          </cell>
          <cell r="B3621" t="str">
            <v xml:space="preserve">POSTE DECORATIVO PARA JARDIM EM ACO TUBULAR, SEM LUMINARIA, H = *2,5* M                                                                                                                                                                                                                                                                                                                                                                                                                                   </v>
          </cell>
          <cell r="C3621" t="str">
            <v xml:space="preserve">UN    </v>
          </cell>
          <cell r="D3621" t="str">
            <v>AS</v>
          </cell>
          <cell r="E3621" t="str">
            <v>295,85</v>
          </cell>
        </row>
        <row r="3622">
          <cell r="A3622">
            <v>2731</v>
          </cell>
          <cell r="B3622" t="str">
            <v xml:space="preserve">POSTE ROLICO DE MADEIRA TRATADA, D = 20 A 25 CM, H = 12,00 M, EM EUCALIPTO OU EQUIVALENTE DA REGIAO                                                                                                                                                                                                                                                                                                                                                                                                       </v>
          </cell>
          <cell r="C3622" t="str">
            <v xml:space="preserve">M     </v>
          </cell>
          <cell r="D3622" t="str">
            <v>AS</v>
          </cell>
          <cell r="E3622" t="str">
            <v>91,42</v>
          </cell>
        </row>
        <row r="3623">
          <cell r="A3623">
            <v>41457</v>
          </cell>
          <cell r="B3623" t="str">
            <v xml:space="preserve">POSTES METALICOS AUTOPORTANTES, CONICO OU TELESCOPICO, PARA SPDA, ALTURA 10 METROS LIVRES                                                                                                                                                                                                                                                                                                                                                                                                                 </v>
          </cell>
          <cell r="C3623" t="str">
            <v xml:space="preserve">UN    </v>
          </cell>
          <cell r="D3623" t="str">
            <v>CR</v>
          </cell>
          <cell r="E3623" t="str">
            <v>1.252,80</v>
          </cell>
        </row>
        <row r="3624">
          <cell r="A3624">
            <v>41458</v>
          </cell>
          <cell r="B3624" t="str">
            <v xml:space="preserve">POSTES METALICOS AUTOPORTANTES, CONICO OU TELESCOPICO, PARA SPDA, ALTURA 12 METROS LIVRES                                                                                                                                                                                                                                                                                                                                                                                                                 </v>
          </cell>
          <cell r="C3624" t="str">
            <v xml:space="preserve">UN    </v>
          </cell>
          <cell r="D3624" t="str">
            <v>CR</v>
          </cell>
          <cell r="E3624" t="str">
            <v>1.748,98</v>
          </cell>
        </row>
        <row r="3625">
          <cell r="A3625">
            <v>41459</v>
          </cell>
          <cell r="B3625" t="str">
            <v xml:space="preserve">POSTES METALICOS AUTOPORTANTES, CONICO OU TELESCOPICO, PARA SPDA, ALTURA 15 METROS LIVRES                                                                                                                                                                                                                                                                                                                                                                                                                 </v>
          </cell>
          <cell r="C3625" t="str">
            <v xml:space="preserve">UN    </v>
          </cell>
          <cell r="D3625" t="str">
            <v>CR</v>
          </cell>
          <cell r="E3625" t="str">
            <v>2.439,69</v>
          </cell>
        </row>
        <row r="3626">
          <cell r="A3626">
            <v>41461</v>
          </cell>
          <cell r="B3626" t="str">
            <v xml:space="preserve">POSTES METALICOS AUTOPORTANTES, CONICO OU TELESCOPICO, PARA SPDA, ALTURA 20 METROS LIVRES                                                                                                                                                                                                                                                                                                                                                                                                                 </v>
          </cell>
          <cell r="C3626" t="str">
            <v xml:space="preserve">UN    </v>
          </cell>
          <cell r="D3626" t="str">
            <v>CR</v>
          </cell>
          <cell r="E3626" t="str">
            <v>3.326,39</v>
          </cell>
        </row>
        <row r="3627">
          <cell r="A3627">
            <v>44537</v>
          </cell>
          <cell r="B3627" t="str">
            <v xml:space="preserve">POZOLANA DE CLASSE  C                                                                                                                                                                                                                                                                                                                                                                                                                                                                                     </v>
          </cell>
          <cell r="C3627" t="str">
            <v xml:space="preserve">T     </v>
          </cell>
          <cell r="D3627" t="str">
            <v>CR</v>
          </cell>
          <cell r="E3627" t="str">
            <v>327,27</v>
          </cell>
        </row>
        <row r="3628">
          <cell r="A3628">
            <v>11844</v>
          </cell>
          <cell r="B3628" t="str">
            <v xml:space="preserve">PRANCHA  APARELHADA *4 X 30* CM, EM MACARANDUBA, ANGELIM OU EQUIVALENTE DA REGIAO                                                                                                                                                                                                                                                                                                                                                                                                                         </v>
          </cell>
          <cell r="C3628" t="str">
            <v xml:space="preserve">M     </v>
          </cell>
          <cell r="D3628" t="str">
            <v>CR</v>
          </cell>
          <cell r="E3628" t="str">
            <v>60,30</v>
          </cell>
        </row>
        <row r="3629">
          <cell r="A3629">
            <v>4465</v>
          </cell>
          <cell r="B3629" t="str">
            <v xml:space="preserve">PRANCHA NAO APARELHADA  *6 X 25* CM, EM MACARANDUBA, ANGELIM OU EQUIVALENTE DA REGIAO -  BRUTA                                                                                                                                                                                                                                                                                                                                                                                                            </v>
          </cell>
          <cell r="C3629" t="str">
            <v xml:space="preserve">M     </v>
          </cell>
          <cell r="D3629" t="str">
            <v>CR</v>
          </cell>
          <cell r="E3629" t="str">
            <v>50,11</v>
          </cell>
        </row>
        <row r="3630">
          <cell r="A3630">
            <v>35273</v>
          </cell>
          <cell r="B3630" t="str">
            <v xml:space="preserve">PRANCHA NAO APARELHADA  *6 X 30* CM, EM MACARANDUBA, ANGELIM OU EQUIVALENTE DA REGIAO - BRUTA                                                                                                                                                                                                                                                                                                                                                                                                             </v>
          </cell>
          <cell r="C3630" t="str">
            <v xml:space="preserve">M     </v>
          </cell>
          <cell r="D3630" t="str">
            <v>CR</v>
          </cell>
          <cell r="E3630" t="str">
            <v>60,10</v>
          </cell>
        </row>
        <row r="3631">
          <cell r="A3631">
            <v>4470</v>
          </cell>
          <cell r="B3631" t="str">
            <v xml:space="preserve">PRANCHA NAO APARELHADA  *6 X 40* CM, EM MACARANDUBA, ANGELIM OU EQUIVALENTE DA REGIAO -  BRUTA                                                                                                                                                                                                                                                                                                                                                                                                            </v>
          </cell>
          <cell r="C3631" t="str">
            <v xml:space="preserve">M     </v>
          </cell>
          <cell r="D3631" t="str">
            <v>CR</v>
          </cell>
          <cell r="E3631" t="str">
            <v>138,70</v>
          </cell>
        </row>
        <row r="3632">
          <cell r="A3632">
            <v>20208</v>
          </cell>
          <cell r="B3632" t="str">
            <v xml:space="preserve">PRANCHAO  APARELHADO *8 X 30* CM, EM MACARANDUBA, ANGELIM OU EQUIVALENTE DA REGIAO                                                                                                                                                                                                                                                                                                                                                                                                                        </v>
          </cell>
          <cell r="C3632" t="str">
            <v xml:space="preserve">M     </v>
          </cell>
          <cell r="D3632" t="str">
            <v>CR</v>
          </cell>
          <cell r="E3632" t="str">
            <v>124,83</v>
          </cell>
        </row>
        <row r="3633">
          <cell r="A3633">
            <v>20204</v>
          </cell>
          <cell r="B3633" t="str">
            <v xml:space="preserve">PRANCHAO APARELHADO *7,5 X 23* CM, EM MACARANDUBA, ANGELIM OU EQUIVALENTE DA REGIAO                                                                                                                                                                                                                                                                                                                                                                                                                       </v>
          </cell>
          <cell r="C3633" t="str">
            <v xml:space="preserve">M     </v>
          </cell>
          <cell r="D3633" t="str">
            <v>CR</v>
          </cell>
          <cell r="E3633" t="str">
            <v>92,46</v>
          </cell>
        </row>
        <row r="3634">
          <cell r="A3634">
            <v>4437</v>
          </cell>
          <cell r="B3634" t="str">
            <v xml:space="preserve">PRANCHAO NAO APARELHADO  *7,5 X 23* CM, EM MACARANDUBA, ANGELIM OU EQUIVALENTE DA REGIAO - BRUTA                                                                                                                                                                                                                                                                                                                                                                                                          </v>
          </cell>
          <cell r="C3634" t="str">
            <v xml:space="preserve">M     </v>
          </cell>
          <cell r="D3634" t="str">
            <v>CR</v>
          </cell>
          <cell r="E3634" t="str">
            <v>104,02</v>
          </cell>
        </row>
        <row r="3635">
          <cell r="A3635">
            <v>14580</v>
          </cell>
          <cell r="B3635" t="str">
            <v xml:space="preserve">PRANCHAO NAO APARELHADO *8 X 30* CM, EM MACARANDUBA, ANGELIM OU EQUIVALENTE DA REGIAO - BRUTA                                                                                                                                                                                                                                                                                                                                                                                                             </v>
          </cell>
          <cell r="C3635" t="str">
            <v xml:space="preserve">M     </v>
          </cell>
          <cell r="D3635" t="str">
            <v>CR</v>
          </cell>
          <cell r="E3635" t="str">
            <v>104,02</v>
          </cell>
        </row>
        <row r="3636">
          <cell r="A3636">
            <v>40304</v>
          </cell>
          <cell r="B3636" t="str">
            <v xml:space="preserve">PREGO DE ACO POLIDO COM CABECA DUPLA 17 X 27 (2 1/2 X 11)                                                                                                                                                                                                                                                                                                                                                                                                                                                 </v>
          </cell>
          <cell r="C3636" t="str">
            <v xml:space="preserve">KG    </v>
          </cell>
          <cell r="D3636" t="str">
            <v>CR</v>
          </cell>
          <cell r="E3636" t="str">
            <v>25,98</v>
          </cell>
        </row>
        <row r="3637">
          <cell r="A3637">
            <v>5065</v>
          </cell>
          <cell r="B3637" t="str">
            <v xml:space="preserve">PREGO DE ACO POLIDO COM CABECA 10 X 10 (7/8 X 17)                                                                                                                                                                                                                                                                                                                                                                                                                                                         </v>
          </cell>
          <cell r="C3637" t="str">
            <v xml:space="preserve">KG    </v>
          </cell>
          <cell r="D3637" t="str">
            <v>CR</v>
          </cell>
          <cell r="E3637" t="str">
            <v>40,03</v>
          </cell>
        </row>
        <row r="3638">
          <cell r="A3638">
            <v>5072</v>
          </cell>
          <cell r="B3638" t="str">
            <v xml:space="preserve">PREGO DE ACO POLIDO COM CABECA 10 X 11 (1 X 17)                                                                                                                                                                                                                                                                                                                                                                                                                                                           </v>
          </cell>
          <cell r="C3638" t="str">
            <v xml:space="preserve">KG    </v>
          </cell>
          <cell r="D3638" t="str">
            <v>CR</v>
          </cell>
          <cell r="E3638" t="str">
            <v>37,03</v>
          </cell>
        </row>
        <row r="3639">
          <cell r="A3639">
            <v>5066</v>
          </cell>
          <cell r="B3639" t="str">
            <v xml:space="preserve">PREGO DE ACO POLIDO COM CABECA 12 X 12                                                                                                                                                                                                                                                                                                                                                                                                                                                                    </v>
          </cell>
          <cell r="C3639" t="str">
            <v xml:space="preserve">KG    </v>
          </cell>
          <cell r="D3639" t="str">
            <v>CR</v>
          </cell>
          <cell r="E3639" t="str">
            <v>27,73</v>
          </cell>
        </row>
        <row r="3640">
          <cell r="A3640">
            <v>5063</v>
          </cell>
          <cell r="B3640" t="str">
            <v xml:space="preserve">PREGO DE ACO POLIDO COM CABECA 14 X 18 (1 1/2 X 14)                                                                                                                                                                                                                                                                                                                                                                                                                                                       </v>
          </cell>
          <cell r="C3640" t="str">
            <v xml:space="preserve">KG    </v>
          </cell>
          <cell r="D3640" t="str">
            <v>CR</v>
          </cell>
          <cell r="E3640" t="str">
            <v>25,11</v>
          </cell>
        </row>
        <row r="3641">
          <cell r="A3641">
            <v>20247</v>
          </cell>
          <cell r="B3641" t="str">
            <v xml:space="preserve">PREGO DE ACO POLIDO COM CABECA 15 X 15 (1 1/4 X 13)                                                                                                                                                                                                                                                                                                                                                                                                                                                       </v>
          </cell>
          <cell r="C3641" t="str">
            <v xml:space="preserve">KG    </v>
          </cell>
          <cell r="D3641" t="str">
            <v>CR</v>
          </cell>
          <cell r="E3641" t="str">
            <v>23,30</v>
          </cell>
        </row>
        <row r="3642">
          <cell r="A3642">
            <v>5074</v>
          </cell>
          <cell r="B3642" t="str">
            <v xml:space="preserve">PREGO DE ACO POLIDO COM CABECA 15 X 18 (1 1/2 X 13)                                                                                                                                                                                                                                                                                                                                                                                                                                                       </v>
          </cell>
          <cell r="C3642" t="str">
            <v xml:space="preserve">KG    </v>
          </cell>
          <cell r="D3642" t="str">
            <v>CR</v>
          </cell>
          <cell r="E3642" t="str">
            <v>23,58</v>
          </cell>
        </row>
        <row r="3643">
          <cell r="A3643">
            <v>5067</v>
          </cell>
          <cell r="B3643" t="str">
            <v xml:space="preserve">PREGO DE ACO POLIDO COM CABECA 16 X 24 (2 1/4 X 12)                                                                                                                                                                                                                                                                                                                                                                                                                                                       </v>
          </cell>
          <cell r="C3643" t="str">
            <v xml:space="preserve">KG    </v>
          </cell>
          <cell r="D3643" t="str">
            <v>CR</v>
          </cell>
          <cell r="E3643" t="str">
            <v>22,43</v>
          </cell>
        </row>
        <row r="3644">
          <cell r="A3644">
            <v>5078</v>
          </cell>
          <cell r="B3644" t="str">
            <v xml:space="preserve">PREGO DE ACO POLIDO COM CABECA 16 X 27 (2 1/2 X 12)                                                                                                                                                                                                                                                                                                                                                                                                                                                       </v>
          </cell>
          <cell r="C3644" t="str">
            <v xml:space="preserve">KG    </v>
          </cell>
          <cell r="D3644" t="str">
            <v>CR</v>
          </cell>
          <cell r="E3644" t="str">
            <v>22,18</v>
          </cell>
        </row>
        <row r="3645">
          <cell r="A3645">
            <v>5068</v>
          </cell>
          <cell r="B3645" t="str">
            <v xml:space="preserve">PREGO DE ACO POLIDO COM CABECA 17 X 21 (2 X 11)                                                                                                                                                                                                                                                                                                                                                                                                                                                           </v>
          </cell>
          <cell r="C3645" t="str">
            <v xml:space="preserve">KG    </v>
          </cell>
          <cell r="D3645" t="str">
            <v>CR</v>
          </cell>
          <cell r="E3645" t="str">
            <v>21,05</v>
          </cell>
        </row>
        <row r="3646">
          <cell r="A3646">
            <v>5073</v>
          </cell>
          <cell r="B3646" t="str">
            <v xml:space="preserve">PREGO DE ACO POLIDO COM CABECA 17 X 24 (2 1/4 X 11)                                                                                                                                                                                                                                                                                                                                                                                                                                                       </v>
          </cell>
          <cell r="C3646" t="str">
            <v xml:space="preserve">KG    </v>
          </cell>
          <cell r="D3646" t="str">
            <v>CR</v>
          </cell>
          <cell r="E3646" t="str">
            <v>21,45</v>
          </cell>
        </row>
        <row r="3647">
          <cell r="A3647">
            <v>5069</v>
          </cell>
          <cell r="B3647" t="str">
            <v xml:space="preserve">PREGO DE ACO POLIDO COM CABECA 17 X 27 (2 1/2 X 11)                                                                                                                                                                                                                                                                                                                                                                                                                                                       </v>
          </cell>
          <cell r="C3647" t="str">
            <v xml:space="preserve">KG    </v>
          </cell>
          <cell r="D3647" t="str">
            <v>CR</v>
          </cell>
          <cell r="E3647" t="str">
            <v>21,45</v>
          </cell>
        </row>
        <row r="3648">
          <cell r="A3648">
            <v>5070</v>
          </cell>
          <cell r="B3648" t="str">
            <v xml:space="preserve">PREGO DE ACO POLIDO COM CABECA 17 X 30 (2 3/4 X 11)                                                                                                                                                                                                                                                                                                                                                                                                                                                       </v>
          </cell>
          <cell r="C3648" t="str">
            <v xml:space="preserve">KG    </v>
          </cell>
          <cell r="D3648" t="str">
            <v>CR</v>
          </cell>
          <cell r="E3648" t="str">
            <v>21,69</v>
          </cell>
        </row>
        <row r="3649">
          <cell r="A3649">
            <v>5071</v>
          </cell>
          <cell r="B3649" t="str">
            <v xml:space="preserve">PREGO DE ACO POLIDO COM CABECA 18 X 24 (2 1/4 X 10)                                                                                                                                                                                                                                                                                                                                                                                                                                                       </v>
          </cell>
          <cell r="C3649" t="str">
            <v xml:space="preserve">KG    </v>
          </cell>
          <cell r="D3649" t="str">
            <v>CR</v>
          </cell>
          <cell r="E3649" t="str">
            <v>21,05</v>
          </cell>
        </row>
        <row r="3650">
          <cell r="A3650">
            <v>5061</v>
          </cell>
          <cell r="B3650" t="str">
            <v xml:space="preserve">PREGO DE ACO POLIDO COM CABECA 18 X 27 (2 1/2 X 10)                                                                                                                                                                                                                                                                                                                                                                                                                                                       </v>
          </cell>
          <cell r="C3650" t="str">
            <v xml:space="preserve">KG    </v>
          </cell>
          <cell r="D3650" t="str">
            <v xml:space="preserve">C </v>
          </cell>
          <cell r="E3650" t="str">
            <v>20,69</v>
          </cell>
        </row>
        <row r="3651">
          <cell r="A3651">
            <v>5075</v>
          </cell>
          <cell r="B3651" t="str">
            <v xml:space="preserve">PREGO DE ACO POLIDO COM CABECA 18 X 30 (2 3/4 X 10)                                                                                                                                                                                                                                                                                                                                                                                                                                                       </v>
          </cell>
          <cell r="C3651" t="str">
            <v xml:space="preserve">KG    </v>
          </cell>
          <cell r="D3651" t="str">
            <v>CR</v>
          </cell>
          <cell r="E3651" t="str">
            <v>21,05</v>
          </cell>
        </row>
        <row r="3652">
          <cell r="A3652">
            <v>39027</v>
          </cell>
          <cell r="B3652" t="str">
            <v xml:space="preserve">PREGO DE ACO POLIDO COM CABECA 19  X 36 (3 1/4  X  9)                                                                                                                                                                                                                                                                                                                                                                                                                                                     </v>
          </cell>
          <cell r="C3652" t="str">
            <v xml:space="preserve">KG    </v>
          </cell>
          <cell r="D3652" t="str">
            <v>CR</v>
          </cell>
          <cell r="E3652" t="str">
            <v>21,03</v>
          </cell>
        </row>
        <row r="3653">
          <cell r="A3653">
            <v>5062</v>
          </cell>
          <cell r="B3653" t="str">
            <v xml:space="preserve">PREGO DE ACO POLIDO COM CABECA 19 X 33 (3 X 9)                                                                                                                                                                                                                                                                                                                                                                                                                                                            </v>
          </cell>
          <cell r="C3653" t="str">
            <v xml:space="preserve">KG    </v>
          </cell>
          <cell r="D3653" t="str">
            <v>CR</v>
          </cell>
          <cell r="E3653" t="str">
            <v>21,32</v>
          </cell>
        </row>
        <row r="3654">
          <cell r="A3654">
            <v>40568</v>
          </cell>
          <cell r="B3654" t="str">
            <v xml:space="preserve">PREGO DE ACO POLIDO COM CABECA 22 X 48 (4 1/4 X 5)                                                                                                                                                                                                                                                                                                                                                                                                                                                        </v>
          </cell>
          <cell r="C3654" t="str">
            <v xml:space="preserve">KG    </v>
          </cell>
          <cell r="D3654" t="str">
            <v>CR</v>
          </cell>
          <cell r="E3654" t="str">
            <v>21,20</v>
          </cell>
        </row>
        <row r="3655">
          <cell r="A3655">
            <v>39026</v>
          </cell>
          <cell r="B3655" t="str">
            <v xml:space="preserve">PREGO DE ACO POLIDO SEM CABECA 15 X 15 (1 1/4 X 13)                                                                                                                                                                                                                                                                                                                                                                                                                                                       </v>
          </cell>
          <cell r="C3655" t="str">
            <v xml:space="preserve">KG    </v>
          </cell>
          <cell r="D3655" t="str">
            <v>CR</v>
          </cell>
          <cell r="E3655" t="str">
            <v>23,67</v>
          </cell>
        </row>
        <row r="3656">
          <cell r="A3656">
            <v>42431</v>
          </cell>
          <cell r="B3656" t="str">
            <v xml:space="preserve">PRESSAO DE PERNAS TRIPLO, EM TUBO DE ACO CARBONO, PINTURA NO PROCESSO ELETROSTATICO - EQUIPAMENTO DE GINASTICA PARA ACADEMIA AO AR LIVRE / ACADEMIA DA TERCEIRA IDADE - ATI                                                                                                                                                                                                                                                                                                                               </v>
          </cell>
          <cell r="C3656" t="str">
            <v xml:space="preserve">UN    </v>
          </cell>
          <cell r="D3656" t="str">
            <v>AS</v>
          </cell>
          <cell r="E3656" t="str">
            <v>3.957,85</v>
          </cell>
        </row>
        <row r="3657">
          <cell r="A3657">
            <v>44074</v>
          </cell>
          <cell r="B3657" t="str">
            <v xml:space="preserve">PRIMER DE POLIURETANO                                                                                                                                                                                                                                                                                                                                                                                                                                                                                     </v>
          </cell>
          <cell r="C3657" t="str">
            <v xml:space="preserve">L     </v>
          </cell>
          <cell r="D3657" t="str">
            <v>CR</v>
          </cell>
          <cell r="E3657" t="str">
            <v>522,75</v>
          </cell>
        </row>
        <row r="3658">
          <cell r="A3658">
            <v>44072</v>
          </cell>
          <cell r="B3658" t="str">
            <v xml:space="preserve">PRIMER EPOXI / EPOXIDICO                                                                                                                                                                                                                                                                                                                                                                                                                                                                                  </v>
          </cell>
          <cell r="C3658" t="str">
            <v xml:space="preserve">L     </v>
          </cell>
          <cell r="D3658" t="str">
            <v>CR</v>
          </cell>
          <cell r="E3658" t="str">
            <v>134,38</v>
          </cell>
        </row>
        <row r="3659">
          <cell r="A3659">
            <v>511</v>
          </cell>
          <cell r="B3659" t="str">
            <v xml:space="preserve">PRIMER PARA MANTA ASFALTICA A BASE DE ASFALTO MODIFICADO DILUIDO EM SOLVENTE, APLICACAO A FRIO                                                                                                                                                                                                                                                                                                                                                                                                            </v>
          </cell>
          <cell r="C3659" t="str">
            <v xml:space="preserve">L     </v>
          </cell>
          <cell r="D3659" t="str">
            <v xml:space="preserve">C </v>
          </cell>
          <cell r="E3659" t="str">
            <v>20,63</v>
          </cell>
        </row>
        <row r="3660">
          <cell r="A3660">
            <v>37540</v>
          </cell>
          <cell r="B3660" t="str">
            <v xml:space="preserve">PROJETOR DE ARGAMASSA, CAPACIDADE DE PROJECAO 1,5 M3/H, ALCANCE DA PROJECAO 30 ATE 60 M, MOTOR ELETRICO TRIFASICO                                                                                                                                                                                                                                                                                                                                                                                         </v>
          </cell>
          <cell r="C3660" t="str">
            <v xml:space="preserve">UN    </v>
          </cell>
          <cell r="D3660" t="str">
            <v>CR</v>
          </cell>
          <cell r="E3660" t="str">
            <v>78.591,73</v>
          </cell>
        </row>
        <row r="3661">
          <cell r="A3661">
            <v>37548</v>
          </cell>
          <cell r="B3661" t="str">
            <v xml:space="preserve">PROJETOR DE ARGAMASSA, CAPACIDADE DE PROJECAO 2,0 M3/H, ALCANCE DA PROJECAO ATE 50 M, MOTOR ELETRICO TRIFASICO                                                                                                                                                                                                                                                                                                                                                                                            </v>
          </cell>
          <cell r="C3661" t="str">
            <v xml:space="preserve">UN    </v>
          </cell>
          <cell r="D3661" t="str">
            <v>CR</v>
          </cell>
          <cell r="E3661" t="str">
            <v>104.172,95</v>
          </cell>
        </row>
        <row r="3662">
          <cell r="A3662">
            <v>39828</v>
          </cell>
          <cell r="B3662" t="str">
            <v xml:space="preserve">PROJETOR PNEUMATICO DE ARGAMASSA PARA CHAPISCO E REBOCO COM RECIPIENTE ACOPLADO, TIPO CANEQUNHA, COM VOLUME DE 1,50 L, SEM COMPRESSOR                                                                                                                                                                                                                                                                                                                                                                     </v>
          </cell>
          <cell r="C3662" t="str">
            <v xml:space="preserve">UN    </v>
          </cell>
          <cell r="D3662" t="str">
            <v>CR</v>
          </cell>
          <cell r="E3662" t="str">
            <v>624,93</v>
          </cell>
        </row>
        <row r="3663">
          <cell r="A3663">
            <v>12273</v>
          </cell>
          <cell r="B3663" t="str">
            <v xml:space="preserve">PROJETOR RETANGULAR FECHADO PARA LAMPADA VAPOR DE MERCURIO/SODIO 250 W A 500 W, CABECEIRAS EM ALUMINIO FUNDIDO, CORPO EM ALUMINIO ANODIZADO, PARA LAMPADA E40 FECHAMENTO EM VIDRO TEMPERADO.                                                                                                                                                                                                                                                                                                              </v>
          </cell>
          <cell r="C3663" t="str">
            <v xml:space="preserve">UN    </v>
          </cell>
          <cell r="D3663" t="str">
            <v>AS</v>
          </cell>
          <cell r="E3663" t="str">
            <v>104,43</v>
          </cell>
        </row>
        <row r="3664">
          <cell r="A3664">
            <v>38392</v>
          </cell>
          <cell r="B3664" t="str">
            <v xml:space="preserve">PROLONGADOR/EXTENSOR PARA ROLO DE PINTURA 3 M                                                                                                                                                                                                                                                                                                                                                                                                                                                             </v>
          </cell>
          <cell r="C3664" t="str">
            <v xml:space="preserve">UN    </v>
          </cell>
          <cell r="D3664" t="str">
            <v>CR</v>
          </cell>
          <cell r="E3664" t="str">
            <v>62,12</v>
          </cell>
        </row>
        <row r="3665">
          <cell r="A3665">
            <v>11735</v>
          </cell>
          <cell r="B3665" t="str">
            <v xml:space="preserve">PROLONGAMENTO / PROLONGADOR PARA CAIXA SIFONADA, PVC, 100 MM X 200 MM (NBR 5688)                                                                                                                                                                                                                                                                                                                                                                                                                          </v>
          </cell>
          <cell r="C3665" t="str">
            <v xml:space="preserve">UN    </v>
          </cell>
          <cell r="D3665" t="str">
            <v>CR</v>
          </cell>
          <cell r="E3665" t="str">
            <v>10,08</v>
          </cell>
        </row>
        <row r="3666">
          <cell r="A3666">
            <v>11737</v>
          </cell>
          <cell r="B3666" t="str">
            <v xml:space="preserve">PROLONGAMENTO / PROLONGADOR PARA CAIXA SIFONADA, PVC, 150 MM X 150 MM (NBR 5688)                                                                                                                                                                                                                                                                                                                                                                                                                          </v>
          </cell>
          <cell r="C3666" t="str">
            <v xml:space="preserve">UN    </v>
          </cell>
          <cell r="D3666" t="str">
            <v>CR</v>
          </cell>
          <cell r="E3666" t="str">
            <v>14,29</v>
          </cell>
        </row>
        <row r="3667">
          <cell r="A3667">
            <v>11738</v>
          </cell>
          <cell r="B3667" t="str">
            <v xml:space="preserve">PROLONGAMENTO / PROLONGADOR PARA CAIXA SIFONADA, PVC, 150 MM X 200 MM (NBR 5688)                                                                                                                                                                                                                                                                                                                                                                                                                          </v>
          </cell>
          <cell r="C3667" t="str">
            <v xml:space="preserve">UN    </v>
          </cell>
          <cell r="D3667" t="str">
            <v>CR</v>
          </cell>
          <cell r="E3667" t="str">
            <v>18,02</v>
          </cell>
        </row>
        <row r="3668">
          <cell r="A3668">
            <v>36143</v>
          </cell>
          <cell r="B3668" t="str">
            <v xml:space="preserve">PROTETOR AUDITIVO TIPO CONCHA COM ABAFADOR DE RUIDOS, ATENUACAO ACIMA DE 22 DB                                                                                                                                                                                                                                                                                                                                                                                                                            </v>
          </cell>
          <cell r="C3668" t="str">
            <v xml:space="preserve">UN    </v>
          </cell>
          <cell r="D3668" t="str">
            <v>CR</v>
          </cell>
          <cell r="E3668" t="str">
            <v>30,54</v>
          </cell>
        </row>
        <row r="3669">
          <cell r="A3669">
            <v>36142</v>
          </cell>
          <cell r="B3669" t="str">
            <v xml:space="preserve">PROTETOR AUDITIVO TIPO PLUG DE INSERCAO COM CORDAO, ATENUACAO SUPERIOR A 15 DB                                                                                                                                                                                                                                                                                                                                                                                                                            </v>
          </cell>
          <cell r="C3669" t="str">
            <v xml:space="preserve">UN    </v>
          </cell>
          <cell r="D3669" t="str">
            <v>CR</v>
          </cell>
          <cell r="E3669" t="str">
            <v>2,23</v>
          </cell>
        </row>
        <row r="3670">
          <cell r="A3670">
            <v>36146</v>
          </cell>
          <cell r="B3670" t="str">
            <v xml:space="preserve">PROTETOR SOLAR FPS 30, EMBALAGEM 2 LITROS                                                                                                                                                                                                                                                                                                                                                                                                                                                                 </v>
          </cell>
          <cell r="C3670" t="str">
            <v xml:space="preserve">UN    </v>
          </cell>
          <cell r="D3670" t="str">
            <v>CR</v>
          </cell>
          <cell r="E3670" t="str">
            <v>253,30</v>
          </cell>
        </row>
        <row r="3671">
          <cell r="A3671">
            <v>39015</v>
          </cell>
          <cell r="B3671" t="str">
            <v xml:space="preserve">PROTETOR/PONTEIRA PLASTICA PARA PONTA DE VERGALHAO DE ATE 1", TIPO PROTETOR DE ESPERA                                                                                                                                                                                                                                                                                                                                                                                                                     </v>
          </cell>
          <cell r="C3671" t="str">
            <v xml:space="preserve">UN    </v>
          </cell>
          <cell r="D3671" t="str">
            <v>AS</v>
          </cell>
          <cell r="E3671" t="str">
            <v>0,97</v>
          </cell>
        </row>
        <row r="3672">
          <cell r="A3672">
            <v>38377</v>
          </cell>
          <cell r="B3672" t="str">
            <v xml:space="preserve">PRUMO DE CENTRO EM ACO *400* G                                                                                                                                                                                                                                                                                                                                                                                                                                                                            </v>
          </cell>
          <cell r="C3672" t="str">
            <v xml:space="preserve">UN    </v>
          </cell>
          <cell r="D3672" t="str">
            <v>CR</v>
          </cell>
          <cell r="E3672" t="str">
            <v>51,90</v>
          </cell>
        </row>
        <row r="3673">
          <cell r="A3673">
            <v>38376</v>
          </cell>
          <cell r="B3673" t="str">
            <v xml:space="preserve">PRUMO DE PAREDE EM ACO 700 A 750 G                                                                                                                                                                                                                                                                                                                                                                                                                                                                        </v>
          </cell>
          <cell r="C3673" t="str">
            <v xml:space="preserve">UN    </v>
          </cell>
          <cell r="D3673" t="str">
            <v>CR</v>
          </cell>
          <cell r="E3673" t="str">
            <v>59,17</v>
          </cell>
        </row>
        <row r="3674">
          <cell r="A3674">
            <v>38116</v>
          </cell>
          <cell r="B3674" t="str">
            <v xml:space="preserve">PULSADOR CAMPAINHA 10A, 250V (APENAS MODULO)                                                                                                                                                                                                                                                                                                                                                                                                                                                              </v>
          </cell>
          <cell r="C3674" t="str">
            <v xml:space="preserve">UN    </v>
          </cell>
          <cell r="D3674" t="str">
            <v>CR</v>
          </cell>
          <cell r="E3674" t="str">
            <v>6,56</v>
          </cell>
        </row>
        <row r="3675">
          <cell r="A3675">
            <v>38066</v>
          </cell>
          <cell r="B3675" t="str">
            <v xml:space="preserve">PULSADOR CAMPAINHA 10A, 250V, CONJUNTO MONTADO PARA EMBUTIR 4" X 2" (PLACA + SUPORTE + MODULO)                                                                                                                                                                                                                                                                                                                                                                                                            </v>
          </cell>
          <cell r="C3675" t="str">
            <v xml:space="preserve">UN    </v>
          </cell>
          <cell r="D3675" t="str">
            <v>CR</v>
          </cell>
          <cell r="E3675" t="str">
            <v>10,83</v>
          </cell>
        </row>
        <row r="3676">
          <cell r="A3676">
            <v>38117</v>
          </cell>
          <cell r="B3676" t="str">
            <v xml:space="preserve">PULSADOR MINUTERIA 10A, 250V (APENAS MODULO)                                                                                                                                                                                                                                                                                                                                                                                                                                                              </v>
          </cell>
          <cell r="C3676" t="str">
            <v xml:space="preserve">UN    </v>
          </cell>
          <cell r="D3676" t="str">
            <v>CR</v>
          </cell>
          <cell r="E3676" t="str">
            <v>11,17</v>
          </cell>
        </row>
        <row r="3677">
          <cell r="A3677">
            <v>38067</v>
          </cell>
          <cell r="B3677" t="str">
            <v xml:space="preserve">PULSADOR MINUTERIA 10A, 250V, CONJUNTO MONTADO PARA EMBUTIR 4" X 2" (PLACA + SUPORTE + MODULO)                                                                                                                                                                                                                                                                                                                                                                                                            </v>
          </cell>
          <cell r="C3677" t="str">
            <v xml:space="preserve">UN    </v>
          </cell>
          <cell r="D3677" t="str">
            <v>CR</v>
          </cell>
          <cell r="E3677" t="str">
            <v>15,24</v>
          </cell>
        </row>
        <row r="3678">
          <cell r="A3678">
            <v>11522</v>
          </cell>
          <cell r="B3678" t="str">
            <v xml:space="preserve">PUXADOR DE EMBUTIR TIPO CONCHA, COM FURO PARA CHAVE, EM LATAO CROMADO,  COMPRIMENTO DE APROX *100* MM E LARGURA DE APROX *40* MM                                                                                                                                                                                                                                                                                                                                                                          </v>
          </cell>
          <cell r="C3678" t="str">
            <v xml:space="preserve">UN    </v>
          </cell>
          <cell r="D3678" t="str">
            <v>CR</v>
          </cell>
          <cell r="E3678" t="str">
            <v>12,64</v>
          </cell>
        </row>
        <row r="3679">
          <cell r="A3679">
            <v>43600</v>
          </cell>
          <cell r="B3679" t="str">
            <v xml:space="preserve">PUXADOR TIPO ALCA, EM ZAMAC CROMADO, COM COMPRIMENTO DE APROX 150 MM, COM ROSETA PARA PORTAS DE MADEIRAS, INCLUINDO PARAFUSOS                                                                                                                                                                                                                                                                                                                                                                             </v>
          </cell>
          <cell r="C3679" t="str">
            <v xml:space="preserve">UN    </v>
          </cell>
          <cell r="D3679" t="str">
            <v>CR</v>
          </cell>
          <cell r="E3679" t="str">
            <v>50,66</v>
          </cell>
        </row>
        <row r="3680">
          <cell r="A3680">
            <v>5080</v>
          </cell>
          <cell r="B3680" t="str">
            <v xml:space="preserve">PUXADOR TIPO ALCA, EM ZAMAC CROMADO, COM ROSETAS, COMPRIMENTO DE APROX *100* MM, PARA PORTAS E JANELAS DE MADEIRA, INCLUINDO PARAFUSOS                                                                                                                                                                                                                                                                                                                                                                    </v>
          </cell>
          <cell r="C3680" t="str">
            <v xml:space="preserve">UN    </v>
          </cell>
          <cell r="D3680" t="str">
            <v>CR</v>
          </cell>
          <cell r="E3680" t="str">
            <v>19,76</v>
          </cell>
        </row>
        <row r="3681">
          <cell r="A3681">
            <v>38168</v>
          </cell>
          <cell r="B3681" t="str">
            <v xml:space="preserve">PUXADOR TUBULAR RETO DUPLO, EM ALUMINIO CROMADO, COMPRIMENTO DE APROX 400 MM E DIAMETRO DE 25 MM (1")                                                                                                                                                                                                                                                                                                                                                                                                     </v>
          </cell>
          <cell r="C3681" t="str">
            <v xml:space="preserve">UN    </v>
          </cell>
          <cell r="D3681" t="str">
            <v>CR</v>
          </cell>
          <cell r="E3681" t="str">
            <v>137,94</v>
          </cell>
        </row>
        <row r="3682">
          <cell r="A3682">
            <v>43601</v>
          </cell>
          <cell r="B3682" t="str">
            <v xml:space="preserve">PUXADOR TUBULAR RETO SIMPLES, EM ALUMINIO CROMADO, COM COMPRIMENTO DE APROX 400 MM E DIAMETRO DE 25 MM                                                                                                                                                                                                                                                                                                                                                                                                    </v>
          </cell>
          <cell r="C3682" t="str">
            <v xml:space="preserve">UN    </v>
          </cell>
          <cell r="D3682" t="str">
            <v>CR</v>
          </cell>
          <cell r="E3682" t="str">
            <v>68,97</v>
          </cell>
        </row>
        <row r="3683">
          <cell r="A3683">
            <v>13393</v>
          </cell>
          <cell r="B3683" t="str">
            <v xml:space="preserve">QUADRO DE DISTRIBUICAO COM BARRAMENTO TRIFASICO, DE EMBUTIR, EM CHAPA DE ACO GALVANIZADO, PARA 12 DISJUNTORES DIN, 100 A                                                                                                                                                                                                                                                                                                                                                                                  </v>
          </cell>
          <cell r="C3683" t="str">
            <v xml:space="preserve">UN    </v>
          </cell>
          <cell r="D3683" t="str">
            <v>CR</v>
          </cell>
          <cell r="E3683" t="str">
            <v>418,65</v>
          </cell>
        </row>
        <row r="3684">
          <cell r="A3684">
            <v>13395</v>
          </cell>
          <cell r="B3684" t="str">
            <v xml:space="preserve">QUADRO DE DISTRIBUICAO COM BARRAMENTO TRIFASICO, DE EMBUTIR, EM CHAPA DE ACO GALVANIZADO, PARA 18 DISJUNTORES DIN, 100 A, INCLUINDO BARRAMENTO                                                                                                                                                                                                                                                                                                                                                            </v>
          </cell>
          <cell r="C3684" t="str">
            <v xml:space="preserve">UN    </v>
          </cell>
          <cell r="D3684" t="str">
            <v>CR</v>
          </cell>
          <cell r="E3684" t="str">
            <v>586,69</v>
          </cell>
        </row>
        <row r="3685">
          <cell r="A3685">
            <v>12039</v>
          </cell>
          <cell r="B3685" t="str">
            <v xml:space="preserve">QUADRO DE DISTRIBUICAO COM BARRAMENTO TRIFASICO, DE EMBUTIR, EM CHAPA DE ACO GALVANIZADO, PARA 24 DISJUNTORES DIN, 100 A                                                                                                                                                                                                                                                                                                                                                                                  </v>
          </cell>
          <cell r="C3685" t="str">
            <v xml:space="preserve">UN    </v>
          </cell>
          <cell r="D3685" t="str">
            <v>CR</v>
          </cell>
          <cell r="E3685" t="str">
            <v>616,55</v>
          </cell>
        </row>
        <row r="3686">
          <cell r="A3686">
            <v>13396</v>
          </cell>
          <cell r="B3686" t="str">
            <v xml:space="preserve">QUADRO DE DISTRIBUICAO COM BARRAMENTO TRIFASICO, DE EMBUTIR, EM CHAPA DE ACO GALVANIZADO, PARA 28 DISJUNTORES DIN, 100 A                                                                                                                                                                                                                                                                                                                                                                                  </v>
          </cell>
          <cell r="C3686" t="str">
            <v xml:space="preserve">UN    </v>
          </cell>
          <cell r="D3686" t="str">
            <v>CR</v>
          </cell>
          <cell r="E3686" t="str">
            <v>865,90</v>
          </cell>
        </row>
        <row r="3687">
          <cell r="A3687">
            <v>12041</v>
          </cell>
          <cell r="B3687" t="str">
            <v xml:space="preserve">QUADRO DE DISTRIBUICAO COM BARRAMENTO TRIFASICO, DE EMBUTIR, EM CHAPA DE ACO GALVANIZADO, PARA 30 DISJUNTORES DIN, 150 A                                                                                                                                                                                                                                                                                                                                                                                  </v>
          </cell>
          <cell r="C3687" t="str">
            <v xml:space="preserve">UN    </v>
          </cell>
          <cell r="D3687" t="str">
            <v>CR</v>
          </cell>
          <cell r="E3687" t="str">
            <v>707,06</v>
          </cell>
        </row>
        <row r="3688">
          <cell r="A3688">
            <v>12043</v>
          </cell>
          <cell r="B3688" t="str">
            <v xml:space="preserve">QUADRO DE DISTRIBUICAO COM BARRAMENTO TRIFASICO, DE EMBUTIR, EM CHAPA DE ACO GALVANIZADO, PARA 30 DISJUNTORES DIN, 225 A                                                                                                                                                                                                                                                                                                                                                                                  </v>
          </cell>
          <cell r="C3688" t="str">
            <v xml:space="preserve">UN    </v>
          </cell>
          <cell r="D3688" t="str">
            <v>CR</v>
          </cell>
          <cell r="E3688" t="str">
            <v>1.492,85</v>
          </cell>
        </row>
        <row r="3689">
          <cell r="A3689">
            <v>39762</v>
          </cell>
          <cell r="B3689" t="str">
            <v xml:space="preserve">QUADRO DE DISTRIBUICAO COM BARRAMENTO TRIFASICO, DE EMBUTIR, EM CHAPA DE ACO GALVANIZADO, PARA 36 DISJUNTORES DIN, 100 A                                                                                                                                                                                                                                                                                                                                                                                  </v>
          </cell>
          <cell r="C3689" t="str">
            <v xml:space="preserve">UN    </v>
          </cell>
          <cell r="D3689" t="str">
            <v>CR</v>
          </cell>
          <cell r="E3689" t="str">
            <v>710,63</v>
          </cell>
        </row>
        <row r="3690">
          <cell r="A3690">
            <v>12042</v>
          </cell>
          <cell r="B3690" t="str">
            <v xml:space="preserve">QUADRO DE DISTRIBUICAO COM BARRAMENTO TRIFASICO, DE EMBUTIR, EM CHAPA DE ACO GALVANIZADO, PARA 40 DISJUNTORES DIN, 100 A                                                                                                                                                                                                                                                                                                                                                                                  </v>
          </cell>
          <cell r="C3690" t="str">
            <v xml:space="preserve">UN    </v>
          </cell>
          <cell r="D3690" t="str">
            <v>CR</v>
          </cell>
          <cell r="E3690" t="str">
            <v>1.037,50</v>
          </cell>
        </row>
        <row r="3691">
          <cell r="A3691">
            <v>39763</v>
          </cell>
          <cell r="B3691" t="str">
            <v xml:space="preserve">QUADRO DE DISTRIBUICAO COM BARRAMENTO TRIFASICO, DE EMBUTIR, EM CHAPA DE ACO GALVANIZADO, PARA 48 DISJUNTORES DIN, 100 A                                                                                                                                                                                                                                                                                                                                                                                  </v>
          </cell>
          <cell r="C3691" t="str">
            <v xml:space="preserve">UN    </v>
          </cell>
          <cell r="D3691" t="str">
            <v>CR</v>
          </cell>
          <cell r="E3691" t="str">
            <v>1.214,26</v>
          </cell>
        </row>
        <row r="3692">
          <cell r="A3692">
            <v>39760</v>
          </cell>
          <cell r="B3692" t="str">
            <v xml:space="preserve">QUADRO DE DISTRIBUICAO COM BARRAMENTO TRIFASICO, DE SOBREPOR, EM CHAPA DE ACO GALVANIZADO, PARA *42* DISJUNTORES DIN, 100 A                                                                                                                                                                                                                                                                                                                                                                               </v>
          </cell>
          <cell r="C3692" t="str">
            <v xml:space="preserve">UN    </v>
          </cell>
          <cell r="D3692" t="str">
            <v>CR</v>
          </cell>
          <cell r="E3692" t="str">
            <v>1.210,27</v>
          </cell>
        </row>
        <row r="3693">
          <cell r="A3693">
            <v>39756</v>
          </cell>
          <cell r="B3693" t="str">
            <v xml:space="preserve">QUADRO DE DISTRIBUICAO COM BARRAMENTO TRIFASICO, DE SOBREPOR, EM CHAPA DE ACO GALVANIZADO, PARA 12 DISJUNTORES DIN, 100 A                                                                                                                                                                                                                                                                                                                                                                                 </v>
          </cell>
          <cell r="C3693" t="str">
            <v xml:space="preserve">UN    </v>
          </cell>
          <cell r="D3693" t="str">
            <v>CR</v>
          </cell>
          <cell r="E3693" t="str">
            <v>434,56</v>
          </cell>
        </row>
        <row r="3694">
          <cell r="A3694">
            <v>12038</v>
          </cell>
          <cell r="B3694" t="str">
            <v xml:space="preserve">QUADRO DE DISTRIBUICAO COM BARRAMENTO TRIFASICO, DE SOBREPOR, EM CHAPA DE ACO GALVANIZADO, PARA 18 DISJUNTORES DIN, 100 A                                                                                                                                                                                                                                                                                                                                                                                 </v>
          </cell>
          <cell r="C3694" t="str">
            <v xml:space="preserve">UN    </v>
          </cell>
          <cell r="D3694" t="str">
            <v>CR</v>
          </cell>
          <cell r="E3694" t="str">
            <v>542,99</v>
          </cell>
        </row>
        <row r="3695">
          <cell r="A3695">
            <v>39757</v>
          </cell>
          <cell r="B3695" t="str">
            <v xml:space="preserve">QUADRO DE DISTRIBUICAO COM BARRAMENTO TRIFASICO, DE SOBREPOR, EM CHAPA DE ACO GALVANIZADO, PARA 28 DISJUNTORES DIN, 100 A                                                                                                                                                                                                                                                                                                                                                                                 </v>
          </cell>
          <cell r="C3695" t="str">
            <v xml:space="preserve">UN    </v>
          </cell>
          <cell r="D3695" t="str">
            <v>CR</v>
          </cell>
          <cell r="E3695" t="str">
            <v>502,10</v>
          </cell>
        </row>
        <row r="3696">
          <cell r="A3696">
            <v>39758</v>
          </cell>
          <cell r="B3696" t="str">
            <v xml:space="preserve">QUADRO DE DISTRIBUICAO COM BARRAMENTO TRIFASICO, DE SOBREPOR, EM CHAPA DE ACO GALVANIZADO, PARA 30 DISJUNTORES DIN, 100 A                                                                                                                                                                                                                                                                                                                                                                                 </v>
          </cell>
          <cell r="C3696" t="str">
            <v xml:space="preserve">UN    </v>
          </cell>
          <cell r="D3696" t="str">
            <v>CR</v>
          </cell>
          <cell r="E3696" t="str">
            <v>731,75</v>
          </cell>
        </row>
        <row r="3697">
          <cell r="A3697">
            <v>39759</v>
          </cell>
          <cell r="B3697" t="str">
            <v xml:space="preserve">QUADRO DE DISTRIBUICAO COM BARRAMENTO TRIFASICO, DE SOBREPOR, EM CHAPA DE ACO GALVANIZADO, PARA 36 DISJUNTORES DIN, 100 A                                                                                                                                                                                                                                                                                                                                                                                 </v>
          </cell>
          <cell r="C3697" t="str">
            <v xml:space="preserve">UN    </v>
          </cell>
          <cell r="D3697" t="str">
            <v>CR</v>
          </cell>
          <cell r="E3697" t="str">
            <v>903,71</v>
          </cell>
        </row>
        <row r="3698">
          <cell r="A3698">
            <v>39761</v>
          </cell>
          <cell r="B3698" t="str">
            <v xml:space="preserve">QUADRO DE DISTRIBUICAO COM BARRAMENTO TRIFASICO, DE SOBREPOR, EM CHAPA DE ACO GALVANIZADO, PARA 48 DISJUNTORES DIN, 100 A                                                                                                                                                                                                                                                                                                                                                                                 </v>
          </cell>
          <cell r="C3698" t="str">
            <v xml:space="preserve">UN    </v>
          </cell>
          <cell r="D3698" t="str">
            <v>CR</v>
          </cell>
          <cell r="E3698" t="str">
            <v>1.086,28</v>
          </cell>
        </row>
        <row r="3699">
          <cell r="A3699">
            <v>39805</v>
          </cell>
          <cell r="B3699" t="str">
            <v xml:space="preserve">QUADRO DE DISTRIBUICAO, EM PVC, DE EMBUTIR, COM BARRAMENTO TERRA / NEUTRO, PARA 12 DISJUNTORES NEMA OU 16 DISJUNTORES DIN                                                                                                                                                                                                                                                                                                                                                                                 </v>
          </cell>
          <cell r="C3699" t="str">
            <v xml:space="preserve">UN    </v>
          </cell>
          <cell r="D3699" t="str">
            <v>CR</v>
          </cell>
          <cell r="E3699" t="str">
            <v>123,02</v>
          </cell>
        </row>
        <row r="3700">
          <cell r="A3700">
            <v>39806</v>
          </cell>
          <cell r="B3700" t="str">
            <v xml:space="preserve">QUADRO DE DISTRIBUICAO, EM PVC, DE EMBUTIR, COM BARRAMENTO TERRA / NEUTRO, PARA 18 DISJUNTORES NEMA OU 24 DISJUNTORES DIN                                                                                                                                                                                                                                                                                                                                                                                 </v>
          </cell>
          <cell r="C3700" t="str">
            <v xml:space="preserve">UN    </v>
          </cell>
          <cell r="D3700" t="str">
            <v>CR</v>
          </cell>
          <cell r="E3700" t="str">
            <v>227,92</v>
          </cell>
        </row>
        <row r="3701">
          <cell r="A3701">
            <v>39807</v>
          </cell>
          <cell r="B3701" t="str">
            <v xml:space="preserve">QUADRO DE DISTRIBUICAO, EM PVC, DE EMBUTIR, COM BARRAMENTO TERRA / NEUTRO, PARA 27 DISJUNTORES NEMA OU 36 DISJUNTORES DIN                                                                                                                                                                                                                                                                                                                                                                                 </v>
          </cell>
          <cell r="C3701" t="str">
            <v xml:space="preserve">UN    </v>
          </cell>
          <cell r="D3701" t="str">
            <v>CR</v>
          </cell>
          <cell r="E3701" t="str">
            <v>493,96</v>
          </cell>
        </row>
        <row r="3702">
          <cell r="A3702">
            <v>43100</v>
          </cell>
          <cell r="B3702" t="str">
            <v xml:space="preserve">QUADRO DE DISTRIBUICAO, EM PVC, DE EMBUTIR, COM BARRAMENTO TERRA / NEUTRO, PARA 48 DISJUNTORES DIN                                                                                                                                                                                                                                                                                                                                                                                                        </v>
          </cell>
          <cell r="C3702" t="str">
            <v xml:space="preserve">UN    </v>
          </cell>
          <cell r="D3702" t="str">
            <v>CR</v>
          </cell>
          <cell r="E3702" t="str">
            <v>386,17</v>
          </cell>
        </row>
        <row r="3703">
          <cell r="A3703">
            <v>39804</v>
          </cell>
          <cell r="B3703" t="str">
            <v xml:space="preserve">QUADRO DE DISTRIBUICAO, EM PVC, DE EMBUTIR, COM BARRAMENTO TERRA / NEUTRO, PARA 6 DISJUNTORES NEMA OU 8 DISJUNTORES DIN                                                                                                                                                                                                                                                                                                                                                                                   </v>
          </cell>
          <cell r="C3703" t="str">
            <v xml:space="preserve">UN    </v>
          </cell>
          <cell r="D3703" t="str">
            <v>CR</v>
          </cell>
          <cell r="E3703" t="str">
            <v>72,23</v>
          </cell>
        </row>
        <row r="3704">
          <cell r="A3704">
            <v>39796</v>
          </cell>
          <cell r="B3704" t="str">
            <v xml:space="preserve">QUADRO DE DISTRIBUICAO, SEM BARRAMENTO, EM PVC, DE EMBUTIR, PARA 12 DISJUNTORES NEMA OU 16 DISJUNTORES DIN                                                                                                                                                                                                                                                                                                                                                                                                </v>
          </cell>
          <cell r="C3704" t="str">
            <v xml:space="preserve">UN    </v>
          </cell>
          <cell r="D3704" t="str">
            <v>CR</v>
          </cell>
          <cell r="E3704" t="str">
            <v>74,82</v>
          </cell>
        </row>
        <row r="3705">
          <cell r="A3705">
            <v>39797</v>
          </cell>
          <cell r="B3705" t="str">
            <v xml:space="preserve">QUADRO DE DISTRIBUICAO, SEM BARRAMENTO, EM PVC, DE EMBUTIR, PARA 18 DISJUNTORES NEMA OU 24 DISJUNTORES DIN                                                                                                                                                                                                                                                                                                                                                                                                </v>
          </cell>
          <cell r="C3705" t="str">
            <v xml:space="preserve">UN    </v>
          </cell>
          <cell r="D3705" t="str">
            <v xml:space="preserve">C </v>
          </cell>
          <cell r="E3705" t="str">
            <v>117,45</v>
          </cell>
        </row>
        <row r="3706">
          <cell r="A3706">
            <v>39798</v>
          </cell>
          <cell r="B3706" t="str">
            <v xml:space="preserve">QUADRO DE DISTRIBUICAO, SEM BARRAMENTO, EM PVC, DE EMBUTIR, PARA 27 DISJUNTORES NEMA OU 36 DISJUNTORES DIN                                                                                                                                                                                                                                                                                                                                                                                                </v>
          </cell>
          <cell r="C3706" t="str">
            <v xml:space="preserve">UN    </v>
          </cell>
          <cell r="D3706" t="str">
            <v>CR</v>
          </cell>
          <cell r="E3706" t="str">
            <v>201,46</v>
          </cell>
        </row>
        <row r="3707">
          <cell r="A3707">
            <v>39794</v>
          </cell>
          <cell r="B3707" t="str">
            <v xml:space="preserve">QUADRO DE DISTRIBUICAO, SEM BARRAMENTO, EM PVC, DE EMBUTIR, PARA 3 DISJUNTORES NEMA OU 4 DISJUNTORES DIN                                                                                                                                                                                                                                                                                                                                                                                                  </v>
          </cell>
          <cell r="C3707" t="str">
            <v xml:space="preserve">UN    </v>
          </cell>
          <cell r="D3707" t="str">
            <v>CR</v>
          </cell>
          <cell r="E3707" t="str">
            <v>31,76</v>
          </cell>
        </row>
        <row r="3708">
          <cell r="A3708">
            <v>39795</v>
          </cell>
          <cell r="B3708" t="str">
            <v xml:space="preserve">QUADRO DE DISTRIBUICAO, SEM BARRAMENTO, EM PVC, DE EMBUTIR, PARA 6 DISJUNTORES NEMA OU 8 DISJUNTORES DIN                                                                                                                                                                                                                                                                                                                                                                                                  </v>
          </cell>
          <cell r="C3708" t="str">
            <v xml:space="preserve">UN    </v>
          </cell>
          <cell r="D3708" t="str">
            <v>CR</v>
          </cell>
          <cell r="E3708" t="str">
            <v>50,17</v>
          </cell>
        </row>
        <row r="3709">
          <cell r="A3709">
            <v>39799</v>
          </cell>
          <cell r="B3709" t="str">
            <v xml:space="preserve">QUADRO DE DISTRIBUICAO, SEM BARRAMENTO, EM PVC, DE SOBREPOR,  PARA 3 DISJUNTORES NEMA OU 4 DISJUNTORES DIN                                                                                                                                                                                                                                                                                                                                                                                                </v>
          </cell>
          <cell r="C3709" t="str">
            <v xml:space="preserve">UN    </v>
          </cell>
          <cell r="D3709" t="str">
            <v>CR</v>
          </cell>
          <cell r="E3709" t="str">
            <v>37,02</v>
          </cell>
        </row>
        <row r="3710">
          <cell r="A3710">
            <v>39801</v>
          </cell>
          <cell r="B3710" t="str">
            <v xml:space="preserve">QUADRO DE DISTRIBUICAO, SEM BARRAMENTO, EM PVC, DE SOBREPOR, PARA 12 DISJUNTORES NEMA OU 16 DISJUNTORES DIN                                                                                                                                                                                                                                                                                                                                                                                               </v>
          </cell>
          <cell r="C3710" t="str">
            <v xml:space="preserve">UN    </v>
          </cell>
          <cell r="D3710" t="str">
            <v>CR</v>
          </cell>
          <cell r="E3710" t="str">
            <v>105,95</v>
          </cell>
        </row>
        <row r="3711">
          <cell r="A3711">
            <v>39802</v>
          </cell>
          <cell r="B3711" t="str">
            <v xml:space="preserve">QUADRO DE DISTRIBUICAO, SEM BARRAMENTO, EM PVC, DE SOBREPOR, PARA 18 DISJUNTORES NEMA OU 24 DISJUNTORES DIN                                                                                                                                                                                                                                                                                                                                                                                               </v>
          </cell>
          <cell r="C3711" t="str">
            <v xml:space="preserve">UN    </v>
          </cell>
          <cell r="D3711" t="str">
            <v>CR</v>
          </cell>
          <cell r="E3711" t="str">
            <v>155,30</v>
          </cell>
        </row>
        <row r="3712">
          <cell r="A3712">
            <v>39803</v>
          </cell>
          <cell r="B3712" t="str">
            <v xml:space="preserve">QUADRO DE DISTRIBUICAO, SEM BARRAMENTO, EM PVC, DE SOBREPOR, PARA 27 DISJUNTORES NEMA OU 36 DISJUNTORES DIN                                                                                                                                                                                                                                                                                                                                                                                               </v>
          </cell>
          <cell r="C3712" t="str">
            <v xml:space="preserve">UN    </v>
          </cell>
          <cell r="D3712" t="str">
            <v>CR</v>
          </cell>
          <cell r="E3712" t="str">
            <v>216,64</v>
          </cell>
        </row>
        <row r="3713">
          <cell r="A3713">
            <v>39800</v>
          </cell>
          <cell r="B3713" t="str">
            <v xml:space="preserve">QUADRO DE DISTRIBUICAO, SEM BARRAMENTO, EM PVC, DE SOBREPOR, PARA 6 DISJUNTORES NEMA OU 8 DISJUNTORES DIN                                                                                                                                                                                                                                                                                                                                                                                                 </v>
          </cell>
          <cell r="C3713" t="str">
            <v xml:space="preserve">UN    </v>
          </cell>
          <cell r="D3713" t="str">
            <v>CR</v>
          </cell>
          <cell r="E3713" t="str">
            <v>63,06</v>
          </cell>
        </row>
        <row r="3714">
          <cell r="A3714">
            <v>43837</v>
          </cell>
          <cell r="B3714" t="str">
            <v xml:space="preserve">RACK DE PISO PARA SERVIDOR, ABERTO, EM COLUNA, 44U X *570* MM                                                                                                                                                                                                                                                                                                                                                                                                                                             </v>
          </cell>
          <cell r="C3714" t="str">
            <v xml:space="preserve">UN    </v>
          </cell>
          <cell r="D3714" t="str">
            <v>CR</v>
          </cell>
          <cell r="E3714" t="str">
            <v>1.411,42</v>
          </cell>
        </row>
        <row r="3715">
          <cell r="A3715">
            <v>43836</v>
          </cell>
          <cell r="B3715" t="str">
            <v xml:space="preserve">RACK DE PISO PARA SERVIDOR, FECHADO, 44U, COM PORTA, 44U X *570* MM                                                                                                                                                                                                                                                                                                                                                                                                                                       </v>
          </cell>
          <cell r="C3715" t="str">
            <v xml:space="preserve">UN    </v>
          </cell>
          <cell r="D3715" t="str">
            <v>CR</v>
          </cell>
          <cell r="E3715" t="str">
            <v>2.872,00</v>
          </cell>
        </row>
        <row r="3716">
          <cell r="A3716">
            <v>21059</v>
          </cell>
          <cell r="B3716" t="str">
            <v xml:space="preserve">RALO FOFO COM REQUADRO, QUADRADO 150 X 150 MM                                                                                                                                                                                                                                                                                                                                                                                                                                                             </v>
          </cell>
          <cell r="C3716" t="str">
            <v xml:space="preserve">UN    </v>
          </cell>
          <cell r="D3716" t="str">
            <v>AS</v>
          </cell>
          <cell r="E3716" t="str">
            <v>61,13</v>
          </cell>
        </row>
        <row r="3717">
          <cell r="A3717">
            <v>11234</v>
          </cell>
          <cell r="B3717" t="str">
            <v xml:space="preserve">RALO FOFO COM REQUADRO, QUADRADO 200 X 200 MM                                                                                                                                                                                                                                                                                                                                                                                                                                                             </v>
          </cell>
          <cell r="C3717" t="str">
            <v xml:space="preserve">UN    </v>
          </cell>
          <cell r="D3717" t="str">
            <v>AS</v>
          </cell>
          <cell r="E3717" t="str">
            <v>92,14</v>
          </cell>
        </row>
        <row r="3718">
          <cell r="A3718">
            <v>21060</v>
          </cell>
          <cell r="B3718" t="str">
            <v xml:space="preserve">RALO FOFO COM REQUADRO, QUADRADO 250 X 250 MM                                                                                                                                                                                                                                                                                                                                                                                                                                                             </v>
          </cell>
          <cell r="C3718" t="str">
            <v xml:space="preserve">UN    </v>
          </cell>
          <cell r="D3718" t="str">
            <v>AS</v>
          </cell>
          <cell r="E3718" t="str">
            <v>113,41</v>
          </cell>
        </row>
        <row r="3719">
          <cell r="A3719">
            <v>21061</v>
          </cell>
          <cell r="B3719" t="str">
            <v xml:space="preserve">RALO FOFO COM REQUADRO, QUADRADO 300 X 300 MM                                                                                                                                                                                                                                                                                                                                                                                                                                                             </v>
          </cell>
          <cell r="C3719" t="str">
            <v xml:space="preserve">UN    </v>
          </cell>
          <cell r="D3719" t="str">
            <v>AS</v>
          </cell>
          <cell r="E3719" t="str">
            <v>141,76</v>
          </cell>
        </row>
        <row r="3720">
          <cell r="A3720">
            <v>21062</v>
          </cell>
          <cell r="B3720" t="str">
            <v xml:space="preserve">RALO FOFO COM REQUADRO, QUADRADO 400 X 400 MM                                                                                                                                                                                                                                                                                                                                                                                                                                                             </v>
          </cell>
          <cell r="C3720" t="str">
            <v xml:space="preserve">UN    </v>
          </cell>
          <cell r="D3720" t="str">
            <v>AS</v>
          </cell>
          <cell r="E3720" t="str">
            <v>223,28</v>
          </cell>
        </row>
        <row r="3721">
          <cell r="A3721">
            <v>11708</v>
          </cell>
          <cell r="B3721" t="str">
            <v xml:space="preserve">RALO FOFO SEMIESFERICO, 100 MM, PARA LAJES/ CALHAS                                                                                                                                                                                                                                                                                                                                                                                                                                                        </v>
          </cell>
          <cell r="C3721" t="str">
            <v xml:space="preserve">UN    </v>
          </cell>
          <cell r="D3721" t="str">
            <v>AS</v>
          </cell>
          <cell r="E3721" t="str">
            <v>24,36</v>
          </cell>
        </row>
        <row r="3722">
          <cell r="A3722">
            <v>11709</v>
          </cell>
          <cell r="B3722" t="str">
            <v xml:space="preserve">RALO FOFO SEMIESFERICO, 150 MM, PARA LAJES/ CALHAS                                                                                                                                                                                                                                                                                                                                                                                                                                                        </v>
          </cell>
          <cell r="C3722" t="str">
            <v xml:space="preserve">UN    </v>
          </cell>
          <cell r="D3722" t="str">
            <v>AS</v>
          </cell>
          <cell r="E3722" t="str">
            <v>57,23</v>
          </cell>
        </row>
        <row r="3723">
          <cell r="A3723">
            <v>11710</v>
          </cell>
          <cell r="B3723" t="str">
            <v xml:space="preserve">RALO FOFO SEMIESFERICO, 200 MM, PARA LAJES/ CALHAS                                                                                                                                                                                                                                                                                                                                                                                                                                                        </v>
          </cell>
          <cell r="C3723" t="str">
            <v xml:space="preserve">UN    </v>
          </cell>
          <cell r="D3723" t="str">
            <v>AS</v>
          </cell>
          <cell r="E3723" t="str">
            <v>131,57</v>
          </cell>
        </row>
        <row r="3724">
          <cell r="A3724">
            <v>11707</v>
          </cell>
          <cell r="B3724" t="str">
            <v xml:space="preserve">RALO FOFO SEMIESFERICO, 75 MM, PARA LAJES/ CALHAS                                                                                                                                                                                                                                                                                                                                                                                                                                                         </v>
          </cell>
          <cell r="C3724" t="str">
            <v xml:space="preserve">UN    </v>
          </cell>
          <cell r="D3724" t="str">
            <v>AS</v>
          </cell>
          <cell r="E3724" t="str">
            <v>18,25</v>
          </cell>
        </row>
        <row r="3725">
          <cell r="A3725">
            <v>5102</v>
          </cell>
          <cell r="B3725" t="str">
            <v xml:space="preserve">RALO SECO / RALO DE PASSAGEM EM PVC, QUADRADO, 100 X 100 X 53 MM, SAIDA 40 MM, COM GRELHA BRANCA                                                                                                                                                                                                                                                                                                                                                                                                          </v>
          </cell>
          <cell r="C3725" t="str">
            <v xml:space="preserve">UN    </v>
          </cell>
          <cell r="D3725" t="str">
            <v>CR</v>
          </cell>
          <cell r="E3725" t="str">
            <v>14,16</v>
          </cell>
        </row>
        <row r="3726">
          <cell r="A3726">
            <v>11739</v>
          </cell>
          <cell r="B3726" t="str">
            <v xml:space="preserve">RALO SECO CONICO, PVC, 100 X 40 MM,  COM GRELHA REDONDA BRANCA                                                                                                                                                                                                                                                                                                                                                                                                                                            </v>
          </cell>
          <cell r="C3726" t="str">
            <v xml:space="preserve">UN    </v>
          </cell>
          <cell r="D3726" t="str">
            <v>CR</v>
          </cell>
          <cell r="E3726" t="str">
            <v>10,09</v>
          </cell>
        </row>
        <row r="3727">
          <cell r="A3727">
            <v>11711</v>
          </cell>
          <cell r="B3727" t="str">
            <v xml:space="preserve">RALO SECO CONICO, PVC, 100 X 40 MM, COM GRELHA QUADRADA BRANCA                                                                                                                                                                                                                                                                                                                                                                                                                                            </v>
          </cell>
          <cell r="C3727" t="str">
            <v xml:space="preserve">UN    </v>
          </cell>
          <cell r="D3727" t="str">
            <v>CR</v>
          </cell>
          <cell r="E3727" t="str">
            <v>11,79</v>
          </cell>
        </row>
        <row r="3728">
          <cell r="A3728">
            <v>11741</v>
          </cell>
          <cell r="B3728" t="str">
            <v xml:space="preserve">RALO SIFONADO CILINDRICO, PVC, 100 X 40 MM,  COM GRELHA REDONDA BRANCA                                                                                                                                                                                                                                                                                                                                                                                                                                    </v>
          </cell>
          <cell r="C3728" t="str">
            <v xml:space="preserve">UN    </v>
          </cell>
          <cell r="D3728" t="str">
            <v>CR</v>
          </cell>
          <cell r="E3728" t="str">
            <v>12,84</v>
          </cell>
        </row>
        <row r="3729">
          <cell r="A3729">
            <v>11745</v>
          </cell>
          <cell r="B3729" t="str">
            <v xml:space="preserve">RALO SIFONADO QUADRADO, PVC, 100 X 53 MM, SAIDA 40 MM, COM GRELHA QUADRADA BRANCA                                                                                                                                                                                                                                                                                                                                                                                                                         </v>
          </cell>
          <cell r="C3729" t="str">
            <v xml:space="preserve">UN    </v>
          </cell>
          <cell r="D3729" t="str">
            <v>CR</v>
          </cell>
          <cell r="E3729" t="str">
            <v>16,93</v>
          </cell>
        </row>
        <row r="3730">
          <cell r="A3730">
            <v>11743</v>
          </cell>
          <cell r="B3730" t="str">
            <v xml:space="preserve">RALO SIFONADO REDONDO CONICO, PVC, 100 X 40 MM, COM GRELHA REDONDA BRANCA                                                                                                                                                                                                                                                                                                                                                                                                                                 </v>
          </cell>
          <cell r="C3730" t="str">
            <v xml:space="preserve">UN    </v>
          </cell>
          <cell r="D3730" t="str">
            <v>CR</v>
          </cell>
          <cell r="E3730" t="str">
            <v>10,78</v>
          </cell>
        </row>
        <row r="3731">
          <cell r="A3731">
            <v>40985</v>
          </cell>
          <cell r="B3731" t="str">
            <v xml:space="preserve">RASTELEIRO (MENSALISTA)                                                                                                                                                                                                                                                                                                                                                                                                                                                                                   </v>
          </cell>
          <cell r="C3731" t="str">
            <v xml:space="preserve">MES   </v>
          </cell>
          <cell r="D3731" t="str">
            <v>CR</v>
          </cell>
          <cell r="E3731" t="str">
            <v>2.993,27</v>
          </cell>
        </row>
        <row r="3732">
          <cell r="A3732">
            <v>44502</v>
          </cell>
          <cell r="B3732" t="str">
            <v xml:space="preserve">RASTELEIRO HORISTA                                                                                                                                                                                                                                                                                                                                                                                                                                                                                        </v>
          </cell>
          <cell r="C3732" t="str">
            <v xml:space="preserve">H     </v>
          </cell>
          <cell r="D3732" t="str">
            <v>CR</v>
          </cell>
          <cell r="E3732" t="str">
            <v>17,04</v>
          </cell>
        </row>
        <row r="3733">
          <cell r="A3733">
            <v>1088</v>
          </cell>
          <cell r="B3733" t="str">
            <v xml:space="preserve">REATOR ELETRONICO BIVOLT PARA 1 LAMPADA FLUORESCENTE DE 18/20 W                                                                                                                                                                                                                                                                                                                                                                                                                                           </v>
          </cell>
          <cell r="C3733" t="str">
            <v xml:space="preserve">UN    </v>
          </cell>
          <cell r="D3733" t="str">
            <v>AS</v>
          </cell>
          <cell r="E3733" t="str">
            <v>27,74</v>
          </cell>
        </row>
        <row r="3734">
          <cell r="A3734">
            <v>1087</v>
          </cell>
          <cell r="B3734" t="str">
            <v xml:space="preserve">REATOR ELETRONICO BIVOLT PARA 1 LAMPADA FLUORESCENTE DE 36/40 W                                                                                                                                                                                                                                                                                                                                                                                                                                           </v>
          </cell>
          <cell r="C3734" t="str">
            <v xml:space="preserve">UN    </v>
          </cell>
          <cell r="D3734" t="str">
            <v>AS</v>
          </cell>
          <cell r="E3734" t="str">
            <v>34,65</v>
          </cell>
        </row>
        <row r="3735">
          <cell r="A3735">
            <v>38777</v>
          </cell>
          <cell r="B3735" t="str">
            <v xml:space="preserve">REATOR ELETRONICO BIVOLT PARA 2 LAMPADAS FLUORESCENTES DE 14 W                                                                                                                                                                                                                                                                                                                                                                                                                                            </v>
          </cell>
          <cell r="C3735" t="str">
            <v xml:space="preserve">UN    </v>
          </cell>
          <cell r="D3735" t="str">
            <v>AS</v>
          </cell>
          <cell r="E3735" t="str">
            <v>69,02</v>
          </cell>
        </row>
        <row r="3736">
          <cell r="A3736">
            <v>1086</v>
          </cell>
          <cell r="B3736" t="str">
            <v xml:space="preserve">REATOR ELETRONICO BIVOLT PARA 2 LAMPADAS FLUORESCENTES DE 18/20 W                                                                                                                                                                                                                                                                                                                                                                                                                                         </v>
          </cell>
          <cell r="C3736" t="str">
            <v xml:space="preserve">UN    </v>
          </cell>
          <cell r="D3736" t="str">
            <v>AS</v>
          </cell>
          <cell r="E3736" t="str">
            <v>36,42</v>
          </cell>
        </row>
        <row r="3737">
          <cell r="A3737">
            <v>1079</v>
          </cell>
          <cell r="B3737" t="str">
            <v xml:space="preserve">REATOR ELETRONICO BIVOLT PARA 2 LAMPADAS FLUORESCENTES DE 36/40 W                                                                                                                                                                                                                                                                                                                                                                                                                                         </v>
          </cell>
          <cell r="C3737" t="str">
            <v xml:space="preserve">UN    </v>
          </cell>
          <cell r="D3737" t="str">
            <v>AS</v>
          </cell>
          <cell r="E3737" t="str">
            <v>37,65</v>
          </cell>
        </row>
        <row r="3738">
          <cell r="A3738">
            <v>39374</v>
          </cell>
          <cell r="B3738" t="str">
            <v xml:space="preserve">REATOR INTERNO/INTEGRADO PARA LAMPADA VAPOR METALICO 400 W, ALTO FATOR DE POTENCIA                                                                                                                                                                                                                                                                                                                                                                                                                        </v>
          </cell>
          <cell r="C3738" t="str">
            <v xml:space="preserve">UN    </v>
          </cell>
          <cell r="D3738" t="str">
            <v xml:space="preserve">C </v>
          </cell>
          <cell r="E3738" t="str">
            <v>153,25</v>
          </cell>
        </row>
        <row r="3739">
          <cell r="A3739">
            <v>1082</v>
          </cell>
          <cell r="B3739" t="str">
            <v xml:space="preserve">REATOR P/ LAMPADA VAPOR DE SODIO 250W USO EXT                                                                                                                                                                                                                                                                                                                                                                                                                                                             </v>
          </cell>
          <cell r="C3739" t="str">
            <v xml:space="preserve">UN    </v>
          </cell>
          <cell r="D3739" t="str">
            <v>AS</v>
          </cell>
          <cell r="E3739" t="str">
            <v>236,71</v>
          </cell>
        </row>
        <row r="3740">
          <cell r="A3740">
            <v>12316</v>
          </cell>
          <cell r="B3740" t="str">
            <v xml:space="preserve">REATOR P/ 1 LAMPADA VAPOR DE MERCURIO 125W USO EXT                                                                                                                                                                                                                                                                                                                                                                                                                                                        </v>
          </cell>
          <cell r="C3740" t="str">
            <v xml:space="preserve">UN    </v>
          </cell>
          <cell r="D3740" t="str">
            <v>AS</v>
          </cell>
          <cell r="E3740" t="str">
            <v>108,49</v>
          </cell>
        </row>
        <row r="3741">
          <cell r="A3741">
            <v>12317</v>
          </cell>
          <cell r="B3741" t="str">
            <v xml:space="preserve">REATOR P/ 1 LAMPADA VAPOR DE MERCURIO 250W USO EXT                                                                                                                                                                                                                                                                                                                                                                                                                                                        </v>
          </cell>
          <cell r="C3741" t="str">
            <v xml:space="preserve">UN    </v>
          </cell>
          <cell r="D3741" t="str">
            <v>AS</v>
          </cell>
          <cell r="E3741" t="str">
            <v>129,37</v>
          </cell>
        </row>
        <row r="3742">
          <cell r="A3742">
            <v>12318</v>
          </cell>
          <cell r="B3742" t="str">
            <v xml:space="preserve">REATOR P/ 1 LAMPADA VAPOR DE MERCURIO 400W USO EXT                                                                                                                                                                                                                                                                                                                                                                                                                                                        </v>
          </cell>
          <cell r="C3742" t="str">
            <v xml:space="preserve">UN    </v>
          </cell>
          <cell r="D3742" t="str">
            <v>AS</v>
          </cell>
          <cell r="E3742" t="str">
            <v>149,04</v>
          </cell>
        </row>
        <row r="3743">
          <cell r="A3743">
            <v>5104</v>
          </cell>
          <cell r="B3743" t="str">
            <v xml:space="preserve">REBITE DE ALUMINIO VAZADO DE REPUXO, 3,2 X 8 MM (1KG = 1025 UNIDADES)                                                                                                                                                                                                                                                                                                                                                                                                                                     </v>
          </cell>
          <cell r="C3743" t="str">
            <v xml:space="preserve">KG    </v>
          </cell>
          <cell r="D3743" t="str">
            <v>AS</v>
          </cell>
          <cell r="E3743" t="str">
            <v>61,41</v>
          </cell>
        </row>
        <row r="3744">
          <cell r="A3744">
            <v>44530</v>
          </cell>
          <cell r="B3744" t="str">
            <v xml:space="preserve">REBOLO ABRASIVO RETO DE USO GERAL GRAO 36, DE 6 X 1 " ( DIAMETRO X ALTURA)                                                                                                                                                                                                                                                                                                                                                                                                                                </v>
          </cell>
          <cell r="C3744" t="str">
            <v xml:space="preserve">UN    </v>
          </cell>
          <cell r="D3744" t="str">
            <v>CR</v>
          </cell>
          <cell r="E3744" t="str">
            <v>37,81</v>
          </cell>
        </row>
        <row r="3745">
          <cell r="A3745">
            <v>2710</v>
          </cell>
          <cell r="B3745" t="str">
            <v xml:space="preserve">REBOLO ABRASIVO RETO DE USO GERAL GRAO 36, DE 6 X 3/4 " (DIAMETRO X ALTURA)                                                                                                                                                                                                                                                                                                                                                                                                                               </v>
          </cell>
          <cell r="C3745" t="str">
            <v xml:space="preserve">UN    </v>
          </cell>
          <cell r="D3745" t="str">
            <v>CR</v>
          </cell>
          <cell r="E3745" t="str">
            <v>30,20</v>
          </cell>
        </row>
        <row r="3746">
          <cell r="A3746">
            <v>14575</v>
          </cell>
          <cell r="B3746" t="str">
            <v xml:space="preserve">RECICLADORA DE ASFALTO A FRIO SOBRE RODAS, LARG. FRESAGEM 2,00 M, POT. 315 KW/422 HP                                                                                                                                                                                                                                                                                                                                                                                                                      </v>
          </cell>
          <cell r="C3746" t="str">
            <v xml:space="preserve">UN    </v>
          </cell>
          <cell r="D3746" t="str">
            <v>AS</v>
          </cell>
          <cell r="E3746" t="str">
            <v>5.640.117,87</v>
          </cell>
        </row>
        <row r="3747">
          <cell r="A3747">
            <v>20043</v>
          </cell>
          <cell r="B3747" t="str">
            <v xml:space="preserve">REDUCAO EXCENTRICA PVC, DN 100 X 50 MM, PARA ESGOTO PREDIAL                                                                                                                                                                                                                                                                                                                                                                                                                                               </v>
          </cell>
          <cell r="C3747" t="str">
            <v xml:space="preserve">UN    </v>
          </cell>
          <cell r="D3747" t="str">
            <v>CR</v>
          </cell>
          <cell r="E3747" t="str">
            <v>13,39</v>
          </cell>
        </row>
        <row r="3748">
          <cell r="A3748">
            <v>20044</v>
          </cell>
          <cell r="B3748" t="str">
            <v xml:space="preserve">REDUCAO EXCENTRICA PVC, DN 100 X 75 MM, PARA ESGOTO PREDIAL                                                                                                                                                                                                                                                                                                                                                                                                                                               </v>
          </cell>
          <cell r="C3748" t="str">
            <v xml:space="preserve">UN    </v>
          </cell>
          <cell r="D3748" t="str">
            <v>CR</v>
          </cell>
          <cell r="E3748" t="str">
            <v>15,52</v>
          </cell>
        </row>
        <row r="3749">
          <cell r="A3749">
            <v>20042</v>
          </cell>
          <cell r="B3749" t="str">
            <v xml:space="preserve">REDUCAO EXCENTRICA PVC, DN 75 X 50 MM, PARA ESGOTO PREDIAL                                                                                                                                                                                                                                                                                                                                                                                                                                                </v>
          </cell>
          <cell r="C3749" t="str">
            <v xml:space="preserve">UN    </v>
          </cell>
          <cell r="D3749" t="str">
            <v>CR</v>
          </cell>
          <cell r="E3749" t="str">
            <v>11,61</v>
          </cell>
        </row>
        <row r="3750">
          <cell r="A3750">
            <v>20046</v>
          </cell>
          <cell r="B3750" t="str">
            <v xml:space="preserve">REDUCAO EXCENTRICA PVC, SERIE R, DN 100 X 75 MM, PARA ESGOTO PREDIAL                                                                                                                                                                                                                                                                                                                                                                                                                                      </v>
          </cell>
          <cell r="C3750" t="str">
            <v xml:space="preserve">UN    </v>
          </cell>
          <cell r="D3750" t="str">
            <v>CR</v>
          </cell>
          <cell r="E3750" t="str">
            <v>27,48</v>
          </cell>
        </row>
        <row r="3751">
          <cell r="A3751">
            <v>20047</v>
          </cell>
          <cell r="B3751" t="str">
            <v xml:space="preserve">REDUCAO EXCENTRICA PVC, SERIE R, DN 150 X 100 MM, PARA ESGOTO PREDIAL                                                                                                                                                                                                                                                                                                                                                                                                                                     </v>
          </cell>
          <cell r="C3751" t="str">
            <v xml:space="preserve">UN    </v>
          </cell>
          <cell r="D3751" t="str">
            <v>CR</v>
          </cell>
          <cell r="E3751" t="str">
            <v>82,41</v>
          </cell>
        </row>
        <row r="3752">
          <cell r="A3752">
            <v>20045</v>
          </cell>
          <cell r="B3752" t="str">
            <v xml:space="preserve">REDUCAO EXCENTRICA PVC, SERIE R, DN 75 X 50 MM, PARA ESGOTO PREDIAL                                                                                                                                                                                                                                                                                                                                                                                                                                       </v>
          </cell>
          <cell r="C3752" t="str">
            <v xml:space="preserve">UN    </v>
          </cell>
          <cell r="D3752" t="str">
            <v>CR</v>
          </cell>
          <cell r="E3752" t="str">
            <v>13,90</v>
          </cell>
        </row>
        <row r="3753">
          <cell r="A3753">
            <v>20972</v>
          </cell>
          <cell r="B3753" t="str">
            <v xml:space="preserve">REDUCAO FIXA TIPO STORZ, ENGATE RAPIDO 2.1/2" X 1.1/2", EM LATAO, PARA INSTALACAO PREDIAL COMBATE A INCENDIO PREDIAL                                                                                                                                                                                                                                                                                                                                                                                      </v>
          </cell>
          <cell r="C3753" t="str">
            <v xml:space="preserve">UN    </v>
          </cell>
          <cell r="D3753" t="str">
            <v>CR</v>
          </cell>
          <cell r="E3753" t="str">
            <v>135,71</v>
          </cell>
        </row>
        <row r="3754">
          <cell r="A3754">
            <v>11321</v>
          </cell>
          <cell r="B3754" t="str">
            <v xml:space="preserve">REDUCAO PVC PBA, JE, PB, DN 100 X 50 / DE 110 X 60 MM, PARA REDE DE AGUA                                                                                                                                                                                                                                                                                                                                                                                                                                  </v>
          </cell>
          <cell r="C3754" t="str">
            <v xml:space="preserve">UN    </v>
          </cell>
          <cell r="D3754" t="str">
            <v>AS</v>
          </cell>
          <cell r="E3754" t="str">
            <v>28,42</v>
          </cell>
        </row>
        <row r="3755">
          <cell r="A3755">
            <v>11323</v>
          </cell>
          <cell r="B3755" t="str">
            <v xml:space="preserve">REDUCAO PVC PBA, JE, PB, DN 100 X 75 / DE 110 X 85 MM, PARA REDE DE AGUA                                                                                                                                                                                                                                                                                                                                                                                                                                  </v>
          </cell>
          <cell r="C3755" t="str">
            <v xml:space="preserve">UN    </v>
          </cell>
          <cell r="D3755" t="str">
            <v>AS</v>
          </cell>
          <cell r="E3755" t="str">
            <v>32,69</v>
          </cell>
        </row>
        <row r="3756">
          <cell r="A3756">
            <v>20327</v>
          </cell>
          <cell r="B3756" t="str">
            <v xml:space="preserve">REDUCAO PVC PBA, JE, PB, DN 75 X 50 / DE 85 X 60 MM, PARA REDE DE AGUA                                                                                                                                                                                                                                                                                                                                                                                                                                    </v>
          </cell>
          <cell r="C3756" t="str">
            <v xml:space="preserve">UN    </v>
          </cell>
          <cell r="D3756" t="str">
            <v>AS</v>
          </cell>
          <cell r="E3756" t="str">
            <v>18,55</v>
          </cell>
        </row>
        <row r="3757">
          <cell r="A3757">
            <v>13390</v>
          </cell>
          <cell r="B3757" t="str">
            <v xml:space="preserve">REFLETOR REDONDO EM ALUMINIO ANODIZADO PARA LAMPADA VAPOR DE MERCURIO/SODIO, CORPO EM ALUMINIO COM PINTURA EPOXI, PARA LAMPADA E-27 DE 300 W, COM SUPORTE REDONDO E ALCA REGULAVEL PARA FIXACAO.                                                                                                                                                                                                                                                                                                          </v>
          </cell>
          <cell r="C3757" t="str">
            <v xml:space="preserve">UN    </v>
          </cell>
          <cell r="D3757" t="str">
            <v>AS</v>
          </cell>
          <cell r="E3757" t="str">
            <v>136,92</v>
          </cell>
        </row>
        <row r="3758">
          <cell r="A3758">
            <v>6034</v>
          </cell>
          <cell r="B3758" t="str">
            <v xml:space="preserve">REGISTRO DE ESFERA DE PASSEIO, PVC PARA POLIETILENO, 20 MM                                                                                                                                                                                                                                                                                                                                                                                                                                                </v>
          </cell>
          <cell r="C3758" t="str">
            <v xml:space="preserve">UN    </v>
          </cell>
          <cell r="D3758" t="str">
            <v>CR</v>
          </cell>
          <cell r="E3758" t="str">
            <v>16,56</v>
          </cell>
        </row>
        <row r="3759">
          <cell r="A3759">
            <v>6036</v>
          </cell>
          <cell r="B3759" t="str">
            <v xml:space="preserve">REGISTRO DE ESFERA PVC, COM BORBOLETA, COM ROSCA EXTERNA, DE 1/2"                                                                                                                                                                                                                                                                                                                                                                                                                                         </v>
          </cell>
          <cell r="C3759" t="str">
            <v xml:space="preserve">UN    </v>
          </cell>
          <cell r="D3759" t="str">
            <v>CR</v>
          </cell>
          <cell r="E3759" t="str">
            <v>22,56</v>
          </cell>
        </row>
        <row r="3760">
          <cell r="A3760">
            <v>6031</v>
          </cell>
          <cell r="B3760" t="str">
            <v xml:space="preserve">REGISTRO DE ESFERA PVC, COM BORBOLETA, COM ROSCA EXTERNA, DE 3/4"                                                                                                                                                                                                                                                                                                                                                                                                                                         </v>
          </cell>
          <cell r="C3760" t="str">
            <v xml:space="preserve">UN    </v>
          </cell>
          <cell r="D3760" t="str">
            <v xml:space="preserve">C </v>
          </cell>
          <cell r="E3760" t="str">
            <v>26,51</v>
          </cell>
        </row>
        <row r="3761">
          <cell r="A3761">
            <v>6029</v>
          </cell>
          <cell r="B3761" t="str">
            <v xml:space="preserve">REGISTRO DE ESFERA PVC, COM CABECA QUADRADA, COM ROSCA EXTERNA, 1/2"                                                                                                                                                                                                                                                                                                                                                                                                                                      </v>
          </cell>
          <cell r="C3761" t="str">
            <v xml:space="preserve">UN    </v>
          </cell>
          <cell r="D3761" t="str">
            <v>CR</v>
          </cell>
          <cell r="E3761" t="str">
            <v>26,79</v>
          </cell>
        </row>
        <row r="3762">
          <cell r="A3762">
            <v>6033</v>
          </cell>
          <cell r="B3762" t="str">
            <v xml:space="preserve">REGISTRO DE ESFERA PVC, COM CABECA QUADRADA, COM ROSCA EXTERNA, 3/4"                                                                                                                                                                                                                                                                                                                                                                                                                                      </v>
          </cell>
          <cell r="C3762" t="str">
            <v xml:space="preserve">UN    </v>
          </cell>
          <cell r="D3762" t="str">
            <v>CR</v>
          </cell>
          <cell r="E3762" t="str">
            <v>35,31</v>
          </cell>
        </row>
        <row r="3763">
          <cell r="A3763">
            <v>11672</v>
          </cell>
          <cell r="B3763" t="str">
            <v xml:space="preserve">REGISTRO DE ESFERA, PVC, COM VOLANTE, VS, ROSCAVEL, DN 1 1/2", COM CORPO DIVIDIDO                                                                                                                                                                                                                                                                                                                                                                                                                         </v>
          </cell>
          <cell r="C3763" t="str">
            <v xml:space="preserve">UN    </v>
          </cell>
          <cell r="D3763" t="str">
            <v>CR</v>
          </cell>
          <cell r="E3763" t="str">
            <v>76,81</v>
          </cell>
        </row>
        <row r="3764">
          <cell r="A3764">
            <v>11669</v>
          </cell>
          <cell r="B3764" t="str">
            <v xml:space="preserve">REGISTRO DE ESFERA, PVC, COM VOLANTE, VS, ROSCAVEL, DN 1 1/4", COM CORPO DIVIDIDO                                                                                                                                                                                                                                                                                                                                                                                                                         </v>
          </cell>
          <cell r="C3764" t="str">
            <v xml:space="preserve">UN    </v>
          </cell>
          <cell r="D3764" t="str">
            <v>CR</v>
          </cell>
          <cell r="E3764" t="str">
            <v>73,15</v>
          </cell>
        </row>
        <row r="3765">
          <cell r="A3765">
            <v>11670</v>
          </cell>
          <cell r="B3765" t="str">
            <v xml:space="preserve">REGISTRO DE ESFERA, PVC, COM VOLANTE, VS, ROSCAVEL, DN 1/2", COM CORPO DIVIDIDO                                                                                                                                                                                                                                                                                                                                                                                                                           </v>
          </cell>
          <cell r="C3765" t="str">
            <v xml:space="preserve">UN    </v>
          </cell>
          <cell r="D3765" t="str">
            <v>CR</v>
          </cell>
          <cell r="E3765" t="str">
            <v>28,02</v>
          </cell>
        </row>
        <row r="3766">
          <cell r="A3766">
            <v>20055</v>
          </cell>
          <cell r="B3766" t="str">
            <v xml:space="preserve">REGISTRO DE ESFERA, PVC, COM VOLANTE, VS, ROSCAVEL, DN 1", COM CORPO DIVIDIDO                                                                                                                                                                                                                                                                                                                                                                                                                             </v>
          </cell>
          <cell r="C3766" t="str">
            <v xml:space="preserve">UN    </v>
          </cell>
          <cell r="D3766" t="str">
            <v>CR</v>
          </cell>
          <cell r="E3766" t="str">
            <v>54,78</v>
          </cell>
        </row>
        <row r="3767">
          <cell r="A3767">
            <v>11671</v>
          </cell>
          <cell r="B3767" t="str">
            <v xml:space="preserve">REGISTRO DE ESFERA, PVC, COM VOLANTE, VS, ROSCAVEL, DN 2", COM CORPO DIVIDIDO                                                                                                                                                                                                                                                                                                                                                                                                                             </v>
          </cell>
          <cell r="C3767" t="str">
            <v xml:space="preserve">UN    </v>
          </cell>
          <cell r="D3767" t="str">
            <v>CR</v>
          </cell>
          <cell r="E3767" t="str">
            <v>117,55</v>
          </cell>
        </row>
        <row r="3768">
          <cell r="A3768">
            <v>6032</v>
          </cell>
          <cell r="B3768" t="str">
            <v xml:space="preserve">REGISTRO DE ESFERA, PVC, COM VOLANTE, VS, ROSCAVEL, DN 3/4", COM CORPO DIVIDIDO                                                                                                                                                                                                                                                                                                                                                                                                                           </v>
          </cell>
          <cell r="C3768" t="str">
            <v xml:space="preserve">UN    </v>
          </cell>
          <cell r="D3768" t="str">
            <v>CR</v>
          </cell>
          <cell r="E3768" t="str">
            <v>33,57</v>
          </cell>
        </row>
        <row r="3769">
          <cell r="A3769">
            <v>11673</v>
          </cell>
          <cell r="B3769" t="str">
            <v xml:space="preserve">REGISTRO DE ESFERA, PVC, COM VOLANTE, VS, SOLDAVEL, DN 20 MM, COM CORPO DIVIDIDO                                                                                                                                                                                                                                                                                                                                                                                                                          </v>
          </cell>
          <cell r="C3769" t="str">
            <v xml:space="preserve">UN    </v>
          </cell>
          <cell r="D3769" t="str">
            <v>CR</v>
          </cell>
          <cell r="E3769" t="str">
            <v>26,44</v>
          </cell>
        </row>
        <row r="3770">
          <cell r="A3770">
            <v>11674</v>
          </cell>
          <cell r="B3770" t="str">
            <v xml:space="preserve">REGISTRO DE ESFERA, PVC, COM VOLANTE, VS, SOLDAVEL, DN 25 MM, COM CORPO DIVIDIDO                                                                                                                                                                                                                                                                                                                                                                                                                          </v>
          </cell>
          <cell r="C3770" t="str">
            <v xml:space="preserve">UN    </v>
          </cell>
          <cell r="D3770" t="str">
            <v>CR</v>
          </cell>
          <cell r="E3770" t="str">
            <v>34,05</v>
          </cell>
        </row>
        <row r="3771">
          <cell r="A3771">
            <v>11675</v>
          </cell>
          <cell r="B3771" t="str">
            <v xml:space="preserve">REGISTRO DE ESFERA, PVC, COM VOLANTE, VS, SOLDAVEL, DN 32 MM, COM CORPO DIVIDIDO                                                                                                                                                                                                                                                                                                                                                                                                                          </v>
          </cell>
          <cell r="C3771" t="str">
            <v xml:space="preserve">UN    </v>
          </cell>
          <cell r="D3771" t="str">
            <v>CR</v>
          </cell>
          <cell r="E3771" t="str">
            <v>54,06</v>
          </cell>
        </row>
        <row r="3772">
          <cell r="A3772">
            <v>11676</v>
          </cell>
          <cell r="B3772" t="str">
            <v xml:space="preserve">REGISTRO DE ESFERA, PVC, COM VOLANTE, VS, SOLDAVEL, DN 40 MM, COM CORPO DIVIDIDO                                                                                                                                                                                                                                                                                                                                                                                                                          </v>
          </cell>
          <cell r="C3772" t="str">
            <v xml:space="preserve">UN    </v>
          </cell>
          <cell r="D3772" t="str">
            <v>CR</v>
          </cell>
          <cell r="E3772" t="str">
            <v>72,30</v>
          </cell>
        </row>
        <row r="3773">
          <cell r="A3773">
            <v>11677</v>
          </cell>
          <cell r="B3773" t="str">
            <v xml:space="preserve">REGISTRO DE ESFERA, PVC, COM VOLANTE, VS, SOLDAVEL, DN 50 MM, COM CORPO DIVIDIDO                                                                                                                                                                                                                                                                                                                                                                                                                          </v>
          </cell>
          <cell r="C3773" t="str">
            <v xml:space="preserve">UN    </v>
          </cell>
          <cell r="D3773" t="str">
            <v>CR</v>
          </cell>
          <cell r="E3773" t="str">
            <v>74,66</v>
          </cell>
        </row>
        <row r="3774">
          <cell r="A3774">
            <v>11678</v>
          </cell>
          <cell r="B3774" t="str">
            <v xml:space="preserve">REGISTRO DE ESFERA, PVC, COM VOLANTE, VS, SOLDAVEL, DN 60 MM, COM CORPO DIVIDIDO                                                                                                                                                                                                                                                                                                                                                                                                                          </v>
          </cell>
          <cell r="C3774" t="str">
            <v xml:space="preserve">UN    </v>
          </cell>
          <cell r="D3774" t="str">
            <v>CR</v>
          </cell>
          <cell r="E3774" t="str">
            <v>136,74</v>
          </cell>
        </row>
        <row r="3775">
          <cell r="A3775">
            <v>6038</v>
          </cell>
          <cell r="B3775" t="str">
            <v xml:space="preserve">REGISTRO DE PRESSAO PVC, ROSCAVEL, VOLANTE SIMPLES, DE 1/2"                                                                                                                                                                                                                                                                                                                                                                                                                                               </v>
          </cell>
          <cell r="C3775" t="str">
            <v xml:space="preserve">UN    </v>
          </cell>
          <cell r="D3775" t="str">
            <v>CR</v>
          </cell>
          <cell r="E3775" t="str">
            <v>8,67</v>
          </cell>
        </row>
        <row r="3776">
          <cell r="A3776">
            <v>11718</v>
          </cell>
          <cell r="B3776" t="str">
            <v xml:space="preserve">REGISTRO DE PRESSAO PVC, ROSCAVEL, VOLANTE SIMPLES, DE 3/4"                                                                                                                                                                                                                                                                                                                                                                                                                                               </v>
          </cell>
          <cell r="C3776" t="str">
            <v xml:space="preserve">UN    </v>
          </cell>
          <cell r="D3776" t="str">
            <v>CR</v>
          </cell>
          <cell r="E3776" t="str">
            <v>24,74</v>
          </cell>
        </row>
        <row r="3777">
          <cell r="A3777">
            <v>6037</v>
          </cell>
          <cell r="B3777" t="str">
            <v xml:space="preserve">REGISTRO DE PRESSAO PVC, SOLDAVEL, VOLANTE SIMPLES, DE 20 MM                                                                                                                                                                                                                                                                                                                                                                                                                                              </v>
          </cell>
          <cell r="C3777" t="str">
            <v xml:space="preserve">UN    </v>
          </cell>
          <cell r="D3777" t="str">
            <v>CR</v>
          </cell>
          <cell r="E3777" t="str">
            <v>18,05</v>
          </cell>
        </row>
        <row r="3778">
          <cell r="A3778">
            <v>11719</v>
          </cell>
          <cell r="B3778" t="str">
            <v xml:space="preserve">REGISTRO DE PRESSAO PVC, SOLDAVEL, VOLANTE SIMPLES, DE 25 MM                                                                                                                                                                                                                                                                                                                                                                                                                                              </v>
          </cell>
          <cell r="C3778" t="str">
            <v xml:space="preserve">UN    </v>
          </cell>
          <cell r="D3778" t="str">
            <v>CR</v>
          </cell>
          <cell r="E3778" t="str">
            <v>20,07</v>
          </cell>
        </row>
        <row r="3779">
          <cell r="A3779">
            <v>6019</v>
          </cell>
          <cell r="B3779" t="str">
            <v xml:space="preserve">REGISTRO GAVETA BRUTO EM LATAO FORJADO, BITOLA 1 " (REF 1509)                                                                                                                                                                                                                                                                                                                                                                                                                                             </v>
          </cell>
          <cell r="C3779" t="str">
            <v xml:space="preserve">UN    </v>
          </cell>
          <cell r="D3779" t="str">
            <v>CR</v>
          </cell>
          <cell r="E3779" t="str">
            <v>64,42</v>
          </cell>
        </row>
        <row r="3780">
          <cell r="A3780">
            <v>6010</v>
          </cell>
          <cell r="B3780" t="str">
            <v xml:space="preserve">REGISTRO GAVETA BRUTO EM LATAO FORJADO, BITOLA 1 1/2 " (REF 1509)                                                                                                                                                                                                                                                                                                                                                                                                                                         </v>
          </cell>
          <cell r="C3780" t="str">
            <v xml:space="preserve">UN    </v>
          </cell>
          <cell r="D3780" t="str">
            <v>CR</v>
          </cell>
          <cell r="E3780" t="str">
            <v>110,84</v>
          </cell>
        </row>
        <row r="3781">
          <cell r="A3781">
            <v>6017</v>
          </cell>
          <cell r="B3781" t="str">
            <v xml:space="preserve">REGISTRO GAVETA BRUTO EM LATAO FORJADO, BITOLA 1 1/4 " (REF 1509)                                                                                                                                                                                                                                                                                                                                                                                                                                         </v>
          </cell>
          <cell r="C3781" t="str">
            <v xml:space="preserve">UN    </v>
          </cell>
          <cell r="D3781" t="str">
            <v>CR</v>
          </cell>
          <cell r="E3781" t="str">
            <v>87,79</v>
          </cell>
        </row>
        <row r="3782">
          <cell r="A3782">
            <v>6020</v>
          </cell>
          <cell r="B3782" t="str">
            <v xml:space="preserve">REGISTRO GAVETA BRUTO EM LATAO FORJADO, BITOLA 1/2 " (REF 1509)                                                                                                                                                                                                                                                                                                                                                                                                                                           </v>
          </cell>
          <cell r="C3782" t="str">
            <v xml:space="preserve">UN    </v>
          </cell>
          <cell r="D3782" t="str">
            <v>CR</v>
          </cell>
          <cell r="E3782" t="str">
            <v>38,69</v>
          </cell>
        </row>
        <row r="3783">
          <cell r="A3783">
            <v>6028</v>
          </cell>
          <cell r="B3783" t="str">
            <v xml:space="preserve">REGISTRO GAVETA BRUTO EM LATAO FORJADO, BITOLA 2 " (REF 1509)                                                                                                                                                                                                                                                                                                                                                                                                                                             </v>
          </cell>
          <cell r="C3783" t="str">
            <v xml:space="preserve">UN    </v>
          </cell>
          <cell r="D3783" t="str">
            <v>CR</v>
          </cell>
          <cell r="E3783" t="str">
            <v>154,38</v>
          </cell>
        </row>
        <row r="3784">
          <cell r="A3784">
            <v>6011</v>
          </cell>
          <cell r="B3784" t="str">
            <v xml:space="preserve">REGISTRO GAVETA BRUTO EM LATAO FORJADO, BITOLA 2 1/2 " (REF 1509)                                                                                                                                                                                                                                                                                                                                                                                                                                         </v>
          </cell>
          <cell r="C3784" t="str">
            <v xml:space="preserve">UN    </v>
          </cell>
          <cell r="D3784" t="str">
            <v>CR</v>
          </cell>
          <cell r="E3784" t="str">
            <v>320,17</v>
          </cell>
        </row>
        <row r="3785">
          <cell r="A3785">
            <v>6012</v>
          </cell>
          <cell r="B3785" t="str">
            <v xml:space="preserve">REGISTRO GAVETA BRUTO EM LATAO FORJADO, BITOLA 3 " (REF 1509)                                                                                                                                                                                                                                                                                                                                                                                                                                             </v>
          </cell>
          <cell r="C3785" t="str">
            <v xml:space="preserve">UN    </v>
          </cell>
          <cell r="D3785" t="str">
            <v>CR</v>
          </cell>
          <cell r="E3785" t="str">
            <v>387,62</v>
          </cell>
        </row>
        <row r="3786">
          <cell r="A3786">
            <v>6016</v>
          </cell>
          <cell r="B3786" t="str">
            <v xml:space="preserve">REGISTRO GAVETA BRUTO EM LATAO FORJADO, BITOLA 3/4 " (REF 1509)                                                                                                                                                                                                                                                                                                                                                                                                                                           </v>
          </cell>
          <cell r="C3786" t="str">
            <v xml:space="preserve">UN    </v>
          </cell>
          <cell r="D3786" t="str">
            <v>CR</v>
          </cell>
          <cell r="E3786" t="str">
            <v>40,81</v>
          </cell>
        </row>
        <row r="3787">
          <cell r="A3787">
            <v>6027</v>
          </cell>
          <cell r="B3787" t="str">
            <v xml:space="preserve">REGISTRO GAVETA BRUTO EM LATAO FORJADO, BITOLA 4 " (REF 1509)                                                                                                                                                                                                                                                                                                                                                                                                                                             </v>
          </cell>
          <cell r="C3787" t="str">
            <v xml:space="preserve">UN    </v>
          </cell>
          <cell r="D3787" t="str">
            <v>CR</v>
          </cell>
          <cell r="E3787" t="str">
            <v>807,67</v>
          </cell>
        </row>
        <row r="3788">
          <cell r="A3788">
            <v>6013</v>
          </cell>
          <cell r="B3788" t="str">
            <v xml:space="preserve">REGISTRO GAVETA COM ACABAMENTO E CANOPLA CROMADOS, SIMPLES, BITOLA 1 " (REF 1509)                                                                                                                                                                                                                                                                                                                                                                                                                         </v>
          </cell>
          <cell r="C3788" t="str">
            <v xml:space="preserve">UN    </v>
          </cell>
          <cell r="D3788" t="str">
            <v>CR</v>
          </cell>
          <cell r="E3788" t="str">
            <v>121,87</v>
          </cell>
        </row>
        <row r="3789">
          <cell r="A3789">
            <v>6015</v>
          </cell>
          <cell r="B3789" t="str">
            <v xml:space="preserve">REGISTRO GAVETA COM ACABAMENTO E CANOPLA CROMADOS, SIMPLES, BITOLA 1 1/2 " (REF 1509)                                                                                                                                                                                                                                                                                                                                                                                                                     </v>
          </cell>
          <cell r="C3789" t="str">
            <v xml:space="preserve">UN    </v>
          </cell>
          <cell r="D3789" t="str">
            <v>CR</v>
          </cell>
          <cell r="E3789" t="str">
            <v>177,23</v>
          </cell>
        </row>
        <row r="3790">
          <cell r="A3790">
            <v>6014</v>
          </cell>
          <cell r="B3790" t="str">
            <v xml:space="preserve">REGISTRO GAVETA COM ACABAMENTO E CANOPLA CROMADOS, SIMPLES, BITOLA 1 1/4 " (REF 1509)                                                                                                                                                                                                                                                                                                                                                                                                                     </v>
          </cell>
          <cell r="C3790" t="str">
            <v xml:space="preserve">UN    </v>
          </cell>
          <cell r="D3790" t="str">
            <v>CR</v>
          </cell>
          <cell r="E3790" t="str">
            <v>169,45</v>
          </cell>
        </row>
        <row r="3791">
          <cell r="A3791">
            <v>6006</v>
          </cell>
          <cell r="B3791" t="str">
            <v xml:space="preserve">REGISTRO GAVETA COM ACABAMENTO E CANOPLA CROMADOS, SIMPLES, BITOLA 1/2 " (REF 1509)                                                                                                                                                                                                                                                                                                                                                                                                                       </v>
          </cell>
          <cell r="C3791" t="str">
            <v xml:space="preserve">UN    </v>
          </cell>
          <cell r="D3791" t="str">
            <v>CR</v>
          </cell>
          <cell r="E3791" t="str">
            <v>88,25</v>
          </cell>
        </row>
        <row r="3792">
          <cell r="A3792">
            <v>6005</v>
          </cell>
          <cell r="B3792" t="str">
            <v xml:space="preserve">REGISTRO GAVETA COM ACABAMENTO E CANOPLA CROMADOS, SIMPLES, BITOLA 3/4 " (REF 1509)                                                                                                                                                                                                                                                                                                                                                                                                                       </v>
          </cell>
          <cell r="C3792" t="str">
            <v xml:space="preserve">UN    </v>
          </cell>
          <cell r="D3792" t="str">
            <v xml:space="preserve">C </v>
          </cell>
          <cell r="E3792" t="str">
            <v>99,56</v>
          </cell>
        </row>
        <row r="3793">
          <cell r="A3793">
            <v>11756</v>
          </cell>
          <cell r="B3793" t="str">
            <v xml:space="preserve">REGISTRO OU REGULADOR DE GAS COZINHA, VAZAO DE 2 KG/H, 2,8 KPA                                                                                                                                                                                                                                                                                                                                                                                                                                            </v>
          </cell>
          <cell r="C3793" t="str">
            <v xml:space="preserve">UN    </v>
          </cell>
          <cell r="D3793" t="str">
            <v>CR</v>
          </cell>
          <cell r="E3793" t="str">
            <v>47,55</v>
          </cell>
        </row>
        <row r="3794">
          <cell r="A3794">
            <v>10904</v>
          </cell>
          <cell r="B3794" t="str">
            <v xml:space="preserve">REGISTRO OU VALVULA GLOBO ANGULAR EM LATAO, PARA HIDRANTES EM INSTALACAO PREDIAL DE INCENDIO, 45 GRAUS, DIAMETRO DE 2 1/2", COM VOLANTE, CLASSE DE PRESSAO DE ATE 200 PSI                                                                                                                                                                                                                                                                                                                                 </v>
          </cell>
          <cell r="C3794" t="str">
            <v xml:space="preserve">UN    </v>
          </cell>
          <cell r="D3794" t="str">
            <v xml:space="preserve">C </v>
          </cell>
          <cell r="E3794" t="str">
            <v>190,00</v>
          </cell>
        </row>
        <row r="3795">
          <cell r="A3795">
            <v>11752</v>
          </cell>
          <cell r="B3795" t="str">
            <v xml:space="preserve">REGISTRO PRESSAO BRUTO EM LATAO FORJADO, BITOLA 1/2 " (REF 1400)                                                                                                                                                                                                                                                                                                                                                                                                                                          </v>
          </cell>
          <cell r="C3795" t="str">
            <v xml:space="preserve">UN    </v>
          </cell>
          <cell r="D3795" t="str">
            <v>CR</v>
          </cell>
          <cell r="E3795" t="str">
            <v>27,42</v>
          </cell>
        </row>
        <row r="3796">
          <cell r="A3796">
            <v>11753</v>
          </cell>
          <cell r="B3796" t="str">
            <v xml:space="preserve">REGISTRO PRESSAO BRUTO EM LATAO FORJADO, BITOLA 3/4 " (REF 1400)                                                                                                                                                                                                                                                                                                                                                                                                                                          </v>
          </cell>
          <cell r="C3796" t="str">
            <v xml:space="preserve">UN    </v>
          </cell>
          <cell r="D3796" t="str">
            <v>CR</v>
          </cell>
          <cell r="E3796" t="str">
            <v>32,73</v>
          </cell>
        </row>
        <row r="3797">
          <cell r="A3797">
            <v>6021</v>
          </cell>
          <cell r="B3797" t="str">
            <v xml:space="preserve">REGISTRO PRESSAO COM ACABAMENTO E CANOPLA CROMADA, SIMPLES, BITOLA 1/2 " (REF 1416)                                                                                                                                                                                                                                                                                                                                                                                                                       </v>
          </cell>
          <cell r="C3797" t="str">
            <v xml:space="preserve">UN    </v>
          </cell>
          <cell r="D3797" t="str">
            <v>CR</v>
          </cell>
          <cell r="E3797" t="str">
            <v>90,84</v>
          </cell>
        </row>
        <row r="3798">
          <cell r="A3798">
            <v>6024</v>
          </cell>
          <cell r="B3798" t="str">
            <v xml:space="preserve">REGISTRO PRESSAO COM ACABAMENTO E CANOPLA CROMADA, SIMPLES, BITOLA 3/4 " (REF 1416)                                                                                                                                                                                                                                                                                                                                                                                                                       </v>
          </cell>
          <cell r="C3798" t="str">
            <v xml:space="preserve">UN    </v>
          </cell>
          <cell r="D3798" t="str">
            <v>CR</v>
          </cell>
          <cell r="E3798" t="str">
            <v>93,90</v>
          </cell>
        </row>
        <row r="3799">
          <cell r="A3799">
            <v>38379</v>
          </cell>
          <cell r="B3799" t="str">
            <v xml:space="preserve">REGUA DE ALUMINIO PARA PEDREIRO 2 X 1 "                                                                                                                                                                                                                                                                                                                                                                                                                                                                   </v>
          </cell>
          <cell r="C3799" t="str">
            <v xml:space="preserve">M     </v>
          </cell>
          <cell r="D3799" t="str">
            <v>CR</v>
          </cell>
          <cell r="E3799" t="str">
            <v>69,43</v>
          </cell>
        </row>
        <row r="3800">
          <cell r="A3800">
            <v>13897</v>
          </cell>
          <cell r="B3800" t="str">
            <v xml:space="preserve">REGUA VIBRADORA DUPLA PARA CONCRETO A GASOLINA 5,5 HP, PESO DE 60 KG, COMPRIMENTO 4 M                                                                                                                                                                                                                                                                                                                                                                                                                     </v>
          </cell>
          <cell r="C3800" t="str">
            <v xml:space="preserve">UN    </v>
          </cell>
          <cell r="D3800" t="str">
            <v>AS</v>
          </cell>
          <cell r="E3800" t="str">
            <v>6.869,77</v>
          </cell>
        </row>
        <row r="3801">
          <cell r="A3801">
            <v>10640</v>
          </cell>
          <cell r="B3801" t="str">
            <v xml:space="preserve">REGUA VIBRATORIA DE CONCRETO TRELICADA, EQUIPADA COM MOTOR A GASOLINA DE 9 HP                                                                                                                                                                                                                                                                                                                                                                                                                             </v>
          </cell>
          <cell r="C3801" t="str">
            <v xml:space="preserve">UN    </v>
          </cell>
          <cell r="D3801" t="str">
            <v>AS</v>
          </cell>
          <cell r="E3801" t="str">
            <v>14.878,49</v>
          </cell>
        </row>
        <row r="3802">
          <cell r="A3802">
            <v>34357</v>
          </cell>
          <cell r="B3802" t="str">
            <v xml:space="preserve">REJUNTE CIMENTICIO, QUALQUER COR                                                                                                                                                                                                                                                                                                                                                                                                                                                                          </v>
          </cell>
          <cell r="C3802" t="str">
            <v xml:space="preserve">KG    </v>
          </cell>
          <cell r="D3802" t="str">
            <v>CR</v>
          </cell>
          <cell r="E3802" t="str">
            <v>4,58</v>
          </cell>
        </row>
        <row r="3803">
          <cell r="A3803">
            <v>37329</v>
          </cell>
          <cell r="B3803" t="str">
            <v xml:space="preserve">REJUNTE EPOXI, QUALQUER COR                                                                                                                                                                                                                                                                                                                                                                                                                                                                               </v>
          </cell>
          <cell r="C3803" t="str">
            <v xml:space="preserve">KG    </v>
          </cell>
          <cell r="D3803" t="str">
            <v>CR</v>
          </cell>
          <cell r="E3803" t="str">
            <v>96,46</v>
          </cell>
        </row>
        <row r="3804">
          <cell r="A3804">
            <v>2510</v>
          </cell>
          <cell r="B3804" t="str">
            <v xml:space="preserve">RELE FOTOELETRICO INTERNO E EXTERNO BIVOLT 1000 W, DE CONECTOR, SEM BASE                                                                                                                                                                                                                                                                                                                                                                                                                                  </v>
          </cell>
          <cell r="C3804" t="str">
            <v xml:space="preserve">UN    </v>
          </cell>
          <cell r="D3804" t="str">
            <v>AS</v>
          </cell>
          <cell r="E3804" t="str">
            <v>34,29</v>
          </cell>
        </row>
        <row r="3805">
          <cell r="A3805">
            <v>12359</v>
          </cell>
          <cell r="B3805" t="str">
            <v xml:space="preserve">RELE TERMICO BIMETAL PARA USO EM MOTORES TRIFASICOS, TENSAO 380 V, POTENCIA ATE 15 CV, CORRENTE NOMINAL MAXIMA 22 A                                                                                                                                                                                                                                                                                                                                                                                       </v>
          </cell>
          <cell r="C3805" t="str">
            <v xml:space="preserve">UN    </v>
          </cell>
          <cell r="D3805" t="str">
            <v>CR</v>
          </cell>
          <cell r="E3805" t="str">
            <v>117,96</v>
          </cell>
        </row>
        <row r="3806">
          <cell r="A3806">
            <v>7353</v>
          </cell>
          <cell r="B3806" t="str">
            <v xml:space="preserve">RESINA ACRILICA PREMIUM BASE AGUA - COR BRANCA                                                                                                                                                                                                                                                                                                                                                                                                                                                            </v>
          </cell>
          <cell r="C3806" t="str">
            <v xml:space="preserve">L     </v>
          </cell>
          <cell r="D3806" t="str">
            <v>CR</v>
          </cell>
          <cell r="E3806" t="str">
            <v>30,56</v>
          </cell>
        </row>
        <row r="3807">
          <cell r="A3807">
            <v>36144</v>
          </cell>
          <cell r="B3807" t="str">
            <v xml:space="preserve">RESPIRADOR DESCARTAVEL SEM VALVULA DE EXALACAO, PFF 1                                                                                                                                                                                                                                                                                                                                                                                                                                                     </v>
          </cell>
          <cell r="C3807" t="str">
            <v xml:space="preserve">UN    </v>
          </cell>
          <cell r="D3807" t="str">
            <v>CR</v>
          </cell>
          <cell r="E3807" t="str">
            <v>1,66</v>
          </cell>
        </row>
        <row r="3808">
          <cell r="A3808">
            <v>10518</v>
          </cell>
          <cell r="B3808" t="str">
            <v xml:space="preserve">RETARDO PARA CORDEL DETONANTE                                                                                                                                                                                                                                                                                                                                                                                                                                                                             </v>
          </cell>
          <cell r="C3808" t="str">
            <v xml:space="preserve">UN    </v>
          </cell>
          <cell r="D3808" t="str">
            <v>AS</v>
          </cell>
          <cell r="E3808" t="str">
            <v>119,98</v>
          </cell>
        </row>
        <row r="3809">
          <cell r="A3809">
            <v>36530</v>
          </cell>
          <cell r="B3809" t="str">
            <v xml:space="preserve">RETROESCAVADEIRA SOBRE RODAS COM CARREGADEIRA, TRACAO 4 X 2, POTENCIA LIQUIDA 79 HP, PESO OPERACIONAL MINIMO DE 6570 KG, CAPACIDADE DA CARREGADEIRA DE 1,00 M3 E DA  RETROESCAVADEIRA MINIMA DE 0,20 M3, PROFUNDIDADE DE ESCAVACAO MAXIMA DE 4,37 M                                                                                                                                                                                                                                                       </v>
          </cell>
          <cell r="C3809" t="str">
            <v xml:space="preserve">UN    </v>
          </cell>
          <cell r="D3809" t="str">
            <v>CR</v>
          </cell>
          <cell r="E3809" t="str">
            <v>451.756,08</v>
          </cell>
        </row>
        <row r="3810">
          <cell r="A3810">
            <v>6046</v>
          </cell>
          <cell r="B3810" t="str">
            <v xml:space="preserve">RETROESCAVADEIRA SOBRE RODAS COM CARREGADEIRA, TRACAO 4 X 4, POTENCIA LIQUIDA 72 HP, PESO OPERACIONAL MINIMO DE 7140 KG, CAPACIDADE MINIMA DA CARREGADEIRA DE 0,79 M3 E DA RETROESCAVADEIRA MINIMA DE 0,18 M3, PROFUNDIDADE DE ESCAVACAO MAXIMA DE 4,50 M                                                                                                                                                                                                                                                 </v>
          </cell>
          <cell r="C3810" t="str">
            <v xml:space="preserve">UN    </v>
          </cell>
          <cell r="D3810" t="str">
            <v xml:space="preserve">C </v>
          </cell>
          <cell r="E3810" t="str">
            <v>490.000,00</v>
          </cell>
        </row>
        <row r="3811">
          <cell r="A3811">
            <v>36531</v>
          </cell>
          <cell r="B3811" t="str">
            <v xml:space="preserve">RETROESCAVADEIRA SOBRE RODAS COM CARREGADEIRA, TRACAO 4 X 4, POTENCIA LIQUIDA 88 HP, PESO OPERACIONAL MINIMO DE 6674 KG, CAPACIDADE DA CARREGADEIRA DE 1,00 M3 E DA  RETROESCAVADEIRA MINIMA DE 0,26 M3, PROFUNDIDADE DE ESCAVACAO MAXIMA DE 4,37 M                                                                                                                                                                                                                                                       </v>
          </cell>
          <cell r="C3811" t="str">
            <v xml:space="preserve">UN    </v>
          </cell>
          <cell r="D3811" t="str">
            <v>CR</v>
          </cell>
          <cell r="E3811" t="str">
            <v>507.926,79</v>
          </cell>
        </row>
        <row r="3812">
          <cell r="A3812">
            <v>34684</v>
          </cell>
          <cell r="B3812" t="str">
            <v xml:space="preserve">REVESTIMENTO DE PAREDE EM GRANILITE, MARMORITE OU GRANITINA - ESP = 5 MM (INCLUSO EXECUCAO)                                                                                                                                                                                                                                                                                                                                                                                                               </v>
          </cell>
          <cell r="C3812" t="str">
            <v xml:space="preserve">M2    </v>
          </cell>
          <cell r="D3812" t="str">
            <v>AS</v>
          </cell>
          <cell r="E3812" t="str">
            <v>256,62</v>
          </cell>
        </row>
        <row r="3813">
          <cell r="A3813">
            <v>34683</v>
          </cell>
          <cell r="B3813" t="str">
            <v xml:space="preserve">REVESTIMENTO DE PAREDE EM GRANILITE, MARMORITE OU GRANITINA COLORIDO - ESP = 5 MM (INCLUSO EXECUCAO)                                                                                                                                                                                                                                                                                                                                                                                                      </v>
          </cell>
          <cell r="C3813" t="str">
            <v xml:space="preserve">M2    </v>
          </cell>
          <cell r="D3813" t="str">
            <v>AS</v>
          </cell>
          <cell r="E3813" t="str">
            <v>160,39</v>
          </cell>
        </row>
        <row r="3814">
          <cell r="A3814">
            <v>533</v>
          </cell>
          <cell r="B3814" t="str">
            <v xml:space="preserve">REVESTIMENTO EM CERAMICA ESMALTADA COMERCIAL, PEI MENOR OU IGUAL A 3, FORMATO MENOR OU IGUAL A 2025 CM2                                                                                                                                                                                                                                                                                                                                                                                                   </v>
          </cell>
          <cell r="C3814" t="str">
            <v xml:space="preserve">M2    </v>
          </cell>
          <cell r="D3814" t="str">
            <v>CR</v>
          </cell>
          <cell r="E3814" t="str">
            <v>26,72</v>
          </cell>
        </row>
        <row r="3815">
          <cell r="A3815">
            <v>10515</v>
          </cell>
          <cell r="B3815" t="str">
            <v xml:space="preserve">REVESTIMENTO EM CERAMICA ESMALTADA EXTRA, PEI MAIOR OU IGUAL 4, FORMATO MAIOR A 2025 CM2                                                                                                                                                                                                                                                                                                                                                                                                                  </v>
          </cell>
          <cell r="C3815" t="str">
            <v xml:space="preserve">M2    </v>
          </cell>
          <cell r="D3815" t="str">
            <v>CR</v>
          </cell>
          <cell r="E3815" t="str">
            <v>50,41</v>
          </cell>
        </row>
        <row r="3816">
          <cell r="A3816">
            <v>536</v>
          </cell>
          <cell r="B3816" t="str">
            <v xml:space="preserve">REVESTIMENTO EM CERAMICA ESMALTADA EXTRA, PEI MENOR OU IGUAL A 3, FORMATO MENOR OU IGUAL A 2025 CM2                                                                                                                                                                                                                                                                                                                                                                                                       </v>
          </cell>
          <cell r="C3816" t="str">
            <v xml:space="preserve">M2    </v>
          </cell>
          <cell r="D3816" t="str">
            <v xml:space="preserve">C </v>
          </cell>
          <cell r="E3816" t="str">
            <v>36,47</v>
          </cell>
        </row>
        <row r="3817">
          <cell r="A3817">
            <v>153</v>
          </cell>
          <cell r="B3817" t="str">
            <v xml:space="preserve">REVESTIMENTO EPOXI DE ALTA RESISTENCIA QUIMICA, ISENTO DE SOLVENTES, BICOMPONENTE                                                                                                                                                                                                                                                                                                                                                                                                                         </v>
          </cell>
          <cell r="C3817" t="str">
            <v xml:space="preserve">L     </v>
          </cell>
          <cell r="D3817" t="str">
            <v>CR</v>
          </cell>
          <cell r="E3817" t="str">
            <v>90,64</v>
          </cell>
        </row>
        <row r="3818">
          <cell r="A3818">
            <v>34682</v>
          </cell>
          <cell r="B3818" t="str">
            <v xml:space="preserve">REVESTIMENTO PARA ESCADA EM GRANILITE, MARMORITE OU GRANITINA ESP = 8 MM (INCLUSO EXECUCAO)                                                                                                                                                                                                                                                                                                                                                                                                               </v>
          </cell>
          <cell r="C3818" t="str">
            <v xml:space="preserve">M2    </v>
          </cell>
          <cell r="D3818" t="str">
            <v>AS</v>
          </cell>
          <cell r="E3818" t="str">
            <v>122,65</v>
          </cell>
        </row>
        <row r="3819">
          <cell r="A3819">
            <v>20205</v>
          </cell>
          <cell r="B3819" t="str">
            <v xml:space="preserve">RIPA  APARELHADA *1,5 X 5* CM, EM MACARANDUBA, ANGELIM OU EQUIVALENTE DA REGIAO                                                                                                                                                                                                                                                                                                                                                                                                                           </v>
          </cell>
          <cell r="C3819" t="str">
            <v xml:space="preserve">M     </v>
          </cell>
          <cell r="D3819" t="str">
            <v>CR</v>
          </cell>
          <cell r="E3819" t="str">
            <v>3,85</v>
          </cell>
        </row>
        <row r="3820">
          <cell r="A3820">
            <v>4412</v>
          </cell>
          <cell r="B3820" t="str">
            <v xml:space="preserve">RIPA NAO APARELHADA  *1 X 3* CM, EM MACARANDUBA, ANGELIM OU EQUIVALENTE DA REGIAO - BRUTA                                                                                                                                                                                                                                                                                                                                                                                                                 </v>
          </cell>
          <cell r="C3820" t="str">
            <v xml:space="preserve">M     </v>
          </cell>
          <cell r="D3820" t="str">
            <v>CR</v>
          </cell>
          <cell r="E3820" t="str">
            <v>2,31</v>
          </cell>
        </row>
        <row r="3821">
          <cell r="A3821">
            <v>4408</v>
          </cell>
          <cell r="B3821" t="str">
            <v xml:space="preserve">RIPA NAO APARELHADA,  *1,5 X 5* CM, EM MACARANDUBA, ANGELIM OU EQUIVALENTE DA REGIAO -  BRUTA                                                                                                                                                                                                                                                                                                                                                                                                             </v>
          </cell>
          <cell r="C3821" t="str">
            <v xml:space="preserve">M     </v>
          </cell>
          <cell r="D3821" t="str">
            <v>CR</v>
          </cell>
          <cell r="E3821" t="str">
            <v>2,88</v>
          </cell>
        </row>
        <row r="3822">
          <cell r="A3822">
            <v>36250</v>
          </cell>
          <cell r="B3822" t="str">
            <v xml:space="preserve">RODAFORRO EM PVC, PARA FORRO DE PVC, COMPRIMENTO 6 M                                                                                                                                                                                                                                                                                                                                                                                                                                                      </v>
          </cell>
          <cell r="C3822" t="str">
            <v xml:space="preserve">M     </v>
          </cell>
          <cell r="D3822" t="str">
            <v>CR</v>
          </cell>
          <cell r="E3822" t="str">
            <v>4,35</v>
          </cell>
        </row>
        <row r="3823">
          <cell r="A3823">
            <v>10857</v>
          </cell>
          <cell r="B3823" t="str">
            <v xml:space="preserve">RODAPE ARDOSIA, CINZA, 10 CM, E= *1CM                                                                                                                                                                                                                                                                                                                                                                                                                                                                     </v>
          </cell>
          <cell r="C3823" t="str">
            <v xml:space="preserve">M     </v>
          </cell>
          <cell r="D3823" t="str">
            <v>AS</v>
          </cell>
          <cell r="E3823" t="str">
            <v>14,56</v>
          </cell>
        </row>
        <row r="3824">
          <cell r="A3824">
            <v>4803</v>
          </cell>
          <cell r="B3824" t="str">
            <v xml:space="preserve">RODAPE DE BORRACHA LISO, H = 70 MM, E = *2* MM, PARA ARGAMASSA, PRETO                                                                                                                                                                                                                                                                                                                                                                                                                                     </v>
          </cell>
          <cell r="C3824" t="str">
            <v xml:space="preserve">M     </v>
          </cell>
          <cell r="D3824" t="str">
            <v>CR</v>
          </cell>
          <cell r="E3824" t="str">
            <v>33,32</v>
          </cell>
        </row>
        <row r="3825">
          <cell r="A3825">
            <v>6186</v>
          </cell>
          <cell r="B3825" t="str">
            <v xml:space="preserve">RODAPE DE MADEIRA MACICA CUMARU/IPE CHAMPANHE OU EQUIVALENTE DA REGIAO, *1,5 X 7 CM                                                                                                                                                                                                                                                                                                                                                                                                                       </v>
          </cell>
          <cell r="C3825" t="str">
            <v xml:space="preserve">M     </v>
          </cell>
          <cell r="D3825" t="str">
            <v>CR</v>
          </cell>
          <cell r="E3825" t="str">
            <v>14,44</v>
          </cell>
        </row>
        <row r="3826">
          <cell r="A3826">
            <v>4829</v>
          </cell>
          <cell r="B3826" t="str">
            <v xml:space="preserve">RODAPE EM MARMORE, POLIDO, BRANCO COMUM, L= *7* CM, E=  *2* CM, CORTE RETO                                                                                                                                                                                                                                                                                                                                                                                                                                </v>
          </cell>
          <cell r="C3826" t="str">
            <v xml:space="preserve">M     </v>
          </cell>
          <cell r="D3826" t="str">
            <v>CR</v>
          </cell>
          <cell r="E3826" t="str">
            <v>22,97</v>
          </cell>
        </row>
        <row r="3827">
          <cell r="A3827">
            <v>39829</v>
          </cell>
          <cell r="B3827" t="str">
            <v xml:space="preserve">RODAPE EM POLIESTIRENO, BRANCO, H = *5* CM, E = *1,5* CM                                                                                                                                                                                                                                                                                                                                                                                                                                                  </v>
          </cell>
          <cell r="C3827" t="str">
            <v xml:space="preserve">M     </v>
          </cell>
          <cell r="D3827" t="str">
            <v>AS</v>
          </cell>
          <cell r="E3827" t="str">
            <v>33,45</v>
          </cell>
        </row>
        <row r="3828">
          <cell r="A3828">
            <v>20231</v>
          </cell>
          <cell r="B3828" t="str">
            <v xml:space="preserve">RODAPE OU RODABANCADA EM GRANITO, POLIDO, TIPO ANDORINHA/ QUARTZ/ CASTELO/ CORUMBA OU OUTROS EQUIVALENTES DA REGIAO, H= 10 CM, E=  *2,0* CM                                                                                                                                                                                                                                                                                                                                                               </v>
          </cell>
          <cell r="C3828" t="str">
            <v xml:space="preserve">M     </v>
          </cell>
          <cell r="D3828" t="str">
            <v>CR</v>
          </cell>
          <cell r="E3828" t="str">
            <v>32,29</v>
          </cell>
        </row>
        <row r="3829">
          <cell r="A3829">
            <v>4804</v>
          </cell>
          <cell r="B3829" t="str">
            <v xml:space="preserve">RODAPE PLANO PARA PISO VINILICO, H = 5 CM                                                                                                                                                                                                                                                                                                                                                                                                                                                                 </v>
          </cell>
          <cell r="C3829" t="str">
            <v xml:space="preserve">M     </v>
          </cell>
          <cell r="D3829" t="str">
            <v>CR</v>
          </cell>
          <cell r="E3829" t="str">
            <v>25,58</v>
          </cell>
        </row>
        <row r="3830">
          <cell r="A3830">
            <v>34680</v>
          </cell>
          <cell r="B3830" t="str">
            <v xml:space="preserve">RODAPE PRE-MOLDADO DE GRANILITE, MARMORITE OU GRANITINA L = 10 CM                                                                                                                                                                                                                                                                                                                                                                                                                                         </v>
          </cell>
          <cell r="C3830" t="str">
            <v xml:space="preserve">M     </v>
          </cell>
          <cell r="D3830" t="str">
            <v>AS</v>
          </cell>
          <cell r="E3830" t="str">
            <v>37,73</v>
          </cell>
        </row>
        <row r="3831">
          <cell r="A3831">
            <v>11573</v>
          </cell>
          <cell r="B3831" t="str">
            <v xml:space="preserve">RODIZIO TIPO NAPOLEAO PARA JANELAS DE CORRER, EM ZAMAC, COMPRIMENTO DE APROX 60 CM, COM ROLAMENTO EM ACO                                                                                                                                                                                                                                                                                                                                                                                                  </v>
          </cell>
          <cell r="C3831" t="str">
            <v xml:space="preserve">UN    </v>
          </cell>
          <cell r="D3831" t="str">
            <v>CR</v>
          </cell>
          <cell r="E3831" t="str">
            <v>5,66</v>
          </cell>
        </row>
        <row r="3832">
          <cell r="A3832">
            <v>38401</v>
          </cell>
          <cell r="B3832" t="str">
            <v xml:space="preserve">RODO PARA CHAO 40 CM COM CABO                                                                                                                                                                                                                                                                                                                                                                                                                                                                             </v>
          </cell>
          <cell r="C3832" t="str">
            <v xml:space="preserve">UN    </v>
          </cell>
          <cell r="D3832" t="str">
            <v>CR</v>
          </cell>
          <cell r="E3832" t="str">
            <v>14,98</v>
          </cell>
        </row>
        <row r="3833">
          <cell r="A3833">
            <v>11575</v>
          </cell>
          <cell r="B3833" t="str">
            <v xml:space="preserve">ROLDANA CONCAVA DUPLA, 4 RODAS, EM ZAMAC COM CHAPA DE LATAO, ROLAMENTOS EM ACO, PARA PORTAS E JANELAS DE CORRER                                                                                                                                                                                                                                                                                                                                                                                           </v>
          </cell>
          <cell r="C3833" t="str">
            <v xml:space="preserve">UN    </v>
          </cell>
          <cell r="D3833" t="str">
            <v>CR</v>
          </cell>
          <cell r="E3833" t="str">
            <v>54,56</v>
          </cell>
        </row>
        <row r="3834">
          <cell r="A3834">
            <v>38179</v>
          </cell>
          <cell r="B3834" t="str">
            <v xml:space="preserve">ROLDANA CONCAVA DUPLA, 4 RODAS, PARA PORTA DE CORRER, EM ZAMAC COM CHAPA DE ACO,  ROLAMENTO INTERNO BLINDADO DE ACO REVESTIDO EM NYLON                                                                                                                                                                                                                                                                                                                                                                    </v>
          </cell>
          <cell r="C3834" t="str">
            <v xml:space="preserve">UN    </v>
          </cell>
          <cell r="D3834" t="str">
            <v>CR</v>
          </cell>
          <cell r="E3834" t="str">
            <v>45,11</v>
          </cell>
        </row>
        <row r="3835">
          <cell r="A3835">
            <v>20256</v>
          </cell>
          <cell r="B3835" t="str">
            <v xml:space="preserve">ROLDANA PLASTICA COM PREGO, TAMANHO 30 X 30 MM, PARA INSTALACAO ELETRICA APARENTE                                                                                                                                                                                                                                                                                                                                                                                                                         </v>
          </cell>
          <cell r="C3835" t="str">
            <v xml:space="preserve">UN    </v>
          </cell>
          <cell r="D3835" t="str">
            <v>CR</v>
          </cell>
          <cell r="E3835" t="str">
            <v>0,35</v>
          </cell>
        </row>
        <row r="3836">
          <cell r="A3836">
            <v>14511</v>
          </cell>
          <cell r="B3836" t="str">
            <v xml:space="preserve">ROLO COMPACTADOR DE PNEUS, ESTATICO, PRESSAO VARIAVEL, POTENCIA 110 HP, PESO SEM/COM LASTRO 10,8/27 T, LARGURA DE ROLAGEM 2,30 M                                                                                                                                                                                                                                                                                                                                                                          </v>
          </cell>
          <cell r="C3836" t="str">
            <v xml:space="preserve">UN    </v>
          </cell>
          <cell r="D3836" t="str">
            <v>AS</v>
          </cell>
          <cell r="E3836" t="str">
            <v>976.595,08</v>
          </cell>
        </row>
        <row r="3837">
          <cell r="A3837">
            <v>10642</v>
          </cell>
          <cell r="B3837" t="str">
            <v xml:space="preserve">ROLO COMPACTADOR DE PNEUS, ESTATICO, PRESSAO VARIAVEL, POTENCIA 111 HP, PESO SEM/COM LASTRO 9,5/26,0 T, LARGURA DE ROLAGEM 1,90 M                                                                                                                                                                                                                                                                                                                                                                         </v>
          </cell>
          <cell r="C3837" t="str">
            <v xml:space="preserve">UN    </v>
          </cell>
          <cell r="D3837" t="str">
            <v>AS</v>
          </cell>
          <cell r="E3837" t="str">
            <v>920.000,00</v>
          </cell>
        </row>
        <row r="3838">
          <cell r="A3838">
            <v>14489</v>
          </cell>
          <cell r="B3838" t="str">
            <v xml:space="preserve">ROLO COMPACTADOR PE DE CARNEIRO VIBRATORIO, POTENCIA 125 HP, PESO OPERACIONAL SEM/COM LASTRO 11,95/13,30 T, IMPACTO DINAMICO 38,5/22,5 T, LARGURA DE TRABALHO 2,15 M                                                                                                                                                                                                                                                                                                                                      </v>
          </cell>
          <cell r="C3838" t="str">
            <v xml:space="preserve">UN    </v>
          </cell>
          <cell r="D3838" t="str">
            <v>AS</v>
          </cell>
          <cell r="E3838" t="str">
            <v>816.022,88</v>
          </cell>
        </row>
        <row r="3839">
          <cell r="A3839">
            <v>14513</v>
          </cell>
          <cell r="B3839" t="str">
            <v xml:space="preserve">ROLO COMPACTADOR PE DE CARNEIRO VIBRATORIO, POTENCIA 80 HP, PESO OPERACIONAL SEM/COM LASTRO 7,4/8,8 T, LARGURA DE TRABALHO 1,68 M                                                                                                                                                                                                                                                                                                                                                                         </v>
          </cell>
          <cell r="C3839" t="str">
            <v xml:space="preserve">UN    </v>
          </cell>
          <cell r="D3839" t="str">
            <v>AS</v>
          </cell>
          <cell r="E3839" t="str">
            <v>612.036,53</v>
          </cell>
        </row>
        <row r="3840">
          <cell r="A3840">
            <v>13600</v>
          </cell>
          <cell r="B3840" t="str">
            <v xml:space="preserve">ROLO COMPACTADOR VIBRATORIO DE UM CILINDRO LISO DE ACO, POTENCIA 125 HP, PESO SEM/COM LASTRO 10,75/12,92 T, IMPACTO DINAMICO 31,5/18,5 T, LARGURA TRABALHO 2,15 M                                                                                                                                                                                                                                                                                                                                         </v>
          </cell>
          <cell r="C3840" t="str">
            <v xml:space="preserve">UN    </v>
          </cell>
          <cell r="D3840" t="str">
            <v>AS</v>
          </cell>
          <cell r="E3840" t="str">
            <v>789.699,48</v>
          </cell>
        </row>
        <row r="3841">
          <cell r="A3841">
            <v>10646</v>
          </cell>
          <cell r="B3841" t="str">
            <v xml:space="preserve">ROLO COMPACTADOR VIBRATORIO DE UM CILINDRO, ACO LISO, POTENCIA 80 HP, PESO OPERACIONAL MAXIMO 8,1 T, IMPACTO DINAMICO 16,15/9,5 T, LARGURA TRABALHO 1,68 M                                                                                                                                                                                                                                                                                                                                                </v>
          </cell>
          <cell r="C3841" t="str">
            <v xml:space="preserve">UN    </v>
          </cell>
          <cell r="D3841" t="str">
            <v>AS</v>
          </cell>
          <cell r="E3841" t="str">
            <v>588.668,34</v>
          </cell>
        </row>
        <row r="3842">
          <cell r="A3842">
            <v>6070</v>
          </cell>
          <cell r="B3842" t="str">
            <v xml:space="preserve">ROLO COMPACTADOR VIBRATORIO PE DE CARNEIRO, COM CONTROLE REMOTO POR RADIO, POTENCIA  12,5 KW, PESO OPERACIONAL DE 1,675 T, LARGURA DE TRABALHO 0,85 M                                                                                                                                                                                                                                                                                                                                                     </v>
          </cell>
          <cell r="C3842" t="str">
            <v xml:space="preserve">UN    </v>
          </cell>
          <cell r="D3842" t="str">
            <v>AS</v>
          </cell>
          <cell r="E3842" t="str">
            <v>804.342,84</v>
          </cell>
        </row>
        <row r="3843">
          <cell r="A3843">
            <v>6069</v>
          </cell>
          <cell r="B3843" t="str">
            <v xml:space="preserve">ROLO COMPACTADOR VIBRATORIO REBOCAVEL, CILINDRO DE ACO LISO, POTENCIA DE TRACAO DE 65 CV, PESO DE 4,7 T, IMPACTO DINAMICO TOTAL DE 18,3 T, LARGURA DO ROLO 1,67 M                                                                                                                                                                                                                                                                                                                                         </v>
          </cell>
          <cell r="C3843" t="str">
            <v xml:space="preserve">UN    </v>
          </cell>
          <cell r="D3843" t="str">
            <v>AS</v>
          </cell>
          <cell r="E3843" t="str">
            <v>177.691,46</v>
          </cell>
        </row>
        <row r="3844">
          <cell r="A3844">
            <v>14626</v>
          </cell>
          <cell r="B3844" t="str">
            <v xml:space="preserve">ROLO COMPACTADOR VIBRATORIO TANDEM, ACO LISO, POTENCIA 125 HP, PESO SEM/COM LASTRO 10,20/11,65 T, LARGURA DE TRABALHO 1,73 M                                                                                                                                                                                                                                                                                                                                                                              </v>
          </cell>
          <cell r="C3844" t="str">
            <v xml:space="preserve">UN    </v>
          </cell>
          <cell r="D3844" t="str">
            <v>AS</v>
          </cell>
          <cell r="E3844" t="str">
            <v>880.571,46</v>
          </cell>
        </row>
        <row r="3845">
          <cell r="A3845">
            <v>6067</v>
          </cell>
          <cell r="B3845" t="str">
            <v xml:space="preserve">ROLO COMPACTADOR VIBRATORIO TANDEM, ACO LISO, POTENCIA 58 CV, PESO SEM/COM LASTRO 6,5/9,4 T, LARGURA DE TRABALHO 1,20 M                                                                                                                                                                                                                                                                                                                                                                                   </v>
          </cell>
          <cell r="C3845" t="str">
            <v xml:space="preserve">UN    </v>
          </cell>
          <cell r="D3845" t="str">
            <v>AS</v>
          </cell>
          <cell r="E3845" t="str">
            <v>722.857,15</v>
          </cell>
        </row>
        <row r="3846">
          <cell r="A3846">
            <v>38393</v>
          </cell>
          <cell r="B3846" t="str">
            <v xml:space="preserve">ROLO DE ESPUMA POLIESTER 23 CM (SEM CABO)                                                                                                                                                                                                                                                                                                                                                                                                                                                                 </v>
          </cell>
          <cell r="C3846" t="str">
            <v xml:space="preserve">UN    </v>
          </cell>
          <cell r="D3846" t="str">
            <v xml:space="preserve">C </v>
          </cell>
          <cell r="E3846" t="str">
            <v>17,40</v>
          </cell>
        </row>
        <row r="3847">
          <cell r="A3847">
            <v>38390</v>
          </cell>
          <cell r="B3847" t="str">
            <v xml:space="preserve">ROLO DE LA DE CARNEIRO 23 CM (SEM CABO)                                                                                                                                                                                                                                                                                                                                                                                                                                                                   </v>
          </cell>
          <cell r="C3847" t="str">
            <v xml:space="preserve">UN    </v>
          </cell>
          <cell r="D3847" t="str">
            <v>CR</v>
          </cell>
          <cell r="E3847" t="str">
            <v>38,59</v>
          </cell>
        </row>
        <row r="3848">
          <cell r="A3848">
            <v>36532</v>
          </cell>
          <cell r="B3848" t="str">
            <v xml:space="preserve">ROMPEDOR ELETRICO PESO 26 KG, POTENCIA OPERACIONAL DE 2,5 KW                                                                                                                                                                                                                                                                                                                                                                                                                                              </v>
          </cell>
          <cell r="C3848" t="str">
            <v xml:space="preserve">UN    </v>
          </cell>
          <cell r="D3848" t="str">
            <v>AS</v>
          </cell>
          <cell r="E3848" t="str">
            <v>22.262,38</v>
          </cell>
        </row>
        <row r="3849">
          <cell r="A3849">
            <v>11578</v>
          </cell>
          <cell r="B3849" t="str">
            <v xml:space="preserve">ROSETA QUADRADA, SEM FUROS, EM ACO INOX POLIDO, LARGURA APROXIMADA DE 50 MM, PARA FECHADURA DE PORTA - PARAFUSOS INCLUIDOS                                                                                                                                                                                                                                                                                                                                                                                </v>
          </cell>
          <cell r="C3849" t="str">
            <v xml:space="preserve">UN    </v>
          </cell>
          <cell r="D3849" t="str">
            <v>CR</v>
          </cell>
          <cell r="E3849" t="str">
            <v>11,78</v>
          </cell>
        </row>
        <row r="3850">
          <cell r="A3850">
            <v>11577</v>
          </cell>
          <cell r="B3850" t="str">
            <v xml:space="preserve">ROSETA REDONDA DE SOBREPOR, SEM FUROS, EM ACO INOX POLIDO, DIAMETRO APROXIMADO DE 50 MM, PARA FECHADURA DE PORTA - PARAFUSOS INCLUIDOS                                                                                                                                                                                                                                                                                                                                                                    </v>
          </cell>
          <cell r="C3850" t="str">
            <v xml:space="preserve">UN    </v>
          </cell>
          <cell r="D3850" t="str">
            <v>CR</v>
          </cell>
          <cell r="E3850" t="str">
            <v>11,24</v>
          </cell>
        </row>
        <row r="3851">
          <cell r="A3851">
            <v>42432</v>
          </cell>
          <cell r="B3851" t="str">
            <v xml:space="preserve">ROTACAO DIAGONAL DUPLA, APARELHO TRIPLO, EM TUBO DE ACO CARBONO, PINTURA NO PROCESSO ELETROSTATICO - EQUIPAMENTO DE GINASTICA PARA ACADEMIA AO AR LIVRE / ACADEMIA DA TERCEIRA IDADE - ATI                                                                                                                                                                                                                                                                                                                </v>
          </cell>
          <cell r="C3851" t="str">
            <v xml:space="preserve">UN    </v>
          </cell>
          <cell r="D3851" t="str">
            <v>AS</v>
          </cell>
          <cell r="E3851" t="str">
            <v>2.424,64</v>
          </cell>
        </row>
        <row r="3852">
          <cell r="A3852">
            <v>42437</v>
          </cell>
          <cell r="B3852" t="str">
            <v xml:space="preserve">ROTACAO VERTICAL DUPLO, EM TUBO DE ACO CARBONO, PINTURA NO PROCESSO ELETROSTATICO - EQUIPAMENTO DE GINASTICA PARA ACADEMIA AO AR LIVRE / ACADEMIA DA TERCEIRA IDADE - ATI                                                                                                                                                                                                                                                                                                                                 </v>
          </cell>
          <cell r="C3852" t="str">
            <v xml:space="preserve">UN    </v>
          </cell>
          <cell r="D3852" t="str">
            <v>AS</v>
          </cell>
          <cell r="E3852" t="str">
            <v>1.843,37</v>
          </cell>
        </row>
        <row r="3853">
          <cell r="A3853">
            <v>1116</v>
          </cell>
          <cell r="B3853" t="str">
            <v xml:space="preserve">RUFO EXTERNO DE CHAPA DE ACO GALVANIZADA NUM 26, CORTE 25 CM                                                                                                                                                                                                                                                                                                                                                                                                                                              </v>
          </cell>
          <cell r="C3853" t="str">
            <v xml:space="preserve">M     </v>
          </cell>
          <cell r="D3853" t="str">
            <v>CR</v>
          </cell>
          <cell r="E3853" t="str">
            <v>24,05</v>
          </cell>
        </row>
        <row r="3854">
          <cell r="A3854">
            <v>1115</v>
          </cell>
          <cell r="B3854" t="str">
            <v xml:space="preserve">RUFO EXTERNO DE CHAPA DE ACO GALVANIZADA NUM 26, CORTE 28 CM                                                                                                                                                                                                                                                                                                                                                                                                                                              </v>
          </cell>
          <cell r="C3854" t="str">
            <v xml:space="preserve">M     </v>
          </cell>
          <cell r="D3854" t="str">
            <v>CR</v>
          </cell>
          <cell r="E3854" t="str">
            <v>28,82</v>
          </cell>
        </row>
        <row r="3855">
          <cell r="A3855">
            <v>1113</v>
          </cell>
          <cell r="B3855" t="str">
            <v xml:space="preserve">RUFO EXTERNO/INTERNO DE CHAPA DE ACO GALVANIZADA NUM 26, CORTE 33 CM                                                                                                                                                                                                                                                                                                                                                                                                                                      </v>
          </cell>
          <cell r="C3855" t="str">
            <v xml:space="preserve">M     </v>
          </cell>
          <cell r="D3855" t="str">
            <v>CR</v>
          </cell>
          <cell r="E3855" t="str">
            <v>33,69</v>
          </cell>
        </row>
        <row r="3856">
          <cell r="A3856">
            <v>1114</v>
          </cell>
          <cell r="B3856" t="str">
            <v xml:space="preserve">RUFO INTERNO DE CHAPA DE ACO GALVANIZADA NUM 26, CORTE 50 CM                                                                                                                                                                                                                                                                                                                                                                                                                                              </v>
          </cell>
          <cell r="C3856" t="str">
            <v xml:space="preserve">M     </v>
          </cell>
          <cell r="D3856" t="str">
            <v>CR</v>
          </cell>
          <cell r="E3856" t="str">
            <v>40,14</v>
          </cell>
        </row>
        <row r="3857">
          <cell r="A3857">
            <v>40873</v>
          </cell>
          <cell r="B3857" t="str">
            <v xml:space="preserve">RUFO INTERNO/EXTERNO DE CHAPA DE ACO GALVANIZADA NUM 24, CORTE 25 CM                                                                                                                                                                                                                                                                                                                                                                                                                                      </v>
          </cell>
          <cell r="C3857" t="str">
            <v xml:space="preserve">M     </v>
          </cell>
          <cell r="D3857" t="str">
            <v>CR</v>
          </cell>
          <cell r="E3857" t="str">
            <v>31,41</v>
          </cell>
        </row>
        <row r="3858">
          <cell r="A3858">
            <v>20214</v>
          </cell>
          <cell r="B3858" t="str">
            <v xml:space="preserve">RUFO PARA TELHA ESTRUTURAL DE FIBROCIMENTO 1 ABA (SEM AMIANTO)                                                                                                                                                                                                                                                                                                                                                                                                                                            </v>
          </cell>
          <cell r="C3858" t="str">
            <v xml:space="preserve">UN    </v>
          </cell>
          <cell r="D3858" t="str">
            <v>CR</v>
          </cell>
          <cell r="E3858" t="str">
            <v>53,37</v>
          </cell>
        </row>
        <row r="3859">
          <cell r="A3859">
            <v>7237</v>
          </cell>
          <cell r="B3859" t="str">
            <v xml:space="preserve">RUFO PARA TELHA ONDULADA DE FIBROCIMENTO, E = 6 MM, ABA *260* MM, COMPRIMENTO 1100 MM (SEM AMIANTO)                                                                                                                                                                                                                                                                                                                                                                                                       </v>
          </cell>
          <cell r="C3859" t="str">
            <v xml:space="preserve">UN    </v>
          </cell>
          <cell r="D3859" t="str">
            <v>CR</v>
          </cell>
          <cell r="E3859" t="str">
            <v>52,25</v>
          </cell>
        </row>
        <row r="3860">
          <cell r="A3860">
            <v>11757</v>
          </cell>
          <cell r="B3860" t="str">
            <v xml:space="preserve">SABONETEIRA DE PAREDE EM METAL CROMADO                                                                                                                                                                                                                                                                                                                                                                                                                                                                    </v>
          </cell>
          <cell r="C3860" t="str">
            <v xml:space="preserve">UN    </v>
          </cell>
          <cell r="D3860" t="str">
            <v xml:space="preserve">C </v>
          </cell>
          <cell r="E3860" t="str">
            <v>27,90</v>
          </cell>
        </row>
        <row r="3861">
          <cell r="A3861">
            <v>11758</v>
          </cell>
          <cell r="B3861" t="str">
            <v xml:space="preserve">SABONETEIRA PLASTICA TIPO DISPENSER PARA SABONETE LIQUIDO COM RESERVATORIO 800 A 1500 ML                                                                                                                                                                                                                                                                                                                                                                                                                  </v>
          </cell>
          <cell r="C3861" t="str">
            <v xml:space="preserve">UN    </v>
          </cell>
          <cell r="D3861" t="str">
            <v xml:space="preserve">C </v>
          </cell>
          <cell r="E3861" t="str">
            <v>69,90</v>
          </cell>
        </row>
        <row r="3862">
          <cell r="A3862">
            <v>37526</v>
          </cell>
          <cell r="B3862" t="str">
            <v xml:space="preserve">SACO DE RAFIA PARA ENTULHO, NOVO, LISO (SEM CLICHE), *60 x 90* CM                                                                                                                                                                                                                                                                                                                                                                                                                                         </v>
          </cell>
          <cell r="C3862" t="str">
            <v xml:space="preserve">UN    </v>
          </cell>
          <cell r="D3862" t="str">
            <v>AS</v>
          </cell>
          <cell r="E3862" t="str">
            <v>5,77</v>
          </cell>
        </row>
        <row r="3863">
          <cell r="A3863">
            <v>6076</v>
          </cell>
          <cell r="B3863" t="str">
            <v xml:space="preserve">SAIBRO PARA ARGAMASSA (COLETADO NO COMERCIO)                                                                                                                                                                                                                                                                                                                                                                                                                                                              </v>
          </cell>
          <cell r="C3863" t="str">
            <v xml:space="preserve">M3    </v>
          </cell>
          <cell r="D3863" t="str">
            <v>AS</v>
          </cell>
          <cell r="E3863" t="str">
            <v>65,00</v>
          </cell>
        </row>
        <row r="3864">
          <cell r="A3864">
            <v>13109</v>
          </cell>
          <cell r="B3864" t="str">
            <v xml:space="preserve">SAPATA DE PVC ADITIVADO NERVURADO D = 6"                                                                                                                                                                                                                                                                                                                                                                                                                                                                  </v>
          </cell>
          <cell r="C3864" t="str">
            <v xml:space="preserve">UN    </v>
          </cell>
          <cell r="D3864" t="str">
            <v>AS</v>
          </cell>
          <cell r="E3864" t="str">
            <v>270,47</v>
          </cell>
        </row>
        <row r="3865">
          <cell r="A3865">
            <v>13110</v>
          </cell>
          <cell r="B3865" t="str">
            <v xml:space="preserve">SAPATA DE PVC ADITIVADO NERVURADO D = 8"                                                                                                                                                                                                                                                                                                                                                                                                                                                                  </v>
          </cell>
          <cell r="C3865" t="str">
            <v xml:space="preserve">UN    </v>
          </cell>
          <cell r="D3865" t="str">
            <v>AS</v>
          </cell>
          <cell r="E3865" t="str">
            <v>355,96</v>
          </cell>
        </row>
        <row r="3866">
          <cell r="A3866">
            <v>7581</v>
          </cell>
          <cell r="B3866" t="str">
            <v xml:space="preserve">SAPATILHA EM ACO GALVANIZADO PARA CABOS COM DIAMETRO NOMINAL ATE 5/8"                                                                                                                                                                                                                                                                                                                                                                                                                                     </v>
          </cell>
          <cell r="C3866" t="str">
            <v xml:space="preserve">UN    </v>
          </cell>
          <cell r="D3866" t="str">
            <v>CR</v>
          </cell>
          <cell r="E3866" t="str">
            <v>5,39</v>
          </cell>
        </row>
        <row r="3867">
          <cell r="A3867">
            <v>4509</v>
          </cell>
          <cell r="B3867" t="str">
            <v xml:space="preserve">SARRAFO *2,5 X 10* CM EM PINUS, MISTA OU EQUIVALENTE DA REGIAO - BRUTA                                                                                                                                                                                                                                                                                                                                                                                                                                    </v>
          </cell>
          <cell r="C3867" t="str">
            <v xml:space="preserve">M     </v>
          </cell>
          <cell r="D3867" t="str">
            <v>CR</v>
          </cell>
          <cell r="E3867" t="str">
            <v>3,98</v>
          </cell>
        </row>
        <row r="3868">
          <cell r="A3868">
            <v>4512</v>
          </cell>
          <cell r="B3868" t="str">
            <v xml:space="preserve">SARRAFO *2,5 X 5* CM EM PINUS, MISTA OU EQUIVALENTE DA REGIAO - BRUTA                                                                                                                                                                                                                                                                                                                                                                                                                                     </v>
          </cell>
          <cell r="C3868" t="str">
            <v xml:space="preserve">M     </v>
          </cell>
          <cell r="D3868" t="str">
            <v>CR</v>
          </cell>
          <cell r="E3868" t="str">
            <v>1,90</v>
          </cell>
        </row>
        <row r="3869">
          <cell r="A3869">
            <v>4517</v>
          </cell>
          <cell r="B3869" t="str">
            <v xml:space="preserve">SARRAFO *2,5 X 7,5* CM EM PINUS, MISTA OU EQUIVALENTE DA REGIAO - BRUTA                                                                                                                                                                                                                                                                                                                                                                                                                                   </v>
          </cell>
          <cell r="C3869" t="str">
            <v xml:space="preserve">M     </v>
          </cell>
          <cell r="D3869" t="str">
            <v>CR</v>
          </cell>
          <cell r="E3869" t="str">
            <v>2,74</v>
          </cell>
        </row>
        <row r="3870">
          <cell r="A3870">
            <v>20206</v>
          </cell>
          <cell r="B3870" t="str">
            <v xml:space="preserve">SARRAFO APARELHADO *2 X 10* CM, EM MACARANDUBA, ANGELIM OU EQUIVALENTE DA REGIAO                                                                                                                                                                                                                                                                                                                                                                                                                          </v>
          </cell>
          <cell r="C3870" t="str">
            <v xml:space="preserve">M     </v>
          </cell>
          <cell r="D3870" t="str">
            <v>CR</v>
          </cell>
          <cell r="E3870" t="str">
            <v>10,40</v>
          </cell>
        </row>
        <row r="3871">
          <cell r="A3871">
            <v>4460</v>
          </cell>
          <cell r="B3871" t="str">
            <v xml:space="preserve">SARRAFO NAO APARELHADO *2,5 X 10* CM, EM MACARANDUBA, ANGELIM OU EQUIVALENTE DA REGIAO -  BRUTA                                                                                                                                                                                                                                                                                                                                                                                                           </v>
          </cell>
          <cell r="C3871" t="str">
            <v xml:space="preserve">M     </v>
          </cell>
          <cell r="D3871" t="str">
            <v>CR</v>
          </cell>
          <cell r="E3871" t="str">
            <v>10,68</v>
          </cell>
        </row>
        <row r="3872">
          <cell r="A3872">
            <v>4417</v>
          </cell>
          <cell r="B3872" t="str">
            <v xml:space="preserve">SARRAFO NAO APARELHADO *2,5 X 7* CM, EM MACARANDUBA, ANGELIM OU EQUIVALENTE DA REGIAO -  BRUTA                                                                                                                                                                                                                                                                                                                                                                                                            </v>
          </cell>
          <cell r="C3872" t="str">
            <v xml:space="preserve">M     </v>
          </cell>
          <cell r="D3872" t="str">
            <v>CR</v>
          </cell>
          <cell r="E3872" t="str">
            <v>8,23</v>
          </cell>
        </row>
        <row r="3873">
          <cell r="A3873">
            <v>4415</v>
          </cell>
          <cell r="B3873" t="str">
            <v xml:space="preserve">SARRAFO NAO APARELHADO 2,5 X 5 CM, EM MACARANDUBA, ANGELIM OU EQUIVALENTE DA REGIAO -  BRUTA                                                                                                                                                                                                                                                                                                                                                                                                              </v>
          </cell>
          <cell r="C3873" t="str">
            <v xml:space="preserve">M     </v>
          </cell>
          <cell r="D3873" t="str">
            <v>CR</v>
          </cell>
          <cell r="E3873" t="str">
            <v>5,72</v>
          </cell>
        </row>
        <row r="3874">
          <cell r="A3874">
            <v>37373</v>
          </cell>
          <cell r="B3874" t="str">
            <v xml:space="preserve">SEGURO - HORISTA (COLETADO CAIXA - ENCARGOS COMPLEMENTARES)                                                                                                                                                                                                                                                                                                                                                                                                                                               </v>
          </cell>
          <cell r="C3874" t="str">
            <v xml:space="preserve">H     </v>
          </cell>
          <cell r="D3874" t="str">
            <v xml:space="preserve">C </v>
          </cell>
          <cell r="E3874" t="str">
            <v>0,07</v>
          </cell>
        </row>
        <row r="3875">
          <cell r="A3875">
            <v>40864</v>
          </cell>
          <cell r="B3875" t="str">
            <v xml:space="preserve">SEGURO - MENSALISTA (COLETADO CAIXA - ENCARGOS COMPLEMENTARES)                                                                                                                                                                                                                                                                                                                                                                                                                                            </v>
          </cell>
          <cell r="C3875" t="str">
            <v xml:space="preserve">MES   </v>
          </cell>
          <cell r="D3875" t="str">
            <v xml:space="preserve">C </v>
          </cell>
          <cell r="E3875" t="str">
            <v>12,89</v>
          </cell>
        </row>
        <row r="3876">
          <cell r="A3876">
            <v>4734</v>
          </cell>
          <cell r="B3876" t="str">
            <v xml:space="preserve">SEIXO ROLADO PARA APLICACAO EM CONCRETO (POSTO PEDREIRA/FORNECEDOR, SEM FRETE)                                                                                                                                                                                                                                                                                                                                                                                                                            </v>
          </cell>
          <cell r="C3876" t="str">
            <v xml:space="preserve">M3    </v>
          </cell>
          <cell r="D3876" t="str">
            <v>CR</v>
          </cell>
          <cell r="E3876" t="str">
            <v>457,94</v>
          </cell>
        </row>
        <row r="3877">
          <cell r="A3877">
            <v>6085</v>
          </cell>
          <cell r="B3877" t="str">
            <v xml:space="preserve">SELADOR ACRILICO OPACO PREMIUM INTERIOR/EXTERIOR                                                                                                                                                                                                                                                                                                                                                                                                                                                          </v>
          </cell>
          <cell r="C3877" t="str">
            <v xml:space="preserve">L     </v>
          </cell>
          <cell r="D3877" t="str">
            <v xml:space="preserve">C </v>
          </cell>
          <cell r="E3877" t="str">
            <v>12,56</v>
          </cell>
        </row>
        <row r="3878">
          <cell r="A3878">
            <v>38396</v>
          </cell>
          <cell r="B3878" t="str">
            <v xml:space="preserve">SELADOR HORIZONTAL PARA FITA DE ACO 1 "                                                                                                                                                                                                                                                                                                                                                                                                                                                                   </v>
          </cell>
          <cell r="C3878" t="str">
            <v xml:space="preserve">UN    </v>
          </cell>
          <cell r="D3878" t="str">
            <v>CR</v>
          </cell>
          <cell r="E3878" t="str">
            <v>669,10</v>
          </cell>
        </row>
        <row r="3879">
          <cell r="A3879">
            <v>11622</v>
          </cell>
          <cell r="B3879" t="str">
            <v xml:space="preserve">SELANTE A BASE DE ALCATRAO E POLIURETANO PARA JUNTAS HORIZONTAIS                                                                                                                                                                                                                                                                                                                                                                                                                                          </v>
          </cell>
          <cell r="C3879" t="str">
            <v xml:space="preserve">KG    </v>
          </cell>
          <cell r="D3879" t="str">
            <v>CR</v>
          </cell>
          <cell r="E3879" t="str">
            <v>68,30</v>
          </cell>
        </row>
        <row r="3880">
          <cell r="A3880">
            <v>43143</v>
          </cell>
          <cell r="B3880" t="str">
            <v xml:space="preserve">SELANTE ACRILICO PARA TRATAMENTO / ACABAMENTO SUPERFICIAL DE CONCRETO ESTAMPADO, APARENTE, PEDRAS E OUTROS                                                                                                                                                                                                                                                                                                                                                                                                </v>
          </cell>
          <cell r="C3880" t="str">
            <v xml:space="preserve">L     </v>
          </cell>
          <cell r="D3880" t="str">
            <v>CR</v>
          </cell>
          <cell r="E3880" t="str">
            <v>25,79</v>
          </cell>
        </row>
        <row r="3881">
          <cell r="A3881">
            <v>7317</v>
          </cell>
          <cell r="B3881" t="str">
            <v xml:space="preserve">SELANTE DE BASE ASFALTICA PARA VEDACAO                                                                                                                                                                                                                                                                                                                                                                                                                                                                    </v>
          </cell>
          <cell r="C3881" t="str">
            <v xml:space="preserve">KG    </v>
          </cell>
          <cell r="D3881" t="str">
            <v>CR</v>
          </cell>
          <cell r="E3881" t="str">
            <v>34,82</v>
          </cell>
        </row>
        <row r="3882">
          <cell r="A3882">
            <v>142</v>
          </cell>
          <cell r="B3882" t="str">
            <v xml:space="preserve">SELANTE ELASTICO MONOCOMPONENTE A BASE DE POLIURETANO (PU) PARA JUNTAS DIVERSAS                                                                                                                                                                                                                                                                                                                                                                                                                           </v>
          </cell>
          <cell r="C3882" t="str">
            <v xml:space="preserve">310ML </v>
          </cell>
          <cell r="D3882" t="str">
            <v>CR</v>
          </cell>
          <cell r="E3882" t="str">
            <v>32,23</v>
          </cell>
        </row>
        <row r="3883">
          <cell r="A3883">
            <v>43142</v>
          </cell>
          <cell r="B3883" t="str">
            <v xml:space="preserve">SELANTE MONOCOMPONENTE A BASE DE SILICONE DE BAIXO MODULO, PARA JUNTAS DE PAVIMENTACAO                                                                                                                                                                                                                                                                                                                                                                                                                    </v>
          </cell>
          <cell r="C3883" t="str">
            <v xml:space="preserve">L     </v>
          </cell>
          <cell r="D3883" t="str">
            <v>CR</v>
          </cell>
          <cell r="E3883" t="str">
            <v>146,39</v>
          </cell>
        </row>
        <row r="3884">
          <cell r="A3884">
            <v>38123</v>
          </cell>
          <cell r="B3884" t="str">
            <v xml:space="preserve">SELANTE TIPO VEDA CALHA PARA METAL E FIBROCIMENTO                                                                                                                                                                                                                                                                                                                                                                                                                                                         </v>
          </cell>
          <cell r="C3884" t="str">
            <v xml:space="preserve">KG    </v>
          </cell>
          <cell r="D3884" t="str">
            <v>CR</v>
          </cell>
          <cell r="E3884" t="str">
            <v>79,40</v>
          </cell>
        </row>
        <row r="3885">
          <cell r="A3885">
            <v>42699</v>
          </cell>
          <cell r="B3885" t="str">
            <v xml:space="preserve">SELIM PVC, COM TRAVA, JE, 90 GRAUS, DN 125 X 100 MM OU 150 X 100 MM, PARA REDE COLETORA ESGOTO                                                                                                                                                                                                                                                                                                                                                                                                            </v>
          </cell>
          <cell r="C3885" t="str">
            <v xml:space="preserve">UN    </v>
          </cell>
          <cell r="D3885" t="str">
            <v>CR</v>
          </cell>
          <cell r="E3885" t="str">
            <v>48,15</v>
          </cell>
        </row>
        <row r="3886">
          <cell r="A3886">
            <v>37743</v>
          </cell>
          <cell r="B3886" t="str">
            <v xml:space="preserve">SEMIRREBOQUE COM DOIS EIXOS EM TANDEM TIPO BASCULANTE COM CACAMBA METALICA 14 M3  (INCLUI MONTAGEM, NAO INCLUI CAVALO MECANICO)                                                                                                                                                                                                                                                                                                                                                                           </v>
          </cell>
          <cell r="C3886" t="str">
            <v xml:space="preserve">UN    </v>
          </cell>
          <cell r="D3886" t="str">
            <v>CR</v>
          </cell>
          <cell r="E3886" t="str">
            <v>199.832,16</v>
          </cell>
        </row>
        <row r="3887">
          <cell r="A3887">
            <v>37744</v>
          </cell>
          <cell r="B3887" t="str">
            <v xml:space="preserve">SEMIRREBOQUE COM TRES EIXOS EM TANDEM TIPO BASCULANTE COM CACAMBA METALICA 18 M3 (INCLUI MONTAGEM, NAO INCLUI CAVALO MECANICO)                                                                                                                                                                                                                                                                                                                                                                            </v>
          </cell>
          <cell r="C3887" t="str">
            <v xml:space="preserve">UN    </v>
          </cell>
          <cell r="D3887" t="str">
            <v>CR</v>
          </cell>
          <cell r="E3887" t="str">
            <v>234.965,03</v>
          </cell>
        </row>
        <row r="3888">
          <cell r="A3888">
            <v>37741</v>
          </cell>
          <cell r="B3888" t="str">
            <v xml:space="preserve">SEMIRREBOQUE COM TRES EIXOS, PARA TRANSPORTE DE CARGA SECA, DIMENSOES APROXIMADAS 2,60 X 12,50 X 0,50 M (NAO INCLUI CAVALO MECANICO)                                                                                                                                                                                                                                                                                                                                                                      </v>
          </cell>
          <cell r="C3888" t="str">
            <v xml:space="preserve">UN    </v>
          </cell>
          <cell r="D3888" t="str">
            <v>CR</v>
          </cell>
          <cell r="E3888" t="str">
            <v>181.706,29</v>
          </cell>
        </row>
        <row r="3889">
          <cell r="A3889">
            <v>39396</v>
          </cell>
          <cell r="B3889" t="str">
            <v xml:space="preserve">SENSOR DE PRESENCA BIVOLT COM FOTOCELULA PARA QUALQUER TIPO DE LAMPADA, POTENCIA MAXIMA *1000* W, USO EXTERNO                                                                                                                                                                                                                                                                                                                                                                                             </v>
          </cell>
          <cell r="C3889" t="str">
            <v xml:space="preserve">UN    </v>
          </cell>
          <cell r="D3889" t="str">
            <v>AS</v>
          </cell>
          <cell r="E3889" t="str">
            <v>67,15</v>
          </cell>
        </row>
        <row r="3890">
          <cell r="A3890">
            <v>39392</v>
          </cell>
          <cell r="B3890" t="str">
            <v xml:space="preserve">SENSOR DE PRESENCA BIVOLT DE PAREDE COM FOTOCELULA PARA QUALQUER TIPO DE LAMPADA POTENCIA MAXIMA *1000* W, USO INTERNO                                                                                                                                                                                                                                                                                                                                                                                    </v>
          </cell>
          <cell r="C3890" t="str">
            <v xml:space="preserve">UN    </v>
          </cell>
          <cell r="D3890" t="str">
            <v>AS</v>
          </cell>
          <cell r="E3890" t="str">
            <v>75,74</v>
          </cell>
        </row>
        <row r="3891">
          <cell r="A3891">
            <v>39393</v>
          </cell>
          <cell r="B3891" t="str">
            <v xml:space="preserve">SENSOR DE PRESENCA BIVOLT DE PAREDE SEM FOTOCELULA PARA QUALQUER TIPO DE LAMPADA POTENCIA MAXIMA *1000* W, USO INTERNO                                                                                                                                                                                                                                                                                                                                                                                    </v>
          </cell>
          <cell r="C3891" t="str">
            <v xml:space="preserve">UN    </v>
          </cell>
          <cell r="D3891" t="str">
            <v>AS</v>
          </cell>
          <cell r="E3891" t="str">
            <v>46,84</v>
          </cell>
        </row>
        <row r="3892">
          <cell r="A3892">
            <v>39394</v>
          </cell>
          <cell r="B3892" t="str">
            <v xml:space="preserve">SENSOR DE PRESENCA BIVOLT DE TETO COM FOTOCELULA PARA QUALQUER TIPO DE LAMPADA POTENCIA MAXIMA *1000* W, USO INTERNO                                                                                                                                                                                                                                                                                                                                                                                      </v>
          </cell>
          <cell r="C3892" t="str">
            <v xml:space="preserve">UN    </v>
          </cell>
          <cell r="D3892" t="str">
            <v>AS</v>
          </cell>
          <cell r="E3892" t="str">
            <v>52,72</v>
          </cell>
        </row>
        <row r="3893">
          <cell r="A3893">
            <v>39395</v>
          </cell>
          <cell r="B3893" t="str">
            <v xml:space="preserve">SENSOR DE PRESENCA BIVOLT DE TETO SEM FOTOCELULA PARA QUALQUER TIPO DE LAMPADA POTENCIA MAXIMA *900* W, USO INTERNO                                                                                                                                                                                                                                                                                                                                                                                       </v>
          </cell>
          <cell r="C3893" t="str">
            <v xml:space="preserve">UN    </v>
          </cell>
          <cell r="D3893" t="str">
            <v>AS</v>
          </cell>
          <cell r="E3893" t="str">
            <v>49,03</v>
          </cell>
        </row>
        <row r="3894">
          <cell r="A3894">
            <v>14618</v>
          </cell>
          <cell r="B3894" t="str">
            <v xml:space="preserve">SERRA CIRCULAR DE BANCADA COM MOTOR ELETRICO, POTENCIA DE *1600* W, PARA DISCO DE DIAMETRO DE 10" (250 MM)                                                                                                                                                                                                                                                                                                                                                                                                </v>
          </cell>
          <cell r="C3894" t="str">
            <v xml:space="preserve">UN    </v>
          </cell>
          <cell r="D3894" t="str">
            <v>AS</v>
          </cell>
          <cell r="E3894" t="str">
            <v>1.290,22</v>
          </cell>
        </row>
        <row r="3895">
          <cell r="A3895">
            <v>40269</v>
          </cell>
          <cell r="B3895" t="str">
            <v xml:space="preserve">SERRA CIRCULAR DE BANCADA, MODELO PICA-PAU, DIAMETRO DE 350 MM. CARACTERISTICAS DO MOTOR: TRIFASICO, POTENCIA DE 5 HP, FREQUENCIA DE 60 HZ                                                                                                                                                                                                                                                                                                                                                                </v>
          </cell>
          <cell r="C3895" t="str">
            <v xml:space="preserve">UN    </v>
          </cell>
          <cell r="D3895" t="str">
            <v>AS</v>
          </cell>
          <cell r="E3895" t="str">
            <v>5.198,23</v>
          </cell>
        </row>
        <row r="3896">
          <cell r="A3896">
            <v>6110</v>
          </cell>
          <cell r="B3896" t="str">
            <v xml:space="preserve">SERRALHEIRO (HORISTA)                                                                                                                                                                                                                                                                                                                                                                                                                                                                                     </v>
          </cell>
          <cell r="C3896" t="str">
            <v xml:space="preserve">H     </v>
          </cell>
          <cell r="D3896" t="str">
            <v>CR</v>
          </cell>
          <cell r="E3896" t="str">
            <v>23,70</v>
          </cell>
        </row>
        <row r="3897">
          <cell r="A3897">
            <v>40910</v>
          </cell>
          <cell r="B3897" t="str">
            <v xml:space="preserve">SERRALHEIRO (MENSALISTA)                                                                                                                                                                                                                                                                                                                                                                                                                                                                                  </v>
          </cell>
          <cell r="C3897" t="str">
            <v xml:space="preserve">MES   </v>
          </cell>
          <cell r="D3897" t="str">
            <v>CR</v>
          </cell>
          <cell r="E3897" t="str">
            <v>4.162,75</v>
          </cell>
        </row>
        <row r="3898">
          <cell r="A3898">
            <v>6111</v>
          </cell>
          <cell r="B3898" t="str">
            <v xml:space="preserve">SERVENTE DE OBRAS                                                                                                                                                                                                                                                                                                                                                                                                                                                                                         </v>
          </cell>
          <cell r="C3898" t="str">
            <v xml:space="preserve">H     </v>
          </cell>
          <cell r="D3898" t="str">
            <v xml:space="preserve">C </v>
          </cell>
          <cell r="E3898" t="str">
            <v>14,19</v>
          </cell>
        </row>
        <row r="3899">
          <cell r="A3899">
            <v>41084</v>
          </cell>
          <cell r="B3899" t="str">
            <v xml:space="preserve">SERVENTE DE OBRAS (MENSALISTA)                                                                                                                                                                                                                                                                                                                                                                                                                                                                            </v>
          </cell>
          <cell r="C3899" t="str">
            <v xml:space="preserve">MES   </v>
          </cell>
          <cell r="D3899" t="str">
            <v>CR</v>
          </cell>
          <cell r="E3899" t="str">
            <v>2.490,67</v>
          </cell>
        </row>
        <row r="3900">
          <cell r="A3900">
            <v>44535</v>
          </cell>
          <cell r="B3900" t="str">
            <v xml:space="preserve">SERVICO DE BOMBEAMENTO DE CONCRETO COM CONSUMO MINIMO DE 40 M3, (DISPONIBILIZACAO DE BOMBA), SEM O LANCAMENTO                                                                                                                                                                                                                                                                                                                                                                                             </v>
          </cell>
          <cell r="C3900" t="str">
            <v xml:space="preserve">M3    </v>
          </cell>
          <cell r="D3900" t="str">
            <v>CR</v>
          </cell>
          <cell r="E3900" t="str">
            <v>51,41</v>
          </cell>
        </row>
        <row r="3901">
          <cell r="A3901">
            <v>44945</v>
          </cell>
          <cell r="B3901" t="str">
            <v xml:space="preserve">SIFAO / TUBO SINFONADO EXTENSIVEL/SANFONADO, UNIVERSAL/ SIMPLES, ENTRE *50 A 70* CM, DE PLASTICO BRANCO                                                                                                                                                                                                                                                                                                                                                                                                   </v>
          </cell>
          <cell r="C3901" t="str">
            <v xml:space="preserve">UN    </v>
          </cell>
          <cell r="D3901" t="str">
            <v xml:space="preserve">C </v>
          </cell>
          <cell r="E3901" t="str">
            <v>7,60</v>
          </cell>
        </row>
        <row r="3902">
          <cell r="A3902">
            <v>38637</v>
          </cell>
          <cell r="B3902" t="str">
            <v xml:space="preserve">SIFAO EM METAL CROMADO PARA PIA AMERICANA, 1.1/2 X 1.1/2 "                                                                                                                                                                                                                                                                                                                                                                                                                                                </v>
          </cell>
          <cell r="C3902" t="str">
            <v xml:space="preserve">UN    </v>
          </cell>
          <cell r="D3902" t="str">
            <v>CR</v>
          </cell>
          <cell r="E3902" t="str">
            <v>221,90</v>
          </cell>
        </row>
        <row r="3903">
          <cell r="A3903">
            <v>6150</v>
          </cell>
          <cell r="B3903" t="str">
            <v xml:space="preserve">SIFAO EM METAL CROMADO PARA PIA AMERICANA, 1.1/2 X 2 "                                                                                                                                                                                                                                                                                                                                                                                                                                                    </v>
          </cell>
          <cell r="C3903" t="str">
            <v xml:space="preserve">UN    </v>
          </cell>
          <cell r="D3903" t="str">
            <v>CR</v>
          </cell>
          <cell r="E3903" t="str">
            <v>224,61</v>
          </cell>
        </row>
        <row r="3904">
          <cell r="A3904">
            <v>6136</v>
          </cell>
          <cell r="B3904" t="str">
            <v xml:space="preserve">SIFAO EM METAL CROMADO PARA PIA OU LAVATORIO, 1 X 1.1/2 "                                                                                                                                                                                                                                                                                                                                                                                                                                                 </v>
          </cell>
          <cell r="C3904" t="str">
            <v xml:space="preserve">UN    </v>
          </cell>
          <cell r="D3904" t="str">
            <v xml:space="preserve">C </v>
          </cell>
          <cell r="E3904" t="str">
            <v>176,56</v>
          </cell>
        </row>
        <row r="3905">
          <cell r="A3905">
            <v>38638</v>
          </cell>
          <cell r="B3905" t="str">
            <v xml:space="preserve">SIFAO EM METAL CROMADO PARA TANQUE, 1.1/4 X 1.1/2 "                                                                                                                                                                                                                                                                                                                                                                                                                                                       </v>
          </cell>
          <cell r="C3905" t="str">
            <v xml:space="preserve">UN    </v>
          </cell>
          <cell r="D3905" t="str">
            <v>CR</v>
          </cell>
          <cell r="E3905" t="str">
            <v>186,99</v>
          </cell>
        </row>
        <row r="3906">
          <cell r="A3906">
            <v>20262</v>
          </cell>
          <cell r="B3906" t="str">
            <v xml:space="preserve">SIFAO PLASTICO EXTENSIVEL UNIVERSAL, TIPO COPO                                                                                                                                                                                                                                                                                                                                                                                                                                                            </v>
          </cell>
          <cell r="C3906" t="str">
            <v xml:space="preserve">UN    </v>
          </cell>
          <cell r="D3906" t="str">
            <v>CR</v>
          </cell>
          <cell r="E3906" t="str">
            <v>13,92</v>
          </cell>
        </row>
        <row r="3907">
          <cell r="A3907">
            <v>6145</v>
          </cell>
          <cell r="B3907" t="str">
            <v xml:space="preserve">SIFAO PLASTICO TIPO COPO PARA PIA AMERICANA 1.1/2 X 1.1/2 "                                                                                                                                                                                                                                                                                                                                                                                                                                               </v>
          </cell>
          <cell r="C3907" t="str">
            <v xml:space="preserve">UN    </v>
          </cell>
          <cell r="D3907" t="str">
            <v>CR</v>
          </cell>
          <cell r="E3907" t="str">
            <v>15,37</v>
          </cell>
        </row>
        <row r="3908">
          <cell r="A3908">
            <v>6149</v>
          </cell>
          <cell r="B3908" t="str">
            <v xml:space="preserve">SIFAO PLASTICO TIPO COPO PARA PIA OU LAVATORIO, 1 X 1.1/2 "                                                                                                                                                                                                                                                                                                                                                                                                                                               </v>
          </cell>
          <cell r="C3908" t="str">
            <v xml:space="preserve">UN    </v>
          </cell>
          <cell r="D3908" t="str">
            <v>CR</v>
          </cell>
          <cell r="E3908" t="str">
            <v>10,16</v>
          </cell>
        </row>
        <row r="3909">
          <cell r="A3909">
            <v>6146</v>
          </cell>
          <cell r="B3909" t="str">
            <v xml:space="preserve">SIFAO PLASTICO TIPO COPO PARA TANQUE, 1.1/4 X 1.1/2 "                                                                                                                                                                                                                                                                                                                                                                                                                                                     </v>
          </cell>
          <cell r="C3909" t="str">
            <v xml:space="preserve">UN    </v>
          </cell>
          <cell r="D3909" t="str">
            <v>CR</v>
          </cell>
          <cell r="E3909" t="str">
            <v>14,61</v>
          </cell>
        </row>
        <row r="3910">
          <cell r="A3910">
            <v>44536</v>
          </cell>
          <cell r="B3910" t="str">
            <v xml:space="preserve">SILICA ATIVA PARA ADICAO EM CONCRETO E  ARGAMASSA                                                                                                                                                                                                                                                                                                                                                                                                                                                         </v>
          </cell>
          <cell r="C3910" t="str">
            <v xml:space="preserve">KG    </v>
          </cell>
          <cell r="D3910" t="str">
            <v>CR</v>
          </cell>
          <cell r="E3910" t="str">
            <v>2,71</v>
          </cell>
        </row>
        <row r="3911">
          <cell r="A3911">
            <v>39961</v>
          </cell>
          <cell r="B3911" t="str">
            <v xml:space="preserve">SILICONE ACETICO USO GERAL INCOLOR 280 G                                                                                                                                                                                                                                                                                                                                                                                                                                                                  </v>
          </cell>
          <cell r="C3911" t="str">
            <v xml:space="preserve">UN    </v>
          </cell>
          <cell r="D3911" t="str">
            <v>CR</v>
          </cell>
          <cell r="E3911" t="str">
            <v>21,29</v>
          </cell>
        </row>
        <row r="3912">
          <cell r="A3912">
            <v>42433</v>
          </cell>
          <cell r="B3912" t="str">
            <v xml:space="preserve">SIMULADOR DE CAMINHADA TRIPLO, EM TUBO DE ACO CARBONO, PINTURA NO PROCESSO ELETROSTATICO - EQUIPAMENTO DE GINASTICA PARA ACADEMIA AO AR LIVRE / ACADEMIA DA TERCEIRA IDADE - ATI                                                                                                                                                                                                                                                                                                                          </v>
          </cell>
          <cell r="C3912" t="str">
            <v xml:space="preserve">UN    </v>
          </cell>
          <cell r="D3912" t="str">
            <v>AS</v>
          </cell>
          <cell r="E3912" t="str">
            <v>4.789,18</v>
          </cell>
        </row>
        <row r="3913">
          <cell r="A3913">
            <v>42434</v>
          </cell>
          <cell r="B3913" t="str">
            <v xml:space="preserve">SIMULADOR DE CAVALGADA TRIPLO, EM TUBO DE ACO CARBONO, PINTURA NO PROCESSO ELETROSTATICO - EQUIPAMENTO DE GINASTICA PARA ACADEMIA AO AR LIVRE / ACADEMIA DA TERCEIRA IDADE - ATI                                                                                                                                                                                                                                                                                                                          </v>
          </cell>
          <cell r="C3913" t="str">
            <v xml:space="preserve">UN    </v>
          </cell>
          <cell r="D3913" t="str">
            <v>AS</v>
          </cell>
          <cell r="E3913" t="str">
            <v>5.175,40</v>
          </cell>
        </row>
        <row r="3914">
          <cell r="A3914">
            <v>42435</v>
          </cell>
          <cell r="B3914" t="str">
            <v xml:space="preserve">SIMULADOR DE REMO INDIVIDUAL, EM TUBO DE ACO CARBONO, PINTURA NO PROCESSO ELETROSTATICO - EQUIPAMENTO DE GINASTICA PARA ACADEMIA AO AR LIVRE / ACADEMIA DA TERCEIRA IDADE - ATI                                                                                                                                                                                                                                                                                                                           </v>
          </cell>
          <cell r="C3914" t="str">
            <v xml:space="preserve">UN    </v>
          </cell>
          <cell r="D3914" t="str">
            <v>AS</v>
          </cell>
          <cell r="E3914" t="str">
            <v>2.580,78</v>
          </cell>
        </row>
        <row r="3915">
          <cell r="A3915">
            <v>38061</v>
          </cell>
          <cell r="B3915" t="str">
            <v xml:space="preserve">SINALIZADOR NOTURNO SIMPLES PARA PARA-RAIOS, SEM RELE FOTOELETRICO                                                                                                                                                                                                                                                                                                                                                                                                                                        </v>
          </cell>
          <cell r="C3915" t="str">
            <v xml:space="preserve">UN    </v>
          </cell>
          <cell r="D3915" t="str">
            <v>CR</v>
          </cell>
          <cell r="E3915" t="str">
            <v>37,88</v>
          </cell>
        </row>
        <row r="3916">
          <cell r="A3916">
            <v>20250</v>
          </cell>
          <cell r="B3916" t="str">
            <v xml:space="preserve">SISAL EM FIBRA / ESTOPA SISAL PARA GESSO                                                                                                                                                                                                                                                                                                                                                                                                                                                                  </v>
          </cell>
          <cell r="C3916" t="str">
            <v xml:space="preserve">KG    </v>
          </cell>
          <cell r="D3916" t="str">
            <v>AS</v>
          </cell>
          <cell r="E3916" t="str">
            <v>25,99</v>
          </cell>
        </row>
        <row r="3917">
          <cell r="A3917">
            <v>13388</v>
          </cell>
          <cell r="B3917" t="str">
            <v xml:space="preserve">SOLDA EM BARRA DE ESTANHO-CHUMBO 50/50                                                                                                                                                                                                                                                                                                                                                                                                                                                                    </v>
          </cell>
          <cell r="C3917" t="str">
            <v xml:space="preserve">KG    </v>
          </cell>
          <cell r="D3917" t="str">
            <v>CR</v>
          </cell>
          <cell r="E3917" t="str">
            <v>148,42</v>
          </cell>
        </row>
        <row r="3918">
          <cell r="A3918">
            <v>39914</v>
          </cell>
          <cell r="B3918" t="str">
            <v xml:space="preserve">SOLDA EM VARETA FOSCOPER, D = *2,5* MM  X COMPRIMENTO 500 MM                                                                                                                                                                                                                                                                                                                                                                                                                                              </v>
          </cell>
          <cell r="C3918" t="str">
            <v xml:space="preserve">KG    </v>
          </cell>
          <cell r="D3918" t="str">
            <v>AS</v>
          </cell>
          <cell r="E3918" t="str">
            <v>246,88</v>
          </cell>
        </row>
        <row r="3919">
          <cell r="A3919">
            <v>12732</v>
          </cell>
          <cell r="B3919" t="str">
            <v xml:space="preserve">SOLDA ESTANHO/COBRE PARA CONEXOES DE COBRE, FIO 2,5 MM, CARRETEL 500 GR (SEM CHUMBO)                                                                                                                                                                                                                                                                                                                                                                                                                      </v>
          </cell>
          <cell r="C3919" t="str">
            <v xml:space="preserve">UN    </v>
          </cell>
          <cell r="D3919" t="str">
            <v>AS</v>
          </cell>
          <cell r="E3919" t="str">
            <v>284,87</v>
          </cell>
        </row>
        <row r="3920">
          <cell r="A3920">
            <v>6160</v>
          </cell>
          <cell r="B3920" t="str">
            <v xml:space="preserve">SOLDADOR (HORISTA)                                                                                                                                                                                                                                                                                                                                                                                                                                                                                        </v>
          </cell>
          <cell r="C3920" t="str">
            <v xml:space="preserve">H     </v>
          </cell>
          <cell r="D3920" t="str">
            <v xml:space="preserve">C </v>
          </cell>
          <cell r="E3920" t="str">
            <v>22,51</v>
          </cell>
        </row>
        <row r="3921">
          <cell r="A3921">
            <v>41087</v>
          </cell>
          <cell r="B3921" t="str">
            <v xml:space="preserve">SOLDADOR (MENSALISTA)                                                                                                                                                                                                                                                                                                                                                                                                                                                                                     </v>
          </cell>
          <cell r="C3921" t="str">
            <v xml:space="preserve">MES   </v>
          </cell>
          <cell r="D3921" t="str">
            <v>CR</v>
          </cell>
          <cell r="E3921" t="str">
            <v>3.952,42</v>
          </cell>
        </row>
        <row r="3922">
          <cell r="A3922">
            <v>6166</v>
          </cell>
          <cell r="B3922" t="str">
            <v xml:space="preserve">SOLDADOR ELETRICO (PARA SOLDA A SER TESTADA COM RAIOS "X") (HORISTA)                                                                                                                                                                                                                                                                                                                                                                                                                                      </v>
          </cell>
          <cell r="C3922" t="str">
            <v xml:space="preserve">H     </v>
          </cell>
          <cell r="D3922" t="str">
            <v>CR</v>
          </cell>
          <cell r="E3922" t="str">
            <v>26,45</v>
          </cell>
        </row>
        <row r="3923">
          <cell r="A3923">
            <v>41088</v>
          </cell>
          <cell r="B3923" t="str">
            <v xml:space="preserve">SOLDADOR ELETRICO (PARA SOLDA A SER TESTADA COM RAIOS "X") (MENSALISTA)                                                                                                                                                                                                                                                                                                                                                                                                                                   </v>
          </cell>
          <cell r="C3923" t="str">
            <v xml:space="preserve">MES   </v>
          </cell>
          <cell r="D3923" t="str">
            <v>CR</v>
          </cell>
          <cell r="E3923" t="str">
            <v>4.644,59</v>
          </cell>
        </row>
        <row r="3924">
          <cell r="A3924">
            <v>20232</v>
          </cell>
          <cell r="B3924" t="str">
            <v xml:space="preserve">SOLEIRA EM GRANITO, POLIDO, TIPO ANDORINHA/ QUARTZ/ CASTELO/ CORUMBA OU OUTROS EQUIVALENTES DA REGIAO, L= *15* CM, E=  *2,0* CM                                                                                                                                                                                                                                                                                                                                                                           </v>
          </cell>
          <cell r="C3924" t="str">
            <v xml:space="preserve">M     </v>
          </cell>
          <cell r="D3924" t="str">
            <v>CR</v>
          </cell>
          <cell r="E3924" t="str">
            <v>45,72</v>
          </cell>
        </row>
        <row r="3925">
          <cell r="A3925">
            <v>10856</v>
          </cell>
          <cell r="B3925" t="str">
            <v xml:space="preserve">SOLEIRA PRE-MOLDADA EM GRANILITE, MARMORITE OU GRANITINA, L = *15 CM                                                                                                                                                                                                                                                                                                                                                                                                                                      </v>
          </cell>
          <cell r="C3925" t="str">
            <v xml:space="preserve">M     </v>
          </cell>
          <cell r="D3925" t="str">
            <v>AS</v>
          </cell>
          <cell r="E3925" t="str">
            <v>103,78</v>
          </cell>
        </row>
        <row r="3926">
          <cell r="A3926">
            <v>4828</v>
          </cell>
          <cell r="B3926" t="str">
            <v xml:space="preserve">SOLEIRA/ PEITORIL EM MARMORE, POLIDO, BRANCO COMUM, L= *15* CM, E=  *2* CM,  CORTE RETO                                                                                                                                                                                                                                                                                                                                                                                                                   </v>
          </cell>
          <cell r="C3926" t="str">
            <v xml:space="preserve">M     </v>
          </cell>
          <cell r="D3926" t="str">
            <v>CR</v>
          </cell>
          <cell r="E3926" t="str">
            <v>34,29</v>
          </cell>
        </row>
        <row r="3927">
          <cell r="A3927">
            <v>20249</v>
          </cell>
          <cell r="B3927" t="str">
            <v xml:space="preserve">SOLEIRA/ TABEIRA EM MARMORE, POLIDO, BRANCO COMUM, L= 5 CM, E=  *2,0* CM                                                                                                                                                                                                                                                                                                                                                                                                                                  </v>
          </cell>
          <cell r="C3927" t="str">
            <v xml:space="preserve">M     </v>
          </cell>
          <cell r="D3927" t="str">
            <v>CR</v>
          </cell>
          <cell r="E3927" t="str">
            <v>18,78</v>
          </cell>
        </row>
        <row r="3928">
          <cell r="A3928">
            <v>11609</v>
          </cell>
          <cell r="B3928" t="str">
            <v xml:space="preserve">SOLUCAO ASFALTICA ELASTOMERICA PARA IMPRIMACAO, APLICACAO A FRIO                                                                                                                                                                                                                                                                                                                                                                                                                                          </v>
          </cell>
          <cell r="C3928" t="str">
            <v xml:space="preserve">L     </v>
          </cell>
          <cell r="D3928" t="str">
            <v>CR</v>
          </cell>
          <cell r="E3928" t="str">
            <v>11,35</v>
          </cell>
        </row>
        <row r="3929">
          <cell r="A3929">
            <v>20083</v>
          </cell>
          <cell r="B3929" t="str">
            <v xml:space="preserve">SOLUCAO PREPARADORA / LIMPADORA PARA PVC, FRASCO COM 1000 CM3                                                                                                                                                                                                                                                                                                                                                                                                                                             </v>
          </cell>
          <cell r="C3929" t="str">
            <v xml:space="preserve">UN    </v>
          </cell>
          <cell r="D3929" t="str">
            <v>CR</v>
          </cell>
          <cell r="E3929" t="str">
            <v>82,81</v>
          </cell>
        </row>
        <row r="3930">
          <cell r="A3930">
            <v>10691</v>
          </cell>
          <cell r="B3930" t="str">
            <v xml:space="preserve">SOLVENTE PARA COLA (PARA LAMINADO MELAMINICO) A BASE DE RESINA SINTETICA                                                                                                                                                                                                                                                                                                                                                                                                                                  </v>
          </cell>
          <cell r="C3930" t="str">
            <v xml:space="preserve">L     </v>
          </cell>
          <cell r="D3930" t="str">
            <v>CR</v>
          </cell>
          <cell r="E3930" t="str">
            <v>61,64</v>
          </cell>
        </row>
        <row r="3931">
          <cell r="A3931">
            <v>12295</v>
          </cell>
          <cell r="B3931" t="str">
            <v xml:space="preserve">SOQUETE DE BAQUELITE BASE E27, PARA LAMPADAS                                                                                                                                                                                                                                                                                                                                                                                                                                                              </v>
          </cell>
          <cell r="C3931" t="str">
            <v xml:space="preserve">UN    </v>
          </cell>
          <cell r="D3931" t="str">
            <v>CR</v>
          </cell>
          <cell r="E3931" t="str">
            <v>2,99</v>
          </cell>
        </row>
        <row r="3932">
          <cell r="A3932">
            <v>12296</v>
          </cell>
          <cell r="B3932" t="str">
            <v xml:space="preserve">SOQUETE DE PORCELANA BASE E27, FIXO DE TETO, PARA LAMPADAS                                                                                                                                                                                                                                                                                                                                                                                                                                                </v>
          </cell>
          <cell r="C3932" t="str">
            <v xml:space="preserve">UN    </v>
          </cell>
          <cell r="D3932" t="str">
            <v>CR</v>
          </cell>
          <cell r="E3932" t="str">
            <v>3,87</v>
          </cell>
        </row>
        <row r="3933">
          <cell r="A3933">
            <v>12294</v>
          </cell>
          <cell r="B3933" t="str">
            <v xml:space="preserve">SOQUETE DE PORCELANA BASE E27, PARA USO AO TEMPO, PARA LAMPADAS                                                                                                                                                                                                                                                                                                                                                                                                                                           </v>
          </cell>
          <cell r="C3933" t="str">
            <v xml:space="preserve">UN    </v>
          </cell>
          <cell r="D3933" t="str">
            <v>CR</v>
          </cell>
          <cell r="E3933" t="str">
            <v>9,30</v>
          </cell>
        </row>
        <row r="3934">
          <cell r="A3934">
            <v>14543</v>
          </cell>
          <cell r="B3934" t="str">
            <v xml:space="preserve">SOQUETE DE PVC / TERMOPLASTICO BASE E27, COM CHAVE, PARA LAMPADAS                                                                                                                                                                                                                                                                                                                                                                                                                                         </v>
          </cell>
          <cell r="C3934" t="str">
            <v xml:space="preserve">UN    </v>
          </cell>
          <cell r="D3934" t="str">
            <v>CR</v>
          </cell>
          <cell r="E3934" t="str">
            <v>6,64</v>
          </cell>
        </row>
        <row r="3935">
          <cell r="A3935">
            <v>13329</v>
          </cell>
          <cell r="B3935" t="str">
            <v xml:space="preserve">SOQUETE DE PVC / TERMOPLASTICO BASE E27, COM RABICHO, PARA LAMPADAS                                                                                                                                                                                                                                                                                                                                                                                                                                       </v>
          </cell>
          <cell r="C3935" t="str">
            <v xml:space="preserve">UN    </v>
          </cell>
          <cell r="D3935" t="str">
            <v xml:space="preserve">C </v>
          </cell>
          <cell r="E3935" t="str">
            <v>3,90</v>
          </cell>
        </row>
        <row r="3936">
          <cell r="A3936">
            <v>21047</v>
          </cell>
          <cell r="B3936" t="str">
            <v xml:space="preserve">SPRINKLER TIPO PENDENTE, BULBO AMARELO DE RESPOSTA RAPIDA, 79 GRAUS CELSIUS, ACABAMENTO CROMADO, D = 20 MM (3/4")                                                                                                                                                                                                                                                                                                                                                                                         </v>
          </cell>
          <cell r="C3936" t="str">
            <v xml:space="preserve">UN    </v>
          </cell>
          <cell r="D3936" t="str">
            <v>CR</v>
          </cell>
          <cell r="E3936" t="str">
            <v>60,26</v>
          </cell>
        </row>
        <row r="3937">
          <cell r="A3937">
            <v>21042</v>
          </cell>
          <cell r="B3937" t="str">
            <v xml:space="preserve">SPRINKLER TIPO PENDENTE, BULBO AMARELO DE RESPOSTA RAPIDA, 79 GRAUS CELSIUS, ACABAMENTO NATURAL OU CROMADO, D = 15 MM (1/2")                                                                                                                                                                                                                                                                                                                                                                              </v>
          </cell>
          <cell r="C3937" t="str">
            <v xml:space="preserve">UN    </v>
          </cell>
          <cell r="D3937" t="str">
            <v>CR</v>
          </cell>
          <cell r="E3937" t="str">
            <v>46,45</v>
          </cell>
        </row>
        <row r="3938">
          <cell r="A3938">
            <v>21043</v>
          </cell>
          <cell r="B3938" t="str">
            <v xml:space="preserve">SPRINKLER TIPO PENDENTE, BULBO AMARELO DE RESPOSTA RAPIDA, 79 GRAUS CELSIUS, ACABAMENTO NATURAL, D = 20 MM (3/4")                                                                                                                                                                                                                                                                                                                                                                                         </v>
          </cell>
          <cell r="C3938" t="str">
            <v xml:space="preserve">UN    </v>
          </cell>
          <cell r="D3938" t="str">
            <v>CR</v>
          </cell>
          <cell r="E3938" t="str">
            <v>58,67</v>
          </cell>
        </row>
        <row r="3939">
          <cell r="A3939">
            <v>21044</v>
          </cell>
          <cell r="B3939" t="str">
            <v xml:space="preserve">SPRINKLER TIPO PENDENTE, BULBO VERMELHO DE RESPOSTA RAPIDA, 68 GRAUS CELSIUS, ACABAMENTO CROMADO, D = 15 MM (1/2")                                                                                                                                                                                                                                                                                                                                                                                        </v>
          </cell>
          <cell r="C3939" t="str">
            <v xml:space="preserve">UN    </v>
          </cell>
          <cell r="D3939" t="str">
            <v>CR</v>
          </cell>
          <cell r="E3939" t="str">
            <v>40,88</v>
          </cell>
        </row>
        <row r="3940">
          <cell r="A3940">
            <v>21045</v>
          </cell>
          <cell r="B3940" t="str">
            <v xml:space="preserve">SPRINKLER TIPO PENDENTE, BULBO VERMELHO DE RESPOSTA RAPIDA, 68 GRAUS CELSIUS, ACABAMENTO CROMADO, D = 20 MM (3/4")                                                                                                                                                                                                                                                                                                                                                                                        </v>
          </cell>
          <cell r="C3940" t="str">
            <v xml:space="preserve">UN    </v>
          </cell>
          <cell r="D3940" t="str">
            <v>CR</v>
          </cell>
          <cell r="E3940" t="str">
            <v>55,99</v>
          </cell>
        </row>
        <row r="3941">
          <cell r="A3941">
            <v>21041</v>
          </cell>
          <cell r="B3941" t="str">
            <v xml:space="preserve">SPRINKLER TIPO PENDENTE, BULBO VERMELHO DE RESPOSTA RAPIDA, 68 GRAUS CELSIUS, ACABAMENTO NATURAL, D = 20 MM (3/4")                                                                                                                                                                                                                                                                                                                                                                                        </v>
          </cell>
          <cell r="C3941" t="str">
            <v xml:space="preserve">UN    </v>
          </cell>
          <cell r="D3941" t="str">
            <v>CR</v>
          </cell>
          <cell r="E3941" t="str">
            <v>48,28</v>
          </cell>
        </row>
        <row r="3942">
          <cell r="A3942">
            <v>21040</v>
          </cell>
          <cell r="B3942" t="str">
            <v xml:space="preserve">SPRINKLER TIPO PENDENTE, BULBO VERMELHO RESPOSTA RAPIDA, 68 GRAUS CELSIUS, ACABAMENTO NATURAL, D = 15 MM (1/2")                                                                                                                                                                                                                                                                                                                                                                                           </v>
          </cell>
          <cell r="C3942" t="str">
            <v xml:space="preserve">UN    </v>
          </cell>
          <cell r="D3942" t="str">
            <v xml:space="preserve">C </v>
          </cell>
          <cell r="E3942" t="str">
            <v>40,00</v>
          </cell>
        </row>
        <row r="3943">
          <cell r="A3943">
            <v>14149</v>
          </cell>
          <cell r="B3943" t="str">
            <v xml:space="preserve">SUPORTE "Y" PARA FITA PERFURADA                                                                                                                                                                                                                                                                                                                                                                                                                                                                           </v>
          </cell>
          <cell r="C3943" t="str">
            <v xml:space="preserve">CENTO </v>
          </cell>
          <cell r="D3943" t="str">
            <v>AS</v>
          </cell>
          <cell r="E3943" t="str">
            <v>182,88</v>
          </cell>
        </row>
        <row r="3944">
          <cell r="A3944">
            <v>38099</v>
          </cell>
          <cell r="B3944" t="str">
            <v xml:space="preserve">SUPORTE DE FIXACAO PARA ESPELHO / PLACA 4" X 2", PARA 3 MODULOS, PARA INSTALACAO DE TOMADAS E INTERRUPTORES (SOMENTE SUPORTE)                                                                                                                                                                                                                                                                                                                                                                             </v>
          </cell>
          <cell r="C3944" t="str">
            <v xml:space="preserve">UN    </v>
          </cell>
          <cell r="D3944" t="str">
            <v>CR</v>
          </cell>
          <cell r="E3944" t="str">
            <v>1,72</v>
          </cell>
        </row>
        <row r="3945">
          <cell r="A3945">
            <v>38100</v>
          </cell>
          <cell r="B3945" t="str">
            <v xml:space="preserve">SUPORTE DE FIXACAO PARA ESPELHO / PLACA 4" X 4", PARA 6 MODULOS, PARA INSTALACAO DE TOMADAS E INTERRUPTORES (SOMENTE SUPORTE)                                                                                                                                                                                                                                                                                                                                                                             </v>
          </cell>
          <cell r="C3945" t="str">
            <v xml:space="preserve">UN    </v>
          </cell>
          <cell r="D3945" t="str">
            <v>CR</v>
          </cell>
          <cell r="E3945" t="str">
            <v>2,82</v>
          </cell>
        </row>
        <row r="3946">
          <cell r="A3946">
            <v>7576</v>
          </cell>
          <cell r="B3946" t="str">
            <v xml:space="preserve">SUPORTE EM ACO GALVANIZADO PARA TRANSFORMADOR PARA POSTE DUPLO T 185 X 95 MM, CHAPA DE 5/16"                                                                                                                                                                                                                                                                                                                                                                                                              </v>
          </cell>
          <cell r="C3946" t="str">
            <v xml:space="preserve">UN    </v>
          </cell>
          <cell r="D3946" t="str">
            <v>CR</v>
          </cell>
          <cell r="E3946" t="str">
            <v>221,37</v>
          </cell>
        </row>
        <row r="3947">
          <cell r="A3947">
            <v>3384</v>
          </cell>
          <cell r="B3947" t="str">
            <v xml:space="preserve">SUPORTE GUIA SIMPLES COM ROLDANA EM POLIPROPILENO PARA CHUMBAR, H = 20 CM                                                                                                                                                                                                                                                                                                                                                                                                                                 </v>
          </cell>
          <cell r="C3947" t="str">
            <v xml:space="preserve">UN    </v>
          </cell>
          <cell r="D3947" t="str">
            <v>CR</v>
          </cell>
          <cell r="E3947" t="str">
            <v>8,71</v>
          </cell>
        </row>
        <row r="3948">
          <cell r="A3948">
            <v>7572</v>
          </cell>
          <cell r="B3948" t="str">
            <v xml:space="preserve">SUPORTE ISOLADOR REFORCADO DIAMETRO NOMINAL 5/16", COM ROSCA SOBERBA E BUCHA                                                                                                                                                                                                                                                                                                                                                                                                                              </v>
          </cell>
          <cell r="C3948" t="str">
            <v xml:space="preserve">UN    </v>
          </cell>
          <cell r="D3948" t="str">
            <v>CR</v>
          </cell>
          <cell r="E3948" t="str">
            <v>6,19</v>
          </cell>
        </row>
        <row r="3949">
          <cell r="A3949">
            <v>3396</v>
          </cell>
          <cell r="B3949" t="str">
            <v xml:space="preserve">SUPORTE ISOLADOR SIMPLES DIAMETRO NOMINAL 5/16", COM ROSCA SOBERBA E BUCHA                                                                                                                                                                                                                                                                                                                                                                                                                                </v>
          </cell>
          <cell r="C3949" t="str">
            <v xml:space="preserve">UN    </v>
          </cell>
          <cell r="D3949" t="str">
            <v>CR</v>
          </cell>
          <cell r="E3949" t="str">
            <v>4,18</v>
          </cell>
        </row>
        <row r="3950">
          <cell r="A3950">
            <v>37590</v>
          </cell>
          <cell r="B3950" t="str">
            <v xml:space="preserve">SUPORTE MAO-FRANCESA EM ACO, ABAS IGUAIS 30 CM, CAPACIDADE MINIMA 60 KG, BRANCO                                                                                                                                                                                                                                                                                                                                                                                                                           </v>
          </cell>
          <cell r="C3950" t="str">
            <v xml:space="preserve">UN    </v>
          </cell>
          <cell r="D3950" t="str">
            <v>AS</v>
          </cell>
          <cell r="E3950" t="str">
            <v>21,92</v>
          </cell>
        </row>
        <row r="3951">
          <cell r="A3951">
            <v>37591</v>
          </cell>
          <cell r="B3951" t="str">
            <v xml:space="preserve">SUPORTE MAO-FRANCESA EM ACO, ABAS IGUAIS 40 CM, CAPACIDADE MINIMA 70 KG, BRANCO                                                                                                                                                                                                                                                                                                                                                                                                                           </v>
          </cell>
          <cell r="C3951" t="str">
            <v xml:space="preserve">UN    </v>
          </cell>
          <cell r="D3951" t="str">
            <v>AS</v>
          </cell>
          <cell r="E3951" t="str">
            <v>26,35</v>
          </cell>
        </row>
        <row r="3952">
          <cell r="A3952">
            <v>12626</v>
          </cell>
          <cell r="B3952" t="str">
            <v xml:space="preserve">SUPORTE METALICO PARA CALHA PLUVIAL, ZINCADO, DOBRADO, DIAMETRO ENTRE 119 E 170 MM, PARA DRENAGEM PLUVIAL PREDIAL                                                                                                                                                                                                                                                                                                                                                                                         </v>
          </cell>
          <cell r="C3952" t="str">
            <v xml:space="preserve">UN    </v>
          </cell>
          <cell r="D3952" t="str">
            <v>CR</v>
          </cell>
          <cell r="E3952" t="str">
            <v>60,92</v>
          </cell>
        </row>
        <row r="3953">
          <cell r="A3953">
            <v>11033</v>
          </cell>
          <cell r="B3953" t="str">
            <v xml:space="preserve">SUPORTE PARA CALHA DE 150 MM EM FERRO GALVANIZADO                                                                                                                                                                                                                                                                                                                                                                                                                                                         </v>
          </cell>
          <cell r="C3953" t="str">
            <v xml:space="preserve">UN    </v>
          </cell>
          <cell r="D3953" t="str">
            <v>CR</v>
          </cell>
          <cell r="E3953" t="str">
            <v>8,95</v>
          </cell>
        </row>
        <row r="3954">
          <cell r="A3954">
            <v>390</v>
          </cell>
          <cell r="B3954" t="str">
            <v xml:space="preserve">SUPORTE PARA TUBO DIAMETRO NOMINAL 2", COM ROSCA MECANICA                                                                                                                                                                                                                                                                                                                                                                                                                                                 </v>
          </cell>
          <cell r="C3954" t="str">
            <v xml:space="preserve">UN    </v>
          </cell>
          <cell r="D3954" t="str">
            <v>CR</v>
          </cell>
          <cell r="E3954" t="str">
            <v>7,57</v>
          </cell>
        </row>
        <row r="3955">
          <cell r="A3955">
            <v>42436</v>
          </cell>
          <cell r="B3955" t="str">
            <v xml:space="preserve">SURF DUPLO, EM TUBO DE ACO CARBONO, PINTURA NO PROCESSO ELETROSTATICO - EQUIPAMENTO DE GINASTICA PARA ACADEMIA AO AR LIVRE / ACADEMIA DA TERCEIRA IDADE - ATI                                                                                                                                                                                                                                                                                                                                             </v>
          </cell>
          <cell r="C3955" t="str">
            <v xml:space="preserve">UN    </v>
          </cell>
          <cell r="D3955" t="str">
            <v>AS</v>
          </cell>
          <cell r="E3955" t="str">
            <v>2.701,34</v>
          </cell>
        </row>
        <row r="3956">
          <cell r="A3956">
            <v>6193</v>
          </cell>
          <cell r="B3956" t="str">
            <v xml:space="preserve">TABUA  NAO  APARELHADA  *2,5 X 20* CM, EM MACARANDUBA, ANGELIM OU EQUIVALENTE DA REGIAO - BRUTA                                                                                                                                                                                                                                                                                                                                                                                                           </v>
          </cell>
          <cell r="C3956" t="str">
            <v xml:space="preserve">M     </v>
          </cell>
          <cell r="D3956" t="str">
            <v>CR</v>
          </cell>
          <cell r="E3956" t="str">
            <v>21,38</v>
          </cell>
        </row>
        <row r="3957">
          <cell r="A3957">
            <v>6194</v>
          </cell>
          <cell r="B3957" t="str">
            <v xml:space="preserve">TABUA *2,5 X 15 CM EM PINUS, MISTA OU EQUIVALENTE DA REGIAO - BRUTA                                                                                                                                                                                                                                                                                                                                                                                                                                       </v>
          </cell>
          <cell r="C3957" t="str">
            <v xml:space="preserve">M     </v>
          </cell>
          <cell r="D3957" t="str">
            <v>CR</v>
          </cell>
          <cell r="E3957" t="str">
            <v>5,59</v>
          </cell>
        </row>
        <row r="3958">
          <cell r="A3958">
            <v>10567</v>
          </cell>
          <cell r="B3958" t="str">
            <v xml:space="preserve">TABUA *2,5 X 23* CM EM PINUS, MISTA OU EQUIVALENTE DA REGIAO - BRUTA                                                                                                                                                                                                                                                                                                                                                                                                                                      </v>
          </cell>
          <cell r="C3958" t="str">
            <v xml:space="preserve">M     </v>
          </cell>
          <cell r="D3958" t="str">
            <v>CR</v>
          </cell>
          <cell r="E3958" t="str">
            <v>8,86</v>
          </cell>
        </row>
        <row r="3959">
          <cell r="A3959">
            <v>6212</v>
          </cell>
          <cell r="B3959" t="str">
            <v xml:space="preserve">TABUA *2,5 X 30 CM EM PINUS, MISTA OU EQUIVALENTE DA REGIAO - BRUTA                                                                                                                                                                                                                                                                                                                                                                                                                                       </v>
          </cell>
          <cell r="C3959" t="str">
            <v xml:space="preserve">M     </v>
          </cell>
          <cell r="D3959" t="str">
            <v xml:space="preserve">C </v>
          </cell>
          <cell r="E3959" t="str">
            <v>13,00</v>
          </cell>
        </row>
        <row r="3960">
          <cell r="A3960">
            <v>3993</v>
          </cell>
          <cell r="B3960" t="str">
            <v xml:space="preserve">TABUA APARELHADA *2,5 X 15* CM, EM MACARANDUBA, ANGELIM OU EQUIVALENTE DA REGIAO                                                                                                                                                                                                                                                                                                                                                                                                                          </v>
          </cell>
          <cell r="C3960" t="str">
            <v xml:space="preserve">M2    </v>
          </cell>
          <cell r="D3960" t="str">
            <v>CR</v>
          </cell>
          <cell r="E3960" t="str">
            <v>138,20</v>
          </cell>
        </row>
        <row r="3961">
          <cell r="A3961">
            <v>3990</v>
          </cell>
          <cell r="B3961" t="str">
            <v xml:space="preserve">TABUA APARELHADA *2,5 X 25* CM, EM MACARANDUBA, ANGELIM OU EQUIVALENTE DA REGIAO                                                                                                                                                                                                                                                                                                                                                                                                                          </v>
          </cell>
          <cell r="C3961" t="str">
            <v xml:space="preserve">M     </v>
          </cell>
          <cell r="D3961" t="str">
            <v>CR</v>
          </cell>
          <cell r="E3961" t="str">
            <v>26,00</v>
          </cell>
        </row>
        <row r="3962">
          <cell r="A3962">
            <v>3992</v>
          </cell>
          <cell r="B3962" t="str">
            <v xml:space="preserve">TABUA APARELHADA *2,5 X 30* CM, EM MACARANDUBA, ANGELIM OU EQUIVALENTE DA REGIAO                                                                                                                                                                                                                                                                                                                                                                                                                          </v>
          </cell>
          <cell r="C3962" t="str">
            <v xml:space="preserve">M     </v>
          </cell>
          <cell r="D3962" t="str">
            <v>CR</v>
          </cell>
          <cell r="E3962" t="str">
            <v>35,10</v>
          </cell>
        </row>
        <row r="3963">
          <cell r="A3963">
            <v>6178</v>
          </cell>
          <cell r="B3963" t="str">
            <v xml:space="preserve">TABUA DE  MADEIRA PARA PISO, CUMARU/IPE CHAMPANHE OU EQUIVALENTE DA REGIAO, ENCAIXE MACHO/FEMEA, *10 X 2* CM                                                                                                                                                                                                                                                                                                                                                                                              </v>
          </cell>
          <cell r="C3963" t="str">
            <v xml:space="preserve">M2    </v>
          </cell>
          <cell r="D3963" t="str">
            <v>CR</v>
          </cell>
          <cell r="E3963" t="str">
            <v>240,90</v>
          </cell>
        </row>
        <row r="3964">
          <cell r="A3964">
            <v>6180</v>
          </cell>
          <cell r="B3964" t="str">
            <v xml:space="preserve">TABUA DE  MADEIRA PARA PISO, CUMARU/IPE CHAMPANHE OU EQUIVALENTE DA REGIAO, ENCAIXE MACHO/FEMEA, *15 X 2* CM                                                                                                                                                                                                                                                                                                                                                                                              </v>
          </cell>
          <cell r="C3964" t="str">
            <v xml:space="preserve">M2    </v>
          </cell>
          <cell r="D3964" t="str">
            <v xml:space="preserve">C </v>
          </cell>
          <cell r="E3964" t="str">
            <v>260,00</v>
          </cell>
        </row>
        <row r="3965">
          <cell r="A3965">
            <v>6182</v>
          </cell>
          <cell r="B3965" t="str">
            <v xml:space="preserve">TABUA DE  MADEIRA PARA PISO, IPE (CERNE) OU EQUIVALENTE DA REGIAO, ENCAIXE MACHO/FEMEA, *20 X 2* CM                                                                                                                                                                                                                                                                                                                                                                                                       </v>
          </cell>
          <cell r="C3965" t="str">
            <v xml:space="preserve">M2    </v>
          </cell>
          <cell r="D3965" t="str">
            <v>CR</v>
          </cell>
          <cell r="E3965" t="str">
            <v>322,72</v>
          </cell>
        </row>
        <row r="3966">
          <cell r="A3966">
            <v>43614</v>
          </cell>
          <cell r="B3966" t="str">
            <v xml:space="preserve">TABUA NAO APARELHADA *2,5 X 15* CM, EM MACARANDUBA, ANGELIM OU EQUIVALENTE DA REGIAO - BRUTA                                                                                                                                                                                                                                                                                                                                                                                                              </v>
          </cell>
          <cell r="C3966" t="str">
            <v xml:space="preserve">M     </v>
          </cell>
          <cell r="D3966" t="str">
            <v>CR</v>
          </cell>
          <cell r="E3966" t="str">
            <v>17,56</v>
          </cell>
        </row>
        <row r="3967">
          <cell r="A3967">
            <v>6189</v>
          </cell>
          <cell r="B3967" t="str">
            <v xml:space="preserve">TABUA NAO APARELHADA *2,5 X 30* CM, EM MACARANDUBA, ANGELIM OU EQUIVALENTE DA REGIAO - BRUTA                                                                                                                                                                                                                                                                                                                                                                                                              </v>
          </cell>
          <cell r="C3967" t="str">
            <v xml:space="preserve">M     </v>
          </cell>
          <cell r="D3967" t="str">
            <v>CR</v>
          </cell>
          <cell r="E3967" t="str">
            <v>31,20</v>
          </cell>
        </row>
        <row r="3968">
          <cell r="A3968">
            <v>6214</v>
          </cell>
          <cell r="B3968" t="str">
            <v xml:space="preserve">TACO DE MADEIRA PARA PISO, IPE (CERNE) OU EQUIVALENTE DA REGIAO, 7 X 42 CM, E = 2 CM                                                                                                                                                                                                                                                                                                                                                                                                                      </v>
          </cell>
          <cell r="C3968" t="str">
            <v xml:space="preserve">M2    </v>
          </cell>
          <cell r="D3968" t="str">
            <v>CR</v>
          </cell>
          <cell r="E3968" t="str">
            <v>150,90</v>
          </cell>
        </row>
        <row r="3969">
          <cell r="A3969">
            <v>36153</v>
          </cell>
          <cell r="B3969" t="str">
            <v xml:space="preserve">TALABARTE DE SEGURANCA, 2 MOSQUETOES TRAVA DUPLA *53* MM DE ABERTURA, COM ABSORVEDOR DE ENERGIA                                                                                                                                                                                                                                                                                                                                                                                                           </v>
          </cell>
          <cell r="C3969" t="str">
            <v xml:space="preserve">UN    </v>
          </cell>
          <cell r="D3969" t="str">
            <v>CR</v>
          </cell>
          <cell r="E3969" t="str">
            <v>199,28</v>
          </cell>
        </row>
        <row r="3970">
          <cell r="A3970">
            <v>10740</v>
          </cell>
          <cell r="B3970" t="str">
            <v xml:space="preserve">TALHA ELETRICA 3 T, VELOCIDADE  2,1 M / MIN, POTENCIA 1,3 KW                                                                                                                                                                                                                                                                                                                                                                                                                                              </v>
          </cell>
          <cell r="C3970" t="str">
            <v xml:space="preserve">UN    </v>
          </cell>
          <cell r="D3970" t="str">
            <v>AS</v>
          </cell>
          <cell r="E3970" t="str">
            <v>10.697,06</v>
          </cell>
        </row>
        <row r="3971">
          <cell r="A3971">
            <v>13914</v>
          </cell>
          <cell r="B3971" t="str">
            <v xml:space="preserve">TALHA MANUAL DE CORRENTE, CAPACIDADE DE 1 T COM ELEVACAO DE 3 M                                                                                                                                                                                                                                                                                                                                                                                                                                           </v>
          </cell>
          <cell r="C3971" t="str">
            <v xml:space="preserve">UN    </v>
          </cell>
          <cell r="D3971" t="str">
            <v>AS</v>
          </cell>
          <cell r="E3971" t="str">
            <v>773,97</v>
          </cell>
        </row>
        <row r="3972">
          <cell r="A3972">
            <v>10742</v>
          </cell>
          <cell r="B3972" t="str">
            <v xml:space="preserve">TALHA MANUAL DE CORRENTE, CAPACIDADE DE 2 T COM ELEVACAO DE 3 M                                                                                                                                                                                                                                                                                                                                                                                                                                           </v>
          </cell>
          <cell r="C3972" t="str">
            <v xml:space="preserve">UN    </v>
          </cell>
          <cell r="D3972" t="str">
            <v>AS</v>
          </cell>
          <cell r="E3972" t="str">
            <v>1.128,85</v>
          </cell>
        </row>
        <row r="3973">
          <cell r="A3973">
            <v>38465</v>
          </cell>
          <cell r="B3973" t="str">
            <v xml:space="preserve">TALHADEIRA COM PUNHO DE PROTECAO *20 X 250* MM                                                                                                                                                                                                                                                                                                                                                                                                                                                            </v>
          </cell>
          <cell r="C3973" t="str">
            <v xml:space="preserve">UN    </v>
          </cell>
          <cell r="D3973" t="str">
            <v>CR</v>
          </cell>
          <cell r="E3973" t="str">
            <v>40,40</v>
          </cell>
        </row>
        <row r="3974">
          <cell r="A3974">
            <v>7543</v>
          </cell>
          <cell r="B3974" t="str">
            <v xml:space="preserve">TAMPA CEGA EM PVC PARA CONDULETE 4 X 2"                                                                                                                                                                                                                                                                                                                                                                                                                                                                   </v>
          </cell>
          <cell r="C3974" t="str">
            <v xml:space="preserve">UN    </v>
          </cell>
          <cell r="D3974" t="str">
            <v>CR</v>
          </cell>
          <cell r="E3974" t="str">
            <v>5,67</v>
          </cell>
        </row>
        <row r="3975">
          <cell r="A3975">
            <v>43427</v>
          </cell>
          <cell r="B3975" t="str">
            <v xml:space="preserve">TAMPA DE CONCRETO ARMADO PARA FOSSA SEPTICA, DIAMETRO NOMINAL DE 3,00 M E ESPESSURA MINIMA DE 100 MM                                                                                                                                                                                                                                                                                                                                                                                                      </v>
          </cell>
          <cell r="C3975" t="str">
            <v xml:space="preserve">UN    </v>
          </cell>
          <cell r="D3975" t="str">
            <v>CR</v>
          </cell>
          <cell r="E3975" t="str">
            <v>1.705,30</v>
          </cell>
        </row>
        <row r="3976">
          <cell r="A3976">
            <v>41613</v>
          </cell>
          <cell r="B3976" t="str">
            <v xml:space="preserve">TAMPA DE CONCRETO ARMADO PARA FOSSA, D = *0,90* M, E = 0,05 M                                                                                                                                                                                                                                                                                                                                                                                                                                             </v>
          </cell>
          <cell r="C3976" t="str">
            <v xml:space="preserve">UN    </v>
          </cell>
          <cell r="D3976" t="str">
            <v>CR</v>
          </cell>
          <cell r="E3976" t="str">
            <v>109,62</v>
          </cell>
        </row>
        <row r="3977">
          <cell r="A3977">
            <v>41614</v>
          </cell>
          <cell r="B3977" t="str">
            <v xml:space="preserve">TAMPA DE CONCRETO ARMADO PARA FOSSA, D = *1,10* M, E = 0,05 M                                                                                                                                                                                                                                                                                                                                                                                                                                             </v>
          </cell>
          <cell r="C3977" t="str">
            <v xml:space="preserve">UN    </v>
          </cell>
          <cell r="D3977" t="str">
            <v>CR</v>
          </cell>
          <cell r="E3977" t="str">
            <v>139,67</v>
          </cell>
        </row>
        <row r="3978">
          <cell r="A3978">
            <v>41615</v>
          </cell>
          <cell r="B3978" t="str">
            <v xml:space="preserve">TAMPA DE CONCRETO ARMADO PARA FOSSA, D = *1,35* M, E = 0,05 M                                                                                                                                                                                                                                                                                                                                                                                                                                             </v>
          </cell>
          <cell r="C3978" t="str">
            <v xml:space="preserve">UN    </v>
          </cell>
          <cell r="D3978" t="str">
            <v>CR</v>
          </cell>
          <cell r="E3978" t="str">
            <v>215,88</v>
          </cell>
        </row>
        <row r="3979">
          <cell r="A3979">
            <v>41616</v>
          </cell>
          <cell r="B3979" t="str">
            <v xml:space="preserve">TAMPA DE CONCRETO ARMADO PARA FOSSA, D = 1,50 M, E = 0,05 M                                                                                                                                                                                                                                                                                                                                                                                                                                               </v>
          </cell>
          <cell r="C3979" t="str">
            <v xml:space="preserve">UN    </v>
          </cell>
          <cell r="D3979" t="str">
            <v>CR</v>
          </cell>
          <cell r="E3979" t="str">
            <v>322,55</v>
          </cell>
        </row>
        <row r="3980">
          <cell r="A3980">
            <v>41617</v>
          </cell>
          <cell r="B3980" t="str">
            <v xml:space="preserve">TAMPA DE CONCRETO ARMADO PARA FOSSA, D = 2,00 M, E = 0,05 M                                                                                                                                                                                                                                                                                                                                                                                                                                               </v>
          </cell>
          <cell r="C3980" t="str">
            <v xml:space="preserve">UN    </v>
          </cell>
          <cell r="D3980" t="str">
            <v>CR</v>
          </cell>
          <cell r="E3980" t="str">
            <v>641,36</v>
          </cell>
        </row>
        <row r="3981">
          <cell r="A3981">
            <v>41618</v>
          </cell>
          <cell r="B3981" t="str">
            <v xml:space="preserve">TAMPA DE CONCRETO ARMADO PARA FOSSA, D = 2,50 M, E = 0,05 M                                                                                                                                                                                                                                                                                                                                                                                                                                               </v>
          </cell>
          <cell r="C3981" t="str">
            <v xml:space="preserve">UN    </v>
          </cell>
          <cell r="D3981" t="str">
            <v>CR</v>
          </cell>
          <cell r="E3981" t="str">
            <v>1.180,71</v>
          </cell>
        </row>
        <row r="3982">
          <cell r="A3982">
            <v>43428</v>
          </cell>
          <cell r="B3982" t="str">
            <v xml:space="preserve">TAMPA DE CONCRETO ARMADO PARA POCO DE INSPECAO, COM FURO E TAMPINHA, DIAMETRO NOMINAL DE 3,00 M E ESPESSURA MINIMA DE 100 MM                                                                                                                                                                                                                                                                                                                                                                              </v>
          </cell>
          <cell r="C3982" t="str">
            <v xml:space="preserve">UN    </v>
          </cell>
          <cell r="D3982" t="str">
            <v>CR</v>
          </cell>
          <cell r="E3982" t="str">
            <v>2.073,94</v>
          </cell>
        </row>
        <row r="3983">
          <cell r="A3983">
            <v>41619</v>
          </cell>
          <cell r="B3983" t="str">
            <v xml:space="preserve">TAMPA DE CONCRETO ARMADO PARA POCO, COM  FURO E TAMPINHA, D = *0,90* M, E = 0,05 M                                                                                                                                                                                                                                                                                                                                                                                                                        </v>
          </cell>
          <cell r="C3983" t="str">
            <v xml:space="preserve">UN    </v>
          </cell>
          <cell r="D3983" t="str">
            <v>CR</v>
          </cell>
          <cell r="E3983" t="str">
            <v>134,37</v>
          </cell>
        </row>
        <row r="3984">
          <cell r="A3984">
            <v>41620</v>
          </cell>
          <cell r="B3984" t="str">
            <v xml:space="preserve">TAMPA DE CONCRETO ARMADO PARA POCO, COM  FURO E TAMPINHA, D = *1,10* M, E = 0,05 M                                                                                                                                                                                                                                                                                                                                                                                                                        </v>
          </cell>
          <cell r="C3984" t="str">
            <v xml:space="preserve">UN    </v>
          </cell>
          <cell r="D3984" t="str">
            <v>CR</v>
          </cell>
          <cell r="E3984" t="str">
            <v>169,73</v>
          </cell>
        </row>
        <row r="3985">
          <cell r="A3985">
            <v>41622</v>
          </cell>
          <cell r="B3985" t="str">
            <v xml:space="preserve">TAMPA DE CONCRETO ARMADO PARA POCO, COM  FURO E TAMPINHA, D = *1,35* M, E = 0,05 M                                                                                                                                                                                                                                                                                                                                                                                                                        </v>
          </cell>
          <cell r="C3985" t="str">
            <v xml:space="preserve">UN    </v>
          </cell>
          <cell r="D3985" t="str">
            <v>CR</v>
          </cell>
          <cell r="E3985" t="str">
            <v>294,38</v>
          </cell>
        </row>
        <row r="3986">
          <cell r="A3986">
            <v>41623</v>
          </cell>
          <cell r="B3986" t="str">
            <v xml:space="preserve">TAMPA DE CONCRETO ARMADO PARA POCO, COM  FURO E TAMPINHA, D = 1,50 M, E = 0,05 M                                                                                                                                                                                                                                                                                                                                                                                                                          </v>
          </cell>
          <cell r="C3986" t="str">
            <v xml:space="preserve">UN    </v>
          </cell>
          <cell r="D3986" t="str">
            <v>CR</v>
          </cell>
          <cell r="E3986" t="str">
            <v>452,62</v>
          </cell>
        </row>
        <row r="3987">
          <cell r="A3987">
            <v>41624</v>
          </cell>
          <cell r="B3987" t="str">
            <v xml:space="preserve">TAMPA DE CONCRETO ARMADO PARA POCO, COM  FURO E TAMPINHA, D = 2,00 M, E = 0,05 M                                                                                                                                                                                                                                                                                                                                                                                                                          </v>
          </cell>
          <cell r="C3987" t="str">
            <v xml:space="preserve">UN    </v>
          </cell>
          <cell r="D3987" t="str">
            <v>CR</v>
          </cell>
          <cell r="E3987" t="str">
            <v>848,67</v>
          </cell>
        </row>
        <row r="3988">
          <cell r="A3988">
            <v>41625</v>
          </cell>
          <cell r="B3988" t="str">
            <v xml:space="preserve">TAMPA DE CONCRETO ARMADO PARA POCO, COM  FURO E TAMPINHA, D = 2,50 M, E = 0,05 M                                                                                                                                                                                                                                                                                                                                                                                                                          </v>
          </cell>
          <cell r="C3988" t="str">
            <v xml:space="preserve">UN    </v>
          </cell>
          <cell r="D3988" t="str">
            <v>CR</v>
          </cell>
          <cell r="E3988" t="str">
            <v>1.305,71</v>
          </cell>
        </row>
        <row r="3989">
          <cell r="A3989">
            <v>39352</v>
          </cell>
          <cell r="B3989" t="str">
            <v xml:space="preserve">TAMPA PARA CONDULETE, EM PVC, PARA TOMADA HEXAGONAL                                                                                                                                                                                                                                                                                                                                                                                                                                                       </v>
          </cell>
          <cell r="C3989" t="str">
            <v xml:space="preserve">UN    </v>
          </cell>
          <cell r="D3989" t="str">
            <v>CR</v>
          </cell>
          <cell r="E3989" t="str">
            <v>3,50</v>
          </cell>
        </row>
        <row r="3990">
          <cell r="A3990">
            <v>39346</v>
          </cell>
          <cell r="B3990" t="str">
            <v xml:space="preserve">TAMPA PARA CONDULETE, EM PVC, PARA 1 INTERRUPTOR                                                                                                                                                                                                                                                                                                                                                                                                                                                          </v>
          </cell>
          <cell r="C3990" t="str">
            <v xml:space="preserve">UN    </v>
          </cell>
          <cell r="D3990" t="str">
            <v>CR</v>
          </cell>
          <cell r="E3990" t="str">
            <v>3,50</v>
          </cell>
        </row>
        <row r="3991">
          <cell r="A3991">
            <v>39350</v>
          </cell>
          <cell r="B3991" t="str">
            <v xml:space="preserve">TAMPA PARA CONDULETE, EM PVC, PARA 1 MODULO RJ                                                                                                                                                                                                                                                                                                                                                                                                                                                            </v>
          </cell>
          <cell r="C3991" t="str">
            <v xml:space="preserve">UN    </v>
          </cell>
          <cell r="D3991" t="str">
            <v>CR</v>
          </cell>
          <cell r="E3991" t="str">
            <v>3,77</v>
          </cell>
        </row>
        <row r="3992">
          <cell r="A3992">
            <v>39351</v>
          </cell>
          <cell r="B3992" t="str">
            <v xml:space="preserve">TAMPA PARA CONDULETE, EM PVC, PARA 2 MODULOS RJ                                                                                                                                                                                                                                                                                                                                                                                                                                                           </v>
          </cell>
          <cell r="C3992" t="str">
            <v xml:space="preserve">UN    </v>
          </cell>
          <cell r="D3992" t="str">
            <v>CR</v>
          </cell>
          <cell r="E3992" t="str">
            <v>4,36</v>
          </cell>
        </row>
        <row r="3993">
          <cell r="A3993">
            <v>38837</v>
          </cell>
          <cell r="B3993" t="str">
            <v xml:space="preserve">TAMPAO / CAP, ROSCA MACHO, DN 1", PARA TUBO PEX PARA INST. AGUA QUENTE/FRIA                                                                                                                                                                                                                                                                                                                                                                                                                               </v>
          </cell>
          <cell r="C3993" t="str">
            <v xml:space="preserve">UN    </v>
          </cell>
          <cell r="D3993" t="str">
            <v>AS</v>
          </cell>
          <cell r="E3993" t="str">
            <v>7,14</v>
          </cell>
        </row>
        <row r="3994">
          <cell r="A3994">
            <v>38836</v>
          </cell>
          <cell r="B3994" t="str">
            <v xml:space="preserve">TAMPAO / CAP, ROSCA MACHO, DN 3/4", PARA TUBO PEX PARA INST. AGUA QUENTE/FRIA                                                                                                                                                                                                                                                                                                                                                                                                                             </v>
          </cell>
          <cell r="C3994" t="str">
            <v xml:space="preserve">UN    </v>
          </cell>
          <cell r="D3994" t="str">
            <v>AS</v>
          </cell>
          <cell r="E3994" t="str">
            <v>4,99</v>
          </cell>
        </row>
        <row r="3995">
          <cell r="A3995">
            <v>2666</v>
          </cell>
          <cell r="B3995" t="str">
            <v xml:space="preserve">TAMPAO / TERMINAL / PLUG, D = 1 1/4" , PARA DUTO CORRUGADO PEAD (CABEAMENTO SUBTERRANEO)                                                                                                                                                                                                                                                                                                                                                                                                                  </v>
          </cell>
          <cell r="C3995" t="str">
            <v xml:space="preserve">UN    </v>
          </cell>
          <cell r="D3995" t="str">
            <v>CR</v>
          </cell>
          <cell r="E3995" t="str">
            <v>7,65</v>
          </cell>
        </row>
        <row r="3996">
          <cell r="A3996">
            <v>2668</v>
          </cell>
          <cell r="B3996" t="str">
            <v xml:space="preserve">TAMPAO / TERMINAL / PLUG, D = 2" , PARA DUTO CORRUGADO PEAD (CABEAMENTO SUBTERRANEO)                                                                                                                                                                                                                                                                                                                                                                                                                      </v>
          </cell>
          <cell r="C3996" t="str">
            <v xml:space="preserve">UN    </v>
          </cell>
          <cell r="D3996" t="str">
            <v>CR</v>
          </cell>
          <cell r="E3996" t="str">
            <v>8,73</v>
          </cell>
        </row>
        <row r="3997">
          <cell r="A3997">
            <v>2664</v>
          </cell>
          <cell r="B3997" t="str">
            <v xml:space="preserve">TAMPAO / TERMINAL / PLUG, D = 3" , PARA DUTO CORRUGADO PEAD (CABEAMENTO SUBTERRANEO)                                                                                                                                                                                                                                                                                                                                                                                                                      </v>
          </cell>
          <cell r="C3997" t="str">
            <v xml:space="preserve">UN    </v>
          </cell>
          <cell r="D3997" t="str">
            <v>CR</v>
          </cell>
          <cell r="E3997" t="str">
            <v>12,88</v>
          </cell>
        </row>
        <row r="3998">
          <cell r="A3998">
            <v>2662</v>
          </cell>
          <cell r="B3998" t="str">
            <v xml:space="preserve">TAMPAO / TERMINAL / PLUG, D = 4" , PARA DUTO CORRUGADO PEAD (CABEAMENTO SUBTERRANEO)                                                                                                                                                                                                                                                                                                                                                                                                                      </v>
          </cell>
          <cell r="C3998" t="str">
            <v xml:space="preserve">UN    </v>
          </cell>
          <cell r="D3998" t="str">
            <v>CR</v>
          </cell>
          <cell r="E3998" t="str">
            <v>15,81</v>
          </cell>
        </row>
        <row r="3999">
          <cell r="A3999">
            <v>20964</v>
          </cell>
          <cell r="B3999" t="str">
            <v xml:space="preserve">TAMPAO COM CORRENTE, EM LATAO, ENGATE RAPIDO 1 1/2", PARA INSTALACAO PREDIAL DE COMBATE A INCENDIO                                                                                                                                                                                                                                                                                                                                                                                                        </v>
          </cell>
          <cell r="C3999" t="str">
            <v xml:space="preserve">UN    </v>
          </cell>
          <cell r="D3999" t="str">
            <v>CR</v>
          </cell>
          <cell r="E3999" t="str">
            <v>74,19</v>
          </cell>
        </row>
        <row r="4000">
          <cell r="A4000">
            <v>10905</v>
          </cell>
          <cell r="B4000" t="str">
            <v xml:space="preserve">TAMPAO COM CORRENTE, EM LATAO, ENGATE RAPIDO 2 1/2", PARA INSTALACAO PREDIAL DE COMBATE A INCENDIO                                                                                                                                                                                                                                                                                                                                                                                                        </v>
          </cell>
          <cell r="C4000" t="str">
            <v xml:space="preserve">UN    </v>
          </cell>
          <cell r="D4000" t="str">
            <v>CR</v>
          </cell>
          <cell r="E4000" t="str">
            <v>99,52</v>
          </cell>
        </row>
        <row r="4001">
          <cell r="A4001">
            <v>11289</v>
          </cell>
          <cell r="B4001" t="str">
            <v xml:space="preserve">TAMPAO FOFO ARTICULADO P/ REGISTRO, CLASSE A15 CARGA MAX 1,5 T, *200 X 200* MM                                                                                                                                                                                                                                                                                                                                                                                                                            </v>
          </cell>
          <cell r="C4001" t="str">
            <v xml:space="preserve">UN    </v>
          </cell>
          <cell r="D4001" t="str">
            <v>AS</v>
          </cell>
          <cell r="E4001" t="str">
            <v>99,23</v>
          </cell>
        </row>
        <row r="4002">
          <cell r="A4002">
            <v>11241</v>
          </cell>
          <cell r="B4002" t="str">
            <v xml:space="preserve">TAMPAO FOFO ARTICULADO P/ REGISTRO, CLASSE A15 CARGA MAXIMA 1,5 T, *400 X 400* MM                                                                                                                                                                                                                                                                                                                                                                                                                         </v>
          </cell>
          <cell r="C4002" t="str">
            <v xml:space="preserve">UN    </v>
          </cell>
          <cell r="D4002" t="str">
            <v>AS</v>
          </cell>
          <cell r="E4002" t="str">
            <v>248,09</v>
          </cell>
        </row>
        <row r="4003">
          <cell r="A4003">
            <v>11301</v>
          </cell>
          <cell r="B4003" t="str">
            <v xml:space="preserve">TAMPAO FOFO ARTICULADO, CLASSE B125 CARGA MAX 12,5 T, REDONDO, TAMPA 600 MM (COM INSCRICAO EM RELEVO DO TIPO DE REDE)                                                                                                                                                                                                                                                                                                                                                                                     </v>
          </cell>
          <cell r="C4003" t="str">
            <v xml:space="preserve">UN    </v>
          </cell>
          <cell r="D4003" t="str">
            <v>AS</v>
          </cell>
          <cell r="E4003" t="str">
            <v>629,09</v>
          </cell>
        </row>
        <row r="4004">
          <cell r="A4004">
            <v>21090</v>
          </cell>
          <cell r="B4004" t="str">
            <v xml:space="preserve">TAMPAO FOFO ARTICULADO, CLASSE D400 CARGA MAX 40 T, REDONDO, TAMPA 600 MM (COM INSCRICAO EM RELEVO DO TIPO DE REDE)                                                                                                                                                                                                                                                                                                                                                                                       </v>
          </cell>
          <cell r="C4004" t="str">
            <v xml:space="preserve">UN    </v>
          </cell>
          <cell r="D4004" t="str">
            <v>AS</v>
          </cell>
          <cell r="E4004" t="str">
            <v>770,86</v>
          </cell>
        </row>
        <row r="4005">
          <cell r="A4005">
            <v>11315</v>
          </cell>
          <cell r="B4005" t="str">
            <v xml:space="preserve">TAMPAO FOFO SIMPLES COM BASE, CLASSE A15 CARGA MAX 1,5 T, 300 X 300 MM (COM INSCRICAO EM RELEVO DO TIPO DE REDE)                                                                                                                                                                                                                                                                                                                                                                                          </v>
          </cell>
          <cell r="C4005" t="str">
            <v xml:space="preserve">UN    </v>
          </cell>
          <cell r="D4005" t="str">
            <v>AS</v>
          </cell>
          <cell r="E4005" t="str">
            <v>150,62</v>
          </cell>
        </row>
        <row r="4006">
          <cell r="A4006">
            <v>21071</v>
          </cell>
          <cell r="B4006" t="str">
            <v xml:space="preserve">TAMPAO FOFO SIMPLES COM BASE, CLASSE A15 CARGA MAX 1,5 T, 400 X 400 MM (COM INSCRICAO EM RELEVO DO TIPO DE REDE)                                                                                                                                                                                                                                                                                                                                                                                          </v>
          </cell>
          <cell r="C4006" t="str">
            <v xml:space="preserve">UN    </v>
          </cell>
          <cell r="D4006" t="str">
            <v>AS</v>
          </cell>
          <cell r="E4006" t="str">
            <v>230,37</v>
          </cell>
        </row>
        <row r="4007">
          <cell r="A4007">
            <v>14112</v>
          </cell>
          <cell r="B4007" t="str">
            <v xml:space="preserve">TAMPAO FOFO SIMPLES COM BASE, CLASSE A15 CARGA MAX 1,5 T, 400 X 600 MM (COM INSCRICAO EM RELEVO DO TIPO DE REDE)                                                                                                                                                                                                                                                                                                                                                                                          </v>
          </cell>
          <cell r="C4007" t="str">
            <v xml:space="preserve">UN    </v>
          </cell>
          <cell r="D4007" t="str">
            <v>AS</v>
          </cell>
          <cell r="E4007" t="str">
            <v>321,63</v>
          </cell>
        </row>
        <row r="4008">
          <cell r="A4008">
            <v>11316</v>
          </cell>
          <cell r="B4008" t="str">
            <v xml:space="preserve">TAMPAO FOFO SIMPLES COM BASE, CLASSE B125 CARGA MAX 12,5 T, REDONDO, TAMPA 500 MM (COM INSCRICAO EM RELEVO DO TIPO DE REDE)                                                                                                                                                                                                                                                                                                                                                                               </v>
          </cell>
          <cell r="C4008" t="str">
            <v xml:space="preserve">UN    </v>
          </cell>
          <cell r="D4008" t="str">
            <v>AS</v>
          </cell>
          <cell r="E4008" t="str">
            <v>496,18</v>
          </cell>
        </row>
        <row r="4009">
          <cell r="A4009">
            <v>6243</v>
          </cell>
          <cell r="B4009" t="str">
            <v xml:space="preserve">TAMPAO FOFO SIMPLES COM BASE, CLASSE B125 CARGA MAX 12,5 T, REDONDO, TAMPA 600 MM (COM INSCRICAO EM RELEVO DO TIPO DE REDE)                                                                                                                                                                                                                                                                                                                                                                               </v>
          </cell>
          <cell r="C4009" t="str">
            <v xml:space="preserve">UN    </v>
          </cell>
          <cell r="D4009" t="str">
            <v>AS</v>
          </cell>
          <cell r="E4009" t="str">
            <v>571,50</v>
          </cell>
        </row>
        <row r="4010">
          <cell r="A4010">
            <v>6240</v>
          </cell>
          <cell r="B4010" t="str">
            <v xml:space="preserve">TAMPAO FOFO SIMPLES COM BASE, CLASSE D400 CARGA MAX 40 T, REDONDO, TAMPA 600 MM, REDE PLUVIAL/ESGOTO (COM INSCRICAO EM RELEVO DO TIPO DE REDE)                                                                                                                                                                                                                                                                                                                                                            </v>
          </cell>
          <cell r="C4010" t="str">
            <v xml:space="preserve">UN    </v>
          </cell>
          <cell r="D4010" t="str">
            <v>AS</v>
          </cell>
          <cell r="E4010" t="str">
            <v>756,68</v>
          </cell>
        </row>
        <row r="4011">
          <cell r="A4011">
            <v>11296</v>
          </cell>
          <cell r="B4011" t="str">
            <v xml:space="preserve">TAMPAO FOFO SIMPLES COM BASE, CLASSE D400 CARGA MAX 40 T, REDONDO, TAMPA 900 MM (COM INSCRICAO EM RELEVO DO TIPO DE REDE)                                                                                                                                                                                                                                                                                                                                                                                 </v>
          </cell>
          <cell r="C4011" t="str">
            <v xml:space="preserve">UN    </v>
          </cell>
          <cell r="D4011" t="str">
            <v>AS</v>
          </cell>
          <cell r="E4011" t="str">
            <v>2.410,93</v>
          </cell>
        </row>
        <row r="4012">
          <cell r="A4012">
            <v>11299</v>
          </cell>
          <cell r="B4012" t="str">
            <v xml:space="preserve">TAMPAO FOFO SIMPLES, CLASSE A15 CARGA MAX 1,5 T, 550 X 1100 MM (COM INSCRICAO EM RELEVO DO TIPO DE REDE)                                                                                                                                                                                                                                                                                                                                                                                                  </v>
          </cell>
          <cell r="C4012" t="str">
            <v xml:space="preserve">UN    </v>
          </cell>
          <cell r="D4012" t="str">
            <v>AS</v>
          </cell>
          <cell r="E4012" t="str">
            <v>816,04</v>
          </cell>
        </row>
        <row r="4013">
          <cell r="A4013">
            <v>11688</v>
          </cell>
          <cell r="B4013" t="str">
            <v xml:space="preserve">TANQUE ACO INOXIDAVEL (ACO 304) COM ESFREGADOR E VALVULA, DE *50 X 40 X 22* CM                                                                                                                                                                                                                                                                                                                                                                                                                            </v>
          </cell>
          <cell r="C4013" t="str">
            <v xml:space="preserve">UN    </v>
          </cell>
          <cell r="D4013" t="str">
            <v>CR</v>
          </cell>
          <cell r="E4013" t="str">
            <v>538,56</v>
          </cell>
        </row>
        <row r="4014">
          <cell r="A4014">
            <v>37736</v>
          </cell>
          <cell r="B4014" t="str">
            <v xml:space="preserve">TANQUE DE ACO CARBONO NAO REVESTIDO, PARA TRANSPORTE DE AGUA COM CAPACIDADE DE 10 M3, COM BOMBA CENTRIFUGA POR TOMADA DE FORCA, VAZAO MAXIMA *75* M3/H (INCLUI MONTAGEM, NAO INCLUI CAMINHAO)                                                                                                                                                                                                                                                                                                             </v>
          </cell>
          <cell r="C4014" t="str">
            <v xml:space="preserve">UN    </v>
          </cell>
          <cell r="D4014" t="str">
            <v>AS</v>
          </cell>
          <cell r="E4014" t="str">
            <v>92.450,00</v>
          </cell>
        </row>
        <row r="4015">
          <cell r="A4015">
            <v>37739</v>
          </cell>
          <cell r="B4015" t="str">
            <v xml:space="preserve">TANQUE DE ACO PARA TRANSPORTE DE AGUA COM CAPACIDADE DE 14 M3 (INCLUI MONTAGEM, NAO INCLUI CAMINHAO)                                                                                                                                                                                                                                                                                                                                                                                                      </v>
          </cell>
          <cell r="C4015" t="str">
            <v xml:space="preserve">UN    </v>
          </cell>
          <cell r="D4015" t="str">
            <v>AS</v>
          </cell>
          <cell r="E4015" t="str">
            <v>113.784,61</v>
          </cell>
        </row>
        <row r="4016">
          <cell r="A4016">
            <v>37740</v>
          </cell>
          <cell r="B4016" t="str">
            <v xml:space="preserve">TANQUE DE ACO PARA TRANSPORTE DE AGUA COM CAPACIDADE DE 4 M3 (INCLUI MONTAGEM, NAO INCLUI CAMINHAO)                                                                                                                                                                                                                                                                                                                                                                                                       </v>
          </cell>
          <cell r="C4016" t="str">
            <v xml:space="preserve">UN    </v>
          </cell>
          <cell r="D4016" t="str">
            <v>AS</v>
          </cell>
          <cell r="E4016" t="str">
            <v>64.931,43</v>
          </cell>
        </row>
        <row r="4017">
          <cell r="A4017">
            <v>37738</v>
          </cell>
          <cell r="B4017" t="str">
            <v xml:space="preserve">TANQUE DE ACO PARA TRANSPORTE DE AGUA COM CAPACIDADE DE 6 M3 (INCLUI MONTAGEM, NAO INCLUI CAMINHAO)                                                                                                                                                                                                                                                                                                                                                                                                       </v>
          </cell>
          <cell r="C4017" t="str">
            <v xml:space="preserve">UN    </v>
          </cell>
          <cell r="D4017" t="str">
            <v>AS</v>
          </cell>
          <cell r="E4017" t="str">
            <v>77.144,73</v>
          </cell>
        </row>
        <row r="4018">
          <cell r="A4018">
            <v>37737</v>
          </cell>
          <cell r="B4018" t="str">
            <v xml:space="preserve">TANQUE DE ACO PARA TRANSPORTE DE AGUA COM CAPACIDADE DE 8 M3 (INCLUI MONTAGEM, NAO INCLUI CAMINHAO)                                                                                                                                                                                                                                                                                                                                                                                                       </v>
          </cell>
          <cell r="C4018" t="str">
            <v xml:space="preserve">UN    </v>
          </cell>
          <cell r="D4018" t="str">
            <v>AS</v>
          </cell>
          <cell r="E4018" t="str">
            <v>61.375,66</v>
          </cell>
        </row>
        <row r="4019">
          <cell r="A4019">
            <v>25014</v>
          </cell>
          <cell r="B4019" t="str">
            <v xml:space="preserve">TANQUE DE ASFALTO ESTACIONARIO COM MACARICO, CAPACIDADE 20.000 L                                                                                                                                                                                                                                                                                                                                                                                                                                          </v>
          </cell>
          <cell r="C4019" t="str">
            <v xml:space="preserve">UN    </v>
          </cell>
          <cell r="D4019" t="str">
            <v>AS</v>
          </cell>
          <cell r="E4019" t="str">
            <v>128.548,78</v>
          </cell>
        </row>
        <row r="4020">
          <cell r="A4020">
            <v>25013</v>
          </cell>
          <cell r="B4020" t="str">
            <v xml:space="preserve">TANQUE DE ASFALTO ESTACIONARIO COM SERPENTINA, CAPACIDADE 20.000 L                                                                                                                                                                                                                                                                                                                                                                                                                                        </v>
          </cell>
          <cell r="C4020" t="str">
            <v xml:space="preserve">UN    </v>
          </cell>
          <cell r="D4020" t="str">
            <v>AS</v>
          </cell>
          <cell r="E4020" t="str">
            <v>134.732,73</v>
          </cell>
        </row>
        <row r="4021">
          <cell r="A4021">
            <v>14405</v>
          </cell>
          <cell r="B4021" t="str">
            <v xml:space="preserve">TANQUE DE ASFALTO ESTACIONARIO COM SERPENTINA, CAPACIDADE 30.000 L                                                                                                                                                                                                                                                                                                                                                                                                                                        </v>
          </cell>
          <cell r="C4021" t="str">
            <v xml:space="preserve">UN    </v>
          </cell>
          <cell r="D4021" t="str">
            <v>AS</v>
          </cell>
          <cell r="E4021" t="str">
            <v>158.154,42</v>
          </cell>
        </row>
        <row r="4022">
          <cell r="A4022">
            <v>20271</v>
          </cell>
          <cell r="B4022" t="str">
            <v xml:space="preserve">TANQUE DE LOUCA BRANCA, COM COLUNA, *30* L                                                                                                                                                                                                                                                                                                                                                                                                                                                                </v>
          </cell>
          <cell r="C4022" t="str">
            <v xml:space="preserve">UN    </v>
          </cell>
          <cell r="D4022" t="str">
            <v>CR</v>
          </cell>
          <cell r="E4022" t="str">
            <v>528,37</v>
          </cell>
        </row>
        <row r="4023">
          <cell r="A4023">
            <v>10423</v>
          </cell>
          <cell r="B4023" t="str">
            <v xml:space="preserve">TANQUE DE LOUCA BRANCA, SUSPENSO, *20* L                                                                                                                                                                                                                                                                                                                                                                                                                                                                  </v>
          </cell>
          <cell r="C4023" t="str">
            <v xml:space="preserve">UN    </v>
          </cell>
          <cell r="D4023" t="str">
            <v>CR</v>
          </cell>
          <cell r="E4023" t="str">
            <v>387,95</v>
          </cell>
        </row>
        <row r="4024">
          <cell r="A4024">
            <v>36790</v>
          </cell>
          <cell r="B4024" t="str">
            <v xml:space="preserve">TANQUE DUPLO EM MARMORE SINTETICO COM CUBA LISA E ESFREGADOR, *110 X 60* CM                                                                                                                                                                                                                                                                                                                                                                                                                               </v>
          </cell>
          <cell r="C4024" t="str">
            <v xml:space="preserve">UN    </v>
          </cell>
          <cell r="D4024" t="str">
            <v>CR</v>
          </cell>
          <cell r="E4024" t="str">
            <v>240,90</v>
          </cell>
        </row>
        <row r="4025">
          <cell r="A4025">
            <v>37589</v>
          </cell>
          <cell r="B4025" t="str">
            <v xml:space="preserve">TANQUE SIMPLES EM MARMORE SINTETICO COM COLUNA, CAPACIDADE *22* L, *60 X 46* CM                                                                                                                                                                                                                                                                                                                                                                                                                           </v>
          </cell>
          <cell r="C4025" t="str">
            <v xml:space="preserve">UN    </v>
          </cell>
          <cell r="D4025" t="str">
            <v>CR</v>
          </cell>
          <cell r="E4025" t="str">
            <v>295,16</v>
          </cell>
        </row>
        <row r="4026">
          <cell r="A4026">
            <v>11690</v>
          </cell>
          <cell r="B4026" t="str">
            <v xml:space="preserve">TANQUE SIMPLES EM MARMORE SINTETICO DE FIXAR NA PAREDE, CAPACIDADE *22* L, *60 X 46* CM                                                                                                                                                                                                                                                                                                                                                                                                                   </v>
          </cell>
          <cell r="C4026" t="str">
            <v xml:space="preserve">UN    </v>
          </cell>
          <cell r="D4026" t="str">
            <v>CR</v>
          </cell>
          <cell r="E4026" t="str">
            <v>156,80</v>
          </cell>
        </row>
        <row r="4027">
          <cell r="A4027">
            <v>20234</v>
          </cell>
          <cell r="B4027" t="str">
            <v xml:space="preserve">TANQUE SIMPLES EM MARMORE SINTETICO SUSPENSO, CAPACIDADE *38* L, *60 X 60* CM                                                                                                                                                                                                                                                                                                                                                                                                                             </v>
          </cell>
          <cell r="C4027" t="str">
            <v xml:space="preserve">UN    </v>
          </cell>
          <cell r="D4027" t="str">
            <v>CR</v>
          </cell>
          <cell r="E4027" t="str">
            <v>198,43</v>
          </cell>
        </row>
        <row r="4028">
          <cell r="A4028">
            <v>4763</v>
          </cell>
          <cell r="B4028" t="str">
            <v xml:space="preserve">TAQUEADOR OU TAQUEIRO (HORISTA)                                                                                                                                                                                                                                                                                                                                                                                                                                                                           </v>
          </cell>
          <cell r="C4028" t="str">
            <v xml:space="preserve">H     </v>
          </cell>
          <cell r="D4028" t="str">
            <v>CR</v>
          </cell>
          <cell r="E4028" t="str">
            <v>22,54</v>
          </cell>
        </row>
        <row r="4029">
          <cell r="A4029">
            <v>41070</v>
          </cell>
          <cell r="B4029" t="str">
            <v xml:space="preserve">TAQUEADOR OU TAQUEIRO (MENSALISTA)                                                                                                                                                                                                                                                                                                                                                                                                                                                                        </v>
          </cell>
          <cell r="C4029" t="str">
            <v xml:space="preserve">MES   </v>
          </cell>
          <cell r="D4029" t="str">
            <v>CR</v>
          </cell>
          <cell r="E4029" t="str">
            <v>3.956,22</v>
          </cell>
        </row>
        <row r="4030">
          <cell r="A4030">
            <v>44480</v>
          </cell>
          <cell r="B4030" t="str">
            <v xml:space="preserve">TARIFA "A" ENTRE  0 E 20M3 FORNECIMENTO  D'AGUA                                                                                                                                                                                                                                                                                                                                                                                                                                                           </v>
          </cell>
          <cell r="C4030" t="str">
            <v xml:space="preserve">M3    </v>
          </cell>
          <cell r="D4030" t="str">
            <v>CR</v>
          </cell>
          <cell r="E4030" t="str">
            <v>17,21</v>
          </cell>
        </row>
        <row r="4031">
          <cell r="A4031">
            <v>11457</v>
          </cell>
          <cell r="B4031" t="str">
            <v xml:space="preserve">TARJETA LIVRE / OCUPADO PARA PORTA DE BANHEIRO, CORPO EM ZAMAC E ESPELHO EM LATAO                                                                                                                                                                                                                                                                                                                                                                                                                         </v>
          </cell>
          <cell r="C4031" t="str">
            <v xml:space="preserve">UN    </v>
          </cell>
          <cell r="D4031" t="str">
            <v>CR</v>
          </cell>
          <cell r="E4031" t="str">
            <v>44,60</v>
          </cell>
        </row>
        <row r="4032">
          <cell r="A4032">
            <v>44073</v>
          </cell>
          <cell r="B4032" t="str">
            <v xml:space="preserve">TARUGO DELIMITADOR DE PROFUNDIDADE EM ESPUMA DE POLIETILENO DE BAIXA DENSIDADE 10 MM, CINZA                                                                                                                                                                                                                                                                                                                                                                                                               </v>
          </cell>
          <cell r="C4032" t="str">
            <v xml:space="preserve">M     </v>
          </cell>
          <cell r="D4032" t="str">
            <v>CR</v>
          </cell>
          <cell r="E4032" t="str">
            <v>0,71</v>
          </cell>
        </row>
        <row r="4033">
          <cell r="A4033">
            <v>44253</v>
          </cell>
          <cell r="B4033" t="str">
            <v xml:space="preserve">TE CPVC, SOLDAVEL, 90 GRAUS, 114 MM, PARA AGUA QUENTE PREDIAL                                                                                                                                                                                                                                                                                                                                                                                                                                             </v>
          </cell>
          <cell r="C4033" t="str">
            <v xml:space="preserve">UN    </v>
          </cell>
          <cell r="D4033" t="str">
            <v>CR</v>
          </cell>
          <cell r="E4033" t="str">
            <v>292,67</v>
          </cell>
        </row>
        <row r="4034">
          <cell r="A4034">
            <v>21121</v>
          </cell>
          <cell r="B4034" t="str">
            <v xml:space="preserve">TE CPVC, SOLDAVEL, 90 GRAUS, 15 MM, PARA AGUA QUENTE PREDIAL                                                                                                                                                                                                                                                                                                                                                                                                                                              </v>
          </cell>
          <cell r="C4034" t="str">
            <v xml:space="preserve">UN    </v>
          </cell>
          <cell r="D4034" t="str">
            <v>CR</v>
          </cell>
          <cell r="E4034" t="str">
            <v>4,19</v>
          </cell>
        </row>
        <row r="4035">
          <cell r="A4035">
            <v>38010</v>
          </cell>
          <cell r="B4035" t="str">
            <v xml:space="preserve">TE CPVC, SOLDAVEL, 90 GRAUS, 22 MM, PARA AGUA QUENTE PREDIAL                                                                                                                                                                                                                                                                                                                                                                                                                                              </v>
          </cell>
          <cell r="C4035" t="str">
            <v xml:space="preserve">UN    </v>
          </cell>
          <cell r="D4035" t="str">
            <v>CR</v>
          </cell>
          <cell r="E4035" t="str">
            <v>5,23</v>
          </cell>
        </row>
        <row r="4036">
          <cell r="A4036">
            <v>38011</v>
          </cell>
          <cell r="B4036" t="str">
            <v xml:space="preserve">TE CPVC, SOLDAVEL, 90 GRAUS, 28 MM, PARA AGUA QUENTE PREDIAL                                                                                                                                                                                                                                                                                                                                                                                                                                              </v>
          </cell>
          <cell r="C4036" t="str">
            <v xml:space="preserve">UN    </v>
          </cell>
          <cell r="D4036" t="str">
            <v>CR</v>
          </cell>
          <cell r="E4036" t="str">
            <v>10,48</v>
          </cell>
        </row>
        <row r="4037">
          <cell r="A4037">
            <v>38012</v>
          </cell>
          <cell r="B4037" t="str">
            <v xml:space="preserve">TE CPVC, SOLDAVEL, 90 GRAUS, 35 MM, PARA AGUA QUENTE PREDIAL                                                                                                                                                                                                                                                                                                                                                                                                                                              </v>
          </cell>
          <cell r="C4037" t="str">
            <v xml:space="preserve">UN    </v>
          </cell>
          <cell r="D4037" t="str">
            <v>CR</v>
          </cell>
          <cell r="E4037" t="str">
            <v>39,95</v>
          </cell>
        </row>
        <row r="4038">
          <cell r="A4038">
            <v>38013</v>
          </cell>
          <cell r="B4038" t="str">
            <v xml:space="preserve">TE CPVC, SOLDAVEL, 90 GRAUS, 42 MM, PARA AGUA QUENTE PREDIAL                                                                                                                                                                                                                                                                                                                                                                                                                                              </v>
          </cell>
          <cell r="C4038" t="str">
            <v xml:space="preserve">UN    </v>
          </cell>
          <cell r="D4038" t="str">
            <v>CR</v>
          </cell>
          <cell r="E4038" t="str">
            <v>51,32</v>
          </cell>
        </row>
        <row r="4039">
          <cell r="A4039">
            <v>38014</v>
          </cell>
          <cell r="B4039" t="str">
            <v xml:space="preserve">TE CPVC, SOLDAVEL, 90 GRAUS, 54 MM, PARA AGUA QUENTE PREDIAL                                                                                                                                                                                                                                                                                                                                                                                                                                              </v>
          </cell>
          <cell r="C4039" t="str">
            <v xml:space="preserve">UN    </v>
          </cell>
          <cell r="D4039" t="str">
            <v>CR</v>
          </cell>
          <cell r="E4039" t="str">
            <v>85,71</v>
          </cell>
        </row>
        <row r="4040">
          <cell r="A4040">
            <v>38015</v>
          </cell>
          <cell r="B4040" t="str">
            <v xml:space="preserve">TE CPVC, SOLDAVEL, 90 GRAUS, 73 MM, PARA AGUA QUENTE PREDIAL                                                                                                                                                                                                                                                                                                                                                                                                                                              </v>
          </cell>
          <cell r="C4040" t="str">
            <v xml:space="preserve">UN    </v>
          </cell>
          <cell r="D4040" t="str">
            <v>CR</v>
          </cell>
          <cell r="E4040" t="str">
            <v>201,50</v>
          </cell>
        </row>
        <row r="4041">
          <cell r="A4041">
            <v>38016</v>
          </cell>
          <cell r="B4041" t="str">
            <v xml:space="preserve">TE CPVC, SOLDAVEL, 90 GRAUS, 89 MM, PARA AGUA QUENTE PREDIAL                                                                                                                                                                                                                                                                                                                                                                                                                                              </v>
          </cell>
          <cell r="C4041" t="str">
            <v xml:space="preserve">UN    </v>
          </cell>
          <cell r="D4041" t="str">
            <v>CR</v>
          </cell>
          <cell r="E4041" t="str">
            <v>234,32</v>
          </cell>
        </row>
        <row r="4042">
          <cell r="A4042">
            <v>12741</v>
          </cell>
          <cell r="B4042" t="str">
            <v xml:space="preserve">TE DE COBRE (REF 611) SEM ANEL DE SOLDA, BOLSA X BOLSA X BOLSA, 104 MM                                                                                                                                                                                                                                                                                                                                                                                                                                    </v>
          </cell>
          <cell r="C4042" t="str">
            <v xml:space="preserve">UN    </v>
          </cell>
          <cell r="D4042" t="str">
            <v>AS</v>
          </cell>
          <cell r="E4042" t="str">
            <v>1.367,86</v>
          </cell>
        </row>
        <row r="4043">
          <cell r="A4043">
            <v>12733</v>
          </cell>
          <cell r="B4043" t="str">
            <v xml:space="preserve">TE DE COBRE (REF 611) SEM ANEL DE SOLDA, BOLSA X BOLSA X BOLSA, 15 MM                                                                                                                                                                                                                                                                                                                                                                                                                                     </v>
          </cell>
          <cell r="C4043" t="str">
            <v xml:space="preserve">UN    </v>
          </cell>
          <cell r="D4043" t="str">
            <v>AS</v>
          </cell>
          <cell r="E4043" t="str">
            <v>6,88</v>
          </cell>
        </row>
        <row r="4044">
          <cell r="A4044">
            <v>12734</v>
          </cell>
          <cell r="B4044" t="str">
            <v xml:space="preserve">TE DE COBRE (REF 611) SEM ANEL DE SOLDA, BOLSA X BOLSA X BOLSA, 22 MM                                                                                                                                                                                                                                                                                                                                                                                                                                     </v>
          </cell>
          <cell r="C4044" t="str">
            <v xml:space="preserve">UN    </v>
          </cell>
          <cell r="D4044" t="str">
            <v>AS</v>
          </cell>
          <cell r="E4044" t="str">
            <v>14,67</v>
          </cell>
        </row>
        <row r="4045">
          <cell r="A4045">
            <v>12735</v>
          </cell>
          <cell r="B4045" t="str">
            <v xml:space="preserve">TE DE COBRE (REF 611) SEM ANEL DE SOLDA, BOLSA X BOLSA X BOLSA, 28 MM                                                                                                                                                                                                                                                                                                                                                                                                                                     </v>
          </cell>
          <cell r="C4045" t="str">
            <v xml:space="preserve">UN    </v>
          </cell>
          <cell r="D4045" t="str">
            <v>AS</v>
          </cell>
          <cell r="E4045" t="str">
            <v>24,13</v>
          </cell>
        </row>
        <row r="4046">
          <cell r="A4046">
            <v>12736</v>
          </cell>
          <cell r="B4046" t="str">
            <v xml:space="preserve">TE DE COBRE (REF 611) SEM ANEL DE SOLDA, BOLSA X BOLSA X BOLSA, 35 MM                                                                                                                                                                                                                                                                                                                                                                                                                                     </v>
          </cell>
          <cell r="C4046" t="str">
            <v xml:space="preserve">UN    </v>
          </cell>
          <cell r="D4046" t="str">
            <v>AS</v>
          </cell>
          <cell r="E4046" t="str">
            <v>55,17</v>
          </cell>
        </row>
        <row r="4047">
          <cell r="A4047">
            <v>12737</v>
          </cell>
          <cell r="B4047" t="str">
            <v xml:space="preserve">TE DE COBRE (REF 611) SEM ANEL DE SOLDA, BOLSA X BOLSA X BOLSA, 42 MM                                                                                                                                                                                                                                                                                                                                                                                                                                     </v>
          </cell>
          <cell r="C4047" t="str">
            <v xml:space="preserve">UN    </v>
          </cell>
          <cell r="D4047" t="str">
            <v>AS</v>
          </cell>
          <cell r="E4047" t="str">
            <v>71,07</v>
          </cell>
        </row>
        <row r="4048">
          <cell r="A4048">
            <v>12738</v>
          </cell>
          <cell r="B4048" t="str">
            <v xml:space="preserve">TE DE COBRE (REF 611) SEM ANEL DE SOLDA, BOLSA X BOLSA X BOLSA, 54 MM                                                                                                                                                                                                                                                                                                                                                                                                                                     </v>
          </cell>
          <cell r="C4048" t="str">
            <v xml:space="preserve">UN    </v>
          </cell>
          <cell r="D4048" t="str">
            <v>AS</v>
          </cell>
          <cell r="E4048" t="str">
            <v>140,47</v>
          </cell>
        </row>
        <row r="4049">
          <cell r="A4049">
            <v>12739</v>
          </cell>
          <cell r="B4049" t="str">
            <v xml:space="preserve">TE DE COBRE (REF 611) SEM ANEL DE SOLDA, BOLSA X BOLSA X BOLSA, 66 MM                                                                                                                                                                                                                                                                                                                                                                                                                                     </v>
          </cell>
          <cell r="C4049" t="str">
            <v xml:space="preserve">UN    </v>
          </cell>
          <cell r="D4049" t="str">
            <v>AS</v>
          </cell>
          <cell r="E4049" t="str">
            <v>399,86</v>
          </cell>
        </row>
        <row r="4050">
          <cell r="A4050">
            <v>12740</v>
          </cell>
          <cell r="B4050" t="str">
            <v xml:space="preserve">TE DE COBRE (REF 611) SEM ANEL DE SOLDA, BOLSA X BOLSA X BOLSA, 79 MM                                                                                                                                                                                                                                                                                                                                                                                                                                     </v>
          </cell>
          <cell r="C4050" t="str">
            <v xml:space="preserve">UN    </v>
          </cell>
          <cell r="D4050" t="str">
            <v>AS</v>
          </cell>
          <cell r="E4050" t="str">
            <v>625,61</v>
          </cell>
        </row>
        <row r="4051">
          <cell r="A4051">
            <v>6297</v>
          </cell>
          <cell r="B4051" t="str">
            <v xml:space="preserve">TE DE FERRO GALVANIZADO, DE 1 1/2"                                                                                                                                                                                                                                                                                                                                                                                                                                                                        </v>
          </cell>
          <cell r="C4051" t="str">
            <v xml:space="preserve">UN    </v>
          </cell>
          <cell r="D4051" t="str">
            <v>AS</v>
          </cell>
          <cell r="E4051" t="str">
            <v>45,67</v>
          </cell>
        </row>
        <row r="4052">
          <cell r="A4052">
            <v>6296</v>
          </cell>
          <cell r="B4052" t="str">
            <v xml:space="preserve">TE DE FERRO GALVANIZADO, DE 1 1/4"                                                                                                                                                                                                                                                                                                                                                                                                                                                                        </v>
          </cell>
          <cell r="C4052" t="str">
            <v xml:space="preserve">UN    </v>
          </cell>
          <cell r="D4052" t="str">
            <v>AS</v>
          </cell>
          <cell r="E4052" t="str">
            <v>36,04</v>
          </cell>
        </row>
        <row r="4053">
          <cell r="A4053">
            <v>6294</v>
          </cell>
          <cell r="B4053" t="str">
            <v xml:space="preserve">TE DE FERRO GALVANIZADO, DE 1/2"                                                                                                                                                                                                                                                                                                                                                                                                                                                                          </v>
          </cell>
          <cell r="C4053" t="str">
            <v xml:space="preserve">UN    </v>
          </cell>
          <cell r="D4053" t="str">
            <v>AS</v>
          </cell>
          <cell r="E4053" t="str">
            <v>10,27</v>
          </cell>
        </row>
        <row r="4054">
          <cell r="A4054">
            <v>6323</v>
          </cell>
          <cell r="B4054" t="str">
            <v xml:space="preserve">TE DE FERRO GALVANIZADO, DE 1"                                                                                                                                                                                                                                                                                                                                                                                                                                                                            </v>
          </cell>
          <cell r="C4054" t="str">
            <v xml:space="preserve">UN    </v>
          </cell>
          <cell r="D4054" t="str">
            <v>AS</v>
          </cell>
          <cell r="E4054" t="str">
            <v>23,55</v>
          </cell>
        </row>
        <row r="4055">
          <cell r="A4055">
            <v>6299</v>
          </cell>
          <cell r="B4055" t="str">
            <v xml:space="preserve">TE DE FERRO GALVANIZADO, DE 2 1/2"                                                                                                                                                                                                                                                                                                                                                                                                                                                                        </v>
          </cell>
          <cell r="C4055" t="str">
            <v xml:space="preserve">UN    </v>
          </cell>
          <cell r="D4055" t="str">
            <v>AS</v>
          </cell>
          <cell r="E4055" t="str">
            <v>137,34</v>
          </cell>
        </row>
        <row r="4056">
          <cell r="A4056">
            <v>6298</v>
          </cell>
          <cell r="B4056" t="str">
            <v xml:space="preserve">TE DE FERRO GALVANIZADO, DE 2"                                                                                                                                                                                                                                                                                                                                                                                                                                                                            </v>
          </cell>
          <cell r="C4056" t="str">
            <v xml:space="preserve">UN    </v>
          </cell>
          <cell r="D4056" t="str">
            <v>AS</v>
          </cell>
          <cell r="E4056" t="str">
            <v>72,33</v>
          </cell>
        </row>
        <row r="4057">
          <cell r="A4057">
            <v>6295</v>
          </cell>
          <cell r="B4057" t="str">
            <v xml:space="preserve">TE DE FERRO GALVANIZADO, DE 3/4"                                                                                                                                                                                                                                                                                                                                                                                                                                                                          </v>
          </cell>
          <cell r="C4057" t="str">
            <v xml:space="preserve">UN    </v>
          </cell>
          <cell r="D4057" t="str">
            <v>AS</v>
          </cell>
          <cell r="E4057" t="str">
            <v>14,63</v>
          </cell>
        </row>
        <row r="4058">
          <cell r="A4058">
            <v>6322</v>
          </cell>
          <cell r="B4058" t="str">
            <v xml:space="preserve">TE DE FERRO GALVANIZADO, DE 3"                                                                                                                                                                                                                                                                                                                                                                                                                                                                            </v>
          </cell>
          <cell r="C4058" t="str">
            <v xml:space="preserve">UN    </v>
          </cell>
          <cell r="D4058" t="str">
            <v>AS</v>
          </cell>
          <cell r="E4058" t="str">
            <v>183,95</v>
          </cell>
        </row>
        <row r="4059">
          <cell r="A4059">
            <v>6300</v>
          </cell>
          <cell r="B4059" t="str">
            <v xml:space="preserve">TE DE FERRO GALVANIZADO, DE 4"                                                                                                                                                                                                                                                                                                                                                                                                                                                                            </v>
          </cell>
          <cell r="C4059" t="str">
            <v xml:space="preserve">UN    </v>
          </cell>
          <cell r="D4059" t="str">
            <v>AS</v>
          </cell>
          <cell r="E4059" t="str">
            <v>339,14</v>
          </cell>
        </row>
        <row r="4060">
          <cell r="A4060">
            <v>6321</v>
          </cell>
          <cell r="B4060" t="str">
            <v xml:space="preserve">TE DE FERRO GALVANIZADO, DE 5"                                                                                                                                                                                                                                                                                                                                                                                                                                                                            </v>
          </cell>
          <cell r="C4060" t="str">
            <v xml:space="preserve">UN    </v>
          </cell>
          <cell r="D4060" t="str">
            <v>AS</v>
          </cell>
          <cell r="E4060" t="str">
            <v>484,45</v>
          </cell>
        </row>
        <row r="4061">
          <cell r="A4061">
            <v>6301</v>
          </cell>
          <cell r="B4061" t="str">
            <v xml:space="preserve">TE DE FERRO GALVANIZADO, DE 6"                                                                                                                                                                                                                                                                                                                                                                                                                                                                            </v>
          </cell>
          <cell r="C4061" t="str">
            <v xml:space="preserve">UN    </v>
          </cell>
          <cell r="D4061" t="str">
            <v>AS</v>
          </cell>
          <cell r="E4061" t="str">
            <v>1.135,49</v>
          </cell>
        </row>
        <row r="4062">
          <cell r="A4062">
            <v>7105</v>
          </cell>
          <cell r="B4062" t="str">
            <v xml:space="preserve">TE DE INSPECAO, PVC,  100 X 75 MM, SERIE NORMAL PARA ESGOTO PREDIAL                                                                                                                                                                                                                                                                                                                                                                                                                                       </v>
          </cell>
          <cell r="C4062" t="str">
            <v xml:space="preserve">UN    </v>
          </cell>
          <cell r="D4062" t="str">
            <v>CR</v>
          </cell>
          <cell r="E4062" t="str">
            <v>61,21</v>
          </cell>
        </row>
        <row r="4063">
          <cell r="A4063">
            <v>20183</v>
          </cell>
          <cell r="B4063" t="str">
            <v xml:space="preserve">TE DE INSPECAO, PVC, SERIE R, 100 X 75 MM, PARA ESGOTO PREDIAL                                                                                                                                                                                                                                                                                                                                                                                                                                            </v>
          </cell>
          <cell r="C4063" t="str">
            <v xml:space="preserve">UN    </v>
          </cell>
          <cell r="D4063" t="str">
            <v>CR</v>
          </cell>
          <cell r="E4063" t="str">
            <v>75,42</v>
          </cell>
        </row>
        <row r="4064">
          <cell r="A4064">
            <v>38448</v>
          </cell>
          <cell r="B4064" t="str">
            <v xml:space="preserve">TE DE INSPECAO, PVC, SERIE R, 150 X 100 MM, PARA ESGOTO PREDIAL                                                                                                                                                                                                                                                                                                                                                                                                                                           </v>
          </cell>
          <cell r="C4064" t="str">
            <v xml:space="preserve">UN    </v>
          </cell>
          <cell r="D4064" t="str">
            <v>CR</v>
          </cell>
          <cell r="E4064" t="str">
            <v>342,22</v>
          </cell>
        </row>
        <row r="4065">
          <cell r="A4065">
            <v>20182</v>
          </cell>
          <cell r="B4065" t="str">
            <v xml:space="preserve">TE DE INSPECAO, PVC, SERIE R, 75 X 75 MM, PARA ESGOTO PREDIAL                                                                                                                                                                                                                                                                                                                                                                                                                                             </v>
          </cell>
          <cell r="C4065" t="str">
            <v xml:space="preserve">UN    </v>
          </cell>
          <cell r="D4065" t="str">
            <v>CR</v>
          </cell>
          <cell r="E4065" t="str">
            <v>43,85</v>
          </cell>
        </row>
        <row r="4066">
          <cell r="A4066">
            <v>7119</v>
          </cell>
          <cell r="B4066" t="str">
            <v xml:space="preserve">TE DE REDUCAO COM ROSCA, PVC, 90 GRAUS, 1 X 3/4", PARA AGUA FRIA PREDIAL                                                                                                                                                                                                                                                                                                                                                                                                                                  </v>
          </cell>
          <cell r="C4066" t="str">
            <v xml:space="preserve">UN    </v>
          </cell>
          <cell r="D4066" t="str">
            <v>CR</v>
          </cell>
          <cell r="E4066" t="str">
            <v>16,24</v>
          </cell>
        </row>
        <row r="4067">
          <cell r="A4067">
            <v>7126</v>
          </cell>
          <cell r="B4067" t="str">
            <v xml:space="preserve">TE DE REDUCAO COM ROSCA, PVC, 90 GRAUS, 1.1/2" X 3/4", AGUA FRIA PREDIAL                                                                                                                                                                                                                                                                                                                                                                                                                                  </v>
          </cell>
          <cell r="C4067" t="str">
            <v xml:space="preserve">UN    </v>
          </cell>
          <cell r="D4067" t="str">
            <v>CR</v>
          </cell>
          <cell r="E4067" t="str">
            <v>33,14</v>
          </cell>
        </row>
        <row r="4068">
          <cell r="A4068">
            <v>7120</v>
          </cell>
          <cell r="B4068" t="str">
            <v xml:space="preserve">TE DE REDUCAO COM ROSCA, PVC, 90 GRAUS, 3/4 X 1/2", PARA AGUA FRIA PREDIAL                                                                                                                                                                                                                                                                                                                                                                                                                                </v>
          </cell>
          <cell r="C4068" t="str">
            <v xml:space="preserve">UN    </v>
          </cell>
          <cell r="D4068" t="str">
            <v>CR</v>
          </cell>
          <cell r="E4068" t="str">
            <v>12,46</v>
          </cell>
        </row>
        <row r="4069">
          <cell r="A4069">
            <v>6319</v>
          </cell>
          <cell r="B4069" t="str">
            <v xml:space="preserve">TE DE REDUCAO DE FERRO GALVANIZADO, COM ROSCA BSP, DE 1 1/2" X 1"                                                                                                                                                                                                                                                                                                                                                                                                                                         </v>
          </cell>
          <cell r="C4069" t="str">
            <v xml:space="preserve">UN    </v>
          </cell>
          <cell r="D4069" t="str">
            <v>AS</v>
          </cell>
          <cell r="E4069" t="str">
            <v>53,65</v>
          </cell>
        </row>
        <row r="4070">
          <cell r="A4070">
            <v>6304</v>
          </cell>
          <cell r="B4070" t="str">
            <v xml:space="preserve">TE DE REDUCAO DE FERRO GALVANIZADO, COM ROSCA BSP, DE 1 1/2" X 3/4"                                                                                                                                                                                                                                                                                                                                                                                                                                       </v>
          </cell>
          <cell r="C4070" t="str">
            <v xml:space="preserve">UN    </v>
          </cell>
          <cell r="D4070" t="str">
            <v>AS</v>
          </cell>
          <cell r="E4070" t="str">
            <v>53,65</v>
          </cell>
        </row>
        <row r="4071">
          <cell r="A4071">
            <v>21116</v>
          </cell>
          <cell r="B4071" t="str">
            <v xml:space="preserve">TE DE REDUCAO DE FERRO GALVANIZADO, COM ROSCA BSP, DE 1 1/4" X 3/4"                                                                                                                                                                                                                                                                                                                                                                                                                                       </v>
          </cell>
          <cell r="C4071" t="str">
            <v xml:space="preserve">UN    </v>
          </cell>
          <cell r="D4071" t="str">
            <v>AS</v>
          </cell>
          <cell r="E4071" t="str">
            <v>40,62</v>
          </cell>
        </row>
        <row r="4072">
          <cell r="A4072">
            <v>6320</v>
          </cell>
          <cell r="B4072" t="str">
            <v xml:space="preserve">TE DE REDUCAO DE FERRO GALVANIZADO, COM ROSCA BSP, DE 1" X 1/2"                                                                                                                                                                                                                                                                                                                                                                                                                                           </v>
          </cell>
          <cell r="C4072" t="str">
            <v xml:space="preserve">UN    </v>
          </cell>
          <cell r="D4072" t="str">
            <v>AS</v>
          </cell>
          <cell r="E4072" t="str">
            <v>27,63</v>
          </cell>
        </row>
        <row r="4073">
          <cell r="A4073">
            <v>6303</v>
          </cell>
          <cell r="B4073" t="str">
            <v xml:space="preserve">TE DE REDUCAO DE FERRO GALVANIZADO, COM ROSCA BSP, DE 1" X 3/4"                                                                                                                                                                                                                                                                                                                                                                                                                                           </v>
          </cell>
          <cell r="C4073" t="str">
            <v xml:space="preserve">UN    </v>
          </cell>
          <cell r="D4073" t="str">
            <v>AS</v>
          </cell>
          <cell r="E4073" t="str">
            <v>27,63</v>
          </cell>
        </row>
        <row r="4074">
          <cell r="A4074">
            <v>6308</v>
          </cell>
          <cell r="B4074" t="str">
            <v xml:space="preserve">TE DE REDUCAO DE FERRO GALVANIZADO, COM ROSCA BSP, DE 2 1/2" X 1 1/2"                                                                                                                                                                                                                                                                                                                                                                                                                                     </v>
          </cell>
          <cell r="C4074" t="str">
            <v xml:space="preserve">UN    </v>
          </cell>
          <cell r="D4074" t="str">
            <v>AS</v>
          </cell>
          <cell r="E4074" t="str">
            <v>148,45</v>
          </cell>
        </row>
        <row r="4075">
          <cell r="A4075">
            <v>6317</v>
          </cell>
          <cell r="B4075" t="str">
            <v xml:space="preserve">TE DE REDUCAO DE FERRO GALVANIZADO, COM ROSCA BSP, DE 2 1/2" X 1 1/4"                                                                                                                                                                                                                                                                                                                                                                                                                                     </v>
          </cell>
          <cell r="C4075" t="str">
            <v xml:space="preserve">UN    </v>
          </cell>
          <cell r="D4075" t="str">
            <v>AS</v>
          </cell>
          <cell r="E4075" t="str">
            <v>148,45</v>
          </cell>
        </row>
        <row r="4076">
          <cell r="A4076">
            <v>6307</v>
          </cell>
          <cell r="B4076" t="str">
            <v xml:space="preserve">TE DE REDUCAO DE FERRO GALVANIZADO, COM ROSCA BSP, DE 2 1/2" X 1"                                                                                                                                                                                                                                                                                                                                                                                                                                         </v>
          </cell>
          <cell r="C4076" t="str">
            <v xml:space="preserve">UN    </v>
          </cell>
          <cell r="D4076" t="str">
            <v>AS</v>
          </cell>
          <cell r="E4076" t="str">
            <v>148,45</v>
          </cell>
        </row>
        <row r="4077">
          <cell r="A4077">
            <v>6309</v>
          </cell>
          <cell r="B4077" t="str">
            <v xml:space="preserve">TE DE REDUCAO DE FERRO GALVANIZADO, COM ROSCA BSP, DE 2 1/2" X 2"                                                                                                                                                                                                                                                                                                                                                                                                                                         </v>
          </cell>
          <cell r="C4077" t="str">
            <v xml:space="preserve">UN    </v>
          </cell>
          <cell r="D4077" t="str">
            <v>AS</v>
          </cell>
          <cell r="E4077" t="str">
            <v>152,76</v>
          </cell>
        </row>
        <row r="4078">
          <cell r="A4078">
            <v>6318</v>
          </cell>
          <cell r="B4078" t="str">
            <v xml:space="preserve">TE DE REDUCAO DE FERRO GALVANIZADO, COM ROSCA BSP, DE 2" X 1 1/2"                                                                                                                                                                                                                                                                                                                                                                                                                                         </v>
          </cell>
          <cell r="C4078" t="str">
            <v xml:space="preserve">UN    </v>
          </cell>
          <cell r="D4078" t="str">
            <v>AS</v>
          </cell>
          <cell r="E4078" t="str">
            <v>80,08</v>
          </cell>
        </row>
        <row r="4079">
          <cell r="A4079">
            <v>6306</v>
          </cell>
          <cell r="B4079" t="str">
            <v xml:space="preserve">TE DE REDUCAO DE FERRO GALVANIZADO, COM ROSCA BSP, DE 2" X 1 1/4"                                                                                                                                                                                                                                                                                                                                                                                                                                         </v>
          </cell>
          <cell r="C4079" t="str">
            <v xml:space="preserve">UN    </v>
          </cell>
          <cell r="D4079" t="str">
            <v>AS</v>
          </cell>
          <cell r="E4079" t="str">
            <v>80,08</v>
          </cell>
        </row>
        <row r="4080">
          <cell r="A4080">
            <v>6305</v>
          </cell>
          <cell r="B4080" t="str">
            <v xml:space="preserve">TE DE REDUCAO DE FERRO GALVANIZADO, COM ROSCA BSP, DE 2" X 1"                                                                                                                                                                                                                                                                                                                                                                                                                                             </v>
          </cell>
          <cell r="C4080" t="str">
            <v xml:space="preserve">UN    </v>
          </cell>
          <cell r="D4080" t="str">
            <v>AS</v>
          </cell>
          <cell r="E4080" t="str">
            <v>80,08</v>
          </cell>
        </row>
        <row r="4081">
          <cell r="A4081">
            <v>6302</v>
          </cell>
          <cell r="B4081" t="str">
            <v xml:space="preserve">TE DE REDUCAO DE FERRO GALVANIZADO, COM ROSCA BSP, DE 3/4" X 1/2"                                                                                                                                                                                                                                                                                                                                                                                                                                         </v>
          </cell>
          <cell r="C4081" t="str">
            <v xml:space="preserve">UN    </v>
          </cell>
          <cell r="D4081" t="str">
            <v>AS</v>
          </cell>
          <cell r="E4081" t="str">
            <v>16,98</v>
          </cell>
        </row>
        <row r="4082">
          <cell r="A4082">
            <v>6312</v>
          </cell>
          <cell r="B4082" t="str">
            <v xml:space="preserve">TE DE REDUCAO DE FERRO GALVANIZADO, COM ROSCA BSP, DE 3" X 1 1/2"                                                                                                                                                                                                                                                                                                                                                                                                                                         </v>
          </cell>
          <cell r="C4082" t="str">
            <v xml:space="preserve">UN    </v>
          </cell>
          <cell r="D4082" t="str">
            <v>AS</v>
          </cell>
          <cell r="E4082" t="str">
            <v>213,53</v>
          </cell>
        </row>
        <row r="4083">
          <cell r="A4083">
            <v>6311</v>
          </cell>
          <cell r="B4083" t="str">
            <v xml:space="preserve">TE DE REDUCAO DE FERRO GALVANIZADO, COM ROSCA BSP, DE 3" X 1 1/4"                                                                                                                                                                                                                                                                                                                                                                                                                                         </v>
          </cell>
          <cell r="C4083" t="str">
            <v xml:space="preserve">UN    </v>
          </cell>
          <cell r="D4083" t="str">
            <v>AS</v>
          </cell>
          <cell r="E4083" t="str">
            <v>213,53</v>
          </cell>
        </row>
        <row r="4084">
          <cell r="A4084">
            <v>6310</v>
          </cell>
          <cell r="B4084" t="str">
            <v xml:space="preserve">TE DE REDUCAO DE FERRO GALVANIZADO, COM ROSCA BSP, DE 3" X 1"                                                                                                                                                                                                                                                                                                                                                                                                                                             </v>
          </cell>
          <cell r="C4084" t="str">
            <v xml:space="preserve">UN    </v>
          </cell>
          <cell r="D4084" t="str">
            <v>AS</v>
          </cell>
          <cell r="E4084" t="str">
            <v>213,53</v>
          </cell>
        </row>
        <row r="4085">
          <cell r="A4085">
            <v>6314</v>
          </cell>
          <cell r="B4085" t="str">
            <v xml:space="preserve">TE DE REDUCAO DE FERRO GALVANIZADO, COM ROSCA BSP, DE 3" X 2 1/2"                                                                                                                                                                                                                                                                                                                                                                                                                                         </v>
          </cell>
          <cell r="C4085" t="str">
            <v xml:space="preserve">UN    </v>
          </cell>
          <cell r="D4085" t="str">
            <v>AS</v>
          </cell>
          <cell r="E4085" t="str">
            <v>213,53</v>
          </cell>
        </row>
        <row r="4086">
          <cell r="A4086">
            <v>6313</v>
          </cell>
          <cell r="B4086" t="str">
            <v xml:space="preserve">TE DE REDUCAO DE FERRO GALVANIZADO, COM ROSCA BSP, DE 3" X 2"                                                                                                                                                                                                                                                                                                                                                                                                                                             </v>
          </cell>
          <cell r="C4086" t="str">
            <v xml:space="preserve">UN    </v>
          </cell>
          <cell r="D4086" t="str">
            <v>AS</v>
          </cell>
          <cell r="E4086" t="str">
            <v>213,53</v>
          </cell>
        </row>
        <row r="4087">
          <cell r="A4087">
            <v>6315</v>
          </cell>
          <cell r="B4087" t="str">
            <v xml:space="preserve">TE DE REDUCAO DE FERRO GALVANIZADO, COM ROSCA BSP, DE 4" X 2"                                                                                                                                                                                                                                                                                                                                                                                                                                             </v>
          </cell>
          <cell r="C4087" t="str">
            <v xml:space="preserve">UN    </v>
          </cell>
          <cell r="D4087" t="str">
            <v>AS</v>
          </cell>
          <cell r="E4087" t="str">
            <v>404,31</v>
          </cell>
        </row>
        <row r="4088">
          <cell r="A4088">
            <v>6316</v>
          </cell>
          <cell r="B4088" t="str">
            <v xml:space="preserve">TE DE REDUCAO DE FERRO GALVANIZADO, COM ROSCA BSP, DE 4" X 3"                                                                                                                                                                                                                                                                                                                                                                                                                                             </v>
          </cell>
          <cell r="C4088" t="str">
            <v xml:space="preserve">UN    </v>
          </cell>
          <cell r="D4088" t="str">
            <v>AS</v>
          </cell>
          <cell r="E4088" t="str">
            <v>404,31</v>
          </cell>
        </row>
        <row r="4089">
          <cell r="A4089">
            <v>39324</v>
          </cell>
          <cell r="B4089" t="str">
            <v xml:space="preserve">TE DE REDUCAO, CPVC, 22 X 15 MM, PARA AGUA QUENTE PREDIAL                                                                                                                                                                                                                                                                                                                                                                                                                                                 </v>
          </cell>
          <cell r="C4089" t="str">
            <v xml:space="preserve">UN    </v>
          </cell>
          <cell r="D4089" t="str">
            <v>CR</v>
          </cell>
          <cell r="E4089" t="str">
            <v>5,46</v>
          </cell>
        </row>
        <row r="4090">
          <cell r="A4090">
            <v>39325</v>
          </cell>
          <cell r="B4090" t="str">
            <v xml:space="preserve">TE DE REDUCAO, CPVC, 28 X 22 MM, PARA AGUA QUENTE PREDIAL                                                                                                                                                                                                                                                                                                                                                                                                                                                 </v>
          </cell>
          <cell r="C4090" t="str">
            <v xml:space="preserve">UN    </v>
          </cell>
          <cell r="D4090" t="str">
            <v>CR</v>
          </cell>
          <cell r="E4090" t="str">
            <v>8,23</v>
          </cell>
        </row>
        <row r="4091">
          <cell r="A4091">
            <v>39326</v>
          </cell>
          <cell r="B4091" t="str">
            <v xml:space="preserve">TE DE REDUCAO, CPVC, 35 X 28 MM, PARA AGUA QUENTE PREDIAL                                                                                                                                                                                                                                                                                                                                                                                                                                                 </v>
          </cell>
          <cell r="C4091" t="str">
            <v xml:space="preserve">UN    </v>
          </cell>
          <cell r="D4091" t="str">
            <v>CR</v>
          </cell>
          <cell r="E4091" t="str">
            <v>29,54</v>
          </cell>
        </row>
        <row r="4092">
          <cell r="A4092">
            <v>39327</v>
          </cell>
          <cell r="B4092" t="str">
            <v xml:space="preserve">TE DE REDUCAO, CPVC, 42 X 35 MM, PARA AGUA QUENTE PREDIAL                                                                                                                                                                                                                                                                                                                                                                                                                                                 </v>
          </cell>
          <cell r="C4092" t="str">
            <v xml:space="preserve">UN    </v>
          </cell>
          <cell r="D4092" t="str">
            <v>CR</v>
          </cell>
          <cell r="E4092" t="str">
            <v>44,57</v>
          </cell>
        </row>
        <row r="4093">
          <cell r="A4093">
            <v>11378</v>
          </cell>
          <cell r="B4093" t="str">
            <v xml:space="preserve">TE DE REDUCAO, PVC PBA, BBB, JE, DN 100 X 50 / DE 110 X 60 MM, PARA REDE AGUA (NBR 10351)                                                                                                                                                                                                                                                                                                                                                                                                                 </v>
          </cell>
          <cell r="C4093" t="str">
            <v xml:space="preserve">UN    </v>
          </cell>
          <cell r="D4093" t="str">
            <v>AS</v>
          </cell>
          <cell r="E4093" t="str">
            <v>88,91</v>
          </cell>
        </row>
        <row r="4094">
          <cell r="A4094">
            <v>11379</v>
          </cell>
          <cell r="B4094" t="str">
            <v xml:space="preserve">TE DE REDUCAO, PVC PBA, BBB, JE, DN 100 X 75 / DE 110 X 85 MM, PARA REDE AGUA (NBR 10351)                                                                                                                                                                                                                                                                                                                                                                                                                 </v>
          </cell>
          <cell r="C4094" t="str">
            <v xml:space="preserve">UN    </v>
          </cell>
          <cell r="D4094" t="str">
            <v>AS</v>
          </cell>
          <cell r="E4094" t="str">
            <v>75,13</v>
          </cell>
        </row>
        <row r="4095">
          <cell r="A4095">
            <v>11493</v>
          </cell>
          <cell r="B4095" t="str">
            <v xml:space="preserve">TE DE REDUCAO, PVC PBA, BBB, JE, DN 75 X 50 / DE 85 X 60 MM, PARA REDE AGUA (NBR 10351)                                                                                                                                                                                                                                                                                                                                                                                                                   </v>
          </cell>
          <cell r="C4095" t="str">
            <v xml:space="preserve">UN    </v>
          </cell>
          <cell r="D4095" t="str">
            <v>AS</v>
          </cell>
          <cell r="E4095" t="str">
            <v>43,33</v>
          </cell>
        </row>
        <row r="4096">
          <cell r="A4096">
            <v>7106</v>
          </cell>
          <cell r="B4096" t="str">
            <v xml:space="preserve">TE DE REDUCAO, PVC, SOLDAVEL, 90 GRAUS, 110 MM X 60 MM, PARA AGUA FRIA PREDIAL                                                                                                                                                                                                                                                                                                                                                                                                                            </v>
          </cell>
          <cell r="C4096" t="str">
            <v xml:space="preserve">UN    </v>
          </cell>
          <cell r="D4096" t="str">
            <v>CR</v>
          </cell>
          <cell r="E4096" t="str">
            <v>205,03</v>
          </cell>
        </row>
        <row r="4097">
          <cell r="A4097">
            <v>7104</v>
          </cell>
          <cell r="B4097" t="str">
            <v xml:space="preserve">TE DE REDUCAO, PVC, SOLDAVEL, 90 GRAUS, 25 MM X 20 MM, PARA AGUA FRIA PREDIAL                                                                                                                                                                                                                                                                                                                                                                                                                             </v>
          </cell>
          <cell r="C4097" t="str">
            <v xml:space="preserve">UN    </v>
          </cell>
          <cell r="D4097" t="str">
            <v>CR</v>
          </cell>
          <cell r="E4097" t="str">
            <v>5,53</v>
          </cell>
        </row>
        <row r="4098">
          <cell r="A4098">
            <v>7136</v>
          </cell>
          <cell r="B4098" t="str">
            <v xml:space="preserve">TE DE REDUCAO, PVC, SOLDAVEL, 90 GRAUS, 32 MM X 25 MM, PARA AGUA FRIA PREDIAL                                                                                                                                                                                                                                                                                                                                                                                                                             </v>
          </cell>
          <cell r="C4098" t="str">
            <v xml:space="preserve">UN    </v>
          </cell>
          <cell r="D4098" t="str">
            <v>CR</v>
          </cell>
          <cell r="E4098" t="str">
            <v>9,62</v>
          </cell>
        </row>
        <row r="4099">
          <cell r="A4099">
            <v>7128</v>
          </cell>
          <cell r="B4099" t="str">
            <v xml:space="preserve">TE DE REDUCAO, PVC, SOLDAVEL, 90 GRAUS, 40 MM X 32 MM, PARA AGUA FRIA PREDIAL                                                                                                                                                                                                                                                                                                                                                                                                                             </v>
          </cell>
          <cell r="C4099" t="str">
            <v xml:space="preserve">UN    </v>
          </cell>
          <cell r="D4099" t="str">
            <v>CR</v>
          </cell>
          <cell r="E4099" t="str">
            <v>12,49</v>
          </cell>
        </row>
        <row r="4100">
          <cell r="A4100">
            <v>7108</v>
          </cell>
          <cell r="B4100" t="str">
            <v xml:space="preserve">TE DE REDUCAO, PVC, SOLDAVEL, 90 GRAUS, 50 MM X 20 MM, PARA AGUA FRIA PREDIAL                                                                                                                                                                                                                                                                                                                                                                                                                             </v>
          </cell>
          <cell r="C4100" t="str">
            <v xml:space="preserve">UN    </v>
          </cell>
          <cell r="D4100" t="str">
            <v>CR</v>
          </cell>
          <cell r="E4100" t="str">
            <v>12,46</v>
          </cell>
        </row>
        <row r="4101">
          <cell r="A4101">
            <v>7129</v>
          </cell>
          <cell r="B4101" t="str">
            <v xml:space="preserve">TE DE REDUCAO, PVC, SOLDAVEL, 90 GRAUS, 50 MM X 25 MM, PARA AGUA FRIA PREDIAL                                                                                                                                                                                                                                                                                                                                                                                                                             </v>
          </cell>
          <cell r="C4101" t="str">
            <v xml:space="preserve">UN    </v>
          </cell>
          <cell r="D4101" t="str">
            <v>CR</v>
          </cell>
          <cell r="E4101" t="str">
            <v>14,66</v>
          </cell>
        </row>
        <row r="4102">
          <cell r="A4102">
            <v>7130</v>
          </cell>
          <cell r="B4102" t="str">
            <v xml:space="preserve">TE DE REDUCAO, PVC, SOLDAVEL, 90 GRAUS, 50 MM X 32 MM, PARA AGUA FRIA PREDIAL                                                                                                                                                                                                                                                                                                                                                                                                                             </v>
          </cell>
          <cell r="C4102" t="str">
            <v xml:space="preserve">UN    </v>
          </cell>
          <cell r="D4102" t="str">
            <v>CR</v>
          </cell>
          <cell r="E4102" t="str">
            <v>21,30</v>
          </cell>
        </row>
        <row r="4103">
          <cell r="A4103">
            <v>7131</v>
          </cell>
          <cell r="B4103" t="str">
            <v xml:space="preserve">TE DE REDUCAO, PVC, SOLDAVEL, 90 GRAUS, 50 MM X 40 MM, PARA AGUA FRIA PREDIAL                                                                                                                                                                                                                                                                                                                                                                                                                             </v>
          </cell>
          <cell r="C4103" t="str">
            <v xml:space="preserve">UN    </v>
          </cell>
          <cell r="D4103" t="str">
            <v>CR</v>
          </cell>
          <cell r="E4103" t="str">
            <v>26,05</v>
          </cell>
        </row>
        <row r="4104">
          <cell r="A4104">
            <v>7132</v>
          </cell>
          <cell r="B4104" t="str">
            <v xml:space="preserve">TE DE REDUCAO, PVC, SOLDAVEL, 90 GRAUS, 75 MM X 50 MM, PARA AGUA FRIA PREDIAL                                                                                                                                                                                                                                                                                                                                                                                                                             </v>
          </cell>
          <cell r="C4104" t="str">
            <v xml:space="preserve">UN    </v>
          </cell>
          <cell r="D4104" t="str">
            <v>CR</v>
          </cell>
          <cell r="E4104" t="str">
            <v>61,33</v>
          </cell>
        </row>
        <row r="4105">
          <cell r="A4105">
            <v>7133</v>
          </cell>
          <cell r="B4105" t="str">
            <v xml:space="preserve">TE DE REDUCAO, PVC, SOLDAVEL, 90 GRAUS, 85 MM X 60 MM, PARA AGUA FRIA PREDIAL                                                                                                                                                                                                                                                                                                                                                                                                                             </v>
          </cell>
          <cell r="C4105" t="str">
            <v xml:space="preserve">UN    </v>
          </cell>
          <cell r="D4105" t="str">
            <v>CR</v>
          </cell>
          <cell r="E4105" t="str">
            <v>141,72</v>
          </cell>
        </row>
        <row r="4106">
          <cell r="A4106">
            <v>37420</v>
          </cell>
          <cell r="B4106" t="str">
            <v xml:space="preserve">TE DE SERVICO INTEGRADO, EM POLIPROPILENO (PP), PARA TUBOS EM PEAD/PVC, 60 X 20 MM - LIGACAO PREDIAL DE AGUA                                                                                                                                                                                                                                                                                                                                                                                              </v>
          </cell>
          <cell r="C4106" t="str">
            <v xml:space="preserve">UN    </v>
          </cell>
          <cell r="D4106" t="str">
            <v>AS</v>
          </cell>
          <cell r="E4106" t="str">
            <v>43,02</v>
          </cell>
        </row>
        <row r="4107">
          <cell r="A4107">
            <v>37421</v>
          </cell>
          <cell r="B4107" t="str">
            <v xml:space="preserve">TE DE SERVICO INTEGRADO, EM POLIPROPILENO (PP), PARA TUBOS EM PEAD/PVC, 60 X 32 MM - LIGACAO PREDIAL DE AGUA                                                                                                                                                                                                                                                                                                                                                                                              </v>
          </cell>
          <cell r="C4107" t="str">
            <v xml:space="preserve">UN    </v>
          </cell>
          <cell r="D4107" t="str">
            <v>AS</v>
          </cell>
          <cell r="E4107" t="str">
            <v>58,80</v>
          </cell>
        </row>
        <row r="4108">
          <cell r="A4108">
            <v>37422</v>
          </cell>
          <cell r="B4108" t="str">
            <v xml:space="preserve">TE DE SERVICO INTEGRADO, EM POLIPROPILENO (PP), PARA TUBOS EM PEAD, 63 X 20 MM - LIGACAO PREDIAL DE AGUA                                                                                                                                                                                                                                                                                                                                                                                                  </v>
          </cell>
          <cell r="C4108" t="str">
            <v xml:space="preserve">UN    </v>
          </cell>
          <cell r="D4108" t="str">
            <v>AS</v>
          </cell>
          <cell r="E4108" t="str">
            <v>55,03</v>
          </cell>
        </row>
        <row r="4109">
          <cell r="A4109">
            <v>37443</v>
          </cell>
          <cell r="B4109" t="str">
            <v xml:space="preserve">TE DE SERVICO, PEAD PE 100, DE 125 X 20 MM, PARA ELETROFUSAO                                                                                                                                                                                                                                                                                                                                                                                                                                              </v>
          </cell>
          <cell r="C4109" t="str">
            <v xml:space="preserve">UN    </v>
          </cell>
          <cell r="D4109" t="str">
            <v>AS</v>
          </cell>
          <cell r="E4109" t="str">
            <v>200,61</v>
          </cell>
        </row>
        <row r="4110">
          <cell r="A4110">
            <v>37444</v>
          </cell>
          <cell r="B4110" t="str">
            <v xml:space="preserve">TE DE SERVICO, PEAD PE 100, DE 125 X 32 MM, PARA ELETROFUSAO                                                                                                                                                                                                                                                                                                                                                                                                                                              </v>
          </cell>
          <cell r="C4110" t="str">
            <v xml:space="preserve">UN    </v>
          </cell>
          <cell r="D4110" t="str">
            <v>AS</v>
          </cell>
          <cell r="E4110" t="str">
            <v>204,01</v>
          </cell>
        </row>
        <row r="4111">
          <cell r="A4111">
            <v>37445</v>
          </cell>
          <cell r="B4111" t="str">
            <v xml:space="preserve">TE DE SERVICO, PEAD PE 100, DE 125 X 63 MM, PARA ELETROFUSAO                                                                                                                                                                                                                                                                                                                                                                                                                                              </v>
          </cell>
          <cell r="C4111" t="str">
            <v xml:space="preserve">UN    </v>
          </cell>
          <cell r="D4111" t="str">
            <v>AS</v>
          </cell>
          <cell r="E4111" t="str">
            <v>309,23</v>
          </cell>
        </row>
        <row r="4112">
          <cell r="A4112">
            <v>37446</v>
          </cell>
          <cell r="B4112" t="str">
            <v xml:space="preserve">TE DE SERVICO, PEAD PE 100, DE 200 X 20 MM, PARA ELETROFUSAO                                                                                                                                                                                                                                                                                                                                                                                                                                              </v>
          </cell>
          <cell r="C4112" t="str">
            <v xml:space="preserve">UN    </v>
          </cell>
          <cell r="D4112" t="str">
            <v>AS</v>
          </cell>
          <cell r="E4112" t="str">
            <v>337,11</v>
          </cell>
        </row>
        <row r="4113">
          <cell r="A4113">
            <v>37447</v>
          </cell>
          <cell r="B4113" t="str">
            <v xml:space="preserve">TE DE SERVICO, PEAD PE 100, DE 200 X 32 MM, PARA ELETROFUSAO                                                                                                                                                                                                                                                                                                                                                                                                                                              </v>
          </cell>
          <cell r="C4113" t="str">
            <v xml:space="preserve">UN    </v>
          </cell>
          <cell r="D4113" t="str">
            <v>AS</v>
          </cell>
          <cell r="E4113" t="str">
            <v>342,38</v>
          </cell>
        </row>
        <row r="4114">
          <cell r="A4114">
            <v>37448</v>
          </cell>
          <cell r="B4114" t="str">
            <v xml:space="preserve">TE DE SERVICO, PEAD PE 100, DE 200 X 63 MM, PARA ELETROFUSAO                                                                                                                                                                                                                                                                                                                                                                                                                                              </v>
          </cell>
          <cell r="C4114" t="str">
            <v xml:space="preserve">UN    </v>
          </cell>
          <cell r="D4114" t="str">
            <v>AS</v>
          </cell>
          <cell r="E4114" t="str">
            <v>469,63</v>
          </cell>
        </row>
        <row r="4115">
          <cell r="A4115">
            <v>37440</v>
          </cell>
          <cell r="B4115" t="str">
            <v xml:space="preserve">TE DE SERVICO, PEAD PE 100, DE 63 X 20 MM, PARA ELETROFUSAO                                                                                                                                                                                                                                                                                                                                                                                                                                               </v>
          </cell>
          <cell r="C4115" t="str">
            <v xml:space="preserve">UN    </v>
          </cell>
          <cell r="D4115" t="str">
            <v>AS</v>
          </cell>
          <cell r="E4115" t="str">
            <v>159,23</v>
          </cell>
        </row>
        <row r="4116">
          <cell r="A4116">
            <v>37441</v>
          </cell>
          <cell r="B4116" t="str">
            <v xml:space="preserve">TE DE SERVICO, PEAD PE 100, DE 63 X 32 MM, PARA ELETROFUSAO                                                                                                                                                                                                                                                                                                                                                                                                                                               </v>
          </cell>
          <cell r="C4116" t="str">
            <v xml:space="preserve">UN    </v>
          </cell>
          <cell r="D4116" t="str">
            <v>AS</v>
          </cell>
          <cell r="E4116" t="str">
            <v>159,23</v>
          </cell>
        </row>
        <row r="4117">
          <cell r="A4117">
            <v>37442</v>
          </cell>
          <cell r="B4117" t="str">
            <v xml:space="preserve">TE DE SERVICO, PEAD PE 100, DE 63 X 63 MM, PARA ELETROFUSAO                                                                                                                                                                                                                                                                                                                                                                                                                                               </v>
          </cell>
          <cell r="C4117" t="str">
            <v xml:space="preserve">UN    </v>
          </cell>
          <cell r="D4117" t="str">
            <v>AS</v>
          </cell>
          <cell r="E4117" t="str">
            <v>191,78</v>
          </cell>
        </row>
        <row r="4118">
          <cell r="A4118">
            <v>38017</v>
          </cell>
          <cell r="B4118" t="str">
            <v xml:space="preserve">TE DE TRANSICAO, CPVC, SOLDAVEL, 15 MM X 1/2", PARA AGUA QUENTE                                                                                                                                                                                                                                                                                                                                                                                                                                           </v>
          </cell>
          <cell r="C4118" t="str">
            <v xml:space="preserve">UN    </v>
          </cell>
          <cell r="D4118" t="str">
            <v>CR</v>
          </cell>
          <cell r="E4118" t="str">
            <v>11,17</v>
          </cell>
        </row>
        <row r="4119">
          <cell r="A4119">
            <v>38018</v>
          </cell>
          <cell r="B4119" t="str">
            <v xml:space="preserve">TE DE TRANSICAO, CPVC, SOLDAVEL, 22 MM X 1/2", PARA AGUA QUENTE                                                                                                                                                                                                                                                                                                                                                                                                                                           </v>
          </cell>
          <cell r="C4119" t="str">
            <v xml:space="preserve">UN    </v>
          </cell>
          <cell r="D4119" t="str">
            <v>CR</v>
          </cell>
          <cell r="E4119" t="str">
            <v>12,56</v>
          </cell>
        </row>
        <row r="4120">
          <cell r="A4120">
            <v>39895</v>
          </cell>
          <cell r="B4120" t="str">
            <v xml:space="preserve">TE DUPLA CURVA BRONZE/LATAO (REF 764) SEM ANEL DE SOLDA, ROSCA F X BOLSA X ROSCA F, 1/2" X 15 X 1/2"                                                                                                                                                                                                                                                                                                                                                                                                      </v>
          </cell>
          <cell r="C4120" t="str">
            <v xml:space="preserve">UN    </v>
          </cell>
          <cell r="D4120" t="str">
            <v>AS</v>
          </cell>
          <cell r="E4120" t="str">
            <v>49,69</v>
          </cell>
        </row>
        <row r="4121">
          <cell r="A4121">
            <v>39896</v>
          </cell>
          <cell r="B4121" t="str">
            <v xml:space="preserve">TE DUPLA CURVA BRONZE/LATAO (REF 764) SEM ANEL DE SOLDA, ROSCA F X BOLSA X ROSCA F, 3/4" X 22 X 3/4"                                                                                                                                                                                                                                                                                                                                                                                                      </v>
          </cell>
          <cell r="C4121" t="str">
            <v xml:space="preserve">UN    </v>
          </cell>
          <cell r="D4121" t="str">
            <v>AS</v>
          </cell>
          <cell r="E4121" t="str">
            <v>72,83</v>
          </cell>
        </row>
        <row r="4122">
          <cell r="A4122">
            <v>38873</v>
          </cell>
          <cell r="B4122" t="str">
            <v xml:space="preserve">TE METALICO, PARA CONEXAO COM ANEL DESLIZANTE, DN 16 MM, EM TUBO PEX PARA INST. AGUA QUENTE/FRIA                                                                                                                                                                                                                                                                                                                                                                                                          </v>
          </cell>
          <cell r="C4122" t="str">
            <v xml:space="preserve">UN    </v>
          </cell>
          <cell r="D4122" t="str">
            <v>AS</v>
          </cell>
          <cell r="E4122" t="str">
            <v>13,60</v>
          </cell>
        </row>
        <row r="4123">
          <cell r="A4123">
            <v>38874</v>
          </cell>
          <cell r="B4123" t="str">
            <v xml:space="preserve">TE METALICO, PARA CONEXAO COM ANEL DESLIZANTE, DN 20 MM, EM TUBO PEX PARA INST. AGUA QUENTE/FRIA                                                                                                                                                                                                                                                                                                                                                                                                          </v>
          </cell>
          <cell r="C4123" t="str">
            <v xml:space="preserve">UN    </v>
          </cell>
          <cell r="D4123" t="str">
            <v>AS</v>
          </cell>
          <cell r="E4123" t="str">
            <v>17,22</v>
          </cell>
        </row>
        <row r="4124">
          <cell r="A4124">
            <v>38875</v>
          </cell>
          <cell r="B4124" t="str">
            <v xml:space="preserve">TE METALICO, PARA CONEXAO COM ANEL DESLIZANTE, DN 25 MM, EM TUBO PEX PARA INST. AGUA QUENTE/FRIA                                                                                                                                                                                                                                                                                                                                                                                                          </v>
          </cell>
          <cell r="C4124" t="str">
            <v xml:space="preserve">UN    </v>
          </cell>
          <cell r="D4124" t="str">
            <v>AS</v>
          </cell>
          <cell r="E4124" t="str">
            <v>27,30</v>
          </cell>
        </row>
        <row r="4125">
          <cell r="A4125">
            <v>38876</v>
          </cell>
          <cell r="B4125" t="str">
            <v xml:space="preserve">TE METALICO, PARA CONEXAO COM ANEL DESLIZANTE, DN 32 MM, EM TUBO PEX PARA INST. AGUA QUENTE/FRIA                                                                                                                                                                                                                                                                                                                                                                                                          </v>
          </cell>
          <cell r="C4125" t="str">
            <v xml:space="preserve">UN    </v>
          </cell>
          <cell r="D4125" t="str">
            <v>AS</v>
          </cell>
          <cell r="E4125" t="str">
            <v>36,69</v>
          </cell>
        </row>
        <row r="4126">
          <cell r="A4126">
            <v>39000</v>
          </cell>
          <cell r="B4126" t="str">
            <v xml:space="preserve">TE MISTURADOR COM INSERTO METALICO, FEMEA, PPR, DN 25 MM X 3/4", PARA AGUA QUENTE E FRIA PREDIAL                                                                                                                                                                                                                                                                                                                                                                                                          </v>
          </cell>
          <cell r="C4126" t="str">
            <v xml:space="preserve">UN    </v>
          </cell>
          <cell r="D4126" t="str">
            <v>AS</v>
          </cell>
          <cell r="E4126" t="str">
            <v>29,79</v>
          </cell>
        </row>
        <row r="4127">
          <cell r="A4127">
            <v>38674</v>
          </cell>
          <cell r="B4127" t="str">
            <v xml:space="preserve">TE MISTURADOR DE TRANSICAO, CPVC, COM ROSCA, 22 MM X 3/4", PARA AGUA QUENTE                                                                                                                                                                                                                                                                                                                                                                                                                               </v>
          </cell>
          <cell r="C4127" t="str">
            <v xml:space="preserve">UN    </v>
          </cell>
          <cell r="D4127" t="str">
            <v>CR</v>
          </cell>
          <cell r="E4127" t="str">
            <v>37,59</v>
          </cell>
        </row>
        <row r="4128">
          <cell r="A4128">
            <v>38019</v>
          </cell>
          <cell r="B4128" t="str">
            <v xml:space="preserve">TE MISTURADOR, CPVC, SOLDAVEL, 15 MM, PARA AGUA QUENTE                                                                                                                                                                                                                                                                                                                                                                                                                                                    </v>
          </cell>
          <cell r="C4128" t="str">
            <v xml:space="preserve">UN    </v>
          </cell>
          <cell r="D4128" t="str">
            <v>CR</v>
          </cell>
          <cell r="E4128" t="str">
            <v>7,95</v>
          </cell>
        </row>
        <row r="4129">
          <cell r="A4129">
            <v>38020</v>
          </cell>
          <cell r="B4129" t="str">
            <v xml:space="preserve">TE MISTURADOR, CPVC, SOLDAVEL, 22 MM, PARA AGUA QUENTE                                                                                                                                                                                                                                                                                                                                                                                                                                                    </v>
          </cell>
          <cell r="C4129" t="str">
            <v xml:space="preserve">UN    </v>
          </cell>
          <cell r="D4129" t="str">
            <v>CR</v>
          </cell>
          <cell r="E4129" t="str">
            <v>9,79</v>
          </cell>
        </row>
        <row r="4130">
          <cell r="A4130">
            <v>38454</v>
          </cell>
          <cell r="B4130" t="str">
            <v xml:space="preserve">TE MISTURADOR, PPR, F/M/M, DN 20 X 20 MM, PARA AGUA QUENTE PREDIAL                                                                                                                                                                                                                                                                                                                                                                                                                                        </v>
          </cell>
          <cell r="C4130" t="str">
            <v xml:space="preserve">UN    </v>
          </cell>
          <cell r="D4130" t="str">
            <v>AS</v>
          </cell>
          <cell r="E4130" t="str">
            <v>11,17</v>
          </cell>
        </row>
        <row r="4131">
          <cell r="A4131">
            <v>38455</v>
          </cell>
          <cell r="B4131" t="str">
            <v xml:space="preserve">TE MISTURADOR, PPR, F/M/M, DN 25 X 25 MM, PARA AGUA QUENTE PREDIAL                                                                                                                                                                                                                                                                                                                                                                                                                                        </v>
          </cell>
          <cell r="C4131" t="str">
            <v xml:space="preserve">UN    </v>
          </cell>
          <cell r="D4131" t="str">
            <v>AS</v>
          </cell>
          <cell r="E4131" t="str">
            <v>14,95</v>
          </cell>
        </row>
        <row r="4132">
          <cell r="A4132">
            <v>38462</v>
          </cell>
          <cell r="B4132" t="str">
            <v xml:space="preserve">TE NORMAL, PPR, F/F/F, SOLDAVEL, 90 GRAUS, DN 110 X 110 X 110 MM, PARA AGUA QUENTE PREDIAL                                                                                                                                                                                                                                                                                                                                                                                                                </v>
          </cell>
          <cell r="C4132" t="str">
            <v xml:space="preserve">UN    </v>
          </cell>
          <cell r="D4132" t="str">
            <v>AS</v>
          </cell>
          <cell r="E4132" t="str">
            <v>241,08</v>
          </cell>
        </row>
        <row r="4133">
          <cell r="A4133">
            <v>36362</v>
          </cell>
          <cell r="B4133" t="str">
            <v xml:space="preserve">TE NORMAL, PPR, F/F/F, SOLDAVEL, 90 GRAUS, DN 20 X 20 X 20 MM, PARA AGUA QUENTE PREDIAL                                                                                                                                                                                                                                                                                                                                                                                                                   </v>
          </cell>
          <cell r="C4133" t="str">
            <v xml:space="preserve">UN    </v>
          </cell>
          <cell r="D4133" t="str">
            <v>AS</v>
          </cell>
          <cell r="E4133" t="str">
            <v>3,33</v>
          </cell>
        </row>
        <row r="4134">
          <cell r="A4134">
            <v>36298</v>
          </cell>
          <cell r="B4134" t="str">
            <v xml:space="preserve">TE NORMAL, PPR, F/F/F, SOLDAVEL, 90 GRAUS, DN 25 X 25 X 25 MM, PARA AGUA QUENTE PREDIAL                                                                                                                                                                                                                                                                                                                                                                                                                   </v>
          </cell>
          <cell r="C4134" t="str">
            <v xml:space="preserve">UN    </v>
          </cell>
          <cell r="D4134" t="str">
            <v>AS</v>
          </cell>
          <cell r="E4134" t="str">
            <v>2,86</v>
          </cell>
        </row>
        <row r="4135">
          <cell r="A4135">
            <v>38456</v>
          </cell>
          <cell r="B4135" t="str">
            <v xml:space="preserve">TE NORMAL, PPR, F/F/F, SOLDAVEL, 90 GRAUS, DN 32 X 32 X 32 MM, PARA AGUA QUENTE PREDIAL                                                                                                                                                                                                                                                                                                                                                                                                                   </v>
          </cell>
          <cell r="C4135" t="str">
            <v xml:space="preserve">UN    </v>
          </cell>
          <cell r="D4135" t="str">
            <v>AS</v>
          </cell>
          <cell r="E4135" t="str">
            <v>7,13</v>
          </cell>
        </row>
        <row r="4136">
          <cell r="A4136">
            <v>38457</v>
          </cell>
          <cell r="B4136" t="str">
            <v xml:space="preserve">TE NORMAL, PPR, F/F/F, SOLDAVEL, 90 GRAUS, DN 40 X 40 X 40 MM, PARA AGUA QUENTE PREDIAL                                                                                                                                                                                                                                                                                                                                                                                                                   </v>
          </cell>
          <cell r="C4136" t="str">
            <v xml:space="preserve">UN    </v>
          </cell>
          <cell r="D4136" t="str">
            <v>AS</v>
          </cell>
          <cell r="E4136" t="str">
            <v>12,99</v>
          </cell>
        </row>
        <row r="4137">
          <cell r="A4137">
            <v>38458</v>
          </cell>
          <cell r="B4137" t="str">
            <v xml:space="preserve">TE NORMAL, PPR, F/F/F, SOLDAVEL, 90 GRAUS, DN 50 X 50 X 50 MM, PARA AGUA QUENTE PREDIAL                                                                                                                                                                                                                                                                                                                                                                                                                   </v>
          </cell>
          <cell r="C4137" t="str">
            <v xml:space="preserve">UN    </v>
          </cell>
          <cell r="D4137" t="str">
            <v>AS</v>
          </cell>
          <cell r="E4137" t="str">
            <v>25,02</v>
          </cell>
        </row>
        <row r="4138">
          <cell r="A4138">
            <v>38459</v>
          </cell>
          <cell r="B4138" t="str">
            <v xml:space="preserve">TE NORMAL, PPR, F/F/F, SOLDAVEL, 90 GRAUS, DN 63 X 63 X 63 MM, PARA AGUA QUENTE PREDIAL                                                                                                                                                                                                                                                                                                                                                                                                                   </v>
          </cell>
          <cell r="C4138" t="str">
            <v xml:space="preserve">UN    </v>
          </cell>
          <cell r="D4138" t="str">
            <v>AS</v>
          </cell>
          <cell r="E4138" t="str">
            <v>39,34</v>
          </cell>
        </row>
        <row r="4139">
          <cell r="A4139">
            <v>38460</v>
          </cell>
          <cell r="B4139" t="str">
            <v xml:space="preserve">TE NORMAL, PPR, F/F/F, SOLDAVEL, 90 GRAUS, DN 75 X 75 X 75 MM, PARA AGUA QUENTE PREDIAL                                                                                                                                                                                                                                                                                                                                                                                                                   </v>
          </cell>
          <cell r="C4139" t="str">
            <v xml:space="preserve">UN    </v>
          </cell>
          <cell r="D4139" t="str">
            <v>AS</v>
          </cell>
          <cell r="E4139" t="str">
            <v>84,39</v>
          </cell>
        </row>
        <row r="4140">
          <cell r="A4140">
            <v>38461</v>
          </cell>
          <cell r="B4140" t="str">
            <v xml:space="preserve">TE NORMAL, PPR, F/F/F, SOLDAVEL, 90 GRAUS, DN 90 X 90 X 90 MM, PARA AGUA QUENTE PREDIAL                                                                                                                                                                                                                                                                                                                                                                                                                   </v>
          </cell>
          <cell r="C4140" t="str">
            <v xml:space="preserve">UN    </v>
          </cell>
          <cell r="D4140" t="str">
            <v>AS</v>
          </cell>
          <cell r="E4140" t="str">
            <v>113,25</v>
          </cell>
        </row>
        <row r="4141">
          <cell r="A4141">
            <v>7094</v>
          </cell>
          <cell r="B4141" t="str">
            <v xml:space="preserve">TE PVC ROSCAVEL 90 GRAUS, 1", PARA  AGUA FRIA PREDIAL                                                                                                                                                                                                                                                                                                                                                                                                                                                     </v>
          </cell>
          <cell r="C4141" t="str">
            <v xml:space="preserve">UN    </v>
          </cell>
          <cell r="D4141" t="str">
            <v>CR</v>
          </cell>
          <cell r="E4141" t="str">
            <v>18,04</v>
          </cell>
        </row>
        <row r="4142">
          <cell r="A4142">
            <v>7116</v>
          </cell>
          <cell r="B4142" t="str">
            <v xml:space="preserve">TE PVC SOLDAVEL, BBB, 90 GRAUS, DN 40 MM, PARA ESGOTO SECUNDARIO PREDIAL                                                                                                                                                                                                                                                                                                                                                                                                                                  </v>
          </cell>
          <cell r="C4142" t="str">
            <v xml:space="preserve">UN    </v>
          </cell>
          <cell r="D4142" t="str">
            <v>CR</v>
          </cell>
          <cell r="E4142" t="str">
            <v>5,49</v>
          </cell>
        </row>
        <row r="4143">
          <cell r="A4143">
            <v>7118</v>
          </cell>
          <cell r="B4143" t="str">
            <v xml:space="preserve">TE PVC, ROSCAVEL, 90 GRAUS, 1 1/2", AGUA FRIA PREDIAL                                                                                                                                                                                                                                                                                                                                                                                                                                                     </v>
          </cell>
          <cell r="C4143" t="str">
            <v xml:space="preserve">UN    </v>
          </cell>
          <cell r="D4143" t="str">
            <v>CR</v>
          </cell>
          <cell r="E4143" t="str">
            <v>37,10</v>
          </cell>
        </row>
        <row r="4144">
          <cell r="A4144">
            <v>7098</v>
          </cell>
          <cell r="B4144" t="str">
            <v xml:space="preserve">TE PVC, ROSCAVEL, 90 GRAUS, 1/2",  AGUA FRIA PREDIAL                                                                                                                                                                                                                                                                                                                                                                                                                                                      </v>
          </cell>
          <cell r="C4144" t="str">
            <v xml:space="preserve">UN    </v>
          </cell>
          <cell r="D4144" t="str">
            <v>CR</v>
          </cell>
          <cell r="E4144" t="str">
            <v>5,51</v>
          </cell>
        </row>
        <row r="4145">
          <cell r="A4145">
            <v>7110</v>
          </cell>
          <cell r="B4145" t="str">
            <v xml:space="preserve">TE PVC, ROSCAVEL, 90 GRAUS, 2",  AGUA FRIA PREDIAL                                                                                                                                                                                                                                                                                                                                                                                                                                                        </v>
          </cell>
          <cell r="C4145" t="str">
            <v xml:space="preserve">UN    </v>
          </cell>
          <cell r="D4145" t="str">
            <v>CR</v>
          </cell>
          <cell r="E4145" t="str">
            <v>70,54</v>
          </cell>
        </row>
        <row r="4146">
          <cell r="A4146">
            <v>7123</v>
          </cell>
          <cell r="B4146" t="str">
            <v xml:space="preserve">TE PVC, ROSCAVEL, 90 GRAUS, 3/4", AGUA FRIA PREDIAL                                                                                                                                                                                                                                                                                                                                                                                                                                                       </v>
          </cell>
          <cell r="C4146" t="str">
            <v xml:space="preserve">UN    </v>
          </cell>
          <cell r="D4146" t="str">
            <v>CR</v>
          </cell>
          <cell r="E4146" t="str">
            <v>6,67</v>
          </cell>
        </row>
        <row r="4147">
          <cell r="A4147">
            <v>7121</v>
          </cell>
          <cell r="B4147" t="str">
            <v xml:space="preserve">TE PVC, SOLDAVEL, COM BUCHA DE LATAO NA BOLSA CENTRAL, 90 GRAUS, 20 MM X 1/2", PARA AGUA FRIA PREDIAL                                                                                                                                                                                                                                                                                                                                                                                                     </v>
          </cell>
          <cell r="C4147" t="str">
            <v xml:space="preserve">UN    </v>
          </cell>
          <cell r="D4147" t="str">
            <v>CR</v>
          </cell>
          <cell r="E4147" t="str">
            <v>13,19</v>
          </cell>
        </row>
        <row r="4148">
          <cell r="A4148">
            <v>7137</v>
          </cell>
          <cell r="B4148" t="str">
            <v xml:space="preserve">TE PVC, SOLDAVEL, COM BUCHA DE LATAO NA BOLSA CENTRAL, 90 GRAUS, 25 MM X 1/2", PARA AGUA FRIA PREDIAL                                                                                                                                                                                                                                                                                                                                                                                                     </v>
          </cell>
          <cell r="C4148" t="str">
            <v xml:space="preserve">UN    </v>
          </cell>
          <cell r="D4148" t="str">
            <v>CR</v>
          </cell>
          <cell r="E4148" t="str">
            <v>14,41</v>
          </cell>
        </row>
        <row r="4149">
          <cell r="A4149">
            <v>7122</v>
          </cell>
          <cell r="B4149" t="str">
            <v xml:space="preserve">TE PVC, SOLDAVEL, COM BUCHA DE LATAO NA BOLSA CENTRAL, 90 GRAUS, 25 MM X 3/4", PARA AGUA FRIA PREDIAL                                                                                                                                                                                                                                                                                                                                                                                                     </v>
          </cell>
          <cell r="C4149" t="str">
            <v xml:space="preserve">UN    </v>
          </cell>
          <cell r="D4149" t="str">
            <v>CR</v>
          </cell>
          <cell r="E4149" t="str">
            <v>15,86</v>
          </cell>
        </row>
        <row r="4150">
          <cell r="A4150">
            <v>7114</v>
          </cell>
          <cell r="B4150" t="str">
            <v xml:space="preserve">TE PVC, SOLDAVEL, COM BUCHA DE LATAO NA BOLSA CENTRAL, 90 GRAUS, 32 MM X 3/4", PARA AGUA FRIA PREDIAL                                                                                                                                                                                                                                                                                                                                                                                                     </v>
          </cell>
          <cell r="C4150" t="str">
            <v xml:space="preserve">UN    </v>
          </cell>
          <cell r="D4150" t="str">
            <v>CR</v>
          </cell>
          <cell r="E4150" t="str">
            <v>18,45</v>
          </cell>
        </row>
        <row r="4151">
          <cell r="A4151">
            <v>7109</v>
          </cell>
          <cell r="B4151" t="str">
            <v xml:space="preserve">TE PVC, SOLDAVEL, COM ROSCA NA BOLSA CENTRAL, 90 GRAUS, 20 MM X 1/2", PARA AGUA FRIA PREDIAL                                                                                                                                                                                                                                                                                                                                                                                                              </v>
          </cell>
          <cell r="C4151" t="str">
            <v xml:space="preserve">UN    </v>
          </cell>
          <cell r="D4151" t="str">
            <v>CR</v>
          </cell>
          <cell r="E4151" t="str">
            <v>3,65</v>
          </cell>
        </row>
        <row r="4152">
          <cell r="A4152">
            <v>7135</v>
          </cell>
          <cell r="B4152" t="str">
            <v xml:space="preserve">TE PVC, SOLDAVEL, COM ROSCA NA BOLSA CENTRAL, 90 GRAUS, 25 MM X 1/2", PARA AGUA FRIA PREDIAL                                                                                                                                                                                                                                                                                                                                                                                                              </v>
          </cell>
          <cell r="C4152" t="str">
            <v xml:space="preserve">UN    </v>
          </cell>
          <cell r="D4152" t="str">
            <v>CR</v>
          </cell>
          <cell r="E4152" t="str">
            <v>7,49</v>
          </cell>
        </row>
        <row r="4153">
          <cell r="A4153">
            <v>37947</v>
          </cell>
          <cell r="B4153" t="str">
            <v xml:space="preserve">TE PVC, SOLDAVEL, COM ROSCA NA BOLSA CENTRAL, 90 GRAUS, 25 MM X 3/4", PARA AGUA FRIA PREDIAL                                                                                                                                                                                                                                                                                                                                                                                                              </v>
          </cell>
          <cell r="C4153" t="str">
            <v xml:space="preserve">UN    </v>
          </cell>
          <cell r="D4153" t="str">
            <v>CR</v>
          </cell>
          <cell r="E4153" t="str">
            <v>6,09</v>
          </cell>
        </row>
        <row r="4154">
          <cell r="A4154">
            <v>7103</v>
          </cell>
          <cell r="B4154" t="str">
            <v xml:space="preserve">TE PVC, SOLDAVEL, COM ROSCA NA BOLSA CENTRAL, 90 GRAUS, 32 MM X 3/4", PARA AGUA FRIA PREDIAL                                                                                                                                                                                                                                                                                                                                                                                                              </v>
          </cell>
          <cell r="C4154" t="str">
            <v xml:space="preserve">UN    </v>
          </cell>
          <cell r="D4154" t="str">
            <v>CR</v>
          </cell>
          <cell r="E4154" t="str">
            <v>19,84</v>
          </cell>
        </row>
        <row r="4155">
          <cell r="A4155">
            <v>40419</v>
          </cell>
          <cell r="B4155" t="str">
            <v xml:space="preserve">TE RANHURADO EM FERRO FUNDIDO, DN 50 (2")                                                                                                                                                                                                                                                                                                                                                                                                                                                                 </v>
          </cell>
          <cell r="C4155" t="str">
            <v xml:space="preserve">UN    </v>
          </cell>
          <cell r="D4155" t="str">
            <v>AS</v>
          </cell>
          <cell r="E4155" t="str">
            <v>36,93</v>
          </cell>
        </row>
        <row r="4156">
          <cell r="A4156">
            <v>40420</v>
          </cell>
          <cell r="B4156" t="str">
            <v xml:space="preserve">TE RANHURADO EM FERRO FUNDIDO, DN 65 (2 1/2")                                                                                                                                                                                                                                                                                                                                                                                                                                                             </v>
          </cell>
          <cell r="C4156" t="str">
            <v xml:space="preserve">UN    </v>
          </cell>
          <cell r="D4156" t="str">
            <v>AS</v>
          </cell>
          <cell r="E4156" t="str">
            <v>53,88</v>
          </cell>
        </row>
        <row r="4157">
          <cell r="A4157">
            <v>40421</v>
          </cell>
          <cell r="B4157" t="str">
            <v xml:space="preserve">TE RANHURADO EM FERRO FUNDIDO, DN 80 (3")                                                                                                                                                                                                                                                                                                                                                                                                                                                                 </v>
          </cell>
          <cell r="C4157" t="str">
            <v xml:space="preserve">UN    </v>
          </cell>
          <cell r="D4157" t="str">
            <v>AS</v>
          </cell>
          <cell r="E4157" t="str">
            <v>57,36</v>
          </cell>
        </row>
        <row r="4158">
          <cell r="A4158">
            <v>38905</v>
          </cell>
          <cell r="B4158" t="str">
            <v xml:space="preserve">TE ROSCA FEMEA, METALICO, PARA CONEXAO COM ANEL DESLIZANTE, DN 16 MM X 1/2", EM TUBO PEX PARA INST. AGUA QUENTE/FRIA                                                                                                                                                                                                                                                                                                                                                                                      </v>
          </cell>
          <cell r="C4158" t="str">
            <v xml:space="preserve">UN    </v>
          </cell>
          <cell r="D4158" t="str">
            <v>AS</v>
          </cell>
          <cell r="E4158" t="str">
            <v>17,60</v>
          </cell>
        </row>
        <row r="4159">
          <cell r="A4159">
            <v>38907</v>
          </cell>
          <cell r="B4159" t="str">
            <v xml:space="preserve">TE ROSCA FEMEA, METALICO, PARA CONEXAO COM ANEL DESLIZANTE, DN 20 MM X 1/2", EM TUBO PEX PARA INST. AGUA QUENTE/FRIA                                                                                                                                                                                                                                                                                                                                                                                      </v>
          </cell>
          <cell r="C4159" t="str">
            <v xml:space="preserve">UN    </v>
          </cell>
          <cell r="D4159" t="str">
            <v>AS</v>
          </cell>
          <cell r="E4159" t="str">
            <v>16,97</v>
          </cell>
        </row>
        <row r="4160">
          <cell r="A4160">
            <v>38910</v>
          </cell>
          <cell r="B4160" t="str">
            <v xml:space="preserve">TE ROSCA FEMEA, METALICO, PARA CONEXAO COM ANEL DESLIZANTE, DN 25 MM X 3/4", EM TUBO PEX PARA INST. AGUA QUENTE/FRIA                                                                                                                                                                                                                                                                                                                                                                                      </v>
          </cell>
          <cell r="C4160" t="str">
            <v xml:space="preserve">UN    </v>
          </cell>
          <cell r="D4160" t="str">
            <v>AS</v>
          </cell>
          <cell r="E4160" t="str">
            <v>19,85</v>
          </cell>
        </row>
        <row r="4161">
          <cell r="A4161">
            <v>11655</v>
          </cell>
          <cell r="B4161" t="str">
            <v xml:space="preserve">TE SANITARIO DE REDUCAO, PVC, DN 100 X 50 MM, SERIE NORMAL, PARA ESGOTO PREDIAL                                                                                                                                                                                                                                                                                                                                                                                                                           </v>
          </cell>
          <cell r="C4161" t="str">
            <v xml:space="preserve">UN    </v>
          </cell>
          <cell r="D4161" t="str">
            <v>CR</v>
          </cell>
          <cell r="E4161" t="str">
            <v>25,37</v>
          </cell>
        </row>
        <row r="4162">
          <cell r="A4162">
            <v>11656</v>
          </cell>
          <cell r="B4162" t="str">
            <v xml:space="preserve">TE SANITARIO DE REDUCAO, PVC, DN 100 X 75 MM, SERIE NORMAL PARA ESGOTO PREDIAL                                                                                                                                                                                                                                                                                                                                                                                                                            </v>
          </cell>
          <cell r="C4162" t="str">
            <v xml:space="preserve">UN    </v>
          </cell>
          <cell r="D4162" t="str">
            <v>CR</v>
          </cell>
          <cell r="E4162" t="str">
            <v>29,13</v>
          </cell>
        </row>
        <row r="4163">
          <cell r="A4163">
            <v>7091</v>
          </cell>
          <cell r="B4163" t="str">
            <v xml:space="preserve">TE SANITARIO, PVC, DN 100 X 100 MM, SERIE NORMAL, PARA ESGOTO PREDIAL                                                                                                                                                                                                                                                                                                                                                                                                                                     </v>
          </cell>
          <cell r="C4163" t="str">
            <v xml:space="preserve">UN    </v>
          </cell>
          <cell r="D4163" t="str">
            <v>CR</v>
          </cell>
          <cell r="E4163" t="str">
            <v>23,86</v>
          </cell>
        </row>
        <row r="4164">
          <cell r="A4164">
            <v>37948</v>
          </cell>
          <cell r="B4164" t="str">
            <v xml:space="preserve">TE SANITARIO, PVC, DN 40 X 40 MM, SERIE NORMAL, PARA ESGOTO PREDIAL                                                                                                                                                                                                                                                                                                                                                                                                                                       </v>
          </cell>
          <cell r="C4164" t="str">
            <v xml:space="preserve">UN    </v>
          </cell>
          <cell r="D4164" t="str">
            <v>CR</v>
          </cell>
          <cell r="E4164" t="str">
            <v>5,53</v>
          </cell>
        </row>
        <row r="4165">
          <cell r="A4165">
            <v>7097</v>
          </cell>
          <cell r="B4165" t="str">
            <v xml:space="preserve">TE SANITARIO, PVC, DN 50 X 50 MM, SERIE NORMAL, PARA ESGOTO PREDIAL                                                                                                                                                                                                                                                                                                                                                                                                                                       </v>
          </cell>
          <cell r="C4165" t="str">
            <v xml:space="preserve">UN    </v>
          </cell>
          <cell r="D4165" t="str">
            <v>CR</v>
          </cell>
          <cell r="E4165" t="str">
            <v>11,21</v>
          </cell>
        </row>
        <row r="4166">
          <cell r="A4166">
            <v>11658</v>
          </cell>
          <cell r="B4166" t="str">
            <v xml:space="preserve">TE SANITARIO, PVC, DN 75 X 75 MM, SERIE NORMAL PARA ESGOTO PREDIAL                                                                                                                                                                                                                                                                                                                                                                                                                                        </v>
          </cell>
          <cell r="C4166" t="str">
            <v xml:space="preserve">UN    </v>
          </cell>
          <cell r="D4166" t="str">
            <v>CR</v>
          </cell>
          <cell r="E4166" t="str">
            <v>24,77</v>
          </cell>
        </row>
        <row r="4167">
          <cell r="A4167">
            <v>7146</v>
          </cell>
          <cell r="B4167" t="str">
            <v xml:space="preserve">TE SOLDAVEL, PVC, 90 GRAUS, 110 MM, PARA AGUA FRIA PREDIAL (NBR 5648)                                                                                                                                                                                                                                                                                                                                                                                                                                     </v>
          </cell>
          <cell r="C4167" t="str">
            <v xml:space="preserve">UN    </v>
          </cell>
          <cell r="D4167" t="str">
            <v>CR</v>
          </cell>
          <cell r="E4167" t="str">
            <v>241,43</v>
          </cell>
        </row>
        <row r="4168">
          <cell r="A4168">
            <v>7138</v>
          </cell>
          <cell r="B4168" t="str">
            <v xml:space="preserve">TE SOLDAVEL, PVC, 90 GRAUS, 20 MM, PARA AGUA FRIA PREDIAL (NBR 5648)                                                                                                                                                                                                                                                                                                                                                                                                                                      </v>
          </cell>
          <cell r="C4168" t="str">
            <v xml:space="preserve">UN    </v>
          </cell>
          <cell r="D4168" t="str">
            <v>CR</v>
          </cell>
          <cell r="E4168" t="str">
            <v>1,53</v>
          </cell>
        </row>
        <row r="4169">
          <cell r="A4169">
            <v>7139</v>
          </cell>
          <cell r="B4169" t="str">
            <v xml:space="preserve">TE SOLDAVEL, PVC, 90 GRAUS, 25 MM, PARA AGUA FRIA PREDIAL (NBR 5648)                                                                                                                                                                                                                                                                                                                                                                                                                                      </v>
          </cell>
          <cell r="C4169" t="str">
            <v xml:space="preserve">UN    </v>
          </cell>
          <cell r="D4169" t="str">
            <v>CR</v>
          </cell>
          <cell r="E4169" t="str">
            <v>1,73</v>
          </cell>
        </row>
        <row r="4170">
          <cell r="A4170">
            <v>7140</v>
          </cell>
          <cell r="B4170" t="str">
            <v xml:space="preserve">TE SOLDAVEL, PVC, 90 GRAUS, 32 MM, PARA AGUA FRIA PREDIAL (NBR 5648)                                                                                                                                                                                                                                                                                                                                                                                                                                      </v>
          </cell>
          <cell r="C4170" t="str">
            <v xml:space="preserve">UN    </v>
          </cell>
          <cell r="D4170" t="str">
            <v>CR</v>
          </cell>
          <cell r="E4170" t="str">
            <v>5,43</v>
          </cell>
        </row>
        <row r="4171">
          <cell r="A4171">
            <v>7141</v>
          </cell>
          <cell r="B4171" t="str">
            <v xml:space="preserve">TE SOLDAVEL, PVC, 90 GRAUS, 40 MM, PARA AGUA FRIA PREDIAL (NBR 5648)                                                                                                                                                                                                                                                                                                                                                                                                                                      </v>
          </cell>
          <cell r="C4171" t="str">
            <v xml:space="preserve">UN    </v>
          </cell>
          <cell r="D4171" t="str">
            <v>CR</v>
          </cell>
          <cell r="E4171" t="str">
            <v>13,28</v>
          </cell>
        </row>
        <row r="4172">
          <cell r="A4172">
            <v>7143</v>
          </cell>
          <cell r="B4172" t="str">
            <v xml:space="preserve">TE SOLDAVEL, PVC, 90 GRAUS, 60 MM, PARA AGUA FRIA PREDIAL (NBR 5648)                                                                                                                                                                                                                                                                                                                                                                                                                                      </v>
          </cell>
          <cell r="C4172" t="str">
            <v xml:space="preserve">UN    </v>
          </cell>
          <cell r="D4172" t="str">
            <v>CR</v>
          </cell>
          <cell r="E4172" t="str">
            <v>44,57</v>
          </cell>
        </row>
        <row r="4173">
          <cell r="A4173">
            <v>7144</v>
          </cell>
          <cell r="B4173" t="str">
            <v xml:space="preserve">TE SOLDAVEL, PVC, 90 GRAUS, 75 MM, PARA AGUA FRIA PREDIAL (NBR 5648)                                                                                                                                                                                                                                                                                                                                                                                                                                      </v>
          </cell>
          <cell r="C4173" t="str">
            <v xml:space="preserve">UN    </v>
          </cell>
          <cell r="D4173" t="str">
            <v>CR</v>
          </cell>
          <cell r="E4173" t="str">
            <v>82,69</v>
          </cell>
        </row>
        <row r="4174">
          <cell r="A4174">
            <v>7145</v>
          </cell>
          <cell r="B4174" t="str">
            <v xml:space="preserve">TE SOLDAVEL, PVC, 90 GRAUS, 85 MM, PARA AGUA FRIA PREDIAL (NBR 5648)                                                                                                                                                                                                                                                                                                                                                                                                                                      </v>
          </cell>
          <cell r="C4174" t="str">
            <v xml:space="preserve">UN    </v>
          </cell>
          <cell r="D4174" t="str">
            <v>CR</v>
          </cell>
          <cell r="E4174" t="str">
            <v>112,44</v>
          </cell>
        </row>
        <row r="4175">
          <cell r="A4175">
            <v>7142</v>
          </cell>
          <cell r="B4175" t="str">
            <v xml:space="preserve">TE SOLDAVEL, PVC, 90 GRAUS,50 MM, PARA AGUA FRIA PREDIAL (NBR 5648)                                                                                                                                                                                                                                                                                                                                                                                                                                       </v>
          </cell>
          <cell r="C4175" t="str">
            <v xml:space="preserve">UN    </v>
          </cell>
          <cell r="D4175" t="str">
            <v>CR</v>
          </cell>
          <cell r="E4175" t="str">
            <v>13,89</v>
          </cell>
        </row>
        <row r="4176">
          <cell r="A4176">
            <v>3593</v>
          </cell>
          <cell r="B4176" t="str">
            <v xml:space="preserve">TE 45 GRAUS DE FERRO GALVANIZADO, COM ROSCA BSP, DE 1 1/2"                                                                                                                                                                                                                                                                                                                                                                                                                                                </v>
          </cell>
          <cell r="C4176" t="str">
            <v xml:space="preserve">UN    </v>
          </cell>
          <cell r="D4176" t="str">
            <v>AS</v>
          </cell>
          <cell r="E4176" t="str">
            <v>99,11</v>
          </cell>
        </row>
        <row r="4177">
          <cell r="A4177">
            <v>3588</v>
          </cell>
          <cell r="B4177" t="str">
            <v xml:space="preserve">TE 45 GRAUS DE FERRO GALVANIZADO, COM ROSCA BSP, DE 1 1/4"                                                                                                                                                                                                                                                                                                                                                                                                                                                </v>
          </cell>
          <cell r="C4177" t="str">
            <v xml:space="preserve">UN    </v>
          </cell>
          <cell r="D4177" t="str">
            <v>AS</v>
          </cell>
          <cell r="E4177" t="str">
            <v>76,39</v>
          </cell>
        </row>
        <row r="4178">
          <cell r="A4178">
            <v>3585</v>
          </cell>
          <cell r="B4178" t="str">
            <v xml:space="preserve">TE 45 GRAUS DE FERRO GALVANIZADO, COM ROSCA BSP, DE 1/2"                                                                                                                                                                                                                                                                                                                                                                                                                                                  </v>
          </cell>
          <cell r="C4178" t="str">
            <v xml:space="preserve">UN    </v>
          </cell>
          <cell r="D4178" t="str">
            <v>AS</v>
          </cell>
          <cell r="E4178" t="str">
            <v>23,59</v>
          </cell>
        </row>
        <row r="4179">
          <cell r="A4179">
            <v>3587</v>
          </cell>
          <cell r="B4179" t="str">
            <v xml:space="preserve">TE 45 GRAUS DE FERRO GALVANIZADO, COM ROSCA BSP, DE 1"                                                                                                                                                                                                                                                                                                                                                                                                                                                    </v>
          </cell>
          <cell r="C4179" t="str">
            <v xml:space="preserve">UN    </v>
          </cell>
          <cell r="D4179" t="str">
            <v>AS</v>
          </cell>
          <cell r="E4179" t="str">
            <v>47,40</v>
          </cell>
        </row>
        <row r="4180">
          <cell r="A4180">
            <v>3590</v>
          </cell>
          <cell r="B4180" t="str">
            <v xml:space="preserve">TE 45 GRAUS DE FERRO GALVANIZADO, COM ROSCA BSP, DE 2 1/2"                                                                                                                                                                                                                                                                                                                                                                                                                                                </v>
          </cell>
          <cell r="C4180" t="str">
            <v xml:space="preserve">UN    </v>
          </cell>
          <cell r="D4180" t="str">
            <v>AS</v>
          </cell>
          <cell r="E4180" t="str">
            <v>281,40</v>
          </cell>
        </row>
        <row r="4181">
          <cell r="A4181">
            <v>3589</v>
          </cell>
          <cell r="B4181" t="str">
            <v xml:space="preserve">TE 45 GRAUS DE FERRO GALVANIZADO, COM ROSCA BSP, DE 2"                                                                                                                                                                                                                                                                                                                                                                                                                                                    </v>
          </cell>
          <cell r="C4181" t="str">
            <v xml:space="preserve">UN    </v>
          </cell>
          <cell r="D4181" t="str">
            <v>AS</v>
          </cell>
          <cell r="E4181" t="str">
            <v>151,04</v>
          </cell>
        </row>
        <row r="4182">
          <cell r="A4182">
            <v>3586</v>
          </cell>
          <cell r="B4182" t="str">
            <v xml:space="preserve">TE 45 GRAUS DE FERRO GALVANIZADO, COM ROSCA BSP, DE 3/4"                                                                                                                                                                                                                                                                                                                                                                                                                                                  </v>
          </cell>
          <cell r="C4182" t="str">
            <v xml:space="preserve">UN    </v>
          </cell>
          <cell r="D4182" t="str">
            <v>AS</v>
          </cell>
          <cell r="E4182" t="str">
            <v>30,90</v>
          </cell>
        </row>
        <row r="4183">
          <cell r="A4183">
            <v>3592</v>
          </cell>
          <cell r="B4183" t="str">
            <v xml:space="preserve">TE 45 GRAUS DE FERRO GALVANIZADO, COM ROSCA BSP, DE 3"                                                                                                                                                                                                                                                                                                                                                                                                                                                    </v>
          </cell>
          <cell r="C4183" t="str">
            <v xml:space="preserve">UN    </v>
          </cell>
          <cell r="D4183" t="str">
            <v>AS</v>
          </cell>
          <cell r="E4183" t="str">
            <v>444,81</v>
          </cell>
        </row>
        <row r="4184">
          <cell r="A4184">
            <v>3591</v>
          </cell>
          <cell r="B4184" t="str">
            <v xml:space="preserve">TE 45 GRAUS DE FERRO GALVANIZADO, COM ROSCA BSP, DE 4"                                                                                                                                                                                                                                                                                                                                                                                                                                                    </v>
          </cell>
          <cell r="C4184" t="str">
            <v xml:space="preserve">UN    </v>
          </cell>
          <cell r="D4184" t="str">
            <v>AS</v>
          </cell>
          <cell r="E4184" t="str">
            <v>713,05</v>
          </cell>
        </row>
        <row r="4185">
          <cell r="A4185">
            <v>40396</v>
          </cell>
          <cell r="B4185" t="str">
            <v xml:space="preserve">TE 90 GRAUS EM ACO CARBONO, SOLDAVEL, PRESSAO 3.000 LBS, DN 1 1/2"                                                                                                                                                                                                                                                                                                                                                                                                                                        </v>
          </cell>
          <cell r="C4185" t="str">
            <v xml:space="preserve">UN    </v>
          </cell>
          <cell r="D4185" t="str">
            <v>CR</v>
          </cell>
          <cell r="E4185" t="str">
            <v>167,13</v>
          </cell>
        </row>
        <row r="4186">
          <cell r="A4186">
            <v>40395</v>
          </cell>
          <cell r="B4186" t="str">
            <v xml:space="preserve">TE 90 GRAUS EM ACO CARBONO, SOLDAVEL, PRESSAO 3.000 LBS, DN 1 1/4"                                                                                                                                                                                                                                                                                                                                                                                                                                        </v>
          </cell>
          <cell r="C4186" t="str">
            <v xml:space="preserve">UN    </v>
          </cell>
          <cell r="D4186" t="str">
            <v>CR</v>
          </cell>
          <cell r="E4186" t="str">
            <v>128,26</v>
          </cell>
        </row>
        <row r="4187">
          <cell r="A4187">
            <v>40392</v>
          </cell>
          <cell r="B4187" t="str">
            <v xml:space="preserve">TE 90 GRAUS EM ACO CARBONO, SOLDAVEL, PRESSAO 3.000 LBS, DN 1/2"                                                                                                                                                                                                                                                                                                                                                                                                                                          </v>
          </cell>
          <cell r="C4187" t="str">
            <v xml:space="preserve">UN    </v>
          </cell>
          <cell r="D4187" t="str">
            <v>CR</v>
          </cell>
          <cell r="E4187" t="str">
            <v>41,27</v>
          </cell>
        </row>
        <row r="4188">
          <cell r="A4188">
            <v>40394</v>
          </cell>
          <cell r="B4188" t="str">
            <v xml:space="preserve">TE 90 GRAUS EM ACO CARBONO, SOLDAVEL, PRESSAO 3.000 LBS, DN 1"                                                                                                                                                                                                                                                                                                                                                                                                                                            </v>
          </cell>
          <cell r="C4188" t="str">
            <v xml:space="preserve">UN    </v>
          </cell>
          <cell r="D4188" t="str">
            <v>CR</v>
          </cell>
          <cell r="E4188" t="str">
            <v>83,51</v>
          </cell>
        </row>
        <row r="4189">
          <cell r="A4189">
            <v>40398</v>
          </cell>
          <cell r="B4189" t="str">
            <v xml:space="preserve">TE 90 GRAUS EM ACO CARBONO, SOLDAVEL, PRESSAO 3.000 LBS, DN 2 1/2"                                                                                                                                                                                                                                                                                                                                                                                                                                        </v>
          </cell>
          <cell r="C4189" t="str">
            <v xml:space="preserve">UN    </v>
          </cell>
          <cell r="D4189" t="str">
            <v>CR</v>
          </cell>
          <cell r="E4189" t="str">
            <v>536,19</v>
          </cell>
        </row>
        <row r="4190">
          <cell r="A4190">
            <v>40397</v>
          </cell>
          <cell r="B4190" t="str">
            <v xml:space="preserve">TE 90 GRAUS EM ACO CARBONO, SOLDAVEL, PRESSAO 3.000 LBS, DN 2"                                                                                                                                                                                                                                                                                                                                                                                                                                            </v>
          </cell>
          <cell r="C4190" t="str">
            <v xml:space="preserve">UN    </v>
          </cell>
          <cell r="D4190" t="str">
            <v>CR</v>
          </cell>
          <cell r="E4190" t="str">
            <v>274,59</v>
          </cell>
        </row>
        <row r="4191">
          <cell r="A4191">
            <v>40393</v>
          </cell>
          <cell r="B4191" t="str">
            <v xml:space="preserve">TE 90 GRAUS EM ACO CARBONO, SOLDAVEL, PRESSAO 3.000 LBS, DN 3/4"                                                                                                                                                                                                                                                                                                                                                                                                                                          </v>
          </cell>
          <cell r="C4191" t="str">
            <v xml:space="preserve">UN    </v>
          </cell>
          <cell r="D4191" t="str">
            <v>CR</v>
          </cell>
          <cell r="E4191" t="str">
            <v>53,16</v>
          </cell>
        </row>
        <row r="4192">
          <cell r="A4192">
            <v>40399</v>
          </cell>
          <cell r="B4192" t="str">
            <v xml:space="preserve">TE 90 GRAUS EM ACO CARBONO, SOLDAVEL, PRESSAO 3.000 LBS, DN 3"                                                                                                                                                                                                                                                                                                                                                                                                                                            </v>
          </cell>
          <cell r="C4192" t="str">
            <v xml:space="preserve">UN    </v>
          </cell>
          <cell r="D4192" t="str">
            <v>CR</v>
          </cell>
          <cell r="E4192" t="str">
            <v>877,19</v>
          </cell>
        </row>
        <row r="4193">
          <cell r="A4193">
            <v>39322</v>
          </cell>
          <cell r="B4193" t="str">
            <v xml:space="preserve">TE, PLASTICO, DN 16 MM, PARA CONEXAO COM CRIMPAGEM, EM TUBO PEX PARA INST. AGUA QUENTE/FRIA                                                                                                                                                                                                                                                                                                                                                                                                               </v>
          </cell>
          <cell r="C4193" t="str">
            <v xml:space="preserve">UN    </v>
          </cell>
          <cell r="D4193" t="str">
            <v>AS</v>
          </cell>
          <cell r="E4193" t="str">
            <v>8,37</v>
          </cell>
        </row>
        <row r="4194">
          <cell r="A4194">
            <v>39289</v>
          </cell>
          <cell r="B4194" t="str">
            <v xml:space="preserve">TE, PLASTICO, DN 20 MM, PARA CONEXAO COM CRIMPAGEM, EM TUBO PEX PARA INST. AGUA QUENTE/FRIA                                                                                                                                                                                                                                                                                                                                                                                                               </v>
          </cell>
          <cell r="C4194" t="str">
            <v xml:space="preserve">UN    </v>
          </cell>
          <cell r="D4194" t="str">
            <v>AS</v>
          </cell>
          <cell r="E4194" t="str">
            <v>15,61</v>
          </cell>
        </row>
        <row r="4195">
          <cell r="A4195">
            <v>39290</v>
          </cell>
          <cell r="B4195" t="str">
            <v xml:space="preserve">TE, PLASTICO, DN 25 MM, PARA CONEXAO COM CRIMPAGEM, EM TUBO PEX PARA INST. AGUA QUENTE/FRIA                                                                                                                                                                                                                                                                                                                                                                                                               </v>
          </cell>
          <cell r="C4195" t="str">
            <v xml:space="preserve">UN    </v>
          </cell>
          <cell r="D4195" t="str">
            <v>AS</v>
          </cell>
          <cell r="E4195" t="str">
            <v>26,35</v>
          </cell>
        </row>
        <row r="4196">
          <cell r="A4196">
            <v>39291</v>
          </cell>
          <cell r="B4196" t="str">
            <v xml:space="preserve">TE, PLASTICO, DN 32 MM, PARA CONEXAO COM CRIMPAGEM, EM TUBO PEX PARA INST. AGUA QUENTE/FRIA                                                                                                                                                                                                                                                                                                                                                                                                               </v>
          </cell>
          <cell r="C4196" t="str">
            <v xml:space="preserve">UN    </v>
          </cell>
          <cell r="D4196" t="str">
            <v>AS</v>
          </cell>
          <cell r="E4196" t="str">
            <v>29,14</v>
          </cell>
        </row>
        <row r="4197">
          <cell r="A4197">
            <v>41892</v>
          </cell>
          <cell r="B4197" t="str">
            <v xml:space="preserve">TE, PVC PBA, BBB, 90 GRAUS, DN 100 / DE 110 MM, PARA REDE  AGUA (NBR 10351)                                                                                                                                                                                                                                                                                                                                                                                                                               </v>
          </cell>
          <cell r="C4197" t="str">
            <v xml:space="preserve">UN    </v>
          </cell>
          <cell r="D4197" t="str">
            <v>AS</v>
          </cell>
          <cell r="E4197" t="str">
            <v>111,89</v>
          </cell>
        </row>
        <row r="4198">
          <cell r="A4198">
            <v>7048</v>
          </cell>
          <cell r="B4198" t="str">
            <v xml:space="preserve">TE, PVC PBA, BBB, 90 GRAUS, DN 50 / DE 60 MM, PARA REDE AGUA (NBR 10351)                                                                                                                                                                                                                                                                                                                                                                                                                                  </v>
          </cell>
          <cell r="C4198" t="str">
            <v xml:space="preserve">UN    </v>
          </cell>
          <cell r="D4198" t="str">
            <v>AS</v>
          </cell>
          <cell r="E4198" t="str">
            <v>24,15</v>
          </cell>
        </row>
        <row r="4199">
          <cell r="A4199">
            <v>7088</v>
          </cell>
          <cell r="B4199" t="str">
            <v xml:space="preserve">TE, PVC PBA, BBB, 90 GRAUS, DN 75 / DE 85 MM, PARA REDE AGUA (NBR 10351)                                                                                                                                                                                                                                                                                                                                                                                                                                  </v>
          </cell>
          <cell r="C4199" t="str">
            <v xml:space="preserve">UN    </v>
          </cell>
          <cell r="D4199" t="str">
            <v>AS</v>
          </cell>
          <cell r="E4199" t="str">
            <v>52,81</v>
          </cell>
        </row>
        <row r="4200">
          <cell r="A4200">
            <v>20179</v>
          </cell>
          <cell r="B4200" t="str">
            <v xml:space="preserve">TE, PVC, SERIE R, 100 X 100 MM, PARA ESGOTO PREDIAL                                                                                                                                                                                                                                                                                                                                                                                                                                                       </v>
          </cell>
          <cell r="C4200" t="str">
            <v xml:space="preserve">UN    </v>
          </cell>
          <cell r="D4200" t="str">
            <v>CR</v>
          </cell>
          <cell r="E4200" t="str">
            <v>65,29</v>
          </cell>
        </row>
        <row r="4201">
          <cell r="A4201">
            <v>20178</v>
          </cell>
          <cell r="B4201" t="str">
            <v xml:space="preserve">TE, PVC, SERIE R, 100 X 75 MM, PARA ESGOTO PREDIAL                                                                                                                                                                                                                                                                                                                                                                                                                                                        </v>
          </cell>
          <cell r="C4201" t="str">
            <v xml:space="preserve">UN    </v>
          </cell>
          <cell r="D4201" t="str">
            <v>CR</v>
          </cell>
          <cell r="E4201" t="str">
            <v>78,26</v>
          </cell>
        </row>
        <row r="4202">
          <cell r="A4202">
            <v>20180</v>
          </cell>
          <cell r="B4202" t="str">
            <v xml:space="preserve">TE, PVC, SERIE R, 150 X 100 MM, PARA ESGOTO PREDIAL                                                                                                                                                                                                                                                                                                                                                                                                                                                       </v>
          </cell>
          <cell r="C4202" t="str">
            <v xml:space="preserve">UN    </v>
          </cell>
          <cell r="D4202" t="str">
            <v>CR</v>
          </cell>
          <cell r="E4202" t="str">
            <v>129,16</v>
          </cell>
        </row>
        <row r="4203">
          <cell r="A4203">
            <v>20181</v>
          </cell>
          <cell r="B4203" t="str">
            <v xml:space="preserve">TE, PVC, SERIE R, 150 X 150 MM, PARA ESGOTO PREDIAL                                                                                                                                                                                                                                                                                                                                                                                                                                                       </v>
          </cell>
          <cell r="C4203" t="str">
            <v xml:space="preserve">UN    </v>
          </cell>
          <cell r="D4203" t="str">
            <v>CR</v>
          </cell>
          <cell r="E4203" t="str">
            <v>172,94</v>
          </cell>
        </row>
        <row r="4204">
          <cell r="A4204">
            <v>20177</v>
          </cell>
          <cell r="B4204" t="str">
            <v xml:space="preserve">TE, PVC, SERIE R, 75 X 75 MM, PARA ESGOTO PREDIAL                                                                                                                                                                                                                                                                                                                                                                                                                                                         </v>
          </cell>
          <cell r="C4204" t="str">
            <v xml:space="preserve">UN    </v>
          </cell>
          <cell r="D4204" t="str">
            <v>CR</v>
          </cell>
          <cell r="E4204" t="str">
            <v>42,78</v>
          </cell>
        </row>
        <row r="4205">
          <cell r="A4205">
            <v>7070</v>
          </cell>
          <cell r="B4205" t="str">
            <v xml:space="preserve">TE, PVC, 90 GRAUS, BBB, JE, DN 200 MM, PARA REDE COLETORA ESGOTO                                                                                                                                                                                                                                                                                                                                                                                                                                          </v>
          </cell>
          <cell r="C4205" t="str">
            <v xml:space="preserve">UN    </v>
          </cell>
          <cell r="D4205" t="str">
            <v>CR</v>
          </cell>
          <cell r="E4205" t="str">
            <v>306,96</v>
          </cell>
        </row>
        <row r="4206">
          <cell r="A4206">
            <v>40945</v>
          </cell>
          <cell r="B4206" t="str">
            <v xml:space="preserve">TECNICO DE EDIFICACOES (HORISTA)                                                                                                                                                                                                                                                                                                                                                                                                                                                                          </v>
          </cell>
          <cell r="C4206" t="str">
            <v xml:space="preserve">H     </v>
          </cell>
          <cell r="D4206" t="str">
            <v>CR</v>
          </cell>
          <cell r="E4206" t="str">
            <v>22,73</v>
          </cell>
        </row>
        <row r="4207">
          <cell r="A4207">
            <v>40946</v>
          </cell>
          <cell r="B4207" t="str">
            <v xml:space="preserve">TECNICO DE EDIFICACOES (MENSALISTA)                                                                                                                                                                                                                                                                                                                                                                                                                                                                       </v>
          </cell>
          <cell r="C4207" t="str">
            <v xml:space="preserve">MES   </v>
          </cell>
          <cell r="D4207" t="str">
            <v>CR</v>
          </cell>
          <cell r="E4207" t="str">
            <v>3.992,89</v>
          </cell>
        </row>
        <row r="4208">
          <cell r="A4208">
            <v>7153</v>
          </cell>
          <cell r="B4208" t="str">
            <v xml:space="preserve">TECNICO EM LABORATORIO E CAMPO DE CONSTRUCAO CIVIL (HORISTA)                                                                                                                                                                                                                                                                                                                                                                                                                                              </v>
          </cell>
          <cell r="C4208" t="str">
            <v xml:space="preserve">H     </v>
          </cell>
          <cell r="D4208" t="str">
            <v>CR</v>
          </cell>
          <cell r="E4208" t="str">
            <v>54,79</v>
          </cell>
        </row>
        <row r="4209">
          <cell r="A4209">
            <v>41089</v>
          </cell>
          <cell r="B4209" t="str">
            <v xml:space="preserve">TECNICO EM LABORATORIO E CAMPO DE CONSTRUCAO CIVIL (MENSALISTA)                                                                                                                                                                                                                                                                                                                                                                                                                                           </v>
          </cell>
          <cell r="C4209" t="str">
            <v xml:space="preserve">MES   </v>
          </cell>
          <cell r="D4209" t="str">
            <v>CR</v>
          </cell>
          <cell r="E4209" t="str">
            <v>9.618,76</v>
          </cell>
        </row>
        <row r="4210">
          <cell r="A4210">
            <v>40943</v>
          </cell>
          <cell r="B4210" t="str">
            <v xml:space="preserve">TECNICO EM SEGURANCA DO TRABALHO (HORISTA)                                                                                                                                                                                                                                                                                                                                                                                                                                                                </v>
          </cell>
          <cell r="C4210" t="str">
            <v xml:space="preserve">H     </v>
          </cell>
          <cell r="D4210" t="str">
            <v>CR</v>
          </cell>
          <cell r="E4210" t="str">
            <v>38,89</v>
          </cell>
        </row>
        <row r="4211">
          <cell r="A4211">
            <v>40944</v>
          </cell>
          <cell r="B4211" t="str">
            <v xml:space="preserve">TECNICO EM SEGURANCA DO TRABALHO (MENSALISTA)                                                                                                                                                                                                                                                                                                                                                                                                                                                             </v>
          </cell>
          <cell r="C4211" t="str">
            <v xml:space="preserve">MES   </v>
          </cell>
          <cell r="D4211" t="str">
            <v>CR</v>
          </cell>
          <cell r="E4211" t="str">
            <v>6.828,74</v>
          </cell>
        </row>
        <row r="4212">
          <cell r="A4212">
            <v>6175</v>
          </cell>
          <cell r="B4212" t="str">
            <v xml:space="preserve">TECNICO EM SONDAGEM                                                                                                                                                                                                                                                                                                                                                                                                                                                                                       </v>
          </cell>
          <cell r="C4212" t="str">
            <v xml:space="preserve">H     </v>
          </cell>
          <cell r="D4212" t="str">
            <v>CR</v>
          </cell>
          <cell r="E4212" t="str">
            <v>28,61</v>
          </cell>
        </row>
        <row r="4213">
          <cell r="A4213">
            <v>41092</v>
          </cell>
          <cell r="B4213" t="str">
            <v xml:space="preserve">TECNICO EM SONDAGEM (MENSALISTA)                                                                                                                                                                                                                                                                                                                                                                                                                                                                          </v>
          </cell>
          <cell r="C4213" t="str">
            <v xml:space="preserve">MES   </v>
          </cell>
          <cell r="D4213" t="str">
            <v>CR</v>
          </cell>
          <cell r="E4213" t="str">
            <v>5.024,52</v>
          </cell>
        </row>
        <row r="4214">
          <cell r="A4214">
            <v>37712</v>
          </cell>
          <cell r="B4214" t="str">
            <v xml:space="preserve">TELA ARAME GALVANIZADO REVESTIDO COM POLIMERO, MALHA HEXAGONAL DUPLA TORCAO, 8 X 10 CM (ZN/AL REVESTIDO COM POLIMERO), FIO *2,4* MM                                                                                                                                                                                                                                                                                                                                                                       </v>
          </cell>
          <cell r="C4214" t="str">
            <v xml:space="preserve">M2    </v>
          </cell>
          <cell r="D4214" t="str">
            <v>CR</v>
          </cell>
          <cell r="E4214" t="str">
            <v>95,86</v>
          </cell>
        </row>
        <row r="4215">
          <cell r="A4215">
            <v>34547</v>
          </cell>
          <cell r="B4215" t="str">
            <v xml:space="preserve">TELA DE ACO SOLDADA GALVANIZADA/ZINCADA PARA ALVENARIA, FIO  D = *1,20 A 1,70* MM, MALHA 15 X 15 MM, (C X L) *50 X 12* CM                                                                                                                                                                                                                                                                                                                                                                                 </v>
          </cell>
          <cell r="C4215" t="str">
            <v xml:space="preserve">M     </v>
          </cell>
          <cell r="D4215" t="str">
            <v>CR</v>
          </cell>
          <cell r="E4215" t="str">
            <v>5,99</v>
          </cell>
        </row>
        <row r="4216">
          <cell r="A4216">
            <v>34548</v>
          </cell>
          <cell r="B4216" t="str">
            <v xml:space="preserve">TELA DE ACO SOLDADA GALVANIZADA/ZINCADA PARA ALVENARIA, FIO  D = *1,20 A 1,70* MM, MALHA 15 X 15 MM, (C X L) *50 X 17,5* CM                                                                                                                                                                                                                                                                                                                                                                               </v>
          </cell>
          <cell r="C4216" t="str">
            <v xml:space="preserve">M     </v>
          </cell>
          <cell r="D4216" t="str">
            <v>CR</v>
          </cell>
          <cell r="E4216" t="str">
            <v>9,83</v>
          </cell>
        </row>
        <row r="4217">
          <cell r="A4217">
            <v>34558</v>
          </cell>
          <cell r="B4217" t="str">
            <v xml:space="preserve">TELA DE ACO SOLDADA GALVANIZADA/ZINCADA PARA ALVENARIA, FIO D = *1,20 A 1,70* MM, MALHA 15 X 15 MM, (C X L) *50 X 10,5* CM                                                                                                                                                                                                                                                                                                                                                                                </v>
          </cell>
          <cell r="C4217" t="str">
            <v xml:space="preserve">M     </v>
          </cell>
          <cell r="D4217" t="str">
            <v>CR</v>
          </cell>
          <cell r="E4217" t="str">
            <v>4,87</v>
          </cell>
        </row>
        <row r="4218">
          <cell r="A4218">
            <v>34550</v>
          </cell>
          <cell r="B4218" t="str">
            <v xml:space="preserve">TELA DE ACO SOLDADA GALVANIZADA/ZINCADA PARA ALVENARIA, FIO D = *1,20 A 1,70* MM, MALHA 15 X 15 MM, (C X L) *50 X 6* CM                                                                                                                                                                                                                                                                                                                                                                                   </v>
          </cell>
          <cell r="C4218" t="str">
            <v xml:space="preserve">M     </v>
          </cell>
          <cell r="D4218" t="str">
            <v>CR</v>
          </cell>
          <cell r="E4218" t="str">
            <v>2,59</v>
          </cell>
        </row>
        <row r="4219">
          <cell r="A4219">
            <v>34557</v>
          </cell>
          <cell r="B4219" t="str">
            <v xml:space="preserve">TELA DE ACO SOLDADA GALVANIZADA/ZINCADA PARA ALVENARIA, FIO D = *1,20 A 1,70* MM, MALHA 15 X 15 MM, (C X L) *50 X 7,5* CM                                                                                                                                                                                                                                                                                                                                                                                 </v>
          </cell>
          <cell r="C4219" t="str">
            <v xml:space="preserve">M     </v>
          </cell>
          <cell r="D4219" t="str">
            <v>CR</v>
          </cell>
          <cell r="E4219" t="str">
            <v>3,79</v>
          </cell>
        </row>
        <row r="4220">
          <cell r="A4220">
            <v>37411</v>
          </cell>
          <cell r="B4220" t="str">
            <v xml:space="preserve">TELA DE ACO SOLDADA GALVANIZADA/ZINCADA PARA ALVENARIA, FIO D = *1,24 MM, MALHA 25 X 25 MM                                                                                                                                                                                                                                                                                                                                                                                                                </v>
          </cell>
          <cell r="C4220" t="str">
            <v xml:space="preserve">M2    </v>
          </cell>
          <cell r="D4220" t="str">
            <v>CR</v>
          </cell>
          <cell r="E4220" t="str">
            <v>27,76</v>
          </cell>
        </row>
        <row r="4221">
          <cell r="A4221">
            <v>39508</v>
          </cell>
          <cell r="B4221" t="str">
            <v xml:space="preserve">TELA DE ACO SOLDADA NERVURADA, CA-60, L-159, (1,69 KG/M2), DIAMETRO DO FIO = 4,5 MM, LARGURA = 2,45 M, ESPACAMENTO DA MALHA = 30 X 10 CM                                                                                                                                                                                                                                                                                                                                                                  </v>
          </cell>
          <cell r="C4221" t="str">
            <v xml:space="preserve">M2    </v>
          </cell>
          <cell r="D4221" t="str">
            <v>CR</v>
          </cell>
          <cell r="E4221" t="str">
            <v>15,59</v>
          </cell>
        </row>
        <row r="4222">
          <cell r="A4222">
            <v>39507</v>
          </cell>
          <cell r="B4222" t="str">
            <v xml:space="preserve">TELA DE ACO SOLDADA NERVURADA, CA-60, Q-113, (1,8 KG/M2), DIAMETRO DO FIO = 3,8 MM, LARGURA = 2,45 M, ESPACAMENTO DA MALHA = 10 X 10 CM                                                                                                                                                                                                                                                                                                                                                                   </v>
          </cell>
          <cell r="C4222" t="str">
            <v xml:space="preserve">M2    </v>
          </cell>
          <cell r="D4222" t="str">
            <v>CR</v>
          </cell>
          <cell r="E4222" t="str">
            <v>23,26</v>
          </cell>
        </row>
        <row r="4223">
          <cell r="A4223">
            <v>7155</v>
          </cell>
          <cell r="B4223" t="str">
            <v xml:space="preserve">TELA DE ACO SOLDADA NERVURADA, CA-60, Q-138, (2,20 KG/M2), DIAMETRO DO FIO = 4,2 MM, LARGURA = 2,45 M, ESPACAMENTO DA MALHA = 10  X 10 CM                                                                                                                                                                                                                                                                                                                                                                 </v>
          </cell>
          <cell r="C4223" t="str">
            <v xml:space="preserve">M2    </v>
          </cell>
          <cell r="D4223" t="str">
            <v>CR</v>
          </cell>
          <cell r="E4223" t="str">
            <v>29,86</v>
          </cell>
        </row>
        <row r="4224">
          <cell r="A4224">
            <v>42406</v>
          </cell>
          <cell r="B4224" t="str">
            <v xml:space="preserve">TELA DE ACO SOLDADA NERVURADA, CA-60, Q-159, (2,52 KG/M2), DIAMETRO DO FIO = 4,5 MM, LARGURA =  2,45 M, ESPACAMENTO DA MALHA = 10 X 10 CM                                                                                                                                                                                                                                                                                                                                                                 </v>
          </cell>
          <cell r="C4224" t="str">
            <v xml:space="preserve">M2    </v>
          </cell>
          <cell r="D4224" t="str">
            <v>CR</v>
          </cell>
          <cell r="E4224" t="str">
            <v>34,24</v>
          </cell>
        </row>
        <row r="4225">
          <cell r="A4225">
            <v>7156</v>
          </cell>
          <cell r="B4225" t="str">
            <v xml:space="preserve">TELA DE ACO SOLDADA NERVURADA, CA-60, Q-196, (3,11 KG/M2), DIAMETRO DO FIO = 5,0 MM, LARGURA = 2,45 M, ESPACAMENTO DA MALHA = 10 X 10 CM                                                                                                                                                                                                                                                                                                                                                                  </v>
          </cell>
          <cell r="C4225" t="str">
            <v xml:space="preserve">M2    </v>
          </cell>
          <cell r="D4225" t="str">
            <v xml:space="preserve">C </v>
          </cell>
          <cell r="E4225" t="str">
            <v>42,84</v>
          </cell>
        </row>
        <row r="4226">
          <cell r="A4226">
            <v>43127</v>
          </cell>
          <cell r="B4226" t="str">
            <v xml:space="preserve">TELA DE ACO SOLDADA NERVURADA, CA-60, Q-283 (4,48 KG/M2), DIAMETRO DO FIO = 6,0 MM, LARGURA = 2,45 X 6,00 M DE COMPRIMENTO, ESPACAMENTO DA MALHA = 10 X 10 CM                                                                                                                                                                                                                                                                                                                                             </v>
          </cell>
          <cell r="C4226" t="str">
            <v xml:space="preserve">M2    </v>
          </cell>
          <cell r="D4226" t="str">
            <v>CR</v>
          </cell>
          <cell r="E4226" t="str">
            <v>61,31</v>
          </cell>
        </row>
        <row r="4227">
          <cell r="A4227">
            <v>10917</v>
          </cell>
          <cell r="B4227" t="str">
            <v xml:space="preserve">TELA DE ACO SOLDADA NERVURADA, CA-60, Q-61, (0,97 KG/M2), DIAMETRO DO FIO = 3,4 MM, LARGURA = 2,45 M, ESPACAMENTO DA MALHA = 15 X 15 CM                                                                                                                                                                                                                                                                                                                                                                   </v>
          </cell>
          <cell r="C4227" t="str">
            <v xml:space="preserve">M2    </v>
          </cell>
          <cell r="D4227" t="str">
            <v>CR</v>
          </cell>
          <cell r="E4227" t="str">
            <v>12,94</v>
          </cell>
        </row>
        <row r="4228">
          <cell r="A4228">
            <v>21141</v>
          </cell>
          <cell r="B4228" t="str">
            <v xml:space="preserve">TELA DE ACO SOLDADA NERVURADA, CA-60, Q-92, (1,48 KG/M2), DIAMETRO DO FIO = 4,2 MM, LARGURA = 2,45 X 60 M DE COMPRIMENTO, ESPACAMENTO DA MALHA = 15  X 15 CM                                                                                                                                                                                                                                                                                                                                              </v>
          </cell>
          <cell r="C4228" t="str">
            <v xml:space="preserve">M2    </v>
          </cell>
          <cell r="D4228" t="str">
            <v>CR</v>
          </cell>
          <cell r="E4228" t="str">
            <v>20,03</v>
          </cell>
        </row>
        <row r="4229">
          <cell r="A4229">
            <v>39509</v>
          </cell>
          <cell r="B4229" t="str">
            <v xml:space="preserve">TELA DE ACO SOLDADA NERVURADA, CA-60, T-196, (2,11 KG/M2), DIAMETRO DO FIO = 5,0 MM, LARGURA = 2,45 M, ESPACAMENTO DA MALHA = 30 X 10 CM                                                                                                                                                                                                                                                                                                                                                                  </v>
          </cell>
          <cell r="C4229" t="str">
            <v xml:space="preserve">M2    </v>
          </cell>
          <cell r="D4229" t="str">
            <v>CR</v>
          </cell>
          <cell r="E4229" t="str">
            <v>19,27</v>
          </cell>
        </row>
        <row r="4230">
          <cell r="A4230">
            <v>44529</v>
          </cell>
          <cell r="B4230" t="str">
            <v xml:space="preserve">TELA DE ANIAGEM ( JUTA)                                                                                                                                                                                                                                                                                                                                                                                                                                                                                   </v>
          </cell>
          <cell r="C4230" t="str">
            <v xml:space="preserve">M2    </v>
          </cell>
          <cell r="D4230" t="str">
            <v>AS</v>
          </cell>
          <cell r="E4230" t="str">
            <v>23,34</v>
          </cell>
        </row>
        <row r="4231">
          <cell r="A4231">
            <v>7167</v>
          </cell>
          <cell r="B4231" t="str">
            <v xml:space="preserve">TELA DE ARAME GALVANIZADA QUADRANGULAR / LOSANGULAR, FIO 2,11 MM (14 BWG), MALHA 5 X 5 CM, H = 2 M                                                                                                                                                                                                                                                                                                                                                                                                        </v>
          </cell>
          <cell r="C4231" t="str">
            <v xml:space="preserve">M2    </v>
          </cell>
          <cell r="D4231" t="str">
            <v>AS</v>
          </cell>
          <cell r="E4231" t="str">
            <v>28,95</v>
          </cell>
        </row>
        <row r="4232">
          <cell r="A4232">
            <v>10928</v>
          </cell>
          <cell r="B4232" t="str">
            <v xml:space="preserve">TELA DE ARAME GALVANIZADA QUADRANGULAR / LOSANGULAR, FIO 2,11 MM (14 BWG), MALHA 8 X 8 CM, H = 2 M                                                                                                                                                                                                                                                                                                                                                                                                        </v>
          </cell>
          <cell r="C4232" t="str">
            <v xml:space="preserve">M2    </v>
          </cell>
          <cell r="D4232" t="str">
            <v>AS</v>
          </cell>
          <cell r="E4232" t="str">
            <v>16,63</v>
          </cell>
        </row>
        <row r="4233">
          <cell r="A4233">
            <v>10933</v>
          </cell>
          <cell r="B4233" t="str">
            <v xml:space="preserve">TELA DE ARAME GALVANIZADA QUADRANGULAR / LOSANGULAR, FIO 2,77 MM (12 BWG), MALHA 10 X 10 CM, H = 2 M                                                                                                                                                                                                                                                                                                                                                                                                      </v>
          </cell>
          <cell r="C4233" t="str">
            <v xml:space="preserve">M2    </v>
          </cell>
          <cell r="D4233" t="str">
            <v>AS</v>
          </cell>
          <cell r="E4233" t="str">
            <v>25,09</v>
          </cell>
        </row>
        <row r="4234">
          <cell r="A4234">
            <v>7158</v>
          </cell>
          <cell r="B4234" t="str">
            <v xml:space="preserve">TELA DE ARAME GALVANIZADA QUADRANGULAR / LOSANGULAR, FIO 2,77 MM (12 BWG), MALHA 5 X 5 CM, H = 2 M                                                                                                                                                                                                                                                                                                                                                                                                        </v>
          </cell>
          <cell r="C4234" t="str">
            <v xml:space="preserve">M2    </v>
          </cell>
          <cell r="D4234" t="str">
            <v>AS</v>
          </cell>
          <cell r="E4234" t="str">
            <v>42,55</v>
          </cell>
        </row>
        <row r="4235">
          <cell r="A4235">
            <v>10927</v>
          </cell>
          <cell r="B4235" t="str">
            <v xml:space="preserve">TELA DE ARAME GALVANIZADA QUADRANGULAR / LOSANGULAR, FIO 2,77 MM (12 BWG), MALHA 8 X 8 CM, H = 2 M                                                                                                                                                                                                                                                                                                                                                                                                        </v>
          </cell>
          <cell r="C4235" t="str">
            <v xml:space="preserve">M2    </v>
          </cell>
          <cell r="D4235" t="str">
            <v>AS</v>
          </cell>
          <cell r="E4235" t="str">
            <v>27,21</v>
          </cell>
        </row>
        <row r="4236">
          <cell r="A4236">
            <v>7162</v>
          </cell>
          <cell r="B4236" t="str">
            <v xml:space="preserve">TELA DE ARAME GALVANIZADA QUADRANGULAR / LOSANGULAR, FIO 3,4 MM (10 BWG), MALHA 5 X 5 CM, H = 2 M                                                                                                                                                                                                                                                                                                                                                                                                         </v>
          </cell>
          <cell r="C4236" t="str">
            <v xml:space="preserve">M2    </v>
          </cell>
          <cell r="D4236" t="str">
            <v>AS</v>
          </cell>
          <cell r="E4236" t="str">
            <v>66,58</v>
          </cell>
        </row>
        <row r="4237">
          <cell r="A4237">
            <v>10932</v>
          </cell>
          <cell r="B4237" t="str">
            <v xml:space="preserve">TELA DE ARAME GALVANIZADA QUADRANGULAR / LOSANGULAR, FIO 4,19 MM (8 BWG), MALHA 5 X 5 CM, H = 2 M                                                                                                                                                                                                                                                                                                                                                                                                         </v>
          </cell>
          <cell r="C4237" t="str">
            <v xml:space="preserve">M2    </v>
          </cell>
          <cell r="D4237" t="str">
            <v>AS</v>
          </cell>
          <cell r="E4237" t="str">
            <v>115,81</v>
          </cell>
        </row>
        <row r="4238">
          <cell r="A4238">
            <v>10937</v>
          </cell>
          <cell r="B4238" t="str">
            <v xml:space="preserve">TELA DE ARAME GALVANIZADA REVESTIDA EM PVC, QUADRANGULAR / LOSANGULAR, FIO 2,11 MM (14 BWG), BITOLA FINAL = *2,8* MM, MALHA *8 X 8* CM, H = 2 M                                                                                                                                                                                                                                                                                                                                                           </v>
          </cell>
          <cell r="C4238" t="str">
            <v xml:space="preserve">M2    </v>
          </cell>
          <cell r="D4238" t="str">
            <v>AS</v>
          </cell>
          <cell r="E4238" t="str">
            <v>29,77</v>
          </cell>
        </row>
        <row r="4239">
          <cell r="A4239">
            <v>10935</v>
          </cell>
          <cell r="B4239" t="str">
            <v xml:space="preserve">TELA DE ARAME GALVANIZADA REVESTIDA EM PVC, QUADRANGULAR / LOSANGULAR, FIO 2,77 MM (12 BWG), BITOLA FINAL = *3,8* MM, MALHA 7,5 X 7,5 CM, H = 2 M                                                                                                                                                                                                                                                                                                                                                         </v>
          </cell>
          <cell r="C4239" t="str">
            <v xml:space="preserve">M2    </v>
          </cell>
          <cell r="D4239" t="str">
            <v>AS</v>
          </cell>
          <cell r="E4239" t="str">
            <v>51,63</v>
          </cell>
        </row>
        <row r="4240">
          <cell r="A4240">
            <v>10931</v>
          </cell>
          <cell r="B4240" t="str">
            <v xml:space="preserve">TELA DE ARAME GALVANIZADA, HEXAGONAL, FIO 0,56 MM (24 BWG), MALHA 1/2", H = 1 M                                                                                                                                                                                                                                                                                                                                                                                                                           </v>
          </cell>
          <cell r="C4240" t="str">
            <v xml:space="preserve">M2    </v>
          </cell>
          <cell r="D4240" t="str">
            <v>AS</v>
          </cell>
          <cell r="E4240" t="str">
            <v>14,52</v>
          </cell>
        </row>
        <row r="4241">
          <cell r="A4241">
            <v>7164</v>
          </cell>
          <cell r="B4241" t="str">
            <v xml:space="preserve">TELA DE ARAME ONDULADA, FIO *2,77* MM (12 BWG), MALHA 5 X 5 CM, H = 2 M                                                                                                                                                                                                                                                                                                                                                                                                                                   </v>
          </cell>
          <cell r="C4241" t="str">
            <v xml:space="preserve">M2    </v>
          </cell>
          <cell r="D4241" t="str">
            <v>AS</v>
          </cell>
          <cell r="E4241" t="str">
            <v>48,06</v>
          </cell>
        </row>
        <row r="4242">
          <cell r="A4242">
            <v>36887</v>
          </cell>
          <cell r="B4242" t="str">
            <v xml:space="preserve">TELA DE FIBRA DE VIDRO, ACABAMENTO ANTI-ALCALINO, MALHA 10 X 10 MM                                                                                                                                                                                                                                                                                                                                                                                                                                        </v>
          </cell>
          <cell r="C4242" t="str">
            <v xml:space="preserve">M2    </v>
          </cell>
          <cell r="D4242" t="str">
            <v>CR</v>
          </cell>
          <cell r="E4242" t="str">
            <v>12,05</v>
          </cell>
        </row>
        <row r="4243">
          <cell r="A4243">
            <v>34630</v>
          </cell>
          <cell r="B4243" t="str">
            <v xml:space="preserve">TELA EM MALHA HEXAGONAL DE DUPLA TORCAO 8 X 10 CM (ZN/AL REVESTIDO COM POLIMERO), FIO 2,7 MM, COM GEOMANTA OU BIOMANTA, DIMENSOES 4,0 X 2,0 X 0,6 M, COM INCLINACAO DE 70 GRAUS, PARA SOLO REFORCADO                                                                                                                                                                                                                                                                                                      </v>
          </cell>
          <cell r="C4243" t="str">
            <v xml:space="preserve">UN    </v>
          </cell>
          <cell r="D4243" t="str">
            <v>CR</v>
          </cell>
          <cell r="E4243" t="str">
            <v>1.557,96</v>
          </cell>
        </row>
        <row r="4244">
          <cell r="A4244">
            <v>7161</v>
          </cell>
          <cell r="B4244" t="str">
            <v xml:space="preserve">TELA EM METAL PARA ESTUQUE (DEPLOYE)                                                                                                                                                                                                                                                                                                                                                                                                                                                                      </v>
          </cell>
          <cell r="C4244" t="str">
            <v xml:space="preserve">M2    </v>
          </cell>
          <cell r="D4244" t="str">
            <v>AS</v>
          </cell>
          <cell r="E4244" t="str">
            <v>5,98</v>
          </cell>
        </row>
        <row r="4245">
          <cell r="A4245">
            <v>7170</v>
          </cell>
          <cell r="B4245" t="str">
            <v xml:space="preserve">TELA FACHADEIRA EM POLIETILENO, ROLO DE 3 X 100 M (L X C), COR BRANCA, SEM LOGOMARCA - PARA PROTECAO DE OBRAS                                                                                                                                                                                                                                                                                                                                                                                             </v>
          </cell>
          <cell r="C4245" t="str">
            <v xml:space="preserve">M2    </v>
          </cell>
          <cell r="D4245" t="str">
            <v>CR</v>
          </cell>
          <cell r="E4245" t="str">
            <v>2,91</v>
          </cell>
        </row>
        <row r="4246">
          <cell r="A4246">
            <v>37524</v>
          </cell>
          <cell r="B4246" t="str">
            <v xml:space="preserve">TELA PLASTICA LARANJA, TIPO TAPUME PARA SINALIZACAO, MALHA RETANGULAR, ROLO 1.20 X 50 M (L X C)                                                                                                                                                                                                                                                                                                                                                                                                           </v>
          </cell>
          <cell r="C4246" t="str">
            <v xml:space="preserve">M     </v>
          </cell>
          <cell r="D4246" t="str">
            <v xml:space="preserve">C </v>
          </cell>
          <cell r="E4246" t="str">
            <v>2,66</v>
          </cell>
        </row>
        <row r="4247">
          <cell r="A4247">
            <v>37525</v>
          </cell>
          <cell r="B4247" t="str">
            <v xml:space="preserve">TELA PLASTICA TECIDA LISTRADA BRANCA E LARANJA, TIPO GUARDA CORPO, EM POLIETILENO MONOFILADO, ROLO 1,20 X 50 M (L X C)                                                                                                                                                                                                                                                                                                                                                                                    </v>
          </cell>
          <cell r="C4247" t="str">
            <v xml:space="preserve">M     </v>
          </cell>
          <cell r="D4247" t="str">
            <v>CR</v>
          </cell>
          <cell r="E4247" t="str">
            <v>3,64</v>
          </cell>
        </row>
        <row r="4248">
          <cell r="A4248">
            <v>36789</v>
          </cell>
          <cell r="B4248" t="str">
            <v xml:space="preserve">TELHA CERAMICA TIPO AMERICANA, COMPRIMENTO DE *45* CM, RENDIMENTO DE *12* TELHAS/M2                                                                                                                                                                                                                                                                                                                                                                                                                       </v>
          </cell>
          <cell r="C4248" t="str">
            <v xml:space="preserve">UN    </v>
          </cell>
          <cell r="D4248" t="str">
            <v>CR</v>
          </cell>
          <cell r="E4248" t="str">
            <v>1,23</v>
          </cell>
        </row>
        <row r="4249">
          <cell r="A4249">
            <v>7173</v>
          </cell>
          <cell r="B4249" t="str">
            <v xml:space="preserve">TELHA DE BARRO / CERAMICA, NAO ESMALTADA, TIPO COLONIAL, CANAL, PLAN, PAULISTA, COMPRIMENTO DE *44 A 50* CM, RENDIMENTO DE COBERTURA DE *26* TELHAS/M2                                                                                                                                                                                                                                                                                                                                                    </v>
          </cell>
          <cell r="C4249" t="str">
            <v xml:space="preserve">MIL   </v>
          </cell>
          <cell r="D4249" t="str">
            <v xml:space="preserve">C </v>
          </cell>
          <cell r="E4249" t="str">
            <v>800,00</v>
          </cell>
        </row>
        <row r="4250">
          <cell r="A4250">
            <v>7175</v>
          </cell>
          <cell r="B4250" t="str">
            <v xml:space="preserve">TELHA DE BARRO / CERAMICA, NAO ESMALTADA, TIPO ROMANA, AMERICANA, PORTUGUESA, FRANCESA, COMPRIMENTO DE *41* CM,  RENDIMENTO DE *16* TELHAS/M2                                                                                                                                                                                                                                                                                                                                                             </v>
          </cell>
          <cell r="C4250" t="str">
            <v xml:space="preserve">UN    </v>
          </cell>
          <cell r="D4250" t="str">
            <v>CR</v>
          </cell>
          <cell r="E4250" t="str">
            <v>0,90</v>
          </cell>
        </row>
        <row r="4251">
          <cell r="A4251">
            <v>40741</v>
          </cell>
          <cell r="B4251" t="str">
            <v xml:space="preserve">TELHA DE CONCRETO TIPO CLASSICA, COR CINZA, COMPRIMENTO DE *42* CM,  RENDIMENTO DE *10* TELHAS/M2                                                                                                                                                                                                                                                                                                                                                                                                         </v>
          </cell>
          <cell r="C4251" t="str">
            <v xml:space="preserve">UN    </v>
          </cell>
          <cell r="D4251" t="str">
            <v>CR</v>
          </cell>
          <cell r="E4251" t="str">
            <v>2,89</v>
          </cell>
        </row>
        <row r="4252">
          <cell r="A4252">
            <v>7184</v>
          </cell>
          <cell r="B4252" t="str">
            <v xml:space="preserve">TELHA DE FIBRA DE VIDRO ONDULADA INCOLOR, E = 0,6 MM, DE *0,50 X 2,44* M                                                                                                                                                                                                                                                                                                                                                                                                                                  </v>
          </cell>
          <cell r="C4252" t="str">
            <v xml:space="preserve">M2    </v>
          </cell>
          <cell r="D4252" t="str">
            <v>AS</v>
          </cell>
          <cell r="E4252" t="str">
            <v>60,00</v>
          </cell>
        </row>
        <row r="4253">
          <cell r="A4253">
            <v>34458</v>
          </cell>
          <cell r="B4253" t="str">
            <v xml:space="preserve">TELHA DE FIBROCIMENTO E = 6 MM, DE 3,00 X 1,06 M (SEM AMIANTO)                                                                                                                                                                                                                                                                                                                                                                                                                                            </v>
          </cell>
          <cell r="C4253" t="str">
            <v xml:space="preserve">UN    </v>
          </cell>
          <cell r="D4253" t="str">
            <v>CR</v>
          </cell>
          <cell r="E4253" t="str">
            <v>145,77</v>
          </cell>
        </row>
        <row r="4254">
          <cell r="A4254">
            <v>34464</v>
          </cell>
          <cell r="B4254" t="str">
            <v xml:space="preserve">TELHA DE FIBROCIMENTO E = 6 MM, DE 4,10 X 1,06 M (SEM AMIANTO)                                                                                                                                                                                                                                                                                                                                                                                                                                            </v>
          </cell>
          <cell r="C4254" t="str">
            <v xml:space="preserve">UN    </v>
          </cell>
          <cell r="D4254" t="str">
            <v>CR</v>
          </cell>
          <cell r="E4254" t="str">
            <v>216,98</v>
          </cell>
        </row>
        <row r="4255">
          <cell r="A4255">
            <v>34468</v>
          </cell>
          <cell r="B4255" t="str">
            <v xml:space="preserve">TELHA DE FIBROCIMENTO E = 6 MM, DE 4,60 X 1,06 M (SEM AMIANTO)                                                                                                                                                                                                                                                                                                                                                                                                                                            </v>
          </cell>
          <cell r="C4255" t="str">
            <v xml:space="preserve">UN    </v>
          </cell>
          <cell r="D4255" t="str">
            <v>CR</v>
          </cell>
          <cell r="E4255" t="str">
            <v>273,55</v>
          </cell>
        </row>
        <row r="4256">
          <cell r="A4256">
            <v>34473</v>
          </cell>
          <cell r="B4256" t="str">
            <v xml:space="preserve">TELHA DE FIBROCIMENTO E = 8 MM, DE 3,00 X 1,06 M (SEM AMIANTO)                                                                                                                                                                                                                                                                                                                                                                                                                                            </v>
          </cell>
          <cell r="C4256" t="str">
            <v xml:space="preserve">UN    </v>
          </cell>
          <cell r="D4256" t="str">
            <v>CR</v>
          </cell>
          <cell r="E4256" t="str">
            <v>165,94</v>
          </cell>
        </row>
        <row r="4257">
          <cell r="A4257">
            <v>34480</v>
          </cell>
          <cell r="B4257" t="str">
            <v xml:space="preserve">TELHA DE FIBROCIMENTO E = 8 MM, DE 4,10 X 1,06 M (SEM AMIANTO)                                                                                                                                                                                                                                                                                                                                                                                                                                            </v>
          </cell>
          <cell r="C4257" t="str">
            <v xml:space="preserve">UN    </v>
          </cell>
          <cell r="D4257" t="str">
            <v>CR</v>
          </cell>
          <cell r="E4257" t="str">
            <v>306,67</v>
          </cell>
        </row>
        <row r="4258">
          <cell r="A4258">
            <v>34486</v>
          </cell>
          <cell r="B4258" t="str">
            <v xml:space="preserve">TELHA DE FIBROCIMENTO E = 8 MM, DE 4,60 X 1,06 M (SEM AMIANTO)                                                                                                                                                                                                                                                                                                                                                                                                                                            </v>
          </cell>
          <cell r="C4258" t="str">
            <v xml:space="preserve">UN    </v>
          </cell>
          <cell r="D4258" t="str">
            <v>CR</v>
          </cell>
          <cell r="E4258" t="str">
            <v>363,09</v>
          </cell>
        </row>
        <row r="4259">
          <cell r="A4259">
            <v>7190</v>
          </cell>
          <cell r="B4259" t="str">
            <v xml:space="preserve">TELHA DE FIBROCIMENTO ONDULADA E = 4 MM, DE 1,22 X 0,50 M (SEM AMIANTO)                                                                                                                                                                                                                                                                                                                                                                                                                                   </v>
          </cell>
          <cell r="C4259" t="str">
            <v xml:space="preserve">UN    </v>
          </cell>
          <cell r="D4259" t="str">
            <v>CR</v>
          </cell>
          <cell r="E4259" t="str">
            <v>12,12</v>
          </cell>
        </row>
        <row r="4260">
          <cell r="A4260">
            <v>34417</v>
          </cell>
          <cell r="B4260" t="str">
            <v xml:space="preserve">TELHA DE FIBROCIMENTO ONDULADA E = 4 MM, DE 2,13 X 0,50 M (SEM AMIANTO)                                                                                                                                                                                                                                                                                                                                                                                                                                   </v>
          </cell>
          <cell r="C4260" t="str">
            <v xml:space="preserve">UN    </v>
          </cell>
          <cell r="D4260" t="str">
            <v>CR</v>
          </cell>
          <cell r="E4260" t="str">
            <v>19,40</v>
          </cell>
        </row>
        <row r="4261">
          <cell r="A4261">
            <v>7213</v>
          </cell>
          <cell r="B4261" t="str">
            <v xml:space="preserve">TELHA DE FIBROCIMENTO ONDULADA E = 4 MM, DE 2,44 X 0,50 M (SEM AMIANTO)                                                                                                                                                                                                                                                                                                                                                                                                                                   </v>
          </cell>
          <cell r="C4261" t="str">
            <v xml:space="preserve">M2    </v>
          </cell>
          <cell r="D4261" t="str">
            <v>CR</v>
          </cell>
          <cell r="E4261" t="str">
            <v>17,79</v>
          </cell>
        </row>
        <row r="4262">
          <cell r="A4262">
            <v>7195</v>
          </cell>
          <cell r="B4262" t="str">
            <v xml:space="preserve">TELHA DE FIBROCIMENTO ONDULADA E = 6 MM, DE 1,53 X 1,10 M (SEM AMIANTO)                                                                                                                                                                                                                                                                                                                                                                                                                                   </v>
          </cell>
          <cell r="C4262" t="str">
            <v xml:space="preserve">UN    </v>
          </cell>
          <cell r="D4262" t="str">
            <v>CR</v>
          </cell>
          <cell r="E4262" t="str">
            <v>52,23</v>
          </cell>
        </row>
        <row r="4263">
          <cell r="A4263">
            <v>7186</v>
          </cell>
          <cell r="B4263" t="str">
            <v xml:space="preserve">TELHA DE FIBROCIMENTO ONDULADA E = 6 MM, DE 1,83 X 1,10 M (SEM AMIANTO)                                                                                                                                                                                                                                                                                                                                                                                                                                   </v>
          </cell>
          <cell r="C4263" t="str">
            <v xml:space="preserve">UN    </v>
          </cell>
          <cell r="D4263" t="str">
            <v xml:space="preserve">C </v>
          </cell>
          <cell r="E4263" t="str">
            <v>56,90</v>
          </cell>
        </row>
        <row r="4264">
          <cell r="A4264">
            <v>7194</v>
          </cell>
          <cell r="B4264" t="str">
            <v xml:space="preserve">TELHA DE FIBROCIMENTO ONDULADA E = 6 MM, DE 2,44 X 1,10 M (SEM AMIANTO)                                                                                                                                                                                                                                                                                                                                                                                                                                   </v>
          </cell>
          <cell r="C4264" t="str">
            <v xml:space="preserve">M2    </v>
          </cell>
          <cell r="D4264" t="str">
            <v>CR</v>
          </cell>
          <cell r="E4264" t="str">
            <v>26,23</v>
          </cell>
        </row>
        <row r="4265">
          <cell r="A4265">
            <v>7197</v>
          </cell>
          <cell r="B4265" t="str">
            <v xml:space="preserve">TELHA DE FIBROCIMENTO ONDULADA E = 6 MM, DE 3,66 X 1,10 M (SEM AMIANTO)                                                                                                                                                                                                                                                                                                                                                                                                                                   </v>
          </cell>
          <cell r="C4265" t="str">
            <v xml:space="preserve">UN    </v>
          </cell>
          <cell r="D4265" t="str">
            <v>CR</v>
          </cell>
          <cell r="E4265" t="str">
            <v>110,73</v>
          </cell>
        </row>
        <row r="4266">
          <cell r="A4266">
            <v>7192</v>
          </cell>
          <cell r="B4266" t="str">
            <v xml:space="preserve">TELHA DE FIBROCIMENTO ONDULADA E = 8 MM, DE 1,53 X 1,10 M (SEM AMIANTO)                                                                                                                                                                                                                                                                                                                                                                                                                                   </v>
          </cell>
          <cell r="C4266" t="str">
            <v xml:space="preserve">UN    </v>
          </cell>
          <cell r="D4266" t="str">
            <v>CR</v>
          </cell>
          <cell r="E4266" t="str">
            <v>99,20</v>
          </cell>
        </row>
        <row r="4267">
          <cell r="A4267">
            <v>7193</v>
          </cell>
          <cell r="B4267" t="str">
            <v xml:space="preserve">TELHA DE FIBROCIMENTO ONDULADA E = 8 MM, DE 1,83 X 1,10 M (SEM AMIANTO)                                                                                                                                                                                                                                                                                                                                                                                                                                   </v>
          </cell>
          <cell r="C4267" t="str">
            <v xml:space="preserve">UN    </v>
          </cell>
          <cell r="D4267" t="str">
            <v>CR</v>
          </cell>
          <cell r="E4267" t="str">
            <v>111,69</v>
          </cell>
        </row>
        <row r="4268">
          <cell r="A4268">
            <v>7189</v>
          </cell>
          <cell r="B4268" t="str">
            <v xml:space="preserve">TELHA DE FIBROCIMENTO ONDULADA E = 8 MM, DE 2,44 X 1,10 M (SEM AMIANTO)                                                                                                                                                                                                                                                                                                                                                                                                                                   </v>
          </cell>
          <cell r="C4268" t="str">
            <v xml:space="preserve">UN    </v>
          </cell>
          <cell r="D4268" t="str">
            <v>CR</v>
          </cell>
          <cell r="E4268" t="str">
            <v>129,79</v>
          </cell>
        </row>
        <row r="4269">
          <cell r="A4269">
            <v>34402</v>
          </cell>
          <cell r="B4269" t="str">
            <v xml:space="preserve">TELHA DE FIBROCIMENTO ONDULADA E = 8 MM, DE 3,66 X 1,10 M (SEM AMIANTO)                                                                                                                                                                                                                                                                                                                                                                                                                                   </v>
          </cell>
          <cell r="C4269" t="str">
            <v xml:space="preserve">UN    </v>
          </cell>
          <cell r="D4269" t="str">
            <v>CR</v>
          </cell>
          <cell r="E4269" t="str">
            <v>183,24</v>
          </cell>
        </row>
        <row r="4270">
          <cell r="A4270">
            <v>7245</v>
          </cell>
          <cell r="B4270" t="str">
            <v xml:space="preserve">TELHA DE VIDRO TIPO FRANCESA, *39 X 23* CM                                                                                                                                                                                                                                                                                                                                                                                                                                                                </v>
          </cell>
          <cell r="C4270" t="str">
            <v xml:space="preserve">UN    </v>
          </cell>
          <cell r="D4270" t="str">
            <v>CR</v>
          </cell>
          <cell r="E4270" t="str">
            <v>43,50</v>
          </cell>
        </row>
        <row r="4271">
          <cell r="A4271">
            <v>34425</v>
          </cell>
          <cell r="B4271" t="str">
            <v xml:space="preserve">TELHA ESTRUTURAL DE FIBROCIMENTO 1 ABA, DE 0,52 X 2,00 M (SEM AMIANTO)                                                                                                                                                                                                                                                                                                                                                                                                                                    </v>
          </cell>
          <cell r="C4271" t="str">
            <v xml:space="preserve">UN    </v>
          </cell>
          <cell r="D4271" t="str">
            <v>CR</v>
          </cell>
          <cell r="E4271" t="str">
            <v>117,71</v>
          </cell>
        </row>
        <row r="4272">
          <cell r="A4272">
            <v>7223</v>
          </cell>
          <cell r="B4272" t="str">
            <v xml:space="preserve">TELHA ESTRUTURAL DE FIBROCIMENTO 1 ABA, DE 0,52 X 2,50 M (SEM AMIANTO)                                                                                                                                                                                                                                                                                                                                                                                                                                    </v>
          </cell>
          <cell r="C4272" t="str">
            <v xml:space="preserve">UN    </v>
          </cell>
          <cell r="D4272" t="str">
            <v>CR</v>
          </cell>
          <cell r="E4272" t="str">
            <v>131,18</v>
          </cell>
        </row>
        <row r="4273">
          <cell r="A4273">
            <v>7234</v>
          </cell>
          <cell r="B4273" t="str">
            <v xml:space="preserve">TELHA ESTRUTURAL DE FIBROCIMENTO 1 ABA, DE 0,52 X 3,60 M (SEM AMIANTO)                                                                                                                                                                                                                                                                                                                                                                                                                                    </v>
          </cell>
          <cell r="C4273" t="str">
            <v xml:space="preserve">UN    </v>
          </cell>
          <cell r="D4273" t="str">
            <v>CR</v>
          </cell>
          <cell r="E4273" t="str">
            <v>197,95</v>
          </cell>
        </row>
        <row r="4274">
          <cell r="A4274">
            <v>7224</v>
          </cell>
          <cell r="B4274" t="str">
            <v xml:space="preserve">TELHA ESTRUTURAL DE FIBROCIMENTO 1 ABA, DE 0,52 X 4,00 M (SEM AMIANTO)                                                                                                                                                                                                                                                                                                                                                                                                                                    </v>
          </cell>
          <cell r="C4274" t="str">
            <v xml:space="preserve">UN    </v>
          </cell>
          <cell r="D4274" t="str">
            <v>CR</v>
          </cell>
          <cell r="E4274" t="str">
            <v>241,15</v>
          </cell>
        </row>
        <row r="4275">
          <cell r="A4275">
            <v>7225</v>
          </cell>
          <cell r="B4275" t="str">
            <v xml:space="preserve">TELHA ESTRUTURAL DE FIBROCIMENTO 1 ABA, DE 0,52 X 5,00 M (SEM AMIANTO)                                                                                                                                                                                                                                                                                                                                                                                                                                    </v>
          </cell>
          <cell r="C4275" t="str">
            <v xml:space="preserve">UN    </v>
          </cell>
          <cell r="D4275" t="str">
            <v>CR</v>
          </cell>
          <cell r="E4275" t="str">
            <v>258,58</v>
          </cell>
        </row>
        <row r="4276">
          <cell r="A4276">
            <v>7226</v>
          </cell>
          <cell r="B4276" t="str">
            <v xml:space="preserve">TELHA ESTRUTURAL DE FIBROCIMENTO 1 ABA, DE 0,52 X 5,50 M (SEM AMIANTO)                                                                                                                                                                                                                                                                                                                                                                                                                                    </v>
          </cell>
          <cell r="C4276" t="str">
            <v xml:space="preserve">UN    </v>
          </cell>
          <cell r="D4276" t="str">
            <v>CR</v>
          </cell>
          <cell r="E4276" t="str">
            <v>275,94</v>
          </cell>
        </row>
        <row r="4277">
          <cell r="A4277">
            <v>7227</v>
          </cell>
          <cell r="B4277" t="str">
            <v xml:space="preserve">TELHA ESTRUTURAL DE FIBROCIMENTO 1 ABA, DE 0,52 X 6,50 M (SEM AMIANTO)                                                                                                                                                                                                                                                                                                                                                                                                                                    </v>
          </cell>
          <cell r="C4277" t="str">
            <v xml:space="preserve">UN    </v>
          </cell>
          <cell r="D4277" t="str">
            <v>CR</v>
          </cell>
          <cell r="E4277" t="str">
            <v>314,09</v>
          </cell>
        </row>
        <row r="4278">
          <cell r="A4278">
            <v>7212</v>
          </cell>
          <cell r="B4278" t="str">
            <v xml:space="preserve">TELHA ESTRUTURAL DE FIBROCIMENTO 1 ABA, DE 0,52 X 7,20 M (SEM AMIANTO)                                                                                                                                                                                                                                                                                                                                                                                                                                    </v>
          </cell>
          <cell r="C4278" t="str">
            <v xml:space="preserve">UN    </v>
          </cell>
          <cell r="D4278" t="str">
            <v>CR</v>
          </cell>
          <cell r="E4278" t="str">
            <v>345,11</v>
          </cell>
        </row>
        <row r="4279">
          <cell r="A4279">
            <v>7229</v>
          </cell>
          <cell r="B4279" t="str">
            <v xml:space="preserve">TELHA ESTRUTURAL DE FIBROCIMENTO 2 ABAS, DE 1,00 X 3,00 M (SEM AMIANTO)                                                                                                                                                                                                                                                                                                                                                                                                                                   </v>
          </cell>
          <cell r="C4279" t="str">
            <v xml:space="preserve">UN    </v>
          </cell>
          <cell r="D4279" t="str">
            <v>CR</v>
          </cell>
          <cell r="E4279" t="str">
            <v>218,75</v>
          </cell>
        </row>
        <row r="4280">
          <cell r="A4280">
            <v>7230</v>
          </cell>
          <cell r="B4280" t="str">
            <v xml:space="preserve">TELHA ESTRUTURAL DE FIBROCIMENTO 2 ABAS, DE 1,00 X 4,60 M (SEM AMIANTO)                                                                                                                                                                                                                                                                                                                                                                                                                                   </v>
          </cell>
          <cell r="C4280" t="str">
            <v xml:space="preserve">UN    </v>
          </cell>
          <cell r="D4280" t="str">
            <v>CR</v>
          </cell>
          <cell r="E4280" t="str">
            <v>364,18</v>
          </cell>
        </row>
        <row r="4281">
          <cell r="A4281">
            <v>7231</v>
          </cell>
          <cell r="B4281" t="str">
            <v xml:space="preserve">TELHA ESTRUTURAL DE FIBROCIMENTO 2 ABAS, DE 1,00 X 6,00 M (SEM AMIANTO)                                                                                                                                                                                                                                                                                                                                                                                                                                   </v>
          </cell>
          <cell r="C4281" t="str">
            <v xml:space="preserve">UN    </v>
          </cell>
          <cell r="D4281" t="str">
            <v>CR</v>
          </cell>
          <cell r="E4281" t="str">
            <v>516,62</v>
          </cell>
        </row>
        <row r="4282">
          <cell r="A4282">
            <v>7220</v>
          </cell>
          <cell r="B4282" t="str">
            <v xml:space="preserve">TELHA ESTRUTURAL DE FIBROCIMENTO 2 ABAS, DE 1,00 X 7,40 M (SEM AMIANTO)                                                                                                                                                                                                                                                                                                                                                                                                                                   </v>
          </cell>
          <cell r="C4282" t="str">
            <v xml:space="preserve">UN    </v>
          </cell>
          <cell r="D4282" t="str">
            <v>CR</v>
          </cell>
          <cell r="E4282" t="str">
            <v>637,72</v>
          </cell>
        </row>
        <row r="4283">
          <cell r="A4283">
            <v>34447</v>
          </cell>
          <cell r="B4283" t="str">
            <v xml:space="preserve">TELHA ESTRUTURAL DE FIBROCIMENTO 2 ABAS, DE 1,00 X 8,20 M (SEM AMIANTO)                                                                                                                                                                                                                                                                                                                                                                                                                                   </v>
          </cell>
          <cell r="C4283" t="str">
            <v xml:space="preserve">UN    </v>
          </cell>
          <cell r="D4283" t="str">
            <v>CR</v>
          </cell>
          <cell r="E4283" t="str">
            <v>713,06</v>
          </cell>
        </row>
        <row r="4284">
          <cell r="A4284">
            <v>7233</v>
          </cell>
          <cell r="B4284" t="str">
            <v xml:space="preserve">TELHA ESTRUTURAL DE FIBROCIMENTO 2 ABAS, DE 1,00 X 9,20 M (SEM AMIANTO)                                                                                                                                                                                                                                                                                                                                                                                                                                   </v>
          </cell>
          <cell r="C4284" t="str">
            <v xml:space="preserve">UN    </v>
          </cell>
          <cell r="D4284" t="str">
            <v>CR</v>
          </cell>
          <cell r="E4284" t="str">
            <v>817,99</v>
          </cell>
        </row>
        <row r="4285">
          <cell r="A4285">
            <v>40740</v>
          </cell>
          <cell r="B4285" t="str">
            <v xml:space="preserve">TELHA GALVALUME COM ISOLAMENTO TERMOACUSTICO EM ESPUMA RIGIDA DE POLIURETANO (PU) INJETADO, ESPESSURA DE 30 MM, DENSIDADE DE 35 KG/M3, REVESTIMENTO EM TELHA TRAPEZOIDAL NAS DUAS FACES COM ESPESSURA DE 0,50 MM CADA, ACABAMENTO NATURAL (NAO INCLUI ACESSORIOS DE FIXACAO)                                                                                                                                                                                                                              </v>
          </cell>
          <cell r="C4285" t="str">
            <v xml:space="preserve">M2    </v>
          </cell>
          <cell r="D4285" t="str">
            <v>AS</v>
          </cell>
          <cell r="E4285" t="str">
            <v>182,25</v>
          </cell>
        </row>
        <row r="4286">
          <cell r="A4286">
            <v>25007</v>
          </cell>
          <cell r="B4286" t="str">
            <v xml:space="preserve">TELHA ONDULADA EM ACO ZINCADO, ALTURA DE 17 MM, ESPESSURA DE 0,50 MM, LARGURA UTIL DE APROXIMADAMENTE 985 MM, SEM PINTURA                                                                                                                                                                                                                                                                                                                                                                                 </v>
          </cell>
          <cell r="C4286" t="str">
            <v xml:space="preserve">M2    </v>
          </cell>
          <cell r="D4286" t="str">
            <v>AS</v>
          </cell>
          <cell r="E4286" t="str">
            <v>52,15</v>
          </cell>
        </row>
        <row r="4287">
          <cell r="A4287">
            <v>43071</v>
          </cell>
          <cell r="B4287" t="str">
            <v xml:space="preserve">TELHA TERMOISOLANTE REVESTIDA EM ACO GALVALUME, FACE SUPERIOR TRAPEZOIDAL E FACE INFERIOR PLANA (NAO INCLUI ACESSORIOS DE FIXACAO), REVEST COM ESPESSURA DE 0,50 MM, COM PRE-PINTURA DE COR BRANCA NAS DUAS FACES, NUCLEO EM POLIIOCIANURATO (PIR) COM ESPESSURA DE 50 MM                                                                                                                                                                                                                                 </v>
          </cell>
          <cell r="C4287" t="str">
            <v xml:space="preserve">M2    </v>
          </cell>
          <cell r="D4287" t="str">
            <v>AS</v>
          </cell>
          <cell r="E4287" t="str">
            <v>205,21</v>
          </cell>
        </row>
        <row r="4288">
          <cell r="A4288">
            <v>39520</v>
          </cell>
          <cell r="B4288" t="str">
            <v xml:space="preserve">TELHA TERMOISOLANTE REVESTIDA EM ACO GALVANIZADO, FACE SUPERIOR EM TELHA TRAPEZOIDAL E FACE INFERIOR EM CHAPA PLANA (SEM ACESSORIOS DE FIXACAO), REVESTIMENTO COM ESPESSURA DE 0,50 MM COM PRE-PINTURA NAS DUAS FACES, NUCLEO EM POLIESTIRENO (EPS) DE 30 MM                                                                                                                                                                                                                                              </v>
          </cell>
          <cell r="C4288" t="str">
            <v xml:space="preserve">M2    </v>
          </cell>
          <cell r="D4288" t="str">
            <v>AS</v>
          </cell>
          <cell r="E4288" t="str">
            <v>167,42</v>
          </cell>
        </row>
        <row r="4289">
          <cell r="A4289">
            <v>39521</v>
          </cell>
          <cell r="B4289" t="str">
            <v xml:space="preserve">TELHA TERMOISOLANTE REVESTIDA EM ACO GALVANIZADO, FACE SUPERIOR EM TELHA TRAPEZOIDAL E FACE INFERIOR EM CHAPA PLANA (SEM ACESSORIOS DE FIXACAO), REVESTIMENTO COM ESPESSURA DE 0,50 MM COM PRE-PINTURA NAS DUAS FACES, NUCLEO EM POLIESTIRENO (EPS) DE 50 MM                                                                                                                                                                                                                                              </v>
          </cell>
          <cell r="C4289" t="str">
            <v xml:space="preserve">M2    </v>
          </cell>
          <cell r="D4289" t="str">
            <v>AS</v>
          </cell>
          <cell r="E4289" t="str">
            <v>172,89</v>
          </cell>
        </row>
        <row r="4290">
          <cell r="A4290">
            <v>39522</v>
          </cell>
          <cell r="B4290" t="str">
            <v xml:space="preserve">TELHA TERMOISOLANTE REVESTIDA EM ACO GALVANIZADO, FACES SUPERIOR E INFERIOR EM TELHA TRAPEZOIDAL (SEM ACESSORIOS DE FIXACAO), REVESTIMENTO COM ESPESSURA DE 0,50 MM COM PRE-PINTURA NAS DUAS FACES, NUCLEO EM POLIESTIRENO (EPS) DE 50 MM                                                                                                                                                                                                                                                                 </v>
          </cell>
          <cell r="C4290" t="str">
            <v xml:space="preserve">M2    </v>
          </cell>
          <cell r="D4290" t="str">
            <v>AS</v>
          </cell>
          <cell r="E4290" t="str">
            <v>178,53</v>
          </cell>
        </row>
        <row r="4291">
          <cell r="A4291">
            <v>7243</v>
          </cell>
          <cell r="B4291" t="str">
            <v xml:space="preserve">TELHA TRAPEZOIDAL EM ACO ZINCADO, SEM PINTURA, ALTURA DE APROXIMADAMENTE 40 MM, ESPESSURA DE 0,50 MM E LARGURA UTIL DE 980 MM                                                                                                                                                                                                                                                                                                                                                                             </v>
          </cell>
          <cell r="C4291" t="str">
            <v xml:space="preserve">M2    </v>
          </cell>
          <cell r="D4291" t="str">
            <v>AS</v>
          </cell>
          <cell r="E4291" t="str">
            <v>54,49</v>
          </cell>
        </row>
        <row r="4292">
          <cell r="A4292">
            <v>11067</v>
          </cell>
          <cell r="B4292" t="str">
            <v xml:space="preserve">TELHA TRAPEZOIDAL EM ALUMINIO, ALTURA DE *38* MM E ESPESSURA DE 0,5 MM (LARGURA TOTAL DE 1056 MM E COMPRIMENTO DE 5000 MM)                                                                                                                                                                                                                                                                                                                                                                                </v>
          </cell>
          <cell r="C4292" t="str">
            <v xml:space="preserve">UN    </v>
          </cell>
          <cell r="D4292" t="str">
            <v>AS</v>
          </cell>
          <cell r="E4292" t="str">
            <v>382,57</v>
          </cell>
        </row>
        <row r="4293">
          <cell r="A4293">
            <v>11068</v>
          </cell>
          <cell r="B4293" t="str">
            <v xml:space="preserve">TELHA TRAPEZOIDAL EM ALUMINIO, ALTURA DE *38* MM E ESPESSURA DE 0,7 MM (LARGURA TOTAL DE 1056 MM E COMPRIMENTO DE 5000 MM)                                                                                                                                                                                                                                                                                                                                                                                </v>
          </cell>
          <cell r="C4293" t="str">
            <v xml:space="preserve">UN    </v>
          </cell>
          <cell r="D4293" t="str">
            <v>AS</v>
          </cell>
          <cell r="E4293" t="str">
            <v>483,32</v>
          </cell>
        </row>
        <row r="4294">
          <cell r="A4294">
            <v>7246</v>
          </cell>
          <cell r="B4294" t="str">
            <v xml:space="preserve">TELHA VIDRO TIPO CANAL OU COLONIAL, C = 46 A 50 CM                                                                                                                                                                                                                                                                                                                                                                                                                                                        </v>
          </cell>
          <cell r="C4294" t="str">
            <v xml:space="preserve">UN    </v>
          </cell>
          <cell r="D4294" t="str">
            <v>CR</v>
          </cell>
          <cell r="E4294" t="str">
            <v>48,04</v>
          </cell>
        </row>
        <row r="4295">
          <cell r="A4295">
            <v>41097</v>
          </cell>
          <cell r="B4295" t="str">
            <v xml:space="preserve">TELHADOR  (MENSALISTA)                                                                                                                                                                                                                                                                                                                                                                                                                                                                                    </v>
          </cell>
          <cell r="C4295" t="str">
            <v xml:space="preserve">MES   </v>
          </cell>
          <cell r="D4295" t="str">
            <v>CR</v>
          </cell>
          <cell r="E4295" t="str">
            <v>3.909,19</v>
          </cell>
        </row>
        <row r="4296">
          <cell r="A4296">
            <v>12869</v>
          </cell>
          <cell r="B4296" t="str">
            <v xml:space="preserve">TELHADOR (HORISTA)                                                                                                                                                                                                                                                                                                                                                                                                                                                                                        </v>
          </cell>
          <cell r="C4296" t="str">
            <v xml:space="preserve">H     </v>
          </cell>
          <cell r="D4296" t="str">
            <v>CR</v>
          </cell>
          <cell r="E4296" t="str">
            <v>22,25</v>
          </cell>
        </row>
        <row r="4297">
          <cell r="A4297">
            <v>1574</v>
          </cell>
          <cell r="B4297" t="str">
            <v xml:space="preserve">TERMINAL A COMPRESSAO EM COBRE ESTANHADO PARA CABO 10 MM2, 1 FURO E 1 COMPRESSAO, PARA PARAFUSO DE FIXACAO M6                                                                                                                                                                                                                                                                                                                                                                                             </v>
          </cell>
          <cell r="C4297" t="str">
            <v xml:space="preserve">UN    </v>
          </cell>
          <cell r="D4297" t="str">
            <v>CR</v>
          </cell>
          <cell r="E4297" t="str">
            <v>1,72</v>
          </cell>
        </row>
        <row r="4298">
          <cell r="A4298">
            <v>1581</v>
          </cell>
          <cell r="B4298" t="str">
            <v xml:space="preserve">TERMINAL A COMPRESSAO EM COBRE ESTANHADO PARA CABO 120 MM2, 1 FURO E 1 COMPRESSAO, PARA PARAFUSO DE FIXACAO M12                                                                                                                                                                                                                                                                                                                                                                                           </v>
          </cell>
          <cell r="C4298" t="str">
            <v xml:space="preserve">UN    </v>
          </cell>
          <cell r="D4298" t="str">
            <v>CR</v>
          </cell>
          <cell r="E4298" t="str">
            <v>11,95</v>
          </cell>
        </row>
        <row r="4299">
          <cell r="A4299">
            <v>1575</v>
          </cell>
          <cell r="B4299" t="str">
            <v xml:space="preserve">TERMINAL A COMPRESSAO EM COBRE ESTANHADO PARA CABO 16 MM2, 1 FURO E 1 COMPRESSAO, PARA PARAFUSO DE FIXACAO M6                                                                                                                                                                                                                                                                                                                                                                                             </v>
          </cell>
          <cell r="C4299" t="str">
            <v xml:space="preserve">UN    </v>
          </cell>
          <cell r="D4299" t="str">
            <v>CR</v>
          </cell>
          <cell r="E4299" t="str">
            <v>2,04</v>
          </cell>
        </row>
        <row r="4300">
          <cell r="A4300">
            <v>1570</v>
          </cell>
          <cell r="B4300" t="str">
            <v xml:space="preserve">TERMINAL A COMPRESSAO EM COBRE ESTANHADO PARA CABO 2,5 MM2, 1 FURO E 1 COMPRESSAO, PARA PARAFUSO DE FIXACAO M5                                                                                                                                                                                                                                                                                                                                                                                            </v>
          </cell>
          <cell r="C4300" t="str">
            <v xml:space="preserve">UN    </v>
          </cell>
          <cell r="D4300" t="str">
            <v>CR</v>
          </cell>
          <cell r="E4300" t="str">
            <v>1,03</v>
          </cell>
        </row>
        <row r="4301">
          <cell r="A4301">
            <v>1576</v>
          </cell>
          <cell r="B4301" t="str">
            <v xml:space="preserve">TERMINAL A COMPRESSAO EM COBRE ESTANHADO PARA CABO 25 MM2, 1 FURO E 1 COMPRESSAO, PARA PARAFUSO DE FIXACAO M8                                                                                                                                                                                                                                                                                                                                                                                             </v>
          </cell>
          <cell r="C4301" t="str">
            <v xml:space="preserve">UN    </v>
          </cell>
          <cell r="D4301" t="str">
            <v>CR</v>
          </cell>
          <cell r="E4301" t="str">
            <v>2,83</v>
          </cell>
        </row>
        <row r="4302">
          <cell r="A4302">
            <v>1577</v>
          </cell>
          <cell r="B4302" t="str">
            <v xml:space="preserve">TERMINAL A COMPRESSAO EM COBRE ESTANHADO PARA CABO 35 MM2, 1 FURO E 1 COMPRESSAO, PARA PARAFUSO DE FIXACAO M8                                                                                                                                                                                                                                                                                                                                                                                             </v>
          </cell>
          <cell r="C4302" t="str">
            <v xml:space="preserve">UN    </v>
          </cell>
          <cell r="D4302" t="str">
            <v>CR</v>
          </cell>
          <cell r="E4302" t="str">
            <v>3,19</v>
          </cell>
        </row>
        <row r="4303">
          <cell r="A4303">
            <v>1571</v>
          </cell>
          <cell r="B4303" t="str">
            <v xml:space="preserve">TERMINAL A COMPRESSAO EM COBRE ESTANHADO PARA CABO 4 MM2, 1 FURO E 1 COMPRESSAO, PARA PARAFUSO DE FIXACAO M5                                                                                                                                                                                                                                                                                                                                                                                              </v>
          </cell>
          <cell r="C4303" t="str">
            <v xml:space="preserve">UN    </v>
          </cell>
          <cell r="D4303" t="str">
            <v>CR</v>
          </cell>
          <cell r="E4303" t="str">
            <v>1,33</v>
          </cell>
        </row>
        <row r="4304">
          <cell r="A4304">
            <v>1578</v>
          </cell>
          <cell r="B4304" t="str">
            <v xml:space="preserve">TERMINAL A COMPRESSAO EM COBRE ESTANHADO PARA CABO 50 MM2, 1 FURO E 1 COMPRESSAO, PARA PARAFUSO DE FIXACAO M8                                                                                                                                                                                                                                                                                                                                                                                             </v>
          </cell>
          <cell r="C4304" t="str">
            <v xml:space="preserve">UN    </v>
          </cell>
          <cell r="D4304" t="str">
            <v>CR</v>
          </cell>
          <cell r="E4304" t="str">
            <v>5,53</v>
          </cell>
        </row>
        <row r="4305">
          <cell r="A4305">
            <v>1573</v>
          </cell>
          <cell r="B4305" t="str">
            <v xml:space="preserve">TERMINAL A COMPRESSAO EM COBRE ESTANHADO PARA CABO 6 MM2, 1 FURO E 1 COMPRESSAO, PARA PARAFUSO DE FIXACAO M6                                                                                                                                                                                                                                                                                                                                                                                              </v>
          </cell>
          <cell r="C4305" t="str">
            <v xml:space="preserve">UN    </v>
          </cell>
          <cell r="D4305" t="str">
            <v>CR</v>
          </cell>
          <cell r="E4305" t="str">
            <v>1,59</v>
          </cell>
        </row>
        <row r="4306">
          <cell r="A4306">
            <v>1579</v>
          </cell>
          <cell r="B4306" t="str">
            <v xml:space="preserve">TERMINAL A COMPRESSAO EM COBRE ESTANHADO PARA CABO 70 MM2, 1 FURO E 1 COMPRESSAO, PARA PARAFUSO DE FIXACAO M10                                                                                                                                                                                                                                                                                                                                                                                            </v>
          </cell>
          <cell r="C4306" t="str">
            <v xml:space="preserve">UN    </v>
          </cell>
          <cell r="D4306" t="str">
            <v>CR</v>
          </cell>
          <cell r="E4306" t="str">
            <v>6,90</v>
          </cell>
        </row>
        <row r="4307">
          <cell r="A4307">
            <v>1580</v>
          </cell>
          <cell r="B4307" t="str">
            <v xml:space="preserve">TERMINAL A COMPRESSAO EM COBRE ESTANHADO PARA CABO 95 MM2, 1 FURO E 1 COMPRESSAO, PARA PARAFUSO DE FIXACAO M12                                                                                                                                                                                                                                                                                                                                                                                            </v>
          </cell>
          <cell r="C4307" t="str">
            <v xml:space="preserve">UN    </v>
          </cell>
          <cell r="D4307" t="str">
            <v>CR</v>
          </cell>
          <cell r="E4307" t="str">
            <v>8,50</v>
          </cell>
        </row>
        <row r="4308">
          <cell r="A4308">
            <v>39321</v>
          </cell>
          <cell r="B4308" t="str">
            <v xml:space="preserve">TERMINAL DE VENTILACAO, 100 MM, SERIE NORMAL, ESGOTO PREDIAL                                                                                                                                                                                                                                                                                                                                                                                                                                              </v>
          </cell>
          <cell r="C4308" t="str">
            <v xml:space="preserve">UN    </v>
          </cell>
          <cell r="D4308" t="str">
            <v>CR</v>
          </cell>
          <cell r="E4308" t="str">
            <v>32,71</v>
          </cell>
        </row>
        <row r="4309">
          <cell r="A4309">
            <v>39319</v>
          </cell>
          <cell r="B4309" t="str">
            <v xml:space="preserve">TERMINAL DE VENTILACAO, 50 MM, SERIE NORMAL, ESGOTO PREDIAL                                                                                                                                                                                                                                                                                                                                                                                                                                               </v>
          </cell>
          <cell r="C4309" t="str">
            <v xml:space="preserve">UN    </v>
          </cell>
          <cell r="D4309" t="str">
            <v>CR</v>
          </cell>
          <cell r="E4309" t="str">
            <v>13,61</v>
          </cell>
        </row>
        <row r="4310">
          <cell r="A4310">
            <v>39320</v>
          </cell>
          <cell r="B4310" t="str">
            <v xml:space="preserve">TERMINAL DE VENTILACAO, 75 MM, SERIE NORMAL, ESGOTO PREDIAL                                                                                                                                                                                                                                                                                                                                                                                                                                               </v>
          </cell>
          <cell r="C4310" t="str">
            <v xml:space="preserve">UN    </v>
          </cell>
          <cell r="D4310" t="str">
            <v>CR</v>
          </cell>
          <cell r="E4310" t="str">
            <v>26,17</v>
          </cell>
        </row>
        <row r="4311">
          <cell r="A4311">
            <v>1591</v>
          </cell>
          <cell r="B4311" t="str">
            <v xml:space="preserve">TERMINAL METALICO A PRESSAO PARA 1 CABO DE 120 MM2, COM 1 FURO DE FIXACAO                                                                                                                                                                                                                                                                                                                                                                                                                                 </v>
          </cell>
          <cell r="C4311" t="str">
            <v xml:space="preserve">UN    </v>
          </cell>
          <cell r="D4311" t="str">
            <v>CR</v>
          </cell>
          <cell r="E4311" t="str">
            <v>26,35</v>
          </cell>
        </row>
        <row r="4312">
          <cell r="A4312">
            <v>1547</v>
          </cell>
          <cell r="B4312" t="str">
            <v xml:space="preserve">TERMINAL METALICO A PRESSAO PARA 1 CABO DE 150 A 185 MM2, COM 2 FUROS PARA FIXACAO                                                                                                                                                                                                                                                                                                                                                                                                                        </v>
          </cell>
          <cell r="C4312" t="str">
            <v xml:space="preserve">UN    </v>
          </cell>
          <cell r="D4312" t="str">
            <v>CR</v>
          </cell>
          <cell r="E4312" t="str">
            <v>138,09</v>
          </cell>
        </row>
        <row r="4313">
          <cell r="A4313">
            <v>38196</v>
          </cell>
          <cell r="B4313" t="str">
            <v xml:space="preserve">TERMINAL METALICO A PRESSAO PARA 1 CABO DE 150 MM2, COM 1 FURO DE FIXACAO                                                                                                                                                                                                                                                                                                                                                                                                                                 </v>
          </cell>
          <cell r="C4313" t="str">
            <v xml:space="preserve">UN    </v>
          </cell>
          <cell r="D4313" t="str">
            <v>CR</v>
          </cell>
          <cell r="E4313" t="str">
            <v>26,89</v>
          </cell>
        </row>
        <row r="4314">
          <cell r="A4314">
            <v>1543</v>
          </cell>
          <cell r="B4314" t="str">
            <v xml:space="preserve">TERMINAL METALICO A PRESSAO PARA 1 CABO DE 16 A 25 MM2, COM 2 FUROS PARA FIXACAO                                                                                                                                                                                                                                                                                                                                                                                                                          </v>
          </cell>
          <cell r="C4314" t="str">
            <v xml:space="preserve">UN    </v>
          </cell>
          <cell r="D4314" t="str">
            <v>CR</v>
          </cell>
          <cell r="E4314" t="str">
            <v>28,58</v>
          </cell>
        </row>
        <row r="4315">
          <cell r="A4315">
            <v>1585</v>
          </cell>
          <cell r="B4315" t="str">
            <v xml:space="preserve">TERMINAL METALICO A PRESSAO PARA 1 CABO DE 16 MM2, COM 1 FURO DE FIXACAO                                                                                                                                                                                                                                                                                                                                                                                                                                  </v>
          </cell>
          <cell r="C4315" t="str">
            <v xml:space="preserve">UN    </v>
          </cell>
          <cell r="D4315" t="str">
            <v>CR</v>
          </cell>
          <cell r="E4315" t="str">
            <v>5,53</v>
          </cell>
        </row>
        <row r="4316">
          <cell r="A4316">
            <v>1593</v>
          </cell>
          <cell r="B4316" t="str">
            <v xml:space="preserve">TERMINAL METALICO A PRESSAO PARA 1 CABO DE 185 MM2, COM 1 FURO DE FIXACAO                                                                                                                                                                                                                                                                                                                                                                                                                                 </v>
          </cell>
          <cell r="C4316" t="str">
            <v xml:space="preserve">UN    </v>
          </cell>
          <cell r="D4316" t="str">
            <v>CR</v>
          </cell>
          <cell r="E4316" t="str">
            <v>29,39</v>
          </cell>
        </row>
        <row r="4317">
          <cell r="A4317">
            <v>11838</v>
          </cell>
          <cell r="B4317" t="str">
            <v xml:space="preserve">TERMINAL METALICO A PRESSAO PARA 1 CABO DE 240 MM2, COM 1 FURO DE FIXACAO                                                                                                                                                                                                                                                                                                                                                                                                                                 </v>
          </cell>
          <cell r="C4317" t="str">
            <v xml:space="preserve">UN    </v>
          </cell>
          <cell r="D4317" t="str">
            <v>CR</v>
          </cell>
          <cell r="E4317" t="str">
            <v>38,78</v>
          </cell>
        </row>
        <row r="4318">
          <cell r="A4318">
            <v>1594</v>
          </cell>
          <cell r="B4318" t="str">
            <v xml:space="preserve">TERMINAL METALICO A PRESSAO PARA 1 CABO DE 25 A 35 MM2, COM 2 FUROS PARA FIXACAO                                                                                                                                                                                                                                                                                                                                                                                                                          </v>
          </cell>
          <cell r="C4318" t="str">
            <v xml:space="preserve">UN    </v>
          </cell>
          <cell r="D4318" t="str">
            <v>CR</v>
          </cell>
          <cell r="E4318" t="str">
            <v>39,21</v>
          </cell>
        </row>
        <row r="4319">
          <cell r="A4319">
            <v>1586</v>
          </cell>
          <cell r="B4319" t="str">
            <v xml:space="preserve">TERMINAL METALICO A PRESSAO PARA 1 CABO DE 25 MM2, COM 1 FURO DE FIXACAO                                                                                                                                                                                                                                                                                                                                                                                                                                  </v>
          </cell>
          <cell r="C4319" t="str">
            <v xml:space="preserve">UN    </v>
          </cell>
          <cell r="D4319" t="str">
            <v>CR</v>
          </cell>
          <cell r="E4319" t="str">
            <v>7,00</v>
          </cell>
        </row>
        <row r="4320">
          <cell r="A4320">
            <v>11839</v>
          </cell>
          <cell r="B4320" t="str">
            <v xml:space="preserve">TERMINAL METALICO A PRESSAO PARA 1 CABO DE 300 MM2, COM 1 FURO DE FIXACAO                                                                                                                                                                                                                                                                                                                                                                                                                                 </v>
          </cell>
          <cell r="C4320" t="str">
            <v xml:space="preserve">UN    </v>
          </cell>
          <cell r="D4320" t="str">
            <v>CR</v>
          </cell>
          <cell r="E4320" t="str">
            <v>56,43</v>
          </cell>
        </row>
        <row r="4321">
          <cell r="A4321">
            <v>1587</v>
          </cell>
          <cell r="B4321" t="str">
            <v xml:space="preserve">TERMINAL METALICO A PRESSAO PARA 1 CABO DE 35 MM2, COM 1 FURO DE FIXACAO                                                                                                                                                                                                                                                                                                                                                                                                                                  </v>
          </cell>
          <cell r="C4321" t="str">
            <v xml:space="preserve">UN    </v>
          </cell>
          <cell r="D4321" t="str">
            <v>CR</v>
          </cell>
          <cell r="E4321" t="str">
            <v>7,13</v>
          </cell>
        </row>
        <row r="4322">
          <cell r="A4322">
            <v>1545</v>
          </cell>
          <cell r="B4322" t="str">
            <v xml:space="preserve">TERMINAL METALICO A PRESSAO PARA 1 CABO DE 50 A 70 MM2, COM 2 FUROS PARA FIXACAO                                                                                                                                                                                                                                                                                                                                                                                                                          </v>
          </cell>
          <cell r="C4322" t="str">
            <v xml:space="preserve">UN    </v>
          </cell>
          <cell r="D4322" t="str">
            <v>CR</v>
          </cell>
          <cell r="E4322" t="str">
            <v>67,71</v>
          </cell>
        </row>
        <row r="4323">
          <cell r="A4323">
            <v>1588</v>
          </cell>
          <cell r="B4323" t="str">
            <v xml:space="preserve">TERMINAL METALICO A PRESSAO PARA 1 CABO DE 50 MM2, COM 1 FURO DE FIXACAO                                                                                                                                                                                                                                                                                                                                                                                                                                  </v>
          </cell>
          <cell r="C4323" t="str">
            <v xml:space="preserve">UN    </v>
          </cell>
          <cell r="D4323" t="str">
            <v>CR</v>
          </cell>
          <cell r="E4323" t="str">
            <v>9,79</v>
          </cell>
        </row>
        <row r="4324">
          <cell r="A4324">
            <v>1535</v>
          </cell>
          <cell r="B4324" t="str">
            <v xml:space="preserve">TERMINAL METALICO A PRESSAO PARA 1 CABO DE 6 A 10 MM2, COM 1 FURO DE FIXACAO                                                                                                                                                                                                                                                                                                                                                                                                                              </v>
          </cell>
          <cell r="C4324" t="str">
            <v xml:space="preserve">UN    </v>
          </cell>
          <cell r="D4324" t="str">
            <v>CR</v>
          </cell>
          <cell r="E4324" t="str">
            <v>5,64</v>
          </cell>
        </row>
        <row r="4325">
          <cell r="A4325">
            <v>1589</v>
          </cell>
          <cell r="B4325" t="str">
            <v xml:space="preserve">TERMINAL METALICO A PRESSAO PARA 1 CABO DE 70 MM2, COM 1 FURO DE FIXACAO                                                                                                                                                                                                                                                                                                                                                                                                                                  </v>
          </cell>
          <cell r="C4325" t="str">
            <v xml:space="preserve">UN    </v>
          </cell>
          <cell r="D4325" t="str">
            <v>CR</v>
          </cell>
          <cell r="E4325" t="str">
            <v>10,09</v>
          </cell>
        </row>
        <row r="4326">
          <cell r="A4326">
            <v>1546</v>
          </cell>
          <cell r="B4326" t="str">
            <v xml:space="preserve">TERMINAL METALICO A PRESSAO PARA 1 CABO DE 95 A 120 MM2, COM 2 FUROS PARA FIXACAO                                                                                                                                                                                                                                                                                                                                                                                                                         </v>
          </cell>
          <cell r="C4326" t="str">
            <v xml:space="preserve">UN    </v>
          </cell>
          <cell r="D4326" t="str">
            <v>CR</v>
          </cell>
          <cell r="E4326" t="str">
            <v>114,27</v>
          </cell>
        </row>
        <row r="4327">
          <cell r="A4327">
            <v>1590</v>
          </cell>
          <cell r="B4327" t="str">
            <v xml:space="preserve">TERMINAL METALICO A PRESSAO PARA 1 CABO DE 95 MM2, COM 1 FURO DE FIXACAO                                                                                                                                                                                                                                                                                                                                                                                                                                  </v>
          </cell>
          <cell r="C4327" t="str">
            <v xml:space="preserve">UN    </v>
          </cell>
          <cell r="D4327" t="str">
            <v>CR</v>
          </cell>
          <cell r="E4327" t="str">
            <v>17,77</v>
          </cell>
        </row>
        <row r="4328">
          <cell r="A4328">
            <v>1542</v>
          </cell>
          <cell r="B4328" t="str">
            <v xml:space="preserve">TERMINAL METALICO A PRESSAO 1 CABO, PARA CABOS DE 4 A 10 MM2, COM 2 FUROS PARA FIXACAO                                                                                                                                                                                                                                                                                                                                                                                                                    </v>
          </cell>
          <cell r="C4328" t="str">
            <v xml:space="preserve">UN    </v>
          </cell>
          <cell r="D4328" t="str">
            <v>CR</v>
          </cell>
          <cell r="E4328" t="str">
            <v>23,54</v>
          </cell>
        </row>
        <row r="4329">
          <cell r="A4329">
            <v>38415</v>
          </cell>
          <cell r="B4329" t="str">
            <v xml:space="preserve">TERMOFUSORA PARA TUBOS E CONEXOES EM PPR COM DIAMETROS DE 20 A 63 MM, POTENCIA DE 800 W, TENSAO 220 V                                                                                                                                                                                                                                                                                                                                                                                                     </v>
          </cell>
          <cell r="C4329" t="str">
            <v xml:space="preserve">UN    </v>
          </cell>
          <cell r="D4329" t="str">
            <v>AS</v>
          </cell>
          <cell r="E4329" t="str">
            <v>956,76</v>
          </cell>
        </row>
        <row r="4330">
          <cell r="A4330">
            <v>38414</v>
          </cell>
          <cell r="B4330" t="str">
            <v xml:space="preserve">TERMOFUSORA PARA TUBOS E CONEXOES EM PPR COM DIAMETROS DE 75 A 110 MM, POTENCIA DE *1100* W, TENSAO 220 V                                                                                                                                                                                                                                                                                                                                                                                                 </v>
          </cell>
          <cell r="C4330" t="str">
            <v xml:space="preserve">UN    </v>
          </cell>
          <cell r="D4330" t="str">
            <v>AS</v>
          </cell>
          <cell r="E4330" t="str">
            <v>1.342,82</v>
          </cell>
        </row>
        <row r="4331">
          <cell r="A4331">
            <v>38128</v>
          </cell>
          <cell r="B4331" t="str">
            <v xml:space="preserve">TERRA VEGETAL (ENSACADA)                                                                                                                                                                                                                                                                                                                                                                                                                                                                                  </v>
          </cell>
          <cell r="C4331" t="str">
            <v xml:space="preserve">KG    </v>
          </cell>
          <cell r="D4331" t="str">
            <v xml:space="preserve">C </v>
          </cell>
          <cell r="E4331" t="str">
            <v>0,82</v>
          </cell>
        </row>
        <row r="4332">
          <cell r="A4332">
            <v>7253</v>
          </cell>
          <cell r="B4332" t="str">
            <v xml:space="preserve">TERRA VEGETAL (GRANEL)                                                                                                                                                                                                                                                                                                                                                                                                                                                                                    </v>
          </cell>
          <cell r="C4332" t="str">
            <v xml:space="preserve">M3    </v>
          </cell>
          <cell r="D4332" t="str">
            <v>CR</v>
          </cell>
          <cell r="E4332" t="str">
            <v>175,71</v>
          </cell>
        </row>
        <row r="4333">
          <cell r="A4333">
            <v>4806</v>
          </cell>
          <cell r="B4333" t="str">
            <v xml:space="preserve">TESTEIRA ANTIDERRAPANTE PARA PISO VINILICO *5 X 2,5* CM, E = 2 MM                                                                                                                                                                                                                                                                                                                                                                                                                                         </v>
          </cell>
          <cell r="C4333" t="str">
            <v xml:space="preserve">M     </v>
          </cell>
          <cell r="D4333" t="str">
            <v>CR</v>
          </cell>
          <cell r="E4333" t="str">
            <v>19,35</v>
          </cell>
        </row>
        <row r="4334">
          <cell r="A4334">
            <v>34401</v>
          </cell>
          <cell r="B4334" t="str">
            <v xml:space="preserve">TIJOLO CERAMICO LAMINADO 5,5 X 11 X 23 CM (L X A X C)                                                                                                                                                                                                                                                                                                                                                                                                                                                     </v>
          </cell>
          <cell r="C4334" t="str">
            <v xml:space="preserve">UN    </v>
          </cell>
          <cell r="D4334" t="str">
            <v>CR</v>
          </cell>
          <cell r="E4334" t="str">
            <v>1,33</v>
          </cell>
        </row>
        <row r="4335">
          <cell r="A4335">
            <v>7260</v>
          </cell>
          <cell r="B4335" t="str">
            <v xml:space="preserve">TIJOLO CERAMICO MACICO APARENTE *6 X 12 X 24* CM (L X A X C)                                                                                                                                                                                                                                                                                                                                                                                                                                              </v>
          </cell>
          <cell r="C4335" t="str">
            <v xml:space="preserve">UN    </v>
          </cell>
          <cell r="D4335" t="str">
            <v>CR</v>
          </cell>
          <cell r="E4335" t="str">
            <v>1,18</v>
          </cell>
        </row>
        <row r="4336">
          <cell r="A4336">
            <v>7256</v>
          </cell>
          <cell r="B4336" t="str">
            <v xml:space="preserve">TIJOLO CERAMICO MACICO APARENTE 2 FUROS, *6,5 X 10 X 20* CM (L X A X C)                                                                                                                                                                                                                                                                                                                                                                                                                                   </v>
          </cell>
          <cell r="C4336" t="str">
            <v xml:space="preserve">UN    </v>
          </cell>
          <cell r="D4336" t="str">
            <v>CR</v>
          </cell>
          <cell r="E4336" t="str">
            <v>1,17</v>
          </cell>
        </row>
        <row r="4337">
          <cell r="A4337">
            <v>7258</v>
          </cell>
          <cell r="B4337" t="str">
            <v xml:space="preserve">TIJOLO CERAMICO MACICO COMUM *5 X 10 X 20* CM (L X A X C)                                                                                                                                                                                                                                                                                                                                                                                                                                                 </v>
          </cell>
          <cell r="C4337" t="str">
            <v xml:space="preserve">UN    </v>
          </cell>
          <cell r="D4337" t="str">
            <v>CR</v>
          </cell>
          <cell r="E4337" t="str">
            <v>0,48</v>
          </cell>
        </row>
        <row r="4338">
          <cell r="A4338">
            <v>34400</v>
          </cell>
          <cell r="B4338" t="str">
            <v xml:space="preserve">TIJOLO CERAMICO REFRATARIO 2,5 X 11,4 X 22,9 CM (L X A X C)                                                                                                                                                                                                                                                                                                                                                                                                                                               </v>
          </cell>
          <cell r="C4338" t="str">
            <v xml:space="preserve">UN    </v>
          </cell>
          <cell r="D4338" t="str">
            <v>CR</v>
          </cell>
          <cell r="E4338" t="str">
            <v>2,06</v>
          </cell>
        </row>
        <row r="4339">
          <cell r="A4339">
            <v>10617</v>
          </cell>
          <cell r="B4339" t="str">
            <v xml:space="preserve">TIJOLO CERAMICO REFRATARIO 6,3 X 11,4 X 22,9 CM (L X A X C)                                                                                                                                                                                                                                                                                                                                                                                                                                               </v>
          </cell>
          <cell r="C4339" t="str">
            <v xml:space="preserve">UN    </v>
          </cell>
          <cell r="D4339" t="str">
            <v>CR</v>
          </cell>
          <cell r="E4339" t="str">
            <v>3,93</v>
          </cell>
        </row>
        <row r="4340">
          <cell r="A4340">
            <v>44261</v>
          </cell>
          <cell r="B4340" t="str">
            <v xml:space="preserve">TIL CONDOMINIAL, PVC, DN 100 X 100 MM, PARA REDE COLETORA DE ESGOTO                                                                                                                                                                                                                                                                                                                                                                                                                                       </v>
          </cell>
          <cell r="C4340" t="str">
            <v xml:space="preserve">UN    </v>
          </cell>
          <cell r="D4340" t="str">
            <v>CR</v>
          </cell>
          <cell r="E4340" t="str">
            <v>217,33</v>
          </cell>
        </row>
        <row r="4341">
          <cell r="A4341">
            <v>7274</v>
          </cell>
          <cell r="B4341" t="str">
            <v xml:space="preserve">TIL PARA LIGACAO PREDIAL, EM PVC, JE, BBB, DN 100 X 100 MM, PARA REDE COLETORA ESGOTO                                                                                                                                                                                                                                                                                                                                                                                                                     </v>
          </cell>
          <cell r="C4341" t="str">
            <v xml:space="preserve">UN    </v>
          </cell>
          <cell r="D4341" t="str">
            <v>CR</v>
          </cell>
          <cell r="E4341" t="str">
            <v>105,22</v>
          </cell>
        </row>
        <row r="4342">
          <cell r="A4342">
            <v>44326</v>
          </cell>
          <cell r="B4342" t="str">
            <v xml:space="preserve">TIL RADIAL, PVC, JE, BBB, DN 300 X 200 MM, PARA REDE COLETORA DE ESGOTO (NBR 10.569)                                                                                                                                                                                                                                                                                                                                                                                                                      </v>
          </cell>
          <cell r="C4342" t="str">
            <v xml:space="preserve">UN    </v>
          </cell>
          <cell r="D4342" t="str">
            <v>CR</v>
          </cell>
          <cell r="E4342" t="str">
            <v>2.272,44</v>
          </cell>
        </row>
        <row r="4343">
          <cell r="A4343">
            <v>154</v>
          </cell>
          <cell r="B4343" t="str">
            <v xml:space="preserve">TINTA / REVESTIMENTO A BASE DE RESINA EPOXI COM ALCATRAO, BICOMPONENTE                                                                                                                                                                                                                                                                                                                                                                                                                                    </v>
          </cell>
          <cell r="C4343" t="str">
            <v xml:space="preserve">L     </v>
          </cell>
          <cell r="D4343" t="str">
            <v>CR</v>
          </cell>
          <cell r="E4343" t="str">
            <v>68,13</v>
          </cell>
        </row>
        <row r="4344">
          <cell r="A4344">
            <v>38121</v>
          </cell>
          <cell r="B4344" t="str">
            <v xml:space="preserve">TINTA A BASE DE RESINA ACRILICA EMULSIONADA EM AGUA, PARA SINALIZACAO HORIZONTAL VIARIA (NBR 13699:2012)                                                                                                                                                                                                                                                                                                                                                                                                  </v>
          </cell>
          <cell r="C4344" t="str">
            <v xml:space="preserve">L     </v>
          </cell>
          <cell r="D4344" t="str">
            <v>CR</v>
          </cell>
          <cell r="E4344" t="str">
            <v>23,19</v>
          </cell>
        </row>
        <row r="4345">
          <cell r="A4345">
            <v>43776</v>
          </cell>
          <cell r="B4345" t="str">
            <v xml:space="preserve">TINTA A OLEO BRILHANTE, PARA MADEIRAS E METAIS                                                                                                                                                                                                                                                                                                                                                                                                                                                            </v>
          </cell>
          <cell r="C4345" t="str">
            <v xml:space="preserve">L     </v>
          </cell>
          <cell r="D4345" t="str">
            <v>CR</v>
          </cell>
          <cell r="E4345" t="str">
            <v>30,12</v>
          </cell>
        </row>
        <row r="4346">
          <cell r="A4346">
            <v>7343</v>
          </cell>
          <cell r="B4346" t="str">
            <v xml:space="preserve">TINTA ACRILICA A BASE DE SOLVENTE, PARA SINALIZACAO HORIZONTAL VIARIA (NBR 11862)                                                                                                                                                                                                                                                                                                                                                                                                                         </v>
          </cell>
          <cell r="C4346" t="str">
            <v xml:space="preserve">L     </v>
          </cell>
          <cell r="D4346" t="str">
            <v>CR</v>
          </cell>
          <cell r="E4346" t="str">
            <v>20,52</v>
          </cell>
        </row>
        <row r="4347">
          <cell r="A4347">
            <v>7348</v>
          </cell>
          <cell r="B4347" t="str">
            <v xml:space="preserve">TINTA ACRILICA PREMIUM PARA PISO                                                                                                                                                                                                                                                                                                                                                                                                                                                                          </v>
          </cell>
          <cell r="C4347" t="str">
            <v xml:space="preserve">L     </v>
          </cell>
          <cell r="D4347" t="str">
            <v>CR</v>
          </cell>
          <cell r="E4347" t="str">
            <v>18,50</v>
          </cell>
        </row>
        <row r="4348">
          <cell r="A4348">
            <v>7313</v>
          </cell>
          <cell r="B4348" t="str">
            <v xml:space="preserve">TINTA ASFALTICA IMPERMEABILIZANTE DILUIDA EM SOLVENTE, PARA MATERIAIS CIMENTICIOS, METAL E MADEIRA                                                                                                                                                                                                                                                                                                                                                                                                        </v>
          </cell>
          <cell r="C4348" t="str">
            <v xml:space="preserve">L     </v>
          </cell>
          <cell r="D4348" t="str">
            <v>CR</v>
          </cell>
          <cell r="E4348" t="str">
            <v>18,38</v>
          </cell>
        </row>
        <row r="4349">
          <cell r="A4349">
            <v>7319</v>
          </cell>
          <cell r="B4349" t="str">
            <v xml:space="preserve">TINTA ASFALTICA IMPERMEABILIZANTE DISPERSA EM AGUA, PARA MATERIAIS CIMENTICIOS                                                                                                                                                                                                                                                                                                                                                                                                                            </v>
          </cell>
          <cell r="C4349" t="str">
            <v xml:space="preserve">L     </v>
          </cell>
          <cell r="D4349" t="str">
            <v>CR</v>
          </cell>
          <cell r="E4349" t="str">
            <v>10,52</v>
          </cell>
        </row>
        <row r="4350">
          <cell r="A4350">
            <v>7314</v>
          </cell>
          <cell r="B4350" t="str">
            <v xml:space="preserve">TINTA BORRACHA CLORADA, ACABAMENTO SEMIBRILHO, QUALQUER COR                                                                                                                                                                                                                                                                                                                                                                                                                                               </v>
          </cell>
          <cell r="C4350" t="str">
            <v xml:space="preserve">L     </v>
          </cell>
          <cell r="D4350" t="str">
            <v>CR</v>
          </cell>
          <cell r="E4350" t="str">
            <v>91,84</v>
          </cell>
        </row>
        <row r="4351">
          <cell r="A4351">
            <v>7304</v>
          </cell>
          <cell r="B4351" t="str">
            <v xml:space="preserve">TINTA EPOXI BASE AGUA PREMIUM, BRANCA                                                                                                                                                                                                                                                                                                                                                                                                                                                                     </v>
          </cell>
          <cell r="C4351" t="str">
            <v xml:space="preserve">L     </v>
          </cell>
          <cell r="D4351" t="str">
            <v>CR</v>
          </cell>
          <cell r="E4351" t="str">
            <v>89,25</v>
          </cell>
        </row>
        <row r="4352">
          <cell r="A4352">
            <v>43649</v>
          </cell>
          <cell r="B4352" t="str">
            <v xml:space="preserve">TINTA ESMALTE BASE AGUA PREMIUM ACETINADO                                                                                                                                                                                                                                                                                                                                                                                                                                                                 </v>
          </cell>
          <cell r="C4352" t="str">
            <v xml:space="preserve">L     </v>
          </cell>
          <cell r="D4352" t="str">
            <v>CR</v>
          </cell>
          <cell r="E4352" t="str">
            <v>46,16</v>
          </cell>
        </row>
        <row r="4353">
          <cell r="A4353">
            <v>43650</v>
          </cell>
          <cell r="B4353" t="str">
            <v xml:space="preserve">TINTA ESMALTE BASE AGUA PREMIUM BRILHANTE                                                                                                                                                                                                                                                                                                                                                                                                                                                                 </v>
          </cell>
          <cell r="C4353" t="str">
            <v xml:space="preserve">L     </v>
          </cell>
          <cell r="D4353" t="str">
            <v>CR</v>
          </cell>
          <cell r="E4353" t="str">
            <v>43,62</v>
          </cell>
        </row>
        <row r="4354">
          <cell r="A4354">
            <v>7311</v>
          </cell>
          <cell r="B4354" t="str">
            <v xml:space="preserve">TINTA ESMALTE SINTETICO PREMIUM ACETINADO                                                                                                                                                                                                                                                                                                                                                                                                                                                                 </v>
          </cell>
          <cell r="C4354" t="str">
            <v xml:space="preserve">L     </v>
          </cell>
          <cell r="D4354" t="str">
            <v>CR</v>
          </cell>
          <cell r="E4354" t="str">
            <v>44,68</v>
          </cell>
        </row>
        <row r="4355">
          <cell r="A4355">
            <v>7292</v>
          </cell>
          <cell r="B4355" t="str">
            <v xml:space="preserve">TINTA ESMALTE SINTETICO PREMIUM BRILHANTE                                                                                                                                                                                                                                                                                                                                                                                                                                                                 </v>
          </cell>
          <cell r="C4355" t="str">
            <v xml:space="preserve">L     </v>
          </cell>
          <cell r="D4355" t="str">
            <v xml:space="preserve">C </v>
          </cell>
          <cell r="E4355" t="str">
            <v>43,26</v>
          </cell>
        </row>
        <row r="4356">
          <cell r="A4356">
            <v>7293</v>
          </cell>
          <cell r="B4356" t="str">
            <v xml:space="preserve">TINTA ESMALTE SINTETICO PREMIUM DE DUPLA ACAO GRAFITE FOSCO PARA SUPERFICIES METALICAS FERROSAS                                                                                                                                                                                                                                                                                                                                                                                                           </v>
          </cell>
          <cell r="C4356" t="str">
            <v xml:space="preserve">L     </v>
          </cell>
          <cell r="D4356" t="str">
            <v>CR</v>
          </cell>
          <cell r="E4356" t="str">
            <v>47,86</v>
          </cell>
        </row>
        <row r="4357">
          <cell r="A4357">
            <v>7306</v>
          </cell>
          <cell r="B4357" t="str">
            <v xml:space="preserve">TINTA ESMALTE SINTETICO PREMIUM DE EFEITO PROTETOR DE SUPERFICIE METALICA ALUMINIO                                                                                                                                                                                                                                                                                                                                                                                                                        </v>
          </cell>
          <cell r="C4357" t="str">
            <v xml:space="preserve">L     </v>
          </cell>
          <cell r="D4357" t="str">
            <v>CR</v>
          </cell>
          <cell r="E4357" t="str">
            <v>52,82</v>
          </cell>
        </row>
        <row r="4358">
          <cell r="A4358">
            <v>7288</v>
          </cell>
          <cell r="B4358" t="str">
            <v xml:space="preserve">TINTA ESMALTE SINTETICO PREMIUM FOSCO                                                                                                                                                                                                                                                                                                                                                                                                                                                                     </v>
          </cell>
          <cell r="C4358" t="str">
            <v xml:space="preserve">L     </v>
          </cell>
          <cell r="D4358" t="str">
            <v>CR</v>
          </cell>
          <cell r="E4358" t="str">
            <v>43,85</v>
          </cell>
        </row>
        <row r="4359">
          <cell r="A4359">
            <v>43625</v>
          </cell>
          <cell r="B4359" t="str">
            <v xml:space="preserve">TINTA ESMALTE SINTETICO STANDARD ACETINADO                                                                                                                                                                                                                                                                                                                                                                                                                                                                </v>
          </cell>
          <cell r="C4359" t="str">
            <v xml:space="preserve">L     </v>
          </cell>
          <cell r="D4359" t="str">
            <v>CR</v>
          </cell>
          <cell r="E4359" t="str">
            <v>35,41</v>
          </cell>
        </row>
        <row r="4360">
          <cell r="A4360">
            <v>43647</v>
          </cell>
          <cell r="B4360" t="str">
            <v xml:space="preserve">TINTA ESMALTE SINTETICO STANDARD BRILHANTE                                                                                                                                                                                                                                                                                                                                                                                                                                                                </v>
          </cell>
          <cell r="C4360" t="str">
            <v xml:space="preserve">L     </v>
          </cell>
          <cell r="D4360" t="str">
            <v>CR</v>
          </cell>
          <cell r="E4360" t="str">
            <v>32,16</v>
          </cell>
        </row>
        <row r="4361">
          <cell r="A4361">
            <v>43648</v>
          </cell>
          <cell r="B4361" t="str">
            <v xml:space="preserve">TINTA ESMALTE SINTETICO STANDARD FOSCO                                                                                                                                                                                                                                                                                                                                                                                                                                                                    </v>
          </cell>
          <cell r="C4361" t="str">
            <v xml:space="preserve">L     </v>
          </cell>
          <cell r="D4361" t="str">
            <v>CR</v>
          </cell>
          <cell r="E4361" t="str">
            <v>31,04</v>
          </cell>
        </row>
        <row r="4362">
          <cell r="A4362">
            <v>35693</v>
          </cell>
          <cell r="B4362" t="str">
            <v xml:space="preserve">TINTA LATEX ACRILICA ECONOMICA, COR BRANCA                                                                                                                                                                                                                                                                                                                                                                                                                                                                </v>
          </cell>
          <cell r="C4362" t="str">
            <v xml:space="preserve">L     </v>
          </cell>
          <cell r="D4362" t="str">
            <v>CR</v>
          </cell>
          <cell r="E4362" t="str">
            <v>11,50</v>
          </cell>
        </row>
        <row r="4363">
          <cell r="A4363">
            <v>7356</v>
          </cell>
          <cell r="B4363" t="str">
            <v xml:space="preserve">TINTA LATEX ACRILICA PREMIUM, COR BRANCO FOSCO                                                                                                                                                                                                                                                                                                                                                                                                                                                            </v>
          </cell>
          <cell r="C4363" t="str">
            <v xml:space="preserve">L     </v>
          </cell>
          <cell r="D4363" t="str">
            <v xml:space="preserve">C </v>
          </cell>
          <cell r="E4363" t="str">
            <v>27,58</v>
          </cell>
        </row>
        <row r="4364">
          <cell r="A4364">
            <v>35692</v>
          </cell>
          <cell r="B4364" t="str">
            <v xml:space="preserve">TINTA LATEX ACRILICA STANDARD, COR BRANCA                                                                                                                                                                                                                                                                                                                                                                                                                                                                 </v>
          </cell>
          <cell r="C4364" t="str">
            <v xml:space="preserve">L     </v>
          </cell>
          <cell r="D4364" t="str">
            <v>CR</v>
          </cell>
          <cell r="E4364" t="str">
            <v>18,05</v>
          </cell>
        </row>
        <row r="4365">
          <cell r="A4365">
            <v>43624</v>
          </cell>
          <cell r="B4365" t="str">
            <v xml:space="preserve">TINTA LATEX ACRILICA SUPER PREMIUM, COR BRANCO FOSCO                                                                                                                                                                                                                                                                                                                                                                                                                                                      </v>
          </cell>
          <cell r="C4365" t="str">
            <v xml:space="preserve">L     </v>
          </cell>
          <cell r="D4365" t="str">
            <v>CR</v>
          </cell>
          <cell r="E4365" t="str">
            <v>33,61</v>
          </cell>
        </row>
        <row r="4366">
          <cell r="A4366">
            <v>7342</v>
          </cell>
          <cell r="B4366" t="str">
            <v xml:space="preserve">TINTA MINERAL IMPERMEAVEL EM PO, BRANCA                                                                                                                                                                                                                                                                                                                                                                                                                                                                   </v>
          </cell>
          <cell r="C4366" t="str">
            <v xml:space="preserve">KG    </v>
          </cell>
          <cell r="D4366" t="str">
            <v>CR</v>
          </cell>
          <cell r="E4366" t="str">
            <v>2,01</v>
          </cell>
        </row>
        <row r="4367">
          <cell r="A4367">
            <v>7350</v>
          </cell>
          <cell r="B4367" t="str">
            <v xml:space="preserve">TINTA/RESINA ACRILICA PREMIUM PARA CERAMICA, PEDRAS E OUTROS                                                                                                                                                                                                                                                                                                                                                                                                                                              </v>
          </cell>
          <cell r="C4367" t="str">
            <v xml:space="preserve">L     </v>
          </cell>
          <cell r="D4367" t="str">
            <v>CR</v>
          </cell>
          <cell r="E4367" t="str">
            <v>39,81</v>
          </cell>
        </row>
        <row r="4368">
          <cell r="A4368">
            <v>39574</v>
          </cell>
          <cell r="B4368" t="str">
            <v xml:space="preserve">TIRANTE COM ELO, EM ARAME GALVANIZADO RIGIDO, NUMERO 10, COMPRIMENTO 2000 MM, PARA PENDURAL DE FORRO REMOVIVEL                                                                                                                                                                                                                                                                                                                                                                                            </v>
          </cell>
          <cell r="C4368" t="str">
            <v xml:space="preserve">UN    </v>
          </cell>
          <cell r="D4368" t="str">
            <v>CR</v>
          </cell>
          <cell r="E4368" t="str">
            <v>4,48</v>
          </cell>
        </row>
        <row r="4369">
          <cell r="A4369">
            <v>11060</v>
          </cell>
          <cell r="B4369" t="str">
            <v xml:space="preserve">TIRANTE EM FERRO GALVANIZADO PARA CONTRAVENTAMENTO DE TELHA CANALETE 90, 1/4 " X 400 MM                                                                                                                                                                                                                                                                                                                                                                                                                   </v>
          </cell>
          <cell r="C4369" t="str">
            <v xml:space="preserve">UN    </v>
          </cell>
          <cell r="D4369" t="str">
            <v>CR</v>
          </cell>
          <cell r="E4369" t="str">
            <v>53,06</v>
          </cell>
        </row>
        <row r="4370">
          <cell r="A4370">
            <v>37401</v>
          </cell>
          <cell r="B4370" t="str">
            <v xml:space="preserve">TOALHEIRO PLASTICO TIPO DISPENSER PARA PAPEL TOALHA INTERFOLHADO                                                                                                                                                                                                                                                                                                                                                                                                                                          </v>
          </cell>
          <cell r="C4370" t="str">
            <v xml:space="preserve">UN    </v>
          </cell>
          <cell r="D4370" t="str">
            <v>CR</v>
          </cell>
          <cell r="E4370" t="str">
            <v>72,77</v>
          </cell>
        </row>
        <row r="4371">
          <cell r="A4371">
            <v>7525</v>
          </cell>
          <cell r="B4371" t="str">
            <v xml:space="preserve">TOMADA INDUSTRIAL DE EMBUTIR 3P+T 30 A, 440 V, COM TRAVA, COM PLACA                                                                                                                                                                                                                                                                                                                                                                                                                                       </v>
          </cell>
          <cell r="C4371" t="str">
            <v xml:space="preserve">UN    </v>
          </cell>
          <cell r="D4371" t="str">
            <v>CR</v>
          </cell>
          <cell r="E4371" t="str">
            <v>51,55</v>
          </cell>
        </row>
        <row r="4372">
          <cell r="A4372">
            <v>7524</v>
          </cell>
          <cell r="B4372" t="str">
            <v xml:space="preserve">TOMADA INDUSTRIAL DE EMBUTIR 3P+T 30 A, 440 V, COM TRAVA, SEM PLACA                                                                                                                                                                                                                                                                                                                                                                                                                                       </v>
          </cell>
          <cell r="C4372" t="str">
            <v xml:space="preserve">UN    </v>
          </cell>
          <cell r="D4372" t="str">
            <v>CR</v>
          </cell>
          <cell r="E4372" t="str">
            <v>48,58</v>
          </cell>
        </row>
        <row r="4373">
          <cell r="A4373">
            <v>38105</v>
          </cell>
          <cell r="B4373" t="str">
            <v xml:space="preserve">TOMADA PARA ANTENA DE TV, CABO COAXIAL DE 9 MM (APENAS MODULO)                                                                                                                                                                                                                                                                                                                                                                                                                                            </v>
          </cell>
          <cell r="C4373" t="str">
            <v xml:space="preserve">UN    </v>
          </cell>
          <cell r="D4373" t="str">
            <v>CR</v>
          </cell>
          <cell r="E4373" t="str">
            <v>12,48</v>
          </cell>
        </row>
        <row r="4374">
          <cell r="A4374">
            <v>38084</v>
          </cell>
          <cell r="B4374" t="str">
            <v xml:space="preserve">TOMADA PARA ANTENA DE TV, CABO COAXIAL DE 9 MM, CONJUNTO MONTADO PARA EMBUTIR 4" X 2" (PLACA + SUPORTE + MODULO)                                                                                                                                                                                                                                                                                                                                                                                          </v>
          </cell>
          <cell r="C4374" t="str">
            <v xml:space="preserve">UN    </v>
          </cell>
          <cell r="D4374" t="str">
            <v>CR</v>
          </cell>
          <cell r="E4374" t="str">
            <v>17,72</v>
          </cell>
        </row>
        <row r="4375">
          <cell r="A4375">
            <v>38103</v>
          </cell>
          <cell r="B4375" t="str">
            <v xml:space="preserve">TOMADA RJ11, 2 FIOS (APENAS MODULO)                                                                                                                                                                                                                                                                                                                                                                                                                                                                       </v>
          </cell>
          <cell r="C4375" t="str">
            <v xml:space="preserve">UN    </v>
          </cell>
          <cell r="D4375" t="str">
            <v>CR</v>
          </cell>
          <cell r="E4375" t="str">
            <v>18,73</v>
          </cell>
        </row>
        <row r="4376">
          <cell r="A4376">
            <v>38082</v>
          </cell>
          <cell r="B4376" t="str">
            <v xml:space="preserve">TOMADA RJ11, 2 FIOS, CONJUNTO MONTADO PARA EMBUTIR 4" X 2" (PLACA + SUPORTE + MODULO)                                                                                                                                                                                                                                                                                                                                                                                                                     </v>
          </cell>
          <cell r="C4376" t="str">
            <v xml:space="preserve">UN    </v>
          </cell>
          <cell r="D4376" t="str">
            <v>CR</v>
          </cell>
          <cell r="E4376" t="str">
            <v>23,08</v>
          </cell>
        </row>
        <row r="4377">
          <cell r="A4377">
            <v>38104</v>
          </cell>
          <cell r="B4377" t="str">
            <v xml:space="preserve">TOMADA RJ45, 8 FIOS, CAT 5E (APENAS MODULO)                                                                                                                                                                                                                                                                                                                                                                                                                                                               </v>
          </cell>
          <cell r="C4377" t="str">
            <v xml:space="preserve">UN    </v>
          </cell>
          <cell r="D4377" t="str">
            <v>CR</v>
          </cell>
          <cell r="E4377" t="str">
            <v>36,68</v>
          </cell>
        </row>
        <row r="4378">
          <cell r="A4378">
            <v>38083</v>
          </cell>
          <cell r="B4378" t="str">
            <v xml:space="preserve">TOMADA RJ45, 8 FIOS, CAT 5E, CONJUNTO MONTADO PARA EMBUTIR 4" X 2" (PLACA + SUPORTE + MODULO)                                                                                                                                                                                                                                                                                                                                                                                                             </v>
          </cell>
          <cell r="C4378" t="str">
            <v xml:space="preserve">UN    </v>
          </cell>
          <cell r="D4378" t="str">
            <v>CR</v>
          </cell>
          <cell r="E4378" t="str">
            <v>40,72</v>
          </cell>
        </row>
        <row r="4379">
          <cell r="A4379">
            <v>38101</v>
          </cell>
          <cell r="B4379" t="str">
            <v xml:space="preserve">TOMADA 2P+T 10A, 250V  (APENAS MODULO)                                                                                                                                                                                                                                                                                                                                                                                                                                                                    </v>
          </cell>
          <cell r="C4379" t="str">
            <v xml:space="preserve">UN    </v>
          </cell>
          <cell r="D4379" t="str">
            <v>CR</v>
          </cell>
          <cell r="E4379" t="str">
            <v>8,91</v>
          </cell>
        </row>
        <row r="4380">
          <cell r="A4380">
            <v>7528</v>
          </cell>
          <cell r="B4380" t="str">
            <v xml:space="preserve">TOMADA 2P+T 10A, 250V, CONJUNTO MONTADO PARA EMBUTIR 4" X 2" (PLACA + SUPORTE + MODULO)                                                                                                                                                                                                                                                                                                                                                                                                                   </v>
          </cell>
          <cell r="C4380" t="str">
            <v xml:space="preserve">UN    </v>
          </cell>
          <cell r="D4380" t="str">
            <v xml:space="preserve">C </v>
          </cell>
          <cell r="E4380" t="str">
            <v>10,47</v>
          </cell>
        </row>
        <row r="4381">
          <cell r="A4381">
            <v>12147</v>
          </cell>
          <cell r="B4381" t="str">
            <v xml:space="preserve">TOMADA 2P+T 10A, 250V, CONJUNTO MONTADO PARA SOBREPOR 4" X 2" (CAIXA + MODULO)                                                                                                                                                                                                                                                                                                                                                                                                                            </v>
          </cell>
          <cell r="C4381" t="str">
            <v xml:space="preserve">UN    </v>
          </cell>
          <cell r="D4381" t="str">
            <v>CR</v>
          </cell>
          <cell r="E4381" t="str">
            <v>15,96</v>
          </cell>
        </row>
        <row r="4382">
          <cell r="A4382">
            <v>38075</v>
          </cell>
          <cell r="B4382" t="str">
            <v xml:space="preserve">TOMADA 2P+T 20A 250V, CONJUNTO MONTADO PARA EMBUTIR 4" X 2" (PLACA + SUPORTE + MODULO)                                                                                                                                                                                                                                                                                                                                                                                                                    </v>
          </cell>
          <cell r="C4382" t="str">
            <v xml:space="preserve">UN    </v>
          </cell>
          <cell r="D4382" t="str">
            <v>CR</v>
          </cell>
          <cell r="E4382" t="str">
            <v>18,13</v>
          </cell>
        </row>
        <row r="4383">
          <cell r="A4383">
            <v>38102</v>
          </cell>
          <cell r="B4383" t="str">
            <v xml:space="preserve">TOMADA 2P+T 20A, 250V  (APENAS MODULO)                                                                                                                                                                                                                                                                                                                                                                                                                                                                    </v>
          </cell>
          <cell r="C4383" t="str">
            <v xml:space="preserve">UN    </v>
          </cell>
          <cell r="D4383" t="str">
            <v>CR</v>
          </cell>
          <cell r="E4383" t="str">
            <v>11,40</v>
          </cell>
        </row>
        <row r="4384">
          <cell r="A4384">
            <v>38076</v>
          </cell>
          <cell r="B4384" t="str">
            <v xml:space="preserve">TOMADAS (2 MODULOS) 2P+T 10A, 250V, CONJUNTO MONTADO PARA EMBUTIR 4" X 2" (PLACA + SUPORTE + MODULOS)                                                                                                                                                                                                                                                                                                                                                                                                     </v>
          </cell>
          <cell r="C4384" t="str">
            <v xml:space="preserve">UN    </v>
          </cell>
          <cell r="D4384" t="str">
            <v>CR</v>
          </cell>
          <cell r="E4384" t="str">
            <v>20,33</v>
          </cell>
        </row>
        <row r="4385">
          <cell r="A4385">
            <v>7592</v>
          </cell>
          <cell r="B4385" t="str">
            <v xml:space="preserve">TOPOGRAFO (HORISTA)                                                                                                                                                                                                                                                                                                                                                                                                                                                                                       </v>
          </cell>
          <cell r="C4385" t="str">
            <v xml:space="preserve">H     </v>
          </cell>
          <cell r="D4385" t="str">
            <v xml:space="preserve">C </v>
          </cell>
          <cell r="E4385" t="str">
            <v>28,79</v>
          </cell>
        </row>
        <row r="4386">
          <cell r="A4386">
            <v>40820</v>
          </cell>
          <cell r="B4386" t="str">
            <v xml:space="preserve">TOPOGRAFO (MENSALISTA)                                                                                                                                                                                                                                                                                                                                                                                                                                                                                    </v>
          </cell>
          <cell r="C4386" t="str">
            <v xml:space="preserve">MES   </v>
          </cell>
          <cell r="D4386" t="str">
            <v>CR</v>
          </cell>
          <cell r="E4386" t="str">
            <v>5.053,48</v>
          </cell>
        </row>
        <row r="4387">
          <cell r="A4387">
            <v>11826</v>
          </cell>
          <cell r="B4387" t="str">
            <v xml:space="preserve">TORNEIRA DE BOIA BALAO METALICO, VAZAO TOTAL, PARA CAIXA D'AGUA, AGUA QUENTE, ROSCA 1/2 ", COM HASTE, TORNEIRA E BALAO METALICOS                                                                                                                                                                                                                                                                                                                                                                          </v>
          </cell>
          <cell r="C4387" t="str">
            <v xml:space="preserve">UN    </v>
          </cell>
          <cell r="D4387" t="str">
            <v>CR</v>
          </cell>
          <cell r="E4387" t="str">
            <v>61,26</v>
          </cell>
        </row>
        <row r="4388">
          <cell r="A4388">
            <v>7606</v>
          </cell>
          <cell r="B4388" t="str">
            <v xml:space="preserve">TORNEIRA DE BOIA BALAO METALICO, VAZAO TOTAL, PARA CAIXA D'AGUA, AGUA QUENTE, ROSCA 3/4 ", COM HASTE, TORNEIRA E BALAO METALICOS                                                                                                                                                                                                                                                                                                                                                                          </v>
          </cell>
          <cell r="C4388" t="str">
            <v xml:space="preserve">UN    </v>
          </cell>
          <cell r="D4388" t="str">
            <v>CR</v>
          </cell>
          <cell r="E4388" t="str">
            <v>73,67</v>
          </cell>
        </row>
        <row r="4389">
          <cell r="A4389">
            <v>11763</v>
          </cell>
          <cell r="B4389" t="str">
            <v xml:space="preserve">TORNEIRA DE BOIA CONVENCIONAL PARA CAIXA D'AGUA, AGUA FRIA, 1.1/2", COM HASTE E TORNEIRA METALICOS E BALAO PLASTICO                                                                                                                                                                                                                                                                                                                                                                                       </v>
          </cell>
          <cell r="C4389" t="str">
            <v xml:space="preserve">UN    </v>
          </cell>
          <cell r="D4389" t="str">
            <v>CR</v>
          </cell>
          <cell r="E4389" t="str">
            <v>160,87</v>
          </cell>
        </row>
        <row r="4390">
          <cell r="A4390">
            <v>11764</v>
          </cell>
          <cell r="B4390" t="str">
            <v xml:space="preserve">TORNEIRA DE BOIA CONVENCIONAL PARA CAIXA D'AGUA, AGUA FRIA, 1.1/4", COM HASTE E TORNEIRA METALICOS E BALAO PLASTICO                                                                                                                                                                                                                                                                                                                                                                                       </v>
          </cell>
          <cell r="C4390" t="str">
            <v xml:space="preserve">UN    </v>
          </cell>
          <cell r="D4390" t="str">
            <v>CR</v>
          </cell>
          <cell r="E4390" t="str">
            <v>131,98</v>
          </cell>
        </row>
        <row r="4391">
          <cell r="A4391">
            <v>11829</v>
          </cell>
          <cell r="B4391" t="str">
            <v xml:space="preserve">TORNEIRA DE BOIA CONVENCIONAL PARA CAIXA D'AGUA, AGUA FRIA, 1/2", COM HASTE E TORNEIRA METALICOS E BALAO PLASTICO                                                                                                                                                                                                                                                                                                                                                                                         </v>
          </cell>
          <cell r="C4391" t="str">
            <v xml:space="preserve">UN    </v>
          </cell>
          <cell r="D4391" t="str">
            <v>CR</v>
          </cell>
          <cell r="E4391" t="str">
            <v>31,90</v>
          </cell>
        </row>
        <row r="4392">
          <cell r="A4392">
            <v>11830</v>
          </cell>
          <cell r="B4392" t="str">
            <v xml:space="preserve">TORNEIRA DE BOIA CONVENCIONAL PARA CAIXA D'AGUA, AGUA FRIA, 3/4", COM HASTE E TORNEIRA METALICOS E BALAO PLASTICO                                                                                                                                                                                                                                                                                                                                                                                         </v>
          </cell>
          <cell r="C4392" t="str">
            <v xml:space="preserve">UN    </v>
          </cell>
          <cell r="D4392" t="str">
            <v>CR</v>
          </cell>
          <cell r="E4392" t="str">
            <v>34,45</v>
          </cell>
        </row>
        <row r="4393">
          <cell r="A4393">
            <v>11825</v>
          </cell>
          <cell r="B4393" t="str">
            <v xml:space="preserve">TORNEIRA DE BOIA CONVENCIONAL PARA CAIXA D'AGUA, 1", AGUA FRIA, COM HASTE E TORNEIRA METALICOS E BALAO PLASTICO                                                                                                                                                                                                                                                                                                                                                                                           </v>
          </cell>
          <cell r="C4393" t="str">
            <v xml:space="preserve">UN    </v>
          </cell>
          <cell r="D4393" t="str">
            <v>CR</v>
          </cell>
          <cell r="E4393" t="str">
            <v>77,49</v>
          </cell>
        </row>
        <row r="4394">
          <cell r="A4394">
            <v>11767</v>
          </cell>
          <cell r="B4394" t="str">
            <v xml:space="preserve">TORNEIRA DE BOIA CONVENCIONAL PARA CAIXA D'AGUA, 2", AGUA FRIA, COM HASTE E TORNEIRA METALICOS E BALAO PLASTICO                                                                                                                                                                                                                                                                                                                                                                                           </v>
          </cell>
          <cell r="C4394" t="str">
            <v xml:space="preserve">UN    </v>
          </cell>
          <cell r="D4394" t="str">
            <v>CR</v>
          </cell>
          <cell r="E4394" t="str">
            <v>206,40</v>
          </cell>
        </row>
        <row r="4395">
          <cell r="A4395">
            <v>11766</v>
          </cell>
          <cell r="B4395" t="str">
            <v xml:space="preserve">TORNEIRA DE BOIA VAZAO TOTAL PARA CAIXA D'AGUA, AGUA FRIA, BITOLA 1/2", COM HASTE E TORNEIRA METALICOS E BALAO PLASTICO                                                                                                                                                                                                                                                                                                                                                                                   </v>
          </cell>
          <cell r="C4395" t="str">
            <v xml:space="preserve">UN    </v>
          </cell>
          <cell r="D4395" t="str">
            <v>CR</v>
          </cell>
          <cell r="E4395" t="str">
            <v>48,11</v>
          </cell>
        </row>
        <row r="4396">
          <cell r="A4396">
            <v>11765</v>
          </cell>
          <cell r="B4396" t="str">
            <v xml:space="preserve">TORNEIRA DE BOIA VAZAO TOTAL PARA CAIXA D'AGUA, AGUA FRIA, BITOLA 1", COM HASTE E TORNEIRA METALICOS E BALAO PLASTICO                                                                                                                                                                                                                                                                                                                                                                                     </v>
          </cell>
          <cell r="C4396" t="str">
            <v xml:space="preserve">UN    </v>
          </cell>
          <cell r="D4396" t="str">
            <v>CR</v>
          </cell>
          <cell r="E4396" t="str">
            <v>87,96</v>
          </cell>
        </row>
        <row r="4397">
          <cell r="A4397">
            <v>11824</v>
          </cell>
          <cell r="B4397" t="str">
            <v xml:space="preserve">TORNEIRA DE BOIA VAZAO TOTAL PARA CAIXA D'AGUA, AGUA FRIA, BITOLA 3/4", COM HASTE E TORNEIRA METALICOS E BALAO PLASTICO                                                                                                                                                                                                                                                                                                                                                                                   </v>
          </cell>
          <cell r="C4397" t="str">
            <v xml:space="preserve">UN    </v>
          </cell>
          <cell r="D4397" t="str">
            <v>CR</v>
          </cell>
          <cell r="E4397" t="str">
            <v>56,59</v>
          </cell>
        </row>
        <row r="4398">
          <cell r="A4398">
            <v>44045</v>
          </cell>
          <cell r="B4398" t="str">
            <v xml:space="preserve">TORNEIRA DE MESA PARA LAVATORIO, METALICA CROMADA, COM MISTURADOR MONOCOMANDO, BICA BAIXA (REF 2875)                                                                                                                                                                                                                                                                                                                                                                                                      </v>
          </cell>
          <cell r="C4398" t="str">
            <v xml:space="preserve">UN    </v>
          </cell>
          <cell r="D4398" t="str">
            <v>CR</v>
          </cell>
          <cell r="E4398" t="str">
            <v>257,47</v>
          </cell>
        </row>
        <row r="4399">
          <cell r="A4399">
            <v>39702</v>
          </cell>
          <cell r="B4399" t="str">
            <v xml:space="preserve">TORNEIRA DE MESA PARA LAVATORIO, METALICA CROMADA, COM SENSOR DE APROXIMACAO ELETRICO, BIVOLT                                                                                                                                                                                                                                                                                                                                                                                                             </v>
          </cell>
          <cell r="C4399" t="str">
            <v xml:space="preserve">UN    </v>
          </cell>
          <cell r="D4399" t="str">
            <v>CR</v>
          </cell>
          <cell r="E4399" t="str">
            <v>1.709,98</v>
          </cell>
        </row>
        <row r="4400">
          <cell r="A4400">
            <v>13415</v>
          </cell>
          <cell r="B4400" t="str">
            <v xml:space="preserve">TORNEIRA DE MESA/BANCADA, PARA LAVATORIO, FIXA, METALICA CROMADA, PADRAO POPULAR, 1/2 " OU 3/4 " (REF 1193)                                                                                                                                                                                                                                                                                                                                                                                               </v>
          </cell>
          <cell r="C4400" t="str">
            <v xml:space="preserve">UN    </v>
          </cell>
          <cell r="D4400" t="str">
            <v xml:space="preserve">C </v>
          </cell>
          <cell r="E4400" t="str">
            <v>56,14</v>
          </cell>
        </row>
        <row r="4401">
          <cell r="A4401">
            <v>7602</v>
          </cell>
          <cell r="B4401" t="str">
            <v xml:space="preserve">TORNEIRA DE METAL AMARELO, PARA TANQUE / JARDIM, DE PAREDE, COM BICO PLASTICO, CANO CURTO, AREA EXTERNA, PADRAO POPULAR / USO GERAL, 1/2 " OU 3/4 " (REF 1128)                                                                                                                                                                                                                                                                                                                                            </v>
          </cell>
          <cell r="C4401" t="str">
            <v xml:space="preserve">UN    </v>
          </cell>
          <cell r="D4401" t="str">
            <v>CR</v>
          </cell>
          <cell r="E4401" t="str">
            <v>35,82</v>
          </cell>
        </row>
        <row r="4402">
          <cell r="A4402">
            <v>7603</v>
          </cell>
          <cell r="B4402" t="str">
            <v xml:space="preserve">TORNEIRA DE METAL AMARELO, PARA TANQUE / JARDIM, DE PAREDE, SEM BICO, CANO CURTO, PADRAO POPULAR / USO GERAL, 1/2 " OU 3/4 " (REF 1120)                                                                                                                                                                                                                                                                                                                                                                   </v>
          </cell>
          <cell r="C4402" t="str">
            <v xml:space="preserve">UN    </v>
          </cell>
          <cell r="D4402" t="str">
            <v>CR</v>
          </cell>
          <cell r="E4402" t="str">
            <v>30,39</v>
          </cell>
        </row>
        <row r="4403">
          <cell r="A4403">
            <v>11777</v>
          </cell>
          <cell r="B4403" t="str">
            <v xml:space="preserve">TORNEIRA ELETRICA DE PAREDE, BICA ALTA, PARA COZINHA, 5500 W (110/220 V)                                                                                                                                                                                                                                                                                                                                                                                                                                  </v>
          </cell>
          <cell r="C4403" t="str">
            <v xml:space="preserve">UN    </v>
          </cell>
          <cell r="D4403" t="str">
            <v>CR</v>
          </cell>
          <cell r="E4403" t="str">
            <v>173,25</v>
          </cell>
        </row>
        <row r="4404">
          <cell r="A4404">
            <v>13417</v>
          </cell>
          <cell r="B4404" t="str">
            <v xml:space="preserve">TORNEIRA METALICA CROMADA CANO CURTO, SEM BICO, SEM AREJADOR, DE PAREDE, PARA TANQUE E USO GERAL, 1/2 " OU 3/4 " (REF 1143)                                                                                                                                                                                                                                                                                                                                                                               </v>
          </cell>
          <cell r="C4404" t="str">
            <v xml:space="preserve">UN    </v>
          </cell>
          <cell r="D4404" t="str">
            <v>CR</v>
          </cell>
          <cell r="E4404" t="str">
            <v>73,11</v>
          </cell>
        </row>
        <row r="4405">
          <cell r="A4405">
            <v>36791</v>
          </cell>
          <cell r="B4405" t="str">
            <v xml:space="preserve">TORNEIRA METALICA CROMADA DE MESA PARA LAVATORIO, BICA ALTA, COM AREJADOR (REF 1195)                                                                                                                                                                                                                                                                                                                                                                                                                      </v>
          </cell>
          <cell r="C4405" t="str">
            <v xml:space="preserve">UN    </v>
          </cell>
          <cell r="D4405" t="str">
            <v>CR</v>
          </cell>
          <cell r="E4405" t="str">
            <v>109,74</v>
          </cell>
        </row>
        <row r="4406">
          <cell r="A4406">
            <v>36795</v>
          </cell>
          <cell r="B4406" t="str">
            <v xml:space="preserve">TORNEIRA METALICA CROMADA DE MESA PARA LAVATORIO, COM SENSOR DE PRESENCA A PILHA, COM AREJADOR EMBUTIDO                                                                                                                                                                                                                                                                                                                                                                                                   </v>
          </cell>
          <cell r="C4406" t="str">
            <v xml:space="preserve">UN    </v>
          </cell>
          <cell r="D4406" t="str">
            <v>CR</v>
          </cell>
          <cell r="E4406" t="str">
            <v>1.387,49</v>
          </cell>
        </row>
        <row r="4407">
          <cell r="A4407">
            <v>36796</v>
          </cell>
          <cell r="B4407" t="str">
            <v xml:space="preserve">TORNEIRA METALICA CROMADA DE MESA, PARA LAVATORIO, TEMPORIZADA PRESSAO FECHAMENTO AUTOMATICO, BICA BAIXA                                                                                                                                                                                                                                                                                                                                                                                                  </v>
          </cell>
          <cell r="C4407" t="str">
            <v xml:space="preserve">UN    </v>
          </cell>
          <cell r="D4407" t="str">
            <v>CR</v>
          </cell>
          <cell r="E4407" t="str">
            <v>115,30</v>
          </cell>
        </row>
        <row r="4408">
          <cell r="A4408">
            <v>36792</v>
          </cell>
          <cell r="B4408" t="str">
            <v xml:space="preserve">TORNEIRA METALICA CROMADA DE PAREDE LONGA PARA LAVATORIO, COM AREJADOR, ACIONAMENTO ALAVANCA, 1/4 DE VOLTA (REF 1178)                                                                                                                                                                                                                                                                                                                                                                                     </v>
          </cell>
          <cell r="C4408" t="str">
            <v xml:space="preserve">UN    </v>
          </cell>
          <cell r="D4408" t="str">
            <v>CR</v>
          </cell>
          <cell r="E4408" t="str">
            <v>146,05</v>
          </cell>
        </row>
        <row r="4409">
          <cell r="A4409">
            <v>11773</v>
          </cell>
          <cell r="B4409" t="str">
            <v xml:space="preserve">TORNEIRA METALICA CROMADA DE PAREDE, PARA COZINHA, BICA MOVEL, COM AREJADOR, 1/2 " OU 3/4 " (REF 1167 / 1168)                                                                                                                                                                                                                                                                                                                                                                                             </v>
          </cell>
          <cell r="C4409" t="str">
            <v xml:space="preserve">UN    </v>
          </cell>
          <cell r="D4409" t="str">
            <v>CR</v>
          </cell>
          <cell r="E4409" t="str">
            <v>97,22</v>
          </cell>
        </row>
        <row r="4410">
          <cell r="A4410">
            <v>11762</v>
          </cell>
          <cell r="B4410" t="str">
            <v xml:space="preserve">TORNEIRA METALICA CROMADA PARA JARDIM / TANQUE, COM BICO PLASTICO, CANO LONGO, DE PAREDE, PADRAO POPULAR / USO GERAL , 1/2 " OU 3/4 " (REF 1153 / 1130)                                                                                                                                                                                                                                                                                                                                                   </v>
          </cell>
          <cell r="C4410" t="str">
            <v xml:space="preserve">UN    </v>
          </cell>
          <cell r="D4410" t="str">
            <v>CR</v>
          </cell>
          <cell r="E4410" t="str">
            <v>46,11</v>
          </cell>
        </row>
        <row r="4411">
          <cell r="A4411">
            <v>7604</v>
          </cell>
          <cell r="B4411" t="str">
            <v xml:space="preserve">TORNEIRA METALICA CROMADA PARA TANQUE / JARDIM, SEM BICO , CANO LONGO, DE PAREDE, PADRAO POPULAR / USO GERAL, 1/2 " OU 3/4 " (REF 1126)                                                                                                                                                                                                                                                                                                                                                                   </v>
          </cell>
          <cell r="C4411" t="str">
            <v xml:space="preserve">UN    </v>
          </cell>
          <cell r="D4411" t="str">
            <v>CR</v>
          </cell>
          <cell r="E4411" t="str">
            <v>39,05</v>
          </cell>
        </row>
        <row r="4412">
          <cell r="A4412">
            <v>13984</v>
          </cell>
          <cell r="B4412" t="str">
            <v xml:space="preserve">TORNEIRA METALICA CROMADA, CANO CURTO, COM AREJADOR, SEM BICO PLASTICO, DE PAREDE, PARA USO GERAL, 1/2 " OU 3/4 " (REF 1152 / 1154)                                                                                                                                                                                                                                                                                                                                                                       </v>
          </cell>
          <cell r="C4412" t="str">
            <v xml:space="preserve">UN    </v>
          </cell>
          <cell r="D4412" t="str">
            <v>CR</v>
          </cell>
          <cell r="E4412" t="str">
            <v>56,75</v>
          </cell>
        </row>
        <row r="4413">
          <cell r="A4413">
            <v>11772</v>
          </cell>
          <cell r="B4413" t="str">
            <v xml:space="preserve">TORNEIRA METALICA CROMADA, DE MESA/BANCADA, PARA COZINHA, BICA MOVEL, COM AREJADOR, 1/2 " OU 3/4 " (REF 1167 / 1168)                                                                                                                                                                                                                                                                                                                                                                                      </v>
          </cell>
          <cell r="C4413" t="str">
            <v xml:space="preserve">UN    </v>
          </cell>
          <cell r="D4413" t="str">
            <v>CR</v>
          </cell>
          <cell r="E4413" t="str">
            <v>97,53</v>
          </cell>
        </row>
        <row r="4414">
          <cell r="A4414">
            <v>13983</v>
          </cell>
          <cell r="B4414" t="str">
            <v xml:space="preserve">TORNEIRA METALICA CROMADA, RETA, DE PAREDE, PARA COZINHA, COM AREJADOR, PADRAO POPULAR, 1/2 " OU 3/4 " (REF 1159 / 1160)                                                                                                                                                                                                                                                                                                                                                                                  </v>
          </cell>
          <cell r="C4414" t="str">
            <v xml:space="preserve">UN    </v>
          </cell>
          <cell r="D4414" t="str">
            <v>CR</v>
          </cell>
          <cell r="E4414" t="str">
            <v>73,86</v>
          </cell>
        </row>
        <row r="4415">
          <cell r="A4415">
            <v>13416</v>
          </cell>
          <cell r="B4415" t="str">
            <v xml:space="preserve">TORNEIRA METALICA CROMADA, RETA, DE PAREDE, PARA COZINHA, SEM BICO, SEM AREJADOR, PADRAO POPULAR, 1/2 " OU 3/4 " (REF 1158)                                                                                                                                                                                                                                                                                                                                                                               </v>
          </cell>
          <cell r="C4415" t="str">
            <v xml:space="preserve">UN    </v>
          </cell>
          <cell r="D4415" t="str">
            <v>CR</v>
          </cell>
          <cell r="E4415" t="str">
            <v>65,60</v>
          </cell>
        </row>
        <row r="4416">
          <cell r="A4416">
            <v>40329</v>
          </cell>
          <cell r="B4416" t="str">
            <v xml:space="preserve">TORNEIRA PLASTICA DE BOIA CONVENCIONAL PARA CAIXA DE AGUA, AGUA FRIA, 3/4 ", COM HASTE METALICA E COM TORNEIRA E BALAO PLASTICOS (PADRAO POPULAR)                                                                                                                                                                                                                                                                                                                                                         </v>
          </cell>
          <cell r="C4416" t="str">
            <v xml:space="preserve">UN    </v>
          </cell>
          <cell r="D4416" t="str">
            <v xml:space="preserve">C </v>
          </cell>
          <cell r="E4416" t="str">
            <v>19,99</v>
          </cell>
        </row>
        <row r="4417">
          <cell r="A4417">
            <v>11823</v>
          </cell>
          <cell r="B4417" t="str">
            <v xml:space="preserve">TORNEIRA PLASTICA DE BOIA PARA CAIXA DE DESCARGA,  1/2", BALAO E TORNEIRA PLASTICOS, COM HASTE METALICA                                                                                                                                                                                                                                                                                                                                                                                                   </v>
          </cell>
          <cell r="C4417" t="str">
            <v xml:space="preserve">UN    </v>
          </cell>
          <cell r="D4417" t="str">
            <v>CR</v>
          </cell>
          <cell r="E4417" t="str">
            <v>8,42</v>
          </cell>
        </row>
        <row r="4418">
          <cell r="A4418">
            <v>11822</v>
          </cell>
          <cell r="B4418" t="str">
            <v xml:space="preserve">TORNEIRA PLASTICA DE MESA, BICA MOVEL, PARA COZINHA 1/2 "                                                                                                                                                                                                                                                                                                                                                                                                                                                 </v>
          </cell>
          <cell r="C4418" t="str">
            <v xml:space="preserve">UN    </v>
          </cell>
          <cell r="D4418" t="str">
            <v>CR</v>
          </cell>
          <cell r="E4418" t="str">
            <v>24,16</v>
          </cell>
        </row>
        <row r="4419">
          <cell r="A4419">
            <v>11831</v>
          </cell>
          <cell r="B4419" t="str">
            <v xml:space="preserve">TORNEIRA PLASTICA PARA TANQUE 1/2 " OU 3/4 " COM BICO PARA MANGUEIRA                                                                                                                                                                                                                                                                                                                                                                                                                                      </v>
          </cell>
          <cell r="C4419" t="str">
            <v xml:space="preserve">UN    </v>
          </cell>
          <cell r="D4419" t="str">
            <v>CR</v>
          </cell>
          <cell r="E4419" t="str">
            <v>14,54</v>
          </cell>
        </row>
        <row r="4420">
          <cell r="A4420">
            <v>7613</v>
          </cell>
          <cell r="B4420" t="str">
            <v xml:space="preserve">TRANSFORMADOR TRIFASICO DE DISTRIBUICAO, POTENCIA DE 1000 KVA, TENSAO NOMINAL DE 15 KV, TENSAO SECUNDARIA DE 220/127V, EM OLEO ISOLANTE TIPO MINERAL                                                                                                                                                                                                                                                                                                                                                      </v>
          </cell>
          <cell r="C4420" t="str">
            <v xml:space="preserve">UN    </v>
          </cell>
          <cell r="D4420" t="str">
            <v>AS</v>
          </cell>
          <cell r="E4420" t="str">
            <v>112.428,88</v>
          </cell>
        </row>
        <row r="4421">
          <cell r="A4421">
            <v>7619</v>
          </cell>
          <cell r="B4421" t="str">
            <v xml:space="preserve">TRANSFORMADOR TRIFASICO DE DISTRIBUICAO, POTENCIA DE 112,5 KVA, TENSAO NOMINAL DE 15 KV, TENSAO SECUNDARIA DE 220/127V, EM OLEO ISOLANTE TIPO MINERAL                                                                                                                                                                                                                                                                                                                                                     </v>
          </cell>
          <cell r="C4421" t="str">
            <v xml:space="preserve">UN    </v>
          </cell>
          <cell r="D4421" t="str">
            <v>AS</v>
          </cell>
          <cell r="E4421" t="str">
            <v>17.379,10</v>
          </cell>
        </row>
        <row r="4422">
          <cell r="A4422">
            <v>12076</v>
          </cell>
          <cell r="B4422" t="str">
            <v xml:space="preserve">TRANSFORMADOR TRIFASICO DE DISTRIBUICAO, POTENCIA DE 15 KVA, TENSAO NOMINAL DE 15 KV, TENSAO SECUNDARIA DE 220/127V, EM OLEO ISOLANTE TIPO MINERAL                                                                                                                                                                                                                                                                                                                                                        </v>
          </cell>
          <cell r="C4422" t="str">
            <v xml:space="preserve">UN    </v>
          </cell>
          <cell r="D4422" t="str">
            <v>AS</v>
          </cell>
          <cell r="E4422" t="str">
            <v>7.972,06</v>
          </cell>
        </row>
        <row r="4423">
          <cell r="A4423">
            <v>7614</v>
          </cell>
          <cell r="B4423" t="str">
            <v xml:space="preserve">TRANSFORMADOR TRIFASICO DE DISTRIBUICAO, POTENCIA DE 150 KVA, TENSAO NOMINAL DE 15 KV, TENSAO SECUNDARIA DE 220/127V, EM OLEO ISOLANTE TIPO MINERAL                                                                                                                                                                                                                                                                                                                                                       </v>
          </cell>
          <cell r="C4423" t="str">
            <v xml:space="preserve">UN    </v>
          </cell>
          <cell r="D4423" t="str">
            <v>AS</v>
          </cell>
          <cell r="E4423" t="str">
            <v>21.919,19</v>
          </cell>
        </row>
        <row r="4424">
          <cell r="A4424">
            <v>7618</v>
          </cell>
          <cell r="B4424" t="str">
            <v xml:space="preserve">TRANSFORMADOR TRIFASICO DE DISTRIBUICAO, POTENCIA DE 1500 KVA, TENSAO NOMINAL DE 15 KV, TENSAO SECUNDARIA DE 220/127V, EM OLEO ISOLANTE TIPO MINERAL                                                                                                                                                                                                                                                                                                                                                      </v>
          </cell>
          <cell r="C4424" t="str">
            <v xml:space="preserve">UN    </v>
          </cell>
          <cell r="D4424" t="str">
            <v>AS</v>
          </cell>
          <cell r="E4424" t="str">
            <v>142.162,41</v>
          </cell>
        </row>
        <row r="4425">
          <cell r="A4425">
            <v>7620</v>
          </cell>
          <cell r="B4425" t="str">
            <v xml:space="preserve">TRANSFORMADOR TRIFASICO DE DISTRIBUICAO, POTENCIA DE 225 KVA, TENSAO NOMINAL DE 15 KV, TENSAO SECUNDARIA DE 220/127V, EM OLEO ISOLANTE TIPO MINERAL                                                                                                                                                                                                                                                                                                                                                       </v>
          </cell>
          <cell r="C4425" t="str">
            <v xml:space="preserve">UN    </v>
          </cell>
          <cell r="D4425" t="str">
            <v>AS</v>
          </cell>
          <cell r="E4425" t="str">
            <v>30.749,39</v>
          </cell>
        </row>
        <row r="4426">
          <cell r="A4426">
            <v>7610</v>
          </cell>
          <cell r="B4426" t="str">
            <v xml:space="preserve">TRANSFORMADOR TRIFASICO DE DISTRIBUICAO, POTENCIA DE 30 KVA, TENSAO NOMINAL DE 15 KV, TENSAO SECUNDARIA DE 220/127V, EM OLEO ISOLANTE TIPO MINERAL                                                                                                                                                                                                                                                                                                                                                        </v>
          </cell>
          <cell r="C4426" t="str">
            <v xml:space="preserve">UN    </v>
          </cell>
          <cell r="D4426" t="str">
            <v>AS</v>
          </cell>
          <cell r="E4426" t="str">
            <v>9.737,30</v>
          </cell>
        </row>
        <row r="4427">
          <cell r="A4427">
            <v>7615</v>
          </cell>
          <cell r="B4427" t="str">
            <v xml:space="preserve">TRANSFORMADOR TRIFASICO DE DISTRIBUICAO, POTENCIA DE 300 KVA, TENSAO NOMINAL DE 15 KV, TENSAO SECUNDARIA DE 220/127V, EM OLEO ISOLANTE TIPO MINERAL                                                                                                                                                                                                                                                                                                                                                       </v>
          </cell>
          <cell r="C4427" t="str">
            <v xml:space="preserve">UN    </v>
          </cell>
          <cell r="D4427" t="str">
            <v>AS</v>
          </cell>
          <cell r="E4427" t="str">
            <v>35.874,29</v>
          </cell>
        </row>
        <row r="4428">
          <cell r="A4428">
            <v>7617</v>
          </cell>
          <cell r="B4428" t="str">
            <v xml:space="preserve">TRANSFORMADOR TRIFASICO DE DISTRIBUICAO, POTENCIA DE 45 KVA, TENSAO NOMINAL DE 15 KV, TENSAO SECUNDARIA DE 220/127V, EM OLEO ISOLANTE TIPO MINERAL                                                                                                                                                                                                                                                                                                                                                        </v>
          </cell>
          <cell r="C4428" t="str">
            <v xml:space="preserve">UN    </v>
          </cell>
          <cell r="D4428" t="str">
            <v>AS</v>
          </cell>
          <cell r="E4428" t="str">
            <v>10.876,17</v>
          </cell>
        </row>
        <row r="4429">
          <cell r="A4429">
            <v>7616</v>
          </cell>
          <cell r="B4429" t="str">
            <v xml:space="preserve">TRANSFORMADOR TRIFASICO DE DISTRIBUICAO, POTENCIA DE 500 KVA, TENSAO NOMINAL DE 15 KV, TENSAO SECUNDARIA DE 220/127V, EM OLEO ISOLANTE TIPO MINERAL                                                                                                                                                                                                                                                                                                                                                       </v>
          </cell>
          <cell r="C4429" t="str">
            <v xml:space="preserve">UN    </v>
          </cell>
          <cell r="D4429" t="str">
            <v>AS</v>
          </cell>
          <cell r="E4429" t="str">
            <v>58.541,14</v>
          </cell>
        </row>
        <row r="4430">
          <cell r="A4430">
            <v>7611</v>
          </cell>
          <cell r="B4430" t="str">
            <v xml:space="preserve">TRANSFORMADOR TRIFASICO DE DISTRIBUICAO, POTENCIA DE 75 KVA, TENSAO NOMINAL DE 15 KV, TENSAO SECUNDARIA DE 220/127V, EM OLEO ISOLANTE TIPO MINERAL                                                                                                                                                                                                                                                                                                                                                        </v>
          </cell>
          <cell r="C4430" t="str">
            <v xml:space="preserve">UN    </v>
          </cell>
          <cell r="D4430" t="str">
            <v>AS</v>
          </cell>
          <cell r="E4430" t="str">
            <v>14.065,00</v>
          </cell>
        </row>
        <row r="4431">
          <cell r="A4431">
            <v>7612</v>
          </cell>
          <cell r="B4431" t="str">
            <v xml:space="preserve">TRANSFORMADOR TRIFASICO DE DISTRIBUICAO, POTENCIA DE 750 KVA, TENSAO NOMINAL DE 15 KV, TENSAO SECUNDARIA DE 220/127V, EM OLEO ISOLANTE TIPO MINERAL                                                                                                                                                                                                                                                                                                                                                       </v>
          </cell>
          <cell r="C4431" t="str">
            <v xml:space="preserve">UN    </v>
          </cell>
          <cell r="D4431" t="str">
            <v>AS</v>
          </cell>
          <cell r="E4431" t="str">
            <v>80.299,19</v>
          </cell>
        </row>
        <row r="4432">
          <cell r="A4432">
            <v>37371</v>
          </cell>
          <cell r="B4432" t="str">
            <v xml:space="preserve">TRANSPORTE - HORISTA (COLETADO CAIXA - ENCARGOS COMPLEMENTARES)                                                                                                                                                                                                                                                                                                                                                                                                                                           </v>
          </cell>
          <cell r="C4432" t="str">
            <v xml:space="preserve">H     </v>
          </cell>
          <cell r="D4432" t="str">
            <v xml:space="preserve">C </v>
          </cell>
          <cell r="E4432" t="str">
            <v>0,64</v>
          </cell>
        </row>
        <row r="4433">
          <cell r="A4433">
            <v>40861</v>
          </cell>
          <cell r="B4433" t="str">
            <v xml:space="preserve">TRANSPORTE - MENSALISTA (COLETADO CAIXA - ENCARGOS COMPLEMENTARES)                                                                                                                                                                                                                                                                                                                                                                                                                                        </v>
          </cell>
          <cell r="C4433" t="str">
            <v xml:space="preserve">MES   </v>
          </cell>
          <cell r="D4433" t="str">
            <v xml:space="preserve">C </v>
          </cell>
          <cell r="E4433" t="str">
            <v>119,88</v>
          </cell>
        </row>
        <row r="4434">
          <cell r="A4434">
            <v>36510</v>
          </cell>
          <cell r="B4434" t="str">
            <v xml:space="preserve">TRATOR DE ESTEIRAS, POTENCIA BRUTA DE 133 HP, PESO OPERACIONAL DE 14 T, COM LAMINA COM CAPACIDADE DE 3,00 M3                                                                                                                                                                                                                                                                                                                                                                                              </v>
          </cell>
          <cell r="C4434" t="str">
            <v xml:space="preserve">UN    </v>
          </cell>
          <cell r="D4434" t="str">
            <v>AS</v>
          </cell>
          <cell r="E4434" t="str">
            <v>914.373,05</v>
          </cell>
        </row>
        <row r="4435">
          <cell r="A4435">
            <v>25020</v>
          </cell>
          <cell r="B4435" t="str">
            <v xml:space="preserve">TRATOR DE ESTEIRAS, POTENCIA BRUTA DE 347 HP, PESO OPERACIONAL DE 38,5 T, COM ESCARIFICADOR E LAMINA COM CAPACIDADE DE 4,70M3                                                                                                                                                                                                                                                                                                                                                                             </v>
          </cell>
          <cell r="C4435" t="str">
            <v xml:space="preserve">UN    </v>
          </cell>
          <cell r="D4435" t="str">
            <v>AS</v>
          </cell>
          <cell r="E4435" t="str">
            <v>3.766.895,26</v>
          </cell>
        </row>
        <row r="4436">
          <cell r="A4436">
            <v>7622</v>
          </cell>
          <cell r="B4436" t="str">
            <v xml:space="preserve">TRATOR DE ESTEIRAS, POTENCIA DE 100 HP, PESO OPERACIONAL DE 9,4 T, COM LAMINA COM CAPACIDADE DE 2,19 M3                                                                                                                                                                                                                                                                                                                                                                                                   </v>
          </cell>
          <cell r="C4436" t="str">
            <v xml:space="preserve">UN    </v>
          </cell>
          <cell r="D4436" t="str">
            <v>AS</v>
          </cell>
          <cell r="E4436" t="str">
            <v>887.075,50</v>
          </cell>
        </row>
        <row r="4437">
          <cell r="A4437">
            <v>7624</v>
          </cell>
          <cell r="B4437" t="str">
            <v xml:space="preserve">TRATOR DE ESTEIRAS, POTENCIA DE 150 HP, PESO OPERACIONAL DE 16,7 T, COM RODA MOTRIZ ELEVADA E LAMINA COM CONTATO DE 3,18M3                                                                                                                                                                                                                                                                                                                                                                                </v>
          </cell>
          <cell r="C4437" t="str">
            <v xml:space="preserve">UN    </v>
          </cell>
          <cell r="D4437" t="str">
            <v>AS</v>
          </cell>
          <cell r="E4437" t="str">
            <v>1.150.000,00</v>
          </cell>
        </row>
        <row r="4438">
          <cell r="A4438">
            <v>7625</v>
          </cell>
          <cell r="B4438" t="str">
            <v xml:space="preserve">TRATOR DE ESTEIRAS, POTENCIA DE 170 HP, PESO OPERACIONAL DE 19 T, COM LAMINA COM CAPACIDADE DE 5,2 M3                                                                                                                                                                                                                                                                                                                                                                                                     </v>
          </cell>
          <cell r="C4438" t="str">
            <v xml:space="preserve">UN    </v>
          </cell>
          <cell r="D4438" t="str">
            <v>AS</v>
          </cell>
          <cell r="E4438" t="str">
            <v>1.142.966,25</v>
          </cell>
        </row>
        <row r="4439">
          <cell r="A4439">
            <v>7623</v>
          </cell>
          <cell r="B4439" t="str">
            <v xml:space="preserve">TRATOR DE ESTEIRAS, POTENCIA DE 347 HP, PESO OPERACIONAL DE 38,5 T, COM LAMINA COM CAPACIDADE DE 8,70M3                                                                                                                                                                                                                                                                                                                                                                                                   </v>
          </cell>
          <cell r="C4439" t="str">
            <v xml:space="preserve">UN    </v>
          </cell>
          <cell r="D4439" t="str">
            <v>AS</v>
          </cell>
          <cell r="E4439" t="str">
            <v>3.766.895,26</v>
          </cell>
        </row>
        <row r="4440">
          <cell r="A4440">
            <v>36508</v>
          </cell>
          <cell r="B4440" t="str">
            <v xml:space="preserve">TRATOR DE ESTEIRAS, POTENCIA NO VOLANTE DE 200 HP, PESO OPERACIONAL DE 20,1 T, COM RODA MOTRIZ ELEVADA E LAMINA COM CAPACIDADE DE 3,89 M3                                                                                                                                                                                                                                                                                                                                                                 </v>
          </cell>
          <cell r="C4440" t="str">
            <v xml:space="preserve">UN    </v>
          </cell>
          <cell r="D4440" t="str">
            <v>AS</v>
          </cell>
          <cell r="E4440" t="str">
            <v>1.694.122,27</v>
          </cell>
        </row>
        <row r="4441">
          <cell r="A4441">
            <v>36509</v>
          </cell>
          <cell r="B4441" t="str">
            <v xml:space="preserve">TRATOR DE ESTEIRAS, POTENCIA 125 HP, PESO OPERACIONAL DE 12,9 T, COM LAMINA COM CAPACIDADE DE 2,7 M3                                                                                                                                                                                                                                                                                                                                                                                                      </v>
          </cell>
          <cell r="C4441" t="str">
            <v xml:space="preserve">UN    </v>
          </cell>
          <cell r="D4441" t="str">
            <v>AS</v>
          </cell>
          <cell r="E4441" t="str">
            <v>928.440,31</v>
          </cell>
        </row>
        <row r="4442">
          <cell r="A4442">
            <v>13238</v>
          </cell>
          <cell r="B4442" t="str">
            <v xml:space="preserve">TRATOR DE PNEUS COM POTENCIA DE 105 CV, TRACAO 4 X 4, PESO COM LASTRO DE 5775 KG                                                                                                                                                                                                                                                                                                                                                                                                                          </v>
          </cell>
          <cell r="C4442" t="str">
            <v xml:space="preserve">UN    </v>
          </cell>
          <cell r="D4442" t="str">
            <v>AS</v>
          </cell>
          <cell r="E4442" t="str">
            <v>323.831,75</v>
          </cell>
        </row>
        <row r="4443">
          <cell r="A4443">
            <v>36511</v>
          </cell>
          <cell r="B4443" t="str">
            <v xml:space="preserve">TRATOR DE PNEUS COM POTENCIA DE 122 CV, TRACAO 4 X 4, PESO COM LASTRO DE 4510 KG                                                                                                                                                                                                                                                                                                                                                                                                                          </v>
          </cell>
          <cell r="C4443" t="str">
            <v xml:space="preserve">UN    </v>
          </cell>
          <cell r="D4443" t="str">
            <v>AS</v>
          </cell>
          <cell r="E4443" t="str">
            <v>375.233,62</v>
          </cell>
        </row>
        <row r="4444">
          <cell r="A4444">
            <v>36515</v>
          </cell>
          <cell r="B4444" t="str">
            <v xml:space="preserve">TRATOR DE PNEUS COM POTENCIA DE 15 CV, PESO COM LASTRO DE 1160 KG                                                                                                                                                                                                                                                                                                                                                                                                                                         </v>
          </cell>
          <cell r="C4444" t="str">
            <v xml:space="preserve">UN    </v>
          </cell>
          <cell r="D4444" t="str">
            <v>AS</v>
          </cell>
          <cell r="E4444" t="str">
            <v>110.514,00</v>
          </cell>
        </row>
        <row r="4445">
          <cell r="A4445">
            <v>10598</v>
          </cell>
          <cell r="B4445" t="str">
            <v xml:space="preserve">TRATOR DE PNEUS COM POTENCIA DE 50 CV, TRACAO 4 X 2, PESO COM LASTRO DE 2714 KG                                                                                                                                                                                                                                                                                                                                                                                                                           </v>
          </cell>
          <cell r="C4445" t="str">
            <v xml:space="preserve">UN    </v>
          </cell>
          <cell r="D4445" t="str">
            <v>AS</v>
          </cell>
          <cell r="E4445" t="str">
            <v>179.215,16</v>
          </cell>
        </row>
        <row r="4446">
          <cell r="A4446">
            <v>7640</v>
          </cell>
          <cell r="B4446" t="str">
            <v xml:space="preserve">TRATOR DE PNEUS COM POTENCIA DE 85 CV, TRACAO 4 X 4, PESO COM LASTRO DE 4675 KG                                                                                                                                                                                                                                                                                                                                                                                                                           </v>
          </cell>
          <cell r="C4446" t="str">
            <v xml:space="preserve">UN    </v>
          </cell>
          <cell r="D4446" t="str">
            <v>AS</v>
          </cell>
          <cell r="E4446" t="str">
            <v>275.000,00</v>
          </cell>
        </row>
        <row r="4447">
          <cell r="A4447">
            <v>36513</v>
          </cell>
          <cell r="B4447" t="str">
            <v xml:space="preserve">TRATOR DE PNEUS COM POTENCIA DE 85 CV, TURBO,  PESO COM LASTRO DE 4900 KG                                                                                                                                                                                                                                                                                                                                                                                                                                 </v>
          </cell>
          <cell r="C4447" t="str">
            <v xml:space="preserve">UN    </v>
          </cell>
          <cell r="D4447" t="str">
            <v>AS</v>
          </cell>
          <cell r="E4447" t="str">
            <v>264.912,36</v>
          </cell>
        </row>
        <row r="4448">
          <cell r="A4448">
            <v>36514</v>
          </cell>
          <cell r="B4448" t="str">
            <v xml:space="preserve">TRATOR DE PNEUS COM POTENCIA DE 95 CV, TRACAO 4 X 4, PESO MAXIMO DE 5225 KG                                                                                                                                                                                                                                                                                                                                                                                                                               </v>
          </cell>
          <cell r="C4448" t="str">
            <v xml:space="preserve">UN    </v>
          </cell>
          <cell r="D4448" t="str">
            <v>AS</v>
          </cell>
          <cell r="E4448" t="str">
            <v>295.560,73</v>
          </cell>
        </row>
        <row r="4449">
          <cell r="A4449">
            <v>11572</v>
          </cell>
          <cell r="B4449" t="str">
            <v xml:space="preserve">TRAVA / PRENDEDOR DE PORTA, EM LATAO CROMADO, MONTADO EM PISO                                                                                                                                                                                                                                                                                                                                                                                                                                             </v>
          </cell>
          <cell r="C4449" t="str">
            <v xml:space="preserve">UN    </v>
          </cell>
          <cell r="D4449" t="str">
            <v>CR</v>
          </cell>
          <cell r="E4449" t="str">
            <v>30,32</v>
          </cell>
        </row>
        <row r="4450">
          <cell r="A4450">
            <v>36149</v>
          </cell>
          <cell r="B4450" t="str">
            <v xml:space="preserve">TRAVA-QUEDAS EM ACO PARA CORDA DE 12 MM, EXTENSOR DE 25 X 300 MM, COM MOSQUETAO TIPO GANCHO TRAVA DUPLA                                                                                                                                                                                                                                                                                                                                                                                                   </v>
          </cell>
          <cell r="C4450" t="str">
            <v xml:space="preserve">UN    </v>
          </cell>
          <cell r="D4450" t="str">
            <v>CR</v>
          </cell>
          <cell r="E4450" t="str">
            <v>175,07</v>
          </cell>
        </row>
        <row r="4451">
          <cell r="A4451">
            <v>42407</v>
          </cell>
          <cell r="B4451" t="str">
            <v xml:space="preserve">TRELICA NERVURADA (ESPACADOR), ALTURA = 120,0 MM, DIAMETRO DOS BANZOS INFERIORES E SUPERIOR = 6,0 MM, DIAMETRO DA DIAGONAL = 4,2 MM                                                                                                                                                                                                                                                                                                                                                                       </v>
          </cell>
          <cell r="C4451" t="str">
            <v xml:space="preserve">M     </v>
          </cell>
          <cell r="D4451" t="str">
            <v>CR</v>
          </cell>
          <cell r="E4451" t="str">
            <v>9,78</v>
          </cell>
        </row>
        <row r="4452">
          <cell r="A4452">
            <v>11581</v>
          </cell>
          <cell r="B4452" t="str">
            <v xml:space="preserve">TRILHO PANTOGRAFICO CONCAVO, TIPO U, EM ALUMINIO, COM DIMENSOES DE APROX *35 X 35* MM, PARA ROLDANA DE PORTA DE CORRER                                                                                                                                                                                                                                                                                                                                                                                    </v>
          </cell>
          <cell r="C4452" t="str">
            <v xml:space="preserve">M     </v>
          </cell>
          <cell r="D4452" t="str">
            <v>CR</v>
          </cell>
          <cell r="E4452" t="str">
            <v>20,01</v>
          </cell>
        </row>
        <row r="4453">
          <cell r="A4453">
            <v>43605</v>
          </cell>
          <cell r="B4453" t="str">
            <v xml:space="preserve">TRILHO PANTOGRAFICO RETO, EM ALUMINIO, TIPO U, COM DIMENSOES DE *38 X 38* MM PARA PORTA DE CORRER                                                                                                                                                                                                                                                                                                                                                                                                         </v>
          </cell>
          <cell r="C4453" t="str">
            <v xml:space="preserve">M     </v>
          </cell>
          <cell r="D4453" t="str">
            <v>CR</v>
          </cell>
          <cell r="E4453" t="str">
            <v>40,94</v>
          </cell>
        </row>
        <row r="4454">
          <cell r="A4454">
            <v>11580</v>
          </cell>
          <cell r="B4454" t="str">
            <v xml:space="preserve">TRILHO QUADRADO FRIZADO PARA RODIZIO (VERGALHAO MACICO), EM ALUMINIO, COM DIMENSOES DE *6 X 6* MM                                                                                                                                                                                                                                                                                                                                                                                                         </v>
          </cell>
          <cell r="C4454" t="str">
            <v xml:space="preserve">M     </v>
          </cell>
          <cell r="D4454" t="str">
            <v>CR</v>
          </cell>
          <cell r="E4454" t="str">
            <v>8,03</v>
          </cell>
        </row>
        <row r="4455">
          <cell r="A4455">
            <v>10743</v>
          </cell>
          <cell r="B4455" t="str">
            <v xml:space="preserve">TROLEY MANUAL CAPACIDADE 1 T                                                                                                                                                                                                                                                                                                                                                                                                                                                                              </v>
          </cell>
          <cell r="C4455" t="str">
            <v xml:space="preserve">UN    </v>
          </cell>
          <cell r="D4455" t="str">
            <v>AS</v>
          </cell>
          <cell r="E4455" t="str">
            <v>624,94</v>
          </cell>
        </row>
        <row r="4456">
          <cell r="A4456">
            <v>39848</v>
          </cell>
          <cell r="B4456" t="str">
            <v xml:space="preserve">TUBO / MANGUEIRA PRETA EM POLIETILENO, LINHA PESADA OU REFORCADA, TIPO ESPAGUETE, PARA INJECAO DE CALDA DE CIMENTO, D = 1/2", ESPESSURA 1,5 MM                                                                                                                                                                                                                                                                                                                                                            </v>
          </cell>
          <cell r="C4456" t="str">
            <v xml:space="preserve">M     </v>
          </cell>
          <cell r="D4456" t="str">
            <v>AS</v>
          </cell>
          <cell r="E4456" t="str">
            <v>1,90</v>
          </cell>
        </row>
        <row r="4457">
          <cell r="A4457">
            <v>20999</v>
          </cell>
          <cell r="B4457" t="str">
            <v xml:space="preserve">TUBO ACO CARBONO COM COSTURA, NBR 5580, CLASSE L, DN = 15 MM, E = 2,25 MM, 1,06 KG/M                                                                                                                                                                                                                                                                                                                                                                                                                      </v>
          </cell>
          <cell r="C4457" t="str">
            <v xml:space="preserve">M     </v>
          </cell>
          <cell r="D4457" t="str">
            <v>AS</v>
          </cell>
          <cell r="E4457" t="str">
            <v>11,67</v>
          </cell>
        </row>
        <row r="4458">
          <cell r="A4458">
            <v>21001</v>
          </cell>
          <cell r="B4458" t="str">
            <v xml:space="preserve">TUBO ACO CARBONO COM COSTURA, NBR 5580, CLASSE L, DN = 25 MM, E = 2,65 MM, 2,02 KG/M                                                                                                                                                                                                                                                                                                                                                                                                                      </v>
          </cell>
          <cell r="C4458" t="str">
            <v xml:space="preserve">M     </v>
          </cell>
          <cell r="D4458" t="str">
            <v>AS</v>
          </cell>
          <cell r="E4458" t="str">
            <v>21,78</v>
          </cell>
        </row>
        <row r="4459">
          <cell r="A4459">
            <v>21003</v>
          </cell>
          <cell r="B4459" t="str">
            <v xml:space="preserve">TUBO ACO CARBONO COM COSTURA, NBR 5580, CLASSE L, DN = 40 MM, E = 3,0 MM, 3,34 KG/M                                                                                                                                                                                                                                                                                                                                                                                                                       </v>
          </cell>
          <cell r="C4459" t="str">
            <v xml:space="preserve">M     </v>
          </cell>
          <cell r="D4459" t="str">
            <v>AS</v>
          </cell>
          <cell r="E4459" t="str">
            <v>35,79</v>
          </cell>
        </row>
        <row r="4460">
          <cell r="A4460">
            <v>21006</v>
          </cell>
          <cell r="B4460" t="str">
            <v xml:space="preserve">TUBO ACO CARBONO COM COSTURA, NBR 5580, CLASSE L, DN = 80 MM, E = 3,35 MM, 7,07 KG/M                                                                                                                                                                                                                                                                                                                                                                                                                      </v>
          </cell>
          <cell r="C4460" t="str">
            <v xml:space="preserve">M     </v>
          </cell>
          <cell r="D4460" t="str">
            <v>AS</v>
          </cell>
          <cell r="E4460" t="str">
            <v>75,95</v>
          </cell>
        </row>
        <row r="4461">
          <cell r="A4461">
            <v>21019</v>
          </cell>
          <cell r="B4461" t="str">
            <v xml:space="preserve">TUBO ACO CARBONO COM COSTURA, NBR 5580, CLASSE M, DN = 25 MM, E = 3,35 MM, *2,50* KG//M                                                                                                                                                                                                                                                                                                                                                                                                                   </v>
          </cell>
          <cell r="C4461" t="str">
            <v xml:space="preserve">M     </v>
          </cell>
          <cell r="D4461" t="str">
            <v>AS</v>
          </cell>
          <cell r="E4461" t="str">
            <v>26,40</v>
          </cell>
        </row>
        <row r="4462">
          <cell r="A4462">
            <v>21021</v>
          </cell>
          <cell r="B4462" t="str">
            <v xml:space="preserve">TUBO ACO CARBONO COM COSTURA, NBR 5580, CLASSE M, DN = 40 MM, E = 3,35 MM, *3,71* KG//M                                                                                                                                                                                                                                                                                                                                                                                                                   </v>
          </cell>
          <cell r="C4462" t="str">
            <v xml:space="preserve">M     </v>
          </cell>
          <cell r="D4462" t="str">
            <v>AS</v>
          </cell>
          <cell r="E4462" t="str">
            <v>41,74</v>
          </cell>
        </row>
        <row r="4463">
          <cell r="A4463">
            <v>21024</v>
          </cell>
          <cell r="B4463" t="str">
            <v xml:space="preserve">TUBO ACO CARBONO COM COSTURA, NBR 5580, CLASSE M, DN = 80 MM, E = 4,05 MM, *8,47* KG/M                                                                                                                                                                                                                                                                                                                                                                                                                    </v>
          </cell>
          <cell r="C4463" t="str">
            <v xml:space="preserve">M     </v>
          </cell>
          <cell r="D4463" t="str">
            <v>AS</v>
          </cell>
          <cell r="E4463" t="str">
            <v>89,42</v>
          </cell>
        </row>
        <row r="4464">
          <cell r="A4464">
            <v>40624</v>
          </cell>
          <cell r="B4464" t="str">
            <v xml:space="preserve">TUBO ACO CARBONO SEM COSTURA 1 1/2", E= *3,68 MM, SCHEDULE 40, 4,05 KG/M                                                                                                                                                                                                                                                                                                                                                                                                                                  </v>
          </cell>
          <cell r="C4464" t="str">
            <v xml:space="preserve">M     </v>
          </cell>
          <cell r="D4464" t="str">
            <v>AS</v>
          </cell>
          <cell r="E4464" t="str">
            <v>97,53</v>
          </cell>
        </row>
        <row r="4465">
          <cell r="A4465">
            <v>42575</v>
          </cell>
          <cell r="B4465" t="str">
            <v xml:space="preserve">TUBO ACO CARBONO SEM COSTURA 1 1/4", E= *3,56 MM, SCHEDULE 40, *3,38* KG/M                                                                                                                                                                                                                                                                                                                                                                                                                                </v>
          </cell>
          <cell r="C4465" t="str">
            <v xml:space="preserve">M     </v>
          </cell>
          <cell r="D4465" t="str">
            <v>AS</v>
          </cell>
          <cell r="E4465" t="str">
            <v>89,50</v>
          </cell>
        </row>
        <row r="4466">
          <cell r="A4466">
            <v>13127</v>
          </cell>
          <cell r="B4466" t="str">
            <v xml:space="preserve">TUBO ACO CARBONO SEM COSTURA 1/2", E= *2,77 MM, SCHEDULE 40, *1,27 KG/M                                                                                                                                                                                                                                                                                                                                                                                                                                   </v>
          </cell>
          <cell r="C4466" t="str">
            <v xml:space="preserve">M     </v>
          </cell>
          <cell r="D4466" t="str">
            <v>AS</v>
          </cell>
          <cell r="E4466" t="str">
            <v>43,50</v>
          </cell>
        </row>
        <row r="4467">
          <cell r="A4467">
            <v>13137</v>
          </cell>
          <cell r="B4467" t="str">
            <v xml:space="preserve">TUBO ACO CARBONO SEM COSTURA 1/2", E= *3,73 MM, SCHEDULE 80, *1,62 KG/M                                                                                                                                                                                                                                                                                                                                                                                                                                   </v>
          </cell>
          <cell r="C4467" t="str">
            <v xml:space="preserve">M     </v>
          </cell>
          <cell r="D4467" t="str">
            <v>AS</v>
          </cell>
          <cell r="E4467" t="str">
            <v>57,73</v>
          </cell>
        </row>
        <row r="4468">
          <cell r="A4468">
            <v>42574</v>
          </cell>
          <cell r="B4468" t="str">
            <v xml:space="preserve">TUBO ACO CARBONO SEM COSTURA 1", E= *3,38 MM, SCHEDULE 40, *2,50* KG/M                                                                                                                                                                                                                                                                                                                                                                                                                                    </v>
          </cell>
          <cell r="C4468" t="str">
            <v xml:space="preserve">M     </v>
          </cell>
          <cell r="D4468" t="str">
            <v>AS</v>
          </cell>
          <cell r="E4468" t="str">
            <v>66,79</v>
          </cell>
        </row>
        <row r="4469">
          <cell r="A4469">
            <v>20989</v>
          </cell>
          <cell r="B4469" t="str">
            <v xml:space="preserve">TUBO ACO CARBONO SEM COSTURA 14", E= *11,13 MM, SCHEDULE 40, *94,55 KG/M                                                                                                                                                                                                                                                                                                                                                                                                                                  </v>
          </cell>
          <cell r="C4469" t="str">
            <v xml:space="preserve">M     </v>
          </cell>
          <cell r="D4469" t="str">
            <v>AS</v>
          </cell>
          <cell r="E4469" t="str">
            <v>2.068,10</v>
          </cell>
        </row>
        <row r="4470">
          <cell r="A4470">
            <v>21147</v>
          </cell>
          <cell r="B4470" t="str">
            <v xml:space="preserve">TUBO ACO CARBONO SEM COSTURA 2 1/2", E = 5,16 MM, SCHEDULE 40 (8,62 KG/M)                                                                                                                                                                                                                                                                                                                                                                                                                                 </v>
          </cell>
          <cell r="C4470" t="str">
            <v xml:space="preserve">M     </v>
          </cell>
          <cell r="D4470" t="str">
            <v>AS</v>
          </cell>
          <cell r="E4470" t="str">
            <v>193,91</v>
          </cell>
        </row>
        <row r="4471">
          <cell r="A4471">
            <v>21148</v>
          </cell>
          <cell r="B4471" t="str">
            <v xml:space="preserve">TUBO ACO CARBONO SEM COSTURA 2", E= *3,91* MM, SCHEDULE 40, *5,43* KG/M                                                                                                                                                                                                                                                                                                                                                                                                                                   </v>
          </cell>
          <cell r="C4471" t="str">
            <v xml:space="preserve">M     </v>
          </cell>
          <cell r="D4471" t="str">
            <v>AS</v>
          </cell>
          <cell r="E4471" t="str">
            <v>119,68</v>
          </cell>
        </row>
        <row r="4472">
          <cell r="A4472">
            <v>20984</v>
          </cell>
          <cell r="B4472" t="str">
            <v xml:space="preserve">TUBO ACO CARBONO SEM COSTURA 20", E= *12,70 MM, SCHEDULE 30, *154,97 KG/M                                                                                                                                                                                                                                                                                                                                                                                                                                 </v>
          </cell>
          <cell r="C4472" t="str">
            <v xml:space="preserve">M     </v>
          </cell>
          <cell r="D4472" t="str">
            <v>AS</v>
          </cell>
          <cell r="E4472" t="str">
            <v>3.968,28</v>
          </cell>
        </row>
        <row r="4473">
          <cell r="A4473">
            <v>13042</v>
          </cell>
          <cell r="B4473" t="str">
            <v xml:space="preserve">TUBO ACO CARBONO SEM COSTURA 20", E= *6,35 MM,  SCHEDULE 10, *78,46 KG/M                                                                                                                                                                                                                                                                                                                                                                                                                                  </v>
          </cell>
          <cell r="C4473" t="str">
            <v xml:space="preserve">M     </v>
          </cell>
          <cell r="D4473" t="str">
            <v>AS</v>
          </cell>
          <cell r="E4473" t="str">
            <v>2.199,01</v>
          </cell>
        </row>
        <row r="4474">
          <cell r="A4474">
            <v>21150</v>
          </cell>
          <cell r="B4474" t="str">
            <v xml:space="preserve">TUBO ACO CARBONO SEM COSTURA 3/4", E= *2,87 MM, SCHEDULE 40, *1,69 KG/M                                                                                                                                                                                                                                                                                                                                                                                                                                   </v>
          </cell>
          <cell r="C4474" t="str">
            <v xml:space="preserve">M     </v>
          </cell>
          <cell r="D4474" t="str">
            <v>AS</v>
          </cell>
          <cell r="E4474" t="str">
            <v>59,34</v>
          </cell>
        </row>
        <row r="4475">
          <cell r="A4475">
            <v>13141</v>
          </cell>
          <cell r="B4475" t="str">
            <v xml:space="preserve">TUBO ACO CARBONO SEM COSTURA 3/4", E= *3,91 MM, SCHEDULE 80, *2,19 KG/M.                                                                                                                                                                                                                                                                                                                                                                                                                                  </v>
          </cell>
          <cell r="C4475" t="str">
            <v xml:space="preserve">M     </v>
          </cell>
          <cell r="D4475" t="str">
            <v>AS</v>
          </cell>
          <cell r="E4475" t="str">
            <v>74,77</v>
          </cell>
        </row>
        <row r="4476">
          <cell r="A4476">
            <v>42576</v>
          </cell>
          <cell r="B4476" t="str">
            <v xml:space="preserve">TUBO ACO CARBONO SEM COSTURA 3", E= *5,49 MM, SCHEDULE 40, *11,28* KG/M                                                                                                                                                                                                                                                                                                                                                                                                                                   </v>
          </cell>
          <cell r="C4476" t="str">
            <v xml:space="preserve">M     </v>
          </cell>
          <cell r="D4476" t="str">
            <v>AS</v>
          </cell>
          <cell r="E4476" t="str">
            <v>244,13</v>
          </cell>
        </row>
        <row r="4477">
          <cell r="A4477">
            <v>21151</v>
          </cell>
          <cell r="B4477" t="str">
            <v xml:space="preserve">TUBO ACO CARBONO SEM COSTURA 4", E= *6,02 MM, SCHEDULE 40, *16,06 KG/M                                                                                                                                                                                                                                                                                                                                                                                                                                    </v>
          </cell>
          <cell r="C4477" t="str">
            <v xml:space="preserve">M     </v>
          </cell>
          <cell r="D4477" t="str">
            <v>AS</v>
          </cell>
          <cell r="E4477" t="str">
            <v>355,21</v>
          </cell>
        </row>
        <row r="4478">
          <cell r="A4478">
            <v>13142</v>
          </cell>
          <cell r="B4478" t="str">
            <v xml:space="preserve">TUBO ACO CARBONO SEM COSTURA 4", E= *8,56 MM, SCHEDULE 80, *22,31 KG/M                                                                                                                                                                                                                                                                                                                                                                                                                                    </v>
          </cell>
          <cell r="C4478" t="str">
            <v xml:space="preserve">M     </v>
          </cell>
          <cell r="D4478" t="str">
            <v>AS</v>
          </cell>
          <cell r="E4478" t="str">
            <v>507,80</v>
          </cell>
        </row>
        <row r="4479">
          <cell r="A4479">
            <v>42577</v>
          </cell>
          <cell r="B4479" t="str">
            <v xml:space="preserve">TUBO ACO CARBONO SEM COSTURA 5", E= *6,55 MM, SCHEDULE 40, *21,75* KG/M                                                                                                                                                                                                                                                                                                                                                                                                                                   </v>
          </cell>
          <cell r="C4479" t="str">
            <v xml:space="preserve">M     </v>
          </cell>
          <cell r="D4479" t="str">
            <v>AS</v>
          </cell>
          <cell r="E4479" t="str">
            <v>557,19</v>
          </cell>
        </row>
        <row r="4480">
          <cell r="A4480">
            <v>20994</v>
          </cell>
          <cell r="B4480" t="str">
            <v xml:space="preserve">TUBO ACO CARBONO SEM COSTURA 6", E= *10,97 MM, SCHEDULE 80, *42,56 KG/M                                                                                                                                                                                                                                                                                                                                                                                                                                   </v>
          </cell>
          <cell r="C4480" t="str">
            <v xml:space="preserve">M     </v>
          </cell>
          <cell r="D4480" t="str">
            <v>AS</v>
          </cell>
          <cell r="E4480" t="str">
            <v>957,42</v>
          </cell>
        </row>
        <row r="4481">
          <cell r="A4481">
            <v>7672</v>
          </cell>
          <cell r="B4481" t="str">
            <v xml:space="preserve">TUBO ACO CARBONO SEM COSTURA 6", E= 7,11 MM,  SCHEDULE 40, *28,26 KG/M                                                                                                                                                                                                                                                                                                                                                                                                                                    </v>
          </cell>
          <cell r="C4481" t="str">
            <v xml:space="preserve">M     </v>
          </cell>
          <cell r="D4481" t="str">
            <v>AS</v>
          </cell>
          <cell r="E4481" t="str">
            <v>627,22</v>
          </cell>
        </row>
        <row r="4482">
          <cell r="A4482">
            <v>20995</v>
          </cell>
          <cell r="B4482" t="str">
            <v xml:space="preserve">TUBO ACO CARBONO SEM COSTURA 8", E= *12,70 MM, SCHEDULE 80, *64,64 KG/M                                                                                                                                                                                                                                                                                                                                                                                                                                   </v>
          </cell>
          <cell r="C4482" t="str">
            <v xml:space="preserve">M     </v>
          </cell>
          <cell r="D4482" t="str">
            <v>AS</v>
          </cell>
          <cell r="E4482" t="str">
            <v>1.258,23</v>
          </cell>
        </row>
        <row r="4483">
          <cell r="A4483">
            <v>7690</v>
          </cell>
          <cell r="B4483" t="str">
            <v xml:space="preserve">TUBO ACO CARBONO SEM COSTURA 8", E= *6,35 MM,  SCHEDULE 20, *33,27 KG/M                                                                                                                                                                                                                                                                                                                                                                                                                                   </v>
          </cell>
          <cell r="C4483" t="str">
            <v xml:space="preserve">M     </v>
          </cell>
          <cell r="D4483" t="str">
            <v>AS</v>
          </cell>
          <cell r="E4483" t="str">
            <v>727,72</v>
          </cell>
        </row>
        <row r="4484">
          <cell r="A4484">
            <v>20980</v>
          </cell>
          <cell r="B4484" t="str">
            <v xml:space="preserve">TUBO ACO CARBONO SEM COSTURA 8", E= *7,04 MM, SCHEDULE 30, *36,75 KG/M                                                                                                                                                                                                                                                                                                                                                                                                                                    </v>
          </cell>
          <cell r="C4484" t="str">
            <v xml:space="preserve">M     </v>
          </cell>
          <cell r="D4484" t="str">
            <v>AS</v>
          </cell>
          <cell r="E4484" t="str">
            <v>793,87</v>
          </cell>
        </row>
        <row r="4485">
          <cell r="A4485">
            <v>7661</v>
          </cell>
          <cell r="B4485" t="str">
            <v xml:space="preserve">TUBO ACO CARBONO SEM COSTURA 8", E= *8,18 MM, SCHEDULE 40, *42,55 KG/M                                                                                                                                                                                                                                                                                                                                                                                                                                    </v>
          </cell>
          <cell r="C4485" t="str">
            <v xml:space="preserve">M     </v>
          </cell>
          <cell r="D4485" t="str">
            <v>AS</v>
          </cell>
          <cell r="E4485" t="str">
            <v>944,38</v>
          </cell>
        </row>
        <row r="4486">
          <cell r="A4486">
            <v>21016</v>
          </cell>
          <cell r="B4486" t="str">
            <v xml:space="preserve">TUBO ACO GALVANIZADO COM COSTURA, CLASSE LEVE, DN 100 MM ( 4"),  E = 3,75 MM,  *10,55* KG/M (NBR 5580)                                                                                                                                                                                                                                                                                                                                                                                                    </v>
          </cell>
          <cell r="C4486" t="str">
            <v xml:space="preserve">M     </v>
          </cell>
          <cell r="D4486" t="str">
            <v>CR</v>
          </cell>
          <cell r="E4486" t="str">
            <v>293,85</v>
          </cell>
        </row>
        <row r="4487">
          <cell r="A4487">
            <v>21008</v>
          </cell>
          <cell r="B4487" t="str">
            <v xml:space="preserve">TUBO ACO GALVANIZADO COM COSTURA, CLASSE LEVE, DN 15 MM ( 1/2"),  E = 2,25 MM,  *1,2* KG/M (NBR 5580)                                                                                                                                                                                                                                                                                                                                                                                                     </v>
          </cell>
          <cell r="C4487" t="str">
            <v xml:space="preserve">M     </v>
          </cell>
          <cell r="D4487" t="str">
            <v>CR</v>
          </cell>
          <cell r="E4487" t="str">
            <v>34,33</v>
          </cell>
        </row>
        <row r="4488">
          <cell r="A4488">
            <v>21009</v>
          </cell>
          <cell r="B4488" t="str">
            <v xml:space="preserve">TUBO ACO GALVANIZADO COM COSTURA, CLASSE LEVE, DN 20 MM ( 3/4"),  E = 2,25 MM,  *1,3* KG/M (NBR 5580)                                                                                                                                                                                                                                                                                                                                                                                                     </v>
          </cell>
          <cell r="C4488" t="str">
            <v xml:space="preserve">M     </v>
          </cell>
          <cell r="D4488" t="str">
            <v>CR</v>
          </cell>
          <cell r="E4488" t="str">
            <v>44,70</v>
          </cell>
        </row>
        <row r="4489">
          <cell r="A4489">
            <v>21010</v>
          </cell>
          <cell r="B4489" t="str">
            <v xml:space="preserve">TUBO ACO GALVANIZADO COM COSTURA, CLASSE LEVE, DN 25 MM ( 1"),  E = 2,65 MM,  *2,11* KG/M (NBR 5580)                                                                                                                                                                                                                                                                                                                                                                                                      </v>
          </cell>
          <cell r="C4489" t="str">
            <v xml:space="preserve">M     </v>
          </cell>
          <cell r="D4489" t="str">
            <v xml:space="preserve">C </v>
          </cell>
          <cell r="E4489" t="str">
            <v>60,01</v>
          </cell>
        </row>
        <row r="4490">
          <cell r="A4490">
            <v>21011</v>
          </cell>
          <cell r="B4490" t="str">
            <v xml:space="preserve">TUBO ACO GALVANIZADO COM COSTURA, CLASSE LEVE, DN 32 MM ( 1 1/4"),  E = 2,65 MM,  *2,71* KG/M (NBR 5580)                                                                                                                                                                                                                                                                                                                                                                                                  </v>
          </cell>
          <cell r="C4490" t="str">
            <v xml:space="preserve">M     </v>
          </cell>
          <cell r="D4490" t="str">
            <v>CR</v>
          </cell>
          <cell r="E4490" t="str">
            <v>87,47</v>
          </cell>
        </row>
        <row r="4491">
          <cell r="A4491">
            <v>21012</v>
          </cell>
          <cell r="B4491" t="str">
            <v xml:space="preserve">TUBO ACO GALVANIZADO COM COSTURA, CLASSE LEVE, DN 40 MM ( 1 1/2"),  E = 3,00 MM,  *3,48* KG/M (NBR 5580)                                                                                                                                                                                                                                                                                                                                                                                                  </v>
          </cell>
          <cell r="C4491" t="str">
            <v xml:space="preserve">M     </v>
          </cell>
          <cell r="D4491" t="str">
            <v>CR</v>
          </cell>
          <cell r="E4491" t="str">
            <v>96,65</v>
          </cell>
        </row>
        <row r="4492">
          <cell r="A4492">
            <v>21013</v>
          </cell>
          <cell r="B4492" t="str">
            <v xml:space="preserve">TUBO ACO GALVANIZADO COM COSTURA, CLASSE LEVE, DN 50 MM ( 2"),  E = 3,00 MM,  *4,40* KG/M (NBR 5580)                                                                                                                                                                                                                                                                                                                                                                                                      </v>
          </cell>
          <cell r="C4492" t="str">
            <v xml:space="preserve">M     </v>
          </cell>
          <cell r="D4492" t="str">
            <v>CR</v>
          </cell>
          <cell r="E4492" t="str">
            <v>126,13</v>
          </cell>
        </row>
        <row r="4493">
          <cell r="A4493">
            <v>21014</v>
          </cell>
          <cell r="B4493" t="str">
            <v xml:space="preserve">TUBO ACO GALVANIZADO COM COSTURA, CLASSE LEVE, DN 65 MM ( 2 1/2"),  E = 3,35 MM, * 6,23* KG/M (NBR 5580)                                                                                                                                                                                                                                                                                                                                                                                                  </v>
          </cell>
          <cell r="C4493" t="str">
            <v xml:space="preserve">M     </v>
          </cell>
          <cell r="D4493" t="str">
            <v>CR</v>
          </cell>
          <cell r="E4493" t="str">
            <v>176,48</v>
          </cell>
        </row>
        <row r="4494">
          <cell r="A4494">
            <v>21015</v>
          </cell>
          <cell r="B4494" t="str">
            <v xml:space="preserve">TUBO ACO GALVANIZADO COM COSTURA, CLASSE LEVE, DN 80 MM ( 3"),  E = 3,35 MM, *7,32* KG/M (NBR 5580)                                                                                                                                                                                                                                                                                                                                                                                                       </v>
          </cell>
          <cell r="C4494" t="str">
            <v xml:space="preserve">M     </v>
          </cell>
          <cell r="D4494" t="str">
            <v>CR</v>
          </cell>
          <cell r="E4494" t="str">
            <v>202,76</v>
          </cell>
        </row>
        <row r="4495">
          <cell r="A4495">
            <v>7697</v>
          </cell>
          <cell r="B4495" t="str">
            <v xml:space="preserve">TUBO ACO GALVANIZADO COM COSTURA, CLASSE MEDIA, DN 1.1/2", E = *3,25* MM, PESO *3,61* KG/M (NBR 5580)                                                                                                                                                                                                                                                                                                                                                                                                     </v>
          </cell>
          <cell r="C4495" t="str">
            <v xml:space="preserve">M     </v>
          </cell>
          <cell r="D4495" t="str">
            <v>CR</v>
          </cell>
          <cell r="E4495" t="str">
            <v>96,75</v>
          </cell>
        </row>
        <row r="4496">
          <cell r="A4496">
            <v>7698</v>
          </cell>
          <cell r="B4496" t="str">
            <v xml:space="preserve">TUBO ACO GALVANIZADO COM COSTURA, CLASSE MEDIA, DN 1.1/4", E = *3,25* MM, PESO *3,14* KG/M (NBR 5580)                                                                                                                                                                                                                                                                                                                                                                                                     </v>
          </cell>
          <cell r="C4496" t="str">
            <v xml:space="preserve">M     </v>
          </cell>
          <cell r="D4496" t="str">
            <v>CR</v>
          </cell>
          <cell r="E4496" t="str">
            <v>83,28</v>
          </cell>
        </row>
        <row r="4497">
          <cell r="A4497">
            <v>7691</v>
          </cell>
          <cell r="B4497" t="str">
            <v xml:space="preserve">TUBO ACO GALVANIZADO COM COSTURA, CLASSE MEDIA, DN 1/2", E = *2,65* MM, PESO *1,22* KG/M (NBR 5580)                                                                                                                                                                                                                                                                                                                                                                                                       </v>
          </cell>
          <cell r="C4497" t="str">
            <v xml:space="preserve">M     </v>
          </cell>
          <cell r="D4497" t="str">
            <v>CR</v>
          </cell>
          <cell r="E4497" t="str">
            <v>35,19</v>
          </cell>
        </row>
        <row r="4498">
          <cell r="A4498">
            <v>40626</v>
          </cell>
          <cell r="B4498" t="str">
            <v xml:space="preserve">TUBO ACO GALVANIZADO COM COSTURA, CLASSE MEDIA, DN 1", E = 3,38 MM, PESO 2,50 KG/M (NBR 5580)                                                                                                                                                                                                                                                                                                                                                                                                             </v>
          </cell>
          <cell r="C4498" t="str">
            <v xml:space="preserve">M     </v>
          </cell>
          <cell r="D4498" t="str">
            <v>CR</v>
          </cell>
          <cell r="E4498" t="str">
            <v>66,04</v>
          </cell>
        </row>
        <row r="4499">
          <cell r="A4499">
            <v>7701</v>
          </cell>
          <cell r="B4499" t="str">
            <v xml:space="preserve">TUBO ACO GALVANIZADO COM COSTURA, CLASSE MEDIA, DN 2.1/2", E = *3,65* MM, PESO *6,51* KG/M (NBR 5580)                                                                                                                                                                                                                                                                                                                                                                                                     </v>
          </cell>
          <cell r="C4499" t="str">
            <v xml:space="preserve">M     </v>
          </cell>
          <cell r="D4499" t="str">
            <v>CR</v>
          </cell>
          <cell r="E4499" t="str">
            <v>173,14</v>
          </cell>
        </row>
        <row r="4500">
          <cell r="A4500">
            <v>7696</v>
          </cell>
          <cell r="B4500" t="str">
            <v xml:space="preserve">TUBO ACO GALVANIZADO COM COSTURA, CLASSE MEDIA, DN 2", E = *3,65* MM, PESO *5,10* KG/M (NBR 5580)                                                                                                                                                                                                                                                                                                                                                                                                         </v>
          </cell>
          <cell r="C4500" t="str">
            <v xml:space="preserve">M     </v>
          </cell>
          <cell r="D4500" t="str">
            <v>CR</v>
          </cell>
          <cell r="E4500" t="str">
            <v>139,52</v>
          </cell>
        </row>
        <row r="4501">
          <cell r="A4501">
            <v>7700</v>
          </cell>
          <cell r="B4501" t="str">
            <v xml:space="preserve">TUBO ACO GALVANIZADO COM COSTURA, CLASSE MEDIA, DN 3/4", E = *2,65* MM, PESO *1,58* KG/M (NBR 5580)                                                                                                                                                                                                                                                                                                                                                                                                       </v>
          </cell>
          <cell r="C4501" t="str">
            <v xml:space="preserve">M     </v>
          </cell>
          <cell r="D4501" t="str">
            <v>CR</v>
          </cell>
          <cell r="E4501" t="str">
            <v>44,51</v>
          </cell>
        </row>
        <row r="4502">
          <cell r="A4502">
            <v>7694</v>
          </cell>
          <cell r="B4502" t="str">
            <v xml:space="preserve">TUBO ACO GALVANIZADO COM COSTURA, CLASSE MEDIA, DN 3", E = *4,05* MM, PESO *8,47* KG/M (NBR 5580)                                                                                                                                                                                                                                                                                                                                                                                                         </v>
          </cell>
          <cell r="C4502" t="str">
            <v xml:space="preserve">M     </v>
          </cell>
          <cell r="D4502" t="str">
            <v>CR</v>
          </cell>
          <cell r="E4502" t="str">
            <v>232,99</v>
          </cell>
        </row>
        <row r="4503">
          <cell r="A4503">
            <v>7693</v>
          </cell>
          <cell r="B4503" t="str">
            <v xml:space="preserve">TUBO ACO GALVANIZADO COM COSTURA, CLASSE MEDIA, DN 4", E = 4,50* MM, PESO 12,10* KG/M (NBR 5580)                                                                                                                                                                                                                                                                                                                                                                                                          </v>
          </cell>
          <cell r="C4503" t="str">
            <v xml:space="preserve">M     </v>
          </cell>
          <cell r="D4503" t="str">
            <v>CR</v>
          </cell>
          <cell r="E4503" t="str">
            <v>320,88</v>
          </cell>
        </row>
        <row r="4504">
          <cell r="A4504">
            <v>7692</v>
          </cell>
          <cell r="B4504" t="str">
            <v xml:space="preserve">TUBO ACO GALVANIZADO COM COSTURA, CLASSE MEDIA, DN 5", E = *5,40* MM, PESO *17,80* KG/M (NBR 5580)                                                                                                                                                                                                                                                                                                                                                                                                        </v>
          </cell>
          <cell r="C4504" t="str">
            <v xml:space="preserve">M     </v>
          </cell>
          <cell r="D4504" t="str">
            <v>CR</v>
          </cell>
          <cell r="E4504" t="str">
            <v>480,41</v>
          </cell>
        </row>
        <row r="4505">
          <cell r="A4505">
            <v>7695</v>
          </cell>
          <cell r="B4505" t="str">
            <v xml:space="preserve">TUBO ACO GALVANIZADO COM COSTURA, CLASSE MEDIA, DN 6", E = 4,85* MM, PESO 19,68* KG/M (NBR 5580)                                                                                                                                                                                                                                                                                                                                                                                                          </v>
          </cell>
          <cell r="C4505" t="str">
            <v xml:space="preserve">M     </v>
          </cell>
          <cell r="D4505" t="str">
            <v>CR</v>
          </cell>
          <cell r="E4505" t="str">
            <v>521,02</v>
          </cell>
        </row>
        <row r="4506">
          <cell r="A4506">
            <v>13356</v>
          </cell>
          <cell r="B4506" t="str">
            <v xml:space="preserve">TUBO ACO INDUSTRIAL DN 2" (50,8 MM) E=1,50MM, PESO= 1,8237 KG/M                                                                                                                                                                                                                                                                                                                                                                                                                                           </v>
          </cell>
          <cell r="C4506" t="str">
            <v xml:space="preserve">M     </v>
          </cell>
          <cell r="D4506" t="str">
            <v>CR</v>
          </cell>
          <cell r="E4506" t="str">
            <v>37,78</v>
          </cell>
        </row>
        <row r="4507">
          <cell r="A4507">
            <v>36365</v>
          </cell>
          <cell r="B4507" t="str">
            <v xml:space="preserve">TUBO COLETOR DE ESGOTO PVC, JEI, DN 100 MM (NBR  7362)                                                                                                                                                                                                                                                                                                                                                                                                                                                    </v>
          </cell>
          <cell r="C4507" t="str">
            <v xml:space="preserve">M     </v>
          </cell>
          <cell r="D4507" t="str">
            <v>CR</v>
          </cell>
          <cell r="E4507" t="str">
            <v>59,87</v>
          </cell>
        </row>
        <row r="4508">
          <cell r="A4508">
            <v>41930</v>
          </cell>
          <cell r="B4508" t="str">
            <v xml:space="preserve">TUBO COLETOR DE ESGOTO PVC, JEI, DN 200 MM (NBR 7362)                                                                                                                                                                                                                                                                                                                                                                                                                                                     </v>
          </cell>
          <cell r="C4508" t="str">
            <v xml:space="preserve">M     </v>
          </cell>
          <cell r="D4508" t="str">
            <v>CR</v>
          </cell>
          <cell r="E4508" t="str">
            <v>199,41</v>
          </cell>
        </row>
        <row r="4509">
          <cell r="A4509">
            <v>41931</v>
          </cell>
          <cell r="B4509" t="str">
            <v xml:space="preserve">TUBO COLETOR DE ESGOTO PVC, JEI, DN 250 MM (NBR 7362)                                                                                                                                                                                                                                                                                                                                                                                                                                                     </v>
          </cell>
          <cell r="C4509" t="str">
            <v xml:space="preserve">M     </v>
          </cell>
          <cell r="D4509" t="str">
            <v>CR</v>
          </cell>
          <cell r="E4509" t="str">
            <v>312,32</v>
          </cell>
        </row>
        <row r="4510">
          <cell r="A4510">
            <v>41932</v>
          </cell>
          <cell r="B4510" t="str">
            <v xml:space="preserve">TUBO COLETOR DE ESGOTO PVC, JEI, DN 300 MM (NBR 7362)                                                                                                                                                                                                                                                                                                                                                                                                                                                     </v>
          </cell>
          <cell r="C4510" t="str">
            <v xml:space="preserve">M     </v>
          </cell>
          <cell r="D4510" t="str">
            <v>CR</v>
          </cell>
          <cell r="E4510" t="str">
            <v>480,72</v>
          </cell>
        </row>
        <row r="4511">
          <cell r="A4511">
            <v>41933</v>
          </cell>
          <cell r="B4511" t="str">
            <v xml:space="preserve">TUBO COLETOR DE ESGOTO PVC, JEI, DN 350 MM (NBR 7362)                                                                                                                                                                                                                                                                                                                                                                                                                                                     </v>
          </cell>
          <cell r="C4511" t="str">
            <v xml:space="preserve">M     </v>
          </cell>
          <cell r="D4511" t="str">
            <v>CR</v>
          </cell>
          <cell r="E4511" t="str">
            <v>679,36</v>
          </cell>
        </row>
        <row r="4512">
          <cell r="A4512">
            <v>41934</v>
          </cell>
          <cell r="B4512" t="str">
            <v xml:space="preserve">TUBO COLETOR DE ESGOTO PVC, JEI, DN 400 MM (NBR 7362)                                                                                                                                                                                                                                                                                                                                                                                                                                                     </v>
          </cell>
          <cell r="C4512" t="str">
            <v xml:space="preserve">M     </v>
          </cell>
          <cell r="D4512" t="str">
            <v>CR</v>
          </cell>
          <cell r="E4512" t="str">
            <v>791,20</v>
          </cell>
        </row>
        <row r="4513">
          <cell r="A4513">
            <v>41936</v>
          </cell>
          <cell r="B4513" t="str">
            <v xml:space="preserve">TUBO COLETOR DE ESGOTO, PVC, JEI, DN 150 MM  (NBR 7362)                                                                                                                                                                                                                                                                                                                                                                                                                                                   </v>
          </cell>
          <cell r="C4513" t="str">
            <v xml:space="preserve">M     </v>
          </cell>
          <cell r="D4513" t="str">
            <v>CR</v>
          </cell>
          <cell r="E4513" t="str">
            <v>117,42</v>
          </cell>
        </row>
        <row r="4514">
          <cell r="A4514">
            <v>44812</v>
          </cell>
          <cell r="B4514" t="str">
            <v xml:space="preserve">TUBO CORRUGADO PEAD, PAREDE DUPLA, INTERNA LISA, JEI DN/DI 500 MM (DRENAGEM/ESGOTO)                                                                                                                                                                                                                                                                                                                                                                                                                       </v>
          </cell>
          <cell r="C4514" t="str">
            <v xml:space="preserve">M     </v>
          </cell>
          <cell r="D4514" t="str">
            <v>CR</v>
          </cell>
          <cell r="E4514" t="str">
            <v>528,50</v>
          </cell>
        </row>
        <row r="4515">
          <cell r="A4515">
            <v>41785</v>
          </cell>
          <cell r="B4515" t="str">
            <v xml:space="preserve">TUBO CORRUGADO PEAD, PAREDE DUPLA, INTERNA LISA, JEI, DN/DI *1000* MM, PARA SANEAMENTO (DRENAGEM/ESGOTO)                                                                                                                                                                                                                                                                                                                                                                                                  </v>
          </cell>
          <cell r="C4515" t="str">
            <v xml:space="preserve">M     </v>
          </cell>
          <cell r="D4515" t="str">
            <v>CR</v>
          </cell>
          <cell r="E4515" t="str">
            <v>1.958,58</v>
          </cell>
        </row>
        <row r="4516">
          <cell r="A4516">
            <v>41781</v>
          </cell>
          <cell r="B4516" t="str">
            <v xml:space="preserve">TUBO CORRUGADO PEAD, PAREDE DUPLA, INTERNA LISA, JEI, DN/DI *400* MM, PARA SANEAMENTO (DRENAGEM/ESGOTO)                                                                                                                                                                                                                                                                                                                                                                                                   </v>
          </cell>
          <cell r="C4516" t="str">
            <v xml:space="preserve">M     </v>
          </cell>
          <cell r="D4516" t="str">
            <v>CR</v>
          </cell>
          <cell r="E4516" t="str">
            <v>353,65</v>
          </cell>
        </row>
        <row r="4517">
          <cell r="A4517">
            <v>41783</v>
          </cell>
          <cell r="B4517" t="str">
            <v xml:space="preserve">TUBO CORRUGADO PEAD, PAREDE DUPLA, INTERNA LISA, JEI, DN/DI *800* MM, PARA SANEAMENTO (DRENAGEM/ESGOTO)                                                                                                                                                                                                                                                                                                                                                                                                   </v>
          </cell>
          <cell r="C4517" t="str">
            <v xml:space="preserve">M     </v>
          </cell>
          <cell r="D4517" t="str">
            <v>CR</v>
          </cell>
          <cell r="E4517" t="str">
            <v>1.271,41</v>
          </cell>
        </row>
        <row r="4518">
          <cell r="A4518">
            <v>41786</v>
          </cell>
          <cell r="B4518" t="str">
            <v xml:space="preserve">TUBO CORRUGADO PEAD, PAREDE DUPLA, INTERNA LISA, JEI, DN/DI 1200 MM, PARA SANEAMENTO (DRENAGEM/ESGOTO)                                                                                                                                                                                                                                                                                                                                                                                                    </v>
          </cell>
          <cell r="C4518" t="str">
            <v xml:space="preserve">M     </v>
          </cell>
          <cell r="D4518" t="str">
            <v>CR</v>
          </cell>
          <cell r="E4518" t="str">
            <v>2.706,88</v>
          </cell>
        </row>
        <row r="4519">
          <cell r="A4519">
            <v>41779</v>
          </cell>
          <cell r="B4519" t="str">
            <v xml:space="preserve">TUBO CORRUGADO PEAD, PAREDE DUPLA, INTERNA LISA, JEI, DN/DI 250 MM, PARA SANEAMENTO (DRENAGEM/ESGOTO)                                                                                                                                                                                                                                                                                                                                                                                                     </v>
          </cell>
          <cell r="C4519" t="str">
            <v xml:space="preserve">M     </v>
          </cell>
          <cell r="D4519" t="str">
            <v>CR</v>
          </cell>
          <cell r="E4519" t="str">
            <v>139,28</v>
          </cell>
        </row>
        <row r="4520">
          <cell r="A4520">
            <v>41780</v>
          </cell>
          <cell r="B4520" t="str">
            <v xml:space="preserve">TUBO CORRUGADO PEAD, PAREDE DUPLA, INTERNA LISA, JEI, DN/DI 300 MM, PARA SANEAMENTO (DRENAGEM/ESGOTO)                                                                                                                                                                                                                                                                                                                                                                                                     </v>
          </cell>
          <cell r="C4520" t="str">
            <v xml:space="preserve">M     </v>
          </cell>
          <cell r="D4520" t="str">
            <v>CR</v>
          </cell>
          <cell r="E4520" t="str">
            <v>218,21</v>
          </cell>
        </row>
        <row r="4521">
          <cell r="A4521">
            <v>41782</v>
          </cell>
          <cell r="B4521" t="str">
            <v xml:space="preserve">TUBO CORRUGADO PEAD, PAREDE DUPLA, INTERNA LISA, JEI, DN/DI 600 MM, PARA SANEAMENTO (DRENAGEM/ESGOTO)                                                                                                                                                                                                                                                                                                                                                                                                     </v>
          </cell>
          <cell r="C4521" t="str">
            <v xml:space="preserve">M     </v>
          </cell>
          <cell r="D4521" t="str">
            <v>CR</v>
          </cell>
          <cell r="E4521" t="str">
            <v>781,67</v>
          </cell>
        </row>
        <row r="4522">
          <cell r="A4522">
            <v>38130</v>
          </cell>
          <cell r="B4522" t="str">
            <v xml:space="preserve">TUBO CPVC SOLDAVEL, 35 MM, AGUA QUENTE PREDIAL (NBR 15884)                                                                                                                                                                                                                                                                                                                                                                                                                                                </v>
          </cell>
          <cell r="C4522" t="str">
            <v xml:space="preserve">M     </v>
          </cell>
          <cell r="D4522" t="str">
            <v>CR</v>
          </cell>
          <cell r="E4522" t="str">
            <v>45,53</v>
          </cell>
        </row>
        <row r="4523">
          <cell r="A4523">
            <v>44260</v>
          </cell>
          <cell r="B4523" t="str">
            <v xml:space="preserve">TUBO CPVC, SOLDAVEL, 114 MM, AGUA QUENTE (NBR 15884)                                                                                                                                                                                                                                                                                                                                                                                                                                                      </v>
          </cell>
          <cell r="C4523" t="str">
            <v xml:space="preserve">M     </v>
          </cell>
          <cell r="D4523" t="str">
            <v>CR</v>
          </cell>
          <cell r="E4523" t="str">
            <v>430,91</v>
          </cell>
        </row>
        <row r="4524">
          <cell r="A4524">
            <v>21123</v>
          </cell>
          <cell r="B4524" t="str">
            <v xml:space="preserve">TUBO CPVC, SOLDAVEL, 15 MM, AGUA QUENTE PREDIAL (NBR 15884)                                                                                                                                                                                                                                                                                                                                                                                                                                               </v>
          </cell>
          <cell r="C4524" t="str">
            <v xml:space="preserve">M     </v>
          </cell>
          <cell r="D4524" t="str">
            <v xml:space="preserve">C </v>
          </cell>
          <cell r="E4524" t="str">
            <v>12,67</v>
          </cell>
        </row>
        <row r="4525">
          <cell r="A4525">
            <v>21124</v>
          </cell>
          <cell r="B4525" t="str">
            <v xml:space="preserve">TUBO CPVC, SOLDAVEL, 22 MM, AGUA QUENTE PREDIAL (NBR 15884)                                                                                                                                                                                                                                                                                                                                                                                                                                               </v>
          </cell>
          <cell r="C4525" t="str">
            <v xml:space="preserve">M     </v>
          </cell>
          <cell r="D4525" t="str">
            <v>CR</v>
          </cell>
          <cell r="E4525" t="str">
            <v>20,24</v>
          </cell>
        </row>
        <row r="4526">
          <cell r="A4526">
            <v>21125</v>
          </cell>
          <cell r="B4526" t="str">
            <v xml:space="preserve">TUBO CPVC, SOLDAVEL, 28 MM, AGUA QUENTE PREDIAL (NBR 15884)                                                                                                                                                                                                                                                                                                                                                                                                                                               </v>
          </cell>
          <cell r="C4526" t="str">
            <v xml:space="preserve">M     </v>
          </cell>
          <cell r="D4526" t="str">
            <v>CR</v>
          </cell>
          <cell r="E4526" t="str">
            <v>34,86</v>
          </cell>
        </row>
        <row r="4527">
          <cell r="A4527">
            <v>38028</v>
          </cell>
          <cell r="B4527" t="str">
            <v xml:space="preserve">TUBO CPVC, SOLDAVEL, 42 MM, AGUA QUENTE PREDIAL (NBR 15884)                                                                                                                                                                                                                                                                                                                                                                                                                                               </v>
          </cell>
          <cell r="C4527" t="str">
            <v xml:space="preserve">M     </v>
          </cell>
          <cell r="D4527" t="str">
            <v>CR</v>
          </cell>
          <cell r="E4527" t="str">
            <v>60,95</v>
          </cell>
        </row>
        <row r="4528">
          <cell r="A4528">
            <v>38029</v>
          </cell>
          <cell r="B4528" t="str">
            <v xml:space="preserve">TUBO CPVC, SOLDAVEL, 54 MM, AGUA QUENTE PREDIAL (NBR 15884)                                                                                                                                                                                                                                                                                                                                                                                                                                               </v>
          </cell>
          <cell r="C4528" t="str">
            <v xml:space="preserve">M     </v>
          </cell>
          <cell r="D4528" t="str">
            <v>CR</v>
          </cell>
          <cell r="E4528" t="str">
            <v>89,21</v>
          </cell>
        </row>
        <row r="4529">
          <cell r="A4529">
            <v>38030</v>
          </cell>
          <cell r="B4529" t="str">
            <v xml:space="preserve">TUBO CPVC, SOLDAVEL, 73 MM, AGUA QUENTE PREDIAL (NBR 15884)                                                                                                                                                                                                                                                                                                                                                                                                                                               </v>
          </cell>
          <cell r="C4529" t="str">
            <v xml:space="preserve">M     </v>
          </cell>
          <cell r="D4529" t="str">
            <v>CR</v>
          </cell>
          <cell r="E4529" t="str">
            <v>144,25</v>
          </cell>
        </row>
        <row r="4530">
          <cell r="A4530">
            <v>38031</v>
          </cell>
          <cell r="B4530" t="str">
            <v xml:space="preserve">TUBO CPVC, SOLDAVEL, 89 MM, AGUA QUENTE PREDIAL (NBR 15884)                                                                                                                                                                                                                                                                                                                                                                                                                                               </v>
          </cell>
          <cell r="C4530" t="str">
            <v xml:space="preserve">M     </v>
          </cell>
          <cell r="D4530" t="str">
            <v>CR</v>
          </cell>
          <cell r="E4530" t="str">
            <v>226,42</v>
          </cell>
        </row>
        <row r="4531">
          <cell r="A4531">
            <v>39735</v>
          </cell>
          <cell r="B4531" t="str">
            <v xml:space="preserve">TUBO DE BORRACHA ELASTOMERICA FLEXIVEL, PRETA, PARA ISOLAMENTO TERMICO DE TUBULACAO, DN 1 1/8" (28 MM), E= 32 MM, COEFICIENTE DE CONDUTIVIDADE TERMICA 0,036W/mK, VAPOR DE AGUA MAIOR OU IGUAL A 10.000                                                                                                                                                                                                                                                                                                   </v>
          </cell>
          <cell r="C4531" t="str">
            <v xml:space="preserve">M     </v>
          </cell>
          <cell r="D4531" t="str">
            <v>CR</v>
          </cell>
          <cell r="E4531" t="str">
            <v>54,43</v>
          </cell>
        </row>
        <row r="4532">
          <cell r="A4532">
            <v>39734</v>
          </cell>
          <cell r="B4532" t="str">
            <v xml:space="preserve">TUBO DE BORRACHA ELASTOMERICA FLEXIVEL, PRETA, PARA ISOLAMENTO TERMICO DE TUBULACAO, DN 1 3/8" (35 MM), E= 32 MM, COEFICIENTE DE CONDUTIVIDADE TERMICA 0,036W/mK, VAPOR DE AGUA MAIOR OU IGUAL A 10.000                                                                                                                                                                                                                                                                                                   </v>
          </cell>
          <cell r="C4532" t="str">
            <v xml:space="preserve">M     </v>
          </cell>
          <cell r="D4532" t="str">
            <v>CR</v>
          </cell>
          <cell r="E4532" t="str">
            <v>64,57</v>
          </cell>
        </row>
        <row r="4533">
          <cell r="A4533">
            <v>39736</v>
          </cell>
          <cell r="B4533" t="str">
            <v xml:space="preserve">TUBO DE BORRACHA ELASTOMERICA FLEXIVEL, PRETA, PARA ISOLAMENTO TERMICO DE TUBULACAO, DN 1 5/8" (42 MM), E= 32 MM, COEFICIENTE DE CONDUTIVIDADE TERMICA 0,036W/mK, VAPOR DE AGUA MAIOR OU IGUAL A 10.000                                                                                                                                                                                                                                                                                                   </v>
          </cell>
          <cell r="C4533" t="str">
            <v xml:space="preserve">M     </v>
          </cell>
          <cell r="D4533" t="str">
            <v>CR</v>
          </cell>
          <cell r="E4533" t="str">
            <v>73,69</v>
          </cell>
        </row>
        <row r="4534">
          <cell r="A4534">
            <v>39737</v>
          </cell>
          <cell r="B4534" t="str">
            <v xml:space="preserve">TUBO DE BORRACHA ELASTOMERICA FLEXIVEL, PRETA, PARA ISOLAMENTO TERMICO DE TUBULACAO, DN 1/2" (12 MM), E= 19 MM, COEFICIENTE DE CONDUTIVIDADE TERMICA 0,036W/mK, VAPOR DE AGUA MAIOR OU IGUAL A 10.000                                                                                                                                                                                                                                                                                                     </v>
          </cell>
          <cell r="C4534" t="str">
            <v xml:space="preserve">M     </v>
          </cell>
          <cell r="D4534" t="str">
            <v>CR</v>
          </cell>
          <cell r="E4534" t="str">
            <v>9,91</v>
          </cell>
        </row>
        <row r="4535">
          <cell r="A4535">
            <v>39738</v>
          </cell>
          <cell r="B4535" t="str">
            <v xml:space="preserve">TUBO DE BORRACHA ELASTOMERICA FLEXIVEL, PRETA, PARA ISOLAMENTO TERMICO DE TUBULACAO, DN 1/4" (6 MM), E= 9 MM, COEFICIENTE DE CONDUTIVIDADE TERMICA 0,036W/mK, VAPOR DE AGUA MAIOR OU IGUAL A 10.000                                                                                                                                                                                                                                                                                                       </v>
          </cell>
          <cell r="C4535" t="str">
            <v xml:space="preserve">M     </v>
          </cell>
          <cell r="D4535" t="str">
            <v>CR</v>
          </cell>
          <cell r="E4535" t="str">
            <v>3,58</v>
          </cell>
        </row>
        <row r="4536">
          <cell r="A4536">
            <v>39739</v>
          </cell>
          <cell r="B4536" t="str">
            <v xml:space="preserve">TUBO DE BORRACHA ELASTOMERICA FLEXIVEL, PRETA, PARA ISOLAMENTO TERMICO DE TUBULACAO, DN 1" (25 MM), E= 32 MM, COEFICIENTE DE CONDUTIVIDADE TERMICA 0,036W/mK, VAPOR DE AGUA MAIOR OU IGUAL A 10.000                                                                                                                                                                                                                                                                                                       </v>
          </cell>
          <cell r="C4536" t="str">
            <v xml:space="preserve">M     </v>
          </cell>
          <cell r="D4536" t="str">
            <v>CR</v>
          </cell>
          <cell r="E4536" t="str">
            <v>50,96</v>
          </cell>
        </row>
        <row r="4537">
          <cell r="A4537">
            <v>39733</v>
          </cell>
          <cell r="B4537" t="str">
            <v xml:space="preserve">TUBO DE BORRACHA ELASTOMERICA FLEXIVEL, PRETA, PARA ISOLAMENTO TERMICO DE TUBULACAO, DN 2 1/8" (54 MM), E= 32 MM, COEFICIENTE DE CONDUTIVIDADE TERMICA 0,036W/mK, VAPOR DE AGUA MAIOR OU IGUAL A 10.000                                                                                                                                                                                                                                                                                                   </v>
          </cell>
          <cell r="C4537" t="str">
            <v xml:space="preserve">M     </v>
          </cell>
          <cell r="D4537" t="str">
            <v>CR</v>
          </cell>
          <cell r="E4537" t="str">
            <v>88,18</v>
          </cell>
        </row>
        <row r="4538">
          <cell r="A4538">
            <v>39854</v>
          </cell>
          <cell r="B4538" t="str">
            <v xml:space="preserve">TUBO DE BORRACHA ELASTOMERICA FLEXIVEL, PRETA, PARA ISOLAMENTO TERMICO DE TUBULACAO, DN 2 5/8" (*64* MM), E= *32* MM, COEFICIENTE DE CONDUTIVIDADE TERMICA 0,036W/MK, VAPOR DE AGUA MAIOR OU IGUAL A 10.000                                                                                                                                                                                                                                                                                               </v>
          </cell>
          <cell r="C4538" t="str">
            <v xml:space="preserve">M     </v>
          </cell>
          <cell r="D4538" t="str">
            <v>CR</v>
          </cell>
          <cell r="E4538" t="str">
            <v>89,43</v>
          </cell>
        </row>
        <row r="4539">
          <cell r="A4539">
            <v>39740</v>
          </cell>
          <cell r="B4539" t="str">
            <v xml:space="preserve">TUBO DE BORRACHA ELASTOMERICA FLEXIVEL, PRETA, PARA ISOLAMENTO TERMICO DE TUBULACAO, DN 3/4" (18 MM), E= 32 MM, COEFICIENTE DE CONDUTIVIDADE TERMICA 0,036W/mK, VAPOR DE AGUA MAIOR OU IGUAL A 10.000                                                                                                                                                                                                                                                                                                     </v>
          </cell>
          <cell r="C4539" t="str">
            <v xml:space="preserve">M     </v>
          </cell>
          <cell r="D4539" t="str">
            <v>CR</v>
          </cell>
          <cell r="E4539" t="str">
            <v>48,93</v>
          </cell>
        </row>
        <row r="4540">
          <cell r="A4540">
            <v>39741</v>
          </cell>
          <cell r="B4540" t="str">
            <v xml:space="preserve">TUBO DE BORRACHA ELASTOMERICA FLEXIVEL, PRETA, PARA ISOLAMENTO TERMICO DE TUBULACAO, DN 3/8" (10 MM), E= 19 MM, COEFICIENTE DE CONDUTIVIDADE TERMICA 0,036W/mK, VAPOR DE AGUA MAIOR OU IGUAL A 10.000                                                                                                                                                                                                                                                                                                     </v>
          </cell>
          <cell r="C4540" t="str">
            <v xml:space="preserve">M     </v>
          </cell>
          <cell r="D4540" t="str">
            <v>CR</v>
          </cell>
          <cell r="E4540" t="str">
            <v>9,01</v>
          </cell>
        </row>
        <row r="4541">
          <cell r="A4541">
            <v>39853</v>
          </cell>
          <cell r="B4541" t="str">
            <v xml:space="preserve">TUBO DE BORRACHA ELASTOMERICA FLEXIVEL, PRETA, PARA ISOLAMENTO TERMICO DE TUBULACAO, DN 5/8" (15 MM), E= 19 MM, COEFICIENTE DE CONDUTIVIDADE TERMICA 0,036W/MK, VAPOR DE AGUA MAIOR OU IGUAL A 10.000                                                                                                                                                                                                                                                                                                     </v>
          </cell>
          <cell r="C4541" t="str">
            <v xml:space="preserve">M     </v>
          </cell>
          <cell r="D4541" t="str">
            <v>CR</v>
          </cell>
          <cell r="E4541" t="str">
            <v>11,84</v>
          </cell>
        </row>
        <row r="4542">
          <cell r="A4542">
            <v>39742</v>
          </cell>
          <cell r="B4542" t="str">
            <v xml:space="preserve">TUBO DE BORRACHA ELASTOMERICA FLEXIVEL, PRETA, PARA ISOLAMENTO TERMICO DE TUBULACAO, DN 7/8" (22 MM), E= 32 MM, COEFICIENTE DE CONDUTIVIDADE TERMICA 0,036W/mK, VAPOR DE AGUA MAIOR OU IGUAL A 10.000                                                                                                                                                                                                                                                                                                     </v>
          </cell>
          <cell r="C4542" t="str">
            <v xml:space="preserve">M     </v>
          </cell>
          <cell r="D4542" t="str">
            <v>CR</v>
          </cell>
          <cell r="E4542" t="str">
            <v>39,33</v>
          </cell>
        </row>
        <row r="4543">
          <cell r="A4543">
            <v>39749</v>
          </cell>
          <cell r="B4543" t="str">
            <v xml:space="preserve">TUBO DE COBRE CLASSE "A", DN = 1 " (28 MM), PARA INSTALACOES DE MEDIA PRESSAO PARA GASES COMBUSTIVEIS E MEDICINAIS                                                                                                                                                                                                                                                                                                                                                                                        </v>
          </cell>
          <cell r="C4543" t="str">
            <v xml:space="preserve">M     </v>
          </cell>
          <cell r="D4543" t="str">
            <v>AS</v>
          </cell>
          <cell r="E4543" t="str">
            <v>96,02</v>
          </cell>
        </row>
        <row r="4544">
          <cell r="A4544">
            <v>39751</v>
          </cell>
          <cell r="B4544" t="str">
            <v xml:space="preserve">TUBO DE COBRE CLASSE "A", DN = 1 1/2 " (42 MM), PARA INSTALACOES DE MEDIA PRESSAO PARA GASES COMBUSTIVEIS E MEDICINAIS                                                                                                                                                                                                                                                                                                                                                                                    </v>
          </cell>
          <cell r="C4544" t="str">
            <v xml:space="preserve">M     </v>
          </cell>
          <cell r="D4544" t="str">
            <v>AS</v>
          </cell>
          <cell r="E4544" t="str">
            <v>174,48</v>
          </cell>
        </row>
        <row r="4545">
          <cell r="A4545">
            <v>39750</v>
          </cell>
          <cell r="B4545" t="str">
            <v xml:space="preserve">TUBO DE COBRE CLASSE "A", DN = 1 1/4 " (35 MM), PARA INSTALACOES DE MEDIA PRESSAO PARA GASES COMBUSTIVEIS E MEDICINAIS                                                                                                                                                                                                                                                                                                                                                                                    </v>
          </cell>
          <cell r="C4545" t="str">
            <v xml:space="preserve">M     </v>
          </cell>
          <cell r="D4545" t="str">
            <v>AS</v>
          </cell>
          <cell r="E4545" t="str">
            <v>145,02</v>
          </cell>
        </row>
        <row r="4546">
          <cell r="A4546">
            <v>39747</v>
          </cell>
          <cell r="B4546" t="str">
            <v xml:space="preserve">TUBO DE COBRE CLASSE "A", DN = 1/2 " (15 MM), PARA INSTALACOES DE MEDIA PRESSAO PARA GASES COMBUSTIVEIS E MEDICINAIS                                                                                                                                                                                                                                                                                                                                                                                      </v>
          </cell>
          <cell r="C4546" t="str">
            <v xml:space="preserve">M     </v>
          </cell>
          <cell r="D4546" t="str">
            <v>AS</v>
          </cell>
          <cell r="E4546" t="str">
            <v>46,65</v>
          </cell>
        </row>
        <row r="4547">
          <cell r="A4547">
            <v>39753</v>
          </cell>
          <cell r="B4547" t="str">
            <v xml:space="preserve">TUBO DE COBRE CLASSE "A", DN = 2 1/2 " (66 MM), PARA INSTALACOES DE MEDIA PRESSAO PARA GASES COMBUSTIVEIS E MEDICINAIS                                                                                                                                                                                                                                                                                                                                                                                    </v>
          </cell>
          <cell r="C4547" t="str">
            <v xml:space="preserve">M     </v>
          </cell>
          <cell r="D4547" t="str">
            <v>AS</v>
          </cell>
          <cell r="E4547" t="str">
            <v>321,18</v>
          </cell>
        </row>
        <row r="4548">
          <cell r="A4548">
            <v>39754</v>
          </cell>
          <cell r="B4548" t="str">
            <v xml:space="preserve">TUBO DE COBRE CLASSE "A", DN = 3 " (79 MM), PARA INSTALACOES DE MEDIA PRESSAO PARA GASES COMBUSTIVEIS E MEDICINAIS                                                                                                                                                                                                                                                                                                                                                                                        </v>
          </cell>
          <cell r="C4548" t="str">
            <v xml:space="preserve">M     </v>
          </cell>
          <cell r="D4548" t="str">
            <v>AS</v>
          </cell>
          <cell r="E4548" t="str">
            <v>473,18</v>
          </cell>
        </row>
        <row r="4549">
          <cell r="A4549">
            <v>39748</v>
          </cell>
          <cell r="B4549" t="str">
            <v xml:space="preserve">TUBO DE COBRE CLASSE "A", DN = 3/4 " (22 MM), PARA INSTALACOES DE MEDIA PRESSAO PARA GASES COMBUSTIVEIS E MEDICINAIS                                                                                                                                                                                                                                                                                                                                                                                      </v>
          </cell>
          <cell r="C4549" t="str">
            <v xml:space="preserve">M     </v>
          </cell>
          <cell r="D4549" t="str">
            <v>AS</v>
          </cell>
          <cell r="E4549" t="str">
            <v>75,48</v>
          </cell>
        </row>
        <row r="4550">
          <cell r="A4550">
            <v>39755</v>
          </cell>
          <cell r="B4550" t="str">
            <v xml:space="preserve">TUBO DE COBRE CLASSE "A", DN = 4 " (104 MM), PARA INSTALACOES DE MEDIA PRESSAO PARA GASES COMBUSTIVEIS E MEDICINAIS                                                                                                                                                                                                                                                                                                                                                                                       </v>
          </cell>
          <cell r="C4550" t="str">
            <v xml:space="preserve">M     </v>
          </cell>
          <cell r="D4550" t="str">
            <v>AS</v>
          </cell>
          <cell r="E4550" t="str">
            <v>717,46</v>
          </cell>
        </row>
        <row r="4551">
          <cell r="A4551">
            <v>12742</v>
          </cell>
          <cell r="B4551" t="str">
            <v xml:space="preserve">TUBO DE COBRE CLASSE "E", DN = 104 MM, PARA INSTALACAO HIDRAULICA PREDIAL                                                                                                                                                                                                                                                                                                                                                                                                                                 </v>
          </cell>
          <cell r="C4551" t="str">
            <v xml:space="preserve">M     </v>
          </cell>
          <cell r="D4551" t="str">
            <v>AS</v>
          </cell>
          <cell r="E4551" t="str">
            <v>568,10</v>
          </cell>
        </row>
        <row r="4552">
          <cell r="A4552">
            <v>12713</v>
          </cell>
          <cell r="B4552" t="str">
            <v xml:space="preserve">TUBO DE COBRE CLASSE "E", DN = 15 MM, PARA INSTALACAO HIDRAULICA PREDIAL                                                                                                                                                                                                                                                                                                                                                                                                                                  </v>
          </cell>
          <cell r="C4552" t="str">
            <v xml:space="preserve">M     </v>
          </cell>
          <cell r="D4552" t="str">
            <v>AS</v>
          </cell>
          <cell r="E4552" t="str">
            <v>30,13</v>
          </cell>
        </row>
        <row r="4553">
          <cell r="A4553">
            <v>12743</v>
          </cell>
          <cell r="B4553" t="str">
            <v xml:space="preserve">TUBO DE COBRE CLASSE "E", DN = 22 MM, PARA INSTALACAO HIDRAULICA PREDIAL                                                                                                                                                                                                                                                                                                                                                                                                                                  </v>
          </cell>
          <cell r="C4553" t="str">
            <v xml:space="preserve">M     </v>
          </cell>
          <cell r="D4553" t="str">
            <v>AS</v>
          </cell>
          <cell r="E4553" t="str">
            <v>51,83</v>
          </cell>
        </row>
        <row r="4554">
          <cell r="A4554">
            <v>12744</v>
          </cell>
          <cell r="B4554" t="str">
            <v xml:space="preserve">TUBO DE COBRE CLASSE "E", DN = 28 MM, PARA INSTALACAO HIDRAULICA PREDIAL                                                                                                                                                                                                                                                                                                                                                                                                                                  </v>
          </cell>
          <cell r="C4554" t="str">
            <v xml:space="preserve">M     </v>
          </cell>
          <cell r="D4554" t="str">
            <v>AS</v>
          </cell>
          <cell r="E4554" t="str">
            <v>65,78</v>
          </cell>
        </row>
        <row r="4555">
          <cell r="A4555">
            <v>12745</v>
          </cell>
          <cell r="B4555" t="str">
            <v xml:space="preserve">TUBO DE COBRE CLASSE "E", DN = 35 MM, PARA INSTALACAO HIDRAULICA PREDIAL                                                                                                                                                                                                                                                                                                                                                                                                                                  </v>
          </cell>
          <cell r="C4555" t="str">
            <v xml:space="preserve">M     </v>
          </cell>
          <cell r="D4555" t="str">
            <v>AS</v>
          </cell>
          <cell r="E4555" t="str">
            <v>95,53</v>
          </cell>
        </row>
        <row r="4556">
          <cell r="A4556">
            <v>12746</v>
          </cell>
          <cell r="B4556" t="str">
            <v xml:space="preserve">TUBO DE COBRE CLASSE "E", DN = 42 MM, PARA INSTALACAO HIDRAULICA PREDIAL                                                                                                                                                                                                                                                                                                                                                                                                                                  </v>
          </cell>
          <cell r="C4556" t="str">
            <v xml:space="preserve">M     </v>
          </cell>
          <cell r="D4556" t="str">
            <v>AS</v>
          </cell>
          <cell r="E4556" t="str">
            <v>128,99</v>
          </cell>
        </row>
        <row r="4557">
          <cell r="A4557">
            <v>12747</v>
          </cell>
          <cell r="B4557" t="str">
            <v xml:space="preserve">TUBO DE COBRE CLASSE "E", DN = 54 MM, PARA INSTALACAO HIDRAULICA PREDIAL                                                                                                                                                                                                                                                                                                                                                                                                                                  </v>
          </cell>
          <cell r="C4557" t="str">
            <v xml:space="preserve">M     </v>
          </cell>
          <cell r="D4557" t="str">
            <v>AS</v>
          </cell>
          <cell r="E4557" t="str">
            <v>187,07</v>
          </cell>
        </row>
        <row r="4558">
          <cell r="A4558">
            <v>12748</v>
          </cell>
          <cell r="B4558" t="str">
            <v xml:space="preserve">TUBO DE COBRE CLASSE "E", DN = 66 MM, PARA INSTALACAO HIDRAULICA PREDIAL                                                                                                                                                                                                                                                                                                                                                                                                                                  </v>
          </cell>
          <cell r="C4558" t="str">
            <v xml:space="preserve">M     </v>
          </cell>
          <cell r="D4558" t="str">
            <v>AS</v>
          </cell>
          <cell r="E4558" t="str">
            <v>263,55</v>
          </cell>
        </row>
        <row r="4559">
          <cell r="A4559">
            <v>12749</v>
          </cell>
          <cell r="B4559" t="str">
            <v xml:space="preserve">TUBO DE COBRE CLASSE "E", DN = 79 MM, PARA INSTALACAO HIDRAULICA PREDIAL                                                                                                                                                                                                                                                                                                                                                                                                                                  </v>
          </cell>
          <cell r="C4559" t="str">
            <v xml:space="preserve">M     </v>
          </cell>
          <cell r="D4559" t="str">
            <v>AS</v>
          </cell>
          <cell r="E4559" t="str">
            <v>385,27</v>
          </cell>
        </row>
        <row r="4560">
          <cell r="A4560">
            <v>39726</v>
          </cell>
          <cell r="B4560" t="str">
            <v xml:space="preserve">TUBO DE COBRE CLASSE "I", DN = 1 " (28 MM), PARA INSTALACOES INDUSTRIAIS DE ALTA PRESSAO E VAPOR                                                                                                                                                                                                                                                                                                                                                                                                          </v>
          </cell>
          <cell r="C4560" t="str">
            <v xml:space="preserve">M     </v>
          </cell>
          <cell r="D4560" t="str">
            <v>AS</v>
          </cell>
          <cell r="E4560" t="str">
            <v>126,54</v>
          </cell>
        </row>
        <row r="4561">
          <cell r="A4561">
            <v>39728</v>
          </cell>
          <cell r="B4561" t="str">
            <v xml:space="preserve">TUBO DE COBRE CLASSE "I", DN = 1 1/2 " (42 MM), PARA INSTALACOES INDUSTRIAIS DE ALTA PRESSAO E VAPOR                                                                                                                                                                                                                                                                                                                                                                                                      </v>
          </cell>
          <cell r="C4561" t="str">
            <v xml:space="preserve">M     </v>
          </cell>
          <cell r="D4561" t="str">
            <v>AS</v>
          </cell>
          <cell r="E4561" t="str">
            <v>222,40</v>
          </cell>
        </row>
        <row r="4562">
          <cell r="A4562">
            <v>39727</v>
          </cell>
          <cell r="B4562" t="str">
            <v xml:space="preserve">TUBO DE COBRE CLASSE "I", DN = 1 1/4 " (35 MM), PARA INSTALACOES INDUSTRIAIS DE ALTA PRESSAO E VAPOR                                                                                                                                                                                                                                                                                                                                                                                                      </v>
          </cell>
          <cell r="C4562" t="str">
            <v xml:space="preserve">M     </v>
          </cell>
          <cell r="D4562" t="str">
            <v>AS</v>
          </cell>
          <cell r="E4562" t="str">
            <v>183,03</v>
          </cell>
        </row>
        <row r="4563">
          <cell r="A4563">
            <v>39724</v>
          </cell>
          <cell r="B4563" t="str">
            <v xml:space="preserve">TUBO DE COBRE CLASSE "I", DN = 1/2 " (15 MM), PARA INSTALACOES INDUSTRIAIS DE ALTA PRESSAO E VAPOR                                                                                                                                                                                                                                                                                                                                                                                                        </v>
          </cell>
          <cell r="C4563" t="str">
            <v xml:space="preserve">M     </v>
          </cell>
          <cell r="D4563" t="str">
            <v>AS</v>
          </cell>
          <cell r="E4563" t="str">
            <v>56,04</v>
          </cell>
        </row>
        <row r="4564">
          <cell r="A4564">
            <v>39729</v>
          </cell>
          <cell r="B4564" t="str">
            <v xml:space="preserve">TUBO DE COBRE CLASSE "I", DN = 2 " (54 MM), PARA INSTALACOES INDUSTRIAIS DE ALTA PRESSAO E VAPOR                                                                                                                                                                                                                                                                                                                                                                                                          </v>
          </cell>
          <cell r="C4564" t="str">
            <v xml:space="preserve">M     </v>
          </cell>
          <cell r="D4564" t="str">
            <v>AS</v>
          </cell>
          <cell r="E4564" t="str">
            <v>307,99</v>
          </cell>
        </row>
        <row r="4565">
          <cell r="A4565">
            <v>39730</v>
          </cell>
          <cell r="B4565" t="str">
            <v xml:space="preserve">TUBO DE COBRE CLASSE "I", DN = 2 1/2 " (66 MM), PARA INSTALACOES INDUSTRIAIS DE ALTA PRESSAO E VAPOR                                                                                                                                                                                                                                                                                                                                                                                                      </v>
          </cell>
          <cell r="C4565" t="str">
            <v xml:space="preserve">M     </v>
          </cell>
          <cell r="D4565" t="str">
            <v>AS</v>
          </cell>
          <cell r="E4565" t="str">
            <v>399,60</v>
          </cell>
        </row>
        <row r="4566">
          <cell r="A4566">
            <v>39731</v>
          </cell>
          <cell r="B4566" t="str">
            <v xml:space="preserve">TUBO DE COBRE CLASSE "I", DN = 3 " (79 MM), PARA INSTALACOES INDUSTRIAIS DE ALTA PRESSAO E VAPOR                                                                                                                                                                                                                                                                                                                                                                                                          </v>
          </cell>
          <cell r="C4566" t="str">
            <v xml:space="preserve">M     </v>
          </cell>
          <cell r="D4566" t="str">
            <v>AS</v>
          </cell>
          <cell r="E4566" t="str">
            <v>591,84</v>
          </cell>
        </row>
        <row r="4567">
          <cell r="A4567">
            <v>39725</v>
          </cell>
          <cell r="B4567" t="str">
            <v xml:space="preserve">TUBO DE COBRE CLASSE "I", DN = 3/4 " (22 MM), PARA INSTALACOES INDUSTRIAIS DE ALTA PRESSAO E VAPOR                                                                                                                                                                                                                                                                                                                                                                                                        </v>
          </cell>
          <cell r="C4567" t="str">
            <v xml:space="preserve">M     </v>
          </cell>
          <cell r="D4567" t="str">
            <v>AS</v>
          </cell>
          <cell r="E4567" t="str">
            <v>91,33</v>
          </cell>
        </row>
        <row r="4568">
          <cell r="A4568">
            <v>39732</v>
          </cell>
          <cell r="B4568" t="str">
            <v xml:space="preserve">TUBO DE COBRE CLASSE "I", DN = 4" (104 MM), PARA INSTALACOES INDUSTRIAIS DE ALTA PRESSAO E VAPOR                                                                                                                                                                                                                                                                                                                                                                                                          </v>
          </cell>
          <cell r="C4568" t="str">
            <v xml:space="preserve">M     </v>
          </cell>
          <cell r="D4568" t="str">
            <v>AS</v>
          </cell>
          <cell r="E4568" t="str">
            <v>871,16</v>
          </cell>
        </row>
        <row r="4569">
          <cell r="A4569">
            <v>39660</v>
          </cell>
          <cell r="B4569" t="str">
            <v xml:space="preserve">TUBO DE COBRE FLEXIVEL, D = 1/2 ", E = 0,79 MM, PARA AR-CONDICIONADO/ INSTALACOES GAS RESIDENCIAIS E COMERCIAIS                                                                                                                                                                                                                                                                                                                                                                                           </v>
          </cell>
          <cell r="C4569" t="str">
            <v xml:space="preserve">M     </v>
          </cell>
          <cell r="D4569" t="str">
            <v>AS</v>
          </cell>
          <cell r="E4569" t="str">
            <v>39,70</v>
          </cell>
        </row>
        <row r="4570">
          <cell r="A4570">
            <v>39662</v>
          </cell>
          <cell r="B4570" t="str">
            <v xml:space="preserve">TUBO DE COBRE FLEXIVEL, D = 1/4 ", E = 0,79 MM, PARA AR-CONDICIONADO/ INSTALACOES GAS RESIDENCIAIS E COMERCIAIS                                                                                                                                                                                                                                                                                                                                                                                           </v>
          </cell>
          <cell r="C4570" t="str">
            <v xml:space="preserve">M     </v>
          </cell>
          <cell r="D4570" t="str">
            <v>AS</v>
          </cell>
          <cell r="E4570" t="str">
            <v>19,02</v>
          </cell>
        </row>
        <row r="4571">
          <cell r="A4571">
            <v>39661</v>
          </cell>
          <cell r="B4571" t="str">
            <v xml:space="preserve">TUBO DE COBRE FLEXIVEL, D = 3/16 ", E = 0,79 MM, PARA AR-CONDICIONADO/ INSTALACOES GAS RESIDENCIAIS E COMERCIAIS                                                                                                                                                                                                                                                                                                                                                                                          </v>
          </cell>
          <cell r="C4571" t="str">
            <v xml:space="preserve">M     </v>
          </cell>
          <cell r="D4571" t="str">
            <v>AS</v>
          </cell>
          <cell r="E4571" t="str">
            <v>12,97</v>
          </cell>
        </row>
        <row r="4572">
          <cell r="A4572">
            <v>39666</v>
          </cell>
          <cell r="B4572" t="str">
            <v xml:space="preserve">TUBO DE COBRE FLEXIVEL, D = 3/4 ", E = 0,79 MM, PARA AR-CONDICIONADO/ INSTALACOES GAS RESIDENCIAIS E COMERCIAIS                                                                                                                                                                                                                                                                                                                                                                                           </v>
          </cell>
          <cell r="C4572" t="str">
            <v xml:space="preserve">M     </v>
          </cell>
          <cell r="D4572" t="str">
            <v>AS</v>
          </cell>
          <cell r="E4572" t="str">
            <v>59,72</v>
          </cell>
        </row>
        <row r="4573">
          <cell r="A4573">
            <v>39664</v>
          </cell>
          <cell r="B4573" t="str">
            <v xml:space="preserve">TUBO DE COBRE FLEXIVEL, D = 3/8 ", E = 0,79 MM, PARA AR-CONDICIONADO/ INSTALACOES GAS RESIDENCIAIS E COMERCIAIS                                                                                                                                                                                                                                                                                                                                                                                           </v>
          </cell>
          <cell r="C4573" t="str">
            <v xml:space="preserve">M     </v>
          </cell>
          <cell r="D4573" t="str">
            <v>AS</v>
          </cell>
          <cell r="E4573" t="str">
            <v>29,27</v>
          </cell>
        </row>
        <row r="4574">
          <cell r="A4574">
            <v>39663</v>
          </cell>
          <cell r="B4574" t="str">
            <v xml:space="preserve">TUBO DE COBRE FLEXIVEL, D = 5/16 ", E = 0,79 MM, PARA AR-CONDICIONADO/ INSTALACOES GAS RESIDENCIAIS E COMERCIAIS                                                                                                                                                                                                                                                                                                                                                                                          </v>
          </cell>
          <cell r="C4574" t="str">
            <v xml:space="preserve">M     </v>
          </cell>
          <cell r="D4574" t="str">
            <v>AS</v>
          </cell>
          <cell r="E4574" t="str">
            <v>23,40</v>
          </cell>
        </row>
        <row r="4575">
          <cell r="A4575">
            <v>39665</v>
          </cell>
          <cell r="B4575" t="str">
            <v xml:space="preserve">TUBO DE COBRE FLEXIVEL, D = 5/8 ", E = 0,79 MM, PARA AR-CONDICIONADO/ INSTALACOES GAS RESIDENCIAIS E COMERCIAIS                                                                                                                                                                                                                                                                                                                                                                                           </v>
          </cell>
          <cell r="C4575" t="str">
            <v xml:space="preserve">M     </v>
          </cell>
          <cell r="D4575" t="str">
            <v>AS</v>
          </cell>
          <cell r="E4575" t="str">
            <v>49,38</v>
          </cell>
        </row>
        <row r="4576">
          <cell r="A4576">
            <v>39752</v>
          </cell>
          <cell r="B4576" t="str">
            <v xml:space="preserve">TUBO DE COBRE, CLASSE "A", DN = 2" (54 MM), PARA INSTALACOES DE MEDIA PRESSAO PARA GASES COMBUSTIVEIS E MEDICINAIS                                                                                                                                                                                                                                                                                                                                                                                        </v>
          </cell>
          <cell r="C4576" t="str">
            <v xml:space="preserve">M     </v>
          </cell>
          <cell r="D4576" t="str">
            <v>AS</v>
          </cell>
          <cell r="E4576" t="str">
            <v>248,27</v>
          </cell>
        </row>
        <row r="4577">
          <cell r="A4577">
            <v>7725</v>
          </cell>
          <cell r="B4577" t="str">
            <v xml:space="preserve">TUBO DE CONCRETO ARMADO PARA AGUAS PLUVIAIS, CLASSE PA-1, COM ENCAIXE PONTA E BOLSA, DIAMETRO NOMINAL DE = 600 MM                                                                                                                                                                                                                                                                                                                                                                                         </v>
          </cell>
          <cell r="C4577" t="str">
            <v xml:space="preserve">M     </v>
          </cell>
          <cell r="D4577" t="str">
            <v xml:space="preserve">C </v>
          </cell>
          <cell r="E4577" t="str">
            <v>210,40</v>
          </cell>
        </row>
        <row r="4578">
          <cell r="A4578">
            <v>7753</v>
          </cell>
          <cell r="B4578" t="str">
            <v xml:space="preserve">TUBO DE CONCRETO ARMADO PARA AGUAS PLUVIAIS, CLASSE PA-1, COM ENCAIXE PONTA E BOLSA, DIAMETRO NOMINAL DE 1000 MM                                                                                                                                                                                                                                                                                                                                                                                          </v>
          </cell>
          <cell r="C4578" t="str">
            <v xml:space="preserve">M     </v>
          </cell>
          <cell r="D4578" t="str">
            <v>CR</v>
          </cell>
          <cell r="E4578" t="str">
            <v>410,19</v>
          </cell>
        </row>
        <row r="4579">
          <cell r="A4579">
            <v>13256</v>
          </cell>
          <cell r="B4579" t="str">
            <v xml:space="preserve">TUBO DE CONCRETO ARMADO PARA AGUAS PLUVIAIS, CLASSE PA-1, COM ENCAIXE PONTA E BOLSA, DIAMETRO NOMINAL DE 1100 MM                                                                                                                                                                                                                                                                                                                                                                                          </v>
          </cell>
          <cell r="C4579" t="str">
            <v xml:space="preserve">M     </v>
          </cell>
          <cell r="D4579" t="str">
            <v>CR</v>
          </cell>
          <cell r="E4579" t="str">
            <v>574,62</v>
          </cell>
        </row>
        <row r="4580">
          <cell r="A4580">
            <v>7757</v>
          </cell>
          <cell r="B4580" t="str">
            <v xml:space="preserve">TUBO DE CONCRETO ARMADO PARA AGUAS PLUVIAIS, CLASSE PA-1, COM ENCAIXE PONTA E BOLSA, DIAMETRO NOMINAL DE 1200 MM                                                                                                                                                                                                                                                                                                                                                                                          </v>
          </cell>
          <cell r="C4580" t="str">
            <v xml:space="preserve">M     </v>
          </cell>
          <cell r="D4580" t="str">
            <v>CR</v>
          </cell>
          <cell r="E4580" t="str">
            <v>612,63</v>
          </cell>
        </row>
        <row r="4581">
          <cell r="A4581">
            <v>7758</v>
          </cell>
          <cell r="B4581" t="str">
            <v xml:space="preserve">TUBO DE CONCRETO ARMADO PARA AGUAS PLUVIAIS, CLASSE PA-1, COM ENCAIXE PONTA E BOLSA, DIAMETRO NOMINAL DE 1500 MM                                                                                                                                                                                                                                                                                                                                                                                          </v>
          </cell>
          <cell r="C4581" t="str">
            <v xml:space="preserve">M     </v>
          </cell>
          <cell r="D4581" t="str">
            <v>CR</v>
          </cell>
          <cell r="E4581" t="str">
            <v>887,56</v>
          </cell>
        </row>
        <row r="4582">
          <cell r="A4582">
            <v>7759</v>
          </cell>
          <cell r="B4582" t="str">
            <v xml:space="preserve">TUBO DE CONCRETO ARMADO PARA AGUAS PLUVIAIS, CLASSE PA-1, COM ENCAIXE PONTA E BOLSA, DIAMETRO NOMINAL DE 2000 MM                                                                                                                                                                                                                                                                                                                                                                                          </v>
          </cell>
          <cell r="C4582" t="str">
            <v xml:space="preserve">M     </v>
          </cell>
          <cell r="D4582" t="str">
            <v>CR</v>
          </cell>
          <cell r="E4582" t="str">
            <v>2.459,45</v>
          </cell>
        </row>
        <row r="4583">
          <cell r="A4583">
            <v>40334</v>
          </cell>
          <cell r="B4583" t="str">
            <v xml:space="preserve">TUBO DE CONCRETO ARMADO PARA AGUAS PLUVIAIS, CLASSE PA-1, COM ENCAIXE PONTA E BOLSA, DIAMETRO NOMINAL DE 300 MM                                                                                                                                                                                                                                                                                                                                                                                           </v>
          </cell>
          <cell r="C4583" t="str">
            <v xml:space="preserve">M     </v>
          </cell>
          <cell r="D4583" t="str">
            <v>CR</v>
          </cell>
          <cell r="E4583" t="str">
            <v>96,35</v>
          </cell>
        </row>
        <row r="4584">
          <cell r="A4584">
            <v>7745</v>
          </cell>
          <cell r="B4584" t="str">
            <v xml:space="preserve">TUBO DE CONCRETO ARMADO PARA AGUAS PLUVIAIS, CLASSE PA-1, COM ENCAIXE PONTA E BOLSA, DIAMETRO NOMINAL DE 400 MM                                                                                                                                                                                                                                                                                                                                                                                           </v>
          </cell>
          <cell r="C4584" t="str">
            <v xml:space="preserve">M     </v>
          </cell>
          <cell r="D4584" t="str">
            <v>CR</v>
          </cell>
          <cell r="E4584" t="str">
            <v>108,73</v>
          </cell>
        </row>
        <row r="4585">
          <cell r="A4585">
            <v>7714</v>
          </cell>
          <cell r="B4585" t="str">
            <v xml:space="preserve">TUBO DE CONCRETO ARMADO PARA AGUAS PLUVIAIS, CLASSE PA-1, COM ENCAIXE PONTA E BOLSA, DIAMETRO NOMINAL DE 500 MM                                                                                                                                                                                                                                                                                                                                                                                           </v>
          </cell>
          <cell r="C4585" t="str">
            <v xml:space="preserve">M     </v>
          </cell>
          <cell r="D4585" t="str">
            <v>CR</v>
          </cell>
          <cell r="E4585" t="str">
            <v>129,95</v>
          </cell>
        </row>
        <row r="4586">
          <cell r="A4586">
            <v>7742</v>
          </cell>
          <cell r="B4586" t="str">
            <v xml:space="preserve">TUBO DE CONCRETO ARMADO PARA AGUAS PLUVIAIS, CLASSE PA-1, COM ENCAIXE PONTA E BOLSA, DIAMETRO NOMINAL DE 700 MM                                                                                                                                                                                                                                                                                                                                                                                           </v>
          </cell>
          <cell r="C4586" t="str">
            <v xml:space="preserve">M     </v>
          </cell>
          <cell r="D4586" t="str">
            <v>CR</v>
          </cell>
          <cell r="E4586" t="str">
            <v>286,78</v>
          </cell>
        </row>
        <row r="4587">
          <cell r="A4587">
            <v>7750</v>
          </cell>
          <cell r="B4587" t="str">
            <v xml:space="preserve">TUBO DE CONCRETO ARMADO PARA AGUAS PLUVIAIS, CLASSE PA-1, COM ENCAIXE PONTA E BOLSA, DIAMETRO NOMINAL DE 800 MM                                                                                                                                                                                                                                                                                                                                                                                           </v>
          </cell>
          <cell r="C4587" t="str">
            <v xml:space="preserve">M     </v>
          </cell>
          <cell r="D4587" t="str">
            <v>CR</v>
          </cell>
          <cell r="E4587" t="str">
            <v>350,07</v>
          </cell>
        </row>
        <row r="4588">
          <cell r="A4588">
            <v>7756</v>
          </cell>
          <cell r="B4588" t="str">
            <v xml:space="preserve">TUBO DE CONCRETO ARMADO PARA AGUAS PLUVIAIS, CLASSE PA-1, COM ENCAIXE PONTA E BOLSA, DIAMETRO NOMINAL DE 900 MM                                                                                                                                                                                                                                                                                                                                                                                           </v>
          </cell>
          <cell r="C4588" t="str">
            <v xml:space="preserve">M     </v>
          </cell>
          <cell r="D4588" t="str">
            <v>CR</v>
          </cell>
          <cell r="E4588" t="str">
            <v>402,23</v>
          </cell>
        </row>
        <row r="4589">
          <cell r="A4589">
            <v>7765</v>
          </cell>
          <cell r="B4589" t="str">
            <v xml:space="preserve">TUBO DE CONCRETO ARMADO PARA AGUAS PLUVIAIS, CLASSE PA-2, COM ENCAIXE PONTA E BOLSA, DIAMETRO NOMINAL DE 1000 MM                                                                                                                                                                                                                                                                                                                                                                                          </v>
          </cell>
          <cell r="C4589" t="str">
            <v xml:space="preserve">M     </v>
          </cell>
          <cell r="D4589" t="str">
            <v>CR</v>
          </cell>
          <cell r="E4589" t="str">
            <v>450,85</v>
          </cell>
        </row>
        <row r="4590">
          <cell r="A4590">
            <v>12569</v>
          </cell>
          <cell r="B4590" t="str">
            <v xml:space="preserve">TUBO DE CONCRETO ARMADO PARA AGUAS PLUVIAIS, CLASSE PA-2, COM ENCAIXE PONTA E BOLSA, DIAMETRO NOMINAL DE 1100 MM                                                                                                                                                                                                                                                                                                                                                                                          </v>
          </cell>
          <cell r="C4590" t="str">
            <v xml:space="preserve">M     </v>
          </cell>
          <cell r="D4590" t="str">
            <v>CR</v>
          </cell>
          <cell r="E4590" t="str">
            <v>622,35</v>
          </cell>
        </row>
        <row r="4591">
          <cell r="A4591">
            <v>7766</v>
          </cell>
          <cell r="B4591" t="str">
            <v xml:space="preserve">TUBO DE CONCRETO ARMADO PARA AGUAS PLUVIAIS, CLASSE PA-2, COM ENCAIXE PONTA E BOLSA, DIAMETRO NOMINAL DE 1200 MM                                                                                                                                                                                                                                                                                                                                                                                          </v>
          </cell>
          <cell r="C4591" t="str">
            <v xml:space="preserve">M     </v>
          </cell>
          <cell r="D4591" t="str">
            <v>CR</v>
          </cell>
          <cell r="E4591" t="str">
            <v>661,25</v>
          </cell>
        </row>
        <row r="4592">
          <cell r="A4592">
            <v>7767</v>
          </cell>
          <cell r="B4592" t="str">
            <v xml:space="preserve">TUBO DE CONCRETO ARMADO PARA AGUAS PLUVIAIS, CLASSE PA-2, COM ENCAIXE PONTA E BOLSA, DIAMETRO NOMINAL DE 1500 MM                                                                                                                                                                                                                                                                                                                                                                                          </v>
          </cell>
          <cell r="C4592" t="str">
            <v xml:space="preserve">M     </v>
          </cell>
          <cell r="D4592" t="str">
            <v>CR</v>
          </cell>
          <cell r="E4592" t="str">
            <v>949,45</v>
          </cell>
        </row>
        <row r="4593">
          <cell r="A4593">
            <v>7727</v>
          </cell>
          <cell r="B4593" t="str">
            <v xml:space="preserve">TUBO DE CONCRETO ARMADO PARA AGUAS PLUVIAIS, CLASSE PA-2, COM ENCAIXE PONTA E BOLSA, DIAMETRO NOMINAL DE 2000 MM                                                                                                                                                                                                                                                                                                                                                                                          </v>
          </cell>
          <cell r="C4593" t="str">
            <v xml:space="preserve">M     </v>
          </cell>
          <cell r="D4593" t="str">
            <v>CR</v>
          </cell>
          <cell r="E4593" t="str">
            <v>2.758,18</v>
          </cell>
        </row>
        <row r="4594">
          <cell r="A4594">
            <v>7760</v>
          </cell>
          <cell r="B4594" t="str">
            <v xml:space="preserve">TUBO DE CONCRETO ARMADO PARA AGUAS PLUVIAIS, CLASSE PA-2, COM ENCAIXE PONTA E BOLSA, DIAMETRO NOMINAL DE 300 MM                                                                                                                                                                                                                                                                                                                                                                                           </v>
          </cell>
          <cell r="C4594" t="str">
            <v xml:space="preserve">M     </v>
          </cell>
          <cell r="D4594" t="str">
            <v>CR</v>
          </cell>
          <cell r="E4594" t="str">
            <v>109,62</v>
          </cell>
        </row>
        <row r="4595">
          <cell r="A4595">
            <v>7761</v>
          </cell>
          <cell r="B4595" t="str">
            <v xml:space="preserve">TUBO DE CONCRETO ARMADO PARA AGUAS PLUVIAIS, CLASSE PA-2, COM ENCAIXE PONTA E BOLSA, DIAMETRO NOMINAL DE 400 MM                                                                                                                                                                                                                                                                                                                                                                                           </v>
          </cell>
          <cell r="C4595" t="str">
            <v xml:space="preserve">M     </v>
          </cell>
          <cell r="D4595" t="str">
            <v>CR</v>
          </cell>
          <cell r="E4595" t="str">
            <v>114,92</v>
          </cell>
        </row>
        <row r="4596">
          <cell r="A4596">
            <v>7752</v>
          </cell>
          <cell r="B4596" t="str">
            <v xml:space="preserve">TUBO DE CONCRETO ARMADO PARA AGUAS PLUVIAIS, CLASSE PA-2, COM ENCAIXE PONTA E BOLSA, DIAMETRO NOMINAL DE 500 MM                                                                                                                                                                                                                                                                                                                                                                                           </v>
          </cell>
          <cell r="C4596" t="str">
            <v xml:space="preserve">M     </v>
          </cell>
          <cell r="D4596" t="str">
            <v>CR</v>
          </cell>
          <cell r="E4596" t="str">
            <v>139,67</v>
          </cell>
        </row>
        <row r="4597">
          <cell r="A4597">
            <v>7762</v>
          </cell>
          <cell r="B4597" t="str">
            <v xml:space="preserve">TUBO DE CONCRETO ARMADO PARA AGUAS PLUVIAIS, CLASSE PA-2, COM ENCAIXE PONTA E BOLSA, DIAMETRO NOMINAL DE 600 MM                                                                                                                                                                                                                                                                                                                                                                                           </v>
          </cell>
          <cell r="C4597" t="str">
            <v xml:space="preserve">M     </v>
          </cell>
          <cell r="D4597" t="str">
            <v>CR</v>
          </cell>
          <cell r="E4597" t="str">
            <v>182,55</v>
          </cell>
        </row>
        <row r="4598">
          <cell r="A4598">
            <v>7722</v>
          </cell>
          <cell r="B4598" t="str">
            <v xml:space="preserve">TUBO DE CONCRETO ARMADO PARA AGUAS PLUVIAIS, CLASSE PA-2, COM ENCAIXE PONTA E BOLSA, DIAMETRO NOMINAL DE 700 MM                                                                                                                                                                                                                                                                                                                                                                                           </v>
          </cell>
          <cell r="C4598" t="str">
            <v xml:space="preserve">M     </v>
          </cell>
          <cell r="D4598" t="str">
            <v>CR</v>
          </cell>
          <cell r="E4598" t="str">
            <v>279,35</v>
          </cell>
        </row>
        <row r="4599">
          <cell r="A4599">
            <v>7763</v>
          </cell>
          <cell r="B4599" t="str">
            <v xml:space="preserve">TUBO DE CONCRETO ARMADO PARA AGUAS PLUVIAIS, CLASSE PA-2, COM ENCAIXE PONTA E BOLSA, DIAMETRO NOMINAL DE 800 MM                                                                                                                                                                                                                                                                                                                                                                                           </v>
          </cell>
          <cell r="C4599" t="str">
            <v xml:space="preserve">M     </v>
          </cell>
          <cell r="D4599" t="str">
            <v>CR</v>
          </cell>
          <cell r="E4599" t="str">
            <v>340,35</v>
          </cell>
        </row>
        <row r="4600">
          <cell r="A4600">
            <v>7764</v>
          </cell>
          <cell r="B4600" t="str">
            <v xml:space="preserve">TUBO DE CONCRETO ARMADO PARA AGUAS PLUVIAIS, CLASSE PA-2, COM ENCAIXE PONTA E BOLSA, DIAMETRO NOMINAL DE 900 MM                                                                                                                                                                                                                                                                                                                                                                                           </v>
          </cell>
          <cell r="C4600" t="str">
            <v xml:space="preserve">M     </v>
          </cell>
          <cell r="D4600" t="str">
            <v>CR</v>
          </cell>
          <cell r="E4600" t="str">
            <v>406,65</v>
          </cell>
        </row>
        <row r="4601">
          <cell r="A4601">
            <v>12572</v>
          </cell>
          <cell r="B4601" t="str">
            <v xml:space="preserve">TUBO DE CONCRETO ARMADO PARA AGUAS PLUVIAIS, CLASSE PA-3, COM ENCAIXE PONTA E BOLSA, DIAMETRO NOMINAL DE 1000 MM                                                                                                                                                                                                                                                                                                                                                                                          </v>
          </cell>
          <cell r="C4601" t="str">
            <v xml:space="preserve">M     </v>
          </cell>
          <cell r="D4601" t="str">
            <v>CR</v>
          </cell>
          <cell r="E4601" t="str">
            <v>574,62</v>
          </cell>
        </row>
        <row r="4602">
          <cell r="A4602">
            <v>12573</v>
          </cell>
          <cell r="B4602" t="str">
            <v xml:space="preserve">TUBO DE CONCRETO ARMADO PARA AGUAS PLUVIAIS, CLASSE PA-3, COM ENCAIXE PONTA E BOLSA, DIAMETRO NOMINAL DE 1100 MM                                                                                                                                                                                                                                                                                                                                                                                          </v>
          </cell>
          <cell r="C4602" t="str">
            <v xml:space="preserve">M     </v>
          </cell>
          <cell r="D4602" t="str">
            <v>CR</v>
          </cell>
          <cell r="E4602" t="str">
            <v>755,84</v>
          </cell>
        </row>
        <row r="4603">
          <cell r="A4603">
            <v>12574</v>
          </cell>
          <cell r="B4603" t="str">
            <v xml:space="preserve">TUBO DE CONCRETO ARMADO PARA AGUAS PLUVIAIS, CLASSE PA-3, COM ENCAIXE PONTA E BOLSA, DIAMETRO NOMINAL DE 1200 MM                                                                                                                                                                                                                                                                                                                                                                                          </v>
          </cell>
          <cell r="C4603" t="str">
            <v xml:space="preserve">M     </v>
          </cell>
          <cell r="D4603" t="str">
            <v>CR</v>
          </cell>
          <cell r="E4603" t="str">
            <v>913,91</v>
          </cell>
        </row>
        <row r="4604">
          <cell r="A4604">
            <v>12575</v>
          </cell>
          <cell r="B4604" t="str">
            <v xml:space="preserve">TUBO DE CONCRETO ARMADO PARA AGUAS PLUVIAIS, CLASSE PA-3, COM ENCAIXE PONTA E BOLSA, DIAMETRO NOMINAL DE 1500 MM                                                                                                                                                                                                                                                                                                                                                                                          </v>
          </cell>
          <cell r="C4604" t="str">
            <v xml:space="preserve">M     </v>
          </cell>
          <cell r="D4604" t="str">
            <v>CR</v>
          </cell>
          <cell r="E4604" t="str">
            <v>1.387,93</v>
          </cell>
        </row>
        <row r="4605">
          <cell r="A4605">
            <v>12576</v>
          </cell>
          <cell r="B4605" t="str">
            <v xml:space="preserve">TUBO DE CONCRETO ARMADO PARA AGUAS PLUVIAIS, CLASSE PA-3, COM ENCAIXE PONTA E BOLSA, DIAMETRO NOMINAL DE 400 MM                                                                                                                                                                                                                                                                                                                                                                                           </v>
          </cell>
          <cell r="C4605" t="str">
            <v xml:space="preserve">M     </v>
          </cell>
          <cell r="D4605" t="str">
            <v>CR</v>
          </cell>
          <cell r="E4605" t="str">
            <v>167,96</v>
          </cell>
        </row>
        <row r="4606">
          <cell r="A4606">
            <v>12577</v>
          </cell>
          <cell r="B4606" t="str">
            <v xml:space="preserve">TUBO DE CONCRETO ARMADO PARA AGUAS PLUVIAIS, CLASSE PA-3, COM ENCAIXE PONTA E BOLSA, DIAMETRO NOMINAL DE 500 MM                                                                                                                                                                                                                                                                                                                                                                                           </v>
          </cell>
          <cell r="C4606" t="str">
            <v xml:space="preserve">M     </v>
          </cell>
          <cell r="D4606" t="str">
            <v>CR</v>
          </cell>
          <cell r="E4606" t="str">
            <v>226,31</v>
          </cell>
        </row>
        <row r="4607">
          <cell r="A4607">
            <v>12578</v>
          </cell>
          <cell r="B4607" t="str">
            <v xml:space="preserve">TUBO DE CONCRETO ARMADO PARA AGUAS PLUVIAIS, CLASSE PA-3, COM ENCAIXE PONTA E BOLSA, DIAMETRO NOMINAL DE 600 MM                                                                                                                                                                                                                                                                                                                                                                                           </v>
          </cell>
          <cell r="C4607" t="str">
            <v xml:space="preserve">M     </v>
          </cell>
          <cell r="D4607" t="str">
            <v>CR</v>
          </cell>
          <cell r="E4607" t="str">
            <v>274,05</v>
          </cell>
        </row>
        <row r="4608">
          <cell r="A4608">
            <v>12579</v>
          </cell>
          <cell r="B4608" t="str">
            <v xml:space="preserve">TUBO DE CONCRETO ARMADO PARA AGUAS PLUVIAIS, CLASSE PA-3, COM ENCAIXE PONTA E BOLSA, DIAMETRO NOMINAL DE 700 MM                                                                                                                                                                                                                                                                                                                                                                                           </v>
          </cell>
          <cell r="C4608" t="str">
            <v xml:space="preserve">M     </v>
          </cell>
          <cell r="D4608" t="str">
            <v>CR</v>
          </cell>
          <cell r="E4608" t="str">
            <v>472,07</v>
          </cell>
        </row>
        <row r="4609">
          <cell r="A4609">
            <v>12580</v>
          </cell>
          <cell r="B4609" t="str">
            <v xml:space="preserve">TUBO DE CONCRETO ARMADO PARA AGUAS PLUVIAIS, CLASSE PA-3, COM ENCAIXE PONTA E BOLSA, DIAMETRO NOMINAL DE 800 MM                                                                                                                                                                                                                                                                                                                                                                                           </v>
          </cell>
          <cell r="C4609" t="str">
            <v xml:space="preserve">M     </v>
          </cell>
          <cell r="D4609" t="str">
            <v>CR</v>
          </cell>
          <cell r="E4609" t="str">
            <v>491,87</v>
          </cell>
        </row>
        <row r="4610">
          <cell r="A4610">
            <v>12581</v>
          </cell>
          <cell r="B4610" t="str">
            <v xml:space="preserve">TUBO DE CONCRETO ARMADO PARA AGUAS PLUVIAIS, CLASSE PA-3, COM ENCAIXE PONTA E BOLSA, DIAMETRO NOMINAL DE 900 MM                                                                                                                                                                                                                                                                                                                                                                                           </v>
          </cell>
          <cell r="C4610" t="str">
            <v xml:space="preserve">M     </v>
          </cell>
          <cell r="D4610" t="str">
            <v>CR</v>
          </cell>
          <cell r="E4610" t="str">
            <v>526,88</v>
          </cell>
        </row>
        <row r="4611">
          <cell r="A4611">
            <v>7720</v>
          </cell>
          <cell r="B4611" t="str">
            <v xml:space="preserve">TUBO DE CONCRETO ARMADO PARA ESGOTO SANITARIO, CLASSE EA-2, COM ENCAIXE PONTA E BOLSA, COM JUNTA ELASTICA, DIAMETRO NOMINAL DE 1000 MM                                                                                                                                                                                                                                                                                                                                                                    </v>
          </cell>
          <cell r="C4611" t="str">
            <v xml:space="preserve">M     </v>
          </cell>
          <cell r="D4611" t="str">
            <v>CR</v>
          </cell>
          <cell r="E4611" t="str">
            <v>823,91</v>
          </cell>
        </row>
        <row r="4612">
          <cell r="A4612">
            <v>40335</v>
          </cell>
          <cell r="B4612" t="str">
            <v xml:space="preserve">TUBO DE CONCRETO ARMADO PARA ESGOTO SANITARIO, CLASSE EA-2, COM ENCAIXE PONTA E BOLSA, COM JUNTA ELASTICA, DIAMETRO NOMINAL DE 300 MM                                                                                                                                                                                                                                                                                                                                                                     </v>
          </cell>
          <cell r="C4612" t="str">
            <v xml:space="preserve">M     </v>
          </cell>
          <cell r="D4612" t="str">
            <v>CR</v>
          </cell>
          <cell r="E4612" t="str">
            <v>172,38</v>
          </cell>
        </row>
        <row r="4613">
          <cell r="A4613">
            <v>7740</v>
          </cell>
          <cell r="B4613" t="str">
            <v xml:space="preserve">TUBO DE CONCRETO ARMADO PARA ESGOTO SANITARIO, CLASSE EA-2, COM ENCAIXE PONTA E BOLSA, COM JUNTA ELASTICA, DIAMETRO NOMINAL DE 400 MM                                                                                                                                                                                                                                                                                                                                                                     </v>
          </cell>
          <cell r="C4613" t="str">
            <v xml:space="preserve">M     </v>
          </cell>
          <cell r="D4613" t="str">
            <v>CR</v>
          </cell>
          <cell r="E4613" t="str">
            <v>176,80</v>
          </cell>
        </row>
        <row r="4614">
          <cell r="A4614">
            <v>7741</v>
          </cell>
          <cell r="B4614" t="str">
            <v xml:space="preserve">TUBO DE CONCRETO ARMADO PARA ESGOTO SANITARIO, CLASSE EA-2, COM ENCAIXE PONTA E BOLSA, COM JUNTA ELASTICA, DIAMETRO NOMINAL DE 500 MM                                                                                                                                                                                                                                                                                                                                                                     </v>
          </cell>
          <cell r="C4614" t="str">
            <v xml:space="preserve">M     </v>
          </cell>
          <cell r="D4614" t="str">
            <v>CR</v>
          </cell>
          <cell r="E4614" t="str">
            <v>327,09</v>
          </cell>
        </row>
        <row r="4615">
          <cell r="A4615">
            <v>7774</v>
          </cell>
          <cell r="B4615" t="str">
            <v xml:space="preserve">TUBO DE CONCRETO ARMADO PARA ESGOTO SANITARIO, CLASSE EA-2, COM ENCAIXE PONTA E BOLSA, COM JUNTA ELASTICA, DIAMETRO NOMINAL DE 600 MM                                                                                                                                                                                                                                                                                                                                                                     </v>
          </cell>
          <cell r="C4615" t="str">
            <v xml:space="preserve">M     </v>
          </cell>
          <cell r="D4615" t="str">
            <v>CR</v>
          </cell>
          <cell r="E4615" t="str">
            <v>401,35</v>
          </cell>
        </row>
        <row r="4616">
          <cell r="A4616">
            <v>7744</v>
          </cell>
          <cell r="B4616" t="str">
            <v xml:space="preserve">TUBO DE CONCRETO ARMADO PARA ESGOTO SANITARIO, CLASSE EA-2, COM ENCAIXE PONTA E BOLSA, COM JUNTA ELASTICA, DIAMETRO NOMINAL DE 700 MM                                                                                                                                                                                                                                                                                                                                                                     </v>
          </cell>
          <cell r="C4616" t="str">
            <v xml:space="preserve">M     </v>
          </cell>
          <cell r="D4616" t="str">
            <v>CR</v>
          </cell>
          <cell r="E4616" t="str">
            <v>524,23</v>
          </cell>
        </row>
        <row r="4617">
          <cell r="A4617">
            <v>7773</v>
          </cell>
          <cell r="B4617" t="str">
            <v xml:space="preserve">TUBO DE CONCRETO ARMADO PARA ESGOTO SANITARIO, CLASSE EA-2, COM ENCAIXE PONTA E BOLSA, COM JUNTA ELASTICA, DIAMETRO NOMINAL DE 800 MM                                                                                                                                                                                                                                                                                                                                                                     </v>
          </cell>
          <cell r="C4617" t="str">
            <v xml:space="preserve">M     </v>
          </cell>
          <cell r="D4617" t="str">
            <v>CR</v>
          </cell>
          <cell r="E4617" t="str">
            <v>535,81</v>
          </cell>
        </row>
        <row r="4618">
          <cell r="A4618">
            <v>7754</v>
          </cell>
          <cell r="B4618" t="str">
            <v xml:space="preserve">TUBO DE CONCRETO ARMADO PARA ESGOTO SANITARIO, CLASSE EA-2, COM ENCAIXE PONTA E BOLSA, COM JUNTA ELASTICA, DIAMETRO NOMINAL DE 900 MM                                                                                                                                                                                                                                                                                                                                                                     </v>
          </cell>
          <cell r="C4618" t="str">
            <v xml:space="preserve">M     </v>
          </cell>
          <cell r="D4618" t="str">
            <v>CR</v>
          </cell>
          <cell r="E4618" t="str">
            <v>812,42</v>
          </cell>
        </row>
        <row r="4619">
          <cell r="A4619">
            <v>7735</v>
          </cell>
          <cell r="B4619" t="str">
            <v xml:space="preserve">TUBO DE CONCRETO ARMADO PARA ESGOTO SANITARIO, CLASSE EA-3, COM ENCAIXE PONTA E BOLSA, COM JUNTA ELASTICA, DIAMETRO NOMINAL DE 1000 MM                                                                                                                                                                                                                                                                                                                                                                    </v>
          </cell>
          <cell r="C4619" t="str">
            <v xml:space="preserve">M     </v>
          </cell>
          <cell r="D4619" t="str">
            <v>CR</v>
          </cell>
          <cell r="E4619" t="str">
            <v>1.052,00</v>
          </cell>
        </row>
        <row r="4620">
          <cell r="A4620">
            <v>7755</v>
          </cell>
          <cell r="B4620" t="str">
            <v xml:space="preserve">TUBO DE CONCRETO ARMADO PARA ESGOTO SANITARIO, CLASSE EA-3, COM ENCAIXE PONTA E BOLSA, COM JUNTA ELASTICA, DIAMETRO NOMINAL DE 400 MM                                                                                                                                                                                                                                                                                                                                                                     </v>
          </cell>
          <cell r="C4620" t="str">
            <v xml:space="preserve">M     </v>
          </cell>
          <cell r="D4620" t="str">
            <v>CR</v>
          </cell>
          <cell r="E4620" t="str">
            <v>208,63</v>
          </cell>
        </row>
        <row r="4621">
          <cell r="A4621">
            <v>7776</v>
          </cell>
          <cell r="B4621" t="str">
            <v xml:space="preserve">TUBO DE CONCRETO ARMADO PARA ESGOTO SANITARIO, CLASSE EA-3, COM ENCAIXE PONTA E BOLSA, COM JUNTA ELASTICA, DIAMETRO NOMINAL DE 500 MM                                                                                                                                                                                                                                                                                                                                                                     </v>
          </cell>
          <cell r="C4621" t="str">
            <v xml:space="preserve">M     </v>
          </cell>
          <cell r="D4621" t="str">
            <v>CR</v>
          </cell>
          <cell r="E4621" t="str">
            <v>434,94</v>
          </cell>
        </row>
        <row r="4622">
          <cell r="A4622">
            <v>7743</v>
          </cell>
          <cell r="B4622" t="str">
            <v xml:space="preserve">TUBO DE CONCRETO ARMADO PARA ESGOTO SANITARIO, CLASSE EA-3, COM ENCAIXE PONTA E BOLSA, COM JUNTA ELASTICA, DIAMETRO NOMINAL DE 600 MM                                                                                                                                                                                                                                                                                                                                                                     </v>
          </cell>
          <cell r="C4622" t="str">
            <v xml:space="preserve">M     </v>
          </cell>
          <cell r="D4622" t="str">
            <v>CR</v>
          </cell>
          <cell r="E4622" t="str">
            <v>460,58</v>
          </cell>
        </row>
        <row r="4623">
          <cell r="A4623">
            <v>7733</v>
          </cell>
          <cell r="B4623" t="str">
            <v xml:space="preserve">TUBO DE CONCRETO ARMADO PARA ESGOTO SANITARIO, CLASSE EA-3, COM ENCAIXE PONTA E BOLSA, COM JUNTA ELASTICA, DIAMETRO NOMINAL DE 700 MM                                                                                                                                                                                                                                                                                                                                                                     </v>
          </cell>
          <cell r="C4623" t="str">
            <v xml:space="preserve">M     </v>
          </cell>
          <cell r="D4623" t="str">
            <v>CR</v>
          </cell>
          <cell r="E4623" t="str">
            <v>601,14</v>
          </cell>
        </row>
        <row r="4624">
          <cell r="A4624">
            <v>7775</v>
          </cell>
          <cell r="B4624" t="str">
            <v xml:space="preserve">TUBO DE CONCRETO ARMADO PARA ESGOTO SANITARIO, CLASSE EA-3, COM ENCAIXE PONTA E BOLSA, COM JUNTA ELASTICA, DIAMETRO NOMINAL DE 800 MM                                                                                                                                                                                                                                                                                                                                                                     </v>
          </cell>
          <cell r="C4624" t="str">
            <v xml:space="preserve">M     </v>
          </cell>
          <cell r="D4624" t="str">
            <v>CR</v>
          </cell>
          <cell r="E4624" t="str">
            <v>658,60</v>
          </cell>
        </row>
        <row r="4625">
          <cell r="A4625">
            <v>7734</v>
          </cell>
          <cell r="B4625" t="str">
            <v xml:space="preserve">TUBO DE CONCRETO ARMADO PARA ESGOTO SANITARIO, CLASSE EA-3, COM ENCAIXE PONTA E BOLSA, COM JUNTA ELASTICA, DIAMETRO NOMINAL DE 900 MM                                                                                                                                                                                                                                                                                                                                                                     </v>
          </cell>
          <cell r="C4625" t="str">
            <v xml:space="preserve">M     </v>
          </cell>
          <cell r="D4625" t="str">
            <v>CR</v>
          </cell>
          <cell r="E4625" t="str">
            <v>932,65</v>
          </cell>
        </row>
        <row r="4626">
          <cell r="A4626">
            <v>37449</v>
          </cell>
          <cell r="B4626" t="str">
            <v xml:space="preserve">TUBO DE CONCRETO SIMPLES PARA AGUAS PLUVIAIS, CLASSE PS1, COM ENCAIXE MACHO E FEMEA, DIAMETRO NOMINAL DE 200 MM                                                                                                                                                                                                                                                                                                                                                                                           </v>
          </cell>
          <cell r="C4626" t="str">
            <v xml:space="preserve">M     </v>
          </cell>
          <cell r="D4626" t="str">
            <v>AS</v>
          </cell>
          <cell r="E4626" t="str">
            <v>35,67</v>
          </cell>
        </row>
        <row r="4627">
          <cell r="A4627">
            <v>37450</v>
          </cell>
          <cell r="B4627" t="str">
            <v xml:space="preserve">TUBO DE CONCRETO SIMPLES PARA AGUAS PLUVIAIS, CLASSE PS1, COM ENCAIXE MACHO E FEMEA, DIAMETRO NOMINAL DE 300 MM                                                                                                                                                                                                                                                                                                                                                                                           </v>
          </cell>
          <cell r="C4627" t="str">
            <v xml:space="preserve">M     </v>
          </cell>
          <cell r="D4627" t="str">
            <v>AS</v>
          </cell>
          <cell r="E4627" t="str">
            <v>49,94</v>
          </cell>
        </row>
        <row r="4628">
          <cell r="A4628">
            <v>37451</v>
          </cell>
          <cell r="B4628" t="str">
            <v xml:space="preserve">TUBO DE CONCRETO SIMPLES PARA AGUAS PLUVIAIS, CLASSE PS1, COM ENCAIXE MACHO E FEMEA, DIAMETRO NOMINAL DE 400 MM                                                                                                                                                                                                                                                                                                                                                                                           </v>
          </cell>
          <cell r="C4628" t="str">
            <v xml:space="preserve">M     </v>
          </cell>
          <cell r="D4628" t="str">
            <v>AS</v>
          </cell>
          <cell r="E4628" t="str">
            <v>69,72</v>
          </cell>
        </row>
        <row r="4629">
          <cell r="A4629">
            <v>37452</v>
          </cell>
          <cell r="B4629" t="str">
            <v xml:space="preserve">TUBO DE CONCRETO SIMPLES PARA AGUAS PLUVIAIS, CLASSE PS1, COM ENCAIXE MACHO E FEMEA, DIAMETRO NOMINAL DE 500 MM                                                                                                                                                                                                                                                                                                                                                                                           </v>
          </cell>
          <cell r="C4629" t="str">
            <v xml:space="preserve">M     </v>
          </cell>
          <cell r="D4629" t="str">
            <v>AS</v>
          </cell>
          <cell r="E4629" t="str">
            <v>101,35</v>
          </cell>
        </row>
        <row r="4630">
          <cell r="A4630">
            <v>37453</v>
          </cell>
          <cell r="B4630" t="str">
            <v xml:space="preserve">TUBO DE CONCRETO SIMPLES PARA AGUAS PLUVIAIS, CLASSE PS1, COM ENCAIXE MACHO E FEMEA, DIAMETRO NOMINAL DE 600 MM                                                                                                                                                                                                                                                                                                                                                                                           </v>
          </cell>
          <cell r="C4630" t="str">
            <v xml:space="preserve">M     </v>
          </cell>
          <cell r="D4630" t="str">
            <v>AS</v>
          </cell>
          <cell r="E4630" t="str">
            <v>116,71</v>
          </cell>
        </row>
        <row r="4631">
          <cell r="A4631">
            <v>7778</v>
          </cell>
          <cell r="B4631" t="str">
            <v xml:space="preserve">TUBO DE CONCRETO SIMPLES PARA AGUAS PLUVIAIS, CLASSE PS1, COM ENCAIXE PONTA E BOLSA, DIAMETRO NOMINAL DE 200 MM                                                                                                                                                                                                                                                                                                                                                                                           </v>
          </cell>
          <cell r="C4631" t="str">
            <v xml:space="preserve">M     </v>
          </cell>
          <cell r="D4631" t="str">
            <v>AS</v>
          </cell>
          <cell r="E4631" t="str">
            <v>43,78</v>
          </cell>
        </row>
        <row r="4632">
          <cell r="A4632">
            <v>7796</v>
          </cell>
          <cell r="B4632" t="str">
            <v xml:space="preserve">TUBO DE CONCRETO SIMPLES PARA AGUAS PLUVIAIS, CLASSE PS1, COM ENCAIXE PONTA E BOLSA, DIAMETRO NOMINAL DE 300 MM                                                                                                                                                                                                                                                                                                                                                                                           </v>
          </cell>
          <cell r="C4632" t="str">
            <v xml:space="preserve">M     </v>
          </cell>
          <cell r="D4632" t="str">
            <v>AS</v>
          </cell>
          <cell r="E4632" t="str">
            <v>60,00</v>
          </cell>
        </row>
        <row r="4633">
          <cell r="A4633">
            <v>7781</v>
          </cell>
          <cell r="B4633" t="str">
            <v xml:space="preserve">TUBO DE CONCRETO SIMPLES PARA AGUAS PLUVIAIS, CLASSE PS1, COM ENCAIXE PONTA E BOLSA, DIAMETRO NOMINAL DE 400 MM                                                                                                                                                                                                                                                                                                                                                                                           </v>
          </cell>
          <cell r="C4633" t="str">
            <v xml:space="preserve">M     </v>
          </cell>
          <cell r="D4633" t="str">
            <v>AS</v>
          </cell>
          <cell r="E4633" t="str">
            <v>70,90</v>
          </cell>
        </row>
        <row r="4634">
          <cell r="A4634">
            <v>7795</v>
          </cell>
          <cell r="B4634" t="str">
            <v xml:space="preserve">TUBO DE CONCRETO SIMPLES PARA AGUAS PLUVIAIS, CLASSE PS1, COM ENCAIXE PONTA E BOLSA, DIAMETRO NOMINAL DE 500 MM                                                                                                                                                                                                                                                                                                                                                                                           </v>
          </cell>
          <cell r="C4634" t="str">
            <v xml:space="preserve">M     </v>
          </cell>
          <cell r="D4634" t="str">
            <v>AS</v>
          </cell>
          <cell r="E4634" t="str">
            <v>105,52</v>
          </cell>
        </row>
        <row r="4635">
          <cell r="A4635">
            <v>7791</v>
          </cell>
          <cell r="B4635" t="str">
            <v xml:space="preserve">TUBO DE CONCRETO SIMPLES PARA AGUAS PLUVIAIS, CLASSE PS1, COM ENCAIXE PONTA E BOLSA, DIAMETRO NOMINAL DE 600 MM                                                                                                                                                                                                                                                                                                                                                                                           </v>
          </cell>
          <cell r="C4635" t="str">
            <v xml:space="preserve">M     </v>
          </cell>
          <cell r="D4635" t="str">
            <v>AS</v>
          </cell>
          <cell r="E4635" t="str">
            <v>126,32</v>
          </cell>
        </row>
        <row r="4636">
          <cell r="A4636">
            <v>7783</v>
          </cell>
          <cell r="B4636" t="str">
            <v xml:space="preserve">TUBO DE CONCRETO SIMPLES PARA AGUAS PLUVIAIS, CLASSE PS2, COM ENCAIXE PONTA E BOLSA, DIAMETRO NOMINAL DE 200 MM                                                                                                                                                                                                                                                                                                                                                                                           </v>
          </cell>
          <cell r="C4636" t="str">
            <v xml:space="preserve">M     </v>
          </cell>
          <cell r="D4636" t="str">
            <v>AS</v>
          </cell>
          <cell r="E4636" t="str">
            <v>44,76</v>
          </cell>
        </row>
        <row r="4637">
          <cell r="A4637">
            <v>7790</v>
          </cell>
          <cell r="B4637" t="str">
            <v xml:space="preserve">TUBO DE CONCRETO SIMPLES PARA AGUAS PLUVIAIS, CLASSE PS2, COM ENCAIXE PONTA E BOLSA, DIAMETRO NOMINAL DE 300 MM                                                                                                                                                                                                                                                                                                                                                                                           </v>
          </cell>
          <cell r="C4637" t="str">
            <v xml:space="preserve">M     </v>
          </cell>
          <cell r="D4637" t="str">
            <v>AS</v>
          </cell>
          <cell r="E4637" t="str">
            <v>70,54</v>
          </cell>
        </row>
        <row r="4638">
          <cell r="A4638">
            <v>7785</v>
          </cell>
          <cell r="B4638" t="str">
            <v xml:space="preserve">TUBO DE CONCRETO SIMPLES PARA AGUAS PLUVIAIS, CLASSE PS2, COM ENCAIXE PONTA E BOLSA, DIAMETRO NOMINAL DE 400 MM                                                                                                                                                                                                                                                                                                                                                                                           </v>
          </cell>
          <cell r="C4638" t="str">
            <v xml:space="preserve">M     </v>
          </cell>
          <cell r="D4638" t="str">
            <v>AS</v>
          </cell>
          <cell r="E4638" t="str">
            <v>77,83</v>
          </cell>
        </row>
        <row r="4639">
          <cell r="A4639">
            <v>7792</v>
          </cell>
          <cell r="B4639" t="str">
            <v xml:space="preserve">TUBO DE CONCRETO SIMPLES PARA AGUAS PLUVIAIS, CLASSE PS2, COM ENCAIXE PONTA E BOLSA, DIAMETRO NOMINAL DE 500 MM                                                                                                                                                                                                                                                                                                                                                                                           </v>
          </cell>
          <cell r="C4639" t="str">
            <v xml:space="preserve">M     </v>
          </cell>
          <cell r="D4639" t="str">
            <v>AS</v>
          </cell>
          <cell r="E4639" t="str">
            <v>110,39</v>
          </cell>
        </row>
        <row r="4640">
          <cell r="A4640">
            <v>7793</v>
          </cell>
          <cell r="B4640" t="str">
            <v xml:space="preserve">TUBO DE CONCRETO SIMPLES PARA AGUAS PLUVIAIS, CLASSE PS2, COM ENCAIXE PONTA E BOLSA, DIAMETRO NOMINAL DE 600 MM                                                                                                                                                                                                                                                                                                                                                                                           </v>
          </cell>
          <cell r="C4640" t="str">
            <v xml:space="preserve">M     </v>
          </cell>
          <cell r="D4640" t="str">
            <v>AS</v>
          </cell>
          <cell r="E4640" t="str">
            <v>130,37</v>
          </cell>
        </row>
        <row r="4641">
          <cell r="A4641">
            <v>13159</v>
          </cell>
          <cell r="B4641" t="str">
            <v xml:space="preserve">TUBO DE CONCRETO SIMPLES PARA ESGOTO SANITARIO, CLASSE ES, COM ENCAIXE PONTA E BOLSA, COM JUNTA ELASTICA, DIAMETRO NOMINAL DE 400 MM                                                                                                                                                                                                                                                                                                                                                                      </v>
          </cell>
          <cell r="C4641" t="str">
            <v xml:space="preserve">M     </v>
          </cell>
          <cell r="D4641" t="str">
            <v>AS</v>
          </cell>
          <cell r="E4641" t="str">
            <v>113,51</v>
          </cell>
        </row>
        <row r="4642">
          <cell r="A4642">
            <v>13168</v>
          </cell>
          <cell r="B4642" t="str">
            <v xml:space="preserve">TUBO DE CONCRETO SIMPLES PARA ESGOTO SANITARIO, CLASSE ES, COM ENCAIXE PONTA E BOLSA, COM JUNTA ELASTICA, DIAMETRO NOMINAL DE 500 MM                                                                                                                                                                                                                                                                                                                                                                      </v>
          </cell>
          <cell r="C4642" t="str">
            <v xml:space="preserve">M     </v>
          </cell>
          <cell r="D4642" t="str">
            <v>AS</v>
          </cell>
          <cell r="E4642" t="str">
            <v>137,83</v>
          </cell>
        </row>
        <row r="4643">
          <cell r="A4643">
            <v>13173</v>
          </cell>
          <cell r="B4643" t="str">
            <v xml:space="preserve">TUBO DE CONCRETO SIMPLES PARA ESGOTO SANITARIO, CLASSE ES, COM ENCAIXE PONTA E BOLSA, COM JUNTA ELASTICA, DIAMETRO NOMINAL DE 600 MM                                                                                                                                                                                                                                                                                                                                                                      </v>
          </cell>
          <cell r="C4643" t="str">
            <v xml:space="preserve">M     </v>
          </cell>
          <cell r="D4643" t="str">
            <v>AS</v>
          </cell>
          <cell r="E4643" t="str">
            <v>186,48</v>
          </cell>
        </row>
        <row r="4644">
          <cell r="A4644">
            <v>12583</v>
          </cell>
          <cell r="B4644" t="str">
            <v xml:space="preserve">TUBO DE CONCRETO SIMPLES POROSO PARA DRENAGEM (DRENO POROSO), COM ENCAIXE MACHO E FEMEA, DIAMETRO NOMINAL DE 200 MM                                                                                                                                                                                                                                                                                                                                                                                       </v>
          </cell>
          <cell r="C4644" t="str">
            <v xml:space="preserve">M     </v>
          </cell>
          <cell r="D4644" t="str">
            <v>AS</v>
          </cell>
          <cell r="E4644" t="str">
            <v>37,29</v>
          </cell>
        </row>
        <row r="4645">
          <cell r="A4645">
            <v>12584</v>
          </cell>
          <cell r="B4645" t="str">
            <v xml:space="preserve">TUBO DE CONCRETO SIMPLES POROSO PARA DRENAGEM (DRENO POROSO), COM ENCAIXE MACHO E FEMEA, DIAMETRO NOMINAL DE 300 MM                                                                                                                                                                                                                                                                                                                                                                                       </v>
          </cell>
          <cell r="C4645" t="str">
            <v xml:space="preserve">M     </v>
          </cell>
          <cell r="D4645" t="str">
            <v>AS</v>
          </cell>
          <cell r="E4645" t="str">
            <v>48,64</v>
          </cell>
        </row>
        <row r="4646">
          <cell r="A4646">
            <v>12613</v>
          </cell>
          <cell r="B4646" t="str">
            <v xml:space="preserve">TUBO DE DESCARGA, TIPO BENGALA, PARA LIGACAO CAIXA DE DESCARGA - EMBUTIR, PVC, 40 MM X 150 CM                                                                                                                                                                                                                                                                                                                                                                                                             </v>
          </cell>
          <cell r="C4646" t="str">
            <v xml:space="preserve">UN    </v>
          </cell>
          <cell r="D4646" t="str">
            <v>CR</v>
          </cell>
          <cell r="E4646" t="str">
            <v>21,53</v>
          </cell>
        </row>
        <row r="4647">
          <cell r="A4647">
            <v>1031</v>
          </cell>
          <cell r="B4647" t="str">
            <v xml:space="preserve">TUBO DE DESCIDA EXTERNO DE PVC PARA CAIXA DE DESCARGA EXTERNA ALTA - 40 MM X 1,60 M                                                                                                                                                                                                                                                                                                                                                                                                                       </v>
          </cell>
          <cell r="C4647" t="str">
            <v xml:space="preserve">UN    </v>
          </cell>
          <cell r="D4647" t="str">
            <v>CR</v>
          </cell>
          <cell r="E4647" t="str">
            <v>13,56</v>
          </cell>
        </row>
        <row r="4648">
          <cell r="A4648">
            <v>39707</v>
          </cell>
          <cell r="B4648" t="str">
            <v xml:space="preserve">TUBO DE ESPUMA DE POLIETILENO EXPANDIDO FLEXIVEL PARA ISOLAMENTO TERMICO DE TUBULACAO DE AR CONDICIONADO, AGUA QUENTE,  DN 1 1/2", E= 10 MM                                                                                                                                                                                                                                                                                                                                                               </v>
          </cell>
          <cell r="C4648" t="str">
            <v xml:space="preserve">M     </v>
          </cell>
          <cell r="D4648" t="str">
            <v>CR</v>
          </cell>
          <cell r="E4648" t="str">
            <v>4,35</v>
          </cell>
        </row>
        <row r="4649">
          <cell r="A4649">
            <v>39708</v>
          </cell>
          <cell r="B4649" t="str">
            <v xml:space="preserve">TUBO DE ESPUMA DE POLIETILENO EXPANDIDO FLEXIVEL PARA ISOLAMENTO TERMICO DE TUBULACAO DE AR CONDICIONADO, AGUA QUENTE,  DN 1 1/4", E= 10 MM                                                                                                                                                                                                                                                                                                                                                               </v>
          </cell>
          <cell r="C4649" t="str">
            <v xml:space="preserve">M     </v>
          </cell>
          <cell r="D4649" t="str">
            <v>CR</v>
          </cell>
          <cell r="E4649" t="str">
            <v>4,21</v>
          </cell>
        </row>
        <row r="4650">
          <cell r="A4650">
            <v>39710</v>
          </cell>
          <cell r="B4650" t="str">
            <v xml:space="preserve">TUBO DE ESPUMA DE POLIETILENO EXPANDIDO FLEXIVEL PARA ISOLAMENTO TERMICO DE TUBULACAO DE AR CONDICIONADO, AGUA QUENTE,  DN 1 1/8", E= 10 MM                                                                                                                                                                                                                                                                                                                                                               </v>
          </cell>
          <cell r="C4650" t="str">
            <v xml:space="preserve">M     </v>
          </cell>
          <cell r="D4650" t="str">
            <v>CR</v>
          </cell>
          <cell r="E4650" t="str">
            <v>2,96</v>
          </cell>
        </row>
        <row r="4651">
          <cell r="A4651">
            <v>39709</v>
          </cell>
          <cell r="B4651" t="str">
            <v xml:space="preserve">TUBO DE ESPUMA DE POLIETILENO EXPANDIDO FLEXIVEL PARA ISOLAMENTO TERMICO DE TUBULACAO DE AR CONDICIONADO, AGUA QUENTE,  DN 1 3/8", E= 10 MM                                                                                                                                                                                                                                                                                                                                                               </v>
          </cell>
          <cell r="C4651" t="str">
            <v xml:space="preserve">M     </v>
          </cell>
          <cell r="D4651" t="str">
            <v>CR</v>
          </cell>
          <cell r="E4651" t="str">
            <v>4,11</v>
          </cell>
        </row>
        <row r="4652">
          <cell r="A4652">
            <v>39711</v>
          </cell>
          <cell r="B4652" t="str">
            <v xml:space="preserve">TUBO DE ESPUMA DE POLIETILENO EXPANDIDO FLEXIVEL PARA ISOLAMENTO TERMICO DE TUBULACAO DE AR CONDICIONADO, AGUA QUENTE,  DN 1 5/8", E= 10 MM                                                                                                                                                                                                                                                                                                                                                               </v>
          </cell>
          <cell r="C4652" t="str">
            <v xml:space="preserve">M     </v>
          </cell>
          <cell r="D4652" t="str">
            <v>CR</v>
          </cell>
          <cell r="E4652" t="str">
            <v>4,62</v>
          </cell>
        </row>
        <row r="4653">
          <cell r="A4653">
            <v>39712</v>
          </cell>
          <cell r="B4653" t="str">
            <v xml:space="preserve">TUBO DE ESPUMA DE POLIETILENO EXPANDIDO FLEXIVEL PARA ISOLAMENTO TERMICO DE TUBULACAO DE AR CONDICIONADO, AGUA QUENTE,  DN 1/2", E= 10 MM                                                                                                                                                                                                                                                                                                                                                                 </v>
          </cell>
          <cell r="C4653" t="str">
            <v xml:space="preserve">M     </v>
          </cell>
          <cell r="D4653" t="str">
            <v xml:space="preserve">C </v>
          </cell>
          <cell r="E4653" t="str">
            <v>1,62</v>
          </cell>
        </row>
        <row r="4654">
          <cell r="A4654">
            <v>39713</v>
          </cell>
          <cell r="B4654" t="str">
            <v xml:space="preserve">TUBO DE ESPUMA DE POLIETILENO EXPANDIDO FLEXIVEL PARA ISOLAMENTO TERMICO DE TUBULACAO DE AR CONDICIONADO, AGUA QUENTE,  DN 1/4", E= 10 MM                                                                                                                                                                                                                                                                                                                                                                 </v>
          </cell>
          <cell r="C4654" t="str">
            <v xml:space="preserve">M     </v>
          </cell>
          <cell r="D4654" t="str">
            <v>CR</v>
          </cell>
          <cell r="E4654" t="str">
            <v>1,28</v>
          </cell>
        </row>
        <row r="4655">
          <cell r="A4655">
            <v>39714</v>
          </cell>
          <cell r="B4655" t="str">
            <v xml:space="preserve">TUBO DE ESPUMA DE POLIETILENO EXPANDIDO FLEXIVEL PARA ISOLAMENTO TERMICO DE TUBULACAO DE AR CONDICIONADO, AGUA QUENTE,  DN 1", E= 10 MM                                                                                                                                                                                                                                                                                                                                                                   </v>
          </cell>
          <cell r="C4655" t="str">
            <v xml:space="preserve">M     </v>
          </cell>
          <cell r="D4655" t="str">
            <v>CR</v>
          </cell>
          <cell r="E4655" t="str">
            <v>2,93</v>
          </cell>
        </row>
        <row r="4656">
          <cell r="A4656">
            <v>39715</v>
          </cell>
          <cell r="B4656" t="str">
            <v xml:space="preserve">TUBO DE ESPUMA DE POLIETILENO EXPANDIDO FLEXIVEL PARA ISOLAMENTO TERMICO DE TUBULACAO DE AR CONDICIONADO, AGUA QUENTE,  DN 3/4", E= 10 MM                                                                                                                                                                                                                                                                                                                                                                 </v>
          </cell>
          <cell r="C4656" t="str">
            <v xml:space="preserve">M     </v>
          </cell>
          <cell r="D4656" t="str">
            <v>CR</v>
          </cell>
          <cell r="E4656" t="str">
            <v>2,09</v>
          </cell>
        </row>
        <row r="4657">
          <cell r="A4657">
            <v>39716</v>
          </cell>
          <cell r="B4657" t="str">
            <v xml:space="preserve">TUBO DE ESPUMA DE POLIETILENO EXPANDIDO FLEXIVEL PARA ISOLAMENTO TERMICO DE TUBULACAO DE AR CONDICIONADO, AGUA QUENTE,  DN 3/8", E= 10 MM                                                                                                                                                                                                                                                                                                                                                                 </v>
          </cell>
          <cell r="C4657" t="str">
            <v xml:space="preserve">M     </v>
          </cell>
          <cell r="D4657" t="str">
            <v>CR</v>
          </cell>
          <cell r="E4657" t="str">
            <v>1,58</v>
          </cell>
        </row>
        <row r="4658">
          <cell r="A4658">
            <v>39718</v>
          </cell>
          <cell r="B4658" t="str">
            <v xml:space="preserve">TUBO DE ESPUMA DE POLIETILENO EXPANDIDO FLEXIVEL PARA ISOLAMENTO TERMICO DE TUBULACAO DE AR CONDICIONADO, AGUA QUENTE,  DN 7/8", E= 10 MM                                                                                                                                                                                                                                                                                                                                                                 </v>
          </cell>
          <cell r="C4658" t="str">
            <v xml:space="preserve">M     </v>
          </cell>
          <cell r="D4658" t="str">
            <v>CR</v>
          </cell>
          <cell r="E4658" t="str">
            <v>2,70</v>
          </cell>
        </row>
        <row r="4659">
          <cell r="A4659">
            <v>9813</v>
          </cell>
          <cell r="B4659" t="str">
            <v xml:space="preserve">TUBO DE POLIETILENO DE ALTA DENSIDADE (PEAD), PE-80, DE = 20 MM X 2,3 MM DE PAREDE, PARA LIGACAO DE AGUA PREDIAL (NBR 15561)                                                                                                                                                                                                                                                                                                                                                                              </v>
          </cell>
          <cell r="C4659" t="str">
            <v xml:space="preserve">M     </v>
          </cell>
          <cell r="D4659" t="str">
            <v>AS</v>
          </cell>
          <cell r="E4659" t="str">
            <v>5,45</v>
          </cell>
        </row>
        <row r="4660">
          <cell r="A4660">
            <v>9815</v>
          </cell>
          <cell r="B4660" t="str">
            <v xml:space="preserve">TUBO DE POLIETILENO DE ALTA DENSIDADE (PEAD), PE-80, DE = 32 MM X 3,0 MM DE PAREDE, PARA LIGACAO DE AGUA PREDIAL (NBR 15561)                                                                                                                                                                                                                                                                                                                                                                              </v>
          </cell>
          <cell r="C4660" t="str">
            <v xml:space="preserve">M     </v>
          </cell>
          <cell r="D4660" t="str">
            <v>AS</v>
          </cell>
          <cell r="E4660" t="str">
            <v>10,76</v>
          </cell>
        </row>
        <row r="4661">
          <cell r="A4661">
            <v>44543</v>
          </cell>
          <cell r="B4661" t="str">
            <v xml:space="preserve">TUBO DE POLIETILENO DE ALTA DENSIDADE, PEAD, PE-80, DE = 1000 MM X 38,5 MM PAREDE, ( SDR 26 - PN 05 ) PARA REDE DE AGUA OU ESGOTO ( NBR 15561)                                                                                                                                                                                                                                                                                                                                                            </v>
          </cell>
          <cell r="C4661" t="str">
            <v xml:space="preserve">M     </v>
          </cell>
          <cell r="D4661" t="str">
            <v>AS</v>
          </cell>
          <cell r="E4661" t="str">
            <v>5.355,53</v>
          </cell>
        </row>
        <row r="4662">
          <cell r="A4662">
            <v>44526</v>
          </cell>
          <cell r="B4662" t="str">
            <v xml:space="preserve">TUBO DE POLIETILENO DE ALTA DENSIDADE, PEAD, PE-80, DE = 110 MM X 10,0 MM PAREDE, ( SDR 11 - PN 12,5 ) PARA REDE DE AGUA OU ESGOTO ( NBR 15561)                                                                                                                                                                                                                                                                                                                                                           </v>
          </cell>
          <cell r="C4662" t="str">
            <v xml:space="preserve">M     </v>
          </cell>
          <cell r="D4662" t="str">
            <v>AS</v>
          </cell>
          <cell r="E4662" t="str">
            <v>131,26</v>
          </cell>
        </row>
        <row r="4663">
          <cell r="A4663">
            <v>44518</v>
          </cell>
          <cell r="B4663" t="str">
            <v xml:space="preserve">TUBO DE POLIETILENO DE ALTA DENSIDADE, PEAD, PE-80, DE = 1200 MM X 37,2 MM PAREDE ( SDR 32,25 - PN 04 ) PARA REDE DE AGUA OU ESGOTO ( NBR 15561)                                                                                                                                                                                                                                                                                                                                                          </v>
          </cell>
          <cell r="C4663" t="str">
            <v xml:space="preserve">M     </v>
          </cell>
          <cell r="D4663" t="str">
            <v>AS</v>
          </cell>
          <cell r="E4663" t="str">
            <v>3.942,79</v>
          </cell>
        </row>
        <row r="4664">
          <cell r="A4664">
            <v>44544</v>
          </cell>
          <cell r="B4664" t="str">
            <v xml:space="preserve">TUBO DE POLIETILENO DE ALTA DENSIDADE, PEAD, PE-80, DE = 1400 MM X 42,9 MM PAREDE, (SDR 32,25 - PN 04 ) PARA REDE DE AGUA OU ESGOTO ( NBR 15561)                                                                                                                                                                                                                                                                                                                                                          </v>
          </cell>
          <cell r="C4664" t="str">
            <v xml:space="preserve">M     </v>
          </cell>
          <cell r="D4664" t="str">
            <v>AS</v>
          </cell>
          <cell r="E4664" t="str">
            <v>1.916,82</v>
          </cell>
        </row>
        <row r="4665">
          <cell r="A4665">
            <v>44545</v>
          </cell>
          <cell r="B4665" t="str">
            <v xml:space="preserve">TUBO DE POLIETILENO DE ALTA DENSIDADE, PEAD, PE-80, DE = 160 MM X 14,6 MM PAREDE, (SDR 11 - PN 12,5 ) PARA REDE DE AGUA OU ESGOTO ( NBR 15561)                                                                                                                                                                                                                                                                                                                                                            </v>
          </cell>
          <cell r="C4665" t="str">
            <v xml:space="preserve">M     </v>
          </cell>
          <cell r="D4665" t="str">
            <v>AS</v>
          </cell>
          <cell r="E4665" t="str">
            <v>281,74</v>
          </cell>
        </row>
        <row r="4666">
          <cell r="A4666">
            <v>44546</v>
          </cell>
          <cell r="B4666" t="str">
            <v xml:space="preserve">TUBO DE POLIETILENO DE ALTA DENSIDADE, PEAD, PE-80, DE = 1600 MM X 49,0 MM PAREDE, ( SDR 32,25 - PN 04 ) PARA REDE DE AGUA OU ESGOTO ( NBR 15561)                                                                                                                                                                                                                                                                                                                                                         </v>
          </cell>
          <cell r="C4666" t="str">
            <v xml:space="preserve">M     </v>
          </cell>
          <cell r="D4666" t="str">
            <v>AS</v>
          </cell>
          <cell r="E4666" t="str">
            <v>1.258,28</v>
          </cell>
        </row>
        <row r="4667">
          <cell r="A4667">
            <v>44525</v>
          </cell>
          <cell r="B4667" t="str">
            <v xml:space="preserve">TUBO DE POLIETILENO DE ALTA DENSIDADE, PEAD, PE-80, DE = 900 MM X 34,7 MM PAREDE, ( SDR 26 - PN 05 ) PARA REDE DE AGUA OU ESGOTO ( NBR 15561)                                                                                                                                                                                                                                                                                                                                                             </v>
          </cell>
          <cell r="C4667" t="str">
            <v xml:space="preserve">M     </v>
          </cell>
          <cell r="D4667" t="str">
            <v>AS</v>
          </cell>
          <cell r="E4667" t="str">
            <v>4.857,43</v>
          </cell>
        </row>
        <row r="4668">
          <cell r="A4668">
            <v>44547</v>
          </cell>
          <cell r="B4668" t="str">
            <v xml:space="preserve">TUBO DE POLIETILENO DE ALTA DENSIDADE, PEAD, PE-80, DE= 200 MM X 18,2 MM PAREDE, ( SDR 11 - PN 12,5 ) PARA REDE DE AGUA OU ESGOTO ( NBR 15561)                                                                                                                                                                                                                                                                                                                                                            </v>
          </cell>
          <cell r="C4668" t="str">
            <v xml:space="preserve">M     </v>
          </cell>
          <cell r="D4668" t="str">
            <v>AS</v>
          </cell>
          <cell r="E4668" t="str">
            <v>439,20</v>
          </cell>
        </row>
        <row r="4669">
          <cell r="A4669">
            <v>44519</v>
          </cell>
          <cell r="B4669" t="str">
            <v xml:space="preserve">TUBO DE POLIETILENO DE ALTA DENSIDADE, PEAD, PE-80, DE= 315 MM X 28,7 MM PAREDE, ( SDR 11 - PN 12,5 ) PARA REDE DE AGUA OU ESGOTO ( NBR 15561)                                                                                                                                                                                                                                                                                                                                                            </v>
          </cell>
          <cell r="C4669" t="str">
            <v xml:space="preserve">M     </v>
          </cell>
          <cell r="D4669" t="str">
            <v>AS</v>
          </cell>
          <cell r="E4669" t="str">
            <v>1.076,16</v>
          </cell>
        </row>
        <row r="4670">
          <cell r="A4670">
            <v>44520</v>
          </cell>
          <cell r="B4670" t="str">
            <v xml:space="preserve">TUBO DE POLIETILENO DE ALTA DENSIDADE, PEAD, PE-80, DE= 400 MM X 36,4 MM PAREDE, ( SDR 11 - PN 12,5 ) PARA REDE DE AGUA OU ESGOTO ( NBR 15561)                                                                                                                                                                                                                                                                                                                                                            </v>
          </cell>
          <cell r="C4670" t="str">
            <v xml:space="preserve">M     </v>
          </cell>
          <cell r="D4670" t="str">
            <v>AS</v>
          </cell>
          <cell r="E4670" t="str">
            <v>1.733,31</v>
          </cell>
        </row>
        <row r="4671">
          <cell r="A4671">
            <v>44521</v>
          </cell>
          <cell r="B4671" t="str">
            <v xml:space="preserve">TUBO DE POLIETILENO DE ALTA DENSIDADE, PEAD, PE-80, DE= 50 MM X 4,6 MM PAREDE, (SDR 11 - PN 12,5) PARA REDE DE AGUA OU ESGOTO ( NBR 15561)                                                                                                                                                                                                                                                                                                                                                                </v>
          </cell>
          <cell r="C4671" t="str">
            <v xml:space="preserve">M     </v>
          </cell>
          <cell r="D4671" t="str">
            <v>AS</v>
          </cell>
          <cell r="E4671" t="str">
            <v>27,96</v>
          </cell>
        </row>
        <row r="4672">
          <cell r="A4672">
            <v>44522</v>
          </cell>
          <cell r="B4672" t="str">
            <v xml:space="preserve">TUBO DE POLIETILENO DE ALTA DENSIDADE, PEAD, PE-80, DE= 500 MM X 45,5 MM PAREDE, ( SDR 11 - PN 12,5 ) PARA REDE DE AGUA OU ESGOTO ( NBR 15561)                                                                                                                                                                                                                                                                                                                                                            </v>
          </cell>
          <cell r="C4672" t="str">
            <v xml:space="preserve">M     </v>
          </cell>
          <cell r="D4672" t="str">
            <v>AS</v>
          </cell>
          <cell r="E4672" t="str">
            <v>3.043,05</v>
          </cell>
        </row>
        <row r="4673">
          <cell r="A4673">
            <v>44523</v>
          </cell>
          <cell r="B4673" t="str">
            <v xml:space="preserve">TUBO DE POLIETILENO DE ALTA DENSIDADE, PEAD, PE-80, DE= 630 MM X 57,3 MM PAREDE (SDR 11 - PN 12,5 ) PARA REDE DE AGUA OU ESGOTO ( NBR 15561)                                                                                                                                                                                                                                                                                                                                                              </v>
          </cell>
          <cell r="C4673" t="str">
            <v xml:space="preserve">M     </v>
          </cell>
          <cell r="D4673" t="str">
            <v>AS</v>
          </cell>
          <cell r="E4673" t="str">
            <v>4.525,87</v>
          </cell>
        </row>
        <row r="4674">
          <cell r="A4674">
            <v>44527</v>
          </cell>
          <cell r="B4674" t="str">
            <v xml:space="preserve">TUBO DE POLIETILENO DE ALTA DENSIDADE, PEAD, PE-80, DE= 730 MM X 34,1 MM PAREDE, ( SDR 21 - PN 06 ) PARA REDE DE AGUA OU ESGOTO ( NBR 15561)                                                                                                                                                                                                                                                                                                                                                              </v>
          </cell>
          <cell r="C4674" t="str">
            <v xml:space="preserve">M     </v>
          </cell>
          <cell r="D4674" t="str">
            <v>AS</v>
          </cell>
          <cell r="E4674" t="str">
            <v>2.269,61</v>
          </cell>
        </row>
        <row r="4675">
          <cell r="A4675">
            <v>44524</v>
          </cell>
          <cell r="B4675" t="str">
            <v xml:space="preserve">TUBO DE POLIETILENO DE ALTA DENSIDADE, PEAD, PE-80, DE= 75 MM X 6,9 MM PAREDE, ( SRD 11 - PN 12,5 ) PARA REDE DE AGUA OU ESGOTO ( NBR 15561)                                                                                                                                                                                                                                                                                                                                                              </v>
          </cell>
          <cell r="C4675" t="str">
            <v xml:space="preserve">M     </v>
          </cell>
          <cell r="D4675" t="str">
            <v>AS</v>
          </cell>
          <cell r="E4675" t="str">
            <v>62,53</v>
          </cell>
        </row>
        <row r="4676">
          <cell r="A4676">
            <v>44542</v>
          </cell>
          <cell r="B4676" t="str">
            <v xml:space="preserve">TUBO DE POLIETILENO DE ALTA DENSIDADE, PEAD, PE-80, DE= 800 MM X 30,8 MM PAREDE, ( SDR 26 - PN 05 ) PARA REDE DE AGUA OU ESGOTO ( NBR 15561)                                                                                                                                                                                                                                                                                                                                                              </v>
          </cell>
          <cell r="C4676" t="str">
            <v xml:space="preserve">M     </v>
          </cell>
          <cell r="D4676" t="str">
            <v>AS</v>
          </cell>
          <cell r="E4676" t="str">
            <v>2.961,08</v>
          </cell>
        </row>
        <row r="4677">
          <cell r="A4677">
            <v>9877</v>
          </cell>
          <cell r="B4677" t="str">
            <v xml:space="preserve">TUBO DE PVC, PBL, TIPO LEVE, DN = 250 MM,  PARA VENTILACAO                                                                                                                                                                                                                                                                                                                                                                                                                                                </v>
          </cell>
          <cell r="C4677" t="str">
            <v xml:space="preserve">M     </v>
          </cell>
          <cell r="D4677" t="str">
            <v>CR</v>
          </cell>
          <cell r="E4677" t="str">
            <v>184,46</v>
          </cell>
        </row>
        <row r="4678">
          <cell r="A4678">
            <v>9878</v>
          </cell>
          <cell r="B4678" t="str">
            <v xml:space="preserve">TUBO DE PVC, PBL, TIPO LEVE, DN = 300 MM,  PARA VENTILACAO                                                                                                                                                                                                                                                                                                                                                                                                                                                </v>
          </cell>
          <cell r="C4678" t="str">
            <v xml:space="preserve">M     </v>
          </cell>
          <cell r="D4678" t="str">
            <v>CR</v>
          </cell>
          <cell r="E4678" t="str">
            <v>227,08</v>
          </cell>
        </row>
        <row r="4679">
          <cell r="A4679">
            <v>41986</v>
          </cell>
          <cell r="B4679" t="str">
            <v xml:space="preserve">TUBO DE REVESTIMENTO, EM ACO, CORPO SCHEDULE 40, PONTEIRA SCHEDULE 80, ROSQUEAVEL E SEGMENTADO PARA PERFURACAO, DIAMETRO 10'' (310 MM)                                                                                                                                                                                                                                                                                                                                                                    </v>
          </cell>
          <cell r="C4679" t="str">
            <v xml:space="preserve">M     </v>
          </cell>
          <cell r="D4679" t="str">
            <v>AS</v>
          </cell>
          <cell r="E4679" t="str">
            <v>3.742,96</v>
          </cell>
        </row>
        <row r="4680">
          <cell r="A4680">
            <v>43422</v>
          </cell>
          <cell r="B4680" t="str">
            <v xml:space="preserve">TUBO DE REVESTIMENTO, EM ACO, CORPO SCHEDULE 40, PONTEIRA SCHEDULE 80, ROSQUEAVEL E SEGMENTADO PARA PERFURACAO, DIAMETRO 12" (320 MM)                                                                                                                                                                                                                                                                                                                                                                     </v>
          </cell>
          <cell r="C4680" t="str">
            <v xml:space="preserve">M     </v>
          </cell>
          <cell r="D4680" t="str">
            <v>AS</v>
          </cell>
          <cell r="E4680" t="str">
            <v>4.590,37</v>
          </cell>
        </row>
        <row r="4681">
          <cell r="A4681">
            <v>41987</v>
          </cell>
          <cell r="B4681" t="str">
            <v xml:space="preserve">TUBO DE REVESTIMENTO, EM ACO, CORPO SCHEDULE 40, PONTEIRA SCHEDULE 80, ROSQUEAVEL E SEGMENTADO PARA PERFURACAO, DIAMETRO 14'' (400 MM)                                                                                                                                                                                                                                                                                                                                                                    </v>
          </cell>
          <cell r="C4681" t="str">
            <v xml:space="preserve">M     </v>
          </cell>
          <cell r="D4681" t="str">
            <v>AS</v>
          </cell>
          <cell r="E4681" t="str">
            <v>5.320,62</v>
          </cell>
        </row>
        <row r="4682">
          <cell r="A4682">
            <v>41988</v>
          </cell>
          <cell r="B4682" t="str">
            <v xml:space="preserve">TUBO DE REVESTIMENTO, EM ACO, CORPO SCHEDULE 40, PONTEIRA SCHEDULE 80, ROSQUEAVEL E SEGMENTADO PARA PERFURACAO, DIAMETRO 16'' (450 MM)                                                                                                                                                                                                                                                                                                                                                                    </v>
          </cell>
          <cell r="C4682" t="str">
            <v xml:space="preserve">M     </v>
          </cell>
          <cell r="D4682" t="str">
            <v>AS</v>
          </cell>
          <cell r="E4682" t="str">
            <v>7.027,78</v>
          </cell>
        </row>
        <row r="4683">
          <cell r="A4683">
            <v>41697</v>
          </cell>
          <cell r="B4683" t="str">
            <v xml:space="preserve">TUBO DE REVESTIMENTO, EM ACO, CORPO SCHEDULE 40, PONTEIRA SCHEDULE 80, ROSQUEAVEL E SEGMENTADO PARA PERFURACAO, DIAMETRO 4'' (450 MM)                                                                                                                                                                                                                                                                                                                                                                     </v>
          </cell>
          <cell r="C4683" t="str">
            <v xml:space="preserve">M     </v>
          </cell>
          <cell r="D4683" t="str">
            <v>AS</v>
          </cell>
          <cell r="E4683" t="str">
            <v>1.245,65</v>
          </cell>
        </row>
        <row r="4684">
          <cell r="A4684">
            <v>41985</v>
          </cell>
          <cell r="B4684" t="str">
            <v xml:space="preserve">TUBO DE REVESTIMENTO, EM ACO, CORPO SCHEDULE 40, PONTEIRA SCHEDULE 80, ROSQUEAVEL E SEGMENTADO PARA PERFURACAO, DIAMETRO 6'' (200 MM)                                                                                                                                                                                                                                                                                                                                                                     </v>
          </cell>
          <cell r="C4684" t="str">
            <v xml:space="preserve">M     </v>
          </cell>
          <cell r="D4684" t="str">
            <v>AS</v>
          </cell>
          <cell r="E4684" t="str">
            <v>1.734,86</v>
          </cell>
        </row>
        <row r="4685">
          <cell r="A4685">
            <v>41699</v>
          </cell>
          <cell r="B4685" t="str">
            <v xml:space="preserve">TUBO DE REVESTIMENTO, EM ACO, CORPO SCHEDULE 40, PONTEIRA SCHEDULE 80, ROSQUEAVEL E SEGMENTADO PARA PERFURACAO, DIAMETRO 8'' (200 MM)                                                                                                                                                                                                                                                                                                                                                                     </v>
          </cell>
          <cell r="C4685" t="str">
            <v xml:space="preserve">M     </v>
          </cell>
          <cell r="D4685" t="str">
            <v>AS</v>
          </cell>
          <cell r="E4685" t="str">
            <v>2.470,35</v>
          </cell>
        </row>
        <row r="4686">
          <cell r="A4686">
            <v>38053</v>
          </cell>
          <cell r="B4686" t="str">
            <v xml:space="preserve">TUBO DRENO, CORRUGADO, ESPIRALADO, FLEXIVEL, PERFURADO, EM POLIETILENO DE ALTA DENSIDADE (PEAD), DN *160* MM, (6") PARA DRENAGEM - EM BARRA (NORMA DNIT 093/2006 - EM)                                                                                                                                                                                                                                                                                                                                    </v>
          </cell>
          <cell r="C4686" t="str">
            <v xml:space="preserve">M     </v>
          </cell>
          <cell r="D4686" t="str">
            <v>AS</v>
          </cell>
          <cell r="E4686" t="str">
            <v>24,64</v>
          </cell>
        </row>
        <row r="4687">
          <cell r="A4687">
            <v>38054</v>
          </cell>
          <cell r="B4687" t="str">
            <v xml:space="preserve">TUBO DRENO, CORRUGADO, ESPIRALADO, FLEXIVEL, PERFURADO, EM POLIETILENO DE ALTA DENSIDADE (PEAD), DN *200* MM, (8") PARA DRENAGEM - EM BARRA (NORMA DNIT 093/2006 - EM)                                                                                                                                                                                                                                                                                                                                    </v>
          </cell>
          <cell r="C4687" t="str">
            <v xml:space="preserve">M     </v>
          </cell>
          <cell r="D4687" t="str">
            <v>AS</v>
          </cell>
          <cell r="E4687" t="str">
            <v>42,35</v>
          </cell>
        </row>
        <row r="4688">
          <cell r="A4688">
            <v>38052</v>
          </cell>
          <cell r="B4688" t="str">
            <v xml:space="preserve">TUBO DRENO, CORRUGADO, ESPIRALADO, FLEXIVEL, PERFURADO, EM POLIETILENO DE ALTA DENSIDADE (PEAD), DN 100 MM, (4") PARA DRENAGEM - EM ROLO (NORMA DNIT 093/2006 - E.M)                                                                                                                                                                                                                                                                                                                                      </v>
          </cell>
          <cell r="C4688" t="str">
            <v xml:space="preserve">M     </v>
          </cell>
          <cell r="D4688" t="str">
            <v>AS</v>
          </cell>
          <cell r="E4688" t="str">
            <v>11,93</v>
          </cell>
        </row>
        <row r="4689">
          <cell r="A4689">
            <v>38051</v>
          </cell>
          <cell r="B4689" t="str">
            <v xml:space="preserve">TUBO DRENO, CORRUGADO, ESPIRALADO, FLEXIVEL, PERFURADO, EM POLIETILENO DE ALTA DENSIDADE (PEAD), DN 65 MM, (2 1/2") PARA DRENAGEM - EM ROLO (NORMA DNIT 093/2006 - EM)                                                                                                                                                                                                                                                                                                                                    </v>
          </cell>
          <cell r="C4689" t="str">
            <v xml:space="preserve">M     </v>
          </cell>
          <cell r="D4689" t="str">
            <v>AS</v>
          </cell>
          <cell r="E4689" t="str">
            <v>7,44</v>
          </cell>
        </row>
        <row r="4690">
          <cell r="A4690">
            <v>38787</v>
          </cell>
          <cell r="B4690" t="str">
            <v xml:space="preserve">TUBO MONOCAMADA PEX, DN 16 MM, PARA AGUA QUENTE E FRIA                                                                                                                                                                                                                                                                                                                                                                                                                                                    </v>
          </cell>
          <cell r="C4690" t="str">
            <v xml:space="preserve">M     </v>
          </cell>
          <cell r="D4690" t="str">
            <v>AS</v>
          </cell>
          <cell r="E4690" t="str">
            <v>5,61</v>
          </cell>
        </row>
        <row r="4691">
          <cell r="A4691">
            <v>38825</v>
          </cell>
          <cell r="B4691" t="str">
            <v xml:space="preserve">TUBO MONOCAMADA PEX, DN 20 MM, PARA AGUA QUENTE E FRIA                                                                                                                                                                                                                                                                                                                                                                                                                                                    </v>
          </cell>
          <cell r="C4691" t="str">
            <v xml:space="preserve">M     </v>
          </cell>
          <cell r="D4691" t="str">
            <v>AS</v>
          </cell>
          <cell r="E4691" t="str">
            <v>7,25</v>
          </cell>
        </row>
        <row r="4692">
          <cell r="A4692">
            <v>38826</v>
          </cell>
          <cell r="B4692" t="str">
            <v xml:space="preserve">TUBO MONOCAMADA PEX, DN 25 MM, PARA AGUA QUENTE E FRIA                                                                                                                                                                                                                                                                                                                                                                                                                                                    </v>
          </cell>
          <cell r="C4692" t="str">
            <v xml:space="preserve">M     </v>
          </cell>
          <cell r="D4692" t="str">
            <v>AS</v>
          </cell>
          <cell r="E4692" t="str">
            <v>10,31</v>
          </cell>
        </row>
        <row r="4693">
          <cell r="A4693">
            <v>38827</v>
          </cell>
          <cell r="B4693" t="str">
            <v xml:space="preserve">TUBO MONOCAMADA PEX, DN 32 MM, PARA AGUA QUENTE E FRIA                                                                                                                                                                                                                                                                                                                                                                                                                                                    </v>
          </cell>
          <cell r="C4693" t="str">
            <v xml:space="preserve">M     </v>
          </cell>
          <cell r="D4693" t="str">
            <v>AS</v>
          </cell>
          <cell r="E4693" t="str">
            <v>16,86</v>
          </cell>
        </row>
        <row r="4694">
          <cell r="A4694">
            <v>38830</v>
          </cell>
          <cell r="B4694" t="str">
            <v xml:space="preserve">TUBO MULTICAMADA PEX, DN *26* MM, PARA INSTALACOES A GAS (AMARELO)                                                                                                                                                                                                                                                                                                                                                                                                                                        </v>
          </cell>
          <cell r="C4694" t="str">
            <v xml:space="preserve">M     </v>
          </cell>
          <cell r="D4694" t="str">
            <v>AS</v>
          </cell>
          <cell r="E4694" t="str">
            <v>24,50</v>
          </cell>
        </row>
        <row r="4695">
          <cell r="A4695">
            <v>38828</v>
          </cell>
          <cell r="B4695" t="str">
            <v xml:space="preserve">TUBO MULTICAMADA PEX, DN 16 MM, PARA INSTALACOES A GAS (AMARELO)                                                                                                                                                                                                                                                                                                                                                                                                                                          </v>
          </cell>
          <cell r="C4695" t="str">
            <v xml:space="preserve">M     </v>
          </cell>
          <cell r="D4695" t="str">
            <v>AS</v>
          </cell>
          <cell r="E4695" t="str">
            <v>10,80</v>
          </cell>
        </row>
        <row r="4696">
          <cell r="A4696">
            <v>38829</v>
          </cell>
          <cell r="B4696" t="str">
            <v xml:space="preserve">TUBO MULTICAMADA PEX, DN 20 MM, PARA INSTALACOES A GAS (AMARELO)                                                                                                                                                                                                                                                                                                                                                                                                                                          </v>
          </cell>
          <cell r="C4696" t="str">
            <v xml:space="preserve">M     </v>
          </cell>
          <cell r="D4696" t="str">
            <v>AS</v>
          </cell>
          <cell r="E4696" t="str">
            <v>17,70</v>
          </cell>
        </row>
        <row r="4697">
          <cell r="A4697">
            <v>38831</v>
          </cell>
          <cell r="B4697" t="str">
            <v xml:space="preserve">TUBO MULTICAMADA PEX, DN 32 MM, PARA INSTALACOES A GAS (AMARELO)                                                                                                                                                                                                                                                                                                                                                                                                                                          </v>
          </cell>
          <cell r="C4697" t="str">
            <v xml:space="preserve">M     </v>
          </cell>
          <cell r="D4697" t="str">
            <v>AS</v>
          </cell>
          <cell r="E4697" t="str">
            <v>34,17</v>
          </cell>
        </row>
        <row r="4698">
          <cell r="A4698">
            <v>36274</v>
          </cell>
          <cell r="B4698" t="str">
            <v xml:space="preserve">TUBO PPR PN 20, DN 20 MM, PARA AGUA QUENTE PREDIAL                                                                                                                                                                                                                                                                                                                                                                                                                                                        </v>
          </cell>
          <cell r="C4698" t="str">
            <v xml:space="preserve">M     </v>
          </cell>
          <cell r="D4698" t="str">
            <v>AS</v>
          </cell>
          <cell r="E4698" t="str">
            <v>8,94</v>
          </cell>
        </row>
        <row r="4699">
          <cell r="A4699">
            <v>36278</v>
          </cell>
          <cell r="B4699" t="str">
            <v xml:space="preserve">TUBO PPR PN 20, DN 25 MM, PARA AGUA QUENTE PREDIAL                                                                                                                                                                                                                                                                                                                                                                                                                                                        </v>
          </cell>
          <cell r="C4699" t="str">
            <v xml:space="preserve">M     </v>
          </cell>
          <cell r="D4699" t="str">
            <v>AS</v>
          </cell>
          <cell r="E4699" t="str">
            <v>12,12</v>
          </cell>
        </row>
        <row r="4700">
          <cell r="A4700">
            <v>38977</v>
          </cell>
          <cell r="B4700" t="str">
            <v xml:space="preserve">TUBO PPR, CLASSE PN 12, DN 110 MM                                                                                                                                                                                                                                                                                                                                                                                                                                                                         </v>
          </cell>
          <cell r="C4700" t="str">
            <v xml:space="preserve">M     </v>
          </cell>
          <cell r="D4700" t="str">
            <v>AS</v>
          </cell>
          <cell r="E4700" t="str">
            <v>118,60</v>
          </cell>
        </row>
        <row r="4701">
          <cell r="A4701">
            <v>38971</v>
          </cell>
          <cell r="B4701" t="str">
            <v xml:space="preserve">TUBO PPR, CLASSE PN 12, DN 32 MM                                                                                                                                                                                                                                                                                                                                                                                                                                                                          </v>
          </cell>
          <cell r="C4701" t="str">
            <v xml:space="preserve">M     </v>
          </cell>
          <cell r="D4701" t="str">
            <v>AS</v>
          </cell>
          <cell r="E4701" t="str">
            <v>9,95</v>
          </cell>
        </row>
        <row r="4702">
          <cell r="A4702">
            <v>38972</v>
          </cell>
          <cell r="B4702" t="str">
            <v xml:space="preserve">TUBO PPR, CLASSE PN 12, DN 40 MM                                                                                                                                                                                                                                                                                                                                                                                                                                                                          </v>
          </cell>
          <cell r="C4702" t="str">
            <v xml:space="preserve">M     </v>
          </cell>
          <cell r="D4702" t="str">
            <v>AS</v>
          </cell>
          <cell r="E4702" t="str">
            <v>13,42</v>
          </cell>
        </row>
        <row r="4703">
          <cell r="A4703">
            <v>38973</v>
          </cell>
          <cell r="B4703" t="str">
            <v xml:space="preserve">TUBO PPR, CLASSE PN 12, DN 50 MM                                                                                                                                                                                                                                                                                                                                                                                                                                                                          </v>
          </cell>
          <cell r="C4703" t="str">
            <v xml:space="preserve">M     </v>
          </cell>
          <cell r="D4703" t="str">
            <v>AS</v>
          </cell>
          <cell r="E4703" t="str">
            <v>22,17</v>
          </cell>
        </row>
        <row r="4704">
          <cell r="A4704">
            <v>38974</v>
          </cell>
          <cell r="B4704" t="str">
            <v xml:space="preserve">TUBO PPR, CLASSE PN 12, DN 63 MM                                                                                                                                                                                                                                                                                                                                                                                                                                                                          </v>
          </cell>
          <cell r="C4704" t="str">
            <v xml:space="preserve">M     </v>
          </cell>
          <cell r="D4704" t="str">
            <v>AS</v>
          </cell>
          <cell r="E4704" t="str">
            <v>36,01</v>
          </cell>
        </row>
        <row r="4705">
          <cell r="A4705">
            <v>38975</v>
          </cell>
          <cell r="B4705" t="str">
            <v xml:space="preserve">TUBO PPR, CLASSE PN 12, DN 75 MM                                                                                                                                                                                                                                                                                                                                                                                                                                                                          </v>
          </cell>
          <cell r="C4705" t="str">
            <v xml:space="preserve">M     </v>
          </cell>
          <cell r="D4705" t="str">
            <v>AS</v>
          </cell>
          <cell r="E4705" t="str">
            <v>46,17</v>
          </cell>
        </row>
        <row r="4706">
          <cell r="A4706">
            <v>38976</v>
          </cell>
          <cell r="B4706" t="str">
            <v xml:space="preserve">TUBO PPR, CLASSE PN 12, DN 90 MM                                                                                                                                                                                                                                                                                                                                                                                                                                                                          </v>
          </cell>
          <cell r="C4706" t="str">
            <v xml:space="preserve">M     </v>
          </cell>
          <cell r="D4706" t="str">
            <v>AS</v>
          </cell>
          <cell r="E4706" t="str">
            <v>79,38</v>
          </cell>
        </row>
        <row r="4707">
          <cell r="A4707">
            <v>44176</v>
          </cell>
          <cell r="B4707" t="str">
            <v xml:space="preserve">TUBO PPR, CLASSE PN 20, SOLDAVEL, DN 32 MM PARA AGUA FRIA OU QUENTE PREDIAL                                                                                                                                                                                                                                                                                                                                                                                                                               </v>
          </cell>
          <cell r="C4707" t="str">
            <v xml:space="preserve">M     </v>
          </cell>
          <cell r="D4707" t="str">
            <v>AS</v>
          </cell>
          <cell r="E4707" t="str">
            <v>18,24</v>
          </cell>
        </row>
        <row r="4708">
          <cell r="A4708">
            <v>38986</v>
          </cell>
          <cell r="B4708" t="str">
            <v xml:space="preserve">TUBO PPR, CLASSE PN 25, DN 110 MM, PARA AGUA QUENTE E FRIA PREDIAL                                                                                                                                                                                                                                                                                                                                                                                                                                        </v>
          </cell>
          <cell r="C4708" t="str">
            <v xml:space="preserve">M     </v>
          </cell>
          <cell r="D4708" t="str">
            <v>AS</v>
          </cell>
          <cell r="E4708" t="str">
            <v>239,62</v>
          </cell>
        </row>
        <row r="4709">
          <cell r="A4709">
            <v>38978</v>
          </cell>
          <cell r="B4709" t="str">
            <v xml:space="preserve">TUBO PPR, CLASSE PN 25, DN 20 MM, PARA AGUA QUENTE E FRIA PREDIAL                                                                                                                                                                                                                                                                                                                                                                                                                                         </v>
          </cell>
          <cell r="C4709" t="str">
            <v xml:space="preserve">M     </v>
          </cell>
          <cell r="D4709" t="str">
            <v>AS</v>
          </cell>
          <cell r="E4709" t="str">
            <v>9,83</v>
          </cell>
        </row>
        <row r="4710">
          <cell r="A4710">
            <v>38979</v>
          </cell>
          <cell r="B4710" t="str">
            <v xml:space="preserve">TUBO PPR, CLASSE PN 25, DN 25 MM, PARA AGUA QUENTE E FRIA PREDIAL                                                                                                                                                                                                                                                                                                                                                                                                                                         </v>
          </cell>
          <cell r="C4710" t="str">
            <v xml:space="preserve">M     </v>
          </cell>
          <cell r="D4710" t="str">
            <v>AS</v>
          </cell>
          <cell r="E4710" t="str">
            <v>13,59</v>
          </cell>
        </row>
        <row r="4711">
          <cell r="A4711">
            <v>38980</v>
          </cell>
          <cell r="B4711" t="str">
            <v xml:space="preserve">TUBO PPR, CLASSE PN 25, DN 32 MM, PARA AGUA QUENTE E FRIA PREDIAL                                                                                                                                                                                                                                                                                                                                                                                                                                         </v>
          </cell>
          <cell r="C4711" t="str">
            <v xml:space="preserve">M     </v>
          </cell>
          <cell r="D4711" t="str">
            <v>AS</v>
          </cell>
          <cell r="E4711" t="str">
            <v>18,19</v>
          </cell>
        </row>
        <row r="4712">
          <cell r="A4712">
            <v>38981</v>
          </cell>
          <cell r="B4712" t="str">
            <v xml:space="preserve">TUBO PPR, CLASSE PN 25, DN 40 MM, PARA AGUA QUENTE E FRIA PREDIAL                                                                                                                                                                                                                                                                                                                                                                                                                                         </v>
          </cell>
          <cell r="C4712" t="str">
            <v xml:space="preserve">M     </v>
          </cell>
          <cell r="D4712" t="str">
            <v>AS</v>
          </cell>
          <cell r="E4712" t="str">
            <v>26,24</v>
          </cell>
        </row>
        <row r="4713">
          <cell r="A4713">
            <v>38982</v>
          </cell>
          <cell r="B4713" t="str">
            <v xml:space="preserve">TUBO PPR, CLASSE PN 25, DN 50 MM, PARA AGUA QUENTE E FRIA PREDIAL                                                                                                                                                                                                                                                                                                                                                                                                                                         </v>
          </cell>
          <cell r="C4713" t="str">
            <v xml:space="preserve">M     </v>
          </cell>
          <cell r="D4713" t="str">
            <v>AS</v>
          </cell>
          <cell r="E4713" t="str">
            <v>41,46</v>
          </cell>
        </row>
        <row r="4714">
          <cell r="A4714">
            <v>38983</v>
          </cell>
          <cell r="B4714" t="str">
            <v xml:space="preserve">TUBO PPR, CLASSE PN 25, DN 63 MM, PARA AGUA QUENTE E FRIA PREDIAL                                                                                                                                                                                                                                                                                                                                                                                                                                         </v>
          </cell>
          <cell r="C4714" t="str">
            <v xml:space="preserve">M     </v>
          </cell>
          <cell r="D4714" t="str">
            <v>AS</v>
          </cell>
          <cell r="E4714" t="str">
            <v>72,96</v>
          </cell>
        </row>
        <row r="4715">
          <cell r="A4715">
            <v>38984</v>
          </cell>
          <cell r="B4715" t="str">
            <v xml:space="preserve">TUBO PPR, CLASSE PN 25, DN 75 MM, PARA AGUA QUENTE E FRIA PREDIAL                                                                                                                                                                                                                                                                                                                                                                                                                                         </v>
          </cell>
          <cell r="C4715" t="str">
            <v xml:space="preserve">M     </v>
          </cell>
          <cell r="D4715" t="str">
            <v>AS</v>
          </cell>
          <cell r="E4715" t="str">
            <v>100,30</v>
          </cell>
        </row>
        <row r="4716">
          <cell r="A4716">
            <v>38985</v>
          </cell>
          <cell r="B4716" t="str">
            <v xml:space="preserve">TUBO PPR, CLASSE PN 25, DN 90 MM, PARA AGUA QUENTE E FRIA PREDIAL                                                                                                                                                                                                                                                                                                                                                                                                                                         </v>
          </cell>
          <cell r="C4716" t="str">
            <v xml:space="preserve">M     </v>
          </cell>
          <cell r="D4716" t="str">
            <v>AS</v>
          </cell>
          <cell r="E4716" t="str">
            <v>172,44</v>
          </cell>
        </row>
        <row r="4717">
          <cell r="A4717">
            <v>9836</v>
          </cell>
          <cell r="B4717" t="str">
            <v xml:space="preserve">TUBO PVC  SERIE NORMAL, DN 100 MM, PARA ESGOTO  PREDIAL (NBR 5688)                                                                                                                                                                                                                                                                                                                                                                                                                                        </v>
          </cell>
          <cell r="C4717" t="str">
            <v xml:space="preserve">M     </v>
          </cell>
          <cell r="D4717" t="str">
            <v xml:space="preserve">C </v>
          </cell>
          <cell r="E4717" t="str">
            <v>22,23</v>
          </cell>
        </row>
        <row r="4718">
          <cell r="A4718">
            <v>20065</v>
          </cell>
          <cell r="B4718" t="str">
            <v xml:space="preserve">TUBO PVC  SERIE NORMAL, DN 150 MM, PARA ESGOTO  PREDIAL (NBR 5688)                                                                                                                                                                                                                                                                                                                                                                                                                                        </v>
          </cell>
          <cell r="C4718" t="str">
            <v xml:space="preserve">M     </v>
          </cell>
          <cell r="D4718" t="str">
            <v>CR</v>
          </cell>
          <cell r="E4718" t="str">
            <v>58,11</v>
          </cell>
        </row>
        <row r="4719">
          <cell r="A4719">
            <v>9835</v>
          </cell>
          <cell r="B4719" t="str">
            <v xml:space="preserve">TUBO PVC  SERIE NORMAL, DN 40 MM, PARA ESGOTO  PREDIAL (NBR 5688)                                                                                                                                                                                                                                                                                                                                                                                                                                         </v>
          </cell>
          <cell r="C4719" t="str">
            <v xml:space="preserve">M     </v>
          </cell>
          <cell r="D4719" t="str">
            <v>CR</v>
          </cell>
          <cell r="E4719" t="str">
            <v>9,71</v>
          </cell>
        </row>
        <row r="4720">
          <cell r="A4720">
            <v>38032</v>
          </cell>
          <cell r="B4720" t="str">
            <v xml:space="preserve">TUBO PVC CORRUGADO, PAREDE DUPLA, JE, DN 150 MM/ DE 160 MM, REDE COLETORA ESGOTO                                                                                                                                                                                                                                                                                                                                                                                                                          </v>
          </cell>
          <cell r="C4720" t="str">
            <v xml:space="preserve">M     </v>
          </cell>
          <cell r="D4720" t="str">
            <v>CR</v>
          </cell>
          <cell r="E4720" t="str">
            <v>87,84</v>
          </cell>
        </row>
        <row r="4721">
          <cell r="A4721">
            <v>38033</v>
          </cell>
          <cell r="B4721" t="str">
            <v xml:space="preserve">TUBO PVC CORRUGADO, PAREDE DUPLA, JE, DN 200 MM/ DE 200 MM, REDE COLETORA ESGOTO                                                                                                                                                                                                                                                                                                                                                                                                                          </v>
          </cell>
          <cell r="C4721" t="str">
            <v xml:space="preserve">M     </v>
          </cell>
          <cell r="D4721" t="str">
            <v>CR</v>
          </cell>
          <cell r="E4721" t="str">
            <v>149,32</v>
          </cell>
        </row>
        <row r="4722">
          <cell r="A4722">
            <v>38034</v>
          </cell>
          <cell r="B4722" t="str">
            <v xml:space="preserve">TUBO PVC CORRUGADO, PAREDE DUPLA, JE, DN 250 MM/ DE 250 MM, REDE COLETORA ESGOTO                                                                                                                                                                                                                                                                                                                                                                                                                          </v>
          </cell>
          <cell r="C4722" t="str">
            <v xml:space="preserve">M     </v>
          </cell>
          <cell r="D4722" t="str">
            <v>CR</v>
          </cell>
          <cell r="E4722" t="str">
            <v>233,90</v>
          </cell>
        </row>
        <row r="4723">
          <cell r="A4723">
            <v>38035</v>
          </cell>
          <cell r="B4723" t="str">
            <v xml:space="preserve">TUBO PVC CORRUGADO, PAREDE DUPLA, JE, DN 300 MM/ DE 315 MM , REDE COLETORA ESGOTO                                                                                                                                                                                                                                                                                                                                                                                                                         </v>
          </cell>
          <cell r="C4723" t="str">
            <v xml:space="preserve">M     </v>
          </cell>
          <cell r="D4723" t="str">
            <v>CR</v>
          </cell>
          <cell r="E4723" t="str">
            <v>344,10</v>
          </cell>
        </row>
        <row r="4724">
          <cell r="A4724">
            <v>38036</v>
          </cell>
          <cell r="B4724" t="str">
            <v xml:space="preserve">TUBO PVC CORRUGADO, PAREDE DUPLA, JE, DN 350 MM/ DE 355 MM, REDE COLETORA ESGOTO                                                                                                                                                                                                                                                                                                                                                                                                                          </v>
          </cell>
          <cell r="C4724" t="str">
            <v xml:space="preserve">M     </v>
          </cell>
          <cell r="D4724" t="str">
            <v>CR</v>
          </cell>
          <cell r="E4724" t="str">
            <v>463,55</v>
          </cell>
        </row>
        <row r="4725">
          <cell r="A4725">
            <v>38037</v>
          </cell>
          <cell r="B4725" t="str">
            <v xml:space="preserve">TUBO PVC CORRUGADO, PAREDE DUPLA, JE, DN 400 MM/ DE 400 MM, REDE COLETORA ESGOTO                                                                                                                                                                                                                                                                                                                                                                                                                          </v>
          </cell>
          <cell r="C4725" t="str">
            <v xml:space="preserve">M     </v>
          </cell>
          <cell r="D4725" t="str">
            <v>CR</v>
          </cell>
          <cell r="E4725" t="str">
            <v>612,29</v>
          </cell>
        </row>
        <row r="4726">
          <cell r="A4726">
            <v>9850</v>
          </cell>
          <cell r="B4726" t="str">
            <v xml:space="preserve">TUBO PVC DE REVESTIMENTO GEOMECANICO NERVURADO REFORCADO, DN = 150 MM, COMPRIMENTO = 2 M                                                                                                                                                                                                                                                                                                                                                                                                                  </v>
          </cell>
          <cell r="C4726" t="str">
            <v xml:space="preserve">M     </v>
          </cell>
          <cell r="D4726" t="str">
            <v>AS</v>
          </cell>
          <cell r="E4726" t="str">
            <v>147,50</v>
          </cell>
        </row>
        <row r="4727">
          <cell r="A4727">
            <v>9853</v>
          </cell>
          <cell r="B4727" t="str">
            <v xml:space="preserve">TUBO PVC DE REVESTIMENTO GEOMECANICO NERVURADO REFORCADO, DN = 200 MM, COMPRIMENTO = 2 M                                                                                                                                                                                                                                                                                                                                                                                                                  </v>
          </cell>
          <cell r="C4727" t="str">
            <v xml:space="preserve">M     </v>
          </cell>
          <cell r="D4727" t="str">
            <v>AS</v>
          </cell>
          <cell r="E4727" t="str">
            <v>262,30</v>
          </cell>
        </row>
        <row r="4728">
          <cell r="A4728">
            <v>9854</v>
          </cell>
          <cell r="B4728" t="str">
            <v xml:space="preserve">TUBO PVC DE REVESTIMENTO GEOMECANICO NERVURADO STANDARD, DN = 154 MM, COMPRIMENTO = 2 M                                                                                                                                                                                                                                                                                                                                                                                                                   </v>
          </cell>
          <cell r="C4728" t="str">
            <v xml:space="preserve">M     </v>
          </cell>
          <cell r="D4728" t="str">
            <v>AS</v>
          </cell>
          <cell r="E4728" t="str">
            <v>114,93</v>
          </cell>
        </row>
        <row r="4729">
          <cell r="A4729">
            <v>9851</v>
          </cell>
          <cell r="B4729" t="str">
            <v xml:space="preserve">TUBO PVC DE REVESTIMENTO GEOMECANICO NERVURADO STANDARD, DN = 206 MM, COMPRIMENTO = 2 M                                                                                                                                                                                                                                                                                                                                                                                                                   </v>
          </cell>
          <cell r="C4729" t="str">
            <v xml:space="preserve">M     </v>
          </cell>
          <cell r="D4729" t="str">
            <v>AS</v>
          </cell>
          <cell r="E4729" t="str">
            <v>199,28</v>
          </cell>
        </row>
        <row r="4730">
          <cell r="A4730">
            <v>9855</v>
          </cell>
          <cell r="B4730" t="str">
            <v xml:space="preserve">TUBO PVC DE REVESTIMENTO GEOMECANICO NERVURADO STANDARD, DN = 250 MM, COMPRIMENTO = 2 M                                                                                                                                                                                                                                                                                                                                                                                                                   </v>
          </cell>
          <cell r="C4730" t="str">
            <v xml:space="preserve">M     </v>
          </cell>
          <cell r="D4730" t="str">
            <v>AS</v>
          </cell>
          <cell r="E4730" t="str">
            <v>333,32</v>
          </cell>
        </row>
        <row r="4731">
          <cell r="A4731">
            <v>9825</v>
          </cell>
          <cell r="B4731" t="str">
            <v xml:space="preserve">TUBO PVC DEFOFO, JEI, 1 MPA, DN 100 MM, PARA REDE DE AGUA (NBR 7665)                                                                                                                                                                                                                                                                                                                                                                                                                                      </v>
          </cell>
          <cell r="C4731" t="str">
            <v xml:space="preserve">M     </v>
          </cell>
          <cell r="D4731" t="str">
            <v>AS</v>
          </cell>
          <cell r="E4731" t="str">
            <v>45,34</v>
          </cell>
        </row>
        <row r="4732">
          <cell r="A4732">
            <v>9828</v>
          </cell>
          <cell r="B4732" t="str">
            <v xml:space="preserve">TUBO PVC DEFOFO, JEI, 1 MPA, DN 150 MM, PARA REDE DE  AGUA (NBR 7665)                                                                                                                                                                                                                                                                                                                                                                                                                                     </v>
          </cell>
          <cell r="C4732" t="str">
            <v xml:space="preserve">M     </v>
          </cell>
          <cell r="D4732" t="str">
            <v>AS</v>
          </cell>
          <cell r="E4732" t="str">
            <v>122,03</v>
          </cell>
        </row>
        <row r="4733">
          <cell r="A4733">
            <v>9829</v>
          </cell>
          <cell r="B4733" t="str">
            <v xml:space="preserve">TUBO PVC DEFOFO, JEI, 1 MPA, DN 200 MM, PARA REDE DE AGUA (NBR 7665)                                                                                                                                                                                                                                                                                                                                                                                                                                      </v>
          </cell>
          <cell r="C4733" t="str">
            <v xml:space="preserve">M     </v>
          </cell>
          <cell r="D4733" t="str">
            <v>AS</v>
          </cell>
          <cell r="E4733" t="str">
            <v>206,80</v>
          </cell>
        </row>
        <row r="4734">
          <cell r="A4734">
            <v>9826</v>
          </cell>
          <cell r="B4734" t="str">
            <v xml:space="preserve">TUBO PVC DEFOFO, JEI, 1 MPA, DN 250 MM, PARA REDE DE AGUA (NBR 7665)                                                                                                                                                                                                                                                                                                                                                                                                                                      </v>
          </cell>
          <cell r="C4734" t="str">
            <v xml:space="preserve">M     </v>
          </cell>
          <cell r="D4734" t="str">
            <v>AS</v>
          </cell>
          <cell r="E4734" t="str">
            <v>314,83</v>
          </cell>
        </row>
        <row r="4735">
          <cell r="A4735">
            <v>9827</v>
          </cell>
          <cell r="B4735" t="str">
            <v xml:space="preserve">TUBO PVC DEFOFO, JEI, 1 MPA, DN 300 MM, PARA REDE DE AGUA (NBR 7665)                                                                                                                                                                                                                                                                                                                                                                                                                                      </v>
          </cell>
          <cell r="C4735" t="str">
            <v xml:space="preserve">M     </v>
          </cell>
          <cell r="D4735" t="str">
            <v>AS</v>
          </cell>
          <cell r="E4735" t="str">
            <v>447,06</v>
          </cell>
        </row>
        <row r="4736">
          <cell r="A4736">
            <v>36374</v>
          </cell>
          <cell r="B4736" t="str">
            <v xml:space="preserve">TUBO PVC PBA JEI, CLASSE 12, DN 100 MM, PARA REDE DE AGUA (NBR 5647)                                                                                                                                                                                                                                                                                                                                                                                                                                      </v>
          </cell>
          <cell r="C4736" t="str">
            <v xml:space="preserve">M     </v>
          </cell>
          <cell r="D4736" t="str">
            <v>AS</v>
          </cell>
          <cell r="E4736" t="str">
            <v>54,34</v>
          </cell>
        </row>
        <row r="4737">
          <cell r="A4737">
            <v>36084</v>
          </cell>
          <cell r="B4737" t="str">
            <v xml:space="preserve">TUBO PVC PBA JEI, CLASSE 12, DN 50 MM, PARA REDE DE AGUA (NBR 5647)                                                                                                                                                                                                                                                                                                                                                                                                                                       </v>
          </cell>
          <cell r="C4737" t="str">
            <v xml:space="preserve">M     </v>
          </cell>
          <cell r="D4737" t="str">
            <v>AS</v>
          </cell>
          <cell r="E4737" t="str">
            <v>16,10</v>
          </cell>
        </row>
        <row r="4738">
          <cell r="A4738">
            <v>36373</v>
          </cell>
          <cell r="B4738" t="str">
            <v xml:space="preserve">TUBO PVC PBA JEI, CLASSE 12, DN 75 MM, PARA REDE DE AGUA (NBR 5647)                                                                                                                                                                                                                                                                                                                                                                                                                                       </v>
          </cell>
          <cell r="C4738" t="str">
            <v xml:space="preserve">M     </v>
          </cell>
          <cell r="D4738" t="str">
            <v>AS</v>
          </cell>
          <cell r="E4738" t="str">
            <v>33,43</v>
          </cell>
        </row>
        <row r="4739">
          <cell r="A4739">
            <v>36377</v>
          </cell>
          <cell r="B4739" t="str">
            <v xml:space="preserve">TUBO PVC PBA JEI, CLASSE 15, DN 100 MM, PARA REDE DE AGUA (NBR 5647)                                                                                                                                                                                                                                                                                                                                                                                                                                      </v>
          </cell>
          <cell r="C4739" t="str">
            <v xml:space="preserve">M     </v>
          </cell>
          <cell r="D4739" t="str">
            <v>AS</v>
          </cell>
          <cell r="E4739" t="str">
            <v>65,19</v>
          </cell>
        </row>
        <row r="4740">
          <cell r="A4740">
            <v>36375</v>
          </cell>
          <cell r="B4740" t="str">
            <v xml:space="preserve">TUBO PVC PBA JEI, CLASSE 15, DN 50 MM, PARA REDE DE AGUA (NBR 5647)                                                                                                                                                                                                                                                                                                                                                                                                                                       </v>
          </cell>
          <cell r="C4740" t="str">
            <v xml:space="preserve">M     </v>
          </cell>
          <cell r="D4740" t="str">
            <v>AS</v>
          </cell>
          <cell r="E4740" t="str">
            <v>19,87</v>
          </cell>
        </row>
        <row r="4741">
          <cell r="A4741">
            <v>36376</v>
          </cell>
          <cell r="B4741" t="str">
            <v xml:space="preserve">TUBO PVC PBA JEI, CLASSE 15, DN 75 MM, PARA REDE DE AGUA (NBR 5647)                                                                                                                                                                                                                                                                                                                                                                                                                                       </v>
          </cell>
          <cell r="C4741" t="str">
            <v xml:space="preserve">M     </v>
          </cell>
          <cell r="D4741" t="str">
            <v>AS</v>
          </cell>
          <cell r="E4741" t="str">
            <v>39,02</v>
          </cell>
        </row>
        <row r="4742">
          <cell r="A4742">
            <v>36380</v>
          </cell>
          <cell r="B4742" t="str">
            <v xml:space="preserve">TUBO PVC PBA JEI, CLASSE 20, DN 100 MM, PARA REDE DE AGUA (NBR 5647)                                                                                                                                                                                                                                                                                                                                                                                                                                      </v>
          </cell>
          <cell r="C4742" t="str">
            <v xml:space="preserve">M     </v>
          </cell>
          <cell r="D4742" t="str">
            <v>AS</v>
          </cell>
          <cell r="E4742" t="str">
            <v>81,51</v>
          </cell>
        </row>
        <row r="4743">
          <cell r="A4743">
            <v>36378</v>
          </cell>
          <cell r="B4743" t="str">
            <v xml:space="preserve">TUBO PVC PBA JEI, CLASSE 20, DN 50 MM, PARA REDE DE AGUA (NBR 5647)                                                                                                                                                                                                                                                                                                                                                                                                                                       </v>
          </cell>
          <cell r="C4743" t="str">
            <v xml:space="preserve">M     </v>
          </cell>
          <cell r="D4743" t="str">
            <v>AS</v>
          </cell>
          <cell r="E4743" t="str">
            <v>24,42</v>
          </cell>
        </row>
        <row r="4744">
          <cell r="A4744">
            <v>36379</v>
          </cell>
          <cell r="B4744" t="str">
            <v xml:space="preserve">TUBO PVC PBA JEI, CLASSE 20, DN 75 MM, PARA REDE DE AGUA (NBR 5647)                                                                                                                                                                                                                                                                                                                                                                                                                                       </v>
          </cell>
          <cell r="C4744" t="str">
            <v xml:space="preserve">M     </v>
          </cell>
          <cell r="D4744" t="str">
            <v>AS</v>
          </cell>
          <cell r="E4744" t="str">
            <v>49,24</v>
          </cell>
        </row>
        <row r="4745">
          <cell r="A4745">
            <v>9859</v>
          </cell>
          <cell r="B4745" t="str">
            <v xml:space="preserve">TUBO PVC ROSCAVEL, 3/4",  AGUA FRIA PREDIAL                                                                                                                                                                                                                                                                                                                                                                                                                                                               </v>
          </cell>
          <cell r="C4745" t="str">
            <v xml:space="preserve">M     </v>
          </cell>
          <cell r="D4745" t="str">
            <v>CR</v>
          </cell>
          <cell r="E4745" t="str">
            <v>14,64</v>
          </cell>
        </row>
        <row r="4746">
          <cell r="A4746">
            <v>9838</v>
          </cell>
          <cell r="B4746" t="str">
            <v xml:space="preserve">TUBO PVC SERIE NORMAL, DN 50 MM, PARA ESGOTO PREDIAL (NBR 5688)                                                                                                                                                                                                                                                                                                                                                                                                                                           </v>
          </cell>
          <cell r="C4746" t="str">
            <v xml:space="preserve">M     </v>
          </cell>
          <cell r="D4746" t="str">
            <v>CR</v>
          </cell>
          <cell r="E4746" t="str">
            <v>16,04</v>
          </cell>
        </row>
        <row r="4747">
          <cell r="A4747">
            <v>9837</v>
          </cell>
          <cell r="B4747" t="str">
            <v xml:space="preserve">TUBO PVC SERIE NORMAL, DN 75 MM, PARA ESGOTO PREDIAL (NBR 5688)                                                                                                                                                                                                                                                                                                                                                                                                                                           </v>
          </cell>
          <cell r="C4747" t="str">
            <v xml:space="preserve">M     </v>
          </cell>
          <cell r="D4747" t="str">
            <v>CR</v>
          </cell>
          <cell r="E4747" t="str">
            <v>21,05</v>
          </cell>
        </row>
        <row r="4748">
          <cell r="A4748">
            <v>44315</v>
          </cell>
          <cell r="B4748" t="str">
            <v xml:space="preserve">TUBO PVC, RIGIDO, CORRUGADO, PERFURADO DN 100 MM, PARA DRENAGEM, SISTEMA IRRIGACAO                                                                                                                                                                                                                                                                                                                                                                                                                        </v>
          </cell>
          <cell r="C4748" t="str">
            <v xml:space="preserve">M     </v>
          </cell>
          <cell r="D4748" t="str">
            <v>CR</v>
          </cell>
          <cell r="E4748" t="str">
            <v>87,03</v>
          </cell>
        </row>
        <row r="4749">
          <cell r="A4749">
            <v>9863</v>
          </cell>
          <cell r="B4749" t="str">
            <v xml:space="preserve">TUBO PVC, ROSCAVEL,  2 1/2", AGUA FRIA PREDIAL                                                                                                                                                                                                                                                                                                                                                                                                                                                            </v>
          </cell>
          <cell r="C4749" t="str">
            <v xml:space="preserve">M     </v>
          </cell>
          <cell r="D4749" t="str">
            <v>CR</v>
          </cell>
          <cell r="E4749" t="str">
            <v>88,46</v>
          </cell>
        </row>
        <row r="4750">
          <cell r="A4750">
            <v>9860</v>
          </cell>
          <cell r="B4750" t="str">
            <v xml:space="preserve">TUBO PVC, ROSCAVEL,  2", PARA AGUA FRIA PREDIAL                                                                                                                                                                                                                                                                                                                                                                                                                                                           </v>
          </cell>
          <cell r="C4750" t="str">
            <v xml:space="preserve">M     </v>
          </cell>
          <cell r="D4750" t="str">
            <v>CR</v>
          </cell>
          <cell r="E4750" t="str">
            <v>64,57</v>
          </cell>
        </row>
        <row r="4751">
          <cell r="A4751">
            <v>9862</v>
          </cell>
          <cell r="B4751" t="str">
            <v xml:space="preserve">TUBO PVC, ROSCAVEL, 1 1/2",  AGUA FRIA PREDIAL                                                                                                                                                                                                                                                                                                                                                                                                                                                            </v>
          </cell>
          <cell r="C4751" t="str">
            <v xml:space="preserve">M     </v>
          </cell>
          <cell r="D4751" t="str">
            <v>CR</v>
          </cell>
          <cell r="E4751" t="str">
            <v>45,12</v>
          </cell>
        </row>
        <row r="4752">
          <cell r="A4752">
            <v>9861</v>
          </cell>
          <cell r="B4752" t="str">
            <v xml:space="preserve">TUBO PVC, ROSCAVEL, 1 1/4", AGUA FRIA PREDIAL                                                                                                                                                                                                                                                                                                                                                                                                                                                             </v>
          </cell>
          <cell r="C4752" t="str">
            <v xml:space="preserve">M     </v>
          </cell>
          <cell r="D4752" t="str">
            <v>CR</v>
          </cell>
          <cell r="E4752" t="str">
            <v>35,44</v>
          </cell>
        </row>
        <row r="4753">
          <cell r="A4753">
            <v>9856</v>
          </cell>
          <cell r="B4753" t="str">
            <v xml:space="preserve">TUBO PVC, ROSCAVEL, 1/2", AGUA FRIA PREDIAL                                                                                                                                                                                                                                                                                                                                                                                                                                                               </v>
          </cell>
          <cell r="C4753" t="str">
            <v xml:space="preserve">M     </v>
          </cell>
          <cell r="D4753" t="str">
            <v>CR</v>
          </cell>
          <cell r="E4753" t="str">
            <v>11,43</v>
          </cell>
        </row>
        <row r="4754">
          <cell r="A4754">
            <v>9866</v>
          </cell>
          <cell r="B4754" t="str">
            <v xml:space="preserve">TUBO PVC, ROSCAVEL, 1", AGUA FRIA PREDIAL                                                                                                                                                                                                                                                                                                                                                                                                                                                                 </v>
          </cell>
          <cell r="C4754" t="str">
            <v xml:space="preserve">M     </v>
          </cell>
          <cell r="D4754" t="str">
            <v>CR</v>
          </cell>
          <cell r="E4754" t="str">
            <v>30,58</v>
          </cell>
        </row>
        <row r="4755">
          <cell r="A4755">
            <v>9841</v>
          </cell>
          <cell r="B4755" t="str">
            <v xml:space="preserve">TUBO PVC, SERIE R, DN 100 MM, PARA ESGOTO OU AGUAS PLUVIAIS PREDIAL (NBR 5688)                                                                                                                                                                                                                                                                                                                                                                                                                            </v>
          </cell>
          <cell r="C4755" t="str">
            <v xml:space="preserve">M     </v>
          </cell>
          <cell r="D4755" t="str">
            <v>CR</v>
          </cell>
          <cell r="E4755" t="str">
            <v>41,86</v>
          </cell>
        </row>
        <row r="4756">
          <cell r="A4756">
            <v>9840</v>
          </cell>
          <cell r="B4756" t="str">
            <v xml:space="preserve">TUBO PVC, SERIE R, DN 150 MM, PARA ESGOTO OU AGUAS PLUVIAIS PREDIAL (NBR 5688)                                                                                                                                                                                                                                                                                                                                                                                                                            </v>
          </cell>
          <cell r="C4756" t="str">
            <v xml:space="preserve">M     </v>
          </cell>
          <cell r="D4756" t="str">
            <v>CR</v>
          </cell>
          <cell r="E4756" t="str">
            <v>88,43</v>
          </cell>
        </row>
        <row r="4757">
          <cell r="A4757">
            <v>20067</v>
          </cell>
          <cell r="B4757" t="str">
            <v xml:space="preserve">TUBO PVC, SERIE R, DN 40 MM, PARA ESGOTO OU AGUAS PLUVIAIS PREDIAL (NBR 5688)                                                                                                                                                                                                                                                                                                                                                                                                                             </v>
          </cell>
          <cell r="C4757" t="str">
            <v xml:space="preserve">M     </v>
          </cell>
          <cell r="D4757" t="str">
            <v>CR</v>
          </cell>
          <cell r="E4757" t="str">
            <v>13,58</v>
          </cell>
        </row>
        <row r="4758">
          <cell r="A4758">
            <v>20068</v>
          </cell>
          <cell r="B4758" t="str">
            <v xml:space="preserve">TUBO PVC, SERIE R, DN 50 MM, PARA ESGOTO OU AGUAS PLUVIAIS PREDIAL (NBR 5688)                                                                                                                                                                                                                                                                                                                                                                                                                             </v>
          </cell>
          <cell r="C4758" t="str">
            <v xml:space="preserve">M     </v>
          </cell>
          <cell r="D4758" t="str">
            <v>CR</v>
          </cell>
          <cell r="E4758" t="str">
            <v>19,12</v>
          </cell>
        </row>
        <row r="4759">
          <cell r="A4759">
            <v>9839</v>
          </cell>
          <cell r="B4759" t="str">
            <v xml:space="preserve">TUBO PVC, SERIE R, DN 75 MM, PARA ESGOTO OU AGUAS PLUVIAIS PREDIAL (NBR 5688)                                                                                                                                                                                                                                                                                                                                                                                                                             </v>
          </cell>
          <cell r="C4759" t="str">
            <v xml:space="preserve">M     </v>
          </cell>
          <cell r="D4759" t="str">
            <v>CR</v>
          </cell>
          <cell r="E4759" t="str">
            <v>34,68</v>
          </cell>
        </row>
        <row r="4760">
          <cell r="A4760">
            <v>9870</v>
          </cell>
          <cell r="B4760" t="str">
            <v xml:space="preserve">TUBO PVC, SOLDAVEL, DE 110 MM, AGUA FRIA (NBR-5648)                                                                                                                                                                                                                                                                                                                                                                                                                                                       </v>
          </cell>
          <cell r="C4760" t="str">
            <v xml:space="preserve">M     </v>
          </cell>
          <cell r="D4760" t="str">
            <v>CR</v>
          </cell>
          <cell r="E4760" t="str">
            <v>131,92</v>
          </cell>
        </row>
        <row r="4761">
          <cell r="A4761">
            <v>9867</v>
          </cell>
          <cell r="B4761" t="str">
            <v xml:space="preserve">TUBO PVC, SOLDAVEL, DE 20 MM, AGUA FRIA (NBR-5648)                                                                                                                                                                                                                                                                                                                                                                                                                                                        </v>
          </cell>
          <cell r="C4761" t="str">
            <v xml:space="preserve">M     </v>
          </cell>
          <cell r="D4761" t="str">
            <v>CR</v>
          </cell>
          <cell r="E4761" t="str">
            <v>5,30</v>
          </cell>
        </row>
        <row r="4762">
          <cell r="A4762">
            <v>9868</v>
          </cell>
          <cell r="B4762" t="str">
            <v xml:space="preserve">TUBO PVC, SOLDAVEL, DE 25 MM, AGUA FRIA (NBR-5648)                                                                                                                                                                                                                                                                                                                                                                                                                                                        </v>
          </cell>
          <cell r="C4762" t="str">
            <v xml:space="preserve">M     </v>
          </cell>
          <cell r="D4762" t="str">
            <v xml:space="preserve">C </v>
          </cell>
          <cell r="E4762" t="str">
            <v>5,98</v>
          </cell>
        </row>
        <row r="4763">
          <cell r="A4763">
            <v>9869</v>
          </cell>
          <cell r="B4763" t="str">
            <v xml:space="preserve">TUBO PVC, SOLDAVEL, DE 32 MM, AGUA FRIA (NBR-5648)                                                                                                                                                                                                                                                                                                                                                                                                                                                        </v>
          </cell>
          <cell r="C4763" t="str">
            <v xml:space="preserve">M     </v>
          </cell>
          <cell r="D4763" t="str">
            <v>CR</v>
          </cell>
          <cell r="E4763" t="str">
            <v>12,91</v>
          </cell>
        </row>
        <row r="4764">
          <cell r="A4764">
            <v>9874</v>
          </cell>
          <cell r="B4764" t="str">
            <v xml:space="preserve">TUBO PVC, SOLDAVEL, DE 40 MM, AGUA FRIA (NBR-5648)                                                                                                                                                                                                                                                                                                                                                                                                                                                        </v>
          </cell>
          <cell r="C4764" t="str">
            <v xml:space="preserve">M     </v>
          </cell>
          <cell r="D4764" t="str">
            <v>CR</v>
          </cell>
          <cell r="E4764" t="str">
            <v>20,27</v>
          </cell>
        </row>
        <row r="4765">
          <cell r="A4765">
            <v>9875</v>
          </cell>
          <cell r="B4765" t="str">
            <v xml:space="preserve">TUBO PVC, SOLDAVEL, DE 50 MM, AGUA FRIA (NBR-5648)                                                                                                                                                                                                                                                                                                                                                                                                                                                        </v>
          </cell>
          <cell r="C4765" t="str">
            <v xml:space="preserve">M     </v>
          </cell>
          <cell r="D4765" t="str">
            <v>CR</v>
          </cell>
          <cell r="E4765" t="str">
            <v>22,23</v>
          </cell>
        </row>
        <row r="4766">
          <cell r="A4766">
            <v>9873</v>
          </cell>
          <cell r="B4766" t="str">
            <v xml:space="preserve">TUBO PVC, SOLDAVEL, DE 60 MM, AGUA FRIA (NBR-5648)                                                                                                                                                                                                                                                                                                                                                                                                                                                        </v>
          </cell>
          <cell r="C4766" t="str">
            <v xml:space="preserve">M     </v>
          </cell>
          <cell r="D4766" t="str">
            <v>CR</v>
          </cell>
          <cell r="E4766" t="str">
            <v>36,57</v>
          </cell>
        </row>
        <row r="4767">
          <cell r="A4767">
            <v>9871</v>
          </cell>
          <cell r="B4767" t="str">
            <v xml:space="preserve">TUBO PVC, SOLDAVEL, DE 75 MM, AGUA FRIA (NBR-5648)                                                                                                                                                                                                                                                                                                                                                                                                                                                        </v>
          </cell>
          <cell r="C4767" t="str">
            <v xml:space="preserve">M     </v>
          </cell>
          <cell r="D4767" t="str">
            <v>CR</v>
          </cell>
          <cell r="E4767" t="str">
            <v>60,60</v>
          </cell>
        </row>
        <row r="4768">
          <cell r="A4768">
            <v>9872</v>
          </cell>
          <cell r="B4768" t="str">
            <v xml:space="preserve">TUBO PVC, SOLDAVEL, DE 85 MM, AGUA FRIA (NBR-5648)                                                                                                                                                                                                                                                                                                                                                                                                                                                        </v>
          </cell>
          <cell r="C4768" t="str">
            <v xml:space="preserve">M     </v>
          </cell>
          <cell r="D4768" t="str">
            <v>CR</v>
          </cell>
          <cell r="E4768" t="str">
            <v>84,30</v>
          </cell>
        </row>
        <row r="4769">
          <cell r="A4769">
            <v>7667</v>
          </cell>
          <cell r="B4769" t="str">
            <v xml:space="preserve">TUBO 26" EM CHAPA PRETA, E= 3/16", 147 KG/6 M                                                                                                                                                                                                                                                                                                                                                                                                                                                             </v>
          </cell>
          <cell r="C4769" t="str">
            <v xml:space="preserve">M     </v>
          </cell>
          <cell r="D4769" t="str">
            <v>AS</v>
          </cell>
          <cell r="E4769" t="str">
            <v>3.532,64</v>
          </cell>
        </row>
        <row r="4770">
          <cell r="A4770">
            <v>7660</v>
          </cell>
          <cell r="B4770" t="str">
            <v xml:space="preserve">TUBO 30" EM CHAPA PRETA, E= 1/4", 175 KG/6 M                                                                                                                                                                                                                                                                                                                                                                                                                                                              </v>
          </cell>
          <cell r="C4770" t="str">
            <v xml:space="preserve">M     </v>
          </cell>
          <cell r="D4770" t="str">
            <v>AS</v>
          </cell>
          <cell r="E4770" t="str">
            <v>4.503,27</v>
          </cell>
        </row>
        <row r="4771">
          <cell r="A4771">
            <v>7676</v>
          </cell>
          <cell r="B4771" t="str">
            <v xml:space="preserve">TUBO 30" EM CHAPA PRETA, E= 3/8", 177 KG/6 M                                                                                                                                                                                                                                                                                                                                                                                                                                                              </v>
          </cell>
          <cell r="C4771" t="str">
            <v xml:space="preserve">M     </v>
          </cell>
          <cell r="D4771" t="str">
            <v>AS</v>
          </cell>
          <cell r="E4771" t="str">
            <v>4.554,74</v>
          </cell>
        </row>
        <row r="4772">
          <cell r="A4772">
            <v>12426</v>
          </cell>
          <cell r="B4772" t="str">
            <v xml:space="preserve">UNIAO COM ASSENTO CONICO DE BRONZE, DIAMETRO 1/2"                                                                                                                                                                                                                                                                                                                                                                                                                                                         </v>
          </cell>
          <cell r="C4772" t="str">
            <v xml:space="preserve">UN    </v>
          </cell>
          <cell r="D4772" t="str">
            <v>AS</v>
          </cell>
          <cell r="E4772" t="str">
            <v>49,52</v>
          </cell>
        </row>
        <row r="4773">
          <cell r="A4773">
            <v>12425</v>
          </cell>
          <cell r="B4773" t="str">
            <v xml:space="preserve">UNIAO COM ASSENTO CONICO DE BRONZE, DIAMETRO 1"                                                                                                                                                                                                                                                                                                                                                                                                                                                           </v>
          </cell>
          <cell r="C4773" t="str">
            <v xml:space="preserve">UN    </v>
          </cell>
          <cell r="D4773" t="str">
            <v>AS</v>
          </cell>
          <cell r="E4773" t="str">
            <v>68,03</v>
          </cell>
        </row>
        <row r="4774">
          <cell r="A4774">
            <v>12427</v>
          </cell>
          <cell r="B4774" t="str">
            <v xml:space="preserve">UNIAO COM ASSENTO CONICO DE BRONZE, DIAMETRO 2 1/2"                                                                                                                                                                                                                                                                                                                                                                                                                                                       </v>
          </cell>
          <cell r="C4774" t="str">
            <v xml:space="preserve">UN    </v>
          </cell>
          <cell r="D4774" t="str">
            <v>AS</v>
          </cell>
          <cell r="E4774" t="str">
            <v>282,38</v>
          </cell>
        </row>
        <row r="4775">
          <cell r="A4775">
            <v>12428</v>
          </cell>
          <cell r="B4775" t="str">
            <v xml:space="preserve">UNIAO COM ASSENTO CONICO DE BRONZE, DIAMETRO 2'                                                                                                                                                                                                                                                                                                                                                                                                                                                           </v>
          </cell>
          <cell r="C4775" t="str">
            <v xml:space="preserve">UN    </v>
          </cell>
          <cell r="D4775" t="str">
            <v>AS</v>
          </cell>
          <cell r="E4775" t="str">
            <v>181,25</v>
          </cell>
        </row>
        <row r="4776">
          <cell r="A4776">
            <v>12430</v>
          </cell>
          <cell r="B4776" t="str">
            <v xml:space="preserve">UNIAO COM ASSENTO CONICO DE BRONZE, DIAMETRO 3/4"                                                                                                                                                                                                                                                                                                                                                                                                                                                         </v>
          </cell>
          <cell r="C4776" t="str">
            <v xml:space="preserve">UN    </v>
          </cell>
          <cell r="D4776" t="str">
            <v>AS</v>
          </cell>
          <cell r="E4776" t="str">
            <v>60,71</v>
          </cell>
        </row>
        <row r="4777">
          <cell r="A4777">
            <v>12429</v>
          </cell>
          <cell r="B4777" t="str">
            <v xml:space="preserve">UNIAO COM ASSENTO CONICO DE BRONZE, DIAMETRO 3"                                                                                                                                                                                                                                                                                                                                                                                                                                                           </v>
          </cell>
          <cell r="C4777" t="str">
            <v xml:space="preserve">UN    </v>
          </cell>
          <cell r="D4777" t="str">
            <v>AS</v>
          </cell>
          <cell r="E4777" t="str">
            <v>456,62</v>
          </cell>
        </row>
        <row r="4778">
          <cell r="A4778">
            <v>12431</v>
          </cell>
          <cell r="B4778" t="str">
            <v xml:space="preserve">UNIAO COM ASSENTO CONICO DE BRONZE, DIAMETRO 4"                                                                                                                                                                                                                                                                                                                                                                                                                                                           </v>
          </cell>
          <cell r="C4778" t="str">
            <v xml:space="preserve">UN    </v>
          </cell>
          <cell r="D4778" t="str">
            <v>AS</v>
          </cell>
          <cell r="E4778" t="str">
            <v>777,08</v>
          </cell>
        </row>
        <row r="4779">
          <cell r="A4779">
            <v>12432</v>
          </cell>
          <cell r="B4779" t="str">
            <v xml:space="preserve">UNIAO COM ASSENTO CONICO DE FERRO LONGO (MACHO-FEMEA), DIAMETRO 1 1/2"                                                                                                                                                                                                                                                                                                                                                                                                                                    </v>
          </cell>
          <cell r="C4779" t="str">
            <v xml:space="preserve">UN    </v>
          </cell>
          <cell r="D4779" t="str">
            <v>AS</v>
          </cell>
          <cell r="E4779" t="str">
            <v>159,82</v>
          </cell>
        </row>
        <row r="4780">
          <cell r="A4780">
            <v>12434</v>
          </cell>
          <cell r="B4780" t="str">
            <v xml:space="preserve">UNIAO COM ASSENTO CONICO DE FERRO LONGO (MACHO-FEMEA), DIAMETRO 1/2"                                                                                                                                                                                                                                                                                                                                                                                                                                      </v>
          </cell>
          <cell r="C4780" t="str">
            <v xml:space="preserve">UN    </v>
          </cell>
          <cell r="D4780" t="str">
            <v>AS</v>
          </cell>
          <cell r="E4780" t="str">
            <v>52,08</v>
          </cell>
        </row>
        <row r="4781">
          <cell r="A4781">
            <v>12433</v>
          </cell>
          <cell r="B4781" t="str">
            <v xml:space="preserve">UNIAO COM ASSENTO CONICO DE FERRO LONGO (MACHO-FEMEA), DIAMETRO 1"                                                                                                                                                                                                                                                                                                                                                                                                                                        </v>
          </cell>
          <cell r="C4781" t="str">
            <v xml:space="preserve">UN    </v>
          </cell>
          <cell r="D4781" t="str">
            <v>AS</v>
          </cell>
          <cell r="E4781" t="str">
            <v>101,74</v>
          </cell>
        </row>
        <row r="4782">
          <cell r="A4782">
            <v>12435</v>
          </cell>
          <cell r="B4782" t="str">
            <v xml:space="preserve">UNIAO COM ASSENTO CONICO DE FERRO LONGO (MACHO-FEMEA), DIAMETRO 2 1/2"                                                                                                                                                                                                                                                                                                                                                                                                                                    </v>
          </cell>
          <cell r="C4782" t="str">
            <v xml:space="preserve">UN    </v>
          </cell>
          <cell r="D4782" t="str">
            <v>AS</v>
          </cell>
          <cell r="E4782" t="str">
            <v>314,87</v>
          </cell>
        </row>
        <row r="4783">
          <cell r="A4783">
            <v>12437</v>
          </cell>
          <cell r="B4783" t="str">
            <v xml:space="preserve">UNIAO COM ASSENTO CONICO DE FERRO LONGO (MACHO-FEMEA), DIAMETRO 2"                                                                                                                                                                                                                                                                                                                                                                                                                                        </v>
          </cell>
          <cell r="C4783" t="str">
            <v xml:space="preserve">UN    </v>
          </cell>
          <cell r="D4783" t="str">
            <v>AS</v>
          </cell>
          <cell r="E4783" t="str">
            <v>254,30</v>
          </cell>
        </row>
        <row r="4784">
          <cell r="A4784">
            <v>12439</v>
          </cell>
          <cell r="B4784" t="str">
            <v xml:space="preserve">UNIAO COM ASSENTO CONICO DE FERRO LONGO (MACHO-FEMEA), DIAMETRO 3/4"                                                                                                                                                                                                                                                                                                                                                                                                                                      </v>
          </cell>
          <cell r="C4784" t="str">
            <v xml:space="preserve">UN    </v>
          </cell>
          <cell r="D4784" t="str">
            <v>AS</v>
          </cell>
          <cell r="E4784" t="str">
            <v>81,62</v>
          </cell>
        </row>
        <row r="4785">
          <cell r="A4785">
            <v>12438</v>
          </cell>
          <cell r="B4785" t="str">
            <v xml:space="preserve">UNIAO COM ASSENTO CONICO DE FERRO LONGO (MACHO-FEMEA), DIAMETRO 3'                                                                                                                                                                                                                                                                                                                                                                                                                                        </v>
          </cell>
          <cell r="C4785" t="str">
            <v xml:space="preserve">UN    </v>
          </cell>
          <cell r="D4785" t="str">
            <v>AS</v>
          </cell>
          <cell r="E4785" t="str">
            <v>460,20</v>
          </cell>
        </row>
        <row r="4786">
          <cell r="A4786">
            <v>12436</v>
          </cell>
          <cell r="B4786" t="str">
            <v xml:space="preserve">UNIAO COM ASSENTO CONICO DE FERRO LONGO (MACHO-FEMEA), DIAMETRO 4"                                                                                                                                                                                                                                                                                                                                                                                                                                        </v>
          </cell>
          <cell r="C4786" t="str">
            <v xml:space="preserve">UN    </v>
          </cell>
          <cell r="D4786" t="str">
            <v>AS</v>
          </cell>
          <cell r="E4786" t="str">
            <v>581,33</v>
          </cell>
        </row>
        <row r="4787">
          <cell r="A4787">
            <v>36357</v>
          </cell>
          <cell r="B4787" t="str">
            <v xml:space="preserve">UNIAO COM FLANGE PPR, COM PARAFUSOS, DN 40 MM, PARA AGUA QUENTE PREDIAL                                                                                                                                                                                                                                                                                                                                                                                                                                   </v>
          </cell>
          <cell r="C4787" t="str">
            <v xml:space="preserve">UN    </v>
          </cell>
          <cell r="D4787" t="str">
            <v>AS</v>
          </cell>
          <cell r="E4787" t="str">
            <v>132,33</v>
          </cell>
        </row>
        <row r="4788">
          <cell r="A4788">
            <v>12424</v>
          </cell>
          <cell r="B4788" t="str">
            <v xml:space="preserve">UNIAO DE FERRO GALVANIZADO, COM ASSENTO CONICO DE BRONZE, DE 1 1/2"                                                                                                                                                                                                                                                                                                                                                                                                                                       </v>
          </cell>
          <cell r="C4788" t="str">
            <v xml:space="preserve">UN    </v>
          </cell>
          <cell r="D4788" t="str">
            <v>AS</v>
          </cell>
          <cell r="E4788" t="str">
            <v>104,75</v>
          </cell>
        </row>
        <row r="4789">
          <cell r="A4789">
            <v>12440</v>
          </cell>
          <cell r="B4789" t="str">
            <v xml:space="preserve">UNIAO DE FERRO GALVANIZADO, COM ASSENTO CONICO DE BRONZE, DE 1 1/4"                                                                                                                                                                                                                                                                                                                                                                                                                                       </v>
          </cell>
          <cell r="C4789" t="str">
            <v xml:space="preserve">UN    </v>
          </cell>
          <cell r="D4789" t="str">
            <v>AS</v>
          </cell>
          <cell r="E4789" t="str">
            <v>101,25</v>
          </cell>
        </row>
        <row r="4790">
          <cell r="A4790">
            <v>9884</v>
          </cell>
          <cell r="B4790" t="str">
            <v xml:space="preserve">UNIAO DE FERRO GALVANIZADO, COM ROSCA BSP, COM ASSENTO PLANO, DE 1 1/2"                                                                                                                                                                                                                                                                                                                                                                                                                                   </v>
          </cell>
          <cell r="C4790" t="str">
            <v xml:space="preserve">UN    </v>
          </cell>
          <cell r="D4790" t="str">
            <v>AS</v>
          </cell>
          <cell r="E4790" t="str">
            <v>75,52</v>
          </cell>
        </row>
        <row r="4791">
          <cell r="A4791">
            <v>9888</v>
          </cell>
          <cell r="B4791" t="str">
            <v xml:space="preserve">UNIAO DE FERRO GALVANIZADO, COM ROSCA BSP, COM ASSENTO PLANO, DE 1 1/4"                                                                                                                                                                                                                                                                                                                                                                                                                                   </v>
          </cell>
          <cell r="C4791" t="str">
            <v xml:space="preserve">UN    </v>
          </cell>
          <cell r="D4791" t="str">
            <v>AS</v>
          </cell>
          <cell r="E4791" t="str">
            <v>60,68</v>
          </cell>
        </row>
        <row r="4792">
          <cell r="A4792">
            <v>9883</v>
          </cell>
          <cell r="B4792" t="str">
            <v xml:space="preserve">UNIAO DE FERRO GALVANIZADO, COM ROSCA BSP, COM ASSENTO PLANO, DE 1/2"                                                                                                                                                                                                                                                                                                                                                                                                                                     </v>
          </cell>
          <cell r="C4792" t="str">
            <v xml:space="preserve">UN    </v>
          </cell>
          <cell r="D4792" t="str">
            <v>AS</v>
          </cell>
          <cell r="E4792" t="str">
            <v>26,48</v>
          </cell>
        </row>
        <row r="4793">
          <cell r="A4793">
            <v>9886</v>
          </cell>
          <cell r="B4793" t="str">
            <v xml:space="preserve">UNIAO DE FERRO GALVANIZADO, COM ROSCA BSP, COM ASSENTO PLANO, DE 1"                                                                                                                                                                                                                                                                                                                                                                                                                                       </v>
          </cell>
          <cell r="C4793" t="str">
            <v xml:space="preserve">UN    </v>
          </cell>
          <cell r="D4793" t="str">
            <v>AS</v>
          </cell>
          <cell r="E4793" t="str">
            <v>36,27</v>
          </cell>
        </row>
        <row r="4794">
          <cell r="A4794">
            <v>9889</v>
          </cell>
          <cell r="B4794" t="str">
            <v xml:space="preserve">UNIAO DE FERRO GALVANIZADO, COM ROSCA BSP, COM ASSENTO PLANO, DE 2 1/2"                                                                                                                                                                                                                                                                                                                                                                                                                                   </v>
          </cell>
          <cell r="C4794" t="str">
            <v xml:space="preserve">UN    </v>
          </cell>
          <cell r="D4794" t="str">
            <v>AS</v>
          </cell>
          <cell r="E4794" t="str">
            <v>183,74</v>
          </cell>
        </row>
        <row r="4795">
          <cell r="A4795">
            <v>9887</v>
          </cell>
          <cell r="B4795" t="str">
            <v xml:space="preserve">UNIAO DE FERRO GALVANIZADO, COM ROSCA BSP, COM ASSENTO PLANO, DE 2"                                                                                                                                                                                                                                                                                                                                                                                                                                       </v>
          </cell>
          <cell r="C4795" t="str">
            <v xml:space="preserve">UN    </v>
          </cell>
          <cell r="D4795" t="str">
            <v>AS</v>
          </cell>
          <cell r="E4795" t="str">
            <v>111,06</v>
          </cell>
        </row>
        <row r="4796">
          <cell r="A4796">
            <v>9885</v>
          </cell>
          <cell r="B4796" t="str">
            <v xml:space="preserve">UNIAO DE FERRO GALVANIZADO, COM ROSCA BSP, COM ASSENTO PLANO, DE 3/4"                                                                                                                                                                                                                                                                                                                                                                                                                                     </v>
          </cell>
          <cell r="C4796" t="str">
            <v xml:space="preserve">UN    </v>
          </cell>
          <cell r="D4796" t="str">
            <v>AS</v>
          </cell>
          <cell r="E4796" t="str">
            <v>35,06</v>
          </cell>
        </row>
        <row r="4797">
          <cell r="A4797">
            <v>9890</v>
          </cell>
          <cell r="B4797" t="str">
            <v xml:space="preserve">UNIAO DE FERRO GALVANIZADO, COM ROSCA BSP, COM ASSENTO PLANO, DE 3"                                                                                                                                                                                                                                                                                                                                                                                                                                       </v>
          </cell>
          <cell r="C4797" t="str">
            <v xml:space="preserve">UN    </v>
          </cell>
          <cell r="D4797" t="str">
            <v>AS</v>
          </cell>
          <cell r="E4797" t="str">
            <v>284,66</v>
          </cell>
        </row>
        <row r="4798">
          <cell r="A4798">
            <v>9891</v>
          </cell>
          <cell r="B4798" t="str">
            <v xml:space="preserve">UNIAO DE FERRO GALVANIZADO, COM ROSCA BSP, COM ASSENTO PLANO, DE 4"                                                                                                                                                                                                                                                                                                                                                                                                                                       </v>
          </cell>
          <cell r="C4798" t="str">
            <v xml:space="preserve">UN    </v>
          </cell>
          <cell r="D4798" t="str">
            <v>AS</v>
          </cell>
          <cell r="E4798" t="str">
            <v>399,62</v>
          </cell>
        </row>
        <row r="4799">
          <cell r="A4799">
            <v>36313</v>
          </cell>
          <cell r="B4799" t="str">
            <v xml:space="preserve">UNIAO DUPLA PPR, DN 20 MM, PARA AGUA QUENTE PREDIAL                                                                                                                                                                                                                                                                                                                                                                                                                                                       </v>
          </cell>
          <cell r="C4799" t="str">
            <v xml:space="preserve">UN    </v>
          </cell>
          <cell r="D4799" t="str">
            <v>AS</v>
          </cell>
          <cell r="E4799" t="str">
            <v>13,85</v>
          </cell>
        </row>
        <row r="4800">
          <cell r="A4800">
            <v>36316</v>
          </cell>
          <cell r="B4800" t="str">
            <v xml:space="preserve">UNIAO DUPLA PPR, DN 25 MM, PARA AGUA QUENTE PREDIAL                                                                                                                                                                                                                                                                                                                                                                                                                                                       </v>
          </cell>
          <cell r="C4800" t="str">
            <v xml:space="preserve">UN    </v>
          </cell>
          <cell r="D4800" t="str">
            <v>AS</v>
          </cell>
          <cell r="E4800" t="str">
            <v>21,57</v>
          </cell>
        </row>
        <row r="4801">
          <cell r="A4801">
            <v>64</v>
          </cell>
          <cell r="B4801" t="str">
            <v xml:space="preserve">UNIAO EM POLIPROPILENO (PP), PARA TUBO EM PEAD, 20 MM - LIGACAO PREDIAL DE AGUA                                                                                                                                                                                                                                                                                                                                                                                                                           </v>
          </cell>
          <cell r="C4801" t="str">
            <v xml:space="preserve">UN    </v>
          </cell>
          <cell r="D4801" t="str">
            <v>AS</v>
          </cell>
          <cell r="E4801" t="str">
            <v>5,11</v>
          </cell>
        </row>
        <row r="4802">
          <cell r="A4802">
            <v>37423</v>
          </cell>
          <cell r="B4802" t="str">
            <v xml:space="preserve">UNIAO EM POLIPROPILENO (PP), PARA TUBO EM PEAD, 32 MM - LIGACAO PREDIAL DE AGUA                                                                                                                                                                                                                                                                                                                                                                                                                           </v>
          </cell>
          <cell r="C4802" t="str">
            <v xml:space="preserve">UN    </v>
          </cell>
          <cell r="D4802" t="str">
            <v>AS</v>
          </cell>
          <cell r="E4802" t="str">
            <v>12,63</v>
          </cell>
        </row>
        <row r="4803">
          <cell r="A4803">
            <v>9892</v>
          </cell>
          <cell r="B4803" t="str">
            <v xml:space="preserve">UNIAO PVC, ROSCAVEL 1/2",  AGUA FRIA PREDIAL                                                                                                                                                                                                                                                                                                                                                                                                                                                              </v>
          </cell>
          <cell r="C4803" t="str">
            <v xml:space="preserve">UN    </v>
          </cell>
          <cell r="D4803" t="str">
            <v>CR</v>
          </cell>
          <cell r="E4803" t="str">
            <v>9,71</v>
          </cell>
        </row>
        <row r="4804">
          <cell r="A4804">
            <v>9901</v>
          </cell>
          <cell r="B4804" t="str">
            <v xml:space="preserve">UNIAO PVC, ROSCAVEL, 1 1/2",  AGUA FRIA PREDIAL                                                                                                                                                                                                                                                                                                                                                                                                                                                           </v>
          </cell>
          <cell r="C4804" t="str">
            <v xml:space="preserve">UN    </v>
          </cell>
          <cell r="D4804" t="str">
            <v>CR</v>
          </cell>
          <cell r="E4804" t="str">
            <v>46,96</v>
          </cell>
        </row>
        <row r="4805">
          <cell r="A4805">
            <v>9900</v>
          </cell>
          <cell r="B4805" t="str">
            <v xml:space="preserve">UNIAO PVC, ROSCAVEL, 1",  AGUA FRIA PREDIAL                                                                                                                                                                                                                                                                                                                                                                                                                                                               </v>
          </cell>
          <cell r="C4805" t="str">
            <v xml:space="preserve">UN    </v>
          </cell>
          <cell r="D4805" t="str">
            <v>CR</v>
          </cell>
          <cell r="E4805" t="str">
            <v>27,21</v>
          </cell>
        </row>
        <row r="4806">
          <cell r="A4806">
            <v>9899</v>
          </cell>
          <cell r="B4806" t="str">
            <v xml:space="preserve">UNIAO PVC, ROSCAVEL, 3/4",  AGUA FRIA PREDIAL                                                                                                                                                                                                                                                                                                                                                                                                                                                             </v>
          </cell>
          <cell r="C4806" t="str">
            <v xml:space="preserve">UN    </v>
          </cell>
          <cell r="D4806" t="str">
            <v>CR</v>
          </cell>
          <cell r="E4806" t="str">
            <v>12,20</v>
          </cell>
        </row>
        <row r="4807">
          <cell r="A4807">
            <v>9908</v>
          </cell>
          <cell r="B4807" t="str">
            <v xml:space="preserve">UNIAO PVC, SOLDAVEL, 110 MM,  PARA AGUA FRIA PREDIAL                                                                                                                                                                                                                                                                                                                                                                                                                                                      </v>
          </cell>
          <cell r="C4807" t="str">
            <v xml:space="preserve">UN    </v>
          </cell>
          <cell r="D4807" t="str">
            <v>CR</v>
          </cell>
          <cell r="E4807" t="str">
            <v>548,45</v>
          </cell>
        </row>
        <row r="4808">
          <cell r="A4808">
            <v>9905</v>
          </cell>
          <cell r="B4808" t="str">
            <v xml:space="preserve">UNIAO PVC, SOLDAVEL, 20 MM,  PARA AGUA FRIA PREDIAL                                                                                                                                                                                                                                                                                                                                                                                                                                                       </v>
          </cell>
          <cell r="C4808" t="str">
            <v xml:space="preserve">UN    </v>
          </cell>
          <cell r="D4808" t="str">
            <v>CR</v>
          </cell>
          <cell r="E4808" t="str">
            <v>9,54</v>
          </cell>
        </row>
        <row r="4809">
          <cell r="A4809">
            <v>9906</v>
          </cell>
          <cell r="B4809" t="str">
            <v xml:space="preserve">UNIAO PVC, SOLDAVEL, 25 MM,  PARA AGUA FRIA PREDIAL                                                                                                                                                                                                                                                                                                                                                                                                                                                       </v>
          </cell>
          <cell r="C4809" t="str">
            <v xml:space="preserve">UN    </v>
          </cell>
          <cell r="D4809" t="str">
            <v>CR</v>
          </cell>
          <cell r="E4809" t="str">
            <v>11,51</v>
          </cell>
        </row>
        <row r="4810">
          <cell r="A4810">
            <v>9895</v>
          </cell>
          <cell r="B4810" t="str">
            <v xml:space="preserve">UNIAO PVC, SOLDAVEL, 32 MM,  PARA AGUA FRIA PREDIAL                                                                                                                                                                                                                                                                                                                                                                                                                                                       </v>
          </cell>
          <cell r="C4810" t="str">
            <v xml:space="preserve">UN    </v>
          </cell>
          <cell r="D4810" t="str">
            <v>CR</v>
          </cell>
          <cell r="E4810" t="str">
            <v>19,38</v>
          </cell>
        </row>
        <row r="4811">
          <cell r="A4811">
            <v>9894</v>
          </cell>
          <cell r="B4811" t="str">
            <v xml:space="preserve">UNIAO PVC, SOLDAVEL, 40 MM,  PARA AGUA FRIA PREDIAL                                                                                                                                                                                                                                                                                                                                                                                                                                                       </v>
          </cell>
          <cell r="C4811" t="str">
            <v xml:space="preserve">UN    </v>
          </cell>
          <cell r="D4811" t="str">
            <v>CR</v>
          </cell>
          <cell r="E4811" t="str">
            <v>37,27</v>
          </cell>
        </row>
        <row r="4812">
          <cell r="A4812">
            <v>9897</v>
          </cell>
          <cell r="B4812" t="str">
            <v xml:space="preserve">UNIAO PVC, SOLDAVEL, 50 MM,  PARA AGUA FRIA PREDIAL                                                                                                                                                                                                                                                                                                                                                                                                                                                       </v>
          </cell>
          <cell r="C4812" t="str">
            <v xml:space="preserve">UN    </v>
          </cell>
          <cell r="D4812" t="str">
            <v>CR</v>
          </cell>
          <cell r="E4812" t="str">
            <v>39,79</v>
          </cell>
        </row>
        <row r="4813">
          <cell r="A4813">
            <v>9910</v>
          </cell>
          <cell r="B4813" t="str">
            <v xml:space="preserve">UNIAO PVC, SOLDAVEL, 60 MM,  PARA AGUA FRIA PREDIAL                                                                                                                                                                                                                                                                                                                                                                                                                                                       </v>
          </cell>
          <cell r="C4813" t="str">
            <v xml:space="preserve">UN    </v>
          </cell>
          <cell r="D4813" t="str">
            <v>CR</v>
          </cell>
          <cell r="E4813" t="str">
            <v>103,53</v>
          </cell>
        </row>
        <row r="4814">
          <cell r="A4814">
            <v>9909</v>
          </cell>
          <cell r="B4814" t="str">
            <v xml:space="preserve">UNIAO PVC, SOLDAVEL, 75 MM,  PARA AGUA FRIA PREDIAL                                                                                                                                                                                                                                                                                                                                                                                                                                                       </v>
          </cell>
          <cell r="C4814" t="str">
            <v xml:space="preserve">UN    </v>
          </cell>
          <cell r="D4814" t="str">
            <v>CR</v>
          </cell>
          <cell r="E4814" t="str">
            <v>210,84</v>
          </cell>
        </row>
        <row r="4815">
          <cell r="A4815">
            <v>9907</v>
          </cell>
          <cell r="B4815" t="str">
            <v xml:space="preserve">UNIAO PVC, SOLDAVEL, 85 MM,  PARA AGUA FRIA PREDIAL                                                                                                                                                                                                                                                                                                                                                                                                                                                       </v>
          </cell>
          <cell r="C4815" t="str">
            <v xml:space="preserve">UN    </v>
          </cell>
          <cell r="D4815" t="str">
            <v>CR</v>
          </cell>
          <cell r="E4815" t="str">
            <v>248,94</v>
          </cell>
        </row>
        <row r="4816">
          <cell r="A4816">
            <v>20973</v>
          </cell>
          <cell r="B4816" t="str">
            <v xml:space="preserve">UNIAO TIPO STORZ, COM EMPATACAO INTERNA TIPO ANEL DE EXPANSAO, ENGATE RAPIDO 1 1/2", PARA MANGUEIRA DE COMBATE A INCENDIO PREDIAL                                                                                                                                                                                                                                                                                                                                                                         </v>
          </cell>
          <cell r="C4816" t="str">
            <v xml:space="preserve">UN    </v>
          </cell>
          <cell r="D4816" t="str">
            <v>CR</v>
          </cell>
          <cell r="E4816" t="str">
            <v>116,36</v>
          </cell>
        </row>
        <row r="4817">
          <cell r="A4817">
            <v>20974</v>
          </cell>
          <cell r="B4817" t="str">
            <v xml:space="preserve">UNIAO TIPO STORZ, COM EMPATACAO INTERNA TIPO ANEL DE EXPANSAO, ENGATE RAPIDO 2 1/2", PARA MANGUEIRA DE COMBATE A INCENDIO PREDIAL                                                                                                                                                                                                                                                                                                                                                                         </v>
          </cell>
          <cell r="C4817" t="str">
            <v xml:space="preserve">UN    </v>
          </cell>
          <cell r="D4817" t="str">
            <v>CR</v>
          </cell>
          <cell r="E4817" t="str">
            <v>166,47</v>
          </cell>
        </row>
        <row r="4818">
          <cell r="A4818">
            <v>37989</v>
          </cell>
          <cell r="B4818" t="str">
            <v xml:space="preserve">UNIAO, CPVC, SOLDAVEL, 15 MM, PARA AGUA QUENTE PREDIAL                                                                                                                                                                                                                                                                                                                                                                                                                                                    </v>
          </cell>
          <cell r="C4818" t="str">
            <v xml:space="preserve">UN    </v>
          </cell>
          <cell r="D4818" t="str">
            <v>CR</v>
          </cell>
          <cell r="E4818" t="str">
            <v>15,87</v>
          </cell>
        </row>
        <row r="4819">
          <cell r="A4819">
            <v>37990</v>
          </cell>
          <cell r="B4819" t="str">
            <v xml:space="preserve">UNIAO, CPVC, SOLDAVEL, 22 MM, PARA AGUA QUENTE PREDIAL                                                                                                                                                                                                                                                                                                                                                                                                                                                    </v>
          </cell>
          <cell r="C4819" t="str">
            <v xml:space="preserve">UN    </v>
          </cell>
          <cell r="D4819" t="str">
            <v>CR</v>
          </cell>
          <cell r="E4819" t="str">
            <v>17,50</v>
          </cell>
        </row>
        <row r="4820">
          <cell r="A4820">
            <v>37991</v>
          </cell>
          <cell r="B4820" t="str">
            <v xml:space="preserve">UNIAO, CPVC, SOLDAVEL, 28 MM, PARA AGUA QUENTE PREDIAL                                                                                                                                                                                                                                                                                                                                                                                                                                                    </v>
          </cell>
          <cell r="C4820" t="str">
            <v xml:space="preserve">UN    </v>
          </cell>
          <cell r="D4820" t="str">
            <v>CR</v>
          </cell>
          <cell r="E4820" t="str">
            <v>23,29</v>
          </cell>
        </row>
        <row r="4821">
          <cell r="A4821">
            <v>37992</v>
          </cell>
          <cell r="B4821" t="str">
            <v xml:space="preserve">UNIAO, CPVC, SOLDAVEL, 35 MM, PARA AGUA QUENTE PREDIAL                                                                                                                                                                                                                                                                                                                                                                                                                                                    </v>
          </cell>
          <cell r="C4821" t="str">
            <v xml:space="preserve">UN    </v>
          </cell>
          <cell r="D4821" t="str">
            <v>CR</v>
          </cell>
          <cell r="E4821" t="str">
            <v>36,14</v>
          </cell>
        </row>
        <row r="4822">
          <cell r="A4822">
            <v>37993</v>
          </cell>
          <cell r="B4822" t="str">
            <v xml:space="preserve">UNIAO, CPVC, SOLDAVEL, 42 MM, PARA AGUA QUENTE PREDIAL                                                                                                                                                                                                                                                                                                                                                                                                                                                    </v>
          </cell>
          <cell r="C4822" t="str">
            <v xml:space="preserve">UN    </v>
          </cell>
          <cell r="D4822" t="str">
            <v>CR</v>
          </cell>
          <cell r="E4822" t="str">
            <v>54,84</v>
          </cell>
        </row>
        <row r="4823">
          <cell r="A4823">
            <v>37994</v>
          </cell>
          <cell r="B4823" t="str">
            <v xml:space="preserve">UNIAO, CPVC, SOLDAVEL, 54 MM, PARA AGUA QUENTE PREDIAL                                                                                                                                                                                                                                                                                                                                                                                                                                                    </v>
          </cell>
          <cell r="C4823" t="str">
            <v xml:space="preserve">UN    </v>
          </cell>
          <cell r="D4823" t="str">
            <v>CR</v>
          </cell>
          <cell r="E4823" t="str">
            <v>130,59</v>
          </cell>
        </row>
        <row r="4824">
          <cell r="A4824">
            <v>37995</v>
          </cell>
          <cell r="B4824" t="str">
            <v xml:space="preserve">UNIAO, CPVC, SOLDAVEL, 73 MM, PARA AGUA QUENTE PREDIAL                                                                                                                                                                                                                                                                                                                                                                                                                                                    </v>
          </cell>
          <cell r="C4824" t="str">
            <v xml:space="preserve">UN    </v>
          </cell>
          <cell r="D4824" t="str">
            <v>CR</v>
          </cell>
          <cell r="E4824" t="str">
            <v>170,22</v>
          </cell>
        </row>
        <row r="4825">
          <cell r="A4825">
            <v>37996</v>
          </cell>
          <cell r="B4825" t="str">
            <v xml:space="preserve">UNIAO, CPVC, SOLDAVEL, 89 MM, PARA AGUA QUENTE PREDIAL                                                                                                                                                                                                                                                                                                                                                                                                                                                    </v>
          </cell>
          <cell r="C4825" t="str">
            <v xml:space="preserve">UN    </v>
          </cell>
          <cell r="D4825" t="str">
            <v>CR</v>
          </cell>
          <cell r="E4825" t="str">
            <v>259,19</v>
          </cell>
        </row>
        <row r="4826">
          <cell r="A4826">
            <v>13883</v>
          </cell>
          <cell r="B4826" t="str">
            <v xml:space="preserve">USINA DE ASFALTO A FRIO, CAPACIDADE DE 30 A 40 T/H, ELETRICA, POTENCIA DE 30 CV                                                                                                                                                                                                                                                                                                                                                                                                                           </v>
          </cell>
          <cell r="C4826" t="str">
            <v xml:space="preserve">UN    </v>
          </cell>
          <cell r="D4826" t="str">
            <v>AS</v>
          </cell>
          <cell r="E4826" t="str">
            <v>148.012,78</v>
          </cell>
        </row>
        <row r="4827">
          <cell r="A4827">
            <v>38604</v>
          </cell>
          <cell r="B4827" t="str">
            <v xml:space="preserve">USINA DE ASFALTO A FRIO, CAPACIDADE DE 40 A 60 T/H, ELETRICA, POTENCIA DE 30 CV                                                                                                                                                                                                                                                                                                                                                                                                                           </v>
          </cell>
          <cell r="C4827" t="str">
            <v xml:space="preserve">UN    </v>
          </cell>
          <cell r="D4827" t="str">
            <v>AS</v>
          </cell>
          <cell r="E4827" t="str">
            <v>184.347,95</v>
          </cell>
        </row>
        <row r="4828">
          <cell r="A4828">
            <v>10601</v>
          </cell>
          <cell r="B4828" t="str">
            <v xml:space="preserve">USINA DE ASFALTO A QUENTE, FIXA, TIPO CONTRA FLUXO, CAPACIDADE DE 100 A 140 T/H, POTENCIA DE 280 KW, COM MISTURADOR EXTERNO ROTATIVO                                                                                                                                                                                                                                                                                                                                                                      </v>
          </cell>
          <cell r="C4828" t="str">
            <v xml:space="preserve">UN    </v>
          </cell>
          <cell r="D4828" t="str">
            <v>AS</v>
          </cell>
          <cell r="E4828" t="str">
            <v>3.585.935,44</v>
          </cell>
        </row>
        <row r="4829">
          <cell r="A4829">
            <v>44469</v>
          </cell>
          <cell r="B4829" t="str">
            <v xml:space="preserve">USINA DE ASFALTO, GRAVIMETRICA, CAPACIDADE DE 150 T/H, POTENCIA DE 400  KW                                                                                                                                                                                                                                                                                                                                                                                                                                </v>
          </cell>
          <cell r="C4829" t="str">
            <v xml:space="preserve">UN    </v>
          </cell>
          <cell r="D4829" t="str">
            <v>AS</v>
          </cell>
          <cell r="E4829" t="str">
            <v>9.441.641,47</v>
          </cell>
        </row>
        <row r="4830">
          <cell r="A4830">
            <v>13894</v>
          </cell>
          <cell r="B4830" t="str">
            <v xml:space="preserve">USINA DE CONCRETO FIXA, CAPACIDADE NOMINAL DE 40 M3/H, SEM SILO                                                                                                                                                                                                                                                                                                                                                                                                                                           </v>
          </cell>
          <cell r="C4830" t="str">
            <v xml:space="preserve">UN    </v>
          </cell>
          <cell r="D4830" t="str">
            <v>AS</v>
          </cell>
          <cell r="E4830" t="str">
            <v>399.604,75</v>
          </cell>
        </row>
        <row r="4831">
          <cell r="A4831">
            <v>13895</v>
          </cell>
          <cell r="B4831" t="str">
            <v xml:space="preserve">USINA DE CONCRETO FIXA, CAPACIDADE NOMINAL DE 60 M3/H, SEM SILO                                                                                                                                                                                                                                                                                                                                                                                                                                           </v>
          </cell>
          <cell r="C4831" t="str">
            <v xml:space="preserve">UN    </v>
          </cell>
          <cell r="D4831" t="str">
            <v>AS</v>
          </cell>
          <cell r="E4831" t="str">
            <v>537.335,18</v>
          </cell>
        </row>
        <row r="4832">
          <cell r="A4832">
            <v>13892</v>
          </cell>
          <cell r="B4832" t="str">
            <v xml:space="preserve">USINA DE CONCRETO FIXA, CAPACIDADE NOMINAL DE 80 M3/H, SEM SILO                                                                                                                                                                                                                                                                                                                                                                                                                                           </v>
          </cell>
          <cell r="C4832" t="str">
            <v xml:space="preserve">UN    </v>
          </cell>
          <cell r="D4832" t="str">
            <v>AS</v>
          </cell>
          <cell r="E4832" t="str">
            <v>658.491,12</v>
          </cell>
        </row>
        <row r="4833">
          <cell r="A4833">
            <v>9914</v>
          </cell>
          <cell r="B4833" t="str">
            <v xml:space="preserve">USINA DE CONCRETO FIXA, CAPACIDADE NOMINAL DE 90 A 120 M3/H, SEM SILO                                                                                                                                                                                                                                                                                                                                                                                                                                     </v>
          </cell>
          <cell r="C4833" t="str">
            <v xml:space="preserve">UN    </v>
          </cell>
          <cell r="D4833" t="str">
            <v>AS</v>
          </cell>
          <cell r="E4833" t="str">
            <v>712.400,00</v>
          </cell>
        </row>
        <row r="4834">
          <cell r="A4834">
            <v>36485</v>
          </cell>
          <cell r="B4834" t="str">
            <v xml:space="preserve">USINA DE LAMA ASFALTICA, PROD 30 A 50 T/H, SILO DE AGREGADO 7 M3, RESERVATORIOS PARA EMULSAO E AGUA DE 2,3 M3 CADA, MISTURADOR TIPO PUGG-MILL A SER MONTADO SOBRE CAMINHAO                                                                                                                                                                                                                                                                                                                                </v>
          </cell>
          <cell r="C4834" t="str">
            <v xml:space="preserve">UN    </v>
          </cell>
          <cell r="D4834" t="str">
            <v>AS</v>
          </cell>
          <cell r="E4834" t="str">
            <v>665.336,65</v>
          </cell>
        </row>
        <row r="4835">
          <cell r="A4835">
            <v>9912</v>
          </cell>
          <cell r="B4835" t="str">
            <v xml:space="preserve">USINA DE MISTURAS ASFALTICAS A QUENTE, MOVEL, TIPO CONTRA FLUXO, CAPACIDADE DE 40 A 80 T/H                                                                                                                                                                                                                                                                                                                                                                                                                </v>
          </cell>
          <cell r="C4835" t="str">
            <v xml:space="preserve">UN    </v>
          </cell>
          <cell r="D4835" t="str">
            <v>AS</v>
          </cell>
          <cell r="E4835" t="str">
            <v>2.919.355,50</v>
          </cell>
        </row>
        <row r="4836">
          <cell r="A4836">
            <v>9921</v>
          </cell>
          <cell r="B4836" t="str">
            <v xml:space="preserve">USINA MISTURADORA DE SOLOS,  DOSADORES TRIPLOS, CALHA VIBRATORIA CAPACIDADE DE 200 A 500 T/H, POTENCIA DE 75 KW                                                                                                                                                                                                                                                                                                                                                                                           </v>
          </cell>
          <cell r="C4836" t="str">
            <v xml:space="preserve">UN    </v>
          </cell>
          <cell r="D4836" t="str">
            <v>AS</v>
          </cell>
          <cell r="E4836" t="str">
            <v>1.505.941,65</v>
          </cell>
        </row>
        <row r="4837">
          <cell r="A4837">
            <v>21112</v>
          </cell>
          <cell r="B4837" t="str">
            <v xml:space="preserve">VALVULA DE DESCARGA EM METAL CROMADO PARA MICTORIO COM ACIONAMENTO POR PRESSAO E FECHAMENTO AUTOMATICO                                                                                                                                                                                                                                                                                                                                                                                                    </v>
          </cell>
          <cell r="C4837" t="str">
            <v xml:space="preserve">UN    </v>
          </cell>
          <cell r="D4837" t="str">
            <v>CR</v>
          </cell>
          <cell r="E4837" t="str">
            <v>223,73</v>
          </cell>
        </row>
        <row r="4838">
          <cell r="A4838">
            <v>10228</v>
          </cell>
          <cell r="B4838" t="str">
            <v xml:space="preserve">VALVULA DE DESCARGA METALICA, BASE 1 1/2 " E ACABAMENTO METALICO CROMADO                                                                                                                                                                                                                                                                                                                                                                                                                                  </v>
          </cell>
          <cell r="C4838" t="str">
            <v xml:space="preserve">UN    </v>
          </cell>
          <cell r="D4838" t="str">
            <v xml:space="preserve">C </v>
          </cell>
          <cell r="E4838" t="str">
            <v>259,91</v>
          </cell>
        </row>
        <row r="4839">
          <cell r="A4839">
            <v>11781</v>
          </cell>
          <cell r="B4839" t="str">
            <v xml:space="preserve">VALVULA DE DESCARGA METALICA, BASE 1 1/4 " E ACABAMENTO METALICO CROMADO                                                                                                                                                                                                                                                                                                                                                                                                                                  </v>
          </cell>
          <cell r="C4839" t="str">
            <v xml:space="preserve">UN    </v>
          </cell>
          <cell r="D4839" t="str">
            <v>CR</v>
          </cell>
          <cell r="E4839" t="str">
            <v>210,56</v>
          </cell>
        </row>
        <row r="4840">
          <cell r="A4840">
            <v>37588</v>
          </cell>
          <cell r="B4840" t="str">
            <v xml:space="preserve">VALVULA DE ESCOAMENTO PARA TANQUE, EM METAL CROMADO, 1.1/2 ", SEM LADRAO, COM TAMPAO PLASTICO                                                                                                                                                                                                                                                                                                                                                                                                             </v>
          </cell>
          <cell r="C4840" t="str">
            <v xml:space="preserve">UN    </v>
          </cell>
          <cell r="D4840" t="str">
            <v>CR</v>
          </cell>
          <cell r="E4840" t="str">
            <v>55,54</v>
          </cell>
        </row>
        <row r="4841">
          <cell r="A4841">
            <v>11746</v>
          </cell>
          <cell r="B4841" t="str">
            <v xml:space="preserve">VALVULA DE ESFERA BRUTA EM BRONZE, BITOLA 1 " (REF 1552-B)                                                                                                                                                                                                                                                                                                                                                                                                                                                </v>
          </cell>
          <cell r="C4841" t="str">
            <v xml:space="preserve">UN    </v>
          </cell>
          <cell r="D4841" t="str">
            <v>CR</v>
          </cell>
          <cell r="E4841" t="str">
            <v>90,38</v>
          </cell>
        </row>
        <row r="4842">
          <cell r="A4842">
            <v>11751</v>
          </cell>
          <cell r="B4842" t="str">
            <v xml:space="preserve">VALVULA DE ESFERA BRUTA EM BRONZE, BITOLA 1 1/2 " (REF 1552-B)                                                                                                                                                                                                                                                                                                                                                                                                                                            </v>
          </cell>
          <cell r="C4842" t="str">
            <v xml:space="preserve">UN    </v>
          </cell>
          <cell r="D4842" t="str">
            <v>CR</v>
          </cell>
          <cell r="E4842" t="str">
            <v>162,32</v>
          </cell>
        </row>
        <row r="4843">
          <cell r="A4843">
            <v>11750</v>
          </cell>
          <cell r="B4843" t="str">
            <v xml:space="preserve">VALVULA DE ESFERA BRUTA EM BRONZE, BITOLA 1 1/4 " (REF 1552-B)                                                                                                                                                                                                                                                                                                                                                                                                                                            </v>
          </cell>
          <cell r="C4843" t="str">
            <v xml:space="preserve">UN    </v>
          </cell>
          <cell r="D4843" t="str">
            <v>CR</v>
          </cell>
          <cell r="E4843" t="str">
            <v>134,70</v>
          </cell>
        </row>
        <row r="4844">
          <cell r="A4844">
            <v>11748</v>
          </cell>
          <cell r="B4844" t="str">
            <v xml:space="preserve">VALVULA DE ESFERA BRUTA EM BRONZE, BITOLA 1/2 " (REF 1552-B)                                                                                                                                                                                                                                                                                                                                                                                                                                              </v>
          </cell>
          <cell r="C4844" t="str">
            <v xml:space="preserve">UN    </v>
          </cell>
          <cell r="D4844" t="str">
            <v>CR</v>
          </cell>
          <cell r="E4844" t="str">
            <v>58,00</v>
          </cell>
        </row>
        <row r="4845">
          <cell r="A4845">
            <v>11747</v>
          </cell>
          <cell r="B4845" t="str">
            <v xml:space="preserve">VALVULA DE ESFERA BRUTA EM BRONZE, BITOLA 2 " (REF 1552-B)                                                                                                                                                                                                                                                                                                                                                                                                                                                </v>
          </cell>
          <cell r="C4845" t="str">
            <v xml:space="preserve">UN    </v>
          </cell>
          <cell r="D4845" t="str">
            <v>CR</v>
          </cell>
          <cell r="E4845" t="str">
            <v>250,30</v>
          </cell>
        </row>
        <row r="4846">
          <cell r="A4846">
            <v>11749</v>
          </cell>
          <cell r="B4846" t="str">
            <v xml:space="preserve">VALVULA DE ESFERA BRUTA EM BRONZE, BITOLA 3/4 " (REF 1552-B)                                                                                                                                                                                                                                                                                                                                                                                                                                              </v>
          </cell>
          <cell r="C4846" t="str">
            <v xml:space="preserve">UN    </v>
          </cell>
          <cell r="D4846" t="str">
            <v>CR</v>
          </cell>
          <cell r="E4846" t="str">
            <v>66,94</v>
          </cell>
        </row>
        <row r="4847">
          <cell r="A4847">
            <v>10236</v>
          </cell>
          <cell r="B4847" t="str">
            <v xml:space="preserve">VALVULA DE RETENCAO DE BRONZE, PE COM CRIVOS, EXTREMIDADE COM ROSCA, DE 1 1/2", PARA FUNDO DE POCO                                                                                                                                                                                                                                                                                                                                                                                                        </v>
          </cell>
          <cell r="C4847" t="str">
            <v xml:space="preserve">UN    </v>
          </cell>
          <cell r="D4847" t="str">
            <v>CR</v>
          </cell>
          <cell r="E4847" t="str">
            <v>103,96</v>
          </cell>
        </row>
        <row r="4848">
          <cell r="A4848">
            <v>10233</v>
          </cell>
          <cell r="B4848" t="str">
            <v xml:space="preserve">VALVULA DE RETENCAO DE BRONZE, PE COM CRIVOS, EXTREMIDADE COM ROSCA, DE 1 1/4", PARA FUNDO DE POCO                                                                                                                                                                                                                                                                                                                                                                                                        </v>
          </cell>
          <cell r="C4848" t="str">
            <v xml:space="preserve">UN    </v>
          </cell>
          <cell r="D4848" t="str">
            <v>CR</v>
          </cell>
          <cell r="E4848" t="str">
            <v>97,42</v>
          </cell>
        </row>
        <row r="4849">
          <cell r="A4849">
            <v>10234</v>
          </cell>
          <cell r="B4849" t="str">
            <v xml:space="preserve">VALVULA DE RETENCAO DE BRONZE, PE COM CRIVOS, EXTREMIDADE COM ROSCA, DE 1", PARA FUNDO DE POCO                                                                                                                                                                                                                                                                                                                                                                                                            </v>
          </cell>
          <cell r="C4849" t="str">
            <v xml:space="preserve">UN    </v>
          </cell>
          <cell r="D4849" t="str">
            <v>CR</v>
          </cell>
          <cell r="E4849" t="str">
            <v>61,37</v>
          </cell>
        </row>
        <row r="4850">
          <cell r="A4850">
            <v>10231</v>
          </cell>
          <cell r="B4850" t="str">
            <v xml:space="preserve">VALVULA DE RETENCAO DE BRONZE, PE COM CRIVOS, EXTREMIDADE COM ROSCA, DE 2 1/2", PARA FUNDO DE POCO                                                                                                                                                                                                                                                                                                                                                                                                        </v>
          </cell>
          <cell r="C4850" t="str">
            <v xml:space="preserve">UN    </v>
          </cell>
          <cell r="D4850" t="str">
            <v>CR</v>
          </cell>
          <cell r="E4850" t="str">
            <v>281,42</v>
          </cell>
        </row>
        <row r="4851">
          <cell r="A4851">
            <v>10232</v>
          </cell>
          <cell r="B4851" t="str">
            <v xml:space="preserve">VALVULA DE RETENCAO DE BRONZE, PE COM CRIVOS, EXTREMIDADE COM ROSCA, DE 2", PARA FUNDO DE POCO                                                                                                                                                                                                                                                                                                                                                                                                            </v>
          </cell>
          <cell r="C4851" t="str">
            <v xml:space="preserve">UN    </v>
          </cell>
          <cell r="D4851" t="str">
            <v>CR</v>
          </cell>
          <cell r="E4851" t="str">
            <v>157,47</v>
          </cell>
        </row>
        <row r="4852">
          <cell r="A4852">
            <v>10229</v>
          </cell>
          <cell r="B4852" t="str">
            <v xml:space="preserve">VALVULA DE RETENCAO DE BRONZE, PE COM CRIVOS, EXTREMIDADE COM ROSCA, DE 3/4", PARA FUNDO DE POCO                                                                                                                                                                                                                                                                                                                                                                                                          </v>
          </cell>
          <cell r="C4852" t="str">
            <v xml:space="preserve">UN    </v>
          </cell>
          <cell r="D4852" t="str">
            <v xml:space="preserve">C </v>
          </cell>
          <cell r="E4852" t="str">
            <v>55,50</v>
          </cell>
        </row>
        <row r="4853">
          <cell r="A4853">
            <v>10235</v>
          </cell>
          <cell r="B4853" t="str">
            <v xml:space="preserve">VALVULA DE RETENCAO DE BRONZE, PE COM CRIVOS, EXTREMIDADE COM ROSCA, DE 3", PARA FUNDO DE POCO                                                                                                                                                                                                                                                                                                                                                                                                            </v>
          </cell>
          <cell r="C4853" t="str">
            <v xml:space="preserve">UN    </v>
          </cell>
          <cell r="D4853" t="str">
            <v>CR</v>
          </cell>
          <cell r="E4853" t="str">
            <v>385,79</v>
          </cell>
        </row>
        <row r="4854">
          <cell r="A4854">
            <v>10230</v>
          </cell>
          <cell r="B4854" t="str">
            <v xml:space="preserve">VALVULA DE RETENCAO DE BRONZE, PE COM CRIVOS, EXTREMIDADE COM ROSCA, DE 4", PARA FUNDO DE POCO                                                                                                                                                                                                                                                                                                                                                                                                            </v>
          </cell>
          <cell r="C4854" t="str">
            <v xml:space="preserve">UN    </v>
          </cell>
          <cell r="D4854" t="str">
            <v>CR</v>
          </cell>
          <cell r="E4854" t="str">
            <v>678,95</v>
          </cell>
        </row>
        <row r="4855">
          <cell r="A4855">
            <v>10409</v>
          </cell>
          <cell r="B4855" t="str">
            <v xml:space="preserve">VALVULA DE RETENCAO HORIZONTAL, DE BRONZE (PN-25), 1 1/2", 400 PSI, TAMPA DE PORCA DE UNIAO, EXTREMIDADES COM ROSCA                                                                                                                                                                                                                                                                                                                                                                                       </v>
          </cell>
          <cell r="C4855" t="str">
            <v xml:space="preserve">UN    </v>
          </cell>
          <cell r="D4855" t="str">
            <v>CR</v>
          </cell>
          <cell r="E4855" t="str">
            <v>201,71</v>
          </cell>
        </row>
        <row r="4856">
          <cell r="A4856">
            <v>10411</v>
          </cell>
          <cell r="B4856" t="str">
            <v xml:space="preserve">VALVULA DE RETENCAO HORIZONTAL, DE BRONZE (PN-25), 1 1/4", 400 PSI, TAMPA DE PORCA DE UNIAO, EXTREMIDADES COM ROSCA                                                                                                                                                                                                                                                                                                                                                                                       </v>
          </cell>
          <cell r="C4856" t="str">
            <v xml:space="preserve">UN    </v>
          </cell>
          <cell r="D4856" t="str">
            <v>CR</v>
          </cell>
          <cell r="E4856" t="str">
            <v>180,49</v>
          </cell>
        </row>
        <row r="4857">
          <cell r="A4857">
            <v>10404</v>
          </cell>
          <cell r="B4857" t="str">
            <v xml:space="preserve">VALVULA DE RETENCAO HORIZONTAL, DE BRONZE (PN-25), 1/2", 400 PSI, TAMPA DE PORCA DE UNIAO, EXTREMIDADES COM ROSCA                                                                                                                                                                                                                                                                                                                                                                                         </v>
          </cell>
          <cell r="C4857" t="str">
            <v xml:space="preserve">UN    </v>
          </cell>
          <cell r="D4857" t="str">
            <v>CR</v>
          </cell>
          <cell r="E4857" t="str">
            <v>73,20</v>
          </cell>
        </row>
        <row r="4858">
          <cell r="A4858">
            <v>10410</v>
          </cell>
          <cell r="B4858" t="str">
            <v xml:space="preserve">VALVULA DE RETENCAO HORIZONTAL, DE BRONZE (PN-25), 1", 400 PSI, TAMPA DE PORCA DE UNIAO, EXTREMIDADES COM ROSCA                                                                                                                                                                                                                                                                                                                                                                                           </v>
          </cell>
          <cell r="C4858" t="str">
            <v xml:space="preserve">UN    </v>
          </cell>
          <cell r="D4858" t="str">
            <v>CR</v>
          </cell>
          <cell r="E4858" t="str">
            <v>120,56</v>
          </cell>
        </row>
        <row r="4859">
          <cell r="A4859">
            <v>10405</v>
          </cell>
          <cell r="B4859" t="str">
            <v xml:space="preserve">VALVULA DE RETENCAO HORIZONTAL, DE BRONZE (PN-25), 2 1/2", 400 PSI, TAMPA DE PORCA DE UNIAO, EXTREMIDADES COM ROSCA                                                                                                                                                                                                                                                                                                                                                                                       </v>
          </cell>
          <cell r="C4859" t="str">
            <v xml:space="preserve">UN    </v>
          </cell>
          <cell r="D4859" t="str">
            <v>CR</v>
          </cell>
          <cell r="E4859" t="str">
            <v>404,12</v>
          </cell>
        </row>
        <row r="4860">
          <cell r="A4860">
            <v>10408</v>
          </cell>
          <cell r="B4860" t="str">
            <v xml:space="preserve">VALVULA DE RETENCAO HORIZONTAL, DE BRONZE (PN-25), 2", 400 PSI, TAMPA DE PORCA DE UNIAO, EXTREMIDADES COM ROSCA                                                                                                                                                                                                                                                                                                                                                                                           </v>
          </cell>
          <cell r="C4860" t="str">
            <v xml:space="preserve">UN    </v>
          </cell>
          <cell r="D4860" t="str">
            <v>CR</v>
          </cell>
          <cell r="E4860" t="str">
            <v>282,60</v>
          </cell>
        </row>
        <row r="4861">
          <cell r="A4861">
            <v>10412</v>
          </cell>
          <cell r="B4861" t="str">
            <v xml:space="preserve">VALVULA DE RETENCAO HORIZONTAL, DE BRONZE (PN-25), 3/4", 400 PSI, TAMPA DE PORCA DE UNIAO, EXTREMIDADES COM ROSCA                                                                                                                                                                                                                                                                                                                                                                                         </v>
          </cell>
          <cell r="C4861" t="str">
            <v xml:space="preserve">UN    </v>
          </cell>
          <cell r="D4861" t="str">
            <v>CR</v>
          </cell>
          <cell r="E4861" t="str">
            <v>88,71</v>
          </cell>
        </row>
        <row r="4862">
          <cell r="A4862">
            <v>10406</v>
          </cell>
          <cell r="B4862" t="str">
            <v xml:space="preserve">VALVULA DE RETENCAO HORIZONTAL, DE BRONZE (PN-25), 3", 400 PSI, TAMPA DE PORCA DE UNIAO, EXTREMIDADES COM ROSCA                                                                                                                                                                                                                                                                                                                                                                                           </v>
          </cell>
          <cell r="C4862" t="str">
            <v xml:space="preserve">UN    </v>
          </cell>
          <cell r="D4862" t="str">
            <v>CR</v>
          </cell>
          <cell r="E4862" t="str">
            <v>558,18</v>
          </cell>
        </row>
        <row r="4863">
          <cell r="A4863">
            <v>10407</v>
          </cell>
          <cell r="B4863" t="str">
            <v xml:space="preserve">VALVULA DE RETENCAO HORIZONTAL, DE BRONZE (PN-25), 4", 400 PSI, TAMPA DE PORCA DE UNIAO, EXTREMIDADES COM ROSCA                                                                                                                                                                                                                                                                                                                                                                                           </v>
          </cell>
          <cell r="C4863" t="str">
            <v xml:space="preserve">UN    </v>
          </cell>
          <cell r="D4863" t="str">
            <v>CR</v>
          </cell>
          <cell r="E4863" t="str">
            <v>865,74</v>
          </cell>
        </row>
        <row r="4864">
          <cell r="A4864">
            <v>10416</v>
          </cell>
          <cell r="B4864" t="str">
            <v xml:space="preserve">VALVULA DE RETENCAO VERTICAL, DE BRONZE (PN-16), 1 1/2", 200 PSI, EXTREMIDADES COM ROSCA                                                                                                                                                                                                                                                                                                                                                                                                                  </v>
          </cell>
          <cell r="C4864" t="str">
            <v xml:space="preserve">UN    </v>
          </cell>
          <cell r="D4864" t="str">
            <v>CR</v>
          </cell>
          <cell r="E4864" t="str">
            <v>107,38</v>
          </cell>
        </row>
        <row r="4865">
          <cell r="A4865">
            <v>10419</v>
          </cell>
          <cell r="B4865" t="str">
            <v xml:space="preserve">VALVULA DE RETENCAO VERTICAL, DE BRONZE (PN-16), 1 1/4", 200 PSI, EXTREMIDADES COM ROSCA                                                                                                                                                                                                                                                                                                                                                                                                                  </v>
          </cell>
          <cell r="C4865" t="str">
            <v xml:space="preserve">UN    </v>
          </cell>
          <cell r="D4865" t="str">
            <v>CR</v>
          </cell>
          <cell r="E4865" t="str">
            <v>93,21</v>
          </cell>
        </row>
        <row r="4866">
          <cell r="A4866">
            <v>21092</v>
          </cell>
          <cell r="B4866" t="str">
            <v xml:space="preserve">VALVULA DE RETENCAO VERTICAL, DE BRONZE (PN-16), 1/2", 200 PSI, EXTREMIDADES COM ROSCA                                                                                                                                                                                                                                                                                                                                                                                                                    </v>
          </cell>
          <cell r="C4866" t="str">
            <v xml:space="preserve">UN    </v>
          </cell>
          <cell r="D4866" t="str">
            <v>CR</v>
          </cell>
          <cell r="E4866" t="str">
            <v>53,29</v>
          </cell>
        </row>
        <row r="4867">
          <cell r="A4867">
            <v>10418</v>
          </cell>
          <cell r="B4867" t="str">
            <v xml:space="preserve">VALVULA DE RETENCAO VERTICAL, DE BRONZE (PN-16), 1", 200 PSI, EXTREMIDADES COM ROSCA                                                                                                                                                                                                                                                                                                                                                                                                                      </v>
          </cell>
          <cell r="C4867" t="str">
            <v xml:space="preserve">UN    </v>
          </cell>
          <cell r="D4867" t="str">
            <v>CR</v>
          </cell>
          <cell r="E4867" t="str">
            <v>62,13</v>
          </cell>
        </row>
        <row r="4868">
          <cell r="A4868">
            <v>12657</v>
          </cell>
          <cell r="B4868" t="str">
            <v xml:space="preserve">VALVULA DE RETENCAO VERTICAL, DE BRONZE (PN-16), 2 1/2", 200 PSI, EXTREMIDADES COM ROSCA                                                                                                                                                                                                                                                                                                                                                                                                                  </v>
          </cell>
          <cell r="C4868" t="str">
            <v xml:space="preserve">UN    </v>
          </cell>
          <cell r="D4868" t="str">
            <v>CR</v>
          </cell>
          <cell r="E4868" t="str">
            <v>250,72</v>
          </cell>
        </row>
        <row r="4869">
          <cell r="A4869">
            <v>10417</v>
          </cell>
          <cell r="B4869" t="str">
            <v xml:space="preserve">VALVULA DE RETENCAO VERTICAL, DE BRONZE (PN-16), 2", 200 PSI, EXTREMIDADES COM ROSCA                                                                                                                                                                                                                                                                                                                                                                                                                      </v>
          </cell>
          <cell r="C4869" t="str">
            <v xml:space="preserve">UN    </v>
          </cell>
          <cell r="D4869" t="str">
            <v>CR</v>
          </cell>
          <cell r="E4869" t="str">
            <v>156,46</v>
          </cell>
        </row>
        <row r="4870">
          <cell r="A4870">
            <v>10413</v>
          </cell>
          <cell r="B4870" t="str">
            <v xml:space="preserve">VALVULA DE RETENCAO VERTICAL, DE BRONZE (PN-16), 3/4", 200 PSI, EXTREMIDADES COM ROSCA                                                                                                                                                                                                                                                                                                                                                                                                                    </v>
          </cell>
          <cell r="C4870" t="str">
            <v xml:space="preserve">UN    </v>
          </cell>
          <cell r="D4870" t="str">
            <v>CR</v>
          </cell>
          <cell r="E4870" t="str">
            <v>56,86</v>
          </cell>
        </row>
        <row r="4871">
          <cell r="A4871">
            <v>10414</v>
          </cell>
          <cell r="B4871" t="str">
            <v xml:space="preserve">VALVULA DE RETENCAO VERTICAL, DE BRONZE (PN-16), 3", 200 PSI, EXTREMIDADES COM ROSCA                                                                                                                                                                                                                                                                                                                                                                                                                      </v>
          </cell>
          <cell r="C4871" t="str">
            <v xml:space="preserve">UN    </v>
          </cell>
          <cell r="D4871" t="str">
            <v>CR</v>
          </cell>
          <cell r="E4871" t="str">
            <v>342,38</v>
          </cell>
        </row>
        <row r="4872">
          <cell r="A4872">
            <v>10415</v>
          </cell>
          <cell r="B4872" t="str">
            <v xml:space="preserve">VALVULA DE RETENCAO VERTICAL, DE BRONZE (PN-16), 4", 200 PSI, EXTREMIDADES COM ROSCA                                                                                                                                                                                                                                                                                                                                                                                                                      </v>
          </cell>
          <cell r="C4872" t="str">
            <v xml:space="preserve">UN    </v>
          </cell>
          <cell r="D4872" t="str">
            <v>CR</v>
          </cell>
          <cell r="E4872" t="str">
            <v>594,21</v>
          </cell>
        </row>
        <row r="4873">
          <cell r="A4873">
            <v>38643</v>
          </cell>
          <cell r="B4873" t="str">
            <v xml:space="preserve">VALVULA EM METAL CROMADO PARA LAVATORIO, 1 " SEM LADRAO                                                                                                                                                                                                                                                                                                                                                                                                                                                   </v>
          </cell>
          <cell r="C4873" t="str">
            <v xml:space="preserve">UN    </v>
          </cell>
          <cell r="D4873" t="str">
            <v>CR</v>
          </cell>
          <cell r="E4873" t="str">
            <v>44,14</v>
          </cell>
        </row>
        <row r="4874">
          <cell r="A4874">
            <v>6157</v>
          </cell>
          <cell r="B4874" t="str">
            <v xml:space="preserve">VALVULA EM METAL CROMADO PARA PIA AMERICANA 3.1/2 X 1.1/2 "                                                                                                                                                                                                                                                                                                                                                                                                                                               </v>
          </cell>
          <cell r="C4874" t="str">
            <v xml:space="preserve">UN    </v>
          </cell>
          <cell r="D4874" t="str">
            <v>CR</v>
          </cell>
          <cell r="E4874" t="str">
            <v>60,30</v>
          </cell>
        </row>
        <row r="4875">
          <cell r="A4875">
            <v>6158</v>
          </cell>
          <cell r="B4875" t="str">
            <v xml:space="preserve">VALVULA EM PLASTICO BRANCO PARA LAVATORIO 1 ", SEM UNHO, COM LADRAO                                                                                                                                                                                                                                                                                                                                                                                                                                       </v>
          </cell>
          <cell r="C4875" t="str">
            <v xml:space="preserve">UN    </v>
          </cell>
          <cell r="D4875" t="str">
            <v>CR</v>
          </cell>
          <cell r="E4875" t="str">
            <v>6,49</v>
          </cell>
        </row>
        <row r="4876">
          <cell r="A4876">
            <v>6153</v>
          </cell>
          <cell r="B4876" t="str">
            <v xml:space="preserve">VALVULA EM PLASTICO BRANCO PARA TANQUE OU LAVATORIO 1 ", SEM UNHO E SEM LADRAO                                                                                                                                                                                                                                                                                                                                                                                                                            </v>
          </cell>
          <cell r="C4876" t="str">
            <v xml:space="preserve">UN    </v>
          </cell>
          <cell r="D4876" t="str">
            <v>CR</v>
          </cell>
          <cell r="E4876" t="str">
            <v>4,47</v>
          </cell>
        </row>
        <row r="4877">
          <cell r="A4877">
            <v>6156</v>
          </cell>
          <cell r="B4877" t="str">
            <v xml:space="preserve">VALVULA EM PLASTICO BRANCO PARA TANQUE 1.1/4 " X 1.1/2 ", SEM UNHO E SEM LADRAO                                                                                                                                                                                                                                                                                                                                                                                                                           </v>
          </cell>
          <cell r="C4877" t="str">
            <v xml:space="preserve">UN    </v>
          </cell>
          <cell r="D4877" t="str">
            <v>CR</v>
          </cell>
          <cell r="E4877" t="str">
            <v>5,57</v>
          </cell>
        </row>
        <row r="4878">
          <cell r="A4878">
            <v>6154</v>
          </cell>
          <cell r="B4878" t="str">
            <v xml:space="preserve">VALVULA EM PLASTICO CROMADO PARA LAVATORIO 1 ", SEM UNHO, COM LADRAO                                                                                                                                                                                                                                                                                                                                                                                                                                      </v>
          </cell>
          <cell r="C4878" t="str">
            <v xml:space="preserve">UN    </v>
          </cell>
          <cell r="D4878" t="str">
            <v>CR</v>
          </cell>
          <cell r="E4878" t="str">
            <v>7,94</v>
          </cell>
        </row>
        <row r="4879">
          <cell r="A4879">
            <v>6155</v>
          </cell>
          <cell r="B4879" t="str">
            <v xml:space="preserve">VALVULA EM PLASTICO CROMADO TIPO AMERICANA PARA PIA DE COZINHA 3.1/2 " X 1.1/2 ", SEM ADAPTADOR                                                                                                                                                                                                                                                                                                                                                                                                           </v>
          </cell>
          <cell r="C4879" t="str">
            <v xml:space="preserve">UN    </v>
          </cell>
          <cell r="D4879" t="str">
            <v>CR</v>
          </cell>
          <cell r="E4879" t="str">
            <v>18,28</v>
          </cell>
        </row>
        <row r="4880">
          <cell r="A4880">
            <v>43595</v>
          </cell>
          <cell r="B4880" t="str">
            <v xml:space="preserve">VARA FINA PARA CREMONA, EM FERRO ZINCADO BRANCO, COM DIAMETRO DE APROX 10 MM E COMPRIMENTO DE 1,20 M                                                                                                                                                                                                                                                                                                                                                                                                      </v>
          </cell>
          <cell r="C4880" t="str">
            <v xml:space="preserve">UN    </v>
          </cell>
          <cell r="D4880" t="str">
            <v>CR</v>
          </cell>
          <cell r="E4880" t="str">
            <v>18,13</v>
          </cell>
        </row>
        <row r="4881">
          <cell r="A4881">
            <v>43596</v>
          </cell>
          <cell r="B4881" t="str">
            <v xml:space="preserve">VARA FINA PARA CREMONA, EM FERRO ZINCADO BRANCO, COM DIAMETRO DE APROX 10 MM E COMPRIMENTO DE 1,50 M                                                                                                                                                                                                                                                                                                                                                                                                      </v>
          </cell>
          <cell r="C4881" t="str">
            <v xml:space="preserve">UN    </v>
          </cell>
          <cell r="D4881" t="str">
            <v>CR</v>
          </cell>
          <cell r="E4881" t="str">
            <v>20,95</v>
          </cell>
        </row>
        <row r="4882">
          <cell r="A4882">
            <v>38108</v>
          </cell>
          <cell r="B4882" t="str">
            <v xml:space="preserve">VARIADOR DE LUMINOSIDADE ROTATIVO (DIMMER) 127 V, 300 W (APENAS MODULO)                                                                                                                                                                                                                                                                                                                                                                                                                                   </v>
          </cell>
          <cell r="C4882" t="str">
            <v xml:space="preserve">UN    </v>
          </cell>
          <cell r="D4882" t="str">
            <v>CR</v>
          </cell>
          <cell r="E4882" t="str">
            <v>54,53</v>
          </cell>
        </row>
        <row r="4883">
          <cell r="A4883">
            <v>38087</v>
          </cell>
          <cell r="B4883" t="str">
            <v xml:space="preserve">VARIADOR DE LUMINOSIDADE ROTATIVO (DIMMER) 127V, 300W, CONJUNTO MONTADO PARA EMBUTIR 4" X 2" (PLACA + SUPORTE + MODULO)                                                                                                                                                                                                                                                                                                                                                                                   </v>
          </cell>
          <cell r="C4883" t="str">
            <v xml:space="preserve">UN    </v>
          </cell>
          <cell r="D4883" t="str">
            <v>CR</v>
          </cell>
          <cell r="E4883" t="str">
            <v>70,13</v>
          </cell>
        </row>
        <row r="4884">
          <cell r="A4884">
            <v>38109</v>
          </cell>
          <cell r="B4884" t="str">
            <v xml:space="preserve">VARIADOR DE LUMINOSIDADE ROTATIVO (DIMMER) 220 V, 600 W (APENAS MODULO)                                                                                                                                                                                                                                                                                                                                                                                                                                   </v>
          </cell>
          <cell r="C4884" t="str">
            <v xml:space="preserve">UN    </v>
          </cell>
          <cell r="D4884" t="str">
            <v>CR</v>
          </cell>
          <cell r="E4884" t="str">
            <v>87,15</v>
          </cell>
        </row>
        <row r="4885">
          <cell r="A4885">
            <v>38088</v>
          </cell>
          <cell r="B4885" t="str">
            <v xml:space="preserve">VARIADOR DE LUMINOSIDADE ROTATIVO (DIMMER) 220V, 600W, CONJUNTO MONTADO PARA EMBUTIR 4" X 2" (PLACA + SUPORTE + MODULO)                                                                                                                                                                                                                                                                                                                                                                                   </v>
          </cell>
          <cell r="C4885" t="str">
            <v xml:space="preserve">UN    </v>
          </cell>
          <cell r="D4885" t="str">
            <v>CR</v>
          </cell>
          <cell r="E4885" t="str">
            <v>91,63</v>
          </cell>
        </row>
        <row r="4886">
          <cell r="A4886">
            <v>38110</v>
          </cell>
          <cell r="B4886" t="str">
            <v xml:space="preserve">VARIADOR DE VELOCIDADE PARA VENTILADOR 127 V, 150 W (APENAS MODULO)                                                                                                                                                                                                                                                                                                                                                                                                                                       </v>
          </cell>
          <cell r="C4886" t="str">
            <v xml:space="preserve">UN    </v>
          </cell>
          <cell r="D4886" t="str">
            <v>CR</v>
          </cell>
          <cell r="E4886" t="str">
            <v>33,52</v>
          </cell>
        </row>
        <row r="4887">
          <cell r="A4887">
            <v>38089</v>
          </cell>
          <cell r="B4887" t="str">
            <v xml:space="preserve">VARIADOR DE VELOCIDADE PARA VENTILADOR 127V, 150W + 2 INTERRUPTORES PARALELOS, PARA REVERSAO E LAMPADA, CONJUNTO MONTADO PARA EMBUTIR 4" X 2" (PLACA + SUPORTE + MODULOS)                                                                                                                                                                                                                                                                                                                                 </v>
          </cell>
          <cell r="C4887" t="str">
            <v xml:space="preserve">UN    </v>
          </cell>
          <cell r="D4887" t="str">
            <v>CR</v>
          </cell>
          <cell r="E4887" t="str">
            <v>58,41</v>
          </cell>
        </row>
        <row r="4888">
          <cell r="A4888">
            <v>38111</v>
          </cell>
          <cell r="B4888" t="str">
            <v xml:space="preserve">VARIADOR DE VELOCIDADE PARA VENTILADOR 220 V, 250 W (APENAS MODULO)                                                                                                                                                                                                                                                                                                                                                                                                                                       </v>
          </cell>
          <cell r="C4888" t="str">
            <v xml:space="preserve">UN    </v>
          </cell>
          <cell r="D4888" t="str">
            <v>CR</v>
          </cell>
          <cell r="E4888" t="str">
            <v>37,49</v>
          </cell>
        </row>
        <row r="4889">
          <cell r="A4889">
            <v>38090</v>
          </cell>
          <cell r="B4889" t="str">
            <v xml:space="preserve">VARIADOR DE VELOCIDADE PARA VENTILADOR 220V, 250W + 2 INTERRUPTORES PARALELOS, PARA REVERSAO E LAMPADA, CONJUNTO MONTADO PARA EMBUTIR 4" X 2" (PLACA + SUPORTE + MODULOS)                                                                                                                                                                                                                                                                                                                                 </v>
          </cell>
          <cell r="C4889" t="str">
            <v xml:space="preserve">UN    </v>
          </cell>
          <cell r="D4889" t="str">
            <v>CR</v>
          </cell>
          <cell r="E4889" t="str">
            <v>60,38</v>
          </cell>
        </row>
        <row r="4890">
          <cell r="A4890">
            <v>13726</v>
          </cell>
          <cell r="B4890" t="str">
            <v xml:space="preserve">VASSOURA MECANICA REBOCAVEL COM ESCOVA CILINDRICA LARGURA UTIL DE VARRIMENTO = 2,44M                                                                                                                                                                                                                                                                                                                                                                                                                      </v>
          </cell>
          <cell r="C4890" t="str">
            <v xml:space="preserve">UN    </v>
          </cell>
          <cell r="D4890" t="str">
            <v>AS</v>
          </cell>
          <cell r="E4890" t="str">
            <v>75.982,54</v>
          </cell>
        </row>
        <row r="4891">
          <cell r="A4891">
            <v>38400</v>
          </cell>
          <cell r="B4891" t="str">
            <v xml:space="preserve">VASSOURA 40 CM COM CABO                                                                                                                                                                                                                                                                                                                                                                                                                                                                                   </v>
          </cell>
          <cell r="C4891" t="str">
            <v xml:space="preserve">UN    </v>
          </cell>
          <cell r="D4891" t="str">
            <v>CR</v>
          </cell>
          <cell r="E4891" t="str">
            <v>20,96</v>
          </cell>
        </row>
        <row r="4892">
          <cell r="A4892">
            <v>12627</v>
          </cell>
          <cell r="B4892" t="str">
            <v xml:space="preserve">VEDACAO DE CALHA, EM BORRACHA COR PRETA, MEDIDA ENTRE 119 E 170 MM, PARA DRENAGEM PLUVIAL PREDIAL                                                                                                                                                                                                                                                                                                                                                                                                         </v>
          </cell>
          <cell r="C4892" t="str">
            <v xml:space="preserve">UN    </v>
          </cell>
          <cell r="D4892" t="str">
            <v>CR</v>
          </cell>
          <cell r="E4892" t="str">
            <v>1,91</v>
          </cell>
        </row>
        <row r="4893">
          <cell r="A4893">
            <v>39996</v>
          </cell>
          <cell r="B4893" t="str">
            <v xml:space="preserve">VERGALHAO ZINCADO ROSCA TOTAL, 1/4 " (6,3 MM)                                                                                                                                                                                                                                                                                                                                                                                                                                                             </v>
          </cell>
          <cell r="C4893" t="str">
            <v xml:space="preserve">M     </v>
          </cell>
          <cell r="D4893" t="str">
            <v>CR</v>
          </cell>
          <cell r="E4893" t="str">
            <v>3,36</v>
          </cell>
        </row>
        <row r="4894">
          <cell r="A4894">
            <v>10478</v>
          </cell>
          <cell r="B4894" t="str">
            <v xml:space="preserve">VERNIZ A BASE RESINA ALQUIDICA COM POLIURETANO PARA MADEIRA, COM FILTRO SOLAR, BRILHANTE, USO INTERNO E EXTERNO                                                                                                                                                                                                                                                                                                                                                                                           </v>
          </cell>
          <cell r="C4894" t="str">
            <v xml:space="preserve">L     </v>
          </cell>
          <cell r="D4894" t="str">
            <v xml:space="preserve">C </v>
          </cell>
          <cell r="E4894" t="str">
            <v>36,40</v>
          </cell>
        </row>
        <row r="4895">
          <cell r="A4895">
            <v>10481</v>
          </cell>
          <cell r="B4895" t="str">
            <v xml:space="preserve">VERNIZ MARITIMO PREMIUM PARA MADEIRA, COM FILTRO SOLAR, BRILHANTE, USO INTERNO E EXTERNO                                                                                                                                                                                                                                                                                                                                                                                                                  </v>
          </cell>
          <cell r="C4895" t="str">
            <v xml:space="preserve">L     </v>
          </cell>
          <cell r="D4895" t="str">
            <v>CR</v>
          </cell>
          <cell r="E4895" t="str">
            <v>32,37</v>
          </cell>
        </row>
        <row r="4896">
          <cell r="A4896">
            <v>10475</v>
          </cell>
          <cell r="B4896" t="str">
            <v xml:space="preserve">VERNIZ TIPO COPAL PARA MADEIRA, BRILHANTE, USO INTERNO                                                                                                                                                                                                                                                                                                                                                                                                                                                    </v>
          </cell>
          <cell r="C4896" t="str">
            <v xml:space="preserve">L     </v>
          </cell>
          <cell r="D4896" t="str">
            <v>CR</v>
          </cell>
          <cell r="E4896" t="str">
            <v>31,32</v>
          </cell>
        </row>
        <row r="4897">
          <cell r="A4897">
            <v>4030</v>
          </cell>
          <cell r="B4897" t="str">
            <v xml:space="preserve">VEU DE POLIESTER PARA IMPERMEABILIZACAO                                                                                                                                                                                                                                                                                                                                                                                                                                                                   </v>
          </cell>
          <cell r="C4897" t="str">
            <v xml:space="preserve">M2    </v>
          </cell>
          <cell r="D4897" t="str">
            <v>CR</v>
          </cell>
          <cell r="E4897" t="str">
            <v>7,64</v>
          </cell>
        </row>
        <row r="4898">
          <cell r="A4898">
            <v>4031</v>
          </cell>
          <cell r="B4898" t="str">
            <v xml:space="preserve">VEU DE VIDRO/VEU DE SUPERFICIE 30 A 35 G/M2                                                                                                                                                                                                                                                                                                                                                                                                                                                               </v>
          </cell>
          <cell r="C4898" t="str">
            <v xml:space="preserve">M2    </v>
          </cell>
          <cell r="D4898" t="str">
            <v>CR</v>
          </cell>
          <cell r="E4898" t="str">
            <v>35,91</v>
          </cell>
        </row>
        <row r="4899">
          <cell r="A4899">
            <v>39399</v>
          </cell>
          <cell r="B4899" t="str">
            <v xml:space="preserve">VIBRADOR DE IMERSAO, COM PONTEIRA DE *35* MM, MANGOTE DE 5 M, SEM MOTOR                                                                                                                                                                                                                                                                                                                                                                                                                                   </v>
          </cell>
          <cell r="C4899" t="str">
            <v xml:space="preserve">UN    </v>
          </cell>
          <cell r="D4899" t="str">
            <v>AS</v>
          </cell>
          <cell r="E4899" t="str">
            <v>1.486,74</v>
          </cell>
        </row>
        <row r="4900">
          <cell r="A4900">
            <v>39400</v>
          </cell>
          <cell r="B4900" t="str">
            <v xml:space="preserve">VIBRADOR DE IMERSAO, COM PONTEIRA DE *45* MM, MANGOTE DE 5 M, SEM MOTOR.                                                                                                                                                                                                                                                                                                                                                                                                                                  </v>
          </cell>
          <cell r="C4900" t="str">
            <v xml:space="preserve">UN    </v>
          </cell>
          <cell r="D4900" t="str">
            <v>AS</v>
          </cell>
          <cell r="E4900" t="str">
            <v>1.616,02</v>
          </cell>
        </row>
        <row r="4901">
          <cell r="A4901">
            <v>39401</v>
          </cell>
          <cell r="B4901" t="str">
            <v xml:space="preserve">VIBRADOR DE IMERSAO, COM PONTEIRA DE *60* MM, MANGOTE DE 5 M, SEM MOTOR.                                                                                                                                                                                                                                                                                                                                                                                                                                  </v>
          </cell>
          <cell r="C4901" t="str">
            <v xml:space="preserve">UN    </v>
          </cell>
          <cell r="D4901" t="str">
            <v>AS</v>
          </cell>
          <cell r="E4901" t="str">
            <v>1.812,78</v>
          </cell>
        </row>
        <row r="4902">
          <cell r="A4902">
            <v>11652</v>
          </cell>
          <cell r="B4902" t="str">
            <v xml:space="preserve">VIBRADOR DE IMERSAO, DIAMETRO DA PONTEIRA DE *35* MM, COM MOTOR 4 TEMPOS A GASOLINA DE 5,5 HP (5,5 CV)                                                                                                                                                                                                                                                                                                                                                                                                    </v>
          </cell>
          <cell r="C4902" t="str">
            <v xml:space="preserve">UN    </v>
          </cell>
          <cell r="D4902" t="str">
            <v>AS</v>
          </cell>
          <cell r="E4902" t="str">
            <v>3.900,00</v>
          </cell>
        </row>
        <row r="4903">
          <cell r="A4903">
            <v>13896</v>
          </cell>
          <cell r="B4903" t="str">
            <v xml:space="preserve">VIBRADOR DE IMERSAO, DIAMETRO DA PONTEIRA DE *45* MM, COM MOTOR ELETRICO TRIFASICO DE 2 HP (2 CV)                                                                                                                                                                                                                                                                                                                                                                                                         </v>
          </cell>
          <cell r="C4903" t="str">
            <v xml:space="preserve">UN    </v>
          </cell>
          <cell r="D4903" t="str">
            <v>AS</v>
          </cell>
          <cell r="E4903" t="str">
            <v>3.498,64</v>
          </cell>
        </row>
        <row r="4904">
          <cell r="A4904">
            <v>13475</v>
          </cell>
          <cell r="B4904" t="str">
            <v xml:space="preserve">VIBRADOR DE IMERSAO, DIAMETRO DA PONTEIRA DE *45* MM, COM MOTOR 4 TEMPOS A GASOLINA DE 5,5 HP (5,5 CV)                                                                                                                                                                                                                                                                                                                                                                                                    </v>
          </cell>
          <cell r="C4904" t="str">
            <v xml:space="preserve">UN    </v>
          </cell>
          <cell r="D4904" t="str">
            <v>AS</v>
          </cell>
          <cell r="E4904" t="str">
            <v>4.261,76</v>
          </cell>
        </row>
        <row r="4905">
          <cell r="A4905">
            <v>44491</v>
          </cell>
          <cell r="B4905" t="str">
            <v xml:space="preserve">VIBROACABADORA DE ASFALTO SOBRE ESTEIRAS, LARG. PAVIM. MAX. 8,00 M, POT. 100 KW/ 134 HP, CAP.  600 T/ H                                                                                                                                                                                                                                                                                                                                                                                                   </v>
          </cell>
          <cell r="C4905" t="str">
            <v xml:space="preserve">UN    </v>
          </cell>
          <cell r="D4905" t="str">
            <v>AS</v>
          </cell>
          <cell r="E4905" t="str">
            <v>4.527.009,44</v>
          </cell>
        </row>
        <row r="4906">
          <cell r="A4906">
            <v>44470</v>
          </cell>
          <cell r="B4906" t="str">
            <v xml:space="preserve">VIBROACABADORA DE ASFALTO SOBRE ESTEIRAS, LARG. PAVIM. 2,13 M A 4,55 M, POT. 74 KW/ 100 HP, CAP. 400  T/ H                                                                                                                                                                                                                                                                                                                                                                                                </v>
          </cell>
          <cell r="C4906" t="str">
            <v xml:space="preserve">UN    </v>
          </cell>
          <cell r="D4906" t="str">
            <v>AS</v>
          </cell>
          <cell r="E4906" t="str">
            <v>1.905.818,43</v>
          </cell>
        </row>
        <row r="4907">
          <cell r="A4907">
            <v>13476</v>
          </cell>
          <cell r="B4907" t="str">
            <v xml:space="preserve">VIBROACABADORA DE ASFALTO SOBRE ESTEIRAS, LARG. PAVIM. 2,60 M A 5,75 M, POT. 110 HP, CAP. 450 T/ H                                                                                                                                                                                                                                                                                                                                                                                                        </v>
          </cell>
          <cell r="C4907" t="str">
            <v xml:space="preserve">UN    </v>
          </cell>
          <cell r="D4907" t="str">
            <v>AS</v>
          </cell>
          <cell r="E4907" t="str">
            <v>1.919.628,84</v>
          </cell>
        </row>
        <row r="4908">
          <cell r="A4908">
            <v>10488</v>
          </cell>
          <cell r="B4908" t="str">
            <v xml:space="preserve">VIBROACABADORA DE ASFALTO SOBRE ESTEIRAS, LARG. PAVIMENT. 1,90 A 5,3 M, POT. 78 KW/105 HP, CAP. 450 T/H                                                                                                                                                                                                                                                                                                                                                                                                   </v>
          </cell>
          <cell r="C4908" t="str">
            <v xml:space="preserve">UN    </v>
          </cell>
          <cell r="D4908" t="str">
            <v>AS</v>
          </cell>
          <cell r="E4908" t="str">
            <v>2.325.651,00</v>
          </cell>
        </row>
        <row r="4909">
          <cell r="A4909">
            <v>13606</v>
          </cell>
          <cell r="B4909" t="str">
            <v xml:space="preserve">VIBROACABADORA DE ASFALTO SOBRE RODAS, LARGURA DE PAVIMENTACAO DE 1,70 A 4,20 M, POTENCIA 78 KW/105 HP, CAPACIDADE 300 T/H                                                                                                                                                                                                                                                                                                                                                                                </v>
          </cell>
          <cell r="C4909" t="str">
            <v xml:space="preserve">UN    </v>
          </cell>
          <cell r="D4909" t="str">
            <v>AS</v>
          </cell>
          <cell r="E4909" t="str">
            <v>2.060.493,52</v>
          </cell>
        </row>
        <row r="4910">
          <cell r="A4910">
            <v>10489</v>
          </cell>
          <cell r="B4910" t="str">
            <v xml:space="preserve">VIDRACEIRO (HORISTA)                                                                                                                                                                                                                                                                                                                                                                                                                                                                                      </v>
          </cell>
          <cell r="C4910" t="str">
            <v xml:space="preserve">H     </v>
          </cell>
          <cell r="D4910" t="str">
            <v>CR</v>
          </cell>
          <cell r="E4910" t="str">
            <v>16,72</v>
          </cell>
        </row>
        <row r="4911">
          <cell r="A4911">
            <v>41073</v>
          </cell>
          <cell r="B4911" t="str">
            <v xml:space="preserve">VIDRACEIRO (MENSALISTA)                                                                                                                                                                                                                                                                                                                                                                                                                                                                                   </v>
          </cell>
          <cell r="C4911" t="str">
            <v xml:space="preserve">MES   </v>
          </cell>
          <cell r="D4911" t="str">
            <v>CR</v>
          </cell>
          <cell r="E4911" t="str">
            <v>2.937,00</v>
          </cell>
        </row>
        <row r="4912">
          <cell r="A4912">
            <v>34391</v>
          </cell>
          <cell r="B4912" t="str">
            <v xml:space="preserve">VIDRO COMUM LAMINADO LISO INCOLOR DUPLO, ESPESSURA TOTAL 8 MM (CADA CAMADA DE 4 MM) - COLOCADO                                                                                                                                                                                                                                                                                                                                                                                                            </v>
          </cell>
          <cell r="C4912" t="str">
            <v xml:space="preserve">M2    </v>
          </cell>
          <cell r="D4912" t="str">
            <v>CR</v>
          </cell>
          <cell r="E4912" t="str">
            <v>713,33</v>
          </cell>
        </row>
        <row r="4913">
          <cell r="A4913">
            <v>10496</v>
          </cell>
          <cell r="B4913" t="str">
            <v xml:space="preserve">VIDRO COMUM LAMINADO, LISO, INCOLOR, DUPLO, ESPESSURA TOTAL 6 MM (CADA CAMADA E= 3 MM) - COLOCADO                                                                                                                                                                                                                                                                                                                                                                                                         </v>
          </cell>
          <cell r="C4913" t="str">
            <v xml:space="preserve">M2    </v>
          </cell>
          <cell r="D4913" t="str">
            <v>CR</v>
          </cell>
          <cell r="E4913" t="str">
            <v>620,83</v>
          </cell>
        </row>
        <row r="4914">
          <cell r="A4914">
            <v>10497</v>
          </cell>
          <cell r="B4914" t="str">
            <v xml:space="preserve">VIDRO COMUM LAMINADO, LISO, INCOLOR, TRIPLO, ESPESSURA TOTAL 12 MM (CADA CAMADA E=  4 MM) - COLOCADO                                                                                                                                                                                                                                                                                                                                                                                                      </v>
          </cell>
          <cell r="C4914" t="str">
            <v xml:space="preserve">M2    </v>
          </cell>
          <cell r="D4914" t="str">
            <v>CR</v>
          </cell>
          <cell r="E4914" t="str">
            <v>1.614,16</v>
          </cell>
        </row>
        <row r="4915">
          <cell r="A4915">
            <v>10504</v>
          </cell>
          <cell r="B4915" t="str">
            <v xml:space="preserve">VIDRO COMUM LAMINADO, LISO, INCOLOR, TRIPLO, ESPESSURA TOTAL 15 MM (CADA CAMADA E = 5 MM) - COLOCADO                                                                                                                                                                                                                                                                                                                                                                                                      </v>
          </cell>
          <cell r="C4915" t="str">
            <v xml:space="preserve">M2    </v>
          </cell>
          <cell r="D4915" t="str">
            <v>CR</v>
          </cell>
          <cell r="E4915" t="str">
            <v>1.887,33</v>
          </cell>
        </row>
        <row r="4916">
          <cell r="A4916">
            <v>34390</v>
          </cell>
          <cell r="B4916" t="str">
            <v xml:space="preserve">VIDRO CRISTAL COLORIDO, 10 MM, PINTADO NA COR BRANCA                                                                                                                                                                                                                                                                                                                                                                                                                                                      </v>
          </cell>
          <cell r="C4916" t="str">
            <v xml:space="preserve">M2    </v>
          </cell>
          <cell r="D4916" t="str">
            <v>CR</v>
          </cell>
          <cell r="E4916" t="str">
            <v>556,26</v>
          </cell>
        </row>
        <row r="4917">
          <cell r="A4917">
            <v>34389</v>
          </cell>
          <cell r="B4917" t="str">
            <v xml:space="preserve">VIDRO CRISTAL COLORIDO, 4 MM, PINTADO NA COR BRANCA                                                                                                                                                                                                                                                                                                                                                                                                                                                       </v>
          </cell>
          <cell r="C4917" t="str">
            <v xml:space="preserve">M2    </v>
          </cell>
          <cell r="D4917" t="str">
            <v>CR</v>
          </cell>
          <cell r="E4917" t="str">
            <v>173,83</v>
          </cell>
        </row>
        <row r="4918">
          <cell r="A4918">
            <v>34388</v>
          </cell>
          <cell r="B4918" t="str">
            <v xml:space="preserve">VIDRO CRISTAL COLORIDO, 6 MM, PINTADO NA COR BRANCA                                                                                                                                                                                                                                                                                                                                                                                                                                                       </v>
          </cell>
          <cell r="C4918" t="str">
            <v xml:space="preserve">M2    </v>
          </cell>
          <cell r="D4918" t="str">
            <v>CR</v>
          </cell>
          <cell r="E4918" t="str">
            <v>247,06</v>
          </cell>
        </row>
        <row r="4919">
          <cell r="A4919">
            <v>34387</v>
          </cell>
          <cell r="B4919" t="str">
            <v xml:space="preserve">VIDRO CRISTAL COLORIDO, 8 MM, PINTADO NA COR BRANCA                                                                                                                                                                                                                                                                                                                                                                                                                                                       </v>
          </cell>
          <cell r="C4919" t="str">
            <v xml:space="preserve">M2    </v>
          </cell>
          <cell r="D4919" t="str">
            <v>CR</v>
          </cell>
          <cell r="E4919" t="str">
            <v>401,05</v>
          </cell>
        </row>
        <row r="4920">
          <cell r="A4920">
            <v>11188</v>
          </cell>
          <cell r="B4920" t="str">
            <v xml:space="preserve">VIDRO LISO FUME E = 4MM - SEM COLOCACAO                                                                                                                                                                                                                                                                                                                                                                                                                                                                   </v>
          </cell>
          <cell r="C4920" t="str">
            <v xml:space="preserve">M2    </v>
          </cell>
          <cell r="D4920" t="str">
            <v>CR</v>
          </cell>
          <cell r="E4920" t="str">
            <v>198,66</v>
          </cell>
        </row>
        <row r="4921">
          <cell r="A4921">
            <v>11189</v>
          </cell>
          <cell r="B4921" t="str">
            <v xml:space="preserve">VIDRO LISO FUME E = 6MM - SEM COLOCACAO                                                                                                                                                                                                                                                                                                                                                                                                                                                                   </v>
          </cell>
          <cell r="C4921" t="str">
            <v xml:space="preserve">M2    </v>
          </cell>
          <cell r="D4921" t="str">
            <v>CR</v>
          </cell>
          <cell r="E4921" t="str">
            <v>298,00</v>
          </cell>
        </row>
        <row r="4922">
          <cell r="A4922">
            <v>21107</v>
          </cell>
          <cell r="B4922" t="str">
            <v xml:space="preserve">VIDRO LISO FUME, E = 5 MM - SEM COLOCACAO                                                                                                                                                                                                                                                                                                                                                                                                                                                                 </v>
          </cell>
          <cell r="C4922" t="str">
            <v xml:space="preserve">M2    </v>
          </cell>
          <cell r="D4922" t="str">
            <v>CR</v>
          </cell>
          <cell r="E4922" t="str">
            <v>214,46</v>
          </cell>
        </row>
        <row r="4923">
          <cell r="A4923">
            <v>34386</v>
          </cell>
          <cell r="B4923" t="str">
            <v xml:space="preserve">VIDRO LISO INCOLOR 10 MM - SEM COLOCACAO                                                                                                                                                                                                                                                                                                                                                                                                                                                                  </v>
          </cell>
          <cell r="C4923" t="str">
            <v xml:space="preserve">M2    </v>
          </cell>
          <cell r="D4923" t="str">
            <v>CR</v>
          </cell>
          <cell r="E4923" t="str">
            <v>372,50</v>
          </cell>
        </row>
        <row r="4924">
          <cell r="A4924">
            <v>10490</v>
          </cell>
          <cell r="B4924" t="str">
            <v xml:space="preserve">VIDRO LISO INCOLOR 2 A 3 MM - SEM COLOCACAO                                                                                                                                                                                                                                                                                                                                                                                                                                                               </v>
          </cell>
          <cell r="C4924" t="str">
            <v xml:space="preserve">M2    </v>
          </cell>
          <cell r="D4924" t="str">
            <v>CR</v>
          </cell>
          <cell r="E4924" t="str">
            <v>130,37</v>
          </cell>
        </row>
        <row r="4925">
          <cell r="A4925">
            <v>10492</v>
          </cell>
          <cell r="B4925" t="str">
            <v xml:space="preserve">VIDRO LISO INCOLOR 4MM - SEM COLOCACAO                                                                                                                                                                                                                                                                                                                                                                                                                                                                    </v>
          </cell>
          <cell r="C4925" t="str">
            <v xml:space="preserve">M2    </v>
          </cell>
          <cell r="D4925" t="str">
            <v xml:space="preserve">C </v>
          </cell>
          <cell r="E4925" t="str">
            <v>149,00</v>
          </cell>
        </row>
        <row r="4926">
          <cell r="A4926">
            <v>10493</v>
          </cell>
          <cell r="B4926" t="str">
            <v xml:space="preserve">VIDRO LISO INCOLOR 5MM - SEM COLOCACAO                                                                                                                                                                                                                                                                                                                                                                                                                                                                    </v>
          </cell>
          <cell r="C4926" t="str">
            <v xml:space="preserve">M2    </v>
          </cell>
          <cell r="D4926" t="str">
            <v>CR</v>
          </cell>
          <cell r="E4926" t="str">
            <v>173,83</v>
          </cell>
        </row>
        <row r="4927">
          <cell r="A4927">
            <v>10491</v>
          </cell>
          <cell r="B4927" t="str">
            <v xml:space="preserve">VIDRO LISO INCOLOR 6 MM - SEM COLOCACAO                                                                                                                                                                                                                                                                                                                                                                                                                                                                   </v>
          </cell>
          <cell r="C4927" t="str">
            <v xml:space="preserve">M2    </v>
          </cell>
          <cell r="D4927" t="str">
            <v>CR</v>
          </cell>
          <cell r="E4927" t="str">
            <v>211,08</v>
          </cell>
        </row>
        <row r="4928">
          <cell r="A4928">
            <v>34385</v>
          </cell>
          <cell r="B4928" t="str">
            <v xml:space="preserve">VIDRO LISO INCOLOR 8MM  -  SEM COLOCACAO                                                                                                                                                                                                                                                                                                                                                                                                                                                                  </v>
          </cell>
          <cell r="C4928" t="str">
            <v xml:space="preserve">M2    </v>
          </cell>
          <cell r="D4928" t="str">
            <v>CR</v>
          </cell>
          <cell r="E4928" t="str">
            <v>307,93</v>
          </cell>
        </row>
        <row r="4929">
          <cell r="A4929">
            <v>10499</v>
          </cell>
          <cell r="B4929" t="str">
            <v xml:space="preserve">VIDRO MARTELADO OU CANELADO, 4 MM - SEM COLOCACAO                                                                                                                                                                                                                                                                                                                                                                                                                                                         </v>
          </cell>
          <cell r="C4929" t="str">
            <v xml:space="preserve">M2    </v>
          </cell>
          <cell r="D4929" t="str">
            <v>CR</v>
          </cell>
          <cell r="E4929" t="str">
            <v>124,16</v>
          </cell>
        </row>
        <row r="4930">
          <cell r="A4930">
            <v>34384</v>
          </cell>
          <cell r="B4930" t="str">
            <v xml:space="preserve">VIDRO PLANO ARAMADO E = 6 MM - SEM COLOCACAO                                                                                                                                                                                                                                                                                                                                                                                                                                                              </v>
          </cell>
          <cell r="C4930" t="str">
            <v xml:space="preserve">M2    </v>
          </cell>
          <cell r="D4930" t="str">
            <v>CR</v>
          </cell>
          <cell r="E4930" t="str">
            <v>372,50</v>
          </cell>
        </row>
        <row r="4931">
          <cell r="A4931">
            <v>11185</v>
          </cell>
          <cell r="B4931" t="str">
            <v xml:space="preserve">VIDRO PLANO ARAMADO E = 7MM - SEM COLOCACAO                                                                                                                                                                                                                                                                                                                                                                                                                                                               </v>
          </cell>
          <cell r="C4931" t="str">
            <v xml:space="preserve">M2    </v>
          </cell>
          <cell r="D4931" t="str">
            <v>CR</v>
          </cell>
          <cell r="E4931" t="str">
            <v>384,91</v>
          </cell>
        </row>
        <row r="4932">
          <cell r="A4932">
            <v>10507</v>
          </cell>
          <cell r="B4932" t="str">
            <v xml:space="preserve">VIDRO TEMPERADO INCOLOR E = 10 MM, SEM COLOCACAO                                                                                                                                                                                                                                                                                                                                                                                                                                                          </v>
          </cell>
          <cell r="C4932" t="str">
            <v xml:space="preserve">M2    </v>
          </cell>
          <cell r="D4932" t="str">
            <v>CR</v>
          </cell>
          <cell r="E4932" t="str">
            <v>422,05</v>
          </cell>
        </row>
        <row r="4933">
          <cell r="A4933">
            <v>10505</v>
          </cell>
          <cell r="B4933" t="str">
            <v xml:space="preserve">VIDRO TEMPERADO INCOLOR E = 6 MM, SEM COLOCACAO                                                                                                                                                                                                                                                                                                                                                                                                                                                           </v>
          </cell>
          <cell r="C4933" t="str">
            <v xml:space="preserve">M2    </v>
          </cell>
          <cell r="D4933" t="str">
            <v>CR</v>
          </cell>
          <cell r="E4933" t="str">
            <v>249,04</v>
          </cell>
        </row>
        <row r="4934">
          <cell r="A4934">
            <v>10506</v>
          </cell>
          <cell r="B4934" t="str">
            <v xml:space="preserve">VIDRO TEMPERADO INCOLOR E = 8 MM, SEM COLOCACAO                                                                                                                                                                                                                                                                                                                                                                                                                                                           </v>
          </cell>
          <cell r="C4934" t="str">
            <v xml:space="preserve">M2    </v>
          </cell>
          <cell r="D4934" t="str">
            <v>CR</v>
          </cell>
          <cell r="E4934" t="str">
            <v>325,10</v>
          </cell>
        </row>
        <row r="4935">
          <cell r="A4935">
            <v>5031</v>
          </cell>
          <cell r="B4935" t="str">
            <v xml:space="preserve">VIDRO TEMPERADO INCOLOR PARA PORTA DE ABRIR, E = 10 MM (SEM FERRAGENS E SEM COLOCACAO)                                                                                                                                                                                                                                                                                                                                                                                                                    </v>
          </cell>
          <cell r="C4935" t="str">
            <v xml:space="preserve">M2    </v>
          </cell>
          <cell r="D4935" t="str">
            <v xml:space="preserve">C </v>
          </cell>
          <cell r="E4935" t="str">
            <v>456,50</v>
          </cell>
        </row>
        <row r="4936">
          <cell r="A4936">
            <v>10502</v>
          </cell>
          <cell r="B4936" t="str">
            <v xml:space="preserve">VIDRO TEMPERADO VERDE E = 10 MM, SEM COLOCACAO                                                                                                                                                                                                                                                                                                                                                                                                                                                            </v>
          </cell>
          <cell r="C4936" t="str">
            <v xml:space="preserve">M2    </v>
          </cell>
          <cell r="D4936" t="str">
            <v>CR</v>
          </cell>
          <cell r="E4936" t="str">
            <v>531,93</v>
          </cell>
        </row>
        <row r="4937">
          <cell r="A4937">
            <v>10501</v>
          </cell>
          <cell r="B4937" t="str">
            <v xml:space="preserve">VIDRO TEMPERADO VERDE E = 6 MM, SEM COLOCACAO                                                                                                                                                                                                                                                                                                                                                                                                                                                             </v>
          </cell>
          <cell r="C4937" t="str">
            <v xml:space="preserve">M2    </v>
          </cell>
          <cell r="D4937" t="str">
            <v>CR</v>
          </cell>
          <cell r="E4937" t="str">
            <v>300,52</v>
          </cell>
        </row>
        <row r="4938">
          <cell r="A4938">
            <v>10503</v>
          </cell>
          <cell r="B4938" t="str">
            <v xml:space="preserve">VIDRO TEMPERADO VERDE E = 8 MM, SEM COLOCACAO                                                                                                                                                                                                                                                                                                                                                                                                                                                             </v>
          </cell>
          <cell r="C4938" t="str">
            <v xml:space="preserve">M2    </v>
          </cell>
          <cell r="D4938" t="str">
            <v>CR</v>
          </cell>
          <cell r="E4938" t="str">
            <v>406,01</v>
          </cell>
        </row>
        <row r="4939">
          <cell r="A4939">
            <v>4500</v>
          </cell>
          <cell r="B4939" t="str">
            <v xml:space="preserve">VIGA *7,5 X 10* CM EM PINUS, MISTA OU EQUIVALENTE DA REGIAO - BRUTA                                                                                                                                                                                                                                                                                                                                                                                                                                       </v>
          </cell>
          <cell r="C4939" t="str">
            <v xml:space="preserve">M     </v>
          </cell>
          <cell r="D4939" t="str">
            <v>CR</v>
          </cell>
          <cell r="E4939" t="str">
            <v>15,11</v>
          </cell>
        </row>
        <row r="4940">
          <cell r="A4940">
            <v>4448</v>
          </cell>
          <cell r="B4940" t="str">
            <v xml:space="preserve">VIGA *7,5 X 15 CM EM PINUS, MISTA OU EQUIVALENTE DA REGIAO - BRUTA                                                                                                                                                                                                                                                                                                                                                                                                                                        </v>
          </cell>
          <cell r="C4940" t="str">
            <v xml:space="preserve">M     </v>
          </cell>
          <cell r="D4940" t="str">
            <v>CR</v>
          </cell>
          <cell r="E4940" t="str">
            <v>20,76</v>
          </cell>
        </row>
        <row r="4941">
          <cell r="A4941">
            <v>20213</v>
          </cell>
          <cell r="B4941" t="str">
            <v xml:space="preserve">VIGA APARELHADA  *6 X 12* CM, EM MACARANDUBA, ANGELIM OU EQUIVALENTE DA REGIAO                                                                                                                                                                                                                                                                                                                                                                                                                            </v>
          </cell>
          <cell r="C4941" t="str">
            <v xml:space="preserve">M     </v>
          </cell>
          <cell r="D4941" t="str">
            <v>CR</v>
          </cell>
          <cell r="E4941" t="str">
            <v>29,24</v>
          </cell>
        </row>
        <row r="4942">
          <cell r="A4942">
            <v>20211</v>
          </cell>
          <cell r="B4942" t="str">
            <v xml:space="preserve">VIGA APARELHADA *6 X 16* CM, EM MACARANDUBA, ANGELIM OU EQUIVALENTE DA REGIAO                                                                                                                                                                                                                                                                                                                                                                                                                             </v>
          </cell>
          <cell r="C4942" t="str">
            <v xml:space="preserve">M     </v>
          </cell>
          <cell r="D4942" t="str">
            <v>CR</v>
          </cell>
          <cell r="E4942" t="str">
            <v>38,72</v>
          </cell>
        </row>
        <row r="4943">
          <cell r="A4943">
            <v>40270</v>
          </cell>
          <cell r="B4943" t="str">
            <v xml:space="preserve">VIGA DE ESCORAMAENTO H20, DE MADEIRA, PESO DE 5,00 A 5,20 KG/M, COM EXTREMIDADES PLASTICAS                                                                                                                                                                                                                                                                                                                                                                                                                </v>
          </cell>
          <cell r="C4943" t="str">
            <v xml:space="preserve">M     </v>
          </cell>
          <cell r="D4943" t="str">
            <v>AS</v>
          </cell>
          <cell r="E4943" t="str">
            <v>126,05</v>
          </cell>
        </row>
        <row r="4944">
          <cell r="A4944">
            <v>4425</v>
          </cell>
          <cell r="B4944" t="str">
            <v xml:space="preserve">VIGA NAO APARELHADA  *6 X 12* CM, EM MACARANDUBA, ANGELIM OU EQUIVALENTE DA REGIAO - BRUTA                                                                                                                                                                                                                                                                                                                                                                                                                </v>
          </cell>
          <cell r="C4944" t="str">
            <v xml:space="preserve">M     </v>
          </cell>
          <cell r="D4944" t="str">
            <v>CR</v>
          </cell>
          <cell r="E4944" t="str">
            <v>32,00</v>
          </cell>
        </row>
        <row r="4945">
          <cell r="A4945">
            <v>4472</v>
          </cell>
          <cell r="B4945" t="str">
            <v xml:space="preserve">VIGA NAO APARELHADA *6 X 16* CM, EM MACARANDUBA, ANGELIM OU EQUIVALENTE DA REGIAO -  BRUTA                                                                                                                                                                                                                                                                                                                                                                                                                </v>
          </cell>
          <cell r="C4945" t="str">
            <v xml:space="preserve">M     </v>
          </cell>
          <cell r="D4945" t="str">
            <v>CR</v>
          </cell>
          <cell r="E4945" t="str">
            <v>39,98</v>
          </cell>
        </row>
        <row r="4946">
          <cell r="A4946">
            <v>35272</v>
          </cell>
          <cell r="B4946" t="str">
            <v xml:space="preserve">VIGA NAO APARELHADA *6 X 20* CM, EM MACARANDUBA, ANGELIM OU EQUIVALENTE DA REGIAO - BRUTA                                                                                                                                                                                                                                                                                                                                                                                                                 </v>
          </cell>
          <cell r="C4946" t="str">
            <v xml:space="preserve">M     </v>
          </cell>
          <cell r="D4946" t="str">
            <v>CR</v>
          </cell>
          <cell r="E4946" t="str">
            <v>57,79</v>
          </cell>
        </row>
        <row r="4947">
          <cell r="A4947">
            <v>4481</v>
          </cell>
          <cell r="B4947" t="str">
            <v xml:space="preserve">VIGA NAO APARELHADA *8 X 16* CM EM MACARANDUBA, ANGELIM OU EQUIVALENTE DA REGIAO -  BRUTA                                                                                                                                                                                                                                                                                                                                                                                                                 </v>
          </cell>
          <cell r="C4947" t="str">
            <v xml:space="preserve">M     </v>
          </cell>
          <cell r="D4947" t="str">
            <v>CR</v>
          </cell>
          <cell r="E4947" t="str">
            <v>61,86</v>
          </cell>
        </row>
        <row r="4948">
          <cell r="A4948">
            <v>34345</v>
          </cell>
          <cell r="B4948" t="str">
            <v xml:space="preserve">VIGIA DIURNO                                                                                                                                                                                                                                                                                                                                                                                                                                                                                              </v>
          </cell>
          <cell r="C4948" t="str">
            <v xml:space="preserve">H     </v>
          </cell>
          <cell r="D4948" t="str">
            <v>CR</v>
          </cell>
          <cell r="E4948" t="str">
            <v>14,19</v>
          </cell>
        </row>
        <row r="4949">
          <cell r="A4949">
            <v>41096</v>
          </cell>
          <cell r="B4949" t="str">
            <v xml:space="preserve">VIGIA DIURNO (MENSALISTA)                                                                                                                                                                                                                                                                                                                                                                                                                                                                                 </v>
          </cell>
          <cell r="C4949" t="str">
            <v xml:space="preserve">MES   </v>
          </cell>
          <cell r="D4949" t="str">
            <v>CR</v>
          </cell>
          <cell r="E4949" t="str">
            <v>2.490,67</v>
          </cell>
        </row>
        <row r="4950">
          <cell r="A4950">
            <v>41776</v>
          </cell>
          <cell r="B4950" t="str">
            <v xml:space="preserve">VIGIA NOTURNO, HORA EFETIVAMENTE TRABALHADA DE 22 H AS 5 H (COM ADICIONAL NOTURNO)                                                                                                                                                                                                                                                                                                                                                                                                                        </v>
          </cell>
          <cell r="C4950" t="str">
            <v xml:space="preserve">H     </v>
          </cell>
          <cell r="D4950" t="str">
            <v>CR</v>
          </cell>
          <cell r="E4950" t="str">
            <v>19,44</v>
          </cell>
        </row>
        <row r="4951">
          <cell r="A4951" t="str">
            <v/>
          </cell>
        </row>
        <row r="4952">
          <cell r="A4952" t="str">
            <v>TOTAL DE INSUMOS : 4943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1">
          <cell r="A1" t="str">
            <v>Cód. Padrão</v>
          </cell>
          <cell r="B1" t="str">
            <v>Descrição da mão de obra</v>
          </cell>
          <cell r="C1" t="str">
            <v>Unidade</v>
          </cell>
          <cell r="D1" t="str">
            <v>Qt. sal</v>
          </cell>
          <cell r="E1" t="str">
            <v>Valor sem encargos</v>
          </cell>
          <cell r="F1" t="str">
            <v>Encargos</v>
          </cell>
          <cell r="G1" t="str">
            <v>Valor com encargos</v>
          </cell>
        </row>
        <row r="2">
          <cell r="B2" t="str">
            <v>003 - ENCARGOS SOCIAIS E COMPLEMENTARES</v>
          </cell>
        </row>
        <row r="3">
          <cell r="A3">
            <v>20039</v>
          </cell>
          <cell r="B3" t="str">
            <v>Ajudante de carpinteiro</v>
          </cell>
          <cell r="C3" t="str">
            <v>h</v>
          </cell>
          <cell r="D3">
            <v>1.01</v>
          </cell>
          <cell r="E3">
            <v>5.57</v>
          </cell>
          <cell r="F3">
            <v>157.27000000000001</v>
          </cell>
          <cell r="G3">
            <v>14.34</v>
          </cell>
        </row>
        <row r="4">
          <cell r="A4">
            <v>20050</v>
          </cell>
          <cell r="B4" t="str">
            <v>Ajudante de carpinteiro de O.A.C.</v>
          </cell>
          <cell r="C4" t="str">
            <v>h</v>
          </cell>
          <cell r="D4">
            <v>1.01</v>
          </cell>
          <cell r="E4">
            <v>5.57</v>
          </cell>
          <cell r="F4">
            <v>157.27000000000001</v>
          </cell>
          <cell r="G4">
            <v>14.34</v>
          </cell>
        </row>
        <row r="5">
          <cell r="A5">
            <v>20151</v>
          </cell>
          <cell r="B5" t="str">
            <v>Ajudante de eletricista</v>
          </cell>
          <cell r="C5" t="str">
            <v>h</v>
          </cell>
          <cell r="D5">
            <v>1.01</v>
          </cell>
          <cell r="E5">
            <v>5.57</v>
          </cell>
          <cell r="F5">
            <v>157.27000000000001</v>
          </cell>
          <cell r="G5">
            <v>14.34</v>
          </cell>
        </row>
        <row r="6">
          <cell r="A6">
            <v>20061</v>
          </cell>
          <cell r="B6" t="str">
            <v>Ajudante de máquina</v>
          </cell>
          <cell r="C6" t="str">
            <v>h</v>
          </cell>
          <cell r="D6">
            <v>1.01</v>
          </cell>
          <cell r="E6">
            <v>5.57</v>
          </cell>
          <cell r="F6">
            <v>157.27000000000001</v>
          </cell>
          <cell r="G6">
            <v>14.34</v>
          </cell>
        </row>
        <row r="7">
          <cell r="A7">
            <v>20072</v>
          </cell>
          <cell r="B7" t="str">
            <v>Ajudante de pedreiro O.A.C.</v>
          </cell>
          <cell r="C7" t="str">
            <v>h</v>
          </cell>
          <cell r="D7">
            <v>1.01</v>
          </cell>
          <cell r="E7">
            <v>5.57</v>
          </cell>
          <cell r="F7">
            <v>157.27000000000001</v>
          </cell>
          <cell r="G7">
            <v>14.34</v>
          </cell>
        </row>
        <row r="8">
          <cell r="A8">
            <v>20083</v>
          </cell>
          <cell r="B8" t="str">
            <v>Ajudante de pedreiro O.A.E.</v>
          </cell>
          <cell r="C8" t="str">
            <v>h</v>
          </cell>
          <cell r="D8">
            <v>1.01</v>
          </cell>
          <cell r="E8">
            <v>5.57</v>
          </cell>
          <cell r="F8">
            <v>157.27000000000001</v>
          </cell>
          <cell r="G8">
            <v>14.34</v>
          </cell>
        </row>
        <row r="9">
          <cell r="A9">
            <v>20094</v>
          </cell>
          <cell r="B9" t="str">
            <v>Almoxarife</v>
          </cell>
          <cell r="C9" t="str">
            <v>h</v>
          </cell>
          <cell r="D9">
            <v>1.65</v>
          </cell>
          <cell r="E9">
            <v>9.1</v>
          </cell>
          <cell r="F9">
            <v>157.27000000000001</v>
          </cell>
          <cell r="G9">
            <v>23.43</v>
          </cell>
        </row>
        <row r="10">
          <cell r="A10">
            <v>20012</v>
          </cell>
          <cell r="B10" t="str">
            <v>Apontador</v>
          </cell>
          <cell r="C10" t="str">
            <v>h</v>
          </cell>
          <cell r="D10">
            <v>1.65</v>
          </cell>
          <cell r="E10">
            <v>9.1</v>
          </cell>
          <cell r="F10">
            <v>157.27000000000001</v>
          </cell>
          <cell r="G10">
            <v>23.43</v>
          </cell>
        </row>
        <row r="11">
          <cell r="A11">
            <v>20020</v>
          </cell>
          <cell r="B11" t="str">
            <v>Armador</v>
          </cell>
          <cell r="C11" t="str">
            <v>h</v>
          </cell>
          <cell r="D11">
            <v>1.24</v>
          </cell>
          <cell r="E11">
            <v>6.84</v>
          </cell>
          <cell r="F11">
            <v>157.27000000000001</v>
          </cell>
          <cell r="G11">
            <v>17.61</v>
          </cell>
        </row>
        <row r="12">
          <cell r="A12">
            <v>20022</v>
          </cell>
          <cell r="B12" t="str">
            <v>Auxiliar de almoxarife</v>
          </cell>
          <cell r="C12" t="str">
            <v>h</v>
          </cell>
          <cell r="D12">
            <v>1.01</v>
          </cell>
          <cell r="E12">
            <v>5.57</v>
          </cell>
          <cell r="F12">
            <v>157.27000000000001</v>
          </cell>
          <cell r="G12">
            <v>14.34</v>
          </cell>
        </row>
        <row r="13">
          <cell r="A13">
            <v>20027</v>
          </cell>
          <cell r="B13" t="str">
            <v>Auxiliar de serviços gerais</v>
          </cell>
          <cell r="C13" t="str">
            <v>h</v>
          </cell>
          <cell r="D13">
            <v>1.01</v>
          </cell>
          <cell r="E13">
            <v>5.57</v>
          </cell>
          <cell r="F13">
            <v>157.27000000000001</v>
          </cell>
          <cell r="G13">
            <v>14.34</v>
          </cell>
        </row>
        <row r="14">
          <cell r="A14">
            <v>20033</v>
          </cell>
          <cell r="B14" t="str">
            <v>Blaster</v>
          </cell>
          <cell r="C14" t="str">
            <v>h</v>
          </cell>
          <cell r="D14">
            <v>1.96</v>
          </cell>
          <cell r="E14">
            <v>10.82</v>
          </cell>
          <cell r="F14">
            <v>157.27000000000001</v>
          </cell>
          <cell r="G14">
            <v>27.83</v>
          </cell>
        </row>
        <row r="15">
          <cell r="A15">
            <v>20034</v>
          </cell>
          <cell r="B15" t="str">
            <v>Cabo de fogo</v>
          </cell>
          <cell r="C15" t="str">
            <v>h</v>
          </cell>
          <cell r="D15">
            <v>1.96</v>
          </cell>
          <cell r="E15">
            <v>10.82</v>
          </cell>
          <cell r="F15">
            <v>157.27000000000001</v>
          </cell>
          <cell r="G15">
            <v>27.83</v>
          </cell>
        </row>
        <row r="16">
          <cell r="A16">
            <v>20035</v>
          </cell>
          <cell r="B16" t="str">
            <v>Calceteiro</v>
          </cell>
          <cell r="C16" t="str">
            <v>h</v>
          </cell>
          <cell r="D16">
            <v>1.24</v>
          </cell>
          <cell r="E16">
            <v>6.84</v>
          </cell>
          <cell r="F16">
            <v>157.27000000000001</v>
          </cell>
          <cell r="G16">
            <v>17.61</v>
          </cell>
        </row>
        <row r="17">
          <cell r="A17">
            <v>20037</v>
          </cell>
          <cell r="B17" t="str">
            <v>Capataz de ar comprimido</v>
          </cell>
          <cell r="C17" t="str">
            <v>h</v>
          </cell>
          <cell r="D17">
            <v>2.35</v>
          </cell>
          <cell r="E17">
            <v>12.97</v>
          </cell>
          <cell r="F17">
            <v>157.27000000000001</v>
          </cell>
          <cell r="G17">
            <v>33.369999999999997</v>
          </cell>
        </row>
        <row r="18">
          <cell r="A18">
            <v>20038</v>
          </cell>
          <cell r="B18" t="str">
            <v>Carpinteiro de O.A.C.</v>
          </cell>
          <cell r="C18" t="str">
            <v>h</v>
          </cell>
          <cell r="D18">
            <v>1.24</v>
          </cell>
          <cell r="E18">
            <v>6.84</v>
          </cell>
          <cell r="F18">
            <v>157.27000000000001</v>
          </cell>
          <cell r="G18">
            <v>17.61</v>
          </cell>
        </row>
        <row r="19">
          <cell r="A19">
            <v>20040</v>
          </cell>
          <cell r="B19" t="str">
            <v>Carpinteiro de O.A.E.</v>
          </cell>
          <cell r="C19" t="str">
            <v>h</v>
          </cell>
          <cell r="D19">
            <v>1.65</v>
          </cell>
          <cell r="E19">
            <v>9.1</v>
          </cell>
          <cell r="F19">
            <v>157.27000000000001</v>
          </cell>
          <cell r="G19">
            <v>23.43</v>
          </cell>
        </row>
        <row r="20">
          <cell r="A20">
            <v>20041</v>
          </cell>
          <cell r="B20" t="str">
            <v>Cavouqueiro</v>
          </cell>
          <cell r="C20" t="str">
            <v>h</v>
          </cell>
          <cell r="D20">
            <v>1.24</v>
          </cell>
          <cell r="E20">
            <v>6.84</v>
          </cell>
          <cell r="F20">
            <v>157.27000000000001</v>
          </cell>
          <cell r="G20">
            <v>17.61</v>
          </cell>
        </row>
        <row r="21">
          <cell r="A21">
            <v>20042</v>
          </cell>
          <cell r="B21" t="str">
            <v>Compressorista</v>
          </cell>
          <cell r="C21" t="str">
            <v>h</v>
          </cell>
          <cell r="D21">
            <v>1.24</v>
          </cell>
          <cell r="E21">
            <v>6.84</v>
          </cell>
          <cell r="F21">
            <v>157.27000000000001</v>
          </cell>
          <cell r="G21">
            <v>17.61</v>
          </cell>
        </row>
        <row r="22">
          <cell r="A22">
            <v>20056</v>
          </cell>
          <cell r="B22" t="str">
            <v>Eletricista</v>
          </cell>
          <cell r="C22" t="str">
            <v>h</v>
          </cell>
          <cell r="D22">
            <v>1.24</v>
          </cell>
          <cell r="E22">
            <v>6.84</v>
          </cell>
          <cell r="F22">
            <v>157.27000000000001</v>
          </cell>
          <cell r="G22">
            <v>17.61</v>
          </cell>
        </row>
        <row r="23">
          <cell r="A23">
            <v>20057</v>
          </cell>
          <cell r="B23" t="str">
            <v>Encarregado de britador</v>
          </cell>
          <cell r="C23" t="str">
            <v>h</v>
          </cell>
          <cell r="D23">
            <v>2.35</v>
          </cell>
          <cell r="E23">
            <v>12.97</v>
          </cell>
          <cell r="F23">
            <v>157.27000000000001</v>
          </cell>
          <cell r="G23">
            <v>33.369999999999997</v>
          </cell>
        </row>
        <row r="24">
          <cell r="A24">
            <v>20058</v>
          </cell>
          <cell r="B24" t="str">
            <v>Encarregado de escritório</v>
          </cell>
          <cell r="C24" t="str">
            <v>h</v>
          </cell>
          <cell r="D24">
            <v>2.35</v>
          </cell>
          <cell r="E24">
            <v>12.97</v>
          </cell>
          <cell r="F24">
            <v>157.27000000000001</v>
          </cell>
          <cell r="G24">
            <v>33.369999999999997</v>
          </cell>
        </row>
        <row r="25">
          <cell r="A25">
            <v>20059</v>
          </cell>
          <cell r="B25" t="str">
            <v>Encarregado de fundação</v>
          </cell>
          <cell r="C25" t="str">
            <v>h</v>
          </cell>
          <cell r="D25">
            <v>2.2599999999999998</v>
          </cell>
          <cell r="E25">
            <v>12.47</v>
          </cell>
          <cell r="F25">
            <v>157.27000000000001</v>
          </cell>
          <cell r="G25">
            <v>32.1</v>
          </cell>
        </row>
        <row r="26">
          <cell r="A26">
            <v>20060</v>
          </cell>
          <cell r="B26" t="str">
            <v>Encarregado de O.A.C.</v>
          </cell>
          <cell r="C26" t="str">
            <v>h</v>
          </cell>
          <cell r="D26">
            <v>2.2599999999999998</v>
          </cell>
          <cell r="E26">
            <v>12.47</v>
          </cell>
          <cell r="F26">
            <v>157.27000000000001</v>
          </cell>
          <cell r="G26">
            <v>32.1</v>
          </cell>
        </row>
        <row r="27">
          <cell r="A27">
            <v>20065</v>
          </cell>
          <cell r="B27" t="str">
            <v>Encarregado de pavimentação</v>
          </cell>
          <cell r="C27" t="str">
            <v>h</v>
          </cell>
          <cell r="D27">
            <v>2.2599999999999998</v>
          </cell>
          <cell r="E27">
            <v>12.47</v>
          </cell>
          <cell r="F27">
            <v>157.27000000000001</v>
          </cell>
          <cell r="G27">
            <v>32.1</v>
          </cell>
        </row>
        <row r="28">
          <cell r="A28">
            <v>20064</v>
          </cell>
          <cell r="B28" t="str">
            <v>Encarregado de pesagem</v>
          </cell>
          <cell r="C28" t="str">
            <v>h</v>
          </cell>
          <cell r="D28">
            <v>2.2599999999999998</v>
          </cell>
          <cell r="E28">
            <v>12.47</v>
          </cell>
          <cell r="F28">
            <v>157.27000000000001</v>
          </cell>
          <cell r="G28">
            <v>32.1</v>
          </cell>
        </row>
        <row r="29">
          <cell r="A29">
            <v>20063</v>
          </cell>
          <cell r="B29" t="str">
            <v>Encarregado de pista</v>
          </cell>
          <cell r="C29" t="str">
            <v>h</v>
          </cell>
          <cell r="D29">
            <v>2.2599999999999998</v>
          </cell>
          <cell r="E29">
            <v>12.47</v>
          </cell>
          <cell r="F29">
            <v>157.27000000000001</v>
          </cell>
          <cell r="G29">
            <v>32.1</v>
          </cell>
        </row>
        <row r="30">
          <cell r="A30">
            <v>20066</v>
          </cell>
          <cell r="B30" t="str">
            <v>Encarregado de protensao</v>
          </cell>
          <cell r="C30" t="str">
            <v>h</v>
          </cell>
          <cell r="D30">
            <v>2.35</v>
          </cell>
          <cell r="E30">
            <v>12.97</v>
          </cell>
          <cell r="F30">
            <v>157.27000000000001</v>
          </cell>
          <cell r="G30">
            <v>33.369999999999997</v>
          </cell>
        </row>
        <row r="31">
          <cell r="A31">
            <v>20067</v>
          </cell>
          <cell r="B31" t="str">
            <v>Encarregado de terraplenagem</v>
          </cell>
          <cell r="C31" t="str">
            <v>h</v>
          </cell>
          <cell r="D31">
            <v>2.35</v>
          </cell>
          <cell r="E31">
            <v>12.97</v>
          </cell>
          <cell r="F31">
            <v>157.27000000000001</v>
          </cell>
          <cell r="G31">
            <v>33.369999999999997</v>
          </cell>
        </row>
        <row r="32">
          <cell r="A32">
            <v>20068</v>
          </cell>
          <cell r="B32" t="str">
            <v>Encarregado de usina</v>
          </cell>
          <cell r="C32" t="str">
            <v>h</v>
          </cell>
          <cell r="D32">
            <v>2.35</v>
          </cell>
          <cell r="E32">
            <v>12.97</v>
          </cell>
          <cell r="F32">
            <v>157.27000000000001</v>
          </cell>
          <cell r="G32">
            <v>33.369999999999997</v>
          </cell>
        </row>
        <row r="33">
          <cell r="A33">
            <v>99301</v>
          </cell>
          <cell r="B33" t="str">
            <v>Encarregado Geral</v>
          </cell>
          <cell r="C33" t="str">
            <v>h</v>
          </cell>
          <cell r="D33">
            <v>2.2599999999999998</v>
          </cell>
          <cell r="E33">
            <v>12.47</v>
          </cell>
          <cell r="F33">
            <v>157.27000000000001</v>
          </cell>
          <cell r="G33">
            <v>32.1</v>
          </cell>
        </row>
        <row r="34">
          <cell r="A34">
            <v>20062</v>
          </cell>
          <cell r="B34" t="str">
            <v>Encarregado O.A.E.</v>
          </cell>
          <cell r="C34" t="str">
            <v>h</v>
          </cell>
          <cell r="D34">
            <v>2.2599999999999998</v>
          </cell>
          <cell r="E34">
            <v>12.47</v>
          </cell>
          <cell r="F34">
            <v>157.27000000000001</v>
          </cell>
          <cell r="G34">
            <v>32.1</v>
          </cell>
        </row>
        <row r="35">
          <cell r="A35">
            <v>20081</v>
          </cell>
          <cell r="B35" t="str">
            <v>Escavadeirista</v>
          </cell>
          <cell r="C35" t="str">
            <v>h</v>
          </cell>
          <cell r="D35">
            <v>1.65</v>
          </cell>
          <cell r="E35">
            <v>9.1</v>
          </cell>
          <cell r="F35">
            <v>157.27000000000001</v>
          </cell>
          <cell r="G35">
            <v>23.43</v>
          </cell>
        </row>
        <row r="36">
          <cell r="A36">
            <v>20087</v>
          </cell>
          <cell r="B36" t="str">
            <v>Feitor</v>
          </cell>
          <cell r="C36" t="str">
            <v>h</v>
          </cell>
          <cell r="D36">
            <v>2.2599999999999998</v>
          </cell>
          <cell r="E36">
            <v>12.47</v>
          </cell>
          <cell r="F36">
            <v>157.27000000000001</v>
          </cell>
          <cell r="G36">
            <v>32.1</v>
          </cell>
        </row>
        <row r="37">
          <cell r="A37">
            <v>20088</v>
          </cell>
          <cell r="B37" t="str">
            <v>Greidista</v>
          </cell>
          <cell r="C37" t="str">
            <v>h</v>
          </cell>
          <cell r="D37">
            <v>1.24</v>
          </cell>
          <cell r="E37">
            <v>6.84</v>
          </cell>
          <cell r="F37">
            <v>157.27000000000001</v>
          </cell>
          <cell r="G37">
            <v>17.61</v>
          </cell>
        </row>
        <row r="38">
          <cell r="A38">
            <v>20157</v>
          </cell>
          <cell r="B38" t="str">
            <v>Laboratorista de Usina</v>
          </cell>
          <cell r="C38" t="str">
            <v>h</v>
          </cell>
          <cell r="D38">
            <v>5</v>
          </cell>
          <cell r="E38">
            <v>27.6</v>
          </cell>
          <cell r="F38">
            <v>157.27000000000001</v>
          </cell>
          <cell r="G38">
            <v>71.010000000000005</v>
          </cell>
        </row>
        <row r="39">
          <cell r="A39">
            <v>20092</v>
          </cell>
          <cell r="B39" t="str">
            <v>Marroeiro</v>
          </cell>
          <cell r="C39" t="str">
            <v>h</v>
          </cell>
          <cell r="D39">
            <v>1.24</v>
          </cell>
          <cell r="E39">
            <v>6.84</v>
          </cell>
          <cell r="F39">
            <v>157.27000000000001</v>
          </cell>
          <cell r="G39">
            <v>17.61</v>
          </cell>
        </row>
        <row r="40">
          <cell r="A40">
            <v>20093</v>
          </cell>
          <cell r="B40" t="str">
            <v>Marteleteiro</v>
          </cell>
          <cell r="C40" t="str">
            <v>h</v>
          </cell>
          <cell r="D40">
            <v>1.24</v>
          </cell>
          <cell r="E40">
            <v>6.84</v>
          </cell>
          <cell r="F40">
            <v>157.27000000000001</v>
          </cell>
          <cell r="G40">
            <v>17.61</v>
          </cell>
        </row>
        <row r="41">
          <cell r="A41">
            <v>20095</v>
          </cell>
          <cell r="B41" t="str">
            <v>Meio Oficial</v>
          </cell>
          <cell r="C41" t="str">
            <v>h</v>
          </cell>
          <cell r="D41">
            <v>1.24</v>
          </cell>
          <cell r="E41">
            <v>6.84</v>
          </cell>
          <cell r="F41">
            <v>157.27000000000001</v>
          </cell>
          <cell r="G41">
            <v>17.61</v>
          </cell>
        </row>
        <row r="42">
          <cell r="A42">
            <v>20096</v>
          </cell>
          <cell r="B42" t="str">
            <v>Montador</v>
          </cell>
          <cell r="C42" t="str">
            <v>h</v>
          </cell>
          <cell r="D42">
            <v>1.96</v>
          </cell>
          <cell r="E42">
            <v>10.82</v>
          </cell>
          <cell r="F42">
            <v>157.27000000000001</v>
          </cell>
          <cell r="G42">
            <v>27.83</v>
          </cell>
        </row>
        <row r="43">
          <cell r="A43">
            <v>20097</v>
          </cell>
          <cell r="B43" t="str">
            <v>Motorista</v>
          </cell>
          <cell r="C43" t="str">
            <v>h</v>
          </cell>
          <cell r="D43">
            <v>2</v>
          </cell>
          <cell r="E43">
            <v>11.04</v>
          </cell>
          <cell r="F43">
            <v>157.27000000000001</v>
          </cell>
          <cell r="G43">
            <v>28.4</v>
          </cell>
        </row>
        <row r="44">
          <cell r="A44">
            <v>20099</v>
          </cell>
          <cell r="B44" t="str">
            <v>Oficial</v>
          </cell>
          <cell r="C44" t="str">
            <v>h</v>
          </cell>
          <cell r="D44">
            <v>1.65</v>
          </cell>
          <cell r="E44">
            <v>9.1</v>
          </cell>
          <cell r="F44">
            <v>157.27000000000001</v>
          </cell>
          <cell r="G44">
            <v>23.43</v>
          </cell>
        </row>
        <row r="45">
          <cell r="A45">
            <v>20100</v>
          </cell>
          <cell r="B45" t="str">
            <v>Operador de bate-estacas</v>
          </cell>
          <cell r="C45" t="str">
            <v>h</v>
          </cell>
          <cell r="D45">
            <v>1.65</v>
          </cell>
          <cell r="E45">
            <v>9.1</v>
          </cell>
          <cell r="F45">
            <v>157.27000000000001</v>
          </cell>
          <cell r="G45">
            <v>23.43</v>
          </cell>
        </row>
        <row r="46">
          <cell r="A46">
            <v>20101</v>
          </cell>
          <cell r="B46" t="str">
            <v>Operador de betoneira</v>
          </cell>
          <cell r="C46" t="str">
            <v>h</v>
          </cell>
          <cell r="D46">
            <v>1.55</v>
          </cell>
          <cell r="E46">
            <v>8.5500000000000007</v>
          </cell>
          <cell r="F46">
            <v>157.27000000000001</v>
          </cell>
          <cell r="G46">
            <v>22.01</v>
          </cell>
        </row>
        <row r="47">
          <cell r="A47">
            <v>20102</v>
          </cell>
          <cell r="B47" t="str">
            <v>Operador de campânula p/ tubulaçao</v>
          </cell>
          <cell r="C47" t="str">
            <v>h</v>
          </cell>
          <cell r="D47">
            <v>1.96</v>
          </cell>
          <cell r="E47">
            <v>10.82</v>
          </cell>
          <cell r="F47">
            <v>157.27000000000001</v>
          </cell>
          <cell r="G47">
            <v>27.83</v>
          </cell>
        </row>
        <row r="48">
          <cell r="A48">
            <v>20103</v>
          </cell>
          <cell r="B48" t="str">
            <v>Operador de máquina</v>
          </cell>
          <cell r="C48" t="str">
            <v>h</v>
          </cell>
          <cell r="D48">
            <v>1.55</v>
          </cell>
          <cell r="E48">
            <v>8.5500000000000007</v>
          </cell>
          <cell r="F48">
            <v>157.27000000000001</v>
          </cell>
          <cell r="G48">
            <v>22.01</v>
          </cell>
        </row>
        <row r="49">
          <cell r="A49">
            <v>20104</v>
          </cell>
          <cell r="B49" t="str">
            <v>Operador de protensão</v>
          </cell>
          <cell r="C49" t="str">
            <v>h</v>
          </cell>
          <cell r="D49">
            <v>1.96</v>
          </cell>
          <cell r="E49">
            <v>10.82</v>
          </cell>
          <cell r="F49">
            <v>157.27000000000001</v>
          </cell>
          <cell r="G49">
            <v>27.83</v>
          </cell>
        </row>
        <row r="50">
          <cell r="A50">
            <v>20173</v>
          </cell>
          <cell r="B50" t="str">
            <v>Operador de roçadeira</v>
          </cell>
          <cell r="C50" t="str">
            <v>h</v>
          </cell>
          <cell r="D50">
            <v>1.24</v>
          </cell>
          <cell r="E50">
            <v>6.84</v>
          </cell>
          <cell r="F50">
            <v>157.27000000000001</v>
          </cell>
          <cell r="G50">
            <v>17.61</v>
          </cell>
        </row>
        <row r="51">
          <cell r="A51">
            <v>20106</v>
          </cell>
          <cell r="B51" t="str">
            <v>Operador de usina</v>
          </cell>
          <cell r="C51" t="str">
            <v>h</v>
          </cell>
          <cell r="D51">
            <v>1.96</v>
          </cell>
          <cell r="E51">
            <v>10.82</v>
          </cell>
          <cell r="F51">
            <v>157.27000000000001</v>
          </cell>
          <cell r="G51">
            <v>27.83</v>
          </cell>
        </row>
        <row r="52">
          <cell r="A52">
            <v>20107</v>
          </cell>
          <cell r="B52" t="str">
            <v>Operário braçal</v>
          </cell>
          <cell r="C52" t="str">
            <v>h</v>
          </cell>
          <cell r="D52">
            <v>1.02</v>
          </cell>
          <cell r="E52">
            <v>5.63</v>
          </cell>
          <cell r="F52">
            <v>157.27000000000001</v>
          </cell>
          <cell r="G52">
            <v>14.48</v>
          </cell>
        </row>
        <row r="53">
          <cell r="A53">
            <v>20108</v>
          </cell>
          <cell r="B53" t="str">
            <v>Patrolista</v>
          </cell>
          <cell r="C53" t="str">
            <v>h</v>
          </cell>
          <cell r="D53">
            <v>1.55</v>
          </cell>
          <cell r="E53">
            <v>8.5500000000000007</v>
          </cell>
          <cell r="F53">
            <v>157.27000000000001</v>
          </cell>
          <cell r="G53">
            <v>22.01</v>
          </cell>
        </row>
        <row r="54">
          <cell r="A54">
            <v>20109</v>
          </cell>
          <cell r="B54" t="str">
            <v>Pedreiro de O.A.C.</v>
          </cell>
          <cell r="C54" t="str">
            <v>h</v>
          </cell>
          <cell r="D54">
            <v>1.24</v>
          </cell>
          <cell r="E54">
            <v>6.84</v>
          </cell>
          <cell r="F54">
            <v>157.27000000000001</v>
          </cell>
          <cell r="G54">
            <v>17.61</v>
          </cell>
        </row>
        <row r="55">
          <cell r="A55">
            <v>20110</v>
          </cell>
          <cell r="B55" t="str">
            <v>Pedreiro de O.A.E.</v>
          </cell>
          <cell r="C55" t="str">
            <v>h</v>
          </cell>
          <cell r="D55">
            <v>1.65</v>
          </cell>
          <cell r="E55">
            <v>9.1</v>
          </cell>
          <cell r="F55">
            <v>157.27000000000001</v>
          </cell>
          <cell r="G55">
            <v>23.43</v>
          </cell>
        </row>
        <row r="56">
          <cell r="A56">
            <v>20111</v>
          </cell>
          <cell r="B56" t="str">
            <v>Pintor</v>
          </cell>
          <cell r="C56" t="str">
            <v>h</v>
          </cell>
          <cell r="D56">
            <v>1.24</v>
          </cell>
          <cell r="E56">
            <v>6.84</v>
          </cell>
          <cell r="F56">
            <v>157.27000000000001</v>
          </cell>
          <cell r="G56">
            <v>17.61</v>
          </cell>
        </row>
        <row r="57">
          <cell r="A57">
            <v>20112</v>
          </cell>
          <cell r="B57" t="str">
            <v>Poceiro</v>
          </cell>
          <cell r="C57" t="str">
            <v>h</v>
          </cell>
          <cell r="D57">
            <v>1.24</v>
          </cell>
          <cell r="E57">
            <v>6.84</v>
          </cell>
          <cell r="F57">
            <v>157.27000000000001</v>
          </cell>
          <cell r="G57">
            <v>17.61</v>
          </cell>
        </row>
        <row r="58">
          <cell r="A58">
            <v>20156</v>
          </cell>
          <cell r="B58" t="str">
            <v>Rasteleiro</v>
          </cell>
          <cell r="C58" t="str">
            <v>h</v>
          </cell>
          <cell r="D58">
            <v>1.24</v>
          </cell>
          <cell r="E58">
            <v>6.84</v>
          </cell>
          <cell r="F58">
            <v>157.27000000000001</v>
          </cell>
          <cell r="G58">
            <v>17.61</v>
          </cell>
        </row>
        <row r="59">
          <cell r="A59">
            <v>20115</v>
          </cell>
          <cell r="B59" t="str">
            <v>Serralheiro</v>
          </cell>
          <cell r="C59" t="str">
            <v>h</v>
          </cell>
          <cell r="D59">
            <v>1.65</v>
          </cell>
          <cell r="E59">
            <v>9.1</v>
          </cell>
          <cell r="F59">
            <v>157.27000000000001</v>
          </cell>
          <cell r="G59">
            <v>23.43</v>
          </cell>
        </row>
        <row r="60">
          <cell r="A60">
            <v>20002</v>
          </cell>
          <cell r="B60" t="str">
            <v>Servente</v>
          </cell>
          <cell r="C60" t="str">
            <v>h</v>
          </cell>
          <cell r="D60">
            <v>1</v>
          </cell>
          <cell r="E60">
            <v>5.52</v>
          </cell>
          <cell r="F60">
            <v>157.27000000000001</v>
          </cell>
          <cell r="G60">
            <v>14.2</v>
          </cell>
        </row>
        <row r="61">
          <cell r="A61">
            <v>20003</v>
          </cell>
          <cell r="B61" t="str">
            <v>Servente de usina</v>
          </cell>
          <cell r="C61" t="str">
            <v>h</v>
          </cell>
          <cell r="D61">
            <v>1</v>
          </cell>
          <cell r="E61">
            <v>5.52</v>
          </cell>
          <cell r="F61">
            <v>157.27000000000001</v>
          </cell>
          <cell r="G61">
            <v>14.2</v>
          </cell>
        </row>
        <row r="62">
          <cell r="A62">
            <v>20004</v>
          </cell>
          <cell r="B62" t="str">
            <v>Sinaleiro</v>
          </cell>
          <cell r="C62" t="str">
            <v>h</v>
          </cell>
          <cell r="D62">
            <v>1</v>
          </cell>
          <cell r="E62">
            <v>5.52</v>
          </cell>
          <cell r="F62">
            <v>157.27000000000001</v>
          </cell>
          <cell r="G62">
            <v>14.2</v>
          </cell>
        </row>
        <row r="63">
          <cell r="A63">
            <v>20005</v>
          </cell>
          <cell r="B63" t="str">
            <v>Soldador</v>
          </cell>
          <cell r="C63" t="str">
            <v>h</v>
          </cell>
          <cell r="D63">
            <v>1.96</v>
          </cell>
          <cell r="E63">
            <v>10.82</v>
          </cell>
          <cell r="F63">
            <v>157.27000000000001</v>
          </cell>
          <cell r="G63">
            <v>27.83</v>
          </cell>
        </row>
        <row r="64">
          <cell r="A64">
            <v>20006</v>
          </cell>
          <cell r="B64" t="str">
            <v>Sondador</v>
          </cell>
          <cell r="C64" t="str">
            <v>h</v>
          </cell>
          <cell r="D64">
            <v>1.96</v>
          </cell>
          <cell r="E64">
            <v>10.82</v>
          </cell>
          <cell r="F64">
            <v>157.27000000000001</v>
          </cell>
          <cell r="G64">
            <v>27.83</v>
          </cell>
        </row>
        <row r="65">
          <cell r="A65">
            <v>20117</v>
          </cell>
          <cell r="B65" t="str">
            <v>Supervisor Técnico de Montagem</v>
          </cell>
          <cell r="C65" t="str">
            <v>h</v>
          </cell>
          <cell r="D65">
            <v>5.14</v>
          </cell>
          <cell r="E65">
            <v>28.37</v>
          </cell>
          <cell r="F65">
            <v>157.27000000000001</v>
          </cell>
          <cell r="G65">
            <v>73</v>
          </cell>
        </row>
        <row r="66">
          <cell r="A66">
            <v>20017</v>
          </cell>
          <cell r="B66" t="str">
            <v>Trabalhador sob ar comprimido</v>
          </cell>
          <cell r="C66" t="str">
            <v>h</v>
          </cell>
          <cell r="D66">
            <v>1.65</v>
          </cell>
          <cell r="E66">
            <v>9.1</v>
          </cell>
          <cell r="F66">
            <v>157.27000000000001</v>
          </cell>
          <cell r="G66">
            <v>23.43</v>
          </cell>
        </row>
        <row r="67">
          <cell r="A67">
            <v>20018</v>
          </cell>
          <cell r="B67" t="str">
            <v>Tratorista</v>
          </cell>
          <cell r="C67" t="str">
            <v>h</v>
          </cell>
          <cell r="D67">
            <v>1.65</v>
          </cell>
          <cell r="E67">
            <v>9.1</v>
          </cell>
          <cell r="F67">
            <v>157.27000000000001</v>
          </cell>
          <cell r="G67">
            <v>23.43</v>
          </cell>
        </row>
        <row r="68">
          <cell r="A68">
            <v>20019</v>
          </cell>
          <cell r="B68" t="str">
            <v>Vigia</v>
          </cell>
          <cell r="C68" t="str">
            <v>h</v>
          </cell>
          <cell r="D68">
            <v>1</v>
          </cell>
          <cell r="E68">
            <v>5.52</v>
          </cell>
          <cell r="F68">
            <v>157.27000000000001</v>
          </cell>
          <cell r="G68">
            <v>14.2</v>
          </cell>
        </row>
        <row r="69">
          <cell r="B69" t="str">
            <v>004 - CONSULTORIA</v>
          </cell>
        </row>
        <row r="70">
          <cell r="A70">
            <v>20028</v>
          </cell>
          <cell r="B70" t="str">
            <v>Advogado</v>
          </cell>
          <cell r="C70" t="str">
            <v>Mes</v>
          </cell>
          <cell r="E70">
            <v>5693.16</v>
          </cell>
          <cell r="F70">
            <v>84.04</v>
          </cell>
          <cell r="G70">
            <v>10477.69</v>
          </cell>
        </row>
        <row r="71">
          <cell r="A71">
            <v>20105</v>
          </cell>
          <cell r="B71" t="str">
            <v>Analista de sistemas (júnior)</v>
          </cell>
          <cell r="C71" t="str">
            <v>Mes</v>
          </cell>
          <cell r="E71">
            <v>3424.95</v>
          </cell>
          <cell r="F71">
            <v>84.04</v>
          </cell>
          <cell r="G71">
            <v>6303.27</v>
          </cell>
        </row>
        <row r="72">
          <cell r="A72">
            <v>20001</v>
          </cell>
          <cell r="B72" t="str">
            <v>Analista de sistemas (sênior)</v>
          </cell>
          <cell r="C72" t="str">
            <v>Mes</v>
          </cell>
          <cell r="E72">
            <v>8252.52</v>
          </cell>
          <cell r="F72">
            <v>84.04</v>
          </cell>
          <cell r="G72">
            <v>15187.93</v>
          </cell>
        </row>
        <row r="73">
          <cell r="A73">
            <v>103585</v>
          </cell>
          <cell r="B73" t="str">
            <v>Arqueólogo (Pleno)</v>
          </cell>
          <cell r="C73" t="str">
            <v>Mes</v>
          </cell>
          <cell r="E73">
            <v>4036.47</v>
          </cell>
          <cell r="F73">
            <v>84.04</v>
          </cell>
          <cell r="G73">
            <v>7428.71</v>
          </cell>
        </row>
        <row r="74">
          <cell r="A74">
            <v>103584</v>
          </cell>
          <cell r="B74" t="str">
            <v>Assistente Social (Pleno)</v>
          </cell>
          <cell r="C74" t="str">
            <v>Mes</v>
          </cell>
          <cell r="E74">
            <v>4772.6400000000003</v>
          </cell>
          <cell r="F74">
            <v>84.04</v>
          </cell>
          <cell r="G74">
            <v>8783.56</v>
          </cell>
        </row>
        <row r="75">
          <cell r="A75">
            <v>20021</v>
          </cell>
          <cell r="B75" t="str">
            <v>Auxiliar de administraçao</v>
          </cell>
          <cell r="C75" t="str">
            <v>Mes</v>
          </cell>
          <cell r="E75">
            <v>1611.52</v>
          </cell>
          <cell r="F75">
            <v>84.04</v>
          </cell>
          <cell r="G75">
            <v>2965.84</v>
          </cell>
        </row>
        <row r="76">
          <cell r="A76">
            <v>20024</v>
          </cell>
          <cell r="B76" t="str">
            <v>Auxiliar de engenharia</v>
          </cell>
          <cell r="C76" t="str">
            <v>Mes</v>
          </cell>
          <cell r="E76">
            <v>4734.6400000000003</v>
          </cell>
          <cell r="F76">
            <v>84.04</v>
          </cell>
          <cell r="G76">
            <v>8713.6299999999992</v>
          </cell>
        </row>
        <row r="77">
          <cell r="A77">
            <v>20025</v>
          </cell>
          <cell r="B77" t="str">
            <v>Auxiliar de escritório</v>
          </cell>
          <cell r="C77" t="str">
            <v>Mes</v>
          </cell>
          <cell r="E77">
            <v>1611.52</v>
          </cell>
          <cell r="F77">
            <v>84.04</v>
          </cell>
          <cell r="G77">
            <v>2965.84</v>
          </cell>
        </row>
        <row r="78">
          <cell r="A78">
            <v>20026</v>
          </cell>
          <cell r="B78" t="str">
            <v>Auxiliar de laboratório</v>
          </cell>
          <cell r="C78" t="str">
            <v>Mes</v>
          </cell>
          <cell r="E78">
            <v>1515.66</v>
          </cell>
          <cell r="F78">
            <v>84.04</v>
          </cell>
          <cell r="G78">
            <v>2789.42</v>
          </cell>
        </row>
        <row r="79">
          <cell r="A79">
            <v>100387</v>
          </cell>
          <cell r="B79" t="str">
            <v>Auxiliar de Serviços Gerais</v>
          </cell>
          <cell r="C79" t="str">
            <v>Mes</v>
          </cell>
          <cell r="E79">
            <v>1340.27</v>
          </cell>
          <cell r="F79">
            <v>84.04</v>
          </cell>
          <cell r="G79">
            <v>2466.63</v>
          </cell>
        </row>
        <row r="80">
          <cell r="A80">
            <v>20029</v>
          </cell>
          <cell r="B80" t="str">
            <v>Auxiliar de topografia</v>
          </cell>
          <cell r="C80" t="str">
            <v>Mes</v>
          </cell>
          <cell r="E80">
            <v>1340.27</v>
          </cell>
          <cell r="F80">
            <v>84.04</v>
          </cell>
          <cell r="G80">
            <v>2466.63</v>
          </cell>
        </row>
        <row r="81">
          <cell r="A81">
            <v>20031</v>
          </cell>
          <cell r="B81" t="str">
            <v>Auxiliar técnico</v>
          </cell>
          <cell r="C81" t="str">
            <v>Mes</v>
          </cell>
          <cell r="E81">
            <v>1825.23</v>
          </cell>
          <cell r="F81">
            <v>84.04</v>
          </cell>
          <cell r="G81">
            <v>3359.15</v>
          </cell>
        </row>
        <row r="82">
          <cell r="A82">
            <v>103587</v>
          </cell>
          <cell r="B82" t="str">
            <v>Biólogo (Pleno)</v>
          </cell>
          <cell r="C82" t="str">
            <v>Mes</v>
          </cell>
          <cell r="E82">
            <v>3839.66</v>
          </cell>
          <cell r="F82">
            <v>84.04</v>
          </cell>
          <cell r="G82">
            <v>7066.51</v>
          </cell>
        </row>
        <row r="83">
          <cell r="A83">
            <v>20044</v>
          </cell>
          <cell r="B83" t="str">
            <v>Contador de nível superior</v>
          </cell>
          <cell r="C83" t="str">
            <v>Mes</v>
          </cell>
          <cell r="E83">
            <v>4835.41</v>
          </cell>
          <cell r="F83">
            <v>84.04</v>
          </cell>
          <cell r="G83">
            <v>8899.08</v>
          </cell>
        </row>
        <row r="84">
          <cell r="A84">
            <v>20048</v>
          </cell>
          <cell r="B84" t="str">
            <v>Desenhista</v>
          </cell>
          <cell r="C84" t="str">
            <v>Mes</v>
          </cell>
          <cell r="E84">
            <v>3254.34</v>
          </cell>
          <cell r="F84">
            <v>84.04</v>
          </cell>
          <cell r="G84">
            <v>5989.28</v>
          </cell>
        </row>
        <row r="85">
          <cell r="A85">
            <v>20051</v>
          </cell>
          <cell r="B85" t="str">
            <v>Desenhista projetista</v>
          </cell>
          <cell r="C85" t="str">
            <v>Mes</v>
          </cell>
          <cell r="E85">
            <v>7029.31</v>
          </cell>
          <cell r="F85">
            <v>84.04</v>
          </cell>
          <cell r="G85">
            <v>12936.74</v>
          </cell>
        </row>
        <row r="86">
          <cell r="A86">
            <v>20052</v>
          </cell>
          <cell r="B86" t="str">
            <v>Digitador</v>
          </cell>
          <cell r="C86" t="str">
            <v>Mes</v>
          </cell>
          <cell r="E86">
            <v>1825.23</v>
          </cell>
          <cell r="F86">
            <v>84.04</v>
          </cell>
          <cell r="G86">
            <v>3359.15</v>
          </cell>
        </row>
        <row r="87">
          <cell r="A87">
            <v>20054</v>
          </cell>
          <cell r="B87" t="str">
            <v>Economista</v>
          </cell>
          <cell r="C87" t="str">
            <v>Mes</v>
          </cell>
          <cell r="E87">
            <v>5983.41</v>
          </cell>
          <cell r="F87">
            <v>84.04</v>
          </cell>
          <cell r="G87">
            <v>11011.86</v>
          </cell>
        </row>
        <row r="88">
          <cell r="A88">
            <v>20077</v>
          </cell>
          <cell r="B88" t="str">
            <v>Engenheiro auxiliar</v>
          </cell>
          <cell r="C88" t="str">
            <v>Mes</v>
          </cell>
          <cell r="E88">
            <v>9350</v>
          </cell>
          <cell r="F88">
            <v>84.04</v>
          </cell>
          <cell r="G88">
            <v>17207.740000000002</v>
          </cell>
        </row>
        <row r="89">
          <cell r="A89">
            <v>20073</v>
          </cell>
          <cell r="B89" t="str">
            <v>Engenheiro coordenador</v>
          </cell>
          <cell r="C89" t="str">
            <v>Mes</v>
          </cell>
          <cell r="E89">
            <v>16889.91</v>
          </cell>
          <cell r="F89">
            <v>84.04</v>
          </cell>
          <cell r="G89">
            <v>31084.19</v>
          </cell>
        </row>
        <row r="90">
          <cell r="A90">
            <v>20070</v>
          </cell>
          <cell r="B90" t="str">
            <v>Engenheiro junior</v>
          </cell>
          <cell r="C90" t="str">
            <v>Mes</v>
          </cell>
          <cell r="E90">
            <v>10302</v>
          </cell>
          <cell r="F90">
            <v>84.04</v>
          </cell>
          <cell r="G90">
            <v>18959.8</v>
          </cell>
        </row>
        <row r="91">
          <cell r="A91">
            <v>20069</v>
          </cell>
          <cell r="B91" t="str">
            <v>Engenheiro pleno</v>
          </cell>
          <cell r="C91" t="str">
            <v>Mes</v>
          </cell>
          <cell r="E91">
            <v>10987.76</v>
          </cell>
          <cell r="F91">
            <v>84.04</v>
          </cell>
          <cell r="G91">
            <v>20221.87</v>
          </cell>
        </row>
        <row r="92">
          <cell r="A92">
            <v>20079</v>
          </cell>
          <cell r="B92" t="str">
            <v>Engenheiro sênior</v>
          </cell>
          <cell r="C92" t="str">
            <v>Mes</v>
          </cell>
          <cell r="E92">
            <v>14253.45</v>
          </cell>
          <cell r="F92">
            <v>84.04</v>
          </cell>
          <cell r="G92">
            <v>26232.04</v>
          </cell>
        </row>
        <row r="93">
          <cell r="A93">
            <v>20153</v>
          </cell>
          <cell r="B93" t="str">
            <v>Especialista Ambiental (Coordenador de Estudos)</v>
          </cell>
          <cell r="C93" t="str">
            <v>Mes</v>
          </cell>
          <cell r="E93">
            <v>14335.68</v>
          </cell>
          <cell r="F93">
            <v>84.04</v>
          </cell>
          <cell r="G93">
            <v>26383.38</v>
          </cell>
        </row>
        <row r="94">
          <cell r="A94">
            <v>20084</v>
          </cell>
          <cell r="B94" t="str">
            <v>Especialista em meio ambiente</v>
          </cell>
          <cell r="C94" t="str">
            <v>Mes</v>
          </cell>
          <cell r="E94">
            <v>13338.64</v>
          </cell>
          <cell r="F94">
            <v>84.04</v>
          </cell>
          <cell r="G94">
            <v>24548.43</v>
          </cell>
        </row>
        <row r="95">
          <cell r="A95">
            <v>103588</v>
          </cell>
          <cell r="B95" t="str">
            <v>Historiador (Pleno)</v>
          </cell>
          <cell r="C95" t="str">
            <v>Mes</v>
          </cell>
          <cell r="E95">
            <v>4059.76</v>
          </cell>
          <cell r="F95">
            <v>84.04</v>
          </cell>
          <cell r="G95">
            <v>7471.58</v>
          </cell>
        </row>
        <row r="96">
          <cell r="A96">
            <v>20089</v>
          </cell>
          <cell r="B96" t="str">
            <v>Laboratorista</v>
          </cell>
          <cell r="C96" t="str">
            <v>Mes</v>
          </cell>
          <cell r="E96">
            <v>3370.27</v>
          </cell>
          <cell r="F96">
            <v>84.04</v>
          </cell>
          <cell r="G96">
            <v>6202.64</v>
          </cell>
        </row>
        <row r="97">
          <cell r="A97">
            <v>20090</v>
          </cell>
          <cell r="B97" t="str">
            <v>Laboratorista auxiliar</v>
          </cell>
          <cell r="C97" t="str">
            <v>Mes</v>
          </cell>
          <cell r="E97">
            <v>2020.88</v>
          </cell>
          <cell r="F97">
            <v>84.04</v>
          </cell>
          <cell r="G97">
            <v>3719.22</v>
          </cell>
        </row>
        <row r="98">
          <cell r="A98">
            <v>20091</v>
          </cell>
          <cell r="B98" t="str">
            <v>Laboratorista chefe</v>
          </cell>
          <cell r="C98" t="str">
            <v>Mes</v>
          </cell>
          <cell r="E98">
            <v>5842.96</v>
          </cell>
          <cell r="F98">
            <v>84.04</v>
          </cell>
          <cell r="G98">
            <v>10753.38</v>
          </cell>
        </row>
        <row r="99">
          <cell r="A99">
            <v>20098</v>
          </cell>
          <cell r="B99" t="str">
            <v>Nivelador</v>
          </cell>
          <cell r="C99" t="str">
            <v>Mes</v>
          </cell>
          <cell r="E99">
            <v>2161.15</v>
          </cell>
          <cell r="F99">
            <v>84.04</v>
          </cell>
          <cell r="G99">
            <v>3977.38</v>
          </cell>
        </row>
        <row r="100">
          <cell r="A100">
            <v>103586</v>
          </cell>
          <cell r="B100" t="str">
            <v>Pedagogo (Pleno)</v>
          </cell>
          <cell r="C100" t="str">
            <v>Mes</v>
          </cell>
          <cell r="E100">
            <v>3420.04</v>
          </cell>
          <cell r="F100">
            <v>84.04</v>
          </cell>
          <cell r="G100">
            <v>6294.24</v>
          </cell>
        </row>
        <row r="101">
          <cell r="A101">
            <v>20114</v>
          </cell>
          <cell r="B101" t="str">
            <v>Secretária</v>
          </cell>
          <cell r="C101" t="str">
            <v>Mes</v>
          </cell>
          <cell r="E101">
            <v>2254.1999999999998</v>
          </cell>
          <cell r="F101">
            <v>84.04</v>
          </cell>
          <cell r="G101">
            <v>4148.62</v>
          </cell>
        </row>
        <row r="102">
          <cell r="A102">
            <v>20174</v>
          </cell>
          <cell r="B102" t="str">
            <v>Servente consultoria</v>
          </cell>
          <cell r="C102" t="str">
            <v>Mes</v>
          </cell>
          <cell r="E102">
            <v>1340.27</v>
          </cell>
          <cell r="F102">
            <v>84.04</v>
          </cell>
          <cell r="G102">
            <v>2466.63</v>
          </cell>
        </row>
        <row r="103">
          <cell r="A103">
            <v>20007</v>
          </cell>
          <cell r="B103" t="str">
            <v>Técnico de campo</v>
          </cell>
          <cell r="C103" t="str">
            <v>Mes</v>
          </cell>
          <cell r="E103">
            <v>3002.66</v>
          </cell>
          <cell r="F103">
            <v>84.04</v>
          </cell>
          <cell r="G103">
            <v>5526.09</v>
          </cell>
        </row>
        <row r="104">
          <cell r="A104">
            <v>20009</v>
          </cell>
          <cell r="B104" t="str">
            <v>Técnico de estradas I</v>
          </cell>
          <cell r="C104" t="str">
            <v>Mes</v>
          </cell>
          <cell r="E104">
            <v>3800.19</v>
          </cell>
          <cell r="F104">
            <v>84.04</v>
          </cell>
          <cell r="G104">
            <v>6993.86</v>
          </cell>
        </row>
        <row r="105">
          <cell r="A105">
            <v>99872</v>
          </cell>
          <cell r="B105" t="str">
            <v>Técnico de Estradas II</v>
          </cell>
          <cell r="C105" t="str">
            <v>Mes</v>
          </cell>
          <cell r="E105">
            <v>4734.6400000000003</v>
          </cell>
          <cell r="F105">
            <v>84.04</v>
          </cell>
          <cell r="G105">
            <v>8713.6299999999992</v>
          </cell>
        </row>
        <row r="106">
          <cell r="A106">
            <v>99873</v>
          </cell>
          <cell r="B106" t="str">
            <v>Técnico de Estradas III</v>
          </cell>
          <cell r="C106" t="str">
            <v>Mes</v>
          </cell>
          <cell r="E106">
            <v>6260.67</v>
          </cell>
          <cell r="F106">
            <v>84.04</v>
          </cell>
          <cell r="G106">
            <v>11522.13</v>
          </cell>
        </row>
        <row r="107">
          <cell r="A107">
            <v>20008</v>
          </cell>
          <cell r="B107" t="str">
            <v>Técnico de nível médio</v>
          </cell>
          <cell r="C107" t="str">
            <v>Mes</v>
          </cell>
          <cell r="E107">
            <v>2838.98</v>
          </cell>
          <cell r="F107">
            <v>84.04</v>
          </cell>
          <cell r="G107">
            <v>5224.8500000000004</v>
          </cell>
        </row>
        <row r="108">
          <cell r="A108">
            <v>99302</v>
          </cell>
          <cell r="B108" t="str">
            <v>Técnico de Segurança</v>
          </cell>
          <cell r="C108" t="str">
            <v>Mes</v>
          </cell>
          <cell r="E108">
            <v>4012.52</v>
          </cell>
          <cell r="F108">
            <v>84.04</v>
          </cell>
          <cell r="G108">
            <v>7384.64</v>
          </cell>
        </row>
        <row r="109">
          <cell r="A109">
            <v>20010</v>
          </cell>
          <cell r="B109" t="str">
            <v>Técnico em meio ambiente</v>
          </cell>
          <cell r="C109" t="str">
            <v>Mes</v>
          </cell>
          <cell r="E109">
            <v>2838.98</v>
          </cell>
          <cell r="F109">
            <v>84.04</v>
          </cell>
          <cell r="G109">
            <v>5224.8500000000004</v>
          </cell>
        </row>
        <row r="110">
          <cell r="A110">
            <v>99874</v>
          </cell>
          <cell r="B110" t="str">
            <v>Técnico Especial</v>
          </cell>
          <cell r="C110" t="str">
            <v>Mes</v>
          </cell>
          <cell r="E110">
            <v>8208.33</v>
          </cell>
          <cell r="F110">
            <v>84.04</v>
          </cell>
          <cell r="G110">
            <v>15106.61</v>
          </cell>
        </row>
        <row r="111">
          <cell r="A111">
            <v>20014</v>
          </cell>
          <cell r="B111" t="str">
            <v>Topógrafo</v>
          </cell>
          <cell r="C111" t="str">
            <v>Mes</v>
          </cell>
          <cell r="E111">
            <v>3604.21</v>
          </cell>
          <cell r="F111">
            <v>84.04</v>
          </cell>
          <cell r="G111">
            <v>6633.18</v>
          </cell>
        </row>
        <row r="112">
          <cell r="A112">
            <v>20015</v>
          </cell>
          <cell r="B112" t="str">
            <v>Topógrafo auxiliar (nivelador)</v>
          </cell>
          <cell r="C112" t="str">
            <v>Mes</v>
          </cell>
          <cell r="E112">
            <v>2161.15</v>
          </cell>
          <cell r="F112">
            <v>84.04</v>
          </cell>
          <cell r="G112">
            <v>3977.38</v>
          </cell>
        </row>
        <row r="113">
          <cell r="A113">
            <v>20016</v>
          </cell>
          <cell r="B113" t="str">
            <v>Topógrafo chefe</v>
          </cell>
          <cell r="C113" t="str">
            <v>Mes</v>
          </cell>
          <cell r="E113">
            <v>6248.52</v>
          </cell>
          <cell r="F113">
            <v>84.04</v>
          </cell>
          <cell r="G113">
            <v>11499.77</v>
          </cell>
        </row>
        <row r="114">
          <cell r="A114">
            <v>103589</v>
          </cell>
          <cell r="B114" t="str">
            <v>Veterinário</v>
          </cell>
          <cell r="C114" t="str">
            <v>Mes</v>
          </cell>
          <cell r="E114">
            <v>10302</v>
          </cell>
          <cell r="F114">
            <v>84.04</v>
          </cell>
          <cell r="G114">
            <v>18959.8</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 val="Table 2"/>
      <sheetName val="Table 3"/>
      <sheetName val="DER-ROD"/>
      <sheetName val="Table 5"/>
    </sheetNames>
    <sheetDataSet>
      <sheetData sheetId="0" refreshError="1"/>
      <sheetData sheetId="1" refreshError="1"/>
      <sheetData sheetId="2" refreshError="1"/>
      <sheetData sheetId="3">
        <row r="1">
          <cell r="A1" t="str">
            <v>Cód. Padrão</v>
          </cell>
          <cell r="B1" t="str">
            <v>Descrição do material</v>
          </cell>
          <cell r="C1" t="str">
            <v>Unidade</v>
          </cell>
          <cell r="D1" t="str">
            <v>Custo Unitário</v>
          </cell>
        </row>
        <row r="2">
          <cell r="A2">
            <v>10591</v>
          </cell>
          <cell r="B2" t="str">
            <v>Aluguel computador com Windows e Pacote Office</v>
          </cell>
          <cell r="C2" t="str">
            <v>Mes</v>
          </cell>
          <cell r="D2">
            <v>370</v>
          </cell>
        </row>
        <row r="3">
          <cell r="A3">
            <v>101447</v>
          </cell>
          <cell r="B3" t="str">
            <v>Aluguel de impressora colorida A3 - Jato de tinta</v>
          </cell>
          <cell r="C3" t="str">
            <v>Mes</v>
          </cell>
          <cell r="D3">
            <v>222.07</v>
          </cell>
        </row>
        <row r="4">
          <cell r="A4">
            <v>10579</v>
          </cell>
          <cell r="B4" t="str">
            <v>Aluguel mensal de escritório</v>
          </cell>
          <cell r="C4" t="str">
            <v>m²xmês</v>
          </cell>
          <cell r="D4">
            <v>45.61</v>
          </cell>
        </row>
        <row r="5">
          <cell r="A5">
            <v>11490</v>
          </cell>
          <cell r="B5" t="str">
            <v>Aluguel mensal de GPS Geodésico dupla frequência (L1/L2)</v>
          </cell>
          <cell r="C5" t="str">
            <v>Mes</v>
          </cell>
          <cell r="D5">
            <v>5015.08</v>
          </cell>
        </row>
        <row r="6">
          <cell r="A6">
            <v>10587</v>
          </cell>
          <cell r="B6" t="str">
            <v>Aluguel mensal de instrumento de topografia ( Estação Total )</v>
          </cell>
          <cell r="C6" t="str">
            <v>Mes</v>
          </cell>
          <cell r="D6">
            <v>2964.73</v>
          </cell>
        </row>
        <row r="7">
          <cell r="A7">
            <v>10589</v>
          </cell>
          <cell r="B7" t="str">
            <v>Aluguel mensal de laboratório de betume</v>
          </cell>
          <cell r="C7" t="str">
            <v>Mes</v>
          </cell>
          <cell r="D7">
            <v>5668.86</v>
          </cell>
        </row>
        <row r="8">
          <cell r="A8">
            <v>10590</v>
          </cell>
          <cell r="B8" t="str">
            <v>Aluguel mensal de laboratório de concreto</v>
          </cell>
          <cell r="C8" t="str">
            <v>Mes</v>
          </cell>
          <cell r="D8">
            <v>4059.65</v>
          </cell>
        </row>
        <row r="9">
          <cell r="A9">
            <v>10588</v>
          </cell>
          <cell r="B9" t="str">
            <v>Aluguel mensal de laboratório de solos</v>
          </cell>
          <cell r="C9" t="str">
            <v>Mes</v>
          </cell>
          <cell r="D9">
            <v>4496.34</v>
          </cell>
        </row>
        <row r="10">
          <cell r="A10">
            <v>10582</v>
          </cell>
          <cell r="B10" t="str">
            <v>Aluguel mensal de mobiliário - escritório (nº ocupantes x mês)</v>
          </cell>
          <cell r="C10" t="str">
            <v>Nxmês</v>
          </cell>
          <cell r="D10">
            <v>478.1</v>
          </cell>
        </row>
        <row r="11">
          <cell r="A11">
            <v>10580</v>
          </cell>
          <cell r="B11" t="str">
            <v>Aluguel mensal de residência -  engenheiro, incluindo despesas gerais e mobiliário</v>
          </cell>
          <cell r="C11" t="str">
            <v>Mes</v>
          </cell>
          <cell r="D11">
            <v>1959.66</v>
          </cell>
        </row>
        <row r="12">
          <cell r="A12">
            <v>10586</v>
          </cell>
          <cell r="B12" t="str">
            <v>Aluguel mensal de utilitário exclusive motorista e combustível</v>
          </cell>
          <cell r="C12" t="str">
            <v>Mes</v>
          </cell>
          <cell r="D12">
            <v>8545.4699999999993</v>
          </cell>
        </row>
        <row r="13">
          <cell r="A13">
            <v>10585</v>
          </cell>
          <cell r="B13" t="str">
            <v>Aluguel mensal de veículo tipo Gol 1.6 ou equivalente, exclusive motorista e combustível</v>
          </cell>
          <cell r="C13" t="str">
            <v>Mes</v>
          </cell>
          <cell r="D13">
            <v>2836.01</v>
          </cell>
        </row>
        <row r="14">
          <cell r="A14">
            <v>101454</v>
          </cell>
          <cell r="B14" t="str">
            <v>Aluguel mensal de viga Benkelman</v>
          </cell>
          <cell r="C14" t="str">
            <v>Mes</v>
          </cell>
          <cell r="D14">
            <v>14397.89</v>
          </cell>
        </row>
        <row r="15">
          <cell r="A15">
            <v>10592</v>
          </cell>
          <cell r="B15" t="str">
            <v>Aluguel multifuncional A4 - monocromática</v>
          </cell>
          <cell r="C15" t="str">
            <v>Mes</v>
          </cell>
          <cell r="D15">
            <v>400</v>
          </cell>
        </row>
        <row r="16">
          <cell r="A16">
            <v>11456</v>
          </cell>
          <cell r="B16" t="str">
            <v>Coleta de amostra indeformada de solo (NBR 9604/86)</v>
          </cell>
          <cell r="C16" t="str">
            <v>Ud</v>
          </cell>
          <cell r="D16">
            <v>1549.31</v>
          </cell>
        </row>
        <row r="17">
          <cell r="A17">
            <v>11502</v>
          </cell>
          <cell r="B17" t="str">
            <v>Coleta de amostra indeformada Shelby</v>
          </cell>
          <cell r="C17" t="str">
            <v>Ud</v>
          </cell>
          <cell r="D17">
            <v>516.44000000000005</v>
          </cell>
        </row>
        <row r="18">
          <cell r="A18">
            <v>103868</v>
          </cell>
          <cell r="B18" t="str">
            <v>Custos Diversos - Escritório (nº ocupantes x mês)</v>
          </cell>
          <cell r="C18" t="str">
            <v>Nxmês</v>
          </cell>
          <cell r="D18">
            <v>128.72</v>
          </cell>
        </row>
        <row r="19">
          <cell r="A19">
            <v>99567</v>
          </cell>
          <cell r="B19" t="str">
            <v>Deslocamento de equipe e equipamento de sondagem rotativa e SPT, fora da Grande Vitória</v>
          </cell>
          <cell r="C19" t="str">
            <v>km</v>
          </cell>
          <cell r="D19">
            <v>51.13</v>
          </cell>
        </row>
        <row r="20">
          <cell r="A20">
            <v>99568</v>
          </cell>
          <cell r="B20" t="str">
            <v>Deslocamento entre furos na área de investigação de sondagem SPT acima de 500 m de distância</v>
          </cell>
          <cell r="C20" t="str">
            <v>Ud</v>
          </cell>
          <cell r="D20">
            <v>385.25</v>
          </cell>
        </row>
        <row r="21">
          <cell r="A21">
            <v>99570</v>
          </cell>
          <cell r="B21" t="str">
            <v>Deslocamento manual entre furos para Sondagem Rotativa acima de 500 m</v>
          </cell>
          <cell r="C21" t="str">
            <v>Ud</v>
          </cell>
          <cell r="D21">
            <v>530.69000000000005</v>
          </cell>
        </row>
        <row r="22">
          <cell r="A22">
            <v>11020</v>
          </cell>
          <cell r="B22" t="str">
            <v>Diária</v>
          </cell>
          <cell r="C22" t="str">
            <v>DIA</v>
          </cell>
          <cell r="D22">
            <v>112</v>
          </cell>
        </row>
        <row r="23">
          <cell r="A23">
            <v>10534</v>
          </cell>
          <cell r="B23" t="str">
            <v>Ensaio - Esclerometria até 4 pontos com 16 perc.</v>
          </cell>
          <cell r="C23" t="str">
            <v>Ud</v>
          </cell>
          <cell r="D23">
            <v>1266.9100000000001</v>
          </cell>
        </row>
        <row r="24">
          <cell r="A24">
            <v>11496</v>
          </cell>
          <cell r="B24" t="str">
            <v>Ensaio compressão triaxial - Não adensado, não drenado</v>
          </cell>
          <cell r="C24" t="str">
            <v>Ud</v>
          </cell>
          <cell r="D24">
            <v>2940</v>
          </cell>
        </row>
        <row r="25">
          <cell r="A25">
            <v>11437</v>
          </cell>
          <cell r="B25" t="str">
            <v>Ensaio de Cisalhamento Direto (Lento)</v>
          </cell>
          <cell r="C25" t="str">
            <v>Ud</v>
          </cell>
          <cell r="D25">
            <v>2169.04</v>
          </cell>
        </row>
        <row r="26">
          <cell r="A26">
            <v>11440</v>
          </cell>
          <cell r="B26" t="str">
            <v>Ensaio de Compactação Proctor Intermediário - por amostra</v>
          </cell>
          <cell r="C26" t="str">
            <v>Ud</v>
          </cell>
          <cell r="D26">
            <v>309</v>
          </cell>
        </row>
        <row r="27">
          <cell r="A27">
            <v>11441</v>
          </cell>
          <cell r="B27" t="str">
            <v>Ensaio de Compactação Proctor Modificado - por amostra</v>
          </cell>
          <cell r="C27" t="str">
            <v>Ud</v>
          </cell>
          <cell r="D27">
            <v>322</v>
          </cell>
        </row>
        <row r="28">
          <cell r="A28">
            <v>11442</v>
          </cell>
          <cell r="B28" t="str">
            <v>Ensaio de Compressão Simples de solos coesivos (NBR 12770)</v>
          </cell>
          <cell r="C28" t="str">
            <v>Ud</v>
          </cell>
          <cell r="D28">
            <v>309.86</v>
          </cell>
        </row>
        <row r="29">
          <cell r="A29">
            <v>11445</v>
          </cell>
          <cell r="B29" t="str">
            <v>Ensaio de Equivalente de Areia - por amostra</v>
          </cell>
          <cell r="C29" t="str">
            <v>Ud</v>
          </cell>
          <cell r="D29">
            <v>206.57</v>
          </cell>
        </row>
        <row r="30">
          <cell r="A30">
            <v>101973</v>
          </cell>
          <cell r="B30" t="str">
            <v>Ensaio de Estabilidade de Concreto Asfáltico</v>
          </cell>
          <cell r="C30" t="str">
            <v>Ud</v>
          </cell>
          <cell r="D30">
            <v>459.63</v>
          </cell>
        </row>
        <row r="31">
          <cell r="A31">
            <v>11446</v>
          </cell>
          <cell r="B31" t="str">
            <v>Ensaio de Granulometria por Peneiramento</v>
          </cell>
          <cell r="C31" t="str">
            <v>Ud</v>
          </cell>
          <cell r="D31">
            <v>149.77000000000001</v>
          </cell>
        </row>
        <row r="32">
          <cell r="A32">
            <v>11447</v>
          </cell>
          <cell r="B32" t="str">
            <v>Ensaio de Granulometria por Peneiramento e Sedimentação - por amostra</v>
          </cell>
          <cell r="C32" t="str">
            <v>Ud</v>
          </cell>
          <cell r="D32">
            <v>375</v>
          </cell>
        </row>
        <row r="33">
          <cell r="A33">
            <v>11449</v>
          </cell>
          <cell r="B33" t="str">
            <v>Ensaio de Indíce de suporte Califórnia</v>
          </cell>
          <cell r="C33" t="str">
            <v>Ud</v>
          </cell>
          <cell r="D33">
            <v>196.25</v>
          </cell>
        </row>
        <row r="34">
          <cell r="A34">
            <v>11451</v>
          </cell>
          <cell r="B34" t="str">
            <v>Ensaio de Limites de Liquidez e Plasticidade - por amostra</v>
          </cell>
          <cell r="C34" t="str">
            <v>Ud</v>
          </cell>
          <cell r="D34">
            <v>171.46</v>
          </cell>
        </row>
        <row r="35">
          <cell r="A35">
            <v>11432</v>
          </cell>
          <cell r="B35" t="str">
            <v>Ensaio de massa específica "In Situ"</v>
          </cell>
          <cell r="C35" t="str">
            <v>Ud</v>
          </cell>
          <cell r="D35">
            <v>106</v>
          </cell>
        </row>
        <row r="36">
          <cell r="A36">
            <v>11459</v>
          </cell>
          <cell r="B36" t="str">
            <v>Ensaio de Palheta (VANE)</v>
          </cell>
          <cell r="C36" t="str">
            <v>Ud</v>
          </cell>
          <cell r="D36">
            <v>1554.41</v>
          </cell>
        </row>
        <row r="37">
          <cell r="A37">
            <v>99571</v>
          </cell>
          <cell r="B37" t="str">
            <v>Ensaio de penetração de cone CPTU</v>
          </cell>
          <cell r="C37" t="str">
            <v>m</v>
          </cell>
          <cell r="D37">
            <v>369.08</v>
          </cell>
        </row>
        <row r="38">
          <cell r="A38">
            <v>10525</v>
          </cell>
          <cell r="B38" t="str">
            <v>Ensaio de resistência à compressão simples - concreto</v>
          </cell>
          <cell r="C38" t="str">
            <v>Ud</v>
          </cell>
          <cell r="D38">
            <v>155.96</v>
          </cell>
        </row>
        <row r="39">
          <cell r="A39">
            <v>10859</v>
          </cell>
          <cell r="B39" t="str">
            <v>Gasolina</v>
          </cell>
          <cell r="C39" t="str">
            <v>L</v>
          </cell>
          <cell r="D39">
            <v>6.03</v>
          </cell>
        </row>
        <row r="40">
          <cell r="A40">
            <v>11471</v>
          </cell>
          <cell r="B40" t="str">
            <v>Imposto sobre serviços (ISS)</v>
          </cell>
          <cell r="C40" t="str">
            <v>vb</v>
          </cell>
          <cell r="D40">
            <v>0</v>
          </cell>
        </row>
        <row r="41">
          <cell r="A41">
            <v>99573</v>
          </cell>
          <cell r="B41" t="str">
            <v>Instalação de cone "CPTU" e ensaio de dissipação de pressões neutras (até 2 horas), inclusive relatório</v>
          </cell>
          <cell r="C41" t="str">
            <v>Ud</v>
          </cell>
          <cell r="D41">
            <v>1654.99</v>
          </cell>
        </row>
        <row r="42">
          <cell r="A42">
            <v>101450</v>
          </cell>
          <cell r="B42" t="str">
            <v>Levantamento deflectométrico com FWD, leitura em duas faixas de tráfego, espaçamento de 120m por faixa (60m
alternados), inclusive relatório</v>
          </cell>
          <cell r="C42" t="str">
            <v>km</v>
          </cell>
          <cell r="D42">
            <v>477.19</v>
          </cell>
        </row>
        <row r="43">
          <cell r="A43">
            <v>99577</v>
          </cell>
          <cell r="B43" t="str">
            <v>Mobilização e desmobilização de equipe / equipamento para ensaio CPTU / Vane Test / Piezômetro</v>
          </cell>
          <cell r="C43" t="str">
            <v>Ud</v>
          </cell>
          <cell r="D43">
            <v>21624.21</v>
          </cell>
        </row>
        <row r="44">
          <cell r="A44">
            <v>99578</v>
          </cell>
          <cell r="B44" t="str">
            <v>Mobilização e desmobilização de equipe e equipamento de sondagem rotativa, inclusive deslocamento na Grande
Vitória</v>
          </cell>
          <cell r="C44" t="str">
            <v>Ud</v>
          </cell>
          <cell r="D44">
            <v>2653.48</v>
          </cell>
        </row>
        <row r="45">
          <cell r="A45">
            <v>99579</v>
          </cell>
          <cell r="B45" t="str">
            <v>Mobilização e desmobilização de equipe e equipamento de sondagem SPT, inclusive deslocamento na Grande Vitória</v>
          </cell>
          <cell r="C45" t="str">
            <v>Ud</v>
          </cell>
          <cell r="D45">
            <v>1755.89</v>
          </cell>
        </row>
        <row r="46">
          <cell r="A46">
            <v>101451</v>
          </cell>
          <cell r="B46" t="str">
            <v>Mobilização e desmobilização de equipe e equipamento para levantamento com FWD</v>
          </cell>
          <cell r="C46" t="str">
            <v>Ud</v>
          </cell>
          <cell r="D46">
            <v>5060.3100000000004</v>
          </cell>
        </row>
        <row r="47">
          <cell r="A47">
            <v>10420</v>
          </cell>
          <cell r="B47" t="str">
            <v>Nível óptico</v>
          </cell>
          <cell r="C47" t="str">
            <v>Mes</v>
          </cell>
          <cell r="D47">
            <v>432</v>
          </cell>
        </row>
        <row r="48">
          <cell r="A48">
            <v>11501</v>
          </cell>
          <cell r="B48" t="str">
            <v>Perfuração para execução de ensaio de Palheta (Vane Test)</v>
          </cell>
          <cell r="C48" t="str">
            <v>M</v>
          </cell>
          <cell r="D48">
            <v>194.21</v>
          </cell>
        </row>
        <row r="49">
          <cell r="A49">
            <v>11512</v>
          </cell>
          <cell r="B49" t="str">
            <v>PIS/COFINS</v>
          </cell>
          <cell r="C49" t="str">
            <v>vb</v>
          </cell>
          <cell r="D49">
            <v>0</v>
          </cell>
        </row>
        <row r="50">
          <cell r="A50">
            <v>11500</v>
          </cell>
          <cell r="B50" t="str">
            <v>Relatório de Ensaio de Palheta (Vane Test)</v>
          </cell>
          <cell r="C50" t="str">
            <v>Ud</v>
          </cell>
          <cell r="D50">
            <v>446.13</v>
          </cell>
        </row>
        <row r="51">
          <cell r="A51">
            <v>10584</v>
          </cell>
          <cell r="B51" t="str">
            <v>Serviços gráficos e materiais de consumo</v>
          </cell>
          <cell r="C51" t="str">
            <v>Mes</v>
          </cell>
          <cell r="D51">
            <v>3659.5</v>
          </cell>
        </row>
        <row r="52">
          <cell r="A52">
            <v>99582</v>
          </cell>
          <cell r="B52" t="str">
            <v>Sondagem à Percussão SPT - Instalação de tubo de revestimento</v>
          </cell>
          <cell r="C52" t="str">
            <v>m</v>
          </cell>
          <cell r="D52">
            <v>131.13999999999999</v>
          </cell>
        </row>
        <row r="53">
          <cell r="A53">
            <v>99586</v>
          </cell>
          <cell r="B53" t="str">
            <v>Sondagem à Trado, profundidade até 3,00 m, inclusive coleta de amostras</v>
          </cell>
          <cell r="C53" t="str">
            <v>Ud</v>
          </cell>
          <cell r="D53">
            <v>123.94</v>
          </cell>
        </row>
        <row r="54">
          <cell r="A54">
            <v>99587</v>
          </cell>
          <cell r="B54" t="str">
            <v>Sondagem de simples reconhecimento tipo SPT, incl. deslocamento local do equipamento até 500 m</v>
          </cell>
          <cell r="C54" t="str">
            <v>m</v>
          </cell>
          <cell r="D54">
            <v>108.76</v>
          </cell>
        </row>
        <row r="55">
          <cell r="A55">
            <v>99589</v>
          </cell>
          <cell r="B55" t="str">
            <v>Sondagem rotativa em alteração de rocha inclusive deslocamento local do equipamento até 500 m</v>
          </cell>
          <cell r="C55" t="str">
            <v>m</v>
          </cell>
          <cell r="D55">
            <v>464.79</v>
          </cell>
        </row>
        <row r="56">
          <cell r="A56">
            <v>99590</v>
          </cell>
          <cell r="B56" t="str">
            <v>Sondagem rotativa em rocha sã ou fraturada inclusive deslocamento local do equipamento até 500m</v>
          </cell>
          <cell r="C56" t="str">
            <v>m</v>
          </cell>
          <cell r="D56">
            <v>609.4</v>
          </cell>
        </row>
        <row r="57">
          <cell r="A57">
            <v>99591</v>
          </cell>
          <cell r="B57" t="str">
            <v>Sondagem rotativa em solo, inclusive deslocamento local do equipamento até 500m</v>
          </cell>
          <cell r="C57" t="str">
            <v>m</v>
          </cell>
          <cell r="D57">
            <v>289.2</v>
          </cell>
        </row>
        <row r="58">
          <cell r="A58">
            <v>10515</v>
          </cell>
          <cell r="B58" t="str">
            <v>TX 10,00% de custos diretos</v>
          </cell>
          <cell r="C58" t="str">
            <v>vb</v>
          </cell>
          <cell r="D58">
            <v>0</v>
          </cell>
        </row>
        <row r="59">
          <cell r="A59">
            <v>10516</v>
          </cell>
          <cell r="B59" t="str">
            <v>TX 2,00% de custos diretos + remuneraçao</v>
          </cell>
          <cell r="C59" t="str">
            <v>vb</v>
          </cell>
          <cell r="D59">
            <v>0</v>
          </cell>
        </row>
        <row r="60">
          <cell r="A60">
            <v>99640</v>
          </cell>
          <cell r="B60" t="str">
            <v>TX 20,00% s/ mao obra/equip. projeto (Pessoa Juridica)</v>
          </cell>
          <cell r="C60" t="str">
            <v>vb</v>
          </cell>
          <cell r="D60">
            <v>0</v>
          </cell>
        </row>
        <row r="61">
          <cell r="A61">
            <v>10513</v>
          </cell>
          <cell r="B61" t="str">
            <v>TX 84,04 s/ mao obra/equip. projeto</v>
          </cell>
          <cell r="C61" t="str">
            <v>vb</v>
          </cell>
          <cell r="D61">
            <v>0</v>
          </cell>
        </row>
      </sheetData>
      <sheetData sheetId="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INAPI_12_19_SEM_DES"/>
      <sheetName val="OBSOLETO 1"/>
      <sheetName val="K2"/>
      <sheetName val="K2_CPU"/>
      <sheetName val="K2_Cotacoes_Escrit"/>
      <sheetName val="K2_Cotacoes_Mat_Limpeza"/>
      <sheetName val="K2_Cotacoes_Mat_Cafe"/>
      <sheetName val="K2_Cotacoes_Mat_Escri"/>
      <sheetName val=" K2_Deprecicao"/>
      <sheetName val="BDI_Diferencial"/>
      <sheetName val="Planilha1"/>
      <sheetName val="SINAPI_01_19_SEM_DESO"/>
      <sheetName val="SINAPI_07_19_SEM_DESO_SER"/>
      <sheetName val="SINAPI_07_19_SEM_DESO_INS"/>
    </sheetNames>
    <sheetDataSet>
      <sheetData sheetId="0" refreshError="1"/>
      <sheetData sheetId="1" refreshError="1"/>
      <sheetData sheetId="2">
        <row r="39">
          <cell r="H39">
            <v>3631.3950466909091</v>
          </cell>
        </row>
      </sheetData>
      <sheetData sheetId="3">
        <row r="44">
          <cell r="I44">
            <v>165.33</v>
          </cell>
        </row>
        <row r="82">
          <cell r="I82">
            <v>128.22</v>
          </cell>
        </row>
      </sheetData>
      <sheetData sheetId="4">
        <row r="19">
          <cell r="I19">
            <v>48.65</v>
          </cell>
        </row>
        <row r="30">
          <cell r="I30">
            <v>391.07</v>
          </cell>
        </row>
        <row r="35">
          <cell r="I35">
            <v>340.6</v>
          </cell>
        </row>
        <row r="40">
          <cell r="I40">
            <v>407.01</v>
          </cell>
        </row>
        <row r="45">
          <cell r="I45">
            <v>1894.77</v>
          </cell>
        </row>
        <row r="50">
          <cell r="I50">
            <v>1300.02</v>
          </cell>
        </row>
        <row r="55">
          <cell r="I55">
            <v>56.99</v>
          </cell>
        </row>
        <row r="60">
          <cell r="I60">
            <v>2262.11</v>
          </cell>
        </row>
      </sheetData>
      <sheetData sheetId="5">
        <row r="8">
          <cell r="B8" t="str">
            <v xml:space="preserve">DESCRIÇÃO DOS MATERIAIS </v>
          </cell>
        </row>
      </sheetData>
      <sheetData sheetId="6">
        <row r="8">
          <cell r="B8" t="str">
            <v xml:space="preserve">DESCRIÇÃO DOS MATERIAIS </v>
          </cell>
        </row>
      </sheetData>
      <sheetData sheetId="7">
        <row r="8">
          <cell r="B8" t="str">
            <v xml:space="preserve">DESCRIÇÃO DOS MATERIAIS </v>
          </cell>
        </row>
      </sheetData>
      <sheetData sheetId="8">
        <row r="14">
          <cell r="B14" t="str">
            <v>BENS</v>
          </cell>
        </row>
      </sheetData>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HISTOGRAMA-M.O"/>
      <sheetName val="Modelo Atual (2)"/>
      <sheetName val="orc_csdareal_eng"/>
      <sheetName val="CNAExRAT"/>
      <sheetName val="HIST MO IND SEMANAS"/>
      <sheetName val="HHdQTD"/>
      <sheetName val="Curva 1 folha"/>
      <sheetName val="Orc_Pad_Edif_Analítico"/>
      <sheetName val="Orc_Compl_Analítico"/>
      <sheetName val="List"/>
      <sheetName val="BD2"/>
      <sheetName val="Compromissado"/>
      <sheetName val="025"/>
      <sheetName val="A_comprometer"/>
      <sheetName val="Realizado"/>
      <sheetName val="Aportes"/>
      <sheetName val="Comprometido_a_Receber"/>
      <sheetName val="Resumo"/>
      <sheetName val="은행"/>
      <sheetName val="VOLUME"/>
      <sheetName val="LISTS"/>
      <sheetName val="Par"/>
      <sheetName val="RG Depots"/>
      <sheetName val="안산기계장치"/>
      <sheetName val="Hoja 1"/>
      <sheetName val="Plants Address"/>
      <sheetName val="AR01"/>
      <sheetName val="Tablas"/>
      <sheetName val="CLASIFICACION DE AI"/>
      <sheetName val="Base da Datos"/>
      <sheetName val="Jun"/>
      <sheetName val="Tables"/>
      <sheetName val="Sheet2"/>
      <sheetName val="Condulete AL - DIVERSOS"/>
      <sheetName val="Painel"/>
      <sheetName val="Informações"/>
      <sheetName val="Qualidade"/>
      <sheetName val="Quantitativo"/>
      <sheetName val="Segurança"/>
      <sheetName val="Cronograma"/>
      <sheetName val="Pilling"/>
      <sheetName val="IEE"/>
      <sheetName val="Curva IEE - C"/>
      <sheetName val="Curva IEE - M"/>
      <sheetName val="Implatanção"/>
      <sheetName val="Inf. Complementares"/>
      <sheetName val="Curva"/>
      <sheetName val="Mapa Chuvas"/>
      <sheetName val="Críticos"/>
      <sheetName val="Rel. Fot."/>
      <sheetName val="Quantitativo Base"/>
      <sheetName val="Cronog Pessoal Civil"/>
      <sheetName val="Cronog Pessoal Montagem"/>
      <sheetName val="Input"/>
      <sheetName val="Area Livre"/>
      <sheetName val="EAP"/>
      <sheetName val="BD"/>
      <sheetName val="Area Deviation"/>
      <sheetName val="Equipment Attributes"/>
      <sheetName val="ProcessSheet"/>
      <sheetName val="Price Summary"/>
      <sheetName val="TAB SALÁRIO"/>
      <sheetName val="BQMPALOC"/>
      <sheetName val="VIZ4"/>
      <sheetName val="VIZ7"/>
      <sheetName val="UZ"/>
      <sheetName val="IMPROD RESUMO"/>
      <sheetName val="HIST_MO_IND_SEMANAS"/>
      <sheetName val="Curva_1_folha"/>
      <sheetName val="HISTOGRAMA-M_O"/>
      <sheetName val="Modelo_Atual_(2)"/>
      <sheetName val="RI"/>
      <sheetName val="Equipment_Attributes"/>
      <sheetName val="Price_Summary"/>
      <sheetName val="IMPROD_RESUMO"/>
      <sheetName val="B"/>
      <sheetName val="Plan1"/>
      <sheetName val="SFM input"/>
      <sheetName val="Look Ups"/>
      <sheetName val="Params"/>
      <sheetName val="Datos"/>
      <sheetName val="DePara"/>
      <sheetName val="BANCO IP"/>
      <sheetName val="Principal"/>
      <sheetName val="APPLICATION 1"/>
      <sheetName val="ESTIMATE 1"/>
      <sheetName val="JOB COST SUMMARY"/>
      <sheetName val="Operational &amp; Dim Data 1"/>
      <sheetName val="SPARE PARTS"/>
      <sheetName val="Design Criteria 1"/>
      <sheetName val="Operational &amp; Dim Data 2"/>
      <sheetName val="Design Criteria 2"/>
      <sheetName val="Operational &amp; Dim Data 3"/>
      <sheetName val="Design Criteria 3"/>
      <sheetName val="Operational &amp; Dim Data 4"/>
      <sheetName val="Design Criteria 4"/>
      <sheetName val="Cost-Misc.Comp."/>
      <sheetName val="Cost-Fab &amp; Assm"/>
      <sheetName val="Shaft&amp;Brgs"/>
      <sheetName val="SCHEDULE"/>
      <sheetName val="DRAG CONV."/>
      <sheetName val="Elec. Costs"/>
      <sheetName val="Cost-TractorComp."/>
      <sheetName val="Cost-Pans"/>
      <sheetName val="Drop Downs"/>
      <sheetName val="Revision LOG"/>
      <sheetName val="APPLICATION_1"/>
      <sheetName val="ESTIMATE_1"/>
      <sheetName val="JOB_COST_SUMMARY"/>
      <sheetName val="Operational_&amp;_Dim_Data_1"/>
      <sheetName val="SPARE_PARTS"/>
      <sheetName val="Design_Criteria_1"/>
      <sheetName val="Operational_&amp;_Dim_Data_2"/>
      <sheetName val="Design_Criteria_2"/>
      <sheetName val="Operational_&amp;_Dim_Data_3"/>
      <sheetName val="Design_Criteria_3"/>
      <sheetName val="Operational_&amp;_Dim_Data_4"/>
      <sheetName val="Design_Criteria_4"/>
      <sheetName val="Cost-Misc_Comp_"/>
      <sheetName val="Cost-Fab_&amp;_Assm"/>
      <sheetName val="DRAG_CONV_"/>
      <sheetName val="Elec__Costs"/>
      <sheetName val="Cost-TractorComp_"/>
      <sheetName val="Drop_Downs"/>
      <sheetName val="Revision_LOG"/>
      <sheetName val="Curva_1_folha1"/>
      <sheetName val="APPLICATION_11"/>
      <sheetName val="ESTIMATE_11"/>
      <sheetName val="JOB_COST_SUMMARY1"/>
      <sheetName val="Operational_&amp;_Dim_Data_11"/>
      <sheetName val="SPARE_PARTS1"/>
      <sheetName val="Design_Criteria_11"/>
      <sheetName val="Operational_&amp;_Dim_Data_21"/>
      <sheetName val="Design_Criteria_21"/>
      <sheetName val="Operational_&amp;_Dim_Data_31"/>
      <sheetName val="Design_Criteria_31"/>
      <sheetName val="Operational_&amp;_Dim_Data_41"/>
      <sheetName val="Design_Criteria_41"/>
      <sheetName val="Cost-Misc_Comp_1"/>
      <sheetName val="Cost-Fab_&amp;_Assm1"/>
      <sheetName val="DRAG_CONV_1"/>
      <sheetName val="Elec__Costs1"/>
      <sheetName val="Cost-TractorComp_1"/>
      <sheetName val="Drop_Downs1"/>
      <sheetName val="Revision_LOG1"/>
      <sheetName val="HIST_MO_IND_SEMANAS1"/>
      <sheetName val="Modelo_Atual_(2)1"/>
      <sheetName val="HISTOGRAMA-M_O1"/>
      <sheetName val="apoio"/>
      <sheetName val="ATIVOS"/>
      <sheetName val="9.2 - CURVA"/>
      <sheetName val="Indexadores"/>
    </sheetNames>
    <sheetDataSet>
      <sheetData sheetId="0" refreshError="1">
        <row r="11">
          <cell r="F11">
            <v>1</v>
          </cell>
        </row>
        <row r="58">
          <cell r="AG58" t="e">
            <v>#DIV/0!</v>
          </cell>
        </row>
        <row r="60">
          <cell r="AE60" t="e">
            <v>#DIV/0!</v>
          </cell>
          <cell r="AF60" t="e">
            <v>#DIV/0!</v>
          </cell>
          <cell r="AG60" t="e">
            <v>#DIV/0!</v>
          </cell>
        </row>
        <row r="62">
          <cell r="AE62" t="e">
            <v>#DIV/0!</v>
          </cell>
          <cell r="AF62" t="e">
            <v>#DIV/0!</v>
          </cell>
          <cell r="AG62" t="e">
            <v>#DIV/0!</v>
          </cell>
        </row>
        <row r="64">
          <cell r="AE64" t="e">
            <v>#DIV/0!</v>
          </cell>
          <cell r="AF64" t="e">
            <v>#DIV/0!</v>
          </cell>
          <cell r="AG64" t="e">
            <v>#DIV/0!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ow r="11">
          <cell r="F11">
            <v>0</v>
          </cell>
        </row>
      </sheetData>
      <sheetData sheetId="36"/>
      <sheetData sheetId="37"/>
      <sheetData sheetId="38">
        <row r="11">
          <cell r="F11">
            <v>0</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ow r="11">
          <cell r="F11">
            <v>1</v>
          </cell>
        </row>
      </sheetData>
      <sheetData sheetId="87"/>
      <sheetData sheetId="88"/>
      <sheetData sheetId="89">
        <row r="11">
          <cell r="F11">
            <v>1</v>
          </cell>
        </row>
      </sheetData>
      <sheetData sheetId="90"/>
      <sheetData sheetId="91"/>
      <sheetData sheetId="92"/>
      <sheetData sheetId="93"/>
      <sheetData sheetId="94"/>
      <sheetData sheetId="95"/>
      <sheetData sheetId="96"/>
      <sheetData sheetId="97"/>
      <sheetData sheetId="98"/>
      <sheetData sheetId="99"/>
      <sheetData sheetId="100"/>
      <sheetData sheetId="101"/>
      <sheetData sheetId="102">
        <row r="11">
          <cell r="F11">
            <v>1</v>
          </cell>
        </row>
      </sheetData>
      <sheetData sheetId="103"/>
      <sheetData sheetId="104"/>
      <sheetData sheetId="105">
        <row r="11">
          <cell r="F11">
            <v>1</v>
          </cell>
        </row>
      </sheetData>
      <sheetData sheetId="106"/>
      <sheetData sheetId="107"/>
      <sheetData sheetId="108">
        <row r="11">
          <cell r="F11">
            <v>1</v>
          </cell>
        </row>
      </sheetData>
      <sheetData sheetId="109"/>
      <sheetData sheetId="110"/>
      <sheetData sheetId="111">
        <row r="11">
          <cell r="F11">
            <v>1</v>
          </cell>
        </row>
      </sheetData>
      <sheetData sheetId="112"/>
      <sheetData sheetId="113"/>
      <sheetData sheetId="114"/>
      <sheetData sheetId="115"/>
      <sheetData sheetId="116"/>
      <sheetData sheetId="117"/>
      <sheetData sheetId="118"/>
      <sheetData sheetId="119"/>
      <sheetData sheetId="120"/>
      <sheetData sheetId="121"/>
      <sheetData sheetId="122">
        <row r="11">
          <cell r="F11">
            <v>1</v>
          </cell>
        </row>
      </sheetData>
      <sheetData sheetId="123"/>
      <sheetData sheetId="124"/>
      <sheetData sheetId="125">
        <row r="11">
          <cell r="F11">
            <v>1</v>
          </cell>
        </row>
      </sheetData>
      <sheetData sheetId="126"/>
      <sheetData sheetId="127"/>
      <sheetData sheetId="128">
        <row r="11">
          <cell r="F11">
            <v>1</v>
          </cell>
        </row>
      </sheetData>
      <sheetData sheetId="129"/>
      <sheetData sheetId="130"/>
      <sheetData sheetId="131">
        <row r="11">
          <cell r="F11">
            <v>1</v>
          </cell>
        </row>
      </sheetData>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
      <sheetName val="KsKr"/>
      <sheetName val="Etapa Única"/>
      <sheetName val="Trans.2o. trecho"/>
      <sheetName val="ETA-Mat"/>
      <sheetName val="INCCTOT"/>
      <sheetName val="baixo guandu itaimbe"/>
      <sheetName val="Plan1"/>
      <sheetName val="LISTAS"/>
      <sheetName val="Jacaraci"/>
      <sheetName val="Demanda-Total"/>
      <sheetName val="V reservação"/>
      <sheetName val="Pre dimensADUTORA"/>
      <sheetName val="Lista"/>
      <sheetName val="Zona A"/>
      <sheetName val="Zona B"/>
      <sheetName val="EEAB1(3+1)3G"/>
      <sheetName val="Insumos"/>
      <sheetName val="MAT"/>
      <sheetName val="planilha"/>
      <sheetName val="CRG"/>
      <sheetName val="DIS"/>
      <sheetName val="DOC"/>
      <sheetName val="MES"/>
      <sheetName val="SEM"/>
      <sheetName val="bm 8"/>
      <sheetName val="Drenagem"/>
      <sheetName val="viario"/>
      <sheetName val="01-TAC"/>
      <sheetName val="TAC - CORREÇÃO DA PROPOSTA"/>
      <sheetName val="M.C  - QUANTITATIVO "/>
      <sheetName val="PQP"/>
      <sheetName val="SALDOS"/>
      <sheetName val="TAC_ADUT_DN500"/>
      <sheetName val="blocos ancoragem"/>
      <sheetName val="Dados"/>
    </sheetNames>
    <sheetDataSet>
      <sheetData sheetId="0" refreshError="1"/>
      <sheetData sheetId="1" refreshError="1"/>
      <sheetData sheetId="2" refreshError="1">
        <row r="125">
          <cell r="C125">
            <v>15.399999999999977</v>
          </cell>
          <cell r="E125">
            <v>19.659999999999968</v>
          </cell>
        </row>
        <row r="126">
          <cell r="C126">
            <v>15.542336341085161</v>
          </cell>
          <cell r="E126">
            <v>19.802336341085152</v>
          </cell>
        </row>
        <row r="127">
          <cell r="C127">
            <v>16.257148068197694</v>
          </cell>
          <cell r="E127">
            <v>20.517148068197685</v>
          </cell>
        </row>
        <row r="128">
          <cell r="C128">
            <v>17.518811323131445</v>
          </cell>
          <cell r="E128">
            <v>21.778811323131436</v>
          </cell>
        </row>
        <row r="129">
          <cell r="C129">
            <v>19.303780580867624</v>
          </cell>
          <cell r="E129">
            <v>23.563780580867615</v>
          </cell>
        </row>
        <row r="130">
          <cell r="C130">
            <v>21.598989322352281</v>
          </cell>
          <cell r="E130">
            <v>25.858989322352272</v>
          </cell>
        </row>
        <row r="131">
          <cell r="C131">
            <v>24.396686091835932</v>
          </cell>
          <cell r="E131">
            <v>28.656686091835923</v>
          </cell>
        </row>
        <row r="132">
          <cell r="C132">
            <v>27.42734006018452</v>
          </cell>
          <cell r="E132">
            <v>31.687340060184511</v>
          </cell>
        </row>
        <row r="133">
          <cell r="C133">
            <v>31.13573066002607</v>
          </cell>
          <cell r="E133">
            <v>35.395730660026061</v>
          </cell>
        </row>
        <row r="134">
          <cell r="C134">
            <v>35.325379219265528</v>
          </cell>
          <cell r="E134">
            <v>39.585379219265519</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sheetName val="Indice do Orçamento"/>
      <sheetName val="A.2- RESUMO"/>
      <sheetName val="1-MOD"/>
      <sheetName val="anexo 3 mod"/>
      <sheetName val="13-MAT-FERR"/>
      <sheetName val="14-MAT.SEG "/>
      <sheetName val="15-DIVERSOS"/>
      <sheetName val="16-EQUIP."/>
      <sheetName val="anexo 7 eq"/>
      <sheetName val="17-MOI"/>
      <sheetName val="anexo 4 moi"/>
      <sheetName val="18-CANTEIRO "/>
      <sheetName val="19-TRANSP.PESSOAL"/>
      <sheetName val="20-MOB-DESMOB "/>
      <sheetName val="21-REFEICAO"/>
      <sheetName val="22-VARIOS"/>
      <sheetName val="23-TERCEIROS"/>
      <sheetName val="A- coef definido Serviços"/>
      <sheetName val="A1-coef definido  Terceiros"/>
      <sheetName val="A1-coef defin. Resumo(Ser+Terc)"/>
      <sheetName val="A.3 - CASH_FLOW (4)"/>
      <sheetName val="CURVA-S"/>
      <sheetName val="anexo 1 cro"/>
      <sheetName val="anexo 1 cro (2)"/>
      <sheetName val="A.3 - CASH_FLOW (2)"/>
      <sheetName val="A.3 - CASH_FLOW"/>
      <sheetName val="A.3 - CASH_FLOW (3)"/>
      <sheetName val="A.3 GRAF-CASH-FLOW"/>
    </sheetNames>
    <sheetDataSet>
      <sheetData sheetId="0"/>
      <sheetData sheetId="1"/>
      <sheetData sheetId="2"/>
      <sheetData sheetId="3"/>
      <sheetData sheetId="4" refreshError="1"/>
      <sheetData sheetId="5"/>
      <sheetData sheetId="6"/>
      <sheetData sheetId="7"/>
      <sheetData sheetId="8"/>
      <sheetData sheetId="9" refreshError="1"/>
      <sheetData sheetId="10"/>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ÇÕES"/>
      <sheetName val="CSINAPI"/>
      <sheetName val="ISINAPI"/>
      <sheetName val="CIOPES"/>
      <sheetName val="IIOPES"/>
      <sheetName val="CCESAN"/>
      <sheetName val="CSCORIO"/>
      <sheetName val="DADOS"/>
      <sheetName val="Auxiliar"/>
      <sheetName val="BDI"/>
      <sheetName val="ORCAMENTO"/>
      <sheetName val="LICITACAO"/>
      <sheetName val="ABC"/>
      <sheetName val="MEMÓRIA DE CÁLCULO"/>
      <sheetName val="COMPOSICAO"/>
      <sheetName val="MERCADO"/>
      <sheetName val="CRON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A2" t="str">
            <v>I</v>
          </cell>
        </row>
        <row r="3">
          <cell r="A3" t="str">
            <v>C</v>
          </cell>
        </row>
        <row r="6">
          <cell r="A6" t="str">
            <v>CESAN</v>
          </cell>
        </row>
        <row r="7">
          <cell r="A7" t="str">
            <v>COMP</v>
          </cell>
        </row>
        <row r="8">
          <cell r="A8" t="str">
            <v>DER</v>
          </cell>
        </row>
        <row r="9">
          <cell r="A9" t="str">
            <v>IOPES</v>
          </cell>
        </row>
        <row r="10">
          <cell r="A10" t="str">
            <v>MERC</v>
          </cell>
        </row>
        <row r="11">
          <cell r="A11" t="str">
            <v>SCORIO</v>
          </cell>
        </row>
        <row r="12">
          <cell r="A12" t="str">
            <v>SICRO</v>
          </cell>
        </row>
        <row r="13">
          <cell r="A13" t="str">
            <v>SINAPI</v>
          </cell>
        </row>
      </sheetData>
      <sheetData sheetId="8" refreshError="1"/>
      <sheetData sheetId="9">
        <row r="37">
          <cell r="C37">
            <v>0.21879999999999999</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 - Old"/>
      <sheetName val="RESUMO"/>
      <sheetName val="SINAPI"/>
      <sheetName val="Planilha - COMPLETA"/>
      <sheetName val="Volumes pavimentação"/>
      <sheetName val="Resumo Pav Joao Lelis"/>
      <sheetName val="Resumo Pav Heriberto"/>
      <sheetName val="Resumo Pav Ferrea"/>
      <sheetName val="Resumo Pav Maria"/>
      <sheetName val="Resumo Pav Nilo"/>
      <sheetName val="Resumo Pav Augusto"/>
      <sheetName val="Resumo Pav Antonia"/>
      <sheetName val="Resumo Pav Sabino"/>
      <sheetName val="Resumo Pav Marcia"/>
      <sheetName val="Resumo Pav Cleberto"/>
      <sheetName val="Resumo Pav Clodoaldo"/>
      <sheetName val="QUANT. PVs e BL Trecho"/>
      <sheetName val="Quantitativos - BOCAS_DE_LOBO"/>
      <sheetName val="Resumo Galerias MODELO"/>
      <sheetName val="BACIA A"/>
      <sheetName val="BACIA B"/>
      <sheetName val="BACIA C"/>
      <sheetName val="Resumo Coletor 1a"/>
      <sheetName val="Resumo Coletor 2a"/>
      <sheetName val="Resumo Coletor 3a"/>
      <sheetName val="Resumo Coletor 04a"/>
      <sheetName val="Resumo Coletor 01b"/>
      <sheetName val="Resumo Coletor 1c"/>
      <sheetName val="Resumo Coletor 2c"/>
      <sheetName val="Resumo Coletor  3c"/>
      <sheetName val="Resumo Coletor 4c"/>
      <sheetName val="Resumo Coletor Final"/>
      <sheetName val="SICRO 2"/>
      <sheetName val="BDI-PAVIMENTAÇÃO"/>
      <sheetName val="BDI-DRENAGEM"/>
      <sheetName val="Resumo Composições"/>
      <sheetName val="Composição - Drenagem"/>
      <sheetName val="Cubacao PVs"/>
      <sheetName val="Composições - BOCAS DE LOBO"/>
      <sheetName val="C2950"/>
      <sheetName val="C2948"/>
      <sheetName val="C2947"/>
      <sheetName val="C0170"/>
      <sheetName val="C73659"/>
      <sheetName val="C92265"/>
      <sheetName val="C72799"/>
      <sheetName val="Quant. Serv. Preliminares"/>
      <sheetName val="Escavação 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9">
          <cell r="F9">
            <v>0.26900000000000002</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NAPI"/>
      <sheetName val="FGV-39"/>
      <sheetName val="DER-EDIF"/>
      <sheetName val="DER-ROD"/>
      <sheetName val="CESAN"/>
      <sheetName val="SCO-RIO"/>
      <sheetName val="SICRO"/>
      <sheetName val="BDI"/>
      <sheetName val="ORÇAMENTO"/>
      <sheetName val="CRONOGRAMA"/>
      <sheetName val="CPU-SERV"/>
      <sheetName val="CPU-EQUIP"/>
      <sheetName val="CONSULT-CPU"/>
      <sheetName val="ADM LOCAL"/>
      <sheetName val="BDI CALC"/>
      <sheetName val="CONSULT-HH"/>
      <sheetName val="CONSULT-MO"/>
      <sheetName val="MERCADO"/>
      <sheetName val="Planilha3"/>
    </sheetNames>
    <sheetDataSet>
      <sheetData sheetId="0"/>
      <sheetData sheetId="1"/>
      <sheetData sheetId="2"/>
      <sheetData sheetId="3"/>
      <sheetData sheetId="4"/>
      <sheetData sheetId="5"/>
      <sheetData sheetId="6"/>
      <sheetData sheetId="7">
        <row r="18">
          <cell r="C18" t="str">
            <v>1ª FAIXA</v>
          </cell>
          <cell r="D18" t="str">
            <v>2ª FAIXA</v>
          </cell>
          <cell r="E18" t="str">
            <v>3ª FAIXA</v>
          </cell>
          <cell r="F18" t="str">
            <v>4ª FAIXA</v>
          </cell>
        </row>
      </sheetData>
      <sheetData sheetId="8">
        <row r="24">
          <cell r="M24">
            <v>0</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ço"/>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ilha"/>
      <sheetName val="composições"/>
      <sheetName val="fornecedores"/>
      <sheetName val="MAT"/>
      <sheetName val="Cronograma"/>
      <sheetName val="Listagem"/>
      <sheetName val="Plan1"/>
    </sheetNames>
    <sheetDataSet>
      <sheetData sheetId="0"/>
      <sheetData sheetId="1"/>
      <sheetData sheetId="2"/>
      <sheetData sheetId="3">
        <row r="3">
          <cell r="A3">
            <v>1000</v>
          </cell>
          <cell r="B3" t="str">
            <v>MÃO DE OBRA ASSALARIADA</v>
          </cell>
        </row>
        <row r="4">
          <cell r="A4">
            <v>101</v>
          </cell>
          <cell r="B4" t="str">
            <v>Pedreiro</v>
          </cell>
          <cell r="C4" t="str">
            <v>h</v>
          </cell>
          <cell r="D4">
            <v>2.004</v>
          </cell>
          <cell r="E4">
            <v>1.67</v>
          </cell>
        </row>
        <row r="5">
          <cell r="A5">
            <v>102</v>
          </cell>
          <cell r="B5" t="str">
            <v>Servente</v>
          </cell>
          <cell r="C5" t="str">
            <v>h</v>
          </cell>
          <cell r="D5">
            <v>1.296</v>
          </cell>
          <cell r="E5">
            <v>1.08</v>
          </cell>
        </row>
        <row r="6">
          <cell r="A6">
            <v>103</v>
          </cell>
          <cell r="B6" t="str">
            <v>Carpinteiro</v>
          </cell>
          <cell r="C6" t="str">
            <v>h</v>
          </cell>
          <cell r="D6">
            <v>2.004</v>
          </cell>
          <cell r="E6">
            <v>1.67</v>
          </cell>
        </row>
        <row r="7">
          <cell r="A7">
            <v>104</v>
          </cell>
          <cell r="B7" t="str">
            <v>Bombeiro</v>
          </cell>
          <cell r="C7" t="str">
            <v>h</v>
          </cell>
          <cell r="D7">
            <v>2.004</v>
          </cell>
          <cell r="E7">
            <v>1.67</v>
          </cell>
        </row>
        <row r="8">
          <cell r="A8">
            <v>105</v>
          </cell>
          <cell r="B8" t="str">
            <v>Eletricista</v>
          </cell>
          <cell r="C8" t="str">
            <v>h</v>
          </cell>
          <cell r="D8">
            <v>2.004</v>
          </cell>
          <cell r="E8">
            <v>1.67</v>
          </cell>
        </row>
        <row r="9">
          <cell r="A9">
            <v>106</v>
          </cell>
          <cell r="B9" t="str">
            <v>Armador</v>
          </cell>
          <cell r="C9" t="str">
            <v>kg</v>
          </cell>
          <cell r="D9">
            <v>0.36</v>
          </cell>
          <cell r="E9">
            <v>0.3</v>
          </cell>
        </row>
        <row r="10">
          <cell r="A10">
            <v>107</v>
          </cell>
          <cell r="B10" t="str">
            <v>Maquinista</v>
          </cell>
          <cell r="C10" t="str">
            <v>h</v>
          </cell>
          <cell r="D10">
            <v>1.776</v>
          </cell>
          <cell r="E10">
            <v>1.48</v>
          </cell>
        </row>
        <row r="11">
          <cell r="A11">
            <v>108</v>
          </cell>
          <cell r="B11" t="str">
            <v>Montador</v>
          </cell>
          <cell r="C11" t="str">
            <v>h</v>
          </cell>
          <cell r="D11">
            <v>1.776</v>
          </cell>
          <cell r="E11">
            <v>1.48</v>
          </cell>
        </row>
        <row r="12">
          <cell r="A12">
            <v>109</v>
          </cell>
          <cell r="B12" t="str">
            <v>Ferreiro</v>
          </cell>
          <cell r="C12" t="str">
            <v>h</v>
          </cell>
          <cell r="D12">
            <v>1.776</v>
          </cell>
          <cell r="E12">
            <v>1.48</v>
          </cell>
        </row>
        <row r="13">
          <cell r="A13">
            <v>110</v>
          </cell>
          <cell r="B13" t="str">
            <v>Ajudante</v>
          </cell>
          <cell r="C13" t="str">
            <v>h</v>
          </cell>
          <cell r="D13">
            <v>1.296</v>
          </cell>
          <cell r="E13">
            <v>1.08</v>
          </cell>
        </row>
        <row r="14">
          <cell r="A14">
            <v>111</v>
          </cell>
          <cell r="B14" t="str">
            <v>Pintor</v>
          </cell>
          <cell r="C14" t="str">
            <v>h</v>
          </cell>
          <cell r="D14">
            <v>1.9320000000000002</v>
          </cell>
          <cell r="E14">
            <v>1.61</v>
          </cell>
        </row>
        <row r="15">
          <cell r="A15">
            <v>112</v>
          </cell>
          <cell r="B15" t="str">
            <v>Telhadista</v>
          </cell>
          <cell r="C15" t="str">
            <v>h</v>
          </cell>
          <cell r="D15">
            <v>2.004</v>
          </cell>
          <cell r="E15">
            <v>1.67</v>
          </cell>
        </row>
        <row r="17">
          <cell r="A17">
            <v>1500</v>
          </cell>
          <cell r="B17" t="str">
            <v>MÃO DE OBRA EMPREITADA</v>
          </cell>
        </row>
        <row r="18">
          <cell r="A18">
            <v>150</v>
          </cell>
          <cell r="B18" t="str">
            <v>Empreitada alvenaria</v>
          </cell>
          <cell r="C18" t="str">
            <v>m2</v>
          </cell>
          <cell r="D18">
            <v>3</v>
          </cell>
          <cell r="E18">
            <v>2</v>
          </cell>
        </row>
        <row r="19">
          <cell r="A19">
            <v>152</v>
          </cell>
          <cell r="B19" t="str">
            <v>Empreitada chapisco interno</v>
          </cell>
          <cell r="C19" t="str">
            <v>m2</v>
          </cell>
          <cell r="D19">
            <v>0.84</v>
          </cell>
          <cell r="E19">
            <v>0.77</v>
          </cell>
        </row>
        <row r="20">
          <cell r="A20">
            <v>154</v>
          </cell>
          <cell r="B20" t="str">
            <v>Empreitada chapisco no jaú</v>
          </cell>
          <cell r="C20" t="str">
            <v>m2</v>
          </cell>
          <cell r="D20">
            <v>0.96000000000000008</v>
          </cell>
          <cell r="E20">
            <v>0.88000000000000012</v>
          </cell>
        </row>
        <row r="21">
          <cell r="A21">
            <v>155</v>
          </cell>
          <cell r="B21" t="str">
            <v>Empreiteiro assentamento de pisos c/ encargos</v>
          </cell>
          <cell r="C21" t="str">
            <v>m2</v>
          </cell>
          <cell r="D21">
            <v>7.2</v>
          </cell>
          <cell r="E21">
            <v>6.6000000000000005</v>
          </cell>
        </row>
        <row r="22">
          <cell r="A22">
            <v>156</v>
          </cell>
          <cell r="B22" t="str">
            <v>Empreitada emboço interno</v>
          </cell>
          <cell r="C22" t="str">
            <v>m2</v>
          </cell>
          <cell r="D22">
            <v>2.4</v>
          </cell>
          <cell r="E22">
            <v>2.2000000000000002</v>
          </cell>
        </row>
        <row r="23">
          <cell r="A23">
            <v>158</v>
          </cell>
          <cell r="B23" t="str">
            <v>Empreitada emboço e chapisco no jaú</v>
          </cell>
          <cell r="C23" t="str">
            <v>m2</v>
          </cell>
          <cell r="D23">
            <v>6</v>
          </cell>
          <cell r="E23">
            <v>5.5</v>
          </cell>
        </row>
        <row r="24">
          <cell r="A24">
            <v>160</v>
          </cell>
          <cell r="B24" t="str">
            <v>Empreitada contrapiso</v>
          </cell>
          <cell r="C24" t="str">
            <v>m2</v>
          </cell>
          <cell r="D24">
            <v>3</v>
          </cell>
          <cell r="E24">
            <v>2.75</v>
          </cell>
        </row>
        <row r="25">
          <cell r="A25">
            <v>162</v>
          </cell>
          <cell r="B25" t="str">
            <v>Empreitada pisos cerâmicos</v>
          </cell>
          <cell r="C25" t="str">
            <v>m2</v>
          </cell>
          <cell r="D25">
            <v>4.8</v>
          </cell>
          <cell r="E25">
            <v>4.4000000000000004</v>
          </cell>
        </row>
        <row r="26">
          <cell r="A26">
            <v>164</v>
          </cell>
          <cell r="B26" t="str">
            <v>Empreitada revestimentos paredes internas</v>
          </cell>
          <cell r="C26" t="str">
            <v>m2</v>
          </cell>
          <cell r="D26">
            <v>4.8</v>
          </cell>
          <cell r="E26">
            <v>4.4000000000000004</v>
          </cell>
        </row>
        <row r="27">
          <cell r="A27">
            <v>166</v>
          </cell>
          <cell r="B27" t="str">
            <v>Empreitada assentamento de aduelas</v>
          </cell>
          <cell r="C27" t="str">
            <v>unid.</v>
          </cell>
          <cell r="D27">
            <v>7.2</v>
          </cell>
          <cell r="E27">
            <v>6.6000000000000005</v>
          </cell>
        </row>
        <row r="28">
          <cell r="A28">
            <v>167</v>
          </cell>
          <cell r="B28" t="str">
            <v>Empreitada assentamento de esquadria de madeira</v>
          </cell>
          <cell r="C28" t="str">
            <v>unid.</v>
          </cell>
          <cell r="D28">
            <v>12</v>
          </cell>
          <cell r="E28">
            <v>11</v>
          </cell>
        </row>
        <row r="29">
          <cell r="A29">
            <v>168</v>
          </cell>
          <cell r="B29" t="str">
            <v>Empreitada pisos de granito/mármore/ardósia</v>
          </cell>
          <cell r="C29" t="str">
            <v>m2</v>
          </cell>
          <cell r="D29">
            <v>9.6</v>
          </cell>
          <cell r="E29">
            <v>8.8000000000000007</v>
          </cell>
        </row>
        <row r="30">
          <cell r="A30">
            <v>169</v>
          </cell>
          <cell r="B30" t="str">
            <v>Empreitada revestimento externo cerâmica 10x10</v>
          </cell>
          <cell r="C30" t="str">
            <v>m2</v>
          </cell>
          <cell r="D30">
            <v>6</v>
          </cell>
          <cell r="E30">
            <v>5.5</v>
          </cell>
        </row>
        <row r="31">
          <cell r="A31">
            <v>170</v>
          </cell>
          <cell r="B31" t="str">
            <v>Empreitada revestimento externo granito</v>
          </cell>
          <cell r="C31" t="str">
            <v>m2</v>
          </cell>
          <cell r="D31">
            <v>14.4</v>
          </cell>
          <cell r="E31">
            <v>13.200000000000001</v>
          </cell>
        </row>
        <row r="32">
          <cell r="A32">
            <v>171</v>
          </cell>
          <cell r="B32" t="str">
            <v>Empreitada assentamento de soleira ou chapim em granito</v>
          </cell>
          <cell r="C32" t="str">
            <v>ml</v>
          </cell>
          <cell r="D32">
            <v>6</v>
          </cell>
          <cell r="E32">
            <v>5.5</v>
          </cell>
        </row>
        <row r="33">
          <cell r="A33">
            <v>180</v>
          </cell>
          <cell r="B33" t="str">
            <v>Empreitada pintura de paredes internas 2 demãos</v>
          </cell>
          <cell r="C33" t="str">
            <v>m2</v>
          </cell>
          <cell r="D33">
            <v>3.6</v>
          </cell>
          <cell r="E33">
            <v>3.3000000000000003</v>
          </cell>
        </row>
        <row r="36">
          <cell r="A36">
            <v>199</v>
          </cell>
          <cell r="B36" t="str">
            <v>Leis Sociais = 125,8% sobre mão-de-obra</v>
          </cell>
          <cell r="D36">
            <v>1.2060440000000001</v>
          </cell>
          <cell r="E36">
            <v>1.2060440000000001</v>
          </cell>
        </row>
        <row r="38">
          <cell r="A38">
            <v>2000</v>
          </cell>
          <cell r="B38" t="str">
            <v>INSUMOS BÁSICOS</v>
          </cell>
        </row>
        <row r="40">
          <cell r="A40">
            <v>201</v>
          </cell>
          <cell r="B40" t="str">
            <v>Cimento</v>
          </cell>
          <cell r="C40" t="str">
            <v>kg</v>
          </cell>
          <cell r="D40">
            <v>0.3</v>
          </cell>
          <cell r="E40">
            <v>0.27500000000000002</v>
          </cell>
        </row>
        <row r="41">
          <cell r="A41">
            <v>202</v>
          </cell>
          <cell r="B41" t="str">
            <v>Areia úmida</v>
          </cell>
          <cell r="C41" t="str">
            <v>m3</v>
          </cell>
          <cell r="D41">
            <v>0</v>
          </cell>
          <cell r="E41">
            <v>0</v>
          </cell>
        </row>
        <row r="42">
          <cell r="A42">
            <v>203</v>
          </cell>
          <cell r="B42" t="str">
            <v>Brita 1/2</v>
          </cell>
          <cell r="C42" t="str">
            <v>m3</v>
          </cell>
          <cell r="D42">
            <v>24</v>
          </cell>
          <cell r="E42">
            <v>22</v>
          </cell>
        </row>
        <row r="43">
          <cell r="A43">
            <v>204</v>
          </cell>
          <cell r="B43" t="str">
            <v>Cal virgem em pó</v>
          </cell>
          <cell r="C43" t="str">
            <v>kg</v>
          </cell>
          <cell r="D43">
            <v>0.12000000000000001</v>
          </cell>
          <cell r="E43">
            <v>0.11000000000000001</v>
          </cell>
        </row>
        <row r="44">
          <cell r="A44">
            <v>205</v>
          </cell>
          <cell r="B44" t="str">
            <v>Cal hidratada</v>
          </cell>
          <cell r="C44" t="str">
            <v>kg</v>
          </cell>
          <cell r="D44">
            <v>0.18</v>
          </cell>
          <cell r="E44">
            <v>0.16500000000000001</v>
          </cell>
        </row>
        <row r="45">
          <cell r="A45">
            <v>206</v>
          </cell>
          <cell r="B45" t="str">
            <v>Impermeabilizante Vedacit</v>
          </cell>
          <cell r="C45" t="str">
            <v>l</v>
          </cell>
          <cell r="D45">
            <v>2.0533333333333337</v>
          </cell>
          <cell r="E45">
            <v>1.8822222222222225</v>
          </cell>
        </row>
        <row r="46">
          <cell r="A46">
            <v>207</v>
          </cell>
          <cell r="B46" t="str">
            <v>Cimentcola Quartzolit</v>
          </cell>
          <cell r="C46" t="str">
            <v>kg</v>
          </cell>
          <cell r="D46">
            <v>0.372</v>
          </cell>
          <cell r="E46">
            <v>0.34100000000000003</v>
          </cell>
        </row>
        <row r="47">
          <cell r="A47">
            <v>208</v>
          </cell>
          <cell r="B47" t="str">
            <v>Supercimentcola Quarzolite</v>
          </cell>
          <cell r="C47" t="str">
            <v>kg</v>
          </cell>
          <cell r="D47">
            <v>0.75600000000000001</v>
          </cell>
          <cell r="E47">
            <v>0.69300000000000006</v>
          </cell>
        </row>
        <row r="48">
          <cell r="A48">
            <v>209</v>
          </cell>
          <cell r="B48" t="str">
            <v>Cimento branco</v>
          </cell>
          <cell r="C48" t="str">
            <v>kg</v>
          </cell>
          <cell r="D48">
            <v>1.56</v>
          </cell>
          <cell r="E48">
            <v>1.4300000000000002</v>
          </cell>
        </row>
        <row r="49">
          <cell r="A49">
            <v>210</v>
          </cell>
          <cell r="B49" t="str">
            <v>Prego 18x24</v>
          </cell>
          <cell r="C49" t="str">
            <v>kg</v>
          </cell>
          <cell r="D49">
            <v>2.64</v>
          </cell>
          <cell r="E49">
            <v>2.4200000000000004</v>
          </cell>
        </row>
        <row r="50">
          <cell r="A50">
            <v>211</v>
          </cell>
          <cell r="B50" t="str">
            <v>tábua de pinho 1x12"</v>
          </cell>
          <cell r="C50" t="str">
            <v>m2</v>
          </cell>
          <cell r="D50">
            <v>8.16</v>
          </cell>
          <cell r="E50">
            <v>7.48</v>
          </cell>
        </row>
        <row r="51">
          <cell r="A51">
            <v>212</v>
          </cell>
          <cell r="B51" t="str">
            <v>tábua de pinho 1x9"</v>
          </cell>
          <cell r="C51" t="str">
            <v>m2</v>
          </cell>
          <cell r="D51">
            <v>8.16</v>
          </cell>
          <cell r="E51">
            <v>7.48</v>
          </cell>
        </row>
        <row r="52">
          <cell r="A52">
            <v>213</v>
          </cell>
          <cell r="B52" t="str">
            <v>Sarrafo de pinho 10x2,5cm</v>
          </cell>
          <cell r="C52" t="str">
            <v>m</v>
          </cell>
          <cell r="D52">
            <v>1.02</v>
          </cell>
          <cell r="E52">
            <v>0.93500000000000005</v>
          </cell>
        </row>
        <row r="53">
          <cell r="A53">
            <v>214</v>
          </cell>
          <cell r="B53" t="str">
            <v>pontalete de pinho 3x3"</v>
          </cell>
          <cell r="C53" t="str">
            <v>m</v>
          </cell>
          <cell r="D53">
            <v>1.8</v>
          </cell>
          <cell r="E53">
            <v>1.6500000000000001</v>
          </cell>
        </row>
        <row r="54">
          <cell r="A54">
            <v>215</v>
          </cell>
          <cell r="B54" t="str">
            <v>Viga de peroba 6x12cm</v>
          </cell>
          <cell r="C54" t="str">
            <v>m</v>
          </cell>
          <cell r="D54">
            <v>4.5599999999999996</v>
          </cell>
          <cell r="E54">
            <v>4.18</v>
          </cell>
        </row>
        <row r="55">
          <cell r="A55">
            <v>216</v>
          </cell>
          <cell r="B55" t="str">
            <v>Chapa de compensado resinado 10mm</v>
          </cell>
          <cell r="C55" t="str">
            <v>m2</v>
          </cell>
          <cell r="D55">
            <v>18</v>
          </cell>
          <cell r="E55">
            <v>16.5</v>
          </cell>
        </row>
        <row r="56">
          <cell r="A56">
            <v>217</v>
          </cell>
          <cell r="B56" t="str">
            <v>Madeira</v>
          </cell>
          <cell r="C56" t="str">
            <v>m3</v>
          </cell>
          <cell r="D56">
            <v>300</v>
          </cell>
          <cell r="E56">
            <v>275</v>
          </cell>
        </row>
        <row r="57">
          <cell r="A57">
            <v>218</v>
          </cell>
          <cell r="B57" t="str">
            <v>Chumbador 3/8"</v>
          </cell>
          <cell r="C57" t="str">
            <v>un</v>
          </cell>
          <cell r="D57">
            <v>0.24000000000000002</v>
          </cell>
          <cell r="E57">
            <v>0.22000000000000003</v>
          </cell>
        </row>
        <row r="58">
          <cell r="A58">
            <v>219</v>
          </cell>
          <cell r="B58" t="str">
            <v>Aço CA-50 12,5mm</v>
          </cell>
          <cell r="C58" t="str">
            <v>kg</v>
          </cell>
          <cell r="D58">
            <v>1.8720000000000001</v>
          </cell>
          <cell r="E58">
            <v>1.7160000000000002</v>
          </cell>
        </row>
        <row r="59">
          <cell r="A59">
            <v>220</v>
          </cell>
          <cell r="B59" t="str">
            <v>Aço CA-50 10mm</v>
          </cell>
          <cell r="C59" t="str">
            <v>kg</v>
          </cell>
          <cell r="D59">
            <v>1.7412698412698413</v>
          </cell>
          <cell r="E59">
            <v>1.5961640211640213</v>
          </cell>
        </row>
        <row r="60">
          <cell r="A60">
            <v>221</v>
          </cell>
          <cell r="B60" t="str">
            <v>Aço CA-50 8mm</v>
          </cell>
          <cell r="C60" t="str">
            <v>kg</v>
          </cell>
          <cell r="D60">
            <v>1.875</v>
          </cell>
          <cell r="E60">
            <v>1.7187500000000002</v>
          </cell>
        </row>
        <row r="61">
          <cell r="A61">
            <v>222</v>
          </cell>
          <cell r="B61" t="str">
            <v>Aço CA-50 6,3mm</v>
          </cell>
          <cell r="C61" t="str">
            <v>kg</v>
          </cell>
          <cell r="D61">
            <v>1.8720000000000001</v>
          </cell>
          <cell r="E61">
            <v>1.7160000000000002</v>
          </cell>
        </row>
        <row r="62">
          <cell r="A62">
            <v>223</v>
          </cell>
          <cell r="B62" t="str">
            <v>Aço CA-50 5mm</v>
          </cell>
          <cell r="C62" t="str">
            <v>kg</v>
          </cell>
          <cell r="D62">
            <v>1.875</v>
          </cell>
          <cell r="E62">
            <v>1.7187500000000002</v>
          </cell>
        </row>
        <row r="63">
          <cell r="A63">
            <v>224</v>
          </cell>
          <cell r="B63" t="str">
            <v>Aço CA-50 4,2mm</v>
          </cell>
          <cell r="C63" t="str">
            <v>kg</v>
          </cell>
          <cell r="D63">
            <v>2.0793893129770993</v>
          </cell>
          <cell r="E63">
            <v>1.9061068702290076</v>
          </cell>
        </row>
        <row r="64">
          <cell r="A64">
            <v>225</v>
          </cell>
          <cell r="B64" t="str">
            <v>Aço CA-60 4,2mm</v>
          </cell>
          <cell r="C64" t="str">
            <v>kg</v>
          </cell>
          <cell r="D64">
            <v>2.0793893129770993</v>
          </cell>
          <cell r="E64">
            <v>1.9061068702290076</v>
          </cell>
        </row>
        <row r="65">
          <cell r="A65">
            <v>226</v>
          </cell>
          <cell r="B65" t="str">
            <v>Arame galvanizado</v>
          </cell>
          <cell r="C65" t="str">
            <v>kg</v>
          </cell>
          <cell r="D65">
            <v>1.9200000000000002</v>
          </cell>
          <cell r="E65">
            <v>1.7600000000000002</v>
          </cell>
        </row>
        <row r="66">
          <cell r="A66">
            <v>227</v>
          </cell>
          <cell r="B66" t="str">
            <v>Arame recozido</v>
          </cell>
          <cell r="C66" t="str">
            <v>kg</v>
          </cell>
          <cell r="D66">
            <v>3.6</v>
          </cell>
          <cell r="E66">
            <v>3.3000000000000003</v>
          </cell>
        </row>
        <row r="67">
          <cell r="A67">
            <v>230</v>
          </cell>
          <cell r="B67" t="str">
            <v>Tijolo 9x19x28</v>
          </cell>
          <cell r="C67" t="str">
            <v>un</v>
          </cell>
          <cell r="D67">
            <v>0.18</v>
          </cell>
          <cell r="E67">
            <v>0.16500000000000001</v>
          </cell>
        </row>
        <row r="68">
          <cell r="A68">
            <v>231</v>
          </cell>
          <cell r="B68" t="str">
            <v>Tijolo 09x19x19</v>
          </cell>
          <cell r="C68" t="str">
            <v>un</v>
          </cell>
          <cell r="D68">
            <v>0.156</v>
          </cell>
          <cell r="E68">
            <v>0.14300000000000002</v>
          </cell>
        </row>
        <row r="69">
          <cell r="A69">
            <v>232</v>
          </cell>
          <cell r="B69" t="str">
            <v>Tijolo de barro maciço</v>
          </cell>
          <cell r="C69" t="str">
            <v>un</v>
          </cell>
          <cell r="D69">
            <v>0.26400000000000001</v>
          </cell>
          <cell r="E69">
            <v>0.24200000000000002</v>
          </cell>
        </row>
        <row r="70">
          <cell r="A70">
            <v>233</v>
          </cell>
          <cell r="B70" t="str">
            <v>Elemento vazado tipo cobogó</v>
          </cell>
          <cell r="C70" t="str">
            <v>un</v>
          </cell>
          <cell r="D70">
            <v>0.88800000000000001</v>
          </cell>
          <cell r="E70">
            <v>0.81400000000000006</v>
          </cell>
        </row>
        <row r="71">
          <cell r="A71">
            <v>234</v>
          </cell>
          <cell r="B71" t="str">
            <v>Bloco de concreto 10x20x40</v>
          </cell>
          <cell r="C71" t="str">
            <v>un</v>
          </cell>
          <cell r="D71">
            <v>0.42</v>
          </cell>
          <cell r="E71">
            <v>0.38500000000000001</v>
          </cell>
        </row>
        <row r="72">
          <cell r="A72">
            <v>235</v>
          </cell>
          <cell r="B72" t="str">
            <v>Bloco de concreto 15x20x40</v>
          </cell>
          <cell r="C72" t="str">
            <v>un</v>
          </cell>
          <cell r="D72">
            <v>0.6</v>
          </cell>
          <cell r="E72">
            <v>0.55000000000000004</v>
          </cell>
        </row>
        <row r="73">
          <cell r="A73">
            <v>236</v>
          </cell>
          <cell r="B73" t="str">
            <v>Rejunte Quartizolit para revestimento cerâmico</v>
          </cell>
          <cell r="C73" t="str">
            <v>kg</v>
          </cell>
          <cell r="D73">
            <v>1.6320000000000001</v>
          </cell>
          <cell r="E73">
            <v>1.4960000000000002</v>
          </cell>
        </row>
        <row r="74">
          <cell r="A74">
            <v>238</v>
          </cell>
          <cell r="B74" t="str">
            <v>Laje pré-fabricada e=10cm</v>
          </cell>
          <cell r="C74" t="str">
            <v>m2</v>
          </cell>
          <cell r="D74">
            <v>7.2</v>
          </cell>
          <cell r="E74">
            <v>6.6000000000000005</v>
          </cell>
        </row>
        <row r="75">
          <cell r="A75">
            <v>240</v>
          </cell>
          <cell r="B75" t="str">
            <v>Desmoldante para formas</v>
          </cell>
          <cell r="C75" t="str">
            <v>l</v>
          </cell>
          <cell r="D75">
            <v>3.9</v>
          </cell>
          <cell r="E75">
            <v>3.5750000000000002</v>
          </cell>
        </row>
        <row r="76">
          <cell r="A76">
            <v>242</v>
          </cell>
          <cell r="B76" t="str">
            <v>Formas metálicas aluguel</v>
          </cell>
          <cell r="C76" t="str">
            <v>m2</v>
          </cell>
          <cell r="D76">
            <v>0</v>
          </cell>
          <cell r="E76">
            <v>0</v>
          </cell>
        </row>
        <row r="77">
          <cell r="A77">
            <v>244</v>
          </cell>
          <cell r="B77" t="str">
            <v>Escora de eucalipto 3m</v>
          </cell>
          <cell r="C77" t="str">
            <v>un</v>
          </cell>
          <cell r="D77">
            <v>1.2</v>
          </cell>
          <cell r="E77">
            <v>1.1000000000000001</v>
          </cell>
        </row>
        <row r="78">
          <cell r="A78">
            <v>245</v>
          </cell>
          <cell r="B78" t="str">
            <v>Chapa zincada no. 26</v>
          </cell>
          <cell r="C78" t="str">
            <v>chapa</v>
          </cell>
          <cell r="D78">
            <v>15.6</v>
          </cell>
          <cell r="E78">
            <v>14.3</v>
          </cell>
        </row>
        <row r="79">
          <cell r="A79">
            <v>246</v>
          </cell>
          <cell r="B79" t="str">
            <v>Chapa de compensado resinado 12mm</v>
          </cell>
          <cell r="C79" t="str">
            <v>m2</v>
          </cell>
          <cell r="D79">
            <v>9.1320000000000014</v>
          </cell>
          <cell r="E79">
            <v>8.3710000000000004</v>
          </cell>
        </row>
        <row r="80">
          <cell r="A80">
            <v>247</v>
          </cell>
          <cell r="B80" t="str">
            <v>Chapa de compensado resinado 14mm</v>
          </cell>
          <cell r="C80" t="str">
            <v>m2</v>
          </cell>
          <cell r="D80">
            <v>10.404</v>
          </cell>
          <cell r="E80">
            <v>9.5370000000000008</v>
          </cell>
        </row>
        <row r="81">
          <cell r="A81">
            <v>248</v>
          </cell>
          <cell r="B81" t="str">
            <v>Chapa de compensado resinado 12mm</v>
          </cell>
          <cell r="C81" t="str">
            <v>chapa</v>
          </cell>
          <cell r="D81">
            <v>16.2</v>
          </cell>
          <cell r="E81">
            <v>14.850000000000001</v>
          </cell>
        </row>
        <row r="82">
          <cell r="A82">
            <v>249</v>
          </cell>
          <cell r="B82" t="str">
            <v>Chapa de compensado resinado 14mm</v>
          </cell>
          <cell r="C82" t="str">
            <v>chapa</v>
          </cell>
          <cell r="D82">
            <v>31.2</v>
          </cell>
          <cell r="E82">
            <v>28.6</v>
          </cell>
        </row>
        <row r="83">
          <cell r="A83">
            <v>250</v>
          </cell>
          <cell r="B83" t="str">
            <v>Chapa de compensado resinado 10mm</v>
          </cell>
          <cell r="C83" t="str">
            <v>m2</v>
          </cell>
          <cell r="D83">
            <v>7.6859504132231411</v>
          </cell>
          <cell r="E83">
            <v>7.0454545454545459</v>
          </cell>
        </row>
        <row r="84">
          <cell r="A84">
            <v>251</v>
          </cell>
          <cell r="B84" t="str">
            <v>Chapa de compensado resinado 10mm</v>
          </cell>
          <cell r="C84" t="str">
            <v>chapa</v>
          </cell>
          <cell r="D84">
            <v>18.600000000000001</v>
          </cell>
          <cell r="E84">
            <v>17.05</v>
          </cell>
        </row>
        <row r="85">
          <cell r="A85">
            <v>252</v>
          </cell>
          <cell r="B85" t="str">
            <v>Areia média</v>
          </cell>
          <cell r="C85" t="str">
            <v>m3</v>
          </cell>
          <cell r="D85">
            <v>27.6</v>
          </cell>
          <cell r="E85">
            <v>25.3</v>
          </cell>
        </row>
        <row r="86">
          <cell r="A86">
            <v>253</v>
          </cell>
          <cell r="B86" t="str">
            <v>Brita 3/4</v>
          </cell>
          <cell r="C86" t="str">
            <v>m3</v>
          </cell>
          <cell r="D86">
            <v>27.6</v>
          </cell>
          <cell r="E86">
            <v>25.3</v>
          </cell>
        </row>
        <row r="87">
          <cell r="A87">
            <v>254</v>
          </cell>
          <cell r="B87" t="str">
            <v>Pedra de mão</v>
          </cell>
          <cell r="C87" t="str">
            <v>m3</v>
          </cell>
          <cell r="D87">
            <v>2.52</v>
          </cell>
          <cell r="E87">
            <v>2.3100000000000005</v>
          </cell>
        </row>
        <row r="88">
          <cell r="A88">
            <v>261</v>
          </cell>
          <cell r="B88" t="str">
            <v>tábua de pinho 1x12"</v>
          </cell>
          <cell r="C88" t="str">
            <v>m</v>
          </cell>
          <cell r="D88">
            <v>1.26</v>
          </cell>
          <cell r="E88">
            <v>1.1550000000000002</v>
          </cell>
        </row>
        <row r="89">
          <cell r="A89">
            <v>262</v>
          </cell>
          <cell r="B89" t="str">
            <v>tábua de pinho 1x15cm</v>
          </cell>
          <cell r="C89" t="str">
            <v>m</v>
          </cell>
          <cell r="D89">
            <v>13.44</v>
          </cell>
          <cell r="E89">
            <v>12.32</v>
          </cell>
        </row>
        <row r="90">
          <cell r="A90">
            <v>264</v>
          </cell>
          <cell r="B90" t="str">
            <v>Lambrí de Peroba mica 10x1</v>
          </cell>
          <cell r="C90" t="str">
            <v>m2</v>
          </cell>
          <cell r="D90">
            <v>4.8</v>
          </cell>
          <cell r="E90">
            <v>4.4000000000000004</v>
          </cell>
        </row>
        <row r="91">
          <cell r="A91">
            <v>266</v>
          </cell>
          <cell r="B91" t="str">
            <v>Placas de gesso pré-fabricadas 60x60</v>
          </cell>
          <cell r="C91" t="str">
            <v>m2</v>
          </cell>
          <cell r="D91">
            <v>0.24000000000000002</v>
          </cell>
          <cell r="E91">
            <v>0.22000000000000003</v>
          </cell>
        </row>
        <row r="92">
          <cell r="A92">
            <v>267</v>
          </cell>
          <cell r="B92" t="str">
            <v>Gesso em pó</v>
          </cell>
          <cell r="C92" t="str">
            <v>kg</v>
          </cell>
          <cell r="D92">
            <v>5.6400000000000006</v>
          </cell>
          <cell r="E92">
            <v>5.1700000000000008</v>
          </cell>
        </row>
        <row r="93">
          <cell r="A93">
            <v>270</v>
          </cell>
          <cell r="B93" t="str">
            <v>Soda cáustica</v>
          </cell>
          <cell r="C93" t="str">
            <v>kg</v>
          </cell>
          <cell r="D93">
            <v>2.16</v>
          </cell>
          <cell r="E93">
            <v>1.9800000000000002</v>
          </cell>
        </row>
        <row r="94">
          <cell r="A94">
            <v>271</v>
          </cell>
          <cell r="B94" t="str">
            <v>Ácido muriático</v>
          </cell>
          <cell r="C94" t="str">
            <v>l</v>
          </cell>
          <cell r="D94">
            <v>3.8999999999999995</v>
          </cell>
          <cell r="E94">
            <v>3.5749999999999997</v>
          </cell>
        </row>
        <row r="95">
          <cell r="A95">
            <v>272</v>
          </cell>
          <cell r="B95" t="str">
            <v>Aguarráz mineral</v>
          </cell>
          <cell r="C95" t="str">
            <v>l</v>
          </cell>
          <cell r="D95">
            <v>0.24000000000000002</v>
          </cell>
          <cell r="E95">
            <v>0.22000000000000003</v>
          </cell>
        </row>
        <row r="96">
          <cell r="A96">
            <v>274</v>
          </cell>
          <cell r="B96" t="str">
            <v>Lixa nº120 para pintura</v>
          </cell>
          <cell r="C96" t="str">
            <v>un</v>
          </cell>
          <cell r="D96">
            <v>1.2</v>
          </cell>
          <cell r="E96">
            <v>1.1000000000000001</v>
          </cell>
        </row>
        <row r="97">
          <cell r="A97">
            <v>275</v>
          </cell>
          <cell r="B97" t="str">
            <v>Caibro 7x4 madeira branca</v>
          </cell>
          <cell r="C97" t="str">
            <v>ml</v>
          </cell>
          <cell r="D97">
            <v>2.52</v>
          </cell>
          <cell r="E97">
            <v>2.3100000000000005</v>
          </cell>
        </row>
        <row r="98">
          <cell r="A98">
            <v>276</v>
          </cell>
          <cell r="B98" t="str">
            <v>Caibro 7x5 Parajú</v>
          </cell>
          <cell r="C98" t="str">
            <v>ml</v>
          </cell>
          <cell r="D98">
            <v>2.2799999999999998</v>
          </cell>
          <cell r="E98">
            <v>2.09</v>
          </cell>
        </row>
        <row r="99">
          <cell r="A99">
            <v>280</v>
          </cell>
          <cell r="B99" t="str">
            <v>Caibro 7x5 Parajú</v>
          </cell>
          <cell r="C99" t="str">
            <v>ml</v>
          </cell>
          <cell r="D99">
            <v>1.32</v>
          </cell>
          <cell r="E99">
            <v>1.2100000000000002</v>
          </cell>
        </row>
        <row r="100">
          <cell r="A100">
            <v>282</v>
          </cell>
          <cell r="B100" t="str">
            <v>Caibro 7x4 madeira branca</v>
          </cell>
          <cell r="C100" t="str">
            <v>ml</v>
          </cell>
          <cell r="D100">
            <v>5.4</v>
          </cell>
          <cell r="E100">
            <v>4.95</v>
          </cell>
        </row>
        <row r="101">
          <cell r="A101">
            <v>286</v>
          </cell>
          <cell r="B101" t="str">
            <v>Telha amianto ondulada 2,44 x 0,50 fibrotex</v>
          </cell>
          <cell r="C101" t="str">
            <v>un</v>
          </cell>
          <cell r="D101">
            <v>6</v>
          </cell>
          <cell r="E101">
            <v>5.5</v>
          </cell>
        </row>
        <row r="102">
          <cell r="A102">
            <v>287</v>
          </cell>
          <cell r="B102" t="str">
            <v>Telha amianto ondulada 1,83 x 1,10</v>
          </cell>
          <cell r="C102" t="str">
            <v>un</v>
          </cell>
          <cell r="D102">
            <v>9.6</v>
          </cell>
          <cell r="E102">
            <v>8.8000000000000007</v>
          </cell>
        </row>
        <row r="103">
          <cell r="A103">
            <v>288</v>
          </cell>
          <cell r="B103" t="str">
            <v>Telha de barro colonial</v>
          </cell>
          <cell r="C103" t="str">
            <v>un</v>
          </cell>
          <cell r="D103">
            <v>0.14399999999999999</v>
          </cell>
          <cell r="E103">
            <v>0.13200000000000001</v>
          </cell>
        </row>
        <row r="104">
          <cell r="A104">
            <v>290</v>
          </cell>
          <cell r="B104" t="str">
            <v>Laje pré-fabricada e=10cm</v>
          </cell>
          <cell r="C104" t="str">
            <v>m2</v>
          </cell>
          <cell r="D104">
            <v>9.36</v>
          </cell>
          <cell r="E104">
            <v>8.58</v>
          </cell>
        </row>
        <row r="105">
          <cell r="A105">
            <v>291</v>
          </cell>
          <cell r="B105" t="str">
            <v>Escora de eucalipto 3m</v>
          </cell>
          <cell r="C105" t="str">
            <v>peça</v>
          </cell>
          <cell r="D105">
            <v>1.2</v>
          </cell>
          <cell r="E105">
            <v>1.1000000000000001</v>
          </cell>
        </row>
        <row r="106">
          <cell r="A106">
            <v>292</v>
          </cell>
          <cell r="B106" t="str">
            <v>Prego 15 x 15</v>
          </cell>
          <cell r="C106" t="str">
            <v>kg</v>
          </cell>
          <cell r="D106">
            <v>3.24</v>
          </cell>
          <cell r="E106">
            <v>2.9700000000000006</v>
          </cell>
        </row>
        <row r="111">
          <cell r="A111">
            <v>3000</v>
          </cell>
          <cell r="B111" t="str">
            <v>PISOS E REVESTIMENTOS</v>
          </cell>
        </row>
        <row r="112">
          <cell r="A112">
            <v>301</v>
          </cell>
          <cell r="B112" t="str">
            <v>Azulejo branco 15x15</v>
          </cell>
          <cell r="C112" t="str">
            <v>m2</v>
          </cell>
          <cell r="D112">
            <v>0</v>
          </cell>
        </row>
        <row r="113">
          <cell r="A113">
            <v>302</v>
          </cell>
          <cell r="B113" t="str">
            <v>Azulejo de cor 15x15</v>
          </cell>
          <cell r="C113" t="str">
            <v>m2</v>
          </cell>
          <cell r="D113">
            <v>0</v>
          </cell>
        </row>
        <row r="114">
          <cell r="A114">
            <v>304</v>
          </cell>
          <cell r="B114" t="str">
            <v>Ladrilho hidráulico 1 cor</v>
          </cell>
          <cell r="C114" t="str">
            <v>m2</v>
          </cell>
          <cell r="D114">
            <v>0</v>
          </cell>
        </row>
        <row r="115">
          <cell r="A115">
            <v>305</v>
          </cell>
          <cell r="B115" t="str">
            <v>Ladrilho hidráulico 2 cores</v>
          </cell>
          <cell r="C115" t="str">
            <v>m2</v>
          </cell>
          <cell r="D115">
            <v>0</v>
          </cell>
        </row>
        <row r="116">
          <cell r="A116">
            <v>306</v>
          </cell>
          <cell r="B116" t="str">
            <v>Lajota cerâmica 32x32cm</v>
          </cell>
          <cell r="C116" t="str">
            <v>m2</v>
          </cell>
          <cell r="D116">
            <v>0</v>
          </cell>
        </row>
        <row r="117">
          <cell r="A117">
            <v>308</v>
          </cell>
          <cell r="B117" t="str">
            <v>Cerâmica vermelha 12x24cm</v>
          </cell>
          <cell r="C117" t="str">
            <v>m2</v>
          </cell>
          <cell r="D117">
            <v>0</v>
          </cell>
        </row>
        <row r="118">
          <cell r="A118">
            <v>310</v>
          </cell>
          <cell r="B118" t="str">
            <v>Ardósia 40x40cm</v>
          </cell>
          <cell r="C118" t="str">
            <v>m2</v>
          </cell>
          <cell r="D118">
            <v>7.2</v>
          </cell>
          <cell r="E118">
            <v>6.6000000000000005</v>
          </cell>
        </row>
        <row r="119">
          <cell r="A119">
            <v>311</v>
          </cell>
          <cell r="B119" t="str">
            <v>Cerâmica 10x10</v>
          </cell>
          <cell r="C119" t="str">
            <v>m2</v>
          </cell>
          <cell r="D119">
            <v>10.68</v>
          </cell>
          <cell r="E119">
            <v>9.7900000000000009</v>
          </cell>
        </row>
        <row r="120">
          <cell r="A120">
            <v>312</v>
          </cell>
          <cell r="B120" t="str">
            <v>Cerâmica 40x40</v>
          </cell>
          <cell r="C120" t="str">
            <v>m2</v>
          </cell>
          <cell r="D120">
            <v>16.164000000000001</v>
          </cell>
          <cell r="E120">
            <v>14.817000000000002</v>
          </cell>
        </row>
        <row r="121">
          <cell r="A121">
            <v>313</v>
          </cell>
          <cell r="B121" t="str">
            <v>Cerâmica 30x30</v>
          </cell>
          <cell r="C121" t="str">
            <v>m2</v>
          </cell>
          <cell r="D121">
            <v>10.284000000000001</v>
          </cell>
          <cell r="E121">
            <v>9.4270000000000014</v>
          </cell>
        </row>
        <row r="122">
          <cell r="A122">
            <v>314</v>
          </cell>
          <cell r="B122" t="str">
            <v>Cerâmica 20x30</v>
          </cell>
          <cell r="C122" t="str">
            <v>m2</v>
          </cell>
          <cell r="D122">
            <v>8.52</v>
          </cell>
          <cell r="E122">
            <v>7.8100000000000005</v>
          </cell>
        </row>
        <row r="123">
          <cell r="A123">
            <v>315</v>
          </cell>
          <cell r="B123" t="str">
            <v>Cerâmica 15x15</v>
          </cell>
          <cell r="C123" t="str">
            <v>m2</v>
          </cell>
          <cell r="D123">
            <v>7.26</v>
          </cell>
          <cell r="E123">
            <v>6.6550000000000002</v>
          </cell>
        </row>
        <row r="124">
          <cell r="A124">
            <v>316</v>
          </cell>
          <cell r="B124" t="str">
            <v>Assoalho de sucupira 15cm</v>
          </cell>
          <cell r="C124" t="str">
            <v>m2</v>
          </cell>
          <cell r="D124">
            <v>0</v>
          </cell>
          <cell r="E124">
            <v>0</v>
          </cell>
        </row>
        <row r="125">
          <cell r="A125">
            <v>317</v>
          </cell>
          <cell r="B125" t="str">
            <v>Mármore branco 3cm</v>
          </cell>
          <cell r="C125" t="str">
            <v>m2</v>
          </cell>
          <cell r="D125">
            <v>60</v>
          </cell>
          <cell r="E125">
            <v>55.000000000000007</v>
          </cell>
        </row>
        <row r="126">
          <cell r="A126">
            <v>318</v>
          </cell>
          <cell r="B126" t="str">
            <v>Granito Branco Polar</v>
          </cell>
          <cell r="C126" t="str">
            <v>m2</v>
          </cell>
          <cell r="D126">
            <v>84</v>
          </cell>
          <cell r="E126">
            <v>77</v>
          </cell>
        </row>
        <row r="127">
          <cell r="A127">
            <v>319</v>
          </cell>
          <cell r="B127" t="str">
            <v>Granito Cinza Andorinha</v>
          </cell>
          <cell r="C127" t="str">
            <v>m2</v>
          </cell>
          <cell r="D127">
            <v>48</v>
          </cell>
          <cell r="E127">
            <v>44</v>
          </cell>
        </row>
        <row r="128">
          <cell r="A128">
            <v>320</v>
          </cell>
          <cell r="B128" t="str">
            <v>Pedra portuguesa</v>
          </cell>
          <cell r="C128" t="str">
            <v>m2</v>
          </cell>
          <cell r="D128">
            <v>12.6</v>
          </cell>
          <cell r="E128">
            <v>11.55</v>
          </cell>
        </row>
        <row r="129">
          <cell r="A129">
            <v>350</v>
          </cell>
          <cell r="B129" t="str">
            <v>Rodapé em granito h=7cm</v>
          </cell>
          <cell r="C129" t="str">
            <v>ml</v>
          </cell>
          <cell r="D129">
            <v>4.2</v>
          </cell>
          <cell r="E129">
            <v>3.8500000000000005</v>
          </cell>
        </row>
        <row r="130">
          <cell r="A130">
            <v>352</v>
          </cell>
          <cell r="B130" t="str">
            <v>Rodapé de angelim pedra</v>
          </cell>
          <cell r="C130" t="str">
            <v>ml</v>
          </cell>
          <cell r="D130">
            <v>1.68</v>
          </cell>
          <cell r="E130">
            <v>1.54</v>
          </cell>
        </row>
        <row r="132">
          <cell r="A132">
            <v>4000</v>
          </cell>
          <cell r="B132" t="str">
            <v>LOUÇAS E METAIS</v>
          </cell>
        </row>
        <row r="133">
          <cell r="A133">
            <v>401</v>
          </cell>
          <cell r="B133" t="str">
            <v>Vaso sanitário Logasa</v>
          </cell>
          <cell r="C133" t="str">
            <v>un</v>
          </cell>
          <cell r="D133">
            <v>60</v>
          </cell>
          <cell r="E133">
            <v>55.000000000000007</v>
          </cell>
        </row>
        <row r="134">
          <cell r="A134">
            <v>403</v>
          </cell>
          <cell r="B134" t="str">
            <v>Bacia turca</v>
          </cell>
          <cell r="C134" t="str">
            <v>un</v>
          </cell>
          <cell r="D134">
            <v>42</v>
          </cell>
          <cell r="E134">
            <v>38.5</v>
          </cell>
        </row>
        <row r="135">
          <cell r="A135">
            <v>404</v>
          </cell>
          <cell r="B135" t="str">
            <v>Lavatório de coluna</v>
          </cell>
          <cell r="C135" t="str">
            <v>un</v>
          </cell>
          <cell r="D135">
            <v>0</v>
          </cell>
          <cell r="E135">
            <v>0</v>
          </cell>
        </row>
        <row r="136">
          <cell r="A136">
            <v>405</v>
          </cell>
          <cell r="B136" t="str">
            <v>Lavatório suspenso</v>
          </cell>
          <cell r="C136" t="str">
            <v>un</v>
          </cell>
          <cell r="D136">
            <v>57.6</v>
          </cell>
          <cell r="E136">
            <v>52.800000000000004</v>
          </cell>
        </row>
        <row r="137">
          <cell r="A137">
            <v>408</v>
          </cell>
          <cell r="B137" t="str">
            <v>Bancada de ardósia</v>
          </cell>
          <cell r="C137" t="str">
            <v>m2</v>
          </cell>
          <cell r="D137">
            <v>0</v>
          </cell>
          <cell r="E137">
            <v>0</v>
          </cell>
        </row>
        <row r="138">
          <cell r="A138">
            <v>409</v>
          </cell>
          <cell r="B138" t="str">
            <v>Bancada de granito</v>
          </cell>
          <cell r="C138" t="str">
            <v>m2</v>
          </cell>
          <cell r="D138">
            <v>84</v>
          </cell>
          <cell r="E138">
            <v>77</v>
          </cell>
        </row>
        <row r="139">
          <cell r="A139">
            <v>410</v>
          </cell>
          <cell r="B139" t="str">
            <v>Bojo para pia inox</v>
          </cell>
          <cell r="C139" t="str">
            <v>un</v>
          </cell>
          <cell r="D139">
            <v>60</v>
          </cell>
          <cell r="E139">
            <v>55.000000000000007</v>
          </cell>
        </row>
        <row r="140">
          <cell r="A140">
            <v>415</v>
          </cell>
          <cell r="B140" t="str">
            <v>Tanque pré-moldado</v>
          </cell>
          <cell r="C140" t="str">
            <v>un</v>
          </cell>
          <cell r="D140">
            <v>0</v>
          </cell>
          <cell r="E140">
            <v>0</v>
          </cell>
        </row>
        <row r="141">
          <cell r="A141">
            <v>416</v>
          </cell>
          <cell r="B141" t="str">
            <v>Tanque de Louça</v>
          </cell>
          <cell r="C141" t="str">
            <v>un</v>
          </cell>
          <cell r="D141">
            <v>58.8</v>
          </cell>
          <cell r="E141">
            <v>53.900000000000006</v>
          </cell>
        </row>
        <row r="142">
          <cell r="A142">
            <v>417</v>
          </cell>
          <cell r="B142" t="str">
            <v>Tanque Inox</v>
          </cell>
          <cell r="C142" t="str">
            <v>un</v>
          </cell>
          <cell r="D142">
            <v>0</v>
          </cell>
          <cell r="E142">
            <v>0</v>
          </cell>
        </row>
        <row r="143">
          <cell r="A143">
            <v>430</v>
          </cell>
          <cell r="B143" t="str">
            <v>Caixa d´água 500l</v>
          </cell>
          <cell r="C143" t="str">
            <v>un</v>
          </cell>
          <cell r="D143">
            <v>84</v>
          </cell>
          <cell r="E143">
            <v>77</v>
          </cell>
        </row>
        <row r="144">
          <cell r="A144">
            <v>431</v>
          </cell>
          <cell r="B144" t="str">
            <v>Caixa d´água 1000l</v>
          </cell>
          <cell r="C144" t="str">
            <v>un</v>
          </cell>
          <cell r="D144">
            <v>0</v>
          </cell>
        </row>
        <row r="155">
          <cell r="A155">
            <v>5000</v>
          </cell>
          <cell r="B155" t="str">
            <v>ESQUADRIAS</v>
          </cell>
        </row>
        <row r="156">
          <cell r="A156">
            <v>502</v>
          </cell>
          <cell r="B156" t="str">
            <v>Porta interna madeira 60/70/80 x 210</v>
          </cell>
          <cell r="C156" t="str">
            <v>un</v>
          </cell>
          <cell r="D156">
            <v>42</v>
          </cell>
          <cell r="E156">
            <v>38.5</v>
          </cell>
        </row>
        <row r="157">
          <cell r="A157">
            <v>510</v>
          </cell>
          <cell r="B157" t="str">
            <v>Porta externa madeira 80 x 210</v>
          </cell>
          <cell r="C157" t="str">
            <v>un</v>
          </cell>
          <cell r="D157">
            <v>60</v>
          </cell>
          <cell r="E157">
            <v>55.000000000000007</v>
          </cell>
        </row>
        <row r="158">
          <cell r="A158">
            <v>520</v>
          </cell>
          <cell r="B158" t="str">
            <v>Janela de madeira</v>
          </cell>
          <cell r="C158" t="str">
            <v>un</v>
          </cell>
          <cell r="D158">
            <v>50.4</v>
          </cell>
          <cell r="E158">
            <v>46.2</v>
          </cell>
        </row>
        <row r="172">
          <cell r="A172">
            <v>6000</v>
          </cell>
          <cell r="B172" t="str">
            <v>ACABAMENTOS</v>
          </cell>
        </row>
        <row r="173">
          <cell r="A173">
            <v>602</v>
          </cell>
          <cell r="B173" t="str">
            <v>Massa PVA</v>
          </cell>
          <cell r="C173" t="str">
            <v>kg</v>
          </cell>
          <cell r="D173">
            <v>0.372</v>
          </cell>
          <cell r="E173">
            <v>0.34100000000000003</v>
          </cell>
        </row>
        <row r="174">
          <cell r="A174">
            <v>603</v>
          </cell>
          <cell r="B174" t="str">
            <v>Massa a óleo</v>
          </cell>
          <cell r="C174" t="str">
            <v>kg</v>
          </cell>
          <cell r="D174">
            <v>3.6480000000000001</v>
          </cell>
          <cell r="E174">
            <v>3.3440000000000003</v>
          </cell>
        </row>
        <row r="175">
          <cell r="A175">
            <v>604</v>
          </cell>
          <cell r="B175" t="str">
            <v>Tinta látex Suvinil</v>
          </cell>
          <cell r="C175" t="str">
            <v>l</v>
          </cell>
          <cell r="D175">
            <v>8.52</v>
          </cell>
          <cell r="E175">
            <v>7.8100000000000005</v>
          </cell>
        </row>
        <row r="176">
          <cell r="A176">
            <v>605</v>
          </cell>
          <cell r="B176" t="str">
            <v>Tinta Texturada acrílica</v>
          </cell>
          <cell r="C176" t="str">
            <v>l</v>
          </cell>
          <cell r="D176">
            <v>12.6</v>
          </cell>
          <cell r="E176">
            <v>11.55</v>
          </cell>
        </row>
        <row r="177">
          <cell r="A177">
            <v>606</v>
          </cell>
          <cell r="B177" t="str">
            <v>Líquido selador</v>
          </cell>
          <cell r="C177" t="str">
            <v>l</v>
          </cell>
          <cell r="D177">
            <v>5.76</v>
          </cell>
          <cell r="E177">
            <v>5.28</v>
          </cell>
        </row>
        <row r="178">
          <cell r="A178">
            <v>607</v>
          </cell>
          <cell r="B178" t="str">
            <v>Verniz para madeira com filtro</v>
          </cell>
          <cell r="C178" t="str">
            <v>l</v>
          </cell>
          <cell r="D178">
            <v>9.36</v>
          </cell>
          <cell r="E178">
            <v>8.58</v>
          </cell>
        </row>
        <row r="179">
          <cell r="A179">
            <v>608</v>
          </cell>
          <cell r="B179" t="str">
            <v xml:space="preserve">Tinta esmalte </v>
          </cell>
          <cell r="C179" t="str">
            <v>l</v>
          </cell>
          <cell r="D179">
            <v>12.360000000000001</v>
          </cell>
          <cell r="E179">
            <v>11.330000000000002</v>
          </cell>
        </row>
        <row r="180">
          <cell r="A180">
            <v>609</v>
          </cell>
          <cell r="B180" t="str">
            <v>Fundo para madeira</v>
          </cell>
          <cell r="C180" t="str">
            <v>l</v>
          </cell>
          <cell r="D180">
            <v>12.360000000000001</v>
          </cell>
          <cell r="E180">
            <v>11.330000000000002</v>
          </cell>
        </row>
        <row r="182">
          <cell r="A182">
            <v>7000</v>
          </cell>
          <cell r="B182" t="str">
            <v>FERRAGENS</v>
          </cell>
        </row>
        <row r="183">
          <cell r="A183">
            <v>710</v>
          </cell>
          <cell r="B183" t="str">
            <v>Pino aço cravado (pino e fincapino)</v>
          </cell>
          <cell r="C183" t="str">
            <v>un</v>
          </cell>
          <cell r="D183">
            <v>0.32</v>
          </cell>
          <cell r="E183">
            <v>0.35200000000000004</v>
          </cell>
        </row>
        <row r="184">
          <cell r="A184">
            <v>750</v>
          </cell>
          <cell r="B184" t="str">
            <v xml:space="preserve">Dobradiça 21/2" </v>
          </cell>
          <cell r="C184" t="str">
            <v>un</v>
          </cell>
          <cell r="D184">
            <v>0.8</v>
          </cell>
          <cell r="E184">
            <v>0.88000000000000012</v>
          </cell>
        </row>
        <row r="185">
          <cell r="A185">
            <v>760</v>
          </cell>
          <cell r="B185" t="str">
            <v>Fechadura interna tipo alavanca</v>
          </cell>
          <cell r="C185" t="str">
            <v>un</v>
          </cell>
          <cell r="D185">
            <v>17.3</v>
          </cell>
          <cell r="E185">
            <v>19.03</v>
          </cell>
        </row>
        <row r="186">
          <cell r="A186">
            <v>762</v>
          </cell>
          <cell r="B186" t="str">
            <v>Fechadura externa tipo bola</v>
          </cell>
          <cell r="C186" t="str">
            <v>un</v>
          </cell>
          <cell r="D186">
            <v>21.3</v>
          </cell>
          <cell r="E186">
            <v>23.430000000000003</v>
          </cell>
        </row>
        <row r="187">
          <cell r="A187">
            <v>764</v>
          </cell>
          <cell r="B187" t="str">
            <v>Fechadura para banheiro</v>
          </cell>
          <cell r="C187" t="str">
            <v>un</v>
          </cell>
          <cell r="D187">
            <v>17.3</v>
          </cell>
          <cell r="E187">
            <v>19.03</v>
          </cell>
        </row>
        <row r="189">
          <cell r="A189">
            <v>8000</v>
          </cell>
          <cell r="B189" t="str">
            <v>MATERIAIS ELÉTRICOS E HIDRÁULICOS</v>
          </cell>
        </row>
        <row r="190">
          <cell r="A190">
            <v>801</v>
          </cell>
          <cell r="B190" t="str">
            <v>Poste padrão</v>
          </cell>
          <cell r="C190" t="str">
            <v>un</v>
          </cell>
          <cell r="D190">
            <v>312</v>
          </cell>
          <cell r="E190">
            <v>286</v>
          </cell>
        </row>
        <row r="191">
          <cell r="A191">
            <v>805</v>
          </cell>
          <cell r="B191" t="str">
            <v>Disjuntor tripolar 70A</v>
          </cell>
          <cell r="C191" t="str">
            <v>peça</v>
          </cell>
          <cell r="D191">
            <v>42</v>
          </cell>
          <cell r="E191">
            <v>38.5</v>
          </cell>
        </row>
        <row r="192">
          <cell r="A192">
            <v>807</v>
          </cell>
          <cell r="B192" t="str">
            <v>Chave trifásica simples</v>
          </cell>
          <cell r="C192" t="str">
            <v>peça</v>
          </cell>
          <cell r="D192">
            <v>45.6</v>
          </cell>
          <cell r="E192">
            <v>41.800000000000004</v>
          </cell>
        </row>
        <row r="193">
          <cell r="A193">
            <v>810</v>
          </cell>
          <cell r="B193" t="str">
            <v>Eletroduto PVC rígido 3"</v>
          </cell>
          <cell r="C193" t="str">
            <v>vara</v>
          </cell>
          <cell r="D193">
            <v>30</v>
          </cell>
          <cell r="E193">
            <v>27.500000000000004</v>
          </cell>
        </row>
        <row r="194">
          <cell r="A194">
            <v>812</v>
          </cell>
          <cell r="B194" t="str">
            <v>Eletroduto PVC rígido 3/4"</v>
          </cell>
          <cell r="C194" t="str">
            <v>vara</v>
          </cell>
          <cell r="D194">
            <v>2.7720000000000002</v>
          </cell>
          <cell r="E194">
            <v>2.5410000000000004</v>
          </cell>
        </row>
        <row r="195">
          <cell r="A195">
            <v>815</v>
          </cell>
          <cell r="B195" t="str">
            <v>Curva p/ eletroduto PVC 3"</v>
          </cell>
          <cell r="C195" t="str">
            <v>peça</v>
          </cell>
          <cell r="D195">
            <v>7.6800000000000006</v>
          </cell>
          <cell r="E195">
            <v>7.0400000000000009</v>
          </cell>
        </row>
        <row r="196">
          <cell r="A196">
            <v>817</v>
          </cell>
          <cell r="B196" t="str">
            <v>Luva p/ eletroduto PVC 3"</v>
          </cell>
          <cell r="C196" t="str">
            <v>peça</v>
          </cell>
          <cell r="D196">
            <v>5.8800000000000008</v>
          </cell>
          <cell r="E196">
            <v>5.3900000000000006</v>
          </cell>
        </row>
        <row r="197">
          <cell r="A197">
            <v>820</v>
          </cell>
          <cell r="B197" t="str">
            <v>Lâmpada incandescente 100W</v>
          </cell>
          <cell r="C197" t="str">
            <v>unid.</v>
          </cell>
          <cell r="D197">
            <v>1.38</v>
          </cell>
          <cell r="E197">
            <v>1.2649999999999999</v>
          </cell>
        </row>
        <row r="198">
          <cell r="A198">
            <v>830</v>
          </cell>
          <cell r="B198" t="str">
            <v>Tomada tripolar</v>
          </cell>
          <cell r="C198" t="str">
            <v>peça</v>
          </cell>
          <cell r="D198">
            <v>8.0400000000000009</v>
          </cell>
          <cell r="E198">
            <v>7.370000000000001</v>
          </cell>
        </row>
        <row r="199">
          <cell r="A199">
            <v>840</v>
          </cell>
          <cell r="B199" t="str">
            <v>Cabo 16,0mm2</v>
          </cell>
          <cell r="C199" t="str">
            <v>metro</v>
          </cell>
          <cell r="D199">
            <v>1.68</v>
          </cell>
          <cell r="E199">
            <v>1.54</v>
          </cell>
        </row>
        <row r="207">
          <cell r="A207">
            <v>9000</v>
          </cell>
          <cell r="B207" t="str">
            <v>EQUIPAMENTOS / FERRAMENTAS</v>
          </cell>
        </row>
        <row r="208">
          <cell r="A208">
            <v>902</v>
          </cell>
          <cell r="B208" t="str">
            <v>Retro escavadeira</v>
          </cell>
          <cell r="C208" t="str">
            <v>h</v>
          </cell>
          <cell r="D208">
            <v>60</v>
          </cell>
          <cell r="E208">
            <v>55.000000000000007</v>
          </cell>
        </row>
        <row r="209">
          <cell r="A209">
            <v>904</v>
          </cell>
          <cell r="B209" t="str">
            <v>Caminhão basculante</v>
          </cell>
          <cell r="C209" t="str">
            <v>h</v>
          </cell>
          <cell r="D209">
            <v>45</v>
          </cell>
          <cell r="E209">
            <v>41.25</v>
          </cell>
        </row>
        <row r="210">
          <cell r="A210">
            <v>906</v>
          </cell>
          <cell r="B210" t="str">
            <v>Caminhão carroceria</v>
          </cell>
          <cell r="C210" t="str">
            <v>h</v>
          </cell>
          <cell r="D210">
            <v>45</v>
          </cell>
          <cell r="E210">
            <v>41.25</v>
          </cell>
        </row>
        <row r="211">
          <cell r="A211">
            <v>912</v>
          </cell>
          <cell r="B211" t="str">
            <v>Betoneira</v>
          </cell>
          <cell r="C211" t="str">
            <v>h</v>
          </cell>
          <cell r="D211">
            <v>0.68399999999999994</v>
          </cell>
          <cell r="E211">
            <v>0.627</v>
          </cell>
        </row>
        <row r="212">
          <cell r="A212">
            <v>920</v>
          </cell>
          <cell r="B212" t="str">
            <v>Andaime fachadeiro tipo catraca</v>
          </cell>
          <cell r="C212" t="str">
            <v>mês</v>
          </cell>
          <cell r="D212">
            <v>72</v>
          </cell>
          <cell r="E212">
            <v>66</v>
          </cell>
        </row>
        <row r="213">
          <cell r="A213">
            <v>922</v>
          </cell>
          <cell r="B213" t="str">
            <v>Andaime tubular</v>
          </cell>
          <cell r="C213" t="str">
            <v>metro/mês</v>
          </cell>
          <cell r="D213">
            <v>5.6639999999999997</v>
          </cell>
          <cell r="E213">
            <v>5.1920000000000002</v>
          </cell>
        </row>
        <row r="214">
          <cell r="A214">
            <v>924</v>
          </cell>
          <cell r="B214" t="str">
            <v>Escoramento metálico</v>
          </cell>
          <cell r="C214" t="str">
            <v>m2/dia</v>
          </cell>
          <cell r="D214">
            <v>0.26400000000000001</v>
          </cell>
          <cell r="E214">
            <v>0.24200000000000002</v>
          </cell>
        </row>
        <row r="215">
          <cell r="A215">
            <v>926</v>
          </cell>
          <cell r="B215" t="str">
            <v>Forma metálica</v>
          </cell>
          <cell r="C215" t="str">
            <v>m2</v>
          </cell>
          <cell r="D215">
            <v>0</v>
          </cell>
          <cell r="E215">
            <v>0</v>
          </cell>
        </row>
        <row r="216">
          <cell r="A216">
            <v>930</v>
          </cell>
          <cell r="B216" t="str">
            <v>Serra circular</v>
          </cell>
          <cell r="C216" t="str">
            <v>h</v>
          </cell>
          <cell r="D216">
            <v>0.68399999999999994</v>
          </cell>
          <cell r="E216">
            <v>0.627</v>
          </cell>
        </row>
        <row r="217">
          <cell r="A217">
            <v>932</v>
          </cell>
          <cell r="B217" t="str">
            <v>Vibrador com mangote</v>
          </cell>
          <cell r="C217" t="str">
            <v>mês</v>
          </cell>
          <cell r="D217">
            <v>84</v>
          </cell>
          <cell r="E217">
            <v>77</v>
          </cell>
        </row>
        <row r="218">
          <cell r="A218">
            <v>934</v>
          </cell>
          <cell r="B218" t="str">
            <v>Serra policorte</v>
          </cell>
          <cell r="C218" t="str">
            <v>h</v>
          </cell>
          <cell r="D218">
            <v>0.68399999999999994</v>
          </cell>
          <cell r="E218">
            <v>0.627</v>
          </cell>
        </row>
        <row r="219">
          <cell r="A219">
            <v>936</v>
          </cell>
          <cell r="B219" t="str">
            <v>Guincho coluna</v>
          </cell>
          <cell r="C219" t="str">
            <v>mês</v>
          </cell>
          <cell r="D219">
            <v>84</v>
          </cell>
          <cell r="E219">
            <v>77</v>
          </cell>
        </row>
        <row r="220">
          <cell r="A220">
            <v>938</v>
          </cell>
          <cell r="B220" t="str">
            <v>Condutor de entulho</v>
          </cell>
          <cell r="C220" t="str">
            <v>mês</v>
          </cell>
          <cell r="D220">
            <v>9.6</v>
          </cell>
          <cell r="E220">
            <v>8.8000000000000007</v>
          </cell>
        </row>
        <row r="221">
          <cell r="A221">
            <v>940</v>
          </cell>
          <cell r="B221" t="str">
            <v>Martelete pneumático</v>
          </cell>
          <cell r="C221" t="str">
            <v>h</v>
          </cell>
          <cell r="D221">
            <v>0</v>
          </cell>
        </row>
        <row r="222">
          <cell r="A222">
            <v>942</v>
          </cell>
          <cell r="B222" t="str">
            <v>Compressor</v>
          </cell>
          <cell r="C222" t="str">
            <v>h</v>
          </cell>
          <cell r="D222">
            <v>0</v>
          </cell>
        </row>
        <row r="224">
          <cell r="A224" t="str">
            <v>SUBCOMPOSIÇÕES</v>
          </cell>
        </row>
        <row r="225">
          <cell r="A225">
            <v>30158</v>
          </cell>
          <cell r="B225" t="str">
            <v>reaterro apiloado de valas</v>
          </cell>
          <cell r="C225" t="str">
            <v>m³</v>
          </cell>
          <cell r="D225">
            <v>11.55</v>
          </cell>
        </row>
        <row r="226">
          <cell r="A226">
            <v>30201</v>
          </cell>
          <cell r="B226" t="str">
            <v>escavação manual até 1,5m</v>
          </cell>
          <cell r="C226" t="str">
            <v>m³</v>
          </cell>
          <cell r="D226">
            <v>8.3800000000000008</v>
          </cell>
        </row>
        <row r="227">
          <cell r="A227">
            <v>40801</v>
          </cell>
          <cell r="B227" t="str">
            <v>AREIA seca peneirada</v>
          </cell>
          <cell r="C227" t="str">
            <v>m³</v>
          </cell>
          <cell r="D227">
            <v>44.46</v>
          </cell>
        </row>
        <row r="228">
          <cell r="A228">
            <v>40803</v>
          </cell>
          <cell r="B228" t="str">
            <v>CAL em pasta peneirada e pura</v>
          </cell>
          <cell r="C228" t="str">
            <v>m³</v>
          </cell>
          <cell r="D228">
            <v>111.74</v>
          </cell>
        </row>
        <row r="229">
          <cell r="A229">
            <v>40839</v>
          </cell>
          <cell r="B229" t="str">
            <v>ARGAMASSA de cimento e areia peneirada 1:3</v>
          </cell>
          <cell r="C229" t="str">
            <v>m³</v>
          </cell>
          <cell r="D229">
            <v>215.98</v>
          </cell>
        </row>
        <row r="230">
          <cell r="A230">
            <v>40927</v>
          </cell>
          <cell r="B230" t="str">
            <v>ARGAMASSA cimento, cal e areia peneirada 1:1:6</v>
          </cell>
          <cell r="C230" t="str">
            <v>m³</v>
          </cell>
          <cell r="D230">
            <v>165.02</v>
          </cell>
        </row>
        <row r="231">
          <cell r="A231">
            <v>50301</v>
          </cell>
          <cell r="B231" t="str">
            <v>forma em tábua de pinho p/fundação reaprov. 5x</v>
          </cell>
          <cell r="C231" t="str">
            <v>m²</v>
          </cell>
          <cell r="D231">
            <v>14.64</v>
          </cell>
        </row>
        <row r="232">
          <cell r="A232">
            <v>50302</v>
          </cell>
          <cell r="B232" t="str">
            <v>forma em tábua de pinho p/fundação sem reaproveitamento</v>
          </cell>
          <cell r="C232" t="str">
            <v>m²</v>
          </cell>
          <cell r="D232">
            <v>27.93</v>
          </cell>
        </row>
        <row r="233">
          <cell r="A233">
            <v>50403</v>
          </cell>
          <cell r="B233" t="str">
            <v>armadura CA-50 média 6,3 a 10mm (1/4 a 3/8")</v>
          </cell>
          <cell r="C233" t="str">
            <v>kg</v>
          </cell>
          <cell r="D233">
            <v>2.4</v>
          </cell>
        </row>
        <row r="234">
          <cell r="A234">
            <v>50405</v>
          </cell>
          <cell r="B234" t="str">
            <v>armadura CA-60 fina 3,4 a 6mm</v>
          </cell>
          <cell r="C234" t="str">
            <v>kg</v>
          </cell>
          <cell r="D234">
            <v>3.58</v>
          </cell>
        </row>
        <row r="235">
          <cell r="A235">
            <v>50505</v>
          </cell>
          <cell r="B235" t="str">
            <v>concreto estrutural fck=15MPa</v>
          </cell>
          <cell r="C235" t="str">
            <v>m³</v>
          </cell>
          <cell r="D235">
            <v>147.19</v>
          </cell>
        </row>
        <row r="236">
          <cell r="A236">
            <v>50515</v>
          </cell>
          <cell r="B236" t="str">
            <v>lançamento e aplicação de concreto em fundação</v>
          </cell>
          <cell r="C236" t="str">
            <v>m³</v>
          </cell>
          <cell r="D236">
            <v>21.58</v>
          </cell>
        </row>
        <row r="237">
          <cell r="A237">
            <v>60409</v>
          </cell>
          <cell r="B237" t="str">
            <v>concreto para laje de piso</v>
          </cell>
          <cell r="C237" t="str">
            <v>m³</v>
          </cell>
          <cell r="D237">
            <v>139.24</v>
          </cell>
        </row>
        <row r="238">
          <cell r="A238">
            <v>60411</v>
          </cell>
          <cell r="B238" t="str">
            <v>Lançamento de concreto em estruturas</v>
          </cell>
          <cell r="C238" t="str">
            <v>m³</v>
          </cell>
          <cell r="D238">
            <v>29.87</v>
          </cell>
        </row>
        <row r="239">
          <cell r="A239">
            <v>70153</v>
          </cell>
          <cell r="B239" t="str">
            <v>alvenaria com blocos de concreto 10x20x40</v>
          </cell>
          <cell r="C239" t="str">
            <v>m²</v>
          </cell>
          <cell r="D239">
            <v>12.86</v>
          </cell>
        </row>
        <row r="240">
          <cell r="A240" t="str">
            <v>S50500</v>
          </cell>
          <cell r="B240" t="str">
            <v>Baldrame concreto armado 15x30cm</v>
          </cell>
          <cell r="C240" t="str">
            <v>ml</v>
          </cell>
          <cell r="D240">
            <v>28.31</v>
          </cell>
        </row>
        <row r="241">
          <cell r="A241" t="str">
            <v>S50505</v>
          </cell>
          <cell r="B241" t="str">
            <v>Baldrame em blocos de concreto 15x20cm</v>
          </cell>
          <cell r="C241" t="str">
            <v>ml</v>
          </cell>
          <cell r="D241">
            <v>20.149999999999999</v>
          </cell>
        </row>
        <row r="242">
          <cell r="A242" t="str">
            <v>S50510</v>
          </cell>
          <cell r="B242" t="str">
            <v>laje de piso não estrutural e=7cm</v>
          </cell>
          <cell r="C242" t="str">
            <v>m2</v>
          </cell>
          <cell r="D242">
            <v>13.08</v>
          </cell>
        </row>
        <row r="243">
          <cell r="A243">
            <v>110408</v>
          </cell>
          <cell r="B243" t="str">
            <v>Cobertura em telha de fibrocimento</v>
          </cell>
          <cell r="C243" t="str">
            <v>m²</v>
          </cell>
          <cell r="D243">
            <v>8.82</v>
          </cell>
        </row>
        <row r="244">
          <cell r="A244">
            <v>160209</v>
          </cell>
          <cell r="B244" t="str">
            <v>Emboço com argamassa mista 1:1:6</v>
          </cell>
          <cell r="C244" t="str">
            <v>m²</v>
          </cell>
          <cell r="D244">
            <v>7.67</v>
          </cell>
        </row>
        <row r="245">
          <cell r="A245">
            <v>170202</v>
          </cell>
          <cell r="B245" t="str">
            <v>regularização de bases e=6cm</v>
          </cell>
          <cell r="C245" t="str">
            <v>m²</v>
          </cell>
          <cell r="D245">
            <v>14.42</v>
          </cell>
        </row>
        <row r="246">
          <cell r="A246" t="str">
            <v>S170202</v>
          </cell>
          <cell r="B246" t="str">
            <v>regulariação de bases e=3cm</v>
          </cell>
          <cell r="C246" t="str">
            <v>m²</v>
          </cell>
          <cell r="D246">
            <v>7.94</v>
          </cell>
        </row>
        <row r="247">
          <cell r="A247">
            <v>200205</v>
          </cell>
          <cell r="B247" t="str">
            <v>Pintura PVA de paredes internas 3 demãos</v>
          </cell>
          <cell r="C247" t="str">
            <v>m²</v>
          </cell>
          <cell r="D247">
            <v>5.37</v>
          </cell>
        </row>
        <row r="248">
          <cell r="A248">
            <v>200602</v>
          </cell>
          <cell r="B248" t="str">
            <v>Pintura a óleo em esquadrias metálicas 2 demãos</v>
          </cell>
          <cell r="C248" t="str">
            <v>m²</v>
          </cell>
          <cell r="D248">
            <v>8.17</v>
          </cell>
        </row>
        <row r="249">
          <cell r="A249">
            <v>500001</v>
          </cell>
          <cell r="B249" t="str">
            <v>Concreto para pisos 13,5 Mpa</v>
          </cell>
          <cell r="C249" t="str">
            <v>m³</v>
          </cell>
          <cell r="D249">
            <v>147.46</v>
          </cell>
        </row>
      </sheetData>
      <sheetData sheetId="4"/>
      <sheetData sheetId="5"/>
      <sheetData sheetId="6"/>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8" Type="http://schemas.openxmlformats.org/officeDocument/2006/relationships/hyperlink" Target="https://www.magazineluiza.com.br/mouse-optico-dell-ms116-preto/p/6057749/in/mger/" TargetMode="External"/><Relationship Id="rId13" Type="http://schemas.openxmlformats.org/officeDocument/2006/relationships/hyperlink" Target="https://www.submarino.com.br/produto/39882698/monitor-para-pc-23-8-dell-professional-full-hd-ips-widescreen-p2419h-preto?cor=Preto&amp;epar=zoom&amp;hl=lower&amp;opn=COMPARADORESSUB&amp;s_term=COMPARADORESSUB&amp;sellerId=72381189000625" TargetMode="External"/><Relationship Id="rId18" Type="http://schemas.openxmlformats.org/officeDocument/2006/relationships/hyperlink" Target="https://www.novus.com.br/site/default.asp?Idioma=55&amp;TroncoID=508083&amp;SecaoID=739080&amp;SubsecaoID=927374&amp;Template=../catalogos/layout_produto.asp&amp;ProdutoID=846083" TargetMode="External"/><Relationship Id="rId26" Type="http://schemas.openxmlformats.org/officeDocument/2006/relationships/drawing" Target="../drawings/drawing25.xml"/><Relationship Id="rId3" Type="http://schemas.openxmlformats.org/officeDocument/2006/relationships/hyperlink" Target="https://www.dell.com/pt-br/shop/teclado-multim%C3%ADdia-da-dell-kb216/apd/580-adin/acess%C3%B3rios-para-computador" TargetMode="External"/><Relationship Id="rId21" Type="http://schemas.openxmlformats.org/officeDocument/2006/relationships/hyperlink" Target="https://produto.mercadolivre.com.br/MLB-1561389621-quadro-comando-500x400x250-montagem-painel-eletrico-_JM" TargetMode="External"/><Relationship Id="rId7" Type="http://schemas.openxmlformats.org/officeDocument/2006/relationships/hyperlink" Target="https://www.magazineluiza.com.br/teclado-multimidia-dell-kb216-em-portugues/p/ha76ebf848/in/tcld/" TargetMode="External"/><Relationship Id="rId12" Type="http://schemas.openxmlformats.org/officeDocument/2006/relationships/hyperlink" Target="https://www.magazineluiza.com.br/monitor-professional-full-hd-ips-238-widescreen-dell-p2419h-preto/p/5377572/in/mnpc/?&amp;utm_source=zoom&amp;utm_medium=cpc&amp;utm_campaign=-ft_none-nc_comparadores-oc_venda&amp;utm_content=-un_magalu-ce_b2c-cp_midia-bo_none-ts_todos-os-usuarios&amp;utm_term=none&amp;partner_id=3870&amp;seller_id=dell&amp;tkSource=zoom-cpc&amp;tkOffer=d582b42e-0bb1-4062-a3de-5451375c5fb2&amp;dLog=20210310171044" TargetMode="External"/><Relationship Id="rId17" Type="http://schemas.openxmlformats.org/officeDocument/2006/relationships/hyperlink" Target="https://www.casasbahia.com.br/acessorioseinovacoes/ProtecaoEletrica/Nobreaks/nobreak-net-4-1500va-entrada-e-saida-220v-com-conexao-para-bateria-externa-sms-1505228640.html?IdSku=1505228640" TargetMode="External"/><Relationship Id="rId25" Type="http://schemas.openxmlformats.org/officeDocument/2006/relationships/printerSettings" Target="../printerSettings/printerSettings27.bin"/><Relationship Id="rId2" Type="http://schemas.openxmlformats.org/officeDocument/2006/relationships/hyperlink" Target="https://www.dell.com/pt-br/work/shop/pdr/vostro-3681-desktop/v3681w217w?selectionState=&amp;cartItemId=" TargetMode="External"/><Relationship Id="rId16" Type="http://schemas.openxmlformats.org/officeDocument/2006/relationships/hyperlink" Target="https://www.kabum.com.br/cgi-local/site/produtos/descricao_ofertas.cgi?codigo=97126" TargetMode="External"/><Relationship Id="rId20" Type="http://schemas.openxmlformats.org/officeDocument/2006/relationships/hyperlink" Target="https://www.dell.com/pt-br/work/shop/pdr/poweredge-t340/pe_t340_13159_bcc_3?selectionState=eyJPQyI6InBlX3QzNDBfMTMxNTlfYmNjXzMiLCJNb2RzIjpbeyJJZCI6MTU1MCwiT3B0cyI6W3siSWQiOiJHNUVKOE9ZIn1dfV0sIlRpIjoiIiwiRGkiOiIifQ%3D%3D&amp;cartItemId=" TargetMode="External"/><Relationship Id="rId1" Type="http://schemas.openxmlformats.org/officeDocument/2006/relationships/hyperlink" Target="https://www.viewtech.ind.br/caixa-para-painel-de-comando-eletrico-50x40x25-view-tech" TargetMode="External"/><Relationship Id="rId6" Type="http://schemas.openxmlformats.org/officeDocument/2006/relationships/hyperlink" Target="https://www.submarino.com.br/produto/149478723/teclado-para-desk-multimidia-dell-kb216" TargetMode="External"/><Relationship Id="rId11" Type="http://schemas.openxmlformats.org/officeDocument/2006/relationships/hyperlink" Target="https://www.pontofrio.com.br/computador-desktop-dell-vostro-3681-m40-10-geracao-intel-core-i7-8gb-1tb-windows-10-1505762211/p/1505762211?utm_medium=comparadorpreco&amp;utm_source=zoom02&amp;utm_content=1505762211&amp;pid=zoom_int&amp;c=zoomCPC&amp;cm_mmc=zoom02_XML-_-INFO-_-Comparador-_-1505762211" TargetMode="External"/><Relationship Id="rId24" Type="http://schemas.openxmlformats.org/officeDocument/2006/relationships/hyperlink" Target="https://loja.dicomp.com.br/produto/19062/roteador-industrial-delta-dx-3001h9-vpn-3g-gsm-gprs-porta-wan" TargetMode="External"/><Relationship Id="rId5" Type="http://schemas.openxmlformats.org/officeDocument/2006/relationships/hyperlink" Target="https://www.dell.com/pt-br/shop/monitor-238-dell-p2419h/apd/210-axxw/monitores-e-acess%C3%B3rios" TargetMode="External"/><Relationship Id="rId15" Type="http://schemas.openxmlformats.org/officeDocument/2006/relationships/hyperlink" Target="https://www.dell.com/pt-br/work/shop/nobreak-sms-expert-net4-1500va-980-watt-bivolt/apd/aa832917/nobreaks-e-estabilizadores" TargetMode="External"/><Relationship Id="rId23" Type="http://schemas.openxmlformats.org/officeDocument/2006/relationships/hyperlink" Target="https://www.fourserv.com.br/roteador-industrial-delta-vpn-3g-1-porta-wan-10-100-base-t-x-4-portas-lan-10-100-base-t-x-mpn-dx-3001h9" TargetMode="External"/><Relationship Id="rId10" Type="http://schemas.openxmlformats.org/officeDocument/2006/relationships/hyperlink" Target="https://www.shoptime.com.br/produto/2261524937/computador-desktop-dell-vostro-3681-m40-10a-geracao-intel-core-i7-8gb-1tb-windows-10?cor=Preto&amp;epar=9381&amp;hl=lower&amp;opn=COMPARADORES&amp;s_term=COMPARADORES&amp;sellerId=72381189000625&amp;voltagem=100%20-%20240%20Volts%20AC%20%28Bivolt%29" TargetMode="External"/><Relationship Id="rId19" Type="http://schemas.openxmlformats.org/officeDocument/2006/relationships/hyperlink" Target="https://www.dell.com/pt-br/work/shop/pdr/poweredge-t340/pe_t340_13159_bcc_3?selectionState=eyJPQyI6InBlX3QzNDBfMTMxNTlfYmNjXzMiLCJNb2RzIjpbeyJJZCI6MTU1MCwiT3B0cyI6W3siSWQiOiJHNEJEN0UwIn1dfV0sIlRpIjoiIiwiRGkiOiIifQ%3D%3D&amp;cartItemId=" TargetMode="External"/><Relationship Id="rId4" Type="http://schemas.openxmlformats.org/officeDocument/2006/relationships/hyperlink" Target="https://www.dell.com/pt-br/shop/mouse-%C3%B3ptico-dell-ms116-preto/apd/570-aaim/acess%C3%B3rios-para-computador" TargetMode="External"/><Relationship Id="rId9" Type="http://schemas.openxmlformats.org/officeDocument/2006/relationships/hyperlink" Target="https://www.extra.com.br/mouse-optico-da-dell-preto-ms116/p/11480578" TargetMode="External"/><Relationship Id="rId14" Type="http://schemas.openxmlformats.org/officeDocument/2006/relationships/hyperlink" Target="https://www.dell.com/pt-br/work/shop/pdr/poweredge-t340/pe_t340_13159_bcc_3?selectionState=&amp;cartItemId=" TargetMode="External"/><Relationship Id="rId22" Type="http://schemas.openxmlformats.org/officeDocument/2006/relationships/hyperlink" Target="https://www.merkatho.com.br/produto/1239/quadro-de-comando-50-x-40-x25" TargetMode="Externa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28AF7-8BB4-4316-AD6D-48597A6DF8D3}">
  <sheetPr codeName="Planilha1"/>
  <dimension ref="A1:D12128"/>
  <sheetViews>
    <sheetView topLeftCell="A16" workbookViewId="0"/>
  </sheetViews>
  <sheetFormatPr defaultRowHeight="12.75"/>
  <cols>
    <col min="1" max="1" width="20.7109375" style="58" customWidth="1"/>
    <col min="2" max="2" width="100.7109375" style="56" customWidth="1"/>
    <col min="3" max="3" width="20.7109375" style="58" customWidth="1"/>
    <col min="4" max="4" width="20.7109375" style="60" customWidth="1"/>
    <col min="5" max="242" width="9.140625" style="10"/>
    <col min="243" max="243" width="70.28515625" style="10" customWidth="1"/>
    <col min="244" max="244" width="17.5703125" style="10" customWidth="1"/>
    <col min="245" max="248" width="0" style="10" hidden="1" customWidth="1"/>
    <col min="249" max="249" width="24.5703125" style="10" customWidth="1"/>
    <col min="250" max="250" width="75.42578125" style="10" customWidth="1"/>
    <col min="251" max="251" width="8.140625" style="10" customWidth="1"/>
    <col min="252" max="252" width="38.7109375" style="10" customWidth="1"/>
    <col min="253" max="253" width="21.140625" style="10" customWidth="1"/>
    <col min="254" max="254" width="82" style="10" customWidth="1"/>
    <col min="255" max="498" width="9.140625" style="10"/>
    <col min="499" max="499" width="70.28515625" style="10" customWidth="1"/>
    <col min="500" max="500" width="17.5703125" style="10" customWidth="1"/>
    <col min="501" max="504" width="0" style="10" hidden="1" customWidth="1"/>
    <col min="505" max="505" width="24.5703125" style="10" customWidth="1"/>
    <col min="506" max="506" width="75.42578125" style="10" customWidth="1"/>
    <col min="507" max="507" width="8.140625" style="10" customWidth="1"/>
    <col min="508" max="508" width="38.7109375" style="10" customWidth="1"/>
    <col min="509" max="509" width="21.140625" style="10" customWidth="1"/>
    <col min="510" max="510" width="82" style="10" customWidth="1"/>
    <col min="511" max="754" width="9.140625" style="10"/>
    <col min="755" max="755" width="70.28515625" style="10" customWidth="1"/>
    <col min="756" max="756" width="17.5703125" style="10" customWidth="1"/>
    <col min="757" max="760" width="0" style="10" hidden="1" customWidth="1"/>
    <col min="761" max="761" width="24.5703125" style="10" customWidth="1"/>
    <col min="762" max="762" width="75.42578125" style="10" customWidth="1"/>
    <col min="763" max="763" width="8.140625" style="10" customWidth="1"/>
    <col min="764" max="764" width="38.7109375" style="10" customWidth="1"/>
    <col min="765" max="765" width="21.140625" style="10" customWidth="1"/>
    <col min="766" max="766" width="82" style="10" customWidth="1"/>
    <col min="767" max="1010" width="9.140625" style="10"/>
    <col min="1011" max="1011" width="70.28515625" style="10" customWidth="1"/>
    <col min="1012" max="1012" width="17.5703125" style="10" customWidth="1"/>
    <col min="1013" max="1016" width="0" style="10" hidden="1" customWidth="1"/>
    <col min="1017" max="1017" width="24.5703125" style="10" customWidth="1"/>
    <col min="1018" max="1018" width="75.42578125" style="10" customWidth="1"/>
    <col min="1019" max="1019" width="8.140625" style="10" customWidth="1"/>
    <col min="1020" max="1020" width="38.7109375" style="10" customWidth="1"/>
    <col min="1021" max="1021" width="21.140625" style="10" customWidth="1"/>
    <col min="1022" max="1022" width="82" style="10" customWidth="1"/>
    <col min="1023" max="1266" width="9.140625" style="10"/>
    <col min="1267" max="1267" width="70.28515625" style="10" customWidth="1"/>
    <col min="1268" max="1268" width="17.5703125" style="10" customWidth="1"/>
    <col min="1269" max="1272" width="0" style="10" hidden="1" customWidth="1"/>
    <col min="1273" max="1273" width="24.5703125" style="10" customWidth="1"/>
    <col min="1274" max="1274" width="75.42578125" style="10" customWidth="1"/>
    <col min="1275" max="1275" width="8.140625" style="10" customWidth="1"/>
    <col min="1276" max="1276" width="38.7109375" style="10" customWidth="1"/>
    <col min="1277" max="1277" width="21.140625" style="10" customWidth="1"/>
    <col min="1278" max="1278" width="82" style="10" customWidth="1"/>
    <col min="1279" max="1522" width="9.140625" style="10"/>
    <col min="1523" max="1523" width="70.28515625" style="10" customWidth="1"/>
    <col min="1524" max="1524" width="17.5703125" style="10" customWidth="1"/>
    <col min="1525" max="1528" width="0" style="10" hidden="1" customWidth="1"/>
    <col min="1529" max="1529" width="24.5703125" style="10" customWidth="1"/>
    <col min="1530" max="1530" width="75.42578125" style="10" customWidth="1"/>
    <col min="1531" max="1531" width="8.140625" style="10" customWidth="1"/>
    <col min="1532" max="1532" width="38.7109375" style="10" customWidth="1"/>
    <col min="1533" max="1533" width="21.140625" style="10" customWidth="1"/>
    <col min="1534" max="1534" width="82" style="10" customWidth="1"/>
    <col min="1535" max="1778" width="9.140625" style="10"/>
    <col min="1779" max="1779" width="70.28515625" style="10" customWidth="1"/>
    <col min="1780" max="1780" width="17.5703125" style="10" customWidth="1"/>
    <col min="1781" max="1784" width="0" style="10" hidden="1" customWidth="1"/>
    <col min="1785" max="1785" width="24.5703125" style="10" customWidth="1"/>
    <col min="1786" max="1786" width="75.42578125" style="10" customWidth="1"/>
    <col min="1787" max="1787" width="8.140625" style="10" customWidth="1"/>
    <col min="1788" max="1788" width="38.7109375" style="10" customWidth="1"/>
    <col min="1789" max="1789" width="21.140625" style="10" customWidth="1"/>
    <col min="1790" max="1790" width="82" style="10" customWidth="1"/>
    <col min="1791" max="2034" width="9.140625" style="10"/>
    <col min="2035" max="2035" width="70.28515625" style="10" customWidth="1"/>
    <col min="2036" max="2036" width="17.5703125" style="10" customWidth="1"/>
    <col min="2037" max="2040" width="0" style="10" hidden="1" customWidth="1"/>
    <col min="2041" max="2041" width="24.5703125" style="10" customWidth="1"/>
    <col min="2042" max="2042" width="75.42578125" style="10" customWidth="1"/>
    <col min="2043" max="2043" width="8.140625" style="10" customWidth="1"/>
    <col min="2044" max="2044" width="38.7109375" style="10" customWidth="1"/>
    <col min="2045" max="2045" width="21.140625" style="10" customWidth="1"/>
    <col min="2046" max="2046" width="82" style="10" customWidth="1"/>
    <col min="2047" max="2290" width="9.140625" style="10"/>
    <col min="2291" max="2291" width="70.28515625" style="10" customWidth="1"/>
    <col min="2292" max="2292" width="17.5703125" style="10" customWidth="1"/>
    <col min="2293" max="2296" width="0" style="10" hidden="1" customWidth="1"/>
    <col min="2297" max="2297" width="24.5703125" style="10" customWidth="1"/>
    <col min="2298" max="2298" width="75.42578125" style="10" customWidth="1"/>
    <col min="2299" max="2299" width="8.140625" style="10" customWidth="1"/>
    <col min="2300" max="2300" width="38.7109375" style="10" customWidth="1"/>
    <col min="2301" max="2301" width="21.140625" style="10" customWidth="1"/>
    <col min="2302" max="2302" width="82" style="10" customWidth="1"/>
    <col min="2303" max="2546" width="9.140625" style="10"/>
    <col min="2547" max="2547" width="70.28515625" style="10" customWidth="1"/>
    <col min="2548" max="2548" width="17.5703125" style="10" customWidth="1"/>
    <col min="2549" max="2552" width="0" style="10" hidden="1" customWidth="1"/>
    <col min="2553" max="2553" width="24.5703125" style="10" customWidth="1"/>
    <col min="2554" max="2554" width="75.42578125" style="10" customWidth="1"/>
    <col min="2555" max="2555" width="8.140625" style="10" customWidth="1"/>
    <col min="2556" max="2556" width="38.7109375" style="10" customWidth="1"/>
    <col min="2557" max="2557" width="21.140625" style="10" customWidth="1"/>
    <col min="2558" max="2558" width="82" style="10" customWidth="1"/>
    <col min="2559" max="2802" width="9.140625" style="10"/>
    <col min="2803" max="2803" width="70.28515625" style="10" customWidth="1"/>
    <col min="2804" max="2804" width="17.5703125" style="10" customWidth="1"/>
    <col min="2805" max="2808" width="0" style="10" hidden="1" customWidth="1"/>
    <col min="2809" max="2809" width="24.5703125" style="10" customWidth="1"/>
    <col min="2810" max="2810" width="75.42578125" style="10" customWidth="1"/>
    <col min="2811" max="2811" width="8.140625" style="10" customWidth="1"/>
    <col min="2812" max="2812" width="38.7109375" style="10" customWidth="1"/>
    <col min="2813" max="2813" width="21.140625" style="10" customWidth="1"/>
    <col min="2814" max="2814" width="82" style="10" customWidth="1"/>
    <col min="2815" max="3058" width="9.140625" style="10"/>
    <col min="3059" max="3059" width="70.28515625" style="10" customWidth="1"/>
    <col min="3060" max="3060" width="17.5703125" style="10" customWidth="1"/>
    <col min="3061" max="3064" width="0" style="10" hidden="1" customWidth="1"/>
    <col min="3065" max="3065" width="24.5703125" style="10" customWidth="1"/>
    <col min="3066" max="3066" width="75.42578125" style="10" customWidth="1"/>
    <col min="3067" max="3067" width="8.140625" style="10" customWidth="1"/>
    <col min="3068" max="3068" width="38.7109375" style="10" customWidth="1"/>
    <col min="3069" max="3069" width="21.140625" style="10" customWidth="1"/>
    <col min="3070" max="3070" width="82" style="10" customWidth="1"/>
    <col min="3071" max="3314" width="9.140625" style="10"/>
    <col min="3315" max="3315" width="70.28515625" style="10" customWidth="1"/>
    <col min="3316" max="3316" width="17.5703125" style="10" customWidth="1"/>
    <col min="3317" max="3320" width="0" style="10" hidden="1" customWidth="1"/>
    <col min="3321" max="3321" width="24.5703125" style="10" customWidth="1"/>
    <col min="3322" max="3322" width="75.42578125" style="10" customWidth="1"/>
    <col min="3323" max="3323" width="8.140625" style="10" customWidth="1"/>
    <col min="3324" max="3324" width="38.7109375" style="10" customWidth="1"/>
    <col min="3325" max="3325" width="21.140625" style="10" customWidth="1"/>
    <col min="3326" max="3326" width="82" style="10" customWidth="1"/>
    <col min="3327" max="3570" width="9.140625" style="10"/>
    <col min="3571" max="3571" width="70.28515625" style="10" customWidth="1"/>
    <col min="3572" max="3572" width="17.5703125" style="10" customWidth="1"/>
    <col min="3573" max="3576" width="0" style="10" hidden="1" customWidth="1"/>
    <col min="3577" max="3577" width="24.5703125" style="10" customWidth="1"/>
    <col min="3578" max="3578" width="75.42578125" style="10" customWidth="1"/>
    <col min="3579" max="3579" width="8.140625" style="10" customWidth="1"/>
    <col min="3580" max="3580" width="38.7109375" style="10" customWidth="1"/>
    <col min="3581" max="3581" width="21.140625" style="10" customWidth="1"/>
    <col min="3582" max="3582" width="82" style="10" customWidth="1"/>
    <col min="3583" max="3826" width="9.140625" style="10"/>
    <col min="3827" max="3827" width="70.28515625" style="10" customWidth="1"/>
    <col min="3828" max="3828" width="17.5703125" style="10" customWidth="1"/>
    <col min="3829" max="3832" width="0" style="10" hidden="1" customWidth="1"/>
    <col min="3833" max="3833" width="24.5703125" style="10" customWidth="1"/>
    <col min="3834" max="3834" width="75.42578125" style="10" customWidth="1"/>
    <col min="3835" max="3835" width="8.140625" style="10" customWidth="1"/>
    <col min="3836" max="3836" width="38.7109375" style="10" customWidth="1"/>
    <col min="3837" max="3837" width="21.140625" style="10" customWidth="1"/>
    <col min="3838" max="3838" width="82" style="10" customWidth="1"/>
    <col min="3839" max="4082" width="9.140625" style="10"/>
    <col min="4083" max="4083" width="70.28515625" style="10" customWidth="1"/>
    <col min="4084" max="4084" width="17.5703125" style="10" customWidth="1"/>
    <col min="4085" max="4088" width="0" style="10" hidden="1" customWidth="1"/>
    <col min="4089" max="4089" width="24.5703125" style="10" customWidth="1"/>
    <col min="4090" max="4090" width="75.42578125" style="10" customWidth="1"/>
    <col min="4091" max="4091" width="8.140625" style="10" customWidth="1"/>
    <col min="4092" max="4092" width="38.7109375" style="10" customWidth="1"/>
    <col min="4093" max="4093" width="21.140625" style="10" customWidth="1"/>
    <col min="4094" max="4094" width="82" style="10" customWidth="1"/>
    <col min="4095" max="4338" width="9.140625" style="10"/>
    <col min="4339" max="4339" width="70.28515625" style="10" customWidth="1"/>
    <col min="4340" max="4340" width="17.5703125" style="10" customWidth="1"/>
    <col min="4341" max="4344" width="0" style="10" hidden="1" customWidth="1"/>
    <col min="4345" max="4345" width="24.5703125" style="10" customWidth="1"/>
    <col min="4346" max="4346" width="75.42578125" style="10" customWidth="1"/>
    <col min="4347" max="4347" width="8.140625" style="10" customWidth="1"/>
    <col min="4348" max="4348" width="38.7109375" style="10" customWidth="1"/>
    <col min="4349" max="4349" width="21.140625" style="10" customWidth="1"/>
    <col min="4350" max="4350" width="82" style="10" customWidth="1"/>
    <col min="4351" max="4594" width="9.140625" style="10"/>
    <col min="4595" max="4595" width="70.28515625" style="10" customWidth="1"/>
    <col min="4596" max="4596" width="17.5703125" style="10" customWidth="1"/>
    <col min="4597" max="4600" width="0" style="10" hidden="1" customWidth="1"/>
    <col min="4601" max="4601" width="24.5703125" style="10" customWidth="1"/>
    <col min="4602" max="4602" width="75.42578125" style="10" customWidth="1"/>
    <col min="4603" max="4603" width="8.140625" style="10" customWidth="1"/>
    <col min="4604" max="4604" width="38.7109375" style="10" customWidth="1"/>
    <col min="4605" max="4605" width="21.140625" style="10" customWidth="1"/>
    <col min="4606" max="4606" width="82" style="10" customWidth="1"/>
    <col min="4607" max="4850" width="9.140625" style="10"/>
    <col min="4851" max="4851" width="70.28515625" style="10" customWidth="1"/>
    <col min="4852" max="4852" width="17.5703125" style="10" customWidth="1"/>
    <col min="4853" max="4856" width="0" style="10" hidden="1" customWidth="1"/>
    <col min="4857" max="4857" width="24.5703125" style="10" customWidth="1"/>
    <col min="4858" max="4858" width="75.42578125" style="10" customWidth="1"/>
    <col min="4859" max="4859" width="8.140625" style="10" customWidth="1"/>
    <col min="4860" max="4860" width="38.7109375" style="10" customWidth="1"/>
    <col min="4861" max="4861" width="21.140625" style="10" customWidth="1"/>
    <col min="4862" max="4862" width="82" style="10" customWidth="1"/>
    <col min="4863" max="5106" width="9.140625" style="10"/>
    <col min="5107" max="5107" width="70.28515625" style="10" customWidth="1"/>
    <col min="5108" max="5108" width="17.5703125" style="10" customWidth="1"/>
    <col min="5109" max="5112" width="0" style="10" hidden="1" customWidth="1"/>
    <col min="5113" max="5113" width="24.5703125" style="10" customWidth="1"/>
    <col min="5114" max="5114" width="75.42578125" style="10" customWidth="1"/>
    <col min="5115" max="5115" width="8.140625" style="10" customWidth="1"/>
    <col min="5116" max="5116" width="38.7109375" style="10" customWidth="1"/>
    <col min="5117" max="5117" width="21.140625" style="10" customWidth="1"/>
    <col min="5118" max="5118" width="82" style="10" customWidth="1"/>
    <col min="5119" max="5362" width="9.140625" style="10"/>
    <col min="5363" max="5363" width="70.28515625" style="10" customWidth="1"/>
    <col min="5364" max="5364" width="17.5703125" style="10" customWidth="1"/>
    <col min="5365" max="5368" width="0" style="10" hidden="1" customWidth="1"/>
    <col min="5369" max="5369" width="24.5703125" style="10" customWidth="1"/>
    <col min="5370" max="5370" width="75.42578125" style="10" customWidth="1"/>
    <col min="5371" max="5371" width="8.140625" style="10" customWidth="1"/>
    <col min="5372" max="5372" width="38.7109375" style="10" customWidth="1"/>
    <col min="5373" max="5373" width="21.140625" style="10" customWidth="1"/>
    <col min="5374" max="5374" width="82" style="10" customWidth="1"/>
    <col min="5375" max="5618" width="9.140625" style="10"/>
    <col min="5619" max="5619" width="70.28515625" style="10" customWidth="1"/>
    <col min="5620" max="5620" width="17.5703125" style="10" customWidth="1"/>
    <col min="5621" max="5624" width="0" style="10" hidden="1" customWidth="1"/>
    <col min="5625" max="5625" width="24.5703125" style="10" customWidth="1"/>
    <col min="5626" max="5626" width="75.42578125" style="10" customWidth="1"/>
    <col min="5627" max="5627" width="8.140625" style="10" customWidth="1"/>
    <col min="5628" max="5628" width="38.7109375" style="10" customWidth="1"/>
    <col min="5629" max="5629" width="21.140625" style="10" customWidth="1"/>
    <col min="5630" max="5630" width="82" style="10" customWidth="1"/>
    <col min="5631" max="5874" width="9.140625" style="10"/>
    <col min="5875" max="5875" width="70.28515625" style="10" customWidth="1"/>
    <col min="5876" max="5876" width="17.5703125" style="10" customWidth="1"/>
    <col min="5877" max="5880" width="0" style="10" hidden="1" customWidth="1"/>
    <col min="5881" max="5881" width="24.5703125" style="10" customWidth="1"/>
    <col min="5882" max="5882" width="75.42578125" style="10" customWidth="1"/>
    <col min="5883" max="5883" width="8.140625" style="10" customWidth="1"/>
    <col min="5884" max="5884" width="38.7109375" style="10" customWidth="1"/>
    <col min="5885" max="5885" width="21.140625" style="10" customWidth="1"/>
    <col min="5886" max="5886" width="82" style="10" customWidth="1"/>
    <col min="5887" max="6130" width="9.140625" style="10"/>
    <col min="6131" max="6131" width="70.28515625" style="10" customWidth="1"/>
    <col min="6132" max="6132" width="17.5703125" style="10" customWidth="1"/>
    <col min="6133" max="6136" width="0" style="10" hidden="1" customWidth="1"/>
    <col min="6137" max="6137" width="24.5703125" style="10" customWidth="1"/>
    <col min="6138" max="6138" width="75.42578125" style="10" customWidth="1"/>
    <col min="6139" max="6139" width="8.140625" style="10" customWidth="1"/>
    <col min="6140" max="6140" width="38.7109375" style="10" customWidth="1"/>
    <col min="6141" max="6141" width="21.140625" style="10" customWidth="1"/>
    <col min="6142" max="6142" width="82" style="10" customWidth="1"/>
    <col min="6143" max="6386" width="9.140625" style="10"/>
    <col min="6387" max="6387" width="70.28515625" style="10" customWidth="1"/>
    <col min="6388" max="6388" width="17.5703125" style="10" customWidth="1"/>
    <col min="6389" max="6392" width="0" style="10" hidden="1" customWidth="1"/>
    <col min="6393" max="6393" width="24.5703125" style="10" customWidth="1"/>
    <col min="6394" max="6394" width="75.42578125" style="10" customWidth="1"/>
    <col min="6395" max="6395" width="8.140625" style="10" customWidth="1"/>
    <col min="6396" max="6396" width="38.7109375" style="10" customWidth="1"/>
    <col min="6397" max="6397" width="21.140625" style="10" customWidth="1"/>
    <col min="6398" max="6398" width="82" style="10" customWidth="1"/>
    <col min="6399" max="6642" width="9.140625" style="10"/>
    <col min="6643" max="6643" width="70.28515625" style="10" customWidth="1"/>
    <col min="6644" max="6644" width="17.5703125" style="10" customWidth="1"/>
    <col min="6645" max="6648" width="0" style="10" hidden="1" customWidth="1"/>
    <col min="6649" max="6649" width="24.5703125" style="10" customWidth="1"/>
    <col min="6650" max="6650" width="75.42578125" style="10" customWidth="1"/>
    <col min="6651" max="6651" width="8.140625" style="10" customWidth="1"/>
    <col min="6652" max="6652" width="38.7109375" style="10" customWidth="1"/>
    <col min="6653" max="6653" width="21.140625" style="10" customWidth="1"/>
    <col min="6654" max="6654" width="82" style="10" customWidth="1"/>
    <col min="6655" max="6898" width="9.140625" style="10"/>
    <col min="6899" max="6899" width="70.28515625" style="10" customWidth="1"/>
    <col min="6900" max="6900" width="17.5703125" style="10" customWidth="1"/>
    <col min="6901" max="6904" width="0" style="10" hidden="1" customWidth="1"/>
    <col min="6905" max="6905" width="24.5703125" style="10" customWidth="1"/>
    <col min="6906" max="6906" width="75.42578125" style="10" customWidth="1"/>
    <col min="6907" max="6907" width="8.140625" style="10" customWidth="1"/>
    <col min="6908" max="6908" width="38.7109375" style="10" customWidth="1"/>
    <col min="6909" max="6909" width="21.140625" style="10" customWidth="1"/>
    <col min="6910" max="6910" width="82" style="10" customWidth="1"/>
    <col min="6911" max="7154" width="9.140625" style="10"/>
    <col min="7155" max="7155" width="70.28515625" style="10" customWidth="1"/>
    <col min="7156" max="7156" width="17.5703125" style="10" customWidth="1"/>
    <col min="7157" max="7160" width="0" style="10" hidden="1" customWidth="1"/>
    <col min="7161" max="7161" width="24.5703125" style="10" customWidth="1"/>
    <col min="7162" max="7162" width="75.42578125" style="10" customWidth="1"/>
    <col min="7163" max="7163" width="8.140625" style="10" customWidth="1"/>
    <col min="7164" max="7164" width="38.7109375" style="10" customWidth="1"/>
    <col min="7165" max="7165" width="21.140625" style="10" customWidth="1"/>
    <col min="7166" max="7166" width="82" style="10" customWidth="1"/>
    <col min="7167" max="7410" width="9.140625" style="10"/>
    <col min="7411" max="7411" width="70.28515625" style="10" customWidth="1"/>
    <col min="7412" max="7412" width="17.5703125" style="10" customWidth="1"/>
    <col min="7413" max="7416" width="0" style="10" hidden="1" customWidth="1"/>
    <col min="7417" max="7417" width="24.5703125" style="10" customWidth="1"/>
    <col min="7418" max="7418" width="75.42578125" style="10" customWidth="1"/>
    <col min="7419" max="7419" width="8.140625" style="10" customWidth="1"/>
    <col min="7420" max="7420" width="38.7109375" style="10" customWidth="1"/>
    <col min="7421" max="7421" width="21.140625" style="10" customWidth="1"/>
    <col min="7422" max="7422" width="82" style="10" customWidth="1"/>
    <col min="7423" max="7666" width="9.140625" style="10"/>
    <col min="7667" max="7667" width="70.28515625" style="10" customWidth="1"/>
    <col min="7668" max="7668" width="17.5703125" style="10" customWidth="1"/>
    <col min="7669" max="7672" width="0" style="10" hidden="1" customWidth="1"/>
    <col min="7673" max="7673" width="24.5703125" style="10" customWidth="1"/>
    <col min="7674" max="7674" width="75.42578125" style="10" customWidth="1"/>
    <col min="7675" max="7675" width="8.140625" style="10" customWidth="1"/>
    <col min="7676" max="7676" width="38.7109375" style="10" customWidth="1"/>
    <col min="7677" max="7677" width="21.140625" style="10" customWidth="1"/>
    <col min="7678" max="7678" width="82" style="10" customWidth="1"/>
    <col min="7679" max="7922" width="9.140625" style="10"/>
    <col min="7923" max="7923" width="70.28515625" style="10" customWidth="1"/>
    <col min="7924" max="7924" width="17.5703125" style="10" customWidth="1"/>
    <col min="7925" max="7928" width="0" style="10" hidden="1" customWidth="1"/>
    <col min="7929" max="7929" width="24.5703125" style="10" customWidth="1"/>
    <col min="7930" max="7930" width="75.42578125" style="10" customWidth="1"/>
    <col min="7931" max="7931" width="8.140625" style="10" customWidth="1"/>
    <col min="7932" max="7932" width="38.7109375" style="10" customWidth="1"/>
    <col min="7933" max="7933" width="21.140625" style="10" customWidth="1"/>
    <col min="7934" max="7934" width="82" style="10" customWidth="1"/>
    <col min="7935" max="8178" width="9.140625" style="10"/>
    <col min="8179" max="8179" width="70.28515625" style="10" customWidth="1"/>
    <col min="8180" max="8180" width="17.5703125" style="10" customWidth="1"/>
    <col min="8181" max="8184" width="0" style="10" hidden="1" customWidth="1"/>
    <col min="8185" max="8185" width="24.5703125" style="10" customWidth="1"/>
    <col min="8186" max="8186" width="75.42578125" style="10" customWidth="1"/>
    <col min="8187" max="8187" width="8.140625" style="10" customWidth="1"/>
    <col min="8188" max="8188" width="38.7109375" style="10" customWidth="1"/>
    <col min="8189" max="8189" width="21.140625" style="10" customWidth="1"/>
    <col min="8190" max="8190" width="82" style="10" customWidth="1"/>
    <col min="8191" max="8434" width="9.140625" style="10"/>
    <col min="8435" max="8435" width="70.28515625" style="10" customWidth="1"/>
    <col min="8436" max="8436" width="17.5703125" style="10" customWidth="1"/>
    <col min="8437" max="8440" width="0" style="10" hidden="1" customWidth="1"/>
    <col min="8441" max="8441" width="24.5703125" style="10" customWidth="1"/>
    <col min="8442" max="8442" width="75.42578125" style="10" customWidth="1"/>
    <col min="8443" max="8443" width="8.140625" style="10" customWidth="1"/>
    <col min="8444" max="8444" width="38.7109375" style="10" customWidth="1"/>
    <col min="8445" max="8445" width="21.140625" style="10" customWidth="1"/>
    <col min="8446" max="8446" width="82" style="10" customWidth="1"/>
    <col min="8447" max="8690" width="9.140625" style="10"/>
    <col min="8691" max="8691" width="70.28515625" style="10" customWidth="1"/>
    <col min="8692" max="8692" width="17.5703125" style="10" customWidth="1"/>
    <col min="8693" max="8696" width="0" style="10" hidden="1" customWidth="1"/>
    <col min="8697" max="8697" width="24.5703125" style="10" customWidth="1"/>
    <col min="8698" max="8698" width="75.42578125" style="10" customWidth="1"/>
    <col min="8699" max="8699" width="8.140625" style="10" customWidth="1"/>
    <col min="8700" max="8700" width="38.7109375" style="10" customWidth="1"/>
    <col min="8701" max="8701" width="21.140625" style="10" customWidth="1"/>
    <col min="8702" max="8702" width="82" style="10" customWidth="1"/>
    <col min="8703" max="8946" width="9.140625" style="10"/>
    <col min="8947" max="8947" width="70.28515625" style="10" customWidth="1"/>
    <col min="8948" max="8948" width="17.5703125" style="10" customWidth="1"/>
    <col min="8949" max="8952" width="0" style="10" hidden="1" customWidth="1"/>
    <col min="8953" max="8953" width="24.5703125" style="10" customWidth="1"/>
    <col min="8954" max="8954" width="75.42578125" style="10" customWidth="1"/>
    <col min="8955" max="8955" width="8.140625" style="10" customWidth="1"/>
    <col min="8956" max="8956" width="38.7109375" style="10" customWidth="1"/>
    <col min="8957" max="8957" width="21.140625" style="10" customWidth="1"/>
    <col min="8958" max="8958" width="82" style="10" customWidth="1"/>
    <col min="8959" max="9202" width="9.140625" style="10"/>
    <col min="9203" max="9203" width="70.28515625" style="10" customWidth="1"/>
    <col min="9204" max="9204" width="17.5703125" style="10" customWidth="1"/>
    <col min="9205" max="9208" width="0" style="10" hidden="1" customWidth="1"/>
    <col min="9209" max="9209" width="24.5703125" style="10" customWidth="1"/>
    <col min="9210" max="9210" width="75.42578125" style="10" customWidth="1"/>
    <col min="9211" max="9211" width="8.140625" style="10" customWidth="1"/>
    <col min="9212" max="9212" width="38.7109375" style="10" customWidth="1"/>
    <col min="9213" max="9213" width="21.140625" style="10" customWidth="1"/>
    <col min="9214" max="9214" width="82" style="10" customWidth="1"/>
    <col min="9215" max="9458" width="9.140625" style="10"/>
    <col min="9459" max="9459" width="70.28515625" style="10" customWidth="1"/>
    <col min="9460" max="9460" width="17.5703125" style="10" customWidth="1"/>
    <col min="9461" max="9464" width="0" style="10" hidden="1" customWidth="1"/>
    <col min="9465" max="9465" width="24.5703125" style="10" customWidth="1"/>
    <col min="9466" max="9466" width="75.42578125" style="10" customWidth="1"/>
    <col min="9467" max="9467" width="8.140625" style="10" customWidth="1"/>
    <col min="9468" max="9468" width="38.7109375" style="10" customWidth="1"/>
    <col min="9469" max="9469" width="21.140625" style="10" customWidth="1"/>
    <col min="9470" max="9470" width="82" style="10" customWidth="1"/>
    <col min="9471" max="9714" width="9.140625" style="10"/>
    <col min="9715" max="9715" width="70.28515625" style="10" customWidth="1"/>
    <col min="9716" max="9716" width="17.5703125" style="10" customWidth="1"/>
    <col min="9717" max="9720" width="0" style="10" hidden="1" customWidth="1"/>
    <col min="9721" max="9721" width="24.5703125" style="10" customWidth="1"/>
    <col min="9722" max="9722" width="75.42578125" style="10" customWidth="1"/>
    <col min="9723" max="9723" width="8.140625" style="10" customWidth="1"/>
    <col min="9724" max="9724" width="38.7109375" style="10" customWidth="1"/>
    <col min="9725" max="9725" width="21.140625" style="10" customWidth="1"/>
    <col min="9726" max="9726" width="82" style="10" customWidth="1"/>
    <col min="9727" max="9970" width="9.140625" style="10"/>
    <col min="9971" max="9971" width="70.28515625" style="10" customWidth="1"/>
    <col min="9972" max="9972" width="17.5703125" style="10" customWidth="1"/>
    <col min="9973" max="9976" width="0" style="10" hidden="1" customWidth="1"/>
    <col min="9977" max="9977" width="24.5703125" style="10" customWidth="1"/>
    <col min="9978" max="9978" width="75.42578125" style="10" customWidth="1"/>
    <col min="9979" max="9979" width="8.140625" style="10" customWidth="1"/>
    <col min="9980" max="9980" width="38.7109375" style="10" customWidth="1"/>
    <col min="9981" max="9981" width="21.140625" style="10" customWidth="1"/>
    <col min="9982" max="9982" width="82" style="10" customWidth="1"/>
    <col min="9983" max="10226" width="9.140625" style="10"/>
    <col min="10227" max="10227" width="70.28515625" style="10" customWidth="1"/>
    <col min="10228" max="10228" width="17.5703125" style="10" customWidth="1"/>
    <col min="10229" max="10232" width="0" style="10" hidden="1" customWidth="1"/>
    <col min="10233" max="10233" width="24.5703125" style="10" customWidth="1"/>
    <col min="10234" max="10234" width="75.42578125" style="10" customWidth="1"/>
    <col min="10235" max="10235" width="8.140625" style="10" customWidth="1"/>
    <col min="10236" max="10236" width="38.7109375" style="10" customWidth="1"/>
    <col min="10237" max="10237" width="21.140625" style="10" customWidth="1"/>
    <col min="10238" max="10238" width="82" style="10" customWidth="1"/>
    <col min="10239" max="10482" width="9.140625" style="10"/>
    <col min="10483" max="10483" width="70.28515625" style="10" customWidth="1"/>
    <col min="10484" max="10484" width="17.5703125" style="10" customWidth="1"/>
    <col min="10485" max="10488" width="0" style="10" hidden="1" customWidth="1"/>
    <col min="10489" max="10489" width="24.5703125" style="10" customWidth="1"/>
    <col min="10490" max="10490" width="75.42578125" style="10" customWidth="1"/>
    <col min="10491" max="10491" width="8.140625" style="10" customWidth="1"/>
    <col min="10492" max="10492" width="38.7109375" style="10" customWidth="1"/>
    <col min="10493" max="10493" width="21.140625" style="10" customWidth="1"/>
    <col min="10494" max="10494" width="82" style="10" customWidth="1"/>
    <col min="10495" max="10738" width="9.140625" style="10"/>
    <col min="10739" max="10739" width="70.28515625" style="10" customWidth="1"/>
    <col min="10740" max="10740" width="17.5703125" style="10" customWidth="1"/>
    <col min="10741" max="10744" width="0" style="10" hidden="1" customWidth="1"/>
    <col min="10745" max="10745" width="24.5703125" style="10" customWidth="1"/>
    <col min="10746" max="10746" width="75.42578125" style="10" customWidth="1"/>
    <col min="10747" max="10747" width="8.140625" style="10" customWidth="1"/>
    <col min="10748" max="10748" width="38.7109375" style="10" customWidth="1"/>
    <col min="10749" max="10749" width="21.140625" style="10" customWidth="1"/>
    <col min="10750" max="10750" width="82" style="10" customWidth="1"/>
    <col min="10751" max="10994" width="9.140625" style="10"/>
    <col min="10995" max="10995" width="70.28515625" style="10" customWidth="1"/>
    <col min="10996" max="10996" width="17.5703125" style="10" customWidth="1"/>
    <col min="10997" max="11000" width="0" style="10" hidden="1" customWidth="1"/>
    <col min="11001" max="11001" width="24.5703125" style="10" customWidth="1"/>
    <col min="11002" max="11002" width="75.42578125" style="10" customWidth="1"/>
    <col min="11003" max="11003" width="8.140625" style="10" customWidth="1"/>
    <col min="11004" max="11004" width="38.7109375" style="10" customWidth="1"/>
    <col min="11005" max="11005" width="21.140625" style="10" customWidth="1"/>
    <col min="11006" max="11006" width="82" style="10" customWidth="1"/>
    <col min="11007" max="11250" width="9.140625" style="10"/>
    <col min="11251" max="11251" width="70.28515625" style="10" customWidth="1"/>
    <col min="11252" max="11252" width="17.5703125" style="10" customWidth="1"/>
    <col min="11253" max="11256" width="0" style="10" hidden="1" customWidth="1"/>
    <col min="11257" max="11257" width="24.5703125" style="10" customWidth="1"/>
    <col min="11258" max="11258" width="75.42578125" style="10" customWidth="1"/>
    <col min="11259" max="11259" width="8.140625" style="10" customWidth="1"/>
    <col min="11260" max="11260" width="38.7109375" style="10" customWidth="1"/>
    <col min="11261" max="11261" width="21.140625" style="10" customWidth="1"/>
    <col min="11262" max="11262" width="82" style="10" customWidth="1"/>
    <col min="11263" max="11506" width="9.140625" style="10"/>
    <col min="11507" max="11507" width="70.28515625" style="10" customWidth="1"/>
    <col min="11508" max="11508" width="17.5703125" style="10" customWidth="1"/>
    <col min="11509" max="11512" width="0" style="10" hidden="1" customWidth="1"/>
    <col min="11513" max="11513" width="24.5703125" style="10" customWidth="1"/>
    <col min="11514" max="11514" width="75.42578125" style="10" customWidth="1"/>
    <col min="11515" max="11515" width="8.140625" style="10" customWidth="1"/>
    <col min="11516" max="11516" width="38.7109375" style="10" customWidth="1"/>
    <col min="11517" max="11517" width="21.140625" style="10" customWidth="1"/>
    <col min="11518" max="11518" width="82" style="10" customWidth="1"/>
    <col min="11519" max="11762" width="9.140625" style="10"/>
    <col min="11763" max="11763" width="70.28515625" style="10" customWidth="1"/>
    <col min="11764" max="11764" width="17.5703125" style="10" customWidth="1"/>
    <col min="11765" max="11768" width="0" style="10" hidden="1" customWidth="1"/>
    <col min="11769" max="11769" width="24.5703125" style="10" customWidth="1"/>
    <col min="11770" max="11770" width="75.42578125" style="10" customWidth="1"/>
    <col min="11771" max="11771" width="8.140625" style="10" customWidth="1"/>
    <col min="11772" max="11772" width="38.7109375" style="10" customWidth="1"/>
    <col min="11773" max="11773" width="21.140625" style="10" customWidth="1"/>
    <col min="11774" max="11774" width="82" style="10" customWidth="1"/>
    <col min="11775" max="12018" width="9.140625" style="10"/>
    <col min="12019" max="12019" width="70.28515625" style="10" customWidth="1"/>
    <col min="12020" max="12020" width="17.5703125" style="10" customWidth="1"/>
    <col min="12021" max="12024" width="0" style="10" hidden="1" customWidth="1"/>
    <col min="12025" max="12025" width="24.5703125" style="10" customWidth="1"/>
    <col min="12026" max="12026" width="75.42578125" style="10" customWidth="1"/>
    <col min="12027" max="12027" width="8.140625" style="10" customWidth="1"/>
    <col min="12028" max="12028" width="38.7109375" style="10" customWidth="1"/>
    <col min="12029" max="12029" width="21.140625" style="10" customWidth="1"/>
    <col min="12030" max="12030" width="82" style="10" customWidth="1"/>
    <col min="12031" max="12274" width="9.140625" style="10"/>
    <col min="12275" max="12275" width="70.28515625" style="10" customWidth="1"/>
    <col min="12276" max="12276" width="17.5703125" style="10" customWidth="1"/>
    <col min="12277" max="12280" width="0" style="10" hidden="1" customWidth="1"/>
    <col min="12281" max="12281" width="24.5703125" style="10" customWidth="1"/>
    <col min="12282" max="12282" width="75.42578125" style="10" customWidth="1"/>
    <col min="12283" max="12283" width="8.140625" style="10" customWidth="1"/>
    <col min="12284" max="12284" width="38.7109375" style="10" customWidth="1"/>
    <col min="12285" max="12285" width="21.140625" style="10" customWidth="1"/>
    <col min="12286" max="12286" width="82" style="10" customWidth="1"/>
    <col min="12287" max="12530" width="9.140625" style="10"/>
    <col min="12531" max="12531" width="70.28515625" style="10" customWidth="1"/>
    <col min="12532" max="12532" width="17.5703125" style="10" customWidth="1"/>
    <col min="12533" max="12536" width="0" style="10" hidden="1" customWidth="1"/>
    <col min="12537" max="12537" width="24.5703125" style="10" customWidth="1"/>
    <col min="12538" max="12538" width="75.42578125" style="10" customWidth="1"/>
    <col min="12539" max="12539" width="8.140625" style="10" customWidth="1"/>
    <col min="12540" max="12540" width="38.7109375" style="10" customWidth="1"/>
    <col min="12541" max="12541" width="21.140625" style="10" customWidth="1"/>
    <col min="12542" max="12542" width="82" style="10" customWidth="1"/>
    <col min="12543" max="12786" width="9.140625" style="10"/>
    <col min="12787" max="12787" width="70.28515625" style="10" customWidth="1"/>
    <col min="12788" max="12788" width="17.5703125" style="10" customWidth="1"/>
    <col min="12789" max="12792" width="0" style="10" hidden="1" customWidth="1"/>
    <col min="12793" max="12793" width="24.5703125" style="10" customWidth="1"/>
    <col min="12794" max="12794" width="75.42578125" style="10" customWidth="1"/>
    <col min="12795" max="12795" width="8.140625" style="10" customWidth="1"/>
    <col min="12796" max="12796" width="38.7109375" style="10" customWidth="1"/>
    <col min="12797" max="12797" width="21.140625" style="10" customWidth="1"/>
    <col min="12798" max="12798" width="82" style="10" customWidth="1"/>
    <col min="12799" max="13042" width="9.140625" style="10"/>
    <col min="13043" max="13043" width="70.28515625" style="10" customWidth="1"/>
    <col min="13044" max="13044" width="17.5703125" style="10" customWidth="1"/>
    <col min="13045" max="13048" width="0" style="10" hidden="1" customWidth="1"/>
    <col min="13049" max="13049" width="24.5703125" style="10" customWidth="1"/>
    <col min="13050" max="13050" width="75.42578125" style="10" customWidth="1"/>
    <col min="13051" max="13051" width="8.140625" style="10" customWidth="1"/>
    <col min="13052" max="13052" width="38.7109375" style="10" customWidth="1"/>
    <col min="13053" max="13053" width="21.140625" style="10" customWidth="1"/>
    <col min="13054" max="13054" width="82" style="10" customWidth="1"/>
    <col min="13055" max="13298" width="9.140625" style="10"/>
    <col min="13299" max="13299" width="70.28515625" style="10" customWidth="1"/>
    <col min="13300" max="13300" width="17.5703125" style="10" customWidth="1"/>
    <col min="13301" max="13304" width="0" style="10" hidden="1" customWidth="1"/>
    <col min="13305" max="13305" width="24.5703125" style="10" customWidth="1"/>
    <col min="13306" max="13306" width="75.42578125" style="10" customWidth="1"/>
    <col min="13307" max="13307" width="8.140625" style="10" customWidth="1"/>
    <col min="13308" max="13308" width="38.7109375" style="10" customWidth="1"/>
    <col min="13309" max="13309" width="21.140625" style="10" customWidth="1"/>
    <col min="13310" max="13310" width="82" style="10" customWidth="1"/>
    <col min="13311" max="13554" width="9.140625" style="10"/>
    <col min="13555" max="13555" width="70.28515625" style="10" customWidth="1"/>
    <col min="13556" max="13556" width="17.5703125" style="10" customWidth="1"/>
    <col min="13557" max="13560" width="0" style="10" hidden="1" customWidth="1"/>
    <col min="13561" max="13561" width="24.5703125" style="10" customWidth="1"/>
    <col min="13562" max="13562" width="75.42578125" style="10" customWidth="1"/>
    <col min="13563" max="13563" width="8.140625" style="10" customWidth="1"/>
    <col min="13564" max="13564" width="38.7109375" style="10" customWidth="1"/>
    <col min="13565" max="13565" width="21.140625" style="10" customWidth="1"/>
    <col min="13566" max="13566" width="82" style="10" customWidth="1"/>
    <col min="13567" max="13810" width="9.140625" style="10"/>
    <col min="13811" max="13811" width="70.28515625" style="10" customWidth="1"/>
    <col min="13812" max="13812" width="17.5703125" style="10" customWidth="1"/>
    <col min="13813" max="13816" width="0" style="10" hidden="1" customWidth="1"/>
    <col min="13817" max="13817" width="24.5703125" style="10" customWidth="1"/>
    <col min="13818" max="13818" width="75.42578125" style="10" customWidth="1"/>
    <col min="13819" max="13819" width="8.140625" style="10" customWidth="1"/>
    <col min="13820" max="13820" width="38.7109375" style="10" customWidth="1"/>
    <col min="13821" max="13821" width="21.140625" style="10" customWidth="1"/>
    <col min="13822" max="13822" width="82" style="10" customWidth="1"/>
    <col min="13823" max="14066" width="9.140625" style="10"/>
    <col min="14067" max="14067" width="70.28515625" style="10" customWidth="1"/>
    <col min="14068" max="14068" width="17.5703125" style="10" customWidth="1"/>
    <col min="14069" max="14072" width="0" style="10" hidden="1" customWidth="1"/>
    <col min="14073" max="14073" width="24.5703125" style="10" customWidth="1"/>
    <col min="14074" max="14074" width="75.42578125" style="10" customWidth="1"/>
    <col min="14075" max="14075" width="8.140625" style="10" customWidth="1"/>
    <col min="14076" max="14076" width="38.7109375" style="10" customWidth="1"/>
    <col min="14077" max="14077" width="21.140625" style="10" customWidth="1"/>
    <col min="14078" max="14078" width="82" style="10" customWidth="1"/>
    <col min="14079" max="14322" width="9.140625" style="10"/>
    <col min="14323" max="14323" width="70.28515625" style="10" customWidth="1"/>
    <col min="14324" max="14324" width="17.5703125" style="10" customWidth="1"/>
    <col min="14325" max="14328" width="0" style="10" hidden="1" customWidth="1"/>
    <col min="14329" max="14329" width="24.5703125" style="10" customWidth="1"/>
    <col min="14330" max="14330" width="75.42578125" style="10" customWidth="1"/>
    <col min="14331" max="14331" width="8.140625" style="10" customWidth="1"/>
    <col min="14332" max="14332" width="38.7109375" style="10" customWidth="1"/>
    <col min="14333" max="14333" width="21.140625" style="10" customWidth="1"/>
    <col min="14334" max="14334" width="82" style="10" customWidth="1"/>
    <col min="14335" max="14578" width="9.140625" style="10"/>
    <col min="14579" max="14579" width="70.28515625" style="10" customWidth="1"/>
    <col min="14580" max="14580" width="17.5703125" style="10" customWidth="1"/>
    <col min="14581" max="14584" width="0" style="10" hidden="1" customWidth="1"/>
    <col min="14585" max="14585" width="24.5703125" style="10" customWidth="1"/>
    <col min="14586" max="14586" width="75.42578125" style="10" customWidth="1"/>
    <col min="14587" max="14587" width="8.140625" style="10" customWidth="1"/>
    <col min="14588" max="14588" width="38.7109375" style="10" customWidth="1"/>
    <col min="14589" max="14589" width="21.140625" style="10" customWidth="1"/>
    <col min="14590" max="14590" width="82" style="10" customWidth="1"/>
    <col min="14591" max="14834" width="9.140625" style="10"/>
    <col min="14835" max="14835" width="70.28515625" style="10" customWidth="1"/>
    <col min="14836" max="14836" width="17.5703125" style="10" customWidth="1"/>
    <col min="14837" max="14840" width="0" style="10" hidden="1" customWidth="1"/>
    <col min="14841" max="14841" width="24.5703125" style="10" customWidth="1"/>
    <col min="14842" max="14842" width="75.42578125" style="10" customWidth="1"/>
    <col min="14843" max="14843" width="8.140625" style="10" customWidth="1"/>
    <col min="14844" max="14844" width="38.7109375" style="10" customWidth="1"/>
    <col min="14845" max="14845" width="21.140625" style="10" customWidth="1"/>
    <col min="14846" max="14846" width="82" style="10" customWidth="1"/>
    <col min="14847" max="15090" width="9.140625" style="10"/>
    <col min="15091" max="15091" width="70.28515625" style="10" customWidth="1"/>
    <col min="15092" max="15092" width="17.5703125" style="10" customWidth="1"/>
    <col min="15093" max="15096" width="0" style="10" hidden="1" customWidth="1"/>
    <col min="15097" max="15097" width="24.5703125" style="10" customWidth="1"/>
    <col min="15098" max="15098" width="75.42578125" style="10" customWidth="1"/>
    <col min="15099" max="15099" width="8.140625" style="10" customWidth="1"/>
    <col min="15100" max="15100" width="38.7109375" style="10" customWidth="1"/>
    <col min="15101" max="15101" width="21.140625" style="10" customWidth="1"/>
    <col min="15102" max="15102" width="82" style="10" customWidth="1"/>
    <col min="15103" max="15346" width="9.140625" style="10"/>
    <col min="15347" max="15347" width="70.28515625" style="10" customWidth="1"/>
    <col min="15348" max="15348" width="17.5703125" style="10" customWidth="1"/>
    <col min="15349" max="15352" width="0" style="10" hidden="1" customWidth="1"/>
    <col min="15353" max="15353" width="24.5703125" style="10" customWidth="1"/>
    <col min="15354" max="15354" width="75.42578125" style="10" customWidth="1"/>
    <col min="15355" max="15355" width="8.140625" style="10" customWidth="1"/>
    <col min="15356" max="15356" width="38.7109375" style="10" customWidth="1"/>
    <col min="15357" max="15357" width="21.140625" style="10" customWidth="1"/>
    <col min="15358" max="15358" width="82" style="10" customWidth="1"/>
    <col min="15359" max="15602" width="9.140625" style="10"/>
    <col min="15603" max="15603" width="70.28515625" style="10" customWidth="1"/>
    <col min="15604" max="15604" width="17.5703125" style="10" customWidth="1"/>
    <col min="15605" max="15608" width="0" style="10" hidden="1" customWidth="1"/>
    <col min="15609" max="15609" width="24.5703125" style="10" customWidth="1"/>
    <col min="15610" max="15610" width="75.42578125" style="10" customWidth="1"/>
    <col min="15611" max="15611" width="8.140625" style="10" customWidth="1"/>
    <col min="15612" max="15612" width="38.7109375" style="10" customWidth="1"/>
    <col min="15613" max="15613" width="21.140625" style="10" customWidth="1"/>
    <col min="15614" max="15614" width="82" style="10" customWidth="1"/>
    <col min="15615" max="15858" width="9.140625" style="10"/>
    <col min="15859" max="15859" width="70.28515625" style="10" customWidth="1"/>
    <col min="15860" max="15860" width="17.5703125" style="10" customWidth="1"/>
    <col min="15861" max="15864" width="0" style="10" hidden="1" customWidth="1"/>
    <col min="15865" max="15865" width="24.5703125" style="10" customWidth="1"/>
    <col min="15866" max="15866" width="75.42578125" style="10" customWidth="1"/>
    <col min="15867" max="15867" width="8.140625" style="10" customWidth="1"/>
    <col min="15868" max="15868" width="38.7109375" style="10" customWidth="1"/>
    <col min="15869" max="15869" width="21.140625" style="10" customWidth="1"/>
    <col min="15870" max="15870" width="82" style="10" customWidth="1"/>
    <col min="15871" max="16114" width="9.140625" style="10"/>
    <col min="16115" max="16115" width="70.28515625" style="10" customWidth="1"/>
    <col min="16116" max="16116" width="17.5703125" style="10" customWidth="1"/>
    <col min="16117" max="16120" width="0" style="10" hidden="1" customWidth="1"/>
    <col min="16121" max="16121" width="24.5703125" style="10" customWidth="1"/>
    <col min="16122" max="16122" width="75.42578125" style="10" customWidth="1"/>
    <col min="16123" max="16123" width="8.140625" style="10" customWidth="1"/>
    <col min="16124" max="16124" width="38.7109375" style="10" customWidth="1"/>
    <col min="16125" max="16125" width="21.140625" style="10" customWidth="1"/>
    <col min="16126" max="16126" width="82" style="10" customWidth="1"/>
    <col min="16127" max="16384" width="9.140625" style="10"/>
  </cols>
  <sheetData>
    <row r="1" spans="1:4" s="63" customFormat="1" ht="30" customHeight="1">
      <c r="A1" s="135" t="s">
        <v>1232</v>
      </c>
      <c r="B1" s="135" t="s">
        <v>24</v>
      </c>
      <c r="C1" s="135" t="s">
        <v>40</v>
      </c>
      <c r="D1" s="133" t="s">
        <v>14277</v>
      </c>
    </row>
    <row r="2" spans="1:4" ht="13.5">
      <c r="A2" s="57"/>
      <c r="B2" s="55"/>
      <c r="C2" s="57"/>
      <c r="D2" s="59"/>
    </row>
    <row r="3" spans="1:4" ht="40.5">
      <c r="A3" s="57">
        <v>97141</v>
      </c>
      <c r="B3" s="55" t="s">
        <v>1233</v>
      </c>
      <c r="C3" s="57" t="s">
        <v>1</v>
      </c>
      <c r="D3" s="59">
        <v>7.3</v>
      </c>
    </row>
    <row r="4" spans="1:4" ht="40.5">
      <c r="A4" s="57">
        <v>97142</v>
      </c>
      <c r="B4" s="55" t="s">
        <v>1234</v>
      </c>
      <c r="C4" s="57" t="s">
        <v>1</v>
      </c>
      <c r="D4" s="59">
        <v>8.1300000000000008</v>
      </c>
    </row>
    <row r="5" spans="1:4" ht="40.5">
      <c r="A5" s="57">
        <v>97143</v>
      </c>
      <c r="B5" s="55" t="s">
        <v>1235</v>
      </c>
      <c r="C5" s="57" t="s">
        <v>1</v>
      </c>
      <c r="D5" s="59">
        <v>10.27</v>
      </c>
    </row>
    <row r="6" spans="1:4" ht="40.5">
      <c r="A6" s="57">
        <v>97144</v>
      </c>
      <c r="B6" s="55" t="s">
        <v>1236</v>
      </c>
      <c r="C6" s="57" t="s">
        <v>1</v>
      </c>
      <c r="D6" s="59">
        <v>12.38</v>
      </c>
    </row>
    <row r="7" spans="1:4" ht="40.5">
      <c r="A7" s="57">
        <v>97145</v>
      </c>
      <c r="B7" s="55" t="s">
        <v>1237</v>
      </c>
      <c r="C7" s="57" t="s">
        <v>1</v>
      </c>
      <c r="D7" s="59">
        <v>14.55</v>
      </c>
    </row>
    <row r="8" spans="1:4" ht="40.5">
      <c r="A8" s="57">
        <v>97146</v>
      </c>
      <c r="B8" s="55" t="s">
        <v>1238</v>
      </c>
      <c r="C8" s="57" t="s">
        <v>1</v>
      </c>
      <c r="D8" s="59">
        <v>16.68</v>
      </c>
    </row>
    <row r="9" spans="1:4" ht="40.5">
      <c r="A9" s="57">
        <v>97147</v>
      </c>
      <c r="B9" s="55" t="s">
        <v>1239</v>
      </c>
      <c r="C9" s="57" t="s">
        <v>1</v>
      </c>
      <c r="D9" s="59">
        <v>18.829999999999998</v>
      </c>
    </row>
    <row r="10" spans="1:4" ht="40.5">
      <c r="A10" s="57">
        <v>97148</v>
      </c>
      <c r="B10" s="55" t="s">
        <v>1240</v>
      </c>
      <c r="C10" s="57" t="s">
        <v>1</v>
      </c>
      <c r="D10" s="59">
        <v>20.98</v>
      </c>
    </row>
    <row r="11" spans="1:4" ht="40.5">
      <c r="A11" s="57">
        <v>97149</v>
      </c>
      <c r="B11" s="55" t="s">
        <v>1241</v>
      </c>
      <c r="C11" s="57" t="s">
        <v>1</v>
      </c>
      <c r="D11" s="59">
        <v>23.15</v>
      </c>
    </row>
    <row r="12" spans="1:4" ht="40.5">
      <c r="A12" s="57">
        <v>97150</v>
      </c>
      <c r="B12" s="55" t="s">
        <v>1242</v>
      </c>
      <c r="C12" s="57" t="s">
        <v>1</v>
      </c>
      <c r="D12" s="59">
        <v>28.72</v>
      </c>
    </row>
    <row r="13" spans="1:4" ht="40.5">
      <c r="A13" s="57">
        <v>97151</v>
      </c>
      <c r="B13" s="55" t="s">
        <v>1243</v>
      </c>
      <c r="C13" s="57" t="s">
        <v>1</v>
      </c>
      <c r="D13" s="59">
        <v>33.54</v>
      </c>
    </row>
    <row r="14" spans="1:4" ht="40.5">
      <c r="A14" s="57">
        <v>97152</v>
      </c>
      <c r="B14" s="55" t="s">
        <v>1244</v>
      </c>
      <c r="C14" s="57" t="s">
        <v>1</v>
      </c>
      <c r="D14" s="59">
        <v>38.130000000000003</v>
      </c>
    </row>
    <row r="15" spans="1:4" ht="40.5">
      <c r="A15" s="57">
        <v>97153</v>
      </c>
      <c r="B15" s="55" t="s">
        <v>1245</v>
      </c>
      <c r="C15" s="57" t="s">
        <v>1</v>
      </c>
      <c r="D15" s="59">
        <v>42.83</v>
      </c>
    </row>
    <row r="16" spans="1:4" ht="40.5">
      <c r="A16" s="57">
        <v>97154</v>
      </c>
      <c r="B16" s="55" t="s">
        <v>1246</v>
      </c>
      <c r="C16" s="57" t="s">
        <v>1</v>
      </c>
      <c r="D16" s="59">
        <v>47.61</v>
      </c>
    </row>
    <row r="17" spans="1:4" ht="40.5">
      <c r="A17" s="57">
        <v>97155</v>
      </c>
      <c r="B17" s="55" t="s">
        <v>1247</v>
      </c>
      <c r="C17" s="57" t="s">
        <v>1</v>
      </c>
      <c r="D17" s="59">
        <v>52.37</v>
      </c>
    </row>
    <row r="18" spans="1:4" ht="40.5">
      <c r="A18" s="57">
        <v>97156</v>
      </c>
      <c r="B18" s="55" t="s">
        <v>1248</v>
      </c>
      <c r="C18" s="57" t="s">
        <v>1</v>
      </c>
      <c r="D18" s="59">
        <v>62.29</v>
      </c>
    </row>
    <row r="19" spans="1:4" ht="40.5">
      <c r="A19" s="57">
        <v>97157</v>
      </c>
      <c r="B19" s="55" t="s">
        <v>1249</v>
      </c>
      <c r="C19" s="57" t="s">
        <v>1</v>
      </c>
      <c r="D19" s="59">
        <v>4.38</v>
      </c>
    </row>
    <row r="20" spans="1:4" ht="40.5">
      <c r="A20" s="57">
        <v>97158</v>
      </c>
      <c r="B20" s="55" t="s">
        <v>1250</v>
      </c>
      <c r="C20" s="57" t="s">
        <v>1</v>
      </c>
      <c r="D20" s="59">
        <v>4.91</v>
      </c>
    </row>
    <row r="21" spans="1:4" ht="40.5">
      <c r="A21" s="57">
        <v>97159</v>
      </c>
      <c r="B21" s="55" t="s">
        <v>1251</v>
      </c>
      <c r="C21" s="57" t="s">
        <v>1</v>
      </c>
      <c r="D21" s="59">
        <v>6.2</v>
      </c>
    </row>
    <row r="22" spans="1:4" ht="40.5">
      <c r="A22" s="57">
        <v>97160</v>
      </c>
      <c r="B22" s="55" t="s">
        <v>1252</v>
      </c>
      <c r="C22" s="57" t="s">
        <v>1</v>
      </c>
      <c r="D22" s="59">
        <v>7.48</v>
      </c>
    </row>
    <row r="23" spans="1:4" ht="40.5">
      <c r="A23" s="57">
        <v>97161</v>
      </c>
      <c r="B23" s="55" t="s">
        <v>1253</v>
      </c>
      <c r="C23" s="57" t="s">
        <v>1</v>
      </c>
      <c r="D23" s="59">
        <v>8.81</v>
      </c>
    </row>
    <row r="24" spans="1:4" ht="40.5">
      <c r="A24" s="57">
        <v>97162</v>
      </c>
      <c r="B24" s="55" t="s">
        <v>1254</v>
      </c>
      <c r="C24" s="57" t="s">
        <v>1</v>
      </c>
      <c r="D24" s="59">
        <v>10.11</v>
      </c>
    </row>
    <row r="25" spans="1:4" ht="40.5">
      <c r="A25" s="57">
        <v>97163</v>
      </c>
      <c r="B25" s="55" t="s">
        <v>1255</v>
      </c>
      <c r="C25" s="57" t="s">
        <v>1</v>
      </c>
      <c r="D25" s="59">
        <v>11.42</v>
      </c>
    </row>
    <row r="26" spans="1:4" ht="40.5">
      <c r="A26" s="57">
        <v>97164</v>
      </c>
      <c r="B26" s="55" t="s">
        <v>1256</v>
      </c>
      <c r="C26" s="57" t="s">
        <v>1</v>
      </c>
      <c r="D26" s="59">
        <v>12.74</v>
      </c>
    </row>
    <row r="27" spans="1:4" ht="40.5">
      <c r="A27" s="57">
        <v>97165</v>
      </c>
      <c r="B27" s="55" t="s">
        <v>1257</v>
      </c>
      <c r="C27" s="57" t="s">
        <v>1</v>
      </c>
      <c r="D27" s="59">
        <v>14.08</v>
      </c>
    </row>
    <row r="28" spans="1:4" ht="40.5">
      <c r="A28" s="57">
        <v>97166</v>
      </c>
      <c r="B28" s="55" t="s">
        <v>1258</v>
      </c>
      <c r="C28" s="57" t="s">
        <v>1</v>
      </c>
      <c r="D28" s="59">
        <v>17.46</v>
      </c>
    </row>
    <row r="29" spans="1:4" ht="40.5">
      <c r="A29" s="57">
        <v>97167</v>
      </c>
      <c r="B29" s="55" t="s">
        <v>1259</v>
      </c>
      <c r="C29" s="57" t="s">
        <v>1</v>
      </c>
      <c r="D29" s="59">
        <v>20.420000000000002</v>
      </c>
    </row>
    <row r="30" spans="1:4" ht="40.5">
      <c r="A30" s="57">
        <v>97168</v>
      </c>
      <c r="B30" s="55" t="s">
        <v>1260</v>
      </c>
      <c r="C30" s="57" t="s">
        <v>1</v>
      </c>
      <c r="D30" s="59">
        <v>23.13</v>
      </c>
    </row>
    <row r="31" spans="1:4" ht="40.5">
      <c r="A31" s="57">
        <v>97169</v>
      </c>
      <c r="B31" s="55" t="s">
        <v>1261</v>
      </c>
      <c r="C31" s="57" t="s">
        <v>1</v>
      </c>
      <c r="D31" s="59">
        <v>25.99</v>
      </c>
    </row>
    <row r="32" spans="1:4" ht="40.5">
      <c r="A32" s="57">
        <v>97170</v>
      </c>
      <c r="B32" s="55" t="s">
        <v>1262</v>
      </c>
      <c r="C32" s="57" t="s">
        <v>1</v>
      </c>
      <c r="D32" s="59">
        <v>28.9</v>
      </c>
    </row>
    <row r="33" spans="1:4" ht="40.5">
      <c r="A33" s="57">
        <v>97171</v>
      </c>
      <c r="B33" s="55" t="s">
        <v>1263</v>
      </c>
      <c r="C33" s="57" t="s">
        <v>1</v>
      </c>
      <c r="D33" s="59">
        <v>31.82</v>
      </c>
    </row>
    <row r="34" spans="1:4" ht="40.5">
      <c r="A34" s="57">
        <v>97172</v>
      </c>
      <c r="B34" s="55" t="s">
        <v>1264</v>
      </c>
      <c r="C34" s="57" t="s">
        <v>1</v>
      </c>
      <c r="D34" s="59">
        <v>38.020000000000003</v>
      </c>
    </row>
    <row r="35" spans="1:4" ht="40.5">
      <c r="A35" s="57">
        <v>97173</v>
      </c>
      <c r="B35" s="55" t="s">
        <v>1265</v>
      </c>
      <c r="C35" s="57" t="s">
        <v>1</v>
      </c>
      <c r="D35" s="59">
        <v>30.97</v>
      </c>
    </row>
    <row r="36" spans="1:4" ht="40.5">
      <c r="A36" s="57">
        <v>97174</v>
      </c>
      <c r="B36" s="55" t="s">
        <v>1266</v>
      </c>
      <c r="C36" s="57" t="s">
        <v>1</v>
      </c>
      <c r="D36" s="59">
        <v>35.81</v>
      </c>
    </row>
    <row r="37" spans="1:4" ht="40.5">
      <c r="A37" s="57">
        <v>97175</v>
      </c>
      <c r="B37" s="55" t="s">
        <v>1267</v>
      </c>
      <c r="C37" s="57" t="s">
        <v>1</v>
      </c>
      <c r="D37" s="59">
        <v>40.65</v>
      </c>
    </row>
    <row r="38" spans="1:4" ht="40.5">
      <c r="A38" s="57">
        <v>97176</v>
      </c>
      <c r="B38" s="55" t="s">
        <v>1268</v>
      </c>
      <c r="C38" s="57" t="s">
        <v>1</v>
      </c>
      <c r="D38" s="59">
        <v>45.48</v>
      </c>
    </row>
    <row r="39" spans="1:4" ht="40.5">
      <c r="A39" s="57">
        <v>97177</v>
      </c>
      <c r="B39" s="55" t="s">
        <v>1269</v>
      </c>
      <c r="C39" s="57" t="s">
        <v>1</v>
      </c>
      <c r="D39" s="59">
        <v>55.17</v>
      </c>
    </row>
    <row r="40" spans="1:4" ht="40.5">
      <c r="A40" s="57">
        <v>97178</v>
      </c>
      <c r="B40" s="55" t="s">
        <v>1270</v>
      </c>
      <c r="C40" s="57" t="s">
        <v>1</v>
      </c>
      <c r="D40" s="59">
        <v>64.86</v>
      </c>
    </row>
    <row r="41" spans="1:4" ht="40.5">
      <c r="A41" s="57">
        <v>97179</v>
      </c>
      <c r="B41" s="55" t="s">
        <v>1271</v>
      </c>
      <c r="C41" s="57" t="s">
        <v>1</v>
      </c>
      <c r="D41" s="59">
        <v>74.53</v>
      </c>
    </row>
    <row r="42" spans="1:4" ht="40.5">
      <c r="A42" s="57">
        <v>97180</v>
      </c>
      <c r="B42" s="55" t="s">
        <v>1272</v>
      </c>
      <c r="C42" s="57" t="s">
        <v>1</v>
      </c>
      <c r="D42" s="59">
        <v>84.22</v>
      </c>
    </row>
    <row r="43" spans="1:4" ht="40.5">
      <c r="A43" s="57">
        <v>97181</v>
      </c>
      <c r="B43" s="55" t="s">
        <v>1273</v>
      </c>
      <c r="C43" s="57" t="s">
        <v>1</v>
      </c>
      <c r="D43" s="59">
        <v>97.03</v>
      </c>
    </row>
    <row r="44" spans="1:4" ht="40.5">
      <c r="A44" s="57">
        <v>97182</v>
      </c>
      <c r="B44" s="55" t="s">
        <v>1274</v>
      </c>
      <c r="C44" s="57" t="s">
        <v>1</v>
      </c>
      <c r="D44" s="59">
        <v>107.05</v>
      </c>
    </row>
    <row r="45" spans="1:4" ht="40.5">
      <c r="A45" s="57">
        <v>97183</v>
      </c>
      <c r="B45" s="55" t="s">
        <v>1275</v>
      </c>
      <c r="C45" s="57" t="s">
        <v>1</v>
      </c>
      <c r="D45" s="59">
        <v>25.06</v>
      </c>
    </row>
    <row r="46" spans="1:4" ht="40.5">
      <c r="A46" s="57">
        <v>97184</v>
      </c>
      <c r="B46" s="55" t="s">
        <v>1276</v>
      </c>
      <c r="C46" s="57" t="s">
        <v>1</v>
      </c>
      <c r="D46" s="59">
        <v>29.02</v>
      </c>
    </row>
    <row r="47" spans="1:4" ht="40.5">
      <c r="A47" s="57">
        <v>97185</v>
      </c>
      <c r="B47" s="55" t="s">
        <v>1277</v>
      </c>
      <c r="C47" s="57" t="s">
        <v>1</v>
      </c>
      <c r="D47" s="59">
        <v>33.020000000000003</v>
      </c>
    </row>
    <row r="48" spans="1:4" ht="40.5">
      <c r="A48" s="57">
        <v>97186</v>
      </c>
      <c r="B48" s="55" t="s">
        <v>1278</v>
      </c>
      <c r="C48" s="57" t="s">
        <v>1</v>
      </c>
      <c r="D48" s="59">
        <v>36.99</v>
      </c>
    </row>
    <row r="49" spans="1:4" ht="40.5">
      <c r="A49" s="57">
        <v>97187</v>
      </c>
      <c r="B49" s="55" t="s">
        <v>1279</v>
      </c>
      <c r="C49" s="57" t="s">
        <v>1</v>
      </c>
      <c r="D49" s="59">
        <v>44.97</v>
      </c>
    </row>
    <row r="50" spans="1:4" ht="40.5">
      <c r="A50" s="57">
        <v>97188</v>
      </c>
      <c r="B50" s="55" t="s">
        <v>1280</v>
      </c>
      <c r="C50" s="57" t="s">
        <v>1</v>
      </c>
      <c r="D50" s="59">
        <v>52.94</v>
      </c>
    </row>
    <row r="51" spans="1:4" ht="40.5">
      <c r="A51" s="57">
        <v>97189</v>
      </c>
      <c r="B51" s="55" t="s">
        <v>1281</v>
      </c>
      <c r="C51" s="57" t="s">
        <v>1</v>
      </c>
      <c r="D51" s="59">
        <v>60.89</v>
      </c>
    </row>
    <row r="52" spans="1:4" ht="40.5">
      <c r="A52" s="57">
        <v>97190</v>
      </c>
      <c r="B52" s="55" t="s">
        <v>1282</v>
      </c>
      <c r="C52" s="57" t="s">
        <v>1</v>
      </c>
      <c r="D52" s="59">
        <v>68.87</v>
      </c>
    </row>
    <row r="53" spans="1:4" ht="40.5">
      <c r="A53" s="57">
        <v>97191</v>
      </c>
      <c r="B53" s="55" t="s">
        <v>1283</v>
      </c>
      <c r="C53" s="57" t="s">
        <v>1</v>
      </c>
      <c r="D53" s="59">
        <v>79.099999999999994</v>
      </c>
    </row>
    <row r="54" spans="1:4" ht="40.5">
      <c r="A54" s="57">
        <v>97192</v>
      </c>
      <c r="B54" s="55" t="s">
        <v>1284</v>
      </c>
      <c r="C54" s="57" t="s">
        <v>1</v>
      </c>
      <c r="D54" s="59">
        <v>87.31</v>
      </c>
    </row>
    <row r="55" spans="1:4" ht="27">
      <c r="A55" s="57">
        <v>90694</v>
      </c>
      <c r="B55" s="55" t="s">
        <v>1285</v>
      </c>
      <c r="C55" s="57" t="s">
        <v>1</v>
      </c>
      <c r="D55" s="59">
        <v>35.770000000000003</v>
      </c>
    </row>
    <row r="56" spans="1:4" ht="27">
      <c r="A56" s="57">
        <v>90695</v>
      </c>
      <c r="B56" s="55" t="s">
        <v>1286</v>
      </c>
      <c r="C56" s="57" t="s">
        <v>1</v>
      </c>
      <c r="D56" s="59">
        <v>73.83</v>
      </c>
    </row>
    <row r="57" spans="1:4" ht="27">
      <c r="A57" s="57">
        <v>90696</v>
      </c>
      <c r="B57" s="55" t="s">
        <v>1287</v>
      </c>
      <c r="C57" s="57" t="s">
        <v>1</v>
      </c>
      <c r="D57" s="59">
        <v>109.4</v>
      </c>
    </row>
    <row r="58" spans="1:4" ht="27">
      <c r="A58" s="57">
        <v>90697</v>
      </c>
      <c r="B58" s="55" t="s">
        <v>1288</v>
      </c>
      <c r="C58" s="57" t="s">
        <v>1</v>
      </c>
      <c r="D58" s="59">
        <v>183.88</v>
      </c>
    </row>
    <row r="59" spans="1:4" ht="27">
      <c r="A59" s="57">
        <v>90698</v>
      </c>
      <c r="B59" s="55" t="s">
        <v>1289</v>
      </c>
      <c r="C59" s="57" t="s">
        <v>1</v>
      </c>
      <c r="D59" s="59">
        <v>294.33</v>
      </c>
    </row>
    <row r="60" spans="1:4" ht="27">
      <c r="A60" s="57">
        <v>90699</v>
      </c>
      <c r="B60" s="55" t="s">
        <v>1290</v>
      </c>
      <c r="C60" s="57" t="s">
        <v>1</v>
      </c>
      <c r="D60" s="59">
        <v>363.75</v>
      </c>
    </row>
    <row r="61" spans="1:4" ht="27">
      <c r="A61" s="57">
        <v>90700</v>
      </c>
      <c r="B61" s="55" t="s">
        <v>1291</v>
      </c>
      <c r="C61" s="57" t="s">
        <v>1</v>
      </c>
      <c r="D61" s="59">
        <v>470.6</v>
      </c>
    </row>
    <row r="62" spans="1:4" ht="27">
      <c r="A62" s="57">
        <v>90701</v>
      </c>
      <c r="B62" s="55" t="s">
        <v>1292</v>
      </c>
      <c r="C62" s="57" t="s">
        <v>1</v>
      </c>
      <c r="D62" s="59">
        <v>60.26</v>
      </c>
    </row>
    <row r="63" spans="1:4" ht="27">
      <c r="A63" s="57">
        <v>90702</v>
      </c>
      <c r="B63" s="55" t="s">
        <v>1293</v>
      </c>
      <c r="C63" s="57" t="s">
        <v>1</v>
      </c>
      <c r="D63" s="59">
        <v>95.63</v>
      </c>
    </row>
    <row r="64" spans="1:4" ht="27">
      <c r="A64" s="57">
        <v>90703</v>
      </c>
      <c r="B64" s="55" t="s">
        <v>1294</v>
      </c>
      <c r="C64" s="57" t="s">
        <v>1</v>
      </c>
      <c r="D64" s="59">
        <v>156.07</v>
      </c>
    </row>
    <row r="65" spans="1:4" ht="27">
      <c r="A65" s="57">
        <v>90704</v>
      </c>
      <c r="B65" s="55" t="s">
        <v>1295</v>
      </c>
      <c r="C65" s="57" t="s">
        <v>1</v>
      </c>
      <c r="D65" s="59">
        <v>215.59</v>
      </c>
    </row>
    <row r="66" spans="1:4" ht="27">
      <c r="A66" s="57">
        <v>90705</v>
      </c>
      <c r="B66" s="55" t="s">
        <v>1296</v>
      </c>
      <c r="C66" s="57" t="s">
        <v>1</v>
      </c>
      <c r="D66" s="59">
        <v>302.83</v>
      </c>
    </row>
    <row r="67" spans="1:4" ht="27">
      <c r="A67" s="57">
        <v>90706</v>
      </c>
      <c r="B67" s="55" t="s">
        <v>1297</v>
      </c>
      <c r="C67" s="57" t="s">
        <v>1</v>
      </c>
      <c r="D67" s="59">
        <v>352.76</v>
      </c>
    </row>
    <row r="68" spans="1:4" ht="27">
      <c r="A68" s="57">
        <v>90708</v>
      </c>
      <c r="B68" s="55" t="s">
        <v>1298</v>
      </c>
      <c r="C68" s="57" t="s">
        <v>1</v>
      </c>
      <c r="D68" s="59">
        <v>997.82</v>
      </c>
    </row>
    <row r="69" spans="1:4" ht="27">
      <c r="A69" s="57">
        <v>90724</v>
      </c>
      <c r="B69" s="55" t="s">
        <v>1299</v>
      </c>
      <c r="C69" s="57" t="s">
        <v>8068</v>
      </c>
      <c r="D69" s="59">
        <v>22.46</v>
      </c>
    </row>
    <row r="70" spans="1:4" ht="27">
      <c r="A70" s="57">
        <v>90725</v>
      </c>
      <c r="B70" s="55" t="s">
        <v>1300</v>
      </c>
      <c r="C70" s="57" t="s">
        <v>8068</v>
      </c>
      <c r="D70" s="59">
        <v>27.6</v>
      </c>
    </row>
    <row r="71" spans="1:4" ht="27">
      <c r="A71" s="57">
        <v>90726</v>
      </c>
      <c r="B71" s="55" t="s">
        <v>1301</v>
      </c>
      <c r="C71" s="57" t="s">
        <v>8068</v>
      </c>
      <c r="D71" s="59">
        <v>32.78</v>
      </c>
    </row>
    <row r="72" spans="1:4" ht="27">
      <c r="A72" s="57">
        <v>90727</v>
      </c>
      <c r="B72" s="55" t="s">
        <v>1302</v>
      </c>
      <c r="C72" s="57" t="s">
        <v>8068</v>
      </c>
      <c r="D72" s="59">
        <v>37.92</v>
      </c>
    </row>
    <row r="73" spans="1:4" ht="27">
      <c r="A73" s="57">
        <v>90728</v>
      </c>
      <c r="B73" s="55" t="s">
        <v>1303</v>
      </c>
      <c r="C73" s="57" t="s">
        <v>8068</v>
      </c>
      <c r="D73" s="59">
        <v>43.04</v>
      </c>
    </row>
    <row r="74" spans="1:4" ht="27">
      <c r="A74" s="57">
        <v>90729</v>
      </c>
      <c r="B74" s="55" t="s">
        <v>1304</v>
      </c>
      <c r="C74" s="57" t="s">
        <v>8068</v>
      </c>
      <c r="D74" s="59">
        <v>48.18</v>
      </c>
    </row>
    <row r="75" spans="1:4" ht="27">
      <c r="A75" s="57">
        <v>90730</v>
      </c>
      <c r="B75" s="55" t="s">
        <v>1305</v>
      </c>
      <c r="C75" s="57" t="s">
        <v>8068</v>
      </c>
      <c r="D75" s="59">
        <v>53.31</v>
      </c>
    </row>
    <row r="76" spans="1:4" ht="27">
      <c r="A76" s="57">
        <v>90731</v>
      </c>
      <c r="B76" s="55" t="s">
        <v>1306</v>
      </c>
      <c r="C76" s="57" t="s">
        <v>8068</v>
      </c>
      <c r="D76" s="59">
        <v>58.45</v>
      </c>
    </row>
    <row r="77" spans="1:4" ht="27">
      <c r="A77" s="57">
        <v>90732</v>
      </c>
      <c r="B77" s="55" t="s">
        <v>1307</v>
      </c>
      <c r="C77" s="57" t="s">
        <v>8068</v>
      </c>
      <c r="D77" s="59">
        <v>73.849999999999994</v>
      </c>
    </row>
    <row r="78" spans="1:4" ht="27">
      <c r="A78" s="57">
        <v>90733</v>
      </c>
      <c r="B78" s="55" t="s">
        <v>1308</v>
      </c>
      <c r="C78" s="57" t="s">
        <v>1</v>
      </c>
      <c r="D78" s="59">
        <v>3.2</v>
      </c>
    </row>
    <row r="79" spans="1:4" ht="27">
      <c r="A79" s="57">
        <v>90734</v>
      </c>
      <c r="B79" s="55" t="s">
        <v>1309</v>
      </c>
      <c r="C79" s="57" t="s">
        <v>1</v>
      </c>
      <c r="D79" s="59">
        <v>3.79</v>
      </c>
    </row>
    <row r="80" spans="1:4" ht="27">
      <c r="A80" s="57">
        <v>90735</v>
      </c>
      <c r="B80" s="55" t="s">
        <v>1310</v>
      </c>
      <c r="C80" s="57" t="s">
        <v>1</v>
      </c>
      <c r="D80" s="59">
        <v>4.37</v>
      </c>
    </row>
    <row r="81" spans="1:4" ht="27">
      <c r="A81" s="57">
        <v>90736</v>
      </c>
      <c r="B81" s="55" t="s">
        <v>1311</v>
      </c>
      <c r="C81" s="57" t="s">
        <v>1</v>
      </c>
      <c r="D81" s="59">
        <v>4.96</v>
      </c>
    </row>
    <row r="82" spans="1:4" ht="27">
      <c r="A82" s="57">
        <v>90737</v>
      </c>
      <c r="B82" s="55" t="s">
        <v>1312</v>
      </c>
      <c r="C82" s="57" t="s">
        <v>1</v>
      </c>
      <c r="D82" s="59">
        <v>5.56</v>
      </c>
    </row>
    <row r="83" spans="1:4" ht="27">
      <c r="A83" s="57">
        <v>90738</v>
      </c>
      <c r="B83" s="55" t="s">
        <v>1313</v>
      </c>
      <c r="C83" s="57" t="s">
        <v>1</v>
      </c>
      <c r="D83" s="59">
        <v>6.15</v>
      </c>
    </row>
    <row r="84" spans="1:4" ht="27">
      <c r="A84" s="57">
        <v>90739</v>
      </c>
      <c r="B84" s="55" t="s">
        <v>1314</v>
      </c>
      <c r="C84" s="57" t="s">
        <v>1</v>
      </c>
      <c r="D84" s="59">
        <v>7.53</v>
      </c>
    </row>
    <row r="85" spans="1:4" ht="27">
      <c r="A85" s="57">
        <v>90740</v>
      </c>
      <c r="B85" s="55" t="s">
        <v>1315</v>
      </c>
      <c r="C85" s="57" t="s">
        <v>1</v>
      </c>
      <c r="D85" s="59">
        <v>4.22</v>
      </c>
    </row>
    <row r="86" spans="1:4" ht="27">
      <c r="A86" s="57">
        <v>90741</v>
      </c>
      <c r="B86" s="55" t="s">
        <v>1316</v>
      </c>
      <c r="C86" s="57" t="s">
        <v>1</v>
      </c>
      <c r="D86" s="59">
        <v>4.8099999999999996</v>
      </c>
    </row>
    <row r="87" spans="1:4" ht="27">
      <c r="A87" s="57">
        <v>90742</v>
      </c>
      <c r="B87" s="55" t="s">
        <v>1317</v>
      </c>
      <c r="C87" s="57" t="s">
        <v>1</v>
      </c>
      <c r="D87" s="59">
        <v>5.4</v>
      </c>
    </row>
    <row r="88" spans="1:4" ht="27">
      <c r="A88" s="57">
        <v>90743</v>
      </c>
      <c r="B88" s="55" t="s">
        <v>1318</v>
      </c>
      <c r="C88" s="57" t="s">
        <v>1</v>
      </c>
      <c r="D88" s="59">
        <v>5.99</v>
      </c>
    </row>
    <row r="89" spans="1:4" ht="27">
      <c r="A89" s="57">
        <v>90744</v>
      </c>
      <c r="B89" s="55" t="s">
        <v>1319</v>
      </c>
      <c r="C89" s="57" t="s">
        <v>1</v>
      </c>
      <c r="D89" s="59">
        <v>6.59</v>
      </c>
    </row>
    <row r="90" spans="1:4" ht="27">
      <c r="A90" s="57">
        <v>90745</v>
      </c>
      <c r="B90" s="55" t="s">
        <v>1320</v>
      </c>
      <c r="C90" s="57" t="s">
        <v>1</v>
      </c>
      <c r="D90" s="59">
        <v>8.41</v>
      </c>
    </row>
    <row r="91" spans="1:4" ht="27">
      <c r="A91" s="57">
        <v>90746</v>
      </c>
      <c r="B91" s="55" t="s">
        <v>1321</v>
      </c>
      <c r="C91" s="57" t="s">
        <v>1</v>
      </c>
      <c r="D91" s="59">
        <v>3.46</v>
      </c>
    </row>
    <row r="92" spans="1:4" ht="27">
      <c r="A92" s="57">
        <v>90747</v>
      </c>
      <c r="B92" s="55" t="s">
        <v>1322</v>
      </c>
      <c r="C92" s="57" t="s">
        <v>1</v>
      </c>
      <c r="D92" s="59">
        <v>13.73</v>
      </c>
    </row>
    <row r="93" spans="1:4" ht="27">
      <c r="A93" s="57">
        <v>94869</v>
      </c>
      <c r="B93" s="55" t="s">
        <v>1323</v>
      </c>
      <c r="C93" s="57" t="s">
        <v>1</v>
      </c>
      <c r="D93" s="59">
        <v>203.28</v>
      </c>
    </row>
    <row r="94" spans="1:4" ht="27">
      <c r="A94" s="57">
        <v>94870</v>
      </c>
      <c r="B94" s="55" t="s">
        <v>1324</v>
      </c>
      <c r="C94" s="57" t="s">
        <v>1</v>
      </c>
      <c r="D94" s="59">
        <v>0.85</v>
      </c>
    </row>
    <row r="95" spans="1:4" ht="27">
      <c r="A95" s="57">
        <v>94871</v>
      </c>
      <c r="B95" s="55" t="s">
        <v>1325</v>
      </c>
      <c r="C95" s="57" t="s">
        <v>1</v>
      </c>
      <c r="D95" s="59">
        <v>240.82</v>
      </c>
    </row>
    <row r="96" spans="1:4" ht="27">
      <c r="A96" s="57">
        <v>94872</v>
      </c>
      <c r="B96" s="55" t="s">
        <v>1326</v>
      </c>
      <c r="C96" s="57" t="s">
        <v>1</v>
      </c>
      <c r="D96" s="59">
        <v>1.48</v>
      </c>
    </row>
    <row r="97" spans="1:4" ht="27">
      <c r="A97" s="57">
        <v>94875</v>
      </c>
      <c r="B97" s="55" t="s">
        <v>1327</v>
      </c>
      <c r="C97" s="57" t="s">
        <v>1</v>
      </c>
      <c r="D97" s="59">
        <v>1409.71</v>
      </c>
    </row>
    <row r="98" spans="1:4" ht="27">
      <c r="A98" s="57">
        <v>94876</v>
      </c>
      <c r="B98" s="55" t="s">
        <v>1328</v>
      </c>
      <c r="C98" s="57" t="s">
        <v>1</v>
      </c>
      <c r="D98" s="59">
        <v>20.79</v>
      </c>
    </row>
    <row r="99" spans="1:4" ht="40.5">
      <c r="A99" s="57">
        <v>94878</v>
      </c>
      <c r="B99" s="55" t="s">
        <v>1329</v>
      </c>
      <c r="C99" s="57" t="s">
        <v>1</v>
      </c>
      <c r="D99" s="59">
        <v>24.39</v>
      </c>
    </row>
    <row r="100" spans="1:4" ht="40.5">
      <c r="A100" s="57">
        <v>94879</v>
      </c>
      <c r="B100" s="55" t="s">
        <v>1330</v>
      </c>
      <c r="C100" s="57" t="s">
        <v>1</v>
      </c>
      <c r="D100" s="59">
        <v>1877.73</v>
      </c>
    </row>
    <row r="101" spans="1:4" ht="40.5">
      <c r="A101" s="57">
        <v>94880</v>
      </c>
      <c r="B101" s="55" t="s">
        <v>1331</v>
      </c>
      <c r="C101" s="57" t="s">
        <v>1</v>
      </c>
      <c r="D101" s="59">
        <v>29.87</v>
      </c>
    </row>
    <row r="102" spans="1:4" ht="40.5">
      <c r="A102" s="57">
        <v>94881</v>
      </c>
      <c r="B102" s="55" t="s">
        <v>1332</v>
      </c>
      <c r="C102" s="57" t="s">
        <v>1</v>
      </c>
      <c r="D102" s="59">
        <v>2932.66</v>
      </c>
    </row>
    <row r="103" spans="1:4" ht="40.5">
      <c r="A103" s="57">
        <v>94882</v>
      </c>
      <c r="B103" s="55" t="s">
        <v>1333</v>
      </c>
      <c r="C103" s="57" t="s">
        <v>1</v>
      </c>
      <c r="D103" s="59">
        <v>35.44</v>
      </c>
    </row>
    <row r="104" spans="1:4" ht="40.5">
      <c r="A104" s="57">
        <v>94884</v>
      </c>
      <c r="B104" s="55" t="s">
        <v>1334</v>
      </c>
      <c r="C104" s="57" t="s">
        <v>1</v>
      </c>
      <c r="D104" s="59">
        <v>46.72</v>
      </c>
    </row>
    <row r="105" spans="1:4" ht="40.5">
      <c r="A105" s="57">
        <v>97121</v>
      </c>
      <c r="B105" s="55" t="s">
        <v>1335</v>
      </c>
      <c r="C105" s="57" t="s">
        <v>1</v>
      </c>
      <c r="D105" s="59">
        <v>1.91</v>
      </c>
    </row>
    <row r="106" spans="1:4" ht="40.5">
      <c r="A106" s="57">
        <v>97122</v>
      </c>
      <c r="B106" s="55" t="s">
        <v>1336</v>
      </c>
      <c r="C106" s="57" t="s">
        <v>1</v>
      </c>
      <c r="D106" s="59">
        <v>2.65</v>
      </c>
    </row>
    <row r="107" spans="1:4" ht="40.5">
      <c r="A107" s="57">
        <v>97123</v>
      </c>
      <c r="B107" s="55" t="s">
        <v>1337</v>
      </c>
      <c r="C107" s="57" t="s">
        <v>1</v>
      </c>
      <c r="D107" s="59">
        <v>3.37</v>
      </c>
    </row>
    <row r="108" spans="1:4" ht="40.5">
      <c r="A108" s="57">
        <v>97124</v>
      </c>
      <c r="B108" s="55" t="s">
        <v>1338</v>
      </c>
      <c r="C108" s="57" t="s">
        <v>1</v>
      </c>
      <c r="D108" s="59">
        <v>0.84</v>
      </c>
    </row>
    <row r="109" spans="1:4" ht="40.5">
      <c r="A109" s="57">
        <v>97125</v>
      </c>
      <c r="B109" s="55" t="s">
        <v>1339</v>
      </c>
      <c r="C109" s="57" t="s">
        <v>1</v>
      </c>
      <c r="D109" s="59">
        <v>1.19</v>
      </c>
    </row>
    <row r="110" spans="1:4" ht="40.5">
      <c r="A110" s="57">
        <v>97126</v>
      </c>
      <c r="B110" s="55" t="s">
        <v>1340</v>
      </c>
      <c r="C110" s="57" t="s">
        <v>1</v>
      </c>
      <c r="D110" s="59">
        <v>1.53</v>
      </c>
    </row>
    <row r="111" spans="1:4" ht="27">
      <c r="A111" s="57">
        <v>102264</v>
      </c>
      <c r="B111" s="55" t="s">
        <v>1341</v>
      </c>
      <c r="C111" s="57" t="s">
        <v>1</v>
      </c>
      <c r="D111" s="59">
        <v>21.23</v>
      </c>
    </row>
    <row r="112" spans="1:4" ht="27">
      <c r="A112" s="57">
        <v>102265</v>
      </c>
      <c r="B112" s="55" t="s">
        <v>1342</v>
      </c>
      <c r="C112" s="57" t="s">
        <v>8068</v>
      </c>
      <c r="D112" s="59">
        <v>94.39</v>
      </c>
    </row>
    <row r="113" spans="1:4" ht="27">
      <c r="A113" s="57">
        <v>102266</v>
      </c>
      <c r="B113" s="55" t="s">
        <v>1343</v>
      </c>
      <c r="C113" s="57" t="s">
        <v>8068</v>
      </c>
      <c r="D113" s="59">
        <v>104.66</v>
      </c>
    </row>
    <row r="114" spans="1:4" ht="27">
      <c r="A114" s="57">
        <v>102267</v>
      </c>
      <c r="B114" s="55" t="s">
        <v>1344</v>
      </c>
      <c r="C114" s="57" t="s">
        <v>8068</v>
      </c>
      <c r="D114" s="59">
        <v>120.1</v>
      </c>
    </row>
    <row r="115" spans="1:4" ht="27">
      <c r="A115" s="57">
        <v>102268</v>
      </c>
      <c r="B115" s="55" t="s">
        <v>1345</v>
      </c>
      <c r="C115" s="57" t="s">
        <v>8068</v>
      </c>
      <c r="D115" s="59">
        <v>135.5</v>
      </c>
    </row>
    <row r="116" spans="1:4" ht="27">
      <c r="A116" s="57">
        <v>102269</v>
      </c>
      <c r="B116" s="55" t="s">
        <v>1346</v>
      </c>
      <c r="C116" s="57" t="s">
        <v>8068</v>
      </c>
      <c r="D116" s="59">
        <v>166.31</v>
      </c>
    </row>
    <row r="117" spans="1:4" ht="40.5">
      <c r="A117" s="57">
        <v>92833</v>
      </c>
      <c r="B117" s="55" t="s">
        <v>1347</v>
      </c>
      <c r="C117" s="57" t="s">
        <v>1</v>
      </c>
      <c r="D117" s="59">
        <v>145.63</v>
      </c>
    </row>
    <row r="118" spans="1:4" ht="40.5">
      <c r="A118" s="57">
        <v>92834</v>
      </c>
      <c r="B118" s="55" t="s">
        <v>1348</v>
      </c>
      <c r="C118" s="57" t="s">
        <v>1</v>
      </c>
      <c r="D118" s="59">
        <v>7.47</v>
      </c>
    </row>
    <row r="119" spans="1:4" ht="40.5">
      <c r="A119" s="57">
        <v>92835</v>
      </c>
      <c r="B119" s="55" t="s">
        <v>1349</v>
      </c>
      <c r="C119" s="57" t="s">
        <v>1</v>
      </c>
      <c r="D119" s="59">
        <v>157.1</v>
      </c>
    </row>
    <row r="120" spans="1:4" ht="40.5">
      <c r="A120" s="57">
        <v>92836</v>
      </c>
      <c r="B120" s="55" t="s">
        <v>1350</v>
      </c>
      <c r="C120" s="57" t="s">
        <v>1</v>
      </c>
      <c r="D120" s="59">
        <v>9.5399999999999991</v>
      </c>
    </row>
    <row r="121" spans="1:4" ht="40.5">
      <c r="A121" s="57">
        <v>92837</v>
      </c>
      <c r="B121" s="55" t="s">
        <v>1351</v>
      </c>
      <c r="C121" s="57" t="s">
        <v>1</v>
      </c>
      <c r="D121" s="59">
        <v>259</v>
      </c>
    </row>
    <row r="122" spans="1:4" ht="40.5">
      <c r="A122" s="57">
        <v>92838</v>
      </c>
      <c r="B122" s="55" t="s">
        <v>1352</v>
      </c>
      <c r="C122" s="57" t="s">
        <v>1</v>
      </c>
      <c r="D122" s="59">
        <v>11.45</v>
      </c>
    </row>
    <row r="123" spans="1:4" ht="40.5">
      <c r="A123" s="57">
        <v>92839</v>
      </c>
      <c r="B123" s="55" t="s">
        <v>1353</v>
      </c>
      <c r="C123" s="57" t="s">
        <v>1</v>
      </c>
      <c r="D123" s="59">
        <v>317.32</v>
      </c>
    </row>
    <row r="124" spans="1:4" ht="40.5">
      <c r="A124" s="57">
        <v>92840</v>
      </c>
      <c r="B124" s="55" t="s">
        <v>1354</v>
      </c>
      <c r="C124" s="57" t="s">
        <v>1</v>
      </c>
      <c r="D124" s="59">
        <v>13.57</v>
      </c>
    </row>
    <row r="125" spans="1:4" ht="40.5">
      <c r="A125" s="57">
        <v>92841</v>
      </c>
      <c r="B125" s="55" t="s">
        <v>1355</v>
      </c>
      <c r="C125" s="57" t="s">
        <v>1</v>
      </c>
      <c r="D125" s="59">
        <v>395.32</v>
      </c>
    </row>
    <row r="126" spans="1:4" ht="40.5">
      <c r="A126" s="57">
        <v>92842</v>
      </c>
      <c r="B126" s="55" t="s">
        <v>1356</v>
      </c>
      <c r="C126" s="57" t="s">
        <v>1</v>
      </c>
      <c r="D126" s="59">
        <v>15.5</v>
      </c>
    </row>
    <row r="127" spans="1:4" ht="40.5">
      <c r="A127" s="57">
        <v>92843</v>
      </c>
      <c r="B127" s="55" t="s">
        <v>1357</v>
      </c>
      <c r="C127" s="57" t="s">
        <v>1</v>
      </c>
      <c r="D127" s="59">
        <v>422.49</v>
      </c>
    </row>
    <row r="128" spans="1:4" ht="40.5">
      <c r="A128" s="57">
        <v>92844</v>
      </c>
      <c r="B128" s="55" t="s">
        <v>1358</v>
      </c>
      <c r="C128" s="57" t="s">
        <v>1</v>
      </c>
      <c r="D128" s="59">
        <v>17.61</v>
      </c>
    </row>
    <row r="129" spans="1:4" ht="40.5">
      <c r="A129" s="57">
        <v>92845</v>
      </c>
      <c r="B129" s="55" t="s">
        <v>1359</v>
      </c>
      <c r="C129" s="57" t="s">
        <v>1</v>
      </c>
      <c r="D129" s="59">
        <v>581.59</v>
      </c>
    </row>
    <row r="130" spans="1:4" ht="40.5">
      <c r="A130" s="57">
        <v>92846</v>
      </c>
      <c r="B130" s="55" t="s">
        <v>1360</v>
      </c>
      <c r="C130" s="57" t="s">
        <v>1</v>
      </c>
      <c r="D130" s="59">
        <v>19.54</v>
      </c>
    </row>
    <row r="131" spans="1:4" ht="40.5">
      <c r="A131" s="57">
        <v>92847</v>
      </c>
      <c r="B131" s="55" t="s">
        <v>1361</v>
      </c>
      <c r="C131" s="57" t="s">
        <v>1</v>
      </c>
      <c r="D131" s="59">
        <v>610.04999999999995</v>
      </c>
    </row>
    <row r="132" spans="1:4" ht="40.5">
      <c r="A132" s="57">
        <v>92848</v>
      </c>
      <c r="B132" s="55" t="s">
        <v>1362</v>
      </c>
      <c r="C132" s="57" t="s">
        <v>1</v>
      </c>
      <c r="D132" s="59">
        <v>21.67</v>
      </c>
    </row>
    <row r="133" spans="1:4" ht="40.5">
      <c r="A133" s="57">
        <v>92849</v>
      </c>
      <c r="B133" s="55" t="s">
        <v>1363</v>
      </c>
      <c r="C133" s="57" t="s">
        <v>1</v>
      </c>
      <c r="D133" s="59">
        <v>152.16</v>
      </c>
    </row>
    <row r="134" spans="1:4" ht="40.5">
      <c r="A134" s="57">
        <v>92850</v>
      </c>
      <c r="B134" s="55" t="s">
        <v>1364</v>
      </c>
      <c r="C134" s="57" t="s">
        <v>1</v>
      </c>
      <c r="D134" s="59">
        <v>14.14</v>
      </c>
    </row>
    <row r="135" spans="1:4" ht="40.5">
      <c r="A135" s="57">
        <v>92851</v>
      </c>
      <c r="B135" s="55" t="s">
        <v>1365</v>
      </c>
      <c r="C135" s="57" t="s">
        <v>1</v>
      </c>
      <c r="D135" s="59">
        <v>165.24</v>
      </c>
    </row>
    <row r="136" spans="1:4" ht="40.5">
      <c r="A136" s="57">
        <v>92852</v>
      </c>
      <c r="B136" s="55" t="s">
        <v>1366</v>
      </c>
      <c r="C136" s="57" t="s">
        <v>1</v>
      </c>
      <c r="D136" s="59">
        <v>17.86</v>
      </c>
    </row>
    <row r="137" spans="1:4" ht="40.5">
      <c r="A137" s="57">
        <v>92853</v>
      </c>
      <c r="B137" s="55" t="s">
        <v>1367</v>
      </c>
      <c r="C137" s="57" t="s">
        <v>1</v>
      </c>
      <c r="D137" s="59">
        <v>269.08</v>
      </c>
    </row>
    <row r="138" spans="1:4" ht="40.5">
      <c r="A138" s="57">
        <v>92854</v>
      </c>
      <c r="B138" s="55" t="s">
        <v>1368</v>
      </c>
      <c r="C138" s="57" t="s">
        <v>1</v>
      </c>
      <c r="D138" s="59">
        <v>21.75</v>
      </c>
    </row>
    <row r="139" spans="1:4" ht="40.5">
      <c r="A139" s="57">
        <v>92855</v>
      </c>
      <c r="B139" s="55" t="s">
        <v>1369</v>
      </c>
      <c r="C139" s="57" t="s">
        <v>1</v>
      </c>
      <c r="D139" s="59">
        <v>329.13</v>
      </c>
    </row>
    <row r="140" spans="1:4" ht="40.5">
      <c r="A140" s="57">
        <v>92856</v>
      </c>
      <c r="B140" s="55" t="s">
        <v>1370</v>
      </c>
      <c r="C140" s="57" t="s">
        <v>1</v>
      </c>
      <c r="D140" s="59">
        <v>25.64</v>
      </c>
    </row>
    <row r="141" spans="1:4" ht="40.5">
      <c r="A141" s="57">
        <v>92857</v>
      </c>
      <c r="B141" s="55" t="s">
        <v>1371</v>
      </c>
      <c r="C141" s="57" t="s">
        <v>1</v>
      </c>
      <c r="D141" s="59">
        <v>408.86</v>
      </c>
    </row>
    <row r="142" spans="1:4" ht="40.5">
      <c r="A142" s="57">
        <v>92858</v>
      </c>
      <c r="B142" s="55" t="s">
        <v>1372</v>
      </c>
      <c r="C142" s="57" t="s">
        <v>1</v>
      </c>
      <c r="D142" s="59">
        <v>29.34</v>
      </c>
    </row>
    <row r="143" spans="1:4" ht="40.5">
      <c r="A143" s="57">
        <v>92859</v>
      </c>
      <c r="B143" s="55" t="s">
        <v>1373</v>
      </c>
      <c r="C143" s="57" t="s">
        <v>1</v>
      </c>
      <c r="D143" s="59">
        <v>438.19</v>
      </c>
    </row>
    <row r="144" spans="1:4" ht="40.5">
      <c r="A144" s="57">
        <v>92860</v>
      </c>
      <c r="B144" s="55" t="s">
        <v>1374</v>
      </c>
      <c r="C144" s="57" t="s">
        <v>1</v>
      </c>
      <c r="D144" s="59">
        <v>33.31</v>
      </c>
    </row>
    <row r="145" spans="1:4" ht="40.5">
      <c r="A145" s="57">
        <v>92861</v>
      </c>
      <c r="B145" s="55" t="s">
        <v>1375</v>
      </c>
      <c r="C145" s="57" t="s">
        <v>1</v>
      </c>
      <c r="D145" s="59">
        <v>599.22</v>
      </c>
    </row>
    <row r="146" spans="1:4" ht="40.5">
      <c r="A146" s="57">
        <v>92862</v>
      </c>
      <c r="B146" s="55" t="s">
        <v>1376</v>
      </c>
      <c r="C146" s="57" t="s">
        <v>1</v>
      </c>
      <c r="D146" s="59">
        <v>37.17</v>
      </c>
    </row>
    <row r="147" spans="1:4" ht="40.5">
      <c r="A147" s="57">
        <v>92863</v>
      </c>
      <c r="B147" s="55" t="s">
        <v>1377</v>
      </c>
      <c r="C147" s="57" t="s">
        <v>1</v>
      </c>
      <c r="D147" s="59">
        <v>629.04</v>
      </c>
    </row>
    <row r="148" spans="1:4" ht="40.5">
      <c r="A148" s="57">
        <v>92864</v>
      </c>
      <c r="B148" s="55" t="s">
        <v>1378</v>
      </c>
      <c r="C148" s="57" t="s">
        <v>1</v>
      </c>
      <c r="D148" s="59">
        <v>41.07</v>
      </c>
    </row>
    <row r="149" spans="1:4" ht="40.5">
      <c r="A149" s="57">
        <v>92210</v>
      </c>
      <c r="B149" s="55" t="s">
        <v>1379</v>
      </c>
      <c r="C149" s="57" t="s">
        <v>1</v>
      </c>
      <c r="D149" s="59">
        <v>106.93</v>
      </c>
    </row>
    <row r="150" spans="1:4" ht="40.5">
      <c r="A150" s="57">
        <v>92211</v>
      </c>
      <c r="B150" s="55" t="s">
        <v>1380</v>
      </c>
      <c r="C150" s="57" t="s">
        <v>1</v>
      </c>
      <c r="D150" s="59">
        <v>128.72</v>
      </c>
    </row>
    <row r="151" spans="1:4" ht="40.5">
      <c r="A151" s="57">
        <v>92212</v>
      </c>
      <c r="B151" s="55" t="s">
        <v>1381</v>
      </c>
      <c r="C151" s="57" t="s">
        <v>1</v>
      </c>
      <c r="D151" s="59">
        <v>185.89</v>
      </c>
    </row>
    <row r="152" spans="1:4" ht="40.5">
      <c r="A152" s="57">
        <v>92213</v>
      </c>
      <c r="B152" s="55" t="s">
        <v>1382</v>
      </c>
      <c r="C152" s="57" t="s">
        <v>1</v>
      </c>
      <c r="D152" s="59">
        <v>240.53</v>
      </c>
    </row>
    <row r="153" spans="1:4" ht="40.5">
      <c r="A153" s="57">
        <v>92214</v>
      </c>
      <c r="B153" s="55" t="s">
        <v>1383</v>
      </c>
      <c r="C153" s="57" t="s">
        <v>1</v>
      </c>
      <c r="D153" s="59">
        <v>288.97000000000003</v>
      </c>
    </row>
    <row r="154" spans="1:4" ht="40.5">
      <c r="A154" s="57">
        <v>92215</v>
      </c>
      <c r="B154" s="55" t="s">
        <v>1384</v>
      </c>
      <c r="C154" s="57" t="s">
        <v>1</v>
      </c>
      <c r="D154" s="59">
        <v>331.36</v>
      </c>
    </row>
    <row r="155" spans="1:4" ht="40.5">
      <c r="A155" s="57">
        <v>92216</v>
      </c>
      <c r="B155" s="55" t="s">
        <v>1385</v>
      </c>
      <c r="C155" s="57" t="s">
        <v>1</v>
      </c>
      <c r="D155" s="59">
        <v>349.34</v>
      </c>
    </row>
    <row r="156" spans="1:4" ht="40.5">
      <c r="A156" s="57">
        <v>92219</v>
      </c>
      <c r="B156" s="55" t="s">
        <v>1386</v>
      </c>
      <c r="C156" s="57" t="s">
        <v>1</v>
      </c>
      <c r="D156" s="59">
        <v>115.25</v>
      </c>
    </row>
    <row r="157" spans="1:4" ht="40.5">
      <c r="A157" s="57">
        <v>92220</v>
      </c>
      <c r="B157" s="55" t="s">
        <v>1387</v>
      </c>
      <c r="C157" s="57" t="s">
        <v>1</v>
      </c>
      <c r="D157" s="59">
        <v>139</v>
      </c>
    </row>
    <row r="158" spans="1:4" ht="40.5">
      <c r="A158" s="57">
        <v>92221</v>
      </c>
      <c r="B158" s="55" t="s">
        <v>1388</v>
      </c>
      <c r="C158" s="57" t="s">
        <v>1</v>
      </c>
      <c r="D158" s="59">
        <v>197.97</v>
      </c>
    </row>
    <row r="159" spans="1:4" ht="40.5">
      <c r="A159" s="57">
        <v>92222</v>
      </c>
      <c r="B159" s="55" t="s">
        <v>1389</v>
      </c>
      <c r="C159" s="57" t="s">
        <v>1</v>
      </c>
      <c r="D159" s="59">
        <v>254.54</v>
      </c>
    </row>
    <row r="160" spans="1:4" ht="40.5">
      <c r="A160" s="57">
        <v>92223</v>
      </c>
      <c r="B160" s="55" t="s">
        <v>1390</v>
      </c>
      <c r="C160" s="57" t="s">
        <v>1</v>
      </c>
      <c r="D160" s="59">
        <v>304.66000000000003</v>
      </c>
    </row>
    <row r="161" spans="1:4" ht="40.5">
      <c r="A161" s="57">
        <v>92224</v>
      </c>
      <c r="B161" s="55" t="s">
        <v>1391</v>
      </c>
      <c r="C161" s="57" t="s">
        <v>1</v>
      </c>
      <c r="D161" s="59">
        <v>348.78</v>
      </c>
    </row>
    <row r="162" spans="1:4" ht="40.5">
      <c r="A162" s="57">
        <v>92226</v>
      </c>
      <c r="B162" s="55" t="s">
        <v>1392</v>
      </c>
      <c r="C162" s="57" t="s">
        <v>1</v>
      </c>
      <c r="D162" s="59">
        <v>368.81</v>
      </c>
    </row>
    <row r="163" spans="1:4" ht="40.5">
      <c r="A163" s="57">
        <v>92808</v>
      </c>
      <c r="B163" s="55" t="s">
        <v>1393</v>
      </c>
      <c r="C163" s="57" t="s">
        <v>1</v>
      </c>
      <c r="D163" s="59">
        <v>33.619999999999997</v>
      </c>
    </row>
    <row r="164" spans="1:4" ht="40.5">
      <c r="A164" s="57">
        <v>92809</v>
      </c>
      <c r="B164" s="55" t="s">
        <v>1394</v>
      </c>
      <c r="C164" s="57" t="s">
        <v>1</v>
      </c>
      <c r="D164" s="59">
        <v>43.06</v>
      </c>
    </row>
    <row r="165" spans="1:4" ht="40.5">
      <c r="A165" s="57">
        <v>92810</v>
      </c>
      <c r="B165" s="55" t="s">
        <v>1395</v>
      </c>
      <c r="C165" s="57" t="s">
        <v>1</v>
      </c>
      <c r="D165" s="59">
        <v>52.39</v>
      </c>
    </row>
    <row r="166" spans="1:4" ht="40.5">
      <c r="A166" s="57">
        <v>92811</v>
      </c>
      <c r="B166" s="55" t="s">
        <v>1396</v>
      </c>
      <c r="C166" s="57" t="s">
        <v>1</v>
      </c>
      <c r="D166" s="59">
        <v>62.29</v>
      </c>
    </row>
    <row r="167" spans="1:4" ht="40.5">
      <c r="A167" s="57">
        <v>92812</v>
      </c>
      <c r="B167" s="55" t="s">
        <v>1397</v>
      </c>
      <c r="C167" s="57" t="s">
        <v>1</v>
      </c>
      <c r="D167" s="59">
        <v>72.069999999999993</v>
      </c>
    </row>
    <row r="168" spans="1:4" ht="40.5">
      <c r="A168" s="57">
        <v>92813</v>
      </c>
      <c r="B168" s="55" t="s">
        <v>1398</v>
      </c>
      <c r="C168" s="57" t="s">
        <v>1</v>
      </c>
      <c r="D168" s="59">
        <v>83.33</v>
      </c>
    </row>
    <row r="169" spans="1:4" ht="40.5">
      <c r="A169" s="57">
        <v>92814</v>
      </c>
      <c r="B169" s="55" t="s">
        <v>1399</v>
      </c>
      <c r="C169" s="57" t="s">
        <v>1</v>
      </c>
      <c r="D169" s="59">
        <v>95.07</v>
      </c>
    </row>
    <row r="170" spans="1:4" ht="40.5">
      <c r="A170" s="57">
        <v>92815</v>
      </c>
      <c r="B170" s="55" t="s">
        <v>1400</v>
      </c>
      <c r="C170" s="57" t="s">
        <v>1</v>
      </c>
      <c r="D170" s="59">
        <v>108.39</v>
      </c>
    </row>
    <row r="171" spans="1:4" ht="40.5">
      <c r="A171" s="57">
        <v>92816</v>
      </c>
      <c r="B171" s="55" t="s">
        <v>1401</v>
      </c>
      <c r="C171" s="57" t="s">
        <v>1</v>
      </c>
      <c r="D171" s="59">
        <v>495.51</v>
      </c>
    </row>
    <row r="172" spans="1:4" ht="40.5">
      <c r="A172" s="57">
        <v>92817</v>
      </c>
      <c r="B172" s="55" t="s">
        <v>1402</v>
      </c>
      <c r="C172" s="57" t="s">
        <v>1</v>
      </c>
      <c r="D172" s="59">
        <v>135.62</v>
      </c>
    </row>
    <row r="173" spans="1:4" ht="40.5">
      <c r="A173" s="57">
        <v>92818</v>
      </c>
      <c r="B173" s="55" t="s">
        <v>1403</v>
      </c>
      <c r="C173" s="57" t="s">
        <v>1</v>
      </c>
      <c r="D173" s="59">
        <v>703.93</v>
      </c>
    </row>
    <row r="174" spans="1:4" ht="40.5">
      <c r="A174" s="57">
        <v>92819</v>
      </c>
      <c r="B174" s="55" t="s">
        <v>1404</v>
      </c>
      <c r="C174" s="57" t="s">
        <v>1</v>
      </c>
      <c r="D174" s="59">
        <v>182.54</v>
      </c>
    </row>
    <row r="175" spans="1:4" ht="40.5">
      <c r="A175" s="57">
        <v>92820</v>
      </c>
      <c r="B175" s="55" t="s">
        <v>1405</v>
      </c>
      <c r="C175" s="57" t="s">
        <v>1</v>
      </c>
      <c r="D175" s="59">
        <v>40.130000000000003</v>
      </c>
    </row>
    <row r="176" spans="1:4" ht="40.5">
      <c r="A176" s="57">
        <v>92821</v>
      </c>
      <c r="B176" s="55" t="s">
        <v>1406</v>
      </c>
      <c r="C176" s="57" t="s">
        <v>1</v>
      </c>
      <c r="D176" s="59">
        <v>51.38</v>
      </c>
    </row>
    <row r="177" spans="1:4" ht="40.5">
      <c r="A177" s="57">
        <v>92822</v>
      </c>
      <c r="B177" s="55" t="s">
        <v>1407</v>
      </c>
      <c r="C177" s="57" t="s">
        <v>1</v>
      </c>
      <c r="D177" s="59">
        <v>62.67</v>
      </c>
    </row>
    <row r="178" spans="1:4" ht="40.5">
      <c r="A178" s="57">
        <v>92824</v>
      </c>
      <c r="B178" s="55" t="s">
        <v>1408</v>
      </c>
      <c r="C178" s="57" t="s">
        <v>1</v>
      </c>
      <c r="D178" s="59">
        <v>74.37</v>
      </c>
    </row>
    <row r="179" spans="1:4" ht="40.5">
      <c r="A179" s="57">
        <v>92825</v>
      </c>
      <c r="B179" s="55" t="s">
        <v>1409</v>
      </c>
      <c r="C179" s="57" t="s">
        <v>1</v>
      </c>
      <c r="D179" s="59">
        <v>86.08</v>
      </c>
    </row>
    <row r="180" spans="1:4" ht="40.5">
      <c r="A180" s="57">
        <v>92826</v>
      </c>
      <c r="B180" s="55" t="s">
        <v>1410</v>
      </c>
      <c r="C180" s="57" t="s">
        <v>1</v>
      </c>
      <c r="D180" s="59">
        <v>99.02</v>
      </c>
    </row>
    <row r="181" spans="1:4" ht="40.5">
      <c r="A181" s="57">
        <v>92827</v>
      </c>
      <c r="B181" s="55" t="s">
        <v>1411</v>
      </c>
      <c r="C181" s="57" t="s">
        <v>1</v>
      </c>
      <c r="D181" s="59">
        <v>112.49</v>
      </c>
    </row>
    <row r="182" spans="1:4" ht="40.5">
      <c r="A182" s="57">
        <v>92828</v>
      </c>
      <c r="B182" s="55" t="s">
        <v>1412</v>
      </c>
      <c r="C182" s="57" t="s">
        <v>1</v>
      </c>
      <c r="D182" s="59">
        <v>127.86</v>
      </c>
    </row>
    <row r="183" spans="1:4" ht="40.5">
      <c r="A183" s="57">
        <v>92829</v>
      </c>
      <c r="B183" s="55" t="s">
        <v>1413</v>
      </c>
      <c r="C183" s="57" t="s">
        <v>1</v>
      </c>
      <c r="D183" s="59">
        <v>518.5</v>
      </c>
    </row>
    <row r="184" spans="1:4" ht="40.5">
      <c r="A184" s="57">
        <v>92830</v>
      </c>
      <c r="B184" s="55" t="s">
        <v>1414</v>
      </c>
      <c r="C184" s="57" t="s">
        <v>1</v>
      </c>
      <c r="D184" s="59">
        <v>158.61000000000001</v>
      </c>
    </row>
    <row r="185" spans="1:4" ht="40.5">
      <c r="A185" s="57">
        <v>92831</v>
      </c>
      <c r="B185" s="55" t="s">
        <v>1415</v>
      </c>
      <c r="C185" s="57" t="s">
        <v>1</v>
      </c>
      <c r="D185" s="59">
        <v>732.23</v>
      </c>
    </row>
    <row r="186" spans="1:4" ht="40.5">
      <c r="A186" s="57">
        <v>92832</v>
      </c>
      <c r="B186" s="55" t="s">
        <v>1416</v>
      </c>
      <c r="C186" s="57" t="s">
        <v>1</v>
      </c>
      <c r="D186" s="59">
        <v>210.84</v>
      </c>
    </row>
    <row r="187" spans="1:4" ht="40.5">
      <c r="A187" s="57">
        <v>95565</v>
      </c>
      <c r="B187" s="55" t="s">
        <v>1417</v>
      </c>
      <c r="C187" s="57" t="s">
        <v>1</v>
      </c>
      <c r="D187" s="59">
        <v>89.51</v>
      </c>
    </row>
    <row r="188" spans="1:4" ht="40.5">
      <c r="A188" s="57">
        <v>95566</v>
      </c>
      <c r="B188" s="55" t="s">
        <v>1418</v>
      </c>
      <c r="C188" s="57" t="s">
        <v>1</v>
      </c>
      <c r="D188" s="59">
        <v>95.88</v>
      </c>
    </row>
    <row r="189" spans="1:4" ht="40.5">
      <c r="A189" s="57">
        <v>95567</v>
      </c>
      <c r="B189" s="55" t="s">
        <v>1419</v>
      </c>
      <c r="C189" s="57" t="s">
        <v>1</v>
      </c>
      <c r="D189" s="59">
        <v>68.66</v>
      </c>
    </row>
    <row r="190" spans="1:4" ht="40.5">
      <c r="A190" s="57">
        <v>95568</v>
      </c>
      <c r="B190" s="55" t="s">
        <v>1420</v>
      </c>
      <c r="C190" s="57" t="s">
        <v>1</v>
      </c>
      <c r="D190" s="59">
        <v>84.41</v>
      </c>
    </row>
    <row r="191" spans="1:4" ht="40.5">
      <c r="A191" s="57">
        <v>95569</v>
      </c>
      <c r="B191" s="55" t="s">
        <v>1421</v>
      </c>
      <c r="C191" s="57" t="s">
        <v>1</v>
      </c>
      <c r="D191" s="59">
        <v>114.17</v>
      </c>
    </row>
    <row r="192" spans="1:4" ht="40.5">
      <c r="A192" s="57">
        <v>95570</v>
      </c>
      <c r="B192" s="55" t="s">
        <v>1422</v>
      </c>
      <c r="C192" s="57" t="s">
        <v>1</v>
      </c>
      <c r="D192" s="59">
        <v>75.03</v>
      </c>
    </row>
    <row r="193" spans="1:4" ht="40.5">
      <c r="A193" s="57">
        <v>95571</v>
      </c>
      <c r="B193" s="55" t="s">
        <v>1423</v>
      </c>
      <c r="C193" s="57" t="s">
        <v>1</v>
      </c>
      <c r="D193" s="59">
        <v>92.55</v>
      </c>
    </row>
    <row r="194" spans="1:4" ht="40.5">
      <c r="A194" s="57">
        <v>95572</v>
      </c>
      <c r="B194" s="55" t="s">
        <v>1424</v>
      </c>
      <c r="C194" s="57" t="s">
        <v>1</v>
      </c>
      <c r="D194" s="59">
        <v>124.23</v>
      </c>
    </row>
    <row r="195" spans="1:4" ht="40.5">
      <c r="A195" s="57">
        <v>97127</v>
      </c>
      <c r="B195" s="55" t="s">
        <v>1425</v>
      </c>
      <c r="C195" s="57" t="s">
        <v>1</v>
      </c>
      <c r="D195" s="59">
        <v>4.82</v>
      </c>
    </row>
    <row r="196" spans="1:4" ht="40.5">
      <c r="A196" s="57">
        <v>97128</v>
      </c>
      <c r="B196" s="55" t="s">
        <v>1426</v>
      </c>
      <c r="C196" s="57" t="s">
        <v>1</v>
      </c>
      <c r="D196" s="59">
        <v>9.16</v>
      </c>
    </row>
    <row r="197" spans="1:4" ht="40.5">
      <c r="A197" s="57">
        <v>97129</v>
      </c>
      <c r="B197" s="55" t="s">
        <v>1427</v>
      </c>
      <c r="C197" s="57" t="s">
        <v>1</v>
      </c>
      <c r="D197" s="59">
        <v>11.26</v>
      </c>
    </row>
    <row r="198" spans="1:4" ht="40.5">
      <c r="A198" s="57">
        <v>97130</v>
      </c>
      <c r="B198" s="55" t="s">
        <v>1428</v>
      </c>
      <c r="C198" s="57" t="s">
        <v>1</v>
      </c>
      <c r="D198" s="59">
        <v>13.36</v>
      </c>
    </row>
    <row r="199" spans="1:4" ht="40.5">
      <c r="A199" s="57">
        <v>97131</v>
      </c>
      <c r="B199" s="55" t="s">
        <v>1429</v>
      </c>
      <c r="C199" s="57" t="s">
        <v>1</v>
      </c>
      <c r="D199" s="59">
        <v>15.46</v>
      </c>
    </row>
    <row r="200" spans="1:4" ht="40.5">
      <c r="A200" s="57">
        <v>97132</v>
      </c>
      <c r="B200" s="55" t="s">
        <v>1430</v>
      </c>
      <c r="C200" s="57" t="s">
        <v>1</v>
      </c>
      <c r="D200" s="59">
        <v>17.55</v>
      </c>
    </row>
    <row r="201" spans="1:4" ht="40.5">
      <c r="A201" s="57">
        <v>97133</v>
      </c>
      <c r="B201" s="55" t="s">
        <v>1431</v>
      </c>
      <c r="C201" s="57" t="s">
        <v>1</v>
      </c>
      <c r="D201" s="59">
        <v>21.78</v>
      </c>
    </row>
    <row r="202" spans="1:4" ht="40.5">
      <c r="A202" s="57">
        <v>97134</v>
      </c>
      <c r="B202" s="55" t="s">
        <v>1432</v>
      </c>
      <c r="C202" s="57" t="s">
        <v>1</v>
      </c>
      <c r="D202" s="59">
        <v>2.2000000000000002</v>
      </c>
    </row>
    <row r="203" spans="1:4" ht="40.5">
      <c r="A203" s="57">
        <v>97135</v>
      </c>
      <c r="B203" s="55" t="s">
        <v>1433</v>
      </c>
      <c r="C203" s="57" t="s">
        <v>1</v>
      </c>
      <c r="D203" s="59">
        <v>4.5599999999999996</v>
      </c>
    </row>
    <row r="204" spans="1:4" ht="40.5">
      <c r="A204" s="57">
        <v>97136</v>
      </c>
      <c r="B204" s="55" t="s">
        <v>1434</v>
      </c>
      <c r="C204" s="57" t="s">
        <v>1</v>
      </c>
      <c r="D204" s="59">
        <v>5.61</v>
      </c>
    </row>
    <row r="205" spans="1:4" ht="40.5">
      <c r="A205" s="57">
        <v>97137</v>
      </c>
      <c r="B205" s="55" t="s">
        <v>1435</v>
      </c>
      <c r="C205" s="57" t="s">
        <v>1</v>
      </c>
      <c r="D205" s="59">
        <v>6.67</v>
      </c>
    </row>
    <row r="206" spans="1:4" ht="40.5">
      <c r="A206" s="57">
        <v>97138</v>
      </c>
      <c r="B206" s="55" t="s">
        <v>1436</v>
      </c>
      <c r="C206" s="57" t="s">
        <v>1</v>
      </c>
      <c r="D206" s="59">
        <v>7.72</v>
      </c>
    </row>
    <row r="207" spans="1:4" ht="40.5">
      <c r="A207" s="57">
        <v>97139</v>
      </c>
      <c r="B207" s="55" t="s">
        <v>1437</v>
      </c>
      <c r="C207" s="57" t="s">
        <v>1</v>
      </c>
      <c r="D207" s="59">
        <v>8.75</v>
      </c>
    </row>
    <row r="208" spans="1:4" ht="40.5">
      <c r="A208" s="57">
        <v>97140</v>
      </c>
      <c r="B208" s="55" t="s">
        <v>1438</v>
      </c>
      <c r="C208" s="57" t="s">
        <v>1</v>
      </c>
      <c r="D208" s="59">
        <v>10.87</v>
      </c>
    </row>
    <row r="209" spans="1:4" ht="27">
      <c r="A209" s="57">
        <v>93206</v>
      </c>
      <c r="B209" s="55" t="s">
        <v>1439</v>
      </c>
      <c r="C209" s="57" t="s">
        <v>3</v>
      </c>
      <c r="D209" s="59">
        <v>958.41</v>
      </c>
    </row>
    <row r="210" spans="1:4" ht="27">
      <c r="A210" s="57">
        <v>93207</v>
      </c>
      <c r="B210" s="55" t="s">
        <v>1440</v>
      </c>
      <c r="C210" s="57" t="s">
        <v>3</v>
      </c>
      <c r="D210" s="59">
        <v>965.42</v>
      </c>
    </row>
    <row r="211" spans="1:4" ht="27">
      <c r="A211" s="57">
        <v>93208</v>
      </c>
      <c r="B211" s="55" t="s">
        <v>1441</v>
      </c>
      <c r="C211" s="57" t="s">
        <v>3</v>
      </c>
      <c r="D211" s="59">
        <v>800.61</v>
      </c>
    </row>
    <row r="212" spans="1:4" ht="27">
      <c r="A212" s="57">
        <v>93209</v>
      </c>
      <c r="B212" s="55" t="s">
        <v>1442</v>
      </c>
      <c r="C212" s="57" t="s">
        <v>3</v>
      </c>
      <c r="D212" s="59">
        <v>806.1</v>
      </c>
    </row>
    <row r="213" spans="1:4" ht="27">
      <c r="A213" s="57">
        <v>93210</v>
      </c>
      <c r="B213" s="55" t="s">
        <v>1443</v>
      </c>
      <c r="C213" s="57" t="s">
        <v>3</v>
      </c>
      <c r="D213" s="59">
        <v>522.89</v>
      </c>
    </row>
    <row r="214" spans="1:4" ht="27">
      <c r="A214" s="57">
        <v>93211</v>
      </c>
      <c r="B214" s="55" t="s">
        <v>1444</v>
      </c>
      <c r="C214" s="57" t="s">
        <v>3</v>
      </c>
      <c r="D214" s="59">
        <v>512.79999999999995</v>
      </c>
    </row>
    <row r="215" spans="1:4" ht="27">
      <c r="A215" s="57">
        <v>93212</v>
      </c>
      <c r="B215" s="55" t="s">
        <v>1445</v>
      </c>
      <c r="C215" s="57" t="s">
        <v>3</v>
      </c>
      <c r="D215" s="59">
        <v>854.57</v>
      </c>
    </row>
    <row r="216" spans="1:4" ht="27">
      <c r="A216" s="57">
        <v>93213</v>
      </c>
      <c r="B216" s="55" t="s">
        <v>1446</v>
      </c>
      <c r="C216" s="57" t="s">
        <v>3</v>
      </c>
      <c r="D216" s="59">
        <v>851.26</v>
      </c>
    </row>
    <row r="217" spans="1:4" ht="27">
      <c r="A217" s="57">
        <v>93214</v>
      </c>
      <c r="B217" s="55" t="s">
        <v>1447</v>
      </c>
      <c r="C217" s="57" t="s">
        <v>8068</v>
      </c>
      <c r="D217" s="59">
        <v>5232.3500000000004</v>
      </c>
    </row>
    <row r="218" spans="1:4" ht="27">
      <c r="A218" s="57">
        <v>93243</v>
      </c>
      <c r="B218" s="55" t="s">
        <v>1448</v>
      </c>
      <c r="C218" s="57" t="s">
        <v>8068</v>
      </c>
      <c r="D218" s="59">
        <v>7995.74</v>
      </c>
    </row>
    <row r="219" spans="1:4" ht="27">
      <c r="A219" s="57">
        <v>93582</v>
      </c>
      <c r="B219" s="55" t="s">
        <v>1449</v>
      </c>
      <c r="C219" s="57" t="s">
        <v>3</v>
      </c>
      <c r="D219" s="59">
        <v>236.24</v>
      </c>
    </row>
    <row r="220" spans="1:4" ht="27">
      <c r="A220" s="57">
        <v>93583</v>
      </c>
      <c r="B220" s="55" t="s">
        <v>1450</v>
      </c>
      <c r="C220" s="57" t="s">
        <v>3</v>
      </c>
      <c r="D220" s="59">
        <v>380.84</v>
      </c>
    </row>
    <row r="221" spans="1:4" ht="27">
      <c r="A221" s="57">
        <v>93584</v>
      </c>
      <c r="B221" s="55" t="s">
        <v>1451</v>
      </c>
      <c r="C221" s="57" t="s">
        <v>3</v>
      </c>
      <c r="D221" s="59">
        <v>767.65</v>
      </c>
    </row>
    <row r="222" spans="1:4" ht="27">
      <c r="A222" s="57">
        <v>93585</v>
      </c>
      <c r="B222" s="55" t="s">
        <v>1452</v>
      </c>
      <c r="C222" s="57" t="s">
        <v>3</v>
      </c>
      <c r="D222" s="59">
        <v>1009.28</v>
      </c>
    </row>
    <row r="223" spans="1:4" ht="27">
      <c r="A223" s="57">
        <v>98441</v>
      </c>
      <c r="B223" s="55" t="s">
        <v>1453</v>
      </c>
      <c r="C223" s="57" t="s">
        <v>3</v>
      </c>
      <c r="D223" s="59">
        <v>126.63</v>
      </c>
    </row>
    <row r="224" spans="1:4" ht="27">
      <c r="A224" s="57">
        <v>98442</v>
      </c>
      <c r="B224" s="55" t="s">
        <v>1454</v>
      </c>
      <c r="C224" s="57" t="s">
        <v>3</v>
      </c>
      <c r="D224" s="59">
        <v>129.49</v>
      </c>
    </row>
    <row r="225" spans="1:4" ht="27">
      <c r="A225" s="57">
        <v>98443</v>
      </c>
      <c r="B225" s="55" t="s">
        <v>1455</v>
      </c>
      <c r="C225" s="57" t="s">
        <v>3</v>
      </c>
      <c r="D225" s="59">
        <v>109.44</v>
      </c>
    </row>
    <row r="226" spans="1:4" ht="27">
      <c r="A226" s="57">
        <v>98444</v>
      </c>
      <c r="B226" s="55" t="s">
        <v>1456</v>
      </c>
      <c r="C226" s="57" t="s">
        <v>3</v>
      </c>
      <c r="D226" s="59">
        <v>111.49</v>
      </c>
    </row>
    <row r="227" spans="1:4" ht="27">
      <c r="A227" s="57">
        <v>98445</v>
      </c>
      <c r="B227" s="55" t="s">
        <v>1457</v>
      </c>
      <c r="C227" s="57" t="s">
        <v>3</v>
      </c>
      <c r="D227" s="59">
        <v>155.86000000000001</v>
      </c>
    </row>
    <row r="228" spans="1:4" ht="27">
      <c r="A228" s="57">
        <v>98446</v>
      </c>
      <c r="B228" s="55" t="s">
        <v>1458</v>
      </c>
      <c r="C228" s="57" t="s">
        <v>3</v>
      </c>
      <c r="D228" s="59">
        <v>204.06</v>
      </c>
    </row>
    <row r="229" spans="1:4" ht="27">
      <c r="A229" s="57">
        <v>98447</v>
      </c>
      <c r="B229" s="55" t="s">
        <v>1459</v>
      </c>
      <c r="C229" s="57" t="s">
        <v>3</v>
      </c>
      <c r="D229" s="59">
        <v>131.86000000000001</v>
      </c>
    </row>
    <row r="230" spans="1:4" ht="27">
      <c r="A230" s="57">
        <v>98448</v>
      </c>
      <c r="B230" s="55" t="s">
        <v>1460</v>
      </c>
      <c r="C230" s="57" t="s">
        <v>3</v>
      </c>
      <c r="D230" s="59">
        <v>169.55</v>
      </c>
    </row>
    <row r="231" spans="1:4" ht="27">
      <c r="A231" s="57">
        <v>98449</v>
      </c>
      <c r="B231" s="55" t="s">
        <v>1461</v>
      </c>
      <c r="C231" s="57" t="s">
        <v>3</v>
      </c>
      <c r="D231" s="59">
        <v>149.91999999999999</v>
      </c>
    </row>
    <row r="232" spans="1:4" ht="27">
      <c r="A232" s="57">
        <v>98450</v>
      </c>
      <c r="B232" s="55" t="s">
        <v>1462</v>
      </c>
      <c r="C232" s="57" t="s">
        <v>3</v>
      </c>
      <c r="D232" s="59">
        <v>154.09</v>
      </c>
    </row>
    <row r="233" spans="1:4" ht="27">
      <c r="A233" s="57">
        <v>98451</v>
      </c>
      <c r="B233" s="55" t="s">
        <v>1463</v>
      </c>
      <c r="C233" s="57" t="s">
        <v>3</v>
      </c>
      <c r="D233" s="59">
        <v>130.27000000000001</v>
      </c>
    </row>
    <row r="234" spans="1:4" ht="27">
      <c r="A234" s="57">
        <v>98452</v>
      </c>
      <c r="B234" s="55" t="s">
        <v>1464</v>
      </c>
      <c r="C234" s="57" t="s">
        <v>3</v>
      </c>
      <c r="D234" s="59">
        <v>132.79</v>
      </c>
    </row>
    <row r="235" spans="1:4" ht="27">
      <c r="A235" s="57">
        <v>98453</v>
      </c>
      <c r="B235" s="55" t="s">
        <v>1465</v>
      </c>
      <c r="C235" s="57" t="s">
        <v>3</v>
      </c>
      <c r="D235" s="59">
        <v>184.16</v>
      </c>
    </row>
    <row r="236" spans="1:4" ht="27">
      <c r="A236" s="57">
        <v>98454</v>
      </c>
      <c r="B236" s="55" t="s">
        <v>1466</v>
      </c>
      <c r="C236" s="57" t="s">
        <v>3</v>
      </c>
      <c r="D236" s="59">
        <v>244.47</v>
      </c>
    </row>
    <row r="237" spans="1:4" ht="27">
      <c r="A237" s="57">
        <v>98455</v>
      </c>
      <c r="B237" s="55" t="s">
        <v>1467</v>
      </c>
      <c r="C237" s="57" t="s">
        <v>3</v>
      </c>
      <c r="D237" s="59">
        <v>157.68</v>
      </c>
    </row>
    <row r="238" spans="1:4" ht="27">
      <c r="A238" s="57">
        <v>98456</v>
      </c>
      <c r="B238" s="55" t="s">
        <v>1468</v>
      </c>
      <c r="C238" s="57" t="s">
        <v>3</v>
      </c>
      <c r="D238" s="59">
        <v>206.65</v>
      </c>
    </row>
    <row r="239" spans="1:4" ht="13.5">
      <c r="A239" s="57">
        <v>98458</v>
      </c>
      <c r="B239" s="55" t="s">
        <v>1469</v>
      </c>
      <c r="C239" s="57" t="s">
        <v>3</v>
      </c>
      <c r="D239" s="59">
        <v>121.64</v>
      </c>
    </row>
    <row r="240" spans="1:4" ht="13.5">
      <c r="A240" s="57">
        <v>98459</v>
      </c>
      <c r="B240" s="55" t="s">
        <v>1470</v>
      </c>
      <c r="C240" s="57" t="s">
        <v>3</v>
      </c>
      <c r="D240" s="59">
        <v>116.82</v>
      </c>
    </row>
    <row r="241" spans="1:4" ht="13.5">
      <c r="A241" s="57">
        <v>98460</v>
      </c>
      <c r="B241" s="55" t="s">
        <v>1471</v>
      </c>
      <c r="C241" s="57" t="s">
        <v>3</v>
      </c>
      <c r="D241" s="59">
        <v>148.56</v>
      </c>
    </row>
    <row r="242" spans="1:4" ht="27">
      <c r="A242" s="57">
        <v>98461</v>
      </c>
      <c r="B242" s="55" t="s">
        <v>1472</v>
      </c>
      <c r="C242" s="57" t="s">
        <v>8068</v>
      </c>
      <c r="D242" s="59">
        <v>4514.5</v>
      </c>
    </row>
    <row r="243" spans="1:4" ht="27">
      <c r="A243" s="57">
        <v>98462</v>
      </c>
      <c r="B243" s="55" t="s">
        <v>1473</v>
      </c>
      <c r="C243" s="57" t="s">
        <v>8068</v>
      </c>
      <c r="D243" s="59">
        <v>6749.16</v>
      </c>
    </row>
    <row r="244" spans="1:4" ht="27">
      <c r="A244" s="57">
        <v>5631</v>
      </c>
      <c r="B244" s="55" t="s">
        <v>1474</v>
      </c>
      <c r="C244" s="57" t="s">
        <v>8069</v>
      </c>
      <c r="D244" s="59">
        <v>152.69999999999999</v>
      </c>
    </row>
    <row r="245" spans="1:4" ht="40.5">
      <c r="A245" s="57">
        <v>5678</v>
      </c>
      <c r="B245" s="55" t="s">
        <v>1475</v>
      </c>
      <c r="C245" s="57" t="s">
        <v>8069</v>
      </c>
      <c r="D245" s="59">
        <v>105.42</v>
      </c>
    </row>
    <row r="246" spans="1:4" ht="40.5">
      <c r="A246" s="57">
        <v>5680</v>
      </c>
      <c r="B246" s="55" t="s">
        <v>1476</v>
      </c>
      <c r="C246" s="57" t="s">
        <v>8069</v>
      </c>
      <c r="D246" s="59">
        <v>97.95</v>
      </c>
    </row>
    <row r="247" spans="1:4" ht="40.5">
      <c r="A247" s="57">
        <v>5684</v>
      </c>
      <c r="B247" s="55" t="s">
        <v>1477</v>
      </c>
      <c r="C247" s="57" t="s">
        <v>8069</v>
      </c>
      <c r="D247" s="59">
        <v>100.7</v>
      </c>
    </row>
    <row r="248" spans="1:4" ht="27">
      <c r="A248" s="57">
        <v>5689</v>
      </c>
      <c r="B248" s="55" t="s">
        <v>1478</v>
      </c>
      <c r="C248" s="57" t="s">
        <v>8069</v>
      </c>
      <c r="D248" s="59">
        <v>4.05</v>
      </c>
    </row>
    <row r="249" spans="1:4" ht="27">
      <c r="A249" s="57">
        <v>5795</v>
      </c>
      <c r="B249" s="55" t="s">
        <v>1479</v>
      </c>
      <c r="C249" s="57" t="s">
        <v>8069</v>
      </c>
      <c r="D249" s="59">
        <v>17.27</v>
      </c>
    </row>
    <row r="250" spans="1:4" ht="40.5">
      <c r="A250" s="57">
        <v>5811</v>
      </c>
      <c r="B250" s="55" t="s">
        <v>1480</v>
      </c>
      <c r="C250" s="57" t="s">
        <v>8069</v>
      </c>
      <c r="D250" s="59">
        <v>133.83000000000001</v>
      </c>
    </row>
    <row r="251" spans="1:4" ht="27">
      <c r="A251" s="57">
        <v>5823</v>
      </c>
      <c r="B251" s="55" t="s">
        <v>1481</v>
      </c>
      <c r="C251" s="57" t="s">
        <v>8069</v>
      </c>
      <c r="D251" s="59">
        <v>180.52</v>
      </c>
    </row>
    <row r="252" spans="1:4" ht="40.5">
      <c r="A252" s="57">
        <v>5824</v>
      </c>
      <c r="B252" s="55" t="s">
        <v>1482</v>
      </c>
      <c r="C252" s="57" t="s">
        <v>8069</v>
      </c>
      <c r="D252" s="59">
        <v>127.46</v>
      </c>
    </row>
    <row r="253" spans="1:4" ht="27">
      <c r="A253" s="57">
        <v>5835</v>
      </c>
      <c r="B253" s="55" t="s">
        <v>1483</v>
      </c>
      <c r="C253" s="57" t="s">
        <v>8069</v>
      </c>
      <c r="D253" s="59">
        <v>250.53</v>
      </c>
    </row>
    <row r="254" spans="1:4" ht="27">
      <c r="A254" s="57">
        <v>5839</v>
      </c>
      <c r="B254" s="55" t="s">
        <v>1484</v>
      </c>
      <c r="C254" s="57" t="s">
        <v>8069</v>
      </c>
      <c r="D254" s="59">
        <v>6.08</v>
      </c>
    </row>
    <row r="255" spans="1:4" ht="27">
      <c r="A255" s="57">
        <v>5843</v>
      </c>
      <c r="B255" s="55" t="s">
        <v>1485</v>
      </c>
      <c r="C255" s="57" t="s">
        <v>8069</v>
      </c>
      <c r="D255" s="59">
        <v>166.09</v>
      </c>
    </row>
    <row r="256" spans="1:4" ht="27">
      <c r="A256" s="57">
        <v>5847</v>
      </c>
      <c r="B256" s="55" t="s">
        <v>1486</v>
      </c>
      <c r="C256" s="57" t="s">
        <v>8069</v>
      </c>
      <c r="D256" s="59">
        <v>178.27</v>
      </c>
    </row>
    <row r="257" spans="1:4" ht="27">
      <c r="A257" s="57">
        <v>5851</v>
      </c>
      <c r="B257" s="55" t="s">
        <v>1487</v>
      </c>
      <c r="C257" s="57" t="s">
        <v>8069</v>
      </c>
      <c r="D257" s="59">
        <v>170.76</v>
      </c>
    </row>
    <row r="258" spans="1:4" ht="27">
      <c r="A258" s="57">
        <v>5855</v>
      </c>
      <c r="B258" s="55" t="s">
        <v>1488</v>
      </c>
      <c r="C258" s="57" t="s">
        <v>8069</v>
      </c>
      <c r="D258" s="59">
        <v>437.17</v>
      </c>
    </row>
    <row r="259" spans="1:4" ht="40.5">
      <c r="A259" s="57">
        <v>5863</v>
      </c>
      <c r="B259" s="55" t="s">
        <v>1489</v>
      </c>
      <c r="C259" s="57" t="s">
        <v>8069</v>
      </c>
      <c r="D259" s="59">
        <v>13.03</v>
      </c>
    </row>
    <row r="260" spans="1:4" ht="27">
      <c r="A260" s="57">
        <v>5867</v>
      </c>
      <c r="B260" s="55" t="s">
        <v>1490</v>
      </c>
      <c r="C260" s="57" t="s">
        <v>8069</v>
      </c>
      <c r="D260" s="59">
        <v>100.48</v>
      </c>
    </row>
    <row r="261" spans="1:4" ht="40.5">
      <c r="A261" s="57">
        <v>5875</v>
      </c>
      <c r="B261" s="55" t="s">
        <v>1491</v>
      </c>
      <c r="C261" s="57" t="s">
        <v>8069</v>
      </c>
      <c r="D261" s="59">
        <v>98.66</v>
      </c>
    </row>
    <row r="262" spans="1:4" ht="40.5">
      <c r="A262" s="57">
        <v>5879</v>
      </c>
      <c r="B262" s="55" t="s">
        <v>1492</v>
      </c>
      <c r="C262" s="57" t="s">
        <v>8069</v>
      </c>
      <c r="D262" s="59">
        <v>87.62</v>
      </c>
    </row>
    <row r="263" spans="1:4" ht="40.5">
      <c r="A263" s="57">
        <v>5882</v>
      </c>
      <c r="B263" s="55" t="s">
        <v>1493</v>
      </c>
      <c r="C263" s="57" t="s">
        <v>8069</v>
      </c>
      <c r="D263" s="59">
        <v>79.040000000000006</v>
      </c>
    </row>
    <row r="264" spans="1:4" ht="27">
      <c r="A264" s="57">
        <v>5890</v>
      </c>
      <c r="B264" s="55" t="s">
        <v>1494</v>
      </c>
      <c r="C264" s="57" t="s">
        <v>8069</v>
      </c>
      <c r="D264" s="59">
        <v>129.52000000000001</v>
      </c>
    </row>
    <row r="265" spans="1:4" ht="27">
      <c r="A265" s="57">
        <v>5894</v>
      </c>
      <c r="B265" s="55" t="s">
        <v>1495</v>
      </c>
      <c r="C265" s="57" t="s">
        <v>8069</v>
      </c>
      <c r="D265" s="59">
        <v>125.83</v>
      </c>
    </row>
    <row r="266" spans="1:4" ht="40.5">
      <c r="A266" s="57">
        <v>5901</v>
      </c>
      <c r="B266" s="55" t="s">
        <v>1496</v>
      </c>
      <c r="C266" s="57" t="s">
        <v>8069</v>
      </c>
      <c r="D266" s="59">
        <v>194.32</v>
      </c>
    </row>
    <row r="267" spans="1:4" ht="27">
      <c r="A267" s="57">
        <v>5909</v>
      </c>
      <c r="B267" s="55" t="s">
        <v>1497</v>
      </c>
      <c r="C267" s="57" t="s">
        <v>8069</v>
      </c>
      <c r="D267" s="59">
        <v>24.94</v>
      </c>
    </row>
    <row r="268" spans="1:4" ht="27">
      <c r="A268" s="57">
        <v>5921</v>
      </c>
      <c r="B268" s="55" t="s">
        <v>1498</v>
      </c>
      <c r="C268" s="57" t="s">
        <v>8069</v>
      </c>
      <c r="D268" s="59">
        <v>3.17</v>
      </c>
    </row>
    <row r="269" spans="1:4" ht="40.5">
      <c r="A269" s="57">
        <v>5928</v>
      </c>
      <c r="B269" s="55" t="s">
        <v>1499</v>
      </c>
      <c r="C269" s="57" t="s">
        <v>8069</v>
      </c>
      <c r="D269" s="59">
        <v>164.63</v>
      </c>
    </row>
    <row r="270" spans="1:4" ht="27">
      <c r="A270" s="57">
        <v>5932</v>
      </c>
      <c r="B270" s="55" t="s">
        <v>1500</v>
      </c>
      <c r="C270" s="57" t="s">
        <v>8069</v>
      </c>
      <c r="D270" s="59">
        <v>164.82</v>
      </c>
    </row>
    <row r="271" spans="1:4" ht="27">
      <c r="A271" s="57">
        <v>5940</v>
      </c>
      <c r="B271" s="55" t="s">
        <v>1501</v>
      </c>
      <c r="C271" s="57" t="s">
        <v>8069</v>
      </c>
      <c r="D271" s="59">
        <v>142.19</v>
      </c>
    </row>
    <row r="272" spans="1:4" ht="27">
      <c r="A272" s="57">
        <v>5944</v>
      </c>
      <c r="B272" s="55" t="s">
        <v>1502</v>
      </c>
      <c r="C272" s="57" t="s">
        <v>8069</v>
      </c>
      <c r="D272" s="59">
        <v>161.58000000000001</v>
      </c>
    </row>
    <row r="273" spans="1:4" ht="27">
      <c r="A273" s="57">
        <v>5953</v>
      </c>
      <c r="B273" s="55" t="s">
        <v>1503</v>
      </c>
      <c r="C273" s="57" t="s">
        <v>8069</v>
      </c>
      <c r="D273" s="59">
        <v>37.18</v>
      </c>
    </row>
    <row r="274" spans="1:4" ht="40.5">
      <c r="A274" s="57">
        <v>6259</v>
      </c>
      <c r="B274" s="55" t="s">
        <v>1504</v>
      </c>
      <c r="C274" s="57" t="s">
        <v>8069</v>
      </c>
      <c r="D274" s="59">
        <v>161.76</v>
      </c>
    </row>
    <row r="275" spans="1:4" ht="27">
      <c r="A275" s="57">
        <v>6879</v>
      </c>
      <c r="B275" s="55" t="s">
        <v>1505</v>
      </c>
      <c r="C275" s="57" t="s">
        <v>8069</v>
      </c>
      <c r="D275" s="59">
        <v>129.69</v>
      </c>
    </row>
    <row r="276" spans="1:4" ht="27">
      <c r="A276" s="57">
        <v>7030</v>
      </c>
      <c r="B276" s="55" t="s">
        <v>1506</v>
      </c>
      <c r="C276" s="57" t="s">
        <v>8069</v>
      </c>
      <c r="D276" s="59">
        <v>147.5</v>
      </c>
    </row>
    <row r="277" spans="1:4" ht="40.5">
      <c r="A277" s="57">
        <v>7042</v>
      </c>
      <c r="B277" s="55" t="s">
        <v>1507</v>
      </c>
      <c r="C277" s="57" t="s">
        <v>8069</v>
      </c>
      <c r="D277" s="59">
        <v>8.7899999999999991</v>
      </c>
    </row>
    <row r="278" spans="1:4" ht="40.5">
      <c r="A278" s="57">
        <v>7049</v>
      </c>
      <c r="B278" s="55" t="s">
        <v>1508</v>
      </c>
      <c r="C278" s="57" t="s">
        <v>8069</v>
      </c>
      <c r="D278" s="59">
        <v>137.96</v>
      </c>
    </row>
    <row r="279" spans="1:4" ht="40.5">
      <c r="A279" s="57">
        <v>67826</v>
      </c>
      <c r="B279" s="55" t="s">
        <v>1509</v>
      </c>
      <c r="C279" s="57" t="s">
        <v>8069</v>
      </c>
      <c r="D279" s="59">
        <v>118.96</v>
      </c>
    </row>
    <row r="280" spans="1:4" ht="13.5">
      <c r="A280" s="57">
        <v>73417</v>
      </c>
      <c r="B280" s="55" t="s">
        <v>1510</v>
      </c>
      <c r="C280" s="57" t="s">
        <v>8069</v>
      </c>
      <c r="D280" s="59">
        <v>121.62</v>
      </c>
    </row>
    <row r="281" spans="1:4" ht="40.5">
      <c r="A281" s="57">
        <v>73436</v>
      </c>
      <c r="B281" s="55" t="s">
        <v>1511</v>
      </c>
      <c r="C281" s="57" t="s">
        <v>8069</v>
      </c>
      <c r="D281" s="59">
        <v>144.25</v>
      </c>
    </row>
    <row r="282" spans="1:4" ht="40.5">
      <c r="A282" s="57">
        <v>73467</v>
      </c>
      <c r="B282" s="55" t="s">
        <v>1512</v>
      </c>
      <c r="C282" s="57" t="s">
        <v>8069</v>
      </c>
      <c r="D282" s="59">
        <v>110.8</v>
      </c>
    </row>
    <row r="283" spans="1:4" ht="40.5">
      <c r="A283" s="57">
        <v>73536</v>
      </c>
      <c r="B283" s="55" t="s">
        <v>1513</v>
      </c>
      <c r="C283" s="57" t="s">
        <v>8069</v>
      </c>
      <c r="D283" s="59">
        <v>7.46</v>
      </c>
    </row>
    <row r="284" spans="1:4" ht="40.5">
      <c r="A284" s="57">
        <v>83362</v>
      </c>
      <c r="B284" s="55" t="s">
        <v>1514</v>
      </c>
      <c r="C284" s="57" t="s">
        <v>8069</v>
      </c>
      <c r="D284" s="59">
        <v>192.47</v>
      </c>
    </row>
    <row r="285" spans="1:4" ht="27">
      <c r="A285" s="57">
        <v>83765</v>
      </c>
      <c r="B285" s="55" t="s">
        <v>1515</v>
      </c>
      <c r="C285" s="57" t="s">
        <v>8069</v>
      </c>
      <c r="D285" s="59">
        <v>77.56</v>
      </c>
    </row>
    <row r="286" spans="1:4" ht="27">
      <c r="A286" s="57">
        <v>87445</v>
      </c>
      <c r="B286" s="55" t="s">
        <v>1516</v>
      </c>
      <c r="C286" s="57" t="s">
        <v>8069</v>
      </c>
      <c r="D286" s="59">
        <v>3.26</v>
      </c>
    </row>
    <row r="287" spans="1:4" ht="27">
      <c r="A287" s="57">
        <v>88386</v>
      </c>
      <c r="B287" s="55" t="s">
        <v>1517</v>
      </c>
      <c r="C287" s="57" t="s">
        <v>8069</v>
      </c>
      <c r="D287" s="59">
        <v>3.78</v>
      </c>
    </row>
    <row r="288" spans="1:4" ht="27">
      <c r="A288" s="57">
        <v>88393</v>
      </c>
      <c r="B288" s="55" t="s">
        <v>1518</v>
      </c>
      <c r="C288" s="57" t="s">
        <v>8069</v>
      </c>
      <c r="D288" s="59">
        <v>5.28</v>
      </c>
    </row>
    <row r="289" spans="1:4" ht="27">
      <c r="A289" s="57">
        <v>88399</v>
      </c>
      <c r="B289" s="55" t="s">
        <v>1519</v>
      </c>
      <c r="C289" s="57" t="s">
        <v>8069</v>
      </c>
      <c r="D289" s="59">
        <v>2.71</v>
      </c>
    </row>
    <row r="290" spans="1:4" ht="27">
      <c r="A290" s="57">
        <v>88418</v>
      </c>
      <c r="B290" s="55" t="s">
        <v>1520</v>
      </c>
      <c r="C290" s="57" t="s">
        <v>8069</v>
      </c>
      <c r="D290" s="59">
        <v>11.13</v>
      </c>
    </row>
    <row r="291" spans="1:4" ht="27">
      <c r="A291" s="57">
        <v>88433</v>
      </c>
      <c r="B291" s="55" t="s">
        <v>1521</v>
      </c>
      <c r="C291" s="57" t="s">
        <v>8069</v>
      </c>
      <c r="D291" s="59">
        <v>13.49</v>
      </c>
    </row>
    <row r="292" spans="1:4" ht="27">
      <c r="A292" s="57">
        <v>88830</v>
      </c>
      <c r="B292" s="55" t="s">
        <v>1522</v>
      </c>
      <c r="C292" s="57" t="s">
        <v>8069</v>
      </c>
      <c r="D292" s="59">
        <v>1.41</v>
      </c>
    </row>
    <row r="293" spans="1:4" ht="27">
      <c r="A293" s="57">
        <v>88843</v>
      </c>
      <c r="B293" s="55" t="s">
        <v>1523</v>
      </c>
      <c r="C293" s="57" t="s">
        <v>8069</v>
      </c>
      <c r="D293" s="59">
        <v>144.88</v>
      </c>
    </row>
    <row r="294" spans="1:4" ht="27">
      <c r="A294" s="57">
        <v>88907</v>
      </c>
      <c r="B294" s="55" t="s">
        <v>1524</v>
      </c>
      <c r="C294" s="57" t="s">
        <v>8069</v>
      </c>
      <c r="D294" s="59">
        <v>178.48</v>
      </c>
    </row>
    <row r="295" spans="1:4" ht="40.5">
      <c r="A295" s="57">
        <v>89021</v>
      </c>
      <c r="B295" s="55" t="s">
        <v>1525</v>
      </c>
      <c r="C295" s="57" t="s">
        <v>8069</v>
      </c>
      <c r="D295" s="59">
        <v>1.95</v>
      </c>
    </row>
    <row r="296" spans="1:4" ht="27">
      <c r="A296" s="57">
        <v>89028</v>
      </c>
      <c r="B296" s="55" t="s">
        <v>1526</v>
      </c>
      <c r="C296" s="57" t="s">
        <v>8069</v>
      </c>
      <c r="D296" s="59">
        <v>136.16</v>
      </c>
    </row>
    <row r="297" spans="1:4" ht="27">
      <c r="A297" s="57">
        <v>89032</v>
      </c>
      <c r="B297" s="55" t="s">
        <v>1527</v>
      </c>
      <c r="C297" s="57" t="s">
        <v>8069</v>
      </c>
      <c r="D297" s="59">
        <v>131.88999999999999</v>
      </c>
    </row>
    <row r="298" spans="1:4" ht="27">
      <c r="A298" s="57">
        <v>89035</v>
      </c>
      <c r="B298" s="55" t="s">
        <v>1528</v>
      </c>
      <c r="C298" s="57" t="s">
        <v>8069</v>
      </c>
      <c r="D298" s="59">
        <v>125.31</v>
      </c>
    </row>
    <row r="299" spans="1:4" ht="27">
      <c r="A299" s="57">
        <v>89225</v>
      </c>
      <c r="B299" s="55" t="s">
        <v>1529</v>
      </c>
      <c r="C299" s="57" t="s">
        <v>8069</v>
      </c>
      <c r="D299" s="59">
        <v>3.7</v>
      </c>
    </row>
    <row r="300" spans="1:4" ht="27">
      <c r="A300" s="57">
        <v>89234</v>
      </c>
      <c r="B300" s="55" t="s">
        <v>1530</v>
      </c>
      <c r="C300" s="57" t="s">
        <v>8069</v>
      </c>
      <c r="D300" s="59">
        <v>379.49</v>
      </c>
    </row>
    <row r="301" spans="1:4" ht="27">
      <c r="A301" s="57">
        <v>89242</v>
      </c>
      <c r="B301" s="55" t="s">
        <v>1531</v>
      </c>
      <c r="C301" s="57" t="s">
        <v>8069</v>
      </c>
      <c r="D301" s="59">
        <v>884.37</v>
      </c>
    </row>
    <row r="302" spans="1:4" ht="27">
      <c r="A302" s="57">
        <v>89250</v>
      </c>
      <c r="B302" s="55" t="s">
        <v>1532</v>
      </c>
      <c r="C302" s="57" t="s">
        <v>8069</v>
      </c>
      <c r="D302" s="59">
        <v>767.23</v>
      </c>
    </row>
    <row r="303" spans="1:4" ht="27">
      <c r="A303" s="57">
        <v>89257</v>
      </c>
      <c r="B303" s="55" t="s">
        <v>1533</v>
      </c>
      <c r="C303" s="57" t="s">
        <v>8069</v>
      </c>
      <c r="D303" s="59">
        <v>217.6</v>
      </c>
    </row>
    <row r="304" spans="1:4" ht="27">
      <c r="A304" s="57">
        <v>89272</v>
      </c>
      <c r="B304" s="55" t="s">
        <v>1534</v>
      </c>
      <c r="C304" s="57" t="s">
        <v>8069</v>
      </c>
      <c r="D304" s="59">
        <v>142.11000000000001</v>
      </c>
    </row>
    <row r="305" spans="1:4" ht="27">
      <c r="A305" s="57">
        <v>89278</v>
      </c>
      <c r="B305" s="55" t="s">
        <v>1535</v>
      </c>
      <c r="C305" s="57" t="s">
        <v>8069</v>
      </c>
      <c r="D305" s="59">
        <v>7.46</v>
      </c>
    </row>
    <row r="306" spans="1:4" ht="27">
      <c r="A306" s="57">
        <v>89843</v>
      </c>
      <c r="B306" s="55" t="s">
        <v>1536</v>
      </c>
      <c r="C306" s="57" t="s">
        <v>8069</v>
      </c>
      <c r="D306" s="59">
        <v>150.1</v>
      </c>
    </row>
    <row r="307" spans="1:4" ht="40.5">
      <c r="A307" s="57">
        <v>89876</v>
      </c>
      <c r="B307" s="55" t="s">
        <v>1537</v>
      </c>
      <c r="C307" s="57" t="s">
        <v>8069</v>
      </c>
      <c r="D307" s="59">
        <v>203.56</v>
      </c>
    </row>
    <row r="308" spans="1:4" ht="40.5">
      <c r="A308" s="57">
        <v>89883</v>
      </c>
      <c r="B308" s="55" t="s">
        <v>1538</v>
      </c>
      <c r="C308" s="57" t="s">
        <v>8069</v>
      </c>
      <c r="D308" s="59">
        <v>224.02</v>
      </c>
    </row>
    <row r="309" spans="1:4" ht="27">
      <c r="A309" s="57">
        <v>90586</v>
      </c>
      <c r="B309" s="55" t="s">
        <v>1539</v>
      </c>
      <c r="C309" s="57" t="s">
        <v>8069</v>
      </c>
      <c r="D309" s="59">
        <v>1.4</v>
      </c>
    </row>
    <row r="310" spans="1:4" ht="27">
      <c r="A310" s="57">
        <v>90625</v>
      </c>
      <c r="B310" s="55" t="s">
        <v>1540</v>
      </c>
      <c r="C310" s="57" t="s">
        <v>8069</v>
      </c>
      <c r="D310" s="59">
        <v>5.42</v>
      </c>
    </row>
    <row r="311" spans="1:4" ht="27">
      <c r="A311" s="57">
        <v>90631</v>
      </c>
      <c r="B311" s="55" t="s">
        <v>1541</v>
      </c>
      <c r="C311" s="57" t="s">
        <v>8069</v>
      </c>
      <c r="D311" s="59">
        <v>122.29</v>
      </c>
    </row>
    <row r="312" spans="1:4" ht="40.5">
      <c r="A312" s="57">
        <v>90637</v>
      </c>
      <c r="B312" s="55" t="s">
        <v>1542</v>
      </c>
      <c r="C312" s="57" t="s">
        <v>8069</v>
      </c>
      <c r="D312" s="59">
        <v>10.67</v>
      </c>
    </row>
    <row r="313" spans="1:4" ht="27">
      <c r="A313" s="57">
        <v>90643</v>
      </c>
      <c r="B313" s="55" t="s">
        <v>1543</v>
      </c>
      <c r="C313" s="57" t="s">
        <v>8069</v>
      </c>
      <c r="D313" s="59">
        <v>14.24</v>
      </c>
    </row>
    <row r="314" spans="1:4" ht="27">
      <c r="A314" s="57">
        <v>90650</v>
      </c>
      <c r="B314" s="55" t="s">
        <v>1544</v>
      </c>
      <c r="C314" s="57" t="s">
        <v>8069</v>
      </c>
      <c r="D314" s="59">
        <v>9.2799999999999994</v>
      </c>
    </row>
    <row r="315" spans="1:4" ht="27">
      <c r="A315" s="57">
        <v>90656</v>
      </c>
      <c r="B315" s="55" t="s">
        <v>1545</v>
      </c>
      <c r="C315" s="57" t="s">
        <v>8069</v>
      </c>
      <c r="D315" s="59">
        <v>10.63</v>
      </c>
    </row>
    <row r="316" spans="1:4" ht="27">
      <c r="A316" s="57">
        <v>90662</v>
      </c>
      <c r="B316" s="55" t="s">
        <v>1546</v>
      </c>
      <c r="C316" s="57" t="s">
        <v>8069</v>
      </c>
      <c r="D316" s="59">
        <v>11.01</v>
      </c>
    </row>
    <row r="317" spans="1:4" ht="40.5">
      <c r="A317" s="57">
        <v>90668</v>
      </c>
      <c r="B317" s="55" t="s">
        <v>1547</v>
      </c>
      <c r="C317" s="57" t="s">
        <v>8069</v>
      </c>
      <c r="D317" s="59">
        <v>20.010000000000002</v>
      </c>
    </row>
    <row r="318" spans="1:4" ht="40.5">
      <c r="A318" s="57">
        <v>90674</v>
      </c>
      <c r="B318" s="55" t="s">
        <v>1548</v>
      </c>
      <c r="C318" s="57" t="s">
        <v>8069</v>
      </c>
      <c r="D318" s="59">
        <v>496.57</v>
      </c>
    </row>
    <row r="319" spans="1:4" ht="40.5">
      <c r="A319" s="57">
        <v>90680</v>
      </c>
      <c r="B319" s="55" t="s">
        <v>1549</v>
      </c>
      <c r="C319" s="57" t="s">
        <v>8069</v>
      </c>
      <c r="D319" s="59">
        <v>287.14</v>
      </c>
    </row>
    <row r="320" spans="1:4" ht="27">
      <c r="A320" s="57">
        <v>90686</v>
      </c>
      <c r="B320" s="55" t="s">
        <v>1550</v>
      </c>
      <c r="C320" s="57" t="s">
        <v>8069</v>
      </c>
      <c r="D320" s="59">
        <v>113.98</v>
      </c>
    </row>
    <row r="321" spans="1:4" ht="27">
      <c r="A321" s="57">
        <v>90692</v>
      </c>
      <c r="B321" s="55" t="s">
        <v>1551</v>
      </c>
      <c r="C321" s="57" t="s">
        <v>8069</v>
      </c>
      <c r="D321" s="59">
        <v>85.99</v>
      </c>
    </row>
    <row r="322" spans="1:4" ht="27">
      <c r="A322" s="57">
        <v>90964</v>
      </c>
      <c r="B322" s="55" t="s">
        <v>1552</v>
      </c>
      <c r="C322" s="57" t="s">
        <v>8069</v>
      </c>
      <c r="D322" s="59">
        <v>18.940000000000001</v>
      </c>
    </row>
    <row r="323" spans="1:4" ht="27">
      <c r="A323" s="57">
        <v>90972</v>
      </c>
      <c r="B323" s="55" t="s">
        <v>1553</v>
      </c>
      <c r="C323" s="57" t="s">
        <v>8069</v>
      </c>
      <c r="D323" s="59">
        <v>48.18</v>
      </c>
    </row>
    <row r="324" spans="1:4" ht="27">
      <c r="A324" s="57">
        <v>90979</v>
      </c>
      <c r="B324" s="55" t="s">
        <v>1554</v>
      </c>
      <c r="C324" s="57" t="s">
        <v>8069</v>
      </c>
      <c r="D324" s="59">
        <v>124.52</v>
      </c>
    </row>
    <row r="325" spans="1:4" ht="27">
      <c r="A325" s="57">
        <v>90991</v>
      </c>
      <c r="B325" s="55" t="s">
        <v>1555</v>
      </c>
      <c r="C325" s="57" t="s">
        <v>8069</v>
      </c>
      <c r="D325" s="59">
        <v>148.44999999999999</v>
      </c>
    </row>
    <row r="326" spans="1:4" ht="27">
      <c r="A326" s="57">
        <v>90999</v>
      </c>
      <c r="B326" s="55" t="s">
        <v>1556</v>
      </c>
      <c r="C326" s="57" t="s">
        <v>8069</v>
      </c>
      <c r="D326" s="59">
        <v>63.84</v>
      </c>
    </row>
    <row r="327" spans="1:4" ht="40.5">
      <c r="A327" s="57">
        <v>91031</v>
      </c>
      <c r="B327" s="55" t="s">
        <v>1557</v>
      </c>
      <c r="C327" s="57" t="s">
        <v>8069</v>
      </c>
      <c r="D327" s="59">
        <v>156.66999999999999</v>
      </c>
    </row>
    <row r="328" spans="1:4" ht="27">
      <c r="A328" s="57">
        <v>91277</v>
      </c>
      <c r="B328" s="55" t="s">
        <v>1558</v>
      </c>
      <c r="C328" s="57" t="s">
        <v>8069</v>
      </c>
      <c r="D328" s="59">
        <v>8.19</v>
      </c>
    </row>
    <row r="329" spans="1:4" ht="40.5">
      <c r="A329" s="57">
        <v>91283</v>
      </c>
      <c r="B329" s="55" t="s">
        <v>1559</v>
      </c>
      <c r="C329" s="57" t="s">
        <v>8069</v>
      </c>
      <c r="D329" s="59">
        <v>18.88</v>
      </c>
    </row>
    <row r="330" spans="1:4" ht="40.5">
      <c r="A330" s="57">
        <v>91386</v>
      </c>
      <c r="B330" s="55" t="s">
        <v>1560</v>
      </c>
      <c r="C330" s="57" t="s">
        <v>8069</v>
      </c>
      <c r="D330" s="59">
        <v>165.54</v>
      </c>
    </row>
    <row r="331" spans="1:4" ht="27">
      <c r="A331" s="57">
        <v>91533</v>
      </c>
      <c r="B331" s="55" t="s">
        <v>1561</v>
      </c>
      <c r="C331" s="57" t="s">
        <v>8069</v>
      </c>
      <c r="D331" s="59">
        <v>32.85</v>
      </c>
    </row>
    <row r="332" spans="1:4" ht="40.5">
      <c r="A332" s="57">
        <v>91634</v>
      </c>
      <c r="B332" s="55" t="s">
        <v>1562</v>
      </c>
      <c r="C332" s="57" t="s">
        <v>8069</v>
      </c>
      <c r="D332" s="59">
        <v>146.47999999999999</v>
      </c>
    </row>
    <row r="333" spans="1:4" ht="40.5">
      <c r="A333" s="57">
        <v>91645</v>
      </c>
      <c r="B333" s="55" t="s">
        <v>1563</v>
      </c>
      <c r="C333" s="57" t="s">
        <v>8069</v>
      </c>
      <c r="D333" s="59">
        <v>300.02999999999997</v>
      </c>
    </row>
    <row r="334" spans="1:4" ht="27">
      <c r="A334" s="57">
        <v>91692</v>
      </c>
      <c r="B334" s="55" t="s">
        <v>1564</v>
      </c>
      <c r="C334" s="57" t="s">
        <v>8069</v>
      </c>
      <c r="D334" s="59">
        <v>28.81</v>
      </c>
    </row>
    <row r="335" spans="1:4" ht="27">
      <c r="A335" s="57">
        <v>92043</v>
      </c>
      <c r="B335" s="55" t="s">
        <v>1565</v>
      </c>
      <c r="C335" s="57" t="s">
        <v>8069</v>
      </c>
      <c r="D335" s="59">
        <v>8</v>
      </c>
    </row>
    <row r="336" spans="1:4" ht="40.5">
      <c r="A336" s="57">
        <v>92106</v>
      </c>
      <c r="B336" s="55" t="s">
        <v>1566</v>
      </c>
      <c r="C336" s="57" t="s">
        <v>8069</v>
      </c>
      <c r="D336" s="59">
        <v>198.48</v>
      </c>
    </row>
    <row r="337" spans="1:4" ht="27">
      <c r="A337" s="57">
        <v>92112</v>
      </c>
      <c r="B337" s="55" t="s">
        <v>1567</v>
      </c>
      <c r="C337" s="57" t="s">
        <v>8069</v>
      </c>
      <c r="D337" s="59">
        <v>2.13</v>
      </c>
    </row>
    <row r="338" spans="1:4" ht="13.5">
      <c r="A338" s="57">
        <v>92118</v>
      </c>
      <c r="B338" s="55" t="s">
        <v>1568</v>
      </c>
      <c r="C338" s="57" t="s">
        <v>8069</v>
      </c>
      <c r="D338" s="59">
        <v>0.14000000000000001</v>
      </c>
    </row>
    <row r="339" spans="1:4" ht="27">
      <c r="A339" s="57">
        <v>92138</v>
      </c>
      <c r="B339" s="55" t="s">
        <v>1569</v>
      </c>
      <c r="C339" s="57" t="s">
        <v>8069</v>
      </c>
      <c r="D339" s="59">
        <v>69.41</v>
      </c>
    </row>
    <row r="340" spans="1:4" ht="27">
      <c r="A340" s="57">
        <v>92145</v>
      </c>
      <c r="B340" s="55" t="s">
        <v>1570</v>
      </c>
      <c r="C340" s="57" t="s">
        <v>8069</v>
      </c>
      <c r="D340" s="59">
        <v>62.37</v>
      </c>
    </row>
    <row r="341" spans="1:4" ht="40.5">
      <c r="A341" s="57">
        <v>92242</v>
      </c>
      <c r="B341" s="55" t="s">
        <v>1571</v>
      </c>
      <c r="C341" s="57" t="s">
        <v>8069</v>
      </c>
      <c r="D341" s="59">
        <v>263.04000000000002</v>
      </c>
    </row>
    <row r="342" spans="1:4" ht="27">
      <c r="A342" s="57">
        <v>92716</v>
      </c>
      <c r="B342" s="55" t="s">
        <v>1572</v>
      </c>
      <c r="C342" s="57" t="s">
        <v>8069</v>
      </c>
      <c r="D342" s="59">
        <v>21.66</v>
      </c>
    </row>
    <row r="343" spans="1:4" ht="27">
      <c r="A343" s="57">
        <v>92960</v>
      </c>
      <c r="B343" s="55" t="s">
        <v>1573</v>
      </c>
      <c r="C343" s="57" t="s">
        <v>8069</v>
      </c>
      <c r="D343" s="59">
        <v>12.63</v>
      </c>
    </row>
    <row r="344" spans="1:4" ht="27">
      <c r="A344" s="57">
        <v>92966</v>
      </c>
      <c r="B344" s="55" t="s">
        <v>1574</v>
      </c>
      <c r="C344" s="57" t="s">
        <v>8069</v>
      </c>
      <c r="D344" s="59">
        <v>17.350000000000001</v>
      </c>
    </row>
    <row r="345" spans="1:4" ht="40.5">
      <c r="A345" s="57">
        <v>93224</v>
      </c>
      <c r="B345" s="55" t="s">
        <v>1575</v>
      </c>
      <c r="C345" s="57" t="s">
        <v>8069</v>
      </c>
      <c r="D345" s="59">
        <v>738.6</v>
      </c>
    </row>
    <row r="346" spans="1:4" ht="27">
      <c r="A346" s="57">
        <v>93233</v>
      </c>
      <c r="B346" s="55" t="s">
        <v>1576</v>
      </c>
      <c r="C346" s="57" t="s">
        <v>8069</v>
      </c>
      <c r="D346" s="59">
        <v>7.68</v>
      </c>
    </row>
    <row r="347" spans="1:4" ht="27">
      <c r="A347" s="57">
        <v>93272</v>
      </c>
      <c r="B347" s="55" t="s">
        <v>1577</v>
      </c>
      <c r="C347" s="57" t="s">
        <v>8069</v>
      </c>
      <c r="D347" s="59">
        <v>106.28</v>
      </c>
    </row>
    <row r="348" spans="1:4" ht="27">
      <c r="A348" s="57">
        <v>93281</v>
      </c>
      <c r="B348" s="55" t="s">
        <v>1578</v>
      </c>
      <c r="C348" s="57" t="s">
        <v>8069</v>
      </c>
      <c r="D348" s="59">
        <v>23.87</v>
      </c>
    </row>
    <row r="349" spans="1:4" ht="27">
      <c r="A349" s="57">
        <v>93287</v>
      </c>
      <c r="B349" s="55" t="s">
        <v>1579</v>
      </c>
      <c r="C349" s="57" t="s">
        <v>8069</v>
      </c>
      <c r="D349" s="59">
        <v>381.8</v>
      </c>
    </row>
    <row r="350" spans="1:4" ht="40.5">
      <c r="A350" s="57">
        <v>93402</v>
      </c>
      <c r="B350" s="55" t="s">
        <v>1580</v>
      </c>
      <c r="C350" s="57" t="s">
        <v>8069</v>
      </c>
      <c r="D350" s="59">
        <v>162.03</v>
      </c>
    </row>
    <row r="351" spans="1:4" ht="40.5">
      <c r="A351" s="57">
        <v>93408</v>
      </c>
      <c r="B351" s="55" t="s">
        <v>1581</v>
      </c>
      <c r="C351" s="57" t="s">
        <v>8069</v>
      </c>
      <c r="D351" s="59">
        <v>68.099999999999994</v>
      </c>
    </row>
    <row r="352" spans="1:4" ht="27">
      <c r="A352" s="57">
        <v>93415</v>
      </c>
      <c r="B352" s="55" t="s">
        <v>1582</v>
      </c>
      <c r="C352" s="57" t="s">
        <v>8069</v>
      </c>
      <c r="D352" s="59">
        <v>12.75</v>
      </c>
    </row>
    <row r="353" spans="1:4" ht="13.5">
      <c r="A353" s="57">
        <v>93421</v>
      </c>
      <c r="B353" s="55" t="s">
        <v>1583</v>
      </c>
      <c r="C353" s="57" t="s">
        <v>8069</v>
      </c>
      <c r="D353" s="59">
        <v>48.17</v>
      </c>
    </row>
    <row r="354" spans="1:4" ht="13.5">
      <c r="A354" s="57">
        <v>93427</v>
      </c>
      <c r="B354" s="55" t="s">
        <v>1584</v>
      </c>
      <c r="C354" s="57" t="s">
        <v>8069</v>
      </c>
      <c r="D354" s="59">
        <v>110.01</v>
      </c>
    </row>
    <row r="355" spans="1:4" ht="27">
      <c r="A355" s="57">
        <v>93433</v>
      </c>
      <c r="B355" s="55" t="s">
        <v>1585</v>
      </c>
      <c r="C355" s="57" t="s">
        <v>8069</v>
      </c>
      <c r="D355" s="59">
        <v>2106.02</v>
      </c>
    </row>
    <row r="356" spans="1:4" ht="27">
      <c r="A356" s="57">
        <v>93439</v>
      </c>
      <c r="B356" s="55" t="s">
        <v>1586</v>
      </c>
      <c r="C356" s="57" t="s">
        <v>8069</v>
      </c>
      <c r="D356" s="59">
        <v>118.89</v>
      </c>
    </row>
    <row r="357" spans="1:4" ht="27">
      <c r="A357" s="57">
        <v>95121</v>
      </c>
      <c r="B357" s="55" t="s">
        <v>1587</v>
      </c>
      <c r="C357" s="57" t="s">
        <v>8069</v>
      </c>
      <c r="D357" s="59">
        <v>221.06</v>
      </c>
    </row>
    <row r="358" spans="1:4" ht="27">
      <c r="A358" s="57">
        <v>95127</v>
      </c>
      <c r="B358" s="55" t="s">
        <v>1588</v>
      </c>
      <c r="C358" s="57" t="s">
        <v>8069</v>
      </c>
      <c r="D358" s="59">
        <v>145.97</v>
      </c>
    </row>
    <row r="359" spans="1:4" ht="27">
      <c r="A359" s="57">
        <v>95133</v>
      </c>
      <c r="B359" s="55" t="s">
        <v>1589</v>
      </c>
      <c r="C359" s="57" t="s">
        <v>8069</v>
      </c>
      <c r="D359" s="59">
        <v>107.7</v>
      </c>
    </row>
    <row r="360" spans="1:4" ht="27">
      <c r="A360" s="57">
        <v>95139</v>
      </c>
      <c r="B360" s="55" t="s">
        <v>1590</v>
      </c>
      <c r="C360" s="57" t="s">
        <v>8069</v>
      </c>
      <c r="D360" s="59">
        <v>0.06</v>
      </c>
    </row>
    <row r="361" spans="1:4" ht="27">
      <c r="A361" s="57">
        <v>95212</v>
      </c>
      <c r="B361" s="55" t="s">
        <v>1591</v>
      </c>
      <c r="C361" s="57" t="s">
        <v>8069</v>
      </c>
      <c r="D361" s="59">
        <v>114.3</v>
      </c>
    </row>
    <row r="362" spans="1:4" ht="27">
      <c r="A362" s="57">
        <v>95218</v>
      </c>
      <c r="B362" s="55" t="s">
        <v>1592</v>
      </c>
      <c r="C362" s="57" t="s">
        <v>8069</v>
      </c>
      <c r="D362" s="59">
        <v>25.26</v>
      </c>
    </row>
    <row r="363" spans="1:4" ht="13.5">
      <c r="A363" s="57">
        <v>95258</v>
      </c>
      <c r="B363" s="55" t="s">
        <v>1593</v>
      </c>
      <c r="C363" s="57" t="s">
        <v>8069</v>
      </c>
      <c r="D363" s="59">
        <v>17.04</v>
      </c>
    </row>
    <row r="364" spans="1:4" ht="27">
      <c r="A364" s="57">
        <v>95264</v>
      </c>
      <c r="B364" s="55" t="s">
        <v>1594</v>
      </c>
      <c r="C364" s="57" t="s">
        <v>8069</v>
      </c>
      <c r="D364" s="59">
        <v>5.33</v>
      </c>
    </row>
    <row r="365" spans="1:4" ht="27">
      <c r="A365" s="57">
        <v>95270</v>
      </c>
      <c r="B365" s="55" t="s">
        <v>1595</v>
      </c>
      <c r="C365" s="57" t="s">
        <v>8069</v>
      </c>
      <c r="D365" s="59">
        <v>8.02</v>
      </c>
    </row>
    <row r="366" spans="1:4" ht="27">
      <c r="A366" s="57">
        <v>95276</v>
      </c>
      <c r="B366" s="55" t="s">
        <v>1596</v>
      </c>
      <c r="C366" s="57" t="s">
        <v>8069</v>
      </c>
      <c r="D366" s="59">
        <v>2.8</v>
      </c>
    </row>
    <row r="367" spans="1:4" ht="27">
      <c r="A367" s="57">
        <v>95282</v>
      </c>
      <c r="B367" s="55" t="s">
        <v>1597</v>
      </c>
      <c r="C367" s="57" t="s">
        <v>8069</v>
      </c>
      <c r="D367" s="59">
        <v>8</v>
      </c>
    </row>
    <row r="368" spans="1:4" ht="27">
      <c r="A368" s="57">
        <v>95620</v>
      </c>
      <c r="B368" s="55" t="s">
        <v>1598</v>
      </c>
      <c r="C368" s="57" t="s">
        <v>8069</v>
      </c>
      <c r="D368" s="59">
        <v>16.68</v>
      </c>
    </row>
    <row r="369" spans="1:4" ht="27">
      <c r="A369" s="57">
        <v>95631</v>
      </c>
      <c r="B369" s="55" t="s">
        <v>1599</v>
      </c>
      <c r="C369" s="57" t="s">
        <v>8069</v>
      </c>
      <c r="D369" s="59">
        <v>142.69</v>
      </c>
    </row>
    <row r="370" spans="1:4" ht="27">
      <c r="A370" s="57">
        <v>95702</v>
      </c>
      <c r="B370" s="55" t="s">
        <v>1600</v>
      </c>
      <c r="C370" s="57" t="s">
        <v>8069</v>
      </c>
      <c r="D370" s="59">
        <v>35.01</v>
      </c>
    </row>
    <row r="371" spans="1:4" ht="27">
      <c r="A371" s="57">
        <v>95708</v>
      </c>
      <c r="B371" s="55" t="s">
        <v>1601</v>
      </c>
      <c r="C371" s="57" t="s">
        <v>8069</v>
      </c>
      <c r="D371" s="59">
        <v>136.69</v>
      </c>
    </row>
    <row r="372" spans="1:4" ht="40.5">
      <c r="A372" s="57">
        <v>95714</v>
      </c>
      <c r="B372" s="55" t="s">
        <v>1602</v>
      </c>
      <c r="C372" s="57" t="s">
        <v>8069</v>
      </c>
      <c r="D372" s="59">
        <v>183.53</v>
      </c>
    </row>
    <row r="373" spans="1:4" ht="40.5">
      <c r="A373" s="57">
        <v>95720</v>
      </c>
      <c r="B373" s="55" t="s">
        <v>1603</v>
      </c>
      <c r="C373" s="57" t="s">
        <v>8069</v>
      </c>
      <c r="D373" s="59">
        <v>179.85</v>
      </c>
    </row>
    <row r="374" spans="1:4" ht="27">
      <c r="A374" s="57">
        <v>95872</v>
      </c>
      <c r="B374" s="55" t="s">
        <v>1604</v>
      </c>
      <c r="C374" s="57" t="s">
        <v>8069</v>
      </c>
      <c r="D374" s="59">
        <v>186.66</v>
      </c>
    </row>
    <row r="375" spans="1:4" ht="27">
      <c r="A375" s="57">
        <v>96013</v>
      </c>
      <c r="B375" s="55" t="s">
        <v>1605</v>
      </c>
      <c r="C375" s="57" t="s">
        <v>8069</v>
      </c>
      <c r="D375" s="59">
        <v>171.51</v>
      </c>
    </row>
    <row r="376" spans="1:4" ht="27">
      <c r="A376" s="57">
        <v>96020</v>
      </c>
      <c r="B376" s="55" t="s">
        <v>1606</v>
      </c>
      <c r="C376" s="57" t="s">
        <v>8069</v>
      </c>
      <c r="D376" s="59">
        <v>171.2</v>
      </c>
    </row>
    <row r="377" spans="1:4" ht="27">
      <c r="A377" s="57">
        <v>96028</v>
      </c>
      <c r="B377" s="55" t="s">
        <v>1607</v>
      </c>
      <c r="C377" s="57" t="s">
        <v>8069</v>
      </c>
      <c r="D377" s="59">
        <v>130.41999999999999</v>
      </c>
    </row>
    <row r="378" spans="1:4" ht="27">
      <c r="A378" s="57">
        <v>96035</v>
      </c>
      <c r="B378" s="55" t="s">
        <v>1608</v>
      </c>
      <c r="C378" s="57" t="s">
        <v>8069</v>
      </c>
      <c r="D378" s="59">
        <v>172.71</v>
      </c>
    </row>
    <row r="379" spans="1:4" ht="27">
      <c r="A379" s="57">
        <v>96157</v>
      </c>
      <c r="B379" s="55" t="s">
        <v>1609</v>
      </c>
      <c r="C379" s="57" t="s">
        <v>8069</v>
      </c>
      <c r="D379" s="59">
        <v>130.72999999999999</v>
      </c>
    </row>
    <row r="380" spans="1:4" ht="27">
      <c r="A380" s="57">
        <v>96158</v>
      </c>
      <c r="B380" s="55" t="s">
        <v>1610</v>
      </c>
      <c r="C380" s="57" t="s">
        <v>8069</v>
      </c>
      <c r="D380" s="59">
        <v>94.57</v>
      </c>
    </row>
    <row r="381" spans="1:4" ht="27">
      <c r="A381" s="57">
        <v>96245</v>
      </c>
      <c r="B381" s="55" t="s">
        <v>1611</v>
      </c>
      <c r="C381" s="57" t="s">
        <v>8069</v>
      </c>
      <c r="D381" s="59">
        <v>68.19</v>
      </c>
    </row>
    <row r="382" spans="1:4" ht="27">
      <c r="A382" s="57">
        <v>96303</v>
      </c>
      <c r="B382" s="55" t="s">
        <v>1612</v>
      </c>
      <c r="C382" s="57" t="s">
        <v>8069</v>
      </c>
      <c r="D382" s="59">
        <v>185.93</v>
      </c>
    </row>
    <row r="383" spans="1:4" ht="27">
      <c r="A383" s="57">
        <v>96309</v>
      </c>
      <c r="B383" s="55" t="s">
        <v>1613</v>
      </c>
      <c r="C383" s="57" t="s">
        <v>8069</v>
      </c>
      <c r="D383" s="59">
        <v>1.36</v>
      </c>
    </row>
    <row r="384" spans="1:4" ht="27">
      <c r="A384" s="57">
        <v>96463</v>
      </c>
      <c r="B384" s="55" t="s">
        <v>1614</v>
      </c>
      <c r="C384" s="57" t="s">
        <v>8069</v>
      </c>
      <c r="D384" s="59">
        <v>133.46</v>
      </c>
    </row>
    <row r="385" spans="1:4" ht="27">
      <c r="A385" s="57">
        <v>98764</v>
      </c>
      <c r="B385" s="55" t="s">
        <v>1615</v>
      </c>
      <c r="C385" s="57" t="s">
        <v>8069</v>
      </c>
      <c r="D385" s="59">
        <v>3.86</v>
      </c>
    </row>
    <row r="386" spans="1:4" ht="27">
      <c r="A386" s="57">
        <v>99833</v>
      </c>
      <c r="B386" s="55" t="s">
        <v>1616</v>
      </c>
      <c r="C386" s="57" t="s">
        <v>8069</v>
      </c>
      <c r="D386" s="59">
        <v>1.25</v>
      </c>
    </row>
    <row r="387" spans="1:4" ht="27">
      <c r="A387" s="57">
        <v>100641</v>
      </c>
      <c r="B387" s="55" t="s">
        <v>1617</v>
      </c>
      <c r="C387" s="57" t="s">
        <v>8069</v>
      </c>
      <c r="D387" s="59">
        <v>435.13</v>
      </c>
    </row>
    <row r="388" spans="1:4" ht="13.5">
      <c r="A388" s="57">
        <v>100647</v>
      </c>
      <c r="B388" s="55" t="s">
        <v>1618</v>
      </c>
      <c r="C388" s="57" t="s">
        <v>8069</v>
      </c>
      <c r="D388" s="59">
        <v>875.57</v>
      </c>
    </row>
    <row r="389" spans="1:4" ht="27">
      <c r="A389" s="57">
        <v>102275</v>
      </c>
      <c r="B389" s="55" t="s">
        <v>1619</v>
      </c>
      <c r="C389" s="57" t="s">
        <v>8069</v>
      </c>
      <c r="D389" s="59">
        <v>17.399999999999999</v>
      </c>
    </row>
    <row r="390" spans="1:4" ht="27">
      <c r="A390" s="57">
        <v>5632</v>
      </c>
      <c r="B390" s="55" t="s">
        <v>1620</v>
      </c>
      <c r="C390" s="57" t="s">
        <v>8070</v>
      </c>
      <c r="D390" s="59">
        <v>67.36</v>
      </c>
    </row>
    <row r="391" spans="1:4" ht="40.5">
      <c r="A391" s="57">
        <v>5679</v>
      </c>
      <c r="B391" s="55" t="s">
        <v>1621</v>
      </c>
      <c r="C391" s="57" t="s">
        <v>8070</v>
      </c>
      <c r="D391" s="59">
        <v>48.23</v>
      </c>
    </row>
    <row r="392" spans="1:4" ht="40.5">
      <c r="A392" s="57">
        <v>5681</v>
      </c>
      <c r="B392" s="55" t="s">
        <v>1622</v>
      </c>
      <c r="C392" s="57" t="s">
        <v>8070</v>
      </c>
      <c r="D392" s="59">
        <v>45.91</v>
      </c>
    </row>
    <row r="393" spans="1:4" ht="40.5">
      <c r="A393" s="57">
        <v>5685</v>
      </c>
      <c r="B393" s="55" t="s">
        <v>1623</v>
      </c>
      <c r="C393" s="57" t="s">
        <v>8070</v>
      </c>
      <c r="D393" s="59">
        <v>41.51</v>
      </c>
    </row>
    <row r="394" spans="1:4" ht="27">
      <c r="A394" s="57">
        <v>5690</v>
      </c>
      <c r="B394" s="55" t="s">
        <v>1624</v>
      </c>
      <c r="C394" s="57" t="s">
        <v>8070</v>
      </c>
      <c r="D394" s="59">
        <v>2.52</v>
      </c>
    </row>
    <row r="395" spans="1:4" ht="40.5">
      <c r="A395" s="57">
        <v>5806</v>
      </c>
      <c r="B395" s="55" t="s">
        <v>1625</v>
      </c>
      <c r="C395" s="57" t="s">
        <v>8070</v>
      </c>
      <c r="D395" s="59">
        <v>0.2</v>
      </c>
    </row>
    <row r="396" spans="1:4" ht="40.5">
      <c r="A396" s="57">
        <v>5826</v>
      </c>
      <c r="B396" s="55" t="s">
        <v>1626</v>
      </c>
      <c r="C396" s="57" t="s">
        <v>8070</v>
      </c>
      <c r="D396" s="59">
        <v>35.28</v>
      </c>
    </row>
    <row r="397" spans="1:4" ht="27">
      <c r="A397" s="57">
        <v>5829</v>
      </c>
      <c r="B397" s="55" t="s">
        <v>1627</v>
      </c>
      <c r="C397" s="57" t="s">
        <v>8070</v>
      </c>
      <c r="D397" s="59">
        <v>126.25</v>
      </c>
    </row>
    <row r="398" spans="1:4" ht="27">
      <c r="A398" s="57">
        <v>5837</v>
      </c>
      <c r="B398" s="55" t="s">
        <v>1628</v>
      </c>
      <c r="C398" s="57" t="s">
        <v>8070</v>
      </c>
      <c r="D398" s="59">
        <v>97.09</v>
      </c>
    </row>
    <row r="399" spans="1:4" ht="27">
      <c r="A399" s="57">
        <v>5841</v>
      </c>
      <c r="B399" s="55" t="s">
        <v>1629</v>
      </c>
      <c r="C399" s="57" t="s">
        <v>8070</v>
      </c>
      <c r="D399" s="59">
        <v>2.89</v>
      </c>
    </row>
    <row r="400" spans="1:4" ht="27">
      <c r="A400" s="57">
        <v>5845</v>
      </c>
      <c r="B400" s="55" t="s">
        <v>1630</v>
      </c>
      <c r="C400" s="57" t="s">
        <v>8070</v>
      </c>
      <c r="D400" s="59">
        <v>42.46</v>
      </c>
    </row>
    <row r="401" spans="1:4" ht="27">
      <c r="A401" s="57">
        <v>5849</v>
      </c>
      <c r="B401" s="55" t="s">
        <v>1631</v>
      </c>
      <c r="C401" s="57" t="s">
        <v>8070</v>
      </c>
      <c r="D401" s="59">
        <v>61.63</v>
      </c>
    </row>
    <row r="402" spans="1:4" ht="27">
      <c r="A402" s="57">
        <v>5853</v>
      </c>
      <c r="B402" s="55" t="s">
        <v>1632</v>
      </c>
      <c r="C402" s="57" t="s">
        <v>8070</v>
      </c>
      <c r="D402" s="59">
        <v>61.83</v>
      </c>
    </row>
    <row r="403" spans="1:4" ht="27">
      <c r="A403" s="57">
        <v>5857</v>
      </c>
      <c r="B403" s="55" t="s">
        <v>1633</v>
      </c>
      <c r="C403" s="57" t="s">
        <v>8070</v>
      </c>
      <c r="D403" s="59">
        <v>138.12</v>
      </c>
    </row>
    <row r="404" spans="1:4" ht="40.5">
      <c r="A404" s="57">
        <v>5865</v>
      </c>
      <c r="B404" s="55" t="s">
        <v>1634</v>
      </c>
      <c r="C404" s="57" t="s">
        <v>8070</v>
      </c>
      <c r="D404" s="59">
        <v>6.2</v>
      </c>
    </row>
    <row r="405" spans="1:4" ht="27">
      <c r="A405" s="57">
        <v>5869</v>
      </c>
      <c r="B405" s="55" t="s">
        <v>1635</v>
      </c>
      <c r="C405" s="57" t="s">
        <v>8070</v>
      </c>
      <c r="D405" s="59">
        <v>46.2</v>
      </c>
    </row>
    <row r="406" spans="1:4" ht="40.5">
      <c r="A406" s="57">
        <v>5877</v>
      </c>
      <c r="B406" s="55" t="s">
        <v>1636</v>
      </c>
      <c r="C406" s="57" t="s">
        <v>8070</v>
      </c>
      <c r="D406" s="59">
        <v>47.49</v>
      </c>
    </row>
    <row r="407" spans="1:4" ht="40.5">
      <c r="A407" s="57">
        <v>5881</v>
      </c>
      <c r="B407" s="55" t="s">
        <v>1637</v>
      </c>
      <c r="C407" s="57" t="s">
        <v>8070</v>
      </c>
      <c r="D407" s="59">
        <v>49.05</v>
      </c>
    </row>
    <row r="408" spans="1:4" ht="40.5">
      <c r="A408" s="57">
        <v>5884</v>
      </c>
      <c r="B408" s="55" t="s">
        <v>1638</v>
      </c>
      <c r="C408" s="57" t="s">
        <v>8070</v>
      </c>
      <c r="D408" s="59">
        <v>34.1</v>
      </c>
    </row>
    <row r="409" spans="1:4" ht="27">
      <c r="A409" s="57">
        <v>5892</v>
      </c>
      <c r="B409" s="55" t="s">
        <v>1639</v>
      </c>
      <c r="C409" s="57" t="s">
        <v>8070</v>
      </c>
      <c r="D409" s="59">
        <v>36.770000000000003</v>
      </c>
    </row>
    <row r="410" spans="1:4" ht="27">
      <c r="A410" s="57">
        <v>5896</v>
      </c>
      <c r="B410" s="55" t="s">
        <v>1640</v>
      </c>
      <c r="C410" s="57" t="s">
        <v>8070</v>
      </c>
      <c r="D410" s="59">
        <v>34.619999999999997</v>
      </c>
    </row>
    <row r="411" spans="1:4" ht="40.5">
      <c r="A411" s="57">
        <v>5903</v>
      </c>
      <c r="B411" s="55" t="s">
        <v>1641</v>
      </c>
      <c r="C411" s="57" t="s">
        <v>8070</v>
      </c>
      <c r="D411" s="59">
        <v>42.72</v>
      </c>
    </row>
    <row r="412" spans="1:4" ht="27">
      <c r="A412" s="57">
        <v>5911</v>
      </c>
      <c r="B412" s="55" t="s">
        <v>1642</v>
      </c>
      <c r="C412" s="57" t="s">
        <v>8070</v>
      </c>
      <c r="D412" s="59">
        <v>19.489999999999998</v>
      </c>
    </row>
    <row r="413" spans="1:4" ht="27">
      <c r="A413" s="57">
        <v>5923</v>
      </c>
      <c r="B413" s="55" t="s">
        <v>1643</v>
      </c>
      <c r="C413" s="57" t="s">
        <v>8070</v>
      </c>
      <c r="D413" s="59">
        <v>1.97</v>
      </c>
    </row>
    <row r="414" spans="1:4" ht="40.5">
      <c r="A414" s="57">
        <v>5930</v>
      </c>
      <c r="B414" s="55" t="s">
        <v>1644</v>
      </c>
      <c r="C414" s="57" t="s">
        <v>8070</v>
      </c>
      <c r="D414" s="59">
        <v>41.45</v>
      </c>
    </row>
    <row r="415" spans="1:4" ht="27">
      <c r="A415" s="57">
        <v>5934</v>
      </c>
      <c r="B415" s="55" t="s">
        <v>1645</v>
      </c>
      <c r="C415" s="57" t="s">
        <v>8070</v>
      </c>
      <c r="D415" s="59">
        <v>64.63</v>
      </c>
    </row>
    <row r="416" spans="1:4" ht="27">
      <c r="A416" s="57">
        <v>5942</v>
      </c>
      <c r="B416" s="55" t="s">
        <v>1646</v>
      </c>
      <c r="C416" s="57" t="s">
        <v>8070</v>
      </c>
      <c r="D416" s="59">
        <v>56.34</v>
      </c>
    </row>
    <row r="417" spans="1:4" ht="27">
      <c r="A417" s="57">
        <v>5946</v>
      </c>
      <c r="B417" s="55" t="s">
        <v>1647</v>
      </c>
      <c r="C417" s="57" t="s">
        <v>8070</v>
      </c>
      <c r="D417" s="59">
        <v>68.5</v>
      </c>
    </row>
    <row r="418" spans="1:4" ht="27">
      <c r="A418" s="57">
        <v>5952</v>
      </c>
      <c r="B418" s="55" t="s">
        <v>1648</v>
      </c>
      <c r="C418" s="57" t="s">
        <v>8070</v>
      </c>
      <c r="D418" s="59">
        <v>16.13</v>
      </c>
    </row>
    <row r="419" spans="1:4" ht="27">
      <c r="A419" s="57">
        <v>5954</v>
      </c>
      <c r="B419" s="55" t="s">
        <v>1649</v>
      </c>
      <c r="C419" s="57" t="s">
        <v>8070</v>
      </c>
      <c r="D419" s="59">
        <v>3.33</v>
      </c>
    </row>
    <row r="420" spans="1:4" ht="40.5">
      <c r="A420" s="57">
        <v>5961</v>
      </c>
      <c r="B420" s="55" t="s">
        <v>1650</v>
      </c>
      <c r="C420" s="57" t="s">
        <v>8070</v>
      </c>
      <c r="D420" s="59">
        <v>40.909999999999997</v>
      </c>
    </row>
    <row r="421" spans="1:4" ht="40.5">
      <c r="A421" s="57">
        <v>6260</v>
      </c>
      <c r="B421" s="55" t="s">
        <v>1651</v>
      </c>
      <c r="C421" s="57" t="s">
        <v>8070</v>
      </c>
      <c r="D421" s="59">
        <v>38.4</v>
      </c>
    </row>
    <row r="422" spans="1:4" ht="27">
      <c r="A422" s="57">
        <v>6880</v>
      </c>
      <c r="B422" s="55" t="s">
        <v>1652</v>
      </c>
      <c r="C422" s="57" t="s">
        <v>8070</v>
      </c>
      <c r="D422" s="59">
        <v>53.09</v>
      </c>
    </row>
    <row r="423" spans="1:4" ht="27">
      <c r="A423" s="57">
        <v>7031</v>
      </c>
      <c r="B423" s="55" t="s">
        <v>1653</v>
      </c>
      <c r="C423" s="57" t="s">
        <v>8070</v>
      </c>
      <c r="D423" s="59">
        <v>4.0999999999999996</v>
      </c>
    </row>
    <row r="424" spans="1:4" ht="40.5">
      <c r="A424" s="57">
        <v>7043</v>
      </c>
      <c r="B424" s="55" t="s">
        <v>1654</v>
      </c>
      <c r="C424" s="57" t="s">
        <v>8070</v>
      </c>
      <c r="D424" s="59">
        <v>0.24</v>
      </c>
    </row>
    <row r="425" spans="1:4" ht="40.5">
      <c r="A425" s="57">
        <v>7050</v>
      </c>
      <c r="B425" s="55" t="s">
        <v>1655</v>
      </c>
      <c r="C425" s="57" t="s">
        <v>8070</v>
      </c>
      <c r="D425" s="59">
        <v>49.46</v>
      </c>
    </row>
    <row r="426" spans="1:4" ht="40.5">
      <c r="A426" s="57">
        <v>67827</v>
      </c>
      <c r="B426" s="55" t="s">
        <v>1656</v>
      </c>
      <c r="C426" s="57" t="s">
        <v>8070</v>
      </c>
      <c r="D426" s="59">
        <v>40.03</v>
      </c>
    </row>
    <row r="427" spans="1:4" ht="13.5">
      <c r="A427" s="57">
        <v>73395</v>
      </c>
      <c r="B427" s="55" t="s">
        <v>1657</v>
      </c>
      <c r="C427" s="57" t="s">
        <v>8070</v>
      </c>
      <c r="D427" s="59">
        <v>4.74</v>
      </c>
    </row>
    <row r="428" spans="1:4" ht="27">
      <c r="A428" s="57">
        <v>83766</v>
      </c>
      <c r="B428" s="55" t="s">
        <v>1658</v>
      </c>
      <c r="C428" s="57" t="s">
        <v>8070</v>
      </c>
      <c r="D428" s="59">
        <v>34.71</v>
      </c>
    </row>
    <row r="429" spans="1:4" ht="27">
      <c r="A429" s="57">
        <v>84013</v>
      </c>
      <c r="B429" s="55" t="s">
        <v>1659</v>
      </c>
      <c r="C429" s="57" t="s">
        <v>8070</v>
      </c>
      <c r="D429" s="59">
        <v>65.52</v>
      </c>
    </row>
    <row r="430" spans="1:4" ht="27">
      <c r="A430" s="57">
        <v>87446</v>
      </c>
      <c r="B430" s="55" t="s">
        <v>1660</v>
      </c>
      <c r="C430" s="57" t="s">
        <v>8070</v>
      </c>
      <c r="D430" s="59">
        <v>0.3</v>
      </c>
    </row>
    <row r="431" spans="1:4" ht="27">
      <c r="A431" s="57">
        <v>88392</v>
      </c>
      <c r="B431" s="55" t="s">
        <v>1661</v>
      </c>
      <c r="C431" s="57" t="s">
        <v>8070</v>
      </c>
      <c r="D431" s="59">
        <v>0.59</v>
      </c>
    </row>
    <row r="432" spans="1:4" ht="27">
      <c r="A432" s="57">
        <v>88398</v>
      </c>
      <c r="B432" s="55" t="s">
        <v>1662</v>
      </c>
      <c r="C432" s="57" t="s">
        <v>8070</v>
      </c>
      <c r="D432" s="59">
        <v>0.7</v>
      </c>
    </row>
    <row r="433" spans="1:4" ht="27">
      <c r="A433" s="57">
        <v>88404</v>
      </c>
      <c r="B433" s="55" t="s">
        <v>1663</v>
      </c>
      <c r="C433" s="57" t="s">
        <v>8070</v>
      </c>
      <c r="D433" s="59">
        <v>0.56000000000000005</v>
      </c>
    </row>
    <row r="434" spans="1:4" ht="27">
      <c r="A434" s="57">
        <v>88430</v>
      </c>
      <c r="B434" s="55" t="s">
        <v>1664</v>
      </c>
      <c r="C434" s="57" t="s">
        <v>8070</v>
      </c>
      <c r="D434" s="59">
        <v>3.68</v>
      </c>
    </row>
    <row r="435" spans="1:4" ht="27">
      <c r="A435" s="57">
        <v>88438</v>
      </c>
      <c r="B435" s="55" t="s">
        <v>1665</v>
      </c>
      <c r="C435" s="57" t="s">
        <v>8070</v>
      </c>
      <c r="D435" s="59">
        <v>4.87</v>
      </c>
    </row>
    <row r="436" spans="1:4" ht="27">
      <c r="A436" s="57">
        <v>88831</v>
      </c>
      <c r="B436" s="55" t="s">
        <v>1666</v>
      </c>
      <c r="C436" s="57" t="s">
        <v>8070</v>
      </c>
      <c r="D436" s="59">
        <v>0.22</v>
      </c>
    </row>
    <row r="437" spans="1:4" ht="27">
      <c r="A437" s="57">
        <v>88844</v>
      </c>
      <c r="B437" s="55" t="s">
        <v>1667</v>
      </c>
      <c r="C437" s="57" t="s">
        <v>8070</v>
      </c>
      <c r="D437" s="59">
        <v>55.37</v>
      </c>
    </row>
    <row r="438" spans="1:4" ht="27">
      <c r="A438" s="57">
        <v>88908</v>
      </c>
      <c r="B438" s="55" t="s">
        <v>1668</v>
      </c>
      <c r="C438" s="57" t="s">
        <v>8070</v>
      </c>
      <c r="D438" s="59">
        <v>71.86</v>
      </c>
    </row>
    <row r="439" spans="1:4" ht="40.5">
      <c r="A439" s="57">
        <v>89022</v>
      </c>
      <c r="B439" s="55" t="s">
        <v>1669</v>
      </c>
      <c r="C439" s="57" t="s">
        <v>8070</v>
      </c>
      <c r="D439" s="59">
        <v>0.2</v>
      </c>
    </row>
    <row r="440" spans="1:4" ht="27">
      <c r="A440" s="57">
        <v>89027</v>
      </c>
      <c r="B440" s="55" t="s">
        <v>1670</v>
      </c>
      <c r="C440" s="57" t="s">
        <v>8070</v>
      </c>
      <c r="D440" s="59">
        <v>3.33</v>
      </c>
    </row>
    <row r="441" spans="1:4" ht="27">
      <c r="A441" s="57">
        <v>89031</v>
      </c>
      <c r="B441" s="55" t="s">
        <v>1671</v>
      </c>
      <c r="C441" s="57" t="s">
        <v>8070</v>
      </c>
      <c r="D441" s="59">
        <v>54.17</v>
      </c>
    </row>
    <row r="442" spans="1:4" ht="27">
      <c r="A442" s="57">
        <v>89036</v>
      </c>
      <c r="B442" s="55" t="s">
        <v>1672</v>
      </c>
      <c r="C442" s="57" t="s">
        <v>8070</v>
      </c>
      <c r="D442" s="59">
        <v>38.68</v>
      </c>
    </row>
    <row r="443" spans="1:4" ht="27">
      <c r="A443" s="57">
        <v>89218</v>
      </c>
      <c r="B443" s="55" t="s">
        <v>1673</v>
      </c>
      <c r="C443" s="57" t="s">
        <v>8070</v>
      </c>
      <c r="D443" s="59">
        <v>74.58</v>
      </c>
    </row>
    <row r="444" spans="1:4" ht="27">
      <c r="A444" s="57">
        <v>89226</v>
      </c>
      <c r="B444" s="55" t="s">
        <v>1674</v>
      </c>
      <c r="C444" s="57" t="s">
        <v>8070</v>
      </c>
      <c r="D444" s="59">
        <v>0.91</v>
      </c>
    </row>
    <row r="445" spans="1:4" ht="27">
      <c r="A445" s="57">
        <v>89235</v>
      </c>
      <c r="B445" s="55" t="s">
        <v>1675</v>
      </c>
      <c r="C445" s="57" t="s">
        <v>8070</v>
      </c>
      <c r="D445" s="59">
        <v>123.24</v>
      </c>
    </row>
    <row r="446" spans="1:4" ht="27">
      <c r="A446" s="57">
        <v>89243</v>
      </c>
      <c r="B446" s="55" t="s">
        <v>1676</v>
      </c>
      <c r="C446" s="57" t="s">
        <v>8070</v>
      </c>
      <c r="D446" s="59">
        <v>252.76</v>
      </c>
    </row>
    <row r="447" spans="1:4" ht="27">
      <c r="A447" s="57">
        <v>89251</v>
      </c>
      <c r="B447" s="55" t="s">
        <v>1677</v>
      </c>
      <c r="C447" s="57" t="s">
        <v>8070</v>
      </c>
      <c r="D447" s="59">
        <v>223.08</v>
      </c>
    </row>
    <row r="448" spans="1:4" ht="27">
      <c r="A448" s="57">
        <v>89258</v>
      </c>
      <c r="B448" s="55" t="s">
        <v>1678</v>
      </c>
      <c r="C448" s="57" t="s">
        <v>8070</v>
      </c>
      <c r="D448" s="59">
        <v>84.3</v>
      </c>
    </row>
    <row r="449" spans="1:4" ht="27">
      <c r="A449" s="57">
        <v>89273</v>
      </c>
      <c r="B449" s="55" t="s">
        <v>1679</v>
      </c>
      <c r="C449" s="57" t="s">
        <v>8070</v>
      </c>
      <c r="D449" s="59">
        <v>75.599999999999994</v>
      </c>
    </row>
    <row r="450" spans="1:4" ht="27">
      <c r="A450" s="57">
        <v>89279</v>
      </c>
      <c r="B450" s="55" t="s">
        <v>1680</v>
      </c>
      <c r="C450" s="57" t="s">
        <v>8070</v>
      </c>
      <c r="D450" s="59">
        <v>1.1000000000000001</v>
      </c>
    </row>
    <row r="451" spans="1:4" ht="40.5">
      <c r="A451" s="57">
        <v>89877</v>
      </c>
      <c r="B451" s="55" t="s">
        <v>1681</v>
      </c>
      <c r="C451" s="57" t="s">
        <v>8070</v>
      </c>
      <c r="D451" s="59">
        <v>49.62</v>
      </c>
    </row>
    <row r="452" spans="1:4" ht="40.5">
      <c r="A452" s="57">
        <v>89884</v>
      </c>
      <c r="B452" s="55" t="s">
        <v>1682</v>
      </c>
      <c r="C452" s="57" t="s">
        <v>8070</v>
      </c>
      <c r="D452" s="59">
        <v>50.86</v>
      </c>
    </row>
    <row r="453" spans="1:4" ht="27">
      <c r="A453" s="57">
        <v>90587</v>
      </c>
      <c r="B453" s="55" t="s">
        <v>1683</v>
      </c>
      <c r="C453" s="57" t="s">
        <v>8070</v>
      </c>
      <c r="D453" s="59">
        <v>0.23</v>
      </c>
    </row>
    <row r="454" spans="1:4" ht="27">
      <c r="A454" s="57">
        <v>90626</v>
      </c>
      <c r="B454" s="55" t="s">
        <v>1684</v>
      </c>
      <c r="C454" s="57" t="s">
        <v>8070</v>
      </c>
      <c r="D454" s="59">
        <v>1.36</v>
      </c>
    </row>
    <row r="455" spans="1:4" ht="27">
      <c r="A455" s="57">
        <v>90632</v>
      </c>
      <c r="B455" s="55" t="s">
        <v>1685</v>
      </c>
      <c r="C455" s="57" t="s">
        <v>8070</v>
      </c>
      <c r="D455" s="59">
        <v>67.09</v>
      </c>
    </row>
    <row r="456" spans="1:4" ht="40.5">
      <c r="A456" s="57">
        <v>90638</v>
      </c>
      <c r="B456" s="55" t="s">
        <v>1686</v>
      </c>
      <c r="C456" s="57" t="s">
        <v>8070</v>
      </c>
      <c r="D456" s="59">
        <v>2.83</v>
      </c>
    </row>
    <row r="457" spans="1:4" ht="27">
      <c r="A457" s="57">
        <v>90644</v>
      </c>
      <c r="B457" s="55" t="s">
        <v>1687</v>
      </c>
      <c r="C457" s="57" t="s">
        <v>8070</v>
      </c>
      <c r="D457" s="59">
        <v>4.22</v>
      </c>
    </row>
    <row r="458" spans="1:4" ht="27">
      <c r="A458" s="57">
        <v>90651</v>
      </c>
      <c r="B458" s="55" t="s">
        <v>1688</v>
      </c>
      <c r="C458" s="57" t="s">
        <v>8070</v>
      </c>
      <c r="D458" s="59">
        <v>0.7</v>
      </c>
    </row>
    <row r="459" spans="1:4" ht="27">
      <c r="A459" s="57">
        <v>90657</v>
      </c>
      <c r="B459" s="55" t="s">
        <v>1689</v>
      </c>
      <c r="C459" s="57" t="s">
        <v>8070</v>
      </c>
      <c r="D459" s="59">
        <v>2.75</v>
      </c>
    </row>
    <row r="460" spans="1:4" ht="27">
      <c r="A460" s="57">
        <v>90663</v>
      </c>
      <c r="B460" s="55" t="s">
        <v>1690</v>
      </c>
      <c r="C460" s="57" t="s">
        <v>8070</v>
      </c>
      <c r="D460" s="59">
        <v>2.94</v>
      </c>
    </row>
    <row r="461" spans="1:4" ht="40.5">
      <c r="A461" s="57">
        <v>90669</v>
      </c>
      <c r="B461" s="55" t="s">
        <v>1691</v>
      </c>
      <c r="C461" s="57" t="s">
        <v>8070</v>
      </c>
      <c r="D461" s="59">
        <v>5.27</v>
      </c>
    </row>
    <row r="462" spans="1:4" ht="40.5">
      <c r="A462" s="57">
        <v>90675</v>
      </c>
      <c r="B462" s="55" t="s">
        <v>1692</v>
      </c>
      <c r="C462" s="57" t="s">
        <v>8070</v>
      </c>
      <c r="D462" s="59">
        <v>213.74</v>
      </c>
    </row>
    <row r="463" spans="1:4" ht="40.5">
      <c r="A463" s="57">
        <v>90681</v>
      </c>
      <c r="B463" s="55" t="s">
        <v>1693</v>
      </c>
      <c r="C463" s="57" t="s">
        <v>8070</v>
      </c>
      <c r="D463" s="59">
        <v>124.83</v>
      </c>
    </row>
    <row r="464" spans="1:4" ht="27">
      <c r="A464" s="57">
        <v>90687</v>
      </c>
      <c r="B464" s="55" t="s">
        <v>1694</v>
      </c>
      <c r="C464" s="57" t="s">
        <v>8070</v>
      </c>
      <c r="D464" s="59">
        <v>51.5</v>
      </c>
    </row>
    <row r="465" spans="1:4" ht="27">
      <c r="A465" s="57">
        <v>90693</v>
      </c>
      <c r="B465" s="55" t="s">
        <v>1695</v>
      </c>
      <c r="C465" s="57" t="s">
        <v>8070</v>
      </c>
      <c r="D465" s="59">
        <v>37.770000000000003</v>
      </c>
    </row>
    <row r="466" spans="1:4" ht="27">
      <c r="A466" s="57">
        <v>90965</v>
      </c>
      <c r="B466" s="55" t="s">
        <v>1696</v>
      </c>
      <c r="C466" s="57" t="s">
        <v>8070</v>
      </c>
      <c r="D466" s="59">
        <v>4.46</v>
      </c>
    </row>
    <row r="467" spans="1:4" ht="27">
      <c r="A467" s="57">
        <v>90973</v>
      </c>
      <c r="B467" s="55" t="s">
        <v>1697</v>
      </c>
      <c r="C467" s="57" t="s">
        <v>8070</v>
      </c>
      <c r="D467" s="59">
        <v>4.47</v>
      </c>
    </row>
    <row r="468" spans="1:4" ht="27">
      <c r="A468" s="57">
        <v>90982</v>
      </c>
      <c r="B468" s="55" t="s">
        <v>1698</v>
      </c>
      <c r="C468" s="57" t="s">
        <v>8070</v>
      </c>
      <c r="D468" s="59">
        <v>11.37</v>
      </c>
    </row>
    <row r="469" spans="1:4" ht="27">
      <c r="A469" s="57">
        <v>91001</v>
      </c>
      <c r="B469" s="55" t="s">
        <v>1699</v>
      </c>
      <c r="C469" s="57" t="s">
        <v>8070</v>
      </c>
      <c r="D469" s="59">
        <v>5.3</v>
      </c>
    </row>
    <row r="470" spans="1:4" ht="40.5">
      <c r="A470" s="57">
        <v>91032</v>
      </c>
      <c r="B470" s="55" t="s">
        <v>1700</v>
      </c>
      <c r="C470" s="57" t="s">
        <v>8070</v>
      </c>
      <c r="D470" s="59">
        <v>40.42</v>
      </c>
    </row>
    <row r="471" spans="1:4" ht="27">
      <c r="A471" s="57">
        <v>91278</v>
      </c>
      <c r="B471" s="55" t="s">
        <v>1701</v>
      </c>
      <c r="C471" s="57" t="s">
        <v>8070</v>
      </c>
      <c r="D471" s="59">
        <v>0.53</v>
      </c>
    </row>
    <row r="472" spans="1:4" ht="40.5">
      <c r="A472" s="57">
        <v>91285</v>
      </c>
      <c r="B472" s="55" t="s">
        <v>1702</v>
      </c>
      <c r="C472" s="57" t="s">
        <v>8070</v>
      </c>
      <c r="D472" s="59">
        <v>0.93</v>
      </c>
    </row>
    <row r="473" spans="1:4" ht="40.5">
      <c r="A473" s="57">
        <v>91387</v>
      </c>
      <c r="B473" s="55" t="s">
        <v>1703</v>
      </c>
      <c r="C473" s="57" t="s">
        <v>8070</v>
      </c>
      <c r="D473" s="59">
        <v>43.23</v>
      </c>
    </row>
    <row r="474" spans="1:4" ht="40.5">
      <c r="A474" s="57">
        <v>91395</v>
      </c>
      <c r="B474" s="55" t="s">
        <v>1704</v>
      </c>
      <c r="C474" s="57" t="s">
        <v>8070</v>
      </c>
      <c r="D474" s="59">
        <v>37.619999999999997</v>
      </c>
    </row>
    <row r="475" spans="1:4" ht="40.5">
      <c r="A475" s="57">
        <v>91486</v>
      </c>
      <c r="B475" s="55" t="s">
        <v>1705</v>
      </c>
      <c r="C475" s="57" t="s">
        <v>8070</v>
      </c>
      <c r="D475" s="59">
        <v>43.02</v>
      </c>
    </row>
    <row r="476" spans="1:4" ht="27">
      <c r="A476" s="57">
        <v>91534</v>
      </c>
      <c r="B476" s="55" t="s">
        <v>1706</v>
      </c>
      <c r="C476" s="57" t="s">
        <v>8070</v>
      </c>
      <c r="D476" s="59">
        <v>26.85</v>
      </c>
    </row>
    <row r="477" spans="1:4" ht="40.5">
      <c r="A477" s="57">
        <v>91635</v>
      </c>
      <c r="B477" s="55" t="s">
        <v>1707</v>
      </c>
      <c r="C477" s="57" t="s">
        <v>8070</v>
      </c>
      <c r="D477" s="59">
        <v>40.39</v>
      </c>
    </row>
    <row r="478" spans="1:4" ht="40.5">
      <c r="A478" s="57">
        <v>91646</v>
      </c>
      <c r="B478" s="55" t="s">
        <v>1708</v>
      </c>
      <c r="C478" s="57" t="s">
        <v>8070</v>
      </c>
      <c r="D478" s="59">
        <v>61.14</v>
      </c>
    </row>
    <row r="479" spans="1:4" ht="27">
      <c r="A479" s="57">
        <v>91693</v>
      </c>
      <c r="B479" s="55" t="s">
        <v>1709</v>
      </c>
      <c r="C479" s="57" t="s">
        <v>8070</v>
      </c>
      <c r="D479" s="59">
        <v>26.18</v>
      </c>
    </row>
    <row r="480" spans="1:4" ht="27">
      <c r="A480" s="57">
        <v>92044</v>
      </c>
      <c r="B480" s="55" t="s">
        <v>1710</v>
      </c>
      <c r="C480" s="57" t="s">
        <v>8070</v>
      </c>
      <c r="D480" s="59">
        <v>4.5599999999999996</v>
      </c>
    </row>
    <row r="481" spans="1:4" ht="40.5">
      <c r="A481" s="57">
        <v>92107</v>
      </c>
      <c r="B481" s="55" t="s">
        <v>1711</v>
      </c>
      <c r="C481" s="57" t="s">
        <v>8070</v>
      </c>
      <c r="D481" s="59">
        <v>44.41</v>
      </c>
    </row>
    <row r="482" spans="1:4" ht="27">
      <c r="A482" s="57">
        <v>92113</v>
      </c>
      <c r="B482" s="55" t="s">
        <v>1712</v>
      </c>
      <c r="C482" s="57" t="s">
        <v>8070</v>
      </c>
      <c r="D482" s="59">
        <v>0.66</v>
      </c>
    </row>
    <row r="483" spans="1:4" ht="13.5">
      <c r="A483" s="57">
        <v>92119</v>
      </c>
      <c r="B483" s="55" t="s">
        <v>1713</v>
      </c>
      <c r="C483" s="57" t="s">
        <v>8070</v>
      </c>
      <c r="D483" s="59">
        <v>0.06</v>
      </c>
    </row>
    <row r="484" spans="1:4" ht="27">
      <c r="A484" s="57">
        <v>92139</v>
      </c>
      <c r="B484" s="55" t="s">
        <v>1714</v>
      </c>
      <c r="C484" s="57" t="s">
        <v>8070</v>
      </c>
      <c r="D484" s="59">
        <v>33.14</v>
      </c>
    </row>
    <row r="485" spans="1:4" ht="27">
      <c r="A485" s="57">
        <v>92146</v>
      </c>
      <c r="B485" s="55" t="s">
        <v>1715</v>
      </c>
      <c r="C485" s="57" t="s">
        <v>8070</v>
      </c>
      <c r="D485" s="59">
        <v>25.73</v>
      </c>
    </row>
    <row r="486" spans="1:4" ht="40.5">
      <c r="A486" s="57">
        <v>92243</v>
      </c>
      <c r="B486" s="55" t="s">
        <v>1716</v>
      </c>
      <c r="C486" s="57" t="s">
        <v>8070</v>
      </c>
      <c r="D486" s="59">
        <v>52.6</v>
      </c>
    </row>
    <row r="487" spans="1:4" ht="27">
      <c r="A487" s="57">
        <v>92717</v>
      </c>
      <c r="B487" s="55" t="s">
        <v>1717</v>
      </c>
      <c r="C487" s="57" t="s">
        <v>8070</v>
      </c>
      <c r="D487" s="59">
        <v>0.2</v>
      </c>
    </row>
    <row r="488" spans="1:4" ht="27">
      <c r="A488" s="57">
        <v>92961</v>
      </c>
      <c r="B488" s="55" t="s">
        <v>1718</v>
      </c>
      <c r="C488" s="57" t="s">
        <v>8070</v>
      </c>
      <c r="D488" s="59">
        <v>3.39</v>
      </c>
    </row>
    <row r="489" spans="1:4" ht="27">
      <c r="A489" s="57">
        <v>92967</v>
      </c>
      <c r="B489" s="55" t="s">
        <v>1719</v>
      </c>
      <c r="C489" s="57" t="s">
        <v>8070</v>
      </c>
      <c r="D489" s="59">
        <v>16.170000000000002</v>
      </c>
    </row>
    <row r="490" spans="1:4" ht="40.5">
      <c r="A490" s="57">
        <v>93225</v>
      </c>
      <c r="B490" s="55" t="s">
        <v>1720</v>
      </c>
      <c r="C490" s="57" t="s">
        <v>8070</v>
      </c>
      <c r="D490" s="59">
        <v>317.89</v>
      </c>
    </row>
    <row r="491" spans="1:4" ht="27">
      <c r="A491" s="57">
        <v>93234</v>
      </c>
      <c r="B491" s="55" t="s">
        <v>1721</v>
      </c>
      <c r="C491" s="57" t="s">
        <v>8070</v>
      </c>
      <c r="D491" s="59">
        <v>0.28000000000000003</v>
      </c>
    </row>
    <row r="492" spans="1:4" ht="40.5">
      <c r="A492" s="57">
        <v>93244</v>
      </c>
      <c r="B492" s="55" t="s">
        <v>1722</v>
      </c>
      <c r="C492" s="57" t="s">
        <v>8070</v>
      </c>
      <c r="D492" s="59">
        <v>42.32</v>
      </c>
    </row>
    <row r="493" spans="1:4" ht="27">
      <c r="A493" s="57">
        <v>93274</v>
      </c>
      <c r="B493" s="55" t="s">
        <v>1723</v>
      </c>
      <c r="C493" s="57" t="s">
        <v>8070</v>
      </c>
      <c r="D493" s="59">
        <v>68.87</v>
      </c>
    </row>
    <row r="494" spans="1:4" ht="27">
      <c r="A494" s="57">
        <v>93282</v>
      </c>
      <c r="B494" s="55" t="s">
        <v>1724</v>
      </c>
      <c r="C494" s="57" t="s">
        <v>8070</v>
      </c>
      <c r="D494" s="59">
        <v>22.96</v>
      </c>
    </row>
    <row r="495" spans="1:4" ht="27">
      <c r="A495" s="57">
        <v>93288</v>
      </c>
      <c r="B495" s="55" t="s">
        <v>1725</v>
      </c>
      <c r="C495" s="57" t="s">
        <v>8070</v>
      </c>
      <c r="D495" s="59">
        <v>110.59</v>
      </c>
    </row>
    <row r="496" spans="1:4" ht="40.5">
      <c r="A496" s="57">
        <v>93403</v>
      </c>
      <c r="B496" s="55" t="s">
        <v>1726</v>
      </c>
      <c r="C496" s="57" t="s">
        <v>8070</v>
      </c>
      <c r="D496" s="59">
        <v>40.39</v>
      </c>
    </row>
    <row r="497" spans="1:4" ht="40.5">
      <c r="A497" s="57">
        <v>93409</v>
      </c>
      <c r="B497" s="55" t="s">
        <v>1727</v>
      </c>
      <c r="C497" s="57" t="s">
        <v>8070</v>
      </c>
      <c r="D497" s="59">
        <v>31</v>
      </c>
    </row>
    <row r="498" spans="1:4" ht="27">
      <c r="A498" s="57">
        <v>93416</v>
      </c>
      <c r="B498" s="55" t="s">
        <v>1728</v>
      </c>
      <c r="C498" s="57" t="s">
        <v>8070</v>
      </c>
      <c r="D498" s="59">
        <v>0.22</v>
      </c>
    </row>
    <row r="499" spans="1:4" ht="13.5">
      <c r="A499" s="57">
        <v>93422</v>
      </c>
      <c r="B499" s="55" t="s">
        <v>1729</v>
      </c>
      <c r="C499" s="57" t="s">
        <v>8070</v>
      </c>
      <c r="D499" s="59">
        <v>2.98</v>
      </c>
    </row>
    <row r="500" spans="1:4" ht="13.5">
      <c r="A500" s="57">
        <v>93428</v>
      </c>
      <c r="B500" s="55" t="s">
        <v>1730</v>
      </c>
      <c r="C500" s="57" t="s">
        <v>8070</v>
      </c>
      <c r="D500" s="59">
        <v>4.22</v>
      </c>
    </row>
    <row r="501" spans="1:4" ht="27">
      <c r="A501" s="57">
        <v>93434</v>
      </c>
      <c r="B501" s="55" t="s">
        <v>1731</v>
      </c>
      <c r="C501" s="57" t="s">
        <v>8070</v>
      </c>
      <c r="D501" s="59">
        <v>164.74</v>
      </c>
    </row>
    <row r="502" spans="1:4" ht="27">
      <c r="A502" s="57">
        <v>93440</v>
      </c>
      <c r="B502" s="55" t="s">
        <v>1732</v>
      </c>
      <c r="C502" s="57" t="s">
        <v>8070</v>
      </c>
      <c r="D502" s="59">
        <v>93.4</v>
      </c>
    </row>
    <row r="503" spans="1:4" ht="27">
      <c r="A503" s="57">
        <v>95122</v>
      </c>
      <c r="B503" s="55" t="s">
        <v>1733</v>
      </c>
      <c r="C503" s="57" t="s">
        <v>8070</v>
      </c>
      <c r="D503" s="59">
        <v>128.16999999999999</v>
      </c>
    </row>
    <row r="504" spans="1:4" ht="27">
      <c r="A504" s="57">
        <v>95128</v>
      </c>
      <c r="B504" s="55" t="s">
        <v>1734</v>
      </c>
      <c r="C504" s="57" t="s">
        <v>8070</v>
      </c>
      <c r="D504" s="59">
        <v>39.25</v>
      </c>
    </row>
    <row r="505" spans="1:4" ht="27">
      <c r="A505" s="57">
        <v>95140</v>
      </c>
      <c r="B505" s="55" t="s">
        <v>1735</v>
      </c>
      <c r="C505" s="57" t="s">
        <v>8070</v>
      </c>
      <c r="D505" s="59">
        <v>0.04</v>
      </c>
    </row>
    <row r="506" spans="1:4" ht="27">
      <c r="A506" s="57">
        <v>95213</v>
      </c>
      <c r="B506" s="55" t="s">
        <v>1736</v>
      </c>
      <c r="C506" s="57" t="s">
        <v>8070</v>
      </c>
      <c r="D506" s="59">
        <v>72.92</v>
      </c>
    </row>
    <row r="507" spans="1:4" ht="27">
      <c r="A507" s="57">
        <v>95219</v>
      </c>
      <c r="B507" s="55" t="s">
        <v>1737</v>
      </c>
      <c r="C507" s="57" t="s">
        <v>8070</v>
      </c>
      <c r="D507" s="59">
        <v>24.6</v>
      </c>
    </row>
    <row r="508" spans="1:4" ht="13.5">
      <c r="A508" s="57">
        <v>95259</v>
      </c>
      <c r="B508" s="55" t="s">
        <v>1738</v>
      </c>
      <c r="C508" s="57" t="s">
        <v>8070</v>
      </c>
      <c r="D508" s="59">
        <v>16.02</v>
      </c>
    </row>
    <row r="509" spans="1:4" ht="27">
      <c r="A509" s="57">
        <v>95265</v>
      </c>
      <c r="B509" s="55" t="s">
        <v>1739</v>
      </c>
      <c r="C509" s="57" t="s">
        <v>8070</v>
      </c>
      <c r="D509" s="59">
        <v>0.65</v>
      </c>
    </row>
    <row r="510" spans="1:4" ht="27">
      <c r="A510" s="57">
        <v>95271</v>
      </c>
      <c r="B510" s="55" t="s">
        <v>1740</v>
      </c>
      <c r="C510" s="57" t="s">
        <v>8070</v>
      </c>
      <c r="D510" s="59">
        <v>0.45</v>
      </c>
    </row>
    <row r="511" spans="1:4" ht="27">
      <c r="A511" s="57">
        <v>95277</v>
      </c>
      <c r="B511" s="55" t="s">
        <v>1741</v>
      </c>
      <c r="C511" s="57" t="s">
        <v>8070</v>
      </c>
      <c r="D511" s="59">
        <v>0.44</v>
      </c>
    </row>
    <row r="512" spans="1:4" ht="27">
      <c r="A512" s="57">
        <v>95283</v>
      </c>
      <c r="B512" s="55" t="s">
        <v>1742</v>
      </c>
      <c r="C512" s="57" t="s">
        <v>8070</v>
      </c>
      <c r="D512" s="59">
        <v>0.49</v>
      </c>
    </row>
    <row r="513" spans="1:4" ht="27">
      <c r="A513" s="57">
        <v>95621</v>
      </c>
      <c r="B513" s="55" t="s">
        <v>1743</v>
      </c>
      <c r="C513" s="57" t="s">
        <v>8070</v>
      </c>
      <c r="D513" s="59">
        <v>15.85</v>
      </c>
    </row>
    <row r="514" spans="1:4" ht="27">
      <c r="A514" s="57">
        <v>95632</v>
      </c>
      <c r="B514" s="55" t="s">
        <v>1744</v>
      </c>
      <c r="C514" s="57" t="s">
        <v>8070</v>
      </c>
      <c r="D514" s="59">
        <v>51.71</v>
      </c>
    </row>
    <row r="515" spans="1:4" ht="27">
      <c r="A515" s="57">
        <v>95703</v>
      </c>
      <c r="B515" s="55" t="s">
        <v>1745</v>
      </c>
      <c r="C515" s="57" t="s">
        <v>8070</v>
      </c>
      <c r="D515" s="59">
        <v>29.09</v>
      </c>
    </row>
    <row r="516" spans="1:4" ht="27">
      <c r="A516" s="57">
        <v>95709</v>
      </c>
      <c r="B516" s="55" t="s">
        <v>1746</v>
      </c>
      <c r="C516" s="57" t="s">
        <v>8070</v>
      </c>
      <c r="D516" s="59">
        <v>65.37</v>
      </c>
    </row>
    <row r="517" spans="1:4" ht="40.5">
      <c r="A517" s="57">
        <v>95715</v>
      </c>
      <c r="B517" s="55" t="s">
        <v>1747</v>
      </c>
      <c r="C517" s="57" t="s">
        <v>8070</v>
      </c>
      <c r="D517" s="59">
        <v>74.27</v>
      </c>
    </row>
    <row r="518" spans="1:4" ht="40.5">
      <c r="A518" s="57">
        <v>95721</v>
      </c>
      <c r="B518" s="55" t="s">
        <v>1748</v>
      </c>
      <c r="C518" s="57" t="s">
        <v>8070</v>
      </c>
      <c r="D518" s="59">
        <v>72.52</v>
      </c>
    </row>
    <row r="519" spans="1:4" ht="27">
      <c r="A519" s="57">
        <v>95873</v>
      </c>
      <c r="B519" s="55" t="s">
        <v>1749</v>
      </c>
      <c r="C519" s="57" t="s">
        <v>8070</v>
      </c>
      <c r="D519" s="59">
        <v>6.75</v>
      </c>
    </row>
    <row r="520" spans="1:4" ht="27">
      <c r="A520" s="57">
        <v>96014</v>
      </c>
      <c r="B520" s="55" t="s">
        <v>1750</v>
      </c>
      <c r="C520" s="57" t="s">
        <v>8070</v>
      </c>
      <c r="D520" s="59">
        <v>45.22</v>
      </c>
    </row>
    <row r="521" spans="1:4" ht="27">
      <c r="A521" s="57">
        <v>96021</v>
      </c>
      <c r="B521" s="55" t="s">
        <v>1751</v>
      </c>
      <c r="C521" s="57" t="s">
        <v>8070</v>
      </c>
      <c r="D521" s="59">
        <v>45.06</v>
      </c>
    </row>
    <row r="522" spans="1:4" ht="27">
      <c r="A522" s="57">
        <v>96029</v>
      </c>
      <c r="B522" s="55" t="s">
        <v>1752</v>
      </c>
      <c r="C522" s="57" t="s">
        <v>8070</v>
      </c>
      <c r="D522" s="59">
        <v>41.28</v>
      </c>
    </row>
    <row r="523" spans="1:4" ht="27">
      <c r="A523" s="57">
        <v>96036</v>
      </c>
      <c r="B523" s="55" t="s">
        <v>1753</v>
      </c>
      <c r="C523" s="57" t="s">
        <v>8070</v>
      </c>
      <c r="D523" s="59">
        <v>46.1</v>
      </c>
    </row>
    <row r="524" spans="1:4" ht="27">
      <c r="A524" s="57">
        <v>96155</v>
      </c>
      <c r="B524" s="55" t="s">
        <v>1754</v>
      </c>
      <c r="C524" s="57" t="s">
        <v>8070</v>
      </c>
      <c r="D524" s="59">
        <v>41.44</v>
      </c>
    </row>
    <row r="525" spans="1:4" ht="27">
      <c r="A525" s="57">
        <v>96156</v>
      </c>
      <c r="B525" s="55" t="s">
        <v>1755</v>
      </c>
      <c r="C525" s="57" t="s">
        <v>8070</v>
      </c>
      <c r="D525" s="59">
        <v>41.79</v>
      </c>
    </row>
    <row r="526" spans="1:4" ht="27">
      <c r="A526" s="57">
        <v>96159</v>
      </c>
      <c r="B526" s="55" t="s">
        <v>1756</v>
      </c>
      <c r="C526" s="57" t="s">
        <v>8070</v>
      </c>
      <c r="D526" s="59">
        <v>49.12</v>
      </c>
    </row>
    <row r="527" spans="1:4" ht="27">
      <c r="A527" s="57">
        <v>96246</v>
      </c>
      <c r="B527" s="55" t="s">
        <v>1757</v>
      </c>
      <c r="C527" s="57" t="s">
        <v>8070</v>
      </c>
      <c r="D527" s="59">
        <v>41.46</v>
      </c>
    </row>
    <row r="528" spans="1:4" ht="27">
      <c r="A528" s="57">
        <v>96302</v>
      </c>
      <c r="B528" s="55" t="s">
        <v>1758</v>
      </c>
      <c r="C528" s="57" t="s">
        <v>8070</v>
      </c>
      <c r="D528" s="59">
        <v>87.25</v>
      </c>
    </row>
    <row r="529" spans="1:4" ht="27">
      <c r="A529" s="57">
        <v>96308</v>
      </c>
      <c r="B529" s="55" t="s">
        <v>1759</v>
      </c>
      <c r="C529" s="57" t="s">
        <v>8070</v>
      </c>
      <c r="D529" s="59">
        <v>0.16</v>
      </c>
    </row>
    <row r="530" spans="1:4" ht="27">
      <c r="A530" s="57">
        <v>96464</v>
      </c>
      <c r="B530" s="55" t="s">
        <v>1760</v>
      </c>
      <c r="C530" s="57" t="s">
        <v>8070</v>
      </c>
      <c r="D530" s="59">
        <v>55.07</v>
      </c>
    </row>
    <row r="531" spans="1:4" ht="27">
      <c r="A531" s="57">
        <v>98765</v>
      </c>
      <c r="B531" s="55" t="s">
        <v>1761</v>
      </c>
      <c r="C531" s="57" t="s">
        <v>8070</v>
      </c>
      <c r="D531" s="59">
        <v>7.0000000000000007E-2</v>
      </c>
    </row>
    <row r="532" spans="1:4" ht="27">
      <c r="A532" s="57">
        <v>99834</v>
      </c>
      <c r="B532" s="55" t="s">
        <v>1762</v>
      </c>
      <c r="C532" s="57" t="s">
        <v>8070</v>
      </c>
      <c r="D532" s="59">
        <v>0.13</v>
      </c>
    </row>
    <row r="533" spans="1:4" ht="27">
      <c r="A533" s="57">
        <v>100642</v>
      </c>
      <c r="B533" s="55" t="s">
        <v>1763</v>
      </c>
      <c r="C533" s="57" t="s">
        <v>8070</v>
      </c>
      <c r="D533" s="59">
        <v>115.98</v>
      </c>
    </row>
    <row r="534" spans="1:4" ht="13.5">
      <c r="A534" s="57">
        <v>100648</v>
      </c>
      <c r="B534" s="55" t="s">
        <v>1764</v>
      </c>
      <c r="C534" s="57" t="s">
        <v>8070</v>
      </c>
      <c r="D534" s="59">
        <v>267.45</v>
      </c>
    </row>
    <row r="535" spans="1:4" ht="27">
      <c r="A535" s="57">
        <v>102274</v>
      </c>
      <c r="B535" s="55" t="s">
        <v>1765</v>
      </c>
      <c r="C535" s="57" t="s">
        <v>8070</v>
      </c>
      <c r="D535" s="59">
        <v>15.72</v>
      </c>
    </row>
    <row r="536" spans="1:4" ht="40.5">
      <c r="A536" s="57">
        <v>5089</v>
      </c>
      <c r="B536" s="55" t="s">
        <v>1766</v>
      </c>
      <c r="C536" s="57" t="s">
        <v>4</v>
      </c>
      <c r="D536" s="59">
        <v>23.52</v>
      </c>
    </row>
    <row r="537" spans="1:4" ht="27">
      <c r="A537" s="57">
        <v>5627</v>
      </c>
      <c r="B537" s="55" t="s">
        <v>1767</v>
      </c>
      <c r="C537" s="57" t="s">
        <v>4</v>
      </c>
      <c r="D537" s="59">
        <v>35.28</v>
      </c>
    </row>
    <row r="538" spans="1:4" ht="27">
      <c r="A538" s="57">
        <v>5628</v>
      </c>
      <c r="B538" s="55" t="s">
        <v>1768</v>
      </c>
      <c r="C538" s="57" t="s">
        <v>4</v>
      </c>
      <c r="D538" s="59">
        <v>4.78</v>
      </c>
    </row>
    <row r="539" spans="1:4" ht="27">
      <c r="A539" s="57">
        <v>5629</v>
      </c>
      <c r="B539" s="55" t="s">
        <v>1769</v>
      </c>
      <c r="C539" s="57" t="s">
        <v>4</v>
      </c>
      <c r="D539" s="59">
        <v>44.1</v>
      </c>
    </row>
    <row r="540" spans="1:4" ht="27">
      <c r="A540" s="57">
        <v>5630</v>
      </c>
      <c r="B540" s="55" t="s">
        <v>1770</v>
      </c>
      <c r="C540" s="57" t="s">
        <v>4</v>
      </c>
      <c r="D540" s="59">
        <v>41.24</v>
      </c>
    </row>
    <row r="541" spans="1:4" ht="27">
      <c r="A541" s="57">
        <v>5658</v>
      </c>
      <c r="B541" s="55" t="s">
        <v>1771</v>
      </c>
      <c r="C541" s="57" t="s">
        <v>4</v>
      </c>
      <c r="D541" s="59">
        <v>1.53</v>
      </c>
    </row>
    <row r="542" spans="1:4" ht="40.5">
      <c r="A542" s="57">
        <v>5664</v>
      </c>
      <c r="B542" s="55" t="s">
        <v>1772</v>
      </c>
      <c r="C542" s="57" t="s">
        <v>4</v>
      </c>
      <c r="D542" s="59">
        <v>23.03</v>
      </c>
    </row>
    <row r="543" spans="1:4" ht="40.5">
      <c r="A543" s="57">
        <v>5667</v>
      </c>
      <c r="B543" s="55" t="s">
        <v>1773</v>
      </c>
      <c r="C543" s="57" t="s">
        <v>4</v>
      </c>
      <c r="D543" s="59">
        <v>20.49</v>
      </c>
    </row>
    <row r="544" spans="1:4" ht="40.5">
      <c r="A544" s="57">
        <v>5668</v>
      </c>
      <c r="B544" s="55" t="s">
        <v>1774</v>
      </c>
      <c r="C544" s="57" t="s">
        <v>4</v>
      </c>
      <c r="D544" s="59">
        <v>31.55</v>
      </c>
    </row>
    <row r="545" spans="1:4" ht="40.5">
      <c r="A545" s="57">
        <v>5674</v>
      </c>
      <c r="B545" s="55" t="s">
        <v>1775</v>
      </c>
      <c r="C545" s="57" t="s">
        <v>4</v>
      </c>
      <c r="D545" s="59">
        <v>22.62</v>
      </c>
    </row>
    <row r="546" spans="1:4" ht="40.5">
      <c r="A546" s="57">
        <v>5692</v>
      </c>
      <c r="B546" s="55" t="s">
        <v>1776</v>
      </c>
      <c r="C546" s="57" t="s">
        <v>4</v>
      </c>
      <c r="D546" s="59">
        <v>0.19</v>
      </c>
    </row>
    <row r="547" spans="1:4" ht="40.5">
      <c r="A547" s="57">
        <v>5693</v>
      </c>
      <c r="B547" s="55" t="s">
        <v>1777</v>
      </c>
      <c r="C547" s="57" t="s">
        <v>4</v>
      </c>
      <c r="D547" s="59">
        <v>7.07</v>
      </c>
    </row>
    <row r="548" spans="1:4" ht="40.5">
      <c r="A548" s="57">
        <v>5695</v>
      </c>
      <c r="B548" s="55" t="s">
        <v>1778</v>
      </c>
      <c r="C548" s="57" t="s">
        <v>4</v>
      </c>
      <c r="D548" s="59">
        <v>28.08</v>
      </c>
    </row>
    <row r="549" spans="1:4" ht="27">
      <c r="A549" s="57">
        <v>5703</v>
      </c>
      <c r="B549" s="55" t="s">
        <v>1779</v>
      </c>
      <c r="C549" s="57" t="s">
        <v>4</v>
      </c>
      <c r="D549" s="59">
        <v>19.27</v>
      </c>
    </row>
    <row r="550" spans="1:4" ht="40.5">
      <c r="A550" s="57">
        <v>5705</v>
      </c>
      <c r="B550" s="55" t="s">
        <v>1780</v>
      </c>
      <c r="C550" s="57" t="s">
        <v>4</v>
      </c>
      <c r="D550" s="59">
        <v>17.61</v>
      </c>
    </row>
    <row r="551" spans="1:4" ht="27">
      <c r="A551" s="57">
        <v>5707</v>
      </c>
      <c r="B551" s="55" t="s">
        <v>1781</v>
      </c>
      <c r="C551" s="57" t="s">
        <v>4</v>
      </c>
      <c r="D551" s="59">
        <v>41.26</v>
      </c>
    </row>
    <row r="552" spans="1:4" ht="27">
      <c r="A552" s="57">
        <v>5710</v>
      </c>
      <c r="B552" s="55" t="s">
        <v>1782</v>
      </c>
      <c r="C552" s="57" t="s">
        <v>4</v>
      </c>
      <c r="D552" s="59">
        <v>96.45</v>
      </c>
    </row>
    <row r="553" spans="1:4" ht="27">
      <c r="A553" s="57">
        <v>5711</v>
      </c>
      <c r="B553" s="55" t="s">
        <v>1783</v>
      </c>
      <c r="C553" s="57" t="s">
        <v>4</v>
      </c>
      <c r="D553" s="59">
        <v>56.99</v>
      </c>
    </row>
    <row r="554" spans="1:4" ht="27">
      <c r="A554" s="57">
        <v>5714</v>
      </c>
      <c r="B554" s="55" t="s">
        <v>1784</v>
      </c>
      <c r="C554" s="57" t="s">
        <v>4</v>
      </c>
      <c r="D554" s="59">
        <v>9.9600000000000009</v>
      </c>
    </row>
    <row r="555" spans="1:4" ht="27">
      <c r="A555" s="57">
        <v>5715</v>
      </c>
      <c r="B555" s="55" t="s">
        <v>1785</v>
      </c>
      <c r="C555" s="57" t="s">
        <v>4</v>
      </c>
      <c r="D555" s="59">
        <v>76.67</v>
      </c>
    </row>
    <row r="556" spans="1:4" ht="27">
      <c r="A556" s="57">
        <v>5718</v>
      </c>
      <c r="B556" s="55" t="s">
        <v>1786</v>
      </c>
      <c r="C556" s="57" t="s">
        <v>4</v>
      </c>
      <c r="D556" s="59">
        <v>68.02</v>
      </c>
    </row>
    <row r="557" spans="1:4" ht="27">
      <c r="A557" s="57">
        <v>5721</v>
      </c>
      <c r="B557" s="55" t="s">
        <v>1787</v>
      </c>
      <c r="C557" s="57" t="s">
        <v>4</v>
      </c>
      <c r="D557" s="59">
        <v>60.01</v>
      </c>
    </row>
    <row r="558" spans="1:4" ht="27">
      <c r="A558" s="57">
        <v>5722</v>
      </c>
      <c r="B558" s="55" t="s">
        <v>1788</v>
      </c>
      <c r="C558" s="57" t="s">
        <v>4</v>
      </c>
      <c r="D558" s="59">
        <v>138.79</v>
      </c>
    </row>
    <row r="559" spans="1:4" ht="27">
      <c r="A559" s="57">
        <v>5724</v>
      </c>
      <c r="B559" s="55" t="s">
        <v>1789</v>
      </c>
      <c r="C559" s="57" t="s">
        <v>4</v>
      </c>
      <c r="D559" s="59">
        <v>37.74</v>
      </c>
    </row>
    <row r="560" spans="1:4" ht="40.5">
      <c r="A560" s="57">
        <v>5727</v>
      </c>
      <c r="B560" s="55" t="s">
        <v>1790</v>
      </c>
      <c r="C560" s="57" t="s">
        <v>4</v>
      </c>
      <c r="D560" s="59">
        <v>6.83</v>
      </c>
    </row>
    <row r="561" spans="1:4" ht="27">
      <c r="A561" s="57">
        <v>5729</v>
      </c>
      <c r="B561" s="55" t="s">
        <v>1791</v>
      </c>
      <c r="C561" s="57" t="s">
        <v>4</v>
      </c>
      <c r="D561" s="59">
        <v>27.78</v>
      </c>
    </row>
    <row r="562" spans="1:4" ht="27">
      <c r="A562" s="57">
        <v>5730</v>
      </c>
      <c r="B562" s="55" t="s">
        <v>1792</v>
      </c>
      <c r="C562" s="57" t="s">
        <v>4</v>
      </c>
      <c r="D562" s="59">
        <v>26.5</v>
      </c>
    </row>
    <row r="563" spans="1:4" ht="40.5">
      <c r="A563" s="57">
        <v>5735</v>
      </c>
      <c r="B563" s="55" t="s">
        <v>1793</v>
      </c>
      <c r="C563" s="57" t="s">
        <v>4</v>
      </c>
      <c r="D563" s="59">
        <v>22.22</v>
      </c>
    </row>
    <row r="564" spans="1:4" ht="40.5">
      <c r="A564" s="57">
        <v>5736</v>
      </c>
      <c r="B564" s="55" t="s">
        <v>1794</v>
      </c>
      <c r="C564" s="57" t="s">
        <v>4</v>
      </c>
      <c r="D564" s="59">
        <v>28.95</v>
      </c>
    </row>
    <row r="565" spans="1:4" ht="40.5">
      <c r="A565" s="57">
        <v>5738</v>
      </c>
      <c r="B565" s="55" t="s">
        <v>1795</v>
      </c>
      <c r="C565" s="57" t="s">
        <v>4</v>
      </c>
      <c r="D565" s="59">
        <v>24.7</v>
      </c>
    </row>
    <row r="566" spans="1:4" ht="40.5">
      <c r="A566" s="57">
        <v>5739</v>
      </c>
      <c r="B566" s="55" t="s">
        <v>1796</v>
      </c>
      <c r="C566" s="57" t="s">
        <v>4</v>
      </c>
      <c r="D566" s="59">
        <v>30.91</v>
      </c>
    </row>
    <row r="567" spans="1:4" ht="40.5">
      <c r="A567" s="57">
        <v>5741</v>
      </c>
      <c r="B567" s="55" t="s">
        <v>1797</v>
      </c>
      <c r="C567" s="57" t="s">
        <v>4</v>
      </c>
      <c r="D567" s="59">
        <v>27.29</v>
      </c>
    </row>
    <row r="568" spans="1:4" ht="40.5">
      <c r="A568" s="57">
        <v>5742</v>
      </c>
      <c r="B568" s="55" t="s">
        <v>1798</v>
      </c>
      <c r="C568" s="57" t="s">
        <v>4</v>
      </c>
      <c r="D568" s="59">
        <v>17.649999999999999</v>
      </c>
    </row>
    <row r="569" spans="1:4" ht="40.5">
      <c r="A569" s="57">
        <v>5747</v>
      </c>
      <c r="B569" s="55" t="s">
        <v>1799</v>
      </c>
      <c r="C569" s="57" t="s">
        <v>4</v>
      </c>
      <c r="D569" s="59">
        <v>101.22</v>
      </c>
    </row>
    <row r="570" spans="1:4" ht="27">
      <c r="A570" s="57">
        <v>5751</v>
      </c>
      <c r="B570" s="55" t="s">
        <v>1800</v>
      </c>
      <c r="C570" s="57" t="s">
        <v>4</v>
      </c>
      <c r="D570" s="59">
        <v>19.760000000000002</v>
      </c>
    </row>
    <row r="571" spans="1:4" ht="27">
      <c r="A571" s="57">
        <v>5754</v>
      </c>
      <c r="B571" s="55" t="s">
        <v>1801</v>
      </c>
      <c r="C571" s="57" t="s">
        <v>4</v>
      </c>
      <c r="D571" s="59">
        <v>16.64</v>
      </c>
    </row>
    <row r="572" spans="1:4" ht="40.5">
      <c r="A572" s="57">
        <v>5763</v>
      </c>
      <c r="B572" s="55" t="s">
        <v>1802</v>
      </c>
      <c r="C572" s="57" t="s">
        <v>4</v>
      </c>
      <c r="D572" s="59">
        <v>28.43</v>
      </c>
    </row>
    <row r="573" spans="1:4" ht="27">
      <c r="A573" s="57">
        <v>5765</v>
      </c>
      <c r="B573" s="55" t="s">
        <v>1803</v>
      </c>
      <c r="C573" s="57" t="s">
        <v>4</v>
      </c>
      <c r="D573" s="59">
        <v>1.92</v>
      </c>
    </row>
    <row r="574" spans="1:4" ht="27">
      <c r="A574" s="57">
        <v>5766</v>
      </c>
      <c r="B574" s="55" t="s">
        <v>1804</v>
      </c>
      <c r="C574" s="57" t="s">
        <v>4</v>
      </c>
      <c r="D574" s="59">
        <v>3.53</v>
      </c>
    </row>
    <row r="575" spans="1:4" ht="27">
      <c r="A575" s="57">
        <v>5779</v>
      </c>
      <c r="B575" s="55" t="s">
        <v>1805</v>
      </c>
      <c r="C575" s="57" t="s">
        <v>4</v>
      </c>
      <c r="D575" s="59">
        <v>46.61</v>
      </c>
    </row>
    <row r="576" spans="1:4" ht="27">
      <c r="A576" s="57">
        <v>5787</v>
      </c>
      <c r="B576" s="55" t="s">
        <v>1806</v>
      </c>
      <c r="C576" s="57" t="s">
        <v>4</v>
      </c>
      <c r="D576" s="59">
        <v>45.04</v>
      </c>
    </row>
    <row r="577" spans="1:4" ht="27">
      <c r="A577" s="57">
        <v>5797</v>
      </c>
      <c r="B577" s="55" t="s">
        <v>1807</v>
      </c>
      <c r="C577" s="57" t="s">
        <v>4</v>
      </c>
      <c r="D577" s="59">
        <v>3.67</v>
      </c>
    </row>
    <row r="578" spans="1:4" ht="40.5">
      <c r="A578" s="57">
        <v>5800</v>
      </c>
      <c r="B578" s="55" t="s">
        <v>1808</v>
      </c>
      <c r="C578" s="57" t="s">
        <v>4</v>
      </c>
      <c r="D578" s="59">
        <v>0.19</v>
      </c>
    </row>
    <row r="579" spans="1:4" ht="27">
      <c r="A579" s="57">
        <v>7032</v>
      </c>
      <c r="B579" s="55" t="s">
        <v>1809</v>
      </c>
      <c r="C579" s="57" t="s">
        <v>4</v>
      </c>
      <c r="D579" s="59">
        <v>3.52</v>
      </c>
    </row>
    <row r="580" spans="1:4" ht="27">
      <c r="A580" s="57">
        <v>7033</v>
      </c>
      <c r="B580" s="55" t="s">
        <v>1810</v>
      </c>
      <c r="C580" s="57" t="s">
        <v>4</v>
      </c>
      <c r="D580" s="59">
        <v>0.57999999999999996</v>
      </c>
    </row>
    <row r="581" spans="1:4" ht="27">
      <c r="A581" s="57">
        <v>7034</v>
      </c>
      <c r="B581" s="55" t="s">
        <v>1811</v>
      </c>
      <c r="C581" s="57" t="s">
        <v>4</v>
      </c>
      <c r="D581" s="59">
        <v>6.61</v>
      </c>
    </row>
    <row r="582" spans="1:4" ht="27">
      <c r="A582" s="57">
        <v>7035</v>
      </c>
      <c r="B582" s="55" t="s">
        <v>1812</v>
      </c>
      <c r="C582" s="57" t="s">
        <v>4</v>
      </c>
      <c r="D582" s="59">
        <v>136.79</v>
      </c>
    </row>
    <row r="583" spans="1:4" ht="27">
      <c r="A583" s="57">
        <v>7038</v>
      </c>
      <c r="B583" s="55" t="s">
        <v>1813</v>
      </c>
      <c r="C583" s="57" t="s">
        <v>4</v>
      </c>
      <c r="D583" s="59">
        <v>28.25</v>
      </c>
    </row>
    <row r="584" spans="1:4" ht="27">
      <c r="A584" s="57">
        <v>7039</v>
      </c>
      <c r="B584" s="55" t="s">
        <v>1814</v>
      </c>
      <c r="C584" s="57" t="s">
        <v>4</v>
      </c>
      <c r="D584" s="59">
        <v>3.92</v>
      </c>
    </row>
    <row r="585" spans="1:4" ht="27">
      <c r="A585" s="57">
        <v>7040</v>
      </c>
      <c r="B585" s="55" t="s">
        <v>1815</v>
      </c>
      <c r="C585" s="57" t="s">
        <v>4</v>
      </c>
      <c r="D585" s="59">
        <v>35.36</v>
      </c>
    </row>
    <row r="586" spans="1:4" ht="40.5">
      <c r="A586" s="57">
        <v>7044</v>
      </c>
      <c r="B586" s="55" t="s">
        <v>1816</v>
      </c>
      <c r="C586" s="57" t="s">
        <v>4</v>
      </c>
      <c r="D586" s="59">
        <v>0.22</v>
      </c>
    </row>
    <row r="587" spans="1:4" ht="40.5">
      <c r="A587" s="57">
        <v>7045</v>
      </c>
      <c r="B587" s="55" t="s">
        <v>1817</v>
      </c>
      <c r="C587" s="57" t="s">
        <v>4</v>
      </c>
      <c r="D587" s="59">
        <v>0.02</v>
      </c>
    </row>
    <row r="588" spans="1:4" ht="40.5">
      <c r="A588" s="57">
        <v>7046</v>
      </c>
      <c r="B588" s="55" t="s">
        <v>1818</v>
      </c>
      <c r="C588" s="57" t="s">
        <v>4</v>
      </c>
      <c r="D588" s="59">
        <v>0.24</v>
      </c>
    </row>
    <row r="589" spans="1:4" ht="40.5">
      <c r="A589" s="57">
        <v>7047</v>
      </c>
      <c r="B589" s="55" t="s">
        <v>1819</v>
      </c>
      <c r="C589" s="57" t="s">
        <v>4</v>
      </c>
      <c r="D589" s="59">
        <v>8.31</v>
      </c>
    </row>
    <row r="590" spans="1:4" ht="40.5">
      <c r="A590" s="57">
        <v>7051</v>
      </c>
      <c r="B590" s="55" t="s">
        <v>1820</v>
      </c>
      <c r="C590" s="57" t="s">
        <v>4</v>
      </c>
      <c r="D590" s="59">
        <v>25.06</v>
      </c>
    </row>
    <row r="591" spans="1:4" ht="40.5">
      <c r="A591" s="57">
        <v>7052</v>
      </c>
      <c r="B591" s="55" t="s">
        <v>1821</v>
      </c>
      <c r="C591" s="57" t="s">
        <v>4</v>
      </c>
      <c r="D591" s="59">
        <v>3.48</v>
      </c>
    </row>
    <row r="592" spans="1:4" ht="40.5">
      <c r="A592" s="57">
        <v>7053</v>
      </c>
      <c r="B592" s="55" t="s">
        <v>1822</v>
      </c>
      <c r="C592" s="57" t="s">
        <v>4</v>
      </c>
      <c r="D592" s="59">
        <v>31.36</v>
      </c>
    </row>
    <row r="593" spans="1:4" ht="40.5">
      <c r="A593" s="57">
        <v>7054</v>
      </c>
      <c r="B593" s="55" t="s">
        <v>1823</v>
      </c>
      <c r="C593" s="57" t="s">
        <v>4</v>
      </c>
      <c r="D593" s="59">
        <v>57.14</v>
      </c>
    </row>
    <row r="594" spans="1:4" ht="40.5">
      <c r="A594" s="57">
        <v>7058</v>
      </c>
      <c r="B594" s="55" t="s">
        <v>1824</v>
      </c>
      <c r="C594" s="57" t="s">
        <v>4</v>
      </c>
      <c r="D594" s="59">
        <v>14.27</v>
      </c>
    </row>
    <row r="595" spans="1:4" ht="40.5">
      <c r="A595" s="57">
        <v>7059</v>
      </c>
      <c r="B595" s="55" t="s">
        <v>1825</v>
      </c>
      <c r="C595" s="57" t="s">
        <v>4</v>
      </c>
      <c r="D595" s="59">
        <v>2.63</v>
      </c>
    </row>
    <row r="596" spans="1:4" ht="40.5">
      <c r="A596" s="57">
        <v>7060</v>
      </c>
      <c r="B596" s="55" t="s">
        <v>1826</v>
      </c>
      <c r="C596" s="57" t="s">
        <v>4</v>
      </c>
      <c r="D596" s="59">
        <v>26.77</v>
      </c>
    </row>
    <row r="597" spans="1:4" ht="40.5">
      <c r="A597" s="57">
        <v>7061</v>
      </c>
      <c r="B597" s="55" t="s">
        <v>1827</v>
      </c>
      <c r="C597" s="57" t="s">
        <v>4</v>
      </c>
      <c r="D597" s="59">
        <v>52.16</v>
      </c>
    </row>
    <row r="598" spans="1:4" ht="27">
      <c r="A598" s="57">
        <v>7063</v>
      </c>
      <c r="B598" s="55" t="s">
        <v>1828</v>
      </c>
      <c r="C598" s="57" t="s">
        <v>4</v>
      </c>
      <c r="D598" s="59">
        <v>12.43</v>
      </c>
    </row>
    <row r="599" spans="1:4" ht="27">
      <c r="A599" s="57">
        <v>7064</v>
      </c>
      <c r="B599" s="55" t="s">
        <v>1829</v>
      </c>
      <c r="C599" s="57" t="s">
        <v>4</v>
      </c>
      <c r="D599" s="59">
        <v>1.72</v>
      </c>
    </row>
    <row r="600" spans="1:4" ht="27">
      <c r="A600" s="57">
        <v>7065</v>
      </c>
      <c r="B600" s="55" t="s">
        <v>1830</v>
      </c>
      <c r="C600" s="57" t="s">
        <v>4</v>
      </c>
      <c r="D600" s="59">
        <v>13.6</v>
      </c>
    </row>
    <row r="601" spans="1:4" ht="27">
      <c r="A601" s="57">
        <v>7066</v>
      </c>
      <c r="B601" s="55" t="s">
        <v>1831</v>
      </c>
      <c r="C601" s="57" t="s">
        <v>4</v>
      </c>
      <c r="D601" s="59">
        <v>110.03</v>
      </c>
    </row>
    <row r="602" spans="1:4" ht="40.5">
      <c r="A602" s="57">
        <v>53786</v>
      </c>
      <c r="B602" s="55" t="s">
        <v>1832</v>
      </c>
      <c r="C602" s="57" t="s">
        <v>4</v>
      </c>
      <c r="D602" s="59">
        <v>34.159999999999997</v>
      </c>
    </row>
    <row r="603" spans="1:4" ht="40.5">
      <c r="A603" s="57">
        <v>53788</v>
      </c>
      <c r="B603" s="55" t="s">
        <v>1833</v>
      </c>
      <c r="C603" s="57" t="s">
        <v>4</v>
      </c>
      <c r="D603" s="59">
        <v>36.57</v>
      </c>
    </row>
    <row r="604" spans="1:4" ht="40.5">
      <c r="A604" s="57">
        <v>53792</v>
      </c>
      <c r="B604" s="55" t="s">
        <v>1834</v>
      </c>
      <c r="C604" s="57" t="s">
        <v>4</v>
      </c>
      <c r="D604" s="59">
        <v>64.84</v>
      </c>
    </row>
    <row r="605" spans="1:4" ht="27">
      <c r="A605" s="57">
        <v>53794</v>
      </c>
      <c r="B605" s="55" t="s">
        <v>1835</v>
      </c>
      <c r="C605" s="57" t="s">
        <v>4</v>
      </c>
      <c r="D605" s="59">
        <v>35</v>
      </c>
    </row>
    <row r="606" spans="1:4" ht="40.5">
      <c r="A606" s="57">
        <v>53797</v>
      </c>
      <c r="B606" s="55" t="s">
        <v>1836</v>
      </c>
      <c r="C606" s="57" t="s">
        <v>4</v>
      </c>
      <c r="D606" s="59">
        <v>74.569999999999993</v>
      </c>
    </row>
    <row r="607" spans="1:4" ht="27">
      <c r="A607" s="57">
        <v>53804</v>
      </c>
      <c r="B607" s="55" t="s">
        <v>1837</v>
      </c>
      <c r="C607" s="57" t="s">
        <v>4</v>
      </c>
      <c r="D607" s="59">
        <v>3.19</v>
      </c>
    </row>
    <row r="608" spans="1:4" ht="27">
      <c r="A608" s="57">
        <v>53806</v>
      </c>
      <c r="B608" s="55" t="s">
        <v>1838</v>
      </c>
      <c r="C608" s="57" t="s">
        <v>4</v>
      </c>
      <c r="D608" s="59">
        <v>48.62</v>
      </c>
    </row>
    <row r="609" spans="1:4" ht="27">
      <c r="A609" s="57">
        <v>53810</v>
      </c>
      <c r="B609" s="55" t="s">
        <v>1839</v>
      </c>
      <c r="C609" s="57" t="s">
        <v>4</v>
      </c>
      <c r="D609" s="59">
        <v>48.92</v>
      </c>
    </row>
    <row r="610" spans="1:4" ht="27">
      <c r="A610" s="57">
        <v>53814</v>
      </c>
      <c r="B610" s="55" t="s">
        <v>1840</v>
      </c>
      <c r="C610" s="57" t="s">
        <v>4</v>
      </c>
      <c r="D610" s="59">
        <v>160.26</v>
      </c>
    </row>
    <row r="611" spans="1:4" ht="27">
      <c r="A611" s="57">
        <v>53817</v>
      </c>
      <c r="B611" s="55" t="s">
        <v>1841</v>
      </c>
      <c r="C611" s="57" t="s">
        <v>4</v>
      </c>
      <c r="D611" s="59">
        <v>39.979999999999997</v>
      </c>
    </row>
    <row r="612" spans="1:4" ht="40.5">
      <c r="A612" s="57">
        <v>53818</v>
      </c>
      <c r="B612" s="55" t="s">
        <v>1842</v>
      </c>
      <c r="C612" s="57" t="s">
        <v>4</v>
      </c>
      <c r="D612" s="59">
        <v>5.45</v>
      </c>
    </row>
    <row r="613" spans="1:4" ht="40.5">
      <c r="A613" s="57">
        <v>53827</v>
      </c>
      <c r="B613" s="55" t="s">
        <v>1843</v>
      </c>
      <c r="C613" s="57" t="s">
        <v>4</v>
      </c>
      <c r="D613" s="59">
        <v>72.989999999999995</v>
      </c>
    </row>
    <row r="614" spans="1:4" ht="40.5">
      <c r="A614" s="57">
        <v>53829</v>
      </c>
      <c r="B614" s="55" t="s">
        <v>1844</v>
      </c>
      <c r="C614" s="57" t="s">
        <v>4</v>
      </c>
      <c r="D614" s="59">
        <v>74.569999999999993</v>
      </c>
    </row>
    <row r="615" spans="1:4" ht="40.5">
      <c r="A615" s="57">
        <v>53831</v>
      </c>
      <c r="B615" s="55" t="s">
        <v>1845</v>
      </c>
      <c r="C615" s="57" t="s">
        <v>4</v>
      </c>
      <c r="D615" s="59">
        <v>123.17</v>
      </c>
    </row>
    <row r="616" spans="1:4" ht="27">
      <c r="A616" s="57">
        <v>53840</v>
      </c>
      <c r="B616" s="55" t="s">
        <v>1846</v>
      </c>
      <c r="C616" s="57" t="s">
        <v>4</v>
      </c>
      <c r="D616" s="59">
        <v>1.73</v>
      </c>
    </row>
    <row r="617" spans="1:4" ht="27">
      <c r="A617" s="57">
        <v>53841</v>
      </c>
      <c r="B617" s="55" t="s">
        <v>1847</v>
      </c>
      <c r="C617" s="57" t="s">
        <v>4</v>
      </c>
      <c r="D617" s="59">
        <v>1.2</v>
      </c>
    </row>
    <row r="618" spans="1:4" ht="27">
      <c r="A618" s="57">
        <v>53849</v>
      </c>
      <c r="B618" s="55" t="s">
        <v>1848</v>
      </c>
      <c r="C618" s="57" t="s">
        <v>4</v>
      </c>
      <c r="D618" s="59">
        <v>53.58</v>
      </c>
    </row>
    <row r="619" spans="1:4" ht="27">
      <c r="A619" s="57">
        <v>53857</v>
      </c>
      <c r="B619" s="55" t="s">
        <v>1849</v>
      </c>
      <c r="C619" s="57" t="s">
        <v>4</v>
      </c>
      <c r="D619" s="59">
        <v>34.65</v>
      </c>
    </row>
    <row r="620" spans="1:4" ht="27">
      <c r="A620" s="57">
        <v>53858</v>
      </c>
      <c r="B620" s="55" t="s">
        <v>1850</v>
      </c>
      <c r="C620" s="57" t="s">
        <v>4</v>
      </c>
      <c r="D620" s="59">
        <v>51.2</v>
      </c>
    </row>
    <row r="621" spans="1:4" ht="27">
      <c r="A621" s="57">
        <v>53861</v>
      </c>
      <c r="B621" s="55" t="s">
        <v>1851</v>
      </c>
      <c r="C621" s="57" t="s">
        <v>4</v>
      </c>
      <c r="D621" s="59">
        <v>48.04</v>
      </c>
    </row>
    <row r="622" spans="1:4" ht="27">
      <c r="A622" s="57">
        <v>53863</v>
      </c>
      <c r="B622" s="55" t="s">
        <v>1852</v>
      </c>
      <c r="C622" s="57" t="s">
        <v>4</v>
      </c>
      <c r="D622" s="59">
        <v>1.1399999999999999</v>
      </c>
    </row>
    <row r="623" spans="1:4" ht="27">
      <c r="A623" s="57">
        <v>53865</v>
      </c>
      <c r="B623" s="55" t="s">
        <v>1853</v>
      </c>
      <c r="C623" s="57" t="s">
        <v>4</v>
      </c>
      <c r="D623" s="59">
        <v>30.18</v>
      </c>
    </row>
    <row r="624" spans="1:4" ht="40.5">
      <c r="A624" s="57">
        <v>53866</v>
      </c>
      <c r="B624" s="55" t="s">
        <v>1854</v>
      </c>
      <c r="C624" s="57" t="s">
        <v>4</v>
      </c>
      <c r="D624" s="59">
        <v>1.56</v>
      </c>
    </row>
    <row r="625" spans="1:4" ht="40.5">
      <c r="A625" s="57">
        <v>53882</v>
      </c>
      <c r="B625" s="55" t="s">
        <v>1855</v>
      </c>
      <c r="C625" s="57" t="s">
        <v>4</v>
      </c>
      <c r="D625" s="59">
        <v>22.14</v>
      </c>
    </row>
    <row r="626" spans="1:4" ht="27">
      <c r="A626" s="57">
        <v>55263</v>
      </c>
      <c r="B626" s="55" t="s">
        <v>1856</v>
      </c>
      <c r="C626" s="57" t="s">
        <v>4</v>
      </c>
      <c r="D626" s="59">
        <v>41.24</v>
      </c>
    </row>
    <row r="627" spans="1:4" ht="13.5">
      <c r="A627" s="57">
        <v>73303</v>
      </c>
      <c r="B627" s="55" t="s">
        <v>1857</v>
      </c>
      <c r="C627" s="57" t="s">
        <v>4</v>
      </c>
      <c r="D627" s="59">
        <v>4.0199999999999996</v>
      </c>
    </row>
    <row r="628" spans="1:4" ht="13.5">
      <c r="A628" s="57">
        <v>73307</v>
      </c>
      <c r="B628" s="55" t="s">
        <v>1858</v>
      </c>
      <c r="C628" s="57" t="s">
        <v>4</v>
      </c>
      <c r="D628" s="59">
        <v>3.59</v>
      </c>
    </row>
    <row r="629" spans="1:4" ht="40.5">
      <c r="A629" s="57">
        <v>73309</v>
      </c>
      <c r="B629" s="55" t="s">
        <v>1859</v>
      </c>
      <c r="C629" s="57" t="s">
        <v>4</v>
      </c>
      <c r="D629" s="59">
        <v>18.79</v>
      </c>
    </row>
    <row r="630" spans="1:4" ht="27">
      <c r="A630" s="57">
        <v>73311</v>
      </c>
      <c r="B630" s="55" t="s">
        <v>1860</v>
      </c>
      <c r="C630" s="57" t="s">
        <v>4</v>
      </c>
      <c r="D630" s="59">
        <v>114.01</v>
      </c>
    </row>
    <row r="631" spans="1:4" ht="40.5">
      <c r="A631" s="57">
        <v>73313</v>
      </c>
      <c r="B631" s="55" t="s">
        <v>1861</v>
      </c>
      <c r="C631" s="57" t="s">
        <v>4</v>
      </c>
      <c r="D631" s="59">
        <v>2.61</v>
      </c>
    </row>
    <row r="632" spans="1:4" ht="40.5">
      <c r="A632" s="57">
        <v>73315</v>
      </c>
      <c r="B632" s="55" t="s">
        <v>1862</v>
      </c>
      <c r="C632" s="57" t="s">
        <v>4</v>
      </c>
      <c r="D632" s="59">
        <v>36.57</v>
      </c>
    </row>
    <row r="633" spans="1:4" ht="40.5">
      <c r="A633" s="57">
        <v>73335</v>
      </c>
      <c r="B633" s="55" t="s">
        <v>1863</v>
      </c>
      <c r="C633" s="57" t="s">
        <v>4</v>
      </c>
      <c r="D633" s="59">
        <v>21.02</v>
      </c>
    </row>
    <row r="634" spans="1:4" ht="40.5">
      <c r="A634" s="57">
        <v>73340</v>
      </c>
      <c r="B634" s="55" t="s">
        <v>1864</v>
      </c>
      <c r="C634" s="57" t="s">
        <v>4</v>
      </c>
      <c r="D634" s="59">
        <v>52.16</v>
      </c>
    </row>
    <row r="635" spans="1:4" ht="40.5">
      <c r="A635" s="57">
        <v>83361</v>
      </c>
      <c r="B635" s="55" t="s">
        <v>1865</v>
      </c>
      <c r="C635" s="57" t="s">
        <v>4</v>
      </c>
      <c r="D635" s="59">
        <v>12.07</v>
      </c>
    </row>
    <row r="636" spans="1:4" ht="27">
      <c r="A636" s="57">
        <v>83761</v>
      </c>
      <c r="B636" s="55" t="s">
        <v>1866</v>
      </c>
      <c r="C636" s="57" t="s">
        <v>4</v>
      </c>
      <c r="D636" s="59">
        <v>8.58</v>
      </c>
    </row>
    <row r="637" spans="1:4" ht="27">
      <c r="A637" s="57">
        <v>83762</v>
      </c>
      <c r="B637" s="55" t="s">
        <v>1867</v>
      </c>
      <c r="C637" s="57" t="s">
        <v>4</v>
      </c>
      <c r="D637" s="59">
        <v>10.72</v>
      </c>
    </row>
    <row r="638" spans="1:4" ht="27">
      <c r="A638" s="57">
        <v>83763</v>
      </c>
      <c r="B638" s="55" t="s">
        <v>1868</v>
      </c>
      <c r="C638" s="57" t="s">
        <v>4</v>
      </c>
      <c r="D638" s="59">
        <v>32.130000000000003</v>
      </c>
    </row>
    <row r="639" spans="1:4" ht="27">
      <c r="A639" s="57">
        <v>83764</v>
      </c>
      <c r="B639" s="55" t="s">
        <v>1869</v>
      </c>
      <c r="C639" s="57" t="s">
        <v>4</v>
      </c>
      <c r="D639" s="59">
        <v>0.96</v>
      </c>
    </row>
    <row r="640" spans="1:4" ht="27">
      <c r="A640" s="57">
        <v>87026</v>
      </c>
      <c r="B640" s="55" t="s">
        <v>1870</v>
      </c>
      <c r="C640" s="57" t="s">
        <v>4</v>
      </c>
      <c r="D640" s="59">
        <v>0.24</v>
      </c>
    </row>
    <row r="641" spans="1:4" ht="27">
      <c r="A641" s="57">
        <v>87441</v>
      </c>
      <c r="B641" s="55" t="s">
        <v>1871</v>
      </c>
      <c r="C641" s="57" t="s">
        <v>4</v>
      </c>
      <c r="D641" s="59">
        <v>0.27</v>
      </c>
    </row>
    <row r="642" spans="1:4" ht="27">
      <c r="A642" s="57">
        <v>87442</v>
      </c>
      <c r="B642" s="55" t="s">
        <v>1872</v>
      </c>
      <c r="C642" s="57" t="s">
        <v>4</v>
      </c>
      <c r="D642" s="59">
        <v>0.03</v>
      </c>
    </row>
    <row r="643" spans="1:4" ht="27">
      <c r="A643" s="57">
        <v>87443</v>
      </c>
      <c r="B643" s="55" t="s">
        <v>1873</v>
      </c>
      <c r="C643" s="57" t="s">
        <v>4</v>
      </c>
      <c r="D643" s="59">
        <v>0.25</v>
      </c>
    </row>
    <row r="644" spans="1:4" ht="27">
      <c r="A644" s="57">
        <v>87444</v>
      </c>
      <c r="B644" s="55" t="s">
        <v>1874</v>
      </c>
      <c r="C644" s="57" t="s">
        <v>4</v>
      </c>
      <c r="D644" s="59">
        <v>2.71</v>
      </c>
    </row>
    <row r="645" spans="1:4" ht="27">
      <c r="A645" s="57">
        <v>88387</v>
      </c>
      <c r="B645" s="55" t="s">
        <v>1875</v>
      </c>
      <c r="C645" s="57" t="s">
        <v>4</v>
      </c>
      <c r="D645" s="59">
        <v>0.53</v>
      </c>
    </row>
    <row r="646" spans="1:4" ht="27">
      <c r="A646" s="57">
        <v>88389</v>
      </c>
      <c r="B646" s="55" t="s">
        <v>1876</v>
      </c>
      <c r="C646" s="57" t="s">
        <v>4</v>
      </c>
      <c r="D646" s="59">
        <v>0.06</v>
      </c>
    </row>
    <row r="647" spans="1:4" ht="27">
      <c r="A647" s="57">
        <v>88390</v>
      </c>
      <c r="B647" s="55" t="s">
        <v>1877</v>
      </c>
      <c r="C647" s="57" t="s">
        <v>4</v>
      </c>
      <c r="D647" s="59">
        <v>0.66</v>
      </c>
    </row>
    <row r="648" spans="1:4" ht="27">
      <c r="A648" s="57">
        <v>88391</v>
      </c>
      <c r="B648" s="55" t="s">
        <v>1878</v>
      </c>
      <c r="C648" s="57" t="s">
        <v>4</v>
      </c>
      <c r="D648" s="59">
        <v>2.5299999999999998</v>
      </c>
    </row>
    <row r="649" spans="1:4" ht="27">
      <c r="A649" s="57">
        <v>88394</v>
      </c>
      <c r="B649" s="55" t="s">
        <v>1879</v>
      </c>
      <c r="C649" s="57" t="s">
        <v>4</v>
      </c>
      <c r="D649" s="59">
        <v>0.63</v>
      </c>
    </row>
    <row r="650" spans="1:4" ht="27">
      <c r="A650" s="57">
        <v>88395</v>
      </c>
      <c r="B650" s="55" t="s">
        <v>1880</v>
      </c>
      <c r="C650" s="57" t="s">
        <v>4</v>
      </c>
      <c r="D650" s="59">
        <v>7.0000000000000007E-2</v>
      </c>
    </row>
    <row r="651" spans="1:4" ht="27">
      <c r="A651" s="57">
        <v>88396</v>
      </c>
      <c r="B651" s="55" t="s">
        <v>1881</v>
      </c>
      <c r="C651" s="57" t="s">
        <v>4</v>
      </c>
      <c r="D651" s="59">
        <v>0.79</v>
      </c>
    </row>
    <row r="652" spans="1:4" ht="27">
      <c r="A652" s="57">
        <v>88397</v>
      </c>
      <c r="B652" s="55" t="s">
        <v>1882</v>
      </c>
      <c r="C652" s="57" t="s">
        <v>4</v>
      </c>
      <c r="D652" s="59">
        <v>3.79</v>
      </c>
    </row>
    <row r="653" spans="1:4" ht="27">
      <c r="A653" s="57">
        <v>88400</v>
      </c>
      <c r="B653" s="55" t="s">
        <v>1883</v>
      </c>
      <c r="C653" s="57" t="s">
        <v>4</v>
      </c>
      <c r="D653" s="59">
        <v>0.5</v>
      </c>
    </row>
    <row r="654" spans="1:4" ht="27">
      <c r="A654" s="57">
        <v>88401</v>
      </c>
      <c r="B654" s="55" t="s">
        <v>1884</v>
      </c>
      <c r="C654" s="57" t="s">
        <v>4</v>
      </c>
      <c r="D654" s="59">
        <v>0.06</v>
      </c>
    </row>
    <row r="655" spans="1:4" ht="27">
      <c r="A655" s="57">
        <v>88402</v>
      </c>
      <c r="B655" s="55" t="s">
        <v>1885</v>
      </c>
      <c r="C655" s="57" t="s">
        <v>4</v>
      </c>
      <c r="D655" s="59">
        <v>0.63</v>
      </c>
    </row>
    <row r="656" spans="1:4" ht="27">
      <c r="A656" s="57">
        <v>88403</v>
      </c>
      <c r="B656" s="55" t="s">
        <v>1886</v>
      </c>
      <c r="C656" s="57" t="s">
        <v>4</v>
      </c>
      <c r="D656" s="59">
        <v>1.52</v>
      </c>
    </row>
    <row r="657" spans="1:4" ht="27">
      <c r="A657" s="57">
        <v>88419</v>
      </c>
      <c r="B657" s="55" t="s">
        <v>1887</v>
      </c>
      <c r="C657" s="57" t="s">
        <v>4</v>
      </c>
      <c r="D657" s="59">
        <v>3.29</v>
      </c>
    </row>
    <row r="658" spans="1:4" ht="27">
      <c r="A658" s="57">
        <v>88422</v>
      </c>
      <c r="B658" s="55" t="s">
        <v>1888</v>
      </c>
      <c r="C658" s="57" t="s">
        <v>4</v>
      </c>
      <c r="D658" s="59">
        <v>0.39</v>
      </c>
    </row>
    <row r="659" spans="1:4" ht="27">
      <c r="A659" s="57">
        <v>88425</v>
      </c>
      <c r="B659" s="55" t="s">
        <v>1889</v>
      </c>
      <c r="C659" s="57" t="s">
        <v>4</v>
      </c>
      <c r="D659" s="59">
        <v>3.6</v>
      </c>
    </row>
    <row r="660" spans="1:4" ht="27">
      <c r="A660" s="57">
        <v>88427</v>
      </c>
      <c r="B660" s="55" t="s">
        <v>1890</v>
      </c>
      <c r="C660" s="57" t="s">
        <v>4</v>
      </c>
      <c r="D660" s="59">
        <v>3.85</v>
      </c>
    </row>
    <row r="661" spans="1:4" ht="27">
      <c r="A661" s="57">
        <v>88434</v>
      </c>
      <c r="B661" s="55" t="s">
        <v>1891</v>
      </c>
      <c r="C661" s="57" t="s">
        <v>4</v>
      </c>
      <c r="D661" s="59">
        <v>4.3600000000000003</v>
      </c>
    </row>
    <row r="662" spans="1:4" ht="27">
      <c r="A662" s="57">
        <v>88435</v>
      </c>
      <c r="B662" s="55" t="s">
        <v>1892</v>
      </c>
      <c r="C662" s="57" t="s">
        <v>4</v>
      </c>
      <c r="D662" s="59">
        <v>0.51</v>
      </c>
    </row>
    <row r="663" spans="1:4" ht="27">
      <c r="A663" s="57">
        <v>88436</v>
      </c>
      <c r="B663" s="55" t="s">
        <v>1893</v>
      </c>
      <c r="C663" s="57" t="s">
        <v>4</v>
      </c>
      <c r="D663" s="59">
        <v>4.7699999999999996</v>
      </c>
    </row>
    <row r="664" spans="1:4" ht="27">
      <c r="A664" s="57">
        <v>88437</v>
      </c>
      <c r="B664" s="55" t="s">
        <v>1894</v>
      </c>
      <c r="C664" s="57" t="s">
        <v>4</v>
      </c>
      <c r="D664" s="59">
        <v>3.85</v>
      </c>
    </row>
    <row r="665" spans="1:4" ht="27">
      <c r="A665" s="57">
        <v>88569</v>
      </c>
      <c r="B665" s="55" t="s">
        <v>1895</v>
      </c>
      <c r="C665" s="57" t="s">
        <v>4</v>
      </c>
      <c r="D665" s="59">
        <v>2.46</v>
      </c>
    </row>
    <row r="666" spans="1:4" ht="27">
      <c r="A666" s="57">
        <v>88570</v>
      </c>
      <c r="B666" s="55" t="s">
        <v>1896</v>
      </c>
      <c r="C666" s="57" t="s">
        <v>4</v>
      </c>
      <c r="D666" s="59">
        <v>0.53</v>
      </c>
    </row>
    <row r="667" spans="1:4" ht="27">
      <c r="A667" s="57">
        <v>88826</v>
      </c>
      <c r="B667" s="55" t="s">
        <v>1897</v>
      </c>
      <c r="C667" s="57" t="s">
        <v>4</v>
      </c>
      <c r="D667" s="59">
        <v>0.2</v>
      </c>
    </row>
    <row r="668" spans="1:4" ht="27">
      <c r="A668" s="57">
        <v>88827</v>
      </c>
      <c r="B668" s="55" t="s">
        <v>1898</v>
      </c>
      <c r="C668" s="57" t="s">
        <v>4</v>
      </c>
      <c r="D668" s="59">
        <v>0.02</v>
      </c>
    </row>
    <row r="669" spans="1:4" ht="27">
      <c r="A669" s="57">
        <v>88828</v>
      </c>
      <c r="B669" s="55" t="s">
        <v>1899</v>
      </c>
      <c r="C669" s="57" t="s">
        <v>4</v>
      </c>
      <c r="D669" s="59">
        <v>0.18</v>
      </c>
    </row>
    <row r="670" spans="1:4" ht="27">
      <c r="A670" s="57">
        <v>88829</v>
      </c>
      <c r="B670" s="55" t="s">
        <v>1900</v>
      </c>
      <c r="C670" s="57" t="s">
        <v>4</v>
      </c>
      <c r="D670" s="59">
        <v>1.01</v>
      </c>
    </row>
    <row r="671" spans="1:4" ht="27">
      <c r="A671" s="57">
        <v>88832</v>
      </c>
      <c r="B671" s="55" t="s">
        <v>1901</v>
      </c>
      <c r="C671" s="57" t="s">
        <v>4</v>
      </c>
      <c r="D671" s="59">
        <v>33.659999999999997</v>
      </c>
    </row>
    <row r="672" spans="1:4" ht="27">
      <c r="A672" s="57">
        <v>88834</v>
      </c>
      <c r="B672" s="55" t="s">
        <v>1902</v>
      </c>
      <c r="C672" s="57" t="s">
        <v>4</v>
      </c>
      <c r="D672" s="59">
        <v>4.5599999999999996</v>
      </c>
    </row>
    <row r="673" spans="1:4" ht="27">
      <c r="A673" s="57">
        <v>88835</v>
      </c>
      <c r="B673" s="55" t="s">
        <v>1903</v>
      </c>
      <c r="C673" s="57" t="s">
        <v>4</v>
      </c>
      <c r="D673" s="59">
        <v>42.07</v>
      </c>
    </row>
    <row r="674" spans="1:4" ht="27">
      <c r="A674" s="57">
        <v>88836</v>
      </c>
      <c r="B674" s="55" t="s">
        <v>1904</v>
      </c>
      <c r="C674" s="57" t="s">
        <v>4</v>
      </c>
      <c r="D674" s="59">
        <v>40.86</v>
      </c>
    </row>
    <row r="675" spans="1:4" ht="27">
      <c r="A675" s="57">
        <v>88839</v>
      </c>
      <c r="B675" s="55" t="s">
        <v>1905</v>
      </c>
      <c r="C675" s="57" t="s">
        <v>4</v>
      </c>
      <c r="D675" s="59">
        <v>22.09</v>
      </c>
    </row>
    <row r="676" spans="1:4" ht="27">
      <c r="A676" s="57">
        <v>88840</v>
      </c>
      <c r="B676" s="55" t="s">
        <v>1906</v>
      </c>
      <c r="C676" s="57" t="s">
        <v>4</v>
      </c>
      <c r="D676" s="59">
        <v>4.97</v>
      </c>
    </row>
    <row r="677" spans="1:4" ht="27">
      <c r="A677" s="57">
        <v>88841</v>
      </c>
      <c r="B677" s="55" t="s">
        <v>1907</v>
      </c>
      <c r="C677" s="57" t="s">
        <v>4</v>
      </c>
      <c r="D677" s="59">
        <v>39.5</v>
      </c>
    </row>
    <row r="678" spans="1:4" ht="27">
      <c r="A678" s="57">
        <v>88842</v>
      </c>
      <c r="B678" s="55" t="s">
        <v>1908</v>
      </c>
      <c r="C678" s="57" t="s">
        <v>4</v>
      </c>
      <c r="D678" s="59">
        <v>50.01</v>
      </c>
    </row>
    <row r="679" spans="1:4" ht="40.5">
      <c r="A679" s="57">
        <v>88847</v>
      </c>
      <c r="B679" s="55" t="s">
        <v>1909</v>
      </c>
      <c r="C679" s="57" t="s">
        <v>4</v>
      </c>
      <c r="D679" s="59">
        <v>14.55</v>
      </c>
    </row>
    <row r="680" spans="1:4" ht="40.5">
      <c r="A680" s="57">
        <v>88848</v>
      </c>
      <c r="B680" s="55" t="s">
        <v>1910</v>
      </c>
      <c r="C680" s="57" t="s">
        <v>4</v>
      </c>
      <c r="D680" s="59">
        <v>3.05</v>
      </c>
    </row>
    <row r="681" spans="1:4" ht="40.5">
      <c r="A681" s="57">
        <v>88853</v>
      </c>
      <c r="B681" s="55" t="s">
        <v>1911</v>
      </c>
      <c r="C681" s="57" t="s">
        <v>4</v>
      </c>
      <c r="D681" s="59">
        <v>0.18</v>
      </c>
    </row>
    <row r="682" spans="1:4" ht="40.5">
      <c r="A682" s="57">
        <v>88854</v>
      </c>
      <c r="B682" s="55" t="s">
        <v>1912</v>
      </c>
      <c r="C682" s="57" t="s">
        <v>4</v>
      </c>
      <c r="D682" s="59">
        <v>0.02</v>
      </c>
    </row>
    <row r="683" spans="1:4" ht="27">
      <c r="A683" s="57">
        <v>88855</v>
      </c>
      <c r="B683" s="55" t="s">
        <v>1913</v>
      </c>
      <c r="C683" s="57" t="s">
        <v>4</v>
      </c>
      <c r="D683" s="59">
        <v>2.21</v>
      </c>
    </row>
    <row r="684" spans="1:4" ht="27">
      <c r="A684" s="57">
        <v>88856</v>
      </c>
      <c r="B684" s="55" t="s">
        <v>1914</v>
      </c>
      <c r="C684" s="57" t="s">
        <v>4</v>
      </c>
      <c r="D684" s="59">
        <v>0.31</v>
      </c>
    </row>
    <row r="685" spans="1:4" ht="40.5">
      <c r="A685" s="57">
        <v>88857</v>
      </c>
      <c r="B685" s="55" t="s">
        <v>1915</v>
      </c>
      <c r="C685" s="57" t="s">
        <v>4</v>
      </c>
      <c r="D685" s="59">
        <v>18.43</v>
      </c>
    </row>
    <row r="686" spans="1:4" ht="40.5">
      <c r="A686" s="57">
        <v>88858</v>
      </c>
      <c r="B686" s="55" t="s">
        <v>1916</v>
      </c>
      <c r="C686" s="57" t="s">
        <v>4</v>
      </c>
      <c r="D686" s="59">
        <v>2.5</v>
      </c>
    </row>
    <row r="687" spans="1:4" ht="40.5">
      <c r="A687" s="57">
        <v>88859</v>
      </c>
      <c r="B687" s="55" t="s">
        <v>1917</v>
      </c>
      <c r="C687" s="57" t="s">
        <v>4</v>
      </c>
      <c r="D687" s="59">
        <v>16.39</v>
      </c>
    </row>
    <row r="688" spans="1:4" ht="40.5">
      <c r="A688" s="57">
        <v>88860</v>
      </c>
      <c r="B688" s="55" t="s">
        <v>1918</v>
      </c>
      <c r="C688" s="57" t="s">
        <v>4</v>
      </c>
      <c r="D688" s="59">
        <v>2.2200000000000002</v>
      </c>
    </row>
    <row r="689" spans="1:4" ht="27">
      <c r="A689" s="57">
        <v>88900</v>
      </c>
      <c r="B689" s="55" t="s">
        <v>1919</v>
      </c>
      <c r="C689" s="57" t="s">
        <v>4</v>
      </c>
      <c r="D689" s="59">
        <v>39.24</v>
      </c>
    </row>
    <row r="690" spans="1:4" ht="27">
      <c r="A690" s="57">
        <v>88902</v>
      </c>
      <c r="B690" s="55" t="s">
        <v>1920</v>
      </c>
      <c r="C690" s="57" t="s">
        <v>4</v>
      </c>
      <c r="D690" s="59">
        <v>5.32</v>
      </c>
    </row>
    <row r="691" spans="1:4" ht="27">
      <c r="A691" s="57">
        <v>88903</v>
      </c>
      <c r="B691" s="55" t="s">
        <v>1921</v>
      </c>
      <c r="C691" s="57" t="s">
        <v>4</v>
      </c>
      <c r="D691" s="59">
        <v>49.06</v>
      </c>
    </row>
    <row r="692" spans="1:4" ht="27">
      <c r="A692" s="57">
        <v>88904</v>
      </c>
      <c r="B692" s="55" t="s">
        <v>1922</v>
      </c>
      <c r="C692" s="57" t="s">
        <v>4</v>
      </c>
      <c r="D692" s="59">
        <v>57.56</v>
      </c>
    </row>
    <row r="693" spans="1:4" ht="27">
      <c r="A693" s="57">
        <v>89009</v>
      </c>
      <c r="B693" s="55" t="s">
        <v>1923</v>
      </c>
      <c r="C693" s="57" t="s">
        <v>4</v>
      </c>
      <c r="D693" s="59">
        <v>27.36</v>
      </c>
    </row>
    <row r="694" spans="1:4" ht="27">
      <c r="A694" s="57">
        <v>89010</v>
      </c>
      <c r="B694" s="55" t="s">
        <v>1924</v>
      </c>
      <c r="C694" s="57" t="s">
        <v>4</v>
      </c>
      <c r="D694" s="59">
        <v>6.16</v>
      </c>
    </row>
    <row r="695" spans="1:4" ht="40.5">
      <c r="A695" s="57">
        <v>89011</v>
      </c>
      <c r="B695" s="55" t="s">
        <v>1925</v>
      </c>
      <c r="C695" s="57" t="s">
        <v>4</v>
      </c>
      <c r="D695" s="59">
        <v>17.78</v>
      </c>
    </row>
    <row r="696" spans="1:4" ht="40.5">
      <c r="A696" s="57">
        <v>89012</v>
      </c>
      <c r="B696" s="55" t="s">
        <v>1926</v>
      </c>
      <c r="C696" s="57" t="s">
        <v>4</v>
      </c>
      <c r="D696" s="59">
        <v>2.41</v>
      </c>
    </row>
    <row r="697" spans="1:4" ht="27">
      <c r="A697" s="57">
        <v>89013</v>
      </c>
      <c r="B697" s="55" t="s">
        <v>1927</v>
      </c>
      <c r="C697" s="57" t="s">
        <v>4</v>
      </c>
      <c r="D697" s="59">
        <v>89.64</v>
      </c>
    </row>
    <row r="698" spans="1:4" ht="27">
      <c r="A698" s="57">
        <v>89014</v>
      </c>
      <c r="B698" s="55" t="s">
        <v>1928</v>
      </c>
      <c r="C698" s="57" t="s">
        <v>4</v>
      </c>
      <c r="D698" s="59">
        <v>20.170000000000002</v>
      </c>
    </row>
    <row r="699" spans="1:4" ht="27">
      <c r="A699" s="57">
        <v>89015</v>
      </c>
      <c r="B699" s="55" t="s">
        <v>1929</v>
      </c>
      <c r="C699" s="57" t="s">
        <v>4</v>
      </c>
      <c r="D699" s="59">
        <v>2.5499999999999998</v>
      </c>
    </row>
    <row r="700" spans="1:4" ht="27">
      <c r="A700" s="57">
        <v>89016</v>
      </c>
      <c r="B700" s="55" t="s">
        <v>1930</v>
      </c>
      <c r="C700" s="57" t="s">
        <v>4</v>
      </c>
      <c r="D700" s="59">
        <v>0.34</v>
      </c>
    </row>
    <row r="701" spans="1:4" ht="27">
      <c r="A701" s="57">
        <v>89017</v>
      </c>
      <c r="B701" s="55" t="s">
        <v>1931</v>
      </c>
      <c r="C701" s="57" t="s">
        <v>4</v>
      </c>
      <c r="D701" s="59">
        <v>27.2</v>
      </c>
    </row>
    <row r="702" spans="1:4" ht="27">
      <c r="A702" s="57">
        <v>89018</v>
      </c>
      <c r="B702" s="55" t="s">
        <v>1932</v>
      </c>
      <c r="C702" s="57" t="s">
        <v>4</v>
      </c>
      <c r="D702" s="59">
        <v>6.12</v>
      </c>
    </row>
    <row r="703" spans="1:4" ht="40.5">
      <c r="A703" s="57">
        <v>89019</v>
      </c>
      <c r="B703" s="55" t="s">
        <v>1933</v>
      </c>
      <c r="C703" s="57" t="s">
        <v>4</v>
      </c>
      <c r="D703" s="59">
        <v>0.18</v>
      </c>
    </row>
    <row r="704" spans="1:4" ht="27">
      <c r="A704" s="57">
        <v>89020</v>
      </c>
      <c r="B704" s="55" t="s">
        <v>1934</v>
      </c>
      <c r="C704" s="57" t="s">
        <v>4</v>
      </c>
      <c r="D704" s="59">
        <v>0.02</v>
      </c>
    </row>
    <row r="705" spans="1:4" ht="27">
      <c r="A705" s="57">
        <v>89023</v>
      </c>
      <c r="B705" s="55" t="s">
        <v>1935</v>
      </c>
      <c r="C705" s="57" t="s">
        <v>4</v>
      </c>
      <c r="D705" s="59">
        <v>2.86</v>
      </c>
    </row>
    <row r="706" spans="1:4" ht="13.5">
      <c r="A706" s="57">
        <v>89024</v>
      </c>
      <c r="B706" s="55" t="s">
        <v>1936</v>
      </c>
      <c r="C706" s="57" t="s">
        <v>4</v>
      </c>
      <c r="D706" s="59">
        <v>0.47</v>
      </c>
    </row>
    <row r="707" spans="1:4" ht="27">
      <c r="A707" s="57">
        <v>89025</v>
      </c>
      <c r="B707" s="55" t="s">
        <v>1937</v>
      </c>
      <c r="C707" s="57" t="s">
        <v>4</v>
      </c>
      <c r="D707" s="59">
        <v>5.37</v>
      </c>
    </row>
    <row r="708" spans="1:4" ht="27">
      <c r="A708" s="57">
        <v>89026</v>
      </c>
      <c r="B708" s="55" t="s">
        <v>1938</v>
      </c>
      <c r="C708" s="57" t="s">
        <v>4</v>
      </c>
      <c r="D708" s="59">
        <v>127.46</v>
      </c>
    </row>
    <row r="709" spans="1:4" ht="27">
      <c r="A709" s="57">
        <v>89029</v>
      </c>
      <c r="B709" s="55" t="s">
        <v>1939</v>
      </c>
      <c r="C709" s="57" t="s">
        <v>4</v>
      </c>
      <c r="D709" s="59">
        <v>21.11</v>
      </c>
    </row>
    <row r="710" spans="1:4" ht="27">
      <c r="A710" s="57">
        <v>89030</v>
      </c>
      <c r="B710" s="55" t="s">
        <v>1940</v>
      </c>
      <c r="C710" s="57" t="s">
        <v>4</v>
      </c>
      <c r="D710" s="59">
        <v>4.75</v>
      </c>
    </row>
    <row r="711" spans="1:4" ht="27">
      <c r="A711" s="57">
        <v>89033</v>
      </c>
      <c r="B711" s="55" t="s">
        <v>1941</v>
      </c>
      <c r="C711" s="57" t="s">
        <v>4</v>
      </c>
      <c r="D711" s="59">
        <v>9.11</v>
      </c>
    </row>
    <row r="712" spans="1:4" ht="27">
      <c r="A712" s="57">
        <v>89034</v>
      </c>
      <c r="B712" s="55" t="s">
        <v>1942</v>
      </c>
      <c r="C712" s="57" t="s">
        <v>4</v>
      </c>
      <c r="D712" s="59">
        <v>1.26</v>
      </c>
    </row>
    <row r="713" spans="1:4" ht="27">
      <c r="A713" s="57">
        <v>89128</v>
      </c>
      <c r="B713" s="55" t="s">
        <v>1943</v>
      </c>
      <c r="C713" s="57" t="s">
        <v>4</v>
      </c>
      <c r="D713" s="59">
        <v>27.72</v>
      </c>
    </row>
    <row r="714" spans="1:4" ht="27">
      <c r="A714" s="57">
        <v>89129</v>
      </c>
      <c r="B714" s="55" t="s">
        <v>1944</v>
      </c>
      <c r="C714" s="57" t="s">
        <v>4</v>
      </c>
      <c r="D714" s="59">
        <v>3.76</v>
      </c>
    </row>
    <row r="715" spans="1:4" ht="27">
      <c r="A715" s="57">
        <v>89130</v>
      </c>
      <c r="B715" s="55" t="s">
        <v>1945</v>
      </c>
      <c r="C715" s="57" t="s">
        <v>4</v>
      </c>
      <c r="D715" s="59">
        <v>38.43</v>
      </c>
    </row>
    <row r="716" spans="1:4" ht="27">
      <c r="A716" s="57">
        <v>89131</v>
      </c>
      <c r="B716" s="55" t="s">
        <v>1946</v>
      </c>
      <c r="C716" s="57" t="s">
        <v>4</v>
      </c>
      <c r="D716" s="59">
        <v>5.21</v>
      </c>
    </row>
    <row r="717" spans="1:4" ht="40.5">
      <c r="A717" s="57">
        <v>89210</v>
      </c>
      <c r="B717" s="55" t="s">
        <v>1947</v>
      </c>
      <c r="C717" s="57" t="s">
        <v>4</v>
      </c>
      <c r="D717" s="59">
        <v>18.079999999999998</v>
      </c>
    </row>
    <row r="718" spans="1:4" ht="40.5">
      <c r="A718" s="57">
        <v>89211</v>
      </c>
      <c r="B718" s="55" t="s">
        <v>1948</v>
      </c>
      <c r="C718" s="57" t="s">
        <v>4</v>
      </c>
      <c r="D718" s="59">
        <v>2.5099999999999998</v>
      </c>
    </row>
    <row r="719" spans="1:4" ht="27">
      <c r="A719" s="57">
        <v>89212</v>
      </c>
      <c r="B719" s="55" t="s">
        <v>1949</v>
      </c>
      <c r="C719" s="57" t="s">
        <v>4</v>
      </c>
      <c r="D719" s="59">
        <v>17.13</v>
      </c>
    </row>
    <row r="720" spans="1:4" ht="27">
      <c r="A720" s="57">
        <v>89213</v>
      </c>
      <c r="B720" s="55" t="s">
        <v>1950</v>
      </c>
      <c r="C720" s="57" t="s">
        <v>4</v>
      </c>
      <c r="D720" s="59">
        <v>2.69</v>
      </c>
    </row>
    <row r="721" spans="1:4" ht="27">
      <c r="A721" s="57">
        <v>89214</v>
      </c>
      <c r="B721" s="55" t="s">
        <v>1951</v>
      </c>
      <c r="C721" s="57" t="s">
        <v>4</v>
      </c>
      <c r="D721" s="59">
        <v>16.079999999999998</v>
      </c>
    </row>
    <row r="722" spans="1:4" ht="27">
      <c r="A722" s="57">
        <v>89215</v>
      </c>
      <c r="B722" s="55" t="s">
        <v>1952</v>
      </c>
      <c r="C722" s="57" t="s">
        <v>4</v>
      </c>
      <c r="D722" s="59">
        <v>59.44</v>
      </c>
    </row>
    <row r="723" spans="1:4" ht="27">
      <c r="A723" s="57">
        <v>89221</v>
      </c>
      <c r="B723" s="55" t="s">
        <v>1953</v>
      </c>
      <c r="C723" s="57" t="s">
        <v>4</v>
      </c>
      <c r="D723" s="59">
        <v>0.82</v>
      </c>
    </row>
    <row r="724" spans="1:4" ht="27">
      <c r="A724" s="57">
        <v>89222</v>
      </c>
      <c r="B724" s="55" t="s">
        <v>1954</v>
      </c>
      <c r="C724" s="57" t="s">
        <v>4</v>
      </c>
      <c r="D724" s="59">
        <v>0.09</v>
      </c>
    </row>
    <row r="725" spans="1:4" ht="27">
      <c r="A725" s="57">
        <v>89223</v>
      </c>
      <c r="B725" s="55" t="s">
        <v>1955</v>
      </c>
      <c r="C725" s="57" t="s">
        <v>4</v>
      </c>
      <c r="D725" s="59">
        <v>0.77</v>
      </c>
    </row>
    <row r="726" spans="1:4" ht="27">
      <c r="A726" s="57">
        <v>89224</v>
      </c>
      <c r="B726" s="55" t="s">
        <v>1956</v>
      </c>
      <c r="C726" s="57" t="s">
        <v>4</v>
      </c>
      <c r="D726" s="59">
        <v>2.02</v>
      </c>
    </row>
    <row r="727" spans="1:4" ht="27">
      <c r="A727" s="57">
        <v>89228</v>
      </c>
      <c r="B727" s="55" t="s">
        <v>1957</v>
      </c>
      <c r="C727" s="57" t="s">
        <v>4</v>
      </c>
      <c r="D727" s="59">
        <v>29</v>
      </c>
    </row>
    <row r="728" spans="1:4" ht="27">
      <c r="A728" s="57">
        <v>89229</v>
      </c>
      <c r="B728" s="55" t="s">
        <v>1958</v>
      </c>
      <c r="C728" s="57" t="s">
        <v>4</v>
      </c>
      <c r="D728" s="59">
        <v>5.22</v>
      </c>
    </row>
    <row r="729" spans="1:4" ht="27">
      <c r="A729" s="57">
        <v>89230</v>
      </c>
      <c r="B729" s="55" t="s">
        <v>1959</v>
      </c>
      <c r="C729" s="57" t="s">
        <v>4</v>
      </c>
      <c r="D729" s="59">
        <v>83.69</v>
      </c>
    </row>
    <row r="730" spans="1:4" ht="27">
      <c r="A730" s="57">
        <v>89231</v>
      </c>
      <c r="B730" s="55" t="s">
        <v>1960</v>
      </c>
      <c r="C730" s="57" t="s">
        <v>4</v>
      </c>
      <c r="D730" s="59">
        <v>13.26</v>
      </c>
    </row>
    <row r="731" spans="1:4" ht="27">
      <c r="A731" s="57">
        <v>89232</v>
      </c>
      <c r="B731" s="55" t="s">
        <v>1961</v>
      </c>
      <c r="C731" s="57" t="s">
        <v>4</v>
      </c>
      <c r="D731" s="59">
        <v>149.28</v>
      </c>
    </row>
    <row r="732" spans="1:4" ht="27">
      <c r="A732" s="57">
        <v>89233</v>
      </c>
      <c r="B732" s="55" t="s">
        <v>1962</v>
      </c>
      <c r="C732" s="57" t="s">
        <v>4</v>
      </c>
      <c r="D732" s="59">
        <v>106.97</v>
      </c>
    </row>
    <row r="733" spans="1:4" ht="27">
      <c r="A733" s="57">
        <v>89236</v>
      </c>
      <c r="B733" s="55" t="s">
        <v>1963</v>
      </c>
      <c r="C733" s="57" t="s">
        <v>4</v>
      </c>
      <c r="D733" s="59">
        <v>195.5</v>
      </c>
    </row>
    <row r="734" spans="1:4" ht="27">
      <c r="A734" s="57">
        <v>89237</v>
      </c>
      <c r="B734" s="55" t="s">
        <v>1964</v>
      </c>
      <c r="C734" s="57" t="s">
        <v>4</v>
      </c>
      <c r="D734" s="59">
        <v>30.97</v>
      </c>
    </row>
    <row r="735" spans="1:4" ht="27">
      <c r="A735" s="57">
        <v>89238</v>
      </c>
      <c r="B735" s="55" t="s">
        <v>1965</v>
      </c>
      <c r="C735" s="57" t="s">
        <v>4</v>
      </c>
      <c r="D735" s="59">
        <v>348.73</v>
      </c>
    </row>
    <row r="736" spans="1:4" ht="27">
      <c r="A736" s="57">
        <v>89239</v>
      </c>
      <c r="B736" s="55" t="s">
        <v>1966</v>
      </c>
      <c r="C736" s="57" t="s">
        <v>4</v>
      </c>
      <c r="D736" s="59">
        <v>282.88</v>
      </c>
    </row>
    <row r="737" spans="1:4" ht="27">
      <c r="A737" s="57">
        <v>89240</v>
      </c>
      <c r="B737" s="55" t="s">
        <v>1967</v>
      </c>
      <c r="C737" s="57" t="s">
        <v>4</v>
      </c>
      <c r="D737" s="59">
        <v>60</v>
      </c>
    </row>
    <row r="738" spans="1:4" ht="27">
      <c r="A738" s="57">
        <v>89241</v>
      </c>
      <c r="B738" s="55" t="s">
        <v>1968</v>
      </c>
      <c r="C738" s="57" t="s">
        <v>4</v>
      </c>
      <c r="D738" s="59">
        <v>10.8</v>
      </c>
    </row>
    <row r="739" spans="1:4" ht="27">
      <c r="A739" s="57">
        <v>89246</v>
      </c>
      <c r="B739" s="55" t="s">
        <v>1969</v>
      </c>
      <c r="C739" s="57" t="s">
        <v>4</v>
      </c>
      <c r="D739" s="59">
        <v>169.88</v>
      </c>
    </row>
    <row r="740" spans="1:4" ht="27">
      <c r="A740" s="57">
        <v>89247</v>
      </c>
      <c r="B740" s="55" t="s">
        <v>1970</v>
      </c>
      <c r="C740" s="57" t="s">
        <v>4</v>
      </c>
      <c r="D740" s="59">
        <v>26.91</v>
      </c>
    </row>
    <row r="741" spans="1:4" ht="27">
      <c r="A741" s="57">
        <v>89248</v>
      </c>
      <c r="B741" s="55" t="s">
        <v>1971</v>
      </c>
      <c r="C741" s="57" t="s">
        <v>4</v>
      </c>
      <c r="D741" s="59">
        <v>303.02</v>
      </c>
    </row>
    <row r="742" spans="1:4" ht="27">
      <c r="A742" s="57">
        <v>89249</v>
      </c>
      <c r="B742" s="55" t="s">
        <v>1972</v>
      </c>
      <c r="C742" s="57" t="s">
        <v>4</v>
      </c>
      <c r="D742" s="59">
        <v>241.13</v>
      </c>
    </row>
    <row r="743" spans="1:4" ht="27">
      <c r="A743" s="57">
        <v>89253</v>
      </c>
      <c r="B743" s="55" t="s">
        <v>1973</v>
      </c>
      <c r="C743" s="57" t="s">
        <v>4</v>
      </c>
      <c r="D743" s="59">
        <v>49.16</v>
      </c>
    </row>
    <row r="744" spans="1:4" ht="27">
      <c r="A744" s="57">
        <v>89254</v>
      </c>
      <c r="B744" s="55" t="s">
        <v>1974</v>
      </c>
      <c r="C744" s="57" t="s">
        <v>4</v>
      </c>
      <c r="D744" s="59">
        <v>8.85</v>
      </c>
    </row>
    <row r="745" spans="1:4" ht="27">
      <c r="A745" s="57">
        <v>89255</v>
      </c>
      <c r="B745" s="55" t="s">
        <v>1975</v>
      </c>
      <c r="C745" s="57" t="s">
        <v>4</v>
      </c>
      <c r="D745" s="59">
        <v>79.03</v>
      </c>
    </row>
    <row r="746" spans="1:4" ht="27">
      <c r="A746" s="57">
        <v>89256</v>
      </c>
      <c r="B746" s="55" t="s">
        <v>1976</v>
      </c>
      <c r="C746" s="57" t="s">
        <v>4</v>
      </c>
      <c r="D746" s="59">
        <v>54.27</v>
      </c>
    </row>
    <row r="747" spans="1:4" ht="40.5">
      <c r="A747" s="57">
        <v>89259</v>
      </c>
      <c r="B747" s="55" t="s">
        <v>1977</v>
      </c>
      <c r="C747" s="57" t="s">
        <v>4</v>
      </c>
      <c r="D747" s="59">
        <v>11.71</v>
      </c>
    </row>
    <row r="748" spans="1:4" ht="40.5">
      <c r="A748" s="57">
        <v>89260</v>
      </c>
      <c r="B748" s="55" t="s">
        <v>1978</v>
      </c>
      <c r="C748" s="57" t="s">
        <v>4</v>
      </c>
      <c r="D748" s="59">
        <v>2.4500000000000002</v>
      </c>
    </row>
    <row r="749" spans="1:4" ht="40.5">
      <c r="A749" s="57">
        <v>89262</v>
      </c>
      <c r="B749" s="55" t="s">
        <v>1979</v>
      </c>
      <c r="C749" s="57" t="s">
        <v>4</v>
      </c>
      <c r="D749" s="59">
        <v>21.96</v>
      </c>
    </row>
    <row r="750" spans="1:4" ht="40.5">
      <c r="A750" s="57">
        <v>89264</v>
      </c>
      <c r="B750" s="55" t="s">
        <v>1980</v>
      </c>
      <c r="C750" s="57" t="s">
        <v>4</v>
      </c>
      <c r="D750" s="59">
        <v>9.4</v>
      </c>
    </row>
    <row r="751" spans="1:4" ht="40.5">
      <c r="A751" s="57">
        <v>89265</v>
      </c>
      <c r="B751" s="55" t="s">
        <v>1981</v>
      </c>
      <c r="C751" s="57" t="s">
        <v>4</v>
      </c>
      <c r="D751" s="59">
        <v>1.96</v>
      </c>
    </row>
    <row r="752" spans="1:4" ht="40.5">
      <c r="A752" s="57">
        <v>89266</v>
      </c>
      <c r="B752" s="55" t="s">
        <v>1982</v>
      </c>
      <c r="C752" s="57" t="s">
        <v>4</v>
      </c>
      <c r="D752" s="59">
        <v>0.76</v>
      </c>
    </row>
    <row r="753" spans="1:4" ht="27">
      <c r="A753" s="57">
        <v>89267</v>
      </c>
      <c r="B753" s="55" t="s">
        <v>1983</v>
      </c>
      <c r="C753" s="57" t="s">
        <v>4</v>
      </c>
      <c r="D753" s="59">
        <v>29.82</v>
      </c>
    </row>
    <row r="754" spans="1:4" ht="27">
      <c r="A754" s="57">
        <v>89268</v>
      </c>
      <c r="B754" s="55" t="s">
        <v>1984</v>
      </c>
      <c r="C754" s="57" t="s">
        <v>4</v>
      </c>
      <c r="D754" s="59">
        <v>5.36</v>
      </c>
    </row>
    <row r="755" spans="1:4" ht="27">
      <c r="A755" s="57">
        <v>89269</v>
      </c>
      <c r="B755" s="55" t="s">
        <v>1985</v>
      </c>
      <c r="C755" s="57" t="s">
        <v>4</v>
      </c>
      <c r="D755" s="59">
        <v>2.08</v>
      </c>
    </row>
    <row r="756" spans="1:4" ht="27">
      <c r="A756" s="57">
        <v>89270</v>
      </c>
      <c r="B756" s="55" t="s">
        <v>1986</v>
      </c>
      <c r="C756" s="57" t="s">
        <v>4</v>
      </c>
      <c r="D756" s="59">
        <v>47.94</v>
      </c>
    </row>
    <row r="757" spans="1:4" ht="27">
      <c r="A757" s="57">
        <v>89271</v>
      </c>
      <c r="B757" s="55" t="s">
        <v>1987</v>
      </c>
      <c r="C757" s="57" t="s">
        <v>4</v>
      </c>
      <c r="D757" s="59">
        <v>18.57</v>
      </c>
    </row>
    <row r="758" spans="1:4" ht="27">
      <c r="A758" s="57">
        <v>89274</v>
      </c>
      <c r="B758" s="55" t="s">
        <v>1988</v>
      </c>
      <c r="C758" s="57" t="s">
        <v>4</v>
      </c>
      <c r="D758" s="59">
        <v>0.99</v>
      </c>
    </row>
    <row r="759" spans="1:4" ht="27">
      <c r="A759" s="57">
        <v>89275</v>
      </c>
      <c r="B759" s="55" t="s">
        <v>1989</v>
      </c>
      <c r="C759" s="57" t="s">
        <v>4</v>
      </c>
      <c r="D759" s="59">
        <v>0.11</v>
      </c>
    </row>
    <row r="760" spans="1:4" ht="27">
      <c r="A760" s="57">
        <v>89276</v>
      </c>
      <c r="B760" s="55" t="s">
        <v>1990</v>
      </c>
      <c r="C760" s="57" t="s">
        <v>4</v>
      </c>
      <c r="D760" s="59">
        <v>0.93</v>
      </c>
    </row>
    <row r="761" spans="1:4" ht="27">
      <c r="A761" s="57">
        <v>89277</v>
      </c>
      <c r="B761" s="55" t="s">
        <v>1991</v>
      </c>
      <c r="C761" s="57" t="s">
        <v>4</v>
      </c>
      <c r="D761" s="59">
        <v>5.43</v>
      </c>
    </row>
    <row r="762" spans="1:4" ht="27">
      <c r="A762" s="57">
        <v>89280</v>
      </c>
      <c r="B762" s="55" t="s">
        <v>1992</v>
      </c>
      <c r="C762" s="57" t="s">
        <v>4</v>
      </c>
      <c r="D762" s="59">
        <v>22.2</v>
      </c>
    </row>
    <row r="763" spans="1:4" ht="27">
      <c r="A763" s="57">
        <v>89281</v>
      </c>
      <c r="B763" s="55" t="s">
        <v>1993</v>
      </c>
      <c r="C763" s="57" t="s">
        <v>4</v>
      </c>
      <c r="D763" s="59">
        <v>3.08</v>
      </c>
    </row>
    <row r="764" spans="1:4" ht="40.5">
      <c r="A764" s="57">
        <v>89870</v>
      </c>
      <c r="B764" s="55" t="s">
        <v>1994</v>
      </c>
      <c r="C764" s="57" t="s">
        <v>4</v>
      </c>
      <c r="D764" s="59">
        <v>21.89</v>
      </c>
    </row>
    <row r="765" spans="1:4" ht="40.5">
      <c r="A765" s="57">
        <v>89871</v>
      </c>
      <c r="B765" s="55" t="s">
        <v>1995</v>
      </c>
      <c r="C765" s="57" t="s">
        <v>4</v>
      </c>
      <c r="D765" s="59">
        <v>4.05</v>
      </c>
    </row>
    <row r="766" spans="1:4" ht="40.5">
      <c r="A766" s="57">
        <v>89872</v>
      </c>
      <c r="B766" s="55" t="s">
        <v>1996</v>
      </c>
      <c r="C766" s="57" t="s">
        <v>4</v>
      </c>
      <c r="D766" s="59">
        <v>1.58</v>
      </c>
    </row>
    <row r="767" spans="1:4" ht="40.5">
      <c r="A767" s="57">
        <v>89873</v>
      </c>
      <c r="B767" s="55" t="s">
        <v>1997</v>
      </c>
      <c r="C767" s="57" t="s">
        <v>4</v>
      </c>
      <c r="D767" s="59">
        <v>41.07</v>
      </c>
    </row>
    <row r="768" spans="1:4" ht="40.5">
      <c r="A768" s="57">
        <v>89874</v>
      </c>
      <c r="B768" s="55" t="s">
        <v>1998</v>
      </c>
      <c r="C768" s="57" t="s">
        <v>4</v>
      </c>
      <c r="D768" s="59">
        <v>112.87</v>
      </c>
    </row>
    <row r="769" spans="1:4" ht="40.5">
      <c r="A769" s="57">
        <v>89878</v>
      </c>
      <c r="B769" s="55" t="s">
        <v>1999</v>
      </c>
      <c r="C769" s="57" t="s">
        <v>4</v>
      </c>
      <c r="D769" s="59">
        <v>22.89</v>
      </c>
    </row>
    <row r="770" spans="1:4" ht="40.5">
      <c r="A770" s="57">
        <v>89879</v>
      </c>
      <c r="B770" s="55" t="s">
        <v>2000</v>
      </c>
      <c r="C770" s="57" t="s">
        <v>4</v>
      </c>
      <c r="D770" s="59">
        <v>4.22</v>
      </c>
    </row>
    <row r="771" spans="1:4" ht="40.5">
      <c r="A771" s="57">
        <v>89880</v>
      </c>
      <c r="B771" s="55" t="s">
        <v>2001</v>
      </c>
      <c r="C771" s="57" t="s">
        <v>4</v>
      </c>
      <c r="D771" s="59">
        <v>1.65</v>
      </c>
    </row>
    <row r="772" spans="1:4" ht="40.5">
      <c r="A772" s="57">
        <v>89881</v>
      </c>
      <c r="B772" s="55" t="s">
        <v>2002</v>
      </c>
      <c r="C772" s="57" t="s">
        <v>4</v>
      </c>
      <c r="D772" s="59">
        <v>42.94</v>
      </c>
    </row>
    <row r="773" spans="1:4" ht="40.5">
      <c r="A773" s="57">
        <v>89882</v>
      </c>
      <c r="B773" s="55" t="s">
        <v>2003</v>
      </c>
      <c r="C773" s="57" t="s">
        <v>4</v>
      </c>
      <c r="D773" s="59">
        <v>130.22</v>
      </c>
    </row>
    <row r="774" spans="1:4" ht="27">
      <c r="A774" s="57">
        <v>90582</v>
      </c>
      <c r="B774" s="55" t="s">
        <v>2004</v>
      </c>
      <c r="C774" s="57" t="s">
        <v>4</v>
      </c>
      <c r="D774" s="59">
        <v>0.21</v>
      </c>
    </row>
    <row r="775" spans="1:4" ht="27">
      <c r="A775" s="57">
        <v>90583</v>
      </c>
      <c r="B775" s="55" t="s">
        <v>2005</v>
      </c>
      <c r="C775" s="57" t="s">
        <v>4</v>
      </c>
      <c r="D775" s="59">
        <v>0.02</v>
      </c>
    </row>
    <row r="776" spans="1:4" ht="27">
      <c r="A776" s="57">
        <v>90584</v>
      </c>
      <c r="B776" s="55" t="s">
        <v>2006</v>
      </c>
      <c r="C776" s="57" t="s">
        <v>4</v>
      </c>
      <c r="D776" s="59">
        <v>0.16</v>
      </c>
    </row>
    <row r="777" spans="1:4" ht="27">
      <c r="A777" s="57">
        <v>90585</v>
      </c>
      <c r="B777" s="55" t="s">
        <v>2007</v>
      </c>
      <c r="C777" s="57" t="s">
        <v>4</v>
      </c>
      <c r="D777" s="59">
        <v>1.01</v>
      </c>
    </row>
    <row r="778" spans="1:4" ht="27">
      <c r="A778" s="57">
        <v>90621</v>
      </c>
      <c r="B778" s="55" t="s">
        <v>2008</v>
      </c>
      <c r="C778" s="57" t="s">
        <v>4</v>
      </c>
      <c r="D778" s="59">
        <v>1.22</v>
      </c>
    </row>
    <row r="779" spans="1:4" ht="27">
      <c r="A779" s="57">
        <v>90622</v>
      </c>
      <c r="B779" s="55" t="s">
        <v>2009</v>
      </c>
      <c r="C779" s="57" t="s">
        <v>4</v>
      </c>
      <c r="D779" s="59">
        <v>0.14000000000000001</v>
      </c>
    </row>
    <row r="780" spans="1:4" ht="27">
      <c r="A780" s="57">
        <v>90623</v>
      </c>
      <c r="B780" s="55" t="s">
        <v>2010</v>
      </c>
      <c r="C780" s="57" t="s">
        <v>4</v>
      </c>
      <c r="D780" s="59">
        <v>1.53</v>
      </c>
    </row>
    <row r="781" spans="1:4" ht="27">
      <c r="A781" s="57">
        <v>90624</v>
      </c>
      <c r="B781" s="55" t="s">
        <v>2011</v>
      </c>
      <c r="C781" s="57" t="s">
        <v>4</v>
      </c>
      <c r="D781" s="59">
        <v>2.5299999999999998</v>
      </c>
    </row>
    <row r="782" spans="1:4" ht="27">
      <c r="A782" s="57">
        <v>90627</v>
      </c>
      <c r="B782" s="55" t="s">
        <v>2012</v>
      </c>
      <c r="C782" s="57" t="s">
        <v>4</v>
      </c>
      <c r="D782" s="59">
        <v>35.909999999999997</v>
      </c>
    </row>
    <row r="783" spans="1:4" ht="27">
      <c r="A783" s="57">
        <v>90628</v>
      </c>
      <c r="B783" s="55" t="s">
        <v>2013</v>
      </c>
      <c r="C783" s="57" t="s">
        <v>4</v>
      </c>
      <c r="D783" s="59">
        <v>5.12</v>
      </c>
    </row>
    <row r="784" spans="1:4" ht="27">
      <c r="A784" s="57">
        <v>90629</v>
      </c>
      <c r="B784" s="55" t="s">
        <v>2014</v>
      </c>
      <c r="C784" s="57" t="s">
        <v>4</v>
      </c>
      <c r="D784" s="59">
        <v>44.93</v>
      </c>
    </row>
    <row r="785" spans="1:4" ht="27">
      <c r="A785" s="57">
        <v>90630</v>
      </c>
      <c r="B785" s="55" t="s">
        <v>2015</v>
      </c>
      <c r="C785" s="57" t="s">
        <v>4</v>
      </c>
      <c r="D785" s="59">
        <v>10.27</v>
      </c>
    </row>
    <row r="786" spans="1:4" ht="40.5">
      <c r="A786" s="57">
        <v>90633</v>
      </c>
      <c r="B786" s="55" t="s">
        <v>2016</v>
      </c>
      <c r="C786" s="57" t="s">
        <v>4</v>
      </c>
      <c r="D786" s="59">
        <v>2.5299999999999998</v>
      </c>
    </row>
    <row r="787" spans="1:4" ht="40.5">
      <c r="A787" s="57">
        <v>90634</v>
      </c>
      <c r="B787" s="55" t="s">
        <v>2017</v>
      </c>
      <c r="C787" s="57" t="s">
        <v>4</v>
      </c>
      <c r="D787" s="59">
        <v>0.3</v>
      </c>
    </row>
    <row r="788" spans="1:4" ht="40.5">
      <c r="A788" s="57">
        <v>90635</v>
      </c>
      <c r="B788" s="55" t="s">
        <v>2018</v>
      </c>
      <c r="C788" s="57" t="s">
        <v>4</v>
      </c>
      <c r="D788" s="59">
        <v>2.77</v>
      </c>
    </row>
    <row r="789" spans="1:4" ht="40.5">
      <c r="A789" s="57">
        <v>90636</v>
      </c>
      <c r="B789" s="55" t="s">
        <v>2019</v>
      </c>
      <c r="C789" s="57" t="s">
        <v>4</v>
      </c>
      <c r="D789" s="59">
        <v>5.07</v>
      </c>
    </row>
    <row r="790" spans="1:4" ht="27">
      <c r="A790" s="57">
        <v>90639</v>
      </c>
      <c r="B790" s="55" t="s">
        <v>2020</v>
      </c>
      <c r="C790" s="57" t="s">
        <v>4</v>
      </c>
      <c r="D790" s="59">
        <v>3.78</v>
      </c>
    </row>
    <row r="791" spans="1:4" ht="27">
      <c r="A791" s="57">
        <v>90640</v>
      </c>
      <c r="B791" s="55" t="s">
        <v>2021</v>
      </c>
      <c r="C791" s="57" t="s">
        <v>4</v>
      </c>
      <c r="D791" s="59">
        <v>0.44</v>
      </c>
    </row>
    <row r="792" spans="1:4" ht="27">
      <c r="A792" s="57">
        <v>90641</v>
      </c>
      <c r="B792" s="55" t="s">
        <v>2022</v>
      </c>
      <c r="C792" s="57" t="s">
        <v>4</v>
      </c>
      <c r="D792" s="59">
        <v>4.13</v>
      </c>
    </row>
    <row r="793" spans="1:4" ht="27">
      <c r="A793" s="57">
        <v>90642</v>
      </c>
      <c r="B793" s="55" t="s">
        <v>2023</v>
      </c>
      <c r="C793" s="57" t="s">
        <v>4</v>
      </c>
      <c r="D793" s="59">
        <v>5.89</v>
      </c>
    </row>
    <row r="794" spans="1:4" ht="40.5">
      <c r="A794" s="57">
        <v>90646</v>
      </c>
      <c r="B794" s="55" t="s">
        <v>2024</v>
      </c>
      <c r="C794" s="57" t="s">
        <v>4</v>
      </c>
      <c r="D794" s="59">
        <v>0.63</v>
      </c>
    </row>
    <row r="795" spans="1:4" ht="27">
      <c r="A795" s="57">
        <v>90647</v>
      </c>
      <c r="B795" s="55" t="s">
        <v>2025</v>
      </c>
      <c r="C795" s="57" t="s">
        <v>4</v>
      </c>
      <c r="D795" s="59">
        <v>7.0000000000000007E-2</v>
      </c>
    </row>
    <row r="796" spans="1:4" ht="27">
      <c r="A796" s="57">
        <v>90648</v>
      </c>
      <c r="B796" s="55" t="s">
        <v>2026</v>
      </c>
      <c r="C796" s="57" t="s">
        <v>4</v>
      </c>
      <c r="D796" s="59">
        <v>0.69</v>
      </c>
    </row>
    <row r="797" spans="1:4" ht="40.5">
      <c r="A797" s="57">
        <v>90649</v>
      </c>
      <c r="B797" s="55" t="s">
        <v>2027</v>
      </c>
      <c r="C797" s="57" t="s">
        <v>4</v>
      </c>
      <c r="D797" s="59">
        <v>7.89</v>
      </c>
    </row>
    <row r="798" spans="1:4" ht="27">
      <c r="A798" s="57">
        <v>90652</v>
      </c>
      <c r="B798" s="55" t="s">
        <v>2028</v>
      </c>
      <c r="C798" s="57" t="s">
        <v>4</v>
      </c>
      <c r="D798" s="59">
        <v>2.46</v>
      </c>
    </row>
    <row r="799" spans="1:4" ht="13.5">
      <c r="A799" s="57">
        <v>90653</v>
      </c>
      <c r="B799" s="55" t="s">
        <v>2029</v>
      </c>
      <c r="C799" s="57" t="s">
        <v>4</v>
      </c>
      <c r="D799" s="59">
        <v>0.28999999999999998</v>
      </c>
    </row>
    <row r="800" spans="1:4" ht="27">
      <c r="A800" s="57">
        <v>90654</v>
      </c>
      <c r="B800" s="55" t="s">
        <v>2030</v>
      </c>
      <c r="C800" s="57" t="s">
        <v>4</v>
      </c>
      <c r="D800" s="59">
        <v>2.69</v>
      </c>
    </row>
    <row r="801" spans="1:4" ht="27">
      <c r="A801" s="57">
        <v>90655</v>
      </c>
      <c r="B801" s="55" t="s">
        <v>2031</v>
      </c>
      <c r="C801" s="57" t="s">
        <v>4</v>
      </c>
      <c r="D801" s="59">
        <v>5.19</v>
      </c>
    </row>
    <row r="802" spans="1:4" ht="27">
      <c r="A802" s="57">
        <v>90658</v>
      </c>
      <c r="B802" s="55" t="s">
        <v>2032</v>
      </c>
      <c r="C802" s="57" t="s">
        <v>4</v>
      </c>
      <c r="D802" s="59">
        <v>2.63</v>
      </c>
    </row>
    <row r="803" spans="1:4" ht="13.5">
      <c r="A803" s="57">
        <v>90659</v>
      </c>
      <c r="B803" s="55" t="s">
        <v>2033</v>
      </c>
      <c r="C803" s="57" t="s">
        <v>4</v>
      </c>
      <c r="D803" s="59">
        <v>0.31</v>
      </c>
    </row>
    <row r="804" spans="1:4" ht="27">
      <c r="A804" s="57">
        <v>90660</v>
      </c>
      <c r="B804" s="55" t="s">
        <v>2034</v>
      </c>
      <c r="C804" s="57" t="s">
        <v>4</v>
      </c>
      <c r="D804" s="59">
        <v>2.88</v>
      </c>
    </row>
    <row r="805" spans="1:4" ht="27">
      <c r="A805" s="57">
        <v>90661</v>
      </c>
      <c r="B805" s="55" t="s">
        <v>2035</v>
      </c>
      <c r="C805" s="57" t="s">
        <v>4</v>
      </c>
      <c r="D805" s="59">
        <v>5.19</v>
      </c>
    </row>
    <row r="806" spans="1:4" ht="40.5">
      <c r="A806" s="57">
        <v>90664</v>
      </c>
      <c r="B806" s="55" t="s">
        <v>2036</v>
      </c>
      <c r="C806" s="57" t="s">
        <v>4</v>
      </c>
      <c r="D806" s="59">
        <v>4.7300000000000004</v>
      </c>
    </row>
    <row r="807" spans="1:4" ht="40.5">
      <c r="A807" s="57">
        <v>90665</v>
      </c>
      <c r="B807" s="55" t="s">
        <v>2037</v>
      </c>
      <c r="C807" s="57" t="s">
        <v>4</v>
      </c>
      <c r="D807" s="59">
        <v>0.54</v>
      </c>
    </row>
    <row r="808" spans="1:4" ht="40.5">
      <c r="A808" s="57">
        <v>90666</v>
      </c>
      <c r="B808" s="55" t="s">
        <v>2038</v>
      </c>
      <c r="C808" s="57" t="s">
        <v>4</v>
      </c>
      <c r="D808" s="59">
        <v>5.17</v>
      </c>
    </row>
    <row r="809" spans="1:4" ht="40.5">
      <c r="A809" s="57">
        <v>90667</v>
      </c>
      <c r="B809" s="55" t="s">
        <v>2039</v>
      </c>
      <c r="C809" s="57" t="s">
        <v>4</v>
      </c>
      <c r="D809" s="59">
        <v>9.57</v>
      </c>
    </row>
    <row r="810" spans="1:4" ht="40.5">
      <c r="A810" s="57">
        <v>90670</v>
      </c>
      <c r="B810" s="55" t="s">
        <v>2040</v>
      </c>
      <c r="C810" s="57" t="s">
        <v>4</v>
      </c>
      <c r="D810" s="59">
        <v>164.8</v>
      </c>
    </row>
    <row r="811" spans="1:4" ht="40.5">
      <c r="A811" s="57">
        <v>90671</v>
      </c>
      <c r="B811" s="55" t="s">
        <v>2041</v>
      </c>
      <c r="C811" s="57" t="s">
        <v>4</v>
      </c>
      <c r="D811" s="59">
        <v>22.88</v>
      </c>
    </row>
    <row r="812" spans="1:4" ht="40.5">
      <c r="A812" s="57">
        <v>90672</v>
      </c>
      <c r="B812" s="55" t="s">
        <v>2042</v>
      </c>
      <c r="C812" s="57" t="s">
        <v>4</v>
      </c>
      <c r="D812" s="59">
        <v>206.23</v>
      </c>
    </row>
    <row r="813" spans="1:4" ht="40.5">
      <c r="A813" s="57">
        <v>90673</v>
      </c>
      <c r="B813" s="55" t="s">
        <v>2043</v>
      </c>
      <c r="C813" s="57" t="s">
        <v>4</v>
      </c>
      <c r="D813" s="59">
        <v>76.599999999999994</v>
      </c>
    </row>
    <row r="814" spans="1:4" ht="40.5">
      <c r="A814" s="57">
        <v>90676</v>
      </c>
      <c r="B814" s="55" t="s">
        <v>2044</v>
      </c>
      <c r="C814" s="57" t="s">
        <v>4</v>
      </c>
      <c r="D814" s="59">
        <v>82.78</v>
      </c>
    </row>
    <row r="815" spans="1:4" ht="40.5">
      <c r="A815" s="57">
        <v>90677</v>
      </c>
      <c r="B815" s="55" t="s">
        <v>2045</v>
      </c>
      <c r="C815" s="57" t="s">
        <v>4</v>
      </c>
      <c r="D815" s="59">
        <v>11.49</v>
      </c>
    </row>
    <row r="816" spans="1:4" ht="40.5">
      <c r="A816" s="57">
        <v>90678</v>
      </c>
      <c r="B816" s="55" t="s">
        <v>2046</v>
      </c>
      <c r="C816" s="57" t="s">
        <v>4</v>
      </c>
      <c r="D816" s="59">
        <v>103.6</v>
      </c>
    </row>
    <row r="817" spans="1:4" ht="40.5">
      <c r="A817" s="57">
        <v>90679</v>
      </c>
      <c r="B817" s="55" t="s">
        <v>2047</v>
      </c>
      <c r="C817" s="57" t="s">
        <v>4</v>
      </c>
      <c r="D817" s="59">
        <v>58.71</v>
      </c>
    </row>
    <row r="818" spans="1:4" ht="27">
      <c r="A818" s="57">
        <v>90682</v>
      </c>
      <c r="B818" s="55" t="s">
        <v>2048</v>
      </c>
      <c r="C818" s="57" t="s">
        <v>4</v>
      </c>
      <c r="D818" s="59">
        <v>23.82</v>
      </c>
    </row>
    <row r="819" spans="1:4" ht="27">
      <c r="A819" s="57">
        <v>90683</v>
      </c>
      <c r="B819" s="55" t="s">
        <v>2049</v>
      </c>
      <c r="C819" s="57" t="s">
        <v>4</v>
      </c>
      <c r="D819" s="59">
        <v>2.82</v>
      </c>
    </row>
    <row r="820" spans="1:4" ht="27">
      <c r="A820" s="57">
        <v>90684</v>
      </c>
      <c r="B820" s="55" t="s">
        <v>2050</v>
      </c>
      <c r="C820" s="57" t="s">
        <v>4</v>
      </c>
      <c r="D820" s="59">
        <v>26.06</v>
      </c>
    </row>
    <row r="821" spans="1:4" ht="27">
      <c r="A821" s="57">
        <v>90685</v>
      </c>
      <c r="B821" s="55" t="s">
        <v>2051</v>
      </c>
      <c r="C821" s="57" t="s">
        <v>4</v>
      </c>
      <c r="D821" s="59">
        <v>36.42</v>
      </c>
    </row>
    <row r="822" spans="1:4" ht="27">
      <c r="A822" s="57">
        <v>90688</v>
      </c>
      <c r="B822" s="55" t="s">
        <v>2052</v>
      </c>
      <c r="C822" s="57" t="s">
        <v>4</v>
      </c>
      <c r="D822" s="59">
        <v>11.73</v>
      </c>
    </row>
    <row r="823" spans="1:4" ht="27">
      <c r="A823" s="57">
        <v>90689</v>
      </c>
      <c r="B823" s="55" t="s">
        <v>2053</v>
      </c>
      <c r="C823" s="57" t="s">
        <v>4</v>
      </c>
      <c r="D823" s="59">
        <v>1.18</v>
      </c>
    </row>
    <row r="824" spans="1:4" ht="27">
      <c r="A824" s="57">
        <v>90690</v>
      </c>
      <c r="B824" s="55" t="s">
        <v>2054</v>
      </c>
      <c r="C824" s="57" t="s">
        <v>4</v>
      </c>
      <c r="D824" s="59">
        <v>14.67</v>
      </c>
    </row>
    <row r="825" spans="1:4" ht="27">
      <c r="A825" s="57">
        <v>90691</v>
      </c>
      <c r="B825" s="55" t="s">
        <v>2055</v>
      </c>
      <c r="C825" s="57" t="s">
        <v>4</v>
      </c>
      <c r="D825" s="59">
        <v>33.549999999999997</v>
      </c>
    </row>
    <row r="826" spans="1:4" ht="27">
      <c r="A826" s="57">
        <v>90957</v>
      </c>
      <c r="B826" s="55" t="s">
        <v>2056</v>
      </c>
      <c r="C826" s="57" t="s">
        <v>4</v>
      </c>
      <c r="D826" s="59">
        <v>2.93</v>
      </c>
    </row>
    <row r="827" spans="1:4" ht="27">
      <c r="A827" s="57">
        <v>90958</v>
      </c>
      <c r="B827" s="55" t="s">
        <v>2057</v>
      </c>
      <c r="C827" s="57" t="s">
        <v>4</v>
      </c>
      <c r="D827" s="59">
        <v>0.4</v>
      </c>
    </row>
    <row r="828" spans="1:4" ht="27">
      <c r="A828" s="57">
        <v>90960</v>
      </c>
      <c r="B828" s="55" t="s">
        <v>2058</v>
      </c>
      <c r="C828" s="57" t="s">
        <v>4</v>
      </c>
      <c r="D828" s="59">
        <v>3.92</v>
      </c>
    </row>
    <row r="829" spans="1:4" ht="27">
      <c r="A829" s="57">
        <v>90961</v>
      </c>
      <c r="B829" s="55" t="s">
        <v>2059</v>
      </c>
      <c r="C829" s="57" t="s">
        <v>4</v>
      </c>
      <c r="D829" s="59">
        <v>0.54</v>
      </c>
    </row>
    <row r="830" spans="1:4" ht="27">
      <c r="A830" s="57">
        <v>90962</v>
      </c>
      <c r="B830" s="55" t="s">
        <v>2060</v>
      </c>
      <c r="C830" s="57" t="s">
        <v>4</v>
      </c>
      <c r="D830" s="59">
        <v>4.91</v>
      </c>
    </row>
    <row r="831" spans="1:4" ht="27">
      <c r="A831" s="57">
        <v>90963</v>
      </c>
      <c r="B831" s="55" t="s">
        <v>2061</v>
      </c>
      <c r="C831" s="57" t="s">
        <v>4</v>
      </c>
      <c r="D831" s="59">
        <v>9.57</v>
      </c>
    </row>
    <row r="832" spans="1:4" ht="27">
      <c r="A832" s="57">
        <v>90968</v>
      </c>
      <c r="B832" s="55" t="s">
        <v>2062</v>
      </c>
      <c r="C832" s="57" t="s">
        <v>4</v>
      </c>
      <c r="D832" s="59">
        <v>3.93</v>
      </c>
    </row>
    <row r="833" spans="1:4" ht="27">
      <c r="A833" s="57">
        <v>90969</v>
      </c>
      <c r="B833" s="55" t="s">
        <v>2063</v>
      </c>
      <c r="C833" s="57" t="s">
        <v>4</v>
      </c>
      <c r="D833" s="59">
        <v>0.54</v>
      </c>
    </row>
    <row r="834" spans="1:4" ht="27">
      <c r="A834" s="57">
        <v>90970</v>
      </c>
      <c r="B834" s="55" t="s">
        <v>2064</v>
      </c>
      <c r="C834" s="57" t="s">
        <v>4</v>
      </c>
      <c r="D834" s="59">
        <v>4.92</v>
      </c>
    </row>
    <row r="835" spans="1:4" ht="27">
      <c r="A835" s="57">
        <v>90971</v>
      </c>
      <c r="B835" s="55" t="s">
        <v>2065</v>
      </c>
      <c r="C835" s="57" t="s">
        <v>4</v>
      </c>
      <c r="D835" s="59">
        <v>38.79</v>
      </c>
    </row>
    <row r="836" spans="1:4" ht="27">
      <c r="A836" s="57">
        <v>90975</v>
      </c>
      <c r="B836" s="55" t="s">
        <v>2066</v>
      </c>
      <c r="C836" s="57" t="s">
        <v>4</v>
      </c>
      <c r="D836" s="59">
        <v>9.99</v>
      </c>
    </row>
    <row r="837" spans="1:4" ht="27">
      <c r="A837" s="57">
        <v>90976</v>
      </c>
      <c r="B837" s="55" t="s">
        <v>2067</v>
      </c>
      <c r="C837" s="57" t="s">
        <v>4</v>
      </c>
      <c r="D837" s="59">
        <v>1.38</v>
      </c>
    </row>
    <row r="838" spans="1:4" ht="27">
      <c r="A838" s="57">
        <v>90977</v>
      </c>
      <c r="B838" s="55" t="s">
        <v>2068</v>
      </c>
      <c r="C838" s="57" t="s">
        <v>4</v>
      </c>
      <c r="D838" s="59">
        <v>12.5</v>
      </c>
    </row>
    <row r="839" spans="1:4" ht="27">
      <c r="A839" s="57">
        <v>90978</v>
      </c>
      <c r="B839" s="55" t="s">
        <v>2069</v>
      </c>
      <c r="C839" s="57" t="s">
        <v>4</v>
      </c>
      <c r="D839" s="59">
        <v>100.65</v>
      </c>
    </row>
    <row r="840" spans="1:4" ht="27">
      <c r="A840" s="57">
        <v>90992</v>
      </c>
      <c r="B840" s="55" t="s">
        <v>2070</v>
      </c>
      <c r="C840" s="57" t="s">
        <v>4</v>
      </c>
      <c r="D840" s="59">
        <v>4.66</v>
      </c>
    </row>
    <row r="841" spans="1:4" ht="27">
      <c r="A841" s="57">
        <v>90993</v>
      </c>
      <c r="B841" s="55" t="s">
        <v>2071</v>
      </c>
      <c r="C841" s="57" t="s">
        <v>4</v>
      </c>
      <c r="D841" s="59">
        <v>0.64</v>
      </c>
    </row>
    <row r="842" spans="1:4" ht="27">
      <c r="A842" s="57">
        <v>90994</v>
      </c>
      <c r="B842" s="55" t="s">
        <v>2072</v>
      </c>
      <c r="C842" s="57" t="s">
        <v>4</v>
      </c>
      <c r="D842" s="59">
        <v>5.84</v>
      </c>
    </row>
    <row r="843" spans="1:4" ht="27">
      <c r="A843" s="57">
        <v>90995</v>
      </c>
      <c r="B843" s="55" t="s">
        <v>2073</v>
      </c>
      <c r="C843" s="57" t="s">
        <v>4</v>
      </c>
      <c r="D843" s="59">
        <v>52.7</v>
      </c>
    </row>
    <row r="844" spans="1:4" ht="40.5">
      <c r="A844" s="57">
        <v>91021</v>
      </c>
      <c r="B844" s="55" t="s">
        <v>2074</v>
      </c>
      <c r="C844" s="57" t="s">
        <v>4</v>
      </c>
      <c r="D844" s="59">
        <v>4.5</v>
      </c>
    </row>
    <row r="845" spans="1:4" ht="40.5">
      <c r="A845" s="57">
        <v>91026</v>
      </c>
      <c r="B845" s="55" t="s">
        <v>2075</v>
      </c>
      <c r="C845" s="57" t="s">
        <v>4</v>
      </c>
      <c r="D845" s="59">
        <v>13.38</v>
      </c>
    </row>
    <row r="846" spans="1:4" ht="40.5">
      <c r="A846" s="57">
        <v>91027</v>
      </c>
      <c r="B846" s="55" t="s">
        <v>2076</v>
      </c>
      <c r="C846" s="57" t="s">
        <v>4</v>
      </c>
      <c r="D846" s="59">
        <v>2.8</v>
      </c>
    </row>
    <row r="847" spans="1:4" ht="40.5">
      <c r="A847" s="57">
        <v>91028</v>
      </c>
      <c r="B847" s="55" t="s">
        <v>2077</v>
      </c>
      <c r="C847" s="57" t="s">
        <v>4</v>
      </c>
      <c r="D847" s="59">
        <v>1.08</v>
      </c>
    </row>
    <row r="848" spans="1:4" ht="40.5">
      <c r="A848" s="57">
        <v>91029</v>
      </c>
      <c r="B848" s="55" t="s">
        <v>2078</v>
      </c>
      <c r="C848" s="57" t="s">
        <v>4</v>
      </c>
      <c r="D848" s="59">
        <v>25.1</v>
      </c>
    </row>
    <row r="849" spans="1:4" ht="40.5">
      <c r="A849" s="57">
        <v>91030</v>
      </c>
      <c r="B849" s="55" t="s">
        <v>2079</v>
      </c>
      <c r="C849" s="57" t="s">
        <v>4</v>
      </c>
      <c r="D849" s="59">
        <v>91.15</v>
      </c>
    </row>
    <row r="850" spans="1:4" ht="27">
      <c r="A850" s="57">
        <v>91273</v>
      </c>
      <c r="B850" s="55" t="s">
        <v>2080</v>
      </c>
      <c r="C850" s="57" t="s">
        <v>4</v>
      </c>
      <c r="D850" s="59">
        <v>0.47</v>
      </c>
    </row>
    <row r="851" spans="1:4" ht="27">
      <c r="A851" s="57">
        <v>91274</v>
      </c>
      <c r="B851" s="55" t="s">
        <v>2081</v>
      </c>
      <c r="C851" s="57" t="s">
        <v>4</v>
      </c>
      <c r="D851" s="59">
        <v>0.06</v>
      </c>
    </row>
    <row r="852" spans="1:4" ht="27">
      <c r="A852" s="57">
        <v>91275</v>
      </c>
      <c r="B852" s="55" t="s">
        <v>2082</v>
      </c>
      <c r="C852" s="57" t="s">
        <v>4</v>
      </c>
      <c r="D852" s="59">
        <v>0.59</v>
      </c>
    </row>
    <row r="853" spans="1:4" ht="27">
      <c r="A853" s="57">
        <v>91276</v>
      </c>
      <c r="B853" s="55" t="s">
        <v>2083</v>
      </c>
      <c r="C853" s="57" t="s">
        <v>4</v>
      </c>
      <c r="D853" s="59">
        <v>7.07</v>
      </c>
    </row>
    <row r="854" spans="1:4" ht="40.5">
      <c r="A854" s="57">
        <v>91279</v>
      </c>
      <c r="B854" s="55" t="s">
        <v>2084</v>
      </c>
      <c r="C854" s="57" t="s">
        <v>4</v>
      </c>
      <c r="D854" s="59">
        <v>0.84</v>
      </c>
    </row>
    <row r="855" spans="1:4" ht="40.5">
      <c r="A855" s="57">
        <v>91280</v>
      </c>
      <c r="B855" s="55" t="s">
        <v>2085</v>
      </c>
      <c r="C855" s="57" t="s">
        <v>4</v>
      </c>
      <c r="D855" s="59">
        <v>0.09</v>
      </c>
    </row>
    <row r="856" spans="1:4" ht="40.5">
      <c r="A856" s="57">
        <v>91281</v>
      </c>
      <c r="B856" s="55" t="s">
        <v>2086</v>
      </c>
      <c r="C856" s="57" t="s">
        <v>4</v>
      </c>
      <c r="D856" s="59">
        <v>1.05</v>
      </c>
    </row>
    <row r="857" spans="1:4" ht="40.5">
      <c r="A857" s="57">
        <v>91282</v>
      </c>
      <c r="B857" s="55" t="s">
        <v>2087</v>
      </c>
      <c r="C857" s="57" t="s">
        <v>4</v>
      </c>
      <c r="D857" s="59">
        <v>16.899999999999999</v>
      </c>
    </row>
    <row r="858" spans="1:4" ht="40.5">
      <c r="A858" s="57">
        <v>91354</v>
      </c>
      <c r="B858" s="55" t="s">
        <v>2088</v>
      </c>
      <c r="C858" s="57" t="s">
        <v>4</v>
      </c>
      <c r="D858" s="59">
        <v>10.54</v>
      </c>
    </row>
    <row r="859" spans="1:4" ht="27">
      <c r="A859" s="57">
        <v>91355</v>
      </c>
      <c r="B859" s="55" t="s">
        <v>2089</v>
      </c>
      <c r="C859" s="57" t="s">
        <v>4</v>
      </c>
      <c r="D859" s="59">
        <v>2.21</v>
      </c>
    </row>
    <row r="860" spans="1:4" ht="40.5">
      <c r="A860" s="57">
        <v>91356</v>
      </c>
      <c r="B860" s="55" t="s">
        <v>2090</v>
      </c>
      <c r="C860" s="57" t="s">
        <v>4</v>
      </c>
      <c r="D860" s="59">
        <v>0.86</v>
      </c>
    </row>
    <row r="861" spans="1:4" ht="40.5">
      <c r="A861" s="57">
        <v>91359</v>
      </c>
      <c r="B861" s="55" t="s">
        <v>2091</v>
      </c>
      <c r="C861" s="57" t="s">
        <v>4</v>
      </c>
      <c r="D861" s="59">
        <v>11.81</v>
      </c>
    </row>
    <row r="862" spans="1:4" ht="40.5">
      <c r="A862" s="57">
        <v>91360</v>
      </c>
      <c r="B862" s="55" t="s">
        <v>2092</v>
      </c>
      <c r="C862" s="57" t="s">
        <v>4</v>
      </c>
      <c r="D862" s="59">
        <v>2.4700000000000002</v>
      </c>
    </row>
    <row r="863" spans="1:4" ht="40.5">
      <c r="A863" s="57">
        <v>91361</v>
      </c>
      <c r="B863" s="55" t="s">
        <v>2093</v>
      </c>
      <c r="C863" s="57" t="s">
        <v>4</v>
      </c>
      <c r="D863" s="59">
        <v>0.96</v>
      </c>
    </row>
    <row r="864" spans="1:4" ht="40.5">
      <c r="A864" s="57">
        <v>91367</v>
      </c>
      <c r="B864" s="55" t="s">
        <v>2094</v>
      </c>
      <c r="C864" s="57" t="s">
        <v>4</v>
      </c>
      <c r="D864" s="59">
        <v>14.97</v>
      </c>
    </row>
    <row r="865" spans="1:4" ht="40.5">
      <c r="A865" s="57">
        <v>91368</v>
      </c>
      <c r="B865" s="55" t="s">
        <v>2095</v>
      </c>
      <c r="C865" s="57" t="s">
        <v>4</v>
      </c>
      <c r="D865" s="59">
        <v>2.76</v>
      </c>
    </row>
    <row r="866" spans="1:4" ht="40.5">
      <c r="A866" s="57">
        <v>91369</v>
      </c>
      <c r="B866" s="55" t="s">
        <v>2096</v>
      </c>
      <c r="C866" s="57" t="s">
        <v>4</v>
      </c>
      <c r="D866" s="59">
        <v>1.08</v>
      </c>
    </row>
    <row r="867" spans="1:4" ht="27">
      <c r="A867" s="57">
        <v>91375</v>
      </c>
      <c r="B867" s="55" t="s">
        <v>2097</v>
      </c>
      <c r="C867" s="57" t="s">
        <v>4</v>
      </c>
      <c r="D867" s="59">
        <v>8.8800000000000008</v>
      </c>
    </row>
    <row r="868" spans="1:4" ht="27">
      <c r="A868" s="57">
        <v>91376</v>
      </c>
      <c r="B868" s="55" t="s">
        <v>2098</v>
      </c>
      <c r="C868" s="57" t="s">
        <v>4</v>
      </c>
      <c r="D868" s="59">
        <v>1.86</v>
      </c>
    </row>
    <row r="869" spans="1:4" ht="40.5">
      <c r="A869" s="57">
        <v>91377</v>
      </c>
      <c r="B869" s="55" t="s">
        <v>2099</v>
      </c>
      <c r="C869" s="57" t="s">
        <v>4</v>
      </c>
      <c r="D869" s="59">
        <v>0.72</v>
      </c>
    </row>
    <row r="870" spans="1:4" ht="40.5">
      <c r="A870" s="57">
        <v>91380</v>
      </c>
      <c r="B870" s="55" t="s">
        <v>2100</v>
      </c>
      <c r="C870" s="57" t="s">
        <v>4</v>
      </c>
      <c r="D870" s="59">
        <v>16.82</v>
      </c>
    </row>
    <row r="871" spans="1:4" ht="40.5">
      <c r="A871" s="57">
        <v>91381</v>
      </c>
      <c r="B871" s="55" t="s">
        <v>2101</v>
      </c>
      <c r="C871" s="57" t="s">
        <v>4</v>
      </c>
      <c r="D871" s="59">
        <v>3.1</v>
      </c>
    </row>
    <row r="872" spans="1:4" ht="40.5">
      <c r="A872" s="57">
        <v>91382</v>
      </c>
      <c r="B872" s="55" t="s">
        <v>2102</v>
      </c>
      <c r="C872" s="57" t="s">
        <v>4</v>
      </c>
      <c r="D872" s="59">
        <v>1.21</v>
      </c>
    </row>
    <row r="873" spans="1:4" ht="40.5">
      <c r="A873" s="57">
        <v>91383</v>
      </c>
      <c r="B873" s="55" t="s">
        <v>2103</v>
      </c>
      <c r="C873" s="57" t="s">
        <v>4</v>
      </c>
      <c r="D873" s="59">
        <v>31.54</v>
      </c>
    </row>
    <row r="874" spans="1:4" ht="40.5">
      <c r="A874" s="57">
        <v>91384</v>
      </c>
      <c r="B874" s="55" t="s">
        <v>2104</v>
      </c>
      <c r="C874" s="57" t="s">
        <v>4</v>
      </c>
      <c r="D874" s="59">
        <v>90.77</v>
      </c>
    </row>
    <row r="875" spans="1:4" ht="40.5">
      <c r="A875" s="57">
        <v>91390</v>
      </c>
      <c r="B875" s="55" t="s">
        <v>2105</v>
      </c>
      <c r="C875" s="57" t="s">
        <v>4</v>
      </c>
      <c r="D875" s="59">
        <v>11.21</v>
      </c>
    </row>
    <row r="876" spans="1:4" ht="40.5">
      <c r="A876" s="57">
        <v>91391</v>
      </c>
      <c r="B876" s="55" t="s">
        <v>2106</v>
      </c>
      <c r="C876" s="57" t="s">
        <v>4</v>
      </c>
      <c r="D876" s="59">
        <v>2.35</v>
      </c>
    </row>
    <row r="877" spans="1:4" ht="40.5">
      <c r="A877" s="57">
        <v>91392</v>
      </c>
      <c r="B877" s="55" t="s">
        <v>2107</v>
      </c>
      <c r="C877" s="57" t="s">
        <v>4</v>
      </c>
      <c r="D877" s="59">
        <v>0.9</v>
      </c>
    </row>
    <row r="878" spans="1:4" ht="40.5">
      <c r="A878" s="57">
        <v>91396</v>
      </c>
      <c r="B878" s="55" t="s">
        <v>2108</v>
      </c>
      <c r="C878" s="57" t="s">
        <v>4</v>
      </c>
      <c r="D878" s="59">
        <v>15.16</v>
      </c>
    </row>
    <row r="879" spans="1:4" ht="40.5">
      <c r="A879" s="57">
        <v>91397</v>
      </c>
      <c r="B879" s="55" t="s">
        <v>2109</v>
      </c>
      <c r="C879" s="57" t="s">
        <v>4</v>
      </c>
      <c r="D879" s="59">
        <v>3.18</v>
      </c>
    </row>
    <row r="880" spans="1:4" ht="40.5">
      <c r="A880" s="57">
        <v>91398</v>
      </c>
      <c r="B880" s="55" t="s">
        <v>2110</v>
      </c>
      <c r="C880" s="57" t="s">
        <v>4</v>
      </c>
      <c r="D880" s="59">
        <v>1.22</v>
      </c>
    </row>
    <row r="881" spans="1:4" ht="40.5">
      <c r="A881" s="57">
        <v>91402</v>
      </c>
      <c r="B881" s="55" t="s">
        <v>2111</v>
      </c>
      <c r="C881" s="57" t="s">
        <v>4</v>
      </c>
      <c r="D881" s="59">
        <v>1.03</v>
      </c>
    </row>
    <row r="882" spans="1:4" ht="40.5">
      <c r="A882" s="57">
        <v>91466</v>
      </c>
      <c r="B882" s="55" t="s">
        <v>2112</v>
      </c>
      <c r="C882" s="57" t="s">
        <v>4</v>
      </c>
      <c r="D882" s="59">
        <v>0.95</v>
      </c>
    </row>
    <row r="883" spans="1:4" ht="40.5">
      <c r="A883" s="57">
        <v>91467</v>
      </c>
      <c r="B883" s="55" t="s">
        <v>2113</v>
      </c>
      <c r="C883" s="57" t="s">
        <v>4</v>
      </c>
      <c r="D883" s="59">
        <v>101.22</v>
      </c>
    </row>
    <row r="884" spans="1:4" ht="40.5">
      <c r="A884" s="57">
        <v>91468</v>
      </c>
      <c r="B884" s="55" t="s">
        <v>2114</v>
      </c>
      <c r="C884" s="57" t="s">
        <v>4</v>
      </c>
      <c r="D884" s="59">
        <v>15.46</v>
      </c>
    </row>
    <row r="885" spans="1:4" ht="40.5">
      <c r="A885" s="57">
        <v>91469</v>
      </c>
      <c r="B885" s="55" t="s">
        <v>2115</v>
      </c>
      <c r="C885" s="57" t="s">
        <v>4</v>
      </c>
      <c r="D885" s="59">
        <v>3.34</v>
      </c>
    </row>
    <row r="886" spans="1:4" ht="40.5">
      <c r="A886" s="57">
        <v>91484</v>
      </c>
      <c r="B886" s="55" t="s">
        <v>2116</v>
      </c>
      <c r="C886" s="57" t="s">
        <v>4</v>
      </c>
      <c r="D886" s="59">
        <v>1.06</v>
      </c>
    </row>
    <row r="887" spans="1:4" ht="40.5">
      <c r="A887" s="57">
        <v>91485</v>
      </c>
      <c r="B887" s="55" t="s">
        <v>2117</v>
      </c>
      <c r="C887" s="57" t="s">
        <v>4</v>
      </c>
      <c r="D887" s="59">
        <v>137.38</v>
      </c>
    </row>
    <row r="888" spans="1:4" ht="27">
      <c r="A888" s="57">
        <v>91529</v>
      </c>
      <c r="B888" s="55" t="s">
        <v>2118</v>
      </c>
      <c r="C888" s="57" t="s">
        <v>4</v>
      </c>
      <c r="D888" s="59">
        <v>0.7</v>
      </c>
    </row>
    <row r="889" spans="1:4" ht="27">
      <c r="A889" s="57">
        <v>91530</v>
      </c>
      <c r="B889" s="55" t="s">
        <v>2119</v>
      </c>
      <c r="C889" s="57" t="s">
        <v>4</v>
      </c>
      <c r="D889" s="59">
        <v>0.09</v>
      </c>
    </row>
    <row r="890" spans="1:4" ht="27">
      <c r="A890" s="57">
        <v>91531</v>
      </c>
      <c r="B890" s="55" t="s">
        <v>2120</v>
      </c>
      <c r="C890" s="57" t="s">
        <v>4</v>
      </c>
      <c r="D890" s="59">
        <v>0.88</v>
      </c>
    </row>
    <row r="891" spans="1:4" ht="27">
      <c r="A891" s="57">
        <v>91532</v>
      </c>
      <c r="B891" s="55" t="s">
        <v>2121</v>
      </c>
      <c r="C891" s="57" t="s">
        <v>4</v>
      </c>
      <c r="D891" s="59">
        <v>5.12</v>
      </c>
    </row>
    <row r="892" spans="1:4" ht="40.5">
      <c r="A892" s="57">
        <v>91629</v>
      </c>
      <c r="B892" s="55" t="s">
        <v>2122</v>
      </c>
      <c r="C892" s="57" t="s">
        <v>4</v>
      </c>
      <c r="D892" s="59">
        <v>10.89</v>
      </c>
    </row>
    <row r="893" spans="1:4" ht="40.5">
      <c r="A893" s="57">
        <v>91630</v>
      </c>
      <c r="B893" s="55" t="s">
        <v>2123</v>
      </c>
      <c r="C893" s="57" t="s">
        <v>4</v>
      </c>
      <c r="D893" s="59">
        <v>2.2799999999999998</v>
      </c>
    </row>
    <row r="894" spans="1:4" ht="40.5">
      <c r="A894" s="57">
        <v>91631</v>
      </c>
      <c r="B894" s="55" t="s">
        <v>2124</v>
      </c>
      <c r="C894" s="57" t="s">
        <v>4</v>
      </c>
      <c r="D894" s="59">
        <v>0.88</v>
      </c>
    </row>
    <row r="895" spans="1:4" ht="40.5">
      <c r="A895" s="57">
        <v>91632</v>
      </c>
      <c r="B895" s="55" t="s">
        <v>2125</v>
      </c>
      <c r="C895" s="57" t="s">
        <v>4</v>
      </c>
      <c r="D895" s="59">
        <v>20.420000000000002</v>
      </c>
    </row>
    <row r="896" spans="1:4" ht="40.5">
      <c r="A896" s="57">
        <v>91633</v>
      </c>
      <c r="B896" s="55" t="s">
        <v>2126</v>
      </c>
      <c r="C896" s="57" t="s">
        <v>4</v>
      </c>
      <c r="D896" s="59">
        <v>85.67</v>
      </c>
    </row>
    <row r="897" spans="1:4" ht="40.5">
      <c r="A897" s="57">
        <v>91640</v>
      </c>
      <c r="B897" s="55" t="s">
        <v>2127</v>
      </c>
      <c r="C897" s="57" t="s">
        <v>4</v>
      </c>
      <c r="D897" s="59">
        <v>24.58</v>
      </c>
    </row>
    <row r="898" spans="1:4" ht="40.5">
      <c r="A898" s="57">
        <v>91641</v>
      </c>
      <c r="B898" s="55" t="s">
        <v>2128</v>
      </c>
      <c r="C898" s="57" t="s">
        <v>4</v>
      </c>
      <c r="D898" s="59">
        <v>5.16</v>
      </c>
    </row>
    <row r="899" spans="1:4" ht="40.5">
      <c r="A899" s="57">
        <v>91642</v>
      </c>
      <c r="B899" s="55" t="s">
        <v>2129</v>
      </c>
      <c r="C899" s="57" t="s">
        <v>4</v>
      </c>
      <c r="D899" s="59">
        <v>1.99</v>
      </c>
    </row>
    <row r="900" spans="1:4" ht="40.5">
      <c r="A900" s="57">
        <v>91643</v>
      </c>
      <c r="B900" s="55" t="s">
        <v>2130</v>
      </c>
      <c r="C900" s="57" t="s">
        <v>4</v>
      </c>
      <c r="D900" s="59">
        <v>46.09</v>
      </c>
    </row>
    <row r="901" spans="1:4" ht="40.5">
      <c r="A901" s="57">
        <v>91644</v>
      </c>
      <c r="B901" s="55" t="s">
        <v>2131</v>
      </c>
      <c r="C901" s="57" t="s">
        <v>4</v>
      </c>
      <c r="D901" s="59">
        <v>192.8</v>
      </c>
    </row>
    <row r="902" spans="1:4" ht="27">
      <c r="A902" s="57">
        <v>91688</v>
      </c>
      <c r="B902" s="55" t="s">
        <v>2132</v>
      </c>
      <c r="C902" s="57" t="s">
        <v>4</v>
      </c>
      <c r="D902" s="59">
        <v>0.1</v>
      </c>
    </row>
    <row r="903" spans="1:4" ht="27">
      <c r="A903" s="57">
        <v>91689</v>
      </c>
      <c r="B903" s="55" t="s">
        <v>2133</v>
      </c>
      <c r="C903" s="57" t="s">
        <v>4</v>
      </c>
      <c r="D903" s="59">
        <v>0.02</v>
      </c>
    </row>
    <row r="904" spans="1:4" ht="27">
      <c r="A904" s="57">
        <v>91690</v>
      </c>
      <c r="B904" s="55" t="s">
        <v>2134</v>
      </c>
      <c r="C904" s="57" t="s">
        <v>4</v>
      </c>
      <c r="D904" s="59">
        <v>7.0000000000000007E-2</v>
      </c>
    </row>
    <row r="905" spans="1:4" ht="27">
      <c r="A905" s="57">
        <v>91691</v>
      </c>
      <c r="B905" s="55" t="s">
        <v>2135</v>
      </c>
      <c r="C905" s="57" t="s">
        <v>4</v>
      </c>
      <c r="D905" s="59">
        <v>2.56</v>
      </c>
    </row>
    <row r="906" spans="1:4" ht="27">
      <c r="A906" s="57">
        <v>92040</v>
      </c>
      <c r="B906" s="55" t="s">
        <v>2136</v>
      </c>
      <c r="C906" s="57" t="s">
        <v>4</v>
      </c>
      <c r="D906" s="59">
        <v>4.13</v>
      </c>
    </row>
    <row r="907" spans="1:4" ht="27">
      <c r="A907" s="57">
        <v>92041</v>
      </c>
      <c r="B907" s="55" t="s">
        <v>2137</v>
      </c>
      <c r="C907" s="57" t="s">
        <v>4</v>
      </c>
      <c r="D907" s="59">
        <v>0.43</v>
      </c>
    </row>
    <row r="908" spans="1:4" ht="27">
      <c r="A908" s="57">
        <v>92042</v>
      </c>
      <c r="B908" s="55" t="s">
        <v>2138</v>
      </c>
      <c r="C908" s="57" t="s">
        <v>4</v>
      </c>
      <c r="D908" s="59">
        <v>3.44</v>
      </c>
    </row>
    <row r="909" spans="1:4" ht="40.5">
      <c r="A909" s="57">
        <v>92101</v>
      </c>
      <c r="B909" s="55" t="s">
        <v>2139</v>
      </c>
      <c r="C909" s="57" t="s">
        <v>4</v>
      </c>
      <c r="D909" s="59">
        <v>16.47</v>
      </c>
    </row>
    <row r="910" spans="1:4" ht="40.5">
      <c r="A910" s="57">
        <v>92102</v>
      </c>
      <c r="B910" s="55" t="s">
        <v>2140</v>
      </c>
      <c r="C910" s="57" t="s">
        <v>4</v>
      </c>
      <c r="D910" s="59">
        <v>3.45</v>
      </c>
    </row>
    <row r="911" spans="1:4" ht="54">
      <c r="A911" s="57">
        <v>92103</v>
      </c>
      <c r="B911" s="55" t="s">
        <v>2141</v>
      </c>
      <c r="C911" s="57" t="s">
        <v>4</v>
      </c>
      <c r="D911" s="59">
        <v>1.33</v>
      </c>
    </row>
    <row r="912" spans="1:4" ht="40.5">
      <c r="A912" s="57">
        <v>92104</v>
      </c>
      <c r="B912" s="55" t="s">
        <v>2142</v>
      </c>
      <c r="C912" s="57" t="s">
        <v>4</v>
      </c>
      <c r="D912" s="59">
        <v>30.9</v>
      </c>
    </row>
    <row r="913" spans="1:4" ht="40.5">
      <c r="A913" s="57">
        <v>92105</v>
      </c>
      <c r="B913" s="55" t="s">
        <v>2143</v>
      </c>
      <c r="C913" s="57" t="s">
        <v>4</v>
      </c>
      <c r="D913" s="59">
        <v>123.17</v>
      </c>
    </row>
    <row r="914" spans="1:4" ht="27">
      <c r="A914" s="57">
        <v>92108</v>
      </c>
      <c r="B914" s="55" t="s">
        <v>2144</v>
      </c>
      <c r="C914" s="57" t="s">
        <v>4</v>
      </c>
      <c r="D914" s="59">
        <v>0.59</v>
      </c>
    </row>
    <row r="915" spans="1:4" ht="27">
      <c r="A915" s="57">
        <v>92109</v>
      </c>
      <c r="B915" s="55" t="s">
        <v>2145</v>
      </c>
      <c r="C915" s="57" t="s">
        <v>4</v>
      </c>
      <c r="D915" s="59">
        <v>7.0000000000000007E-2</v>
      </c>
    </row>
    <row r="916" spans="1:4" ht="27">
      <c r="A916" s="57">
        <v>92110</v>
      </c>
      <c r="B916" s="55" t="s">
        <v>2146</v>
      </c>
      <c r="C916" s="57" t="s">
        <v>4</v>
      </c>
      <c r="D916" s="59">
        <v>0.46</v>
      </c>
    </row>
    <row r="917" spans="1:4" ht="27">
      <c r="A917" s="57">
        <v>92111</v>
      </c>
      <c r="B917" s="55" t="s">
        <v>2147</v>
      </c>
      <c r="C917" s="57" t="s">
        <v>4</v>
      </c>
      <c r="D917" s="59">
        <v>1.01</v>
      </c>
    </row>
    <row r="918" spans="1:4" ht="13.5">
      <c r="A918" s="57">
        <v>92114</v>
      </c>
      <c r="B918" s="55" t="s">
        <v>2148</v>
      </c>
      <c r="C918" s="57" t="s">
        <v>4</v>
      </c>
      <c r="D918" s="59">
        <v>0.06</v>
      </c>
    </row>
    <row r="919" spans="1:4" ht="13.5">
      <c r="A919" s="57">
        <v>92115</v>
      </c>
      <c r="B919" s="55" t="s">
        <v>2149</v>
      </c>
      <c r="C919" s="57" t="s">
        <v>4</v>
      </c>
      <c r="D919" s="59">
        <v>0</v>
      </c>
    </row>
    <row r="920" spans="1:4" ht="13.5">
      <c r="A920" s="57">
        <v>92116</v>
      </c>
      <c r="B920" s="55" t="s">
        <v>2150</v>
      </c>
      <c r="C920" s="57" t="s">
        <v>4</v>
      </c>
      <c r="D920" s="59">
        <v>0.08</v>
      </c>
    </row>
    <row r="921" spans="1:4" ht="27">
      <c r="A921" s="57">
        <v>92133</v>
      </c>
      <c r="B921" s="55" t="s">
        <v>2151</v>
      </c>
      <c r="C921" s="57" t="s">
        <v>4</v>
      </c>
      <c r="D921" s="59">
        <v>8.73</v>
      </c>
    </row>
    <row r="922" spans="1:4" ht="27">
      <c r="A922" s="57">
        <v>92134</v>
      </c>
      <c r="B922" s="55" t="s">
        <v>2152</v>
      </c>
      <c r="C922" s="57" t="s">
        <v>4</v>
      </c>
      <c r="D922" s="59">
        <v>1.38</v>
      </c>
    </row>
    <row r="923" spans="1:4" ht="27">
      <c r="A923" s="57">
        <v>92135</v>
      </c>
      <c r="B923" s="55" t="s">
        <v>2153</v>
      </c>
      <c r="C923" s="57" t="s">
        <v>4</v>
      </c>
      <c r="D923" s="59">
        <v>0.54</v>
      </c>
    </row>
    <row r="924" spans="1:4" ht="27">
      <c r="A924" s="57">
        <v>92136</v>
      </c>
      <c r="B924" s="55" t="s">
        <v>2154</v>
      </c>
      <c r="C924" s="57" t="s">
        <v>4</v>
      </c>
      <c r="D924" s="59">
        <v>10.92</v>
      </c>
    </row>
    <row r="925" spans="1:4" ht="27">
      <c r="A925" s="57">
        <v>92137</v>
      </c>
      <c r="B925" s="55" t="s">
        <v>2155</v>
      </c>
      <c r="C925" s="57" t="s">
        <v>4</v>
      </c>
      <c r="D925" s="59">
        <v>25.35</v>
      </c>
    </row>
    <row r="926" spans="1:4" ht="27">
      <c r="A926" s="57">
        <v>92140</v>
      </c>
      <c r="B926" s="55" t="s">
        <v>2156</v>
      </c>
      <c r="C926" s="57" t="s">
        <v>4</v>
      </c>
      <c r="D926" s="59">
        <v>2.66</v>
      </c>
    </row>
    <row r="927" spans="1:4" ht="27">
      <c r="A927" s="57">
        <v>92141</v>
      </c>
      <c r="B927" s="55" t="s">
        <v>2157</v>
      </c>
      <c r="C927" s="57" t="s">
        <v>4</v>
      </c>
      <c r="D927" s="59">
        <v>0.42</v>
      </c>
    </row>
    <row r="928" spans="1:4" ht="27">
      <c r="A928" s="57">
        <v>92142</v>
      </c>
      <c r="B928" s="55" t="s">
        <v>2158</v>
      </c>
      <c r="C928" s="57" t="s">
        <v>4</v>
      </c>
      <c r="D928" s="59">
        <v>0.16</v>
      </c>
    </row>
    <row r="929" spans="1:4" ht="27">
      <c r="A929" s="57">
        <v>92143</v>
      </c>
      <c r="B929" s="55" t="s">
        <v>2159</v>
      </c>
      <c r="C929" s="57" t="s">
        <v>4</v>
      </c>
      <c r="D929" s="59">
        <v>3.33</v>
      </c>
    </row>
    <row r="930" spans="1:4" ht="27">
      <c r="A930" s="57">
        <v>92144</v>
      </c>
      <c r="B930" s="55" t="s">
        <v>2160</v>
      </c>
      <c r="C930" s="57" t="s">
        <v>4</v>
      </c>
      <c r="D930" s="59">
        <v>33.31</v>
      </c>
    </row>
    <row r="931" spans="1:4" ht="40.5">
      <c r="A931" s="57">
        <v>92237</v>
      </c>
      <c r="B931" s="55" t="s">
        <v>2161</v>
      </c>
      <c r="C931" s="57" t="s">
        <v>4</v>
      </c>
      <c r="D931" s="59">
        <v>17.96</v>
      </c>
    </row>
    <row r="932" spans="1:4" ht="40.5">
      <c r="A932" s="57">
        <v>92238</v>
      </c>
      <c r="B932" s="55" t="s">
        <v>2162</v>
      </c>
      <c r="C932" s="57" t="s">
        <v>4</v>
      </c>
      <c r="D932" s="59">
        <v>3.77</v>
      </c>
    </row>
    <row r="933" spans="1:4" ht="40.5">
      <c r="A933" s="57">
        <v>92239</v>
      </c>
      <c r="B933" s="55" t="s">
        <v>2163</v>
      </c>
      <c r="C933" s="57" t="s">
        <v>4</v>
      </c>
      <c r="D933" s="59">
        <v>1.46</v>
      </c>
    </row>
    <row r="934" spans="1:4" ht="40.5">
      <c r="A934" s="57">
        <v>92240</v>
      </c>
      <c r="B934" s="55" t="s">
        <v>2164</v>
      </c>
      <c r="C934" s="57" t="s">
        <v>4</v>
      </c>
      <c r="D934" s="59">
        <v>33.69</v>
      </c>
    </row>
    <row r="935" spans="1:4" ht="40.5">
      <c r="A935" s="57">
        <v>92241</v>
      </c>
      <c r="B935" s="55" t="s">
        <v>2165</v>
      </c>
      <c r="C935" s="57" t="s">
        <v>4</v>
      </c>
      <c r="D935" s="59">
        <v>176.75</v>
      </c>
    </row>
    <row r="936" spans="1:4" ht="27">
      <c r="A936" s="57">
        <v>92712</v>
      </c>
      <c r="B936" s="55" t="s">
        <v>2166</v>
      </c>
      <c r="C936" s="57" t="s">
        <v>4</v>
      </c>
      <c r="D936" s="59">
        <v>0.18</v>
      </c>
    </row>
    <row r="937" spans="1:4" ht="27">
      <c r="A937" s="57">
        <v>92713</v>
      </c>
      <c r="B937" s="55" t="s">
        <v>2167</v>
      </c>
      <c r="C937" s="57" t="s">
        <v>4</v>
      </c>
      <c r="D937" s="59">
        <v>0.02</v>
      </c>
    </row>
    <row r="938" spans="1:4" ht="27">
      <c r="A938" s="57">
        <v>92714</v>
      </c>
      <c r="B938" s="55" t="s">
        <v>2168</v>
      </c>
      <c r="C938" s="57" t="s">
        <v>4</v>
      </c>
      <c r="D938" s="59">
        <v>0.22</v>
      </c>
    </row>
    <row r="939" spans="1:4" ht="27">
      <c r="A939" s="57">
        <v>92715</v>
      </c>
      <c r="B939" s="55" t="s">
        <v>2169</v>
      </c>
      <c r="C939" s="57" t="s">
        <v>4</v>
      </c>
      <c r="D939" s="59">
        <v>21.24</v>
      </c>
    </row>
    <row r="940" spans="1:4" ht="27">
      <c r="A940" s="57">
        <v>92956</v>
      </c>
      <c r="B940" s="55" t="s">
        <v>2170</v>
      </c>
      <c r="C940" s="57" t="s">
        <v>4</v>
      </c>
      <c r="D940" s="59">
        <v>3.03</v>
      </c>
    </row>
    <row r="941" spans="1:4" ht="27">
      <c r="A941" s="57">
        <v>92957</v>
      </c>
      <c r="B941" s="55" t="s">
        <v>2171</v>
      </c>
      <c r="C941" s="57" t="s">
        <v>4</v>
      </c>
      <c r="D941" s="59">
        <v>0.36</v>
      </c>
    </row>
    <row r="942" spans="1:4" ht="27">
      <c r="A942" s="57">
        <v>92958</v>
      </c>
      <c r="B942" s="55" t="s">
        <v>2172</v>
      </c>
      <c r="C942" s="57" t="s">
        <v>4</v>
      </c>
      <c r="D942" s="59">
        <v>3.31</v>
      </c>
    </row>
    <row r="943" spans="1:4" ht="27">
      <c r="A943" s="57">
        <v>92959</v>
      </c>
      <c r="B943" s="55" t="s">
        <v>2173</v>
      </c>
      <c r="C943" s="57" t="s">
        <v>4</v>
      </c>
      <c r="D943" s="59">
        <v>5.93</v>
      </c>
    </row>
    <row r="944" spans="1:4" ht="27">
      <c r="A944" s="57">
        <v>92963</v>
      </c>
      <c r="B944" s="55" t="s">
        <v>2174</v>
      </c>
      <c r="C944" s="57" t="s">
        <v>4</v>
      </c>
      <c r="D944" s="59">
        <v>0.94</v>
      </c>
    </row>
    <row r="945" spans="1:4" ht="13.5">
      <c r="A945" s="57">
        <v>92964</v>
      </c>
      <c r="B945" s="55" t="s">
        <v>2175</v>
      </c>
      <c r="C945" s="57" t="s">
        <v>4</v>
      </c>
      <c r="D945" s="59">
        <v>0.11</v>
      </c>
    </row>
    <row r="946" spans="1:4" ht="27">
      <c r="A946" s="57">
        <v>92965</v>
      </c>
      <c r="B946" s="55" t="s">
        <v>2176</v>
      </c>
      <c r="C946" s="57" t="s">
        <v>4</v>
      </c>
      <c r="D946" s="59">
        <v>1.18</v>
      </c>
    </row>
    <row r="947" spans="1:4" ht="40.5">
      <c r="A947" s="57">
        <v>93220</v>
      </c>
      <c r="B947" s="55" t="s">
        <v>2177</v>
      </c>
      <c r="C947" s="57" t="s">
        <v>4</v>
      </c>
      <c r="D947" s="59">
        <v>256.26</v>
      </c>
    </row>
    <row r="948" spans="1:4" ht="40.5">
      <c r="A948" s="57">
        <v>93221</v>
      </c>
      <c r="B948" s="55" t="s">
        <v>2178</v>
      </c>
      <c r="C948" s="57" t="s">
        <v>4</v>
      </c>
      <c r="D948" s="59">
        <v>35.57</v>
      </c>
    </row>
    <row r="949" spans="1:4" ht="40.5">
      <c r="A949" s="57">
        <v>93222</v>
      </c>
      <c r="B949" s="55" t="s">
        <v>2179</v>
      </c>
      <c r="C949" s="57" t="s">
        <v>4</v>
      </c>
      <c r="D949" s="59">
        <v>320.68</v>
      </c>
    </row>
    <row r="950" spans="1:4" ht="40.5">
      <c r="A950" s="57">
        <v>93223</v>
      </c>
      <c r="B950" s="55" t="s">
        <v>2180</v>
      </c>
      <c r="C950" s="57" t="s">
        <v>4</v>
      </c>
      <c r="D950" s="59">
        <v>100.03</v>
      </c>
    </row>
    <row r="951" spans="1:4" ht="27">
      <c r="A951" s="57">
        <v>93229</v>
      </c>
      <c r="B951" s="55" t="s">
        <v>2181</v>
      </c>
      <c r="C951" s="57" t="s">
        <v>4</v>
      </c>
      <c r="D951" s="59">
        <v>0.25</v>
      </c>
    </row>
    <row r="952" spans="1:4" ht="27">
      <c r="A952" s="57">
        <v>93230</v>
      </c>
      <c r="B952" s="55" t="s">
        <v>2182</v>
      </c>
      <c r="C952" s="57" t="s">
        <v>4</v>
      </c>
      <c r="D952" s="59">
        <v>0.03</v>
      </c>
    </row>
    <row r="953" spans="1:4" ht="27">
      <c r="A953" s="57">
        <v>93231</v>
      </c>
      <c r="B953" s="55" t="s">
        <v>2183</v>
      </c>
      <c r="C953" s="57" t="s">
        <v>4</v>
      </c>
      <c r="D953" s="59">
        <v>0.23</v>
      </c>
    </row>
    <row r="954" spans="1:4" ht="27">
      <c r="A954" s="57">
        <v>93232</v>
      </c>
      <c r="B954" s="55" t="s">
        <v>2184</v>
      </c>
      <c r="C954" s="57" t="s">
        <v>4</v>
      </c>
      <c r="D954" s="59">
        <v>7.17</v>
      </c>
    </row>
    <row r="955" spans="1:4" ht="13.5">
      <c r="A955" s="57">
        <v>93235</v>
      </c>
      <c r="B955" s="55" t="s">
        <v>2185</v>
      </c>
      <c r="C955" s="57" t="s">
        <v>4</v>
      </c>
      <c r="D955" s="59">
        <v>0.72</v>
      </c>
    </row>
    <row r="956" spans="1:4" ht="40.5">
      <c r="A956" s="57">
        <v>93238</v>
      </c>
      <c r="B956" s="55" t="s">
        <v>2186</v>
      </c>
      <c r="C956" s="57" t="s">
        <v>4</v>
      </c>
      <c r="D956" s="59">
        <v>0.75</v>
      </c>
    </row>
    <row r="957" spans="1:4" ht="27">
      <c r="A957" s="57">
        <v>93239</v>
      </c>
      <c r="B957" s="55" t="s">
        <v>2187</v>
      </c>
      <c r="C957" s="57" t="s">
        <v>4</v>
      </c>
      <c r="D957" s="59">
        <v>3.43</v>
      </c>
    </row>
    <row r="958" spans="1:4" ht="40.5">
      <c r="A958" s="57">
        <v>93240</v>
      </c>
      <c r="B958" s="55" t="s">
        <v>2188</v>
      </c>
      <c r="C958" s="57" t="s">
        <v>4</v>
      </c>
      <c r="D958" s="59">
        <v>7.66</v>
      </c>
    </row>
    <row r="959" spans="1:4" ht="27">
      <c r="A959" s="57">
        <v>93267</v>
      </c>
      <c r="B959" s="55" t="s">
        <v>2189</v>
      </c>
      <c r="C959" s="57" t="s">
        <v>4</v>
      </c>
      <c r="D959" s="59">
        <v>27.29</v>
      </c>
    </row>
    <row r="960" spans="1:4" ht="27">
      <c r="A960" s="57">
        <v>93269</v>
      </c>
      <c r="B960" s="55" t="s">
        <v>2190</v>
      </c>
      <c r="C960" s="57" t="s">
        <v>4</v>
      </c>
      <c r="D960" s="59">
        <v>3.24</v>
      </c>
    </row>
    <row r="961" spans="1:4" ht="27">
      <c r="A961" s="57">
        <v>93270</v>
      </c>
      <c r="B961" s="55" t="s">
        <v>2191</v>
      </c>
      <c r="C961" s="57" t="s">
        <v>4</v>
      </c>
      <c r="D961" s="59">
        <v>29.84</v>
      </c>
    </row>
    <row r="962" spans="1:4" ht="27">
      <c r="A962" s="57">
        <v>93271</v>
      </c>
      <c r="B962" s="55" t="s">
        <v>2192</v>
      </c>
      <c r="C962" s="57" t="s">
        <v>4</v>
      </c>
      <c r="D962" s="59">
        <v>7.57</v>
      </c>
    </row>
    <row r="963" spans="1:4" ht="27">
      <c r="A963" s="57">
        <v>93277</v>
      </c>
      <c r="B963" s="55" t="s">
        <v>2193</v>
      </c>
      <c r="C963" s="57" t="s">
        <v>4</v>
      </c>
      <c r="D963" s="59">
        <v>0.3</v>
      </c>
    </row>
    <row r="964" spans="1:4" ht="27">
      <c r="A964" s="57">
        <v>93278</v>
      </c>
      <c r="B964" s="55" t="s">
        <v>2194</v>
      </c>
      <c r="C964" s="57" t="s">
        <v>4</v>
      </c>
      <c r="D964" s="59">
        <v>0.03</v>
      </c>
    </row>
    <row r="965" spans="1:4" ht="27">
      <c r="A965" s="57">
        <v>93279</v>
      </c>
      <c r="B965" s="55" t="s">
        <v>2195</v>
      </c>
      <c r="C965" s="57" t="s">
        <v>4</v>
      </c>
      <c r="D965" s="59">
        <v>0.28000000000000003</v>
      </c>
    </row>
    <row r="966" spans="1:4" ht="27">
      <c r="A966" s="57">
        <v>93280</v>
      </c>
      <c r="B966" s="55" t="s">
        <v>2196</v>
      </c>
      <c r="C966" s="57" t="s">
        <v>4</v>
      </c>
      <c r="D966" s="59">
        <v>0.63</v>
      </c>
    </row>
    <row r="967" spans="1:4" ht="27">
      <c r="A967" s="57">
        <v>93283</v>
      </c>
      <c r="B967" s="55" t="s">
        <v>2197</v>
      </c>
      <c r="C967" s="57" t="s">
        <v>4</v>
      </c>
      <c r="D967" s="59">
        <v>57.35</v>
      </c>
    </row>
    <row r="968" spans="1:4" ht="27">
      <c r="A968" s="57">
        <v>93284</v>
      </c>
      <c r="B968" s="55" t="s">
        <v>2198</v>
      </c>
      <c r="C968" s="57" t="s">
        <v>4</v>
      </c>
      <c r="D968" s="59">
        <v>10.89</v>
      </c>
    </row>
    <row r="969" spans="1:4" ht="27">
      <c r="A969" s="57">
        <v>93285</v>
      </c>
      <c r="B969" s="55" t="s">
        <v>2199</v>
      </c>
      <c r="C969" s="57" t="s">
        <v>4</v>
      </c>
      <c r="D969" s="59">
        <v>92.2</v>
      </c>
    </row>
    <row r="970" spans="1:4" ht="27">
      <c r="A970" s="57">
        <v>93286</v>
      </c>
      <c r="B970" s="55" t="s">
        <v>2200</v>
      </c>
      <c r="C970" s="57" t="s">
        <v>4</v>
      </c>
      <c r="D970" s="59">
        <v>179.01</v>
      </c>
    </row>
    <row r="971" spans="1:4" ht="27">
      <c r="A971" s="57">
        <v>93296</v>
      </c>
      <c r="B971" s="55" t="s">
        <v>2201</v>
      </c>
      <c r="C971" s="57" t="s">
        <v>4</v>
      </c>
      <c r="D971" s="59">
        <v>4.01</v>
      </c>
    </row>
    <row r="972" spans="1:4" ht="40.5">
      <c r="A972" s="57">
        <v>93397</v>
      </c>
      <c r="B972" s="55" t="s">
        <v>2202</v>
      </c>
      <c r="C972" s="57" t="s">
        <v>4</v>
      </c>
      <c r="D972" s="59">
        <v>10.89</v>
      </c>
    </row>
    <row r="973" spans="1:4" ht="40.5">
      <c r="A973" s="57">
        <v>93398</v>
      </c>
      <c r="B973" s="55" t="s">
        <v>2203</v>
      </c>
      <c r="C973" s="57" t="s">
        <v>4</v>
      </c>
      <c r="D973" s="59">
        <v>2.2799999999999998</v>
      </c>
    </row>
    <row r="974" spans="1:4" ht="40.5">
      <c r="A974" s="57">
        <v>93399</v>
      </c>
      <c r="B974" s="55" t="s">
        <v>2204</v>
      </c>
      <c r="C974" s="57" t="s">
        <v>4</v>
      </c>
      <c r="D974" s="59">
        <v>0.88</v>
      </c>
    </row>
    <row r="975" spans="1:4" ht="40.5">
      <c r="A975" s="57">
        <v>93400</v>
      </c>
      <c r="B975" s="55" t="s">
        <v>2205</v>
      </c>
      <c r="C975" s="57" t="s">
        <v>4</v>
      </c>
      <c r="D975" s="59">
        <v>20.420000000000002</v>
      </c>
    </row>
    <row r="976" spans="1:4" ht="40.5">
      <c r="A976" s="57">
        <v>93401</v>
      </c>
      <c r="B976" s="55" t="s">
        <v>2206</v>
      </c>
      <c r="C976" s="57" t="s">
        <v>4</v>
      </c>
      <c r="D976" s="59">
        <v>101.22</v>
      </c>
    </row>
    <row r="977" spans="1:4" ht="40.5">
      <c r="A977" s="57">
        <v>93404</v>
      </c>
      <c r="B977" s="55" t="s">
        <v>2207</v>
      </c>
      <c r="C977" s="57" t="s">
        <v>4</v>
      </c>
      <c r="D977" s="59">
        <v>5.53</v>
      </c>
    </row>
    <row r="978" spans="1:4" ht="40.5">
      <c r="A978" s="57">
        <v>93405</v>
      </c>
      <c r="B978" s="55" t="s">
        <v>2208</v>
      </c>
      <c r="C978" s="57" t="s">
        <v>4</v>
      </c>
      <c r="D978" s="59">
        <v>0.56000000000000005</v>
      </c>
    </row>
    <row r="979" spans="1:4" ht="40.5">
      <c r="A979" s="57">
        <v>93406</v>
      </c>
      <c r="B979" s="55" t="s">
        <v>2209</v>
      </c>
      <c r="C979" s="57" t="s">
        <v>4</v>
      </c>
      <c r="D979" s="59">
        <v>6.92</v>
      </c>
    </row>
    <row r="980" spans="1:4" ht="40.5">
      <c r="A980" s="57">
        <v>93407</v>
      </c>
      <c r="B980" s="55" t="s">
        <v>2210</v>
      </c>
      <c r="C980" s="57" t="s">
        <v>4</v>
      </c>
      <c r="D980" s="59">
        <v>30.18</v>
      </c>
    </row>
    <row r="981" spans="1:4" ht="27">
      <c r="A981" s="57">
        <v>93411</v>
      </c>
      <c r="B981" s="55" t="s">
        <v>2211</v>
      </c>
      <c r="C981" s="57" t="s">
        <v>4</v>
      </c>
      <c r="D981" s="59">
        <v>0.19</v>
      </c>
    </row>
    <row r="982" spans="1:4" ht="27">
      <c r="A982" s="57">
        <v>93412</v>
      </c>
      <c r="B982" s="55" t="s">
        <v>2212</v>
      </c>
      <c r="C982" s="57" t="s">
        <v>4</v>
      </c>
      <c r="D982" s="59">
        <v>0.03</v>
      </c>
    </row>
    <row r="983" spans="1:4" ht="27">
      <c r="A983" s="57">
        <v>93413</v>
      </c>
      <c r="B983" s="55" t="s">
        <v>2213</v>
      </c>
      <c r="C983" s="57" t="s">
        <v>4</v>
      </c>
      <c r="D983" s="59">
        <v>0.17</v>
      </c>
    </row>
    <row r="984" spans="1:4" ht="27">
      <c r="A984" s="57">
        <v>93414</v>
      </c>
      <c r="B984" s="55" t="s">
        <v>2214</v>
      </c>
      <c r="C984" s="57" t="s">
        <v>4</v>
      </c>
      <c r="D984" s="59">
        <v>12.36</v>
      </c>
    </row>
    <row r="985" spans="1:4" ht="13.5">
      <c r="A985" s="57">
        <v>93417</v>
      </c>
      <c r="B985" s="55" t="s">
        <v>2215</v>
      </c>
      <c r="C985" s="57" t="s">
        <v>4</v>
      </c>
      <c r="D985" s="59">
        <v>2.5299999999999998</v>
      </c>
    </row>
    <row r="986" spans="1:4" ht="13.5">
      <c r="A986" s="57">
        <v>93418</v>
      </c>
      <c r="B986" s="55" t="s">
        <v>2216</v>
      </c>
      <c r="C986" s="57" t="s">
        <v>4</v>
      </c>
      <c r="D986" s="59">
        <v>0.45</v>
      </c>
    </row>
    <row r="987" spans="1:4" ht="13.5">
      <c r="A987" s="57">
        <v>93419</v>
      </c>
      <c r="B987" s="55" t="s">
        <v>2217</v>
      </c>
      <c r="C987" s="57" t="s">
        <v>4</v>
      </c>
      <c r="D987" s="59">
        <v>2.2599999999999998</v>
      </c>
    </row>
    <row r="988" spans="1:4" ht="27">
      <c r="A988" s="57">
        <v>93420</v>
      </c>
      <c r="B988" s="55" t="s">
        <v>2218</v>
      </c>
      <c r="C988" s="57" t="s">
        <v>4</v>
      </c>
      <c r="D988" s="59">
        <v>42.93</v>
      </c>
    </row>
    <row r="989" spans="1:4" ht="27">
      <c r="A989" s="57">
        <v>93423</v>
      </c>
      <c r="B989" s="55" t="s">
        <v>2219</v>
      </c>
      <c r="C989" s="57" t="s">
        <v>4</v>
      </c>
      <c r="D989" s="59">
        <v>3.58</v>
      </c>
    </row>
    <row r="990" spans="1:4" ht="13.5">
      <c r="A990" s="57">
        <v>93424</v>
      </c>
      <c r="B990" s="55" t="s">
        <v>2220</v>
      </c>
      <c r="C990" s="57" t="s">
        <v>4</v>
      </c>
      <c r="D990" s="59">
        <v>0.64</v>
      </c>
    </row>
    <row r="991" spans="1:4" ht="13.5">
      <c r="A991" s="57">
        <v>93425</v>
      </c>
      <c r="B991" s="55" t="s">
        <v>2221</v>
      </c>
      <c r="C991" s="57" t="s">
        <v>4</v>
      </c>
      <c r="D991" s="59">
        <v>3.19</v>
      </c>
    </row>
    <row r="992" spans="1:4" ht="27">
      <c r="A992" s="57">
        <v>93426</v>
      </c>
      <c r="B992" s="55" t="s">
        <v>2222</v>
      </c>
      <c r="C992" s="57" t="s">
        <v>4</v>
      </c>
      <c r="D992" s="59">
        <v>102.6</v>
      </c>
    </row>
    <row r="993" spans="1:4" ht="27">
      <c r="A993" s="57">
        <v>93429</v>
      </c>
      <c r="B993" s="55" t="s">
        <v>2223</v>
      </c>
      <c r="C993" s="57" t="s">
        <v>4</v>
      </c>
      <c r="D993" s="59">
        <v>64</v>
      </c>
    </row>
    <row r="994" spans="1:4" ht="27">
      <c r="A994" s="57">
        <v>93430</v>
      </c>
      <c r="B994" s="55" t="s">
        <v>2224</v>
      </c>
      <c r="C994" s="57" t="s">
        <v>4</v>
      </c>
      <c r="D994" s="59">
        <v>11.52</v>
      </c>
    </row>
    <row r="995" spans="1:4" ht="27">
      <c r="A995" s="57">
        <v>93431</v>
      </c>
      <c r="B995" s="55" t="s">
        <v>2225</v>
      </c>
      <c r="C995" s="57" t="s">
        <v>4</v>
      </c>
      <c r="D995" s="59">
        <v>102.88</v>
      </c>
    </row>
    <row r="996" spans="1:4" ht="27">
      <c r="A996" s="57">
        <v>93432</v>
      </c>
      <c r="B996" s="55" t="s">
        <v>2226</v>
      </c>
      <c r="C996" s="57" t="s">
        <v>4</v>
      </c>
      <c r="D996" s="59">
        <v>1838.4</v>
      </c>
    </row>
    <row r="997" spans="1:4" ht="27">
      <c r="A997" s="57">
        <v>93435</v>
      </c>
      <c r="B997" s="55" t="s">
        <v>2227</v>
      </c>
      <c r="C997" s="57" t="s">
        <v>4</v>
      </c>
      <c r="D997" s="59">
        <v>3.46</v>
      </c>
    </row>
    <row r="998" spans="1:4" ht="27">
      <c r="A998" s="57">
        <v>93436</v>
      </c>
      <c r="B998" s="55" t="s">
        <v>2228</v>
      </c>
      <c r="C998" s="57" t="s">
        <v>4</v>
      </c>
      <c r="D998" s="59">
        <v>0.72</v>
      </c>
    </row>
    <row r="999" spans="1:4" ht="27">
      <c r="A999" s="57">
        <v>93437</v>
      </c>
      <c r="B999" s="55" t="s">
        <v>2229</v>
      </c>
      <c r="C999" s="57" t="s">
        <v>4</v>
      </c>
      <c r="D999" s="59">
        <v>6.49</v>
      </c>
    </row>
    <row r="1000" spans="1:4" ht="27">
      <c r="A1000" s="57">
        <v>93438</v>
      </c>
      <c r="B1000" s="55" t="s">
        <v>2230</v>
      </c>
      <c r="C1000" s="57" t="s">
        <v>4</v>
      </c>
      <c r="D1000" s="59">
        <v>19</v>
      </c>
    </row>
    <row r="1001" spans="1:4" ht="27">
      <c r="A1001" s="57">
        <v>95114</v>
      </c>
      <c r="B1001" s="55" t="s">
        <v>2231</v>
      </c>
      <c r="C1001" s="57" t="s">
        <v>4</v>
      </c>
      <c r="D1001" s="59">
        <v>0.91</v>
      </c>
    </row>
    <row r="1002" spans="1:4" ht="13.5">
      <c r="A1002" s="57">
        <v>95115</v>
      </c>
      <c r="B1002" s="55" t="s">
        <v>2232</v>
      </c>
      <c r="C1002" s="57" t="s">
        <v>4</v>
      </c>
      <c r="D1002" s="59">
        <v>0.1</v>
      </c>
    </row>
    <row r="1003" spans="1:4" ht="27">
      <c r="A1003" s="57">
        <v>95116</v>
      </c>
      <c r="B1003" s="55" t="s">
        <v>2233</v>
      </c>
      <c r="C1003" s="57" t="s">
        <v>4</v>
      </c>
      <c r="D1003" s="59">
        <v>31.99</v>
      </c>
    </row>
    <row r="1004" spans="1:4" ht="27">
      <c r="A1004" s="57">
        <v>95117</v>
      </c>
      <c r="B1004" s="55" t="s">
        <v>2234</v>
      </c>
      <c r="C1004" s="57" t="s">
        <v>4</v>
      </c>
      <c r="D1004" s="59">
        <v>5.04</v>
      </c>
    </row>
    <row r="1005" spans="1:4" ht="27">
      <c r="A1005" s="57">
        <v>95118</v>
      </c>
      <c r="B1005" s="55" t="s">
        <v>2235</v>
      </c>
      <c r="C1005" s="57" t="s">
        <v>4</v>
      </c>
      <c r="D1005" s="59">
        <v>33.01</v>
      </c>
    </row>
    <row r="1006" spans="1:4" ht="27">
      <c r="A1006" s="57">
        <v>95119</v>
      </c>
      <c r="B1006" s="55" t="s">
        <v>2236</v>
      </c>
      <c r="C1006" s="57" t="s">
        <v>4</v>
      </c>
      <c r="D1006" s="59">
        <v>5.94</v>
      </c>
    </row>
    <row r="1007" spans="1:4" ht="27">
      <c r="A1007" s="57">
        <v>95120</v>
      </c>
      <c r="B1007" s="55" t="s">
        <v>2237</v>
      </c>
      <c r="C1007" s="57" t="s">
        <v>4</v>
      </c>
      <c r="D1007" s="59">
        <v>51.63</v>
      </c>
    </row>
    <row r="1008" spans="1:4" ht="27">
      <c r="A1008" s="57">
        <v>95123</v>
      </c>
      <c r="B1008" s="55" t="s">
        <v>2238</v>
      </c>
      <c r="C1008" s="57" t="s">
        <v>4</v>
      </c>
      <c r="D1008" s="59">
        <v>11.4</v>
      </c>
    </row>
    <row r="1009" spans="1:4" ht="27">
      <c r="A1009" s="57">
        <v>95124</v>
      </c>
      <c r="B1009" s="55" t="s">
        <v>2239</v>
      </c>
      <c r="C1009" s="57" t="s">
        <v>4</v>
      </c>
      <c r="D1009" s="59">
        <v>1.79</v>
      </c>
    </row>
    <row r="1010" spans="1:4" ht="27">
      <c r="A1010" s="57">
        <v>95125</v>
      </c>
      <c r="B1010" s="55" t="s">
        <v>2240</v>
      </c>
      <c r="C1010" s="57" t="s">
        <v>4</v>
      </c>
      <c r="D1010" s="59">
        <v>12.47</v>
      </c>
    </row>
    <row r="1011" spans="1:4" ht="27">
      <c r="A1011" s="57">
        <v>95126</v>
      </c>
      <c r="B1011" s="55" t="s">
        <v>2241</v>
      </c>
      <c r="C1011" s="57" t="s">
        <v>4</v>
      </c>
      <c r="D1011" s="59">
        <v>94.25</v>
      </c>
    </row>
    <row r="1012" spans="1:4" ht="27">
      <c r="A1012" s="57">
        <v>95129</v>
      </c>
      <c r="B1012" s="55" t="s">
        <v>2242</v>
      </c>
      <c r="C1012" s="57" t="s">
        <v>4</v>
      </c>
      <c r="D1012" s="59">
        <v>20.23</v>
      </c>
    </row>
    <row r="1013" spans="1:4" ht="27">
      <c r="A1013" s="57">
        <v>95130</v>
      </c>
      <c r="B1013" s="55" t="s">
        <v>2243</v>
      </c>
      <c r="C1013" s="57" t="s">
        <v>4</v>
      </c>
      <c r="D1013" s="59">
        <v>3.64</v>
      </c>
    </row>
    <row r="1014" spans="1:4" ht="27">
      <c r="A1014" s="57">
        <v>95131</v>
      </c>
      <c r="B1014" s="55" t="s">
        <v>2244</v>
      </c>
      <c r="C1014" s="57" t="s">
        <v>4</v>
      </c>
      <c r="D1014" s="59">
        <v>37.94</v>
      </c>
    </row>
    <row r="1015" spans="1:4" ht="27">
      <c r="A1015" s="57">
        <v>95132</v>
      </c>
      <c r="B1015" s="55" t="s">
        <v>2245</v>
      </c>
      <c r="C1015" s="57" t="s">
        <v>4</v>
      </c>
      <c r="D1015" s="59">
        <v>20.64</v>
      </c>
    </row>
    <row r="1016" spans="1:4" ht="27">
      <c r="A1016" s="57">
        <v>95136</v>
      </c>
      <c r="B1016" s="55" t="s">
        <v>2246</v>
      </c>
      <c r="C1016" s="57" t="s">
        <v>4</v>
      </c>
      <c r="D1016" s="59">
        <v>0.03</v>
      </c>
    </row>
    <row r="1017" spans="1:4" ht="27">
      <c r="A1017" s="57">
        <v>95137</v>
      </c>
      <c r="B1017" s="55" t="s">
        <v>2247</v>
      </c>
      <c r="C1017" s="57" t="s">
        <v>4</v>
      </c>
      <c r="D1017" s="59">
        <v>0.01</v>
      </c>
    </row>
    <row r="1018" spans="1:4" ht="27">
      <c r="A1018" s="57">
        <v>95138</v>
      </c>
      <c r="B1018" s="55" t="s">
        <v>2248</v>
      </c>
      <c r="C1018" s="57" t="s">
        <v>4</v>
      </c>
      <c r="D1018" s="59">
        <v>0.02</v>
      </c>
    </row>
    <row r="1019" spans="1:4" ht="27">
      <c r="A1019" s="57">
        <v>95208</v>
      </c>
      <c r="B1019" s="55" t="s">
        <v>2249</v>
      </c>
      <c r="C1019" s="57" t="s">
        <v>4</v>
      </c>
      <c r="D1019" s="59">
        <v>30.91</v>
      </c>
    </row>
    <row r="1020" spans="1:4" ht="27">
      <c r="A1020" s="57">
        <v>95209</v>
      </c>
      <c r="B1020" s="55" t="s">
        <v>2250</v>
      </c>
      <c r="C1020" s="57" t="s">
        <v>4</v>
      </c>
      <c r="D1020" s="59">
        <v>3.67</v>
      </c>
    </row>
    <row r="1021" spans="1:4" ht="27">
      <c r="A1021" s="57">
        <v>95210</v>
      </c>
      <c r="B1021" s="55" t="s">
        <v>2251</v>
      </c>
      <c r="C1021" s="57" t="s">
        <v>4</v>
      </c>
      <c r="D1021" s="59">
        <v>33.81</v>
      </c>
    </row>
    <row r="1022" spans="1:4" ht="27">
      <c r="A1022" s="57">
        <v>95211</v>
      </c>
      <c r="B1022" s="55" t="s">
        <v>2252</v>
      </c>
      <c r="C1022" s="57" t="s">
        <v>4</v>
      </c>
      <c r="D1022" s="59">
        <v>7.57</v>
      </c>
    </row>
    <row r="1023" spans="1:4" ht="27">
      <c r="A1023" s="57">
        <v>95214</v>
      </c>
      <c r="B1023" s="55" t="s">
        <v>2253</v>
      </c>
      <c r="C1023" s="57" t="s">
        <v>4</v>
      </c>
      <c r="D1023" s="59">
        <v>0.22</v>
      </c>
    </row>
    <row r="1024" spans="1:4" ht="27">
      <c r="A1024" s="57">
        <v>95215</v>
      </c>
      <c r="B1024" s="55" t="s">
        <v>2254</v>
      </c>
      <c r="C1024" s="57" t="s">
        <v>4</v>
      </c>
      <c r="D1024" s="59">
        <v>0.02</v>
      </c>
    </row>
    <row r="1025" spans="1:4" ht="27">
      <c r="A1025" s="57">
        <v>95216</v>
      </c>
      <c r="B1025" s="55" t="s">
        <v>2255</v>
      </c>
      <c r="C1025" s="57" t="s">
        <v>4</v>
      </c>
      <c r="D1025" s="59">
        <v>0.15</v>
      </c>
    </row>
    <row r="1026" spans="1:4" ht="27">
      <c r="A1026" s="57">
        <v>95217</v>
      </c>
      <c r="B1026" s="55" t="s">
        <v>2256</v>
      </c>
      <c r="C1026" s="57" t="s">
        <v>4</v>
      </c>
      <c r="D1026" s="59">
        <v>0.51</v>
      </c>
    </row>
    <row r="1027" spans="1:4" ht="13.5">
      <c r="A1027" s="57">
        <v>95255</v>
      </c>
      <c r="B1027" s="55" t="s">
        <v>2257</v>
      </c>
      <c r="C1027" s="57" t="s">
        <v>4</v>
      </c>
      <c r="D1027" s="59">
        <v>0.81</v>
      </c>
    </row>
    <row r="1028" spans="1:4" ht="13.5">
      <c r="A1028" s="57">
        <v>95256</v>
      </c>
      <c r="B1028" s="55" t="s">
        <v>2258</v>
      </c>
      <c r="C1028" s="57" t="s">
        <v>4</v>
      </c>
      <c r="D1028" s="59">
        <v>0.09</v>
      </c>
    </row>
    <row r="1029" spans="1:4" ht="13.5">
      <c r="A1029" s="57">
        <v>95257</v>
      </c>
      <c r="B1029" s="55" t="s">
        <v>2259</v>
      </c>
      <c r="C1029" s="57" t="s">
        <v>4</v>
      </c>
      <c r="D1029" s="59">
        <v>1.02</v>
      </c>
    </row>
    <row r="1030" spans="1:4" ht="27">
      <c r="A1030" s="57">
        <v>95260</v>
      </c>
      <c r="B1030" s="55" t="s">
        <v>2260</v>
      </c>
      <c r="C1030" s="57" t="s">
        <v>4</v>
      </c>
      <c r="D1030" s="59">
        <v>0.56000000000000005</v>
      </c>
    </row>
    <row r="1031" spans="1:4" ht="27">
      <c r="A1031" s="57">
        <v>95261</v>
      </c>
      <c r="B1031" s="55" t="s">
        <v>2261</v>
      </c>
      <c r="C1031" s="57" t="s">
        <v>4</v>
      </c>
      <c r="D1031" s="59">
        <v>0.09</v>
      </c>
    </row>
    <row r="1032" spans="1:4" ht="27">
      <c r="A1032" s="57">
        <v>95262</v>
      </c>
      <c r="B1032" s="55" t="s">
        <v>2262</v>
      </c>
      <c r="C1032" s="57" t="s">
        <v>4</v>
      </c>
      <c r="D1032" s="59">
        <v>0.85</v>
      </c>
    </row>
    <row r="1033" spans="1:4" ht="27">
      <c r="A1033" s="57">
        <v>95263</v>
      </c>
      <c r="B1033" s="55" t="s">
        <v>2263</v>
      </c>
      <c r="C1033" s="57" t="s">
        <v>4</v>
      </c>
      <c r="D1033" s="59">
        <v>3.83</v>
      </c>
    </row>
    <row r="1034" spans="1:4" ht="27">
      <c r="A1034" s="57">
        <v>95266</v>
      </c>
      <c r="B1034" s="55" t="s">
        <v>2264</v>
      </c>
      <c r="C1034" s="57" t="s">
        <v>4</v>
      </c>
      <c r="D1034" s="59">
        <v>0.41</v>
      </c>
    </row>
    <row r="1035" spans="1:4" ht="27">
      <c r="A1035" s="57">
        <v>95267</v>
      </c>
      <c r="B1035" s="55" t="s">
        <v>2265</v>
      </c>
      <c r="C1035" s="57" t="s">
        <v>4</v>
      </c>
      <c r="D1035" s="59">
        <v>0.04</v>
      </c>
    </row>
    <row r="1036" spans="1:4" ht="27">
      <c r="A1036" s="57">
        <v>95268</v>
      </c>
      <c r="B1036" s="55" t="s">
        <v>2266</v>
      </c>
      <c r="C1036" s="57" t="s">
        <v>4</v>
      </c>
      <c r="D1036" s="59">
        <v>0.4</v>
      </c>
    </row>
    <row r="1037" spans="1:4" ht="27">
      <c r="A1037" s="57">
        <v>95269</v>
      </c>
      <c r="B1037" s="55" t="s">
        <v>2267</v>
      </c>
      <c r="C1037" s="57" t="s">
        <v>4</v>
      </c>
      <c r="D1037" s="59">
        <v>7.17</v>
      </c>
    </row>
    <row r="1038" spans="1:4" ht="27">
      <c r="A1038" s="57">
        <v>95272</v>
      </c>
      <c r="B1038" s="55" t="s">
        <v>2268</v>
      </c>
      <c r="C1038" s="57" t="s">
        <v>4</v>
      </c>
      <c r="D1038" s="59">
        <v>0.4</v>
      </c>
    </row>
    <row r="1039" spans="1:4" ht="27">
      <c r="A1039" s="57">
        <v>95273</v>
      </c>
      <c r="B1039" s="55" t="s">
        <v>2269</v>
      </c>
      <c r="C1039" s="57" t="s">
        <v>4</v>
      </c>
      <c r="D1039" s="59">
        <v>0.04</v>
      </c>
    </row>
    <row r="1040" spans="1:4" ht="27">
      <c r="A1040" s="57">
        <v>95274</v>
      </c>
      <c r="B1040" s="55" t="s">
        <v>2270</v>
      </c>
      <c r="C1040" s="57" t="s">
        <v>4</v>
      </c>
      <c r="D1040" s="59">
        <v>0.31</v>
      </c>
    </row>
    <row r="1041" spans="1:4" ht="27">
      <c r="A1041" s="57">
        <v>95275</v>
      </c>
      <c r="B1041" s="55" t="s">
        <v>2271</v>
      </c>
      <c r="C1041" s="57" t="s">
        <v>4</v>
      </c>
      <c r="D1041" s="59">
        <v>2.0499999999999998</v>
      </c>
    </row>
    <row r="1042" spans="1:4" ht="27">
      <c r="A1042" s="57">
        <v>95278</v>
      </c>
      <c r="B1042" s="55" t="s">
        <v>2272</v>
      </c>
      <c r="C1042" s="57" t="s">
        <v>4</v>
      </c>
      <c r="D1042" s="59">
        <v>0.44</v>
      </c>
    </row>
    <row r="1043" spans="1:4" ht="27">
      <c r="A1043" s="57">
        <v>95279</v>
      </c>
      <c r="B1043" s="55" t="s">
        <v>2273</v>
      </c>
      <c r="C1043" s="57" t="s">
        <v>4</v>
      </c>
      <c r="D1043" s="59">
        <v>0.05</v>
      </c>
    </row>
    <row r="1044" spans="1:4" ht="27">
      <c r="A1044" s="57">
        <v>95280</v>
      </c>
      <c r="B1044" s="55" t="s">
        <v>2274</v>
      </c>
      <c r="C1044" s="57" t="s">
        <v>4</v>
      </c>
      <c r="D1044" s="59">
        <v>0.34</v>
      </c>
    </row>
    <row r="1045" spans="1:4" ht="27">
      <c r="A1045" s="57">
        <v>95281</v>
      </c>
      <c r="B1045" s="55" t="s">
        <v>2275</v>
      </c>
      <c r="C1045" s="57" t="s">
        <v>4</v>
      </c>
      <c r="D1045" s="59">
        <v>7.17</v>
      </c>
    </row>
    <row r="1046" spans="1:4" ht="27">
      <c r="A1046" s="57">
        <v>95617</v>
      </c>
      <c r="B1046" s="55" t="s">
        <v>2276</v>
      </c>
      <c r="C1046" s="57" t="s">
        <v>4</v>
      </c>
      <c r="D1046" s="59">
        <v>0.66</v>
      </c>
    </row>
    <row r="1047" spans="1:4" ht="27">
      <c r="A1047" s="57">
        <v>95618</v>
      </c>
      <c r="B1047" s="55" t="s">
        <v>2277</v>
      </c>
      <c r="C1047" s="57" t="s">
        <v>4</v>
      </c>
      <c r="D1047" s="59">
        <v>7.0000000000000007E-2</v>
      </c>
    </row>
    <row r="1048" spans="1:4" ht="27">
      <c r="A1048" s="57">
        <v>95619</v>
      </c>
      <c r="B1048" s="55" t="s">
        <v>2278</v>
      </c>
      <c r="C1048" s="57" t="s">
        <v>4</v>
      </c>
      <c r="D1048" s="59">
        <v>0.83</v>
      </c>
    </row>
    <row r="1049" spans="1:4" ht="27">
      <c r="A1049" s="57">
        <v>95627</v>
      </c>
      <c r="B1049" s="55" t="s">
        <v>2279</v>
      </c>
      <c r="C1049" s="57" t="s">
        <v>4</v>
      </c>
      <c r="D1049" s="59">
        <v>27.04</v>
      </c>
    </row>
    <row r="1050" spans="1:4" ht="27">
      <c r="A1050" s="57">
        <v>95628</v>
      </c>
      <c r="B1050" s="55" t="s">
        <v>2280</v>
      </c>
      <c r="C1050" s="57" t="s">
        <v>4</v>
      </c>
      <c r="D1050" s="59">
        <v>3.75</v>
      </c>
    </row>
    <row r="1051" spans="1:4" ht="27">
      <c r="A1051" s="57">
        <v>95629</v>
      </c>
      <c r="B1051" s="55" t="s">
        <v>2281</v>
      </c>
      <c r="C1051" s="57" t="s">
        <v>4</v>
      </c>
      <c r="D1051" s="59">
        <v>33.840000000000003</v>
      </c>
    </row>
    <row r="1052" spans="1:4" ht="27">
      <c r="A1052" s="57">
        <v>95630</v>
      </c>
      <c r="B1052" s="55" t="s">
        <v>2282</v>
      </c>
      <c r="C1052" s="57" t="s">
        <v>4</v>
      </c>
      <c r="D1052" s="59">
        <v>57.14</v>
      </c>
    </row>
    <row r="1053" spans="1:4" ht="27">
      <c r="A1053" s="57">
        <v>95698</v>
      </c>
      <c r="B1053" s="55" t="s">
        <v>2283</v>
      </c>
      <c r="C1053" s="57" t="s">
        <v>4</v>
      </c>
      <c r="D1053" s="59">
        <v>2.71</v>
      </c>
    </row>
    <row r="1054" spans="1:4" ht="27">
      <c r="A1054" s="57">
        <v>95699</v>
      </c>
      <c r="B1054" s="55" t="s">
        <v>2284</v>
      </c>
      <c r="C1054" s="57" t="s">
        <v>4</v>
      </c>
      <c r="D1054" s="59">
        <v>0.32</v>
      </c>
    </row>
    <row r="1055" spans="1:4" ht="27">
      <c r="A1055" s="57">
        <v>95700</v>
      </c>
      <c r="B1055" s="55" t="s">
        <v>2285</v>
      </c>
      <c r="C1055" s="57" t="s">
        <v>4</v>
      </c>
      <c r="D1055" s="59">
        <v>3.39</v>
      </c>
    </row>
    <row r="1056" spans="1:4" ht="27">
      <c r="A1056" s="57">
        <v>95701</v>
      </c>
      <c r="B1056" s="55" t="s">
        <v>2286</v>
      </c>
      <c r="C1056" s="57" t="s">
        <v>4</v>
      </c>
      <c r="D1056" s="59">
        <v>2.5299999999999998</v>
      </c>
    </row>
    <row r="1057" spans="1:4" ht="27">
      <c r="A1057" s="57">
        <v>95704</v>
      </c>
      <c r="B1057" s="55" t="s">
        <v>2287</v>
      </c>
      <c r="C1057" s="57" t="s">
        <v>4</v>
      </c>
      <c r="D1057" s="59">
        <v>34.409999999999997</v>
      </c>
    </row>
    <row r="1058" spans="1:4" ht="27">
      <c r="A1058" s="57">
        <v>95705</v>
      </c>
      <c r="B1058" s="55" t="s">
        <v>2288</v>
      </c>
      <c r="C1058" s="57" t="s">
        <v>4</v>
      </c>
      <c r="D1058" s="59">
        <v>4.9000000000000004</v>
      </c>
    </row>
    <row r="1059" spans="1:4" ht="27">
      <c r="A1059" s="57">
        <v>95706</v>
      </c>
      <c r="B1059" s="55" t="s">
        <v>2289</v>
      </c>
      <c r="C1059" s="57" t="s">
        <v>4</v>
      </c>
      <c r="D1059" s="59">
        <v>43.07</v>
      </c>
    </row>
    <row r="1060" spans="1:4" ht="27">
      <c r="A1060" s="57">
        <v>95707</v>
      </c>
      <c r="B1060" s="55" t="s">
        <v>2290</v>
      </c>
      <c r="C1060" s="57" t="s">
        <v>4</v>
      </c>
      <c r="D1060" s="59">
        <v>28.25</v>
      </c>
    </row>
    <row r="1061" spans="1:4" ht="40.5">
      <c r="A1061" s="57">
        <v>95710</v>
      </c>
      <c r="B1061" s="55" t="s">
        <v>2291</v>
      </c>
      <c r="C1061" s="57" t="s">
        <v>4</v>
      </c>
      <c r="D1061" s="59">
        <v>41.36</v>
      </c>
    </row>
    <row r="1062" spans="1:4" ht="40.5">
      <c r="A1062" s="57">
        <v>95711</v>
      </c>
      <c r="B1062" s="55" t="s">
        <v>2292</v>
      </c>
      <c r="C1062" s="57" t="s">
        <v>4</v>
      </c>
      <c r="D1062" s="59">
        <v>5.61</v>
      </c>
    </row>
    <row r="1063" spans="1:4" ht="40.5">
      <c r="A1063" s="57">
        <v>95712</v>
      </c>
      <c r="B1063" s="55" t="s">
        <v>2293</v>
      </c>
      <c r="C1063" s="57" t="s">
        <v>4</v>
      </c>
      <c r="D1063" s="59">
        <v>51.7</v>
      </c>
    </row>
    <row r="1064" spans="1:4" ht="40.5">
      <c r="A1064" s="57">
        <v>95713</v>
      </c>
      <c r="B1064" s="55" t="s">
        <v>2294</v>
      </c>
      <c r="C1064" s="57" t="s">
        <v>4</v>
      </c>
      <c r="D1064" s="59">
        <v>57.56</v>
      </c>
    </row>
    <row r="1065" spans="1:4" ht="40.5">
      <c r="A1065" s="57">
        <v>95716</v>
      </c>
      <c r="B1065" s="55" t="s">
        <v>2295</v>
      </c>
      <c r="C1065" s="57" t="s">
        <v>4</v>
      </c>
      <c r="D1065" s="59">
        <v>39.82</v>
      </c>
    </row>
    <row r="1066" spans="1:4" ht="40.5">
      <c r="A1066" s="57">
        <v>95717</v>
      </c>
      <c r="B1066" s="55" t="s">
        <v>2296</v>
      </c>
      <c r="C1066" s="57" t="s">
        <v>4</v>
      </c>
      <c r="D1066" s="59">
        <v>5.4</v>
      </c>
    </row>
    <row r="1067" spans="1:4" ht="40.5">
      <c r="A1067" s="57">
        <v>95718</v>
      </c>
      <c r="B1067" s="55" t="s">
        <v>2297</v>
      </c>
      <c r="C1067" s="57" t="s">
        <v>4</v>
      </c>
      <c r="D1067" s="59">
        <v>49.77</v>
      </c>
    </row>
    <row r="1068" spans="1:4" ht="40.5">
      <c r="A1068" s="57">
        <v>95719</v>
      </c>
      <c r="B1068" s="55" t="s">
        <v>2298</v>
      </c>
      <c r="C1068" s="57" t="s">
        <v>4</v>
      </c>
      <c r="D1068" s="59">
        <v>57.56</v>
      </c>
    </row>
    <row r="1069" spans="1:4" ht="27">
      <c r="A1069" s="57">
        <v>95869</v>
      </c>
      <c r="B1069" s="55" t="s">
        <v>2299</v>
      </c>
      <c r="C1069" s="57" t="s">
        <v>4</v>
      </c>
      <c r="D1069" s="59">
        <v>1.03</v>
      </c>
    </row>
    <row r="1070" spans="1:4" ht="27">
      <c r="A1070" s="57">
        <v>95870</v>
      </c>
      <c r="B1070" s="55" t="s">
        <v>2300</v>
      </c>
      <c r="C1070" s="57" t="s">
        <v>4</v>
      </c>
      <c r="D1070" s="59">
        <v>5.1100000000000003</v>
      </c>
    </row>
    <row r="1071" spans="1:4" ht="27">
      <c r="A1071" s="57">
        <v>95871</v>
      </c>
      <c r="B1071" s="55" t="s">
        <v>2301</v>
      </c>
      <c r="C1071" s="57" t="s">
        <v>4</v>
      </c>
      <c r="D1071" s="59">
        <v>174.8</v>
      </c>
    </row>
    <row r="1072" spans="1:4" ht="27">
      <c r="A1072" s="57">
        <v>95874</v>
      </c>
      <c r="B1072" s="55" t="s">
        <v>2302</v>
      </c>
      <c r="C1072" s="57" t="s">
        <v>4</v>
      </c>
      <c r="D1072" s="59">
        <v>5.72</v>
      </c>
    </row>
    <row r="1073" spans="1:4" ht="27">
      <c r="A1073" s="57">
        <v>96008</v>
      </c>
      <c r="B1073" s="55" t="s">
        <v>2303</v>
      </c>
      <c r="C1073" s="57" t="s">
        <v>4</v>
      </c>
      <c r="D1073" s="59">
        <v>14.86</v>
      </c>
    </row>
    <row r="1074" spans="1:4" ht="27">
      <c r="A1074" s="57">
        <v>96009</v>
      </c>
      <c r="B1074" s="55" t="s">
        <v>2304</v>
      </c>
      <c r="C1074" s="57" t="s">
        <v>4</v>
      </c>
      <c r="D1074" s="59">
        <v>2.0499999999999998</v>
      </c>
    </row>
    <row r="1075" spans="1:4" ht="27">
      <c r="A1075" s="57">
        <v>96011</v>
      </c>
      <c r="B1075" s="55" t="s">
        <v>2305</v>
      </c>
      <c r="C1075" s="57" t="s">
        <v>4</v>
      </c>
      <c r="D1075" s="59">
        <v>16.260000000000002</v>
      </c>
    </row>
    <row r="1076" spans="1:4" ht="27">
      <c r="A1076" s="57">
        <v>96012</v>
      </c>
      <c r="B1076" s="55" t="s">
        <v>2306</v>
      </c>
      <c r="C1076" s="57" t="s">
        <v>4</v>
      </c>
      <c r="D1076" s="59">
        <v>110.03</v>
      </c>
    </row>
    <row r="1077" spans="1:4" ht="27">
      <c r="A1077" s="57">
        <v>96015</v>
      </c>
      <c r="B1077" s="55" t="s">
        <v>2307</v>
      </c>
      <c r="C1077" s="57" t="s">
        <v>4</v>
      </c>
      <c r="D1077" s="59">
        <v>14.72</v>
      </c>
    </row>
    <row r="1078" spans="1:4" ht="27">
      <c r="A1078" s="57">
        <v>96016</v>
      </c>
      <c r="B1078" s="55" t="s">
        <v>2308</v>
      </c>
      <c r="C1078" s="57" t="s">
        <v>4</v>
      </c>
      <c r="D1078" s="59">
        <v>2.0299999999999998</v>
      </c>
    </row>
    <row r="1079" spans="1:4" ht="27">
      <c r="A1079" s="57">
        <v>96018</v>
      </c>
      <c r="B1079" s="55" t="s">
        <v>2309</v>
      </c>
      <c r="C1079" s="57" t="s">
        <v>4</v>
      </c>
      <c r="D1079" s="59">
        <v>16.11</v>
      </c>
    </row>
    <row r="1080" spans="1:4" ht="27">
      <c r="A1080" s="57">
        <v>96019</v>
      </c>
      <c r="B1080" s="55" t="s">
        <v>2310</v>
      </c>
      <c r="C1080" s="57" t="s">
        <v>4</v>
      </c>
      <c r="D1080" s="59">
        <v>110.03</v>
      </c>
    </row>
    <row r="1081" spans="1:4" ht="27">
      <c r="A1081" s="57">
        <v>96023</v>
      </c>
      <c r="B1081" s="55" t="s">
        <v>2311</v>
      </c>
      <c r="C1081" s="57" t="s">
        <v>4</v>
      </c>
      <c r="D1081" s="59">
        <v>11.4</v>
      </c>
    </row>
    <row r="1082" spans="1:4" ht="27">
      <c r="A1082" s="57">
        <v>96024</v>
      </c>
      <c r="B1082" s="55" t="s">
        <v>2312</v>
      </c>
      <c r="C1082" s="57" t="s">
        <v>4</v>
      </c>
      <c r="D1082" s="59">
        <v>1.57</v>
      </c>
    </row>
    <row r="1083" spans="1:4" ht="27">
      <c r="A1083" s="57">
        <v>96026</v>
      </c>
      <c r="B1083" s="55" t="s">
        <v>2313</v>
      </c>
      <c r="C1083" s="57" t="s">
        <v>4</v>
      </c>
      <c r="D1083" s="59">
        <v>12.47</v>
      </c>
    </row>
    <row r="1084" spans="1:4" ht="27">
      <c r="A1084" s="57">
        <v>96027</v>
      </c>
      <c r="B1084" s="55" t="s">
        <v>2314</v>
      </c>
      <c r="C1084" s="57" t="s">
        <v>4</v>
      </c>
      <c r="D1084" s="59">
        <v>76.67</v>
      </c>
    </row>
    <row r="1085" spans="1:4" ht="27">
      <c r="A1085" s="57">
        <v>96030</v>
      </c>
      <c r="B1085" s="55" t="s">
        <v>2315</v>
      </c>
      <c r="C1085" s="57" t="s">
        <v>4</v>
      </c>
      <c r="D1085" s="59">
        <v>19.11</v>
      </c>
    </row>
    <row r="1086" spans="1:4" ht="27">
      <c r="A1086" s="57">
        <v>96031</v>
      </c>
      <c r="B1086" s="55" t="s">
        <v>2316</v>
      </c>
      <c r="C1086" s="57" t="s">
        <v>4</v>
      </c>
      <c r="D1086" s="59">
        <v>3.52</v>
      </c>
    </row>
    <row r="1087" spans="1:4" ht="27">
      <c r="A1087" s="57">
        <v>96032</v>
      </c>
      <c r="B1087" s="55" t="s">
        <v>2317</v>
      </c>
      <c r="C1087" s="57" t="s">
        <v>4</v>
      </c>
      <c r="D1087" s="59">
        <v>1.37</v>
      </c>
    </row>
    <row r="1088" spans="1:4" ht="27">
      <c r="A1088" s="57">
        <v>96033</v>
      </c>
      <c r="B1088" s="55" t="s">
        <v>2318</v>
      </c>
      <c r="C1088" s="57" t="s">
        <v>4</v>
      </c>
      <c r="D1088" s="59">
        <v>35.840000000000003</v>
      </c>
    </row>
    <row r="1089" spans="1:4" ht="27">
      <c r="A1089" s="57">
        <v>96034</v>
      </c>
      <c r="B1089" s="55" t="s">
        <v>2319</v>
      </c>
      <c r="C1089" s="57" t="s">
        <v>4</v>
      </c>
      <c r="D1089" s="59">
        <v>90.77</v>
      </c>
    </row>
    <row r="1090" spans="1:4" ht="27">
      <c r="A1090" s="57">
        <v>96053</v>
      </c>
      <c r="B1090" s="55" t="s">
        <v>2320</v>
      </c>
      <c r="C1090" s="57" t="s">
        <v>4</v>
      </c>
      <c r="D1090" s="59">
        <v>11.54</v>
      </c>
    </row>
    <row r="1091" spans="1:4" ht="27">
      <c r="A1091" s="57">
        <v>96054</v>
      </c>
      <c r="B1091" s="55" t="s">
        <v>2321</v>
      </c>
      <c r="C1091" s="57" t="s">
        <v>4</v>
      </c>
      <c r="D1091" s="59">
        <v>15.38</v>
      </c>
    </row>
    <row r="1092" spans="1:4" ht="27">
      <c r="A1092" s="57">
        <v>96055</v>
      </c>
      <c r="B1092" s="55" t="s">
        <v>2322</v>
      </c>
      <c r="C1092" s="57" t="s">
        <v>4</v>
      </c>
      <c r="D1092" s="59">
        <v>1.59</v>
      </c>
    </row>
    <row r="1093" spans="1:4" ht="27">
      <c r="A1093" s="57">
        <v>96056</v>
      </c>
      <c r="B1093" s="55" t="s">
        <v>2323</v>
      </c>
      <c r="C1093" s="57" t="s">
        <v>4</v>
      </c>
      <c r="D1093" s="59">
        <v>12.62</v>
      </c>
    </row>
    <row r="1094" spans="1:4" ht="27">
      <c r="A1094" s="57">
        <v>96057</v>
      </c>
      <c r="B1094" s="55" t="s">
        <v>2324</v>
      </c>
      <c r="C1094" s="57" t="s">
        <v>4</v>
      </c>
      <c r="D1094" s="59">
        <v>76.67</v>
      </c>
    </row>
    <row r="1095" spans="1:4" ht="27">
      <c r="A1095" s="57">
        <v>96060</v>
      </c>
      <c r="B1095" s="55" t="s">
        <v>2325</v>
      </c>
      <c r="C1095" s="57" t="s">
        <v>4</v>
      </c>
      <c r="D1095" s="59">
        <v>1.55</v>
      </c>
    </row>
    <row r="1096" spans="1:4" ht="27">
      <c r="A1096" s="57">
        <v>96061</v>
      </c>
      <c r="B1096" s="55" t="s">
        <v>2326</v>
      </c>
      <c r="C1096" s="57" t="s">
        <v>4</v>
      </c>
      <c r="D1096" s="59">
        <v>19.23</v>
      </c>
    </row>
    <row r="1097" spans="1:4" ht="27">
      <c r="A1097" s="57">
        <v>96062</v>
      </c>
      <c r="B1097" s="55" t="s">
        <v>2327</v>
      </c>
      <c r="C1097" s="57" t="s">
        <v>4</v>
      </c>
      <c r="D1097" s="59">
        <v>33.549999999999997</v>
      </c>
    </row>
    <row r="1098" spans="1:4" ht="27">
      <c r="A1098" s="57">
        <v>96241</v>
      </c>
      <c r="B1098" s="55" t="s">
        <v>2328</v>
      </c>
      <c r="C1098" s="57" t="s">
        <v>4</v>
      </c>
      <c r="D1098" s="59">
        <v>12.47</v>
      </c>
    </row>
    <row r="1099" spans="1:4" ht="27">
      <c r="A1099" s="57">
        <v>96242</v>
      </c>
      <c r="B1099" s="55" t="s">
        <v>2329</v>
      </c>
      <c r="C1099" s="57" t="s">
        <v>4</v>
      </c>
      <c r="D1099" s="59">
        <v>1.69</v>
      </c>
    </row>
    <row r="1100" spans="1:4" ht="27">
      <c r="A1100" s="57">
        <v>96243</v>
      </c>
      <c r="B1100" s="55" t="s">
        <v>2330</v>
      </c>
      <c r="C1100" s="57" t="s">
        <v>4</v>
      </c>
      <c r="D1100" s="59">
        <v>15.59</v>
      </c>
    </row>
    <row r="1101" spans="1:4" ht="27">
      <c r="A1101" s="57">
        <v>96244</v>
      </c>
      <c r="B1101" s="55" t="s">
        <v>2331</v>
      </c>
      <c r="C1101" s="57" t="s">
        <v>4</v>
      </c>
      <c r="D1101" s="59">
        <v>11.14</v>
      </c>
    </row>
    <row r="1102" spans="1:4" ht="27">
      <c r="A1102" s="57">
        <v>96298</v>
      </c>
      <c r="B1102" s="55" t="s">
        <v>2332</v>
      </c>
      <c r="C1102" s="57" t="s">
        <v>4</v>
      </c>
      <c r="D1102" s="59">
        <v>53.73</v>
      </c>
    </row>
    <row r="1103" spans="1:4" ht="27">
      <c r="A1103" s="57">
        <v>96299</v>
      </c>
      <c r="B1103" s="55" t="s">
        <v>2333</v>
      </c>
      <c r="C1103" s="57" t="s">
        <v>4</v>
      </c>
      <c r="D1103" s="59">
        <v>7.46</v>
      </c>
    </row>
    <row r="1104" spans="1:4" ht="27">
      <c r="A1104" s="57">
        <v>96300</v>
      </c>
      <c r="B1104" s="55" t="s">
        <v>2334</v>
      </c>
      <c r="C1104" s="57" t="s">
        <v>4</v>
      </c>
      <c r="D1104" s="59">
        <v>67.239999999999995</v>
      </c>
    </row>
    <row r="1105" spans="1:4" ht="27">
      <c r="A1105" s="57">
        <v>96301</v>
      </c>
      <c r="B1105" s="55" t="s">
        <v>2335</v>
      </c>
      <c r="C1105" s="57" t="s">
        <v>4</v>
      </c>
      <c r="D1105" s="59">
        <v>31.44</v>
      </c>
    </row>
    <row r="1106" spans="1:4" ht="27">
      <c r="A1106" s="57">
        <v>96304</v>
      </c>
      <c r="B1106" s="55" t="s">
        <v>2336</v>
      </c>
      <c r="C1106" s="57" t="s">
        <v>4</v>
      </c>
      <c r="D1106" s="59">
        <v>0.14000000000000001</v>
      </c>
    </row>
    <row r="1107" spans="1:4" ht="27">
      <c r="A1107" s="57">
        <v>96305</v>
      </c>
      <c r="B1107" s="55" t="s">
        <v>2337</v>
      </c>
      <c r="C1107" s="57" t="s">
        <v>4</v>
      </c>
      <c r="D1107" s="59">
        <v>0.02</v>
      </c>
    </row>
    <row r="1108" spans="1:4" ht="27">
      <c r="A1108" s="57">
        <v>96306</v>
      </c>
      <c r="B1108" s="55" t="s">
        <v>2338</v>
      </c>
      <c r="C1108" s="57" t="s">
        <v>4</v>
      </c>
      <c r="D1108" s="59">
        <v>0.18</v>
      </c>
    </row>
    <row r="1109" spans="1:4" ht="27">
      <c r="A1109" s="57">
        <v>96307</v>
      </c>
      <c r="B1109" s="55" t="s">
        <v>2339</v>
      </c>
      <c r="C1109" s="57" t="s">
        <v>4</v>
      </c>
      <c r="D1109" s="59">
        <v>1.02</v>
      </c>
    </row>
    <row r="1110" spans="1:4" ht="27">
      <c r="A1110" s="57">
        <v>96457</v>
      </c>
      <c r="B1110" s="55" t="s">
        <v>2340</v>
      </c>
      <c r="C1110" s="57" t="s">
        <v>4</v>
      </c>
      <c r="D1110" s="59">
        <v>40.86</v>
      </c>
    </row>
    <row r="1111" spans="1:4" ht="27">
      <c r="A1111" s="57">
        <v>96458</v>
      </c>
      <c r="B1111" s="55" t="s">
        <v>2341</v>
      </c>
      <c r="C1111" s="57" t="s">
        <v>4</v>
      </c>
      <c r="D1111" s="59">
        <v>37.53</v>
      </c>
    </row>
    <row r="1112" spans="1:4" ht="27">
      <c r="A1112" s="57">
        <v>96459</v>
      </c>
      <c r="B1112" s="55" t="s">
        <v>2342</v>
      </c>
      <c r="C1112" s="57" t="s">
        <v>4</v>
      </c>
      <c r="D1112" s="59">
        <v>4.16</v>
      </c>
    </row>
    <row r="1113" spans="1:4" ht="27">
      <c r="A1113" s="57">
        <v>96460</v>
      </c>
      <c r="B1113" s="55" t="s">
        <v>2343</v>
      </c>
      <c r="C1113" s="57" t="s">
        <v>4</v>
      </c>
      <c r="D1113" s="59">
        <v>29.99</v>
      </c>
    </row>
    <row r="1114" spans="1:4" ht="27">
      <c r="A1114" s="57">
        <v>98760</v>
      </c>
      <c r="B1114" s="55" t="s">
        <v>2344</v>
      </c>
      <c r="C1114" s="57" t="s">
        <v>4</v>
      </c>
      <c r="D1114" s="59">
        <v>0.06</v>
      </c>
    </row>
    <row r="1115" spans="1:4" ht="27">
      <c r="A1115" s="57">
        <v>98761</v>
      </c>
      <c r="B1115" s="55" t="s">
        <v>2345</v>
      </c>
      <c r="C1115" s="57" t="s">
        <v>4</v>
      </c>
      <c r="D1115" s="59">
        <v>0.01</v>
      </c>
    </row>
    <row r="1116" spans="1:4" ht="27">
      <c r="A1116" s="57">
        <v>98762</v>
      </c>
      <c r="B1116" s="55" t="s">
        <v>2346</v>
      </c>
      <c r="C1116" s="57" t="s">
        <v>4</v>
      </c>
      <c r="D1116" s="59">
        <v>0.08</v>
      </c>
    </row>
    <row r="1117" spans="1:4" ht="40.5">
      <c r="A1117" s="57">
        <v>98763</v>
      </c>
      <c r="B1117" s="55" t="s">
        <v>2347</v>
      </c>
      <c r="C1117" s="57" t="s">
        <v>4</v>
      </c>
      <c r="D1117" s="59">
        <v>3.71</v>
      </c>
    </row>
    <row r="1118" spans="1:4" ht="27">
      <c r="A1118" s="57">
        <v>99829</v>
      </c>
      <c r="B1118" s="55" t="s">
        <v>2348</v>
      </c>
      <c r="C1118" s="57" t="s">
        <v>4</v>
      </c>
      <c r="D1118" s="59">
        <v>0.12</v>
      </c>
    </row>
    <row r="1119" spans="1:4" ht="27">
      <c r="A1119" s="57">
        <v>99830</v>
      </c>
      <c r="B1119" s="55" t="s">
        <v>2349</v>
      </c>
      <c r="C1119" s="57" t="s">
        <v>4</v>
      </c>
      <c r="D1119" s="59">
        <v>0.01</v>
      </c>
    </row>
    <row r="1120" spans="1:4" ht="27">
      <c r="A1120" s="57">
        <v>99831</v>
      </c>
      <c r="B1120" s="55" t="s">
        <v>2350</v>
      </c>
      <c r="C1120" s="57" t="s">
        <v>4</v>
      </c>
      <c r="D1120" s="59">
        <v>0.16</v>
      </c>
    </row>
    <row r="1121" spans="1:4" ht="40.5">
      <c r="A1121" s="57">
        <v>99832</v>
      </c>
      <c r="B1121" s="55" t="s">
        <v>2351</v>
      </c>
      <c r="C1121" s="57" t="s">
        <v>4</v>
      </c>
      <c r="D1121" s="59">
        <v>0.96</v>
      </c>
    </row>
    <row r="1122" spans="1:4" ht="27">
      <c r="A1122" s="57">
        <v>100637</v>
      </c>
      <c r="B1122" s="55" t="s">
        <v>2352</v>
      </c>
      <c r="C1122" s="57" t="s">
        <v>4</v>
      </c>
      <c r="D1122" s="59">
        <v>78.61</v>
      </c>
    </row>
    <row r="1123" spans="1:4" ht="27">
      <c r="A1123" s="57">
        <v>100638</v>
      </c>
      <c r="B1123" s="55" t="s">
        <v>2353</v>
      </c>
      <c r="C1123" s="57" t="s">
        <v>4</v>
      </c>
      <c r="D1123" s="59">
        <v>14.15</v>
      </c>
    </row>
    <row r="1124" spans="1:4" ht="27">
      <c r="A1124" s="57">
        <v>100639</v>
      </c>
      <c r="B1124" s="55" t="s">
        <v>2354</v>
      </c>
      <c r="C1124" s="57" t="s">
        <v>4</v>
      </c>
      <c r="D1124" s="59">
        <v>126.37</v>
      </c>
    </row>
    <row r="1125" spans="1:4" ht="27">
      <c r="A1125" s="57">
        <v>100640</v>
      </c>
      <c r="B1125" s="55" t="s">
        <v>2355</v>
      </c>
      <c r="C1125" s="57" t="s">
        <v>4</v>
      </c>
      <c r="D1125" s="59">
        <v>192.78</v>
      </c>
    </row>
    <row r="1126" spans="1:4" ht="13.5">
      <c r="A1126" s="57">
        <v>100643</v>
      </c>
      <c r="B1126" s="55" t="s">
        <v>2356</v>
      </c>
      <c r="C1126" s="57" t="s">
        <v>4</v>
      </c>
      <c r="D1126" s="59">
        <v>206.98</v>
      </c>
    </row>
    <row r="1127" spans="1:4" ht="13.5">
      <c r="A1127" s="57">
        <v>100644</v>
      </c>
      <c r="B1127" s="55" t="s">
        <v>2357</v>
      </c>
      <c r="C1127" s="57" t="s">
        <v>4</v>
      </c>
      <c r="D1127" s="59">
        <v>37.25</v>
      </c>
    </row>
    <row r="1128" spans="1:4" ht="13.5">
      <c r="A1128" s="57">
        <v>100645</v>
      </c>
      <c r="B1128" s="55" t="s">
        <v>2358</v>
      </c>
      <c r="C1128" s="57" t="s">
        <v>4</v>
      </c>
      <c r="D1128" s="59">
        <v>332.72</v>
      </c>
    </row>
    <row r="1129" spans="1:4" ht="27">
      <c r="A1129" s="57">
        <v>100646</v>
      </c>
      <c r="B1129" s="55" t="s">
        <v>2359</v>
      </c>
      <c r="C1129" s="57" t="s">
        <v>4</v>
      </c>
      <c r="D1129" s="59">
        <v>275.39999999999998</v>
      </c>
    </row>
    <row r="1130" spans="1:4" ht="27">
      <c r="A1130" s="57">
        <v>102270</v>
      </c>
      <c r="B1130" s="55" t="s">
        <v>2360</v>
      </c>
      <c r="C1130" s="57" t="s">
        <v>4</v>
      </c>
      <c r="D1130" s="59">
        <v>0.47</v>
      </c>
    </row>
    <row r="1131" spans="1:4" ht="27">
      <c r="A1131" s="57">
        <v>102271</v>
      </c>
      <c r="B1131" s="55" t="s">
        <v>2361</v>
      </c>
      <c r="C1131" s="57" t="s">
        <v>4</v>
      </c>
      <c r="D1131" s="59">
        <v>0.13</v>
      </c>
    </row>
    <row r="1132" spans="1:4" ht="27">
      <c r="A1132" s="57">
        <v>102272</v>
      </c>
      <c r="B1132" s="55" t="s">
        <v>2362</v>
      </c>
      <c r="C1132" s="57" t="s">
        <v>4</v>
      </c>
      <c r="D1132" s="59">
        <v>0.31</v>
      </c>
    </row>
    <row r="1133" spans="1:4" ht="27">
      <c r="A1133" s="57">
        <v>102273</v>
      </c>
      <c r="B1133" s="55" t="s">
        <v>2363</v>
      </c>
      <c r="C1133" s="57" t="s">
        <v>4</v>
      </c>
      <c r="D1133" s="59">
        <v>1.37</v>
      </c>
    </row>
    <row r="1134" spans="1:4" ht="27">
      <c r="A1134" s="57">
        <v>92259</v>
      </c>
      <c r="B1134" s="55" t="s">
        <v>2364</v>
      </c>
      <c r="C1134" s="57" t="s">
        <v>8068</v>
      </c>
      <c r="D1134" s="59">
        <v>443.71</v>
      </c>
    </row>
    <row r="1135" spans="1:4" ht="27">
      <c r="A1135" s="57">
        <v>92260</v>
      </c>
      <c r="B1135" s="55" t="s">
        <v>2365</v>
      </c>
      <c r="C1135" s="57" t="s">
        <v>8068</v>
      </c>
      <c r="D1135" s="59">
        <v>498.93</v>
      </c>
    </row>
    <row r="1136" spans="1:4" ht="27">
      <c r="A1136" s="57">
        <v>92261</v>
      </c>
      <c r="B1136" s="55" t="s">
        <v>2366</v>
      </c>
      <c r="C1136" s="57" t="s">
        <v>8068</v>
      </c>
      <c r="D1136" s="59">
        <v>552.46</v>
      </c>
    </row>
    <row r="1137" spans="1:4" ht="27">
      <c r="A1137" s="57">
        <v>92262</v>
      </c>
      <c r="B1137" s="55" t="s">
        <v>2367</v>
      </c>
      <c r="C1137" s="57" t="s">
        <v>8068</v>
      </c>
      <c r="D1137" s="59">
        <v>638.65</v>
      </c>
    </row>
    <row r="1138" spans="1:4" ht="40.5">
      <c r="A1138" s="57">
        <v>92539</v>
      </c>
      <c r="B1138" s="55" t="s">
        <v>2368</v>
      </c>
      <c r="C1138" s="57" t="s">
        <v>3</v>
      </c>
      <c r="D1138" s="59">
        <v>74.400000000000006</v>
      </c>
    </row>
    <row r="1139" spans="1:4" ht="40.5">
      <c r="A1139" s="57">
        <v>92540</v>
      </c>
      <c r="B1139" s="55" t="s">
        <v>2369</v>
      </c>
      <c r="C1139" s="57" t="s">
        <v>3</v>
      </c>
      <c r="D1139" s="59">
        <v>82.71</v>
      </c>
    </row>
    <row r="1140" spans="1:4" ht="27">
      <c r="A1140" s="57">
        <v>92541</v>
      </c>
      <c r="B1140" s="55" t="s">
        <v>2370</v>
      </c>
      <c r="C1140" s="57" t="s">
        <v>3</v>
      </c>
      <c r="D1140" s="59">
        <v>80.33</v>
      </c>
    </row>
    <row r="1141" spans="1:4" ht="27">
      <c r="A1141" s="57">
        <v>92542</v>
      </c>
      <c r="B1141" s="55" t="s">
        <v>2371</v>
      </c>
      <c r="C1141" s="57" t="s">
        <v>3</v>
      </c>
      <c r="D1141" s="59">
        <v>96.84</v>
      </c>
    </row>
    <row r="1142" spans="1:4" ht="40.5">
      <c r="A1142" s="57">
        <v>92543</v>
      </c>
      <c r="B1142" s="55" t="s">
        <v>2372</v>
      </c>
      <c r="C1142" s="57" t="s">
        <v>3</v>
      </c>
      <c r="D1142" s="59">
        <v>22.54</v>
      </c>
    </row>
    <row r="1143" spans="1:4" ht="27">
      <c r="A1143" s="57">
        <v>92544</v>
      </c>
      <c r="B1143" s="55" t="s">
        <v>2373</v>
      </c>
      <c r="C1143" s="57" t="s">
        <v>3</v>
      </c>
      <c r="D1143" s="59">
        <v>17.940000000000001</v>
      </c>
    </row>
    <row r="1144" spans="1:4" ht="27">
      <c r="A1144" s="57">
        <v>92545</v>
      </c>
      <c r="B1144" s="55" t="s">
        <v>2374</v>
      </c>
      <c r="C1144" s="57" t="s">
        <v>8068</v>
      </c>
      <c r="D1144" s="59">
        <v>960.59</v>
      </c>
    </row>
    <row r="1145" spans="1:4" ht="27">
      <c r="A1145" s="57">
        <v>92546</v>
      </c>
      <c r="B1145" s="55" t="s">
        <v>2375</v>
      </c>
      <c r="C1145" s="57" t="s">
        <v>8068</v>
      </c>
      <c r="D1145" s="59">
        <v>1178.03</v>
      </c>
    </row>
    <row r="1146" spans="1:4" ht="27">
      <c r="A1146" s="57">
        <v>92547</v>
      </c>
      <c r="B1146" s="55" t="s">
        <v>2376</v>
      </c>
      <c r="C1146" s="57" t="s">
        <v>8068</v>
      </c>
      <c r="D1146" s="59">
        <v>1249.96</v>
      </c>
    </row>
    <row r="1147" spans="1:4" ht="27">
      <c r="A1147" s="57">
        <v>92548</v>
      </c>
      <c r="B1147" s="55" t="s">
        <v>2377</v>
      </c>
      <c r="C1147" s="57" t="s">
        <v>8068</v>
      </c>
      <c r="D1147" s="59">
        <v>1391.05</v>
      </c>
    </row>
    <row r="1148" spans="1:4" ht="27">
      <c r="A1148" s="57">
        <v>92549</v>
      </c>
      <c r="B1148" s="55" t="s">
        <v>2378</v>
      </c>
      <c r="C1148" s="57" t="s">
        <v>8068</v>
      </c>
      <c r="D1148" s="59">
        <v>1729.47</v>
      </c>
    </row>
    <row r="1149" spans="1:4" ht="27">
      <c r="A1149" s="57">
        <v>92550</v>
      </c>
      <c r="B1149" s="55" t="s">
        <v>2379</v>
      </c>
      <c r="C1149" s="57" t="s">
        <v>8068</v>
      </c>
      <c r="D1149" s="59">
        <v>2115.6799999999998</v>
      </c>
    </row>
    <row r="1150" spans="1:4" ht="27">
      <c r="A1150" s="57">
        <v>92551</v>
      </c>
      <c r="B1150" s="55" t="s">
        <v>2380</v>
      </c>
      <c r="C1150" s="57" t="s">
        <v>8068</v>
      </c>
      <c r="D1150" s="59">
        <v>2208.06</v>
      </c>
    </row>
    <row r="1151" spans="1:4" ht="27">
      <c r="A1151" s="57">
        <v>92552</v>
      </c>
      <c r="B1151" s="55" t="s">
        <v>2381</v>
      </c>
      <c r="C1151" s="57" t="s">
        <v>8068</v>
      </c>
      <c r="D1151" s="59">
        <v>2400.61</v>
      </c>
    </row>
    <row r="1152" spans="1:4" ht="27">
      <c r="A1152" s="57">
        <v>92553</v>
      </c>
      <c r="B1152" s="55" t="s">
        <v>2382</v>
      </c>
      <c r="C1152" s="57" t="s">
        <v>8068</v>
      </c>
      <c r="D1152" s="59">
        <v>2749.06</v>
      </c>
    </row>
    <row r="1153" spans="1:4" ht="27">
      <c r="A1153" s="57">
        <v>92554</v>
      </c>
      <c r="B1153" s="55" t="s">
        <v>2383</v>
      </c>
      <c r="C1153" s="57" t="s">
        <v>8068</v>
      </c>
      <c r="D1153" s="59">
        <v>2854.95</v>
      </c>
    </row>
    <row r="1154" spans="1:4" ht="40.5">
      <c r="A1154" s="57">
        <v>92555</v>
      </c>
      <c r="B1154" s="55" t="s">
        <v>2384</v>
      </c>
      <c r="C1154" s="57" t="s">
        <v>8068</v>
      </c>
      <c r="D1154" s="59">
        <v>946.63</v>
      </c>
    </row>
    <row r="1155" spans="1:4" ht="40.5">
      <c r="A1155" s="57">
        <v>92556</v>
      </c>
      <c r="B1155" s="55" t="s">
        <v>2385</v>
      </c>
      <c r="C1155" s="57" t="s">
        <v>8068</v>
      </c>
      <c r="D1155" s="59">
        <v>1153.57</v>
      </c>
    </row>
    <row r="1156" spans="1:4" ht="40.5">
      <c r="A1156" s="57">
        <v>92557</v>
      </c>
      <c r="B1156" s="55" t="s">
        <v>2386</v>
      </c>
      <c r="C1156" s="57" t="s">
        <v>8068</v>
      </c>
      <c r="D1156" s="59">
        <v>1225.49</v>
      </c>
    </row>
    <row r="1157" spans="1:4" ht="40.5">
      <c r="A1157" s="57">
        <v>92558</v>
      </c>
      <c r="B1157" s="55" t="s">
        <v>2387</v>
      </c>
      <c r="C1157" s="57" t="s">
        <v>8068</v>
      </c>
      <c r="D1157" s="59">
        <v>1377.09</v>
      </c>
    </row>
    <row r="1158" spans="1:4" ht="40.5">
      <c r="A1158" s="57">
        <v>92559</v>
      </c>
      <c r="B1158" s="55" t="s">
        <v>2388</v>
      </c>
      <c r="C1158" s="57" t="s">
        <v>8068</v>
      </c>
      <c r="D1158" s="59">
        <v>1703.47</v>
      </c>
    </row>
    <row r="1159" spans="1:4" ht="40.5">
      <c r="A1159" s="57">
        <v>92560</v>
      </c>
      <c r="B1159" s="55" t="s">
        <v>2389</v>
      </c>
      <c r="C1159" s="57" t="s">
        <v>8068</v>
      </c>
      <c r="D1159" s="59">
        <v>2080.27</v>
      </c>
    </row>
    <row r="1160" spans="1:4" ht="40.5">
      <c r="A1160" s="57">
        <v>92561</v>
      </c>
      <c r="B1160" s="55" t="s">
        <v>2390</v>
      </c>
      <c r="C1160" s="57" t="s">
        <v>8068</v>
      </c>
      <c r="D1160" s="59">
        <v>2173.61</v>
      </c>
    </row>
    <row r="1161" spans="1:4" ht="40.5">
      <c r="A1161" s="57">
        <v>92562</v>
      </c>
      <c r="B1161" s="55" t="s">
        <v>2391</v>
      </c>
      <c r="C1161" s="57" t="s">
        <v>8068</v>
      </c>
      <c r="D1161" s="59">
        <v>2341.6999999999998</v>
      </c>
    </row>
    <row r="1162" spans="1:4" ht="40.5">
      <c r="A1162" s="57">
        <v>92563</v>
      </c>
      <c r="B1162" s="55" t="s">
        <v>2392</v>
      </c>
      <c r="C1162" s="57" t="s">
        <v>8068</v>
      </c>
      <c r="D1162" s="59">
        <v>2680.17</v>
      </c>
    </row>
    <row r="1163" spans="1:4" ht="40.5">
      <c r="A1163" s="57">
        <v>92564</v>
      </c>
      <c r="B1163" s="55" t="s">
        <v>2393</v>
      </c>
      <c r="C1163" s="57" t="s">
        <v>8068</v>
      </c>
      <c r="D1163" s="59">
        <v>2770.57</v>
      </c>
    </row>
    <row r="1164" spans="1:4" ht="40.5">
      <c r="A1164" s="57">
        <v>92565</v>
      </c>
      <c r="B1164" s="55" t="s">
        <v>2394</v>
      </c>
      <c r="C1164" s="57" t="s">
        <v>3</v>
      </c>
      <c r="D1164" s="59">
        <v>36.520000000000003</v>
      </c>
    </row>
    <row r="1165" spans="1:4" ht="40.5">
      <c r="A1165" s="57">
        <v>92566</v>
      </c>
      <c r="B1165" s="55" t="s">
        <v>2395</v>
      </c>
      <c r="C1165" s="57" t="s">
        <v>3</v>
      </c>
      <c r="D1165" s="59">
        <v>22.96</v>
      </c>
    </row>
    <row r="1166" spans="1:4" ht="40.5">
      <c r="A1166" s="57">
        <v>92567</v>
      </c>
      <c r="B1166" s="55" t="s">
        <v>2396</v>
      </c>
      <c r="C1166" s="57" t="s">
        <v>3</v>
      </c>
      <c r="D1166" s="59">
        <v>33.07</v>
      </c>
    </row>
    <row r="1167" spans="1:4" ht="40.5">
      <c r="A1167" s="57">
        <v>100379</v>
      </c>
      <c r="B1167" s="55" t="s">
        <v>2397</v>
      </c>
      <c r="C1167" s="57" t="s">
        <v>3</v>
      </c>
      <c r="D1167" s="59">
        <v>36.520000000000003</v>
      </c>
    </row>
    <row r="1168" spans="1:4" ht="40.5">
      <c r="A1168" s="57">
        <v>100380</v>
      </c>
      <c r="B1168" s="55" t="s">
        <v>2398</v>
      </c>
      <c r="C1168" s="57" t="s">
        <v>3</v>
      </c>
      <c r="D1168" s="59">
        <v>47.69</v>
      </c>
    </row>
    <row r="1169" spans="1:4" ht="40.5">
      <c r="A1169" s="57">
        <v>100381</v>
      </c>
      <c r="B1169" s="55" t="s">
        <v>2399</v>
      </c>
      <c r="C1169" s="57" t="s">
        <v>3</v>
      </c>
      <c r="D1169" s="59">
        <v>53.1</v>
      </c>
    </row>
    <row r="1170" spans="1:4" ht="40.5">
      <c r="A1170" s="57">
        <v>100383</v>
      </c>
      <c r="B1170" s="55" t="s">
        <v>2400</v>
      </c>
      <c r="C1170" s="57" t="s">
        <v>3</v>
      </c>
      <c r="D1170" s="59">
        <v>24.84</v>
      </c>
    </row>
    <row r="1171" spans="1:4" ht="40.5">
      <c r="A1171" s="57">
        <v>100384</v>
      </c>
      <c r="B1171" s="55" t="s">
        <v>2401</v>
      </c>
      <c r="C1171" s="57" t="s">
        <v>3</v>
      </c>
      <c r="D1171" s="59">
        <v>25.96</v>
      </c>
    </row>
    <row r="1172" spans="1:4" ht="40.5">
      <c r="A1172" s="57">
        <v>100385</v>
      </c>
      <c r="B1172" s="55" t="s">
        <v>2402</v>
      </c>
      <c r="C1172" s="57" t="s">
        <v>3</v>
      </c>
      <c r="D1172" s="59">
        <v>33.07</v>
      </c>
    </row>
    <row r="1173" spans="1:4" ht="40.5">
      <c r="A1173" s="57">
        <v>100386</v>
      </c>
      <c r="B1173" s="55" t="s">
        <v>2403</v>
      </c>
      <c r="C1173" s="57" t="s">
        <v>3</v>
      </c>
      <c r="D1173" s="59">
        <v>42.02</v>
      </c>
    </row>
    <row r="1174" spans="1:4" ht="40.5">
      <c r="A1174" s="57">
        <v>100387</v>
      </c>
      <c r="B1174" s="55" t="s">
        <v>2404</v>
      </c>
      <c r="C1174" s="57" t="s">
        <v>3</v>
      </c>
      <c r="D1174" s="59">
        <v>51.21</v>
      </c>
    </row>
    <row r="1175" spans="1:4" ht="27">
      <c r="A1175" s="57">
        <v>100388</v>
      </c>
      <c r="B1175" s="55" t="s">
        <v>2405</v>
      </c>
      <c r="C1175" s="57" t="s">
        <v>3</v>
      </c>
      <c r="D1175" s="59">
        <v>18.12</v>
      </c>
    </row>
    <row r="1176" spans="1:4" ht="27">
      <c r="A1176" s="57">
        <v>100389</v>
      </c>
      <c r="B1176" s="55" t="s">
        <v>2406</v>
      </c>
      <c r="C1176" s="57" t="s">
        <v>3</v>
      </c>
      <c r="D1176" s="59">
        <v>15.94</v>
      </c>
    </row>
    <row r="1177" spans="1:4" ht="27">
      <c r="A1177" s="57">
        <v>100390</v>
      </c>
      <c r="B1177" s="55" t="s">
        <v>2407</v>
      </c>
      <c r="C1177" s="57" t="s">
        <v>3</v>
      </c>
      <c r="D1177" s="59">
        <v>21.38</v>
      </c>
    </row>
    <row r="1178" spans="1:4" ht="27">
      <c r="A1178" s="57">
        <v>100391</v>
      </c>
      <c r="B1178" s="55" t="s">
        <v>2408</v>
      </c>
      <c r="C1178" s="57" t="s">
        <v>3</v>
      </c>
      <c r="D1178" s="59">
        <v>18.059999999999999</v>
      </c>
    </row>
    <row r="1179" spans="1:4" ht="27">
      <c r="A1179" s="57">
        <v>100392</v>
      </c>
      <c r="B1179" s="55" t="s">
        <v>2409</v>
      </c>
      <c r="C1179" s="57" t="s">
        <v>3</v>
      </c>
      <c r="D1179" s="59">
        <v>14.28</v>
      </c>
    </row>
    <row r="1180" spans="1:4" ht="27">
      <c r="A1180" s="57">
        <v>100393</v>
      </c>
      <c r="B1180" s="55" t="s">
        <v>2410</v>
      </c>
      <c r="C1180" s="57" t="s">
        <v>3</v>
      </c>
      <c r="D1180" s="59">
        <v>18.21</v>
      </c>
    </row>
    <row r="1181" spans="1:4" ht="27">
      <c r="A1181" s="57">
        <v>100394</v>
      </c>
      <c r="B1181" s="55" t="s">
        <v>2411</v>
      </c>
      <c r="C1181" s="57" t="s">
        <v>3</v>
      </c>
      <c r="D1181" s="59">
        <v>16.850000000000001</v>
      </c>
    </row>
    <row r="1182" spans="1:4" ht="27">
      <c r="A1182" s="57">
        <v>100395</v>
      </c>
      <c r="B1182" s="55" t="s">
        <v>2412</v>
      </c>
      <c r="C1182" s="57" t="s">
        <v>3</v>
      </c>
      <c r="D1182" s="59">
        <v>21.51</v>
      </c>
    </row>
    <row r="1183" spans="1:4" ht="27">
      <c r="A1183" s="57">
        <v>94189</v>
      </c>
      <c r="B1183" s="55" t="s">
        <v>2413</v>
      </c>
      <c r="C1183" s="57" t="s">
        <v>3</v>
      </c>
      <c r="D1183" s="59">
        <v>27.1</v>
      </c>
    </row>
    <row r="1184" spans="1:4" ht="27">
      <c r="A1184" s="57">
        <v>94192</v>
      </c>
      <c r="B1184" s="55" t="s">
        <v>2414</v>
      </c>
      <c r="C1184" s="57" t="s">
        <v>3</v>
      </c>
      <c r="D1184" s="59">
        <v>29.12</v>
      </c>
    </row>
    <row r="1185" spans="1:4" ht="27">
      <c r="A1185" s="57">
        <v>94195</v>
      </c>
      <c r="B1185" s="55" t="s">
        <v>2415</v>
      </c>
      <c r="C1185" s="57" t="s">
        <v>3</v>
      </c>
      <c r="D1185" s="59">
        <v>24.96</v>
      </c>
    </row>
    <row r="1186" spans="1:4" ht="27">
      <c r="A1186" s="57">
        <v>94198</v>
      </c>
      <c r="B1186" s="55" t="s">
        <v>2416</v>
      </c>
      <c r="C1186" s="57" t="s">
        <v>3</v>
      </c>
      <c r="D1186" s="59">
        <v>27.64</v>
      </c>
    </row>
    <row r="1187" spans="1:4" ht="27">
      <c r="A1187" s="57">
        <v>94201</v>
      </c>
      <c r="B1187" s="55" t="s">
        <v>2417</v>
      </c>
      <c r="C1187" s="57" t="s">
        <v>3</v>
      </c>
      <c r="D1187" s="59">
        <v>35.76</v>
      </c>
    </row>
    <row r="1188" spans="1:4" ht="27">
      <c r="A1188" s="57">
        <v>94204</v>
      </c>
      <c r="B1188" s="55" t="s">
        <v>2418</v>
      </c>
      <c r="C1188" s="57" t="s">
        <v>3</v>
      </c>
      <c r="D1188" s="59">
        <v>40.32</v>
      </c>
    </row>
    <row r="1189" spans="1:4" ht="13.5">
      <c r="A1189" s="57">
        <v>94224</v>
      </c>
      <c r="B1189" s="55" t="s">
        <v>2419</v>
      </c>
      <c r="C1189" s="57" t="s">
        <v>1</v>
      </c>
      <c r="D1189" s="59">
        <v>20</v>
      </c>
    </row>
    <row r="1190" spans="1:4" ht="27">
      <c r="A1190" s="57">
        <v>94225</v>
      </c>
      <c r="B1190" s="55" t="s">
        <v>2420</v>
      </c>
      <c r="C1190" s="57" t="s">
        <v>3</v>
      </c>
      <c r="D1190" s="59">
        <v>18.97</v>
      </c>
    </row>
    <row r="1191" spans="1:4" ht="27">
      <c r="A1191" s="57">
        <v>94226</v>
      </c>
      <c r="B1191" s="55" t="s">
        <v>2421</v>
      </c>
      <c r="C1191" s="57" t="s">
        <v>3</v>
      </c>
      <c r="D1191" s="59">
        <v>15.18</v>
      </c>
    </row>
    <row r="1192" spans="1:4" ht="13.5">
      <c r="A1192" s="57">
        <v>94232</v>
      </c>
      <c r="B1192" s="55" t="s">
        <v>2422</v>
      </c>
      <c r="C1192" s="57" t="s">
        <v>8068</v>
      </c>
      <c r="D1192" s="59">
        <v>2.29</v>
      </c>
    </row>
    <row r="1193" spans="1:4" ht="27">
      <c r="A1193" s="57">
        <v>94440</v>
      </c>
      <c r="B1193" s="55" t="s">
        <v>2423</v>
      </c>
      <c r="C1193" s="57" t="s">
        <v>3</v>
      </c>
      <c r="D1193" s="59">
        <v>24.96</v>
      </c>
    </row>
    <row r="1194" spans="1:4" ht="27">
      <c r="A1194" s="57">
        <v>94441</v>
      </c>
      <c r="B1194" s="55" t="s">
        <v>2424</v>
      </c>
      <c r="C1194" s="57" t="s">
        <v>3</v>
      </c>
      <c r="D1194" s="59">
        <v>27.64</v>
      </c>
    </row>
    <row r="1195" spans="1:4" ht="27">
      <c r="A1195" s="57">
        <v>94442</v>
      </c>
      <c r="B1195" s="55" t="s">
        <v>2425</v>
      </c>
      <c r="C1195" s="57" t="s">
        <v>3</v>
      </c>
      <c r="D1195" s="59">
        <v>24.96</v>
      </c>
    </row>
    <row r="1196" spans="1:4" ht="27">
      <c r="A1196" s="57">
        <v>94443</v>
      </c>
      <c r="B1196" s="55" t="s">
        <v>2426</v>
      </c>
      <c r="C1196" s="57" t="s">
        <v>3</v>
      </c>
      <c r="D1196" s="59">
        <v>27.64</v>
      </c>
    </row>
    <row r="1197" spans="1:4" ht="27">
      <c r="A1197" s="57">
        <v>94445</v>
      </c>
      <c r="B1197" s="55" t="s">
        <v>2427</v>
      </c>
      <c r="C1197" s="57" t="s">
        <v>3</v>
      </c>
      <c r="D1197" s="59">
        <v>35.76</v>
      </c>
    </row>
    <row r="1198" spans="1:4" ht="27">
      <c r="A1198" s="57">
        <v>94446</v>
      </c>
      <c r="B1198" s="55" t="s">
        <v>2428</v>
      </c>
      <c r="C1198" s="57" t="s">
        <v>3</v>
      </c>
      <c r="D1198" s="59">
        <v>40.32</v>
      </c>
    </row>
    <row r="1199" spans="1:4" ht="27">
      <c r="A1199" s="57">
        <v>94447</v>
      </c>
      <c r="B1199" s="55" t="s">
        <v>2429</v>
      </c>
      <c r="C1199" s="57" t="s">
        <v>3</v>
      </c>
      <c r="D1199" s="59">
        <v>35.76</v>
      </c>
    </row>
    <row r="1200" spans="1:4" ht="27">
      <c r="A1200" s="57">
        <v>94448</v>
      </c>
      <c r="B1200" s="55" t="s">
        <v>2430</v>
      </c>
      <c r="C1200" s="57" t="s">
        <v>3</v>
      </c>
      <c r="D1200" s="59">
        <v>40.32</v>
      </c>
    </row>
    <row r="1201" spans="1:4" ht="40.5">
      <c r="A1201" s="57">
        <v>94207</v>
      </c>
      <c r="B1201" s="55" t="s">
        <v>2431</v>
      </c>
      <c r="C1201" s="57" t="s">
        <v>3</v>
      </c>
      <c r="D1201" s="59">
        <v>40.86</v>
      </c>
    </row>
    <row r="1202" spans="1:4" ht="40.5">
      <c r="A1202" s="57">
        <v>94210</v>
      </c>
      <c r="B1202" s="55" t="s">
        <v>2432</v>
      </c>
      <c r="C1202" s="57" t="s">
        <v>3</v>
      </c>
      <c r="D1202" s="59">
        <v>43.4</v>
      </c>
    </row>
    <row r="1203" spans="1:4" ht="27">
      <c r="A1203" s="57">
        <v>94218</v>
      </c>
      <c r="B1203" s="55" t="s">
        <v>2433</v>
      </c>
      <c r="C1203" s="57" t="s">
        <v>3</v>
      </c>
      <c r="D1203" s="59">
        <v>89.48</v>
      </c>
    </row>
    <row r="1204" spans="1:4" ht="27">
      <c r="A1204" s="57">
        <v>94213</v>
      </c>
      <c r="B1204" s="55" t="s">
        <v>2434</v>
      </c>
      <c r="C1204" s="57" t="s">
        <v>3</v>
      </c>
      <c r="D1204" s="59">
        <v>81.709999999999994</v>
      </c>
    </row>
    <row r="1205" spans="1:4" ht="27">
      <c r="A1205" s="57">
        <v>94216</v>
      </c>
      <c r="B1205" s="55" t="s">
        <v>2435</v>
      </c>
      <c r="C1205" s="57" t="s">
        <v>3</v>
      </c>
      <c r="D1205" s="59">
        <v>243.43</v>
      </c>
    </row>
    <row r="1206" spans="1:4" ht="40.5">
      <c r="A1206" s="57">
        <v>94219</v>
      </c>
      <c r="B1206" s="55" t="s">
        <v>2436</v>
      </c>
      <c r="C1206" s="57" t="s">
        <v>1</v>
      </c>
      <c r="D1206" s="59">
        <v>24.02</v>
      </c>
    </row>
    <row r="1207" spans="1:4" ht="40.5">
      <c r="A1207" s="57">
        <v>94220</v>
      </c>
      <c r="B1207" s="55" t="s">
        <v>2437</v>
      </c>
      <c r="C1207" s="57" t="s">
        <v>1</v>
      </c>
      <c r="D1207" s="59">
        <v>38.69</v>
      </c>
    </row>
    <row r="1208" spans="1:4" ht="27">
      <c r="A1208" s="57">
        <v>94221</v>
      </c>
      <c r="B1208" s="55" t="s">
        <v>2438</v>
      </c>
      <c r="C1208" s="57" t="s">
        <v>1</v>
      </c>
      <c r="D1208" s="59">
        <v>18.72</v>
      </c>
    </row>
    <row r="1209" spans="1:4" ht="27">
      <c r="A1209" s="57">
        <v>94222</v>
      </c>
      <c r="B1209" s="55" t="s">
        <v>2439</v>
      </c>
      <c r="C1209" s="57" t="s">
        <v>1</v>
      </c>
      <c r="D1209" s="59">
        <v>33.39</v>
      </c>
    </row>
    <row r="1210" spans="1:4" ht="27">
      <c r="A1210" s="57">
        <v>94223</v>
      </c>
      <c r="B1210" s="55" t="s">
        <v>2440</v>
      </c>
      <c r="C1210" s="57" t="s">
        <v>1</v>
      </c>
      <c r="D1210" s="59">
        <v>53.37</v>
      </c>
    </row>
    <row r="1211" spans="1:4" ht="27">
      <c r="A1211" s="57">
        <v>94451</v>
      </c>
      <c r="B1211" s="55" t="s">
        <v>2441</v>
      </c>
      <c r="C1211" s="57" t="s">
        <v>1</v>
      </c>
      <c r="D1211" s="59">
        <v>118.51</v>
      </c>
    </row>
    <row r="1212" spans="1:4" ht="27">
      <c r="A1212" s="57">
        <v>100325</v>
      </c>
      <c r="B1212" s="55" t="s">
        <v>2442</v>
      </c>
      <c r="C1212" s="57" t="s">
        <v>1</v>
      </c>
      <c r="D1212" s="59">
        <v>51.46</v>
      </c>
    </row>
    <row r="1213" spans="1:4" ht="27">
      <c r="A1213" s="57">
        <v>100327</v>
      </c>
      <c r="B1213" s="55" t="s">
        <v>2443</v>
      </c>
      <c r="C1213" s="57" t="s">
        <v>1</v>
      </c>
      <c r="D1213" s="59">
        <v>58.89</v>
      </c>
    </row>
    <row r="1214" spans="1:4" ht="27">
      <c r="A1214" s="57">
        <v>100328</v>
      </c>
      <c r="B1214" s="55" t="s">
        <v>2444</v>
      </c>
      <c r="C1214" s="57" t="s">
        <v>3</v>
      </c>
      <c r="D1214" s="59">
        <v>10.19</v>
      </c>
    </row>
    <row r="1215" spans="1:4" ht="27">
      <c r="A1215" s="57">
        <v>100329</v>
      </c>
      <c r="B1215" s="55" t="s">
        <v>2445</v>
      </c>
      <c r="C1215" s="57" t="s">
        <v>3</v>
      </c>
      <c r="D1215" s="59">
        <v>12.88</v>
      </c>
    </row>
    <row r="1216" spans="1:4" ht="27">
      <c r="A1216" s="57">
        <v>100330</v>
      </c>
      <c r="B1216" s="55" t="s">
        <v>2446</v>
      </c>
      <c r="C1216" s="57" t="s">
        <v>3</v>
      </c>
      <c r="D1216" s="59">
        <v>13.8</v>
      </c>
    </row>
    <row r="1217" spans="1:4" ht="27">
      <c r="A1217" s="57">
        <v>100331</v>
      </c>
      <c r="B1217" s="55" t="s">
        <v>2447</v>
      </c>
      <c r="C1217" s="57" t="s">
        <v>3</v>
      </c>
      <c r="D1217" s="59">
        <v>18.38</v>
      </c>
    </row>
    <row r="1218" spans="1:4" ht="40.5">
      <c r="A1218" s="57">
        <v>100434</v>
      </c>
      <c r="B1218" s="55" t="s">
        <v>2448</v>
      </c>
      <c r="C1218" s="57" t="s">
        <v>1</v>
      </c>
      <c r="D1218" s="59">
        <v>57.25</v>
      </c>
    </row>
    <row r="1219" spans="1:4" ht="27">
      <c r="A1219" s="57">
        <v>100435</v>
      </c>
      <c r="B1219" s="55" t="s">
        <v>2449</v>
      </c>
      <c r="C1219" s="57" t="s">
        <v>1</v>
      </c>
      <c r="D1219" s="59">
        <v>26.99</v>
      </c>
    </row>
    <row r="1220" spans="1:4" ht="27">
      <c r="A1220" s="57">
        <v>94227</v>
      </c>
      <c r="B1220" s="55" t="s">
        <v>2450</v>
      </c>
      <c r="C1220" s="57" t="s">
        <v>1</v>
      </c>
      <c r="D1220" s="59">
        <v>67.650000000000006</v>
      </c>
    </row>
    <row r="1221" spans="1:4" ht="27">
      <c r="A1221" s="57">
        <v>94228</v>
      </c>
      <c r="B1221" s="55" t="s">
        <v>2451</v>
      </c>
      <c r="C1221" s="57" t="s">
        <v>1</v>
      </c>
      <c r="D1221" s="59">
        <v>90.49</v>
      </c>
    </row>
    <row r="1222" spans="1:4" ht="27">
      <c r="A1222" s="57">
        <v>94229</v>
      </c>
      <c r="B1222" s="55" t="s">
        <v>2452</v>
      </c>
      <c r="C1222" s="57" t="s">
        <v>1</v>
      </c>
      <c r="D1222" s="59">
        <v>175.26</v>
      </c>
    </row>
    <row r="1223" spans="1:4" ht="27">
      <c r="A1223" s="57">
        <v>94231</v>
      </c>
      <c r="B1223" s="55" t="s">
        <v>2453</v>
      </c>
      <c r="C1223" s="57" t="s">
        <v>1</v>
      </c>
      <c r="D1223" s="59">
        <v>53.07</v>
      </c>
    </row>
    <row r="1224" spans="1:4" ht="27">
      <c r="A1224" s="57">
        <v>94449</v>
      </c>
      <c r="B1224" s="55" t="s">
        <v>2454</v>
      </c>
      <c r="C1224" s="57" t="s">
        <v>3</v>
      </c>
      <c r="D1224" s="59">
        <v>49.39</v>
      </c>
    </row>
    <row r="1225" spans="1:4" ht="27">
      <c r="A1225" s="57">
        <v>92255</v>
      </c>
      <c r="B1225" s="55" t="s">
        <v>2455</v>
      </c>
      <c r="C1225" s="57" t="s">
        <v>8068</v>
      </c>
      <c r="D1225" s="59">
        <v>159.74</v>
      </c>
    </row>
    <row r="1226" spans="1:4" ht="27">
      <c r="A1226" s="57">
        <v>92256</v>
      </c>
      <c r="B1226" s="55" t="s">
        <v>2456</v>
      </c>
      <c r="C1226" s="57" t="s">
        <v>8068</v>
      </c>
      <c r="D1226" s="59">
        <v>201.69</v>
      </c>
    </row>
    <row r="1227" spans="1:4" ht="27">
      <c r="A1227" s="57">
        <v>92257</v>
      </c>
      <c r="B1227" s="55" t="s">
        <v>2457</v>
      </c>
      <c r="C1227" s="57" t="s">
        <v>8068</v>
      </c>
      <c r="D1227" s="59">
        <v>243.04</v>
      </c>
    </row>
    <row r="1228" spans="1:4" ht="27">
      <c r="A1228" s="57">
        <v>92258</v>
      </c>
      <c r="B1228" s="55" t="s">
        <v>2458</v>
      </c>
      <c r="C1228" s="57" t="s">
        <v>8068</v>
      </c>
      <c r="D1228" s="59">
        <v>309.52</v>
      </c>
    </row>
    <row r="1229" spans="1:4" ht="27">
      <c r="A1229" s="57">
        <v>92568</v>
      </c>
      <c r="B1229" s="55" t="s">
        <v>2459</v>
      </c>
      <c r="C1229" s="57" t="s">
        <v>3</v>
      </c>
      <c r="D1229" s="59">
        <v>157.63999999999999</v>
      </c>
    </row>
    <row r="1230" spans="1:4" ht="27">
      <c r="A1230" s="57">
        <v>92569</v>
      </c>
      <c r="B1230" s="55" t="s">
        <v>2460</v>
      </c>
      <c r="C1230" s="57" t="s">
        <v>3</v>
      </c>
      <c r="D1230" s="59">
        <v>88.22</v>
      </c>
    </row>
    <row r="1231" spans="1:4" ht="27">
      <c r="A1231" s="57">
        <v>92570</v>
      </c>
      <c r="B1231" s="55" t="s">
        <v>2461</v>
      </c>
      <c r="C1231" s="57" t="s">
        <v>3</v>
      </c>
      <c r="D1231" s="59">
        <v>56.11</v>
      </c>
    </row>
    <row r="1232" spans="1:4" ht="40.5">
      <c r="A1232" s="57">
        <v>92571</v>
      </c>
      <c r="B1232" s="55" t="s">
        <v>2462</v>
      </c>
      <c r="C1232" s="57" t="s">
        <v>3</v>
      </c>
      <c r="D1232" s="59">
        <v>166.02</v>
      </c>
    </row>
    <row r="1233" spans="1:4" ht="27">
      <c r="A1233" s="57">
        <v>92572</v>
      </c>
      <c r="B1233" s="55" t="s">
        <v>2463</v>
      </c>
      <c r="C1233" s="57" t="s">
        <v>3</v>
      </c>
      <c r="D1233" s="59">
        <v>100.24</v>
      </c>
    </row>
    <row r="1234" spans="1:4" ht="40.5">
      <c r="A1234" s="57">
        <v>92573</v>
      </c>
      <c r="B1234" s="55" t="s">
        <v>2464</v>
      </c>
      <c r="C1234" s="57" t="s">
        <v>3</v>
      </c>
      <c r="D1234" s="59">
        <v>59.62</v>
      </c>
    </row>
    <row r="1235" spans="1:4" ht="27">
      <c r="A1235" s="57">
        <v>92574</v>
      </c>
      <c r="B1235" s="55" t="s">
        <v>2465</v>
      </c>
      <c r="C1235" s="57" t="s">
        <v>3</v>
      </c>
      <c r="D1235" s="59">
        <v>160</v>
      </c>
    </row>
    <row r="1236" spans="1:4" ht="27">
      <c r="A1236" s="57">
        <v>92575</v>
      </c>
      <c r="B1236" s="55" t="s">
        <v>2466</v>
      </c>
      <c r="C1236" s="57" t="s">
        <v>3</v>
      </c>
      <c r="D1236" s="59">
        <v>80.45</v>
      </c>
    </row>
    <row r="1237" spans="1:4" ht="27">
      <c r="A1237" s="57">
        <v>92576</v>
      </c>
      <c r="B1237" s="55" t="s">
        <v>2467</v>
      </c>
      <c r="C1237" s="57" t="s">
        <v>3</v>
      </c>
      <c r="D1237" s="59">
        <v>44.04</v>
      </c>
    </row>
    <row r="1238" spans="1:4" ht="27">
      <c r="A1238" s="57">
        <v>92577</v>
      </c>
      <c r="B1238" s="55" t="s">
        <v>2468</v>
      </c>
      <c r="C1238" s="57" t="s">
        <v>3</v>
      </c>
      <c r="D1238" s="59">
        <v>168.98</v>
      </c>
    </row>
    <row r="1239" spans="1:4" ht="27">
      <c r="A1239" s="57">
        <v>92578</v>
      </c>
      <c r="B1239" s="55" t="s">
        <v>2469</v>
      </c>
      <c r="C1239" s="57" t="s">
        <v>3</v>
      </c>
      <c r="D1239" s="59">
        <v>85.43</v>
      </c>
    </row>
    <row r="1240" spans="1:4" ht="27">
      <c r="A1240" s="57">
        <v>92579</v>
      </c>
      <c r="B1240" s="55" t="s">
        <v>2470</v>
      </c>
      <c r="C1240" s="57" t="s">
        <v>3</v>
      </c>
      <c r="D1240" s="59">
        <v>46.84</v>
      </c>
    </row>
    <row r="1241" spans="1:4" ht="40.5">
      <c r="A1241" s="57">
        <v>92580</v>
      </c>
      <c r="B1241" s="55" t="s">
        <v>2471</v>
      </c>
      <c r="C1241" s="57" t="s">
        <v>3</v>
      </c>
      <c r="D1241" s="59">
        <v>58.51</v>
      </c>
    </row>
    <row r="1242" spans="1:4" ht="27">
      <c r="A1242" s="57">
        <v>92581</v>
      </c>
      <c r="B1242" s="55" t="s">
        <v>2472</v>
      </c>
      <c r="C1242" s="57" t="s">
        <v>3</v>
      </c>
      <c r="D1242" s="59">
        <v>61.35</v>
      </c>
    </row>
    <row r="1243" spans="1:4" ht="27">
      <c r="A1243" s="57">
        <v>92582</v>
      </c>
      <c r="B1243" s="55" t="s">
        <v>2473</v>
      </c>
      <c r="C1243" s="57" t="s">
        <v>8068</v>
      </c>
      <c r="D1243" s="59">
        <v>813.61</v>
      </c>
    </row>
    <row r="1244" spans="1:4" ht="27">
      <c r="A1244" s="57">
        <v>92584</v>
      </c>
      <c r="B1244" s="55" t="s">
        <v>2474</v>
      </c>
      <c r="C1244" s="57" t="s">
        <v>8068</v>
      </c>
      <c r="D1244" s="59">
        <v>970.32</v>
      </c>
    </row>
    <row r="1245" spans="1:4" ht="27">
      <c r="A1245" s="57">
        <v>92586</v>
      </c>
      <c r="B1245" s="55" t="s">
        <v>2475</v>
      </c>
      <c r="C1245" s="57" t="s">
        <v>8068</v>
      </c>
      <c r="D1245" s="59">
        <v>1127.01</v>
      </c>
    </row>
    <row r="1246" spans="1:4" ht="27">
      <c r="A1246" s="57">
        <v>92588</v>
      </c>
      <c r="B1246" s="55" t="s">
        <v>2476</v>
      </c>
      <c r="C1246" s="57" t="s">
        <v>8068</v>
      </c>
      <c r="D1246" s="59">
        <v>1428.1</v>
      </c>
    </row>
    <row r="1247" spans="1:4" ht="27">
      <c r="A1247" s="57">
        <v>92590</v>
      </c>
      <c r="B1247" s="55" t="s">
        <v>2477</v>
      </c>
      <c r="C1247" s="57" t="s">
        <v>8068</v>
      </c>
      <c r="D1247" s="59">
        <v>1584.81</v>
      </c>
    </row>
    <row r="1248" spans="1:4" ht="27">
      <c r="A1248" s="57">
        <v>92592</v>
      </c>
      <c r="B1248" s="55" t="s">
        <v>2478</v>
      </c>
      <c r="C1248" s="57" t="s">
        <v>8068</v>
      </c>
      <c r="D1248" s="59">
        <v>1782.85</v>
      </c>
    </row>
    <row r="1249" spans="1:4" ht="27">
      <c r="A1249" s="57">
        <v>92593</v>
      </c>
      <c r="B1249" s="55" t="s">
        <v>2479</v>
      </c>
      <c r="C1249" s="57" t="s">
        <v>92</v>
      </c>
      <c r="D1249" s="59">
        <v>13.54</v>
      </c>
    </row>
    <row r="1250" spans="1:4" ht="27">
      <c r="A1250" s="57">
        <v>92594</v>
      </c>
      <c r="B1250" s="55" t="s">
        <v>2480</v>
      </c>
      <c r="C1250" s="57" t="s">
        <v>8068</v>
      </c>
      <c r="D1250" s="59">
        <v>2081.62</v>
      </c>
    </row>
    <row r="1251" spans="1:4" ht="27">
      <c r="A1251" s="57">
        <v>92596</v>
      </c>
      <c r="B1251" s="55" t="s">
        <v>2481</v>
      </c>
      <c r="C1251" s="57" t="s">
        <v>8068</v>
      </c>
      <c r="D1251" s="59">
        <v>2311.5300000000002</v>
      </c>
    </row>
    <row r="1252" spans="1:4" ht="27">
      <c r="A1252" s="57">
        <v>92598</v>
      </c>
      <c r="B1252" s="55" t="s">
        <v>2482</v>
      </c>
      <c r="C1252" s="57" t="s">
        <v>8068</v>
      </c>
      <c r="D1252" s="59">
        <v>2468.2199999999998</v>
      </c>
    </row>
    <row r="1253" spans="1:4" ht="27">
      <c r="A1253" s="57">
        <v>92600</v>
      </c>
      <c r="B1253" s="55" t="s">
        <v>2483</v>
      </c>
      <c r="C1253" s="57" t="s">
        <v>8068</v>
      </c>
      <c r="D1253" s="59">
        <v>2664.57</v>
      </c>
    </row>
    <row r="1254" spans="1:4" ht="27">
      <c r="A1254" s="57">
        <v>92602</v>
      </c>
      <c r="B1254" s="55" t="s">
        <v>2484</v>
      </c>
      <c r="C1254" s="57" t="s">
        <v>8068</v>
      </c>
      <c r="D1254" s="59">
        <v>813.61</v>
      </c>
    </row>
    <row r="1255" spans="1:4" ht="27">
      <c r="A1255" s="57">
        <v>92604</v>
      </c>
      <c r="B1255" s="55" t="s">
        <v>2485</v>
      </c>
      <c r="C1255" s="57" t="s">
        <v>8068</v>
      </c>
      <c r="D1255" s="59">
        <v>930.68</v>
      </c>
    </row>
    <row r="1256" spans="1:4" ht="27">
      <c r="A1256" s="57">
        <v>92606</v>
      </c>
      <c r="B1256" s="55" t="s">
        <v>2486</v>
      </c>
      <c r="C1256" s="57" t="s">
        <v>8068</v>
      </c>
      <c r="D1256" s="59">
        <v>1087.3800000000001</v>
      </c>
    </row>
    <row r="1257" spans="1:4" ht="27">
      <c r="A1257" s="57">
        <v>92608</v>
      </c>
      <c r="B1257" s="55" t="s">
        <v>2487</v>
      </c>
      <c r="C1257" s="57" t="s">
        <v>8068</v>
      </c>
      <c r="D1257" s="59">
        <v>1348.82</v>
      </c>
    </row>
    <row r="1258" spans="1:4" ht="27">
      <c r="A1258" s="57">
        <v>92610</v>
      </c>
      <c r="B1258" s="55" t="s">
        <v>2488</v>
      </c>
      <c r="C1258" s="57" t="s">
        <v>8068</v>
      </c>
      <c r="D1258" s="59">
        <v>1505.53</v>
      </c>
    </row>
    <row r="1259" spans="1:4" ht="40.5">
      <c r="A1259" s="57">
        <v>92612</v>
      </c>
      <c r="B1259" s="55" t="s">
        <v>2489</v>
      </c>
      <c r="C1259" s="57" t="s">
        <v>8068</v>
      </c>
      <c r="D1259" s="59">
        <v>1703.58</v>
      </c>
    </row>
    <row r="1260" spans="1:4" ht="27">
      <c r="A1260" s="57">
        <v>92614</v>
      </c>
      <c r="B1260" s="55" t="s">
        <v>2490</v>
      </c>
      <c r="C1260" s="57" t="s">
        <v>8068</v>
      </c>
      <c r="D1260" s="59">
        <v>1923.07</v>
      </c>
    </row>
    <row r="1261" spans="1:4" ht="27">
      <c r="A1261" s="57">
        <v>92616</v>
      </c>
      <c r="B1261" s="55" t="s">
        <v>2491</v>
      </c>
      <c r="C1261" s="57" t="s">
        <v>8068</v>
      </c>
      <c r="D1261" s="59">
        <v>2192.61</v>
      </c>
    </row>
    <row r="1262" spans="1:4" ht="27">
      <c r="A1262" s="57">
        <v>92618</v>
      </c>
      <c r="B1262" s="55" t="s">
        <v>2492</v>
      </c>
      <c r="C1262" s="57" t="s">
        <v>8068</v>
      </c>
      <c r="D1262" s="59">
        <v>2349.31</v>
      </c>
    </row>
    <row r="1263" spans="1:4" ht="27">
      <c r="A1263" s="57">
        <v>92620</v>
      </c>
      <c r="B1263" s="55" t="s">
        <v>2493</v>
      </c>
      <c r="C1263" s="57" t="s">
        <v>8068</v>
      </c>
      <c r="D1263" s="59">
        <v>2506.02</v>
      </c>
    </row>
    <row r="1264" spans="1:4" ht="27">
      <c r="A1264" s="57">
        <v>100357</v>
      </c>
      <c r="B1264" s="55" t="s">
        <v>2494</v>
      </c>
      <c r="C1264" s="57" t="s">
        <v>8068</v>
      </c>
      <c r="D1264" s="59">
        <v>999.57</v>
      </c>
    </row>
    <row r="1265" spans="1:4" ht="27">
      <c r="A1265" s="57">
        <v>100358</v>
      </c>
      <c r="B1265" s="55" t="s">
        <v>2495</v>
      </c>
      <c r="C1265" s="57" t="s">
        <v>8068</v>
      </c>
      <c r="D1265" s="59">
        <v>1342.95</v>
      </c>
    </row>
    <row r="1266" spans="1:4" ht="27">
      <c r="A1266" s="57">
        <v>100359</v>
      </c>
      <c r="B1266" s="55" t="s">
        <v>2496</v>
      </c>
      <c r="C1266" s="57" t="s">
        <v>8068</v>
      </c>
      <c r="D1266" s="59">
        <v>1416.34</v>
      </c>
    </row>
    <row r="1267" spans="1:4" ht="27">
      <c r="A1267" s="57">
        <v>100360</v>
      </c>
      <c r="B1267" s="55" t="s">
        <v>2497</v>
      </c>
      <c r="C1267" s="57" t="s">
        <v>8068</v>
      </c>
      <c r="D1267" s="59">
        <v>1571.92</v>
      </c>
    </row>
    <row r="1268" spans="1:4" ht="27">
      <c r="A1268" s="57">
        <v>100361</v>
      </c>
      <c r="B1268" s="55" t="s">
        <v>2498</v>
      </c>
      <c r="C1268" s="57" t="s">
        <v>8068</v>
      </c>
      <c r="D1268" s="59">
        <v>1946.25</v>
      </c>
    </row>
    <row r="1269" spans="1:4" ht="27">
      <c r="A1269" s="57">
        <v>100362</v>
      </c>
      <c r="B1269" s="55" t="s">
        <v>2499</v>
      </c>
      <c r="C1269" s="57" t="s">
        <v>8068</v>
      </c>
      <c r="D1269" s="59">
        <v>2566.69</v>
      </c>
    </row>
    <row r="1270" spans="1:4" ht="27">
      <c r="A1270" s="57">
        <v>100363</v>
      </c>
      <c r="B1270" s="55" t="s">
        <v>2500</v>
      </c>
      <c r="C1270" s="57" t="s">
        <v>8068</v>
      </c>
      <c r="D1270" s="59">
        <v>2656.98</v>
      </c>
    </row>
    <row r="1271" spans="1:4" ht="27">
      <c r="A1271" s="57">
        <v>100364</v>
      </c>
      <c r="B1271" s="55" t="s">
        <v>2501</v>
      </c>
      <c r="C1271" s="57" t="s">
        <v>8068</v>
      </c>
      <c r="D1271" s="59">
        <v>2887.94</v>
      </c>
    </row>
    <row r="1272" spans="1:4" ht="27">
      <c r="A1272" s="57">
        <v>100365</v>
      </c>
      <c r="B1272" s="55" t="s">
        <v>2502</v>
      </c>
      <c r="C1272" s="57" t="s">
        <v>8068</v>
      </c>
      <c r="D1272" s="59">
        <v>3317.07</v>
      </c>
    </row>
    <row r="1273" spans="1:4" ht="27">
      <c r="A1273" s="57">
        <v>100366</v>
      </c>
      <c r="B1273" s="55" t="s">
        <v>2503</v>
      </c>
      <c r="C1273" s="57" t="s">
        <v>8068</v>
      </c>
      <c r="D1273" s="59">
        <v>3557.61</v>
      </c>
    </row>
    <row r="1274" spans="1:4" ht="40.5">
      <c r="A1274" s="57">
        <v>100367</v>
      </c>
      <c r="B1274" s="55" t="s">
        <v>2504</v>
      </c>
      <c r="C1274" s="57" t="s">
        <v>8068</v>
      </c>
      <c r="D1274" s="59">
        <v>971.65</v>
      </c>
    </row>
    <row r="1275" spans="1:4" ht="40.5">
      <c r="A1275" s="57">
        <v>100368</v>
      </c>
      <c r="B1275" s="55" t="s">
        <v>2505</v>
      </c>
      <c r="C1275" s="57" t="s">
        <v>8068</v>
      </c>
      <c r="D1275" s="59">
        <v>1308.5</v>
      </c>
    </row>
    <row r="1276" spans="1:4" ht="40.5">
      <c r="A1276" s="57">
        <v>100369</v>
      </c>
      <c r="B1276" s="55" t="s">
        <v>2506</v>
      </c>
      <c r="C1276" s="57" t="s">
        <v>8068</v>
      </c>
      <c r="D1276" s="59">
        <v>1381.9</v>
      </c>
    </row>
    <row r="1277" spans="1:4" ht="40.5">
      <c r="A1277" s="57">
        <v>100370</v>
      </c>
      <c r="B1277" s="55" t="s">
        <v>2507</v>
      </c>
      <c r="C1277" s="57" t="s">
        <v>8068</v>
      </c>
      <c r="D1277" s="59">
        <v>1644.17</v>
      </c>
    </row>
    <row r="1278" spans="1:4" ht="40.5">
      <c r="A1278" s="57">
        <v>100371</v>
      </c>
      <c r="B1278" s="55" t="s">
        <v>2508</v>
      </c>
      <c r="C1278" s="57" t="s">
        <v>8068</v>
      </c>
      <c r="D1278" s="59">
        <v>1854.39</v>
      </c>
    </row>
    <row r="1279" spans="1:4" ht="40.5">
      <c r="A1279" s="57">
        <v>100372</v>
      </c>
      <c r="B1279" s="55" t="s">
        <v>2509</v>
      </c>
      <c r="C1279" s="57" t="s">
        <v>8068</v>
      </c>
      <c r="D1279" s="59">
        <v>2409.29</v>
      </c>
    </row>
    <row r="1280" spans="1:4" ht="40.5">
      <c r="A1280" s="57">
        <v>100373</v>
      </c>
      <c r="B1280" s="55" t="s">
        <v>2510</v>
      </c>
      <c r="C1280" s="57" t="s">
        <v>8068</v>
      </c>
      <c r="D1280" s="59">
        <v>2498.16</v>
      </c>
    </row>
    <row r="1281" spans="1:4" ht="40.5">
      <c r="A1281" s="57">
        <v>100374</v>
      </c>
      <c r="B1281" s="55" t="s">
        <v>2511</v>
      </c>
      <c r="C1281" s="57" t="s">
        <v>8068</v>
      </c>
      <c r="D1281" s="59">
        <v>2678.22</v>
      </c>
    </row>
    <row r="1282" spans="1:4" ht="40.5">
      <c r="A1282" s="57">
        <v>100375</v>
      </c>
      <c r="B1282" s="55" t="s">
        <v>2512</v>
      </c>
      <c r="C1282" s="57" t="s">
        <v>8068</v>
      </c>
      <c r="D1282" s="59">
        <v>3005.19</v>
      </c>
    </row>
    <row r="1283" spans="1:4" ht="40.5">
      <c r="A1283" s="57">
        <v>100376</v>
      </c>
      <c r="B1283" s="55" t="s">
        <v>2513</v>
      </c>
      <c r="C1283" s="57" t="s">
        <v>8068</v>
      </c>
      <c r="D1283" s="59">
        <v>2938.18</v>
      </c>
    </row>
    <row r="1284" spans="1:4" ht="27">
      <c r="A1284" s="57">
        <v>100377</v>
      </c>
      <c r="B1284" s="55" t="s">
        <v>2514</v>
      </c>
      <c r="C1284" s="57" t="s">
        <v>92</v>
      </c>
      <c r="D1284" s="59">
        <v>13.89</v>
      </c>
    </row>
    <row r="1285" spans="1:4" ht="27">
      <c r="A1285" s="57">
        <v>100378</v>
      </c>
      <c r="B1285" s="55" t="s">
        <v>2515</v>
      </c>
      <c r="C1285" s="57" t="s">
        <v>92</v>
      </c>
      <c r="D1285" s="59">
        <v>13.21</v>
      </c>
    </row>
    <row r="1286" spans="1:4" ht="40.5">
      <c r="A1286" s="57">
        <v>100382</v>
      </c>
      <c r="B1286" s="55" t="s">
        <v>2516</v>
      </c>
      <c r="C1286" s="57" t="s">
        <v>3</v>
      </c>
      <c r="D1286" s="59">
        <v>22.96</v>
      </c>
    </row>
    <row r="1287" spans="1:4" ht="27">
      <c r="A1287" s="57">
        <v>94444</v>
      </c>
      <c r="B1287" s="55" t="s">
        <v>2517</v>
      </c>
      <c r="C1287" s="57" t="s">
        <v>3</v>
      </c>
      <c r="D1287" s="59">
        <v>671.92</v>
      </c>
    </row>
    <row r="1288" spans="1:4" ht="13.5">
      <c r="A1288" s="57" t="s">
        <v>6</v>
      </c>
      <c r="B1288" s="55" t="s">
        <v>2518</v>
      </c>
      <c r="C1288" s="57" t="s">
        <v>3</v>
      </c>
      <c r="D1288" s="59">
        <v>6.48</v>
      </c>
    </row>
    <row r="1289" spans="1:4" ht="13.5">
      <c r="A1289" s="57" t="s">
        <v>8</v>
      </c>
      <c r="B1289" s="55" t="s">
        <v>2519</v>
      </c>
      <c r="C1289" s="57" t="s">
        <v>7</v>
      </c>
      <c r="D1289" s="59">
        <v>114.05</v>
      </c>
    </row>
    <row r="1290" spans="1:4" ht="40.5">
      <c r="A1290" s="57">
        <v>92743</v>
      </c>
      <c r="B1290" s="55" t="s">
        <v>2520</v>
      </c>
      <c r="C1290" s="57" t="s">
        <v>7</v>
      </c>
      <c r="D1290" s="59">
        <v>520.15</v>
      </c>
    </row>
    <row r="1291" spans="1:4" ht="40.5">
      <c r="A1291" s="57">
        <v>92744</v>
      </c>
      <c r="B1291" s="55" t="s">
        <v>2521</v>
      </c>
      <c r="C1291" s="57" t="s">
        <v>7</v>
      </c>
      <c r="D1291" s="59">
        <v>491.74</v>
      </c>
    </row>
    <row r="1292" spans="1:4" ht="40.5">
      <c r="A1292" s="57">
        <v>92745</v>
      </c>
      <c r="B1292" s="55" t="s">
        <v>2522</v>
      </c>
      <c r="C1292" s="57" t="s">
        <v>7</v>
      </c>
      <c r="D1292" s="59">
        <v>646.24</v>
      </c>
    </row>
    <row r="1293" spans="1:4" ht="40.5">
      <c r="A1293" s="57">
        <v>92746</v>
      </c>
      <c r="B1293" s="55" t="s">
        <v>2523</v>
      </c>
      <c r="C1293" s="57" t="s">
        <v>7</v>
      </c>
      <c r="D1293" s="59">
        <v>585.53</v>
      </c>
    </row>
    <row r="1294" spans="1:4" ht="40.5">
      <c r="A1294" s="57">
        <v>92747</v>
      </c>
      <c r="B1294" s="55" t="s">
        <v>2524</v>
      </c>
      <c r="C1294" s="57" t="s">
        <v>7</v>
      </c>
      <c r="D1294" s="59">
        <v>717.72</v>
      </c>
    </row>
    <row r="1295" spans="1:4" ht="40.5">
      <c r="A1295" s="57">
        <v>92748</v>
      </c>
      <c r="B1295" s="55" t="s">
        <v>2525</v>
      </c>
      <c r="C1295" s="57" t="s">
        <v>7</v>
      </c>
      <c r="D1295" s="59">
        <v>638.97</v>
      </c>
    </row>
    <row r="1296" spans="1:4" ht="27">
      <c r="A1296" s="57">
        <v>92749</v>
      </c>
      <c r="B1296" s="55" t="s">
        <v>2526</v>
      </c>
      <c r="C1296" s="57" t="s">
        <v>7</v>
      </c>
      <c r="D1296" s="59">
        <v>741.84</v>
      </c>
    </row>
    <row r="1297" spans="1:4" ht="40.5">
      <c r="A1297" s="57">
        <v>92750</v>
      </c>
      <c r="B1297" s="55" t="s">
        <v>2527</v>
      </c>
      <c r="C1297" s="57" t="s">
        <v>7</v>
      </c>
      <c r="D1297" s="59">
        <v>1275.49</v>
      </c>
    </row>
    <row r="1298" spans="1:4" ht="40.5">
      <c r="A1298" s="57">
        <v>92751</v>
      </c>
      <c r="B1298" s="55" t="s">
        <v>2528</v>
      </c>
      <c r="C1298" s="57" t="s">
        <v>7</v>
      </c>
      <c r="D1298" s="59">
        <v>1585.18</v>
      </c>
    </row>
    <row r="1299" spans="1:4" ht="40.5">
      <c r="A1299" s="57">
        <v>92752</v>
      </c>
      <c r="B1299" s="55" t="s">
        <v>2529</v>
      </c>
      <c r="C1299" s="57" t="s">
        <v>7</v>
      </c>
      <c r="D1299" s="59">
        <v>1893.58</v>
      </c>
    </row>
    <row r="1300" spans="1:4" ht="40.5">
      <c r="A1300" s="57">
        <v>92753</v>
      </c>
      <c r="B1300" s="55" t="s">
        <v>2530</v>
      </c>
      <c r="C1300" s="57" t="s">
        <v>7</v>
      </c>
      <c r="D1300" s="59">
        <v>495.31</v>
      </c>
    </row>
    <row r="1301" spans="1:4" ht="40.5">
      <c r="A1301" s="57">
        <v>92754</v>
      </c>
      <c r="B1301" s="55" t="s">
        <v>2531</v>
      </c>
      <c r="C1301" s="57" t="s">
        <v>7</v>
      </c>
      <c r="D1301" s="59">
        <v>451.92</v>
      </c>
    </row>
    <row r="1302" spans="1:4" ht="27">
      <c r="A1302" s="57">
        <v>92755</v>
      </c>
      <c r="B1302" s="55" t="s">
        <v>2532</v>
      </c>
      <c r="C1302" s="57" t="s">
        <v>3</v>
      </c>
      <c r="D1302" s="59">
        <v>190.88</v>
      </c>
    </row>
    <row r="1303" spans="1:4" ht="27">
      <c r="A1303" s="57">
        <v>92756</v>
      </c>
      <c r="B1303" s="55" t="s">
        <v>2533</v>
      </c>
      <c r="C1303" s="57" t="s">
        <v>3</v>
      </c>
      <c r="D1303" s="59">
        <v>216.57</v>
      </c>
    </row>
    <row r="1304" spans="1:4" ht="27">
      <c r="A1304" s="57">
        <v>92757</v>
      </c>
      <c r="B1304" s="55" t="s">
        <v>2534</v>
      </c>
      <c r="C1304" s="57" t="s">
        <v>3</v>
      </c>
      <c r="D1304" s="59">
        <v>247.75</v>
      </c>
    </row>
    <row r="1305" spans="1:4" ht="27">
      <c r="A1305" s="57">
        <v>92758</v>
      </c>
      <c r="B1305" s="55" t="s">
        <v>2535</v>
      </c>
      <c r="C1305" s="57" t="s">
        <v>7</v>
      </c>
      <c r="D1305" s="59">
        <v>581.05999999999995</v>
      </c>
    </row>
    <row r="1306" spans="1:4" ht="40.5">
      <c r="A1306" s="57">
        <v>91069</v>
      </c>
      <c r="B1306" s="55" t="s">
        <v>2536</v>
      </c>
      <c r="C1306" s="57" t="s">
        <v>3</v>
      </c>
      <c r="D1306" s="59">
        <v>101.15</v>
      </c>
    </row>
    <row r="1307" spans="1:4" ht="40.5">
      <c r="A1307" s="57">
        <v>91070</v>
      </c>
      <c r="B1307" s="55" t="s">
        <v>2537</v>
      </c>
      <c r="C1307" s="57" t="s">
        <v>3</v>
      </c>
      <c r="D1307" s="59">
        <v>110.33</v>
      </c>
    </row>
    <row r="1308" spans="1:4" ht="40.5">
      <c r="A1308" s="57">
        <v>91071</v>
      </c>
      <c r="B1308" s="55" t="s">
        <v>2538</v>
      </c>
      <c r="C1308" s="57" t="s">
        <v>3</v>
      </c>
      <c r="D1308" s="59">
        <v>139.43</v>
      </c>
    </row>
    <row r="1309" spans="1:4" ht="40.5">
      <c r="A1309" s="57">
        <v>91072</v>
      </c>
      <c r="B1309" s="55" t="s">
        <v>2539</v>
      </c>
      <c r="C1309" s="57" t="s">
        <v>3</v>
      </c>
      <c r="D1309" s="59">
        <v>148.59</v>
      </c>
    </row>
    <row r="1310" spans="1:4" ht="40.5">
      <c r="A1310" s="57">
        <v>91073</v>
      </c>
      <c r="B1310" s="55" t="s">
        <v>2540</v>
      </c>
      <c r="C1310" s="57" t="s">
        <v>3</v>
      </c>
      <c r="D1310" s="59">
        <v>114.86</v>
      </c>
    </row>
    <row r="1311" spans="1:4" ht="40.5">
      <c r="A1311" s="57">
        <v>91074</v>
      </c>
      <c r="B1311" s="55" t="s">
        <v>2541</v>
      </c>
      <c r="C1311" s="57" t="s">
        <v>3</v>
      </c>
      <c r="D1311" s="59">
        <v>125.48</v>
      </c>
    </row>
    <row r="1312" spans="1:4" ht="40.5">
      <c r="A1312" s="57">
        <v>91075</v>
      </c>
      <c r="B1312" s="55" t="s">
        <v>2542</v>
      </c>
      <c r="C1312" s="57" t="s">
        <v>3</v>
      </c>
      <c r="D1312" s="59">
        <v>155.72999999999999</v>
      </c>
    </row>
    <row r="1313" spans="1:4" ht="40.5">
      <c r="A1313" s="57">
        <v>91076</v>
      </c>
      <c r="B1313" s="55" t="s">
        <v>2543</v>
      </c>
      <c r="C1313" s="57" t="s">
        <v>3</v>
      </c>
      <c r="D1313" s="59">
        <v>166.35</v>
      </c>
    </row>
    <row r="1314" spans="1:4" ht="40.5">
      <c r="A1314" s="57">
        <v>91077</v>
      </c>
      <c r="B1314" s="55" t="s">
        <v>2544</v>
      </c>
      <c r="C1314" s="57" t="s">
        <v>3</v>
      </c>
      <c r="D1314" s="59">
        <v>93.8</v>
      </c>
    </row>
    <row r="1315" spans="1:4" ht="40.5">
      <c r="A1315" s="57">
        <v>91078</v>
      </c>
      <c r="B1315" s="55" t="s">
        <v>2545</v>
      </c>
      <c r="C1315" s="57" t="s">
        <v>3</v>
      </c>
      <c r="D1315" s="59">
        <v>109.44</v>
      </c>
    </row>
    <row r="1316" spans="1:4" ht="40.5">
      <c r="A1316" s="57">
        <v>91079</v>
      </c>
      <c r="B1316" s="55" t="s">
        <v>2546</v>
      </c>
      <c r="C1316" s="57" t="s">
        <v>3</v>
      </c>
      <c r="D1316" s="59">
        <v>99.16</v>
      </c>
    </row>
    <row r="1317" spans="1:4" ht="40.5">
      <c r="A1317" s="57">
        <v>91080</v>
      </c>
      <c r="B1317" s="55" t="s">
        <v>2547</v>
      </c>
      <c r="C1317" s="57" t="s">
        <v>3</v>
      </c>
      <c r="D1317" s="59">
        <v>114.64</v>
      </c>
    </row>
    <row r="1318" spans="1:4" ht="40.5">
      <c r="A1318" s="57">
        <v>91081</v>
      </c>
      <c r="B1318" s="55" t="s">
        <v>2548</v>
      </c>
      <c r="C1318" s="57" t="s">
        <v>3</v>
      </c>
      <c r="D1318" s="59">
        <v>109.05</v>
      </c>
    </row>
    <row r="1319" spans="1:4" ht="40.5">
      <c r="A1319" s="57">
        <v>91082</v>
      </c>
      <c r="B1319" s="55" t="s">
        <v>2549</v>
      </c>
      <c r="C1319" s="57" t="s">
        <v>3</v>
      </c>
      <c r="D1319" s="59">
        <v>125.93</v>
      </c>
    </row>
    <row r="1320" spans="1:4" ht="40.5">
      <c r="A1320" s="57">
        <v>91083</v>
      </c>
      <c r="B1320" s="55" t="s">
        <v>2550</v>
      </c>
      <c r="C1320" s="57" t="s">
        <v>3</v>
      </c>
      <c r="D1320" s="59">
        <v>118.56</v>
      </c>
    </row>
    <row r="1321" spans="1:4" ht="40.5">
      <c r="A1321" s="57">
        <v>91084</v>
      </c>
      <c r="B1321" s="55" t="s">
        <v>2551</v>
      </c>
      <c r="C1321" s="57" t="s">
        <v>3</v>
      </c>
      <c r="D1321" s="59">
        <v>135.25</v>
      </c>
    </row>
    <row r="1322" spans="1:4" ht="40.5">
      <c r="A1322" s="57">
        <v>91086</v>
      </c>
      <c r="B1322" s="55" t="s">
        <v>2552</v>
      </c>
      <c r="C1322" s="57" t="s">
        <v>3</v>
      </c>
      <c r="D1322" s="59">
        <v>111.54</v>
      </c>
    </row>
    <row r="1323" spans="1:4" ht="40.5">
      <c r="A1323" s="57">
        <v>91087</v>
      </c>
      <c r="B1323" s="55" t="s">
        <v>2553</v>
      </c>
      <c r="C1323" s="57" t="s">
        <v>3</v>
      </c>
      <c r="D1323" s="59">
        <v>121.01</v>
      </c>
    </row>
    <row r="1324" spans="1:4" ht="40.5">
      <c r="A1324" s="57">
        <v>91088</v>
      </c>
      <c r="B1324" s="55" t="s">
        <v>2554</v>
      </c>
      <c r="C1324" s="57" t="s">
        <v>3</v>
      </c>
      <c r="D1324" s="59">
        <v>151.19</v>
      </c>
    </row>
    <row r="1325" spans="1:4" ht="40.5">
      <c r="A1325" s="57">
        <v>91089</v>
      </c>
      <c r="B1325" s="55" t="s">
        <v>2555</v>
      </c>
      <c r="C1325" s="57" t="s">
        <v>3</v>
      </c>
      <c r="D1325" s="59">
        <v>160.80000000000001</v>
      </c>
    </row>
    <row r="1326" spans="1:4" ht="40.5">
      <c r="A1326" s="57">
        <v>91090</v>
      </c>
      <c r="B1326" s="55" t="s">
        <v>2556</v>
      </c>
      <c r="C1326" s="57" t="s">
        <v>3</v>
      </c>
      <c r="D1326" s="59">
        <v>123.44</v>
      </c>
    </row>
    <row r="1327" spans="1:4" ht="40.5">
      <c r="A1327" s="57">
        <v>91091</v>
      </c>
      <c r="B1327" s="55" t="s">
        <v>2557</v>
      </c>
      <c r="C1327" s="57" t="s">
        <v>3</v>
      </c>
      <c r="D1327" s="59">
        <v>134.5</v>
      </c>
    </row>
    <row r="1328" spans="1:4" ht="40.5">
      <c r="A1328" s="57">
        <v>91092</v>
      </c>
      <c r="B1328" s="55" t="s">
        <v>2558</v>
      </c>
      <c r="C1328" s="57" t="s">
        <v>3</v>
      </c>
      <c r="D1328" s="59">
        <v>165.19</v>
      </c>
    </row>
    <row r="1329" spans="1:4" ht="40.5">
      <c r="A1329" s="57">
        <v>91093</v>
      </c>
      <c r="B1329" s="55" t="s">
        <v>2559</v>
      </c>
      <c r="C1329" s="57" t="s">
        <v>3</v>
      </c>
      <c r="D1329" s="59">
        <v>176.57</v>
      </c>
    </row>
    <row r="1330" spans="1:4" ht="40.5">
      <c r="A1330" s="57">
        <v>91094</v>
      </c>
      <c r="B1330" s="55" t="s">
        <v>2560</v>
      </c>
      <c r="C1330" s="57" t="s">
        <v>3</v>
      </c>
      <c r="D1330" s="59">
        <v>99.96</v>
      </c>
    </row>
    <row r="1331" spans="1:4" ht="40.5">
      <c r="A1331" s="57">
        <v>91095</v>
      </c>
      <c r="B1331" s="55" t="s">
        <v>2561</v>
      </c>
      <c r="C1331" s="57" t="s">
        <v>3</v>
      </c>
      <c r="D1331" s="59">
        <v>115.98</v>
      </c>
    </row>
    <row r="1332" spans="1:4" ht="40.5">
      <c r="A1332" s="57">
        <v>91096</v>
      </c>
      <c r="B1332" s="55" t="s">
        <v>2562</v>
      </c>
      <c r="C1332" s="57" t="s">
        <v>3</v>
      </c>
      <c r="D1332" s="59">
        <v>102.59</v>
      </c>
    </row>
    <row r="1333" spans="1:4" ht="40.5">
      <c r="A1333" s="57">
        <v>91097</v>
      </c>
      <c r="B1333" s="55" t="s">
        <v>2563</v>
      </c>
      <c r="C1333" s="57" t="s">
        <v>3</v>
      </c>
      <c r="D1333" s="59">
        <v>118.46</v>
      </c>
    </row>
    <row r="1334" spans="1:4" ht="40.5">
      <c r="A1334" s="57">
        <v>91098</v>
      </c>
      <c r="B1334" s="55" t="s">
        <v>2564</v>
      </c>
      <c r="C1334" s="57" t="s">
        <v>3</v>
      </c>
      <c r="D1334" s="59">
        <v>115.08</v>
      </c>
    </row>
    <row r="1335" spans="1:4" ht="40.5">
      <c r="A1335" s="57">
        <v>91099</v>
      </c>
      <c r="B1335" s="55" t="s">
        <v>2565</v>
      </c>
      <c r="C1335" s="57" t="s">
        <v>3</v>
      </c>
      <c r="D1335" s="59">
        <v>132.46</v>
      </c>
    </row>
    <row r="1336" spans="1:4" ht="40.5">
      <c r="A1336" s="57">
        <v>91100</v>
      </c>
      <c r="B1336" s="55" t="s">
        <v>2566</v>
      </c>
      <c r="C1336" s="57" t="s">
        <v>3</v>
      </c>
      <c r="D1336" s="59">
        <v>122.62</v>
      </c>
    </row>
    <row r="1337" spans="1:4" ht="40.5">
      <c r="A1337" s="57">
        <v>91101</v>
      </c>
      <c r="B1337" s="55" t="s">
        <v>2567</v>
      </c>
      <c r="C1337" s="57" t="s">
        <v>3</v>
      </c>
      <c r="D1337" s="59">
        <v>139.88</v>
      </c>
    </row>
    <row r="1338" spans="1:4" ht="40.5">
      <c r="A1338" s="57">
        <v>93952</v>
      </c>
      <c r="B1338" s="55" t="s">
        <v>2568</v>
      </c>
      <c r="C1338" s="57" t="s">
        <v>1</v>
      </c>
      <c r="D1338" s="59">
        <v>189.54</v>
      </c>
    </row>
    <row r="1339" spans="1:4" ht="40.5">
      <c r="A1339" s="57">
        <v>93953</v>
      </c>
      <c r="B1339" s="55" t="s">
        <v>2569</v>
      </c>
      <c r="C1339" s="57" t="s">
        <v>1</v>
      </c>
      <c r="D1339" s="59">
        <v>175.76</v>
      </c>
    </row>
    <row r="1340" spans="1:4" ht="40.5">
      <c r="A1340" s="57">
        <v>93954</v>
      </c>
      <c r="B1340" s="55" t="s">
        <v>2570</v>
      </c>
      <c r="C1340" s="57" t="s">
        <v>1</v>
      </c>
      <c r="D1340" s="59">
        <v>167.56</v>
      </c>
    </row>
    <row r="1341" spans="1:4" ht="40.5">
      <c r="A1341" s="57">
        <v>93955</v>
      </c>
      <c r="B1341" s="55" t="s">
        <v>2571</v>
      </c>
      <c r="C1341" s="57" t="s">
        <v>1</v>
      </c>
      <c r="D1341" s="59">
        <v>161.71</v>
      </c>
    </row>
    <row r="1342" spans="1:4" ht="40.5">
      <c r="A1342" s="57">
        <v>93956</v>
      </c>
      <c r="B1342" s="55" t="s">
        <v>2572</v>
      </c>
      <c r="C1342" s="57" t="s">
        <v>1</v>
      </c>
      <c r="D1342" s="59">
        <v>157.13999999999999</v>
      </c>
    </row>
    <row r="1343" spans="1:4" ht="40.5">
      <c r="A1343" s="57">
        <v>93957</v>
      </c>
      <c r="B1343" s="55" t="s">
        <v>2573</v>
      </c>
      <c r="C1343" s="57" t="s">
        <v>1</v>
      </c>
      <c r="D1343" s="59">
        <v>202.29</v>
      </c>
    </row>
    <row r="1344" spans="1:4" ht="40.5">
      <c r="A1344" s="57">
        <v>93958</v>
      </c>
      <c r="B1344" s="55" t="s">
        <v>2574</v>
      </c>
      <c r="C1344" s="57" t="s">
        <v>1</v>
      </c>
      <c r="D1344" s="59">
        <v>187.66</v>
      </c>
    </row>
    <row r="1345" spans="1:4" ht="40.5">
      <c r="A1345" s="57">
        <v>93959</v>
      </c>
      <c r="B1345" s="55" t="s">
        <v>2575</v>
      </c>
      <c r="C1345" s="57" t="s">
        <v>1</v>
      </c>
      <c r="D1345" s="59">
        <v>179.05</v>
      </c>
    </row>
    <row r="1346" spans="1:4" ht="40.5">
      <c r="A1346" s="57">
        <v>93960</v>
      </c>
      <c r="B1346" s="55" t="s">
        <v>2576</v>
      </c>
      <c r="C1346" s="57" t="s">
        <v>1</v>
      </c>
      <c r="D1346" s="59">
        <v>172.95</v>
      </c>
    </row>
    <row r="1347" spans="1:4" ht="40.5">
      <c r="A1347" s="57">
        <v>93961</v>
      </c>
      <c r="B1347" s="55" t="s">
        <v>2577</v>
      </c>
      <c r="C1347" s="57" t="s">
        <v>1</v>
      </c>
      <c r="D1347" s="59">
        <v>168.21</v>
      </c>
    </row>
    <row r="1348" spans="1:4" ht="40.5">
      <c r="A1348" s="57">
        <v>93962</v>
      </c>
      <c r="B1348" s="55" t="s">
        <v>2578</v>
      </c>
      <c r="C1348" s="57" t="s">
        <v>1</v>
      </c>
      <c r="D1348" s="59">
        <v>178.89</v>
      </c>
    </row>
    <row r="1349" spans="1:4" ht="40.5">
      <c r="A1349" s="57">
        <v>93963</v>
      </c>
      <c r="B1349" s="55" t="s">
        <v>2579</v>
      </c>
      <c r="C1349" s="57" t="s">
        <v>1</v>
      </c>
      <c r="D1349" s="59">
        <v>165.15</v>
      </c>
    </row>
    <row r="1350" spans="1:4" ht="40.5">
      <c r="A1350" s="57">
        <v>93964</v>
      </c>
      <c r="B1350" s="55" t="s">
        <v>2580</v>
      </c>
      <c r="C1350" s="57" t="s">
        <v>1</v>
      </c>
      <c r="D1350" s="59">
        <v>156.97999999999999</v>
      </c>
    </row>
    <row r="1351" spans="1:4" ht="40.5">
      <c r="A1351" s="57">
        <v>93965</v>
      </c>
      <c r="B1351" s="55" t="s">
        <v>2581</v>
      </c>
      <c r="C1351" s="57" t="s">
        <v>1</v>
      </c>
      <c r="D1351" s="59">
        <v>148.59</v>
      </c>
    </row>
    <row r="1352" spans="1:4" ht="27">
      <c r="A1352" s="57">
        <v>93966</v>
      </c>
      <c r="B1352" s="55" t="s">
        <v>2582</v>
      </c>
      <c r="C1352" s="57" t="s">
        <v>1</v>
      </c>
      <c r="D1352" s="59">
        <v>146.62</v>
      </c>
    </row>
    <row r="1353" spans="1:4" ht="40.5">
      <c r="A1353" s="57">
        <v>93967</v>
      </c>
      <c r="B1353" s="55" t="s">
        <v>2583</v>
      </c>
      <c r="C1353" s="57" t="s">
        <v>1</v>
      </c>
      <c r="D1353" s="59">
        <v>191.62</v>
      </c>
    </row>
    <row r="1354" spans="1:4" ht="40.5">
      <c r="A1354" s="57">
        <v>93968</v>
      </c>
      <c r="B1354" s="55" t="s">
        <v>2584</v>
      </c>
      <c r="C1354" s="57" t="s">
        <v>1</v>
      </c>
      <c r="D1354" s="59">
        <v>177.07</v>
      </c>
    </row>
    <row r="1355" spans="1:4" ht="40.5">
      <c r="A1355" s="57">
        <v>93969</v>
      </c>
      <c r="B1355" s="55" t="s">
        <v>2585</v>
      </c>
      <c r="C1355" s="57" t="s">
        <v>1</v>
      </c>
      <c r="D1355" s="59">
        <v>168.45</v>
      </c>
    </row>
    <row r="1356" spans="1:4" ht="40.5">
      <c r="A1356" s="57">
        <v>93970</v>
      </c>
      <c r="B1356" s="55" t="s">
        <v>2586</v>
      </c>
      <c r="C1356" s="57" t="s">
        <v>1</v>
      </c>
      <c r="D1356" s="59">
        <v>162.41999999999999</v>
      </c>
    </row>
    <row r="1357" spans="1:4" ht="27">
      <c r="A1357" s="57">
        <v>93971</v>
      </c>
      <c r="B1357" s="55" t="s">
        <v>2587</v>
      </c>
      <c r="C1357" s="57" t="s">
        <v>1</v>
      </c>
      <c r="D1357" s="59">
        <v>153.06</v>
      </c>
    </row>
    <row r="1358" spans="1:4" ht="27">
      <c r="A1358" s="57">
        <v>95108</v>
      </c>
      <c r="B1358" s="55" t="s">
        <v>2588</v>
      </c>
      <c r="C1358" s="57" t="s">
        <v>8068</v>
      </c>
      <c r="D1358" s="59">
        <v>25.55</v>
      </c>
    </row>
    <row r="1359" spans="1:4" ht="27">
      <c r="A1359" s="57">
        <v>100332</v>
      </c>
      <c r="B1359" s="55" t="s">
        <v>2589</v>
      </c>
      <c r="C1359" s="57" t="s">
        <v>3</v>
      </c>
      <c r="D1359" s="59">
        <v>991.86</v>
      </c>
    </row>
    <row r="1360" spans="1:4" ht="27">
      <c r="A1360" s="57">
        <v>100333</v>
      </c>
      <c r="B1360" s="55" t="s">
        <v>2590</v>
      </c>
      <c r="C1360" s="57" t="s">
        <v>3</v>
      </c>
      <c r="D1360" s="59">
        <v>583.66</v>
      </c>
    </row>
    <row r="1361" spans="1:4" ht="27">
      <c r="A1361" s="57">
        <v>100334</v>
      </c>
      <c r="B1361" s="55" t="s">
        <v>2591</v>
      </c>
      <c r="C1361" s="57" t="s">
        <v>3</v>
      </c>
      <c r="D1361" s="59">
        <v>771.35</v>
      </c>
    </row>
    <row r="1362" spans="1:4" ht="27">
      <c r="A1362" s="57">
        <v>100335</v>
      </c>
      <c r="B1362" s="55" t="s">
        <v>2592</v>
      </c>
      <c r="C1362" s="57" t="s">
        <v>3</v>
      </c>
      <c r="D1362" s="59">
        <v>465.2</v>
      </c>
    </row>
    <row r="1363" spans="1:4" ht="27">
      <c r="A1363" s="57">
        <v>100341</v>
      </c>
      <c r="B1363" s="55" t="s">
        <v>2593</v>
      </c>
      <c r="C1363" s="57" t="s">
        <v>3</v>
      </c>
      <c r="D1363" s="59">
        <v>27.93</v>
      </c>
    </row>
    <row r="1364" spans="1:4" ht="27">
      <c r="A1364" s="57">
        <v>100342</v>
      </c>
      <c r="B1364" s="55" t="s">
        <v>2594</v>
      </c>
      <c r="C1364" s="57" t="s">
        <v>92</v>
      </c>
      <c r="D1364" s="59">
        <v>13.92</v>
      </c>
    </row>
    <row r="1365" spans="1:4" ht="27">
      <c r="A1365" s="57">
        <v>100343</v>
      </c>
      <c r="B1365" s="55" t="s">
        <v>2595</v>
      </c>
      <c r="C1365" s="57" t="s">
        <v>92</v>
      </c>
      <c r="D1365" s="59">
        <v>13.06</v>
      </c>
    </row>
    <row r="1366" spans="1:4" ht="27">
      <c r="A1366" s="57">
        <v>100344</v>
      </c>
      <c r="B1366" s="55" t="s">
        <v>2596</v>
      </c>
      <c r="C1366" s="57" t="s">
        <v>92</v>
      </c>
      <c r="D1366" s="59">
        <v>11.69</v>
      </c>
    </row>
    <row r="1367" spans="1:4" ht="27">
      <c r="A1367" s="57">
        <v>100345</v>
      </c>
      <c r="B1367" s="55" t="s">
        <v>2597</v>
      </c>
      <c r="C1367" s="57" t="s">
        <v>92</v>
      </c>
      <c r="D1367" s="59">
        <v>9.8800000000000008</v>
      </c>
    </row>
    <row r="1368" spans="1:4" ht="27">
      <c r="A1368" s="57">
        <v>100346</v>
      </c>
      <c r="B1368" s="55" t="s">
        <v>2598</v>
      </c>
      <c r="C1368" s="57" t="s">
        <v>92</v>
      </c>
      <c r="D1368" s="59">
        <v>9.3699999999999992</v>
      </c>
    </row>
    <row r="1369" spans="1:4" ht="27">
      <c r="A1369" s="57">
        <v>100347</v>
      </c>
      <c r="B1369" s="55" t="s">
        <v>2599</v>
      </c>
      <c r="C1369" s="57" t="s">
        <v>92</v>
      </c>
      <c r="D1369" s="59">
        <v>10.51</v>
      </c>
    </row>
    <row r="1370" spans="1:4" ht="27">
      <c r="A1370" s="57">
        <v>100348</v>
      </c>
      <c r="B1370" s="55" t="s">
        <v>2600</v>
      </c>
      <c r="C1370" s="57" t="s">
        <v>92</v>
      </c>
      <c r="D1370" s="59">
        <v>10.26</v>
      </c>
    </row>
    <row r="1371" spans="1:4" ht="27">
      <c r="A1371" s="57">
        <v>100349</v>
      </c>
      <c r="B1371" s="55" t="s">
        <v>2601</v>
      </c>
      <c r="C1371" s="57" t="s">
        <v>7</v>
      </c>
      <c r="D1371" s="59">
        <v>441.95</v>
      </c>
    </row>
    <row r="1372" spans="1:4" ht="27">
      <c r="A1372" s="57" t="s">
        <v>9</v>
      </c>
      <c r="B1372" s="55" t="s">
        <v>2602</v>
      </c>
      <c r="C1372" s="57" t="s">
        <v>8068</v>
      </c>
      <c r="D1372" s="59">
        <v>879.15</v>
      </c>
    </row>
    <row r="1373" spans="1:4" ht="40.5">
      <c r="A1373" s="57" t="s">
        <v>10</v>
      </c>
      <c r="B1373" s="55" t="s">
        <v>2603</v>
      </c>
      <c r="C1373" s="57" t="s">
        <v>8068</v>
      </c>
      <c r="D1373" s="59">
        <v>1417.22</v>
      </c>
    </row>
    <row r="1374" spans="1:4" ht="40.5">
      <c r="A1374" s="57" t="s">
        <v>11</v>
      </c>
      <c r="B1374" s="55" t="s">
        <v>2604</v>
      </c>
      <c r="C1374" s="57" t="s">
        <v>8068</v>
      </c>
      <c r="D1374" s="59">
        <v>2094.85</v>
      </c>
    </row>
    <row r="1375" spans="1:4" ht="40.5">
      <c r="A1375" s="57" t="s">
        <v>12</v>
      </c>
      <c r="B1375" s="55" t="s">
        <v>2605</v>
      </c>
      <c r="C1375" s="57" t="s">
        <v>8068</v>
      </c>
      <c r="D1375" s="59">
        <v>2918.7</v>
      </c>
    </row>
    <row r="1376" spans="1:4" ht="27">
      <c r="A1376" s="57">
        <v>83716</v>
      </c>
      <c r="B1376" s="55" t="s">
        <v>2606</v>
      </c>
      <c r="C1376" s="57" t="s">
        <v>8068</v>
      </c>
      <c r="D1376" s="59">
        <v>409.96</v>
      </c>
    </row>
    <row r="1377" spans="1:4" ht="27">
      <c r="A1377" s="57">
        <v>97933</v>
      </c>
      <c r="B1377" s="55" t="s">
        <v>2607</v>
      </c>
      <c r="C1377" s="57" t="s">
        <v>8068</v>
      </c>
      <c r="D1377" s="59">
        <v>579.72</v>
      </c>
    </row>
    <row r="1378" spans="1:4" ht="27">
      <c r="A1378" s="57">
        <v>97934</v>
      </c>
      <c r="B1378" s="55" t="s">
        <v>2608</v>
      </c>
      <c r="C1378" s="57" t="s">
        <v>8068</v>
      </c>
      <c r="D1378" s="59">
        <v>1503.2</v>
      </c>
    </row>
    <row r="1379" spans="1:4" ht="27">
      <c r="A1379" s="57">
        <v>97935</v>
      </c>
      <c r="B1379" s="55" t="s">
        <v>2609</v>
      </c>
      <c r="C1379" s="57" t="s">
        <v>8068</v>
      </c>
      <c r="D1379" s="59">
        <v>527.14</v>
      </c>
    </row>
    <row r="1380" spans="1:4" ht="27">
      <c r="A1380" s="57">
        <v>97936</v>
      </c>
      <c r="B1380" s="55" t="s">
        <v>2610</v>
      </c>
      <c r="C1380" s="57" t="s">
        <v>8068</v>
      </c>
      <c r="D1380" s="59">
        <v>1456.84</v>
      </c>
    </row>
    <row r="1381" spans="1:4" ht="27">
      <c r="A1381" s="57">
        <v>97947</v>
      </c>
      <c r="B1381" s="55" t="s">
        <v>2611</v>
      </c>
      <c r="C1381" s="57" t="s">
        <v>8068</v>
      </c>
      <c r="D1381" s="59">
        <v>1225.01</v>
      </c>
    </row>
    <row r="1382" spans="1:4" ht="27">
      <c r="A1382" s="57">
        <v>97948</v>
      </c>
      <c r="B1382" s="55" t="s">
        <v>2612</v>
      </c>
      <c r="C1382" s="57" t="s">
        <v>8068</v>
      </c>
      <c r="D1382" s="59">
        <v>2260.2399999999998</v>
      </c>
    </row>
    <row r="1383" spans="1:4" ht="27">
      <c r="A1383" s="57">
        <v>97949</v>
      </c>
      <c r="B1383" s="55" t="s">
        <v>2613</v>
      </c>
      <c r="C1383" s="57" t="s">
        <v>8068</v>
      </c>
      <c r="D1383" s="59">
        <v>1329.71</v>
      </c>
    </row>
    <row r="1384" spans="1:4" ht="27">
      <c r="A1384" s="57">
        <v>97950</v>
      </c>
      <c r="B1384" s="55" t="s">
        <v>2614</v>
      </c>
      <c r="C1384" s="57" t="s">
        <v>8068</v>
      </c>
      <c r="D1384" s="59">
        <v>2356.0100000000002</v>
      </c>
    </row>
    <row r="1385" spans="1:4" ht="27">
      <c r="A1385" s="57">
        <v>97951</v>
      </c>
      <c r="B1385" s="55" t="s">
        <v>2615</v>
      </c>
      <c r="C1385" s="57" t="s">
        <v>8068</v>
      </c>
      <c r="D1385" s="59">
        <v>2038.99</v>
      </c>
    </row>
    <row r="1386" spans="1:4" ht="27">
      <c r="A1386" s="57">
        <v>97952</v>
      </c>
      <c r="B1386" s="55" t="s">
        <v>2616</v>
      </c>
      <c r="C1386" s="57" t="s">
        <v>8068</v>
      </c>
      <c r="D1386" s="59">
        <v>3528.56</v>
      </c>
    </row>
    <row r="1387" spans="1:4" ht="27">
      <c r="A1387" s="57">
        <v>97953</v>
      </c>
      <c r="B1387" s="55" t="s">
        <v>2617</v>
      </c>
      <c r="C1387" s="57" t="s">
        <v>8068</v>
      </c>
      <c r="D1387" s="59">
        <v>900.23</v>
      </c>
    </row>
    <row r="1388" spans="1:4" ht="27">
      <c r="A1388" s="57">
        <v>97955</v>
      </c>
      <c r="B1388" s="55" t="s">
        <v>2618</v>
      </c>
      <c r="C1388" s="57" t="s">
        <v>8068</v>
      </c>
      <c r="D1388" s="59">
        <v>1976.41</v>
      </c>
    </row>
    <row r="1389" spans="1:4" ht="27">
      <c r="A1389" s="57">
        <v>97956</v>
      </c>
      <c r="B1389" s="55" t="s">
        <v>2619</v>
      </c>
      <c r="C1389" s="57" t="s">
        <v>8068</v>
      </c>
      <c r="D1389" s="59">
        <v>1070.03</v>
      </c>
    </row>
    <row r="1390" spans="1:4" ht="27">
      <c r="A1390" s="57">
        <v>97957</v>
      </c>
      <c r="B1390" s="55" t="s">
        <v>2620</v>
      </c>
      <c r="C1390" s="57" t="s">
        <v>8068</v>
      </c>
      <c r="D1390" s="59">
        <v>1961.86</v>
      </c>
    </row>
    <row r="1391" spans="1:4" ht="27">
      <c r="A1391" s="57">
        <v>97961</v>
      </c>
      <c r="B1391" s="55" t="s">
        <v>2621</v>
      </c>
      <c r="C1391" s="57" t="s">
        <v>8068</v>
      </c>
      <c r="D1391" s="59">
        <v>1649.61</v>
      </c>
    </row>
    <row r="1392" spans="1:4" ht="27">
      <c r="A1392" s="57">
        <v>97973</v>
      </c>
      <c r="B1392" s="55" t="s">
        <v>2622</v>
      </c>
      <c r="C1392" s="57" t="s">
        <v>8068</v>
      </c>
      <c r="D1392" s="59">
        <v>3105.21</v>
      </c>
    </row>
    <row r="1393" spans="1:4" ht="27">
      <c r="A1393" s="57">
        <v>97974</v>
      </c>
      <c r="B1393" s="55" t="s">
        <v>2623</v>
      </c>
      <c r="C1393" s="57" t="s">
        <v>8068</v>
      </c>
      <c r="D1393" s="59">
        <v>288.49</v>
      </c>
    </row>
    <row r="1394" spans="1:4" ht="27">
      <c r="A1394" s="57">
        <v>97975</v>
      </c>
      <c r="B1394" s="55" t="s">
        <v>2624</v>
      </c>
      <c r="C1394" s="57" t="s">
        <v>8068</v>
      </c>
      <c r="D1394" s="59">
        <v>305.77999999999997</v>
      </c>
    </row>
    <row r="1395" spans="1:4" ht="27">
      <c r="A1395" s="57">
        <v>97976</v>
      </c>
      <c r="B1395" s="55" t="s">
        <v>2625</v>
      </c>
      <c r="C1395" s="57" t="s">
        <v>8068</v>
      </c>
      <c r="D1395" s="59">
        <v>845.91</v>
      </c>
    </row>
    <row r="1396" spans="1:4" ht="27">
      <c r="A1396" s="57">
        <v>97977</v>
      </c>
      <c r="B1396" s="55" t="s">
        <v>2626</v>
      </c>
      <c r="C1396" s="57" t="s">
        <v>8068</v>
      </c>
      <c r="D1396" s="59">
        <v>1187.81</v>
      </c>
    </row>
    <row r="1397" spans="1:4" ht="27">
      <c r="A1397" s="57">
        <v>97978</v>
      </c>
      <c r="B1397" s="55" t="s">
        <v>2627</v>
      </c>
      <c r="C1397" s="57" t="s">
        <v>8068</v>
      </c>
      <c r="D1397" s="59">
        <v>603.64</v>
      </c>
    </row>
    <row r="1398" spans="1:4" ht="40.5">
      <c r="A1398" s="57">
        <v>97980</v>
      </c>
      <c r="B1398" s="55" t="s">
        <v>2628</v>
      </c>
      <c r="C1398" s="57" t="s">
        <v>8068</v>
      </c>
      <c r="D1398" s="59">
        <v>1563.05</v>
      </c>
    </row>
    <row r="1399" spans="1:4" ht="27">
      <c r="A1399" s="57">
        <v>97981</v>
      </c>
      <c r="B1399" s="55" t="s">
        <v>2629</v>
      </c>
      <c r="C1399" s="57" t="s">
        <v>1</v>
      </c>
      <c r="D1399" s="59">
        <v>894.24</v>
      </c>
    </row>
    <row r="1400" spans="1:4" ht="27">
      <c r="A1400" s="57">
        <v>97983</v>
      </c>
      <c r="B1400" s="55" t="s">
        <v>2630</v>
      </c>
      <c r="C1400" s="57" t="s">
        <v>1</v>
      </c>
      <c r="D1400" s="59">
        <v>290.8</v>
      </c>
    </row>
    <row r="1401" spans="1:4" ht="27">
      <c r="A1401" s="57">
        <v>97985</v>
      </c>
      <c r="B1401" s="55" t="s">
        <v>2631</v>
      </c>
      <c r="C1401" s="57" t="s">
        <v>1</v>
      </c>
      <c r="D1401" s="59">
        <v>1078.98</v>
      </c>
    </row>
    <row r="1402" spans="1:4" ht="27">
      <c r="A1402" s="57">
        <v>97987</v>
      </c>
      <c r="B1402" s="55" t="s">
        <v>2632</v>
      </c>
      <c r="C1402" s="57" t="s">
        <v>1</v>
      </c>
      <c r="D1402" s="59">
        <v>384.12</v>
      </c>
    </row>
    <row r="1403" spans="1:4" ht="40.5">
      <c r="A1403" s="57">
        <v>97988</v>
      </c>
      <c r="B1403" s="55" t="s">
        <v>2633</v>
      </c>
      <c r="C1403" s="57" t="s">
        <v>8068</v>
      </c>
      <c r="D1403" s="59">
        <v>2295.48</v>
      </c>
    </row>
    <row r="1404" spans="1:4" ht="27">
      <c r="A1404" s="57">
        <v>97989</v>
      </c>
      <c r="B1404" s="55" t="s">
        <v>2634</v>
      </c>
      <c r="C1404" s="57" t="s">
        <v>1</v>
      </c>
      <c r="D1404" s="59">
        <v>1263.74</v>
      </c>
    </row>
    <row r="1405" spans="1:4" ht="27">
      <c r="A1405" s="57">
        <v>97991</v>
      </c>
      <c r="B1405" s="55" t="s">
        <v>2635</v>
      </c>
      <c r="C1405" s="57" t="s">
        <v>1</v>
      </c>
      <c r="D1405" s="59">
        <v>552.1</v>
      </c>
    </row>
    <row r="1406" spans="1:4" ht="40.5">
      <c r="A1406" s="57">
        <v>97992</v>
      </c>
      <c r="B1406" s="55" t="s">
        <v>2636</v>
      </c>
      <c r="C1406" s="57" t="s">
        <v>8068</v>
      </c>
      <c r="D1406" s="59">
        <v>2941.77</v>
      </c>
    </row>
    <row r="1407" spans="1:4" ht="27">
      <c r="A1407" s="57">
        <v>97993</v>
      </c>
      <c r="B1407" s="55" t="s">
        <v>2637</v>
      </c>
      <c r="C1407" s="57" t="s">
        <v>1</v>
      </c>
      <c r="D1407" s="59">
        <v>1540.87</v>
      </c>
    </row>
    <row r="1408" spans="1:4" ht="40.5">
      <c r="A1408" s="57">
        <v>97994</v>
      </c>
      <c r="B1408" s="55" t="s">
        <v>2638</v>
      </c>
      <c r="C1408" s="57" t="s">
        <v>8068</v>
      </c>
      <c r="D1408" s="59">
        <v>1980.5</v>
      </c>
    </row>
    <row r="1409" spans="1:4" ht="27">
      <c r="A1409" s="57">
        <v>97995</v>
      </c>
      <c r="B1409" s="55" t="s">
        <v>2639</v>
      </c>
      <c r="C1409" s="57" t="s">
        <v>1</v>
      </c>
      <c r="D1409" s="59">
        <v>971.03</v>
      </c>
    </row>
    <row r="1410" spans="1:4" ht="40.5">
      <c r="A1410" s="57">
        <v>97996</v>
      </c>
      <c r="B1410" s="55" t="s">
        <v>2640</v>
      </c>
      <c r="C1410" s="57" t="s">
        <v>8068</v>
      </c>
      <c r="D1410" s="59">
        <v>2511.29</v>
      </c>
    </row>
    <row r="1411" spans="1:4" ht="27">
      <c r="A1411" s="57">
        <v>97997</v>
      </c>
      <c r="B1411" s="55" t="s">
        <v>2641</v>
      </c>
      <c r="C1411" s="57" t="s">
        <v>1</v>
      </c>
      <c r="D1411" s="59">
        <v>1160.28</v>
      </c>
    </row>
    <row r="1412" spans="1:4" ht="27">
      <c r="A1412" s="57">
        <v>97999</v>
      </c>
      <c r="B1412" s="55" t="s">
        <v>2642</v>
      </c>
      <c r="C1412" s="57" t="s">
        <v>1</v>
      </c>
      <c r="D1412" s="59">
        <v>1349.59</v>
      </c>
    </row>
    <row r="1413" spans="1:4" ht="27">
      <c r="A1413" s="57">
        <v>98001</v>
      </c>
      <c r="B1413" s="55" t="s">
        <v>2643</v>
      </c>
      <c r="C1413" s="57" t="s">
        <v>1</v>
      </c>
      <c r="D1413" s="59">
        <v>1538.84</v>
      </c>
    </row>
    <row r="1414" spans="1:4" ht="40.5">
      <c r="A1414" s="57">
        <v>98002</v>
      </c>
      <c r="B1414" s="55" t="s">
        <v>2644</v>
      </c>
      <c r="C1414" s="57" t="s">
        <v>8068</v>
      </c>
      <c r="D1414" s="59">
        <v>4127.88</v>
      </c>
    </row>
    <row r="1415" spans="1:4" ht="27">
      <c r="A1415" s="57">
        <v>98003</v>
      </c>
      <c r="B1415" s="55" t="s">
        <v>2645</v>
      </c>
      <c r="C1415" s="57" t="s">
        <v>1</v>
      </c>
      <c r="D1415" s="59">
        <v>1728.16</v>
      </c>
    </row>
    <row r="1416" spans="1:4" ht="27">
      <c r="A1416" s="57">
        <v>98005</v>
      </c>
      <c r="B1416" s="55" t="s">
        <v>2646</v>
      </c>
      <c r="C1416" s="57" t="s">
        <v>1</v>
      </c>
      <c r="D1416" s="59">
        <v>1917.43</v>
      </c>
    </row>
    <row r="1417" spans="1:4" ht="40.5">
      <c r="A1417" s="57">
        <v>98006</v>
      </c>
      <c r="B1417" s="55" t="s">
        <v>2647</v>
      </c>
      <c r="C1417" s="57" t="s">
        <v>8068</v>
      </c>
      <c r="D1417" s="59">
        <v>5191.08</v>
      </c>
    </row>
    <row r="1418" spans="1:4" ht="27">
      <c r="A1418" s="57">
        <v>98007</v>
      </c>
      <c r="B1418" s="55" t="s">
        <v>2648</v>
      </c>
      <c r="C1418" s="57" t="s">
        <v>1</v>
      </c>
      <c r="D1418" s="59">
        <v>2106.71</v>
      </c>
    </row>
    <row r="1419" spans="1:4" ht="40.5">
      <c r="A1419" s="57">
        <v>98008</v>
      </c>
      <c r="B1419" s="55" t="s">
        <v>2649</v>
      </c>
      <c r="C1419" s="57" t="s">
        <v>8068</v>
      </c>
      <c r="D1419" s="59">
        <v>3114.57</v>
      </c>
    </row>
    <row r="1420" spans="1:4" ht="27">
      <c r="A1420" s="57">
        <v>98009</v>
      </c>
      <c r="B1420" s="55" t="s">
        <v>2650</v>
      </c>
      <c r="C1420" s="57" t="s">
        <v>1</v>
      </c>
      <c r="D1420" s="59">
        <v>1349.59</v>
      </c>
    </row>
    <row r="1421" spans="1:4" ht="40.5">
      <c r="A1421" s="57">
        <v>98010</v>
      </c>
      <c r="B1421" s="55" t="s">
        <v>2651</v>
      </c>
      <c r="C1421" s="57" t="s">
        <v>8068</v>
      </c>
      <c r="D1421" s="59">
        <v>3803.89</v>
      </c>
    </row>
    <row r="1422" spans="1:4" ht="27">
      <c r="A1422" s="57">
        <v>98011</v>
      </c>
      <c r="B1422" s="55" t="s">
        <v>2652</v>
      </c>
      <c r="C1422" s="57" t="s">
        <v>1</v>
      </c>
      <c r="D1422" s="59">
        <v>1538.84</v>
      </c>
    </row>
    <row r="1423" spans="1:4" ht="40.5">
      <c r="A1423" s="57">
        <v>98012</v>
      </c>
      <c r="B1423" s="55" t="s">
        <v>2653</v>
      </c>
      <c r="C1423" s="57" t="s">
        <v>8068</v>
      </c>
      <c r="D1423" s="59">
        <v>4473.7700000000004</v>
      </c>
    </row>
    <row r="1424" spans="1:4" ht="27">
      <c r="A1424" s="57">
        <v>98013</v>
      </c>
      <c r="B1424" s="55" t="s">
        <v>2654</v>
      </c>
      <c r="C1424" s="57" t="s">
        <v>1</v>
      </c>
      <c r="D1424" s="59">
        <v>1728.16</v>
      </c>
    </row>
    <row r="1425" spans="1:4" ht="40.5">
      <c r="A1425" s="57">
        <v>98014</v>
      </c>
      <c r="B1425" s="55" t="s">
        <v>2655</v>
      </c>
      <c r="C1425" s="57" t="s">
        <v>8068</v>
      </c>
      <c r="D1425" s="59">
        <v>5143.6099999999997</v>
      </c>
    </row>
    <row r="1426" spans="1:4" ht="27">
      <c r="A1426" s="57">
        <v>98015</v>
      </c>
      <c r="B1426" s="55" t="s">
        <v>2656</v>
      </c>
      <c r="C1426" s="57" t="s">
        <v>1</v>
      </c>
      <c r="D1426" s="59">
        <v>1917.43</v>
      </c>
    </row>
    <row r="1427" spans="1:4" ht="40.5">
      <c r="A1427" s="57">
        <v>98016</v>
      </c>
      <c r="B1427" s="55" t="s">
        <v>2657</v>
      </c>
      <c r="C1427" s="57" t="s">
        <v>8068</v>
      </c>
      <c r="D1427" s="59">
        <v>5816.6</v>
      </c>
    </row>
    <row r="1428" spans="1:4" ht="27">
      <c r="A1428" s="57">
        <v>98017</v>
      </c>
      <c r="B1428" s="55" t="s">
        <v>2658</v>
      </c>
      <c r="C1428" s="57" t="s">
        <v>1</v>
      </c>
      <c r="D1428" s="59">
        <v>2106.71</v>
      </c>
    </row>
    <row r="1429" spans="1:4" ht="40.5">
      <c r="A1429" s="57">
        <v>98018</v>
      </c>
      <c r="B1429" s="55" t="s">
        <v>2659</v>
      </c>
      <c r="C1429" s="57" t="s">
        <v>8068</v>
      </c>
      <c r="D1429" s="59">
        <v>6483.41</v>
      </c>
    </row>
    <row r="1430" spans="1:4" ht="27">
      <c r="A1430" s="57">
        <v>98019</v>
      </c>
      <c r="B1430" s="55" t="s">
        <v>2660</v>
      </c>
      <c r="C1430" s="57" t="s">
        <v>1</v>
      </c>
      <c r="D1430" s="59">
        <v>2313.5700000000002</v>
      </c>
    </row>
    <row r="1431" spans="1:4" ht="40.5">
      <c r="A1431" s="57">
        <v>98020</v>
      </c>
      <c r="B1431" s="55" t="s">
        <v>2661</v>
      </c>
      <c r="C1431" s="57" t="s">
        <v>8068</v>
      </c>
      <c r="D1431" s="59">
        <v>4594.8999999999996</v>
      </c>
    </row>
    <row r="1432" spans="1:4" ht="27">
      <c r="A1432" s="57">
        <v>98021</v>
      </c>
      <c r="B1432" s="55" t="s">
        <v>2662</v>
      </c>
      <c r="C1432" s="57" t="s">
        <v>1</v>
      </c>
      <c r="D1432" s="59">
        <v>1745.8</v>
      </c>
    </row>
    <row r="1433" spans="1:4" ht="40.5">
      <c r="A1433" s="57">
        <v>98022</v>
      </c>
      <c r="B1433" s="55" t="s">
        <v>2663</v>
      </c>
      <c r="C1433" s="57" t="s">
        <v>8068</v>
      </c>
      <c r="D1433" s="59">
        <v>5397.1</v>
      </c>
    </row>
    <row r="1434" spans="1:4" ht="27">
      <c r="A1434" s="57">
        <v>98023</v>
      </c>
      <c r="B1434" s="55" t="s">
        <v>2664</v>
      </c>
      <c r="C1434" s="57" t="s">
        <v>1</v>
      </c>
      <c r="D1434" s="59">
        <v>1935.02</v>
      </c>
    </row>
    <row r="1435" spans="1:4" ht="40.5">
      <c r="A1435" s="57">
        <v>98024</v>
      </c>
      <c r="B1435" s="55" t="s">
        <v>2665</v>
      </c>
      <c r="C1435" s="57" t="s">
        <v>8068</v>
      </c>
      <c r="D1435" s="59">
        <v>6236.98</v>
      </c>
    </row>
    <row r="1436" spans="1:4" ht="27">
      <c r="A1436" s="57">
        <v>98025</v>
      </c>
      <c r="B1436" s="55" t="s">
        <v>2666</v>
      </c>
      <c r="C1436" s="57" t="s">
        <v>1</v>
      </c>
      <c r="D1436" s="59">
        <v>2124.36</v>
      </c>
    </row>
    <row r="1437" spans="1:4" ht="40.5">
      <c r="A1437" s="57">
        <v>98026</v>
      </c>
      <c r="B1437" s="55" t="s">
        <v>2667</v>
      </c>
      <c r="C1437" s="57" t="s">
        <v>8068</v>
      </c>
      <c r="D1437" s="59">
        <v>7039.29</v>
      </c>
    </row>
    <row r="1438" spans="1:4" ht="27">
      <c r="A1438" s="57">
        <v>98027</v>
      </c>
      <c r="B1438" s="55" t="s">
        <v>2668</v>
      </c>
      <c r="C1438" s="57" t="s">
        <v>1</v>
      </c>
      <c r="D1438" s="59">
        <v>2313.5700000000002</v>
      </c>
    </row>
    <row r="1439" spans="1:4" ht="40.5">
      <c r="A1439" s="57">
        <v>98028</v>
      </c>
      <c r="B1439" s="55" t="s">
        <v>2669</v>
      </c>
      <c r="C1439" s="57" t="s">
        <v>8068</v>
      </c>
      <c r="D1439" s="59">
        <v>7841.64</v>
      </c>
    </row>
    <row r="1440" spans="1:4" ht="27">
      <c r="A1440" s="57">
        <v>98029</v>
      </c>
      <c r="B1440" s="55" t="s">
        <v>2670</v>
      </c>
      <c r="C1440" s="57" t="s">
        <v>1</v>
      </c>
      <c r="D1440" s="59">
        <v>2506.52</v>
      </c>
    </row>
    <row r="1441" spans="1:4" ht="40.5">
      <c r="A1441" s="57">
        <v>98030</v>
      </c>
      <c r="B1441" s="55" t="s">
        <v>2671</v>
      </c>
      <c r="C1441" s="57" t="s">
        <v>8068</v>
      </c>
      <c r="D1441" s="59">
        <v>6373.6</v>
      </c>
    </row>
    <row r="1442" spans="1:4" ht="27">
      <c r="A1442" s="57">
        <v>98031</v>
      </c>
      <c r="B1442" s="55" t="s">
        <v>2672</v>
      </c>
      <c r="C1442" s="57" t="s">
        <v>1</v>
      </c>
      <c r="D1442" s="59">
        <v>2128.04</v>
      </c>
    </row>
    <row r="1443" spans="1:4" ht="40.5">
      <c r="A1443" s="57">
        <v>98032</v>
      </c>
      <c r="B1443" s="55" t="s">
        <v>2673</v>
      </c>
      <c r="C1443" s="57" t="s">
        <v>8068</v>
      </c>
      <c r="D1443" s="59">
        <v>7337.15</v>
      </c>
    </row>
    <row r="1444" spans="1:4" ht="27">
      <c r="A1444" s="57">
        <v>98033</v>
      </c>
      <c r="B1444" s="55" t="s">
        <v>2674</v>
      </c>
      <c r="C1444" s="57" t="s">
        <v>1</v>
      </c>
      <c r="D1444" s="59">
        <v>2317.25</v>
      </c>
    </row>
    <row r="1445" spans="1:4" ht="40.5">
      <c r="A1445" s="57">
        <v>98034</v>
      </c>
      <c r="B1445" s="55" t="s">
        <v>2675</v>
      </c>
      <c r="C1445" s="57" t="s">
        <v>8068</v>
      </c>
      <c r="D1445" s="59">
        <v>8300.69</v>
      </c>
    </row>
    <row r="1446" spans="1:4" ht="27">
      <c r="A1446" s="57">
        <v>98035</v>
      </c>
      <c r="B1446" s="55" t="s">
        <v>2676</v>
      </c>
      <c r="C1446" s="57" t="s">
        <v>1</v>
      </c>
      <c r="D1446" s="59">
        <v>2506.52</v>
      </c>
    </row>
    <row r="1447" spans="1:4" ht="40.5">
      <c r="A1447" s="57">
        <v>98036</v>
      </c>
      <c r="B1447" s="55" t="s">
        <v>2677</v>
      </c>
      <c r="C1447" s="57" t="s">
        <v>8068</v>
      </c>
      <c r="D1447" s="59">
        <v>9264.23</v>
      </c>
    </row>
    <row r="1448" spans="1:4" ht="27">
      <c r="A1448" s="57">
        <v>98037</v>
      </c>
      <c r="B1448" s="55" t="s">
        <v>2678</v>
      </c>
      <c r="C1448" s="57" t="s">
        <v>1</v>
      </c>
      <c r="D1448" s="59">
        <v>2699.47</v>
      </c>
    </row>
    <row r="1449" spans="1:4" ht="40.5">
      <c r="A1449" s="57">
        <v>98038</v>
      </c>
      <c r="B1449" s="55" t="s">
        <v>2679</v>
      </c>
      <c r="C1449" s="57" t="s">
        <v>8068</v>
      </c>
      <c r="D1449" s="59">
        <v>8472.68</v>
      </c>
    </row>
    <row r="1450" spans="1:4" ht="27">
      <c r="A1450" s="57">
        <v>98039</v>
      </c>
      <c r="B1450" s="55" t="s">
        <v>2680</v>
      </c>
      <c r="C1450" s="57" t="s">
        <v>1</v>
      </c>
      <c r="D1450" s="59">
        <v>2510.1999999999998</v>
      </c>
    </row>
    <row r="1451" spans="1:4" ht="40.5">
      <c r="A1451" s="57">
        <v>98040</v>
      </c>
      <c r="B1451" s="55" t="s">
        <v>2681</v>
      </c>
      <c r="C1451" s="57" t="s">
        <v>8068</v>
      </c>
      <c r="D1451" s="59">
        <v>9579.51</v>
      </c>
    </row>
    <row r="1452" spans="1:4" ht="27">
      <c r="A1452" s="57">
        <v>98041</v>
      </c>
      <c r="B1452" s="55" t="s">
        <v>2682</v>
      </c>
      <c r="C1452" s="57" t="s">
        <v>1</v>
      </c>
      <c r="D1452" s="59">
        <v>2699.47</v>
      </c>
    </row>
    <row r="1453" spans="1:4" ht="40.5">
      <c r="A1453" s="57">
        <v>98042</v>
      </c>
      <c r="B1453" s="55" t="s">
        <v>2683</v>
      </c>
      <c r="C1453" s="57" t="s">
        <v>8068</v>
      </c>
      <c r="D1453" s="59">
        <v>10686.34</v>
      </c>
    </row>
    <row r="1454" spans="1:4" ht="27">
      <c r="A1454" s="57">
        <v>98043</v>
      </c>
      <c r="B1454" s="55" t="s">
        <v>2684</v>
      </c>
      <c r="C1454" s="57" t="s">
        <v>1</v>
      </c>
      <c r="D1454" s="59">
        <v>2892.42</v>
      </c>
    </row>
    <row r="1455" spans="1:4" ht="40.5">
      <c r="A1455" s="57">
        <v>98044</v>
      </c>
      <c r="B1455" s="55" t="s">
        <v>2685</v>
      </c>
      <c r="C1455" s="57" t="s">
        <v>8068</v>
      </c>
      <c r="D1455" s="59">
        <v>10849.44</v>
      </c>
    </row>
    <row r="1456" spans="1:4" ht="27">
      <c r="A1456" s="57">
        <v>98045</v>
      </c>
      <c r="B1456" s="55" t="s">
        <v>2686</v>
      </c>
      <c r="C1456" s="57" t="s">
        <v>1</v>
      </c>
      <c r="D1456" s="59">
        <v>2892.42</v>
      </c>
    </row>
    <row r="1457" spans="1:4" ht="40.5">
      <c r="A1457" s="57">
        <v>98046</v>
      </c>
      <c r="B1457" s="55" t="s">
        <v>2687</v>
      </c>
      <c r="C1457" s="57" t="s">
        <v>8068</v>
      </c>
      <c r="D1457" s="59">
        <v>12108.45</v>
      </c>
    </row>
    <row r="1458" spans="1:4" ht="27">
      <c r="A1458" s="57">
        <v>98047</v>
      </c>
      <c r="B1458" s="55" t="s">
        <v>2688</v>
      </c>
      <c r="C1458" s="57" t="s">
        <v>1</v>
      </c>
      <c r="D1458" s="59">
        <v>3085.38</v>
      </c>
    </row>
    <row r="1459" spans="1:4" ht="40.5">
      <c r="A1459" s="57">
        <v>98048</v>
      </c>
      <c r="B1459" s="55" t="s">
        <v>2689</v>
      </c>
      <c r="C1459" s="57" t="s">
        <v>8068</v>
      </c>
      <c r="D1459" s="59">
        <v>14102.75</v>
      </c>
    </row>
    <row r="1460" spans="1:4" ht="27">
      <c r="A1460" s="57">
        <v>98049</v>
      </c>
      <c r="B1460" s="55" t="s">
        <v>2690</v>
      </c>
      <c r="C1460" s="57" t="s">
        <v>1</v>
      </c>
      <c r="D1460" s="59">
        <v>3242.34</v>
      </c>
    </row>
    <row r="1461" spans="1:4" ht="27">
      <c r="A1461" s="57">
        <v>98050</v>
      </c>
      <c r="B1461" s="55" t="s">
        <v>2691</v>
      </c>
      <c r="C1461" s="57" t="s">
        <v>1</v>
      </c>
      <c r="D1461" s="59">
        <v>159.69999999999999</v>
      </c>
    </row>
    <row r="1462" spans="1:4" ht="27">
      <c r="A1462" s="57">
        <v>98051</v>
      </c>
      <c r="B1462" s="55" t="s">
        <v>2692</v>
      </c>
      <c r="C1462" s="57" t="s">
        <v>1</v>
      </c>
      <c r="D1462" s="59">
        <v>717.06</v>
      </c>
    </row>
    <row r="1463" spans="1:4" ht="27">
      <c r="A1463" s="57">
        <v>98405</v>
      </c>
      <c r="B1463" s="55" t="s">
        <v>2693</v>
      </c>
      <c r="C1463" s="57" t="s">
        <v>8068</v>
      </c>
      <c r="D1463" s="59">
        <v>1929.04</v>
      </c>
    </row>
    <row r="1464" spans="1:4" ht="40.5">
      <c r="A1464" s="57">
        <v>98406</v>
      </c>
      <c r="B1464" s="55" t="s">
        <v>2694</v>
      </c>
      <c r="C1464" s="57" t="s">
        <v>8068</v>
      </c>
      <c r="D1464" s="59">
        <v>4661.7</v>
      </c>
    </row>
    <row r="1465" spans="1:4" ht="40.5">
      <c r="A1465" s="57">
        <v>98407</v>
      </c>
      <c r="B1465" s="55" t="s">
        <v>2695</v>
      </c>
      <c r="C1465" s="57" t="s">
        <v>8068</v>
      </c>
      <c r="D1465" s="59">
        <v>3041.99</v>
      </c>
    </row>
    <row r="1466" spans="1:4" ht="40.5">
      <c r="A1466" s="57">
        <v>98408</v>
      </c>
      <c r="B1466" s="55" t="s">
        <v>2696</v>
      </c>
      <c r="C1466" s="57" t="s">
        <v>8068</v>
      </c>
      <c r="D1466" s="59">
        <v>3572.73</v>
      </c>
    </row>
    <row r="1467" spans="1:4" ht="27">
      <c r="A1467" s="57">
        <v>98409</v>
      </c>
      <c r="B1467" s="55" t="s">
        <v>2697</v>
      </c>
      <c r="C1467" s="57" t="s">
        <v>1</v>
      </c>
      <c r="D1467" s="59">
        <v>221.76</v>
      </c>
    </row>
    <row r="1468" spans="1:4" ht="27">
      <c r="A1468" s="57">
        <v>98410</v>
      </c>
      <c r="B1468" s="55" t="s">
        <v>2698</v>
      </c>
      <c r="C1468" s="57" t="s">
        <v>8068</v>
      </c>
      <c r="D1468" s="59">
        <v>782.39</v>
      </c>
    </row>
    <row r="1469" spans="1:4" ht="27">
      <c r="A1469" s="57">
        <v>98414</v>
      </c>
      <c r="B1469" s="55" t="s">
        <v>2699</v>
      </c>
      <c r="C1469" s="57" t="s">
        <v>8068</v>
      </c>
      <c r="D1469" s="59">
        <v>771.02</v>
      </c>
    </row>
    <row r="1470" spans="1:4" ht="40.5">
      <c r="A1470" s="57">
        <v>98415</v>
      </c>
      <c r="B1470" s="55" t="s">
        <v>2700</v>
      </c>
      <c r="C1470" s="57" t="s">
        <v>8068</v>
      </c>
      <c r="D1470" s="59">
        <v>939.11</v>
      </c>
    </row>
    <row r="1471" spans="1:4" ht="40.5">
      <c r="A1471" s="57">
        <v>98416</v>
      </c>
      <c r="B1471" s="55" t="s">
        <v>2701</v>
      </c>
      <c r="C1471" s="57" t="s">
        <v>8068</v>
      </c>
      <c r="D1471" s="59">
        <v>916.42</v>
      </c>
    </row>
    <row r="1472" spans="1:4" ht="40.5">
      <c r="A1472" s="57">
        <v>98417</v>
      </c>
      <c r="B1472" s="55" t="s">
        <v>2702</v>
      </c>
      <c r="C1472" s="57" t="s">
        <v>8068</v>
      </c>
      <c r="D1472" s="59">
        <v>1061.82</v>
      </c>
    </row>
    <row r="1473" spans="1:4" ht="40.5">
      <c r="A1473" s="57">
        <v>98418</v>
      </c>
      <c r="B1473" s="55" t="s">
        <v>2703</v>
      </c>
      <c r="C1473" s="57" t="s">
        <v>8068</v>
      </c>
      <c r="D1473" s="59">
        <v>1141.67</v>
      </c>
    </row>
    <row r="1474" spans="1:4" ht="40.5">
      <c r="A1474" s="57">
        <v>98419</v>
      </c>
      <c r="B1474" s="55" t="s">
        <v>2704</v>
      </c>
      <c r="C1474" s="57" t="s">
        <v>8068</v>
      </c>
      <c r="D1474" s="59">
        <v>1221.52</v>
      </c>
    </row>
    <row r="1475" spans="1:4" ht="40.5">
      <c r="A1475" s="57">
        <v>98420</v>
      </c>
      <c r="B1475" s="55" t="s">
        <v>2705</v>
      </c>
      <c r="C1475" s="57" t="s">
        <v>8068</v>
      </c>
      <c r="D1475" s="59">
        <v>1331.23</v>
      </c>
    </row>
    <row r="1476" spans="1:4" ht="40.5">
      <c r="A1476" s="57">
        <v>98421</v>
      </c>
      <c r="B1476" s="55" t="s">
        <v>2706</v>
      </c>
      <c r="C1476" s="57" t="s">
        <v>8068</v>
      </c>
      <c r="D1476" s="59">
        <v>1476.63</v>
      </c>
    </row>
    <row r="1477" spans="1:4" ht="40.5">
      <c r="A1477" s="57">
        <v>98422</v>
      </c>
      <c r="B1477" s="55" t="s">
        <v>2707</v>
      </c>
      <c r="C1477" s="57" t="s">
        <v>8068</v>
      </c>
      <c r="D1477" s="59">
        <v>1622.03</v>
      </c>
    </row>
    <row r="1478" spans="1:4" ht="40.5">
      <c r="A1478" s="57">
        <v>98423</v>
      </c>
      <c r="B1478" s="55" t="s">
        <v>2708</v>
      </c>
      <c r="C1478" s="57" t="s">
        <v>8068</v>
      </c>
      <c r="D1478" s="59">
        <v>1701.88</v>
      </c>
    </row>
    <row r="1479" spans="1:4" ht="40.5">
      <c r="A1479" s="57">
        <v>98424</v>
      </c>
      <c r="B1479" s="55" t="s">
        <v>2709</v>
      </c>
      <c r="C1479" s="57" t="s">
        <v>8068</v>
      </c>
      <c r="D1479" s="59">
        <v>1781.73</v>
      </c>
    </row>
    <row r="1480" spans="1:4" ht="40.5">
      <c r="A1480" s="57">
        <v>98425</v>
      </c>
      <c r="B1480" s="55" t="s">
        <v>2710</v>
      </c>
      <c r="C1480" s="57" t="s">
        <v>8068</v>
      </c>
      <c r="D1480" s="59">
        <v>2295.48</v>
      </c>
    </row>
    <row r="1481" spans="1:4" ht="40.5">
      <c r="A1481" s="57">
        <v>98426</v>
      </c>
      <c r="B1481" s="55" t="s">
        <v>2711</v>
      </c>
      <c r="C1481" s="57" t="s">
        <v>8068</v>
      </c>
      <c r="D1481" s="59">
        <v>2927.35</v>
      </c>
    </row>
    <row r="1482" spans="1:4" ht="40.5">
      <c r="A1482" s="57">
        <v>98427</v>
      </c>
      <c r="B1482" s="55" t="s">
        <v>2712</v>
      </c>
      <c r="C1482" s="57" t="s">
        <v>8068</v>
      </c>
      <c r="D1482" s="59">
        <v>3559.22</v>
      </c>
    </row>
    <row r="1483" spans="1:4" ht="40.5">
      <c r="A1483" s="57">
        <v>98428</v>
      </c>
      <c r="B1483" s="55" t="s">
        <v>2713</v>
      </c>
      <c r="C1483" s="57" t="s">
        <v>8068</v>
      </c>
      <c r="D1483" s="59">
        <v>3917.75</v>
      </c>
    </row>
    <row r="1484" spans="1:4" ht="40.5">
      <c r="A1484" s="57">
        <v>98429</v>
      </c>
      <c r="B1484" s="55" t="s">
        <v>2714</v>
      </c>
      <c r="C1484" s="57" t="s">
        <v>8068</v>
      </c>
      <c r="D1484" s="59">
        <v>4276.28</v>
      </c>
    </row>
    <row r="1485" spans="1:4" ht="40.5">
      <c r="A1485" s="57">
        <v>98430</v>
      </c>
      <c r="B1485" s="55" t="s">
        <v>2715</v>
      </c>
      <c r="C1485" s="57" t="s">
        <v>8068</v>
      </c>
      <c r="D1485" s="59">
        <v>2855.69</v>
      </c>
    </row>
    <row r="1486" spans="1:4" ht="40.5">
      <c r="A1486" s="57">
        <v>98431</v>
      </c>
      <c r="B1486" s="55" t="s">
        <v>2716</v>
      </c>
      <c r="C1486" s="57" t="s">
        <v>8068</v>
      </c>
      <c r="D1486" s="59">
        <v>3487.56</v>
      </c>
    </row>
    <row r="1487" spans="1:4" ht="40.5">
      <c r="A1487" s="57">
        <v>98432</v>
      </c>
      <c r="B1487" s="55" t="s">
        <v>2717</v>
      </c>
      <c r="C1487" s="57" t="s">
        <v>8068</v>
      </c>
      <c r="D1487" s="59">
        <v>4119.43</v>
      </c>
    </row>
    <row r="1488" spans="1:4" ht="40.5">
      <c r="A1488" s="57">
        <v>98433</v>
      </c>
      <c r="B1488" s="55" t="s">
        <v>2718</v>
      </c>
      <c r="C1488" s="57" t="s">
        <v>8068</v>
      </c>
      <c r="D1488" s="59">
        <v>4477.96</v>
      </c>
    </row>
    <row r="1489" spans="1:4" ht="40.5">
      <c r="A1489" s="57">
        <v>98434</v>
      </c>
      <c r="B1489" s="55" t="s">
        <v>2719</v>
      </c>
      <c r="C1489" s="57" t="s">
        <v>8068</v>
      </c>
      <c r="D1489" s="59">
        <v>4836.49</v>
      </c>
    </row>
    <row r="1490" spans="1:4" ht="27">
      <c r="A1490" s="57">
        <v>99240</v>
      </c>
      <c r="B1490" s="55" t="s">
        <v>2720</v>
      </c>
      <c r="C1490" s="57" t="s">
        <v>1</v>
      </c>
      <c r="D1490" s="59">
        <v>381.53</v>
      </c>
    </row>
    <row r="1491" spans="1:4" ht="27">
      <c r="A1491" s="57">
        <v>99241</v>
      </c>
      <c r="B1491" s="55" t="s">
        <v>2721</v>
      </c>
      <c r="C1491" s="57" t="s">
        <v>1</v>
      </c>
      <c r="D1491" s="59">
        <v>1295.1400000000001</v>
      </c>
    </row>
    <row r="1492" spans="1:4" ht="40.5">
      <c r="A1492" s="57">
        <v>99242</v>
      </c>
      <c r="B1492" s="55" t="s">
        <v>2722</v>
      </c>
      <c r="C1492" s="57" t="s">
        <v>8068</v>
      </c>
      <c r="D1492" s="59">
        <v>2221.44</v>
      </c>
    </row>
    <row r="1493" spans="1:4" ht="27">
      <c r="A1493" s="57">
        <v>99243</v>
      </c>
      <c r="B1493" s="55" t="s">
        <v>2723</v>
      </c>
      <c r="C1493" s="57" t="s">
        <v>1</v>
      </c>
      <c r="D1493" s="59">
        <v>1193.6300000000001</v>
      </c>
    </row>
    <row r="1494" spans="1:4" ht="40.5">
      <c r="A1494" s="57">
        <v>99244</v>
      </c>
      <c r="B1494" s="55" t="s">
        <v>2724</v>
      </c>
      <c r="C1494" s="57" t="s">
        <v>8068</v>
      </c>
      <c r="D1494" s="59">
        <v>3714.94</v>
      </c>
    </row>
    <row r="1495" spans="1:4" ht="27">
      <c r="A1495" s="57">
        <v>99246</v>
      </c>
      <c r="B1495" s="55" t="s">
        <v>2725</v>
      </c>
      <c r="C1495" s="57" t="s">
        <v>1</v>
      </c>
      <c r="D1495" s="59">
        <v>548.55999999999995</v>
      </c>
    </row>
    <row r="1496" spans="1:4" ht="27">
      <c r="A1496" s="57">
        <v>99247</v>
      </c>
      <c r="B1496" s="55" t="s">
        <v>2726</v>
      </c>
      <c r="C1496" s="57" t="s">
        <v>1</v>
      </c>
      <c r="D1496" s="59">
        <v>1476.39</v>
      </c>
    </row>
    <row r="1497" spans="1:4" ht="40.5">
      <c r="A1497" s="57">
        <v>99248</v>
      </c>
      <c r="B1497" s="55" t="s">
        <v>2727</v>
      </c>
      <c r="C1497" s="57" t="s">
        <v>8068</v>
      </c>
      <c r="D1497" s="59">
        <v>3367.26</v>
      </c>
    </row>
    <row r="1498" spans="1:4" ht="27">
      <c r="A1498" s="57">
        <v>99249</v>
      </c>
      <c r="B1498" s="55" t="s">
        <v>2728</v>
      </c>
      <c r="C1498" s="57" t="s">
        <v>1</v>
      </c>
      <c r="D1498" s="59">
        <v>1459.84</v>
      </c>
    </row>
    <row r="1499" spans="1:4" ht="40.5">
      <c r="A1499" s="57">
        <v>99252</v>
      </c>
      <c r="B1499" s="55" t="s">
        <v>2729</v>
      </c>
      <c r="C1499" s="57" t="s">
        <v>8068</v>
      </c>
      <c r="D1499" s="59">
        <v>1934.13</v>
      </c>
    </row>
    <row r="1500" spans="1:4" ht="27">
      <c r="A1500" s="57">
        <v>99254</v>
      </c>
      <c r="B1500" s="55" t="s">
        <v>2730</v>
      </c>
      <c r="C1500" s="57" t="s">
        <v>1</v>
      </c>
      <c r="D1500" s="59">
        <v>932.59</v>
      </c>
    </row>
    <row r="1501" spans="1:4" ht="40.5">
      <c r="A1501" s="57">
        <v>99256</v>
      </c>
      <c r="B1501" s="55" t="s">
        <v>2731</v>
      </c>
      <c r="C1501" s="57" t="s">
        <v>8068</v>
      </c>
      <c r="D1501" s="59">
        <v>4379.3500000000004</v>
      </c>
    </row>
    <row r="1502" spans="1:4" ht="40.5">
      <c r="A1502" s="57">
        <v>99259</v>
      </c>
      <c r="B1502" s="55" t="s">
        <v>2732</v>
      </c>
      <c r="C1502" s="57" t="s">
        <v>8068</v>
      </c>
      <c r="D1502" s="59">
        <v>2452.12</v>
      </c>
    </row>
    <row r="1503" spans="1:4" ht="27">
      <c r="A1503" s="57">
        <v>99261</v>
      </c>
      <c r="B1503" s="55" t="s">
        <v>2733</v>
      </c>
      <c r="C1503" s="57" t="s">
        <v>1</v>
      </c>
      <c r="D1503" s="59">
        <v>1113.8399999999999</v>
      </c>
    </row>
    <row r="1504" spans="1:4" ht="27">
      <c r="A1504" s="57">
        <v>99263</v>
      </c>
      <c r="B1504" s="55" t="s">
        <v>2734</v>
      </c>
      <c r="C1504" s="57" t="s">
        <v>1</v>
      </c>
      <c r="D1504" s="59">
        <v>1657.7</v>
      </c>
    </row>
    <row r="1505" spans="1:4" ht="40.5">
      <c r="A1505" s="57">
        <v>99265</v>
      </c>
      <c r="B1505" s="55" t="s">
        <v>2735</v>
      </c>
      <c r="C1505" s="57" t="s">
        <v>8068</v>
      </c>
      <c r="D1505" s="59">
        <v>2970</v>
      </c>
    </row>
    <row r="1506" spans="1:4" ht="27">
      <c r="A1506" s="57">
        <v>99266</v>
      </c>
      <c r="B1506" s="55" t="s">
        <v>2736</v>
      </c>
      <c r="C1506" s="57" t="s">
        <v>1</v>
      </c>
      <c r="D1506" s="59">
        <v>1295.1400000000001</v>
      </c>
    </row>
    <row r="1507" spans="1:4" ht="40.5">
      <c r="A1507" s="57">
        <v>99267</v>
      </c>
      <c r="B1507" s="55" t="s">
        <v>2737</v>
      </c>
      <c r="C1507" s="57" t="s">
        <v>8068</v>
      </c>
      <c r="D1507" s="59">
        <v>3489.58</v>
      </c>
    </row>
    <row r="1508" spans="1:4" ht="27">
      <c r="A1508" s="57">
        <v>99268</v>
      </c>
      <c r="B1508" s="55" t="s">
        <v>2738</v>
      </c>
      <c r="C1508" s="57" t="s">
        <v>8068</v>
      </c>
      <c r="D1508" s="59">
        <v>285.17</v>
      </c>
    </row>
    <row r="1509" spans="1:4" ht="27">
      <c r="A1509" s="57">
        <v>99269</v>
      </c>
      <c r="B1509" s="55" t="s">
        <v>2739</v>
      </c>
      <c r="C1509" s="57" t="s">
        <v>1</v>
      </c>
      <c r="D1509" s="59">
        <v>1476.39</v>
      </c>
    </row>
    <row r="1510" spans="1:4" ht="27">
      <c r="A1510" s="57">
        <v>99270</v>
      </c>
      <c r="B1510" s="55" t="s">
        <v>2740</v>
      </c>
      <c r="C1510" s="57" t="s">
        <v>8068</v>
      </c>
      <c r="D1510" s="59">
        <v>378.64</v>
      </c>
    </row>
    <row r="1511" spans="1:4" ht="40.5">
      <c r="A1511" s="57">
        <v>99271</v>
      </c>
      <c r="B1511" s="55" t="s">
        <v>2741</v>
      </c>
      <c r="C1511" s="57" t="s">
        <v>8068</v>
      </c>
      <c r="D1511" s="59">
        <v>5022.57</v>
      </c>
    </row>
    <row r="1512" spans="1:4" ht="27">
      <c r="A1512" s="57">
        <v>99272</v>
      </c>
      <c r="B1512" s="55" t="s">
        <v>2742</v>
      </c>
      <c r="C1512" s="57" t="s">
        <v>8068</v>
      </c>
      <c r="D1512" s="59">
        <v>812.58</v>
      </c>
    </row>
    <row r="1513" spans="1:4" ht="27">
      <c r="A1513" s="57">
        <v>99273</v>
      </c>
      <c r="B1513" s="55" t="s">
        <v>2743</v>
      </c>
      <c r="C1513" s="57" t="s">
        <v>8068</v>
      </c>
      <c r="D1513" s="59">
        <v>1146.95</v>
      </c>
    </row>
    <row r="1514" spans="1:4" ht="40.5">
      <c r="A1514" s="57">
        <v>99274</v>
      </c>
      <c r="B1514" s="55" t="s">
        <v>2744</v>
      </c>
      <c r="C1514" s="57" t="s">
        <v>8068</v>
      </c>
      <c r="D1514" s="59">
        <v>4030.33</v>
      </c>
    </row>
    <row r="1515" spans="1:4" ht="27">
      <c r="A1515" s="57">
        <v>99275</v>
      </c>
      <c r="B1515" s="55" t="s">
        <v>2745</v>
      </c>
      <c r="C1515" s="57" t="s">
        <v>8068</v>
      </c>
      <c r="D1515" s="59">
        <v>597.14</v>
      </c>
    </row>
    <row r="1516" spans="1:4" ht="27">
      <c r="A1516" s="57">
        <v>99276</v>
      </c>
      <c r="B1516" s="55" t="s">
        <v>2746</v>
      </c>
      <c r="C1516" s="57" t="s">
        <v>1</v>
      </c>
      <c r="D1516" s="59">
        <v>1838.96</v>
      </c>
    </row>
    <row r="1517" spans="1:4" ht="27">
      <c r="A1517" s="57">
        <v>99277</v>
      </c>
      <c r="B1517" s="55" t="s">
        <v>2747</v>
      </c>
      <c r="C1517" s="57" t="s">
        <v>1</v>
      </c>
      <c r="D1517" s="59">
        <v>1657.7</v>
      </c>
    </row>
    <row r="1518" spans="1:4" ht="27">
      <c r="A1518" s="57">
        <v>99278</v>
      </c>
      <c r="B1518" s="55" t="s">
        <v>2748</v>
      </c>
      <c r="C1518" s="57" t="s">
        <v>1</v>
      </c>
      <c r="D1518" s="59">
        <v>220.18</v>
      </c>
    </row>
    <row r="1519" spans="1:4" ht="40.5">
      <c r="A1519" s="57">
        <v>99279</v>
      </c>
      <c r="B1519" s="55" t="s">
        <v>2749</v>
      </c>
      <c r="C1519" s="57" t="s">
        <v>8068</v>
      </c>
      <c r="D1519" s="59">
        <v>4551.3500000000004</v>
      </c>
    </row>
    <row r="1520" spans="1:4" ht="40.5">
      <c r="A1520" s="57">
        <v>99280</v>
      </c>
      <c r="B1520" s="55" t="s">
        <v>2750</v>
      </c>
      <c r="C1520" s="57" t="s">
        <v>8068</v>
      </c>
      <c r="D1520" s="59">
        <v>1504.66</v>
      </c>
    </row>
    <row r="1521" spans="1:4" ht="27">
      <c r="A1521" s="57">
        <v>99281</v>
      </c>
      <c r="B1521" s="55" t="s">
        <v>2751</v>
      </c>
      <c r="C1521" s="57" t="s">
        <v>1</v>
      </c>
      <c r="D1521" s="59">
        <v>1838.96</v>
      </c>
    </row>
    <row r="1522" spans="1:4" ht="27">
      <c r="A1522" s="57">
        <v>99282</v>
      </c>
      <c r="B1522" s="55" t="s">
        <v>2752</v>
      </c>
      <c r="C1522" s="57" t="s">
        <v>1</v>
      </c>
      <c r="D1522" s="59">
        <v>2038.65</v>
      </c>
    </row>
    <row r="1523" spans="1:4" ht="27">
      <c r="A1523" s="57">
        <v>99283</v>
      </c>
      <c r="B1523" s="55" t="s">
        <v>2753</v>
      </c>
      <c r="C1523" s="57" t="s">
        <v>1</v>
      </c>
      <c r="D1523" s="59">
        <v>838.66</v>
      </c>
    </row>
    <row r="1524" spans="1:4" ht="40.5">
      <c r="A1524" s="57">
        <v>99284</v>
      </c>
      <c r="B1524" s="55" t="s">
        <v>2754</v>
      </c>
      <c r="C1524" s="57" t="s">
        <v>8068</v>
      </c>
      <c r="D1524" s="59">
        <v>5676.49</v>
      </c>
    </row>
    <row r="1525" spans="1:4" ht="27">
      <c r="A1525" s="57">
        <v>99285</v>
      </c>
      <c r="B1525" s="55" t="s">
        <v>2755</v>
      </c>
      <c r="C1525" s="57" t="s">
        <v>8068</v>
      </c>
      <c r="D1525" s="59">
        <v>852.5</v>
      </c>
    </row>
    <row r="1526" spans="1:4" ht="40.5">
      <c r="A1526" s="57">
        <v>99286</v>
      </c>
      <c r="B1526" s="55" t="s">
        <v>2756</v>
      </c>
      <c r="C1526" s="57" t="s">
        <v>8068</v>
      </c>
      <c r="D1526" s="59">
        <v>5067.9399999999996</v>
      </c>
    </row>
    <row r="1527" spans="1:4" ht="40.5">
      <c r="A1527" s="57">
        <v>99287</v>
      </c>
      <c r="B1527" s="55" t="s">
        <v>2757</v>
      </c>
      <c r="C1527" s="57" t="s">
        <v>8068</v>
      </c>
      <c r="D1527" s="59">
        <v>7162.83</v>
      </c>
    </row>
    <row r="1528" spans="1:4" ht="27">
      <c r="A1528" s="57">
        <v>99288</v>
      </c>
      <c r="B1528" s="55" t="s">
        <v>2758</v>
      </c>
      <c r="C1528" s="57" t="s">
        <v>1</v>
      </c>
      <c r="D1528" s="59">
        <v>353.62</v>
      </c>
    </row>
    <row r="1529" spans="1:4" ht="27">
      <c r="A1529" s="57">
        <v>99289</v>
      </c>
      <c r="B1529" s="55" t="s">
        <v>2759</v>
      </c>
      <c r="C1529" s="57" t="s">
        <v>1</v>
      </c>
      <c r="D1529" s="59">
        <v>1976.56</v>
      </c>
    </row>
    <row r="1530" spans="1:4" ht="40.5">
      <c r="A1530" s="57">
        <v>99290</v>
      </c>
      <c r="B1530" s="55" t="s">
        <v>2760</v>
      </c>
      <c r="C1530" s="57" t="s">
        <v>8068</v>
      </c>
      <c r="D1530" s="59">
        <v>3041.66</v>
      </c>
    </row>
    <row r="1531" spans="1:4" ht="27">
      <c r="A1531" s="57">
        <v>99291</v>
      </c>
      <c r="B1531" s="55" t="s">
        <v>2761</v>
      </c>
      <c r="C1531" s="57" t="s">
        <v>1</v>
      </c>
      <c r="D1531" s="59">
        <v>2020.24</v>
      </c>
    </row>
    <row r="1532" spans="1:4" ht="27">
      <c r="A1532" s="57">
        <v>99292</v>
      </c>
      <c r="B1532" s="55" t="s">
        <v>2762</v>
      </c>
      <c r="C1532" s="57" t="s">
        <v>8068</v>
      </c>
      <c r="D1532" s="59">
        <v>1862.47</v>
      </c>
    </row>
    <row r="1533" spans="1:4" ht="27">
      <c r="A1533" s="57">
        <v>99293</v>
      </c>
      <c r="B1533" s="55" t="s">
        <v>2763</v>
      </c>
      <c r="C1533" s="57" t="s">
        <v>1</v>
      </c>
      <c r="D1533" s="59">
        <v>1016.13</v>
      </c>
    </row>
    <row r="1534" spans="1:4" ht="40.5">
      <c r="A1534" s="57">
        <v>99294</v>
      </c>
      <c r="B1534" s="55" t="s">
        <v>2764</v>
      </c>
      <c r="C1534" s="57" t="s">
        <v>8068</v>
      </c>
      <c r="D1534" s="59">
        <v>6274.02</v>
      </c>
    </row>
    <row r="1535" spans="1:4" ht="27">
      <c r="A1535" s="57">
        <v>99296</v>
      </c>
      <c r="B1535" s="55" t="s">
        <v>2765</v>
      </c>
      <c r="C1535" s="57" t="s">
        <v>1</v>
      </c>
      <c r="D1535" s="59">
        <v>2219.86</v>
      </c>
    </row>
    <row r="1536" spans="1:4" ht="27">
      <c r="A1536" s="57">
        <v>99297</v>
      </c>
      <c r="B1536" s="55" t="s">
        <v>2766</v>
      </c>
      <c r="C1536" s="57" t="s">
        <v>1</v>
      </c>
      <c r="D1536" s="59">
        <v>2216.69</v>
      </c>
    </row>
    <row r="1537" spans="1:4" ht="40.5">
      <c r="A1537" s="57">
        <v>99298</v>
      </c>
      <c r="B1537" s="55" t="s">
        <v>2767</v>
      </c>
      <c r="C1537" s="57" t="s">
        <v>8068</v>
      </c>
      <c r="D1537" s="59">
        <v>8102.78</v>
      </c>
    </row>
    <row r="1538" spans="1:4" ht="27">
      <c r="A1538" s="57">
        <v>99299</v>
      </c>
      <c r="B1538" s="55" t="s">
        <v>2768</v>
      </c>
      <c r="C1538" s="57" t="s">
        <v>1</v>
      </c>
      <c r="D1538" s="59">
        <v>2401.12</v>
      </c>
    </row>
    <row r="1539" spans="1:4" ht="40.5">
      <c r="A1539" s="57">
        <v>99300</v>
      </c>
      <c r="B1539" s="55" t="s">
        <v>2769</v>
      </c>
      <c r="C1539" s="57" t="s">
        <v>8068</v>
      </c>
      <c r="D1539" s="59">
        <v>9042.8799999999992</v>
      </c>
    </row>
    <row r="1540" spans="1:4" ht="40.5">
      <c r="A1540" s="57">
        <v>99301</v>
      </c>
      <c r="B1540" s="55" t="s">
        <v>2770</v>
      </c>
      <c r="C1540" s="57" t="s">
        <v>8068</v>
      </c>
      <c r="D1540" s="59">
        <v>4491.87</v>
      </c>
    </row>
    <row r="1541" spans="1:4" ht="27">
      <c r="A1541" s="57">
        <v>99302</v>
      </c>
      <c r="B1541" s="55" t="s">
        <v>2771</v>
      </c>
      <c r="C1541" s="57" t="s">
        <v>1</v>
      </c>
      <c r="D1541" s="59">
        <v>2585.5700000000002</v>
      </c>
    </row>
    <row r="1542" spans="1:4" ht="40.5">
      <c r="A1542" s="57">
        <v>99303</v>
      </c>
      <c r="B1542" s="55" t="s">
        <v>2772</v>
      </c>
      <c r="C1542" s="57" t="s">
        <v>8068</v>
      </c>
      <c r="D1542" s="59">
        <v>8270.2900000000009</v>
      </c>
    </row>
    <row r="1543" spans="1:4" ht="27">
      <c r="A1543" s="57">
        <v>99304</v>
      </c>
      <c r="B1543" s="55" t="s">
        <v>2773</v>
      </c>
      <c r="C1543" s="57" t="s">
        <v>1</v>
      </c>
      <c r="D1543" s="59">
        <v>2404.3000000000002</v>
      </c>
    </row>
    <row r="1544" spans="1:4" ht="40.5">
      <c r="A1544" s="57">
        <v>99305</v>
      </c>
      <c r="B1544" s="55" t="s">
        <v>2774</v>
      </c>
      <c r="C1544" s="57" t="s">
        <v>8068</v>
      </c>
      <c r="D1544" s="59">
        <v>9350.27</v>
      </c>
    </row>
    <row r="1545" spans="1:4" ht="27">
      <c r="A1545" s="57">
        <v>99306</v>
      </c>
      <c r="B1545" s="55" t="s">
        <v>2775</v>
      </c>
      <c r="C1545" s="57" t="s">
        <v>1</v>
      </c>
      <c r="D1545" s="59">
        <v>2585.5700000000002</v>
      </c>
    </row>
    <row r="1546" spans="1:4" ht="27">
      <c r="A1546" s="57">
        <v>99307</v>
      </c>
      <c r="B1546" s="55" t="s">
        <v>2776</v>
      </c>
      <c r="C1546" s="57" t="s">
        <v>1</v>
      </c>
      <c r="D1546" s="59">
        <v>1738.13</v>
      </c>
    </row>
    <row r="1547" spans="1:4" ht="40.5">
      <c r="A1547" s="57">
        <v>99308</v>
      </c>
      <c r="B1547" s="55" t="s">
        <v>2777</v>
      </c>
      <c r="C1547" s="57" t="s">
        <v>8068</v>
      </c>
      <c r="D1547" s="59">
        <v>10426.39</v>
      </c>
    </row>
    <row r="1548" spans="1:4" ht="27">
      <c r="A1548" s="57">
        <v>99309</v>
      </c>
      <c r="B1548" s="55" t="s">
        <v>2778</v>
      </c>
      <c r="C1548" s="57" t="s">
        <v>1</v>
      </c>
      <c r="D1548" s="59">
        <v>2770</v>
      </c>
    </row>
    <row r="1549" spans="1:4" ht="40.5">
      <c r="A1549" s="57">
        <v>99310</v>
      </c>
      <c r="B1549" s="55" t="s">
        <v>2779</v>
      </c>
      <c r="C1549" s="57" t="s">
        <v>8068</v>
      </c>
      <c r="D1549" s="59">
        <v>10599.65</v>
      </c>
    </row>
    <row r="1550" spans="1:4" ht="27">
      <c r="A1550" s="57">
        <v>99311</v>
      </c>
      <c r="B1550" s="55" t="s">
        <v>2780</v>
      </c>
      <c r="C1550" s="57" t="s">
        <v>1</v>
      </c>
      <c r="D1550" s="59">
        <v>2770</v>
      </c>
    </row>
    <row r="1551" spans="1:4" ht="40.5">
      <c r="A1551" s="57">
        <v>99312</v>
      </c>
      <c r="B1551" s="55" t="s">
        <v>2781</v>
      </c>
      <c r="C1551" s="57" t="s">
        <v>8068</v>
      </c>
      <c r="D1551" s="59">
        <v>5269.85</v>
      </c>
    </row>
    <row r="1552" spans="1:4" ht="40.5">
      <c r="A1552" s="57">
        <v>99313</v>
      </c>
      <c r="B1552" s="55" t="s">
        <v>2782</v>
      </c>
      <c r="C1552" s="57" t="s">
        <v>8068</v>
      </c>
      <c r="D1552" s="59">
        <v>11817.59</v>
      </c>
    </row>
    <row r="1553" spans="1:4" ht="27">
      <c r="A1553" s="57">
        <v>99314</v>
      </c>
      <c r="B1553" s="55" t="s">
        <v>2783</v>
      </c>
      <c r="C1553" s="57" t="s">
        <v>1</v>
      </c>
      <c r="D1553" s="59">
        <v>2954.46</v>
      </c>
    </row>
    <row r="1554" spans="1:4" ht="40.5">
      <c r="A1554" s="57">
        <v>99315</v>
      </c>
      <c r="B1554" s="55" t="s">
        <v>2784</v>
      </c>
      <c r="C1554" s="57" t="s">
        <v>8068</v>
      </c>
      <c r="D1554" s="59">
        <v>13204.96</v>
      </c>
    </row>
    <row r="1555" spans="1:4" ht="27">
      <c r="A1555" s="57">
        <v>99317</v>
      </c>
      <c r="B1555" s="55" t="s">
        <v>2785</v>
      </c>
      <c r="C1555" s="57" t="s">
        <v>1</v>
      </c>
      <c r="D1555" s="59">
        <v>1854.15</v>
      </c>
    </row>
    <row r="1556" spans="1:4" ht="27">
      <c r="A1556" s="57">
        <v>99318</v>
      </c>
      <c r="B1556" s="55" t="s">
        <v>2786</v>
      </c>
      <c r="C1556" s="57" t="s">
        <v>1</v>
      </c>
      <c r="D1556" s="59">
        <v>158.99</v>
      </c>
    </row>
    <row r="1557" spans="1:4" ht="27">
      <c r="A1557" s="57">
        <v>99319</v>
      </c>
      <c r="B1557" s="55" t="s">
        <v>2787</v>
      </c>
      <c r="C1557" s="57" t="s">
        <v>1</v>
      </c>
      <c r="D1557" s="59">
        <v>670.56</v>
      </c>
    </row>
    <row r="1558" spans="1:4" ht="40.5">
      <c r="A1558" s="57">
        <v>99320</v>
      </c>
      <c r="B1558" s="55" t="s">
        <v>2788</v>
      </c>
      <c r="C1558" s="57" t="s">
        <v>8068</v>
      </c>
      <c r="D1558" s="59">
        <v>6090.83</v>
      </c>
    </row>
    <row r="1559" spans="1:4" ht="27">
      <c r="A1559" s="57">
        <v>99321</v>
      </c>
      <c r="B1559" s="55" t="s">
        <v>2789</v>
      </c>
      <c r="C1559" s="57" t="s">
        <v>1</v>
      </c>
      <c r="D1559" s="59">
        <v>2035.48</v>
      </c>
    </row>
    <row r="1560" spans="1:4" ht="40.5">
      <c r="A1560" s="57">
        <v>99322</v>
      </c>
      <c r="B1560" s="55" t="s">
        <v>2790</v>
      </c>
      <c r="C1560" s="57" t="s">
        <v>8068</v>
      </c>
      <c r="D1560" s="59">
        <v>6874.24</v>
      </c>
    </row>
    <row r="1561" spans="1:4" ht="27">
      <c r="A1561" s="57">
        <v>99323</v>
      </c>
      <c r="B1561" s="55" t="s">
        <v>2791</v>
      </c>
      <c r="C1561" s="57" t="s">
        <v>1</v>
      </c>
      <c r="D1561" s="59">
        <v>2216.69</v>
      </c>
    </row>
    <row r="1562" spans="1:4" ht="40.5">
      <c r="A1562" s="57">
        <v>99324</v>
      </c>
      <c r="B1562" s="55" t="s">
        <v>2792</v>
      </c>
      <c r="C1562" s="57" t="s">
        <v>8068</v>
      </c>
      <c r="D1562" s="59">
        <v>7657.69</v>
      </c>
    </row>
    <row r="1563" spans="1:4" ht="27">
      <c r="A1563" s="57">
        <v>99325</v>
      </c>
      <c r="B1563" s="55" t="s">
        <v>2793</v>
      </c>
      <c r="C1563" s="57" t="s">
        <v>1</v>
      </c>
      <c r="D1563" s="59">
        <v>2401.12</v>
      </c>
    </row>
    <row r="1564" spans="1:4" ht="40.5">
      <c r="A1564" s="57">
        <v>99326</v>
      </c>
      <c r="B1564" s="55" t="s">
        <v>2794</v>
      </c>
      <c r="C1564" s="57" t="s">
        <v>8068</v>
      </c>
      <c r="D1564" s="59">
        <v>6222.58</v>
      </c>
    </row>
    <row r="1565" spans="1:4" ht="27">
      <c r="A1565" s="57">
        <v>99327</v>
      </c>
      <c r="B1565" s="55" t="s">
        <v>2795</v>
      </c>
      <c r="C1565" s="57" t="s">
        <v>1</v>
      </c>
      <c r="D1565" s="59">
        <v>3107.82</v>
      </c>
    </row>
    <row r="1566" spans="1:4" ht="27">
      <c r="A1566" s="57">
        <v>101800</v>
      </c>
      <c r="B1566" s="55" t="s">
        <v>2796</v>
      </c>
      <c r="C1566" s="57" t="s">
        <v>8068</v>
      </c>
      <c r="D1566" s="59">
        <v>1079.1600000000001</v>
      </c>
    </row>
    <row r="1567" spans="1:4" ht="27">
      <c r="A1567" s="57">
        <v>101801</v>
      </c>
      <c r="B1567" s="55" t="s">
        <v>2797</v>
      </c>
      <c r="C1567" s="57" t="s">
        <v>8068</v>
      </c>
      <c r="D1567" s="59">
        <v>860.48</v>
      </c>
    </row>
    <row r="1568" spans="1:4" ht="27">
      <c r="A1568" s="57">
        <v>101806</v>
      </c>
      <c r="B1568" s="55" t="s">
        <v>2798</v>
      </c>
      <c r="C1568" s="57" t="s">
        <v>8068</v>
      </c>
      <c r="D1568" s="59">
        <v>408.27</v>
      </c>
    </row>
    <row r="1569" spans="1:4" ht="40.5">
      <c r="A1569" s="57">
        <v>101807</v>
      </c>
      <c r="B1569" s="55" t="s">
        <v>2799</v>
      </c>
      <c r="C1569" s="57" t="s">
        <v>8068</v>
      </c>
      <c r="D1569" s="59">
        <v>370.83</v>
      </c>
    </row>
    <row r="1570" spans="1:4" ht="27">
      <c r="A1570" s="57">
        <v>101808</v>
      </c>
      <c r="B1570" s="55" t="s">
        <v>2800</v>
      </c>
      <c r="C1570" s="57" t="s">
        <v>8068</v>
      </c>
      <c r="D1570" s="59">
        <v>296.26</v>
      </c>
    </row>
    <row r="1571" spans="1:4" ht="27">
      <c r="A1571" s="57">
        <v>101809</v>
      </c>
      <c r="B1571" s="55" t="s">
        <v>2801</v>
      </c>
      <c r="C1571" s="57" t="s">
        <v>8068</v>
      </c>
      <c r="D1571" s="59">
        <v>2329.39</v>
      </c>
    </row>
    <row r="1572" spans="1:4" ht="27">
      <c r="A1572" s="57">
        <v>102139</v>
      </c>
      <c r="B1572" s="55" t="s">
        <v>2802</v>
      </c>
      <c r="C1572" s="57" t="s">
        <v>8068</v>
      </c>
      <c r="D1572" s="59">
        <v>1079.9100000000001</v>
      </c>
    </row>
    <row r="1573" spans="1:4" ht="27">
      <c r="A1573" s="57">
        <v>102140</v>
      </c>
      <c r="B1573" s="55" t="s">
        <v>2762</v>
      </c>
      <c r="C1573" s="57" t="s">
        <v>8068</v>
      </c>
      <c r="D1573" s="59">
        <v>1218.97</v>
      </c>
    </row>
    <row r="1574" spans="1:4" ht="27">
      <c r="A1574" s="57">
        <v>102141</v>
      </c>
      <c r="B1574" s="55" t="s">
        <v>2803</v>
      </c>
      <c r="C1574" s="57" t="s">
        <v>8068</v>
      </c>
      <c r="D1574" s="59">
        <v>1722.74</v>
      </c>
    </row>
    <row r="1575" spans="1:4" ht="27">
      <c r="A1575" s="57">
        <v>102142</v>
      </c>
      <c r="B1575" s="55" t="s">
        <v>2804</v>
      </c>
      <c r="C1575" s="57" t="s">
        <v>8068</v>
      </c>
      <c r="D1575" s="59">
        <v>1693.37</v>
      </c>
    </row>
    <row r="1576" spans="1:4" ht="27">
      <c r="A1576" s="57">
        <v>94263</v>
      </c>
      <c r="B1576" s="55" t="s">
        <v>2805</v>
      </c>
      <c r="C1576" s="57" t="s">
        <v>1</v>
      </c>
      <c r="D1576" s="59">
        <v>25.56</v>
      </c>
    </row>
    <row r="1577" spans="1:4" ht="27">
      <c r="A1577" s="57">
        <v>94264</v>
      </c>
      <c r="B1577" s="55" t="s">
        <v>2806</v>
      </c>
      <c r="C1577" s="57" t="s">
        <v>1</v>
      </c>
      <c r="D1577" s="59">
        <v>28.56</v>
      </c>
    </row>
    <row r="1578" spans="1:4" ht="27">
      <c r="A1578" s="57">
        <v>94265</v>
      </c>
      <c r="B1578" s="55" t="s">
        <v>2807</v>
      </c>
      <c r="C1578" s="57" t="s">
        <v>1</v>
      </c>
      <c r="D1578" s="59">
        <v>33.17</v>
      </c>
    </row>
    <row r="1579" spans="1:4" ht="27">
      <c r="A1579" s="57">
        <v>94266</v>
      </c>
      <c r="B1579" s="55" t="s">
        <v>2808</v>
      </c>
      <c r="C1579" s="57" t="s">
        <v>1</v>
      </c>
      <c r="D1579" s="59">
        <v>36.61</v>
      </c>
    </row>
    <row r="1580" spans="1:4" ht="40.5">
      <c r="A1580" s="57">
        <v>94267</v>
      </c>
      <c r="B1580" s="55" t="s">
        <v>2809</v>
      </c>
      <c r="C1580" s="57" t="s">
        <v>1</v>
      </c>
      <c r="D1580" s="59">
        <v>39.01</v>
      </c>
    </row>
    <row r="1581" spans="1:4" ht="40.5">
      <c r="A1581" s="57">
        <v>94268</v>
      </c>
      <c r="B1581" s="55" t="s">
        <v>2810</v>
      </c>
      <c r="C1581" s="57" t="s">
        <v>1</v>
      </c>
      <c r="D1581" s="59">
        <v>42.8</v>
      </c>
    </row>
    <row r="1582" spans="1:4" ht="40.5">
      <c r="A1582" s="57">
        <v>94269</v>
      </c>
      <c r="B1582" s="55" t="s">
        <v>2811</v>
      </c>
      <c r="C1582" s="57" t="s">
        <v>1</v>
      </c>
      <c r="D1582" s="59">
        <v>55.29</v>
      </c>
    </row>
    <row r="1583" spans="1:4" ht="40.5">
      <c r="A1583" s="57">
        <v>94270</v>
      </c>
      <c r="B1583" s="55" t="s">
        <v>2812</v>
      </c>
      <c r="C1583" s="57" t="s">
        <v>1</v>
      </c>
      <c r="D1583" s="59">
        <v>60.57</v>
      </c>
    </row>
    <row r="1584" spans="1:4" ht="40.5">
      <c r="A1584" s="57">
        <v>94271</v>
      </c>
      <c r="B1584" s="55" t="s">
        <v>2813</v>
      </c>
      <c r="C1584" s="57" t="s">
        <v>1</v>
      </c>
      <c r="D1584" s="59">
        <v>67.42</v>
      </c>
    </row>
    <row r="1585" spans="1:4" ht="40.5">
      <c r="A1585" s="57">
        <v>94272</v>
      </c>
      <c r="B1585" s="55" t="s">
        <v>2814</v>
      </c>
      <c r="C1585" s="57" t="s">
        <v>1</v>
      </c>
      <c r="D1585" s="59">
        <v>74.459999999999994</v>
      </c>
    </row>
    <row r="1586" spans="1:4" ht="40.5">
      <c r="A1586" s="57">
        <v>94273</v>
      </c>
      <c r="B1586" s="55" t="s">
        <v>2815</v>
      </c>
      <c r="C1586" s="57" t="s">
        <v>1</v>
      </c>
      <c r="D1586" s="59">
        <v>41.57</v>
      </c>
    </row>
    <row r="1587" spans="1:4" ht="40.5">
      <c r="A1587" s="57">
        <v>94274</v>
      </c>
      <c r="B1587" s="55" t="s">
        <v>2816</v>
      </c>
      <c r="C1587" s="57" t="s">
        <v>1</v>
      </c>
      <c r="D1587" s="59">
        <v>45.11</v>
      </c>
    </row>
    <row r="1588" spans="1:4" ht="40.5">
      <c r="A1588" s="57">
        <v>94275</v>
      </c>
      <c r="B1588" s="55" t="s">
        <v>2817</v>
      </c>
      <c r="C1588" s="57" t="s">
        <v>1</v>
      </c>
      <c r="D1588" s="59">
        <v>39.770000000000003</v>
      </c>
    </row>
    <row r="1589" spans="1:4" ht="40.5">
      <c r="A1589" s="57">
        <v>94276</v>
      </c>
      <c r="B1589" s="55" t="s">
        <v>2818</v>
      </c>
      <c r="C1589" s="57" t="s">
        <v>1</v>
      </c>
      <c r="D1589" s="59">
        <v>43.31</v>
      </c>
    </row>
    <row r="1590" spans="1:4" ht="27">
      <c r="A1590" s="57">
        <v>94281</v>
      </c>
      <c r="B1590" s="55" t="s">
        <v>2819</v>
      </c>
      <c r="C1590" s="57" t="s">
        <v>1</v>
      </c>
      <c r="D1590" s="59">
        <v>42.54</v>
      </c>
    </row>
    <row r="1591" spans="1:4" ht="27">
      <c r="A1591" s="57">
        <v>94282</v>
      </c>
      <c r="B1591" s="55" t="s">
        <v>2820</v>
      </c>
      <c r="C1591" s="57" t="s">
        <v>1</v>
      </c>
      <c r="D1591" s="59">
        <v>53.35</v>
      </c>
    </row>
    <row r="1592" spans="1:4" ht="27">
      <c r="A1592" s="57">
        <v>94283</v>
      </c>
      <c r="B1592" s="55" t="s">
        <v>2821</v>
      </c>
      <c r="C1592" s="57" t="s">
        <v>1</v>
      </c>
      <c r="D1592" s="59">
        <v>53.78</v>
      </c>
    </row>
    <row r="1593" spans="1:4" ht="27">
      <c r="A1593" s="57">
        <v>94284</v>
      </c>
      <c r="B1593" s="55" t="s">
        <v>2822</v>
      </c>
      <c r="C1593" s="57" t="s">
        <v>1</v>
      </c>
      <c r="D1593" s="59">
        <v>64.599999999999994</v>
      </c>
    </row>
    <row r="1594" spans="1:4" ht="27">
      <c r="A1594" s="57">
        <v>94285</v>
      </c>
      <c r="B1594" s="55" t="s">
        <v>2823</v>
      </c>
      <c r="C1594" s="57" t="s">
        <v>1</v>
      </c>
      <c r="D1594" s="59">
        <v>64.5</v>
      </c>
    </row>
    <row r="1595" spans="1:4" ht="27">
      <c r="A1595" s="57">
        <v>94286</v>
      </c>
      <c r="B1595" s="55" t="s">
        <v>2824</v>
      </c>
      <c r="C1595" s="57" t="s">
        <v>1</v>
      </c>
      <c r="D1595" s="59">
        <v>75.31</v>
      </c>
    </row>
    <row r="1596" spans="1:4" ht="27">
      <c r="A1596" s="57">
        <v>94287</v>
      </c>
      <c r="B1596" s="55" t="s">
        <v>2825</v>
      </c>
      <c r="C1596" s="57" t="s">
        <v>1</v>
      </c>
      <c r="D1596" s="59">
        <v>33.39</v>
      </c>
    </row>
    <row r="1597" spans="1:4" ht="27">
      <c r="A1597" s="57">
        <v>94288</v>
      </c>
      <c r="B1597" s="55" t="s">
        <v>2826</v>
      </c>
      <c r="C1597" s="57" t="s">
        <v>1</v>
      </c>
      <c r="D1597" s="59">
        <v>42.84</v>
      </c>
    </row>
    <row r="1598" spans="1:4" ht="27">
      <c r="A1598" s="57">
        <v>94289</v>
      </c>
      <c r="B1598" s="55" t="s">
        <v>2827</v>
      </c>
      <c r="C1598" s="57" t="s">
        <v>1</v>
      </c>
      <c r="D1598" s="59">
        <v>41.48</v>
      </c>
    </row>
    <row r="1599" spans="1:4" ht="27">
      <c r="A1599" s="57">
        <v>94290</v>
      </c>
      <c r="B1599" s="55" t="s">
        <v>2828</v>
      </c>
      <c r="C1599" s="57" t="s">
        <v>1</v>
      </c>
      <c r="D1599" s="59">
        <v>50.93</v>
      </c>
    </row>
    <row r="1600" spans="1:4" ht="27">
      <c r="A1600" s="57">
        <v>94291</v>
      </c>
      <c r="B1600" s="55" t="s">
        <v>2829</v>
      </c>
      <c r="C1600" s="57" t="s">
        <v>1</v>
      </c>
      <c r="D1600" s="59">
        <v>49.08</v>
      </c>
    </row>
    <row r="1601" spans="1:4" ht="27">
      <c r="A1601" s="57">
        <v>94292</v>
      </c>
      <c r="B1601" s="55" t="s">
        <v>2830</v>
      </c>
      <c r="C1601" s="57" t="s">
        <v>1</v>
      </c>
      <c r="D1601" s="59">
        <v>58.53</v>
      </c>
    </row>
    <row r="1602" spans="1:4" ht="27">
      <c r="A1602" s="57">
        <v>94293</v>
      </c>
      <c r="B1602" s="55" t="s">
        <v>2831</v>
      </c>
      <c r="C1602" s="57" t="s">
        <v>1</v>
      </c>
      <c r="D1602" s="59">
        <v>127.3</v>
      </c>
    </row>
    <row r="1603" spans="1:4" ht="13.5">
      <c r="A1603" s="57">
        <v>94294</v>
      </c>
      <c r="B1603" s="55" t="s">
        <v>2832</v>
      </c>
      <c r="C1603" s="57" t="s">
        <v>1</v>
      </c>
      <c r="D1603" s="59">
        <v>6.55</v>
      </c>
    </row>
    <row r="1604" spans="1:4" ht="27">
      <c r="A1604" s="57">
        <v>101570</v>
      </c>
      <c r="B1604" s="55" t="s">
        <v>2833</v>
      </c>
      <c r="C1604" s="57" t="s">
        <v>3</v>
      </c>
      <c r="D1604" s="59">
        <v>20.29</v>
      </c>
    </row>
    <row r="1605" spans="1:4" ht="27">
      <c r="A1605" s="57">
        <v>101571</v>
      </c>
      <c r="B1605" s="55" t="s">
        <v>2834</v>
      </c>
      <c r="C1605" s="57" t="s">
        <v>3</v>
      </c>
      <c r="D1605" s="59">
        <v>27.28</v>
      </c>
    </row>
    <row r="1606" spans="1:4" ht="27">
      <c r="A1606" s="57">
        <v>101572</v>
      </c>
      <c r="B1606" s="55" t="s">
        <v>2835</v>
      </c>
      <c r="C1606" s="57" t="s">
        <v>3</v>
      </c>
      <c r="D1606" s="59">
        <v>15.99</v>
      </c>
    </row>
    <row r="1607" spans="1:4" ht="27">
      <c r="A1607" s="57">
        <v>101573</v>
      </c>
      <c r="B1607" s="55" t="s">
        <v>2836</v>
      </c>
      <c r="C1607" s="57" t="s">
        <v>3</v>
      </c>
      <c r="D1607" s="59">
        <v>22.97</v>
      </c>
    </row>
    <row r="1608" spans="1:4" ht="27">
      <c r="A1608" s="57">
        <v>101574</v>
      </c>
      <c r="B1608" s="55" t="s">
        <v>2837</v>
      </c>
      <c r="C1608" s="57" t="s">
        <v>3</v>
      </c>
      <c r="D1608" s="59">
        <v>12.33</v>
      </c>
    </row>
    <row r="1609" spans="1:4" ht="27">
      <c r="A1609" s="57">
        <v>101575</v>
      </c>
      <c r="B1609" s="55" t="s">
        <v>2838</v>
      </c>
      <c r="C1609" s="57" t="s">
        <v>3</v>
      </c>
      <c r="D1609" s="59">
        <v>19.440000000000001</v>
      </c>
    </row>
    <row r="1610" spans="1:4" ht="27">
      <c r="A1610" s="57">
        <v>101576</v>
      </c>
      <c r="B1610" s="55" t="s">
        <v>2839</v>
      </c>
      <c r="C1610" s="57" t="s">
        <v>3</v>
      </c>
      <c r="D1610" s="59">
        <v>37.24</v>
      </c>
    </row>
    <row r="1611" spans="1:4" ht="27">
      <c r="A1611" s="57">
        <v>101577</v>
      </c>
      <c r="B1611" s="55" t="s">
        <v>2840</v>
      </c>
      <c r="C1611" s="57" t="s">
        <v>3</v>
      </c>
      <c r="D1611" s="59">
        <v>46.21</v>
      </c>
    </row>
    <row r="1612" spans="1:4" ht="27">
      <c r="A1612" s="57">
        <v>101578</v>
      </c>
      <c r="B1612" s="55" t="s">
        <v>2841</v>
      </c>
      <c r="C1612" s="57" t="s">
        <v>3</v>
      </c>
      <c r="D1612" s="59">
        <v>30.94</v>
      </c>
    </row>
    <row r="1613" spans="1:4" ht="27">
      <c r="A1613" s="57">
        <v>101579</v>
      </c>
      <c r="B1613" s="55" t="s">
        <v>2842</v>
      </c>
      <c r="C1613" s="57" t="s">
        <v>3</v>
      </c>
      <c r="D1613" s="59">
        <v>39.909999999999997</v>
      </c>
    </row>
    <row r="1614" spans="1:4" ht="27">
      <c r="A1614" s="57">
        <v>101580</v>
      </c>
      <c r="B1614" s="55" t="s">
        <v>2843</v>
      </c>
      <c r="C1614" s="57" t="s">
        <v>3</v>
      </c>
      <c r="D1614" s="59">
        <v>27.75</v>
      </c>
    </row>
    <row r="1615" spans="1:4" ht="27">
      <c r="A1615" s="57">
        <v>101581</v>
      </c>
      <c r="B1615" s="55" t="s">
        <v>2844</v>
      </c>
      <c r="C1615" s="57" t="s">
        <v>3</v>
      </c>
      <c r="D1615" s="59">
        <v>36.82</v>
      </c>
    </row>
    <row r="1616" spans="1:4" ht="27">
      <c r="A1616" s="57">
        <v>101582</v>
      </c>
      <c r="B1616" s="55" t="s">
        <v>2845</v>
      </c>
      <c r="C1616" s="57" t="s">
        <v>3</v>
      </c>
      <c r="D1616" s="59">
        <v>61.36</v>
      </c>
    </row>
    <row r="1617" spans="1:4" ht="27">
      <c r="A1617" s="57">
        <v>101583</v>
      </c>
      <c r="B1617" s="55" t="s">
        <v>2846</v>
      </c>
      <c r="C1617" s="57" t="s">
        <v>3</v>
      </c>
      <c r="D1617" s="59">
        <v>75.37</v>
      </c>
    </row>
    <row r="1618" spans="1:4" ht="27">
      <c r="A1618" s="57">
        <v>101584</v>
      </c>
      <c r="B1618" s="55" t="s">
        <v>2847</v>
      </c>
      <c r="C1618" s="57" t="s">
        <v>3</v>
      </c>
      <c r="D1618" s="59">
        <v>50.7</v>
      </c>
    </row>
    <row r="1619" spans="1:4" ht="27">
      <c r="A1619" s="57">
        <v>101585</v>
      </c>
      <c r="B1619" s="55" t="s">
        <v>2848</v>
      </c>
      <c r="C1619" s="57" t="s">
        <v>3</v>
      </c>
      <c r="D1619" s="59">
        <v>64.709999999999994</v>
      </c>
    </row>
    <row r="1620" spans="1:4" ht="27">
      <c r="A1620" s="57">
        <v>101586</v>
      </c>
      <c r="B1620" s="55" t="s">
        <v>2849</v>
      </c>
      <c r="C1620" s="57" t="s">
        <v>3</v>
      </c>
      <c r="D1620" s="59">
        <v>44.36</v>
      </c>
    </row>
    <row r="1621" spans="1:4" ht="27">
      <c r="A1621" s="57">
        <v>101587</v>
      </c>
      <c r="B1621" s="55" t="s">
        <v>2850</v>
      </c>
      <c r="C1621" s="57" t="s">
        <v>3</v>
      </c>
      <c r="D1621" s="59">
        <v>58.48</v>
      </c>
    </row>
    <row r="1622" spans="1:4" ht="27">
      <c r="A1622" s="57">
        <v>101588</v>
      </c>
      <c r="B1622" s="55" t="s">
        <v>2851</v>
      </c>
      <c r="C1622" s="57" t="s">
        <v>3</v>
      </c>
      <c r="D1622" s="59">
        <v>70.48</v>
      </c>
    </row>
    <row r="1623" spans="1:4" ht="27">
      <c r="A1623" s="57">
        <v>101589</v>
      </c>
      <c r="B1623" s="55" t="s">
        <v>2852</v>
      </c>
      <c r="C1623" s="57" t="s">
        <v>3</v>
      </c>
      <c r="D1623" s="59">
        <v>102.1</v>
      </c>
    </row>
    <row r="1624" spans="1:4" ht="27">
      <c r="A1624" s="57">
        <v>101590</v>
      </c>
      <c r="B1624" s="55" t="s">
        <v>2853</v>
      </c>
      <c r="C1624" s="57" t="s">
        <v>3</v>
      </c>
      <c r="D1624" s="59">
        <v>53.63</v>
      </c>
    </row>
    <row r="1625" spans="1:4" ht="27">
      <c r="A1625" s="57">
        <v>101591</v>
      </c>
      <c r="B1625" s="55" t="s">
        <v>2854</v>
      </c>
      <c r="C1625" s="57" t="s">
        <v>3</v>
      </c>
      <c r="D1625" s="59">
        <v>85.26</v>
      </c>
    </row>
    <row r="1626" spans="1:4" ht="27">
      <c r="A1626" s="57">
        <v>101592</v>
      </c>
      <c r="B1626" s="55" t="s">
        <v>2855</v>
      </c>
      <c r="C1626" s="57" t="s">
        <v>3</v>
      </c>
      <c r="D1626" s="59">
        <v>38.33</v>
      </c>
    </row>
    <row r="1627" spans="1:4" ht="27">
      <c r="A1627" s="57">
        <v>101593</v>
      </c>
      <c r="B1627" s="55" t="s">
        <v>2856</v>
      </c>
      <c r="C1627" s="57" t="s">
        <v>3</v>
      </c>
      <c r="D1627" s="59">
        <v>70.05</v>
      </c>
    </row>
    <row r="1628" spans="1:4" ht="27">
      <c r="A1628" s="57">
        <v>101600</v>
      </c>
      <c r="B1628" s="55" t="s">
        <v>2857</v>
      </c>
      <c r="C1628" s="57" t="s">
        <v>3</v>
      </c>
      <c r="D1628" s="59">
        <v>12.96</v>
      </c>
    </row>
    <row r="1629" spans="1:4" ht="27">
      <c r="A1629" s="57">
        <v>101601</v>
      </c>
      <c r="B1629" s="55" t="s">
        <v>2858</v>
      </c>
      <c r="C1629" s="57" t="s">
        <v>3</v>
      </c>
      <c r="D1629" s="59">
        <v>19.2</v>
      </c>
    </row>
    <row r="1630" spans="1:4" ht="27">
      <c r="A1630" s="57">
        <v>101602</v>
      </c>
      <c r="B1630" s="55" t="s">
        <v>2859</v>
      </c>
      <c r="C1630" s="57" t="s">
        <v>3</v>
      </c>
      <c r="D1630" s="59">
        <v>9.61</v>
      </c>
    </row>
    <row r="1631" spans="1:4" ht="27">
      <c r="A1631" s="57">
        <v>101603</v>
      </c>
      <c r="B1631" s="55" t="s">
        <v>2860</v>
      </c>
      <c r="C1631" s="57" t="s">
        <v>3</v>
      </c>
      <c r="D1631" s="59">
        <v>15.85</v>
      </c>
    </row>
    <row r="1632" spans="1:4" ht="27">
      <c r="A1632" s="57">
        <v>101604</v>
      </c>
      <c r="B1632" s="55" t="s">
        <v>2861</v>
      </c>
      <c r="C1632" s="57" t="s">
        <v>3</v>
      </c>
      <c r="D1632" s="59">
        <v>6.29</v>
      </c>
    </row>
    <row r="1633" spans="1:4" ht="27">
      <c r="A1633" s="57">
        <v>101605</v>
      </c>
      <c r="B1633" s="55" t="s">
        <v>2862</v>
      </c>
      <c r="C1633" s="57" t="s">
        <v>3</v>
      </c>
      <c r="D1633" s="59">
        <v>12.52</v>
      </c>
    </row>
    <row r="1634" spans="1:4" ht="40.5">
      <c r="A1634" s="57">
        <v>90788</v>
      </c>
      <c r="B1634" s="55" t="s">
        <v>2863</v>
      </c>
      <c r="C1634" s="57" t="s">
        <v>8068</v>
      </c>
      <c r="D1634" s="59">
        <v>498</v>
      </c>
    </row>
    <row r="1635" spans="1:4" ht="40.5">
      <c r="A1635" s="57">
        <v>90789</v>
      </c>
      <c r="B1635" s="55" t="s">
        <v>2864</v>
      </c>
      <c r="C1635" s="57" t="s">
        <v>8068</v>
      </c>
      <c r="D1635" s="59">
        <v>499.38</v>
      </c>
    </row>
    <row r="1636" spans="1:4" ht="40.5">
      <c r="A1636" s="57">
        <v>90790</v>
      </c>
      <c r="B1636" s="55" t="s">
        <v>2865</v>
      </c>
      <c r="C1636" s="57" t="s">
        <v>8068</v>
      </c>
      <c r="D1636" s="59">
        <v>515.22</v>
      </c>
    </row>
    <row r="1637" spans="1:4" ht="40.5">
      <c r="A1637" s="57">
        <v>90791</v>
      </c>
      <c r="B1637" s="55" t="s">
        <v>2866</v>
      </c>
      <c r="C1637" s="57" t="s">
        <v>8068</v>
      </c>
      <c r="D1637" s="59">
        <v>604.21</v>
      </c>
    </row>
    <row r="1638" spans="1:4" ht="40.5">
      <c r="A1638" s="57">
        <v>90793</v>
      </c>
      <c r="B1638" s="55" t="s">
        <v>2867</v>
      </c>
      <c r="C1638" s="57" t="s">
        <v>8068</v>
      </c>
      <c r="D1638" s="59">
        <v>644.01</v>
      </c>
    </row>
    <row r="1639" spans="1:4" ht="40.5">
      <c r="A1639" s="57">
        <v>90794</v>
      </c>
      <c r="B1639" s="55" t="s">
        <v>2868</v>
      </c>
      <c r="C1639" s="57" t="s">
        <v>8068</v>
      </c>
      <c r="D1639" s="59">
        <v>443.48</v>
      </c>
    </row>
    <row r="1640" spans="1:4" ht="40.5">
      <c r="A1640" s="57">
        <v>90795</v>
      </c>
      <c r="B1640" s="55" t="s">
        <v>2869</v>
      </c>
      <c r="C1640" s="57" t="s">
        <v>8068</v>
      </c>
      <c r="D1640" s="59">
        <v>449.6</v>
      </c>
    </row>
    <row r="1641" spans="1:4" ht="40.5">
      <c r="A1641" s="57">
        <v>90796</v>
      </c>
      <c r="B1641" s="55" t="s">
        <v>2870</v>
      </c>
      <c r="C1641" s="57" t="s">
        <v>8068</v>
      </c>
      <c r="D1641" s="59">
        <v>455.73</v>
      </c>
    </row>
    <row r="1642" spans="1:4" ht="40.5">
      <c r="A1642" s="57">
        <v>90797</v>
      </c>
      <c r="B1642" s="55" t="s">
        <v>2871</v>
      </c>
      <c r="C1642" s="57" t="s">
        <v>8068</v>
      </c>
      <c r="D1642" s="59">
        <v>461.86</v>
      </c>
    </row>
    <row r="1643" spans="1:4" ht="40.5">
      <c r="A1643" s="57">
        <v>90798</v>
      </c>
      <c r="B1643" s="55" t="s">
        <v>2872</v>
      </c>
      <c r="C1643" s="57" t="s">
        <v>8068</v>
      </c>
      <c r="D1643" s="59">
        <v>659.51</v>
      </c>
    </row>
    <row r="1644" spans="1:4" ht="40.5">
      <c r="A1644" s="57">
        <v>90799</v>
      </c>
      <c r="B1644" s="55" t="s">
        <v>2873</v>
      </c>
      <c r="C1644" s="57" t="s">
        <v>8068</v>
      </c>
      <c r="D1644" s="59">
        <v>681.92</v>
      </c>
    </row>
    <row r="1645" spans="1:4" ht="13.5">
      <c r="A1645" s="57">
        <v>90801</v>
      </c>
      <c r="B1645" s="55" t="s">
        <v>2874</v>
      </c>
      <c r="C1645" s="57" t="s">
        <v>8068</v>
      </c>
      <c r="D1645" s="59">
        <v>235.8</v>
      </c>
    </row>
    <row r="1646" spans="1:4" ht="27">
      <c r="A1646" s="57">
        <v>90806</v>
      </c>
      <c r="B1646" s="55" t="s">
        <v>2875</v>
      </c>
      <c r="C1646" s="57" t="s">
        <v>8068</v>
      </c>
      <c r="D1646" s="59">
        <v>309.97000000000003</v>
      </c>
    </row>
    <row r="1647" spans="1:4" ht="27">
      <c r="A1647" s="57">
        <v>90820</v>
      </c>
      <c r="B1647" s="55" t="s">
        <v>2876</v>
      </c>
      <c r="C1647" s="57" t="s">
        <v>8068</v>
      </c>
      <c r="D1647" s="59">
        <v>215.44</v>
      </c>
    </row>
    <row r="1648" spans="1:4" ht="27">
      <c r="A1648" s="57">
        <v>90821</v>
      </c>
      <c r="B1648" s="55" t="s">
        <v>2877</v>
      </c>
      <c r="C1648" s="57" t="s">
        <v>8068</v>
      </c>
      <c r="D1648" s="59">
        <v>220.3</v>
      </c>
    </row>
    <row r="1649" spans="1:4" ht="27">
      <c r="A1649" s="57">
        <v>90822</v>
      </c>
      <c r="B1649" s="55" t="s">
        <v>2878</v>
      </c>
      <c r="C1649" s="57" t="s">
        <v>8068</v>
      </c>
      <c r="D1649" s="59">
        <v>235.35</v>
      </c>
    </row>
    <row r="1650" spans="1:4" ht="27">
      <c r="A1650" s="57">
        <v>90823</v>
      </c>
      <c r="B1650" s="55" t="s">
        <v>2879</v>
      </c>
      <c r="C1650" s="57" t="s">
        <v>8068</v>
      </c>
      <c r="D1650" s="59">
        <v>283.89999999999998</v>
      </c>
    </row>
    <row r="1651" spans="1:4" ht="27">
      <c r="A1651" s="57">
        <v>90824</v>
      </c>
      <c r="B1651" s="55" t="s">
        <v>2880</v>
      </c>
      <c r="C1651" s="57" t="s">
        <v>8068</v>
      </c>
      <c r="D1651" s="59">
        <v>397.11</v>
      </c>
    </row>
    <row r="1652" spans="1:4" ht="27">
      <c r="A1652" s="57">
        <v>90825</v>
      </c>
      <c r="B1652" s="55" t="s">
        <v>2881</v>
      </c>
      <c r="C1652" s="57" t="s">
        <v>8068</v>
      </c>
      <c r="D1652" s="59">
        <v>439.96</v>
      </c>
    </row>
    <row r="1653" spans="1:4" ht="27">
      <c r="A1653" s="57">
        <v>90830</v>
      </c>
      <c r="B1653" s="55" t="s">
        <v>2882</v>
      </c>
      <c r="C1653" s="57" t="s">
        <v>8068</v>
      </c>
      <c r="D1653" s="59">
        <v>112.19</v>
      </c>
    </row>
    <row r="1654" spans="1:4" ht="27">
      <c r="A1654" s="57">
        <v>90831</v>
      </c>
      <c r="B1654" s="55" t="s">
        <v>2883</v>
      </c>
      <c r="C1654" s="57" t="s">
        <v>8068</v>
      </c>
      <c r="D1654" s="59">
        <v>97.64</v>
      </c>
    </row>
    <row r="1655" spans="1:4" ht="40.5">
      <c r="A1655" s="57">
        <v>90841</v>
      </c>
      <c r="B1655" s="55" t="s">
        <v>2884</v>
      </c>
      <c r="C1655" s="57" t="s">
        <v>8068</v>
      </c>
      <c r="D1655" s="59">
        <v>695.91</v>
      </c>
    </row>
    <row r="1656" spans="1:4" ht="40.5">
      <c r="A1656" s="57">
        <v>90842</v>
      </c>
      <c r="B1656" s="55" t="s">
        <v>2885</v>
      </c>
      <c r="C1656" s="57" t="s">
        <v>8068</v>
      </c>
      <c r="D1656" s="59">
        <v>702.29</v>
      </c>
    </row>
    <row r="1657" spans="1:4" ht="40.5">
      <c r="A1657" s="57">
        <v>90843</v>
      </c>
      <c r="B1657" s="55" t="s">
        <v>2886</v>
      </c>
      <c r="C1657" s="57" t="s">
        <v>8068</v>
      </c>
      <c r="D1657" s="59">
        <v>733.41</v>
      </c>
    </row>
    <row r="1658" spans="1:4" ht="40.5">
      <c r="A1658" s="57">
        <v>90844</v>
      </c>
      <c r="B1658" s="55" t="s">
        <v>2887</v>
      </c>
      <c r="C1658" s="57" t="s">
        <v>8068</v>
      </c>
      <c r="D1658" s="59">
        <v>783.47</v>
      </c>
    </row>
    <row r="1659" spans="1:4" ht="54">
      <c r="A1659" s="57">
        <v>90845</v>
      </c>
      <c r="B1659" s="55" t="s">
        <v>2888</v>
      </c>
      <c r="C1659" s="57" t="s">
        <v>8068</v>
      </c>
      <c r="D1659" s="59">
        <v>895.17</v>
      </c>
    </row>
    <row r="1660" spans="1:4" ht="54">
      <c r="A1660" s="57">
        <v>90846</v>
      </c>
      <c r="B1660" s="55" t="s">
        <v>2889</v>
      </c>
      <c r="C1660" s="57" t="s">
        <v>8068</v>
      </c>
      <c r="D1660" s="59">
        <v>939.53</v>
      </c>
    </row>
    <row r="1661" spans="1:4" ht="40.5">
      <c r="A1661" s="57">
        <v>90847</v>
      </c>
      <c r="B1661" s="55" t="s">
        <v>2890</v>
      </c>
      <c r="C1661" s="57" t="s">
        <v>8068</v>
      </c>
      <c r="D1661" s="59">
        <v>598.27</v>
      </c>
    </row>
    <row r="1662" spans="1:4" ht="40.5">
      <c r="A1662" s="57">
        <v>90848</v>
      </c>
      <c r="B1662" s="55" t="s">
        <v>2891</v>
      </c>
      <c r="C1662" s="57" t="s">
        <v>8068</v>
      </c>
      <c r="D1662" s="59">
        <v>604.65</v>
      </c>
    </row>
    <row r="1663" spans="1:4" ht="40.5">
      <c r="A1663" s="57">
        <v>90849</v>
      </c>
      <c r="B1663" s="55" t="s">
        <v>2892</v>
      </c>
      <c r="C1663" s="57" t="s">
        <v>8068</v>
      </c>
      <c r="D1663" s="59">
        <v>621.22</v>
      </c>
    </row>
    <row r="1664" spans="1:4" ht="40.5">
      <c r="A1664" s="57">
        <v>90850</v>
      </c>
      <c r="B1664" s="55" t="s">
        <v>2893</v>
      </c>
      <c r="C1664" s="57" t="s">
        <v>8068</v>
      </c>
      <c r="D1664" s="59">
        <v>671.28</v>
      </c>
    </row>
    <row r="1665" spans="1:4" ht="40.5">
      <c r="A1665" s="57">
        <v>90851</v>
      </c>
      <c r="B1665" s="55" t="s">
        <v>2894</v>
      </c>
      <c r="C1665" s="57" t="s">
        <v>8068</v>
      </c>
      <c r="D1665" s="59">
        <v>782.98</v>
      </c>
    </row>
    <row r="1666" spans="1:4" ht="40.5">
      <c r="A1666" s="57">
        <v>90852</v>
      </c>
      <c r="B1666" s="55" t="s">
        <v>2895</v>
      </c>
      <c r="C1666" s="57" t="s">
        <v>8068</v>
      </c>
      <c r="D1666" s="59">
        <v>827.34</v>
      </c>
    </row>
    <row r="1667" spans="1:4" ht="27">
      <c r="A1667" s="57">
        <v>91009</v>
      </c>
      <c r="B1667" s="55" t="s">
        <v>2896</v>
      </c>
      <c r="C1667" s="57" t="s">
        <v>8068</v>
      </c>
      <c r="D1667" s="59">
        <v>222.15</v>
      </c>
    </row>
    <row r="1668" spans="1:4" ht="27">
      <c r="A1668" s="57">
        <v>91010</v>
      </c>
      <c r="B1668" s="55" t="s">
        <v>2897</v>
      </c>
      <c r="C1668" s="57" t="s">
        <v>8068</v>
      </c>
      <c r="D1668" s="59">
        <v>227.33</v>
      </c>
    </row>
    <row r="1669" spans="1:4" ht="27">
      <c r="A1669" s="57">
        <v>91011</v>
      </c>
      <c r="B1669" s="55" t="s">
        <v>2898</v>
      </c>
      <c r="C1669" s="57" t="s">
        <v>8068</v>
      </c>
      <c r="D1669" s="59">
        <v>262.58</v>
      </c>
    </row>
    <row r="1670" spans="1:4" ht="27">
      <c r="A1670" s="57">
        <v>91012</v>
      </c>
      <c r="B1670" s="55" t="s">
        <v>2899</v>
      </c>
      <c r="C1670" s="57" t="s">
        <v>8068</v>
      </c>
      <c r="D1670" s="59">
        <v>289.85000000000002</v>
      </c>
    </row>
    <row r="1671" spans="1:4" ht="40.5">
      <c r="A1671" s="57">
        <v>91013</v>
      </c>
      <c r="B1671" s="55" t="s">
        <v>2900</v>
      </c>
      <c r="C1671" s="57" t="s">
        <v>8068</v>
      </c>
      <c r="D1671" s="59">
        <v>604.98</v>
      </c>
    </row>
    <row r="1672" spans="1:4" ht="40.5">
      <c r="A1672" s="57">
        <v>91014</v>
      </c>
      <c r="B1672" s="55" t="s">
        <v>2901</v>
      </c>
      <c r="C1672" s="57" t="s">
        <v>8068</v>
      </c>
      <c r="D1672" s="59">
        <v>611.67999999999995</v>
      </c>
    </row>
    <row r="1673" spans="1:4" ht="40.5">
      <c r="A1673" s="57">
        <v>91015</v>
      </c>
      <c r="B1673" s="55" t="s">
        <v>2902</v>
      </c>
      <c r="C1673" s="57" t="s">
        <v>8068</v>
      </c>
      <c r="D1673" s="59">
        <v>648.45000000000005</v>
      </c>
    </row>
    <row r="1674" spans="1:4" ht="40.5">
      <c r="A1674" s="57">
        <v>91016</v>
      </c>
      <c r="B1674" s="55" t="s">
        <v>2903</v>
      </c>
      <c r="C1674" s="57" t="s">
        <v>8068</v>
      </c>
      <c r="D1674" s="59">
        <v>677.23</v>
      </c>
    </row>
    <row r="1675" spans="1:4" ht="13.5">
      <c r="A1675" s="57">
        <v>91287</v>
      </c>
      <c r="B1675" s="55" t="s">
        <v>2904</v>
      </c>
      <c r="C1675" s="57" t="s">
        <v>8068</v>
      </c>
      <c r="D1675" s="59">
        <v>182.85</v>
      </c>
    </row>
    <row r="1676" spans="1:4" ht="27">
      <c r="A1676" s="57">
        <v>91292</v>
      </c>
      <c r="B1676" s="55" t="s">
        <v>2905</v>
      </c>
      <c r="C1676" s="57" t="s">
        <v>8068</v>
      </c>
      <c r="D1676" s="59">
        <v>257.02</v>
      </c>
    </row>
    <row r="1677" spans="1:4" ht="27">
      <c r="A1677" s="57">
        <v>91295</v>
      </c>
      <c r="B1677" s="55" t="s">
        <v>2906</v>
      </c>
      <c r="C1677" s="57" t="s">
        <v>8068</v>
      </c>
      <c r="D1677" s="59">
        <v>227.95</v>
      </c>
    </row>
    <row r="1678" spans="1:4" ht="27">
      <c r="A1678" s="57">
        <v>91296</v>
      </c>
      <c r="B1678" s="55" t="s">
        <v>2907</v>
      </c>
      <c r="C1678" s="57" t="s">
        <v>8068</v>
      </c>
      <c r="D1678" s="59">
        <v>243.55</v>
      </c>
    </row>
    <row r="1679" spans="1:4" ht="27">
      <c r="A1679" s="57">
        <v>91297</v>
      </c>
      <c r="B1679" s="55" t="s">
        <v>2908</v>
      </c>
      <c r="C1679" s="57" t="s">
        <v>8068</v>
      </c>
      <c r="D1679" s="59">
        <v>266.45</v>
      </c>
    </row>
    <row r="1680" spans="1:4" ht="27">
      <c r="A1680" s="57">
        <v>91298</v>
      </c>
      <c r="B1680" s="55" t="s">
        <v>2909</v>
      </c>
      <c r="C1680" s="57" t="s">
        <v>8068</v>
      </c>
      <c r="D1680" s="59">
        <v>570.36</v>
      </c>
    </row>
    <row r="1681" spans="1:4" ht="27">
      <c r="A1681" s="57">
        <v>91299</v>
      </c>
      <c r="B1681" s="55" t="s">
        <v>2910</v>
      </c>
      <c r="C1681" s="57" t="s">
        <v>8068</v>
      </c>
      <c r="D1681" s="59">
        <v>793.16</v>
      </c>
    </row>
    <row r="1682" spans="1:4" ht="27">
      <c r="A1682" s="57">
        <v>91304</v>
      </c>
      <c r="B1682" s="55" t="s">
        <v>2911</v>
      </c>
      <c r="C1682" s="57" t="s">
        <v>8068</v>
      </c>
      <c r="D1682" s="59">
        <v>70.849999999999994</v>
      </c>
    </row>
    <row r="1683" spans="1:4" ht="27">
      <c r="A1683" s="57">
        <v>91305</v>
      </c>
      <c r="B1683" s="55" t="s">
        <v>2912</v>
      </c>
      <c r="C1683" s="57" t="s">
        <v>8068</v>
      </c>
      <c r="D1683" s="59">
        <v>69.2</v>
      </c>
    </row>
    <row r="1684" spans="1:4" ht="27">
      <c r="A1684" s="57">
        <v>91306</v>
      </c>
      <c r="B1684" s="55" t="s">
        <v>2913</v>
      </c>
      <c r="C1684" s="57" t="s">
        <v>8068</v>
      </c>
      <c r="D1684" s="59">
        <v>97.64</v>
      </c>
    </row>
    <row r="1685" spans="1:4" ht="27">
      <c r="A1685" s="57">
        <v>91307</v>
      </c>
      <c r="B1685" s="55" t="s">
        <v>2914</v>
      </c>
      <c r="C1685" s="57" t="s">
        <v>8068</v>
      </c>
      <c r="D1685" s="59">
        <v>59.61</v>
      </c>
    </row>
    <row r="1686" spans="1:4" ht="40.5">
      <c r="A1686" s="57">
        <v>91312</v>
      </c>
      <c r="B1686" s="55" t="s">
        <v>2915</v>
      </c>
      <c r="C1686" s="57" t="s">
        <v>8068</v>
      </c>
      <c r="D1686" s="59">
        <v>602.14</v>
      </c>
    </row>
    <row r="1687" spans="1:4" ht="40.5">
      <c r="A1687" s="57">
        <v>91313</v>
      </c>
      <c r="B1687" s="55" t="s">
        <v>2916</v>
      </c>
      <c r="C1687" s="57" t="s">
        <v>8068</v>
      </c>
      <c r="D1687" s="59">
        <v>598.66999999999996</v>
      </c>
    </row>
    <row r="1688" spans="1:4" ht="40.5">
      <c r="A1688" s="57">
        <v>91314</v>
      </c>
      <c r="B1688" s="55" t="s">
        <v>2917</v>
      </c>
      <c r="C1688" s="57" t="s">
        <v>8068</v>
      </c>
      <c r="D1688" s="59">
        <v>626.22</v>
      </c>
    </row>
    <row r="1689" spans="1:4" ht="40.5">
      <c r="A1689" s="57">
        <v>91315</v>
      </c>
      <c r="B1689" s="55" t="s">
        <v>2918</v>
      </c>
      <c r="C1689" s="57" t="s">
        <v>8068</v>
      </c>
      <c r="D1689" s="59">
        <v>676.03</v>
      </c>
    </row>
    <row r="1690" spans="1:4" ht="54">
      <c r="A1690" s="57">
        <v>91316</v>
      </c>
      <c r="B1690" s="55" t="s">
        <v>2919</v>
      </c>
      <c r="C1690" s="57" t="s">
        <v>8068</v>
      </c>
      <c r="D1690" s="59">
        <v>787.98</v>
      </c>
    </row>
    <row r="1691" spans="1:4" ht="54">
      <c r="A1691" s="57">
        <v>91317</v>
      </c>
      <c r="B1691" s="55" t="s">
        <v>2920</v>
      </c>
      <c r="C1691" s="57" t="s">
        <v>8068</v>
      </c>
      <c r="D1691" s="59">
        <v>832.09</v>
      </c>
    </row>
    <row r="1692" spans="1:4" ht="40.5">
      <c r="A1692" s="57">
        <v>91318</v>
      </c>
      <c r="B1692" s="55" t="s">
        <v>2921</v>
      </c>
      <c r="C1692" s="57" t="s">
        <v>8068</v>
      </c>
      <c r="D1692" s="59">
        <v>532.94000000000005</v>
      </c>
    </row>
    <row r="1693" spans="1:4" ht="40.5">
      <c r="A1693" s="57">
        <v>91319</v>
      </c>
      <c r="B1693" s="55" t="s">
        <v>2922</v>
      </c>
      <c r="C1693" s="57" t="s">
        <v>8068</v>
      </c>
      <c r="D1693" s="59">
        <v>539.05999999999995</v>
      </c>
    </row>
    <row r="1694" spans="1:4" ht="40.5">
      <c r="A1694" s="57">
        <v>91320</v>
      </c>
      <c r="B1694" s="55" t="s">
        <v>2923</v>
      </c>
      <c r="C1694" s="57" t="s">
        <v>8068</v>
      </c>
      <c r="D1694" s="59">
        <v>555.37</v>
      </c>
    </row>
    <row r="1695" spans="1:4" ht="40.5">
      <c r="A1695" s="57">
        <v>91321</v>
      </c>
      <c r="B1695" s="55" t="s">
        <v>2924</v>
      </c>
      <c r="C1695" s="57" t="s">
        <v>8068</v>
      </c>
      <c r="D1695" s="59">
        <v>605.17999999999995</v>
      </c>
    </row>
    <row r="1696" spans="1:4" ht="40.5">
      <c r="A1696" s="57">
        <v>91322</v>
      </c>
      <c r="B1696" s="55" t="s">
        <v>2925</v>
      </c>
      <c r="C1696" s="57" t="s">
        <v>8068</v>
      </c>
      <c r="D1696" s="59">
        <v>717.13</v>
      </c>
    </row>
    <row r="1697" spans="1:4" ht="40.5">
      <c r="A1697" s="57">
        <v>91323</v>
      </c>
      <c r="B1697" s="55" t="s">
        <v>2926</v>
      </c>
      <c r="C1697" s="57" t="s">
        <v>8068</v>
      </c>
      <c r="D1697" s="59">
        <v>761.24</v>
      </c>
    </row>
    <row r="1698" spans="1:4" ht="40.5">
      <c r="A1698" s="57">
        <v>91324</v>
      </c>
      <c r="B1698" s="55" t="s">
        <v>2927</v>
      </c>
      <c r="C1698" s="57" t="s">
        <v>8068</v>
      </c>
      <c r="D1698" s="59">
        <v>539.65</v>
      </c>
    </row>
    <row r="1699" spans="1:4" ht="40.5">
      <c r="A1699" s="57">
        <v>91325</v>
      </c>
      <c r="B1699" s="55" t="s">
        <v>2928</v>
      </c>
      <c r="C1699" s="57" t="s">
        <v>8068</v>
      </c>
      <c r="D1699" s="59">
        <v>546.09</v>
      </c>
    </row>
    <row r="1700" spans="1:4" ht="40.5">
      <c r="A1700" s="57">
        <v>91326</v>
      </c>
      <c r="B1700" s="55" t="s">
        <v>2929</v>
      </c>
      <c r="C1700" s="57" t="s">
        <v>8068</v>
      </c>
      <c r="D1700" s="59">
        <v>582.6</v>
      </c>
    </row>
    <row r="1701" spans="1:4" ht="40.5">
      <c r="A1701" s="57">
        <v>91327</v>
      </c>
      <c r="B1701" s="55" t="s">
        <v>2930</v>
      </c>
      <c r="C1701" s="57" t="s">
        <v>8068</v>
      </c>
      <c r="D1701" s="59">
        <v>611.13</v>
      </c>
    </row>
    <row r="1702" spans="1:4" ht="40.5">
      <c r="A1702" s="57">
        <v>91328</v>
      </c>
      <c r="B1702" s="55" t="s">
        <v>2931</v>
      </c>
      <c r="C1702" s="57" t="s">
        <v>8068</v>
      </c>
      <c r="D1702" s="59">
        <v>610.78</v>
      </c>
    </row>
    <row r="1703" spans="1:4" ht="40.5">
      <c r="A1703" s="57">
        <v>91329</v>
      </c>
      <c r="B1703" s="55" t="s">
        <v>2932</v>
      </c>
      <c r="C1703" s="57" t="s">
        <v>8068</v>
      </c>
      <c r="D1703" s="59">
        <v>545.45000000000005</v>
      </c>
    </row>
    <row r="1704" spans="1:4" ht="40.5">
      <c r="A1704" s="57">
        <v>91330</v>
      </c>
      <c r="B1704" s="55" t="s">
        <v>2933</v>
      </c>
      <c r="C1704" s="57" t="s">
        <v>8068</v>
      </c>
      <c r="D1704" s="59">
        <v>627.9</v>
      </c>
    </row>
    <row r="1705" spans="1:4" ht="40.5">
      <c r="A1705" s="57">
        <v>91331</v>
      </c>
      <c r="B1705" s="55" t="s">
        <v>2934</v>
      </c>
      <c r="C1705" s="57" t="s">
        <v>8068</v>
      </c>
      <c r="D1705" s="59">
        <v>562.30999999999995</v>
      </c>
    </row>
    <row r="1706" spans="1:4" ht="40.5">
      <c r="A1706" s="57">
        <v>91332</v>
      </c>
      <c r="B1706" s="55" t="s">
        <v>2935</v>
      </c>
      <c r="C1706" s="57" t="s">
        <v>8068</v>
      </c>
      <c r="D1706" s="59">
        <v>652.32000000000005</v>
      </c>
    </row>
    <row r="1707" spans="1:4" ht="40.5">
      <c r="A1707" s="57">
        <v>91333</v>
      </c>
      <c r="B1707" s="55" t="s">
        <v>2936</v>
      </c>
      <c r="C1707" s="57" t="s">
        <v>8068</v>
      </c>
      <c r="D1707" s="59">
        <v>586.47</v>
      </c>
    </row>
    <row r="1708" spans="1:4" ht="40.5">
      <c r="A1708" s="57">
        <v>91334</v>
      </c>
      <c r="B1708" s="55" t="s">
        <v>2937</v>
      </c>
      <c r="C1708" s="57" t="s">
        <v>8068</v>
      </c>
      <c r="D1708" s="59">
        <v>956.23</v>
      </c>
    </row>
    <row r="1709" spans="1:4" ht="40.5">
      <c r="A1709" s="57">
        <v>91335</v>
      </c>
      <c r="B1709" s="55" t="s">
        <v>2938</v>
      </c>
      <c r="C1709" s="57" t="s">
        <v>8068</v>
      </c>
      <c r="D1709" s="59">
        <v>890.38</v>
      </c>
    </row>
    <row r="1710" spans="1:4" ht="40.5">
      <c r="A1710" s="57">
        <v>91336</v>
      </c>
      <c r="B1710" s="55" t="s">
        <v>2939</v>
      </c>
      <c r="C1710" s="57" t="s">
        <v>8068</v>
      </c>
      <c r="D1710" s="59">
        <v>1179.03</v>
      </c>
    </row>
    <row r="1711" spans="1:4" ht="40.5">
      <c r="A1711" s="57">
        <v>91337</v>
      </c>
      <c r="B1711" s="55" t="s">
        <v>2940</v>
      </c>
      <c r="C1711" s="57" t="s">
        <v>8068</v>
      </c>
      <c r="D1711" s="59">
        <v>1113.18</v>
      </c>
    </row>
    <row r="1712" spans="1:4" ht="27">
      <c r="A1712" s="57">
        <v>100659</v>
      </c>
      <c r="B1712" s="55" t="s">
        <v>2941</v>
      </c>
      <c r="C1712" s="57" t="s">
        <v>1</v>
      </c>
      <c r="D1712" s="59">
        <v>7.59</v>
      </c>
    </row>
    <row r="1713" spans="1:4" ht="27">
      <c r="A1713" s="57">
        <v>100660</v>
      </c>
      <c r="B1713" s="55" t="s">
        <v>2942</v>
      </c>
      <c r="C1713" s="57" t="s">
        <v>1</v>
      </c>
      <c r="D1713" s="59">
        <v>6.3</v>
      </c>
    </row>
    <row r="1714" spans="1:4" ht="40.5">
      <c r="A1714" s="57">
        <v>100675</v>
      </c>
      <c r="B1714" s="55" t="s">
        <v>2943</v>
      </c>
      <c r="C1714" s="57" t="s">
        <v>8068</v>
      </c>
      <c r="D1714" s="59">
        <v>573.55999999999995</v>
      </c>
    </row>
    <row r="1715" spans="1:4" ht="13.5">
      <c r="A1715" s="57">
        <v>100676</v>
      </c>
      <c r="B1715" s="55" t="s">
        <v>2944</v>
      </c>
      <c r="C1715" s="57" t="s">
        <v>8068</v>
      </c>
      <c r="D1715" s="59">
        <v>151.94999999999999</v>
      </c>
    </row>
    <row r="1716" spans="1:4" ht="40.5">
      <c r="A1716" s="57">
        <v>100678</v>
      </c>
      <c r="B1716" s="55" t="s">
        <v>2945</v>
      </c>
      <c r="C1716" s="57" t="s">
        <v>8068</v>
      </c>
      <c r="D1716" s="59">
        <v>702.62</v>
      </c>
    </row>
    <row r="1717" spans="1:4" ht="40.5">
      <c r="A1717" s="57">
        <v>100679</v>
      </c>
      <c r="B1717" s="55" t="s">
        <v>2946</v>
      </c>
      <c r="C1717" s="57" t="s">
        <v>8068</v>
      </c>
      <c r="D1717" s="59">
        <v>608.85</v>
      </c>
    </row>
    <row r="1718" spans="1:4" ht="40.5">
      <c r="A1718" s="57">
        <v>100680</v>
      </c>
      <c r="B1718" s="55" t="s">
        <v>2947</v>
      </c>
      <c r="C1718" s="57" t="s">
        <v>8068</v>
      </c>
      <c r="D1718" s="59">
        <v>709.32</v>
      </c>
    </row>
    <row r="1719" spans="1:4" ht="40.5">
      <c r="A1719" s="57">
        <v>100681</v>
      </c>
      <c r="B1719" s="55" t="s">
        <v>2948</v>
      </c>
      <c r="C1719" s="57" t="s">
        <v>8068</v>
      </c>
      <c r="D1719" s="59">
        <v>725.54</v>
      </c>
    </row>
    <row r="1720" spans="1:4" ht="40.5">
      <c r="A1720" s="57">
        <v>100682</v>
      </c>
      <c r="B1720" s="55" t="s">
        <v>2949</v>
      </c>
      <c r="C1720" s="57" t="s">
        <v>8068</v>
      </c>
      <c r="D1720" s="59">
        <v>621.91999999999996</v>
      </c>
    </row>
    <row r="1721" spans="1:4" ht="40.5">
      <c r="A1721" s="57">
        <v>100683</v>
      </c>
      <c r="B1721" s="55" t="s">
        <v>2950</v>
      </c>
      <c r="C1721" s="57" t="s">
        <v>8068</v>
      </c>
      <c r="D1721" s="59">
        <v>760.64</v>
      </c>
    </row>
    <row r="1722" spans="1:4" ht="40.5">
      <c r="A1722" s="57">
        <v>100684</v>
      </c>
      <c r="B1722" s="55" t="s">
        <v>2951</v>
      </c>
      <c r="C1722" s="57" t="s">
        <v>8068</v>
      </c>
      <c r="D1722" s="59">
        <v>653.45000000000005</v>
      </c>
    </row>
    <row r="1723" spans="1:4" ht="40.5">
      <c r="A1723" s="57">
        <v>100685</v>
      </c>
      <c r="B1723" s="55" t="s">
        <v>2952</v>
      </c>
      <c r="C1723" s="57" t="s">
        <v>8068</v>
      </c>
      <c r="D1723" s="59">
        <v>789.42</v>
      </c>
    </row>
    <row r="1724" spans="1:4" ht="40.5">
      <c r="A1724" s="57">
        <v>100686</v>
      </c>
      <c r="B1724" s="55" t="s">
        <v>2953</v>
      </c>
      <c r="C1724" s="57" t="s">
        <v>8068</v>
      </c>
      <c r="D1724" s="59">
        <v>681.98</v>
      </c>
    </row>
    <row r="1725" spans="1:4" ht="40.5">
      <c r="A1725" s="57">
        <v>100687</v>
      </c>
      <c r="B1725" s="55" t="s">
        <v>2954</v>
      </c>
      <c r="C1725" s="57" t="s">
        <v>8068</v>
      </c>
      <c r="D1725" s="59">
        <v>708.42</v>
      </c>
    </row>
    <row r="1726" spans="1:4" ht="40.5">
      <c r="A1726" s="57">
        <v>100688</v>
      </c>
      <c r="B1726" s="55" t="s">
        <v>2955</v>
      </c>
      <c r="C1726" s="57" t="s">
        <v>8068</v>
      </c>
      <c r="D1726" s="59">
        <v>614.65</v>
      </c>
    </row>
    <row r="1727" spans="1:4" ht="40.5">
      <c r="A1727" s="57">
        <v>100689</v>
      </c>
      <c r="B1727" s="55" t="s">
        <v>2956</v>
      </c>
      <c r="C1727" s="57" t="s">
        <v>8068</v>
      </c>
      <c r="D1727" s="59">
        <v>764.51</v>
      </c>
    </row>
    <row r="1728" spans="1:4" ht="40.5">
      <c r="A1728" s="57">
        <v>100690</v>
      </c>
      <c r="B1728" s="55" t="s">
        <v>2957</v>
      </c>
      <c r="C1728" s="57" t="s">
        <v>8068</v>
      </c>
      <c r="D1728" s="59">
        <v>657.32</v>
      </c>
    </row>
    <row r="1729" spans="1:4" ht="40.5">
      <c r="A1729" s="57">
        <v>100691</v>
      </c>
      <c r="B1729" s="55" t="s">
        <v>2958</v>
      </c>
      <c r="C1729" s="57" t="s">
        <v>8068</v>
      </c>
      <c r="D1729" s="59">
        <v>1068.42</v>
      </c>
    </row>
    <row r="1730" spans="1:4" ht="40.5">
      <c r="A1730" s="57">
        <v>100692</v>
      </c>
      <c r="B1730" s="55" t="s">
        <v>2959</v>
      </c>
      <c r="C1730" s="57" t="s">
        <v>8068</v>
      </c>
      <c r="D1730" s="59">
        <v>961.23</v>
      </c>
    </row>
    <row r="1731" spans="1:4" ht="40.5">
      <c r="A1731" s="57">
        <v>100693</v>
      </c>
      <c r="B1731" s="55" t="s">
        <v>2960</v>
      </c>
      <c r="C1731" s="57" t="s">
        <v>8068</v>
      </c>
      <c r="D1731" s="59">
        <v>1291.22</v>
      </c>
    </row>
    <row r="1732" spans="1:4" ht="54">
      <c r="A1732" s="57">
        <v>100694</v>
      </c>
      <c r="B1732" s="55" t="s">
        <v>2961</v>
      </c>
      <c r="C1732" s="57" t="s">
        <v>8068</v>
      </c>
      <c r="D1732" s="59">
        <v>1184.03</v>
      </c>
    </row>
    <row r="1733" spans="1:4" ht="27">
      <c r="A1733" s="57">
        <v>100695</v>
      </c>
      <c r="B1733" s="55" t="s">
        <v>2962</v>
      </c>
      <c r="C1733" s="57" t="s">
        <v>8068</v>
      </c>
      <c r="D1733" s="59">
        <v>47</v>
      </c>
    </row>
    <row r="1734" spans="1:4" ht="27">
      <c r="A1734" s="57">
        <v>100696</v>
      </c>
      <c r="B1734" s="55" t="s">
        <v>2963</v>
      </c>
      <c r="C1734" s="57" t="s">
        <v>8068</v>
      </c>
      <c r="D1734" s="59">
        <v>52.3</v>
      </c>
    </row>
    <row r="1735" spans="1:4" ht="27">
      <c r="A1735" s="57">
        <v>100697</v>
      </c>
      <c r="B1735" s="55" t="s">
        <v>2964</v>
      </c>
      <c r="C1735" s="57" t="s">
        <v>8068</v>
      </c>
      <c r="D1735" s="59">
        <v>57.63</v>
      </c>
    </row>
    <row r="1736" spans="1:4" ht="27">
      <c r="A1736" s="57">
        <v>100698</v>
      </c>
      <c r="B1736" s="55" t="s">
        <v>2965</v>
      </c>
      <c r="C1736" s="57" t="s">
        <v>8068</v>
      </c>
      <c r="D1736" s="59">
        <v>62.94</v>
      </c>
    </row>
    <row r="1737" spans="1:4" ht="27">
      <c r="A1737" s="57">
        <v>100699</v>
      </c>
      <c r="B1737" s="55" t="s">
        <v>2966</v>
      </c>
      <c r="C1737" s="57" t="s">
        <v>8068</v>
      </c>
      <c r="D1737" s="59">
        <v>74.72</v>
      </c>
    </row>
    <row r="1738" spans="1:4" ht="27">
      <c r="A1738" s="57">
        <v>100700</v>
      </c>
      <c r="B1738" s="55" t="s">
        <v>2967</v>
      </c>
      <c r="C1738" s="57" t="s">
        <v>8068</v>
      </c>
      <c r="D1738" s="59">
        <v>578.89</v>
      </c>
    </row>
    <row r="1739" spans="1:4" ht="40.5">
      <c r="A1739" s="57">
        <v>100712</v>
      </c>
      <c r="B1739" s="55" t="s">
        <v>2968</v>
      </c>
      <c r="C1739" s="57" t="s">
        <v>8068</v>
      </c>
      <c r="D1739" s="59">
        <v>605.70000000000005</v>
      </c>
    </row>
    <row r="1740" spans="1:4" ht="40.5">
      <c r="A1740" s="57">
        <v>100665</v>
      </c>
      <c r="B1740" s="55" t="s">
        <v>2969</v>
      </c>
      <c r="C1740" s="57" t="s">
        <v>3</v>
      </c>
      <c r="D1740" s="59">
        <v>715.77</v>
      </c>
    </row>
    <row r="1741" spans="1:4" ht="40.5">
      <c r="A1741" s="57">
        <v>100666</v>
      </c>
      <c r="B1741" s="55" t="s">
        <v>2970</v>
      </c>
      <c r="C1741" s="57" t="s">
        <v>3</v>
      </c>
      <c r="D1741" s="59">
        <v>568.54</v>
      </c>
    </row>
    <row r="1742" spans="1:4" ht="40.5">
      <c r="A1742" s="57">
        <v>100667</v>
      </c>
      <c r="B1742" s="55" t="s">
        <v>2971</v>
      </c>
      <c r="C1742" s="57" t="s">
        <v>3</v>
      </c>
      <c r="D1742" s="59">
        <v>923.9</v>
      </c>
    </row>
    <row r="1743" spans="1:4" ht="40.5">
      <c r="A1743" s="57">
        <v>100668</v>
      </c>
      <c r="B1743" s="55" t="s">
        <v>2972</v>
      </c>
      <c r="C1743" s="57" t="s">
        <v>3</v>
      </c>
      <c r="D1743" s="59">
        <v>1129.06</v>
      </c>
    </row>
    <row r="1744" spans="1:4" ht="40.5">
      <c r="A1744" s="57">
        <v>100669</v>
      </c>
      <c r="B1744" s="55" t="s">
        <v>2973</v>
      </c>
      <c r="C1744" s="57" t="s">
        <v>3</v>
      </c>
      <c r="D1744" s="59">
        <v>665.07</v>
      </c>
    </row>
    <row r="1745" spans="1:4" ht="54">
      <c r="A1745" s="57">
        <v>100670</v>
      </c>
      <c r="B1745" s="55" t="s">
        <v>2974</v>
      </c>
      <c r="C1745" s="57" t="s">
        <v>3</v>
      </c>
      <c r="D1745" s="59">
        <v>887.72</v>
      </c>
    </row>
    <row r="1746" spans="1:4" ht="54">
      <c r="A1746" s="57">
        <v>100671</v>
      </c>
      <c r="B1746" s="55" t="s">
        <v>2975</v>
      </c>
      <c r="C1746" s="57" t="s">
        <v>3</v>
      </c>
      <c r="D1746" s="59">
        <v>1099.32</v>
      </c>
    </row>
    <row r="1747" spans="1:4" ht="54">
      <c r="A1747" s="57">
        <v>100672</v>
      </c>
      <c r="B1747" s="55" t="s">
        <v>2976</v>
      </c>
      <c r="C1747" s="57" t="s">
        <v>3</v>
      </c>
      <c r="D1747" s="59">
        <v>713.31</v>
      </c>
    </row>
    <row r="1748" spans="1:4" ht="13.5">
      <c r="A1748" s="57">
        <v>100701</v>
      </c>
      <c r="B1748" s="55" t="s">
        <v>2977</v>
      </c>
      <c r="C1748" s="57" t="s">
        <v>3</v>
      </c>
      <c r="D1748" s="59">
        <v>406.92</v>
      </c>
    </row>
    <row r="1749" spans="1:4" ht="40.5">
      <c r="A1749" s="57">
        <v>94559</v>
      </c>
      <c r="B1749" s="55" t="s">
        <v>2978</v>
      </c>
      <c r="C1749" s="57" t="s">
        <v>3</v>
      </c>
      <c r="D1749" s="59">
        <v>568.28</v>
      </c>
    </row>
    <row r="1750" spans="1:4" ht="40.5">
      <c r="A1750" s="57">
        <v>94560</v>
      </c>
      <c r="B1750" s="55" t="s">
        <v>2979</v>
      </c>
      <c r="C1750" s="57" t="s">
        <v>3</v>
      </c>
      <c r="D1750" s="59">
        <v>500.36</v>
      </c>
    </row>
    <row r="1751" spans="1:4" ht="40.5">
      <c r="A1751" s="57">
        <v>94562</v>
      </c>
      <c r="B1751" s="55" t="s">
        <v>2980</v>
      </c>
      <c r="C1751" s="57" t="s">
        <v>3</v>
      </c>
      <c r="D1751" s="59">
        <v>527.33000000000004</v>
      </c>
    </row>
    <row r="1752" spans="1:4" ht="40.5">
      <c r="A1752" s="57">
        <v>94563</v>
      </c>
      <c r="B1752" s="55" t="s">
        <v>2981</v>
      </c>
      <c r="C1752" s="57" t="s">
        <v>3</v>
      </c>
      <c r="D1752" s="59">
        <v>661.2</v>
      </c>
    </row>
    <row r="1753" spans="1:4" ht="13.5">
      <c r="A1753" s="57">
        <v>94587</v>
      </c>
      <c r="B1753" s="55" t="s">
        <v>2982</v>
      </c>
      <c r="C1753" s="57" t="s">
        <v>1</v>
      </c>
      <c r="D1753" s="59">
        <v>71.23</v>
      </c>
    </row>
    <row r="1754" spans="1:4" ht="13.5">
      <c r="A1754" s="57">
        <v>94588</v>
      </c>
      <c r="B1754" s="55" t="s">
        <v>2983</v>
      </c>
      <c r="C1754" s="57" t="s">
        <v>1</v>
      </c>
      <c r="D1754" s="59">
        <v>64.33</v>
      </c>
    </row>
    <row r="1755" spans="1:4" ht="40.5">
      <c r="A1755" s="57">
        <v>99837</v>
      </c>
      <c r="B1755" s="55" t="s">
        <v>2984</v>
      </c>
      <c r="C1755" s="57" t="s">
        <v>1</v>
      </c>
      <c r="D1755" s="59">
        <v>566.88</v>
      </c>
    </row>
    <row r="1756" spans="1:4" ht="40.5">
      <c r="A1756" s="57">
        <v>99839</v>
      </c>
      <c r="B1756" s="55" t="s">
        <v>2985</v>
      </c>
      <c r="C1756" s="57" t="s">
        <v>1</v>
      </c>
      <c r="D1756" s="59">
        <v>470.87</v>
      </c>
    </row>
    <row r="1757" spans="1:4" ht="27">
      <c r="A1757" s="57">
        <v>99841</v>
      </c>
      <c r="B1757" s="55" t="s">
        <v>2986</v>
      </c>
      <c r="C1757" s="57" t="s">
        <v>1</v>
      </c>
      <c r="D1757" s="59">
        <v>1113.52</v>
      </c>
    </row>
    <row r="1758" spans="1:4" ht="13.5">
      <c r="A1758" s="57">
        <v>99855</v>
      </c>
      <c r="B1758" s="55" t="s">
        <v>2987</v>
      </c>
      <c r="C1758" s="57" t="s">
        <v>1</v>
      </c>
      <c r="D1758" s="59">
        <v>102.82</v>
      </c>
    </row>
    <row r="1759" spans="1:4" ht="13.5">
      <c r="A1759" s="57">
        <v>99857</v>
      </c>
      <c r="B1759" s="55" t="s">
        <v>2988</v>
      </c>
      <c r="C1759" s="57" t="s">
        <v>1</v>
      </c>
      <c r="D1759" s="59">
        <v>76.56</v>
      </c>
    </row>
    <row r="1760" spans="1:4" ht="27">
      <c r="A1760" s="57">
        <v>99861</v>
      </c>
      <c r="B1760" s="55" t="s">
        <v>2989</v>
      </c>
      <c r="C1760" s="57" t="s">
        <v>3</v>
      </c>
      <c r="D1760" s="59">
        <v>596.39</v>
      </c>
    </row>
    <row r="1761" spans="1:4" ht="13.5">
      <c r="A1761" s="57">
        <v>99862</v>
      </c>
      <c r="B1761" s="55" t="s">
        <v>2990</v>
      </c>
      <c r="C1761" s="57" t="s">
        <v>3</v>
      </c>
      <c r="D1761" s="59">
        <v>503.15</v>
      </c>
    </row>
    <row r="1762" spans="1:4" ht="13.5">
      <c r="A1762" s="57">
        <v>90838</v>
      </c>
      <c r="B1762" s="55" t="s">
        <v>2991</v>
      </c>
      <c r="C1762" s="57" t="s">
        <v>8068</v>
      </c>
      <c r="D1762" s="59">
        <v>929.38</v>
      </c>
    </row>
    <row r="1763" spans="1:4" ht="27">
      <c r="A1763" s="57">
        <v>91338</v>
      </c>
      <c r="B1763" s="55" t="s">
        <v>2992</v>
      </c>
      <c r="C1763" s="57" t="s">
        <v>3</v>
      </c>
      <c r="D1763" s="59">
        <v>718.04</v>
      </c>
    </row>
    <row r="1764" spans="1:4" ht="27">
      <c r="A1764" s="57">
        <v>91341</v>
      </c>
      <c r="B1764" s="55" t="s">
        <v>2993</v>
      </c>
      <c r="C1764" s="57" t="s">
        <v>3</v>
      </c>
      <c r="D1764" s="59">
        <v>543.66999999999996</v>
      </c>
    </row>
    <row r="1765" spans="1:4" ht="27">
      <c r="A1765" s="57">
        <v>94805</v>
      </c>
      <c r="B1765" s="55" t="s">
        <v>2994</v>
      </c>
      <c r="C1765" s="57" t="s">
        <v>8068</v>
      </c>
      <c r="D1765" s="59">
        <v>768.76</v>
      </c>
    </row>
    <row r="1766" spans="1:4" ht="27">
      <c r="A1766" s="57">
        <v>94806</v>
      </c>
      <c r="B1766" s="55" t="s">
        <v>2995</v>
      </c>
      <c r="C1766" s="57" t="s">
        <v>8068</v>
      </c>
      <c r="D1766" s="59">
        <v>435.54</v>
      </c>
    </row>
    <row r="1767" spans="1:4" ht="27">
      <c r="A1767" s="57">
        <v>94807</v>
      </c>
      <c r="B1767" s="55" t="s">
        <v>2996</v>
      </c>
      <c r="C1767" s="57" t="s">
        <v>8068</v>
      </c>
      <c r="D1767" s="59">
        <v>522.34</v>
      </c>
    </row>
    <row r="1768" spans="1:4" ht="27">
      <c r="A1768" s="57">
        <v>100702</v>
      </c>
      <c r="B1768" s="55" t="s">
        <v>2997</v>
      </c>
      <c r="C1768" s="57" t="s">
        <v>3</v>
      </c>
      <c r="D1768" s="59">
        <v>413.55</v>
      </c>
    </row>
    <row r="1769" spans="1:4" ht="13.5">
      <c r="A1769" s="57">
        <v>102188</v>
      </c>
      <c r="B1769" s="55" t="s">
        <v>2998</v>
      </c>
      <c r="C1769" s="57" t="s">
        <v>8068</v>
      </c>
      <c r="D1769" s="59">
        <v>594.75</v>
      </c>
    </row>
    <row r="1770" spans="1:4" ht="40.5">
      <c r="A1770" s="57">
        <v>102189</v>
      </c>
      <c r="B1770" s="55" t="s">
        <v>2999</v>
      </c>
      <c r="C1770" s="57" t="s">
        <v>8068</v>
      </c>
      <c r="D1770" s="59">
        <v>175.06</v>
      </c>
    </row>
    <row r="1771" spans="1:4" ht="13.5">
      <c r="A1771" s="57">
        <v>100703</v>
      </c>
      <c r="B1771" s="55" t="s">
        <v>3000</v>
      </c>
      <c r="C1771" s="57" t="s">
        <v>8068</v>
      </c>
      <c r="D1771" s="59">
        <v>24.67</v>
      </c>
    </row>
    <row r="1772" spans="1:4" ht="27">
      <c r="A1772" s="57">
        <v>100704</v>
      </c>
      <c r="B1772" s="55" t="s">
        <v>3001</v>
      </c>
      <c r="C1772" s="57" t="s">
        <v>8068</v>
      </c>
      <c r="D1772" s="59">
        <v>52.06</v>
      </c>
    </row>
    <row r="1773" spans="1:4" ht="13.5">
      <c r="A1773" s="57">
        <v>100705</v>
      </c>
      <c r="B1773" s="55" t="s">
        <v>3002</v>
      </c>
      <c r="C1773" s="57" t="s">
        <v>8068</v>
      </c>
      <c r="D1773" s="59">
        <v>60.43</v>
      </c>
    </row>
    <row r="1774" spans="1:4" ht="13.5">
      <c r="A1774" s="57">
        <v>100706</v>
      </c>
      <c r="B1774" s="55" t="s">
        <v>3003</v>
      </c>
      <c r="C1774" s="57" t="s">
        <v>8068</v>
      </c>
      <c r="D1774" s="59">
        <v>54.47</v>
      </c>
    </row>
    <row r="1775" spans="1:4" ht="13.5">
      <c r="A1775" s="57">
        <v>100707</v>
      </c>
      <c r="B1775" s="55" t="s">
        <v>3004</v>
      </c>
      <c r="C1775" s="57" t="s">
        <v>8068</v>
      </c>
      <c r="D1775" s="59">
        <v>110.14</v>
      </c>
    </row>
    <row r="1776" spans="1:4" ht="13.5">
      <c r="A1776" s="57">
        <v>100708</v>
      </c>
      <c r="B1776" s="55" t="s">
        <v>3005</v>
      </c>
      <c r="C1776" s="57" t="s">
        <v>8068</v>
      </c>
      <c r="D1776" s="59">
        <v>137.66999999999999</v>
      </c>
    </row>
    <row r="1777" spans="1:4" ht="27">
      <c r="A1777" s="57">
        <v>100709</v>
      </c>
      <c r="B1777" s="55" t="s">
        <v>3006</v>
      </c>
      <c r="C1777" s="57" t="s">
        <v>8068</v>
      </c>
      <c r="D1777" s="59">
        <v>36.65</v>
      </c>
    </row>
    <row r="1778" spans="1:4" ht="13.5">
      <c r="A1778" s="57">
        <v>100710</v>
      </c>
      <c r="B1778" s="55" t="s">
        <v>3007</v>
      </c>
      <c r="C1778" s="57" t="s">
        <v>8068</v>
      </c>
      <c r="D1778" s="59">
        <v>90.56</v>
      </c>
    </row>
    <row r="1779" spans="1:4" ht="27">
      <c r="A1779" s="57">
        <v>102151</v>
      </c>
      <c r="B1779" s="55" t="s">
        <v>3008</v>
      </c>
      <c r="C1779" s="57" t="s">
        <v>3</v>
      </c>
      <c r="D1779" s="59">
        <v>160.32</v>
      </c>
    </row>
    <row r="1780" spans="1:4" ht="27">
      <c r="A1780" s="57">
        <v>102152</v>
      </c>
      <c r="B1780" s="55" t="s">
        <v>3009</v>
      </c>
      <c r="C1780" s="57" t="s">
        <v>3</v>
      </c>
      <c r="D1780" s="59">
        <v>201.98</v>
      </c>
    </row>
    <row r="1781" spans="1:4" ht="27">
      <c r="A1781" s="57">
        <v>102153</v>
      </c>
      <c r="B1781" s="55" t="s">
        <v>3010</v>
      </c>
      <c r="C1781" s="57" t="s">
        <v>3</v>
      </c>
      <c r="D1781" s="59">
        <v>257.54000000000002</v>
      </c>
    </row>
    <row r="1782" spans="1:4" ht="27">
      <c r="A1782" s="57">
        <v>102154</v>
      </c>
      <c r="B1782" s="55" t="s">
        <v>3011</v>
      </c>
      <c r="C1782" s="57" t="s">
        <v>3</v>
      </c>
      <c r="D1782" s="59">
        <v>222.83</v>
      </c>
    </row>
    <row r="1783" spans="1:4" ht="27">
      <c r="A1783" s="57">
        <v>102155</v>
      </c>
      <c r="B1783" s="55" t="s">
        <v>3012</v>
      </c>
      <c r="C1783" s="57" t="s">
        <v>3</v>
      </c>
      <c r="D1783" s="59">
        <v>268.26</v>
      </c>
    </row>
    <row r="1784" spans="1:4" ht="27">
      <c r="A1784" s="57">
        <v>102156</v>
      </c>
      <c r="B1784" s="55" t="s">
        <v>3013</v>
      </c>
      <c r="C1784" s="57" t="s">
        <v>3</v>
      </c>
      <c r="D1784" s="59">
        <v>257.87</v>
      </c>
    </row>
    <row r="1785" spans="1:4" ht="27">
      <c r="A1785" s="57">
        <v>102157</v>
      </c>
      <c r="B1785" s="55" t="s">
        <v>3014</v>
      </c>
      <c r="C1785" s="57" t="s">
        <v>3</v>
      </c>
      <c r="D1785" s="59">
        <v>355.09</v>
      </c>
    </row>
    <row r="1786" spans="1:4" ht="27">
      <c r="A1786" s="57">
        <v>102158</v>
      </c>
      <c r="B1786" s="55" t="s">
        <v>3015</v>
      </c>
      <c r="C1786" s="57" t="s">
        <v>3</v>
      </c>
      <c r="D1786" s="59">
        <v>360.6</v>
      </c>
    </row>
    <row r="1787" spans="1:4" ht="27">
      <c r="A1787" s="57">
        <v>102159</v>
      </c>
      <c r="B1787" s="55" t="s">
        <v>3016</v>
      </c>
      <c r="C1787" s="57" t="s">
        <v>3</v>
      </c>
      <c r="D1787" s="59">
        <v>430.8</v>
      </c>
    </row>
    <row r="1788" spans="1:4" ht="27">
      <c r="A1788" s="57">
        <v>102160</v>
      </c>
      <c r="B1788" s="55" t="s">
        <v>3017</v>
      </c>
      <c r="C1788" s="57" t="s">
        <v>3</v>
      </c>
      <c r="D1788" s="59">
        <v>174.2</v>
      </c>
    </row>
    <row r="1789" spans="1:4" ht="27">
      <c r="A1789" s="57">
        <v>102161</v>
      </c>
      <c r="B1789" s="55" t="s">
        <v>3018</v>
      </c>
      <c r="C1789" s="57" t="s">
        <v>3</v>
      </c>
      <c r="D1789" s="59">
        <v>232.57</v>
      </c>
    </row>
    <row r="1790" spans="1:4" ht="27">
      <c r="A1790" s="57">
        <v>102162</v>
      </c>
      <c r="B1790" s="55" t="s">
        <v>3019</v>
      </c>
      <c r="C1790" s="57" t="s">
        <v>3</v>
      </c>
      <c r="D1790" s="59">
        <v>274.23</v>
      </c>
    </row>
    <row r="1791" spans="1:4" ht="27">
      <c r="A1791" s="57">
        <v>102163</v>
      </c>
      <c r="B1791" s="55" t="s">
        <v>3020</v>
      </c>
      <c r="C1791" s="57" t="s">
        <v>3</v>
      </c>
      <c r="D1791" s="59">
        <v>329.79</v>
      </c>
    </row>
    <row r="1792" spans="1:4" ht="27">
      <c r="A1792" s="57">
        <v>102164</v>
      </c>
      <c r="B1792" s="55" t="s">
        <v>3021</v>
      </c>
      <c r="C1792" s="57" t="s">
        <v>3</v>
      </c>
      <c r="D1792" s="59">
        <v>281.79000000000002</v>
      </c>
    </row>
    <row r="1793" spans="1:4" ht="27">
      <c r="A1793" s="57">
        <v>102165</v>
      </c>
      <c r="B1793" s="55" t="s">
        <v>3022</v>
      </c>
      <c r="C1793" s="57" t="s">
        <v>3</v>
      </c>
      <c r="D1793" s="59">
        <v>327.22000000000003</v>
      </c>
    </row>
    <row r="1794" spans="1:4" ht="27">
      <c r="A1794" s="57">
        <v>102166</v>
      </c>
      <c r="B1794" s="55" t="s">
        <v>3023</v>
      </c>
      <c r="C1794" s="57" t="s">
        <v>3</v>
      </c>
      <c r="D1794" s="59">
        <v>303.52</v>
      </c>
    </row>
    <row r="1795" spans="1:4" ht="27">
      <c r="A1795" s="57">
        <v>102167</v>
      </c>
      <c r="B1795" s="55" t="s">
        <v>3024</v>
      </c>
      <c r="C1795" s="57" t="s">
        <v>3</v>
      </c>
      <c r="D1795" s="59">
        <v>400.74</v>
      </c>
    </row>
    <row r="1796" spans="1:4" ht="27">
      <c r="A1796" s="57">
        <v>102168</v>
      </c>
      <c r="B1796" s="55" t="s">
        <v>3025</v>
      </c>
      <c r="C1796" s="57" t="s">
        <v>3</v>
      </c>
      <c r="D1796" s="59">
        <v>394.44</v>
      </c>
    </row>
    <row r="1797" spans="1:4" ht="27">
      <c r="A1797" s="57">
        <v>102169</v>
      </c>
      <c r="B1797" s="55" t="s">
        <v>3026</v>
      </c>
      <c r="C1797" s="57" t="s">
        <v>3</v>
      </c>
      <c r="D1797" s="59">
        <v>460.27</v>
      </c>
    </row>
    <row r="1798" spans="1:4" ht="27">
      <c r="A1798" s="57">
        <v>102170</v>
      </c>
      <c r="B1798" s="55" t="s">
        <v>3027</v>
      </c>
      <c r="C1798" s="57" t="s">
        <v>3</v>
      </c>
      <c r="D1798" s="59">
        <v>246.45</v>
      </c>
    </row>
    <row r="1799" spans="1:4" ht="27">
      <c r="A1799" s="57">
        <v>102171</v>
      </c>
      <c r="B1799" s="55" t="s">
        <v>3028</v>
      </c>
      <c r="C1799" s="57" t="s">
        <v>3</v>
      </c>
      <c r="D1799" s="59">
        <v>504.01</v>
      </c>
    </row>
    <row r="1800" spans="1:4" ht="27">
      <c r="A1800" s="57">
        <v>102172</v>
      </c>
      <c r="B1800" s="55" t="s">
        <v>3029</v>
      </c>
      <c r="C1800" s="57" t="s">
        <v>3</v>
      </c>
      <c r="D1800" s="59">
        <v>497.96</v>
      </c>
    </row>
    <row r="1801" spans="1:4" ht="13.5">
      <c r="A1801" s="57">
        <v>102176</v>
      </c>
      <c r="B1801" s="55" t="s">
        <v>3030</v>
      </c>
      <c r="C1801" s="57" t="s">
        <v>3</v>
      </c>
      <c r="D1801" s="59">
        <v>933.38</v>
      </c>
    </row>
    <row r="1802" spans="1:4" ht="13.5">
      <c r="A1802" s="57">
        <v>102177</v>
      </c>
      <c r="B1802" s="55" t="s">
        <v>3031</v>
      </c>
      <c r="C1802" s="57" t="s">
        <v>3</v>
      </c>
      <c r="D1802" s="59">
        <v>1926.11</v>
      </c>
    </row>
    <row r="1803" spans="1:4" ht="13.5">
      <c r="A1803" s="57">
        <v>102178</v>
      </c>
      <c r="B1803" s="55" t="s">
        <v>3032</v>
      </c>
      <c r="C1803" s="57" t="s">
        <v>3</v>
      </c>
      <c r="D1803" s="59">
        <v>2220.0100000000002</v>
      </c>
    </row>
    <row r="1804" spans="1:4" ht="13.5">
      <c r="A1804" s="57">
        <v>102179</v>
      </c>
      <c r="B1804" s="55" t="s">
        <v>3033</v>
      </c>
      <c r="C1804" s="57" t="s">
        <v>3</v>
      </c>
      <c r="D1804" s="59">
        <v>348.38</v>
      </c>
    </row>
    <row r="1805" spans="1:4" ht="13.5">
      <c r="A1805" s="57">
        <v>102180</v>
      </c>
      <c r="B1805" s="55" t="s">
        <v>3034</v>
      </c>
      <c r="C1805" s="57" t="s">
        <v>3</v>
      </c>
      <c r="D1805" s="59">
        <v>412.26</v>
      </c>
    </row>
    <row r="1806" spans="1:4" ht="13.5">
      <c r="A1806" s="57">
        <v>102181</v>
      </c>
      <c r="B1806" s="55" t="s">
        <v>3035</v>
      </c>
      <c r="C1806" s="57" t="s">
        <v>3</v>
      </c>
      <c r="D1806" s="59">
        <v>497.18</v>
      </c>
    </row>
    <row r="1807" spans="1:4" ht="27">
      <c r="A1807" s="57">
        <v>102182</v>
      </c>
      <c r="B1807" s="55" t="s">
        <v>3036</v>
      </c>
      <c r="C1807" s="57" t="s">
        <v>8068</v>
      </c>
      <c r="D1807" s="59">
        <v>999.51</v>
      </c>
    </row>
    <row r="1808" spans="1:4" ht="27">
      <c r="A1808" s="57">
        <v>102183</v>
      </c>
      <c r="B1808" s="55" t="s">
        <v>3037</v>
      </c>
      <c r="C1808" s="57" t="s">
        <v>8068</v>
      </c>
      <c r="D1808" s="59">
        <v>2009.07</v>
      </c>
    </row>
    <row r="1809" spans="1:4" ht="27">
      <c r="A1809" s="57">
        <v>102184</v>
      </c>
      <c r="B1809" s="55" t="s">
        <v>3038</v>
      </c>
      <c r="C1809" s="57" t="s">
        <v>8068</v>
      </c>
      <c r="D1809" s="59">
        <v>1575.59</v>
      </c>
    </row>
    <row r="1810" spans="1:4" ht="27">
      <c r="A1810" s="57">
        <v>102185</v>
      </c>
      <c r="B1810" s="55" t="s">
        <v>3039</v>
      </c>
      <c r="C1810" s="57" t="s">
        <v>8068</v>
      </c>
      <c r="D1810" s="59">
        <v>3160.97</v>
      </c>
    </row>
    <row r="1811" spans="1:4" ht="13.5">
      <c r="A1811" s="57">
        <v>102190</v>
      </c>
      <c r="B1811" s="55" t="s">
        <v>3040</v>
      </c>
      <c r="C1811" s="57" t="s">
        <v>3</v>
      </c>
      <c r="D1811" s="59">
        <v>15.43</v>
      </c>
    </row>
    <row r="1812" spans="1:4" ht="13.5">
      <c r="A1812" s="57">
        <v>102191</v>
      </c>
      <c r="B1812" s="55" t="s">
        <v>3041</v>
      </c>
      <c r="C1812" s="57" t="s">
        <v>3</v>
      </c>
      <c r="D1812" s="59">
        <v>18.75</v>
      </c>
    </row>
    <row r="1813" spans="1:4" ht="13.5">
      <c r="A1813" s="57">
        <v>102192</v>
      </c>
      <c r="B1813" s="55" t="s">
        <v>3042</v>
      </c>
      <c r="C1813" s="57" t="s">
        <v>3</v>
      </c>
      <c r="D1813" s="59">
        <v>13.38</v>
      </c>
    </row>
    <row r="1814" spans="1:4" ht="27">
      <c r="A1814" s="57">
        <v>94569</v>
      </c>
      <c r="B1814" s="55" t="s">
        <v>3043</v>
      </c>
      <c r="C1814" s="57" t="s">
        <v>3</v>
      </c>
      <c r="D1814" s="59">
        <v>834.33</v>
      </c>
    </row>
    <row r="1815" spans="1:4" ht="40.5">
      <c r="A1815" s="57">
        <v>94570</v>
      </c>
      <c r="B1815" s="55" t="s">
        <v>3044</v>
      </c>
      <c r="C1815" s="57" t="s">
        <v>3</v>
      </c>
      <c r="D1815" s="59">
        <v>539.13</v>
      </c>
    </row>
    <row r="1816" spans="1:4" ht="40.5">
      <c r="A1816" s="57">
        <v>94572</v>
      </c>
      <c r="B1816" s="55" t="s">
        <v>3045</v>
      </c>
      <c r="C1816" s="57" t="s">
        <v>3</v>
      </c>
      <c r="D1816" s="59">
        <v>815.94</v>
      </c>
    </row>
    <row r="1817" spans="1:4" ht="40.5">
      <c r="A1817" s="57">
        <v>94573</v>
      </c>
      <c r="B1817" s="55" t="s">
        <v>3046</v>
      </c>
      <c r="C1817" s="57" t="s">
        <v>3</v>
      </c>
      <c r="D1817" s="59">
        <v>617.96</v>
      </c>
    </row>
    <row r="1818" spans="1:4" ht="40.5">
      <c r="A1818" s="57">
        <v>94580</v>
      </c>
      <c r="B1818" s="55" t="s">
        <v>3047</v>
      </c>
      <c r="C1818" s="57" t="s">
        <v>3</v>
      </c>
      <c r="D1818" s="59">
        <v>918.18</v>
      </c>
    </row>
    <row r="1819" spans="1:4" ht="27">
      <c r="A1819" s="57">
        <v>100674</v>
      </c>
      <c r="B1819" s="55" t="s">
        <v>3048</v>
      </c>
      <c r="C1819" s="57" t="s">
        <v>3</v>
      </c>
      <c r="D1819" s="59">
        <v>592.58000000000004</v>
      </c>
    </row>
    <row r="1820" spans="1:4" ht="27">
      <c r="A1820" s="57">
        <v>101096</v>
      </c>
      <c r="B1820" s="55" t="s">
        <v>3049</v>
      </c>
      <c r="C1820" s="57" t="s">
        <v>7</v>
      </c>
      <c r="D1820" s="59">
        <v>1042.57</v>
      </c>
    </row>
    <row r="1821" spans="1:4" ht="27">
      <c r="A1821" s="57">
        <v>101097</v>
      </c>
      <c r="B1821" s="55" t="s">
        <v>3050</v>
      </c>
      <c r="C1821" s="57" t="s">
        <v>7</v>
      </c>
      <c r="D1821" s="59">
        <v>982.53</v>
      </c>
    </row>
    <row r="1822" spans="1:4" ht="27">
      <c r="A1822" s="57">
        <v>101098</v>
      </c>
      <c r="B1822" s="55" t="s">
        <v>3051</v>
      </c>
      <c r="C1822" s="57" t="s">
        <v>7</v>
      </c>
      <c r="D1822" s="59">
        <v>904.29</v>
      </c>
    </row>
    <row r="1823" spans="1:4" ht="27">
      <c r="A1823" s="57">
        <v>101099</v>
      </c>
      <c r="B1823" s="55" t="s">
        <v>3052</v>
      </c>
      <c r="C1823" s="57" t="s">
        <v>7</v>
      </c>
      <c r="D1823" s="59">
        <v>820.6</v>
      </c>
    </row>
    <row r="1824" spans="1:4" ht="27">
      <c r="A1824" s="57">
        <v>101100</v>
      </c>
      <c r="B1824" s="55" t="s">
        <v>3053</v>
      </c>
      <c r="C1824" s="57" t="s">
        <v>7</v>
      </c>
      <c r="D1824" s="59">
        <v>714.86</v>
      </c>
    </row>
    <row r="1825" spans="1:4" ht="27">
      <c r="A1825" s="57">
        <v>101101</v>
      </c>
      <c r="B1825" s="55" t="s">
        <v>3054</v>
      </c>
      <c r="C1825" s="57" t="s">
        <v>7</v>
      </c>
      <c r="D1825" s="59">
        <v>699.81</v>
      </c>
    </row>
    <row r="1826" spans="1:4" ht="27">
      <c r="A1826" s="57">
        <v>101102</v>
      </c>
      <c r="B1826" s="55" t="s">
        <v>3055</v>
      </c>
      <c r="C1826" s="57" t="s">
        <v>7</v>
      </c>
      <c r="D1826" s="59">
        <v>683.48</v>
      </c>
    </row>
    <row r="1827" spans="1:4" ht="27">
      <c r="A1827" s="57">
        <v>101103</v>
      </c>
      <c r="B1827" s="55" t="s">
        <v>3056</v>
      </c>
      <c r="C1827" s="57" t="s">
        <v>7</v>
      </c>
      <c r="D1827" s="59">
        <v>639.98</v>
      </c>
    </row>
    <row r="1828" spans="1:4" ht="27">
      <c r="A1828" s="57">
        <v>101104</v>
      </c>
      <c r="B1828" s="55" t="s">
        <v>3057</v>
      </c>
      <c r="C1828" s="57" t="s">
        <v>7</v>
      </c>
      <c r="D1828" s="59">
        <v>1037.25</v>
      </c>
    </row>
    <row r="1829" spans="1:4" ht="27">
      <c r="A1829" s="57">
        <v>101105</v>
      </c>
      <c r="B1829" s="55" t="s">
        <v>3058</v>
      </c>
      <c r="C1829" s="57" t="s">
        <v>7</v>
      </c>
      <c r="D1829" s="59">
        <v>977.43</v>
      </c>
    </row>
    <row r="1830" spans="1:4" ht="27">
      <c r="A1830" s="57">
        <v>101106</v>
      </c>
      <c r="B1830" s="55" t="s">
        <v>3059</v>
      </c>
      <c r="C1830" s="57" t="s">
        <v>7</v>
      </c>
      <c r="D1830" s="59">
        <v>899.87</v>
      </c>
    </row>
    <row r="1831" spans="1:4" ht="27">
      <c r="A1831" s="57">
        <v>101107</v>
      </c>
      <c r="B1831" s="55" t="s">
        <v>3060</v>
      </c>
      <c r="C1831" s="57" t="s">
        <v>7</v>
      </c>
      <c r="D1831" s="59">
        <v>816.67</v>
      </c>
    </row>
    <row r="1832" spans="1:4" ht="27">
      <c r="A1832" s="57">
        <v>101108</v>
      </c>
      <c r="B1832" s="55" t="s">
        <v>3061</v>
      </c>
      <c r="C1832" s="57" t="s">
        <v>7</v>
      </c>
      <c r="D1832" s="59">
        <v>703.95</v>
      </c>
    </row>
    <row r="1833" spans="1:4" ht="27">
      <c r="A1833" s="57">
        <v>101109</v>
      </c>
      <c r="B1833" s="55" t="s">
        <v>3062</v>
      </c>
      <c r="C1833" s="57" t="s">
        <v>7</v>
      </c>
      <c r="D1833" s="59">
        <v>689.43</v>
      </c>
    </row>
    <row r="1834" spans="1:4" ht="40.5">
      <c r="A1834" s="57">
        <v>101110</v>
      </c>
      <c r="B1834" s="55" t="s">
        <v>3063</v>
      </c>
      <c r="C1834" s="57" t="s">
        <v>7</v>
      </c>
      <c r="D1834" s="59">
        <v>674.39</v>
      </c>
    </row>
    <row r="1835" spans="1:4" ht="40.5">
      <c r="A1835" s="57">
        <v>101111</v>
      </c>
      <c r="B1835" s="55" t="s">
        <v>3064</v>
      </c>
      <c r="C1835" s="57" t="s">
        <v>7</v>
      </c>
      <c r="D1835" s="59">
        <v>632.03</v>
      </c>
    </row>
    <row r="1836" spans="1:4" ht="27">
      <c r="A1836" s="57">
        <v>101112</v>
      </c>
      <c r="B1836" s="55" t="s">
        <v>3065</v>
      </c>
      <c r="C1836" s="57" t="s">
        <v>7</v>
      </c>
      <c r="D1836" s="59">
        <v>685.09</v>
      </c>
    </row>
    <row r="1837" spans="1:4" ht="27">
      <c r="A1837" s="57">
        <v>101113</v>
      </c>
      <c r="B1837" s="55" t="s">
        <v>3066</v>
      </c>
      <c r="C1837" s="57" t="s">
        <v>7</v>
      </c>
      <c r="D1837" s="59">
        <v>683.36</v>
      </c>
    </row>
    <row r="1838" spans="1:4" ht="27">
      <c r="A1838" s="57">
        <v>95601</v>
      </c>
      <c r="B1838" s="55" t="s">
        <v>3067</v>
      </c>
      <c r="C1838" s="57" t="s">
        <v>8068</v>
      </c>
      <c r="D1838" s="59">
        <v>15.6</v>
      </c>
    </row>
    <row r="1839" spans="1:4" ht="27">
      <c r="A1839" s="57">
        <v>95602</v>
      </c>
      <c r="B1839" s="55" t="s">
        <v>3068</v>
      </c>
      <c r="C1839" s="57" t="s">
        <v>8068</v>
      </c>
      <c r="D1839" s="59">
        <v>19.87</v>
      </c>
    </row>
    <row r="1840" spans="1:4" ht="27">
      <c r="A1840" s="57">
        <v>95603</v>
      </c>
      <c r="B1840" s="55" t="s">
        <v>3069</v>
      </c>
      <c r="C1840" s="57" t="s">
        <v>8068</v>
      </c>
      <c r="D1840" s="59">
        <v>26.07</v>
      </c>
    </row>
    <row r="1841" spans="1:4" ht="27">
      <c r="A1841" s="57">
        <v>95604</v>
      </c>
      <c r="B1841" s="55" t="s">
        <v>3070</v>
      </c>
      <c r="C1841" s="57" t="s">
        <v>8068</v>
      </c>
      <c r="D1841" s="59">
        <v>34.32</v>
      </c>
    </row>
    <row r="1842" spans="1:4" ht="27">
      <c r="A1842" s="57">
        <v>95605</v>
      </c>
      <c r="B1842" s="55" t="s">
        <v>3071</v>
      </c>
      <c r="C1842" s="57" t="s">
        <v>8068</v>
      </c>
      <c r="D1842" s="59">
        <v>53.82</v>
      </c>
    </row>
    <row r="1843" spans="1:4" ht="13.5">
      <c r="A1843" s="57">
        <v>95607</v>
      </c>
      <c r="B1843" s="55" t="s">
        <v>3072</v>
      </c>
      <c r="C1843" s="57" t="s">
        <v>8068</v>
      </c>
      <c r="D1843" s="59">
        <v>6.05</v>
      </c>
    </row>
    <row r="1844" spans="1:4" ht="13.5">
      <c r="A1844" s="57">
        <v>95608</v>
      </c>
      <c r="B1844" s="55" t="s">
        <v>3073</v>
      </c>
      <c r="C1844" s="57" t="s">
        <v>8068</v>
      </c>
      <c r="D1844" s="59">
        <v>6.97</v>
      </c>
    </row>
    <row r="1845" spans="1:4" ht="13.5">
      <c r="A1845" s="57">
        <v>95609</v>
      </c>
      <c r="B1845" s="55" t="s">
        <v>3074</v>
      </c>
      <c r="C1845" s="57" t="s">
        <v>8068</v>
      </c>
      <c r="D1845" s="59">
        <v>7.77</v>
      </c>
    </row>
    <row r="1846" spans="1:4" ht="27">
      <c r="A1846" s="57">
        <v>100651</v>
      </c>
      <c r="B1846" s="55" t="s">
        <v>3075</v>
      </c>
      <c r="C1846" s="57" t="s">
        <v>1</v>
      </c>
      <c r="D1846" s="59">
        <v>105.06</v>
      </c>
    </row>
    <row r="1847" spans="1:4" ht="27">
      <c r="A1847" s="57">
        <v>100652</v>
      </c>
      <c r="B1847" s="55" t="s">
        <v>3076</v>
      </c>
      <c r="C1847" s="57" t="s">
        <v>1</v>
      </c>
      <c r="D1847" s="59">
        <v>195.25</v>
      </c>
    </row>
    <row r="1848" spans="1:4" ht="27">
      <c r="A1848" s="57">
        <v>100653</v>
      </c>
      <c r="B1848" s="55" t="s">
        <v>3077</v>
      </c>
      <c r="C1848" s="57" t="s">
        <v>1</v>
      </c>
      <c r="D1848" s="59">
        <v>322.22000000000003</v>
      </c>
    </row>
    <row r="1849" spans="1:4" ht="27">
      <c r="A1849" s="57">
        <v>100654</v>
      </c>
      <c r="B1849" s="55" t="s">
        <v>3078</v>
      </c>
      <c r="C1849" s="57" t="s">
        <v>1</v>
      </c>
      <c r="D1849" s="59">
        <v>442.95</v>
      </c>
    </row>
    <row r="1850" spans="1:4" ht="27">
      <c r="A1850" s="57">
        <v>100655</v>
      </c>
      <c r="B1850" s="55" t="s">
        <v>3079</v>
      </c>
      <c r="C1850" s="57" t="s">
        <v>1</v>
      </c>
      <c r="D1850" s="59">
        <v>506.71</v>
      </c>
    </row>
    <row r="1851" spans="1:4" ht="27">
      <c r="A1851" s="57">
        <v>100656</v>
      </c>
      <c r="B1851" s="55" t="s">
        <v>3080</v>
      </c>
      <c r="C1851" s="57" t="s">
        <v>1</v>
      </c>
      <c r="D1851" s="59">
        <v>73.11</v>
      </c>
    </row>
    <row r="1852" spans="1:4" ht="27">
      <c r="A1852" s="57">
        <v>100657</v>
      </c>
      <c r="B1852" s="55" t="s">
        <v>3081</v>
      </c>
      <c r="C1852" s="57" t="s">
        <v>1</v>
      </c>
      <c r="D1852" s="59">
        <v>93.22</v>
      </c>
    </row>
    <row r="1853" spans="1:4" ht="27">
      <c r="A1853" s="57">
        <v>100658</v>
      </c>
      <c r="B1853" s="55" t="s">
        <v>3082</v>
      </c>
      <c r="C1853" s="57" t="s">
        <v>1</v>
      </c>
      <c r="D1853" s="59">
        <v>209.78</v>
      </c>
    </row>
    <row r="1854" spans="1:4" ht="27">
      <c r="A1854" s="57">
        <v>100889</v>
      </c>
      <c r="B1854" s="55" t="s">
        <v>3083</v>
      </c>
      <c r="C1854" s="57" t="s">
        <v>92</v>
      </c>
      <c r="D1854" s="59">
        <v>17.03</v>
      </c>
    </row>
    <row r="1855" spans="1:4" ht="27">
      <c r="A1855" s="57">
        <v>100890</v>
      </c>
      <c r="B1855" s="55" t="s">
        <v>3084</v>
      </c>
      <c r="C1855" s="57" t="s">
        <v>92</v>
      </c>
      <c r="D1855" s="59">
        <v>16.899999999999999</v>
      </c>
    </row>
    <row r="1856" spans="1:4" ht="27">
      <c r="A1856" s="57">
        <v>100892</v>
      </c>
      <c r="B1856" s="55" t="s">
        <v>3085</v>
      </c>
      <c r="C1856" s="57" t="s">
        <v>92</v>
      </c>
      <c r="D1856" s="59">
        <v>16.05</v>
      </c>
    </row>
    <row r="1857" spans="1:4" ht="27">
      <c r="A1857" s="57">
        <v>100893</v>
      </c>
      <c r="B1857" s="55" t="s">
        <v>3086</v>
      </c>
      <c r="C1857" s="57" t="s">
        <v>92</v>
      </c>
      <c r="D1857" s="59">
        <v>15.9</v>
      </c>
    </row>
    <row r="1858" spans="1:4" ht="27">
      <c r="A1858" s="57">
        <v>100894</v>
      </c>
      <c r="B1858" s="55" t="s">
        <v>3087</v>
      </c>
      <c r="C1858" s="57" t="s">
        <v>92</v>
      </c>
      <c r="D1858" s="59">
        <v>15.79</v>
      </c>
    </row>
    <row r="1859" spans="1:4" ht="40.5">
      <c r="A1859" s="57">
        <v>100896</v>
      </c>
      <c r="B1859" s="55" t="s">
        <v>3088</v>
      </c>
      <c r="C1859" s="57" t="s">
        <v>1</v>
      </c>
      <c r="D1859" s="59">
        <v>45.87</v>
      </c>
    </row>
    <row r="1860" spans="1:4" ht="40.5">
      <c r="A1860" s="57">
        <v>100897</v>
      </c>
      <c r="B1860" s="55" t="s">
        <v>3089</v>
      </c>
      <c r="C1860" s="57" t="s">
        <v>1</v>
      </c>
      <c r="D1860" s="59">
        <v>87.12</v>
      </c>
    </row>
    <row r="1861" spans="1:4" ht="40.5">
      <c r="A1861" s="57">
        <v>100898</v>
      </c>
      <c r="B1861" s="55" t="s">
        <v>3090</v>
      </c>
      <c r="C1861" s="57" t="s">
        <v>1</v>
      </c>
      <c r="D1861" s="59">
        <v>165.41</v>
      </c>
    </row>
    <row r="1862" spans="1:4" ht="27">
      <c r="A1862" s="57">
        <v>100899</v>
      </c>
      <c r="B1862" s="55" t="s">
        <v>3091</v>
      </c>
      <c r="C1862" s="57" t="s">
        <v>1</v>
      </c>
      <c r="D1862" s="59">
        <v>64.680000000000007</v>
      </c>
    </row>
    <row r="1863" spans="1:4" ht="40.5">
      <c r="A1863" s="57">
        <v>100900</v>
      </c>
      <c r="B1863" s="55" t="s">
        <v>3092</v>
      </c>
      <c r="C1863" s="57" t="s">
        <v>1</v>
      </c>
      <c r="D1863" s="59">
        <v>188.92</v>
      </c>
    </row>
    <row r="1864" spans="1:4" ht="27">
      <c r="A1864" s="57">
        <v>100929</v>
      </c>
      <c r="B1864" s="55" t="s">
        <v>3093</v>
      </c>
      <c r="C1864" s="57" t="s">
        <v>1</v>
      </c>
      <c r="D1864" s="59">
        <v>229.22</v>
      </c>
    </row>
    <row r="1865" spans="1:4" ht="27">
      <c r="A1865" s="57">
        <v>100930</v>
      </c>
      <c r="B1865" s="55" t="s">
        <v>3094</v>
      </c>
      <c r="C1865" s="57" t="s">
        <v>1</v>
      </c>
      <c r="D1865" s="59">
        <v>328.14</v>
      </c>
    </row>
    <row r="1866" spans="1:4" ht="27">
      <c r="A1866" s="57">
        <v>100931</v>
      </c>
      <c r="B1866" s="55" t="s">
        <v>3095</v>
      </c>
      <c r="C1866" s="57" t="s">
        <v>1</v>
      </c>
      <c r="D1866" s="59">
        <v>407.09</v>
      </c>
    </row>
    <row r="1867" spans="1:4" ht="27">
      <c r="A1867" s="57">
        <v>100932</v>
      </c>
      <c r="B1867" s="55" t="s">
        <v>3096</v>
      </c>
      <c r="C1867" s="57" t="s">
        <v>1</v>
      </c>
      <c r="D1867" s="59">
        <v>551.30999999999995</v>
      </c>
    </row>
    <row r="1868" spans="1:4" ht="27">
      <c r="A1868" s="57">
        <v>100933</v>
      </c>
      <c r="B1868" s="55" t="s">
        <v>3097</v>
      </c>
      <c r="C1868" s="57" t="s">
        <v>1</v>
      </c>
      <c r="D1868" s="59">
        <v>289.3</v>
      </c>
    </row>
    <row r="1869" spans="1:4" ht="27">
      <c r="A1869" s="57">
        <v>100934</v>
      </c>
      <c r="B1869" s="55" t="s">
        <v>3098</v>
      </c>
      <c r="C1869" s="57" t="s">
        <v>1</v>
      </c>
      <c r="D1869" s="59">
        <v>403.26</v>
      </c>
    </row>
    <row r="1870" spans="1:4" ht="27">
      <c r="A1870" s="57">
        <v>100935</v>
      </c>
      <c r="B1870" s="55" t="s">
        <v>3099</v>
      </c>
      <c r="C1870" s="57" t="s">
        <v>1</v>
      </c>
      <c r="D1870" s="59">
        <v>501.55</v>
      </c>
    </row>
    <row r="1871" spans="1:4" ht="27">
      <c r="A1871" s="57">
        <v>100936</v>
      </c>
      <c r="B1871" s="55" t="s">
        <v>3100</v>
      </c>
      <c r="C1871" s="57" t="s">
        <v>1</v>
      </c>
      <c r="D1871" s="59">
        <v>661.52</v>
      </c>
    </row>
    <row r="1872" spans="1:4" ht="27">
      <c r="A1872" s="57">
        <v>101173</v>
      </c>
      <c r="B1872" s="55" t="s">
        <v>3101</v>
      </c>
      <c r="C1872" s="57" t="s">
        <v>1</v>
      </c>
      <c r="D1872" s="59">
        <v>48.74</v>
      </c>
    </row>
    <row r="1873" spans="1:4" ht="27">
      <c r="A1873" s="57">
        <v>101174</v>
      </c>
      <c r="B1873" s="55" t="s">
        <v>3102</v>
      </c>
      <c r="C1873" s="57" t="s">
        <v>1</v>
      </c>
      <c r="D1873" s="59">
        <v>67.459999999999994</v>
      </c>
    </row>
    <row r="1874" spans="1:4" ht="27">
      <c r="A1874" s="57">
        <v>101175</v>
      </c>
      <c r="B1874" s="55" t="s">
        <v>3103</v>
      </c>
      <c r="C1874" s="57" t="s">
        <v>1</v>
      </c>
      <c r="D1874" s="59">
        <v>92.03</v>
      </c>
    </row>
    <row r="1875" spans="1:4" ht="27">
      <c r="A1875" s="57">
        <v>101176</v>
      </c>
      <c r="B1875" s="55" t="s">
        <v>3104</v>
      </c>
      <c r="C1875" s="57" t="s">
        <v>1</v>
      </c>
      <c r="D1875" s="59">
        <v>123.34</v>
      </c>
    </row>
    <row r="1876" spans="1:4" ht="27">
      <c r="A1876" s="57">
        <v>95240</v>
      </c>
      <c r="B1876" s="55" t="s">
        <v>3105</v>
      </c>
      <c r="C1876" s="57" t="s">
        <v>3</v>
      </c>
      <c r="D1876" s="59">
        <v>13.39</v>
      </c>
    </row>
    <row r="1877" spans="1:4" ht="27">
      <c r="A1877" s="57">
        <v>95241</v>
      </c>
      <c r="B1877" s="55" t="s">
        <v>3106</v>
      </c>
      <c r="C1877" s="57" t="s">
        <v>3</v>
      </c>
      <c r="D1877" s="59">
        <v>22.32</v>
      </c>
    </row>
    <row r="1878" spans="1:4" ht="13.5">
      <c r="A1878" s="57">
        <v>96616</v>
      </c>
      <c r="B1878" s="55" t="s">
        <v>3107</v>
      </c>
      <c r="C1878" s="57" t="s">
        <v>7</v>
      </c>
      <c r="D1878" s="59">
        <v>468.21</v>
      </c>
    </row>
    <row r="1879" spans="1:4" ht="27">
      <c r="A1879" s="57">
        <v>96617</v>
      </c>
      <c r="B1879" s="55" t="s">
        <v>3108</v>
      </c>
      <c r="C1879" s="57" t="s">
        <v>3</v>
      </c>
      <c r="D1879" s="59">
        <v>14.03</v>
      </c>
    </row>
    <row r="1880" spans="1:4" ht="27">
      <c r="A1880" s="57">
        <v>96619</v>
      </c>
      <c r="B1880" s="55" t="s">
        <v>3109</v>
      </c>
      <c r="C1880" s="57" t="s">
        <v>3</v>
      </c>
      <c r="D1880" s="59">
        <v>23.39</v>
      </c>
    </row>
    <row r="1881" spans="1:4" ht="13.5">
      <c r="A1881" s="57">
        <v>96620</v>
      </c>
      <c r="B1881" s="55" t="s">
        <v>3110</v>
      </c>
      <c r="C1881" s="57" t="s">
        <v>7</v>
      </c>
      <c r="D1881" s="59">
        <v>446.61</v>
      </c>
    </row>
    <row r="1882" spans="1:4" ht="27">
      <c r="A1882" s="57">
        <v>96621</v>
      </c>
      <c r="B1882" s="55" t="s">
        <v>3111</v>
      </c>
      <c r="C1882" s="57" t="s">
        <v>7</v>
      </c>
      <c r="D1882" s="59">
        <v>178.24</v>
      </c>
    </row>
    <row r="1883" spans="1:4" ht="27">
      <c r="A1883" s="57">
        <v>96622</v>
      </c>
      <c r="B1883" s="55" t="s">
        <v>3112</v>
      </c>
      <c r="C1883" s="57" t="s">
        <v>7</v>
      </c>
      <c r="D1883" s="59">
        <v>114.85</v>
      </c>
    </row>
    <row r="1884" spans="1:4" ht="27">
      <c r="A1884" s="57">
        <v>96623</v>
      </c>
      <c r="B1884" s="55" t="s">
        <v>3113</v>
      </c>
      <c r="C1884" s="57" t="s">
        <v>7</v>
      </c>
      <c r="D1884" s="59">
        <v>163.44999999999999</v>
      </c>
    </row>
    <row r="1885" spans="1:4" ht="27">
      <c r="A1885" s="57">
        <v>96624</v>
      </c>
      <c r="B1885" s="55" t="s">
        <v>3114</v>
      </c>
      <c r="C1885" s="57" t="s">
        <v>7</v>
      </c>
      <c r="D1885" s="59">
        <v>109.63</v>
      </c>
    </row>
    <row r="1886" spans="1:4" ht="13.5">
      <c r="A1886" s="57">
        <v>97082</v>
      </c>
      <c r="B1886" s="55" t="s">
        <v>3115</v>
      </c>
      <c r="C1886" s="57" t="s">
        <v>7</v>
      </c>
      <c r="D1886" s="59">
        <v>47.91</v>
      </c>
    </row>
    <row r="1887" spans="1:4" ht="27">
      <c r="A1887" s="57">
        <v>97083</v>
      </c>
      <c r="B1887" s="55" t="s">
        <v>3116</v>
      </c>
      <c r="C1887" s="57" t="s">
        <v>3</v>
      </c>
      <c r="D1887" s="59">
        <v>2.66</v>
      </c>
    </row>
    <row r="1888" spans="1:4" ht="27">
      <c r="A1888" s="57">
        <v>97084</v>
      </c>
      <c r="B1888" s="55" t="s">
        <v>3117</v>
      </c>
      <c r="C1888" s="57" t="s">
        <v>3</v>
      </c>
      <c r="D1888" s="59">
        <v>0.56000000000000005</v>
      </c>
    </row>
    <row r="1889" spans="1:4" ht="27">
      <c r="A1889" s="57">
        <v>97086</v>
      </c>
      <c r="B1889" s="55" t="s">
        <v>3118</v>
      </c>
      <c r="C1889" s="57" t="s">
        <v>3</v>
      </c>
      <c r="D1889" s="59">
        <v>112.3</v>
      </c>
    </row>
    <row r="1890" spans="1:4" ht="13.5">
      <c r="A1890" s="57">
        <v>97087</v>
      </c>
      <c r="B1890" s="55" t="s">
        <v>3119</v>
      </c>
      <c r="C1890" s="57" t="s">
        <v>3</v>
      </c>
      <c r="D1890" s="59">
        <v>1.83</v>
      </c>
    </row>
    <row r="1891" spans="1:4" ht="13.5">
      <c r="A1891" s="57">
        <v>97088</v>
      </c>
      <c r="B1891" s="55" t="s">
        <v>3120</v>
      </c>
      <c r="C1891" s="57" t="s">
        <v>92</v>
      </c>
      <c r="D1891" s="59">
        <v>21.86</v>
      </c>
    </row>
    <row r="1892" spans="1:4" ht="13.5">
      <c r="A1892" s="57">
        <v>97089</v>
      </c>
      <c r="B1892" s="55" t="s">
        <v>3121</v>
      </c>
      <c r="C1892" s="57" t="s">
        <v>92</v>
      </c>
      <c r="D1892" s="59">
        <v>20.010000000000002</v>
      </c>
    </row>
    <row r="1893" spans="1:4" ht="13.5">
      <c r="A1893" s="57">
        <v>97090</v>
      </c>
      <c r="B1893" s="55" t="s">
        <v>3122</v>
      </c>
      <c r="C1893" s="57" t="s">
        <v>92</v>
      </c>
      <c r="D1893" s="59">
        <v>19.7</v>
      </c>
    </row>
    <row r="1894" spans="1:4" ht="13.5">
      <c r="A1894" s="57">
        <v>97091</v>
      </c>
      <c r="B1894" s="55" t="s">
        <v>3123</v>
      </c>
      <c r="C1894" s="57" t="s">
        <v>92</v>
      </c>
      <c r="D1894" s="59">
        <v>19.11</v>
      </c>
    </row>
    <row r="1895" spans="1:4" ht="13.5">
      <c r="A1895" s="57">
        <v>97092</v>
      </c>
      <c r="B1895" s="55" t="s">
        <v>3124</v>
      </c>
      <c r="C1895" s="57" t="s">
        <v>92</v>
      </c>
      <c r="D1895" s="59">
        <v>18.52</v>
      </c>
    </row>
    <row r="1896" spans="1:4" ht="13.5">
      <c r="A1896" s="57">
        <v>97093</v>
      </c>
      <c r="B1896" s="55" t="s">
        <v>3125</v>
      </c>
      <c r="C1896" s="57" t="s">
        <v>92</v>
      </c>
      <c r="D1896" s="59">
        <v>17.41</v>
      </c>
    </row>
    <row r="1897" spans="1:4" ht="27">
      <c r="A1897" s="57">
        <v>97094</v>
      </c>
      <c r="B1897" s="55" t="s">
        <v>3126</v>
      </c>
      <c r="C1897" s="57" t="s">
        <v>7</v>
      </c>
      <c r="D1897" s="59">
        <v>459.24</v>
      </c>
    </row>
    <row r="1898" spans="1:4" ht="27">
      <c r="A1898" s="57">
        <v>97095</v>
      </c>
      <c r="B1898" s="55" t="s">
        <v>3127</v>
      </c>
      <c r="C1898" s="57" t="s">
        <v>7</v>
      </c>
      <c r="D1898" s="59">
        <v>431.09</v>
      </c>
    </row>
    <row r="1899" spans="1:4" ht="27">
      <c r="A1899" s="57">
        <v>97096</v>
      </c>
      <c r="B1899" s="55" t="s">
        <v>3128</v>
      </c>
      <c r="C1899" s="57" t="s">
        <v>7</v>
      </c>
      <c r="D1899" s="59">
        <v>416.64</v>
      </c>
    </row>
    <row r="1900" spans="1:4" ht="13.5">
      <c r="A1900" s="57">
        <v>97097</v>
      </c>
      <c r="B1900" s="55" t="s">
        <v>3129</v>
      </c>
      <c r="C1900" s="57" t="s">
        <v>3</v>
      </c>
      <c r="D1900" s="59">
        <v>28.82</v>
      </c>
    </row>
    <row r="1901" spans="1:4" ht="27">
      <c r="A1901" s="57">
        <v>97101</v>
      </c>
      <c r="B1901" s="55" t="s">
        <v>3130</v>
      </c>
      <c r="C1901" s="57" t="s">
        <v>3</v>
      </c>
      <c r="D1901" s="59">
        <v>182.72</v>
      </c>
    </row>
    <row r="1902" spans="1:4" ht="27">
      <c r="A1902" s="57">
        <v>97102</v>
      </c>
      <c r="B1902" s="55" t="s">
        <v>3131</v>
      </c>
      <c r="C1902" s="57" t="s">
        <v>3</v>
      </c>
      <c r="D1902" s="59">
        <v>203.7</v>
      </c>
    </row>
    <row r="1903" spans="1:4" ht="27">
      <c r="A1903" s="57">
        <v>97103</v>
      </c>
      <c r="B1903" s="55" t="s">
        <v>3132</v>
      </c>
      <c r="C1903" s="57" t="s">
        <v>3</v>
      </c>
      <c r="D1903" s="59">
        <v>268.3</v>
      </c>
    </row>
    <row r="1904" spans="1:4" ht="27">
      <c r="A1904" s="57">
        <v>100322</v>
      </c>
      <c r="B1904" s="55" t="s">
        <v>3133</v>
      </c>
      <c r="C1904" s="57" t="s">
        <v>7</v>
      </c>
      <c r="D1904" s="59">
        <v>104.81</v>
      </c>
    </row>
    <row r="1905" spans="1:4" ht="27">
      <c r="A1905" s="57">
        <v>100323</v>
      </c>
      <c r="B1905" s="55" t="s">
        <v>3134</v>
      </c>
      <c r="C1905" s="57" t="s">
        <v>7</v>
      </c>
      <c r="D1905" s="59">
        <v>83.66</v>
      </c>
    </row>
    <row r="1906" spans="1:4" ht="27">
      <c r="A1906" s="57">
        <v>100324</v>
      </c>
      <c r="B1906" s="55" t="s">
        <v>3135</v>
      </c>
      <c r="C1906" s="57" t="s">
        <v>7</v>
      </c>
      <c r="D1906" s="59">
        <v>109.42</v>
      </c>
    </row>
    <row r="1907" spans="1:4" ht="27">
      <c r="A1907" s="57">
        <v>90996</v>
      </c>
      <c r="B1907" s="55" t="s">
        <v>3136</v>
      </c>
      <c r="C1907" s="57" t="s">
        <v>3</v>
      </c>
      <c r="D1907" s="59">
        <v>14.27</v>
      </c>
    </row>
    <row r="1908" spans="1:4" ht="27">
      <c r="A1908" s="57">
        <v>90997</v>
      </c>
      <c r="B1908" s="55" t="s">
        <v>3137</v>
      </c>
      <c r="C1908" s="57" t="s">
        <v>3</v>
      </c>
      <c r="D1908" s="59">
        <v>19.23</v>
      </c>
    </row>
    <row r="1909" spans="1:4" ht="27">
      <c r="A1909" s="57">
        <v>90998</v>
      </c>
      <c r="B1909" s="55" t="s">
        <v>3138</v>
      </c>
      <c r="C1909" s="57" t="s">
        <v>3</v>
      </c>
      <c r="D1909" s="59">
        <v>23.13</v>
      </c>
    </row>
    <row r="1910" spans="1:4" ht="27">
      <c r="A1910" s="57">
        <v>91000</v>
      </c>
      <c r="B1910" s="55" t="s">
        <v>3139</v>
      </c>
      <c r="C1910" s="57" t="s">
        <v>3</v>
      </c>
      <c r="D1910" s="59">
        <v>17.75</v>
      </c>
    </row>
    <row r="1911" spans="1:4" ht="27">
      <c r="A1911" s="57">
        <v>91002</v>
      </c>
      <c r="B1911" s="55" t="s">
        <v>3140</v>
      </c>
      <c r="C1911" s="57" t="s">
        <v>3</v>
      </c>
      <c r="D1911" s="59">
        <v>16.36</v>
      </c>
    </row>
    <row r="1912" spans="1:4" ht="27">
      <c r="A1912" s="57">
        <v>91003</v>
      </c>
      <c r="B1912" s="55" t="s">
        <v>3141</v>
      </c>
      <c r="C1912" s="57" t="s">
        <v>3</v>
      </c>
      <c r="D1912" s="59">
        <v>18.88</v>
      </c>
    </row>
    <row r="1913" spans="1:4" ht="27">
      <c r="A1913" s="57">
        <v>91004</v>
      </c>
      <c r="B1913" s="55" t="s">
        <v>3142</v>
      </c>
      <c r="C1913" s="57" t="s">
        <v>3</v>
      </c>
      <c r="D1913" s="59">
        <v>14.75</v>
      </c>
    </row>
    <row r="1914" spans="1:4" ht="27">
      <c r="A1914" s="57">
        <v>91005</v>
      </c>
      <c r="B1914" s="55" t="s">
        <v>3143</v>
      </c>
      <c r="C1914" s="57" t="s">
        <v>3</v>
      </c>
      <c r="D1914" s="59">
        <v>17.66</v>
      </c>
    </row>
    <row r="1915" spans="1:4" ht="27">
      <c r="A1915" s="57">
        <v>91006</v>
      </c>
      <c r="B1915" s="55" t="s">
        <v>3144</v>
      </c>
      <c r="C1915" s="57" t="s">
        <v>3</v>
      </c>
      <c r="D1915" s="59">
        <v>13.65</v>
      </c>
    </row>
    <row r="1916" spans="1:4" ht="27">
      <c r="A1916" s="57">
        <v>91007</v>
      </c>
      <c r="B1916" s="55" t="s">
        <v>3145</v>
      </c>
      <c r="C1916" s="57" t="s">
        <v>3</v>
      </c>
      <c r="D1916" s="59">
        <v>12.26</v>
      </c>
    </row>
    <row r="1917" spans="1:4" ht="27">
      <c r="A1917" s="57">
        <v>91008</v>
      </c>
      <c r="B1917" s="55" t="s">
        <v>3146</v>
      </c>
      <c r="C1917" s="57" t="s">
        <v>3</v>
      </c>
      <c r="D1917" s="59">
        <v>14.77</v>
      </c>
    </row>
    <row r="1918" spans="1:4" ht="27">
      <c r="A1918" s="57">
        <v>92263</v>
      </c>
      <c r="B1918" s="55" t="s">
        <v>3147</v>
      </c>
      <c r="C1918" s="57" t="s">
        <v>3</v>
      </c>
      <c r="D1918" s="59">
        <v>115.66</v>
      </c>
    </row>
    <row r="1919" spans="1:4" ht="27">
      <c r="A1919" s="57">
        <v>92264</v>
      </c>
      <c r="B1919" s="55" t="s">
        <v>3148</v>
      </c>
      <c r="C1919" s="57" t="s">
        <v>3</v>
      </c>
      <c r="D1919" s="59">
        <v>154.37</v>
      </c>
    </row>
    <row r="1920" spans="1:4" ht="27">
      <c r="A1920" s="57">
        <v>92265</v>
      </c>
      <c r="B1920" s="55" t="s">
        <v>3149</v>
      </c>
      <c r="C1920" s="57" t="s">
        <v>3</v>
      </c>
      <c r="D1920" s="59">
        <v>83.91</v>
      </c>
    </row>
    <row r="1921" spans="1:4" ht="27">
      <c r="A1921" s="57">
        <v>92266</v>
      </c>
      <c r="B1921" s="55" t="s">
        <v>3150</v>
      </c>
      <c r="C1921" s="57" t="s">
        <v>3</v>
      </c>
      <c r="D1921" s="59">
        <v>117.11</v>
      </c>
    </row>
    <row r="1922" spans="1:4" ht="27">
      <c r="A1922" s="57">
        <v>92267</v>
      </c>
      <c r="B1922" s="55" t="s">
        <v>3151</v>
      </c>
      <c r="C1922" s="57" t="s">
        <v>3</v>
      </c>
      <c r="D1922" s="59">
        <v>30.45</v>
      </c>
    </row>
    <row r="1923" spans="1:4" ht="27">
      <c r="A1923" s="57">
        <v>92268</v>
      </c>
      <c r="B1923" s="55" t="s">
        <v>3152</v>
      </c>
      <c r="C1923" s="57" t="s">
        <v>3</v>
      </c>
      <c r="D1923" s="59">
        <v>60.87</v>
      </c>
    </row>
    <row r="1924" spans="1:4" ht="27">
      <c r="A1924" s="57">
        <v>92269</v>
      </c>
      <c r="B1924" s="55" t="s">
        <v>3153</v>
      </c>
      <c r="C1924" s="57" t="s">
        <v>3</v>
      </c>
      <c r="D1924" s="59">
        <v>212.02</v>
      </c>
    </row>
    <row r="1925" spans="1:4" ht="13.5">
      <c r="A1925" s="57">
        <v>92270</v>
      </c>
      <c r="B1925" s="55" t="s">
        <v>3154</v>
      </c>
      <c r="C1925" s="57" t="s">
        <v>3</v>
      </c>
      <c r="D1925" s="59">
        <v>161.55000000000001</v>
      </c>
    </row>
    <row r="1926" spans="1:4" ht="13.5">
      <c r="A1926" s="57">
        <v>92271</v>
      </c>
      <c r="B1926" s="55" t="s">
        <v>3155</v>
      </c>
      <c r="C1926" s="57" t="s">
        <v>3</v>
      </c>
      <c r="D1926" s="59">
        <v>105.36</v>
      </c>
    </row>
    <row r="1927" spans="1:4" ht="13.5">
      <c r="A1927" s="57">
        <v>92272</v>
      </c>
      <c r="B1927" s="55" t="s">
        <v>3156</v>
      </c>
      <c r="C1927" s="57" t="s">
        <v>1</v>
      </c>
      <c r="D1927" s="59">
        <v>27.36</v>
      </c>
    </row>
    <row r="1928" spans="1:4" ht="27">
      <c r="A1928" s="57">
        <v>92273</v>
      </c>
      <c r="B1928" s="55" t="s">
        <v>3157</v>
      </c>
      <c r="C1928" s="57" t="s">
        <v>1</v>
      </c>
      <c r="D1928" s="59">
        <v>11.76</v>
      </c>
    </row>
    <row r="1929" spans="1:4" ht="27">
      <c r="A1929" s="57">
        <v>92409</v>
      </c>
      <c r="B1929" s="55" t="s">
        <v>3158</v>
      </c>
      <c r="C1929" s="57" t="s">
        <v>3</v>
      </c>
      <c r="D1929" s="59">
        <v>297.73</v>
      </c>
    </row>
    <row r="1930" spans="1:4" ht="27">
      <c r="A1930" s="57">
        <v>92411</v>
      </c>
      <c r="B1930" s="55" t="s">
        <v>3159</v>
      </c>
      <c r="C1930" s="57" t="s">
        <v>3</v>
      </c>
      <c r="D1930" s="59">
        <v>184.36</v>
      </c>
    </row>
    <row r="1931" spans="1:4" ht="27">
      <c r="A1931" s="57">
        <v>92413</v>
      </c>
      <c r="B1931" s="55" t="s">
        <v>3160</v>
      </c>
      <c r="C1931" s="57" t="s">
        <v>3</v>
      </c>
      <c r="D1931" s="59">
        <v>113.84</v>
      </c>
    </row>
    <row r="1932" spans="1:4" ht="27">
      <c r="A1932" s="57">
        <v>92415</v>
      </c>
      <c r="B1932" s="55" t="s">
        <v>3161</v>
      </c>
      <c r="C1932" s="57" t="s">
        <v>3</v>
      </c>
      <c r="D1932" s="59">
        <v>99.14</v>
      </c>
    </row>
    <row r="1933" spans="1:4" ht="27">
      <c r="A1933" s="57">
        <v>92417</v>
      </c>
      <c r="B1933" s="55" t="s">
        <v>3162</v>
      </c>
      <c r="C1933" s="57" t="s">
        <v>3</v>
      </c>
      <c r="D1933" s="59">
        <v>118.57</v>
      </c>
    </row>
    <row r="1934" spans="1:4" ht="27">
      <c r="A1934" s="57">
        <v>92419</v>
      </c>
      <c r="B1934" s="55" t="s">
        <v>3163</v>
      </c>
      <c r="C1934" s="57" t="s">
        <v>3</v>
      </c>
      <c r="D1934" s="59">
        <v>61.92</v>
      </c>
    </row>
    <row r="1935" spans="1:4" ht="27">
      <c r="A1935" s="57">
        <v>92421</v>
      </c>
      <c r="B1935" s="55" t="s">
        <v>3164</v>
      </c>
      <c r="C1935" s="57" t="s">
        <v>3</v>
      </c>
      <c r="D1935" s="59">
        <v>76.819999999999993</v>
      </c>
    </row>
    <row r="1936" spans="1:4" ht="27">
      <c r="A1936" s="57">
        <v>92423</v>
      </c>
      <c r="B1936" s="55" t="s">
        <v>3165</v>
      </c>
      <c r="C1936" s="57" t="s">
        <v>3</v>
      </c>
      <c r="D1936" s="59">
        <v>50.2</v>
      </c>
    </row>
    <row r="1937" spans="1:4" ht="27">
      <c r="A1937" s="57">
        <v>92425</v>
      </c>
      <c r="B1937" s="55" t="s">
        <v>3166</v>
      </c>
      <c r="C1937" s="57" t="s">
        <v>3</v>
      </c>
      <c r="D1937" s="59">
        <v>63.16</v>
      </c>
    </row>
    <row r="1938" spans="1:4" ht="27">
      <c r="A1938" s="57">
        <v>92427</v>
      </c>
      <c r="B1938" s="55" t="s">
        <v>3167</v>
      </c>
      <c r="C1938" s="57" t="s">
        <v>3</v>
      </c>
      <c r="D1938" s="59">
        <v>44.27</v>
      </c>
    </row>
    <row r="1939" spans="1:4" ht="27">
      <c r="A1939" s="57">
        <v>92429</v>
      </c>
      <c r="B1939" s="55" t="s">
        <v>3168</v>
      </c>
      <c r="C1939" s="57" t="s">
        <v>3</v>
      </c>
      <c r="D1939" s="59">
        <v>56.28</v>
      </c>
    </row>
    <row r="1940" spans="1:4" ht="40.5">
      <c r="A1940" s="57">
        <v>92431</v>
      </c>
      <c r="B1940" s="55" t="s">
        <v>3169</v>
      </c>
      <c r="C1940" s="57" t="s">
        <v>3</v>
      </c>
      <c r="D1940" s="59">
        <v>42.2</v>
      </c>
    </row>
    <row r="1941" spans="1:4" ht="40.5">
      <c r="A1941" s="57">
        <v>92433</v>
      </c>
      <c r="B1941" s="55" t="s">
        <v>3170</v>
      </c>
      <c r="C1941" s="57" t="s">
        <v>3</v>
      </c>
      <c r="D1941" s="59">
        <v>53.59</v>
      </c>
    </row>
    <row r="1942" spans="1:4" ht="40.5">
      <c r="A1942" s="57">
        <v>92435</v>
      </c>
      <c r="B1942" s="55" t="s">
        <v>3171</v>
      </c>
      <c r="C1942" s="57" t="s">
        <v>3</v>
      </c>
      <c r="D1942" s="59">
        <v>39.89</v>
      </c>
    </row>
    <row r="1943" spans="1:4" ht="40.5">
      <c r="A1943" s="57">
        <v>92437</v>
      </c>
      <c r="B1943" s="55" t="s">
        <v>3172</v>
      </c>
      <c r="C1943" s="57" t="s">
        <v>3</v>
      </c>
      <c r="D1943" s="59">
        <v>50.91</v>
      </c>
    </row>
    <row r="1944" spans="1:4" ht="40.5">
      <c r="A1944" s="57">
        <v>92439</v>
      </c>
      <c r="B1944" s="55" t="s">
        <v>3173</v>
      </c>
      <c r="C1944" s="57" t="s">
        <v>3</v>
      </c>
      <c r="D1944" s="59">
        <v>38.229999999999997</v>
      </c>
    </row>
    <row r="1945" spans="1:4" ht="40.5">
      <c r="A1945" s="57">
        <v>92441</v>
      </c>
      <c r="B1945" s="55" t="s">
        <v>3174</v>
      </c>
      <c r="C1945" s="57" t="s">
        <v>3</v>
      </c>
      <c r="D1945" s="59">
        <v>48.97</v>
      </c>
    </row>
    <row r="1946" spans="1:4" ht="40.5">
      <c r="A1946" s="57">
        <v>92443</v>
      </c>
      <c r="B1946" s="55" t="s">
        <v>3175</v>
      </c>
      <c r="C1946" s="57" t="s">
        <v>3</v>
      </c>
      <c r="D1946" s="59">
        <v>34.72</v>
      </c>
    </row>
    <row r="1947" spans="1:4" ht="40.5">
      <c r="A1947" s="57">
        <v>92445</v>
      </c>
      <c r="B1947" s="55" t="s">
        <v>3176</v>
      </c>
      <c r="C1947" s="57" t="s">
        <v>3</v>
      </c>
      <c r="D1947" s="59">
        <v>45.07</v>
      </c>
    </row>
    <row r="1948" spans="1:4" ht="27">
      <c r="A1948" s="57">
        <v>92446</v>
      </c>
      <c r="B1948" s="55" t="s">
        <v>3177</v>
      </c>
      <c r="C1948" s="57" t="s">
        <v>3</v>
      </c>
      <c r="D1948" s="59">
        <v>269.55</v>
      </c>
    </row>
    <row r="1949" spans="1:4" ht="27">
      <c r="A1949" s="57">
        <v>92447</v>
      </c>
      <c r="B1949" s="55" t="s">
        <v>3178</v>
      </c>
      <c r="C1949" s="57" t="s">
        <v>3</v>
      </c>
      <c r="D1949" s="59">
        <v>185.25</v>
      </c>
    </row>
    <row r="1950" spans="1:4" ht="27">
      <c r="A1950" s="57">
        <v>92448</v>
      </c>
      <c r="B1950" s="55" t="s">
        <v>3179</v>
      </c>
      <c r="C1950" s="57" t="s">
        <v>3</v>
      </c>
      <c r="D1950" s="59">
        <v>142.63</v>
      </c>
    </row>
    <row r="1951" spans="1:4" ht="27">
      <c r="A1951" s="57">
        <v>92449</v>
      </c>
      <c r="B1951" s="55" t="s">
        <v>3180</v>
      </c>
      <c r="C1951" s="57" t="s">
        <v>3</v>
      </c>
      <c r="D1951" s="59">
        <v>210</v>
      </c>
    </row>
    <row r="1952" spans="1:4" ht="27">
      <c r="A1952" s="57">
        <v>92450</v>
      </c>
      <c r="B1952" s="55" t="s">
        <v>3181</v>
      </c>
      <c r="C1952" s="57" t="s">
        <v>3</v>
      </c>
      <c r="D1952" s="59">
        <v>212.29</v>
      </c>
    </row>
    <row r="1953" spans="1:4" ht="27">
      <c r="A1953" s="57">
        <v>92451</v>
      </c>
      <c r="B1953" s="55" t="s">
        <v>3182</v>
      </c>
      <c r="C1953" s="57" t="s">
        <v>3</v>
      </c>
      <c r="D1953" s="59">
        <v>141.78</v>
      </c>
    </row>
    <row r="1954" spans="1:4" ht="27">
      <c r="A1954" s="57">
        <v>92452</v>
      </c>
      <c r="B1954" s="55" t="s">
        <v>3183</v>
      </c>
      <c r="C1954" s="57" t="s">
        <v>3</v>
      </c>
      <c r="D1954" s="59">
        <v>119.01</v>
      </c>
    </row>
    <row r="1955" spans="1:4" ht="27">
      <c r="A1955" s="57">
        <v>92453</v>
      </c>
      <c r="B1955" s="55" t="s">
        <v>3184</v>
      </c>
      <c r="C1955" s="57" t="s">
        <v>3</v>
      </c>
      <c r="D1955" s="59">
        <v>180.53</v>
      </c>
    </row>
    <row r="1956" spans="1:4" ht="27">
      <c r="A1956" s="57">
        <v>92454</v>
      </c>
      <c r="B1956" s="55" t="s">
        <v>3185</v>
      </c>
      <c r="C1956" s="57" t="s">
        <v>3</v>
      </c>
      <c r="D1956" s="59">
        <v>190.18</v>
      </c>
    </row>
    <row r="1957" spans="1:4" ht="27">
      <c r="A1957" s="57">
        <v>92455</v>
      </c>
      <c r="B1957" s="55" t="s">
        <v>3186</v>
      </c>
      <c r="C1957" s="57" t="s">
        <v>3</v>
      </c>
      <c r="D1957" s="59">
        <v>117.05</v>
      </c>
    </row>
    <row r="1958" spans="1:4" ht="27">
      <c r="A1958" s="57">
        <v>92456</v>
      </c>
      <c r="B1958" s="55" t="s">
        <v>3187</v>
      </c>
      <c r="C1958" s="57" t="s">
        <v>3</v>
      </c>
      <c r="D1958" s="59">
        <v>96.82</v>
      </c>
    </row>
    <row r="1959" spans="1:4" ht="27">
      <c r="A1959" s="57">
        <v>92457</v>
      </c>
      <c r="B1959" s="55" t="s">
        <v>3188</v>
      </c>
      <c r="C1959" s="57" t="s">
        <v>3</v>
      </c>
      <c r="D1959" s="59">
        <v>157.87</v>
      </c>
    </row>
    <row r="1960" spans="1:4" ht="27">
      <c r="A1960" s="57">
        <v>92458</v>
      </c>
      <c r="B1960" s="55" t="s">
        <v>3189</v>
      </c>
      <c r="C1960" s="57" t="s">
        <v>3</v>
      </c>
      <c r="D1960" s="59">
        <v>175.95</v>
      </c>
    </row>
    <row r="1961" spans="1:4" ht="27">
      <c r="A1961" s="57">
        <v>92459</v>
      </c>
      <c r="B1961" s="55" t="s">
        <v>3190</v>
      </c>
      <c r="C1961" s="57" t="s">
        <v>3</v>
      </c>
      <c r="D1961" s="59">
        <v>100.27</v>
      </c>
    </row>
    <row r="1962" spans="1:4" ht="27">
      <c r="A1962" s="57">
        <v>92460</v>
      </c>
      <c r="B1962" s="55" t="s">
        <v>3191</v>
      </c>
      <c r="C1962" s="57" t="s">
        <v>3</v>
      </c>
      <c r="D1962" s="59">
        <v>79.89</v>
      </c>
    </row>
    <row r="1963" spans="1:4" ht="27">
      <c r="A1963" s="57">
        <v>92461</v>
      </c>
      <c r="B1963" s="55" t="s">
        <v>3192</v>
      </c>
      <c r="C1963" s="57" t="s">
        <v>3</v>
      </c>
      <c r="D1963" s="59">
        <v>146.13</v>
      </c>
    </row>
    <row r="1964" spans="1:4" ht="27">
      <c r="A1964" s="57">
        <v>92462</v>
      </c>
      <c r="B1964" s="55" t="s">
        <v>3193</v>
      </c>
      <c r="C1964" s="57" t="s">
        <v>3</v>
      </c>
      <c r="D1964" s="59">
        <v>166.75</v>
      </c>
    </row>
    <row r="1965" spans="1:4" ht="27">
      <c r="A1965" s="57">
        <v>92463</v>
      </c>
      <c r="B1965" s="55" t="s">
        <v>3194</v>
      </c>
      <c r="C1965" s="57" t="s">
        <v>3</v>
      </c>
      <c r="D1965" s="59">
        <v>91.32</v>
      </c>
    </row>
    <row r="1966" spans="1:4" ht="27">
      <c r="A1966" s="57">
        <v>92464</v>
      </c>
      <c r="B1966" s="55" t="s">
        <v>3195</v>
      </c>
      <c r="C1966" s="57" t="s">
        <v>3</v>
      </c>
      <c r="D1966" s="59">
        <v>74.19</v>
      </c>
    </row>
    <row r="1967" spans="1:4" ht="27">
      <c r="A1967" s="57">
        <v>92465</v>
      </c>
      <c r="B1967" s="55" t="s">
        <v>3196</v>
      </c>
      <c r="C1967" s="57" t="s">
        <v>3</v>
      </c>
      <c r="D1967" s="59">
        <v>118.65</v>
      </c>
    </row>
    <row r="1968" spans="1:4" ht="27">
      <c r="A1968" s="57">
        <v>92466</v>
      </c>
      <c r="B1968" s="55" t="s">
        <v>3197</v>
      </c>
      <c r="C1968" s="57" t="s">
        <v>3</v>
      </c>
      <c r="D1968" s="59">
        <v>162.47999999999999</v>
      </c>
    </row>
    <row r="1969" spans="1:4" ht="27">
      <c r="A1969" s="57">
        <v>92467</v>
      </c>
      <c r="B1969" s="55" t="s">
        <v>3198</v>
      </c>
      <c r="C1969" s="57" t="s">
        <v>3</v>
      </c>
      <c r="D1969" s="59">
        <v>76.87</v>
      </c>
    </row>
    <row r="1970" spans="1:4" ht="27">
      <c r="A1970" s="57">
        <v>92468</v>
      </c>
      <c r="B1970" s="55" t="s">
        <v>3199</v>
      </c>
      <c r="C1970" s="57" t="s">
        <v>3</v>
      </c>
      <c r="D1970" s="59">
        <v>70.319999999999993</v>
      </c>
    </row>
    <row r="1971" spans="1:4" ht="27">
      <c r="A1971" s="57">
        <v>92469</v>
      </c>
      <c r="B1971" s="55" t="s">
        <v>3200</v>
      </c>
      <c r="C1971" s="57" t="s">
        <v>3</v>
      </c>
      <c r="D1971" s="59">
        <v>108.34</v>
      </c>
    </row>
    <row r="1972" spans="1:4" ht="27">
      <c r="A1972" s="57">
        <v>92470</v>
      </c>
      <c r="B1972" s="55" t="s">
        <v>3201</v>
      </c>
      <c r="C1972" s="57" t="s">
        <v>3</v>
      </c>
      <c r="D1972" s="59">
        <v>157.02000000000001</v>
      </c>
    </row>
    <row r="1973" spans="1:4" ht="27">
      <c r="A1973" s="57">
        <v>92471</v>
      </c>
      <c r="B1973" s="55" t="s">
        <v>3202</v>
      </c>
      <c r="C1973" s="57" t="s">
        <v>3</v>
      </c>
      <c r="D1973" s="59">
        <v>70.31</v>
      </c>
    </row>
    <row r="1974" spans="1:4" ht="27">
      <c r="A1974" s="57">
        <v>92472</v>
      </c>
      <c r="B1974" s="55" t="s">
        <v>3203</v>
      </c>
      <c r="C1974" s="57" t="s">
        <v>3</v>
      </c>
      <c r="D1974" s="59">
        <v>65.58</v>
      </c>
    </row>
    <row r="1975" spans="1:4" ht="27">
      <c r="A1975" s="57">
        <v>92473</v>
      </c>
      <c r="B1975" s="55" t="s">
        <v>3204</v>
      </c>
      <c r="C1975" s="57" t="s">
        <v>3</v>
      </c>
      <c r="D1975" s="59">
        <v>99.97</v>
      </c>
    </row>
    <row r="1976" spans="1:4" ht="27">
      <c r="A1976" s="57">
        <v>92474</v>
      </c>
      <c r="B1976" s="55" t="s">
        <v>3205</v>
      </c>
      <c r="C1976" s="57" t="s">
        <v>3</v>
      </c>
      <c r="D1976" s="59">
        <v>152.29</v>
      </c>
    </row>
    <row r="1977" spans="1:4" ht="27">
      <c r="A1977" s="57">
        <v>92475</v>
      </c>
      <c r="B1977" s="55" t="s">
        <v>3206</v>
      </c>
      <c r="C1977" s="57" t="s">
        <v>3</v>
      </c>
      <c r="D1977" s="59">
        <v>64.95</v>
      </c>
    </row>
    <row r="1978" spans="1:4" ht="27">
      <c r="A1978" s="57">
        <v>92476</v>
      </c>
      <c r="B1978" s="55" t="s">
        <v>3207</v>
      </c>
      <c r="C1978" s="57" t="s">
        <v>3</v>
      </c>
      <c r="D1978" s="59">
        <v>61.53</v>
      </c>
    </row>
    <row r="1979" spans="1:4" ht="27">
      <c r="A1979" s="57">
        <v>92477</v>
      </c>
      <c r="B1979" s="55" t="s">
        <v>3208</v>
      </c>
      <c r="C1979" s="57" t="s">
        <v>3</v>
      </c>
      <c r="D1979" s="59">
        <v>82.18</v>
      </c>
    </row>
    <row r="1980" spans="1:4" ht="27">
      <c r="A1980" s="57">
        <v>92478</v>
      </c>
      <c r="B1980" s="55" t="s">
        <v>3209</v>
      </c>
      <c r="C1980" s="57" t="s">
        <v>3</v>
      </c>
      <c r="D1980" s="59">
        <v>143.02000000000001</v>
      </c>
    </row>
    <row r="1981" spans="1:4" ht="27">
      <c r="A1981" s="57">
        <v>92479</v>
      </c>
      <c r="B1981" s="55" t="s">
        <v>3210</v>
      </c>
      <c r="C1981" s="57" t="s">
        <v>3</v>
      </c>
      <c r="D1981" s="59">
        <v>53.57</v>
      </c>
    </row>
    <row r="1982" spans="1:4" ht="27">
      <c r="A1982" s="57">
        <v>92480</v>
      </c>
      <c r="B1982" s="55" t="s">
        <v>3211</v>
      </c>
      <c r="C1982" s="57" t="s">
        <v>3</v>
      </c>
      <c r="D1982" s="59">
        <v>53.51</v>
      </c>
    </row>
    <row r="1983" spans="1:4" ht="27">
      <c r="A1983" s="57">
        <v>92482</v>
      </c>
      <c r="B1983" s="55" t="s">
        <v>3212</v>
      </c>
      <c r="C1983" s="57" t="s">
        <v>3</v>
      </c>
      <c r="D1983" s="59">
        <v>303.02</v>
      </c>
    </row>
    <row r="1984" spans="1:4" ht="27">
      <c r="A1984" s="57">
        <v>92484</v>
      </c>
      <c r="B1984" s="55" t="s">
        <v>3213</v>
      </c>
      <c r="C1984" s="57" t="s">
        <v>3</v>
      </c>
      <c r="D1984" s="59">
        <v>212.49</v>
      </c>
    </row>
    <row r="1985" spans="1:4" ht="27">
      <c r="A1985" s="57">
        <v>92486</v>
      </c>
      <c r="B1985" s="55" t="s">
        <v>3214</v>
      </c>
      <c r="C1985" s="57" t="s">
        <v>3</v>
      </c>
      <c r="D1985" s="59">
        <v>145.19</v>
      </c>
    </row>
    <row r="1986" spans="1:4" ht="27">
      <c r="A1986" s="57">
        <v>92488</v>
      </c>
      <c r="B1986" s="55" t="s">
        <v>3215</v>
      </c>
      <c r="C1986" s="57" t="s">
        <v>3</v>
      </c>
      <c r="D1986" s="59">
        <v>66.5</v>
      </c>
    </row>
    <row r="1987" spans="1:4" ht="27">
      <c r="A1987" s="57">
        <v>92490</v>
      </c>
      <c r="B1987" s="55" t="s">
        <v>3216</v>
      </c>
      <c r="C1987" s="57" t="s">
        <v>3</v>
      </c>
      <c r="D1987" s="59">
        <v>40.14</v>
      </c>
    </row>
    <row r="1988" spans="1:4" ht="27">
      <c r="A1988" s="57">
        <v>92492</v>
      </c>
      <c r="B1988" s="55" t="s">
        <v>3217</v>
      </c>
      <c r="C1988" s="57" t="s">
        <v>3</v>
      </c>
      <c r="D1988" s="59">
        <v>63.82</v>
      </c>
    </row>
    <row r="1989" spans="1:4" ht="27">
      <c r="A1989" s="57">
        <v>92494</v>
      </c>
      <c r="B1989" s="55" t="s">
        <v>3218</v>
      </c>
      <c r="C1989" s="57" t="s">
        <v>3</v>
      </c>
      <c r="D1989" s="59">
        <v>37.880000000000003</v>
      </c>
    </row>
    <row r="1990" spans="1:4" ht="27">
      <c r="A1990" s="57">
        <v>92496</v>
      </c>
      <c r="B1990" s="55" t="s">
        <v>3219</v>
      </c>
      <c r="C1990" s="57" t="s">
        <v>3</v>
      </c>
      <c r="D1990" s="59">
        <v>62.02</v>
      </c>
    </row>
    <row r="1991" spans="1:4" ht="27">
      <c r="A1991" s="57">
        <v>92498</v>
      </c>
      <c r="B1991" s="55" t="s">
        <v>3220</v>
      </c>
      <c r="C1991" s="57" t="s">
        <v>3</v>
      </c>
      <c r="D1991" s="59">
        <v>36.380000000000003</v>
      </c>
    </row>
    <row r="1992" spans="1:4" ht="27">
      <c r="A1992" s="57">
        <v>92500</v>
      </c>
      <c r="B1992" s="55" t="s">
        <v>3221</v>
      </c>
      <c r="C1992" s="57" t="s">
        <v>3</v>
      </c>
      <c r="D1992" s="59">
        <v>60.93</v>
      </c>
    </row>
    <row r="1993" spans="1:4" ht="27">
      <c r="A1993" s="57">
        <v>92502</v>
      </c>
      <c r="B1993" s="55" t="s">
        <v>3222</v>
      </c>
      <c r="C1993" s="57" t="s">
        <v>3</v>
      </c>
      <c r="D1993" s="59">
        <v>35.5</v>
      </c>
    </row>
    <row r="1994" spans="1:4" ht="27">
      <c r="A1994" s="57">
        <v>92504</v>
      </c>
      <c r="B1994" s="55" t="s">
        <v>3223</v>
      </c>
      <c r="C1994" s="57" t="s">
        <v>3</v>
      </c>
      <c r="D1994" s="59">
        <v>41.92</v>
      </c>
    </row>
    <row r="1995" spans="1:4" ht="27">
      <c r="A1995" s="57">
        <v>92506</v>
      </c>
      <c r="B1995" s="55" t="s">
        <v>3224</v>
      </c>
      <c r="C1995" s="57" t="s">
        <v>3</v>
      </c>
      <c r="D1995" s="59">
        <v>34.049999999999997</v>
      </c>
    </row>
    <row r="1996" spans="1:4" ht="27">
      <c r="A1996" s="57">
        <v>92508</v>
      </c>
      <c r="B1996" s="55" t="s">
        <v>3225</v>
      </c>
      <c r="C1996" s="57" t="s">
        <v>3</v>
      </c>
      <c r="D1996" s="59">
        <v>70.58</v>
      </c>
    </row>
    <row r="1997" spans="1:4" ht="27">
      <c r="A1997" s="57">
        <v>92510</v>
      </c>
      <c r="B1997" s="55" t="s">
        <v>3226</v>
      </c>
      <c r="C1997" s="57" t="s">
        <v>3</v>
      </c>
      <c r="D1997" s="59">
        <v>40.020000000000003</v>
      </c>
    </row>
    <row r="1998" spans="1:4" ht="27">
      <c r="A1998" s="57">
        <v>92512</v>
      </c>
      <c r="B1998" s="55" t="s">
        <v>3227</v>
      </c>
      <c r="C1998" s="57" t="s">
        <v>3</v>
      </c>
      <c r="D1998" s="59">
        <v>56.08</v>
      </c>
    </row>
    <row r="1999" spans="1:4" ht="27">
      <c r="A1999" s="57">
        <v>92514</v>
      </c>
      <c r="B1999" s="55" t="s">
        <v>3228</v>
      </c>
      <c r="C1999" s="57" t="s">
        <v>3</v>
      </c>
      <c r="D1999" s="59">
        <v>28.6</v>
      </c>
    </row>
    <row r="2000" spans="1:4" ht="27">
      <c r="A2000" s="57">
        <v>92515</v>
      </c>
      <c r="B2000" s="55" t="s">
        <v>3229</v>
      </c>
      <c r="C2000" s="57" t="s">
        <v>3</v>
      </c>
      <c r="D2000" s="59">
        <v>49.97</v>
      </c>
    </row>
    <row r="2001" spans="1:4" ht="27">
      <c r="A2001" s="57">
        <v>92518</v>
      </c>
      <c r="B2001" s="55" t="s">
        <v>3230</v>
      </c>
      <c r="C2001" s="57" t="s">
        <v>3</v>
      </c>
      <c r="D2001" s="59">
        <v>23.82</v>
      </c>
    </row>
    <row r="2002" spans="1:4" ht="27">
      <c r="A2002" s="57">
        <v>92520</v>
      </c>
      <c r="B2002" s="55" t="s">
        <v>3231</v>
      </c>
      <c r="C2002" s="57" t="s">
        <v>3</v>
      </c>
      <c r="D2002" s="59">
        <v>46.83</v>
      </c>
    </row>
    <row r="2003" spans="1:4" ht="27">
      <c r="A2003" s="57">
        <v>92522</v>
      </c>
      <c r="B2003" s="55" t="s">
        <v>3232</v>
      </c>
      <c r="C2003" s="57" t="s">
        <v>3</v>
      </c>
      <c r="D2003" s="59">
        <v>21.37</v>
      </c>
    </row>
    <row r="2004" spans="1:4" ht="27">
      <c r="A2004" s="57">
        <v>92524</v>
      </c>
      <c r="B2004" s="55" t="s">
        <v>3233</v>
      </c>
      <c r="C2004" s="57" t="s">
        <v>3</v>
      </c>
      <c r="D2004" s="59">
        <v>48.17</v>
      </c>
    </row>
    <row r="2005" spans="1:4" ht="27">
      <c r="A2005" s="57">
        <v>92526</v>
      </c>
      <c r="B2005" s="55" t="s">
        <v>3234</v>
      </c>
      <c r="C2005" s="57" t="s">
        <v>3</v>
      </c>
      <c r="D2005" s="59">
        <v>23.11</v>
      </c>
    </row>
    <row r="2006" spans="1:4" ht="27">
      <c r="A2006" s="57">
        <v>92528</v>
      </c>
      <c r="B2006" s="55" t="s">
        <v>3235</v>
      </c>
      <c r="C2006" s="57" t="s">
        <v>3</v>
      </c>
      <c r="D2006" s="59">
        <v>46.69</v>
      </c>
    </row>
    <row r="2007" spans="1:4" ht="27">
      <c r="A2007" s="57">
        <v>92530</v>
      </c>
      <c r="B2007" s="55" t="s">
        <v>3236</v>
      </c>
      <c r="C2007" s="57" t="s">
        <v>3</v>
      </c>
      <c r="D2007" s="59">
        <v>21.88</v>
      </c>
    </row>
    <row r="2008" spans="1:4" ht="27">
      <c r="A2008" s="57">
        <v>92532</v>
      </c>
      <c r="B2008" s="55" t="s">
        <v>3237</v>
      </c>
      <c r="C2008" s="57" t="s">
        <v>3</v>
      </c>
      <c r="D2008" s="59">
        <v>45.54</v>
      </c>
    </row>
    <row r="2009" spans="1:4" ht="27">
      <c r="A2009" s="57">
        <v>92534</v>
      </c>
      <c r="B2009" s="55" t="s">
        <v>3238</v>
      </c>
      <c r="C2009" s="57" t="s">
        <v>3</v>
      </c>
      <c r="D2009" s="59">
        <v>20.98</v>
      </c>
    </row>
    <row r="2010" spans="1:4" ht="27">
      <c r="A2010" s="57">
        <v>92536</v>
      </c>
      <c r="B2010" s="55" t="s">
        <v>3239</v>
      </c>
      <c r="C2010" s="57" t="s">
        <v>3</v>
      </c>
      <c r="D2010" s="59">
        <v>43.47</v>
      </c>
    </row>
    <row r="2011" spans="1:4" ht="27">
      <c r="A2011" s="57">
        <v>92538</v>
      </c>
      <c r="B2011" s="55" t="s">
        <v>3240</v>
      </c>
      <c r="C2011" s="57" t="s">
        <v>3</v>
      </c>
      <c r="D2011" s="59">
        <v>19.14</v>
      </c>
    </row>
    <row r="2012" spans="1:4" ht="27">
      <c r="A2012" s="57">
        <v>96252</v>
      </c>
      <c r="B2012" s="55" t="s">
        <v>3241</v>
      </c>
      <c r="C2012" s="57" t="s">
        <v>3</v>
      </c>
      <c r="D2012" s="59">
        <v>193.54</v>
      </c>
    </row>
    <row r="2013" spans="1:4" ht="27">
      <c r="A2013" s="57">
        <v>96257</v>
      </c>
      <c r="B2013" s="55" t="s">
        <v>3242</v>
      </c>
      <c r="C2013" s="57" t="s">
        <v>3</v>
      </c>
      <c r="D2013" s="59">
        <v>162.19</v>
      </c>
    </row>
    <row r="2014" spans="1:4" ht="27">
      <c r="A2014" s="57">
        <v>96258</v>
      </c>
      <c r="B2014" s="55" t="s">
        <v>3243</v>
      </c>
      <c r="C2014" s="57" t="s">
        <v>3</v>
      </c>
      <c r="D2014" s="59">
        <v>151.94999999999999</v>
      </c>
    </row>
    <row r="2015" spans="1:4" ht="27">
      <c r="A2015" s="57">
        <v>96259</v>
      </c>
      <c r="B2015" s="55" t="s">
        <v>3244</v>
      </c>
      <c r="C2015" s="57" t="s">
        <v>3</v>
      </c>
      <c r="D2015" s="59">
        <v>183.38</v>
      </c>
    </row>
    <row r="2016" spans="1:4" ht="27">
      <c r="A2016" s="57">
        <v>96529</v>
      </c>
      <c r="B2016" s="55" t="s">
        <v>3245</v>
      </c>
      <c r="C2016" s="57" t="s">
        <v>3</v>
      </c>
      <c r="D2016" s="59">
        <v>311.12</v>
      </c>
    </row>
    <row r="2017" spans="1:4" ht="27">
      <c r="A2017" s="57">
        <v>96530</v>
      </c>
      <c r="B2017" s="55" t="s">
        <v>3246</v>
      </c>
      <c r="C2017" s="57" t="s">
        <v>3</v>
      </c>
      <c r="D2017" s="59">
        <v>172.82</v>
      </c>
    </row>
    <row r="2018" spans="1:4" ht="27">
      <c r="A2018" s="57">
        <v>96531</v>
      </c>
      <c r="B2018" s="55" t="s">
        <v>3247</v>
      </c>
      <c r="C2018" s="57" t="s">
        <v>3</v>
      </c>
      <c r="D2018" s="59">
        <v>118.15</v>
      </c>
    </row>
    <row r="2019" spans="1:4" ht="27">
      <c r="A2019" s="57">
        <v>96532</v>
      </c>
      <c r="B2019" s="55" t="s">
        <v>3248</v>
      </c>
      <c r="C2019" s="57" t="s">
        <v>3</v>
      </c>
      <c r="D2019" s="59">
        <v>195.06</v>
      </c>
    </row>
    <row r="2020" spans="1:4" ht="27">
      <c r="A2020" s="57">
        <v>96533</v>
      </c>
      <c r="B2020" s="55" t="s">
        <v>3249</v>
      </c>
      <c r="C2020" s="57" t="s">
        <v>3</v>
      </c>
      <c r="D2020" s="59">
        <v>105.33</v>
      </c>
    </row>
    <row r="2021" spans="1:4" ht="27">
      <c r="A2021" s="57">
        <v>96534</v>
      </c>
      <c r="B2021" s="55" t="s">
        <v>3250</v>
      </c>
      <c r="C2021" s="57" t="s">
        <v>3</v>
      </c>
      <c r="D2021" s="59">
        <v>80.95</v>
      </c>
    </row>
    <row r="2022" spans="1:4" ht="27">
      <c r="A2022" s="57">
        <v>96535</v>
      </c>
      <c r="B2022" s="55" t="s">
        <v>3251</v>
      </c>
      <c r="C2022" s="57" t="s">
        <v>3</v>
      </c>
      <c r="D2022" s="59">
        <v>134.61000000000001</v>
      </c>
    </row>
    <row r="2023" spans="1:4" ht="27">
      <c r="A2023" s="57">
        <v>96536</v>
      </c>
      <c r="B2023" s="55" t="s">
        <v>3252</v>
      </c>
      <c r="C2023" s="57" t="s">
        <v>3</v>
      </c>
      <c r="D2023" s="59">
        <v>70.19</v>
      </c>
    </row>
    <row r="2024" spans="1:4" ht="27">
      <c r="A2024" s="57">
        <v>96537</v>
      </c>
      <c r="B2024" s="55" t="s">
        <v>3253</v>
      </c>
      <c r="C2024" s="57" t="s">
        <v>3</v>
      </c>
      <c r="D2024" s="59">
        <v>157.76</v>
      </c>
    </row>
    <row r="2025" spans="1:4" ht="27">
      <c r="A2025" s="57">
        <v>96538</v>
      </c>
      <c r="B2025" s="55" t="s">
        <v>3254</v>
      </c>
      <c r="C2025" s="57" t="s">
        <v>3</v>
      </c>
      <c r="D2025" s="59">
        <v>219.05</v>
      </c>
    </row>
    <row r="2026" spans="1:4" ht="27">
      <c r="A2026" s="57">
        <v>96539</v>
      </c>
      <c r="B2026" s="55" t="s">
        <v>3255</v>
      </c>
      <c r="C2026" s="57" t="s">
        <v>3</v>
      </c>
      <c r="D2026" s="59">
        <v>96.39</v>
      </c>
    </row>
    <row r="2027" spans="1:4" ht="27">
      <c r="A2027" s="57">
        <v>96540</v>
      </c>
      <c r="B2027" s="55" t="s">
        <v>3256</v>
      </c>
      <c r="C2027" s="57" t="s">
        <v>3</v>
      </c>
      <c r="D2027" s="59">
        <v>110.83</v>
      </c>
    </row>
    <row r="2028" spans="1:4" ht="27">
      <c r="A2028" s="57">
        <v>96541</v>
      </c>
      <c r="B2028" s="55" t="s">
        <v>3257</v>
      </c>
      <c r="C2028" s="57" t="s">
        <v>3</v>
      </c>
      <c r="D2028" s="59">
        <v>157.16999999999999</v>
      </c>
    </row>
    <row r="2029" spans="1:4" ht="27">
      <c r="A2029" s="57">
        <v>96542</v>
      </c>
      <c r="B2029" s="55" t="s">
        <v>3258</v>
      </c>
      <c r="C2029" s="57" t="s">
        <v>3</v>
      </c>
      <c r="D2029" s="59">
        <v>74.180000000000007</v>
      </c>
    </row>
    <row r="2030" spans="1:4" ht="27">
      <c r="A2030" s="57">
        <v>96543</v>
      </c>
      <c r="B2030" s="55" t="s">
        <v>3259</v>
      </c>
      <c r="C2030" s="57" t="s">
        <v>92</v>
      </c>
      <c r="D2030" s="59">
        <v>16.88</v>
      </c>
    </row>
    <row r="2031" spans="1:4" ht="27">
      <c r="A2031" s="57">
        <v>97747</v>
      </c>
      <c r="B2031" s="55" t="s">
        <v>3260</v>
      </c>
      <c r="C2031" s="57" t="s">
        <v>3</v>
      </c>
      <c r="D2031" s="59">
        <v>170.1</v>
      </c>
    </row>
    <row r="2032" spans="1:4" ht="27">
      <c r="A2032" s="57">
        <v>101791</v>
      </c>
      <c r="B2032" s="55" t="s">
        <v>3261</v>
      </c>
      <c r="C2032" s="57" t="s">
        <v>1</v>
      </c>
      <c r="D2032" s="59">
        <v>19.45</v>
      </c>
    </row>
    <row r="2033" spans="1:4" ht="27">
      <c r="A2033" s="57">
        <v>101792</v>
      </c>
      <c r="B2033" s="55" t="s">
        <v>3262</v>
      </c>
      <c r="C2033" s="57" t="s">
        <v>7</v>
      </c>
      <c r="D2033" s="59">
        <v>14.01</v>
      </c>
    </row>
    <row r="2034" spans="1:4" ht="27">
      <c r="A2034" s="57">
        <v>101793</v>
      </c>
      <c r="B2034" s="55" t="s">
        <v>3263</v>
      </c>
      <c r="C2034" s="57" t="s">
        <v>7</v>
      </c>
      <c r="D2034" s="59">
        <v>20.63</v>
      </c>
    </row>
    <row r="2035" spans="1:4" ht="27">
      <c r="A2035" s="57">
        <v>101969</v>
      </c>
      <c r="B2035" s="55" t="s">
        <v>3264</v>
      </c>
      <c r="C2035" s="57" t="s">
        <v>3</v>
      </c>
      <c r="D2035" s="59">
        <v>138.28</v>
      </c>
    </row>
    <row r="2036" spans="1:4" ht="27">
      <c r="A2036" s="57">
        <v>101971</v>
      </c>
      <c r="B2036" s="55" t="s">
        <v>3265</v>
      </c>
      <c r="C2036" s="57" t="s">
        <v>3</v>
      </c>
      <c r="D2036" s="59">
        <v>103.57</v>
      </c>
    </row>
    <row r="2037" spans="1:4" ht="27">
      <c r="A2037" s="57">
        <v>101973</v>
      </c>
      <c r="B2037" s="55" t="s">
        <v>3266</v>
      </c>
      <c r="C2037" s="57" t="s">
        <v>3</v>
      </c>
      <c r="D2037" s="59">
        <v>196.63</v>
      </c>
    </row>
    <row r="2038" spans="1:4" ht="27">
      <c r="A2038" s="57">
        <v>101974</v>
      </c>
      <c r="B2038" s="55" t="s">
        <v>3267</v>
      </c>
      <c r="C2038" s="57" t="s">
        <v>3</v>
      </c>
      <c r="D2038" s="59">
        <v>428.95</v>
      </c>
    </row>
    <row r="2039" spans="1:4" ht="27">
      <c r="A2039" s="57">
        <v>101975</v>
      </c>
      <c r="B2039" s="55" t="s">
        <v>3268</v>
      </c>
      <c r="C2039" s="57" t="s">
        <v>3</v>
      </c>
      <c r="D2039" s="59">
        <v>365.41</v>
      </c>
    </row>
    <row r="2040" spans="1:4" ht="27">
      <c r="A2040" s="57">
        <v>101977</v>
      </c>
      <c r="B2040" s="55" t="s">
        <v>3269</v>
      </c>
      <c r="C2040" s="57" t="s">
        <v>3</v>
      </c>
      <c r="D2040" s="59">
        <v>222.42</v>
      </c>
    </row>
    <row r="2041" spans="1:4" ht="27">
      <c r="A2041" s="57">
        <v>101980</v>
      </c>
      <c r="B2041" s="55" t="s">
        <v>3270</v>
      </c>
      <c r="C2041" s="57" t="s">
        <v>3</v>
      </c>
      <c r="D2041" s="59">
        <v>196.4</v>
      </c>
    </row>
    <row r="2042" spans="1:4" ht="27">
      <c r="A2042" s="57">
        <v>101981</v>
      </c>
      <c r="B2042" s="55" t="s">
        <v>3271</v>
      </c>
      <c r="C2042" s="57" t="s">
        <v>3</v>
      </c>
      <c r="D2042" s="59">
        <v>171.32</v>
      </c>
    </row>
    <row r="2043" spans="1:4" ht="27">
      <c r="A2043" s="57">
        <v>101982</v>
      </c>
      <c r="B2043" s="55" t="s">
        <v>3272</v>
      </c>
      <c r="C2043" s="57" t="s">
        <v>3</v>
      </c>
      <c r="D2043" s="59">
        <v>151.47</v>
      </c>
    </row>
    <row r="2044" spans="1:4" ht="27">
      <c r="A2044" s="57">
        <v>101983</v>
      </c>
      <c r="B2044" s="55" t="s">
        <v>3273</v>
      </c>
      <c r="C2044" s="57" t="s">
        <v>3</v>
      </c>
      <c r="D2044" s="59">
        <v>139.01</v>
      </c>
    </row>
    <row r="2045" spans="1:4" ht="27">
      <c r="A2045" s="57">
        <v>101985</v>
      </c>
      <c r="B2045" s="55" t="s">
        <v>3274</v>
      </c>
      <c r="C2045" s="57" t="s">
        <v>3</v>
      </c>
      <c r="D2045" s="59">
        <v>143.44</v>
      </c>
    </row>
    <row r="2046" spans="1:4" ht="27">
      <c r="A2046" s="57">
        <v>101986</v>
      </c>
      <c r="B2046" s="55" t="s">
        <v>3275</v>
      </c>
      <c r="C2046" s="57" t="s">
        <v>3</v>
      </c>
      <c r="D2046" s="59">
        <v>99.32</v>
      </c>
    </row>
    <row r="2047" spans="1:4" ht="27">
      <c r="A2047" s="57">
        <v>101987</v>
      </c>
      <c r="B2047" s="55" t="s">
        <v>3276</v>
      </c>
      <c r="C2047" s="57" t="s">
        <v>3</v>
      </c>
      <c r="D2047" s="59">
        <v>233.68</v>
      </c>
    </row>
    <row r="2048" spans="1:4" ht="27">
      <c r="A2048" s="57">
        <v>101988</v>
      </c>
      <c r="B2048" s="55" t="s">
        <v>3277</v>
      </c>
      <c r="C2048" s="57" t="s">
        <v>3</v>
      </c>
      <c r="D2048" s="59">
        <v>144.72999999999999</v>
      </c>
    </row>
    <row r="2049" spans="1:4" ht="27">
      <c r="A2049" s="57">
        <v>101989</v>
      </c>
      <c r="B2049" s="55" t="s">
        <v>3278</v>
      </c>
      <c r="C2049" s="57" t="s">
        <v>3</v>
      </c>
      <c r="D2049" s="59">
        <v>110.46</v>
      </c>
    </row>
    <row r="2050" spans="1:4" ht="27">
      <c r="A2050" s="57">
        <v>101990</v>
      </c>
      <c r="B2050" s="55" t="s">
        <v>3279</v>
      </c>
      <c r="C2050" s="57" t="s">
        <v>3</v>
      </c>
      <c r="D2050" s="59">
        <v>211.68</v>
      </c>
    </row>
    <row r="2051" spans="1:4" ht="27">
      <c r="A2051" s="57">
        <v>101991</v>
      </c>
      <c r="B2051" s="55" t="s">
        <v>3280</v>
      </c>
      <c r="C2051" s="57" t="s">
        <v>3</v>
      </c>
      <c r="D2051" s="59">
        <v>144.79</v>
      </c>
    </row>
    <row r="2052" spans="1:4" ht="27">
      <c r="A2052" s="57">
        <v>101992</v>
      </c>
      <c r="B2052" s="55" t="s">
        <v>3281</v>
      </c>
      <c r="C2052" s="57" t="s">
        <v>3</v>
      </c>
      <c r="D2052" s="59">
        <v>102.61</v>
      </c>
    </row>
    <row r="2053" spans="1:4" ht="27">
      <c r="A2053" s="57">
        <v>101993</v>
      </c>
      <c r="B2053" s="55" t="s">
        <v>3282</v>
      </c>
      <c r="C2053" s="57" t="s">
        <v>3</v>
      </c>
      <c r="D2053" s="59">
        <v>275.02999999999997</v>
      </c>
    </row>
    <row r="2054" spans="1:4" ht="27">
      <c r="A2054" s="57">
        <v>101994</v>
      </c>
      <c r="B2054" s="55" t="s">
        <v>3283</v>
      </c>
      <c r="C2054" s="57" t="s">
        <v>3</v>
      </c>
      <c r="D2054" s="59">
        <v>152.46</v>
      </c>
    </row>
    <row r="2055" spans="1:4" ht="27">
      <c r="A2055" s="57">
        <v>101995</v>
      </c>
      <c r="B2055" s="55" t="s">
        <v>3284</v>
      </c>
      <c r="C2055" s="57" t="s">
        <v>3</v>
      </c>
      <c r="D2055" s="59">
        <v>113.99</v>
      </c>
    </row>
    <row r="2056" spans="1:4" ht="27">
      <c r="A2056" s="57">
        <v>101996</v>
      </c>
      <c r="B2056" s="55" t="s">
        <v>3285</v>
      </c>
      <c r="C2056" s="57" t="s">
        <v>3</v>
      </c>
      <c r="D2056" s="59">
        <v>227.93</v>
      </c>
    </row>
    <row r="2057" spans="1:4" ht="27">
      <c r="A2057" s="57">
        <v>101997</v>
      </c>
      <c r="B2057" s="55" t="s">
        <v>3286</v>
      </c>
      <c r="C2057" s="57" t="s">
        <v>3</v>
      </c>
      <c r="D2057" s="59">
        <v>144.35</v>
      </c>
    </row>
    <row r="2058" spans="1:4" ht="27">
      <c r="A2058" s="57">
        <v>101998</v>
      </c>
      <c r="B2058" s="55" t="s">
        <v>3287</v>
      </c>
      <c r="C2058" s="57" t="s">
        <v>3</v>
      </c>
      <c r="D2058" s="59">
        <v>101.22</v>
      </c>
    </row>
    <row r="2059" spans="1:4" ht="27">
      <c r="A2059" s="57">
        <v>101999</v>
      </c>
      <c r="B2059" s="55" t="s">
        <v>3288</v>
      </c>
      <c r="C2059" s="57" t="s">
        <v>3</v>
      </c>
      <c r="D2059" s="59">
        <v>295.04000000000002</v>
      </c>
    </row>
    <row r="2060" spans="1:4" ht="27">
      <c r="A2060" s="57">
        <v>102000</v>
      </c>
      <c r="B2060" s="55" t="s">
        <v>3289</v>
      </c>
      <c r="C2060" s="57" t="s">
        <v>3</v>
      </c>
      <c r="D2060" s="59">
        <v>445.46</v>
      </c>
    </row>
    <row r="2061" spans="1:4" ht="27">
      <c r="A2061" s="57">
        <v>102001</v>
      </c>
      <c r="B2061" s="55" t="s">
        <v>3290</v>
      </c>
      <c r="C2061" s="57" t="s">
        <v>3</v>
      </c>
      <c r="D2061" s="59">
        <v>384.84</v>
      </c>
    </row>
    <row r="2062" spans="1:4" ht="27">
      <c r="A2062" s="57">
        <v>102002</v>
      </c>
      <c r="B2062" s="55" t="s">
        <v>3291</v>
      </c>
      <c r="C2062" s="57" t="s">
        <v>3</v>
      </c>
      <c r="D2062" s="59">
        <v>218.61</v>
      </c>
    </row>
    <row r="2063" spans="1:4" ht="27">
      <c r="A2063" s="57">
        <v>102003</v>
      </c>
      <c r="B2063" s="55" t="s">
        <v>3292</v>
      </c>
      <c r="C2063" s="57" t="s">
        <v>3</v>
      </c>
      <c r="D2063" s="59">
        <v>193.66</v>
      </c>
    </row>
    <row r="2064" spans="1:4" ht="27">
      <c r="A2064" s="57">
        <v>102004</v>
      </c>
      <c r="B2064" s="55" t="s">
        <v>3293</v>
      </c>
      <c r="C2064" s="57" t="s">
        <v>3</v>
      </c>
      <c r="D2064" s="59">
        <v>174.19</v>
      </c>
    </row>
    <row r="2065" spans="1:4" ht="27">
      <c r="A2065" s="57">
        <v>102005</v>
      </c>
      <c r="B2065" s="55" t="s">
        <v>3294</v>
      </c>
      <c r="C2065" s="57" t="s">
        <v>3</v>
      </c>
      <c r="D2065" s="59">
        <v>153.77000000000001</v>
      </c>
    </row>
    <row r="2066" spans="1:4" ht="27">
      <c r="A2066" s="57">
        <v>102006</v>
      </c>
      <c r="B2066" s="55" t="s">
        <v>3295</v>
      </c>
      <c r="C2066" s="57" t="s">
        <v>3</v>
      </c>
      <c r="D2066" s="59">
        <v>140.94999999999999</v>
      </c>
    </row>
    <row r="2067" spans="1:4" ht="27">
      <c r="A2067" s="57">
        <v>102007</v>
      </c>
      <c r="B2067" s="55" t="s">
        <v>3296</v>
      </c>
      <c r="C2067" s="57" t="s">
        <v>3</v>
      </c>
      <c r="D2067" s="59">
        <v>426.92</v>
      </c>
    </row>
    <row r="2068" spans="1:4" ht="27">
      <c r="A2068" s="57">
        <v>102008</v>
      </c>
      <c r="B2068" s="55" t="s">
        <v>3297</v>
      </c>
      <c r="C2068" s="57" t="s">
        <v>3</v>
      </c>
      <c r="D2068" s="59">
        <v>357.14</v>
      </c>
    </row>
    <row r="2069" spans="1:4" ht="27">
      <c r="A2069" s="57">
        <v>102009</v>
      </c>
      <c r="B2069" s="55" t="s">
        <v>3298</v>
      </c>
      <c r="C2069" s="57" t="s">
        <v>3</v>
      </c>
      <c r="D2069" s="59">
        <v>226.06</v>
      </c>
    </row>
    <row r="2070" spans="1:4" ht="27">
      <c r="A2070" s="57">
        <v>102010</v>
      </c>
      <c r="B2070" s="55" t="s">
        <v>3299</v>
      </c>
      <c r="C2070" s="57" t="s">
        <v>3</v>
      </c>
      <c r="D2070" s="59">
        <v>198.58</v>
      </c>
    </row>
    <row r="2071" spans="1:4" ht="27">
      <c r="A2071" s="57">
        <v>102011</v>
      </c>
      <c r="B2071" s="55" t="s">
        <v>3300</v>
      </c>
      <c r="C2071" s="57" t="s">
        <v>3</v>
      </c>
      <c r="D2071" s="59">
        <v>171.33</v>
      </c>
    </row>
    <row r="2072" spans="1:4" ht="27">
      <c r="A2072" s="57">
        <v>102012</v>
      </c>
      <c r="B2072" s="55" t="s">
        <v>3301</v>
      </c>
      <c r="C2072" s="57" t="s">
        <v>3</v>
      </c>
      <c r="D2072" s="59">
        <v>150.77000000000001</v>
      </c>
    </row>
    <row r="2073" spans="1:4" ht="27">
      <c r="A2073" s="57">
        <v>102013</v>
      </c>
      <c r="B2073" s="55" t="s">
        <v>3302</v>
      </c>
      <c r="C2073" s="57" t="s">
        <v>3</v>
      </c>
      <c r="D2073" s="59">
        <v>139.31</v>
      </c>
    </row>
    <row r="2074" spans="1:4" ht="27">
      <c r="A2074" s="57">
        <v>102014</v>
      </c>
      <c r="B2074" s="55" t="s">
        <v>3303</v>
      </c>
      <c r="C2074" s="57" t="s">
        <v>3</v>
      </c>
      <c r="D2074" s="59">
        <v>487.05</v>
      </c>
    </row>
    <row r="2075" spans="1:4" ht="27">
      <c r="A2075" s="57">
        <v>102015</v>
      </c>
      <c r="B2075" s="55" t="s">
        <v>3304</v>
      </c>
      <c r="C2075" s="57" t="s">
        <v>3</v>
      </c>
      <c r="D2075" s="59">
        <v>408.65</v>
      </c>
    </row>
    <row r="2076" spans="1:4" ht="27">
      <c r="A2076" s="57">
        <v>102016</v>
      </c>
      <c r="B2076" s="55" t="s">
        <v>3305</v>
      </c>
      <c r="C2076" s="57" t="s">
        <v>3</v>
      </c>
      <c r="D2076" s="59">
        <v>219.5</v>
      </c>
    </row>
    <row r="2077" spans="1:4" ht="27">
      <c r="A2077" s="57">
        <v>102017</v>
      </c>
      <c r="B2077" s="55" t="s">
        <v>3306</v>
      </c>
      <c r="C2077" s="57" t="s">
        <v>3</v>
      </c>
      <c r="D2077" s="59">
        <v>193.38</v>
      </c>
    </row>
    <row r="2078" spans="1:4" ht="27">
      <c r="A2078" s="57">
        <v>102036</v>
      </c>
      <c r="B2078" s="55" t="s">
        <v>3307</v>
      </c>
      <c r="C2078" s="57" t="s">
        <v>3</v>
      </c>
      <c r="D2078" s="59">
        <v>171.79</v>
      </c>
    </row>
    <row r="2079" spans="1:4" ht="27">
      <c r="A2079" s="57">
        <v>102037</v>
      </c>
      <c r="B2079" s="55" t="s">
        <v>3308</v>
      </c>
      <c r="C2079" s="57" t="s">
        <v>3</v>
      </c>
      <c r="D2079" s="59">
        <v>151.22</v>
      </c>
    </row>
    <row r="2080" spans="1:4" ht="27">
      <c r="A2080" s="57">
        <v>102038</v>
      </c>
      <c r="B2080" s="55" t="s">
        <v>3309</v>
      </c>
      <c r="C2080" s="57" t="s">
        <v>3</v>
      </c>
      <c r="D2080" s="59">
        <v>139.75</v>
      </c>
    </row>
    <row r="2081" spans="1:4" ht="27">
      <c r="A2081" s="57">
        <v>102039</v>
      </c>
      <c r="B2081" s="55" t="s">
        <v>3310</v>
      </c>
      <c r="C2081" s="57" t="s">
        <v>3</v>
      </c>
      <c r="D2081" s="59">
        <v>446.97</v>
      </c>
    </row>
    <row r="2082" spans="1:4" ht="27">
      <c r="A2082" s="57">
        <v>102040</v>
      </c>
      <c r="B2082" s="55" t="s">
        <v>3311</v>
      </c>
      <c r="C2082" s="57" t="s">
        <v>3</v>
      </c>
      <c r="D2082" s="59">
        <v>372.69</v>
      </c>
    </row>
    <row r="2083" spans="1:4" ht="27">
      <c r="A2083" s="57">
        <v>102041</v>
      </c>
      <c r="B2083" s="55" t="s">
        <v>3312</v>
      </c>
      <c r="C2083" s="57" t="s">
        <v>3</v>
      </c>
      <c r="D2083" s="59">
        <v>226.52</v>
      </c>
    </row>
    <row r="2084" spans="1:4" ht="27">
      <c r="A2084" s="57">
        <v>102042</v>
      </c>
      <c r="B2084" s="55" t="s">
        <v>3313</v>
      </c>
      <c r="C2084" s="57" t="s">
        <v>3</v>
      </c>
      <c r="D2084" s="59">
        <v>197.53</v>
      </c>
    </row>
    <row r="2085" spans="1:4" ht="27">
      <c r="A2085" s="57">
        <v>102043</v>
      </c>
      <c r="B2085" s="55" t="s">
        <v>3314</v>
      </c>
      <c r="C2085" s="57" t="s">
        <v>3</v>
      </c>
      <c r="D2085" s="59">
        <v>171.75</v>
      </c>
    </row>
    <row r="2086" spans="1:4" ht="27">
      <c r="A2086" s="57">
        <v>102044</v>
      </c>
      <c r="B2086" s="55" t="s">
        <v>3315</v>
      </c>
      <c r="C2086" s="57" t="s">
        <v>3</v>
      </c>
      <c r="D2086" s="59">
        <v>151.87</v>
      </c>
    </row>
    <row r="2087" spans="1:4" ht="27">
      <c r="A2087" s="57">
        <v>102045</v>
      </c>
      <c r="B2087" s="55" t="s">
        <v>3316</v>
      </c>
      <c r="C2087" s="57" t="s">
        <v>3</v>
      </c>
      <c r="D2087" s="59">
        <v>139.94</v>
      </c>
    </row>
    <row r="2088" spans="1:4" ht="27">
      <c r="A2088" s="57">
        <v>102046</v>
      </c>
      <c r="B2088" s="55" t="s">
        <v>3317</v>
      </c>
      <c r="C2088" s="57" t="s">
        <v>3</v>
      </c>
      <c r="D2088" s="59">
        <v>498.5</v>
      </c>
    </row>
    <row r="2089" spans="1:4" ht="27">
      <c r="A2089" s="57">
        <v>102047</v>
      </c>
      <c r="B2089" s="55" t="s">
        <v>3318</v>
      </c>
      <c r="C2089" s="57" t="s">
        <v>3</v>
      </c>
      <c r="D2089" s="59">
        <v>426.09</v>
      </c>
    </row>
    <row r="2090" spans="1:4" ht="27">
      <c r="A2090" s="57">
        <v>102048</v>
      </c>
      <c r="B2090" s="55" t="s">
        <v>3319</v>
      </c>
      <c r="C2090" s="57" t="s">
        <v>3</v>
      </c>
      <c r="D2090" s="59">
        <v>216.2</v>
      </c>
    </row>
    <row r="2091" spans="1:4" ht="27">
      <c r="A2091" s="57">
        <v>102049</v>
      </c>
      <c r="B2091" s="55" t="s">
        <v>3320</v>
      </c>
      <c r="C2091" s="57" t="s">
        <v>3</v>
      </c>
      <c r="D2091" s="59">
        <v>188.53</v>
      </c>
    </row>
    <row r="2092" spans="1:4" ht="27">
      <c r="A2092" s="57">
        <v>102050</v>
      </c>
      <c r="B2092" s="55" t="s">
        <v>3321</v>
      </c>
      <c r="C2092" s="57" t="s">
        <v>3</v>
      </c>
      <c r="D2092" s="59">
        <v>168.54</v>
      </c>
    </row>
    <row r="2093" spans="1:4" ht="27">
      <c r="A2093" s="57">
        <v>102051</v>
      </c>
      <c r="B2093" s="55" t="s">
        <v>3322</v>
      </c>
      <c r="C2093" s="57" t="s">
        <v>3</v>
      </c>
      <c r="D2093" s="59">
        <v>148.02000000000001</v>
      </c>
    </row>
    <row r="2094" spans="1:4" ht="27">
      <c r="A2094" s="57">
        <v>102052</v>
      </c>
      <c r="B2094" s="55" t="s">
        <v>3323</v>
      </c>
      <c r="C2094" s="57" t="s">
        <v>3</v>
      </c>
      <c r="D2094" s="59">
        <v>136.58000000000001</v>
      </c>
    </row>
    <row r="2095" spans="1:4" ht="27">
      <c r="A2095" s="57">
        <v>102059</v>
      </c>
      <c r="B2095" s="55" t="s">
        <v>3324</v>
      </c>
      <c r="C2095" s="57" t="s">
        <v>3</v>
      </c>
      <c r="D2095" s="59">
        <v>416.69</v>
      </c>
    </row>
    <row r="2096" spans="1:4" ht="27">
      <c r="A2096" s="57">
        <v>102060</v>
      </c>
      <c r="B2096" s="55" t="s">
        <v>3325</v>
      </c>
      <c r="C2096" s="57" t="s">
        <v>3</v>
      </c>
      <c r="D2096" s="59">
        <v>350.56</v>
      </c>
    </row>
    <row r="2097" spans="1:4" ht="27">
      <c r="A2097" s="57">
        <v>102061</v>
      </c>
      <c r="B2097" s="55" t="s">
        <v>3326</v>
      </c>
      <c r="C2097" s="57" t="s">
        <v>3</v>
      </c>
      <c r="D2097" s="59">
        <v>206.76</v>
      </c>
    </row>
    <row r="2098" spans="1:4" ht="27">
      <c r="A2098" s="57">
        <v>102062</v>
      </c>
      <c r="B2098" s="55" t="s">
        <v>3327</v>
      </c>
      <c r="C2098" s="57" t="s">
        <v>3</v>
      </c>
      <c r="D2098" s="59">
        <v>183.78</v>
      </c>
    </row>
    <row r="2099" spans="1:4" ht="27">
      <c r="A2099" s="57">
        <v>102063</v>
      </c>
      <c r="B2099" s="55" t="s">
        <v>3328</v>
      </c>
      <c r="C2099" s="57" t="s">
        <v>3</v>
      </c>
      <c r="D2099" s="59">
        <v>158.91999999999999</v>
      </c>
    </row>
    <row r="2100" spans="1:4" ht="27">
      <c r="A2100" s="57">
        <v>102064</v>
      </c>
      <c r="B2100" s="55" t="s">
        <v>3329</v>
      </c>
      <c r="C2100" s="57" t="s">
        <v>3</v>
      </c>
      <c r="D2100" s="59">
        <v>138.9</v>
      </c>
    </row>
    <row r="2101" spans="1:4" ht="27">
      <c r="A2101" s="57">
        <v>102065</v>
      </c>
      <c r="B2101" s="55" t="s">
        <v>3330</v>
      </c>
      <c r="C2101" s="57" t="s">
        <v>3</v>
      </c>
      <c r="D2101" s="59">
        <v>127.78</v>
      </c>
    </row>
    <row r="2102" spans="1:4" ht="27">
      <c r="A2102" s="57">
        <v>102066</v>
      </c>
      <c r="B2102" s="55" t="s">
        <v>3331</v>
      </c>
      <c r="C2102" s="57" t="s">
        <v>3</v>
      </c>
      <c r="D2102" s="59">
        <v>440.79</v>
      </c>
    </row>
    <row r="2103" spans="1:4" ht="27">
      <c r="A2103" s="57">
        <v>102067</v>
      </c>
      <c r="B2103" s="55" t="s">
        <v>3332</v>
      </c>
      <c r="C2103" s="57" t="s">
        <v>3</v>
      </c>
      <c r="D2103" s="59">
        <v>378.58</v>
      </c>
    </row>
    <row r="2104" spans="1:4" ht="27">
      <c r="A2104" s="57">
        <v>102068</v>
      </c>
      <c r="B2104" s="55" t="s">
        <v>3333</v>
      </c>
      <c r="C2104" s="57" t="s">
        <v>3</v>
      </c>
      <c r="D2104" s="59">
        <v>194.05</v>
      </c>
    </row>
    <row r="2105" spans="1:4" ht="27">
      <c r="A2105" s="57">
        <v>102069</v>
      </c>
      <c r="B2105" s="55" t="s">
        <v>3334</v>
      </c>
      <c r="C2105" s="57" t="s">
        <v>3</v>
      </c>
      <c r="D2105" s="59">
        <v>172.45</v>
      </c>
    </row>
    <row r="2106" spans="1:4" ht="27">
      <c r="A2106" s="57">
        <v>102070</v>
      </c>
      <c r="B2106" s="55" t="s">
        <v>3335</v>
      </c>
      <c r="C2106" s="57" t="s">
        <v>3</v>
      </c>
      <c r="D2106" s="59">
        <v>153.91999999999999</v>
      </c>
    </row>
    <row r="2107" spans="1:4" ht="27">
      <c r="A2107" s="57">
        <v>102071</v>
      </c>
      <c r="B2107" s="55" t="s">
        <v>3336</v>
      </c>
      <c r="C2107" s="57" t="s">
        <v>3</v>
      </c>
      <c r="D2107" s="59">
        <v>134.97</v>
      </c>
    </row>
    <row r="2108" spans="1:4" ht="27">
      <c r="A2108" s="57">
        <v>102072</v>
      </c>
      <c r="B2108" s="55" t="s">
        <v>3337</v>
      </c>
      <c r="C2108" s="57" t="s">
        <v>3</v>
      </c>
      <c r="D2108" s="59">
        <v>128.03</v>
      </c>
    </row>
    <row r="2109" spans="1:4" ht="27">
      <c r="A2109" s="57">
        <v>102073</v>
      </c>
      <c r="B2109" s="55" t="s">
        <v>3338</v>
      </c>
      <c r="C2109" s="57" t="s">
        <v>7</v>
      </c>
      <c r="D2109" s="59">
        <v>2767.11</v>
      </c>
    </row>
    <row r="2110" spans="1:4" ht="27">
      <c r="A2110" s="57">
        <v>102074</v>
      </c>
      <c r="B2110" s="55" t="s">
        <v>3339</v>
      </c>
      <c r="C2110" s="57" t="s">
        <v>7</v>
      </c>
      <c r="D2110" s="59">
        <v>3412.7</v>
      </c>
    </row>
    <row r="2111" spans="1:4" ht="27">
      <c r="A2111" s="57">
        <v>102075</v>
      </c>
      <c r="B2111" s="55" t="s">
        <v>3340</v>
      </c>
      <c r="C2111" s="57" t="s">
        <v>7</v>
      </c>
      <c r="D2111" s="59">
        <v>3623.62</v>
      </c>
    </row>
    <row r="2112" spans="1:4" ht="27">
      <c r="A2112" s="57">
        <v>102076</v>
      </c>
      <c r="B2112" s="55" t="s">
        <v>3341</v>
      </c>
      <c r="C2112" s="57" t="s">
        <v>7</v>
      </c>
      <c r="D2112" s="59">
        <v>3682.5</v>
      </c>
    </row>
    <row r="2113" spans="1:4" ht="27">
      <c r="A2113" s="57">
        <v>102077</v>
      </c>
      <c r="B2113" s="55" t="s">
        <v>3342</v>
      </c>
      <c r="C2113" s="57" t="s">
        <v>7</v>
      </c>
      <c r="D2113" s="59">
        <v>4060.42</v>
      </c>
    </row>
    <row r="2114" spans="1:4" ht="27">
      <c r="A2114" s="57">
        <v>102078</v>
      </c>
      <c r="B2114" s="55" t="s">
        <v>3343</v>
      </c>
      <c r="C2114" s="57" t="s">
        <v>7</v>
      </c>
      <c r="D2114" s="59">
        <v>4051.77</v>
      </c>
    </row>
    <row r="2115" spans="1:4" ht="27">
      <c r="A2115" s="57">
        <v>102079</v>
      </c>
      <c r="B2115" s="55" t="s">
        <v>3344</v>
      </c>
      <c r="C2115" s="57" t="s">
        <v>7</v>
      </c>
      <c r="D2115" s="59">
        <v>3965.1</v>
      </c>
    </row>
    <row r="2116" spans="1:4" ht="27">
      <c r="A2116" s="57">
        <v>102080</v>
      </c>
      <c r="B2116" s="55" t="s">
        <v>3345</v>
      </c>
      <c r="C2116" s="57" t="s">
        <v>7</v>
      </c>
      <c r="D2116" s="59">
        <v>3502.53</v>
      </c>
    </row>
    <row r="2117" spans="1:4" ht="27">
      <c r="A2117" s="57">
        <v>102086</v>
      </c>
      <c r="B2117" s="55" t="s">
        <v>3346</v>
      </c>
      <c r="C2117" s="57" t="s">
        <v>3</v>
      </c>
      <c r="D2117" s="59">
        <v>146.6</v>
      </c>
    </row>
    <row r="2118" spans="1:4" ht="27">
      <c r="A2118" s="57">
        <v>102087</v>
      </c>
      <c r="B2118" s="55" t="s">
        <v>3347</v>
      </c>
      <c r="C2118" s="57" t="s">
        <v>3</v>
      </c>
      <c r="D2118" s="59">
        <v>110.61</v>
      </c>
    </row>
    <row r="2119" spans="1:4" ht="27">
      <c r="A2119" s="57">
        <v>102088</v>
      </c>
      <c r="B2119" s="55" t="s">
        <v>3348</v>
      </c>
      <c r="C2119" s="57" t="s">
        <v>3</v>
      </c>
      <c r="D2119" s="59">
        <v>211.8</v>
      </c>
    </row>
    <row r="2120" spans="1:4" ht="27">
      <c r="A2120" s="57">
        <v>102089</v>
      </c>
      <c r="B2120" s="55" t="s">
        <v>3349</v>
      </c>
      <c r="C2120" s="57" t="s">
        <v>3</v>
      </c>
      <c r="D2120" s="59">
        <v>136.84</v>
      </c>
    </row>
    <row r="2121" spans="1:4" ht="27">
      <c r="A2121" s="57">
        <v>102090</v>
      </c>
      <c r="B2121" s="55" t="s">
        <v>3350</v>
      </c>
      <c r="C2121" s="57" t="s">
        <v>3</v>
      </c>
      <c r="D2121" s="59">
        <v>96.02</v>
      </c>
    </row>
    <row r="2122" spans="1:4" ht="27">
      <c r="A2122" s="57">
        <v>102091</v>
      </c>
      <c r="B2122" s="55" t="s">
        <v>3351</v>
      </c>
      <c r="C2122" s="57" t="s">
        <v>3</v>
      </c>
      <c r="D2122" s="59">
        <v>248.84</v>
      </c>
    </row>
    <row r="2123" spans="1:4" ht="13.5">
      <c r="A2123" s="57">
        <v>89996</v>
      </c>
      <c r="B2123" s="55" t="s">
        <v>3352</v>
      </c>
      <c r="C2123" s="57" t="s">
        <v>92</v>
      </c>
      <c r="D2123" s="59">
        <v>10.41</v>
      </c>
    </row>
    <row r="2124" spans="1:4" ht="13.5">
      <c r="A2124" s="57">
        <v>89997</v>
      </c>
      <c r="B2124" s="55" t="s">
        <v>3353</v>
      </c>
      <c r="C2124" s="57" t="s">
        <v>92</v>
      </c>
      <c r="D2124" s="59">
        <v>8.5299999999999994</v>
      </c>
    </row>
    <row r="2125" spans="1:4" ht="13.5">
      <c r="A2125" s="57">
        <v>89998</v>
      </c>
      <c r="B2125" s="55" t="s">
        <v>3354</v>
      </c>
      <c r="C2125" s="57" t="s">
        <v>92</v>
      </c>
      <c r="D2125" s="59">
        <v>9.93</v>
      </c>
    </row>
    <row r="2126" spans="1:4" ht="27">
      <c r="A2126" s="57">
        <v>89999</v>
      </c>
      <c r="B2126" s="55" t="s">
        <v>3355</v>
      </c>
      <c r="C2126" s="57" t="s">
        <v>92</v>
      </c>
      <c r="D2126" s="59">
        <v>14.03</v>
      </c>
    </row>
    <row r="2127" spans="1:4" ht="27">
      <c r="A2127" s="57">
        <v>90000</v>
      </c>
      <c r="B2127" s="55" t="s">
        <v>3356</v>
      </c>
      <c r="C2127" s="57" t="s">
        <v>92</v>
      </c>
      <c r="D2127" s="59">
        <v>11.62</v>
      </c>
    </row>
    <row r="2128" spans="1:4" ht="27">
      <c r="A2128" s="57">
        <v>91593</v>
      </c>
      <c r="B2128" s="55" t="s">
        <v>3357</v>
      </c>
      <c r="C2128" s="57" t="s">
        <v>92</v>
      </c>
      <c r="D2128" s="59">
        <v>13.71</v>
      </c>
    </row>
    <row r="2129" spans="1:4" ht="27">
      <c r="A2129" s="57">
        <v>91594</v>
      </c>
      <c r="B2129" s="55" t="s">
        <v>3358</v>
      </c>
      <c r="C2129" s="57" t="s">
        <v>92</v>
      </c>
      <c r="D2129" s="59">
        <v>14.06</v>
      </c>
    </row>
    <row r="2130" spans="1:4" ht="27">
      <c r="A2130" s="57">
        <v>91595</v>
      </c>
      <c r="B2130" s="55" t="s">
        <v>3359</v>
      </c>
      <c r="C2130" s="57" t="s">
        <v>92</v>
      </c>
      <c r="D2130" s="59">
        <v>14.62</v>
      </c>
    </row>
    <row r="2131" spans="1:4" ht="27">
      <c r="A2131" s="57">
        <v>91596</v>
      </c>
      <c r="B2131" s="55" t="s">
        <v>3360</v>
      </c>
      <c r="C2131" s="57" t="s">
        <v>92</v>
      </c>
      <c r="D2131" s="59">
        <v>13.99</v>
      </c>
    </row>
    <row r="2132" spans="1:4" ht="27">
      <c r="A2132" s="57">
        <v>91597</v>
      </c>
      <c r="B2132" s="55" t="s">
        <v>3361</v>
      </c>
      <c r="C2132" s="57" t="s">
        <v>92</v>
      </c>
      <c r="D2132" s="59">
        <v>9.8000000000000007</v>
      </c>
    </row>
    <row r="2133" spans="1:4" ht="27">
      <c r="A2133" s="57">
        <v>91598</v>
      </c>
      <c r="B2133" s="55" t="s">
        <v>3362</v>
      </c>
      <c r="C2133" s="57" t="s">
        <v>92</v>
      </c>
      <c r="D2133" s="59">
        <v>13.61</v>
      </c>
    </row>
    <row r="2134" spans="1:4" ht="27">
      <c r="A2134" s="57">
        <v>91599</v>
      </c>
      <c r="B2134" s="55" t="s">
        <v>3363</v>
      </c>
      <c r="C2134" s="57" t="s">
        <v>92</v>
      </c>
      <c r="D2134" s="59">
        <v>10.17</v>
      </c>
    </row>
    <row r="2135" spans="1:4" ht="27">
      <c r="A2135" s="57">
        <v>91600</v>
      </c>
      <c r="B2135" s="55" t="s">
        <v>3364</v>
      </c>
      <c r="C2135" s="57" t="s">
        <v>92</v>
      </c>
      <c r="D2135" s="59">
        <v>16.190000000000001</v>
      </c>
    </row>
    <row r="2136" spans="1:4" ht="27">
      <c r="A2136" s="57">
        <v>91601</v>
      </c>
      <c r="B2136" s="55" t="s">
        <v>3365</v>
      </c>
      <c r="C2136" s="57" t="s">
        <v>92</v>
      </c>
      <c r="D2136" s="59">
        <v>12.11</v>
      </c>
    </row>
    <row r="2137" spans="1:4" ht="27">
      <c r="A2137" s="57">
        <v>91602</v>
      </c>
      <c r="B2137" s="55" t="s">
        <v>3366</v>
      </c>
      <c r="C2137" s="57" t="s">
        <v>92</v>
      </c>
      <c r="D2137" s="59">
        <v>11.27</v>
      </c>
    </row>
    <row r="2138" spans="1:4" ht="27">
      <c r="A2138" s="57">
        <v>91603</v>
      </c>
      <c r="B2138" s="55" t="s">
        <v>3367</v>
      </c>
      <c r="C2138" s="57" t="s">
        <v>92</v>
      </c>
      <c r="D2138" s="59">
        <v>10.65</v>
      </c>
    </row>
    <row r="2139" spans="1:4" ht="40.5">
      <c r="A2139" s="57">
        <v>92759</v>
      </c>
      <c r="B2139" s="55" t="s">
        <v>3368</v>
      </c>
      <c r="C2139" s="57" t="s">
        <v>92</v>
      </c>
      <c r="D2139" s="59">
        <v>14.33</v>
      </c>
    </row>
    <row r="2140" spans="1:4" ht="40.5">
      <c r="A2140" s="57">
        <v>92760</v>
      </c>
      <c r="B2140" s="55" t="s">
        <v>3369</v>
      </c>
      <c r="C2140" s="57" t="s">
        <v>92</v>
      </c>
      <c r="D2140" s="59">
        <v>13.57</v>
      </c>
    </row>
    <row r="2141" spans="1:4" ht="40.5">
      <c r="A2141" s="57">
        <v>92761</v>
      </c>
      <c r="B2141" s="55" t="s">
        <v>3370</v>
      </c>
      <c r="C2141" s="57" t="s">
        <v>92</v>
      </c>
      <c r="D2141" s="59">
        <v>12.8</v>
      </c>
    </row>
    <row r="2142" spans="1:4" ht="40.5">
      <c r="A2142" s="57">
        <v>92762</v>
      </c>
      <c r="B2142" s="55" t="s">
        <v>3371</v>
      </c>
      <c r="C2142" s="57" t="s">
        <v>92</v>
      </c>
      <c r="D2142" s="59">
        <v>11.49</v>
      </c>
    </row>
    <row r="2143" spans="1:4" ht="40.5">
      <c r="A2143" s="57">
        <v>92763</v>
      </c>
      <c r="B2143" s="55" t="s">
        <v>3372</v>
      </c>
      <c r="C2143" s="57" t="s">
        <v>92</v>
      </c>
      <c r="D2143" s="59">
        <v>9.7200000000000006</v>
      </c>
    </row>
    <row r="2144" spans="1:4" ht="40.5">
      <c r="A2144" s="57">
        <v>92764</v>
      </c>
      <c r="B2144" s="55" t="s">
        <v>3373</v>
      </c>
      <c r="C2144" s="57" t="s">
        <v>92</v>
      </c>
      <c r="D2144" s="59">
        <v>9.27</v>
      </c>
    </row>
    <row r="2145" spans="1:4" ht="40.5">
      <c r="A2145" s="57">
        <v>92765</v>
      </c>
      <c r="B2145" s="55" t="s">
        <v>3374</v>
      </c>
      <c r="C2145" s="57" t="s">
        <v>92</v>
      </c>
      <c r="D2145" s="59">
        <v>10.43</v>
      </c>
    </row>
    <row r="2146" spans="1:4" ht="40.5">
      <c r="A2146" s="57">
        <v>92766</v>
      </c>
      <c r="B2146" s="55" t="s">
        <v>3375</v>
      </c>
      <c r="C2146" s="57" t="s">
        <v>92</v>
      </c>
      <c r="D2146" s="59">
        <v>10.210000000000001</v>
      </c>
    </row>
    <row r="2147" spans="1:4" ht="27">
      <c r="A2147" s="57">
        <v>92767</v>
      </c>
      <c r="B2147" s="55" t="s">
        <v>3376</v>
      </c>
      <c r="C2147" s="57" t="s">
        <v>92</v>
      </c>
      <c r="D2147" s="59">
        <v>14.53</v>
      </c>
    </row>
    <row r="2148" spans="1:4" ht="27">
      <c r="A2148" s="57">
        <v>92768</v>
      </c>
      <c r="B2148" s="55" t="s">
        <v>3377</v>
      </c>
      <c r="C2148" s="57" t="s">
        <v>92</v>
      </c>
      <c r="D2148" s="59">
        <v>13</v>
      </c>
    </row>
    <row r="2149" spans="1:4" ht="27">
      <c r="A2149" s="57">
        <v>92769</v>
      </c>
      <c r="B2149" s="55" t="s">
        <v>3378</v>
      </c>
      <c r="C2149" s="57" t="s">
        <v>92</v>
      </c>
      <c r="D2149" s="59">
        <v>12.56</v>
      </c>
    </row>
    <row r="2150" spans="1:4" ht="27">
      <c r="A2150" s="57">
        <v>92770</v>
      </c>
      <c r="B2150" s="55" t="s">
        <v>3379</v>
      </c>
      <c r="C2150" s="57" t="s">
        <v>92</v>
      </c>
      <c r="D2150" s="59">
        <v>12.03</v>
      </c>
    </row>
    <row r="2151" spans="1:4" ht="27">
      <c r="A2151" s="57">
        <v>92771</v>
      </c>
      <c r="B2151" s="55" t="s">
        <v>3380</v>
      </c>
      <c r="C2151" s="57" t="s">
        <v>92</v>
      </c>
      <c r="D2151" s="59">
        <v>10.89</v>
      </c>
    </row>
    <row r="2152" spans="1:4" ht="27">
      <c r="A2152" s="57">
        <v>92772</v>
      </c>
      <c r="B2152" s="55" t="s">
        <v>3381</v>
      </c>
      <c r="C2152" s="57" t="s">
        <v>92</v>
      </c>
      <c r="D2152" s="59">
        <v>9.27</v>
      </c>
    </row>
    <row r="2153" spans="1:4" ht="27">
      <c r="A2153" s="57">
        <v>92773</v>
      </c>
      <c r="B2153" s="55" t="s">
        <v>3382</v>
      </c>
      <c r="C2153" s="57" t="s">
        <v>92</v>
      </c>
      <c r="D2153" s="59">
        <v>8.94</v>
      </c>
    </row>
    <row r="2154" spans="1:4" ht="27">
      <c r="A2154" s="57">
        <v>92774</v>
      </c>
      <c r="B2154" s="55" t="s">
        <v>3383</v>
      </c>
      <c r="C2154" s="57" t="s">
        <v>92</v>
      </c>
      <c r="D2154" s="59">
        <v>10.199999999999999</v>
      </c>
    </row>
    <row r="2155" spans="1:4" ht="27">
      <c r="A2155" s="57">
        <v>92775</v>
      </c>
      <c r="B2155" s="55" t="s">
        <v>3384</v>
      </c>
      <c r="C2155" s="57" t="s">
        <v>92</v>
      </c>
      <c r="D2155" s="59">
        <v>16.95</v>
      </c>
    </row>
    <row r="2156" spans="1:4" ht="27">
      <c r="A2156" s="57">
        <v>92776</v>
      </c>
      <c r="B2156" s="55" t="s">
        <v>3385</v>
      </c>
      <c r="C2156" s="57" t="s">
        <v>92</v>
      </c>
      <c r="D2156" s="59">
        <v>15.57</v>
      </c>
    </row>
    <row r="2157" spans="1:4" ht="27">
      <c r="A2157" s="57">
        <v>92777</v>
      </c>
      <c r="B2157" s="55" t="s">
        <v>3386</v>
      </c>
      <c r="C2157" s="57" t="s">
        <v>92</v>
      </c>
      <c r="D2157" s="59">
        <v>14.3</v>
      </c>
    </row>
    <row r="2158" spans="1:4" ht="27">
      <c r="A2158" s="57">
        <v>92778</v>
      </c>
      <c r="B2158" s="55" t="s">
        <v>3387</v>
      </c>
      <c r="C2158" s="57" t="s">
        <v>92</v>
      </c>
      <c r="D2158" s="59">
        <v>12.61</v>
      </c>
    </row>
    <row r="2159" spans="1:4" ht="27">
      <c r="A2159" s="57">
        <v>92779</v>
      </c>
      <c r="B2159" s="55" t="s">
        <v>3388</v>
      </c>
      <c r="C2159" s="57" t="s">
        <v>92</v>
      </c>
      <c r="D2159" s="59">
        <v>10.54</v>
      </c>
    </row>
    <row r="2160" spans="1:4" ht="27">
      <c r="A2160" s="57">
        <v>92780</v>
      </c>
      <c r="B2160" s="55" t="s">
        <v>3389</v>
      </c>
      <c r="C2160" s="57" t="s">
        <v>92</v>
      </c>
      <c r="D2160" s="59">
        <v>9.82</v>
      </c>
    </row>
    <row r="2161" spans="1:4" ht="27">
      <c r="A2161" s="57">
        <v>92781</v>
      </c>
      <c r="B2161" s="55" t="s">
        <v>3390</v>
      </c>
      <c r="C2161" s="57" t="s">
        <v>92</v>
      </c>
      <c r="D2161" s="59">
        <v>10.81</v>
      </c>
    </row>
    <row r="2162" spans="1:4" ht="27">
      <c r="A2162" s="57">
        <v>92782</v>
      </c>
      <c r="B2162" s="55" t="s">
        <v>3391</v>
      </c>
      <c r="C2162" s="57" t="s">
        <v>92</v>
      </c>
      <c r="D2162" s="59">
        <v>10.43</v>
      </c>
    </row>
    <row r="2163" spans="1:4" ht="27">
      <c r="A2163" s="57">
        <v>92783</v>
      </c>
      <c r="B2163" s="55" t="s">
        <v>3392</v>
      </c>
      <c r="C2163" s="57" t="s">
        <v>92</v>
      </c>
      <c r="D2163" s="59">
        <v>16.75</v>
      </c>
    </row>
    <row r="2164" spans="1:4" ht="27">
      <c r="A2164" s="57">
        <v>92784</v>
      </c>
      <c r="B2164" s="55" t="s">
        <v>3393</v>
      </c>
      <c r="C2164" s="57" t="s">
        <v>92</v>
      </c>
      <c r="D2164" s="59">
        <v>14.82</v>
      </c>
    </row>
    <row r="2165" spans="1:4" ht="27">
      <c r="A2165" s="57">
        <v>92785</v>
      </c>
      <c r="B2165" s="55" t="s">
        <v>3394</v>
      </c>
      <c r="C2165" s="57" t="s">
        <v>92</v>
      </c>
      <c r="D2165" s="59">
        <v>13.93</v>
      </c>
    </row>
    <row r="2166" spans="1:4" ht="27">
      <c r="A2166" s="57">
        <v>92786</v>
      </c>
      <c r="B2166" s="55" t="s">
        <v>3395</v>
      </c>
      <c r="C2166" s="57" t="s">
        <v>92</v>
      </c>
      <c r="D2166" s="59">
        <v>13.03</v>
      </c>
    </row>
    <row r="2167" spans="1:4" ht="27">
      <c r="A2167" s="57">
        <v>92787</v>
      </c>
      <c r="B2167" s="55" t="s">
        <v>3396</v>
      </c>
      <c r="C2167" s="57" t="s">
        <v>92</v>
      </c>
      <c r="D2167" s="59">
        <v>11.63</v>
      </c>
    </row>
    <row r="2168" spans="1:4" ht="27">
      <c r="A2168" s="57">
        <v>92788</v>
      </c>
      <c r="B2168" s="55" t="s">
        <v>3397</v>
      </c>
      <c r="C2168" s="57" t="s">
        <v>92</v>
      </c>
      <c r="D2168" s="59">
        <v>9.7899999999999991</v>
      </c>
    </row>
    <row r="2169" spans="1:4" ht="27">
      <c r="A2169" s="57">
        <v>92789</v>
      </c>
      <c r="B2169" s="55" t="s">
        <v>3398</v>
      </c>
      <c r="C2169" s="57" t="s">
        <v>92</v>
      </c>
      <c r="D2169" s="59">
        <v>9.2799999999999994</v>
      </c>
    </row>
    <row r="2170" spans="1:4" ht="27">
      <c r="A2170" s="57">
        <v>92790</v>
      </c>
      <c r="B2170" s="55" t="s">
        <v>3399</v>
      </c>
      <c r="C2170" s="57" t="s">
        <v>92</v>
      </c>
      <c r="D2170" s="59">
        <v>10.4</v>
      </c>
    </row>
    <row r="2171" spans="1:4" ht="27">
      <c r="A2171" s="57">
        <v>92791</v>
      </c>
      <c r="B2171" s="55" t="s">
        <v>3400</v>
      </c>
      <c r="C2171" s="57" t="s">
        <v>92</v>
      </c>
      <c r="D2171" s="59">
        <v>10.29</v>
      </c>
    </row>
    <row r="2172" spans="1:4" ht="27">
      <c r="A2172" s="57">
        <v>92792</v>
      </c>
      <c r="B2172" s="55" t="s">
        <v>3401</v>
      </c>
      <c r="C2172" s="57" t="s">
        <v>92</v>
      </c>
      <c r="D2172" s="59">
        <v>10.34</v>
      </c>
    </row>
    <row r="2173" spans="1:4" ht="27">
      <c r="A2173" s="57">
        <v>92793</v>
      </c>
      <c r="B2173" s="55" t="s">
        <v>3402</v>
      </c>
      <c r="C2173" s="57" t="s">
        <v>92</v>
      </c>
      <c r="D2173" s="59">
        <v>10.24</v>
      </c>
    </row>
    <row r="2174" spans="1:4" ht="27">
      <c r="A2174" s="57">
        <v>92794</v>
      </c>
      <c r="B2174" s="55" t="s">
        <v>3403</v>
      </c>
      <c r="C2174" s="57" t="s">
        <v>92</v>
      </c>
      <c r="D2174" s="59">
        <v>9.44</v>
      </c>
    </row>
    <row r="2175" spans="1:4" ht="27">
      <c r="A2175" s="57">
        <v>92795</v>
      </c>
      <c r="B2175" s="55" t="s">
        <v>3404</v>
      </c>
      <c r="C2175" s="57" t="s">
        <v>92</v>
      </c>
      <c r="D2175" s="59">
        <v>8.07</v>
      </c>
    </row>
    <row r="2176" spans="1:4" ht="27">
      <c r="A2176" s="57">
        <v>92796</v>
      </c>
      <c r="B2176" s="55" t="s">
        <v>3405</v>
      </c>
      <c r="C2176" s="57" t="s">
        <v>92</v>
      </c>
      <c r="D2176" s="59">
        <v>7.98</v>
      </c>
    </row>
    <row r="2177" spans="1:4" ht="27">
      <c r="A2177" s="57">
        <v>92797</v>
      </c>
      <c r="B2177" s="55" t="s">
        <v>3406</v>
      </c>
      <c r="C2177" s="57" t="s">
        <v>92</v>
      </c>
      <c r="D2177" s="59">
        <v>9.39</v>
      </c>
    </row>
    <row r="2178" spans="1:4" ht="27">
      <c r="A2178" s="57">
        <v>92798</v>
      </c>
      <c r="B2178" s="55" t="s">
        <v>3407</v>
      </c>
      <c r="C2178" s="57" t="s">
        <v>92</v>
      </c>
      <c r="D2178" s="59">
        <v>9.3699999999999992</v>
      </c>
    </row>
    <row r="2179" spans="1:4" ht="13.5">
      <c r="A2179" s="57">
        <v>92799</v>
      </c>
      <c r="B2179" s="55" t="s">
        <v>3408</v>
      </c>
      <c r="C2179" s="57" t="s">
        <v>92</v>
      </c>
      <c r="D2179" s="59">
        <v>10.71</v>
      </c>
    </row>
    <row r="2180" spans="1:4" ht="13.5">
      <c r="A2180" s="57">
        <v>92800</v>
      </c>
      <c r="B2180" s="55" t="s">
        <v>3409</v>
      </c>
      <c r="C2180" s="57" t="s">
        <v>92</v>
      </c>
      <c r="D2180" s="59">
        <v>9.81</v>
      </c>
    </row>
    <row r="2181" spans="1:4" ht="13.5">
      <c r="A2181" s="57">
        <v>92801</v>
      </c>
      <c r="B2181" s="55" t="s">
        <v>3410</v>
      </c>
      <c r="C2181" s="57" t="s">
        <v>92</v>
      </c>
      <c r="D2181" s="59">
        <v>10.06</v>
      </c>
    </row>
    <row r="2182" spans="1:4" ht="13.5">
      <c r="A2182" s="57">
        <v>92802</v>
      </c>
      <c r="B2182" s="55" t="s">
        <v>3411</v>
      </c>
      <c r="C2182" s="57" t="s">
        <v>92</v>
      </c>
      <c r="D2182" s="59">
        <v>10.08</v>
      </c>
    </row>
    <row r="2183" spans="1:4" ht="13.5">
      <c r="A2183" s="57">
        <v>92803</v>
      </c>
      <c r="B2183" s="55" t="s">
        <v>3412</v>
      </c>
      <c r="C2183" s="57" t="s">
        <v>92</v>
      </c>
      <c r="D2183" s="59">
        <v>9.34</v>
      </c>
    </row>
    <row r="2184" spans="1:4" ht="13.5">
      <c r="A2184" s="57">
        <v>92804</v>
      </c>
      <c r="B2184" s="55" t="s">
        <v>3413</v>
      </c>
      <c r="C2184" s="57" t="s">
        <v>92</v>
      </c>
      <c r="D2184" s="59">
        <v>8.02</v>
      </c>
    </row>
    <row r="2185" spans="1:4" ht="13.5">
      <c r="A2185" s="57">
        <v>92805</v>
      </c>
      <c r="B2185" s="55" t="s">
        <v>3414</v>
      </c>
      <c r="C2185" s="57" t="s">
        <v>92</v>
      </c>
      <c r="D2185" s="59">
        <v>7.95</v>
      </c>
    </row>
    <row r="2186" spans="1:4" ht="13.5">
      <c r="A2186" s="57">
        <v>92806</v>
      </c>
      <c r="B2186" s="55" t="s">
        <v>3415</v>
      </c>
      <c r="C2186" s="57" t="s">
        <v>92</v>
      </c>
      <c r="D2186" s="59">
        <v>9.3800000000000008</v>
      </c>
    </row>
    <row r="2187" spans="1:4" ht="13.5">
      <c r="A2187" s="57">
        <v>92875</v>
      </c>
      <c r="B2187" s="55" t="s">
        <v>3416</v>
      </c>
      <c r="C2187" s="57" t="s">
        <v>92</v>
      </c>
      <c r="D2187" s="59">
        <v>9.51</v>
      </c>
    </row>
    <row r="2188" spans="1:4" ht="13.5">
      <c r="A2188" s="57">
        <v>92876</v>
      </c>
      <c r="B2188" s="55" t="s">
        <v>3417</v>
      </c>
      <c r="C2188" s="57" t="s">
        <v>92</v>
      </c>
      <c r="D2188" s="59">
        <v>9.32</v>
      </c>
    </row>
    <row r="2189" spans="1:4" ht="13.5">
      <c r="A2189" s="57">
        <v>92877</v>
      </c>
      <c r="B2189" s="55" t="s">
        <v>3418</v>
      </c>
      <c r="C2189" s="57" t="s">
        <v>92</v>
      </c>
      <c r="D2189" s="59">
        <v>10.119999999999999</v>
      </c>
    </row>
    <row r="2190" spans="1:4" ht="13.5">
      <c r="A2190" s="57">
        <v>92878</v>
      </c>
      <c r="B2190" s="55" t="s">
        <v>3419</v>
      </c>
      <c r="C2190" s="57" t="s">
        <v>92</v>
      </c>
      <c r="D2190" s="59">
        <v>9.9700000000000006</v>
      </c>
    </row>
    <row r="2191" spans="1:4" ht="13.5">
      <c r="A2191" s="57">
        <v>92879</v>
      </c>
      <c r="B2191" s="55" t="s">
        <v>3420</v>
      </c>
      <c r="C2191" s="57" t="s">
        <v>92</v>
      </c>
      <c r="D2191" s="59">
        <v>9.8800000000000008</v>
      </c>
    </row>
    <row r="2192" spans="1:4" ht="13.5">
      <c r="A2192" s="57">
        <v>92880</v>
      </c>
      <c r="B2192" s="55" t="s">
        <v>3421</v>
      </c>
      <c r="C2192" s="57" t="s">
        <v>92</v>
      </c>
      <c r="D2192" s="59">
        <v>10.1</v>
      </c>
    </row>
    <row r="2193" spans="1:4" ht="13.5">
      <c r="A2193" s="57">
        <v>92881</v>
      </c>
      <c r="B2193" s="55" t="s">
        <v>3422</v>
      </c>
      <c r="C2193" s="57" t="s">
        <v>92</v>
      </c>
      <c r="D2193" s="59">
        <v>10.08</v>
      </c>
    </row>
    <row r="2194" spans="1:4" ht="13.5">
      <c r="A2194" s="57">
        <v>92882</v>
      </c>
      <c r="B2194" s="55" t="s">
        <v>3423</v>
      </c>
      <c r="C2194" s="57" t="s">
        <v>92</v>
      </c>
      <c r="D2194" s="59">
        <v>12.74</v>
      </c>
    </row>
    <row r="2195" spans="1:4" ht="13.5">
      <c r="A2195" s="57">
        <v>92883</v>
      </c>
      <c r="B2195" s="55" t="s">
        <v>3424</v>
      </c>
      <c r="C2195" s="57" t="s">
        <v>92</v>
      </c>
      <c r="D2195" s="59">
        <v>11.88</v>
      </c>
    </row>
    <row r="2196" spans="1:4" ht="13.5">
      <c r="A2196" s="57">
        <v>92884</v>
      </c>
      <c r="B2196" s="55" t="s">
        <v>3425</v>
      </c>
      <c r="C2196" s="57" t="s">
        <v>92</v>
      </c>
      <c r="D2196" s="59">
        <v>12.17</v>
      </c>
    </row>
    <row r="2197" spans="1:4" ht="13.5">
      <c r="A2197" s="57">
        <v>92885</v>
      </c>
      <c r="B2197" s="55" t="s">
        <v>3426</v>
      </c>
      <c r="C2197" s="57" t="s">
        <v>92</v>
      </c>
      <c r="D2197" s="59">
        <v>11.62</v>
      </c>
    </row>
    <row r="2198" spans="1:4" ht="13.5">
      <c r="A2198" s="57">
        <v>92886</v>
      </c>
      <c r="B2198" s="55" t="s">
        <v>3427</v>
      </c>
      <c r="C2198" s="57" t="s">
        <v>92</v>
      </c>
      <c r="D2198" s="59">
        <v>11.17</v>
      </c>
    </row>
    <row r="2199" spans="1:4" ht="13.5">
      <c r="A2199" s="57">
        <v>92887</v>
      </c>
      <c r="B2199" s="55" t="s">
        <v>3428</v>
      </c>
      <c r="C2199" s="57" t="s">
        <v>92</v>
      </c>
      <c r="D2199" s="59">
        <v>11.14</v>
      </c>
    </row>
    <row r="2200" spans="1:4" ht="13.5">
      <c r="A2200" s="57">
        <v>92888</v>
      </c>
      <c r="B2200" s="55" t="s">
        <v>3429</v>
      </c>
      <c r="C2200" s="57" t="s">
        <v>92</v>
      </c>
      <c r="D2200" s="59">
        <v>10.92</v>
      </c>
    </row>
    <row r="2201" spans="1:4" ht="27">
      <c r="A2201" s="57">
        <v>92915</v>
      </c>
      <c r="B2201" s="55" t="s">
        <v>3430</v>
      </c>
      <c r="C2201" s="57" t="s">
        <v>92</v>
      </c>
      <c r="D2201" s="59">
        <v>15.64</v>
      </c>
    </row>
    <row r="2202" spans="1:4" ht="27">
      <c r="A2202" s="57">
        <v>92916</v>
      </c>
      <c r="B2202" s="55" t="s">
        <v>3431</v>
      </c>
      <c r="C2202" s="57" t="s">
        <v>92</v>
      </c>
      <c r="D2202" s="59">
        <v>14.57</v>
      </c>
    </row>
    <row r="2203" spans="1:4" ht="27">
      <c r="A2203" s="57">
        <v>92917</v>
      </c>
      <c r="B2203" s="55" t="s">
        <v>3432</v>
      </c>
      <c r="C2203" s="57" t="s">
        <v>92</v>
      </c>
      <c r="D2203" s="59">
        <v>13.54</v>
      </c>
    </row>
    <row r="2204" spans="1:4" ht="27">
      <c r="A2204" s="57">
        <v>92919</v>
      </c>
      <c r="B2204" s="55" t="s">
        <v>3433</v>
      </c>
      <c r="C2204" s="57" t="s">
        <v>92</v>
      </c>
      <c r="D2204" s="59">
        <v>12.05</v>
      </c>
    </row>
    <row r="2205" spans="1:4" ht="27">
      <c r="A2205" s="57">
        <v>92921</v>
      </c>
      <c r="B2205" s="55" t="s">
        <v>3434</v>
      </c>
      <c r="C2205" s="57" t="s">
        <v>92</v>
      </c>
      <c r="D2205" s="59">
        <v>10.130000000000001</v>
      </c>
    </row>
    <row r="2206" spans="1:4" ht="27">
      <c r="A2206" s="57">
        <v>92922</v>
      </c>
      <c r="B2206" s="55" t="s">
        <v>3435</v>
      </c>
      <c r="C2206" s="57" t="s">
        <v>92</v>
      </c>
      <c r="D2206" s="59">
        <v>9.5500000000000007</v>
      </c>
    </row>
    <row r="2207" spans="1:4" ht="27">
      <c r="A2207" s="57">
        <v>92923</v>
      </c>
      <c r="B2207" s="55" t="s">
        <v>3436</v>
      </c>
      <c r="C2207" s="57" t="s">
        <v>92</v>
      </c>
      <c r="D2207" s="59">
        <v>10.63</v>
      </c>
    </row>
    <row r="2208" spans="1:4" ht="27">
      <c r="A2208" s="57">
        <v>92924</v>
      </c>
      <c r="B2208" s="55" t="s">
        <v>3437</v>
      </c>
      <c r="C2208" s="57" t="s">
        <v>92</v>
      </c>
      <c r="D2208" s="59">
        <v>10.33</v>
      </c>
    </row>
    <row r="2209" spans="1:4" ht="27">
      <c r="A2209" s="57">
        <v>95445</v>
      </c>
      <c r="B2209" s="55" t="s">
        <v>3438</v>
      </c>
      <c r="C2209" s="57" t="s">
        <v>92</v>
      </c>
      <c r="D2209" s="59">
        <v>8.43</v>
      </c>
    </row>
    <row r="2210" spans="1:4" ht="27">
      <c r="A2210" s="57">
        <v>95446</v>
      </c>
      <c r="B2210" s="55" t="s">
        <v>3439</v>
      </c>
      <c r="C2210" s="57" t="s">
        <v>92</v>
      </c>
      <c r="D2210" s="59">
        <v>9.15</v>
      </c>
    </row>
    <row r="2211" spans="1:4" ht="27">
      <c r="A2211" s="57">
        <v>95448</v>
      </c>
      <c r="B2211" s="55" t="s">
        <v>3440</v>
      </c>
      <c r="C2211" s="57" t="s">
        <v>92</v>
      </c>
      <c r="D2211" s="59">
        <v>10.3</v>
      </c>
    </row>
    <row r="2212" spans="1:4" ht="27">
      <c r="A2212" s="57">
        <v>95576</v>
      </c>
      <c r="B2212" s="55" t="s">
        <v>3441</v>
      </c>
      <c r="C2212" s="57" t="s">
        <v>92</v>
      </c>
      <c r="D2212" s="59">
        <v>12.9</v>
      </c>
    </row>
    <row r="2213" spans="1:4" ht="27">
      <c r="A2213" s="57">
        <v>95577</v>
      </c>
      <c r="B2213" s="55" t="s">
        <v>3442</v>
      </c>
      <c r="C2213" s="57" t="s">
        <v>92</v>
      </c>
      <c r="D2213" s="59">
        <v>11.67</v>
      </c>
    </row>
    <row r="2214" spans="1:4" ht="27">
      <c r="A2214" s="57">
        <v>95578</v>
      </c>
      <c r="B2214" s="55" t="s">
        <v>3443</v>
      </c>
      <c r="C2214" s="57" t="s">
        <v>92</v>
      </c>
      <c r="D2214" s="59">
        <v>9.9600000000000009</v>
      </c>
    </row>
    <row r="2215" spans="1:4" ht="27">
      <c r="A2215" s="57">
        <v>95579</v>
      </c>
      <c r="B2215" s="55" t="s">
        <v>3444</v>
      </c>
      <c r="C2215" s="57" t="s">
        <v>92</v>
      </c>
      <c r="D2215" s="59">
        <v>9.5500000000000007</v>
      </c>
    </row>
    <row r="2216" spans="1:4" ht="27">
      <c r="A2216" s="57">
        <v>95580</v>
      </c>
      <c r="B2216" s="55" t="s">
        <v>3445</v>
      </c>
      <c r="C2216" s="57" t="s">
        <v>92</v>
      </c>
      <c r="D2216" s="59">
        <v>10.76</v>
      </c>
    </row>
    <row r="2217" spans="1:4" ht="27">
      <c r="A2217" s="57">
        <v>95581</v>
      </c>
      <c r="B2217" s="55" t="s">
        <v>3446</v>
      </c>
      <c r="C2217" s="57" t="s">
        <v>92</v>
      </c>
      <c r="D2217" s="59">
        <v>10.56</v>
      </c>
    </row>
    <row r="2218" spans="1:4" ht="27">
      <c r="A2218" s="57">
        <v>95582</v>
      </c>
      <c r="B2218" s="55" t="s">
        <v>3447</v>
      </c>
      <c r="C2218" s="57" t="s">
        <v>92</v>
      </c>
      <c r="D2218" s="59">
        <v>11.35</v>
      </c>
    </row>
    <row r="2219" spans="1:4" ht="27">
      <c r="A2219" s="57">
        <v>95583</v>
      </c>
      <c r="B2219" s="55" t="s">
        <v>3448</v>
      </c>
      <c r="C2219" s="57" t="s">
        <v>92</v>
      </c>
      <c r="D2219" s="59">
        <v>15.93</v>
      </c>
    </row>
    <row r="2220" spans="1:4" ht="27">
      <c r="A2220" s="57">
        <v>95584</v>
      </c>
      <c r="B2220" s="55" t="s">
        <v>3449</v>
      </c>
      <c r="C2220" s="57" t="s">
        <v>92</v>
      </c>
      <c r="D2220" s="59">
        <v>13.99</v>
      </c>
    </row>
    <row r="2221" spans="1:4" ht="27">
      <c r="A2221" s="57">
        <v>95585</v>
      </c>
      <c r="B2221" s="55" t="s">
        <v>3450</v>
      </c>
      <c r="C2221" s="57" t="s">
        <v>92</v>
      </c>
      <c r="D2221" s="59">
        <v>13.36</v>
      </c>
    </row>
    <row r="2222" spans="1:4" ht="27">
      <c r="A2222" s="57">
        <v>95586</v>
      </c>
      <c r="B2222" s="55" t="s">
        <v>3451</v>
      </c>
      <c r="C2222" s="57" t="s">
        <v>92</v>
      </c>
      <c r="D2222" s="59">
        <v>12.02</v>
      </c>
    </row>
    <row r="2223" spans="1:4" ht="27">
      <c r="A2223" s="57">
        <v>95587</v>
      </c>
      <c r="B2223" s="55" t="s">
        <v>3452</v>
      </c>
      <c r="C2223" s="57" t="s">
        <v>92</v>
      </c>
      <c r="D2223" s="59">
        <v>10.26</v>
      </c>
    </row>
    <row r="2224" spans="1:4" ht="27">
      <c r="A2224" s="57">
        <v>95588</v>
      </c>
      <c r="B2224" s="55" t="s">
        <v>3453</v>
      </c>
      <c r="C2224" s="57" t="s">
        <v>92</v>
      </c>
      <c r="D2224" s="59">
        <v>9.7799999999999994</v>
      </c>
    </row>
    <row r="2225" spans="1:4" ht="27">
      <c r="A2225" s="57">
        <v>95589</v>
      </c>
      <c r="B2225" s="55" t="s">
        <v>3454</v>
      </c>
      <c r="C2225" s="57" t="s">
        <v>92</v>
      </c>
      <c r="D2225" s="59">
        <v>10.93</v>
      </c>
    </row>
    <row r="2226" spans="1:4" ht="27">
      <c r="A2226" s="57">
        <v>95590</v>
      </c>
      <c r="B2226" s="55" t="s">
        <v>3455</v>
      </c>
      <c r="C2226" s="57" t="s">
        <v>92</v>
      </c>
      <c r="D2226" s="59">
        <v>10.72</v>
      </c>
    </row>
    <row r="2227" spans="1:4" ht="27">
      <c r="A2227" s="57">
        <v>95591</v>
      </c>
      <c r="B2227" s="55" t="s">
        <v>3456</v>
      </c>
      <c r="C2227" s="57" t="s">
        <v>92</v>
      </c>
      <c r="D2227" s="59">
        <v>11.44</v>
      </c>
    </row>
    <row r="2228" spans="1:4" ht="27">
      <c r="A2228" s="57">
        <v>95592</v>
      </c>
      <c r="B2228" s="55" t="s">
        <v>3457</v>
      </c>
      <c r="C2228" s="57" t="s">
        <v>92</v>
      </c>
      <c r="D2228" s="59">
        <v>19.2</v>
      </c>
    </row>
    <row r="2229" spans="1:4" ht="27">
      <c r="A2229" s="57">
        <v>95593</v>
      </c>
      <c r="B2229" s="55" t="s">
        <v>3458</v>
      </c>
      <c r="C2229" s="57" t="s">
        <v>92</v>
      </c>
      <c r="D2229" s="59">
        <v>16.05</v>
      </c>
    </row>
    <row r="2230" spans="1:4" ht="27">
      <c r="A2230" s="57">
        <v>95943</v>
      </c>
      <c r="B2230" s="55" t="s">
        <v>3459</v>
      </c>
      <c r="C2230" s="57" t="s">
        <v>92</v>
      </c>
      <c r="D2230" s="59">
        <v>20.11</v>
      </c>
    </row>
    <row r="2231" spans="1:4" ht="27">
      <c r="A2231" s="57">
        <v>95944</v>
      </c>
      <c r="B2231" s="55" t="s">
        <v>3460</v>
      </c>
      <c r="C2231" s="57" t="s">
        <v>92</v>
      </c>
      <c r="D2231" s="59">
        <v>18.52</v>
      </c>
    </row>
    <row r="2232" spans="1:4" ht="27">
      <c r="A2232" s="57">
        <v>95945</v>
      </c>
      <c r="B2232" s="55" t="s">
        <v>3461</v>
      </c>
      <c r="C2232" s="57" t="s">
        <v>92</v>
      </c>
      <c r="D2232" s="59">
        <v>15.33</v>
      </c>
    </row>
    <row r="2233" spans="1:4" ht="27">
      <c r="A2233" s="57">
        <v>95946</v>
      </c>
      <c r="B2233" s="55" t="s">
        <v>3462</v>
      </c>
      <c r="C2233" s="57" t="s">
        <v>92</v>
      </c>
      <c r="D2233" s="59">
        <v>12.44</v>
      </c>
    </row>
    <row r="2234" spans="1:4" ht="27">
      <c r="A2234" s="57">
        <v>95947</v>
      </c>
      <c r="B2234" s="55" t="s">
        <v>3463</v>
      </c>
      <c r="C2234" s="57" t="s">
        <v>92</v>
      </c>
      <c r="D2234" s="59">
        <v>9.75</v>
      </c>
    </row>
    <row r="2235" spans="1:4" ht="27">
      <c r="A2235" s="57">
        <v>95948</v>
      </c>
      <c r="B2235" s="55" t="s">
        <v>3464</v>
      </c>
      <c r="C2235" s="57" t="s">
        <v>92</v>
      </c>
      <c r="D2235" s="59">
        <v>8.73</v>
      </c>
    </row>
    <row r="2236" spans="1:4" ht="27">
      <c r="A2236" s="57">
        <v>96544</v>
      </c>
      <c r="B2236" s="55" t="s">
        <v>3465</v>
      </c>
      <c r="C2236" s="57" t="s">
        <v>92</v>
      </c>
      <c r="D2236" s="59">
        <v>15.52</v>
      </c>
    </row>
    <row r="2237" spans="1:4" ht="27">
      <c r="A2237" s="57">
        <v>96545</v>
      </c>
      <c r="B2237" s="55" t="s">
        <v>3466</v>
      </c>
      <c r="C2237" s="57" t="s">
        <v>92</v>
      </c>
      <c r="D2237" s="59">
        <v>14.3</v>
      </c>
    </row>
    <row r="2238" spans="1:4" ht="27">
      <c r="A2238" s="57">
        <v>96546</v>
      </c>
      <c r="B2238" s="55" t="s">
        <v>3467</v>
      </c>
      <c r="C2238" s="57" t="s">
        <v>92</v>
      </c>
      <c r="D2238" s="59">
        <v>12.68</v>
      </c>
    </row>
    <row r="2239" spans="1:4" ht="27">
      <c r="A2239" s="57">
        <v>96547</v>
      </c>
      <c r="B2239" s="55" t="s">
        <v>3468</v>
      </c>
      <c r="C2239" s="57" t="s">
        <v>92</v>
      </c>
      <c r="D2239" s="59">
        <v>10.68</v>
      </c>
    </row>
    <row r="2240" spans="1:4" ht="27">
      <c r="A2240" s="57">
        <v>96548</v>
      </c>
      <c r="B2240" s="55" t="s">
        <v>3469</v>
      </c>
      <c r="C2240" s="57" t="s">
        <v>92</v>
      </c>
      <c r="D2240" s="59">
        <v>10.029999999999999</v>
      </c>
    </row>
    <row r="2241" spans="1:4" ht="27">
      <c r="A2241" s="57">
        <v>96549</v>
      </c>
      <c r="B2241" s="55" t="s">
        <v>3470</v>
      </c>
      <c r="C2241" s="57" t="s">
        <v>92</v>
      </c>
      <c r="D2241" s="59">
        <v>11.05</v>
      </c>
    </row>
    <row r="2242" spans="1:4" ht="27">
      <c r="A2242" s="57">
        <v>96550</v>
      </c>
      <c r="B2242" s="55" t="s">
        <v>3471</v>
      </c>
      <c r="C2242" s="57" t="s">
        <v>92</v>
      </c>
      <c r="D2242" s="59">
        <v>10.72</v>
      </c>
    </row>
    <row r="2243" spans="1:4" ht="27">
      <c r="A2243" s="57">
        <v>100066</v>
      </c>
      <c r="B2243" s="55" t="s">
        <v>3472</v>
      </c>
      <c r="C2243" s="57" t="s">
        <v>92</v>
      </c>
      <c r="D2243" s="59">
        <v>13.93</v>
      </c>
    </row>
    <row r="2244" spans="1:4" ht="27">
      <c r="A2244" s="57">
        <v>100067</v>
      </c>
      <c r="B2244" s="55" t="s">
        <v>3473</v>
      </c>
      <c r="C2244" s="57" t="s">
        <v>92</v>
      </c>
      <c r="D2244" s="59">
        <v>11.69</v>
      </c>
    </row>
    <row r="2245" spans="1:4" ht="27">
      <c r="A2245" s="57">
        <v>100068</v>
      </c>
      <c r="B2245" s="55" t="s">
        <v>3474</v>
      </c>
      <c r="C2245" s="57" t="s">
        <v>92</v>
      </c>
      <c r="D2245" s="59">
        <v>9.1300000000000008</v>
      </c>
    </row>
    <row r="2246" spans="1:4" ht="13.5">
      <c r="A2246" s="57">
        <v>89993</v>
      </c>
      <c r="B2246" s="55" t="s">
        <v>3475</v>
      </c>
      <c r="C2246" s="57" t="s">
        <v>7</v>
      </c>
      <c r="D2246" s="59">
        <v>702.31</v>
      </c>
    </row>
    <row r="2247" spans="1:4" ht="27">
      <c r="A2247" s="57">
        <v>89994</v>
      </c>
      <c r="B2247" s="55" t="s">
        <v>3476</v>
      </c>
      <c r="C2247" s="57" t="s">
        <v>7</v>
      </c>
      <c r="D2247" s="59">
        <v>584.27</v>
      </c>
    </row>
    <row r="2248" spans="1:4" ht="13.5">
      <c r="A2248" s="57">
        <v>89995</v>
      </c>
      <c r="B2248" s="55" t="s">
        <v>3477</v>
      </c>
      <c r="C2248" s="57" t="s">
        <v>7</v>
      </c>
      <c r="D2248" s="59">
        <v>672.11</v>
      </c>
    </row>
    <row r="2249" spans="1:4" ht="27">
      <c r="A2249" s="57">
        <v>90278</v>
      </c>
      <c r="B2249" s="55" t="s">
        <v>3478</v>
      </c>
      <c r="C2249" s="57" t="s">
        <v>7</v>
      </c>
      <c r="D2249" s="59">
        <v>328.81</v>
      </c>
    </row>
    <row r="2250" spans="1:4" ht="27">
      <c r="A2250" s="57">
        <v>90279</v>
      </c>
      <c r="B2250" s="55" t="s">
        <v>3479</v>
      </c>
      <c r="C2250" s="57" t="s">
        <v>7</v>
      </c>
      <c r="D2250" s="59">
        <v>347.88</v>
      </c>
    </row>
    <row r="2251" spans="1:4" ht="27">
      <c r="A2251" s="57">
        <v>90280</v>
      </c>
      <c r="B2251" s="55" t="s">
        <v>3480</v>
      </c>
      <c r="C2251" s="57" t="s">
        <v>7</v>
      </c>
      <c r="D2251" s="59">
        <v>386.95</v>
      </c>
    </row>
    <row r="2252" spans="1:4" ht="27">
      <c r="A2252" s="57">
        <v>90281</v>
      </c>
      <c r="B2252" s="55" t="s">
        <v>3481</v>
      </c>
      <c r="C2252" s="57" t="s">
        <v>7</v>
      </c>
      <c r="D2252" s="59">
        <v>440.33</v>
      </c>
    </row>
    <row r="2253" spans="1:4" ht="27">
      <c r="A2253" s="57">
        <v>90282</v>
      </c>
      <c r="B2253" s="55" t="s">
        <v>3482</v>
      </c>
      <c r="C2253" s="57" t="s">
        <v>7</v>
      </c>
      <c r="D2253" s="59">
        <v>331.32</v>
      </c>
    </row>
    <row r="2254" spans="1:4" ht="27">
      <c r="A2254" s="57">
        <v>90283</v>
      </c>
      <c r="B2254" s="55" t="s">
        <v>3483</v>
      </c>
      <c r="C2254" s="57" t="s">
        <v>7</v>
      </c>
      <c r="D2254" s="59">
        <v>351.16</v>
      </c>
    </row>
    <row r="2255" spans="1:4" ht="27">
      <c r="A2255" s="57">
        <v>90284</v>
      </c>
      <c r="B2255" s="55" t="s">
        <v>3484</v>
      </c>
      <c r="C2255" s="57" t="s">
        <v>7</v>
      </c>
      <c r="D2255" s="59">
        <v>391.96</v>
      </c>
    </row>
    <row r="2256" spans="1:4" ht="27">
      <c r="A2256" s="57">
        <v>90285</v>
      </c>
      <c r="B2256" s="55" t="s">
        <v>3485</v>
      </c>
      <c r="C2256" s="57" t="s">
        <v>7</v>
      </c>
      <c r="D2256" s="59">
        <v>447.54</v>
      </c>
    </row>
    <row r="2257" spans="1:4" ht="40.5">
      <c r="A2257" s="57">
        <v>90853</v>
      </c>
      <c r="B2257" s="55" t="s">
        <v>3486</v>
      </c>
      <c r="C2257" s="57" t="s">
        <v>7</v>
      </c>
      <c r="D2257" s="59">
        <v>463.95</v>
      </c>
    </row>
    <row r="2258" spans="1:4" ht="40.5">
      <c r="A2258" s="57">
        <v>90854</v>
      </c>
      <c r="B2258" s="55" t="s">
        <v>3487</v>
      </c>
      <c r="C2258" s="57" t="s">
        <v>7</v>
      </c>
      <c r="D2258" s="59">
        <v>449.7</v>
      </c>
    </row>
    <row r="2259" spans="1:4" ht="40.5">
      <c r="A2259" s="57">
        <v>90855</v>
      </c>
      <c r="B2259" s="55" t="s">
        <v>3488</v>
      </c>
      <c r="C2259" s="57" t="s">
        <v>7</v>
      </c>
      <c r="D2259" s="59">
        <v>492.7</v>
      </c>
    </row>
    <row r="2260" spans="1:4" ht="40.5">
      <c r="A2260" s="57">
        <v>90856</v>
      </c>
      <c r="B2260" s="55" t="s">
        <v>3489</v>
      </c>
      <c r="C2260" s="57" t="s">
        <v>7</v>
      </c>
      <c r="D2260" s="59">
        <v>467.96</v>
      </c>
    </row>
    <row r="2261" spans="1:4" ht="40.5">
      <c r="A2261" s="57">
        <v>90857</v>
      </c>
      <c r="B2261" s="55" t="s">
        <v>3490</v>
      </c>
      <c r="C2261" s="57" t="s">
        <v>7</v>
      </c>
      <c r="D2261" s="59">
        <v>452.36</v>
      </c>
    </row>
    <row r="2262" spans="1:4" ht="40.5">
      <c r="A2262" s="57">
        <v>90858</v>
      </c>
      <c r="B2262" s="55" t="s">
        <v>3491</v>
      </c>
      <c r="C2262" s="57" t="s">
        <v>7</v>
      </c>
      <c r="D2262" s="59">
        <v>511.1</v>
      </c>
    </row>
    <row r="2263" spans="1:4" ht="40.5">
      <c r="A2263" s="57">
        <v>90859</v>
      </c>
      <c r="B2263" s="55" t="s">
        <v>3492</v>
      </c>
      <c r="C2263" s="57" t="s">
        <v>7</v>
      </c>
      <c r="D2263" s="59">
        <v>465.09</v>
      </c>
    </row>
    <row r="2264" spans="1:4" ht="40.5">
      <c r="A2264" s="57">
        <v>90860</v>
      </c>
      <c r="B2264" s="55" t="s">
        <v>3493</v>
      </c>
      <c r="C2264" s="57" t="s">
        <v>7</v>
      </c>
      <c r="D2264" s="59">
        <v>470.64</v>
      </c>
    </row>
    <row r="2265" spans="1:4" ht="40.5">
      <c r="A2265" s="57">
        <v>90861</v>
      </c>
      <c r="B2265" s="55" t="s">
        <v>3494</v>
      </c>
      <c r="C2265" s="57" t="s">
        <v>7</v>
      </c>
      <c r="D2265" s="59">
        <v>456.69</v>
      </c>
    </row>
    <row r="2266" spans="1:4" ht="40.5">
      <c r="A2266" s="57">
        <v>90862</v>
      </c>
      <c r="B2266" s="55" t="s">
        <v>3495</v>
      </c>
      <c r="C2266" s="57" t="s">
        <v>7</v>
      </c>
      <c r="D2266" s="59">
        <v>437.06</v>
      </c>
    </row>
    <row r="2267" spans="1:4" ht="40.5">
      <c r="A2267" s="57">
        <v>92718</v>
      </c>
      <c r="B2267" s="55" t="s">
        <v>3496</v>
      </c>
      <c r="C2267" s="57" t="s">
        <v>7</v>
      </c>
      <c r="D2267" s="59">
        <v>551.36</v>
      </c>
    </row>
    <row r="2268" spans="1:4" ht="40.5">
      <c r="A2268" s="57">
        <v>92719</v>
      </c>
      <c r="B2268" s="55" t="s">
        <v>3497</v>
      </c>
      <c r="C2268" s="57" t="s">
        <v>7</v>
      </c>
      <c r="D2268" s="59">
        <v>407.03</v>
      </c>
    </row>
    <row r="2269" spans="1:4" ht="40.5">
      <c r="A2269" s="57">
        <v>92720</v>
      </c>
      <c r="B2269" s="55" t="s">
        <v>3498</v>
      </c>
      <c r="C2269" s="57" t="s">
        <v>7</v>
      </c>
      <c r="D2269" s="59">
        <v>433.01</v>
      </c>
    </row>
    <row r="2270" spans="1:4" ht="27">
      <c r="A2270" s="57">
        <v>92721</v>
      </c>
      <c r="B2270" s="55" t="s">
        <v>3499</v>
      </c>
      <c r="C2270" s="57" t="s">
        <v>7</v>
      </c>
      <c r="D2270" s="59">
        <v>398.2</v>
      </c>
    </row>
    <row r="2271" spans="1:4" ht="27">
      <c r="A2271" s="57">
        <v>92722</v>
      </c>
      <c r="B2271" s="55" t="s">
        <v>3500</v>
      </c>
      <c r="C2271" s="57" t="s">
        <v>7</v>
      </c>
      <c r="D2271" s="59">
        <v>429.39</v>
      </c>
    </row>
    <row r="2272" spans="1:4" ht="40.5">
      <c r="A2272" s="57">
        <v>92723</v>
      </c>
      <c r="B2272" s="55" t="s">
        <v>3501</v>
      </c>
      <c r="C2272" s="57" t="s">
        <v>7</v>
      </c>
      <c r="D2272" s="59">
        <v>422.21</v>
      </c>
    </row>
    <row r="2273" spans="1:4" ht="40.5">
      <c r="A2273" s="57">
        <v>92724</v>
      </c>
      <c r="B2273" s="55" t="s">
        <v>3502</v>
      </c>
      <c r="C2273" s="57" t="s">
        <v>7</v>
      </c>
      <c r="D2273" s="59">
        <v>418.93</v>
      </c>
    </row>
    <row r="2274" spans="1:4" ht="40.5">
      <c r="A2274" s="57">
        <v>92725</v>
      </c>
      <c r="B2274" s="55" t="s">
        <v>3503</v>
      </c>
      <c r="C2274" s="57" t="s">
        <v>7</v>
      </c>
      <c r="D2274" s="59">
        <v>417.55</v>
      </c>
    </row>
    <row r="2275" spans="1:4" ht="40.5">
      <c r="A2275" s="57">
        <v>92726</v>
      </c>
      <c r="B2275" s="55" t="s">
        <v>3504</v>
      </c>
      <c r="C2275" s="57" t="s">
        <v>7</v>
      </c>
      <c r="D2275" s="59">
        <v>415.22</v>
      </c>
    </row>
    <row r="2276" spans="1:4" ht="40.5">
      <c r="A2276" s="57">
        <v>92727</v>
      </c>
      <c r="B2276" s="55" t="s">
        <v>3505</v>
      </c>
      <c r="C2276" s="57" t="s">
        <v>7</v>
      </c>
      <c r="D2276" s="59">
        <v>486.71</v>
      </c>
    </row>
    <row r="2277" spans="1:4" ht="40.5">
      <c r="A2277" s="57">
        <v>92728</v>
      </c>
      <c r="B2277" s="55" t="s">
        <v>3506</v>
      </c>
      <c r="C2277" s="57" t="s">
        <v>7</v>
      </c>
      <c r="D2277" s="59">
        <v>463.93</v>
      </c>
    </row>
    <row r="2278" spans="1:4" ht="40.5">
      <c r="A2278" s="57">
        <v>92729</v>
      </c>
      <c r="B2278" s="55" t="s">
        <v>3507</v>
      </c>
      <c r="C2278" s="57" t="s">
        <v>7</v>
      </c>
      <c r="D2278" s="59">
        <v>454.27</v>
      </c>
    </row>
    <row r="2279" spans="1:4" ht="54">
      <c r="A2279" s="57">
        <v>92730</v>
      </c>
      <c r="B2279" s="55" t="s">
        <v>3508</v>
      </c>
      <c r="C2279" s="57" t="s">
        <v>7</v>
      </c>
      <c r="D2279" s="59">
        <v>438.2</v>
      </c>
    </row>
    <row r="2280" spans="1:4" ht="40.5">
      <c r="A2280" s="57">
        <v>92731</v>
      </c>
      <c r="B2280" s="55" t="s">
        <v>3509</v>
      </c>
      <c r="C2280" s="57" t="s">
        <v>7</v>
      </c>
      <c r="D2280" s="59">
        <v>456.52</v>
      </c>
    </row>
    <row r="2281" spans="1:4" ht="40.5">
      <c r="A2281" s="57">
        <v>92732</v>
      </c>
      <c r="B2281" s="55" t="s">
        <v>3510</v>
      </c>
      <c r="C2281" s="57" t="s">
        <v>7</v>
      </c>
      <c r="D2281" s="59">
        <v>440.95</v>
      </c>
    </row>
    <row r="2282" spans="1:4" ht="54">
      <c r="A2282" s="57">
        <v>92733</v>
      </c>
      <c r="B2282" s="55" t="s">
        <v>3511</v>
      </c>
      <c r="C2282" s="57" t="s">
        <v>7</v>
      </c>
      <c r="D2282" s="59">
        <v>434.32</v>
      </c>
    </row>
    <row r="2283" spans="1:4" ht="40.5">
      <c r="A2283" s="57">
        <v>92734</v>
      </c>
      <c r="B2283" s="55" t="s">
        <v>3512</v>
      </c>
      <c r="C2283" s="57" t="s">
        <v>7</v>
      </c>
      <c r="D2283" s="59">
        <v>423.34</v>
      </c>
    </row>
    <row r="2284" spans="1:4" ht="40.5">
      <c r="A2284" s="57">
        <v>92735</v>
      </c>
      <c r="B2284" s="55" t="s">
        <v>3513</v>
      </c>
      <c r="C2284" s="57" t="s">
        <v>7</v>
      </c>
      <c r="D2284" s="59">
        <v>432.34</v>
      </c>
    </row>
    <row r="2285" spans="1:4" ht="40.5">
      <c r="A2285" s="57">
        <v>92736</v>
      </c>
      <c r="B2285" s="55" t="s">
        <v>3514</v>
      </c>
      <c r="C2285" s="57" t="s">
        <v>7</v>
      </c>
      <c r="D2285" s="59">
        <v>419.99</v>
      </c>
    </row>
    <row r="2286" spans="1:4" ht="40.5">
      <c r="A2286" s="57">
        <v>92739</v>
      </c>
      <c r="B2286" s="55" t="s">
        <v>3515</v>
      </c>
      <c r="C2286" s="57" t="s">
        <v>7</v>
      </c>
      <c r="D2286" s="59">
        <v>402.08</v>
      </c>
    </row>
    <row r="2287" spans="1:4" ht="40.5">
      <c r="A2287" s="57">
        <v>92740</v>
      </c>
      <c r="B2287" s="55" t="s">
        <v>3516</v>
      </c>
      <c r="C2287" s="57" t="s">
        <v>7</v>
      </c>
      <c r="D2287" s="59">
        <v>395.96</v>
      </c>
    </row>
    <row r="2288" spans="1:4" ht="40.5">
      <c r="A2288" s="57">
        <v>92741</v>
      </c>
      <c r="B2288" s="55" t="s">
        <v>3517</v>
      </c>
      <c r="C2288" s="57" t="s">
        <v>7</v>
      </c>
      <c r="D2288" s="59">
        <v>613.37</v>
      </c>
    </row>
    <row r="2289" spans="1:4" ht="40.5">
      <c r="A2289" s="57">
        <v>92742</v>
      </c>
      <c r="B2289" s="55" t="s">
        <v>3518</v>
      </c>
      <c r="C2289" s="57" t="s">
        <v>7</v>
      </c>
      <c r="D2289" s="59">
        <v>842.96</v>
      </c>
    </row>
    <row r="2290" spans="1:4" ht="27">
      <c r="A2290" s="57">
        <v>92873</v>
      </c>
      <c r="B2290" s="55" t="s">
        <v>3519</v>
      </c>
      <c r="C2290" s="57" t="s">
        <v>7</v>
      </c>
      <c r="D2290" s="59">
        <v>178.45</v>
      </c>
    </row>
    <row r="2291" spans="1:4" ht="27">
      <c r="A2291" s="57">
        <v>92874</v>
      </c>
      <c r="B2291" s="55" t="s">
        <v>3520</v>
      </c>
      <c r="C2291" s="57" t="s">
        <v>7</v>
      </c>
      <c r="D2291" s="59">
        <v>29.03</v>
      </c>
    </row>
    <row r="2292" spans="1:4" ht="27">
      <c r="A2292" s="57">
        <v>94962</v>
      </c>
      <c r="B2292" s="55" t="s">
        <v>3521</v>
      </c>
      <c r="C2292" s="57" t="s">
        <v>7</v>
      </c>
      <c r="D2292" s="59">
        <v>264.85000000000002</v>
      </c>
    </row>
    <row r="2293" spans="1:4" ht="27">
      <c r="A2293" s="57">
        <v>94963</v>
      </c>
      <c r="B2293" s="55" t="s">
        <v>3522</v>
      </c>
      <c r="C2293" s="57" t="s">
        <v>7</v>
      </c>
      <c r="D2293" s="59">
        <v>296.45999999999998</v>
      </c>
    </row>
    <row r="2294" spans="1:4" ht="27">
      <c r="A2294" s="57">
        <v>94964</v>
      </c>
      <c r="B2294" s="55" t="s">
        <v>3523</v>
      </c>
      <c r="C2294" s="57" t="s">
        <v>7</v>
      </c>
      <c r="D2294" s="59">
        <v>327.76</v>
      </c>
    </row>
    <row r="2295" spans="1:4" ht="27">
      <c r="A2295" s="57">
        <v>94965</v>
      </c>
      <c r="B2295" s="55" t="s">
        <v>3524</v>
      </c>
      <c r="C2295" s="57" t="s">
        <v>7</v>
      </c>
      <c r="D2295" s="59">
        <v>341.37</v>
      </c>
    </row>
    <row r="2296" spans="1:4" ht="27">
      <c r="A2296" s="57">
        <v>94966</v>
      </c>
      <c r="B2296" s="55" t="s">
        <v>3525</v>
      </c>
      <c r="C2296" s="57" t="s">
        <v>7</v>
      </c>
      <c r="D2296" s="59">
        <v>354.17</v>
      </c>
    </row>
    <row r="2297" spans="1:4" ht="27">
      <c r="A2297" s="57">
        <v>94967</v>
      </c>
      <c r="B2297" s="55" t="s">
        <v>3526</v>
      </c>
      <c r="C2297" s="57" t="s">
        <v>7</v>
      </c>
      <c r="D2297" s="59">
        <v>407.79</v>
      </c>
    </row>
    <row r="2298" spans="1:4" ht="27">
      <c r="A2298" s="57">
        <v>94968</v>
      </c>
      <c r="B2298" s="55" t="s">
        <v>3527</v>
      </c>
      <c r="C2298" s="57" t="s">
        <v>7</v>
      </c>
      <c r="D2298" s="59">
        <v>261.14999999999998</v>
      </c>
    </row>
    <row r="2299" spans="1:4" ht="27">
      <c r="A2299" s="57">
        <v>94969</v>
      </c>
      <c r="B2299" s="55" t="s">
        <v>3528</v>
      </c>
      <c r="C2299" s="57" t="s">
        <v>7</v>
      </c>
      <c r="D2299" s="59">
        <v>290.17</v>
      </c>
    </row>
    <row r="2300" spans="1:4" ht="27">
      <c r="A2300" s="57">
        <v>94970</v>
      </c>
      <c r="B2300" s="55" t="s">
        <v>3529</v>
      </c>
      <c r="C2300" s="57" t="s">
        <v>7</v>
      </c>
      <c r="D2300" s="59">
        <v>316.22000000000003</v>
      </c>
    </row>
    <row r="2301" spans="1:4" ht="27">
      <c r="A2301" s="57">
        <v>94971</v>
      </c>
      <c r="B2301" s="55" t="s">
        <v>3530</v>
      </c>
      <c r="C2301" s="57" t="s">
        <v>7</v>
      </c>
      <c r="D2301" s="59">
        <v>334.98</v>
      </c>
    </row>
    <row r="2302" spans="1:4" ht="27">
      <c r="A2302" s="57">
        <v>94972</v>
      </c>
      <c r="B2302" s="55" t="s">
        <v>3531</v>
      </c>
      <c r="C2302" s="57" t="s">
        <v>7</v>
      </c>
      <c r="D2302" s="59">
        <v>347.6</v>
      </c>
    </row>
    <row r="2303" spans="1:4" ht="27">
      <c r="A2303" s="57">
        <v>94973</v>
      </c>
      <c r="B2303" s="55" t="s">
        <v>3532</v>
      </c>
      <c r="C2303" s="57" t="s">
        <v>7</v>
      </c>
      <c r="D2303" s="59">
        <v>399.76</v>
      </c>
    </row>
    <row r="2304" spans="1:4" ht="27">
      <c r="A2304" s="57">
        <v>94974</v>
      </c>
      <c r="B2304" s="55" t="s">
        <v>3533</v>
      </c>
      <c r="C2304" s="57" t="s">
        <v>7</v>
      </c>
      <c r="D2304" s="59">
        <v>365.36</v>
      </c>
    </row>
    <row r="2305" spans="1:4" ht="27">
      <c r="A2305" s="57">
        <v>94975</v>
      </c>
      <c r="B2305" s="55" t="s">
        <v>3534</v>
      </c>
      <c r="C2305" s="57" t="s">
        <v>7</v>
      </c>
      <c r="D2305" s="59">
        <v>395.43</v>
      </c>
    </row>
    <row r="2306" spans="1:4" ht="27">
      <c r="A2306" s="57">
        <v>96555</v>
      </c>
      <c r="B2306" s="55" t="s">
        <v>3535</v>
      </c>
      <c r="C2306" s="57" t="s">
        <v>7</v>
      </c>
      <c r="D2306" s="59">
        <v>496.55</v>
      </c>
    </row>
    <row r="2307" spans="1:4" ht="27">
      <c r="A2307" s="57">
        <v>96556</v>
      </c>
      <c r="B2307" s="55" t="s">
        <v>3536</v>
      </c>
      <c r="C2307" s="57" t="s">
        <v>7</v>
      </c>
      <c r="D2307" s="59">
        <v>569.64</v>
      </c>
    </row>
    <row r="2308" spans="1:4" ht="27">
      <c r="A2308" s="57">
        <v>96557</v>
      </c>
      <c r="B2308" s="55" t="s">
        <v>3537</v>
      </c>
      <c r="C2308" s="57" t="s">
        <v>7</v>
      </c>
      <c r="D2308" s="59">
        <v>451.74</v>
      </c>
    </row>
    <row r="2309" spans="1:4" ht="27">
      <c r="A2309" s="57">
        <v>96558</v>
      </c>
      <c r="B2309" s="55" t="s">
        <v>3538</v>
      </c>
      <c r="C2309" s="57" t="s">
        <v>7</v>
      </c>
      <c r="D2309" s="59">
        <v>458.06</v>
      </c>
    </row>
    <row r="2310" spans="1:4" ht="40.5">
      <c r="A2310" s="57">
        <v>99235</v>
      </c>
      <c r="B2310" s="55" t="s">
        <v>3539</v>
      </c>
      <c r="C2310" s="57" t="s">
        <v>7</v>
      </c>
      <c r="D2310" s="59">
        <v>441.76</v>
      </c>
    </row>
    <row r="2311" spans="1:4" ht="40.5">
      <c r="A2311" s="57">
        <v>99431</v>
      </c>
      <c r="B2311" s="55" t="s">
        <v>3540</v>
      </c>
      <c r="C2311" s="57" t="s">
        <v>7</v>
      </c>
      <c r="D2311" s="59">
        <v>462.08</v>
      </c>
    </row>
    <row r="2312" spans="1:4" ht="40.5">
      <c r="A2312" s="57">
        <v>99432</v>
      </c>
      <c r="B2312" s="55" t="s">
        <v>3541</v>
      </c>
      <c r="C2312" s="57" t="s">
        <v>7</v>
      </c>
      <c r="D2312" s="59">
        <v>436.96</v>
      </c>
    </row>
    <row r="2313" spans="1:4" ht="40.5">
      <c r="A2313" s="57">
        <v>99433</v>
      </c>
      <c r="B2313" s="55" t="s">
        <v>3542</v>
      </c>
      <c r="C2313" s="57" t="s">
        <v>7</v>
      </c>
      <c r="D2313" s="59">
        <v>490.76</v>
      </c>
    </row>
    <row r="2314" spans="1:4" ht="40.5">
      <c r="A2314" s="57">
        <v>99434</v>
      </c>
      <c r="B2314" s="55" t="s">
        <v>3543</v>
      </c>
      <c r="C2314" s="57" t="s">
        <v>7</v>
      </c>
      <c r="D2314" s="59">
        <v>466.09</v>
      </c>
    </row>
    <row r="2315" spans="1:4" ht="40.5">
      <c r="A2315" s="57">
        <v>99435</v>
      </c>
      <c r="B2315" s="55" t="s">
        <v>3544</v>
      </c>
      <c r="C2315" s="57" t="s">
        <v>7</v>
      </c>
      <c r="D2315" s="59">
        <v>450.54</v>
      </c>
    </row>
    <row r="2316" spans="1:4" ht="40.5">
      <c r="A2316" s="57">
        <v>99436</v>
      </c>
      <c r="B2316" s="55" t="s">
        <v>3545</v>
      </c>
      <c r="C2316" s="57" t="s">
        <v>7</v>
      </c>
      <c r="D2316" s="59">
        <v>509.16</v>
      </c>
    </row>
    <row r="2317" spans="1:4" ht="40.5">
      <c r="A2317" s="57">
        <v>99437</v>
      </c>
      <c r="B2317" s="55" t="s">
        <v>3546</v>
      </c>
      <c r="C2317" s="57" t="s">
        <v>7</v>
      </c>
      <c r="D2317" s="59">
        <v>470.05</v>
      </c>
    </row>
    <row r="2318" spans="1:4" ht="40.5">
      <c r="A2318" s="57">
        <v>99438</v>
      </c>
      <c r="B2318" s="55" t="s">
        <v>3547</v>
      </c>
      <c r="C2318" s="57" t="s">
        <v>7</v>
      </c>
      <c r="D2318" s="59">
        <v>475.6</v>
      </c>
    </row>
    <row r="2319" spans="1:4" ht="40.5">
      <c r="A2319" s="57">
        <v>99439</v>
      </c>
      <c r="B2319" s="55" t="s">
        <v>3548</v>
      </c>
      <c r="C2319" s="57" t="s">
        <v>7</v>
      </c>
      <c r="D2319" s="59">
        <v>454.85</v>
      </c>
    </row>
    <row r="2320" spans="1:4" ht="27">
      <c r="A2320" s="57">
        <v>101963</v>
      </c>
      <c r="B2320" s="55" t="s">
        <v>3549</v>
      </c>
      <c r="C2320" s="57" t="s">
        <v>3</v>
      </c>
      <c r="D2320" s="59">
        <v>145.63</v>
      </c>
    </row>
    <row r="2321" spans="1:4" ht="27">
      <c r="A2321" s="57">
        <v>101964</v>
      </c>
      <c r="B2321" s="55" t="s">
        <v>3550</v>
      </c>
      <c r="C2321" s="57" t="s">
        <v>3</v>
      </c>
      <c r="D2321" s="59">
        <v>136.31</v>
      </c>
    </row>
    <row r="2322" spans="1:4" ht="27">
      <c r="A2322" s="57">
        <v>101165</v>
      </c>
      <c r="B2322" s="55" t="s">
        <v>3551</v>
      </c>
      <c r="C2322" s="57" t="s">
        <v>7</v>
      </c>
      <c r="D2322" s="59">
        <v>696.13</v>
      </c>
    </row>
    <row r="2323" spans="1:4" ht="27">
      <c r="A2323" s="57">
        <v>101166</v>
      </c>
      <c r="B2323" s="55" t="s">
        <v>3552</v>
      </c>
      <c r="C2323" s="57" t="s">
        <v>7</v>
      </c>
      <c r="D2323" s="59">
        <v>489.94</v>
      </c>
    </row>
    <row r="2324" spans="1:4" ht="27">
      <c r="A2324" s="57">
        <v>98576</v>
      </c>
      <c r="B2324" s="55" t="s">
        <v>3553</v>
      </c>
      <c r="C2324" s="57" t="s">
        <v>1</v>
      </c>
      <c r="D2324" s="59">
        <v>16.02</v>
      </c>
    </row>
    <row r="2325" spans="1:4" ht="13.5">
      <c r="A2325" s="57">
        <v>93182</v>
      </c>
      <c r="B2325" s="55" t="s">
        <v>3554</v>
      </c>
      <c r="C2325" s="57" t="s">
        <v>1</v>
      </c>
      <c r="D2325" s="59">
        <v>43.69</v>
      </c>
    </row>
    <row r="2326" spans="1:4" ht="13.5">
      <c r="A2326" s="57">
        <v>93183</v>
      </c>
      <c r="B2326" s="55" t="s">
        <v>3555</v>
      </c>
      <c r="C2326" s="57" t="s">
        <v>1</v>
      </c>
      <c r="D2326" s="59">
        <v>55.68</v>
      </c>
    </row>
    <row r="2327" spans="1:4" ht="13.5">
      <c r="A2327" s="57">
        <v>93184</v>
      </c>
      <c r="B2327" s="55" t="s">
        <v>3556</v>
      </c>
      <c r="C2327" s="57" t="s">
        <v>1</v>
      </c>
      <c r="D2327" s="59">
        <v>32.43</v>
      </c>
    </row>
    <row r="2328" spans="1:4" ht="13.5">
      <c r="A2328" s="57">
        <v>93185</v>
      </c>
      <c r="B2328" s="55" t="s">
        <v>3557</v>
      </c>
      <c r="C2328" s="57" t="s">
        <v>1</v>
      </c>
      <c r="D2328" s="59">
        <v>54.83</v>
      </c>
    </row>
    <row r="2329" spans="1:4" ht="13.5">
      <c r="A2329" s="57">
        <v>93186</v>
      </c>
      <c r="B2329" s="55" t="s">
        <v>3558</v>
      </c>
      <c r="C2329" s="57" t="s">
        <v>1</v>
      </c>
      <c r="D2329" s="59">
        <v>82.4</v>
      </c>
    </row>
    <row r="2330" spans="1:4" ht="13.5">
      <c r="A2330" s="57">
        <v>93187</v>
      </c>
      <c r="B2330" s="55" t="s">
        <v>3559</v>
      </c>
      <c r="C2330" s="57" t="s">
        <v>1</v>
      </c>
      <c r="D2330" s="59">
        <v>94.09</v>
      </c>
    </row>
    <row r="2331" spans="1:4" ht="13.5">
      <c r="A2331" s="57">
        <v>93188</v>
      </c>
      <c r="B2331" s="55" t="s">
        <v>3560</v>
      </c>
      <c r="C2331" s="57" t="s">
        <v>1</v>
      </c>
      <c r="D2331" s="59">
        <v>76.069999999999993</v>
      </c>
    </row>
    <row r="2332" spans="1:4" ht="13.5">
      <c r="A2332" s="57">
        <v>93189</v>
      </c>
      <c r="B2332" s="55" t="s">
        <v>3561</v>
      </c>
      <c r="C2332" s="57" t="s">
        <v>1</v>
      </c>
      <c r="D2332" s="59">
        <v>94.72</v>
      </c>
    </row>
    <row r="2333" spans="1:4" ht="27">
      <c r="A2333" s="57">
        <v>93190</v>
      </c>
      <c r="B2333" s="55" t="s">
        <v>3562</v>
      </c>
      <c r="C2333" s="57" t="s">
        <v>1</v>
      </c>
      <c r="D2333" s="59">
        <v>35.869999999999997</v>
      </c>
    </row>
    <row r="2334" spans="1:4" ht="27">
      <c r="A2334" s="57">
        <v>93191</v>
      </c>
      <c r="B2334" s="55" t="s">
        <v>3563</v>
      </c>
      <c r="C2334" s="57" t="s">
        <v>1</v>
      </c>
      <c r="D2334" s="59">
        <v>37.71</v>
      </c>
    </row>
    <row r="2335" spans="1:4" ht="27">
      <c r="A2335" s="57">
        <v>93192</v>
      </c>
      <c r="B2335" s="55" t="s">
        <v>3564</v>
      </c>
      <c r="C2335" s="57" t="s">
        <v>1</v>
      </c>
      <c r="D2335" s="59">
        <v>39.43</v>
      </c>
    </row>
    <row r="2336" spans="1:4" ht="27">
      <c r="A2336" s="57">
        <v>93193</v>
      </c>
      <c r="B2336" s="55" t="s">
        <v>3565</v>
      </c>
      <c r="C2336" s="57" t="s">
        <v>1</v>
      </c>
      <c r="D2336" s="59">
        <v>38.479999999999997</v>
      </c>
    </row>
    <row r="2337" spans="1:4" ht="13.5">
      <c r="A2337" s="57">
        <v>93194</v>
      </c>
      <c r="B2337" s="55" t="s">
        <v>3566</v>
      </c>
      <c r="C2337" s="57" t="s">
        <v>1</v>
      </c>
      <c r="D2337" s="59">
        <v>42.72</v>
      </c>
    </row>
    <row r="2338" spans="1:4" ht="13.5">
      <c r="A2338" s="57">
        <v>93195</v>
      </c>
      <c r="B2338" s="55" t="s">
        <v>3567</v>
      </c>
      <c r="C2338" s="57" t="s">
        <v>1</v>
      </c>
      <c r="D2338" s="59">
        <v>52.02</v>
      </c>
    </row>
    <row r="2339" spans="1:4" ht="27">
      <c r="A2339" s="57">
        <v>93196</v>
      </c>
      <c r="B2339" s="55" t="s">
        <v>3568</v>
      </c>
      <c r="C2339" s="57" t="s">
        <v>1</v>
      </c>
      <c r="D2339" s="59">
        <v>80.28</v>
      </c>
    </row>
    <row r="2340" spans="1:4" ht="27">
      <c r="A2340" s="57">
        <v>93197</v>
      </c>
      <c r="B2340" s="55" t="s">
        <v>3569</v>
      </c>
      <c r="C2340" s="57" t="s">
        <v>1</v>
      </c>
      <c r="D2340" s="59">
        <v>89.75</v>
      </c>
    </row>
    <row r="2341" spans="1:4" ht="27">
      <c r="A2341" s="57">
        <v>93198</v>
      </c>
      <c r="B2341" s="55" t="s">
        <v>3570</v>
      </c>
      <c r="C2341" s="57" t="s">
        <v>1</v>
      </c>
      <c r="D2341" s="59">
        <v>30.47</v>
      </c>
    </row>
    <row r="2342" spans="1:4" ht="27">
      <c r="A2342" s="57">
        <v>93199</v>
      </c>
      <c r="B2342" s="55" t="s">
        <v>3571</v>
      </c>
      <c r="C2342" s="57" t="s">
        <v>1</v>
      </c>
      <c r="D2342" s="59">
        <v>29.96</v>
      </c>
    </row>
    <row r="2343" spans="1:4" ht="27">
      <c r="A2343" s="57">
        <v>93200</v>
      </c>
      <c r="B2343" s="55" t="s">
        <v>3572</v>
      </c>
      <c r="C2343" s="57" t="s">
        <v>1</v>
      </c>
      <c r="D2343" s="59">
        <v>2.4900000000000002</v>
      </c>
    </row>
    <row r="2344" spans="1:4" ht="27">
      <c r="A2344" s="57">
        <v>93201</v>
      </c>
      <c r="B2344" s="55" t="s">
        <v>3573</v>
      </c>
      <c r="C2344" s="57" t="s">
        <v>1</v>
      </c>
      <c r="D2344" s="59">
        <v>5.34</v>
      </c>
    </row>
    <row r="2345" spans="1:4" ht="13.5">
      <c r="A2345" s="57">
        <v>93202</v>
      </c>
      <c r="B2345" s="55" t="s">
        <v>3574</v>
      </c>
      <c r="C2345" s="57" t="s">
        <v>1</v>
      </c>
      <c r="D2345" s="59">
        <v>20.92</v>
      </c>
    </row>
    <row r="2346" spans="1:4" ht="27">
      <c r="A2346" s="57">
        <v>93203</v>
      </c>
      <c r="B2346" s="55" t="s">
        <v>3575</v>
      </c>
      <c r="C2346" s="57" t="s">
        <v>1</v>
      </c>
      <c r="D2346" s="59">
        <v>12.22</v>
      </c>
    </row>
    <row r="2347" spans="1:4" ht="13.5">
      <c r="A2347" s="57">
        <v>93204</v>
      </c>
      <c r="B2347" s="55" t="s">
        <v>3576</v>
      </c>
      <c r="C2347" s="57" t="s">
        <v>1</v>
      </c>
      <c r="D2347" s="59">
        <v>57.72</v>
      </c>
    </row>
    <row r="2348" spans="1:4" ht="27">
      <c r="A2348" s="57">
        <v>93205</v>
      </c>
      <c r="B2348" s="55" t="s">
        <v>3577</v>
      </c>
      <c r="C2348" s="57" t="s">
        <v>1</v>
      </c>
      <c r="D2348" s="59">
        <v>30.01</v>
      </c>
    </row>
    <row r="2349" spans="1:4" ht="27">
      <c r="A2349" s="57">
        <v>95952</v>
      </c>
      <c r="B2349" s="55" t="s">
        <v>3578</v>
      </c>
      <c r="C2349" s="57" t="s">
        <v>7</v>
      </c>
      <c r="D2349" s="59">
        <v>1816.5</v>
      </c>
    </row>
    <row r="2350" spans="1:4" ht="40.5">
      <c r="A2350" s="57">
        <v>95953</v>
      </c>
      <c r="B2350" s="55" t="s">
        <v>3579</v>
      </c>
      <c r="C2350" s="57" t="s">
        <v>7</v>
      </c>
      <c r="D2350" s="59">
        <v>2977.44</v>
      </c>
    </row>
    <row r="2351" spans="1:4" ht="40.5">
      <c r="A2351" s="57">
        <v>95954</v>
      </c>
      <c r="B2351" s="55" t="s">
        <v>3580</v>
      </c>
      <c r="C2351" s="57" t="s">
        <v>7</v>
      </c>
      <c r="D2351" s="59">
        <v>2183.79</v>
      </c>
    </row>
    <row r="2352" spans="1:4" ht="27">
      <c r="A2352" s="57">
        <v>95955</v>
      </c>
      <c r="B2352" s="55" t="s">
        <v>3581</v>
      </c>
      <c r="C2352" s="57" t="s">
        <v>7</v>
      </c>
      <c r="D2352" s="59">
        <v>2681.57</v>
      </c>
    </row>
    <row r="2353" spans="1:4" ht="40.5">
      <c r="A2353" s="57">
        <v>95956</v>
      </c>
      <c r="B2353" s="55" t="s">
        <v>3582</v>
      </c>
      <c r="C2353" s="57" t="s">
        <v>7</v>
      </c>
      <c r="D2353" s="59">
        <v>2161.6999999999998</v>
      </c>
    </row>
    <row r="2354" spans="1:4" ht="27">
      <c r="A2354" s="57">
        <v>95957</v>
      </c>
      <c r="B2354" s="55" t="s">
        <v>3583</v>
      </c>
      <c r="C2354" s="57" t="s">
        <v>7</v>
      </c>
      <c r="D2354" s="59">
        <v>2706.98</v>
      </c>
    </row>
    <row r="2355" spans="1:4" ht="27">
      <c r="A2355" s="57">
        <v>95969</v>
      </c>
      <c r="B2355" s="55" t="s">
        <v>3584</v>
      </c>
      <c r="C2355" s="57" t="s">
        <v>7</v>
      </c>
      <c r="D2355" s="59">
        <v>2564.58</v>
      </c>
    </row>
    <row r="2356" spans="1:4" ht="27">
      <c r="A2356" s="57">
        <v>97733</v>
      </c>
      <c r="B2356" s="55" t="s">
        <v>3585</v>
      </c>
      <c r="C2356" s="57" t="s">
        <v>7</v>
      </c>
      <c r="D2356" s="59">
        <v>2781.08</v>
      </c>
    </row>
    <row r="2357" spans="1:4" ht="27">
      <c r="A2357" s="57">
        <v>97734</v>
      </c>
      <c r="B2357" s="55" t="s">
        <v>3586</v>
      </c>
      <c r="C2357" s="57" t="s">
        <v>7</v>
      </c>
      <c r="D2357" s="59">
        <v>2393.81</v>
      </c>
    </row>
    <row r="2358" spans="1:4" ht="27">
      <c r="A2358" s="57">
        <v>97735</v>
      </c>
      <c r="B2358" s="55" t="s">
        <v>3587</v>
      </c>
      <c r="C2358" s="57" t="s">
        <v>7</v>
      </c>
      <c r="D2358" s="59">
        <v>1985.55</v>
      </c>
    </row>
    <row r="2359" spans="1:4" ht="27">
      <c r="A2359" s="57">
        <v>97736</v>
      </c>
      <c r="B2359" s="55" t="s">
        <v>3588</v>
      </c>
      <c r="C2359" s="57" t="s">
        <v>7</v>
      </c>
      <c r="D2359" s="59">
        <v>1223.74</v>
      </c>
    </row>
    <row r="2360" spans="1:4" ht="27">
      <c r="A2360" s="57">
        <v>97737</v>
      </c>
      <c r="B2360" s="55" t="s">
        <v>3589</v>
      </c>
      <c r="C2360" s="57" t="s">
        <v>7</v>
      </c>
      <c r="D2360" s="59">
        <v>2819.94</v>
      </c>
    </row>
    <row r="2361" spans="1:4" ht="27">
      <c r="A2361" s="57">
        <v>97738</v>
      </c>
      <c r="B2361" s="55" t="s">
        <v>3590</v>
      </c>
      <c r="C2361" s="57" t="s">
        <v>7</v>
      </c>
      <c r="D2361" s="59">
        <v>3495.25</v>
      </c>
    </row>
    <row r="2362" spans="1:4" ht="27">
      <c r="A2362" s="57">
        <v>97739</v>
      </c>
      <c r="B2362" s="55" t="s">
        <v>3591</v>
      </c>
      <c r="C2362" s="57" t="s">
        <v>7</v>
      </c>
      <c r="D2362" s="59">
        <v>2227.09</v>
      </c>
    </row>
    <row r="2363" spans="1:4" ht="27">
      <c r="A2363" s="57">
        <v>97740</v>
      </c>
      <c r="B2363" s="55" t="s">
        <v>3592</v>
      </c>
      <c r="C2363" s="57" t="s">
        <v>7</v>
      </c>
      <c r="D2363" s="59">
        <v>1597.05</v>
      </c>
    </row>
    <row r="2364" spans="1:4" ht="27">
      <c r="A2364" s="57">
        <v>98615</v>
      </c>
      <c r="B2364" s="55" t="s">
        <v>3593</v>
      </c>
      <c r="C2364" s="57" t="s">
        <v>3</v>
      </c>
      <c r="D2364" s="59">
        <v>101.91</v>
      </c>
    </row>
    <row r="2365" spans="1:4" ht="27">
      <c r="A2365" s="57">
        <v>98616</v>
      </c>
      <c r="B2365" s="55" t="s">
        <v>3594</v>
      </c>
      <c r="C2365" s="57" t="s">
        <v>3</v>
      </c>
      <c r="D2365" s="59">
        <v>79.819999999999993</v>
      </c>
    </row>
    <row r="2366" spans="1:4" ht="27">
      <c r="A2366" s="57">
        <v>98617</v>
      </c>
      <c r="B2366" s="55" t="s">
        <v>3595</v>
      </c>
      <c r="C2366" s="57" t="s">
        <v>3</v>
      </c>
      <c r="D2366" s="59">
        <v>73.430000000000007</v>
      </c>
    </row>
    <row r="2367" spans="1:4" ht="27">
      <c r="A2367" s="57">
        <v>98618</v>
      </c>
      <c r="B2367" s="55" t="s">
        <v>3596</v>
      </c>
      <c r="C2367" s="57" t="s">
        <v>3</v>
      </c>
      <c r="D2367" s="59">
        <v>101.01</v>
      </c>
    </row>
    <row r="2368" spans="1:4" ht="27">
      <c r="A2368" s="57">
        <v>98619</v>
      </c>
      <c r="B2368" s="55" t="s">
        <v>3597</v>
      </c>
      <c r="C2368" s="57" t="s">
        <v>3</v>
      </c>
      <c r="D2368" s="59">
        <v>91.33</v>
      </c>
    </row>
    <row r="2369" spans="1:4" ht="27">
      <c r="A2369" s="57">
        <v>98620</v>
      </c>
      <c r="B2369" s="55" t="s">
        <v>3598</v>
      </c>
      <c r="C2369" s="57" t="s">
        <v>3</v>
      </c>
      <c r="D2369" s="59">
        <v>86.45</v>
      </c>
    </row>
    <row r="2370" spans="1:4" ht="27">
      <c r="A2370" s="57">
        <v>98621</v>
      </c>
      <c r="B2370" s="55" t="s">
        <v>3599</v>
      </c>
      <c r="C2370" s="57" t="s">
        <v>3</v>
      </c>
      <c r="D2370" s="59">
        <v>113.65</v>
      </c>
    </row>
    <row r="2371" spans="1:4" ht="27">
      <c r="A2371" s="57">
        <v>98622</v>
      </c>
      <c r="B2371" s="55" t="s">
        <v>3600</v>
      </c>
      <c r="C2371" s="57" t="s">
        <v>3</v>
      </c>
      <c r="D2371" s="59">
        <v>105.87</v>
      </c>
    </row>
    <row r="2372" spans="1:4" ht="27">
      <c r="A2372" s="57">
        <v>98623</v>
      </c>
      <c r="B2372" s="55" t="s">
        <v>3601</v>
      </c>
      <c r="C2372" s="57" t="s">
        <v>3</v>
      </c>
      <c r="D2372" s="59">
        <v>101.92</v>
      </c>
    </row>
    <row r="2373" spans="1:4" ht="27">
      <c r="A2373" s="57">
        <v>98624</v>
      </c>
      <c r="B2373" s="55" t="s">
        <v>3602</v>
      </c>
      <c r="C2373" s="57" t="s">
        <v>3</v>
      </c>
      <c r="D2373" s="59">
        <v>127.69</v>
      </c>
    </row>
    <row r="2374" spans="1:4" ht="27">
      <c r="A2374" s="57">
        <v>98625</v>
      </c>
      <c r="B2374" s="55" t="s">
        <v>3603</v>
      </c>
      <c r="C2374" s="57" t="s">
        <v>3</v>
      </c>
      <c r="D2374" s="59">
        <v>121.12</v>
      </c>
    </row>
    <row r="2375" spans="1:4" ht="27">
      <c r="A2375" s="57">
        <v>98626</v>
      </c>
      <c r="B2375" s="55" t="s">
        <v>3604</v>
      </c>
      <c r="C2375" s="57" t="s">
        <v>3</v>
      </c>
      <c r="D2375" s="59">
        <v>117.74</v>
      </c>
    </row>
    <row r="2376" spans="1:4" ht="13.5">
      <c r="A2376" s="57">
        <v>98655</v>
      </c>
      <c r="B2376" s="55" t="s">
        <v>3605</v>
      </c>
      <c r="C2376" s="57" t="s">
        <v>1</v>
      </c>
      <c r="D2376" s="59">
        <v>525.9</v>
      </c>
    </row>
    <row r="2377" spans="1:4" ht="13.5">
      <c r="A2377" s="57">
        <v>98656</v>
      </c>
      <c r="B2377" s="55" t="s">
        <v>3606</v>
      </c>
      <c r="C2377" s="57" t="s">
        <v>1</v>
      </c>
      <c r="D2377" s="59">
        <v>532.14</v>
      </c>
    </row>
    <row r="2378" spans="1:4" ht="13.5">
      <c r="A2378" s="57">
        <v>98657</v>
      </c>
      <c r="B2378" s="55" t="s">
        <v>3607</v>
      </c>
      <c r="C2378" s="57" t="s">
        <v>1</v>
      </c>
      <c r="D2378" s="59">
        <v>538.38</v>
      </c>
    </row>
    <row r="2379" spans="1:4" ht="13.5">
      <c r="A2379" s="57">
        <v>98658</v>
      </c>
      <c r="B2379" s="55" t="s">
        <v>3608</v>
      </c>
      <c r="C2379" s="57" t="s">
        <v>1</v>
      </c>
      <c r="D2379" s="59">
        <v>544.63</v>
      </c>
    </row>
    <row r="2380" spans="1:4" ht="13.5">
      <c r="A2380" s="57">
        <v>98659</v>
      </c>
      <c r="B2380" s="55" t="s">
        <v>3609</v>
      </c>
      <c r="C2380" s="57" t="s">
        <v>1</v>
      </c>
      <c r="D2380" s="59">
        <v>557.12</v>
      </c>
    </row>
    <row r="2381" spans="1:4" ht="13.5">
      <c r="A2381" s="57">
        <v>98746</v>
      </c>
      <c r="B2381" s="55" t="s">
        <v>3610</v>
      </c>
      <c r="C2381" s="57" t="s">
        <v>1</v>
      </c>
      <c r="D2381" s="59">
        <v>53.39</v>
      </c>
    </row>
    <row r="2382" spans="1:4" ht="13.5">
      <c r="A2382" s="57">
        <v>98749</v>
      </c>
      <c r="B2382" s="55" t="s">
        <v>3611</v>
      </c>
      <c r="C2382" s="57" t="s">
        <v>1</v>
      </c>
      <c r="D2382" s="59">
        <v>62.09</v>
      </c>
    </row>
    <row r="2383" spans="1:4" ht="13.5">
      <c r="A2383" s="57">
        <v>98750</v>
      </c>
      <c r="B2383" s="55" t="s">
        <v>3612</v>
      </c>
      <c r="C2383" s="57" t="s">
        <v>1</v>
      </c>
      <c r="D2383" s="59">
        <v>72.45</v>
      </c>
    </row>
    <row r="2384" spans="1:4" ht="13.5">
      <c r="A2384" s="57">
        <v>98751</v>
      </c>
      <c r="B2384" s="55" t="s">
        <v>3613</v>
      </c>
      <c r="C2384" s="57" t="s">
        <v>1</v>
      </c>
      <c r="D2384" s="59">
        <v>99.43</v>
      </c>
    </row>
    <row r="2385" spans="1:4" ht="13.5">
      <c r="A2385" s="57">
        <v>98752</v>
      </c>
      <c r="B2385" s="55" t="s">
        <v>3614</v>
      </c>
      <c r="C2385" s="57" t="s">
        <v>1</v>
      </c>
      <c r="D2385" s="59">
        <v>131.68</v>
      </c>
    </row>
    <row r="2386" spans="1:4" ht="13.5">
      <c r="A2386" s="57">
        <v>98753</v>
      </c>
      <c r="B2386" s="55" t="s">
        <v>3615</v>
      </c>
      <c r="C2386" s="57" t="s">
        <v>1</v>
      </c>
      <c r="D2386" s="59">
        <v>171.58</v>
      </c>
    </row>
    <row r="2387" spans="1:4" ht="40.5">
      <c r="A2387" s="57">
        <v>100763</v>
      </c>
      <c r="B2387" s="55" t="s">
        <v>3616</v>
      </c>
      <c r="C2387" s="57" t="s">
        <v>92</v>
      </c>
      <c r="D2387" s="59">
        <v>17.89</v>
      </c>
    </row>
    <row r="2388" spans="1:4" ht="40.5">
      <c r="A2388" s="57">
        <v>100764</v>
      </c>
      <c r="B2388" s="55" t="s">
        <v>3617</v>
      </c>
      <c r="C2388" s="57" t="s">
        <v>92</v>
      </c>
      <c r="D2388" s="59">
        <v>17.75</v>
      </c>
    </row>
    <row r="2389" spans="1:4" ht="40.5">
      <c r="A2389" s="57">
        <v>100765</v>
      </c>
      <c r="B2389" s="55" t="s">
        <v>3618</v>
      </c>
      <c r="C2389" s="57" t="s">
        <v>92</v>
      </c>
      <c r="D2389" s="59">
        <v>17.45</v>
      </c>
    </row>
    <row r="2390" spans="1:4" ht="40.5">
      <c r="A2390" s="57">
        <v>100766</v>
      </c>
      <c r="B2390" s="55" t="s">
        <v>3619</v>
      </c>
      <c r="C2390" s="57" t="s">
        <v>92</v>
      </c>
      <c r="D2390" s="59">
        <v>17.7</v>
      </c>
    </row>
    <row r="2391" spans="1:4" ht="40.5">
      <c r="A2391" s="57">
        <v>100767</v>
      </c>
      <c r="B2391" s="55" t="s">
        <v>3620</v>
      </c>
      <c r="C2391" s="57" t="s">
        <v>92</v>
      </c>
      <c r="D2391" s="59">
        <v>17.7</v>
      </c>
    </row>
    <row r="2392" spans="1:4" ht="40.5">
      <c r="A2392" s="57">
        <v>100768</v>
      </c>
      <c r="B2392" s="55" t="s">
        <v>3621</v>
      </c>
      <c r="C2392" s="57" t="s">
        <v>92</v>
      </c>
      <c r="D2392" s="59">
        <v>22.25</v>
      </c>
    </row>
    <row r="2393" spans="1:4" ht="40.5">
      <c r="A2393" s="57">
        <v>100769</v>
      </c>
      <c r="B2393" s="55" t="s">
        <v>3622</v>
      </c>
      <c r="C2393" s="57" t="s">
        <v>92</v>
      </c>
      <c r="D2393" s="59">
        <v>23.15</v>
      </c>
    </row>
    <row r="2394" spans="1:4" ht="40.5">
      <c r="A2394" s="57">
        <v>100770</v>
      </c>
      <c r="B2394" s="55" t="s">
        <v>3623</v>
      </c>
      <c r="C2394" s="57" t="s">
        <v>92</v>
      </c>
      <c r="D2394" s="59">
        <v>22.51</v>
      </c>
    </row>
    <row r="2395" spans="1:4" ht="40.5">
      <c r="A2395" s="57">
        <v>100771</v>
      </c>
      <c r="B2395" s="55" t="s">
        <v>3624</v>
      </c>
      <c r="C2395" s="57" t="s">
        <v>92</v>
      </c>
      <c r="D2395" s="59">
        <v>26.68</v>
      </c>
    </row>
    <row r="2396" spans="1:4" ht="40.5">
      <c r="A2396" s="57">
        <v>100772</v>
      </c>
      <c r="B2396" s="55" t="s">
        <v>3625</v>
      </c>
      <c r="C2396" s="57" t="s">
        <v>92</v>
      </c>
      <c r="D2396" s="59">
        <v>17.399999999999999</v>
      </c>
    </row>
    <row r="2397" spans="1:4" ht="40.5">
      <c r="A2397" s="57">
        <v>100773</v>
      </c>
      <c r="B2397" s="55" t="s">
        <v>3626</v>
      </c>
      <c r="C2397" s="57" t="s">
        <v>92</v>
      </c>
      <c r="D2397" s="59">
        <v>20.25</v>
      </c>
    </row>
    <row r="2398" spans="1:4" ht="40.5">
      <c r="A2398" s="57">
        <v>100774</v>
      </c>
      <c r="B2398" s="55" t="s">
        <v>3627</v>
      </c>
      <c r="C2398" s="57" t="s">
        <v>92</v>
      </c>
      <c r="D2398" s="59">
        <v>13.34</v>
      </c>
    </row>
    <row r="2399" spans="1:4" ht="40.5">
      <c r="A2399" s="57">
        <v>100775</v>
      </c>
      <c r="B2399" s="55" t="s">
        <v>3628</v>
      </c>
      <c r="C2399" s="57" t="s">
        <v>92</v>
      </c>
      <c r="D2399" s="59">
        <v>15.16</v>
      </c>
    </row>
    <row r="2400" spans="1:4" ht="40.5">
      <c r="A2400" s="57">
        <v>100776</v>
      </c>
      <c r="B2400" s="55" t="s">
        <v>3629</v>
      </c>
      <c r="C2400" s="57" t="s">
        <v>92</v>
      </c>
      <c r="D2400" s="59">
        <v>20.260000000000002</v>
      </c>
    </row>
    <row r="2401" spans="1:4" ht="40.5">
      <c r="A2401" s="57">
        <v>100777</v>
      </c>
      <c r="B2401" s="55" t="s">
        <v>3630</v>
      </c>
      <c r="C2401" s="57" t="s">
        <v>92</v>
      </c>
      <c r="D2401" s="59">
        <v>15.99</v>
      </c>
    </row>
    <row r="2402" spans="1:4" ht="40.5">
      <c r="A2402" s="57">
        <v>100778</v>
      </c>
      <c r="B2402" s="55" t="s">
        <v>3631</v>
      </c>
      <c r="C2402" s="57" t="s">
        <v>92</v>
      </c>
      <c r="D2402" s="59">
        <v>11.9</v>
      </c>
    </row>
    <row r="2403" spans="1:4" ht="27">
      <c r="A2403" s="57">
        <v>98560</v>
      </c>
      <c r="B2403" s="55" t="s">
        <v>3632</v>
      </c>
      <c r="C2403" s="57" t="s">
        <v>3</v>
      </c>
      <c r="D2403" s="59">
        <v>39.15</v>
      </c>
    </row>
    <row r="2404" spans="1:4" ht="27">
      <c r="A2404" s="57">
        <v>98561</v>
      </c>
      <c r="B2404" s="55" t="s">
        <v>3633</v>
      </c>
      <c r="C2404" s="57" t="s">
        <v>3</v>
      </c>
      <c r="D2404" s="59">
        <v>35.590000000000003</v>
      </c>
    </row>
    <row r="2405" spans="1:4" ht="27">
      <c r="A2405" s="57">
        <v>98562</v>
      </c>
      <c r="B2405" s="55" t="s">
        <v>3634</v>
      </c>
      <c r="C2405" s="57" t="s">
        <v>3</v>
      </c>
      <c r="D2405" s="59">
        <v>34.130000000000003</v>
      </c>
    </row>
    <row r="2406" spans="1:4" ht="27">
      <c r="A2406" s="57">
        <v>98555</v>
      </c>
      <c r="B2406" s="55" t="s">
        <v>3635</v>
      </c>
      <c r="C2406" s="57" t="s">
        <v>3</v>
      </c>
      <c r="D2406" s="59">
        <v>21.81</v>
      </c>
    </row>
    <row r="2407" spans="1:4" ht="27">
      <c r="A2407" s="57">
        <v>98556</v>
      </c>
      <c r="B2407" s="55" t="s">
        <v>3636</v>
      </c>
      <c r="C2407" s="57" t="s">
        <v>3</v>
      </c>
      <c r="D2407" s="59">
        <v>40.71</v>
      </c>
    </row>
    <row r="2408" spans="1:4" ht="27">
      <c r="A2408" s="57">
        <v>98558</v>
      </c>
      <c r="B2408" s="55" t="s">
        <v>3637</v>
      </c>
      <c r="C2408" s="57" t="s">
        <v>8068</v>
      </c>
      <c r="D2408" s="59">
        <v>6.21</v>
      </c>
    </row>
    <row r="2409" spans="1:4" ht="13.5">
      <c r="A2409" s="57">
        <v>98559</v>
      </c>
      <c r="B2409" s="55" t="s">
        <v>3638</v>
      </c>
      <c r="C2409" s="57" t="s">
        <v>1</v>
      </c>
      <c r="D2409" s="59">
        <v>3.68</v>
      </c>
    </row>
    <row r="2410" spans="1:4" ht="27">
      <c r="A2410" s="57">
        <v>98546</v>
      </c>
      <c r="B2410" s="55" t="s">
        <v>3639</v>
      </c>
      <c r="C2410" s="57" t="s">
        <v>3</v>
      </c>
      <c r="D2410" s="59">
        <v>78.73</v>
      </c>
    </row>
    <row r="2411" spans="1:4" ht="27">
      <c r="A2411" s="57">
        <v>98547</v>
      </c>
      <c r="B2411" s="55" t="s">
        <v>3640</v>
      </c>
      <c r="C2411" s="57" t="s">
        <v>3</v>
      </c>
      <c r="D2411" s="59">
        <v>148.71</v>
      </c>
    </row>
    <row r="2412" spans="1:4" ht="27">
      <c r="A2412" s="57">
        <v>98553</v>
      </c>
      <c r="B2412" s="55" t="s">
        <v>3641</v>
      </c>
      <c r="C2412" s="57" t="s">
        <v>3</v>
      </c>
      <c r="D2412" s="59">
        <v>102.7</v>
      </c>
    </row>
    <row r="2413" spans="1:4" ht="27">
      <c r="A2413" s="57">
        <v>98554</v>
      </c>
      <c r="B2413" s="55" t="s">
        <v>3642</v>
      </c>
      <c r="C2413" s="57" t="s">
        <v>3</v>
      </c>
      <c r="D2413" s="59">
        <v>36.020000000000003</v>
      </c>
    </row>
    <row r="2414" spans="1:4" ht="13.5">
      <c r="A2414" s="57">
        <v>98557</v>
      </c>
      <c r="B2414" s="55" t="s">
        <v>3643</v>
      </c>
      <c r="C2414" s="57" t="s">
        <v>3</v>
      </c>
      <c r="D2414" s="59">
        <v>28.94</v>
      </c>
    </row>
    <row r="2415" spans="1:4" ht="27">
      <c r="A2415" s="57">
        <v>98563</v>
      </c>
      <c r="B2415" s="55" t="s">
        <v>3644</v>
      </c>
      <c r="C2415" s="57" t="s">
        <v>3</v>
      </c>
      <c r="D2415" s="59">
        <v>26.74</v>
      </c>
    </row>
    <row r="2416" spans="1:4" ht="27">
      <c r="A2416" s="57">
        <v>98564</v>
      </c>
      <c r="B2416" s="55" t="s">
        <v>3645</v>
      </c>
      <c r="C2416" s="57" t="s">
        <v>3</v>
      </c>
      <c r="D2416" s="59">
        <v>36.020000000000003</v>
      </c>
    </row>
    <row r="2417" spans="1:4" ht="27">
      <c r="A2417" s="57">
        <v>98565</v>
      </c>
      <c r="B2417" s="55" t="s">
        <v>3646</v>
      </c>
      <c r="C2417" s="57" t="s">
        <v>3</v>
      </c>
      <c r="D2417" s="59">
        <v>38.700000000000003</v>
      </c>
    </row>
    <row r="2418" spans="1:4" ht="27">
      <c r="A2418" s="57">
        <v>98566</v>
      </c>
      <c r="B2418" s="55" t="s">
        <v>3647</v>
      </c>
      <c r="C2418" s="57" t="s">
        <v>3</v>
      </c>
      <c r="D2418" s="59">
        <v>47.96</v>
      </c>
    </row>
    <row r="2419" spans="1:4" ht="27">
      <c r="A2419" s="57">
        <v>98567</v>
      </c>
      <c r="B2419" s="55" t="s">
        <v>3648</v>
      </c>
      <c r="C2419" s="57" t="s">
        <v>3</v>
      </c>
      <c r="D2419" s="59">
        <v>50.12</v>
      </c>
    </row>
    <row r="2420" spans="1:4" ht="27">
      <c r="A2420" s="57">
        <v>98568</v>
      </c>
      <c r="B2420" s="55" t="s">
        <v>3649</v>
      </c>
      <c r="C2420" s="57" t="s">
        <v>3</v>
      </c>
      <c r="D2420" s="59">
        <v>59.38</v>
      </c>
    </row>
    <row r="2421" spans="1:4" ht="27">
      <c r="A2421" s="57">
        <v>98569</v>
      </c>
      <c r="B2421" s="55" t="s">
        <v>3650</v>
      </c>
      <c r="C2421" s="57" t="s">
        <v>3</v>
      </c>
      <c r="D2421" s="59">
        <v>62.05</v>
      </c>
    </row>
    <row r="2422" spans="1:4" ht="27">
      <c r="A2422" s="57">
        <v>98570</v>
      </c>
      <c r="B2422" s="55" t="s">
        <v>3651</v>
      </c>
      <c r="C2422" s="57" t="s">
        <v>3</v>
      </c>
      <c r="D2422" s="59">
        <v>71.349999999999994</v>
      </c>
    </row>
    <row r="2423" spans="1:4" ht="13.5">
      <c r="A2423" s="57">
        <v>98571</v>
      </c>
      <c r="B2423" s="55" t="s">
        <v>3652</v>
      </c>
      <c r="C2423" s="57" t="s">
        <v>3</v>
      </c>
      <c r="D2423" s="59">
        <v>32.54</v>
      </c>
    </row>
    <row r="2424" spans="1:4" ht="13.5">
      <c r="A2424" s="57">
        <v>98572</v>
      </c>
      <c r="B2424" s="55" t="s">
        <v>3653</v>
      </c>
      <c r="C2424" s="57" t="s">
        <v>3</v>
      </c>
      <c r="D2424" s="59">
        <v>40.18</v>
      </c>
    </row>
    <row r="2425" spans="1:4" ht="13.5">
      <c r="A2425" s="57">
        <v>98573</v>
      </c>
      <c r="B2425" s="55" t="s">
        <v>3654</v>
      </c>
      <c r="C2425" s="57" t="s">
        <v>3</v>
      </c>
      <c r="D2425" s="59">
        <v>49.1</v>
      </c>
    </row>
    <row r="2426" spans="1:4" ht="27">
      <c r="A2426" s="57">
        <v>91831</v>
      </c>
      <c r="B2426" s="55" t="s">
        <v>3655</v>
      </c>
      <c r="C2426" s="57" t="s">
        <v>1</v>
      </c>
      <c r="D2426" s="59">
        <v>6.5</v>
      </c>
    </row>
    <row r="2427" spans="1:4" ht="27">
      <c r="A2427" s="57">
        <v>91833</v>
      </c>
      <c r="B2427" s="55" t="s">
        <v>3656</v>
      </c>
      <c r="C2427" s="57" t="s">
        <v>1</v>
      </c>
      <c r="D2427" s="59">
        <v>6.87</v>
      </c>
    </row>
    <row r="2428" spans="1:4" ht="27">
      <c r="A2428" s="57">
        <v>91834</v>
      </c>
      <c r="B2428" s="55" t="s">
        <v>3657</v>
      </c>
      <c r="C2428" s="57" t="s">
        <v>1</v>
      </c>
      <c r="D2428" s="59">
        <v>7.31</v>
      </c>
    </row>
    <row r="2429" spans="1:4" ht="27">
      <c r="A2429" s="57">
        <v>91835</v>
      </c>
      <c r="B2429" s="55" t="s">
        <v>3658</v>
      </c>
      <c r="C2429" s="57" t="s">
        <v>1</v>
      </c>
      <c r="D2429" s="59">
        <v>8.2799999999999994</v>
      </c>
    </row>
    <row r="2430" spans="1:4" ht="27">
      <c r="A2430" s="57">
        <v>91836</v>
      </c>
      <c r="B2430" s="55" t="s">
        <v>3659</v>
      </c>
      <c r="C2430" s="57" t="s">
        <v>1</v>
      </c>
      <c r="D2430" s="59">
        <v>9.5299999999999994</v>
      </c>
    </row>
    <row r="2431" spans="1:4" ht="27">
      <c r="A2431" s="57">
        <v>91837</v>
      </c>
      <c r="B2431" s="55" t="s">
        <v>3660</v>
      </c>
      <c r="C2431" s="57" t="s">
        <v>1</v>
      </c>
      <c r="D2431" s="59">
        <v>11.79</v>
      </c>
    </row>
    <row r="2432" spans="1:4" ht="27">
      <c r="A2432" s="57">
        <v>91839</v>
      </c>
      <c r="B2432" s="55" t="s">
        <v>3661</v>
      </c>
      <c r="C2432" s="57" t="s">
        <v>1</v>
      </c>
      <c r="D2432" s="59">
        <v>8.9600000000000009</v>
      </c>
    </row>
    <row r="2433" spans="1:4" ht="27">
      <c r="A2433" s="57">
        <v>91840</v>
      </c>
      <c r="B2433" s="55" t="s">
        <v>3662</v>
      </c>
      <c r="C2433" s="57" t="s">
        <v>1</v>
      </c>
      <c r="D2433" s="59">
        <v>11.31</v>
      </c>
    </row>
    <row r="2434" spans="1:4" ht="27">
      <c r="A2434" s="57">
        <v>91841</v>
      </c>
      <c r="B2434" s="55" t="s">
        <v>3663</v>
      </c>
      <c r="C2434" s="57" t="s">
        <v>1</v>
      </c>
      <c r="D2434" s="59">
        <v>10.72</v>
      </c>
    </row>
    <row r="2435" spans="1:4" ht="27">
      <c r="A2435" s="57">
        <v>91842</v>
      </c>
      <c r="B2435" s="55" t="s">
        <v>3664</v>
      </c>
      <c r="C2435" s="57" t="s">
        <v>1</v>
      </c>
      <c r="D2435" s="59">
        <v>4.93</v>
      </c>
    </row>
    <row r="2436" spans="1:4" ht="27">
      <c r="A2436" s="57">
        <v>91843</v>
      </c>
      <c r="B2436" s="55" t="s">
        <v>3665</v>
      </c>
      <c r="C2436" s="57" t="s">
        <v>1</v>
      </c>
      <c r="D2436" s="59">
        <v>5.3</v>
      </c>
    </row>
    <row r="2437" spans="1:4" ht="27">
      <c r="A2437" s="57">
        <v>91844</v>
      </c>
      <c r="B2437" s="55" t="s">
        <v>3666</v>
      </c>
      <c r="C2437" s="57" t="s">
        <v>1</v>
      </c>
      <c r="D2437" s="59">
        <v>5.75</v>
      </c>
    </row>
    <row r="2438" spans="1:4" ht="27">
      <c r="A2438" s="57">
        <v>91845</v>
      </c>
      <c r="B2438" s="55" t="s">
        <v>3667</v>
      </c>
      <c r="C2438" s="57" t="s">
        <v>1</v>
      </c>
      <c r="D2438" s="59">
        <v>6.72</v>
      </c>
    </row>
    <row r="2439" spans="1:4" ht="27">
      <c r="A2439" s="57">
        <v>91846</v>
      </c>
      <c r="B2439" s="55" t="s">
        <v>3668</v>
      </c>
      <c r="C2439" s="57" t="s">
        <v>1</v>
      </c>
      <c r="D2439" s="59">
        <v>7.97</v>
      </c>
    </row>
    <row r="2440" spans="1:4" ht="27">
      <c r="A2440" s="57">
        <v>91847</v>
      </c>
      <c r="B2440" s="55" t="s">
        <v>3669</v>
      </c>
      <c r="C2440" s="57" t="s">
        <v>1</v>
      </c>
      <c r="D2440" s="59">
        <v>10.23</v>
      </c>
    </row>
    <row r="2441" spans="1:4" ht="27">
      <c r="A2441" s="57">
        <v>91849</v>
      </c>
      <c r="B2441" s="55" t="s">
        <v>3670</v>
      </c>
      <c r="C2441" s="57" t="s">
        <v>1</v>
      </c>
      <c r="D2441" s="59">
        <v>7.4</v>
      </c>
    </row>
    <row r="2442" spans="1:4" ht="27">
      <c r="A2442" s="57">
        <v>91850</v>
      </c>
      <c r="B2442" s="55" t="s">
        <v>3671</v>
      </c>
      <c r="C2442" s="57" t="s">
        <v>1</v>
      </c>
      <c r="D2442" s="59">
        <v>9.8000000000000007</v>
      </c>
    </row>
    <row r="2443" spans="1:4" ht="27">
      <c r="A2443" s="57">
        <v>91851</v>
      </c>
      <c r="B2443" s="55" t="s">
        <v>3672</v>
      </c>
      <c r="C2443" s="57" t="s">
        <v>1</v>
      </c>
      <c r="D2443" s="59">
        <v>9.2100000000000009</v>
      </c>
    </row>
    <row r="2444" spans="1:4" ht="27">
      <c r="A2444" s="57">
        <v>91852</v>
      </c>
      <c r="B2444" s="55" t="s">
        <v>3673</v>
      </c>
      <c r="C2444" s="57" t="s">
        <v>1</v>
      </c>
      <c r="D2444" s="59">
        <v>7.31</v>
      </c>
    </row>
    <row r="2445" spans="1:4" ht="27">
      <c r="A2445" s="57">
        <v>91853</v>
      </c>
      <c r="B2445" s="55" t="s">
        <v>3674</v>
      </c>
      <c r="C2445" s="57" t="s">
        <v>1</v>
      </c>
      <c r="D2445" s="59">
        <v>7.66</v>
      </c>
    </row>
    <row r="2446" spans="1:4" ht="27">
      <c r="A2446" s="57">
        <v>91854</v>
      </c>
      <c r="B2446" s="55" t="s">
        <v>3675</v>
      </c>
      <c r="C2446" s="57" t="s">
        <v>1</v>
      </c>
      <c r="D2446" s="59">
        <v>8.11</v>
      </c>
    </row>
    <row r="2447" spans="1:4" ht="27">
      <c r="A2447" s="57">
        <v>91855</v>
      </c>
      <c r="B2447" s="55" t="s">
        <v>3676</v>
      </c>
      <c r="C2447" s="57" t="s">
        <v>1</v>
      </c>
      <c r="D2447" s="59">
        <v>9.01</v>
      </c>
    </row>
    <row r="2448" spans="1:4" ht="27">
      <c r="A2448" s="57">
        <v>91856</v>
      </c>
      <c r="B2448" s="55" t="s">
        <v>3677</v>
      </c>
      <c r="C2448" s="57" t="s">
        <v>1</v>
      </c>
      <c r="D2448" s="59">
        <v>10.220000000000001</v>
      </c>
    </row>
    <row r="2449" spans="1:4" ht="27">
      <c r="A2449" s="57">
        <v>91857</v>
      </c>
      <c r="B2449" s="55" t="s">
        <v>3678</v>
      </c>
      <c r="C2449" s="57" t="s">
        <v>1</v>
      </c>
      <c r="D2449" s="59">
        <v>12.31</v>
      </c>
    </row>
    <row r="2450" spans="1:4" ht="27">
      <c r="A2450" s="57">
        <v>91859</v>
      </c>
      <c r="B2450" s="55" t="s">
        <v>3679</v>
      </c>
      <c r="C2450" s="57" t="s">
        <v>1</v>
      </c>
      <c r="D2450" s="59">
        <v>9.6999999999999993</v>
      </c>
    </row>
    <row r="2451" spans="1:4" ht="27">
      <c r="A2451" s="57">
        <v>91860</v>
      </c>
      <c r="B2451" s="55" t="s">
        <v>3680</v>
      </c>
      <c r="C2451" s="57" t="s">
        <v>1</v>
      </c>
      <c r="D2451" s="59">
        <v>12</v>
      </c>
    </row>
    <row r="2452" spans="1:4" ht="27">
      <c r="A2452" s="57">
        <v>91861</v>
      </c>
      <c r="B2452" s="55" t="s">
        <v>3681</v>
      </c>
      <c r="C2452" s="57" t="s">
        <v>1</v>
      </c>
      <c r="D2452" s="59">
        <v>11.45</v>
      </c>
    </row>
    <row r="2453" spans="1:4" ht="27">
      <c r="A2453" s="57">
        <v>91862</v>
      </c>
      <c r="B2453" s="55" t="s">
        <v>3682</v>
      </c>
      <c r="C2453" s="57" t="s">
        <v>1</v>
      </c>
      <c r="D2453" s="59">
        <v>7.86</v>
      </c>
    </row>
    <row r="2454" spans="1:4" ht="27">
      <c r="A2454" s="57">
        <v>91863</v>
      </c>
      <c r="B2454" s="55" t="s">
        <v>3683</v>
      </c>
      <c r="C2454" s="57" t="s">
        <v>1</v>
      </c>
      <c r="D2454" s="59">
        <v>9.25</v>
      </c>
    </row>
    <row r="2455" spans="1:4" ht="27">
      <c r="A2455" s="57">
        <v>91864</v>
      </c>
      <c r="B2455" s="55" t="s">
        <v>3684</v>
      </c>
      <c r="C2455" s="57" t="s">
        <v>1</v>
      </c>
      <c r="D2455" s="59">
        <v>12.16</v>
      </c>
    </row>
    <row r="2456" spans="1:4" ht="27">
      <c r="A2456" s="57">
        <v>91865</v>
      </c>
      <c r="B2456" s="55" t="s">
        <v>3685</v>
      </c>
      <c r="C2456" s="57" t="s">
        <v>1</v>
      </c>
      <c r="D2456" s="59">
        <v>15.1</v>
      </c>
    </row>
    <row r="2457" spans="1:4" ht="27">
      <c r="A2457" s="57">
        <v>91866</v>
      </c>
      <c r="B2457" s="55" t="s">
        <v>3686</v>
      </c>
      <c r="C2457" s="57" t="s">
        <v>1</v>
      </c>
      <c r="D2457" s="59">
        <v>6.42</v>
      </c>
    </row>
    <row r="2458" spans="1:4" ht="27">
      <c r="A2458" s="57">
        <v>91867</v>
      </c>
      <c r="B2458" s="55" t="s">
        <v>3687</v>
      </c>
      <c r="C2458" s="57" t="s">
        <v>1</v>
      </c>
      <c r="D2458" s="59">
        <v>7.83</v>
      </c>
    </row>
    <row r="2459" spans="1:4" ht="27">
      <c r="A2459" s="57">
        <v>91868</v>
      </c>
      <c r="B2459" s="55" t="s">
        <v>3688</v>
      </c>
      <c r="C2459" s="57" t="s">
        <v>1</v>
      </c>
      <c r="D2459" s="59">
        <v>10.73</v>
      </c>
    </row>
    <row r="2460" spans="1:4" ht="27">
      <c r="A2460" s="57">
        <v>91869</v>
      </c>
      <c r="B2460" s="55" t="s">
        <v>3689</v>
      </c>
      <c r="C2460" s="57" t="s">
        <v>1</v>
      </c>
      <c r="D2460" s="59">
        <v>13.68</v>
      </c>
    </row>
    <row r="2461" spans="1:4" ht="27">
      <c r="A2461" s="57">
        <v>91870</v>
      </c>
      <c r="B2461" s="55" t="s">
        <v>3690</v>
      </c>
      <c r="C2461" s="57" t="s">
        <v>1</v>
      </c>
      <c r="D2461" s="59">
        <v>9.3800000000000008</v>
      </c>
    </row>
    <row r="2462" spans="1:4" ht="27">
      <c r="A2462" s="57">
        <v>91871</v>
      </c>
      <c r="B2462" s="55" t="s">
        <v>3691</v>
      </c>
      <c r="C2462" s="57" t="s">
        <v>1</v>
      </c>
      <c r="D2462" s="59">
        <v>10.83</v>
      </c>
    </row>
    <row r="2463" spans="1:4" ht="27">
      <c r="A2463" s="57">
        <v>91872</v>
      </c>
      <c r="B2463" s="55" t="s">
        <v>3692</v>
      </c>
      <c r="C2463" s="57" t="s">
        <v>1</v>
      </c>
      <c r="D2463" s="59">
        <v>13.72</v>
      </c>
    </row>
    <row r="2464" spans="1:4" ht="27">
      <c r="A2464" s="57">
        <v>91873</v>
      </c>
      <c r="B2464" s="55" t="s">
        <v>3693</v>
      </c>
      <c r="C2464" s="57" t="s">
        <v>1</v>
      </c>
      <c r="D2464" s="59">
        <v>16.61</v>
      </c>
    </row>
    <row r="2465" spans="1:4" ht="27">
      <c r="A2465" s="57">
        <v>93008</v>
      </c>
      <c r="B2465" s="55" t="s">
        <v>3694</v>
      </c>
      <c r="C2465" s="57" t="s">
        <v>1</v>
      </c>
      <c r="D2465" s="59">
        <v>13.03</v>
      </c>
    </row>
    <row r="2466" spans="1:4" ht="27">
      <c r="A2466" s="57">
        <v>93009</v>
      </c>
      <c r="B2466" s="55" t="s">
        <v>3695</v>
      </c>
      <c r="C2466" s="57" t="s">
        <v>1</v>
      </c>
      <c r="D2466" s="59">
        <v>18.89</v>
      </c>
    </row>
    <row r="2467" spans="1:4" ht="27">
      <c r="A2467" s="57">
        <v>93010</v>
      </c>
      <c r="B2467" s="55" t="s">
        <v>3696</v>
      </c>
      <c r="C2467" s="57" t="s">
        <v>1</v>
      </c>
      <c r="D2467" s="59">
        <v>26.04</v>
      </c>
    </row>
    <row r="2468" spans="1:4" ht="27">
      <c r="A2468" s="57">
        <v>93011</v>
      </c>
      <c r="B2468" s="55" t="s">
        <v>3697</v>
      </c>
      <c r="C2468" s="57" t="s">
        <v>1</v>
      </c>
      <c r="D2468" s="59">
        <v>31.68</v>
      </c>
    </row>
    <row r="2469" spans="1:4" ht="27">
      <c r="A2469" s="57">
        <v>93012</v>
      </c>
      <c r="B2469" s="55" t="s">
        <v>3698</v>
      </c>
      <c r="C2469" s="57" t="s">
        <v>1</v>
      </c>
      <c r="D2469" s="59">
        <v>47.4</v>
      </c>
    </row>
    <row r="2470" spans="1:4" ht="27">
      <c r="A2470" s="57">
        <v>95726</v>
      </c>
      <c r="B2470" s="55" t="s">
        <v>3699</v>
      </c>
      <c r="C2470" s="57" t="s">
        <v>1</v>
      </c>
      <c r="D2470" s="59">
        <v>5.28</v>
      </c>
    </row>
    <row r="2471" spans="1:4" ht="27">
      <c r="A2471" s="57">
        <v>95727</v>
      </c>
      <c r="B2471" s="55" t="s">
        <v>3700</v>
      </c>
      <c r="C2471" s="57" t="s">
        <v>1</v>
      </c>
      <c r="D2471" s="59">
        <v>6.04</v>
      </c>
    </row>
    <row r="2472" spans="1:4" ht="27">
      <c r="A2472" s="57">
        <v>95728</v>
      </c>
      <c r="B2472" s="55" t="s">
        <v>3701</v>
      </c>
      <c r="C2472" s="57" t="s">
        <v>1</v>
      </c>
      <c r="D2472" s="59">
        <v>7.61</v>
      </c>
    </row>
    <row r="2473" spans="1:4" ht="27">
      <c r="A2473" s="57">
        <v>95729</v>
      </c>
      <c r="B2473" s="55" t="s">
        <v>3702</v>
      </c>
      <c r="C2473" s="57" t="s">
        <v>1</v>
      </c>
      <c r="D2473" s="59">
        <v>7.18</v>
      </c>
    </row>
    <row r="2474" spans="1:4" ht="27">
      <c r="A2474" s="57">
        <v>95730</v>
      </c>
      <c r="B2474" s="55" t="s">
        <v>3703</v>
      </c>
      <c r="C2474" s="57" t="s">
        <v>1</v>
      </c>
      <c r="D2474" s="59">
        <v>7.94</v>
      </c>
    </row>
    <row r="2475" spans="1:4" ht="27">
      <c r="A2475" s="57">
        <v>95731</v>
      </c>
      <c r="B2475" s="55" t="s">
        <v>3704</v>
      </c>
      <c r="C2475" s="57" t="s">
        <v>1</v>
      </c>
      <c r="D2475" s="59">
        <v>9.51</v>
      </c>
    </row>
    <row r="2476" spans="1:4" ht="27">
      <c r="A2476" s="57">
        <v>95732</v>
      </c>
      <c r="B2476" s="55" t="s">
        <v>3705</v>
      </c>
      <c r="C2476" s="57" t="s">
        <v>8068</v>
      </c>
      <c r="D2476" s="59">
        <v>3.9</v>
      </c>
    </row>
    <row r="2477" spans="1:4" ht="27">
      <c r="A2477" s="57">
        <v>95745</v>
      </c>
      <c r="B2477" s="55" t="s">
        <v>3706</v>
      </c>
      <c r="C2477" s="57" t="s">
        <v>1</v>
      </c>
      <c r="D2477" s="59">
        <v>18.260000000000002</v>
      </c>
    </row>
    <row r="2478" spans="1:4" ht="27">
      <c r="A2478" s="57">
        <v>95746</v>
      </c>
      <c r="B2478" s="55" t="s">
        <v>3707</v>
      </c>
      <c r="C2478" s="57" t="s">
        <v>1</v>
      </c>
      <c r="D2478" s="59">
        <v>22.74</v>
      </c>
    </row>
    <row r="2479" spans="1:4" ht="27">
      <c r="A2479" s="57">
        <v>95747</v>
      </c>
      <c r="B2479" s="55" t="s">
        <v>3708</v>
      </c>
      <c r="C2479" s="57" t="s">
        <v>1</v>
      </c>
      <c r="D2479" s="59">
        <v>37.29</v>
      </c>
    </row>
    <row r="2480" spans="1:4" ht="27">
      <c r="A2480" s="57">
        <v>95748</v>
      </c>
      <c r="B2480" s="55" t="s">
        <v>3709</v>
      </c>
      <c r="C2480" s="57" t="s">
        <v>1</v>
      </c>
      <c r="D2480" s="59">
        <v>40.51</v>
      </c>
    </row>
    <row r="2481" spans="1:4" ht="27">
      <c r="A2481" s="57">
        <v>95749</v>
      </c>
      <c r="B2481" s="55" t="s">
        <v>3710</v>
      </c>
      <c r="C2481" s="57" t="s">
        <v>1</v>
      </c>
      <c r="D2481" s="59">
        <v>24.43</v>
      </c>
    </row>
    <row r="2482" spans="1:4" ht="27">
      <c r="A2482" s="57">
        <v>95750</v>
      </c>
      <c r="B2482" s="55" t="s">
        <v>3711</v>
      </c>
      <c r="C2482" s="57" t="s">
        <v>1</v>
      </c>
      <c r="D2482" s="59">
        <v>28.75</v>
      </c>
    </row>
    <row r="2483" spans="1:4" ht="27">
      <c r="A2483" s="57">
        <v>95751</v>
      </c>
      <c r="B2483" s="55" t="s">
        <v>3712</v>
      </c>
      <c r="C2483" s="57" t="s">
        <v>1</v>
      </c>
      <c r="D2483" s="59">
        <v>43.13</v>
      </c>
    </row>
    <row r="2484" spans="1:4" ht="27">
      <c r="A2484" s="57">
        <v>95752</v>
      </c>
      <c r="B2484" s="55" t="s">
        <v>3713</v>
      </c>
      <c r="C2484" s="57" t="s">
        <v>1</v>
      </c>
      <c r="D2484" s="59">
        <v>46.13</v>
      </c>
    </row>
    <row r="2485" spans="1:4" ht="27">
      <c r="A2485" s="57">
        <v>97667</v>
      </c>
      <c r="B2485" s="55" t="s">
        <v>3714</v>
      </c>
      <c r="C2485" s="57" t="s">
        <v>1</v>
      </c>
      <c r="D2485" s="59">
        <v>7.27</v>
      </c>
    </row>
    <row r="2486" spans="1:4" ht="27">
      <c r="A2486" s="57">
        <v>97668</v>
      </c>
      <c r="B2486" s="55" t="s">
        <v>3715</v>
      </c>
      <c r="C2486" s="57" t="s">
        <v>1</v>
      </c>
      <c r="D2486" s="59">
        <v>11.15</v>
      </c>
    </row>
    <row r="2487" spans="1:4" ht="27">
      <c r="A2487" s="57">
        <v>97669</v>
      </c>
      <c r="B2487" s="55" t="s">
        <v>3716</v>
      </c>
      <c r="C2487" s="57" t="s">
        <v>1</v>
      </c>
      <c r="D2487" s="59">
        <v>17.8</v>
      </c>
    </row>
    <row r="2488" spans="1:4" ht="27">
      <c r="A2488" s="57">
        <v>97670</v>
      </c>
      <c r="B2488" s="55" t="s">
        <v>3717</v>
      </c>
      <c r="C2488" s="57" t="s">
        <v>1</v>
      </c>
      <c r="D2488" s="59">
        <v>22.9</v>
      </c>
    </row>
    <row r="2489" spans="1:4" ht="27">
      <c r="A2489" s="57">
        <v>91874</v>
      </c>
      <c r="B2489" s="55" t="s">
        <v>3718</v>
      </c>
      <c r="C2489" s="57" t="s">
        <v>8068</v>
      </c>
      <c r="D2489" s="59">
        <v>4.2699999999999996</v>
      </c>
    </row>
    <row r="2490" spans="1:4" ht="27">
      <c r="A2490" s="57">
        <v>91875</v>
      </c>
      <c r="B2490" s="55" t="s">
        <v>3719</v>
      </c>
      <c r="C2490" s="57" t="s">
        <v>8068</v>
      </c>
      <c r="D2490" s="59">
        <v>5.63</v>
      </c>
    </row>
    <row r="2491" spans="1:4" ht="27">
      <c r="A2491" s="57">
        <v>91876</v>
      </c>
      <c r="B2491" s="55" t="s">
        <v>3720</v>
      </c>
      <c r="C2491" s="57" t="s">
        <v>8068</v>
      </c>
      <c r="D2491" s="59">
        <v>7.4</v>
      </c>
    </row>
    <row r="2492" spans="1:4" ht="27">
      <c r="A2492" s="57">
        <v>91877</v>
      </c>
      <c r="B2492" s="55" t="s">
        <v>3721</v>
      </c>
      <c r="C2492" s="57" t="s">
        <v>8068</v>
      </c>
      <c r="D2492" s="59">
        <v>9.7100000000000009</v>
      </c>
    </row>
    <row r="2493" spans="1:4" ht="27">
      <c r="A2493" s="57">
        <v>91878</v>
      </c>
      <c r="B2493" s="55" t="s">
        <v>3722</v>
      </c>
      <c r="C2493" s="57" t="s">
        <v>8068</v>
      </c>
      <c r="D2493" s="59">
        <v>5.56</v>
      </c>
    </row>
    <row r="2494" spans="1:4" ht="27">
      <c r="A2494" s="57">
        <v>91879</v>
      </c>
      <c r="B2494" s="55" t="s">
        <v>3723</v>
      </c>
      <c r="C2494" s="57" t="s">
        <v>8068</v>
      </c>
      <c r="D2494" s="59">
        <v>6.87</v>
      </c>
    </row>
    <row r="2495" spans="1:4" ht="27">
      <c r="A2495" s="57">
        <v>91880</v>
      </c>
      <c r="B2495" s="55" t="s">
        <v>3724</v>
      </c>
      <c r="C2495" s="57" t="s">
        <v>8068</v>
      </c>
      <c r="D2495" s="59">
        <v>8.6999999999999993</v>
      </c>
    </row>
    <row r="2496" spans="1:4" ht="27">
      <c r="A2496" s="57">
        <v>91881</v>
      </c>
      <c r="B2496" s="55" t="s">
        <v>3725</v>
      </c>
      <c r="C2496" s="57" t="s">
        <v>8068</v>
      </c>
      <c r="D2496" s="59">
        <v>11</v>
      </c>
    </row>
    <row r="2497" spans="1:4" ht="27">
      <c r="A2497" s="57">
        <v>91882</v>
      </c>
      <c r="B2497" s="55" t="s">
        <v>3726</v>
      </c>
      <c r="C2497" s="57" t="s">
        <v>8068</v>
      </c>
      <c r="D2497" s="59">
        <v>6.94</v>
      </c>
    </row>
    <row r="2498" spans="1:4" ht="27">
      <c r="A2498" s="57">
        <v>91884</v>
      </c>
      <c r="B2498" s="55" t="s">
        <v>3727</v>
      </c>
      <c r="C2498" s="57" t="s">
        <v>8068</v>
      </c>
      <c r="D2498" s="59">
        <v>7.94</v>
      </c>
    </row>
    <row r="2499" spans="1:4" ht="27">
      <c r="A2499" s="57">
        <v>91885</v>
      </c>
      <c r="B2499" s="55" t="s">
        <v>3728</v>
      </c>
      <c r="C2499" s="57" t="s">
        <v>8068</v>
      </c>
      <c r="D2499" s="59">
        <v>9.32</v>
      </c>
    </row>
    <row r="2500" spans="1:4" ht="27">
      <c r="A2500" s="57">
        <v>91886</v>
      </c>
      <c r="B2500" s="55" t="s">
        <v>3729</v>
      </c>
      <c r="C2500" s="57" t="s">
        <v>8068</v>
      </c>
      <c r="D2500" s="59">
        <v>11.13</v>
      </c>
    </row>
    <row r="2501" spans="1:4" ht="27">
      <c r="A2501" s="57">
        <v>91887</v>
      </c>
      <c r="B2501" s="55" t="s">
        <v>3730</v>
      </c>
      <c r="C2501" s="57" t="s">
        <v>8068</v>
      </c>
      <c r="D2501" s="59">
        <v>7.54</v>
      </c>
    </row>
    <row r="2502" spans="1:4" ht="27">
      <c r="A2502" s="57">
        <v>91889</v>
      </c>
      <c r="B2502" s="55" t="s">
        <v>3731</v>
      </c>
      <c r="C2502" s="57" t="s">
        <v>8068</v>
      </c>
      <c r="D2502" s="59">
        <v>7.32</v>
      </c>
    </row>
    <row r="2503" spans="1:4" ht="27">
      <c r="A2503" s="57">
        <v>91890</v>
      </c>
      <c r="B2503" s="55" t="s">
        <v>3732</v>
      </c>
      <c r="C2503" s="57" t="s">
        <v>8068</v>
      </c>
      <c r="D2503" s="59">
        <v>9.11</v>
      </c>
    </row>
    <row r="2504" spans="1:4" ht="27">
      <c r="A2504" s="57">
        <v>91892</v>
      </c>
      <c r="B2504" s="55" t="s">
        <v>3733</v>
      </c>
      <c r="C2504" s="57" t="s">
        <v>8068</v>
      </c>
      <c r="D2504" s="59">
        <v>10.54</v>
      </c>
    </row>
    <row r="2505" spans="1:4" ht="27">
      <c r="A2505" s="57">
        <v>91893</v>
      </c>
      <c r="B2505" s="55" t="s">
        <v>3734</v>
      </c>
      <c r="C2505" s="57" t="s">
        <v>8068</v>
      </c>
      <c r="D2505" s="59">
        <v>12.33</v>
      </c>
    </row>
    <row r="2506" spans="1:4" ht="27">
      <c r="A2506" s="57">
        <v>91895</v>
      </c>
      <c r="B2506" s="55" t="s">
        <v>3735</v>
      </c>
      <c r="C2506" s="57" t="s">
        <v>8068</v>
      </c>
      <c r="D2506" s="59">
        <v>13.78</v>
      </c>
    </row>
    <row r="2507" spans="1:4" ht="27">
      <c r="A2507" s="57">
        <v>91896</v>
      </c>
      <c r="B2507" s="55" t="s">
        <v>3736</v>
      </c>
      <c r="C2507" s="57" t="s">
        <v>8068</v>
      </c>
      <c r="D2507" s="59">
        <v>15.18</v>
      </c>
    </row>
    <row r="2508" spans="1:4" ht="27">
      <c r="A2508" s="57">
        <v>91898</v>
      </c>
      <c r="B2508" s="55" t="s">
        <v>3737</v>
      </c>
      <c r="C2508" s="57" t="s">
        <v>8068</v>
      </c>
      <c r="D2508" s="59">
        <v>16.73</v>
      </c>
    </row>
    <row r="2509" spans="1:4" ht="27">
      <c r="A2509" s="57">
        <v>91899</v>
      </c>
      <c r="B2509" s="55" t="s">
        <v>3738</v>
      </c>
      <c r="C2509" s="57" t="s">
        <v>8068</v>
      </c>
      <c r="D2509" s="59">
        <v>9.41</v>
      </c>
    </row>
    <row r="2510" spans="1:4" ht="27">
      <c r="A2510" s="57">
        <v>91901</v>
      </c>
      <c r="B2510" s="55" t="s">
        <v>3739</v>
      </c>
      <c r="C2510" s="57" t="s">
        <v>8068</v>
      </c>
      <c r="D2510" s="59">
        <v>9.19</v>
      </c>
    </row>
    <row r="2511" spans="1:4" ht="27">
      <c r="A2511" s="57">
        <v>91902</v>
      </c>
      <c r="B2511" s="55" t="s">
        <v>3740</v>
      </c>
      <c r="C2511" s="57" t="s">
        <v>8068</v>
      </c>
      <c r="D2511" s="59">
        <v>10.99</v>
      </c>
    </row>
    <row r="2512" spans="1:4" ht="27">
      <c r="A2512" s="57">
        <v>91904</v>
      </c>
      <c r="B2512" s="55" t="s">
        <v>3741</v>
      </c>
      <c r="C2512" s="57" t="s">
        <v>8068</v>
      </c>
      <c r="D2512" s="59">
        <v>12.42</v>
      </c>
    </row>
    <row r="2513" spans="1:4" ht="27">
      <c r="A2513" s="57">
        <v>91905</v>
      </c>
      <c r="B2513" s="55" t="s">
        <v>3742</v>
      </c>
      <c r="C2513" s="57" t="s">
        <v>8068</v>
      </c>
      <c r="D2513" s="59">
        <v>14.2</v>
      </c>
    </row>
    <row r="2514" spans="1:4" ht="27">
      <c r="A2514" s="57">
        <v>91907</v>
      </c>
      <c r="B2514" s="55" t="s">
        <v>3743</v>
      </c>
      <c r="C2514" s="57" t="s">
        <v>8068</v>
      </c>
      <c r="D2514" s="59">
        <v>15.65</v>
      </c>
    </row>
    <row r="2515" spans="1:4" ht="27">
      <c r="A2515" s="57">
        <v>91908</v>
      </c>
      <c r="B2515" s="55" t="s">
        <v>3744</v>
      </c>
      <c r="C2515" s="57" t="s">
        <v>8068</v>
      </c>
      <c r="D2515" s="59">
        <v>17.09</v>
      </c>
    </row>
    <row r="2516" spans="1:4" ht="27">
      <c r="A2516" s="57">
        <v>91910</v>
      </c>
      <c r="B2516" s="55" t="s">
        <v>3745</v>
      </c>
      <c r="C2516" s="57" t="s">
        <v>8068</v>
      </c>
      <c r="D2516" s="59">
        <v>18.64</v>
      </c>
    </row>
    <row r="2517" spans="1:4" ht="27">
      <c r="A2517" s="57">
        <v>91911</v>
      </c>
      <c r="B2517" s="55" t="s">
        <v>3746</v>
      </c>
      <c r="C2517" s="57" t="s">
        <v>8068</v>
      </c>
      <c r="D2517" s="59">
        <v>11.55</v>
      </c>
    </row>
    <row r="2518" spans="1:4" ht="27">
      <c r="A2518" s="57">
        <v>91913</v>
      </c>
      <c r="B2518" s="55" t="s">
        <v>3747</v>
      </c>
      <c r="C2518" s="57" t="s">
        <v>8068</v>
      </c>
      <c r="D2518" s="59">
        <v>11.33</v>
      </c>
    </row>
    <row r="2519" spans="1:4" ht="27">
      <c r="A2519" s="57">
        <v>91914</v>
      </c>
      <c r="B2519" s="55" t="s">
        <v>3748</v>
      </c>
      <c r="C2519" s="57" t="s">
        <v>8068</v>
      </c>
      <c r="D2519" s="59">
        <v>12.64</v>
      </c>
    </row>
    <row r="2520" spans="1:4" ht="27">
      <c r="A2520" s="57">
        <v>91916</v>
      </c>
      <c r="B2520" s="55" t="s">
        <v>3749</v>
      </c>
      <c r="C2520" s="57" t="s">
        <v>8068</v>
      </c>
      <c r="D2520" s="59">
        <v>14.07</v>
      </c>
    </row>
    <row r="2521" spans="1:4" ht="27">
      <c r="A2521" s="57">
        <v>91917</v>
      </c>
      <c r="B2521" s="55" t="s">
        <v>3750</v>
      </c>
      <c r="C2521" s="57" t="s">
        <v>8068</v>
      </c>
      <c r="D2521" s="59">
        <v>15.19</v>
      </c>
    </row>
    <row r="2522" spans="1:4" ht="27">
      <c r="A2522" s="57">
        <v>91919</v>
      </c>
      <c r="B2522" s="55" t="s">
        <v>3751</v>
      </c>
      <c r="C2522" s="57" t="s">
        <v>8068</v>
      </c>
      <c r="D2522" s="59">
        <v>16.64</v>
      </c>
    </row>
    <row r="2523" spans="1:4" ht="27">
      <c r="A2523" s="57">
        <v>91920</v>
      </c>
      <c r="B2523" s="55" t="s">
        <v>3752</v>
      </c>
      <c r="C2523" s="57" t="s">
        <v>8068</v>
      </c>
      <c r="D2523" s="59">
        <v>17.32</v>
      </c>
    </row>
    <row r="2524" spans="1:4" ht="27">
      <c r="A2524" s="57">
        <v>91922</v>
      </c>
      <c r="B2524" s="55" t="s">
        <v>3753</v>
      </c>
      <c r="C2524" s="57" t="s">
        <v>8068</v>
      </c>
      <c r="D2524" s="59">
        <v>18.87</v>
      </c>
    </row>
    <row r="2525" spans="1:4" ht="27">
      <c r="A2525" s="57">
        <v>93013</v>
      </c>
      <c r="B2525" s="55" t="s">
        <v>3754</v>
      </c>
      <c r="C2525" s="57" t="s">
        <v>8068</v>
      </c>
      <c r="D2525" s="59">
        <v>12.56</v>
      </c>
    </row>
    <row r="2526" spans="1:4" ht="27">
      <c r="A2526" s="57">
        <v>93014</v>
      </c>
      <c r="B2526" s="55" t="s">
        <v>3755</v>
      </c>
      <c r="C2526" s="57" t="s">
        <v>8068</v>
      </c>
      <c r="D2526" s="59">
        <v>15.23</v>
      </c>
    </row>
    <row r="2527" spans="1:4" ht="27">
      <c r="A2527" s="57">
        <v>93015</v>
      </c>
      <c r="B2527" s="55" t="s">
        <v>3756</v>
      </c>
      <c r="C2527" s="57" t="s">
        <v>8068</v>
      </c>
      <c r="D2527" s="59">
        <v>22.03</v>
      </c>
    </row>
    <row r="2528" spans="1:4" ht="27">
      <c r="A2528" s="57">
        <v>93016</v>
      </c>
      <c r="B2528" s="55" t="s">
        <v>3757</v>
      </c>
      <c r="C2528" s="57" t="s">
        <v>8068</v>
      </c>
      <c r="D2528" s="59">
        <v>26.39</v>
      </c>
    </row>
    <row r="2529" spans="1:4" ht="27">
      <c r="A2529" s="57">
        <v>93017</v>
      </c>
      <c r="B2529" s="55" t="s">
        <v>3758</v>
      </c>
      <c r="C2529" s="57" t="s">
        <v>8068</v>
      </c>
      <c r="D2529" s="59">
        <v>38.57</v>
      </c>
    </row>
    <row r="2530" spans="1:4" ht="27">
      <c r="A2530" s="57">
        <v>93018</v>
      </c>
      <c r="B2530" s="55" t="s">
        <v>3759</v>
      </c>
      <c r="C2530" s="57" t="s">
        <v>8068</v>
      </c>
      <c r="D2530" s="59">
        <v>19.11</v>
      </c>
    </row>
    <row r="2531" spans="1:4" ht="27">
      <c r="A2531" s="57">
        <v>93020</v>
      </c>
      <c r="B2531" s="55" t="s">
        <v>3760</v>
      </c>
      <c r="C2531" s="57" t="s">
        <v>8068</v>
      </c>
      <c r="D2531" s="59">
        <v>23.96</v>
      </c>
    </row>
    <row r="2532" spans="1:4" ht="27">
      <c r="A2532" s="57">
        <v>93022</v>
      </c>
      <c r="B2532" s="55" t="s">
        <v>3761</v>
      </c>
      <c r="C2532" s="57" t="s">
        <v>8068</v>
      </c>
      <c r="D2532" s="59">
        <v>37.770000000000003</v>
      </c>
    </row>
    <row r="2533" spans="1:4" ht="27">
      <c r="A2533" s="57">
        <v>93024</v>
      </c>
      <c r="B2533" s="55" t="s">
        <v>3762</v>
      </c>
      <c r="C2533" s="57" t="s">
        <v>8068</v>
      </c>
      <c r="D2533" s="59">
        <v>40.020000000000003</v>
      </c>
    </row>
    <row r="2534" spans="1:4" ht="27">
      <c r="A2534" s="57">
        <v>93026</v>
      </c>
      <c r="B2534" s="55" t="s">
        <v>3763</v>
      </c>
      <c r="C2534" s="57" t="s">
        <v>8068</v>
      </c>
      <c r="D2534" s="59">
        <v>62.95</v>
      </c>
    </row>
    <row r="2535" spans="1:4" ht="27">
      <c r="A2535" s="57">
        <v>95733</v>
      </c>
      <c r="B2535" s="55" t="s">
        <v>3764</v>
      </c>
      <c r="C2535" s="57" t="s">
        <v>8068</v>
      </c>
      <c r="D2535" s="59">
        <v>5.0599999999999996</v>
      </c>
    </row>
    <row r="2536" spans="1:4" ht="27">
      <c r="A2536" s="57">
        <v>95734</v>
      </c>
      <c r="B2536" s="55" t="s">
        <v>3765</v>
      </c>
      <c r="C2536" s="57" t="s">
        <v>8068</v>
      </c>
      <c r="D2536" s="59">
        <v>6.73</v>
      </c>
    </row>
    <row r="2537" spans="1:4" ht="27">
      <c r="A2537" s="57">
        <v>95735</v>
      </c>
      <c r="B2537" s="55" t="s">
        <v>3766</v>
      </c>
      <c r="C2537" s="57" t="s">
        <v>8068</v>
      </c>
      <c r="D2537" s="59">
        <v>5.88</v>
      </c>
    </row>
    <row r="2538" spans="1:4" ht="27">
      <c r="A2538" s="57">
        <v>95736</v>
      </c>
      <c r="B2538" s="55" t="s">
        <v>3767</v>
      </c>
      <c r="C2538" s="57" t="s">
        <v>8068</v>
      </c>
      <c r="D2538" s="59">
        <v>6.81</v>
      </c>
    </row>
    <row r="2539" spans="1:4" ht="27">
      <c r="A2539" s="57">
        <v>95738</v>
      </c>
      <c r="B2539" s="55" t="s">
        <v>3768</v>
      </c>
      <c r="C2539" s="57" t="s">
        <v>8068</v>
      </c>
      <c r="D2539" s="59">
        <v>8.15</v>
      </c>
    </row>
    <row r="2540" spans="1:4" ht="27">
      <c r="A2540" s="57">
        <v>95753</v>
      </c>
      <c r="B2540" s="55" t="s">
        <v>3769</v>
      </c>
      <c r="C2540" s="57" t="s">
        <v>8068</v>
      </c>
      <c r="D2540" s="59">
        <v>6.47</v>
      </c>
    </row>
    <row r="2541" spans="1:4" ht="27">
      <c r="A2541" s="57">
        <v>95754</v>
      </c>
      <c r="B2541" s="55" t="s">
        <v>3770</v>
      </c>
      <c r="C2541" s="57" t="s">
        <v>8068</v>
      </c>
      <c r="D2541" s="59">
        <v>8.09</v>
      </c>
    </row>
    <row r="2542" spans="1:4" ht="27">
      <c r="A2542" s="57">
        <v>95755</v>
      </c>
      <c r="B2542" s="55" t="s">
        <v>3771</v>
      </c>
      <c r="C2542" s="57" t="s">
        <v>8068</v>
      </c>
      <c r="D2542" s="59">
        <v>11.53</v>
      </c>
    </row>
    <row r="2543" spans="1:4" ht="27">
      <c r="A2543" s="57">
        <v>95756</v>
      </c>
      <c r="B2543" s="55" t="s">
        <v>3772</v>
      </c>
      <c r="C2543" s="57" t="s">
        <v>8068</v>
      </c>
      <c r="D2543" s="59">
        <v>15.28</v>
      </c>
    </row>
    <row r="2544" spans="1:4" ht="27">
      <c r="A2544" s="57">
        <v>95757</v>
      </c>
      <c r="B2544" s="55" t="s">
        <v>3773</v>
      </c>
      <c r="C2544" s="57" t="s">
        <v>8068</v>
      </c>
      <c r="D2544" s="59">
        <v>9.91</v>
      </c>
    </row>
    <row r="2545" spans="1:4" ht="27">
      <c r="A2545" s="57">
        <v>95758</v>
      </c>
      <c r="B2545" s="55" t="s">
        <v>3774</v>
      </c>
      <c r="C2545" s="57" t="s">
        <v>8068</v>
      </c>
      <c r="D2545" s="59">
        <v>11.12</v>
      </c>
    </row>
    <row r="2546" spans="1:4" ht="27">
      <c r="A2546" s="57">
        <v>95759</v>
      </c>
      <c r="B2546" s="55" t="s">
        <v>3775</v>
      </c>
      <c r="C2546" s="57" t="s">
        <v>8068</v>
      </c>
      <c r="D2546" s="59">
        <v>14</v>
      </c>
    </row>
    <row r="2547" spans="1:4" ht="27">
      <c r="A2547" s="57">
        <v>95760</v>
      </c>
      <c r="B2547" s="55" t="s">
        <v>3776</v>
      </c>
      <c r="C2547" s="57" t="s">
        <v>8068</v>
      </c>
      <c r="D2547" s="59">
        <v>17.100000000000001</v>
      </c>
    </row>
    <row r="2548" spans="1:4" ht="27">
      <c r="A2548" s="57">
        <v>97559</v>
      </c>
      <c r="B2548" s="55" t="s">
        <v>3777</v>
      </c>
      <c r="C2548" s="57" t="s">
        <v>8068</v>
      </c>
      <c r="D2548" s="59">
        <v>8.9499999999999993</v>
      </c>
    </row>
    <row r="2549" spans="1:4" ht="27">
      <c r="A2549" s="57">
        <v>97562</v>
      </c>
      <c r="B2549" s="55" t="s">
        <v>3778</v>
      </c>
      <c r="C2549" s="57" t="s">
        <v>8068</v>
      </c>
      <c r="D2549" s="59">
        <v>10.83</v>
      </c>
    </row>
    <row r="2550" spans="1:4" ht="27">
      <c r="A2550" s="57">
        <v>97564</v>
      </c>
      <c r="B2550" s="55" t="s">
        <v>3779</v>
      </c>
      <c r="C2550" s="57" t="s">
        <v>8068</v>
      </c>
      <c r="D2550" s="59">
        <v>12.48</v>
      </c>
    </row>
    <row r="2551" spans="1:4" ht="27">
      <c r="A2551" s="57">
        <v>91924</v>
      </c>
      <c r="B2551" s="55" t="s">
        <v>3780</v>
      </c>
      <c r="C2551" s="57" t="s">
        <v>1</v>
      </c>
      <c r="D2551" s="59">
        <v>2.4700000000000002</v>
      </c>
    </row>
    <row r="2552" spans="1:4" ht="27">
      <c r="A2552" s="57">
        <v>91925</v>
      </c>
      <c r="B2552" s="55" t="s">
        <v>3781</v>
      </c>
      <c r="C2552" s="57" t="s">
        <v>1</v>
      </c>
      <c r="D2552" s="59">
        <v>3.45</v>
      </c>
    </row>
    <row r="2553" spans="1:4" ht="27">
      <c r="A2553" s="57">
        <v>91926</v>
      </c>
      <c r="B2553" s="55" t="s">
        <v>3782</v>
      </c>
      <c r="C2553" s="57" t="s">
        <v>1</v>
      </c>
      <c r="D2553" s="59">
        <v>3.56</v>
      </c>
    </row>
    <row r="2554" spans="1:4" ht="27">
      <c r="A2554" s="57">
        <v>91927</v>
      </c>
      <c r="B2554" s="55" t="s">
        <v>3783</v>
      </c>
      <c r="C2554" s="57" t="s">
        <v>1</v>
      </c>
      <c r="D2554" s="59">
        <v>4.6399999999999997</v>
      </c>
    </row>
    <row r="2555" spans="1:4" ht="27">
      <c r="A2555" s="57">
        <v>91928</v>
      </c>
      <c r="B2555" s="55" t="s">
        <v>3784</v>
      </c>
      <c r="C2555" s="57" t="s">
        <v>1</v>
      </c>
      <c r="D2555" s="59">
        <v>5.73</v>
      </c>
    </row>
    <row r="2556" spans="1:4" ht="27">
      <c r="A2556" s="57">
        <v>91929</v>
      </c>
      <c r="B2556" s="55" t="s">
        <v>3785</v>
      </c>
      <c r="C2556" s="57" t="s">
        <v>1</v>
      </c>
      <c r="D2556" s="59">
        <v>6.5</v>
      </c>
    </row>
    <row r="2557" spans="1:4" ht="27">
      <c r="A2557" s="57">
        <v>91930</v>
      </c>
      <c r="B2557" s="55" t="s">
        <v>3786</v>
      </c>
      <c r="C2557" s="57" t="s">
        <v>1</v>
      </c>
      <c r="D2557" s="59">
        <v>7.86</v>
      </c>
    </row>
    <row r="2558" spans="1:4" ht="27">
      <c r="A2558" s="57">
        <v>91931</v>
      </c>
      <c r="B2558" s="55" t="s">
        <v>3787</v>
      </c>
      <c r="C2558" s="57" t="s">
        <v>1</v>
      </c>
      <c r="D2558" s="59">
        <v>8.76</v>
      </c>
    </row>
    <row r="2559" spans="1:4" ht="27">
      <c r="A2559" s="57">
        <v>91932</v>
      </c>
      <c r="B2559" s="55" t="s">
        <v>3788</v>
      </c>
      <c r="C2559" s="57" t="s">
        <v>1</v>
      </c>
      <c r="D2559" s="59">
        <v>12.89</v>
      </c>
    </row>
    <row r="2560" spans="1:4" ht="27">
      <c r="A2560" s="57">
        <v>91933</v>
      </c>
      <c r="B2560" s="55" t="s">
        <v>3789</v>
      </c>
      <c r="C2560" s="57" t="s">
        <v>1</v>
      </c>
      <c r="D2560" s="59">
        <v>13.75</v>
      </c>
    </row>
    <row r="2561" spans="1:4" ht="27">
      <c r="A2561" s="57">
        <v>91934</v>
      </c>
      <c r="B2561" s="55" t="s">
        <v>3790</v>
      </c>
      <c r="C2561" s="57" t="s">
        <v>1</v>
      </c>
      <c r="D2561" s="59">
        <v>19.7</v>
      </c>
    </row>
    <row r="2562" spans="1:4" ht="27">
      <c r="A2562" s="57">
        <v>91935</v>
      </c>
      <c r="B2562" s="55" t="s">
        <v>3791</v>
      </c>
      <c r="C2562" s="57" t="s">
        <v>1</v>
      </c>
      <c r="D2562" s="59">
        <v>20.94</v>
      </c>
    </row>
    <row r="2563" spans="1:4" ht="27">
      <c r="A2563" s="57">
        <v>92979</v>
      </c>
      <c r="B2563" s="55" t="s">
        <v>3792</v>
      </c>
      <c r="C2563" s="57" t="s">
        <v>1</v>
      </c>
      <c r="D2563" s="59">
        <v>8.56</v>
      </c>
    </row>
    <row r="2564" spans="1:4" ht="27">
      <c r="A2564" s="57">
        <v>92980</v>
      </c>
      <c r="B2564" s="55" t="s">
        <v>3793</v>
      </c>
      <c r="C2564" s="57" t="s">
        <v>1</v>
      </c>
      <c r="D2564" s="59">
        <v>9.3000000000000007</v>
      </c>
    </row>
    <row r="2565" spans="1:4" ht="27">
      <c r="A2565" s="57">
        <v>92981</v>
      </c>
      <c r="B2565" s="55" t="s">
        <v>3794</v>
      </c>
      <c r="C2565" s="57" t="s">
        <v>1</v>
      </c>
      <c r="D2565" s="59">
        <v>13.16</v>
      </c>
    </row>
    <row r="2566" spans="1:4" ht="27">
      <c r="A2566" s="57">
        <v>92982</v>
      </c>
      <c r="B2566" s="55" t="s">
        <v>3795</v>
      </c>
      <c r="C2566" s="57" t="s">
        <v>1</v>
      </c>
      <c r="D2566" s="59">
        <v>14.22</v>
      </c>
    </row>
    <row r="2567" spans="1:4" ht="27">
      <c r="A2567" s="57">
        <v>92983</v>
      </c>
      <c r="B2567" s="55" t="s">
        <v>3796</v>
      </c>
      <c r="C2567" s="57" t="s">
        <v>1</v>
      </c>
      <c r="D2567" s="59">
        <v>22.78</v>
      </c>
    </row>
    <row r="2568" spans="1:4" ht="27">
      <c r="A2568" s="57">
        <v>92984</v>
      </c>
      <c r="B2568" s="55" t="s">
        <v>3797</v>
      </c>
      <c r="C2568" s="57" t="s">
        <v>1</v>
      </c>
      <c r="D2568" s="59">
        <v>23.37</v>
      </c>
    </row>
    <row r="2569" spans="1:4" ht="27">
      <c r="A2569" s="57">
        <v>92985</v>
      </c>
      <c r="B2569" s="55" t="s">
        <v>3798</v>
      </c>
      <c r="C2569" s="57" t="s">
        <v>1</v>
      </c>
      <c r="D2569" s="59">
        <v>30.65</v>
      </c>
    </row>
    <row r="2570" spans="1:4" ht="27">
      <c r="A2570" s="57">
        <v>92986</v>
      </c>
      <c r="B2570" s="55" t="s">
        <v>3799</v>
      </c>
      <c r="C2570" s="57" t="s">
        <v>1</v>
      </c>
      <c r="D2570" s="59">
        <v>31.54</v>
      </c>
    </row>
    <row r="2571" spans="1:4" ht="27">
      <c r="A2571" s="57">
        <v>92987</v>
      </c>
      <c r="B2571" s="55" t="s">
        <v>3800</v>
      </c>
      <c r="C2571" s="57" t="s">
        <v>1</v>
      </c>
      <c r="D2571" s="59">
        <v>44.08</v>
      </c>
    </row>
    <row r="2572" spans="1:4" ht="27">
      <c r="A2572" s="57">
        <v>92988</v>
      </c>
      <c r="B2572" s="55" t="s">
        <v>3801</v>
      </c>
      <c r="C2572" s="57" t="s">
        <v>1</v>
      </c>
      <c r="D2572" s="59">
        <v>44.18</v>
      </c>
    </row>
    <row r="2573" spans="1:4" ht="27">
      <c r="A2573" s="57">
        <v>92989</v>
      </c>
      <c r="B2573" s="55" t="s">
        <v>3802</v>
      </c>
      <c r="C2573" s="57" t="s">
        <v>1</v>
      </c>
      <c r="D2573" s="59">
        <v>61.22</v>
      </c>
    </row>
    <row r="2574" spans="1:4" ht="27">
      <c r="A2574" s="57">
        <v>92990</v>
      </c>
      <c r="B2574" s="55" t="s">
        <v>3803</v>
      </c>
      <c r="C2574" s="57" t="s">
        <v>1</v>
      </c>
      <c r="D2574" s="59">
        <v>60.52</v>
      </c>
    </row>
    <row r="2575" spans="1:4" ht="27">
      <c r="A2575" s="57">
        <v>92991</v>
      </c>
      <c r="B2575" s="55" t="s">
        <v>3804</v>
      </c>
      <c r="C2575" s="57" t="s">
        <v>1</v>
      </c>
      <c r="D2575" s="59">
        <v>79.81</v>
      </c>
    </row>
    <row r="2576" spans="1:4" ht="27">
      <c r="A2576" s="57">
        <v>92992</v>
      </c>
      <c r="B2576" s="55" t="s">
        <v>3805</v>
      </c>
      <c r="C2576" s="57" t="s">
        <v>1</v>
      </c>
      <c r="D2576" s="59">
        <v>79.87</v>
      </c>
    </row>
    <row r="2577" spans="1:4" ht="27">
      <c r="A2577" s="57">
        <v>92993</v>
      </c>
      <c r="B2577" s="55" t="s">
        <v>3806</v>
      </c>
      <c r="C2577" s="57" t="s">
        <v>1</v>
      </c>
      <c r="D2577" s="59">
        <v>102.3</v>
      </c>
    </row>
    <row r="2578" spans="1:4" ht="27">
      <c r="A2578" s="57">
        <v>92994</v>
      </c>
      <c r="B2578" s="55" t="s">
        <v>3807</v>
      </c>
      <c r="C2578" s="57" t="s">
        <v>1</v>
      </c>
      <c r="D2578" s="59">
        <v>103.31</v>
      </c>
    </row>
    <row r="2579" spans="1:4" ht="27">
      <c r="A2579" s="57">
        <v>92995</v>
      </c>
      <c r="B2579" s="55" t="s">
        <v>3808</v>
      </c>
      <c r="C2579" s="57" t="s">
        <v>1</v>
      </c>
      <c r="D2579" s="59">
        <v>127.23</v>
      </c>
    </row>
    <row r="2580" spans="1:4" ht="27">
      <c r="A2580" s="57">
        <v>92996</v>
      </c>
      <c r="B2580" s="55" t="s">
        <v>3809</v>
      </c>
      <c r="C2580" s="57" t="s">
        <v>1</v>
      </c>
      <c r="D2580" s="59">
        <v>127.58</v>
      </c>
    </row>
    <row r="2581" spans="1:4" ht="27">
      <c r="A2581" s="57">
        <v>92997</v>
      </c>
      <c r="B2581" s="55" t="s">
        <v>3810</v>
      </c>
      <c r="C2581" s="57" t="s">
        <v>1</v>
      </c>
      <c r="D2581" s="59">
        <v>154.58000000000001</v>
      </c>
    </row>
    <row r="2582" spans="1:4" ht="27">
      <c r="A2582" s="57">
        <v>92998</v>
      </c>
      <c r="B2582" s="55" t="s">
        <v>3811</v>
      </c>
      <c r="C2582" s="57" t="s">
        <v>1</v>
      </c>
      <c r="D2582" s="59">
        <v>156.06</v>
      </c>
    </row>
    <row r="2583" spans="1:4" ht="27">
      <c r="A2583" s="57">
        <v>92999</v>
      </c>
      <c r="B2583" s="55" t="s">
        <v>3812</v>
      </c>
      <c r="C2583" s="57" t="s">
        <v>1</v>
      </c>
      <c r="D2583" s="59">
        <v>203.54</v>
      </c>
    </row>
    <row r="2584" spans="1:4" ht="27">
      <c r="A2584" s="57">
        <v>93000</v>
      </c>
      <c r="B2584" s="55" t="s">
        <v>3813</v>
      </c>
      <c r="C2584" s="57" t="s">
        <v>1</v>
      </c>
      <c r="D2584" s="59">
        <v>204.78</v>
      </c>
    </row>
    <row r="2585" spans="1:4" ht="27">
      <c r="A2585" s="57">
        <v>93001</v>
      </c>
      <c r="B2585" s="55" t="s">
        <v>3814</v>
      </c>
      <c r="C2585" s="57" t="s">
        <v>1</v>
      </c>
      <c r="D2585" s="59">
        <v>248.55</v>
      </c>
    </row>
    <row r="2586" spans="1:4" ht="27">
      <c r="A2586" s="57">
        <v>93002</v>
      </c>
      <c r="B2586" s="55" t="s">
        <v>3815</v>
      </c>
      <c r="C2586" s="57" t="s">
        <v>1</v>
      </c>
      <c r="D2586" s="59">
        <v>255.46</v>
      </c>
    </row>
    <row r="2587" spans="1:4" ht="27">
      <c r="A2587" s="57">
        <v>101884</v>
      </c>
      <c r="B2587" s="55" t="s">
        <v>3816</v>
      </c>
      <c r="C2587" s="57" t="s">
        <v>1</v>
      </c>
      <c r="D2587" s="59">
        <v>8.33</v>
      </c>
    </row>
    <row r="2588" spans="1:4" ht="27">
      <c r="A2588" s="57">
        <v>101885</v>
      </c>
      <c r="B2588" s="55" t="s">
        <v>3817</v>
      </c>
      <c r="C2588" s="57" t="s">
        <v>1</v>
      </c>
      <c r="D2588" s="59">
        <v>9.07</v>
      </c>
    </row>
    <row r="2589" spans="1:4" ht="27">
      <c r="A2589" s="57">
        <v>101886</v>
      </c>
      <c r="B2589" s="55" t="s">
        <v>3818</v>
      </c>
      <c r="C2589" s="57" t="s">
        <v>1</v>
      </c>
      <c r="D2589" s="59">
        <v>12.89</v>
      </c>
    </row>
    <row r="2590" spans="1:4" ht="27">
      <c r="A2590" s="57">
        <v>101887</v>
      </c>
      <c r="B2590" s="55" t="s">
        <v>3819</v>
      </c>
      <c r="C2590" s="57" t="s">
        <v>1</v>
      </c>
      <c r="D2590" s="59">
        <v>13.95</v>
      </c>
    </row>
    <row r="2591" spans="1:4" ht="27">
      <c r="A2591" s="57">
        <v>101888</v>
      </c>
      <c r="B2591" s="55" t="s">
        <v>3820</v>
      </c>
      <c r="C2591" s="57" t="s">
        <v>1</v>
      </c>
      <c r="D2591" s="59">
        <v>20.7</v>
      </c>
    </row>
    <row r="2592" spans="1:4" ht="27">
      <c r="A2592" s="57">
        <v>101889</v>
      </c>
      <c r="B2592" s="55" t="s">
        <v>3821</v>
      </c>
      <c r="C2592" s="57" t="s">
        <v>1</v>
      </c>
      <c r="D2592" s="59">
        <v>21.3</v>
      </c>
    </row>
    <row r="2593" spans="1:4" ht="27">
      <c r="A2593" s="57">
        <v>91936</v>
      </c>
      <c r="B2593" s="55" t="s">
        <v>3822</v>
      </c>
      <c r="C2593" s="57" t="s">
        <v>8068</v>
      </c>
      <c r="D2593" s="59">
        <v>10.81</v>
      </c>
    </row>
    <row r="2594" spans="1:4" ht="27">
      <c r="A2594" s="57">
        <v>91937</v>
      </c>
      <c r="B2594" s="55" t="s">
        <v>3823</v>
      </c>
      <c r="C2594" s="57" t="s">
        <v>8068</v>
      </c>
      <c r="D2594" s="59">
        <v>9.44</v>
      </c>
    </row>
    <row r="2595" spans="1:4" ht="27">
      <c r="A2595" s="57">
        <v>91939</v>
      </c>
      <c r="B2595" s="55" t="s">
        <v>3824</v>
      </c>
      <c r="C2595" s="57" t="s">
        <v>8068</v>
      </c>
      <c r="D2595" s="59">
        <v>25.25</v>
      </c>
    </row>
    <row r="2596" spans="1:4" ht="27">
      <c r="A2596" s="57">
        <v>91940</v>
      </c>
      <c r="B2596" s="55" t="s">
        <v>3825</v>
      </c>
      <c r="C2596" s="57" t="s">
        <v>8068</v>
      </c>
      <c r="D2596" s="59">
        <v>13.13</v>
      </c>
    </row>
    <row r="2597" spans="1:4" ht="27">
      <c r="A2597" s="57">
        <v>91941</v>
      </c>
      <c r="B2597" s="55" t="s">
        <v>3826</v>
      </c>
      <c r="C2597" s="57" t="s">
        <v>8068</v>
      </c>
      <c r="D2597" s="59">
        <v>8.57</v>
      </c>
    </row>
    <row r="2598" spans="1:4" ht="27">
      <c r="A2598" s="57">
        <v>91942</v>
      </c>
      <c r="B2598" s="55" t="s">
        <v>3827</v>
      </c>
      <c r="C2598" s="57" t="s">
        <v>8068</v>
      </c>
      <c r="D2598" s="59">
        <v>30.53</v>
      </c>
    </row>
    <row r="2599" spans="1:4" ht="27">
      <c r="A2599" s="57">
        <v>91943</v>
      </c>
      <c r="B2599" s="55" t="s">
        <v>3828</v>
      </c>
      <c r="C2599" s="57" t="s">
        <v>8068</v>
      </c>
      <c r="D2599" s="59">
        <v>16.57</v>
      </c>
    </row>
    <row r="2600" spans="1:4" ht="27">
      <c r="A2600" s="57">
        <v>91944</v>
      </c>
      <c r="B2600" s="55" t="s">
        <v>3829</v>
      </c>
      <c r="C2600" s="57" t="s">
        <v>8068</v>
      </c>
      <c r="D2600" s="59">
        <v>11.35</v>
      </c>
    </row>
    <row r="2601" spans="1:4" ht="27">
      <c r="A2601" s="57">
        <v>92865</v>
      </c>
      <c r="B2601" s="55" t="s">
        <v>3830</v>
      </c>
      <c r="C2601" s="57" t="s">
        <v>8068</v>
      </c>
      <c r="D2601" s="59">
        <v>10.65</v>
      </c>
    </row>
    <row r="2602" spans="1:4" ht="27">
      <c r="A2602" s="57">
        <v>92866</v>
      </c>
      <c r="B2602" s="55" t="s">
        <v>3831</v>
      </c>
      <c r="C2602" s="57" t="s">
        <v>8068</v>
      </c>
      <c r="D2602" s="59">
        <v>8.32</v>
      </c>
    </row>
    <row r="2603" spans="1:4" ht="27">
      <c r="A2603" s="57">
        <v>92867</v>
      </c>
      <c r="B2603" s="55" t="s">
        <v>3832</v>
      </c>
      <c r="C2603" s="57" t="s">
        <v>8068</v>
      </c>
      <c r="D2603" s="59">
        <v>25.56</v>
      </c>
    </row>
    <row r="2604" spans="1:4" ht="27">
      <c r="A2604" s="57">
        <v>92868</v>
      </c>
      <c r="B2604" s="55" t="s">
        <v>3833</v>
      </c>
      <c r="C2604" s="57" t="s">
        <v>8068</v>
      </c>
      <c r="D2604" s="59">
        <v>13.44</v>
      </c>
    </row>
    <row r="2605" spans="1:4" ht="27">
      <c r="A2605" s="57">
        <v>92869</v>
      </c>
      <c r="B2605" s="55" t="s">
        <v>3834</v>
      </c>
      <c r="C2605" s="57" t="s">
        <v>8068</v>
      </c>
      <c r="D2605" s="59">
        <v>8.8800000000000008</v>
      </c>
    </row>
    <row r="2606" spans="1:4" ht="27">
      <c r="A2606" s="57">
        <v>92870</v>
      </c>
      <c r="B2606" s="55" t="s">
        <v>3835</v>
      </c>
      <c r="C2606" s="57" t="s">
        <v>8068</v>
      </c>
      <c r="D2606" s="59">
        <v>31.4</v>
      </c>
    </row>
    <row r="2607" spans="1:4" ht="27">
      <c r="A2607" s="57">
        <v>92871</v>
      </c>
      <c r="B2607" s="55" t="s">
        <v>3836</v>
      </c>
      <c r="C2607" s="57" t="s">
        <v>8068</v>
      </c>
      <c r="D2607" s="59">
        <v>17.440000000000001</v>
      </c>
    </row>
    <row r="2608" spans="1:4" ht="27">
      <c r="A2608" s="57">
        <v>92872</v>
      </c>
      <c r="B2608" s="55" t="s">
        <v>3837</v>
      </c>
      <c r="C2608" s="57" t="s">
        <v>8068</v>
      </c>
      <c r="D2608" s="59">
        <v>12.22</v>
      </c>
    </row>
    <row r="2609" spans="1:4" ht="27">
      <c r="A2609" s="57">
        <v>95777</v>
      </c>
      <c r="B2609" s="55" t="s">
        <v>3838</v>
      </c>
      <c r="C2609" s="57" t="s">
        <v>8068</v>
      </c>
      <c r="D2609" s="59">
        <v>25.24</v>
      </c>
    </row>
    <row r="2610" spans="1:4" ht="27">
      <c r="A2610" s="57">
        <v>95778</v>
      </c>
      <c r="B2610" s="55" t="s">
        <v>3839</v>
      </c>
      <c r="C2610" s="57" t="s">
        <v>8068</v>
      </c>
      <c r="D2610" s="59">
        <v>25.82</v>
      </c>
    </row>
    <row r="2611" spans="1:4" ht="27">
      <c r="A2611" s="57">
        <v>95779</v>
      </c>
      <c r="B2611" s="55" t="s">
        <v>3840</v>
      </c>
      <c r="C2611" s="57" t="s">
        <v>8068</v>
      </c>
      <c r="D2611" s="59">
        <v>23.88</v>
      </c>
    </row>
    <row r="2612" spans="1:4" ht="27">
      <c r="A2612" s="57">
        <v>95780</v>
      </c>
      <c r="B2612" s="55" t="s">
        <v>3841</v>
      </c>
      <c r="C2612" s="57" t="s">
        <v>8068</v>
      </c>
      <c r="D2612" s="59">
        <v>28.56</v>
      </c>
    </row>
    <row r="2613" spans="1:4" ht="27">
      <c r="A2613" s="57">
        <v>95781</v>
      </c>
      <c r="B2613" s="55" t="s">
        <v>3842</v>
      </c>
      <c r="C2613" s="57" t="s">
        <v>8068</v>
      </c>
      <c r="D2613" s="59">
        <v>28.99</v>
      </c>
    </row>
    <row r="2614" spans="1:4" ht="27">
      <c r="A2614" s="57">
        <v>95782</v>
      </c>
      <c r="B2614" s="55" t="s">
        <v>3843</v>
      </c>
      <c r="C2614" s="57" t="s">
        <v>8068</v>
      </c>
      <c r="D2614" s="59">
        <v>30.12</v>
      </c>
    </row>
    <row r="2615" spans="1:4" ht="27">
      <c r="A2615" s="57">
        <v>95785</v>
      </c>
      <c r="B2615" s="55" t="s">
        <v>3844</v>
      </c>
      <c r="C2615" s="57" t="s">
        <v>8068</v>
      </c>
      <c r="D2615" s="59">
        <v>34.1</v>
      </c>
    </row>
    <row r="2616" spans="1:4" ht="27">
      <c r="A2616" s="57">
        <v>95787</v>
      </c>
      <c r="B2616" s="55" t="s">
        <v>3845</v>
      </c>
      <c r="C2616" s="57" t="s">
        <v>8068</v>
      </c>
      <c r="D2616" s="59">
        <v>25.65</v>
      </c>
    </row>
    <row r="2617" spans="1:4" ht="27">
      <c r="A2617" s="57">
        <v>95789</v>
      </c>
      <c r="B2617" s="55" t="s">
        <v>3846</v>
      </c>
      <c r="C2617" s="57" t="s">
        <v>8068</v>
      </c>
      <c r="D2617" s="59">
        <v>31.48</v>
      </c>
    </row>
    <row r="2618" spans="1:4" ht="27">
      <c r="A2618" s="57">
        <v>95791</v>
      </c>
      <c r="B2618" s="55" t="s">
        <v>3847</v>
      </c>
      <c r="C2618" s="57" t="s">
        <v>8068</v>
      </c>
      <c r="D2618" s="59">
        <v>40.130000000000003</v>
      </c>
    </row>
    <row r="2619" spans="1:4" ht="27">
      <c r="A2619" s="57">
        <v>95795</v>
      </c>
      <c r="B2619" s="55" t="s">
        <v>3848</v>
      </c>
      <c r="C2619" s="57" t="s">
        <v>8068</v>
      </c>
      <c r="D2619" s="59">
        <v>29.63</v>
      </c>
    </row>
    <row r="2620" spans="1:4" ht="27">
      <c r="A2620" s="57">
        <v>95796</v>
      </c>
      <c r="B2620" s="55" t="s">
        <v>3849</v>
      </c>
      <c r="C2620" s="57" t="s">
        <v>8068</v>
      </c>
      <c r="D2620" s="59">
        <v>37.04</v>
      </c>
    </row>
    <row r="2621" spans="1:4" ht="27">
      <c r="A2621" s="57">
        <v>95797</v>
      </c>
      <c r="B2621" s="55" t="s">
        <v>3850</v>
      </c>
      <c r="C2621" s="57" t="s">
        <v>8068</v>
      </c>
      <c r="D2621" s="59">
        <v>46.7</v>
      </c>
    </row>
    <row r="2622" spans="1:4" ht="27">
      <c r="A2622" s="57">
        <v>95801</v>
      </c>
      <c r="B2622" s="55" t="s">
        <v>3851</v>
      </c>
      <c r="C2622" s="57" t="s">
        <v>8068</v>
      </c>
      <c r="D2622" s="59">
        <v>35.46</v>
      </c>
    </row>
    <row r="2623" spans="1:4" ht="27">
      <c r="A2623" s="57">
        <v>95802</v>
      </c>
      <c r="B2623" s="55" t="s">
        <v>3852</v>
      </c>
      <c r="C2623" s="57" t="s">
        <v>8068</v>
      </c>
      <c r="D2623" s="59">
        <v>39.5</v>
      </c>
    </row>
    <row r="2624" spans="1:4" ht="27">
      <c r="A2624" s="57">
        <v>95803</v>
      </c>
      <c r="B2624" s="55" t="s">
        <v>3853</v>
      </c>
      <c r="C2624" s="57" t="s">
        <v>8068</v>
      </c>
      <c r="D2624" s="59">
        <v>51.85</v>
      </c>
    </row>
    <row r="2625" spans="1:4" ht="27">
      <c r="A2625" s="57">
        <v>95804</v>
      </c>
      <c r="B2625" s="55" t="s">
        <v>3854</v>
      </c>
      <c r="C2625" s="57" t="s">
        <v>8068</v>
      </c>
      <c r="D2625" s="59">
        <v>20.23</v>
      </c>
    </row>
    <row r="2626" spans="1:4" ht="27">
      <c r="A2626" s="57">
        <v>95805</v>
      </c>
      <c r="B2626" s="55" t="s">
        <v>3855</v>
      </c>
      <c r="C2626" s="57" t="s">
        <v>8068</v>
      </c>
      <c r="D2626" s="59">
        <v>20.440000000000001</v>
      </c>
    </row>
    <row r="2627" spans="1:4" ht="27">
      <c r="A2627" s="57">
        <v>95806</v>
      </c>
      <c r="B2627" s="55" t="s">
        <v>3856</v>
      </c>
      <c r="C2627" s="57" t="s">
        <v>8068</v>
      </c>
      <c r="D2627" s="59">
        <v>21.06</v>
      </c>
    </row>
    <row r="2628" spans="1:4" ht="27">
      <c r="A2628" s="57">
        <v>95807</v>
      </c>
      <c r="B2628" s="55" t="s">
        <v>3857</v>
      </c>
      <c r="C2628" s="57" t="s">
        <v>8068</v>
      </c>
      <c r="D2628" s="59">
        <v>23.36</v>
      </c>
    </row>
    <row r="2629" spans="1:4" ht="27">
      <c r="A2629" s="57">
        <v>95808</v>
      </c>
      <c r="B2629" s="55" t="s">
        <v>3858</v>
      </c>
      <c r="C2629" s="57" t="s">
        <v>8068</v>
      </c>
      <c r="D2629" s="59">
        <v>24</v>
      </c>
    </row>
    <row r="2630" spans="1:4" ht="27">
      <c r="A2630" s="57">
        <v>95809</v>
      </c>
      <c r="B2630" s="55" t="s">
        <v>3859</v>
      </c>
      <c r="C2630" s="57" t="s">
        <v>8068</v>
      </c>
      <c r="D2630" s="59">
        <v>26.19</v>
      </c>
    </row>
    <row r="2631" spans="1:4" ht="27">
      <c r="A2631" s="57">
        <v>95810</v>
      </c>
      <c r="B2631" s="55" t="s">
        <v>3860</v>
      </c>
      <c r="C2631" s="57" t="s">
        <v>8068</v>
      </c>
      <c r="D2631" s="59">
        <v>11.58</v>
      </c>
    </row>
    <row r="2632" spans="1:4" ht="27">
      <c r="A2632" s="57">
        <v>95811</v>
      </c>
      <c r="B2632" s="55" t="s">
        <v>3861</v>
      </c>
      <c r="C2632" s="57" t="s">
        <v>8068</v>
      </c>
      <c r="D2632" s="59">
        <v>12.21</v>
      </c>
    </row>
    <row r="2633" spans="1:4" ht="27">
      <c r="A2633" s="57">
        <v>95812</v>
      </c>
      <c r="B2633" s="55" t="s">
        <v>3862</v>
      </c>
      <c r="C2633" s="57" t="s">
        <v>8068</v>
      </c>
      <c r="D2633" s="59">
        <v>14.4</v>
      </c>
    </row>
    <row r="2634" spans="1:4" ht="27">
      <c r="A2634" s="57">
        <v>95813</v>
      </c>
      <c r="B2634" s="55" t="s">
        <v>3863</v>
      </c>
      <c r="C2634" s="57" t="s">
        <v>8068</v>
      </c>
      <c r="D2634" s="59">
        <v>14.2</v>
      </c>
    </row>
    <row r="2635" spans="1:4" ht="27">
      <c r="A2635" s="57">
        <v>95814</v>
      </c>
      <c r="B2635" s="55" t="s">
        <v>3864</v>
      </c>
      <c r="C2635" s="57" t="s">
        <v>8068</v>
      </c>
      <c r="D2635" s="59">
        <v>15.15</v>
      </c>
    </row>
    <row r="2636" spans="1:4" ht="27">
      <c r="A2636" s="57">
        <v>95815</v>
      </c>
      <c r="B2636" s="55" t="s">
        <v>3865</v>
      </c>
      <c r="C2636" s="57" t="s">
        <v>8068</v>
      </c>
      <c r="D2636" s="59">
        <v>19.28</v>
      </c>
    </row>
    <row r="2637" spans="1:4" ht="27">
      <c r="A2637" s="57">
        <v>95816</v>
      </c>
      <c r="B2637" s="55" t="s">
        <v>3866</v>
      </c>
      <c r="C2637" s="57" t="s">
        <v>8068</v>
      </c>
      <c r="D2637" s="59">
        <v>28.8</v>
      </c>
    </row>
    <row r="2638" spans="1:4" ht="27">
      <c r="A2638" s="57">
        <v>95817</v>
      </c>
      <c r="B2638" s="55" t="s">
        <v>3867</v>
      </c>
      <c r="C2638" s="57" t="s">
        <v>8068</v>
      </c>
      <c r="D2638" s="59">
        <v>29.74</v>
      </c>
    </row>
    <row r="2639" spans="1:4" ht="27">
      <c r="A2639" s="57">
        <v>95818</v>
      </c>
      <c r="B2639" s="55" t="s">
        <v>3868</v>
      </c>
      <c r="C2639" s="57" t="s">
        <v>8068</v>
      </c>
      <c r="D2639" s="59">
        <v>35.29</v>
      </c>
    </row>
    <row r="2640" spans="1:4" ht="27">
      <c r="A2640" s="57">
        <v>97881</v>
      </c>
      <c r="B2640" s="55" t="s">
        <v>3869</v>
      </c>
      <c r="C2640" s="57" t="s">
        <v>8068</v>
      </c>
      <c r="D2640" s="59">
        <v>83.6</v>
      </c>
    </row>
    <row r="2641" spans="1:4" ht="27">
      <c r="A2641" s="57">
        <v>97882</v>
      </c>
      <c r="B2641" s="55" t="s">
        <v>3870</v>
      </c>
      <c r="C2641" s="57" t="s">
        <v>8068</v>
      </c>
      <c r="D2641" s="59">
        <v>128.97999999999999</v>
      </c>
    </row>
    <row r="2642" spans="1:4" ht="27">
      <c r="A2642" s="57">
        <v>97883</v>
      </c>
      <c r="B2642" s="55" t="s">
        <v>3871</v>
      </c>
      <c r="C2642" s="57" t="s">
        <v>8068</v>
      </c>
      <c r="D2642" s="59">
        <v>246.25</v>
      </c>
    </row>
    <row r="2643" spans="1:4" ht="27">
      <c r="A2643" s="57">
        <v>97884</v>
      </c>
      <c r="B2643" s="55" t="s">
        <v>3872</v>
      </c>
      <c r="C2643" s="57" t="s">
        <v>8068</v>
      </c>
      <c r="D2643" s="59">
        <v>464.09</v>
      </c>
    </row>
    <row r="2644" spans="1:4" ht="27">
      <c r="A2644" s="57">
        <v>97885</v>
      </c>
      <c r="B2644" s="55" t="s">
        <v>3873</v>
      </c>
      <c r="C2644" s="57" t="s">
        <v>8068</v>
      </c>
      <c r="D2644" s="59">
        <v>714.66</v>
      </c>
    </row>
    <row r="2645" spans="1:4" ht="27">
      <c r="A2645" s="57">
        <v>97886</v>
      </c>
      <c r="B2645" s="55" t="s">
        <v>3874</v>
      </c>
      <c r="C2645" s="57" t="s">
        <v>8068</v>
      </c>
      <c r="D2645" s="59">
        <v>142.59</v>
      </c>
    </row>
    <row r="2646" spans="1:4" ht="27">
      <c r="A2646" s="57">
        <v>97887</v>
      </c>
      <c r="B2646" s="55" t="s">
        <v>3875</v>
      </c>
      <c r="C2646" s="57" t="s">
        <v>8068</v>
      </c>
      <c r="D2646" s="59">
        <v>225.21</v>
      </c>
    </row>
    <row r="2647" spans="1:4" ht="27">
      <c r="A2647" s="57">
        <v>97888</v>
      </c>
      <c r="B2647" s="55" t="s">
        <v>3876</v>
      </c>
      <c r="C2647" s="57" t="s">
        <v>8068</v>
      </c>
      <c r="D2647" s="59">
        <v>435.27</v>
      </c>
    </row>
    <row r="2648" spans="1:4" ht="27">
      <c r="A2648" s="57">
        <v>97889</v>
      </c>
      <c r="B2648" s="55" t="s">
        <v>3877</v>
      </c>
      <c r="C2648" s="57" t="s">
        <v>8068</v>
      </c>
      <c r="D2648" s="59">
        <v>577.33000000000004</v>
      </c>
    </row>
    <row r="2649" spans="1:4" ht="27">
      <c r="A2649" s="57">
        <v>97890</v>
      </c>
      <c r="B2649" s="55" t="s">
        <v>3878</v>
      </c>
      <c r="C2649" s="57" t="s">
        <v>8068</v>
      </c>
      <c r="D2649" s="59">
        <v>660.19</v>
      </c>
    </row>
    <row r="2650" spans="1:4" ht="27">
      <c r="A2650" s="57">
        <v>97891</v>
      </c>
      <c r="B2650" s="55" t="s">
        <v>3879</v>
      </c>
      <c r="C2650" s="57" t="s">
        <v>8068</v>
      </c>
      <c r="D2650" s="59">
        <v>167.56</v>
      </c>
    </row>
    <row r="2651" spans="1:4" ht="27">
      <c r="A2651" s="57">
        <v>97892</v>
      </c>
      <c r="B2651" s="55" t="s">
        <v>3880</v>
      </c>
      <c r="C2651" s="57" t="s">
        <v>8068</v>
      </c>
      <c r="D2651" s="59">
        <v>313.36</v>
      </c>
    </row>
    <row r="2652" spans="1:4" ht="27">
      <c r="A2652" s="57">
        <v>97893</v>
      </c>
      <c r="B2652" s="55" t="s">
        <v>3881</v>
      </c>
      <c r="C2652" s="57" t="s">
        <v>8068</v>
      </c>
      <c r="D2652" s="59">
        <v>421.86</v>
      </c>
    </row>
    <row r="2653" spans="1:4" ht="27">
      <c r="A2653" s="57">
        <v>97894</v>
      </c>
      <c r="B2653" s="55" t="s">
        <v>3882</v>
      </c>
      <c r="C2653" s="57" t="s">
        <v>8068</v>
      </c>
      <c r="D2653" s="59">
        <v>471.8</v>
      </c>
    </row>
    <row r="2654" spans="1:4" ht="27">
      <c r="A2654" s="57">
        <v>93653</v>
      </c>
      <c r="B2654" s="55" t="s">
        <v>3883</v>
      </c>
      <c r="C2654" s="57" t="s">
        <v>8068</v>
      </c>
      <c r="D2654" s="59">
        <v>10.66</v>
      </c>
    </row>
    <row r="2655" spans="1:4" ht="27">
      <c r="A2655" s="57">
        <v>93654</v>
      </c>
      <c r="B2655" s="55" t="s">
        <v>3884</v>
      </c>
      <c r="C2655" s="57" t="s">
        <v>8068</v>
      </c>
      <c r="D2655" s="59">
        <v>11.22</v>
      </c>
    </row>
    <row r="2656" spans="1:4" ht="27">
      <c r="A2656" s="57">
        <v>93655</v>
      </c>
      <c r="B2656" s="55" t="s">
        <v>3885</v>
      </c>
      <c r="C2656" s="57" t="s">
        <v>8068</v>
      </c>
      <c r="D2656" s="59">
        <v>12.26</v>
      </c>
    </row>
    <row r="2657" spans="1:4" ht="27">
      <c r="A2657" s="57">
        <v>93656</v>
      </c>
      <c r="B2657" s="55" t="s">
        <v>3886</v>
      </c>
      <c r="C2657" s="57" t="s">
        <v>8068</v>
      </c>
      <c r="D2657" s="59">
        <v>12.26</v>
      </c>
    </row>
    <row r="2658" spans="1:4" ht="27">
      <c r="A2658" s="57">
        <v>93657</v>
      </c>
      <c r="B2658" s="55" t="s">
        <v>3887</v>
      </c>
      <c r="C2658" s="57" t="s">
        <v>8068</v>
      </c>
      <c r="D2658" s="59">
        <v>13.53</v>
      </c>
    </row>
    <row r="2659" spans="1:4" ht="27">
      <c r="A2659" s="57">
        <v>93658</v>
      </c>
      <c r="B2659" s="55" t="s">
        <v>3888</v>
      </c>
      <c r="C2659" s="57" t="s">
        <v>8068</v>
      </c>
      <c r="D2659" s="59">
        <v>19.66</v>
      </c>
    </row>
    <row r="2660" spans="1:4" ht="27">
      <c r="A2660" s="57">
        <v>93659</v>
      </c>
      <c r="B2660" s="55" t="s">
        <v>3889</v>
      </c>
      <c r="C2660" s="57" t="s">
        <v>8068</v>
      </c>
      <c r="D2660" s="59">
        <v>22.28</v>
      </c>
    </row>
    <row r="2661" spans="1:4" ht="27">
      <c r="A2661" s="57">
        <v>93660</v>
      </c>
      <c r="B2661" s="55" t="s">
        <v>3890</v>
      </c>
      <c r="C2661" s="57" t="s">
        <v>8068</v>
      </c>
      <c r="D2661" s="59">
        <v>52.75</v>
      </c>
    </row>
    <row r="2662" spans="1:4" ht="27">
      <c r="A2662" s="57">
        <v>93661</v>
      </c>
      <c r="B2662" s="55" t="s">
        <v>3891</v>
      </c>
      <c r="C2662" s="57" t="s">
        <v>8068</v>
      </c>
      <c r="D2662" s="59">
        <v>53.86</v>
      </c>
    </row>
    <row r="2663" spans="1:4" ht="27">
      <c r="A2663" s="57">
        <v>93662</v>
      </c>
      <c r="B2663" s="55" t="s">
        <v>3892</v>
      </c>
      <c r="C2663" s="57" t="s">
        <v>8068</v>
      </c>
      <c r="D2663" s="59">
        <v>55.94</v>
      </c>
    </row>
    <row r="2664" spans="1:4" ht="27">
      <c r="A2664" s="57">
        <v>93663</v>
      </c>
      <c r="B2664" s="55" t="s">
        <v>3893</v>
      </c>
      <c r="C2664" s="57" t="s">
        <v>8068</v>
      </c>
      <c r="D2664" s="59">
        <v>55.94</v>
      </c>
    </row>
    <row r="2665" spans="1:4" ht="27">
      <c r="A2665" s="57">
        <v>93664</v>
      </c>
      <c r="B2665" s="55" t="s">
        <v>3894</v>
      </c>
      <c r="C2665" s="57" t="s">
        <v>8068</v>
      </c>
      <c r="D2665" s="59">
        <v>58.5</v>
      </c>
    </row>
    <row r="2666" spans="1:4" ht="27">
      <c r="A2666" s="57">
        <v>93665</v>
      </c>
      <c r="B2666" s="55" t="s">
        <v>3895</v>
      </c>
      <c r="C2666" s="57" t="s">
        <v>8068</v>
      </c>
      <c r="D2666" s="59">
        <v>61.87</v>
      </c>
    </row>
    <row r="2667" spans="1:4" ht="27">
      <c r="A2667" s="57">
        <v>93666</v>
      </c>
      <c r="B2667" s="55" t="s">
        <v>3896</v>
      </c>
      <c r="C2667" s="57" t="s">
        <v>8068</v>
      </c>
      <c r="D2667" s="59">
        <v>67.11</v>
      </c>
    </row>
    <row r="2668" spans="1:4" ht="27">
      <c r="A2668" s="57">
        <v>93667</v>
      </c>
      <c r="B2668" s="55" t="s">
        <v>3897</v>
      </c>
      <c r="C2668" s="57" t="s">
        <v>8068</v>
      </c>
      <c r="D2668" s="59">
        <v>65.87</v>
      </c>
    </row>
    <row r="2669" spans="1:4" ht="27">
      <c r="A2669" s="57">
        <v>93668</v>
      </c>
      <c r="B2669" s="55" t="s">
        <v>3898</v>
      </c>
      <c r="C2669" s="57" t="s">
        <v>8068</v>
      </c>
      <c r="D2669" s="59">
        <v>67.53</v>
      </c>
    </row>
    <row r="2670" spans="1:4" ht="27">
      <c r="A2670" s="57">
        <v>93669</v>
      </c>
      <c r="B2670" s="55" t="s">
        <v>3899</v>
      </c>
      <c r="C2670" s="57" t="s">
        <v>8068</v>
      </c>
      <c r="D2670" s="59">
        <v>70.650000000000006</v>
      </c>
    </row>
    <row r="2671" spans="1:4" ht="27">
      <c r="A2671" s="57">
        <v>93670</v>
      </c>
      <c r="B2671" s="55" t="s">
        <v>3900</v>
      </c>
      <c r="C2671" s="57" t="s">
        <v>8068</v>
      </c>
      <c r="D2671" s="59">
        <v>70.650000000000006</v>
      </c>
    </row>
    <row r="2672" spans="1:4" ht="27">
      <c r="A2672" s="57">
        <v>93671</v>
      </c>
      <c r="B2672" s="55" t="s">
        <v>3901</v>
      </c>
      <c r="C2672" s="57" t="s">
        <v>8068</v>
      </c>
      <c r="D2672" s="59">
        <v>74.5</v>
      </c>
    </row>
    <row r="2673" spans="1:4" ht="27">
      <c r="A2673" s="57">
        <v>93672</v>
      </c>
      <c r="B2673" s="55" t="s">
        <v>3902</v>
      </c>
      <c r="C2673" s="57" t="s">
        <v>8068</v>
      </c>
      <c r="D2673" s="59">
        <v>80.66</v>
      </c>
    </row>
    <row r="2674" spans="1:4" ht="27">
      <c r="A2674" s="57">
        <v>93673</v>
      </c>
      <c r="B2674" s="55" t="s">
        <v>3903</v>
      </c>
      <c r="C2674" s="57" t="s">
        <v>8068</v>
      </c>
      <c r="D2674" s="59">
        <v>88.52</v>
      </c>
    </row>
    <row r="2675" spans="1:4" ht="27">
      <c r="A2675" s="57">
        <v>97359</v>
      </c>
      <c r="B2675" s="55" t="s">
        <v>3904</v>
      </c>
      <c r="C2675" s="57" t="s">
        <v>8068</v>
      </c>
      <c r="D2675" s="59">
        <v>1929.57</v>
      </c>
    </row>
    <row r="2676" spans="1:4" ht="27">
      <c r="A2676" s="57">
        <v>97360</v>
      </c>
      <c r="B2676" s="55" t="s">
        <v>3905</v>
      </c>
      <c r="C2676" s="57" t="s">
        <v>8068</v>
      </c>
      <c r="D2676" s="59">
        <v>3689.22</v>
      </c>
    </row>
    <row r="2677" spans="1:4" ht="27">
      <c r="A2677" s="57">
        <v>97361</v>
      </c>
      <c r="B2677" s="55" t="s">
        <v>3906</v>
      </c>
      <c r="C2677" s="57" t="s">
        <v>8068</v>
      </c>
      <c r="D2677" s="59">
        <v>4918.96</v>
      </c>
    </row>
    <row r="2678" spans="1:4" ht="27">
      <c r="A2678" s="57">
        <v>97362</v>
      </c>
      <c r="B2678" s="55" t="s">
        <v>3907</v>
      </c>
      <c r="C2678" s="57" t="s">
        <v>8068</v>
      </c>
      <c r="D2678" s="59">
        <v>2309.2199999999998</v>
      </c>
    </row>
    <row r="2679" spans="1:4" ht="40.5">
      <c r="A2679" s="57">
        <v>101875</v>
      </c>
      <c r="B2679" s="55" t="s">
        <v>3908</v>
      </c>
      <c r="C2679" s="57" t="s">
        <v>8068</v>
      </c>
      <c r="D2679" s="59">
        <v>487.33</v>
      </c>
    </row>
    <row r="2680" spans="1:4" ht="27">
      <c r="A2680" s="57">
        <v>101876</v>
      </c>
      <c r="B2680" s="55" t="s">
        <v>3909</v>
      </c>
      <c r="C2680" s="57" t="s">
        <v>8068</v>
      </c>
      <c r="D2680" s="59">
        <v>48.61</v>
      </c>
    </row>
    <row r="2681" spans="1:4" ht="27">
      <c r="A2681" s="57">
        <v>101877</v>
      </c>
      <c r="B2681" s="55" t="s">
        <v>3910</v>
      </c>
      <c r="C2681" s="57" t="s">
        <v>8068</v>
      </c>
      <c r="D2681" s="59">
        <v>34.869999999999997</v>
      </c>
    </row>
    <row r="2682" spans="1:4" ht="40.5">
      <c r="A2682" s="57">
        <v>101878</v>
      </c>
      <c r="B2682" s="55" t="s">
        <v>3911</v>
      </c>
      <c r="C2682" s="57" t="s">
        <v>8068</v>
      </c>
      <c r="D2682" s="59">
        <v>664.81</v>
      </c>
    </row>
    <row r="2683" spans="1:4" ht="40.5">
      <c r="A2683" s="57">
        <v>101879</v>
      </c>
      <c r="B2683" s="55" t="s">
        <v>3912</v>
      </c>
      <c r="C2683" s="57" t="s">
        <v>8068</v>
      </c>
      <c r="D2683" s="59">
        <v>708.56</v>
      </c>
    </row>
    <row r="2684" spans="1:4" ht="40.5">
      <c r="A2684" s="57">
        <v>101880</v>
      </c>
      <c r="B2684" s="55" t="s">
        <v>3913</v>
      </c>
      <c r="C2684" s="57" t="s">
        <v>8068</v>
      </c>
      <c r="D2684" s="59">
        <v>814.82</v>
      </c>
    </row>
    <row r="2685" spans="1:4" ht="40.5">
      <c r="A2685" s="57">
        <v>101881</v>
      </c>
      <c r="B2685" s="55" t="s">
        <v>3914</v>
      </c>
      <c r="C2685" s="57" t="s">
        <v>8068</v>
      </c>
      <c r="D2685" s="59">
        <v>1178.1099999999999</v>
      </c>
    </row>
    <row r="2686" spans="1:4" ht="40.5">
      <c r="A2686" s="57">
        <v>101882</v>
      </c>
      <c r="B2686" s="55" t="s">
        <v>3915</v>
      </c>
      <c r="C2686" s="57" t="s">
        <v>8068</v>
      </c>
      <c r="D2686" s="59">
        <v>1678.7</v>
      </c>
    </row>
    <row r="2687" spans="1:4" ht="40.5">
      <c r="A2687" s="57">
        <v>101883</v>
      </c>
      <c r="B2687" s="55" t="s">
        <v>3916</v>
      </c>
      <c r="C2687" s="57" t="s">
        <v>8068</v>
      </c>
      <c r="D2687" s="59">
        <v>675.21</v>
      </c>
    </row>
    <row r="2688" spans="1:4" ht="27">
      <c r="A2688" s="57">
        <v>101890</v>
      </c>
      <c r="B2688" s="55" t="s">
        <v>3917</v>
      </c>
      <c r="C2688" s="57" t="s">
        <v>8068</v>
      </c>
      <c r="D2688" s="59">
        <v>14.75</v>
      </c>
    </row>
    <row r="2689" spans="1:4" ht="27">
      <c r="A2689" s="57">
        <v>101891</v>
      </c>
      <c r="B2689" s="55" t="s">
        <v>3918</v>
      </c>
      <c r="C2689" s="57" t="s">
        <v>8068</v>
      </c>
      <c r="D2689" s="59">
        <v>25.46</v>
      </c>
    </row>
    <row r="2690" spans="1:4" ht="27">
      <c r="A2690" s="57">
        <v>101892</v>
      </c>
      <c r="B2690" s="55" t="s">
        <v>3919</v>
      </c>
      <c r="C2690" s="57" t="s">
        <v>8068</v>
      </c>
      <c r="D2690" s="59">
        <v>66.36</v>
      </c>
    </row>
    <row r="2691" spans="1:4" ht="27">
      <c r="A2691" s="57">
        <v>101893</v>
      </c>
      <c r="B2691" s="55" t="s">
        <v>3920</v>
      </c>
      <c r="C2691" s="57" t="s">
        <v>8068</v>
      </c>
      <c r="D2691" s="59">
        <v>84.72</v>
      </c>
    </row>
    <row r="2692" spans="1:4" ht="27">
      <c r="A2692" s="57">
        <v>101894</v>
      </c>
      <c r="B2692" s="55" t="s">
        <v>3921</v>
      </c>
      <c r="C2692" s="57" t="s">
        <v>8068</v>
      </c>
      <c r="D2692" s="59">
        <v>143.69999999999999</v>
      </c>
    </row>
    <row r="2693" spans="1:4" ht="27">
      <c r="A2693" s="57">
        <v>101895</v>
      </c>
      <c r="B2693" s="55" t="s">
        <v>3922</v>
      </c>
      <c r="C2693" s="57" t="s">
        <v>8068</v>
      </c>
      <c r="D2693" s="59">
        <v>392.55</v>
      </c>
    </row>
    <row r="2694" spans="1:4" ht="27">
      <c r="A2694" s="57">
        <v>101896</v>
      </c>
      <c r="B2694" s="55" t="s">
        <v>3923</v>
      </c>
      <c r="C2694" s="57" t="s">
        <v>8068</v>
      </c>
      <c r="D2694" s="59">
        <v>589.41999999999996</v>
      </c>
    </row>
    <row r="2695" spans="1:4" ht="27">
      <c r="A2695" s="57">
        <v>101897</v>
      </c>
      <c r="B2695" s="55" t="s">
        <v>3924</v>
      </c>
      <c r="C2695" s="57" t="s">
        <v>8068</v>
      </c>
      <c r="D2695" s="59">
        <v>942.69</v>
      </c>
    </row>
    <row r="2696" spans="1:4" ht="27">
      <c r="A2696" s="57">
        <v>101898</v>
      </c>
      <c r="B2696" s="55" t="s">
        <v>3925</v>
      </c>
      <c r="C2696" s="57" t="s">
        <v>8068</v>
      </c>
      <c r="D2696" s="59">
        <v>1263.8599999999999</v>
      </c>
    </row>
    <row r="2697" spans="1:4" ht="27">
      <c r="A2697" s="57">
        <v>101899</v>
      </c>
      <c r="B2697" s="55" t="s">
        <v>3926</v>
      </c>
      <c r="C2697" s="57" t="s">
        <v>8068</v>
      </c>
      <c r="D2697" s="59">
        <v>2027.79</v>
      </c>
    </row>
    <row r="2698" spans="1:4" ht="27">
      <c r="A2698" s="57">
        <v>101900</v>
      </c>
      <c r="B2698" s="55" t="s">
        <v>3927</v>
      </c>
      <c r="C2698" s="57" t="s">
        <v>8068</v>
      </c>
      <c r="D2698" s="59">
        <v>4240.46</v>
      </c>
    </row>
    <row r="2699" spans="1:4" ht="13.5">
      <c r="A2699" s="57">
        <v>101901</v>
      </c>
      <c r="B2699" s="55" t="s">
        <v>3928</v>
      </c>
      <c r="C2699" s="57" t="s">
        <v>8068</v>
      </c>
      <c r="D2699" s="59">
        <v>203.22</v>
      </c>
    </row>
    <row r="2700" spans="1:4" ht="13.5">
      <c r="A2700" s="57">
        <v>101902</v>
      </c>
      <c r="B2700" s="55" t="s">
        <v>3929</v>
      </c>
      <c r="C2700" s="57" t="s">
        <v>8068</v>
      </c>
      <c r="D2700" s="59">
        <v>250.4</v>
      </c>
    </row>
    <row r="2701" spans="1:4" ht="13.5">
      <c r="A2701" s="57">
        <v>101903</v>
      </c>
      <c r="B2701" s="55" t="s">
        <v>3930</v>
      </c>
      <c r="C2701" s="57" t="s">
        <v>8068</v>
      </c>
      <c r="D2701" s="59">
        <v>524.70000000000005</v>
      </c>
    </row>
    <row r="2702" spans="1:4" ht="13.5">
      <c r="A2702" s="57">
        <v>101904</v>
      </c>
      <c r="B2702" s="55" t="s">
        <v>3931</v>
      </c>
      <c r="C2702" s="57" t="s">
        <v>8068</v>
      </c>
      <c r="D2702" s="59">
        <v>1954.47</v>
      </c>
    </row>
    <row r="2703" spans="1:4" ht="27">
      <c r="A2703" s="57">
        <v>101938</v>
      </c>
      <c r="B2703" s="55" t="s">
        <v>3932</v>
      </c>
      <c r="C2703" s="57" t="s">
        <v>8068</v>
      </c>
      <c r="D2703" s="59">
        <v>64.83</v>
      </c>
    </row>
    <row r="2704" spans="1:4" ht="27">
      <c r="A2704" s="57">
        <v>101946</v>
      </c>
      <c r="B2704" s="55" t="s">
        <v>3933</v>
      </c>
      <c r="C2704" s="57" t="s">
        <v>8068</v>
      </c>
      <c r="D2704" s="59">
        <v>111.62</v>
      </c>
    </row>
    <row r="2705" spans="1:4" ht="27">
      <c r="A2705" s="57">
        <v>91945</v>
      </c>
      <c r="B2705" s="55" t="s">
        <v>3934</v>
      </c>
      <c r="C2705" s="57" t="s">
        <v>8068</v>
      </c>
      <c r="D2705" s="59">
        <v>9.6199999999999992</v>
      </c>
    </row>
    <row r="2706" spans="1:4" ht="27">
      <c r="A2706" s="57">
        <v>91946</v>
      </c>
      <c r="B2706" s="55" t="s">
        <v>3935</v>
      </c>
      <c r="C2706" s="57" t="s">
        <v>8068</v>
      </c>
      <c r="D2706" s="59">
        <v>8.15</v>
      </c>
    </row>
    <row r="2707" spans="1:4" ht="27">
      <c r="A2707" s="57">
        <v>91947</v>
      </c>
      <c r="B2707" s="55" t="s">
        <v>3936</v>
      </c>
      <c r="C2707" s="57" t="s">
        <v>8068</v>
      </c>
      <c r="D2707" s="59">
        <v>7.25</v>
      </c>
    </row>
    <row r="2708" spans="1:4" ht="27">
      <c r="A2708" s="57">
        <v>91949</v>
      </c>
      <c r="B2708" s="55" t="s">
        <v>3937</v>
      </c>
      <c r="C2708" s="57" t="s">
        <v>8068</v>
      </c>
      <c r="D2708" s="59">
        <v>14.98</v>
      </c>
    </row>
    <row r="2709" spans="1:4" ht="27">
      <c r="A2709" s="57">
        <v>91950</v>
      </c>
      <c r="B2709" s="55" t="s">
        <v>3938</v>
      </c>
      <c r="C2709" s="57" t="s">
        <v>8068</v>
      </c>
      <c r="D2709" s="59">
        <v>13.21</v>
      </c>
    </row>
    <row r="2710" spans="1:4" ht="27">
      <c r="A2710" s="57">
        <v>91951</v>
      </c>
      <c r="B2710" s="55" t="s">
        <v>3939</v>
      </c>
      <c r="C2710" s="57" t="s">
        <v>8068</v>
      </c>
      <c r="D2710" s="59">
        <v>12.15</v>
      </c>
    </row>
    <row r="2711" spans="1:4" ht="27">
      <c r="A2711" s="57">
        <v>91952</v>
      </c>
      <c r="B2711" s="55" t="s">
        <v>3940</v>
      </c>
      <c r="C2711" s="57" t="s">
        <v>8068</v>
      </c>
      <c r="D2711" s="59">
        <v>17.829999999999998</v>
      </c>
    </row>
    <row r="2712" spans="1:4" ht="27">
      <c r="A2712" s="57">
        <v>91953</v>
      </c>
      <c r="B2712" s="55" t="s">
        <v>3941</v>
      </c>
      <c r="C2712" s="57" t="s">
        <v>8068</v>
      </c>
      <c r="D2712" s="59">
        <v>25.98</v>
      </c>
    </row>
    <row r="2713" spans="1:4" ht="27">
      <c r="A2713" s="57">
        <v>91954</v>
      </c>
      <c r="B2713" s="55" t="s">
        <v>3942</v>
      </c>
      <c r="C2713" s="57" t="s">
        <v>8068</v>
      </c>
      <c r="D2713" s="59">
        <v>23.9</v>
      </c>
    </row>
    <row r="2714" spans="1:4" ht="27">
      <c r="A2714" s="57">
        <v>91955</v>
      </c>
      <c r="B2714" s="55" t="s">
        <v>3943</v>
      </c>
      <c r="C2714" s="57" t="s">
        <v>8068</v>
      </c>
      <c r="D2714" s="59">
        <v>32.049999999999997</v>
      </c>
    </row>
    <row r="2715" spans="1:4" ht="27">
      <c r="A2715" s="57">
        <v>91956</v>
      </c>
      <c r="B2715" s="55" t="s">
        <v>3944</v>
      </c>
      <c r="C2715" s="57" t="s">
        <v>8068</v>
      </c>
      <c r="D2715" s="59">
        <v>39.020000000000003</v>
      </c>
    </row>
    <row r="2716" spans="1:4" ht="27">
      <c r="A2716" s="57">
        <v>91957</v>
      </c>
      <c r="B2716" s="55" t="s">
        <v>3945</v>
      </c>
      <c r="C2716" s="57" t="s">
        <v>8068</v>
      </c>
      <c r="D2716" s="59">
        <v>47.17</v>
      </c>
    </row>
    <row r="2717" spans="1:4" ht="27">
      <c r="A2717" s="57">
        <v>91958</v>
      </c>
      <c r="B2717" s="55" t="s">
        <v>3946</v>
      </c>
      <c r="C2717" s="57" t="s">
        <v>8068</v>
      </c>
      <c r="D2717" s="59">
        <v>33.01</v>
      </c>
    </row>
    <row r="2718" spans="1:4" ht="27">
      <c r="A2718" s="57">
        <v>91959</v>
      </c>
      <c r="B2718" s="55" t="s">
        <v>3947</v>
      </c>
      <c r="C2718" s="57" t="s">
        <v>8068</v>
      </c>
      <c r="D2718" s="59">
        <v>41.16</v>
      </c>
    </row>
    <row r="2719" spans="1:4" ht="27">
      <c r="A2719" s="57">
        <v>91960</v>
      </c>
      <c r="B2719" s="55" t="s">
        <v>3948</v>
      </c>
      <c r="C2719" s="57" t="s">
        <v>8068</v>
      </c>
      <c r="D2719" s="59">
        <v>45.08</v>
      </c>
    </row>
    <row r="2720" spans="1:4" ht="27">
      <c r="A2720" s="57">
        <v>91961</v>
      </c>
      <c r="B2720" s="55" t="s">
        <v>3949</v>
      </c>
      <c r="C2720" s="57" t="s">
        <v>8068</v>
      </c>
      <c r="D2720" s="59">
        <v>53.23</v>
      </c>
    </row>
    <row r="2721" spans="1:4" ht="27">
      <c r="A2721" s="57">
        <v>91962</v>
      </c>
      <c r="B2721" s="55" t="s">
        <v>3950</v>
      </c>
      <c r="C2721" s="57" t="s">
        <v>8068</v>
      </c>
      <c r="D2721" s="59">
        <v>60.25</v>
      </c>
    </row>
    <row r="2722" spans="1:4" ht="27">
      <c r="A2722" s="57">
        <v>91963</v>
      </c>
      <c r="B2722" s="55" t="s">
        <v>3951</v>
      </c>
      <c r="C2722" s="57" t="s">
        <v>8068</v>
      </c>
      <c r="D2722" s="59">
        <v>68.400000000000006</v>
      </c>
    </row>
    <row r="2723" spans="1:4" ht="27">
      <c r="A2723" s="57">
        <v>91964</v>
      </c>
      <c r="B2723" s="55" t="s">
        <v>3952</v>
      </c>
      <c r="C2723" s="57" t="s">
        <v>8068</v>
      </c>
      <c r="D2723" s="59">
        <v>54.19</v>
      </c>
    </row>
    <row r="2724" spans="1:4" ht="27">
      <c r="A2724" s="57">
        <v>91965</v>
      </c>
      <c r="B2724" s="55" t="s">
        <v>3953</v>
      </c>
      <c r="C2724" s="57" t="s">
        <v>8068</v>
      </c>
      <c r="D2724" s="59">
        <v>62.34</v>
      </c>
    </row>
    <row r="2725" spans="1:4" ht="27">
      <c r="A2725" s="57">
        <v>91966</v>
      </c>
      <c r="B2725" s="55" t="s">
        <v>3954</v>
      </c>
      <c r="C2725" s="57" t="s">
        <v>8068</v>
      </c>
      <c r="D2725" s="59">
        <v>48.17</v>
      </c>
    </row>
    <row r="2726" spans="1:4" ht="27">
      <c r="A2726" s="57">
        <v>91967</v>
      </c>
      <c r="B2726" s="55" t="s">
        <v>3955</v>
      </c>
      <c r="C2726" s="57" t="s">
        <v>8068</v>
      </c>
      <c r="D2726" s="59">
        <v>56.32</v>
      </c>
    </row>
    <row r="2727" spans="1:4" ht="27">
      <c r="A2727" s="57">
        <v>91968</v>
      </c>
      <c r="B2727" s="55" t="s">
        <v>3956</v>
      </c>
      <c r="C2727" s="57" t="s">
        <v>8068</v>
      </c>
      <c r="D2727" s="59">
        <v>66.27</v>
      </c>
    </row>
    <row r="2728" spans="1:4" ht="27">
      <c r="A2728" s="57">
        <v>91969</v>
      </c>
      <c r="B2728" s="55" t="s">
        <v>3957</v>
      </c>
      <c r="C2728" s="57" t="s">
        <v>8068</v>
      </c>
      <c r="D2728" s="59">
        <v>74.42</v>
      </c>
    </row>
    <row r="2729" spans="1:4" ht="27">
      <c r="A2729" s="57">
        <v>91970</v>
      </c>
      <c r="B2729" s="55" t="s">
        <v>3958</v>
      </c>
      <c r="C2729" s="57" t="s">
        <v>8068</v>
      </c>
      <c r="D2729" s="59">
        <v>69.67</v>
      </c>
    </row>
    <row r="2730" spans="1:4" ht="27">
      <c r="A2730" s="57">
        <v>91971</v>
      </c>
      <c r="B2730" s="55" t="s">
        <v>3959</v>
      </c>
      <c r="C2730" s="57" t="s">
        <v>8068</v>
      </c>
      <c r="D2730" s="59">
        <v>82.88</v>
      </c>
    </row>
    <row r="2731" spans="1:4" ht="27">
      <c r="A2731" s="57">
        <v>91972</v>
      </c>
      <c r="B2731" s="55" t="s">
        <v>3960</v>
      </c>
      <c r="C2731" s="57" t="s">
        <v>8068</v>
      </c>
      <c r="D2731" s="59">
        <v>75.73</v>
      </c>
    </row>
    <row r="2732" spans="1:4" ht="27">
      <c r="A2732" s="57">
        <v>91973</v>
      </c>
      <c r="B2732" s="55" t="s">
        <v>3961</v>
      </c>
      <c r="C2732" s="57" t="s">
        <v>8068</v>
      </c>
      <c r="D2732" s="59">
        <v>88.94</v>
      </c>
    </row>
    <row r="2733" spans="1:4" ht="27">
      <c r="A2733" s="57">
        <v>91974</v>
      </c>
      <c r="B2733" s="55" t="s">
        <v>3962</v>
      </c>
      <c r="C2733" s="57" t="s">
        <v>8068</v>
      </c>
      <c r="D2733" s="59">
        <v>63.61</v>
      </c>
    </row>
    <row r="2734" spans="1:4" ht="27">
      <c r="A2734" s="57">
        <v>91975</v>
      </c>
      <c r="B2734" s="55" t="s">
        <v>3963</v>
      </c>
      <c r="C2734" s="57" t="s">
        <v>8068</v>
      </c>
      <c r="D2734" s="59">
        <v>76.819999999999993</v>
      </c>
    </row>
    <row r="2735" spans="1:4" ht="27">
      <c r="A2735" s="57">
        <v>91976</v>
      </c>
      <c r="B2735" s="55" t="s">
        <v>3964</v>
      </c>
      <c r="C2735" s="57" t="s">
        <v>8068</v>
      </c>
      <c r="D2735" s="59">
        <v>94.04</v>
      </c>
    </row>
    <row r="2736" spans="1:4" ht="27">
      <c r="A2736" s="57">
        <v>91977</v>
      </c>
      <c r="B2736" s="55" t="s">
        <v>3965</v>
      </c>
      <c r="C2736" s="57" t="s">
        <v>8068</v>
      </c>
      <c r="D2736" s="59">
        <v>107.25</v>
      </c>
    </row>
    <row r="2737" spans="1:4" ht="27">
      <c r="A2737" s="57">
        <v>91978</v>
      </c>
      <c r="B2737" s="55" t="s">
        <v>3966</v>
      </c>
      <c r="C2737" s="57" t="s">
        <v>8068</v>
      </c>
      <c r="D2737" s="59">
        <v>38.99</v>
      </c>
    </row>
    <row r="2738" spans="1:4" ht="27">
      <c r="A2738" s="57">
        <v>91979</v>
      </c>
      <c r="B2738" s="55" t="s">
        <v>3967</v>
      </c>
      <c r="C2738" s="57" t="s">
        <v>8068</v>
      </c>
      <c r="D2738" s="59">
        <v>47.14</v>
      </c>
    </row>
    <row r="2739" spans="1:4" ht="27">
      <c r="A2739" s="57">
        <v>91980</v>
      </c>
      <c r="B2739" s="55" t="s">
        <v>3968</v>
      </c>
      <c r="C2739" s="57" t="s">
        <v>8068</v>
      </c>
      <c r="D2739" s="59">
        <v>37.619999999999997</v>
      </c>
    </row>
    <row r="2740" spans="1:4" ht="27">
      <c r="A2740" s="57">
        <v>91981</v>
      </c>
      <c r="B2740" s="55" t="s">
        <v>3969</v>
      </c>
      <c r="C2740" s="57" t="s">
        <v>8068</v>
      </c>
      <c r="D2740" s="59">
        <v>45.77</v>
      </c>
    </row>
    <row r="2741" spans="1:4" ht="27">
      <c r="A2741" s="57">
        <v>91982</v>
      </c>
      <c r="B2741" s="55" t="s">
        <v>3970</v>
      </c>
      <c r="C2741" s="57" t="s">
        <v>8068</v>
      </c>
      <c r="D2741" s="59">
        <v>96.92</v>
      </c>
    </row>
    <row r="2742" spans="1:4" ht="27">
      <c r="A2742" s="57">
        <v>91983</v>
      </c>
      <c r="B2742" s="55" t="s">
        <v>3971</v>
      </c>
      <c r="C2742" s="57" t="s">
        <v>8068</v>
      </c>
      <c r="D2742" s="59">
        <v>105.07</v>
      </c>
    </row>
    <row r="2743" spans="1:4" ht="27">
      <c r="A2743" s="57">
        <v>91984</v>
      </c>
      <c r="B2743" s="55" t="s">
        <v>3972</v>
      </c>
      <c r="C2743" s="57" t="s">
        <v>8068</v>
      </c>
      <c r="D2743" s="59">
        <v>16.559999999999999</v>
      </c>
    </row>
    <row r="2744" spans="1:4" ht="27">
      <c r="A2744" s="57">
        <v>91985</v>
      </c>
      <c r="B2744" s="55" t="s">
        <v>3973</v>
      </c>
      <c r="C2744" s="57" t="s">
        <v>8068</v>
      </c>
      <c r="D2744" s="59">
        <v>24.71</v>
      </c>
    </row>
    <row r="2745" spans="1:4" ht="27">
      <c r="A2745" s="57">
        <v>91986</v>
      </c>
      <c r="B2745" s="55" t="s">
        <v>3974</v>
      </c>
      <c r="C2745" s="57" t="s">
        <v>8068</v>
      </c>
      <c r="D2745" s="59">
        <v>36.56</v>
      </c>
    </row>
    <row r="2746" spans="1:4" ht="27">
      <c r="A2746" s="57">
        <v>91987</v>
      </c>
      <c r="B2746" s="55" t="s">
        <v>3975</v>
      </c>
      <c r="C2746" s="57" t="s">
        <v>8068</v>
      </c>
      <c r="D2746" s="59">
        <v>44.71</v>
      </c>
    </row>
    <row r="2747" spans="1:4" ht="27">
      <c r="A2747" s="57">
        <v>91988</v>
      </c>
      <c r="B2747" s="55" t="s">
        <v>3976</v>
      </c>
      <c r="C2747" s="57" t="s">
        <v>8068</v>
      </c>
      <c r="D2747" s="59">
        <v>21.16</v>
      </c>
    </row>
    <row r="2748" spans="1:4" ht="27">
      <c r="A2748" s="57">
        <v>91989</v>
      </c>
      <c r="B2748" s="55" t="s">
        <v>3977</v>
      </c>
      <c r="C2748" s="57" t="s">
        <v>8068</v>
      </c>
      <c r="D2748" s="59">
        <v>29.31</v>
      </c>
    </row>
    <row r="2749" spans="1:4" ht="27">
      <c r="A2749" s="57">
        <v>91990</v>
      </c>
      <c r="B2749" s="55" t="s">
        <v>3978</v>
      </c>
      <c r="C2749" s="57" t="s">
        <v>8068</v>
      </c>
      <c r="D2749" s="59">
        <v>30.99</v>
      </c>
    </row>
    <row r="2750" spans="1:4" ht="27">
      <c r="A2750" s="57">
        <v>91991</v>
      </c>
      <c r="B2750" s="55" t="s">
        <v>3979</v>
      </c>
      <c r="C2750" s="57" t="s">
        <v>8068</v>
      </c>
      <c r="D2750" s="59">
        <v>33.47</v>
      </c>
    </row>
    <row r="2751" spans="1:4" ht="27">
      <c r="A2751" s="57">
        <v>91992</v>
      </c>
      <c r="B2751" s="55" t="s">
        <v>3980</v>
      </c>
      <c r="C2751" s="57" t="s">
        <v>8068</v>
      </c>
      <c r="D2751" s="59">
        <v>39.14</v>
      </c>
    </row>
    <row r="2752" spans="1:4" ht="27">
      <c r="A2752" s="57">
        <v>91993</v>
      </c>
      <c r="B2752" s="55" t="s">
        <v>3981</v>
      </c>
      <c r="C2752" s="57" t="s">
        <v>8068</v>
      </c>
      <c r="D2752" s="59">
        <v>41.62</v>
      </c>
    </row>
    <row r="2753" spans="1:4" ht="27">
      <c r="A2753" s="57">
        <v>91994</v>
      </c>
      <c r="B2753" s="55" t="s">
        <v>3982</v>
      </c>
      <c r="C2753" s="57" t="s">
        <v>8068</v>
      </c>
      <c r="D2753" s="59">
        <v>22.61</v>
      </c>
    </row>
    <row r="2754" spans="1:4" ht="27">
      <c r="A2754" s="57">
        <v>91995</v>
      </c>
      <c r="B2754" s="55" t="s">
        <v>3983</v>
      </c>
      <c r="C2754" s="57" t="s">
        <v>8068</v>
      </c>
      <c r="D2754" s="59">
        <v>25.09</v>
      </c>
    </row>
    <row r="2755" spans="1:4" ht="27">
      <c r="A2755" s="57">
        <v>91996</v>
      </c>
      <c r="B2755" s="55" t="s">
        <v>3984</v>
      </c>
      <c r="C2755" s="57" t="s">
        <v>8068</v>
      </c>
      <c r="D2755" s="59">
        <v>30.76</v>
      </c>
    </row>
    <row r="2756" spans="1:4" ht="27">
      <c r="A2756" s="57">
        <v>91997</v>
      </c>
      <c r="B2756" s="55" t="s">
        <v>3985</v>
      </c>
      <c r="C2756" s="57" t="s">
        <v>8068</v>
      </c>
      <c r="D2756" s="59">
        <v>33.24</v>
      </c>
    </row>
    <row r="2757" spans="1:4" ht="27">
      <c r="A2757" s="57">
        <v>91998</v>
      </c>
      <c r="B2757" s="55" t="s">
        <v>3986</v>
      </c>
      <c r="C2757" s="57" t="s">
        <v>8068</v>
      </c>
      <c r="D2757" s="59">
        <v>19.350000000000001</v>
      </c>
    </row>
    <row r="2758" spans="1:4" ht="27">
      <c r="A2758" s="57">
        <v>91999</v>
      </c>
      <c r="B2758" s="55" t="s">
        <v>3987</v>
      </c>
      <c r="C2758" s="57" t="s">
        <v>8068</v>
      </c>
      <c r="D2758" s="59">
        <v>21.83</v>
      </c>
    </row>
    <row r="2759" spans="1:4" ht="27">
      <c r="A2759" s="57">
        <v>92000</v>
      </c>
      <c r="B2759" s="55" t="s">
        <v>3988</v>
      </c>
      <c r="C2759" s="57" t="s">
        <v>8068</v>
      </c>
      <c r="D2759" s="59">
        <v>27.5</v>
      </c>
    </row>
    <row r="2760" spans="1:4" ht="27">
      <c r="A2760" s="57">
        <v>92001</v>
      </c>
      <c r="B2760" s="55" t="s">
        <v>3989</v>
      </c>
      <c r="C2760" s="57" t="s">
        <v>8068</v>
      </c>
      <c r="D2760" s="59">
        <v>29.98</v>
      </c>
    </row>
    <row r="2761" spans="1:4" ht="27">
      <c r="A2761" s="57">
        <v>92002</v>
      </c>
      <c r="B2761" s="55" t="s">
        <v>3990</v>
      </c>
      <c r="C2761" s="57" t="s">
        <v>8068</v>
      </c>
      <c r="D2761" s="59">
        <v>42.5</v>
      </c>
    </row>
    <row r="2762" spans="1:4" ht="27">
      <c r="A2762" s="57">
        <v>92003</v>
      </c>
      <c r="B2762" s="55" t="s">
        <v>3991</v>
      </c>
      <c r="C2762" s="57" t="s">
        <v>8068</v>
      </c>
      <c r="D2762" s="59">
        <v>47.46</v>
      </c>
    </row>
    <row r="2763" spans="1:4" ht="27">
      <c r="A2763" s="57">
        <v>92004</v>
      </c>
      <c r="B2763" s="55" t="s">
        <v>3992</v>
      </c>
      <c r="C2763" s="57" t="s">
        <v>8068</v>
      </c>
      <c r="D2763" s="59">
        <v>50.65</v>
      </c>
    </row>
    <row r="2764" spans="1:4" ht="27">
      <c r="A2764" s="57">
        <v>92005</v>
      </c>
      <c r="B2764" s="55" t="s">
        <v>3993</v>
      </c>
      <c r="C2764" s="57" t="s">
        <v>8068</v>
      </c>
      <c r="D2764" s="59">
        <v>55.61</v>
      </c>
    </row>
    <row r="2765" spans="1:4" ht="27">
      <c r="A2765" s="57">
        <v>92006</v>
      </c>
      <c r="B2765" s="55" t="s">
        <v>3994</v>
      </c>
      <c r="C2765" s="57" t="s">
        <v>8068</v>
      </c>
      <c r="D2765" s="59">
        <v>35.99</v>
      </c>
    </row>
    <row r="2766" spans="1:4" ht="27">
      <c r="A2766" s="57">
        <v>92007</v>
      </c>
      <c r="B2766" s="55" t="s">
        <v>3995</v>
      </c>
      <c r="C2766" s="57" t="s">
        <v>8068</v>
      </c>
      <c r="D2766" s="59">
        <v>40.950000000000003</v>
      </c>
    </row>
    <row r="2767" spans="1:4" ht="27">
      <c r="A2767" s="57">
        <v>92008</v>
      </c>
      <c r="B2767" s="55" t="s">
        <v>3996</v>
      </c>
      <c r="C2767" s="57" t="s">
        <v>8068</v>
      </c>
      <c r="D2767" s="59">
        <v>44.14</v>
      </c>
    </row>
    <row r="2768" spans="1:4" ht="27">
      <c r="A2768" s="57">
        <v>92009</v>
      </c>
      <c r="B2768" s="55" t="s">
        <v>3997</v>
      </c>
      <c r="C2768" s="57" t="s">
        <v>8068</v>
      </c>
      <c r="D2768" s="59">
        <v>49.1</v>
      </c>
    </row>
    <row r="2769" spans="1:4" ht="27">
      <c r="A2769" s="57">
        <v>92010</v>
      </c>
      <c r="B2769" s="55" t="s">
        <v>3998</v>
      </c>
      <c r="C2769" s="57" t="s">
        <v>8068</v>
      </c>
      <c r="D2769" s="59">
        <v>62.4</v>
      </c>
    </row>
    <row r="2770" spans="1:4" ht="27">
      <c r="A2770" s="57">
        <v>92011</v>
      </c>
      <c r="B2770" s="55" t="s">
        <v>3999</v>
      </c>
      <c r="C2770" s="57" t="s">
        <v>8068</v>
      </c>
      <c r="D2770" s="59">
        <v>69.84</v>
      </c>
    </row>
    <row r="2771" spans="1:4" ht="27">
      <c r="A2771" s="57">
        <v>92012</v>
      </c>
      <c r="B2771" s="55" t="s">
        <v>4000</v>
      </c>
      <c r="C2771" s="57" t="s">
        <v>8068</v>
      </c>
      <c r="D2771" s="59">
        <v>70.55</v>
      </c>
    </row>
    <row r="2772" spans="1:4" ht="27">
      <c r="A2772" s="57">
        <v>92013</v>
      </c>
      <c r="B2772" s="55" t="s">
        <v>4001</v>
      </c>
      <c r="C2772" s="57" t="s">
        <v>8068</v>
      </c>
      <c r="D2772" s="59">
        <v>77.989999999999995</v>
      </c>
    </row>
    <row r="2773" spans="1:4" ht="27">
      <c r="A2773" s="57">
        <v>92014</v>
      </c>
      <c r="B2773" s="55" t="s">
        <v>4002</v>
      </c>
      <c r="C2773" s="57" t="s">
        <v>8068</v>
      </c>
      <c r="D2773" s="59">
        <v>52.63</v>
      </c>
    </row>
    <row r="2774" spans="1:4" ht="27">
      <c r="A2774" s="57">
        <v>92015</v>
      </c>
      <c r="B2774" s="55" t="s">
        <v>4003</v>
      </c>
      <c r="C2774" s="57" t="s">
        <v>8068</v>
      </c>
      <c r="D2774" s="59">
        <v>60.07</v>
      </c>
    </row>
    <row r="2775" spans="1:4" ht="27">
      <c r="A2775" s="57">
        <v>92016</v>
      </c>
      <c r="B2775" s="55" t="s">
        <v>4004</v>
      </c>
      <c r="C2775" s="57" t="s">
        <v>8068</v>
      </c>
      <c r="D2775" s="59">
        <v>60.78</v>
      </c>
    </row>
    <row r="2776" spans="1:4" ht="27">
      <c r="A2776" s="57">
        <v>92017</v>
      </c>
      <c r="B2776" s="55" t="s">
        <v>4005</v>
      </c>
      <c r="C2776" s="57" t="s">
        <v>8068</v>
      </c>
      <c r="D2776" s="59">
        <v>68.22</v>
      </c>
    </row>
    <row r="2777" spans="1:4" ht="27">
      <c r="A2777" s="57">
        <v>92018</v>
      </c>
      <c r="B2777" s="55" t="s">
        <v>4006</v>
      </c>
      <c r="C2777" s="57" t="s">
        <v>8068</v>
      </c>
      <c r="D2777" s="59">
        <v>69.709999999999994</v>
      </c>
    </row>
    <row r="2778" spans="1:4" ht="27">
      <c r="A2778" s="57">
        <v>92019</v>
      </c>
      <c r="B2778" s="55" t="s">
        <v>4007</v>
      </c>
      <c r="C2778" s="57" t="s">
        <v>8068</v>
      </c>
      <c r="D2778" s="59">
        <v>82.92</v>
      </c>
    </row>
    <row r="2779" spans="1:4" ht="27">
      <c r="A2779" s="57">
        <v>92020</v>
      </c>
      <c r="B2779" s="55" t="s">
        <v>4008</v>
      </c>
      <c r="C2779" s="57" t="s">
        <v>8068</v>
      </c>
      <c r="D2779" s="59">
        <v>103.22</v>
      </c>
    </row>
    <row r="2780" spans="1:4" ht="27">
      <c r="A2780" s="57">
        <v>92021</v>
      </c>
      <c r="B2780" s="55" t="s">
        <v>4009</v>
      </c>
      <c r="C2780" s="57" t="s">
        <v>8068</v>
      </c>
      <c r="D2780" s="59">
        <v>116.43</v>
      </c>
    </row>
    <row r="2781" spans="1:4" ht="27">
      <c r="A2781" s="57">
        <v>92022</v>
      </c>
      <c r="B2781" s="55" t="s">
        <v>4010</v>
      </c>
      <c r="C2781" s="57" t="s">
        <v>8068</v>
      </c>
      <c r="D2781" s="59">
        <v>37.729999999999997</v>
      </c>
    </row>
    <row r="2782" spans="1:4" ht="27">
      <c r="A2782" s="57">
        <v>92023</v>
      </c>
      <c r="B2782" s="55" t="s">
        <v>4011</v>
      </c>
      <c r="C2782" s="57" t="s">
        <v>8068</v>
      </c>
      <c r="D2782" s="59">
        <v>45.88</v>
      </c>
    </row>
    <row r="2783" spans="1:4" ht="27">
      <c r="A2783" s="57">
        <v>92024</v>
      </c>
      <c r="B2783" s="55" t="s">
        <v>4012</v>
      </c>
      <c r="C2783" s="57" t="s">
        <v>8068</v>
      </c>
      <c r="D2783" s="59">
        <v>57.67</v>
      </c>
    </row>
    <row r="2784" spans="1:4" ht="27">
      <c r="A2784" s="57">
        <v>92025</v>
      </c>
      <c r="B2784" s="55" t="s">
        <v>4013</v>
      </c>
      <c r="C2784" s="57" t="s">
        <v>8068</v>
      </c>
      <c r="D2784" s="59">
        <v>65.819999999999993</v>
      </c>
    </row>
    <row r="2785" spans="1:4" ht="27">
      <c r="A2785" s="57">
        <v>92026</v>
      </c>
      <c r="B2785" s="55" t="s">
        <v>4014</v>
      </c>
      <c r="C2785" s="57" t="s">
        <v>8068</v>
      </c>
      <c r="D2785" s="59">
        <v>52.9</v>
      </c>
    </row>
    <row r="2786" spans="1:4" ht="27">
      <c r="A2786" s="57">
        <v>92027</v>
      </c>
      <c r="B2786" s="55" t="s">
        <v>4015</v>
      </c>
      <c r="C2786" s="57" t="s">
        <v>8068</v>
      </c>
      <c r="D2786" s="59">
        <v>61.05</v>
      </c>
    </row>
    <row r="2787" spans="1:4" ht="27">
      <c r="A2787" s="57">
        <v>92028</v>
      </c>
      <c r="B2787" s="55" t="s">
        <v>4016</v>
      </c>
      <c r="C2787" s="57" t="s">
        <v>8068</v>
      </c>
      <c r="D2787" s="59">
        <v>43.79</v>
      </c>
    </row>
    <row r="2788" spans="1:4" ht="27">
      <c r="A2788" s="57">
        <v>92029</v>
      </c>
      <c r="B2788" s="55" t="s">
        <v>4017</v>
      </c>
      <c r="C2788" s="57" t="s">
        <v>8068</v>
      </c>
      <c r="D2788" s="59">
        <v>51.94</v>
      </c>
    </row>
    <row r="2789" spans="1:4" ht="27">
      <c r="A2789" s="57">
        <v>92030</v>
      </c>
      <c r="B2789" s="55" t="s">
        <v>4018</v>
      </c>
      <c r="C2789" s="57" t="s">
        <v>8068</v>
      </c>
      <c r="D2789" s="59">
        <v>63.69</v>
      </c>
    </row>
    <row r="2790" spans="1:4" ht="27">
      <c r="A2790" s="57">
        <v>92031</v>
      </c>
      <c r="B2790" s="55" t="s">
        <v>4019</v>
      </c>
      <c r="C2790" s="57" t="s">
        <v>8068</v>
      </c>
      <c r="D2790" s="59">
        <v>71.84</v>
      </c>
    </row>
    <row r="2791" spans="1:4" ht="27">
      <c r="A2791" s="57">
        <v>92032</v>
      </c>
      <c r="B2791" s="55" t="s">
        <v>4020</v>
      </c>
      <c r="C2791" s="57" t="s">
        <v>8068</v>
      </c>
      <c r="D2791" s="59">
        <v>64.98</v>
      </c>
    </row>
    <row r="2792" spans="1:4" ht="27">
      <c r="A2792" s="57">
        <v>92033</v>
      </c>
      <c r="B2792" s="55" t="s">
        <v>4021</v>
      </c>
      <c r="C2792" s="57" t="s">
        <v>8068</v>
      </c>
      <c r="D2792" s="59">
        <v>73.13</v>
      </c>
    </row>
    <row r="2793" spans="1:4" ht="27">
      <c r="A2793" s="57">
        <v>92034</v>
      </c>
      <c r="B2793" s="55" t="s">
        <v>4022</v>
      </c>
      <c r="C2793" s="57" t="s">
        <v>8068</v>
      </c>
      <c r="D2793" s="59">
        <v>58.96</v>
      </c>
    </row>
    <row r="2794" spans="1:4" ht="40.5">
      <c r="A2794" s="57">
        <v>92035</v>
      </c>
      <c r="B2794" s="55" t="s">
        <v>4023</v>
      </c>
      <c r="C2794" s="57" t="s">
        <v>8068</v>
      </c>
      <c r="D2794" s="59">
        <v>67.11</v>
      </c>
    </row>
    <row r="2795" spans="1:4" ht="27">
      <c r="A2795" s="57">
        <v>97583</v>
      </c>
      <c r="B2795" s="55" t="s">
        <v>4024</v>
      </c>
      <c r="C2795" s="57" t="s">
        <v>8068</v>
      </c>
      <c r="D2795" s="59">
        <v>60.25</v>
      </c>
    </row>
    <row r="2796" spans="1:4" ht="27">
      <c r="A2796" s="57">
        <v>97584</v>
      </c>
      <c r="B2796" s="55" t="s">
        <v>4025</v>
      </c>
      <c r="C2796" s="57" t="s">
        <v>8068</v>
      </c>
      <c r="D2796" s="59">
        <v>83.13</v>
      </c>
    </row>
    <row r="2797" spans="1:4" ht="27">
      <c r="A2797" s="57">
        <v>97585</v>
      </c>
      <c r="B2797" s="55" t="s">
        <v>4026</v>
      </c>
      <c r="C2797" s="57" t="s">
        <v>8068</v>
      </c>
      <c r="D2797" s="59">
        <v>80.48</v>
      </c>
    </row>
    <row r="2798" spans="1:4" ht="27">
      <c r="A2798" s="57">
        <v>97586</v>
      </c>
      <c r="B2798" s="55" t="s">
        <v>4027</v>
      </c>
      <c r="C2798" s="57" t="s">
        <v>8068</v>
      </c>
      <c r="D2798" s="59">
        <v>108.11</v>
      </c>
    </row>
    <row r="2799" spans="1:4" ht="27">
      <c r="A2799" s="57">
        <v>97587</v>
      </c>
      <c r="B2799" s="55" t="s">
        <v>4028</v>
      </c>
      <c r="C2799" s="57" t="s">
        <v>8068</v>
      </c>
      <c r="D2799" s="59">
        <v>194.08</v>
      </c>
    </row>
    <row r="2800" spans="1:4" ht="27">
      <c r="A2800" s="57">
        <v>97589</v>
      </c>
      <c r="B2800" s="55" t="s">
        <v>4029</v>
      </c>
      <c r="C2800" s="57" t="s">
        <v>8068</v>
      </c>
      <c r="D2800" s="59">
        <v>34.409999999999997</v>
      </c>
    </row>
    <row r="2801" spans="1:4" ht="27">
      <c r="A2801" s="57">
        <v>97590</v>
      </c>
      <c r="B2801" s="55" t="s">
        <v>4030</v>
      </c>
      <c r="C2801" s="57" t="s">
        <v>8068</v>
      </c>
      <c r="D2801" s="59">
        <v>72.58</v>
      </c>
    </row>
    <row r="2802" spans="1:4" ht="27">
      <c r="A2802" s="57">
        <v>97591</v>
      </c>
      <c r="B2802" s="55" t="s">
        <v>4031</v>
      </c>
      <c r="C2802" s="57" t="s">
        <v>8068</v>
      </c>
      <c r="D2802" s="59">
        <v>96.6</v>
      </c>
    </row>
    <row r="2803" spans="1:4" ht="27">
      <c r="A2803" s="57">
        <v>97592</v>
      </c>
      <c r="B2803" s="55" t="s">
        <v>4032</v>
      </c>
      <c r="C2803" s="57" t="s">
        <v>8068</v>
      </c>
      <c r="D2803" s="59">
        <v>42.63</v>
      </c>
    </row>
    <row r="2804" spans="1:4" ht="27">
      <c r="A2804" s="57">
        <v>97593</v>
      </c>
      <c r="B2804" s="55" t="s">
        <v>4033</v>
      </c>
      <c r="C2804" s="57" t="s">
        <v>8068</v>
      </c>
      <c r="D2804" s="59">
        <v>101.16</v>
      </c>
    </row>
    <row r="2805" spans="1:4" ht="27">
      <c r="A2805" s="57">
        <v>97594</v>
      </c>
      <c r="B2805" s="55" t="s">
        <v>4034</v>
      </c>
      <c r="C2805" s="57" t="s">
        <v>8068</v>
      </c>
      <c r="D2805" s="59">
        <v>96.14</v>
      </c>
    </row>
    <row r="2806" spans="1:4" ht="27">
      <c r="A2806" s="57">
        <v>97595</v>
      </c>
      <c r="B2806" s="55" t="s">
        <v>4035</v>
      </c>
      <c r="C2806" s="57" t="s">
        <v>8068</v>
      </c>
      <c r="D2806" s="59">
        <v>72.84</v>
      </c>
    </row>
    <row r="2807" spans="1:4" ht="27">
      <c r="A2807" s="57">
        <v>97596</v>
      </c>
      <c r="B2807" s="55" t="s">
        <v>4036</v>
      </c>
      <c r="C2807" s="57" t="s">
        <v>8068</v>
      </c>
      <c r="D2807" s="59">
        <v>52.21</v>
      </c>
    </row>
    <row r="2808" spans="1:4" ht="27">
      <c r="A2808" s="57">
        <v>97597</v>
      </c>
      <c r="B2808" s="55" t="s">
        <v>4037</v>
      </c>
      <c r="C2808" s="57" t="s">
        <v>8068</v>
      </c>
      <c r="D2808" s="59">
        <v>50.13</v>
      </c>
    </row>
    <row r="2809" spans="1:4" ht="27">
      <c r="A2809" s="57">
        <v>97598</v>
      </c>
      <c r="B2809" s="55" t="s">
        <v>4038</v>
      </c>
      <c r="C2809" s="57" t="s">
        <v>8068</v>
      </c>
      <c r="D2809" s="59">
        <v>47.49</v>
      </c>
    </row>
    <row r="2810" spans="1:4" ht="27">
      <c r="A2810" s="57">
        <v>97599</v>
      </c>
      <c r="B2810" s="55" t="s">
        <v>4039</v>
      </c>
      <c r="C2810" s="57" t="s">
        <v>8068</v>
      </c>
      <c r="D2810" s="59">
        <v>33.1</v>
      </c>
    </row>
    <row r="2811" spans="1:4" ht="13.5">
      <c r="A2811" s="57">
        <v>97609</v>
      </c>
      <c r="B2811" s="55" t="s">
        <v>4040</v>
      </c>
      <c r="C2811" s="57" t="s">
        <v>8068</v>
      </c>
      <c r="D2811" s="59">
        <v>17.64</v>
      </c>
    </row>
    <row r="2812" spans="1:4" ht="13.5">
      <c r="A2812" s="57">
        <v>97610</v>
      </c>
      <c r="B2812" s="55" t="s">
        <v>4041</v>
      </c>
      <c r="C2812" s="57" t="s">
        <v>8068</v>
      </c>
      <c r="D2812" s="59">
        <v>19.059999999999999</v>
      </c>
    </row>
    <row r="2813" spans="1:4" ht="27">
      <c r="A2813" s="57">
        <v>97611</v>
      </c>
      <c r="B2813" s="55" t="s">
        <v>4042</v>
      </c>
      <c r="C2813" s="57" t="s">
        <v>8068</v>
      </c>
      <c r="D2813" s="59">
        <v>20.32</v>
      </c>
    </row>
    <row r="2814" spans="1:4" ht="27">
      <c r="A2814" s="57">
        <v>97612</v>
      </c>
      <c r="B2814" s="55" t="s">
        <v>4043</v>
      </c>
      <c r="C2814" s="57" t="s">
        <v>8068</v>
      </c>
      <c r="D2814" s="59">
        <v>22.02</v>
      </c>
    </row>
    <row r="2815" spans="1:4" ht="27">
      <c r="A2815" s="57">
        <v>97613</v>
      </c>
      <c r="B2815" s="55" t="s">
        <v>4044</v>
      </c>
      <c r="C2815" s="57" t="s">
        <v>8068</v>
      </c>
      <c r="D2815" s="59">
        <v>27.66</v>
      </c>
    </row>
    <row r="2816" spans="1:4" ht="27">
      <c r="A2816" s="57">
        <v>97614</v>
      </c>
      <c r="B2816" s="55" t="s">
        <v>4045</v>
      </c>
      <c r="C2816" s="57" t="s">
        <v>8068</v>
      </c>
      <c r="D2816" s="59">
        <v>48.05</v>
      </c>
    </row>
    <row r="2817" spans="1:4" ht="27">
      <c r="A2817" s="57">
        <v>97615</v>
      </c>
      <c r="B2817" s="55" t="s">
        <v>4046</v>
      </c>
      <c r="C2817" s="57" t="s">
        <v>8068</v>
      </c>
      <c r="D2817" s="59">
        <v>40.74</v>
      </c>
    </row>
    <row r="2818" spans="1:4" ht="27">
      <c r="A2818" s="57">
        <v>97616</v>
      </c>
      <c r="B2818" s="55" t="s">
        <v>4047</v>
      </c>
      <c r="C2818" s="57" t="s">
        <v>8068</v>
      </c>
      <c r="D2818" s="59">
        <v>46.11</v>
      </c>
    </row>
    <row r="2819" spans="1:4" ht="27">
      <c r="A2819" s="57">
        <v>97617</v>
      </c>
      <c r="B2819" s="55" t="s">
        <v>4048</v>
      </c>
      <c r="C2819" s="57" t="s">
        <v>8068</v>
      </c>
      <c r="D2819" s="59">
        <v>45.85</v>
      </c>
    </row>
    <row r="2820" spans="1:4" ht="27">
      <c r="A2820" s="57">
        <v>97618</v>
      </c>
      <c r="B2820" s="55" t="s">
        <v>4049</v>
      </c>
      <c r="C2820" s="57" t="s">
        <v>8068</v>
      </c>
      <c r="D2820" s="59">
        <v>43.13</v>
      </c>
    </row>
    <row r="2821" spans="1:4" ht="13.5">
      <c r="A2821" s="57">
        <v>100902</v>
      </c>
      <c r="B2821" s="55" t="s">
        <v>4050</v>
      </c>
      <c r="C2821" s="57" t="s">
        <v>8068</v>
      </c>
      <c r="D2821" s="59">
        <v>28.2</v>
      </c>
    </row>
    <row r="2822" spans="1:4" ht="13.5">
      <c r="A2822" s="57">
        <v>100903</v>
      </c>
      <c r="B2822" s="55" t="s">
        <v>4051</v>
      </c>
      <c r="C2822" s="57" t="s">
        <v>8068</v>
      </c>
      <c r="D2822" s="59">
        <v>34.46</v>
      </c>
    </row>
    <row r="2823" spans="1:4" ht="27">
      <c r="A2823" s="57">
        <v>100904</v>
      </c>
      <c r="B2823" s="55" t="s">
        <v>4052</v>
      </c>
      <c r="C2823" s="57" t="s">
        <v>8068</v>
      </c>
      <c r="D2823" s="59">
        <v>60.25</v>
      </c>
    </row>
    <row r="2824" spans="1:4" ht="27">
      <c r="A2824" s="57">
        <v>100905</v>
      </c>
      <c r="B2824" s="55" t="s">
        <v>4053</v>
      </c>
      <c r="C2824" s="57" t="s">
        <v>8068</v>
      </c>
      <c r="D2824" s="59">
        <v>160.97</v>
      </c>
    </row>
    <row r="2825" spans="1:4" ht="27">
      <c r="A2825" s="57">
        <v>100906</v>
      </c>
      <c r="B2825" s="55" t="s">
        <v>4054</v>
      </c>
      <c r="C2825" s="57" t="s">
        <v>8068</v>
      </c>
      <c r="D2825" s="59">
        <v>216.23</v>
      </c>
    </row>
    <row r="2826" spans="1:4" ht="27">
      <c r="A2826" s="57">
        <v>100919</v>
      </c>
      <c r="B2826" s="55" t="s">
        <v>4055</v>
      </c>
      <c r="C2826" s="57" t="s">
        <v>8068</v>
      </c>
      <c r="D2826" s="59">
        <v>54.71</v>
      </c>
    </row>
    <row r="2827" spans="1:4" ht="27">
      <c r="A2827" s="57">
        <v>100920</v>
      </c>
      <c r="B2827" s="55" t="s">
        <v>4056</v>
      </c>
      <c r="C2827" s="57" t="s">
        <v>8068</v>
      </c>
      <c r="D2827" s="59">
        <v>92.32</v>
      </c>
    </row>
    <row r="2828" spans="1:4" ht="27">
      <c r="A2828" s="57">
        <v>100921</v>
      </c>
      <c r="B2828" s="55" t="s">
        <v>4057</v>
      </c>
      <c r="C2828" s="57" t="s">
        <v>8068</v>
      </c>
      <c r="D2828" s="59">
        <v>49.81</v>
      </c>
    </row>
    <row r="2829" spans="1:4" ht="27">
      <c r="A2829" s="57">
        <v>100922</v>
      </c>
      <c r="B2829" s="55" t="s">
        <v>4058</v>
      </c>
      <c r="C2829" s="57" t="s">
        <v>8068</v>
      </c>
      <c r="D2829" s="59">
        <v>35.58</v>
      </c>
    </row>
    <row r="2830" spans="1:4" ht="27">
      <c r="A2830" s="57">
        <v>100923</v>
      </c>
      <c r="B2830" s="55" t="s">
        <v>4059</v>
      </c>
      <c r="C2830" s="57" t="s">
        <v>8068</v>
      </c>
      <c r="D2830" s="59">
        <v>40.520000000000003</v>
      </c>
    </row>
    <row r="2831" spans="1:4" ht="27">
      <c r="A2831" s="57">
        <v>101489</v>
      </c>
      <c r="B2831" s="55" t="s">
        <v>4060</v>
      </c>
      <c r="C2831" s="57" t="s">
        <v>8068</v>
      </c>
      <c r="D2831" s="59">
        <v>1079.93</v>
      </c>
    </row>
    <row r="2832" spans="1:4" ht="27">
      <c r="A2832" s="57">
        <v>101490</v>
      </c>
      <c r="B2832" s="55" t="s">
        <v>4061</v>
      </c>
      <c r="C2832" s="57" t="s">
        <v>8068</v>
      </c>
      <c r="D2832" s="59">
        <v>1159.02</v>
      </c>
    </row>
    <row r="2833" spans="1:4" ht="27">
      <c r="A2833" s="57">
        <v>101491</v>
      </c>
      <c r="B2833" s="55" t="s">
        <v>4062</v>
      </c>
      <c r="C2833" s="57" t="s">
        <v>8068</v>
      </c>
      <c r="D2833" s="59">
        <v>1185.75</v>
      </c>
    </row>
    <row r="2834" spans="1:4" ht="27">
      <c r="A2834" s="57">
        <v>101492</v>
      </c>
      <c r="B2834" s="55" t="s">
        <v>4063</v>
      </c>
      <c r="C2834" s="57" t="s">
        <v>8068</v>
      </c>
      <c r="D2834" s="59">
        <v>1299.28</v>
      </c>
    </row>
    <row r="2835" spans="1:4" ht="27">
      <c r="A2835" s="57">
        <v>101493</v>
      </c>
      <c r="B2835" s="55" t="s">
        <v>4064</v>
      </c>
      <c r="C2835" s="57" t="s">
        <v>8068</v>
      </c>
      <c r="D2835" s="59">
        <v>1065.07</v>
      </c>
    </row>
    <row r="2836" spans="1:4" ht="27">
      <c r="A2836" s="57">
        <v>101494</v>
      </c>
      <c r="B2836" s="55" t="s">
        <v>4065</v>
      </c>
      <c r="C2836" s="57" t="s">
        <v>8068</v>
      </c>
      <c r="D2836" s="59">
        <v>1144.1600000000001</v>
      </c>
    </row>
    <row r="2837" spans="1:4" ht="27">
      <c r="A2837" s="57">
        <v>101495</v>
      </c>
      <c r="B2837" s="55" t="s">
        <v>4066</v>
      </c>
      <c r="C2837" s="57" t="s">
        <v>8068</v>
      </c>
      <c r="D2837" s="59">
        <v>1170.8900000000001</v>
      </c>
    </row>
    <row r="2838" spans="1:4" ht="27">
      <c r="A2838" s="57">
        <v>101496</v>
      </c>
      <c r="B2838" s="55" t="s">
        <v>4067</v>
      </c>
      <c r="C2838" s="57" t="s">
        <v>8068</v>
      </c>
      <c r="D2838" s="59">
        <v>1284.42</v>
      </c>
    </row>
    <row r="2839" spans="1:4" ht="27">
      <c r="A2839" s="57">
        <v>101497</v>
      </c>
      <c r="B2839" s="55" t="s">
        <v>4068</v>
      </c>
      <c r="C2839" s="57" t="s">
        <v>8068</v>
      </c>
      <c r="D2839" s="59">
        <v>1261.5</v>
      </c>
    </row>
    <row r="2840" spans="1:4" ht="27">
      <c r="A2840" s="57">
        <v>101498</v>
      </c>
      <c r="B2840" s="55" t="s">
        <v>4069</v>
      </c>
      <c r="C2840" s="57" t="s">
        <v>8068</v>
      </c>
      <c r="D2840" s="59">
        <v>1381.22</v>
      </c>
    </row>
    <row r="2841" spans="1:4" ht="27">
      <c r="A2841" s="57">
        <v>101499</v>
      </c>
      <c r="B2841" s="55" t="s">
        <v>4070</v>
      </c>
      <c r="C2841" s="57" t="s">
        <v>8068</v>
      </c>
      <c r="D2841" s="59">
        <v>1421.68</v>
      </c>
    </row>
    <row r="2842" spans="1:4" ht="27">
      <c r="A2842" s="57">
        <v>101500</v>
      </c>
      <c r="B2842" s="55" t="s">
        <v>4071</v>
      </c>
      <c r="C2842" s="57" t="s">
        <v>8068</v>
      </c>
      <c r="D2842" s="59">
        <v>1581.37</v>
      </c>
    </row>
    <row r="2843" spans="1:4" ht="27">
      <c r="A2843" s="57">
        <v>101501</v>
      </c>
      <c r="B2843" s="55" t="s">
        <v>4072</v>
      </c>
      <c r="C2843" s="57" t="s">
        <v>8068</v>
      </c>
      <c r="D2843" s="59">
        <v>1252.56</v>
      </c>
    </row>
    <row r="2844" spans="1:4" ht="27">
      <c r="A2844" s="57">
        <v>101502</v>
      </c>
      <c r="B2844" s="55" t="s">
        <v>4073</v>
      </c>
      <c r="C2844" s="57" t="s">
        <v>8068</v>
      </c>
      <c r="D2844" s="59">
        <v>1372.28</v>
      </c>
    </row>
    <row r="2845" spans="1:4" ht="27">
      <c r="A2845" s="57">
        <v>101503</v>
      </c>
      <c r="B2845" s="55" t="s">
        <v>4074</v>
      </c>
      <c r="C2845" s="57" t="s">
        <v>8068</v>
      </c>
      <c r="D2845" s="59">
        <v>1412.74</v>
      </c>
    </row>
    <row r="2846" spans="1:4" ht="27">
      <c r="A2846" s="57">
        <v>101504</v>
      </c>
      <c r="B2846" s="55" t="s">
        <v>4075</v>
      </c>
      <c r="C2846" s="57" t="s">
        <v>8068</v>
      </c>
      <c r="D2846" s="59">
        <v>1572.43</v>
      </c>
    </row>
    <row r="2847" spans="1:4" ht="27">
      <c r="A2847" s="57">
        <v>101505</v>
      </c>
      <c r="B2847" s="55" t="s">
        <v>4076</v>
      </c>
      <c r="C2847" s="57" t="s">
        <v>8068</v>
      </c>
      <c r="D2847" s="59">
        <v>1359.23</v>
      </c>
    </row>
    <row r="2848" spans="1:4" ht="27">
      <c r="A2848" s="57">
        <v>101506</v>
      </c>
      <c r="B2848" s="55" t="s">
        <v>4077</v>
      </c>
      <c r="C2848" s="57" t="s">
        <v>8068</v>
      </c>
      <c r="D2848" s="59">
        <v>1518.84</v>
      </c>
    </row>
    <row r="2849" spans="1:4" ht="27">
      <c r="A2849" s="57">
        <v>101507</v>
      </c>
      <c r="B2849" s="55" t="s">
        <v>4078</v>
      </c>
      <c r="C2849" s="57" t="s">
        <v>8068</v>
      </c>
      <c r="D2849" s="59">
        <v>1572.79</v>
      </c>
    </row>
    <row r="2850" spans="1:4" ht="27">
      <c r="A2850" s="57">
        <v>101508</v>
      </c>
      <c r="B2850" s="55" t="s">
        <v>4079</v>
      </c>
      <c r="C2850" s="57" t="s">
        <v>8068</v>
      </c>
      <c r="D2850" s="59">
        <v>1777.82</v>
      </c>
    </row>
    <row r="2851" spans="1:4" ht="27">
      <c r="A2851" s="57">
        <v>101509</v>
      </c>
      <c r="B2851" s="55" t="s">
        <v>4080</v>
      </c>
      <c r="C2851" s="57" t="s">
        <v>8068</v>
      </c>
      <c r="D2851" s="59">
        <v>1593.9</v>
      </c>
    </row>
    <row r="2852" spans="1:4" ht="27">
      <c r="A2852" s="57">
        <v>101510</v>
      </c>
      <c r="B2852" s="55" t="s">
        <v>4081</v>
      </c>
      <c r="C2852" s="57" t="s">
        <v>8068</v>
      </c>
      <c r="D2852" s="59">
        <v>1753.51</v>
      </c>
    </row>
    <row r="2853" spans="1:4" ht="27">
      <c r="A2853" s="57">
        <v>101511</v>
      </c>
      <c r="B2853" s="55" t="s">
        <v>4082</v>
      </c>
      <c r="C2853" s="57" t="s">
        <v>8068</v>
      </c>
      <c r="D2853" s="59">
        <v>1807.46</v>
      </c>
    </row>
    <row r="2854" spans="1:4" ht="27">
      <c r="A2854" s="57">
        <v>101512</v>
      </c>
      <c r="B2854" s="55" t="s">
        <v>4083</v>
      </c>
      <c r="C2854" s="57" t="s">
        <v>8068</v>
      </c>
      <c r="D2854" s="59">
        <v>2012.49</v>
      </c>
    </row>
    <row r="2855" spans="1:4" ht="27">
      <c r="A2855" s="57">
        <v>101513</v>
      </c>
      <c r="B2855" s="55" t="s">
        <v>4084</v>
      </c>
      <c r="C2855" s="57" t="s">
        <v>8068</v>
      </c>
      <c r="D2855" s="59">
        <v>598.95000000000005</v>
      </c>
    </row>
    <row r="2856" spans="1:4" ht="27">
      <c r="A2856" s="57">
        <v>101514</v>
      </c>
      <c r="B2856" s="55" t="s">
        <v>4085</v>
      </c>
      <c r="C2856" s="57" t="s">
        <v>8068</v>
      </c>
      <c r="D2856" s="59">
        <v>693.85</v>
      </c>
    </row>
    <row r="2857" spans="1:4" ht="27">
      <c r="A2857" s="57">
        <v>101515</v>
      </c>
      <c r="B2857" s="55" t="s">
        <v>4086</v>
      </c>
      <c r="C2857" s="57" t="s">
        <v>8068</v>
      </c>
      <c r="D2857" s="59">
        <v>725.93</v>
      </c>
    </row>
    <row r="2858" spans="1:4" ht="27">
      <c r="A2858" s="57">
        <v>101516</v>
      </c>
      <c r="B2858" s="55" t="s">
        <v>4087</v>
      </c>
      <c r="C2858" s="57" t="s">
        <v>8068</v>
      </c>
      <c r="D2858" s="59">
        <v>833.77</v>
      </c>
    </row>
    <row r="2859" spans="1:4" ht="27">
      <c r="A2859" s="57">
        <v>101517</v>
      </c>
      <c r="B2859" s="55" t="s">
        <v>4088</v>
      </c>
      <c r="C2859" s="57" t="s">
        <v>8068</v>
      </c>
      <c r="D2859" s="59">
        <v>584.07000000000005</v>
      </c>
    </row>
    <row r="2860" spans="1:4" ht="27">
      <c r="A2860" s="57">
        <v>101518</v>
      </c>
      <c r="B2860" s="55" t="s">
        <v>4089</v>
      </c>
      <c r="C2860" s="57" t="s">
        <v>8068</v>
      </c>
      <c r="D2860" s="59">
        <v>678.97</v>
      </c>
    </row>
    <row r="2861" spans="1:4" ht="27">
      <c r="A2861" s="57">
        <v>101519</v>
      </c>
      <c r="B2861" s="55" t="s">
        <v>4090</v>
      </c>
      <c r="C2861" s="57" t="s">
        <v>8068</v>
      </c>
      <c r="D2861" s="59">
        <v>711.05</v>
      </c>
    </row>
    <row r="2862" spans="1:4" ht="27">
      <c r="A2862" s="57">
        <v>101520</v>
      </c>
      <c r="B2862" s="55" t="s">
        <v>4091</v>
      </c>
      <c r="C2862" s="57" t="s">
        <v>8068</v>
      </c>
      <c r="D2862" s="59">
        <v>818.89</v>
      </c>
    </row>
    <row r="2863" spans="1:4" ht="27">
      <c r="A2863" s="57">
        <v>101521</v>
      </c>
      <c r="B2863" s="55" t="s">
        <v>4092</v>
      </c>
      <c r="C2863" s="57" t="s">
        <v>8068</v>
      </c>
      <c r="D2863" s="59">
        <v>793.59</v>
      </c>
    </row>
    <row r="2864" spans="1:4" ht="27">
      <c r="A2864" s="57">
        <v>101522</v>
      </c>
      <c r="B2864" s="55" t="s">
        <v>4093</v>
      </c>
      <c r="C2864" s="57" t="s">
        <v>8068</v>
      </c>
      <c r="D2864" s="59">
        <v>935.95</v>
      </c>
    </row>
    <row r="2865" spans="1:4" ht="27">
      <c r="A2865" s="57">
        <v>101523</v>
      </c>
      <c r="B2865" s="55" t="s">
        <v>4094</v>
      </c>
      <c r="C2865" s="57" t="s">
        <v>8068</v>
      </c>
      <c r="D2865" s="59">
        <v>984.06</v>
      </c>
    </row>
    <row r="2866" spans="1:4" ht="27">
      <c r="A2866" s="57">
        <v>101524</v>
      </c>
      <c r="B2866" s="55" t="s">
        <v>4095</v>
      </c>
      <c r="C2866" s="57" t="s">
        <v>8068</v>
      </c>
      <c r="D2866" s="59">
        <v>1145.83</v>
      </c>
    </row>
    <row r="2867" spans="1:4" ht="27">
      <c r="A2867" s="57">
        <v>101525</v>
      </c>
      <c r="B2867" s="55" t="s">
        <v>4096</v>
      </c>
      <c r="C2867" s="57" t="s">
        <v>8068</v>
      </c>
      <c r="D2867" s="59">
        <v>784.64</v>
      </c>
    </row>
    <row r="2868" spans="1:4" ht="27">
      <c r="A2868" s="57">
        <v>101526</v>
      </c>
      <c r="B2868" s="55" t="s">
        <v>4097</v>
      </c>
      <c r="C2868" s="57" t="s">
        <v>8068</v>
      </c>
      <c r="D2868" s="59">
        <v>927</v>
      </c>
    </row>
    <row r="2869" spans="1:4" ht="27">
      <c r="A2869" s="57">
        <v>101527</v>
      </c>
      <c r="B2869" s="55" t="s">
        <v>4098</v>
      </c>
      <c r="C2869" s="57" t="s">
        <v>8068</v>
      </c>
      <c r="D2869" s="59">
        <v>975.11</v>
      </c>
    </row>
    <row r="2870" spans="1:4" ht="27">
      <c r="A2870" s="57">
        <v>101528</v>
      </c>
      <c r="B2870" s="55" t="s">
        <v>4099</v>
      </c>
      <c r="C2870" s="57" t="s">
        <v>8068</v>
      </c>
      <c r="D2870" s="59">
        <v>1136.8800000000001</v>
      </c>
    </row>
    <row r="2871" spans="1:4" ht="27">
      <c r="A2871" s="57">
        <v>101529</v>
      </c>
      <c r="B2871" s="55" t="s">
        <v>4100</v>
      </c>
      <c r="C2871" s="57" t="s">
        <v>8068</v>
      </c>
      <c r="D2871" s="59">
        <v>905.75</v>
      </c>
    </row>
    <row r="2872" spans="1:4" ht="27">
      <c r="A2872" s="57">
        <v>101530</v>
      </c>
      <c r="B2872" s="55" t="s">
        <v>4101</v>
      </c>
      <c r="C2872" s="57" t="s">
        <v>8068</v>
      </c>
      <c r="D2872" s="59">
        <v>1095.56</v>
      </c>
    </row>
    <row r="2873" spans="1:4" ht="27">
      <c r="A2873" s="57">
        <v>101531</v>
      </c>
      <c r="B2873" s="55" t="s">
        <v>4102</v>
      </c>
      <c r="C2873" s="57" t="s">
        <v>8068</v>
      </c>
      <c r="D2873" s="59">
        <v>1159.71</v>
      </c>
    </row>
    <row r="2874" spans="1:4" ht="27">
      <c r="A2874" s="57">
        <v>101532</v>
      </c>
      <c r="B2874" s="55" t="s">
        <v>4103</v>
      </c>
      <c r="C2874" s="57" t="s">
        <v>8068</v>
      </c>
      <c r="D2874" s="59">
        <v>1375.4</v>
      </c>
    </row>
    <row r="2875" spans="1:4" ht="27">
      <c r="A2875" s="57">
        <v>101533</v>
      </c>
      <c r="B2875" s="55" t="s">
        <v>4104</v>
      </c>
      <c r="C2875" s="57" t="s">
        <v>8068</v>
      </c>
      <c r="D2875" s="59">
        <v>1140.4100000000001</v>
      </c>
    </row>
    <row r="2876" spans="1:4" ht="27">
      <c r="A2876" s="57">
        <v>101534</v>
      </c>
      <c r="B2876" s="55" t="s">
        <v>4105</v>
      </c>
      <c r="C2876" s="57" t="s">
        <v>8068</v>
      </c>
      <c r="D2876" s="59">
        <v>1330.22</v>
      </c>
    </row>
    <row r="2877" spans="1:4" ht="27">
      <c r="A2877" s="57">
        <v>101535</v>
      </c>
      <c r="B2877" s="55" t="s">
        <v>4106</v>
      </c>
      <c r="C2877" s="57" t="s">
        <v>8068</v>
      </c>
      <c r="D2877" s="59">
        <v>1394.37</v>
      </c>
    </row>
    <row r="2878" spans="1:4" ht="27">
      <c r="A2878" s="57">
        <v>101536</v>
      </c>
      <c r="B2878" s="55" t="s">
        <v>4107</v>
      </c>
      <c r="C2878" s="57" t="s">
        <v>8068</v>
      </c>
      <c r="D2878" s="59">
        <v>1610.06</v>
      </c>
    </row>
    <row r="2879" spans="1:4" ht="27">
      <c r="A2879" s="57">
        <v>101537</v>
      </c>
      <c r="B2879" s="55" t="s">
        <v>4108</v>
      </c>
      <c r="C2879" s="57" t="s">
        <v>8068</v>
      </c>
      <c r="D2879" s="59">
        <v>155.87</v>
      </c>
    </row>
    <row r="2880" spans="1:4" ht="27">
      <c r="A2880" s="57">
        <v>101538</v>
      </c>
      <c r="B2880" s="55" t="s">
        <v>4109</v>
      </c>
      <c r="C2880" s="57" t="s">
        <v>8068</v>
      </c>
      <c r="D2880" s="59">
        <v>33.96</v>
      </c>
    </row>
    <row r="2881" spans="1:4" ht="27">
      <c r="A2881" s="57">
        <v>101539</v>
      </c>
      <c r="B2881" s="55" t="s">
        <v>4110</v>
      </c>
      <c r="C2881" s="57" t="s">
        <v>8068</v>
      </c>
      <c r="D2881" s="59">
        <v>56.95</v>
      </c>
    </row>
    <row r="2882" spans="1:4" ht="27">
      <c r="A2882" s="57">
        <v>101540</v>
      </c>
      <c r="B2882" s="55" t="s">
        <v>4111</v>
      </c>
      <c r="C2882" s="57" t="s">
        <v>8068</v>
      </c>
      <c r="D2882" s="59">
        <v>95.19</v>
      </c>
    </row>
    <row r="2883" spans="1:4" ht="27">
      <c r="A2883" s="57">
        <v>101541</v>
      </c>
      <c r="B2883" s="55" t="s">
        <v>4112</v>
      </c>
      <c r="C2883" s="57" t="s">
        <v>8068</v>
      </c>
      <c r="D2883" s="59">
        <v>124.35</v>
      </c>
    </row>
    <row r="2884" spans="1:4" ht="27">
      <c r="A2884" s="57">
        <v>101542</v>
      </c>
      <c r="B2884" s="55" t="s">
        <v>4113</v>
      </c>
      <c r="C2884" s="57" t="s">
        <v>8068</v>
      </c>
      <c r="D2884" s="59">
        <v>25.85</v>
      </c>
    </row>
    <row r="2885" spans="1:4" ht="27">
      <c r="A2885" s="57">
        <v>101543</v>
      </c>
      <c r="B2885" s="55" t="s">
        <v>4114</v>
      </c>
      <c r="C2885" s="57" t="s">
        <v>8068</v>
      </c>
      <c r="D2885" s="59">
        <v>46.39</v>
      </c>
    </row>
    <row r="2886" spans="1:4" ht="27">
      <c r="A2886" s="57">
        <v>101544</v>
      </c>
      <c r="B2886" s="55" t="s">
        <v>4115</v>
      </c>
      <c r="C2886" s="57" t="s">
        <v>8068</v>
      </c>
      <c r="D2886" s="59">
        <v>73.81</v>
      </c>
    </row>
    <row r="2887" spans="1:4" ht="27">
      <c r="A2887" s="57">
        <v>101545</v>
      </c>
      <c r="B2887" s="55" t="s">
        <v>4116</v>
      </c>
      <c r="C2887" s="57" t="s">
        <v>8068</v>
      </c>
      <c r="D2887" s="59">
        <v>106.41</v>
      </c>
    </row>
    <row r="2888" spans="1:4" ht="13.5">
      <c r="A2888" s="57">
        <v>101546</v>
      </c>
      <c r="B2888" s="55" t="s">
        <v>4117</v>
      </c>
      <c r="C2888" s="57" t="s">
        <v>8068</v>
      </c>
      <c r="D2888" s="59">
        <v>30.19</v>
      </c>
    </row>
    <row r="2889" spans="1:4" ht="13.5">
      <c r="A2889" s="57">
        <v>101547</v>
      </c>
      <c r="B2889" s="55" t="s">
        <v>4118</v>
      </c>
      <c r="C2889" s="57" t="s">
        <v>8068</v>
      </c>
      <c r="D2889" s="59">
        <v>94.8</v>
      </c>
    </row>
    <row r="2890" spans="1:4" ht="13.5">
      <c r="A2890" s="57">
        <v>101548</v>
      </c>
      <c r="B2890" s="55" t="s">
        <v>4119</v>
      </c>
      <c r="C2890" s="57" t="s">
        <v>8068</v>
      </c>
      <c r="D2890" s="59">
        <v>7.4</v>
      </c>
    </row>
    <row r="2891" spans="1:4" ht="27">
      <c r="A2891" s="57">
        <v>101549</v>
      </c>
      <c r="B2891" s="55" t="s">
        <v>4120</v>
      </c>
      <c r="C2891" s="57" t="s">
        <v>8068</v>
      </c>
      <c r="D2891" s="59">
        <v>14.23</v>
      </c>
    </row>
    <row r="2892" spans="1:4" ht="27">
      <c r="A2892" s="57">
        <v>101553</v>
      </c>
      <c r="B2892" s="55" t="s">
        <v>4121</v>
      </c>
      <c r="C2892" s="57" t="s">
        <v>8068</v>
      </c>
      <c r="D2892" s="59">
        <v>12.13</v>
      </c>
    </row>
    <row r="2893" spans="1:4" ht="27">
      <c r="A2893" s="57">
        <v>101554</v>
      </c>
      <c r="B2893" s="55" t="s">
        <v>4122</v>
      </c>
      <c r="C2893" s="57" t="s">
        <v>8068</v>
      </c>
      <c r="D2893" s="59">
        <v>9.02</v>
      </c>
    </row>
    <row r="2894" spans="1:4" ht="27">
      <c r="A2894" s="57">
        <v>101555</v>
      </c>
      <c r="B2894" s="55" t="s">
        <v>4123</v>
      </c>
      <c r="C2894" s="57" t="s">
        <v>8068</v>
      </c>
      <c r="D2894" s="59">
        <v>6.19</v>
      </c>
    </row>
    <row r="2895" spans="1:4" ht="27">
      <c r="A2895" s="57">
        <v>101556</v>
      </c>
      <c r="B2895" s="55" t="s">
        <v>4124</v>
      </c>
      <c r="C2895" s="57" t="s">
        <v>8068</v>
      </c>
      <c r="D2895" s="59">
        <v>5.74</v>
      </c>
    </row>
    <row r="2896" spans="1:4" ht="27">
      <c r="A2896" s="57">
        <v>101560</v>
      </c>
      <c r="B2896" s="55" t="s">
        <v>4125</v>
      </c>
      <c r="C2896" s="57" t="s">
        <v>1</v>
      </c>
      <c r="D2896" s="59">
        <v>9.06</v>
      </c>
    </row>
    <row r="2897" spans="1:4" ht="27">
      <c r="A2897" s="57">
        <v>101561</v>
      </c>
      <c r="B2897" s="55" t="s">
        <v>4126</v>
      </c>
      <c r="C2897" s="57" t="s">
        <v>1</v>
      </c>
      <c r="D2897" s="59">
        <v>13.87</v>
      </c>
    </row>
    <row r="2898" spans="1:4" ht="27">
      <c r="A2898" s="57">
        <v>101562</v>
      </c>
      <c r="B2898" s="55" t="s">
        <v>4127</v>
      </c>
      <c r="C2898" s="57" t="s">
        <v>1</v>
      </c>
      <c r="D2898" s="59">
        <v>21.08</v>
      </c>
    </row>
    <row r="2899" spans="1:4" ht="27">
      <c r="A2899" s="57">
        <v>101563</v>
      </c>
      <c r="B2899" s="55" t="s">
        <v>4128</v>
      </c>
      <c r="C2899" s="57" t="s">
        <v>1</v>
      </c>
      <c r="D2899" s="59">
        <v>29.03</v>
      </c>
    </row>
    <row r="2900" spans="1:4" ht="27">
      <c r="A2900" s="57">
        <v>101564</v>
      </c>
      <c r="B2900" s="55" t="s">
        <v>4129</v>
      </c>
      <c r="C2900" s="57" t="s">
        <v>1</v>
      </c>
      <c r="D2900" s="59">
        <v>41.35</v>
      </c>
    </row>
    <row r="2901" spans="1:4" ht="27">
      <c r="A2901" s="57">
        <v>101565</v>
      </c>
      <c r="B2901" s="55" t="s">
        <v>4130</v>
      </c>
      <c r="C2901" s="57" t="s">
        <v>1</v>
      </c>
      <c r="D2901" s="59">
        <v>57.26</v>
      </c>
    </row>
    <row r="2902" spans="1:4" ht="27">
      <c r="A2902" s="57">
        <v>101567</v>
      </c>
      <c r="B2902" s="55" t="s">
        <v>4131</v>
      </c>
      <c r="C2902" s="57" t="s">
        <v>1</v>
      </c>
      <c r="D2902" s="59">
        <v>76.05</v>
      </c>
    </row>
    <row r="2903" spans="1:4" ht="27">
      <c r="A2903" s="57">
        <v>101568</v>
      </c>
      <c r="B2903" s="55" t="s">
        <v>4132</v>
      </c>
      <c r="C2903" s="57" t="s">
        <v>1</v>
      </c>
      <c r="D2903" s="59">
        <v>98.98</v>
      </c>
    </row>
    <row r="2904" spans="1:4" ht="27">
      <c r="A2904" s="57">
        <v>101626</v>
      </c>
      <c r="B2904" s="55" t="s">
        <v>4133</v>
      </c>
      <c r="C2904" s="57" t="s">
        <v>8068</v>
      </c>
      <c r="D2904" s="59">
        <v>115.12</v>
      </c>
    </row>
    <row r="2905" spans="1:4" ht="27">
      <c r="A2905" s="57">
        <v>101627</v>
      </c>
      <c r="B2905" s="55" t="s">
        <v>4134</v>
      </c>
      <c r="C2905" s="57" t="s">
        <v>8068</v>
      </c>
      <c r="D2905" s="59">
        <v>177.67</v>
      </c>
    </row>
    <row r="2906" spans="1:4" ht="27">
      <c r="A2906" s="57">
        <v>101628</v>
      </c>
      <c r="B2906" s="55" t="s">
        <v>4135</v>
      </c>
      <c r="C2906" s="57" t="s">
        <v>8068</v>
      </c>
      <c r="D2906" s="59">
        <v>86.18</v>
      </c>
    </row>
    <row r="2907" spans="1:4" ht="27">
      <c r="A2907" s="57">
        <v>101629</v>
      </c>
      <c r="B2907" s="55" t="s">
        <v>4136</v>
      </c>
      <c r="C2907" s="57" t="s">
        <v>8068</v>
      </c>
      <c r="D2907" s="59">
        <v>101.09</v>
      </c>
    </row>
    <row r="2908" spans="1:4" ht="13.5">
      <c r="A2908" s="57">
        <v>101630</v>
      </c>
      <c r="B2908" s="55" t="s">
        <v>4137</v>
      </c>
      <c r="C2908" s="57" t="s">
        <v>8068</v>
      </c>
      <c r="D2908" s="59">
        <v>51.68</v>
      </c>
    </row>
    <row r="2909" spans="1:4" ht="27">
      <c r="A2909" s="57">
        <v>101631</v>
      </c>
      <c r="B2909" s="55" t="s">
        <v>4138</v>
      </c>
      <c r="C2909" s="57" t="s">
        <v>8068</v>
      </c>
      <c r="D2909" s="59">
        <v>21.24</v>
      </c>
    </row>
    <row r="2910" spans="1:4" ht="27">
      <c r="A2910" s="57">
        <v>101632</v>
      </c>
      <c r="B2910" s="55" t="s">
        <v>4139</v>
      </c>
      <c r="C2910" s="57" t="s">
        <v>8068</v>
      </c>
      <c r="D2910" s="59">
        <v>25.29</v>
      </c>
    </row>
    <row r="2911" spans="1:4" ht="27">
      <c r="A2911" s="57">
        <v>101633</v>
      </c>
      <c r="B2911" s="55" t="s">
        <v>4140</v>
      </c>
      <c r="C2911" s="57" t="s">
        <v>8068</v>
      </c>
      <c r="D2911" s="59">
        <v>65.34</v>
      </c>
    </row>
    <row r="2912" spans="1:4" ht="27">
      <c r="A2912" s="57">
        <v>101636</v>
      </c>
      <c r="B2912" s="55" t="s">
        <v>4141</v>
      </c>
      <c r="C2912" s="57" t="s">
        <v>8068</v>
      </c>
      <c r="D2912" s="59">
        <v>110.01</v>
      </c>
    </row>
    <row r="2913" spans="1:4" ht="27">
      <c r="A2913" s="57">
        <v>101637</v>
      </c>
      <c r="B2913" s="55" t="s">
        <v>4142</v>
      </c>
      <c r="C2913" s="57" t="s">
        <v>8068</v>
      </c>
      <c r="D2913" s="59">
        <v>104.49</v>
      </c>
    </row>
    <row r="2914" spans="1:4" ht="13.5">
      <c r="A2914" s="57">
        <v>101640</v>
      </c>
      <c r="B2914" s="55" t="s">
        <v>4143</v>
      </c>
      <c r="C2914" s="57" t="s">
        <v>8068</v>
      </c>
      <c r="D2914" s="59">
        <v>79.09</v>
      </c>
    </row>
    <row r="2915" spans="1:4" ht="13.5">
      <c r="A2915" s="57">
        <v>101641</v>
      </c>
      <c r="B2915" s="55" t="s">
        <v>4144</v>
      </c>
      <c r="C2915" s="57" t="s">
        <v>8068</v>
      </c>
      <c r="D2915" s="59">
        <v>41.01</v>
      </c>
    </row>
    <row r="2916" spans="1:4" ht="13.5">
      <c r="A2916" s="57">
        <v>101642</v>
      </c>
      <c r="B2916" s="55" t="s">
        <v>4145</v>
      </c>
      <c r="C2916" s="57" t="s">
        <v>8068</v>
      </c>
      <c r="D2916" s="59">
        <v>20.62</v>
      </c>
    </row>
    <row r="2917" spans="1:4" ht="13.5">
      <c r="A2917" s="57">
        <v>101643</v>
      </c>
      <c r="B2917" s="55" t="s">
        <v>4146</v>
      </c>
      <c r="C2917" s="57" t="s">
        <v>8068</v>
      </c>
      <c r="D2917" s="59">
        <v>35.81</v>
      </c>
    </row>
    <row r="2918" spans="1:4" ht="13.5">
      <c r="A2918" s="57">
        <v>101644</v>
      </c>
      <c r="B2918" s="55" t="s">
        <v>4147</v>
      </c>
      <c r="C2918" s="57" t="s">
        <v>8068</v>
      </c>
      <c r="D2918" s="59">
        <v>48.42</v>
      </c>
    </row>
    <row r="2919" spans="1:4" ht="13.5">
      <c r="A2919" s="57">
        <v>101645</v>
      </c>
      <c r="B2919" s="55" t="s">
        <v>4148</v>
      </c>
      <c r="C2919" s="57" t="s">
        <v>8068</v>
      </c>
      <c r="D2919" s="59">
        <v>22.98</v>
      </c>
    </row>
    <row r="2920" spans="1:4" ht="13.5">
      <c r="A2920" s="57">
        <v>101646</v>
      </c>
      <c r="B2920" s="55" t="s">
        <v>4149</v>
      </c>
      <c r="C2920" s="57" t="s">
        <v>8068</v>
      </c>
      <c r="D2920" s="59">
        <v>30.48</v>
      </c>
    </row>
    <row r="2921" spans="1:4" ht="13.5">
      <c r="A2921" s="57">
        <v>101647</v>
      </c>
      <c r="B2921" s="55" t="s">
        <v>4150</v>
      </c>
      <c r="C2921" s="57" t="s">
        <v>8068</v>
      </c>
      <c r="D2921" s="59">
        <v>55.9</v>
      </c>
    </row>
    <row r="2922" spans="1:4" ht="13.5">
      <c r="A2922" s="57">
        <v>101648</v>
      </c>
      <c r="B2922" s="55" t="s">
        <v>4151</v>
      </c>
      <c r="C2922" s="57" t="s">
        <v>8068</v>
      </c>
      <c r="D2922" s="59">
        <v>43.26</v>
      </c>
    </row>
    <row r="2923" spans="1:4" ht="13.5">
      <c r="A2923" s="57">
        <v>101649</v>
      </c>
      <c r="B2923" s="55" t="s">
        <v>4152</v>
      </c>
      <c r="C2923" s="57" t="s">
        <v>8068</v>
      </c>
      <c r="D2923" s="59">
        <v>49.83</v>
      </c>
    </row>
    <row r="2924" spans="1:4" ht="13.5">
      <c r="A2924" s="57">
        <v>101650</v>
      </c>
      <c r="B2924" s="55" t="s">
        <v>4153</v>
      </c>
      <c r="C2924" s="57" t="s">
        <v>8068</v>
      </c>
      <c r="D2924" s="59">
        <v>57.9</v>
      </c>
    </row>
    <row r="2925" spans="1:4" ht="27">
      <c r="A2925" s="57">
        <v>101651</v>
      </c>
      <c r="B2925" s="55" t="s">
        <v>4154</v>
      </c>
      <c r="C2925" s="57" t="s">
        <v>8068</v>
      </c>
      <c r="D2925" s="59">
        <v>41.91</v>
      </c>
    </row>
    <row r="2926" spans="1:4" ht="27">
      <c r="A2926" s="57">
        <v>101652</v>
      </c>
      <c r="B2926" s="55" t="s">
        <v>4155</v>
      </c>
      <c r="C2926" s="57" t="s">
        <v>8068</v>
      </c>
      <c r="D2926" s="59">
        <v>344.59</v>
      </c>
    </row>
    <row r="2927" spans="1:4" ht="40.5">
      <c r="A2927" s="57">
        <v>101653</v>
      </c>
      <c r="B2927" s="55" t="s">
        <v>4156</v>
      </c>
      <c r="C2927" s="57" t="s">
        <v>8068</v>
      </c>
      <c r="D2927" s="59">
        <v>203.88</v>
      </c>
    </row>
    <row r="2928" spans="1:4" ht="27">
      <c r="A2928" s="57">
        <v>101654</v>
      </c>
      <c r="B2928" s="55" t="s">
        <v>4157</v>
      </c>
      <c r="C2928" s="57" t="s">
        <v>8068</v>
      </c>
      <c r="D2928" s="59">
        <v>328.27</v>
      </c>
    </row>
    <row r="2929" spans="1:4" ht="27">
      <c r="A2929" s="57">
        <v>101655</v>
      </c>
      <c r="B2929" s="55" t="s">
        <v>4158</v>
      </c>
      <c r="C2929" s="57" t="s">
        <v>8068</v>
      </c>
      <c r="D2929" s="59">
        <v>563.52</v>
      </c>
    </row>
    <row r="2930" spans="1:4" ht="27">
      <c r="A2930" s="57">
        <v>101656</v>
      </c>
      <c r="B2930" s="55" t="s">
        <v>4159</v>
      </c>
      <c r="C2930" s="57" t="s">
        <v>8068</v>
      </c>
      <c r="D2930" s="59">
        <v>618.45000000000005</v>
      </c>
    </row>
    <row r="2931" spans="1:4" ht="27">
      <c r="A2931" s="57">
        <v>101657</v>
      </c>
      <c r="B2931" s="55" t="s">
        <v>4160</v>
      </c>
      <c r="C2931" s="57" t="s">
        <v>8068</v>
      </c>
      <c r="D2931" s="59">
        <v>735.46</v>
      </c>
    </row>
    <row r="2932" spans="1:4" ht="27">
      <c r="A2932" s="57">
        <v>101658</v>
      </c>
      <c r="B2932" s="55" t="s">
        <v>4161</v>
      </c>
      <c r="C2932" s="57" t="s">
        <v>8068</v>
      </c>
      <c r="D2932" s="59">
        <v>976.05</v>
      </c>
    </row>
    <row r="2933" spans="1:4" ht="27">
      <c r="A2933" s="57">
        <v>101659</v>
      </c>
      <c r="B2933" s="55" t="s">
        <v>4162</v>
      </c>
      <c r="C2933" s="57" t="s">
        <v>8068</v>
      </c>
      <c r="D2933" s="59">
        <v>1125.68</v>
      </c>
    </row>
    <row r="2934" spans="1:4" ht="27">
      <c r="A2934" s="57">
        <v>101660</v>
      </c>
      <c r="B2934" s="55" t="s">
        <v>4163</v>
      </c>
      <c r="C2934" s="57" t="s">
        <v>8068</v>
      </c>
      <c r="D2934" s="59">
        <v>1832.05</v>
      </c>
    </row>
    <row r="2935" spans="1:4" ht="27">
      <c r="A2935" s="57">
        <v>101661</v>
      </c>
      <c r="B2935" s="55" t="s">
        <v>4164</v>
      </c>
      <c r="C2935" s="57" t="s">
        <v>8068</v>
      </c>
      <c r="D2935" s="59">
        <v>86.07</v>
      </c>
    </row>
    <row r="2936" spans="1:4" ht="27">
      <c r="A2936" s="57">
        <v>101662</v>
      </c>
      <c r="B2936" s="55" t="s">
        <v>4165</v>
      </c>
      <c r="C2936" s="57" t="s">
        <v>8068</v>
      </c>
      <c r="D2936" s="59">
        <v>481.5</v>
      </c>
    </row>
    <row r="2937" spans="1:4" ht="27">
      <c r="A2937" s="57">
        <v>101663</v>
      </c>
      <c r="B2937" s="55" t="s">
        <v>4166</v>
      </c>
      <c r="C2937" s="57" t="s">
        <v>8068</v>
      </c>
      <c r="D2937" s="59">
        <v>20.14</v>
      </c>
    </row>
    <row r="2938" spans="1:4" ht="27">
      <c r="A2938" s="57">
        <v>101664</v>
      </c>
      <c r="B2938" s="55" t="s">
        <v>4167</v>
      </c>
      <c r="C2938" s="57" t="s">
        <v>8068</v>
      </c>
      <c r="D2938" s="59">
        <v>20.68</v>
      </c>
    </row>
    <row r="2939" spans="1:4" ht="27">
      <c r="A2939" s="57">
        <v>101665</v>
      </c>
      <c r="B2939" s="55" t="s">
        <v>4168</v>
      </c>
      <c r="C2939" s="57" t="s">
        <v>8068</v>
      </c>
      <c r="D2939" s="59">
        <v>23.04</v>
      </c>
    </row>
    <row r="2940" spans="1:4" ht="27">
      <c r="A2940" s="57">
        <v>101666</v>
      </c>
      <c r="B2940" s="55" t="s">
        <v>4169</v>
      </c>
      <c r="C2940" s="57" t="s">
        <v>8068</v>
      </c>
      <c r="D2940" s="59">
        <v>285.14</v>
      </c>
    </row>
    <row r="2941" spans="1:4" ht="27">
      <c r="A2941" s="57">
        <v>102085</v>
      </c>
      <c r="B2941" s="55" t="s">
        <v>4170</v>
      </c>
      <c r="C2941" s="57" t="s">
        <v>8068</v>
      </c>
      <c r="D2941" s="59">
        <v>139.41999999999999</v>
      </c>
    </row>
    <row r="2942" spans="1:4" ht="40.5">
      <c r="A2942" s="57">
        <v>100578</v>
      </c>
      <c r="B2942" s="55" t="s">
        <v>4171</v>
      </c>
      <c r="C2942" s="57" t="s">
        <v>8068</v>
      </c>
      <c r="D2942" s="59">
        <v>391.14</v>
      </c>
    </row>
    <row r="2943" spans="1:4" ht="40.5">
      <c r="A2943" s="57">
        <v>100579</v>
      </c>
      <c r="B2943" s="55" t="s">
        <v>4172</v>
      </c>
      <c r="C2943" s="57" t="s">
        <v>8068</v>
      </c>
      <c r="D2943" s="59">
        <v>428.96</v>
      </c>
    </row>
    <row r="2944" spans="1:4" ht="40.5">
      <c r="A2944" s="57">
        <v>100580</v>
      </c>
      <c r="B2944" s="55" t="s">
        <v>4173</v>
      </c>
      <c r="C2944" s="57" t="s">
        <v>8068</v>
      </c>
      <c r="D2944" s="59">
        <v>471.75</v>
      </c>
    </row>
    <row r="2945" spans="1:4" ht="40.5">
      <c r="A2945" s="57">
        <v>100581</v>
      </c>
      <c r="B2945" s="55" t="s">
        <v>4174</v>
      </c>
      <c r="C2945" s="57" t="s">
        <v>8068</v>
      </c>
      <c r="D2945" s="59">
        <v>447.72</v>
      </c>
    </row>
    <row r="2946" spans="1:4" ht="40.5">
      <c r="A2946" s="57">
        <v>100582</v>
      </c>
      <c r="B2946" s="55" t="s">
        <v>4175</v>
      </c>
      <c r="C2946" s="57" t="s">
        <v>8068</v>
      </c>
      <c r="D2946" s="59">
        <v>524.97</v>
      </c>
    </row>
    <row r="2947" spans="1:4" ht="40.5">
      <c r="A2947" s="57">
        <v>100583</v>
      </c>
      <c r="B2947" s="55" t="s">
        <v>4176</v>
      </c>
      <c r="C2947" s="57" t="s">
        <v>8068</v>
      </c>
      <c r="D2947" s="59">
        <v>467.82</v>
      </c>
    </row>
    <row r="2948" spans="1:4" ht="40.5">
      <c r="A2948" s="57">
        <v>100584</v>
      </c>
      <c r="B2948" s="55" t="s">
        <v>4177</v>
      </c>
      <c r="C2948" s="57" t="s">
        <v>8068</v>
      </c>
      <c r="D2948" s="59">
        <v>514.20000000000005</v>
      </c>
    </row>
    <row r="2949" spans="1:4" ht="40.5">
      <c r="A2949" s="57">
        <v>100585</v>
      </c>
      <c r="B2949" s="55" t="s">
        <v>4178</v>
      </c>
      <c r="C2949" s="57" t="s">
        <v>8068</v>
      </c>
      <c r="D2949" s="59">
        <v>506.91</v>
      </c>
    </row>
    <row r="2950" spans="1:4" ht="40.5">
      <c r="A2950" s="57">
        <v>100586</v>
      </c>
      <c r="B2950" s="55" t="s">
        <v>4179</v>
      </c>
      <c r="C2950" s="57" t="s">
        <v>8068</v>
      </c>
      <c r="D2950" s="59">
        <v>580.72</v>
      </c>
    </row>
    <row r="2951" spans="1:4" ht="40.5">
      <c r="A2951" s="57">
        <v>100587</v>
      </c>
      <c r="B2951" s="55" t="s">
        <v>4180</v>
      </c>
      <c r="C2951" s="57" t="s">
        <v>8068</v>
      </c>
      <c r="D2951" s="59">
        <v>547.46</v>
      </c>
    </row>
    <row r="2952" spans="1:4" ht="40.5">
      <c r="A2952" s="57">
        <v>100588</v>
      </c>
      <c r="B2952" s="55" t="s">
        <v>4181</v>
      </c>
      <c r="C2952" s="57" t="s">
        <v>8068</v>
      </c>
      <c r="D2952" s="59">
        <v>604.84</v>
      </c>
    </row>
    <row r="2953" spans="1:4" ht="40.5">
      <c r="A2953" s="57">
        <v>100589</v>
      </c>
      <c r="B2953" s="55" t="s">
        <v>4182</v>
      </c>
      <c r="C2953" s="57" t="s">
        <v>8068</v>
      </c>
      <c r="D2953" s="59">
        <v>607.82000000000005</v>
      </c>
    </row>
    <row r="2954" spans="1:4" ht="40.5">
      <c r="A2954" s="57">
        <v>100590</v>
      </c>
      <c r="B2954" s="55" t="s">
        <v>4183</v>
      </c>
      <c r="C2954" s="57" t="s">
        <v>8068</v>
      </c>
      <c r="D2954" s="59">
        <v>664.74</v>
      </c>
    </row>
    <row r="2955" spans="1:4" ht="40.5">
      <c r="A2955" s="57">
        <v>100591</v>
      </c>
      <c r="B2955" s="55" t="s">
        <v>4184</v>
      </c>
      <c r="C2955" s="57" t="s">
        <v>8068</v>
      </c>
      <c r="D2955" s="59">
        <v>602.95000000000005</v>
      </c>
    </row>
    <row r="2956" spans="1:4" ht="40.5">
      <c r="A2956" s="57">
        <v>100592</v>
      </c>
      <c r="B2956" s="55" t="s">
        <v>4185</v>
      </c>
      <c r="C2956" s="57" t="s">
        <v>8068</v>
      </c>
      <c r="D2956" s="59">
        <v>650.07000000000005</v>
      </c>
    </row>
    <row r="2957" spans="1:4" ht="40.5">
      <c r="A2957" s="57">
        <v>100593</v>
      </c>
      <c r="B2957" s="55" t="s">
        <v>4186</v>
      </c>
      <c r="C2957" s="57" t="s">
        <v>8068</v>
      </c>
      <c r="D2957" s="59">
        <v>646.07000000000005</v>
      </c>
    </row>
    <row r="2958" spans="1:4" ht="40.5">
      <c r="A2958" s="57">
        <v>100594</v>
      </c>
      <c r="B2958" s="55" t="s">
        <v>4187</v>
      </c>
      <c r="C2958" s="57" t="s">
        <v>8068</v>
      </c>
      <c r="D2958" s="59">
        <v>725.76</v>
      </c>
    </row>
    <row r="2959" spans="1:4" ht="40.5">
      <c r="A2959" s="57">
        <v>100595</v>
      </c>
      <c r="B2959" s="55" t="s">
        <v>4188</v>
      </c>
      <c r="C2959" s="57" t="s">
        <v>8068</v>
      </c>
      <c r="D2959" s="59">
        <v>775.53</v>
      </c>
    </row>
    <row r="2960" spans="1:4" ht="40.5">
      <c r="A2960" s="57">
        <v>100596</v>
      </c>
      <c r="B2960" s="55" t="s">
        <v>4189</v>
      </c>
      <c r="C2960" s="57" t="s">
        <v>8068</v>
      </c>
      <c r="D2960" s="59">
        <v>882.89</v>
      </c>
    </row>
    <row r="2961" spans="1:4" ht="40.5">
      <c r="A2961" s="57">
        <v>100597</v>
      </c>
      <c r="B2961" s="55" t="s">
        <v>4190</v>
      </c>
      <c r="C2961" s="57" t="s">
        <v>8068</v>
      </c>
      <c r="D2961" s="59">
        <v>898.41</v>
      </c>
    </row>
    <row r="2962" spans="1:4" ht="40.5">
      <c r="A2962" s="57">
        <v>100598</v>
      </c>
      <c r="B2962" s="55" t="s">
        <v>4191</v>
      </c>
      <c r="C2962" s="57" t="s">
        <v>8068</v>
      </c>
      <c r="D2962" s="59">
        <v>986.9</v>
      </c>
    </row>
    <row r="2963" spans="1:4" ht="40.5">
      <c r="A2963" s="57">
        <v>100599</v>
      </c>
      <c r="B2963" s="55" t="s">
        <v>4192</v>
      </c>
      <c r="C2963" s="57" t="s">
        <v>8068</v>
      </c>
      <c r="D2963" s="59">
        <v>397.78</v>
      </c>
    </row>
    <row r="2964" spans="1:4" ht="40.5">
      <c r="A2964" s="57">
        <v>100600</v>
      </c>
      <c r="B2964" s="55" t="s">
        <v>4193</v>
      </c>
      <c r="C2964" s="57" t="s">
        <v>8068</v>
      </c>
      <c r="D2964" s="59">
        <v>471.08</v>
      </c>
    </row>
    <row r="2965" spans="1:4" ht="40.5">
      <c r="A2965" s="57">
        <v>100601</v>
      </c>
      <c r="B2965" s="55" t="s">
        <v>4194</v>
      </c>
      <c r="C2965" s="57" t="s">
        <v>8068</v>
      </c>
      <c r="D2965" s="59">
        <v>592.89</v>
      </c>
    </row>
    <row r="2966" spans="1:4" ht="40.5">
      <c r="A2966" s="57">
        <v>100602</v>
      </c>
      <c r="B2966" s="55" t="s">
        <v>4195</v>
      </c>
      <c r="C2966" s="57" t="s">
        <v>8068</v>
      </c>
      <c r="D2966" s="59">
        <v>744.86</v>
      </c>
    </row>
    <row r="2967" spans="1:4" ht="40.5">
      <c r="A2967" s="57">
        <v>100603</v>
      </c>
      <c r="B2967" s="55" t="s">
        <v>4196</v>
      </c>
      <c r="C2967" s="57" t="s">
        <v>8068</v>
      </c>
      <c r="D2967" s="59">
        <v>1136.45</v>
      </c>
    </row>
    <row r="2968" spans="1:4" ht="40.5">
      <c r="A2968" s="57">
        <v>100604</v>
      </c>
      <c r="B2968" s="55" t="s">
        <v>4197</v>
      </c>
      <c r="C2968" s="57" t="s">
        <v>8068</v>
      </c>
      <c r="D2968" s="59">
        <v>501.49</v>
      </c>
    </row>
    <row r="2969" spans="1:4" ht="40.5">
      <c r="A2969" s="57">
        <v>100605</v>
      </c>
      <c r="B2969" s="55" t="s">
        <v>4198</v>
      </c>
      <c r="C2969" s="57" t="s">
        <v>8068</v>
      </c>
      <c r="D2969" s="59">
        <v>783.23</v>
      </c>
    </row>
    <row r="2970" spans="1:4" ht="40.5">
      <c r="A2970" s="57">
        <v>100606</v>
      </c>
      <c r="B2970" s="55" t="s">
        <v>4199</v>
      </c>
      <c r="C2970" s="57" t="s">
        <v>8068</v>
      </c>
      <c r="D2970" s="59">
        <v>1185.22</v>
      </c>
    </row>
    <row r="2971" spans="1:4" ht="40.5">
      <c r="A2971" s="57">
        <v>100607</v>
      </c>
      <c r="B2971" s="55" t="s">
        <v>4200</v>
      </c>
      <c r="C2971" s="57" t="s">
        <v>8068</v>
      </c>
      <c r="D2971" s="59">
        <v>516.09</v>
      </c>
    </row>
    <row r="2972" spans="1:4" ht="40.5">
      <c r="A2972" s="57">
        <v>100608</v>
      </c>
      <c r="B2972" s="55" t="s">
        <v>4201</v>
      </c>
      <c r="C2972" s="57" t="s">
        <v>8068</v>
      </c>
      <c r="D2972" s="59">
        <v>802.21</v>
      </c>
    </row>
    <row r="2973" spans="1:4" ht="40.5">
      <c r="A2973" s="57">
        <v>100609</v>
      </c>
      <c r="B2973" s="55" t="s">
        <v>4202</v>
      </c>
      <c r="C2973" s="57" t="s">
        <v>8068</v>
      </c>
      <c r="D2973" s="59">
        <v>1211.24</v>
      </c>
    </row>
    <row r="2974" spans="1:4" ht="40.5">
      <c r="A2974" s="57">
        <v>100610</v>
      </c>
      <c r="B2974" s="55" t="s">
        <v>4203</v>
      </c>
      <c r="C2974" s="57" t="s">
        <v>8068</v>
      </c>
      <c r="D2974" s="59">
        <v>530.54</v>
      </c>
    </row>
    <row r="2975" spans="1:4" ht="40.5">
      <c r="A2975" s="57">
        <v>100611</v>
      </c>
      <c r="B2975" s="55" t="s">
        <v>4204</v>
      </c>
      <c r="C2975" s="57" t="s">
        <v>8068</v>
      </c>
      <c r="D2975" s="59">
        <v>659.4</v>
      </c>
    </row>
    <row r="2976" spans="1:4" ht="40.5">
      <c r="A2976" s="57">
        <v>100612</v>
      </c>
      <c r="B2976" s="55" t="s">
        <v>4205</v>
      </c>
      <c r="C2976" s="57" t="s">
        <v>8068</v>
      </c>
      <c r="D2976" s="59">
        <v>820.81</v>
      </c>
    </row>
    <row r="2977" spans="1:4" ht="40.5">
      <c r="A2977" s="57">
        <v>100613</v>
      </c>
      <c r="B2977" s="55" t="s">
        <v>4206</v>
      </c>
      <c r="C2977" s="57" t="s">
        <v>8068</v>
      </c>
      <c r="D2977" s="59">
        <v>1236.78</v>
      </c>
    </row>
    <row r="2978" spans="1:4" ht="40.5">
      <c r="A2978" s="57">
        <v>100614</v>
      </c>
      <c r="B2978" s="55" t="s">
        <v>4207</v>
      </c>
      <c r="C2978" s="57" t="s">
        <v>8068</v>
      </c>
      <c r="D2978" s="59">
        <v>692.06</v>
      </c>
    </row>
    <row r="2979" spans="1:4" ht="40.5">
      <c r="A2979" s="57">
        <v>100615</v>
      </c>
      <c r="B2979" s="55" t="s">
        <v>4208</v>
      </c>
      <c r="C2979" s="57" t="s">
        <v>8068</v>
      </c>
      <c r="D2979" s="59">
        <v>857.8</v>
      </c>
    </row>
    <row r="2980" spans="1:4" ht="40.5">
      <c r="A2980" s="57">
        <v>100616</v>
      </c>
      <c r="B2980" s="55" t="s">
        <v>4209</v>
      </c>
      <c r="C2980" s="57" t="s">
        <v>8068</v>
      </c>
      <c r="D2980" s="59">
        <v>1290.3699999999999</v>
      </c>
    </row>
    <row r="2981" spans="1:4" ht="40.5">
      <c r="A2981" s="57">
        <v>100617</v>
      </c>
      <c r="B2981" s="55" t="s">
        <v>4210</v>
      </c>
      <c r="C2981" s="57" t="s">
        <v>8068</v>
      </c>
      <c r="D2981" s="59">
        <v>894.69</v>
      </c>
    </row>
    <row r="2982" spans="1:4" ht="40.5">
      <c r="A2982" s="57">
        <v>100618</v>
      </c>
      <c r="B2982" s="55" t="s">
        <v>4211</v>
      </c>
      <c r="C2982" s="57" t="s">
        <v>8068</v>
      </c>
      <c r="D2982" s="59">
        <v>1346.82</v>
      </c>
    </row>
    <row r="2983" spans="1:4" ht="27">
      <c r="A2983" s="57">
        <v>100619</v>
      </c>
      <c r="B2983" s="55" t="s">
        <v>4212</v>
      </c>
      <c r="C2983" s="57" t="s">
        <v>8068</v>
      </c>
      <c r="D2983" s="59">
        <v>445.13</v>
      </c>
    </row>
    <row r="2984" spans="1:4" ht="27">
      <c r="A2984" s="57">
        <v>100620</v>
      </c>
      <c r="B2984" s="55" t="s">
        <v>4213</v>
      </c>
      <c r="C2984" s="57" t="s">
        <v>8068</v>
      </c>
      <c r="D2984" s="59">
        <v>2460.7199999999998</v>
      </c>
    </row>
    <row r="2985" spans="1:4" ht="27">
      <c r="A2985" s="57">
        <v>100621</v>
      </c>
      <c r="B2985" s="55" t="s">
        <v>4214</v>
      </c>
      <c r="C2985" s="57" t="s">
        <v>8068</v>
      </c>
      <c r="D2985" s="59">
        <v>2822.43</v>
      </c>
    </row>
    <row r="2986" spans="1:4" ht="27">
      <c r="A2986" s="57">
        <v>100622</v>
      </c>
      <c r="B2986" s="55" t="s">
        <v>4215</v>
      </c>
      <c r="C2986" s="57" t="s">
        <v>8068</v>
      </c>
      <c r="D2986" s="59">
        <v>1993.01</v>
      </c>
    </row>
    <row r="2987" spans="1:4" ht="27">
      <c r="A2987" s="57">
        <v>100623</v>
      </c>
      <c r="B2987" s="55" t="s">
        <v>4216</v>
      </c>
      <c r="C2987" s="57" t="s">
        <v>8068</v>
      </c>
      <c r="D2987" s="59">
        <v>2133.4699999999998</v>
      </c>
    </row>
    <row r="2988" spans="1:4" ht="27">
      <c r="A2988" s="57">
        <v>97600</v>
      </c>
      <c r="B2988" s="55" t="s">
        <v>4217</v>
      </c>
      <c r="C2988" s="57" t="s">
        <v>8068</v>
      </c>
      <c r="D2988" s="59">
        <v>239.38</v>
      </c>
    </row>
    <row r="2989" spans="1:4" ht="27">
      <c r="A2989" s="57">
        <v>97601</v>
      </c>
      <c r="B2989" s="55" t="s">
        <v>4218</v>
      </c>
      <c r="C2989" s="57" t="s">
        <v>8068</v>
      </c>
      <c r="D2989" s="59">
        <v>254.57</v>
      </c>
    </row>
    <row r="2990" spans="1:4" ht="27">
      <c r="A2990" s="57">
        <v>97605</v>
      </c>
      <c r="B2990" s="55" t="s">
        <v>4219</v>
      </c>
      <c r="C2990" s="57" t="s">
        <v>8068</v>
      </c>
      <c r="D2990" s="59">
        <v>70.16</v>
      </c>
    </row>
    <row r="2991" spans="1:4" ht="27">
      <c r="A2991" s="57">
        <v>97606</v>
      </c>
      <c r="B2991" s="55" t="s">
        <v>4220</v>
      </c>
      <c r="C2991" s="57" t="s">
        <v>8068</v>
      </c>
      <c r="D2991" s="59">
        <v>72.84</v>
      </c>
    </row>
    <row r="2992" spans="1:4" ht="27">
      <c r="A2992" s="57">
        <v>97607</v>
      </c>
      <c r="B2992" s="55" t="s">
        <v>4221</v>
      </c>
      <c r="C2992" s="57" t="s">
        <v>8068</v>
      </c>
      <c r="D2992" s="59">
        <v>83.49</v>
      </c>
    </row>
    <row r="2993" spans="1:4" ht="27">
      <c r="A2993" s="57">
        <v>97608</v>
      </c>
      <c r="B2993" s="55" t="s">
        <v>4222</v>
      </c>
      <c r="C2993" s="57" t="s">
        <v>8068</v>
      </c>
      <c r="D2993" s="59">
        <v>86.17</v>
      </c>
    </row>
    <row r="2994" spans="1:4" ht="40.5">
      <c r="A2994" s="57">
        <v>102102</v>
      </c>
      <c r="B2994" s="55" t="s">
        <v>4223</v>
      </c>
      <c r="C2994" s="57" t="s">
        <v>8068</v>
      </c>
      <c r="D2994" s="59">
        <v>6298.86</v>
      </c>
    </row>
    <row r="2995" spans="1:4" ht="40.5">
      <c r="A2995" s="57">
        <v>102103</v>
      </c>
      <c r="B2995" s="55" t="s">
        <v>4224</v>
      </c>
      <c r="C2995" s="57" t="s">
        <v>8068</v>
      </c>
      <c r="D2995" s="59">
        <v>6996.99</v>
      </c>
    </row>
    <row r="2996" spans="1:4" ht="40.5">
      <c r="A2996" s="57">
        <v>102104</v>
      </c>
      <c r="B2996" s="55" t="s">
        <v>4225</v>
      </c>
      <c r="C2996" s="57" t="s">
        <v>8068</v>
      </c>
      <c r="D2996" s="59">
        <v>8941.0300000000007</v>
      </c>
    </row>
    <row r="2997" spans="1:4" ht="40.5">
      <c r="A2997" s="57">
        <v>102105</v>
      </c>
      <c r="B2997" s="55" t="s">
        <v>4226</v>
      </c>
      <c r="C2997" s="57" t="s">
        <v>8068</v>
      </c>
      <c r="D2997" s="59">
        <v>10960.79</v>
      </c>
    </row>
    <row r="2998" spans="1:4" ht="40.5">
      <c r="A2998" s="57">
        <v>102106</v>
      </c>
      <c r="B2998" s="55" t="s">
        <v>4227</v>
      </c>
      <c r="C2998" s="57" t="s">
        <v>8068</v>
      </c>
      <c r="D2998" s="59">
        <v>13714.41</v>
      </c>
    </row>
    <row r="2999" spans="1:4" ht="40.5">
      <c r="A2999" s="57">
        <v>102107</v>
      </c>
      <c r="B2999" s="55" t="s">
        <v>4228</v>
      </c>
      <c r="C2999" s="57" t="s">
        <v>8068</v>
      </c>
      <c r="D2999" s="59">
        <v>19087.5</v>
      </c>
    </row>
    <row r="3000" spans="1:4" ht="40.5">
      <c r="A3000" s="57">
        <v>102108</v>
      </c>
      <c r="B3000" s="55" t="s">
        <v>4229</v>
      </c>
      <c r="C3000" s="57" t="s">
        <v>8068</v>
      </c>
      <c r="D3000" s="59">
        <v>22207.24</v>
      </c>
    </row>
    <row r="3001" spans="1:4" ht="27">
      <c r="A3001" s="57">
        <v>102109</v>
      </c>
      <c r="B3001" s="55" t="s">
        <v>4230</v>
      </c>
      <c r="C3001" s="57" t="s">
        <v>8068</v>
      </c>
      <c r="D3001" s="59">
        <v>46.31</v>
      </c>
    </row>
    <row r="3002" spans="1:4" ht="27">
      <c r="A3002" s="57">
        <v>102110</v>
      </c>
      <c r="B3002" s="55" t="s">
        <v>4231</v>
      </c>
      <c r="C3002" s="57" t="s">
        <v>8068</v>
      </c>
      <c r="D3002" s="59">
        <v>135.49</v>
      </c>
    </row>
    <row r="3003" spans="1:4" ht="40.5">
      <c r="A3003" s="57">
        <v>93128</v>
      </c>
      <c r="B3003" s="55" t="s">
        <v>4232</v>
      </c>
      <c r="C3003" s="57" t="s">
        <v>8068</v>
      </c>
      <c r="D3003" s="59">
        <v>129.1</v>
      </c>
    </row>
    <row r="3004" spans="1:4" ht="40.5">
      <c r="A3004" s="57">
        <v>93137</v>
      </c>
      <c r="B3004" s="55" t="s">
        <v>4233</v>
      </c>
      <c r="C3004" s="57" t="s">
        <v>8068</v>
      </c>
      <c r="D3004" s="59">
        <v>154.66</v>
      </c>
    </row>
    <row r="3005" spans="1:4" ht="40.5">
      <c r="A3005" s="57">
        <v>93138</v>
      </c>
      <c r="B3005" s="55" t="s">
        <v>4234</v>
      </c>
      <c r="C3005" s="57" t="s">
        <v>8068</v>
      </c>
      <c r="D3005" s="59">
        <v>145.55000000000001</v>
      </c>
    </row>
    <row r="3006" spans="1:4" ht="40.5">
      <c r="A3006" s="57">
        <v>93139</v>
      </c>
      <c r="B3006" s="55" t="s">
        <v>4235</v>
      </c>
      <c r="C3006" s="57" t="s">
        <v>8068</v>
      </c>
      <c r="D3006" s="59">
        <v>187.48</v>
      </c>
    </row>
    <row r="3007" spans="1:4" ht="40.5">
      <c r="A3007" s="57">
        <v>93140</v>
      </c>
      <c r="B3007" s="55" t="s">
        <v>4236</v>
      </c>
      <c r="C3007" s="57" t="s">
        <v>8068</v>
      </c>
      <c r="D3007" s="59">
        <v>176.23</v>
      </c>
    </row>
    <row r="3008" spans="1:4" ht="27">
      <c r="A3008" s="57">
        <v>93141</v>
      </c>
      <c r="B3008" s="55" t="s">
        <v>4237</v>
      </c>
      <c r="C3008" s="57" t="s">
        <v>8068</v>
      </c>
      <c r="D3008" s="59">
        <v>157.99</v>
      </c>
    </row>
    <row r="3009" spans="1:4" ht="27">
      <c r="A3009" s="57">
        <v>93142</v>
      </c>
      <c r="B3009" s="55" t="s">
        <v>4238</v>
      </c>
      <c r="C3009" s="57" t="s">
        <v>8068</v>
      </c>
      <c r="D3009" s="59">
        <v>177.88</v>
      </c>
    </row>
    <row r="3010" spans="1:4" ht="27">
      <c r="A3010" s="57">
        <v>93143</v>
      </c>
      <c r="B3010" s="55" t="s">
        <v>4239</v>
      </c>
      <c r="C3010" s="57" t="s">
        <v>8068</v>
      </c>
      <c r="D3010" s="59">
        <v>160.47</v>
      </c>
    </row>
    <row r="3011" spans="1:4" ht="27">
      <c r="A3011" s="57">
        <v>93144</v>
      </c>
      <c r="B3011" s="55" t="s">
        <v>4240</v>
      </c>
      <c r="C3011" s="57" t="s">
        <v>8068</v>
      </c>
      <c r="D3011" s="59">
        <v>205</v>
      </c>
    </row>
    <row r="3012" spans="1:4" ht="40.5">
      <c r="A3012" s="57">
        <v>93145</v>
      </c>
      <c r="B3012" s="55" t="s">
        <v>4241</v>
      </c>
      <c r="C3012" s="57" t="s">
        <v>8068</v>
      </c>
      <c r="D3012" s="59">
        <v>193.85</v>
      </c>
    </row>
    <row r="3013" spans="1:4" ht="40.5">
      <c r="A3013" s="57">
        <v>93146</v>
      </c>
      <c r="B3013" s="55" t="s">
        <v>4242</v>
      </c>
      <c r="C3013" s="57" t="s">
        <v>8068</v>
      </c>
      <c r="D3013" s="59">
        <v>210.29</v>
      </c>
    </row>
    <row r="3014" spans="1:4" ht="40.5">
      <c r="A3014" s="57">
        <v>93147</v>
      </c>
      <c r="B3014" s="55" t="s">
        <v>4243</v>
      </c>
      <c r="C3014" s="57" t="s">
        <v>8068</v>
      </c>
      <c r="D3014" s="59">
        <v>241.02</v>
      </c>
    </row>
    <row r="3015" spans="1:4" ht="27">
      <c r="A3015" s="57">
        <v>96971</v>
      </c>
      <c r="B3015" s="55" t="s">
        <v>4244</v>
      </c>
      <c r="C3015" s="57" t="s">
        <v>1</v>
      </c>
      <c r="D3015" s="59">
        <v>28.09</v>
      </c>
    </row>
    <row r="3016" spans="1:4" ht="27">
      <c r="A3016" s="57">
        <v>96972</v>
      </c>
      <c r="B3016" s="55" t="s">
        <v>4245</v>
      </c>
      <c r="C3016" s="57" t="s">
        <v>1</v>
      </c>
      <c r="D3016" s="59">
        <v>39.630000000000003</v>
      </c>
    </row>
    <row r="3017" spans="1:4" ht="27">
      <c r="A3017" s="57">
        <v>96973</v>
      </c>
      <c r="B3017" s="55" t="s">
        <v>4246</v>
      </c>
      <c r="C3017" s="57" t="s">
        <v>1</v>
      </c>
      <c r="D3017" s="59">
        <v>50.82</v>
      </c>
    </row>
    <row r="3018" spans="1:4" ht="27">
      <c r="A3018" s="57">
        <v>96974</v>
      </c>
      <c r="B3018" s="55" t="s">
        <v>4247</v>
      </c>
      <c r="C3018" s="57" t="s">
        <v>1</v>
      </c>
      <c r="D3018" s="59">
        <v>65.64</v>
      </c>
    </row>
    <row r="3019" spans="1:4" ht="27">
      <c r="A3019" s="57">
        <v>96975</v>
      </c>
      <c r="B3019" s="55" t="s">
        <v>4248</v>
      </c>
      <c r="C3019" s="57" t="s">
        <v>1</v>
      </c>
      <c r="D3019" s="59">
        <v>85.5</v>
      </c>
    </row>
    <row r="3020" spans="1:4" ht="27">
      <c r="A3020" s="57">
        <v>96976</v>
      </c>
      <c r="B3020" s="55" t="s">
        <v>4249</v>
      </c>
      <c r="C3020" s="57" t="s">
        <v>1</v>
      </c>
      <c r="D3020" s="59">
        <v>111.94</v>
      </c>
    </row>
    <row r="3021" spans="1:4" ht="27">
      <c r="A3021" s="57">
        <v>96977</v>
      </c>
      <c r="B3021" s="55" t="s">
        <v>4250</v>
      </c>
      <c r="C3021" s="57" t="s">
        <v>1</v>
      </c>
      <c r="D3021" s="59">
        <v>44.64</v>
      </c>
    </row>
    <row r="3022" spans="1:4" ht="27">
      <c r="A3022" s="57">
        <v>96978</v>
      </c>
      <c r="B3022" s="55" t="s">
        <v>4251</v>
      </c>
      <c r="C3022" s="57" t="s">
        <v>1</v>
      </c>
      <c r="D3022" s="59">
        <v>62.58</v>
      </c>
    </row>
    <row r="3023" spans="1:4" ht="27">
      <c r="A3023" s="57">
        <v>96979</v>
      </c>
      <c r="B3023" s="55" t="s">
        <v>4252</v>
      </c>
      <c r="C3023" s="57" t="s">
        <v>1</v>
      </c>
      <c r="D3023" s="59">
        <v>87.7</v>
      </c>
    </row>
    <row r="3024" spans="1:4" ht="13.5">
      <c r="A3024" s="57">
        <v>96984</v>
      </c>
      <c r="B3024" s="55" t="s">
        <v>4253</v>
      </c>
      <c r="C3024" s="57" t="s">
        <v>8068</v>
      </c>
      <c r="D3024" s="59">
        <v>49.63</v>
      </c>
    </row>
    <row r="3025" spans="1:4" ht="13.5">
      <c r="A3025" s="57">
        <v>96985</v>
      </c>
      <c r="B3025" s="55" t="s">
        <v>4254</v>
      </c>
      <c r="C3025" s="57" t="s">
        <v>8068</v>
      </c>
      <c r="D3025" s="59">
        <v>56.25</v>
      </c>
    </row>
    <row r="3026" spans="1:4" ht="13.5">
      <c r="A3026" s="57">
        <v>96986</v>
      </c>
      <c r="B3026" s="55" t="s">
        <v>4255</v>
      </c>
      <c r="C3026" s="57" t="s">
        <v>8068</v>
      </c>
      <c r="D3026" s="59">
        <v>84.17</v>
      </c>
    </row>
    <row r="3027" spans="1:4" ht="13.5">
      <c r="A3027" s="57">
        <v>96987</v>
      </c>
      <c r="B3027" s="55" t="s">
        <v>4256</v>
      </c>
      <c r="C3027" s="57" t="s">
        <v>8068</v>
      </c>
      <c r="D3027" s="59">
        <v>93.97</v>
      </c>
    </row>
    <row r="3028" spans="1:4" ht="13.5">
      <c r="A3028" s="57">
        <v>96988</v>
      </c>
      <c r="B3028" s="55" t="s">
        <v>4257</v>
      </c>
      <c r="C3028" s="57" t="s">
        <v>8068</v>
      </c>
      <c r="D3028" s="59">
        <v>106.63</v>
      </c>
    </row>
    <row r="3029" spans="1:4" ht="13.5">
      <c r="A3029" s="57">
        <v>96989</v>
      </c>
      <c r="B3029" s="55" t="s">
        <v>4258</v>
      </c>
      <c r="C3029" s="57" t="s">
        <v>8068</v>
      </c>
      <c r="D3029" s="59">
        <v>70.63</v>
      </c>
    </row>
    <row r="3030" spans="1:4" ht="13.5">
      <c r="A3030" s="57">
        <v>98463</v>
      </c>
      <c r="B3030" s="55" t="s">
        <v>4259</v>
      </c>
      <c r="C3030" s="57" t="s">
        <v>8068</v>
      </c>
      <c r="D3030" s="59">
        <v>19.95</v>
      </c>
    </row>
    <row r="3031" spans="1:4" ht="40.5">
      <c r="A3031" s="57">
        <v>96765</v>
      </c>
      <c r="B3031" s="55" t="s">
        <v>4260</v>
      </c>
      <c r="C3031" s="57" t="s">
        <v>8068</v>
      </c>
      <c r="D3031" s="59">
        <v>1289.9000000000001</v>
      </c>
    </row>
    <row r="3032" spans="1:4" ht="27">
      <c r="A3032" s="57">
        <v>101905</v>
      </c>
      <c r="B3032" s="55" t="s">
        <v>4261</v>
      </c>
      <c r="C3032" s="57" t="s">
        <v>8068</v>
      </c>
      <c r="D3032" s="59">
        <v>166.42</v>
      </c>
    </row>
    <row r="3033" spans="1:4" ht="27">
      <c r="A3033" s="57">
        <v>101906</v>
      </c>
      <c r="B3033" s="55" t="s">
        <v>4262</v>
      </c>
      <c r="C3033" s="57" t="s">
        <v>8068</v>
      </c>
      <c r="D3033" s="59">
        <v>488.43</v>
      </c>
    </row>
    <row r="3034" spans="1:4" ht="27">
      <c r="A3034" s="57">
        <v>101907</v>
      </c>
      <c r="B3034" s="55" t="s">
        <v>4263</v>
      </c>
      <c r="C3034" s="57" t="s">
        <v>8068</v>
      </c>
      <c r="D3034" s="59">
        <v>527.66999999999996</v>
      </c>
    </row>
    <row r="3035" spans="1:4" ht="27">
      <c r="A3035" s="57">
        <v>101908</v>
      </c>
      <c r="B3035" s="55" t="s">
        <v>4264</v>
      </c>
      <c r="C3035" s="57" t="s">
        <v>8068</v>
      </c>
      <c r="D3035" s="59">
        <v>161.51</v>
      </c>
    </row>
    <row r="3036" spans="1:4" ht="27">
      <c r="A3036" s="57">
        <v>101909</v>
      </c>
      <c r="B3036" s="55" t="s">
        <v>4265</v>
      </c>
      <c r="C3036" s="57" t="s">
        <v>8068</v>
      </c>
      <c r="D3036" s="59">
        <v>187.67</v>
      </c>
    </row>
    <row r="3037" spans="1:4" ht="27">
      <c r="A3037" s="57">
        <v>101910</v>
      </c>
      <c r="B3037" s="55" t="s">
        <v>4266</v>
      </c>
      <c r="C3037" s="57" t="s">
        <v>8068</v>
      </c>
      <c r="D3037" s="59">
        <v>220.36</v>
      </c>
    </row>
    <row r="3038" spans="1:4" ht="27">
      <c r="A3038" s="57">
        <v>101911</v>
      </c>
      <c r="B3038" s="55" t="s">
        <v>4267</v>
      </c>
      <c r="C3038" s="57" t="s">
        <v>8068</v>
      </c>
      <c r="D3038" s="59">
        <v>253.05</v>
      </c>
    </row>
    <row r="3039" spans="1:4" ht="40.5">
      <c r="A3039" s="57">
        <v>101912</v>
      </c>
      <c r="B3039" s="55" t="s">
        <v>4268</v>
      </c>
      <c r="C3039" s="57" t="s">
        <v>8068</v>
      </c>
      <c r="D3039" s="59">
        <v>1235.1600000000001</v>
      </c>
    </row>
    <row r="3040" spans="1:4" ht="13.5">
      <c r="A3040" s="57">
        <v>101913</v>
      </c>
      <c r="B3040" s="55" t="s">
        <v>4269</v>
      </c>
      <c r="C3040" s="57" t="s">
        <v>8068</v>
      </c>
      <c r="D3040" s="59">
        <v>459.89</v>
      </c>
    </row>
    <row r="3041" spans="1:4" ht="13.5">
      <c r="A3041" s="57">
        <v>101914</v>
      </c>
      <c r="B3041" s="55" t="s">
        <v>4270</v>
      </c>
      <c r="C3041" s="57" t="s">
        <v>8068</v>
      </c>
      <c r="D3041" s="59">
        <v>420.75</v>
      </c>
    </row>
    <row r="3042" spans="1:4" ht="40.5">
      <c r="A3042" s="57">
        <v>101915</v>
      </c>
      <c r="B3042" s="55" t="s">
        <v>4271</v>
      </c>
      <c r="C3042" s="57" t="s">
        <v>8068</v>
      </c>
      <c r="D3042" s="59">
        <v>330.22</v>
      </c>
    </row>
    <row r="3043" spans="1:4" ht="27">
      <c r="A3043" s="57">
        <v>101916</v>
      </c>
      <c r="B3043" s="55" t="s">
        <v>4272</v>
      </c>
      <c r="C3043" s="57" t="s">
        <v>8068</v>
      </c>
      <c r="D3043" s="59">
        <v>2312.85</v>
      </c>
    </row>
    <row r="3044" spans="1:4" ht="27">
      <c r="A3044" s="57">
        <v>101917</v>
      </c>
      <c r="B3044" s="55" t="s">
        <v>4273</v>
      </c>
      <c r="C3044" s="57" t="s">
        <v>8068</v>
      </c>
      <c r="D3044" s="59">
        <v>111.86</v>
      </c>
    </row>
    <row r="3045" spans="1:4" ht="27">
      <c r="A3045" s="57">
        <v>98261</v>
      </c>
      <c r="B3045" s="55" t="s">
        <v>4274</v>
      </c>
      <c r="C3045" s="57" t="s">
        <v>1</v>
      </c>
      <c r="D3045" s="59">
        <v>3.25</v>
      </c>
    </row>
    <row r="3046" spans="1:4" ht="27">
      <c r="A3046" s="57">
        <v>98262</v>
      </c>
      <c r="B3046" s="55" t="s">
        <v>4275</v>
      </c>
      <c r="C3046" s="57" t="s">
        <v>1</v>
      </c>
      <c r="D3046" s="59">
        <v>3.78</v>
      </c>
    </row>
    <row r="3047" spans="1:4" ht="27">
      <c r="A3047" s="57">
        <v>98263</v>
      </c>
      <c r="B3047" s="55" t="s">
        <v>4276</v>
      </c>
      <c r="C3047" s="57" t="s">
        <v>1</v>
      </c>
      <c r="D3047" s="59">
        <v>4.3899999999999997</v>
      </c>
    </row>
    <row r="3048" spans="1:4" ht="27">
      <c r="A3048" s="57">
        <v>98264</v>
      </c>
      <c r="B3048" s="55" t="s">
        <v>4277</v>
      </c>
      <c r="C3048" s="57" t="s">
        <v>1</v>
      </c>
      <c r="D3048" s="59">
        <v>4.88</v>
      </c>
    </row>
    <row r="3049" spans="1:4" ht="27">
      <c r="A3049" s="57">
        <v>98265</v>
      </c>
      <c r="B3049" s="55" t="s">
        <v>4278</v>
      </c>
      <c r="C3049" s="57" t="s">
        <v>1</v>
      </c>
      <c r="D3049" s="59">
        <v>5.59</v>
      </c>
    </row>
    <row r="3050" spans="1:4" ht="27">
      <c r="A3050" s="57">
        <v>98266</v>
      </c>
      <c r="B3050" s="55" t="s">
        <v>4279</v>
      </c>
      <c r="C3050" s="57" t="s">
        <v>1</v>
      </c>
      <c r="D3050" s="59">
        <v>5.99</v>
      </c>
    </row>
    <row r="3051" spans="1:4" ht="27">
      <c r="A3051" s="57">
        <v>98267</v>
      </c>
      <c r="B3051" s="55" t="s">
        <v>4280</v>
      </c>
      <c r="C3051" s="57" t="s">
        <v>1</v>
      </c>
      <c r="D3051" s="59">
        <v>9.65</v>
      </c>
    </row>
    <row r="3052" spans="1:4" ht="27">
      <c r="A3052" s="57">
        <v>98268</v>
      </c>
      <c r="B3052" s="55" t="s">
        <v>4281</v>
      </c>
      <c r="C3052" s="57" t="s">
        <v>1</v>
      </c>
      <c r="D3052" s="59">
        <v>15.43</v>
      </c>
    </row>
    <row r="3053" spans="1:4" ht="27">
      <c r="A3053" s="57">
        <v>98269</v>
      </c>
      <c r="B3053" s="55" t="s">
        <v>4282</v>
      </c>
      <c r="C3053" s="57" t="s">
        <v>1</v>
      </c>
      <c r="D3053" s="59">
        <v>19.8</v>
      </c>
    </row>
    <row r="3054" spans="1:4" ht="27">
      <c r="A3054" s="57">
        <v>98270</v>
      </c>
      <c r="B3054" s="55" t="s">
        <v>4283</v>
      </c>
      <c r="C3054" s="57" t="s">
        <v>1</v>
      </c>
      <c r="D3054" s="59">
        <v>31.75</v>
      </c>
    </row>
    <row r="3055" spans="1:4" ht="27">
      <c r="A3055" s="57">
        <v>98271</v>
      </c>
      <c r="B3055" s="55" t="s">
        <v>4284</v>
      </c>
      <c r="C3055" s="57" t="s">
        <v>1</v>
      </c>
      <c r="D3055" s="59">
        <v>48.84</v>
      </c>
    </row>
    <row r="3056" spans="1:4" ht="27">
      <c r="A3056" s="57">
        <v>98272</v>
      </c>
      <c r="B3056" s="55" t="s">
        <v>4285</v>
      </c>
      <c r="C3056" s="57" t="s">
        <v>1</v>
      </c>
      <c r="D3056" s="59">
        <v>113.54</v>
      </c>
    </row>
    <row r="3057" spans="1:4" ht="27">
      <c r="A3057" s="57">
        <v>98273</v>
      </c>
      <c r="B3057" s="55" t="s">
        <v>4286</v>
      </c>
      <c r="C3057" s="57" t="s">
        <v>1</v>
      </c>
      <c r="D3057" s="59">
        <v>2.2000000000000002</v>
      </c>
    </row>
    <row r="3058" spans="1:4" ht="27">
      <c r="A3058" s="57">
        <v>98274</v>
      </c>
      <c r="B3058" s="55" t="s">
        <v>4287</v>
      </c>
      <c r="C3058" s="57" t="s">
        <v>1</v>
      </c>
      <c r="D3058" s="59">
        <v>2.9</v>
      </c>
    </row>
    <row r="3059" spans="1:4" ht="27">
      <c r="A3059" s="57">
        <v>98275</v>
      </c>
      <c r="B3059" s="55" t="s">
        <v>4288</v>
      </c>
      <c r="C3059" s="57" t="s">
        <v>1</v>
      </c>
      <c r="D3059" s="59">
        <v>3.3</v>
      </c>
    </row>
    <row r="3060" spans="1:4" ht="27">
      <c r="A3060" s="57">
        <v>98276</v>
      </c>
      <c r="B3060" s="55" t="s">
        <v>4289</v>
      </c>
      <c r="C3060" s="57" t="s">
        <v>1</v>
      </c>
      <c r="D3060" s="59">
        <v>6.97</v>
      </c>
    </row>
    <row r="3061" spans="1:4" ht="27">
      <c r="A3061" s="57">
        <v>98277</v>
      </c>
      <c r="B3061" s="55" t="s">
        <v>4290</v>
      </c>
      <c r="C3061" s="57" t="s">
        <v>1</v>
      </c>
      <c r="D3061" s="59">
        <v>12.74</v>
      </c>
    </row>
    <row r="3062" spans="1:4" ht="27">
      <c r="A3062" s="57">
        <v>98278</v>
      </c>
      <c r="B3062" s="55" t="s">
        <v>4291</v>
      </c>
      <c r="C3062" s="57" t="s">
        <v>1</v>
      </c>
      <c r="D3062" s="59">
        <v>17.11</v>
      </c>
    </row>
    <row r="3063" spans="1:4" ht="27">
      <c r="A3063" s="57">
        <v>98279</v>
      </c>
      <c r="B3063" s="55" t="s">
        <v>4292</v>
      </c>
      <c r="C3063" s="57" t="s">
        <v>1</v>
      </c>
      <c r="D3063" s="59">
        <v>29.06</v>
      </c>
    </row>
    <row r="3064" spans="1:4" ht="27">
      <c r="A3064" s="57">
        <v>98280</v>
      </c>
      <c r="B3064" s="55" t="s">
        <v>4293</v>
      </c>
      <c r="C3064" s="57" t="s">
        <v>1</v>
      </c>
      <c r="D3064" s="59">
        <v>6.71</v>
      </c>
    </row>
    <row r="3065" spans="1:4" ht="27">
      <c r="A3065" s="57">
        <v>98281</v>
      </c>
      <c r="B3065" s="55" t="s">
        <v>4294</v>
      </c>
      <c r="C3065" s="57" t="s">
        <v>1</v>
      </c>
      <c r="D3065" s="59">
        <v>7.24</v>
      </c>
    </row>
    <row r="3066" spans="1:4" ht="27">
      <c r="A3066" s="57">
        <v>98282</v>
      </c>
      <c r="B3066" s="55" t="s">
        <v>4295</v>
      </c>
      <c r="C3066" s="57" t="s">
        <v>1</v>
      </c>
      <c r="D3066" s="59">
        <v>7.84</v>
      </c>
    </row>
    <row r="3067" spans="1:4" ht="27">
      <c r="A3067" s="57">
        <v>98283</v>
      </c>
      <c r="B3067" s="55" t="s">
        <v>4296</v>
      </c>
      <c r="C3067" s="57" t="s">
        <v>1</v>
      </c>
      <c r="D3067" s="59">
        <v>8.33</v>
      </c>
    </row>
    <row r="3068" spans="1:4" ht="27">
      <c r="A3068" s="57">
        <v>98284</v>
      </c>
      <c r="B3068" s="55" t="s">
        <v>4297</v>
      </c>
      <c r="C3068" s="57" t="s">
        <v>1</v>
      </c>
      <c r="D3068" s="59">
        <v>9.0299999999999994</v>
      </c>
    </row>
    <row r="3069" spans="1:4" ht="27">
      <c r="A3069" s="57">
        <v>98285</v>
      </c>
      <c r="B3069" s="55" t="s">
        <v>4298</v>
      </c>
      <c r="C3069" s="57" t="s">
        <v>1</v>
      </c>
      <c r="D3069" s="59">
        <v>9.4499999999999993</v>
      </c>
    </row>
    <row r="3070" spans="1:4" ht="27">
      <c r="A3070" s="57">
        <v>98286</v>
      </c>
      <c r="B3070" s="55" t="s">
        <v>4299</v>
      </c>
      <c r="C3070" s="57" t="s">
        <v>1</v>
      </c>
      <c r="D3070" s="59">
        <v>13.11</v>
      </c>
    </row>
    <row r="3071" spans="1:4" ht="27">
      <c r="A3071" s="57">
        <v>98287</v>
      </c>
      <c r="B3071" s="55" t="s">
        <v>4300</v>
      </c>
      <c r="C3071" s="57" t="s">
        <v>1</v>
      </c>
      <c r="D3071" s="59">
        <v>1.18</v>
      </c>
    </row>
    <row r="3072" spans="1:4" ht="27">
      <c r="A3072" s="57">
        <v>98288</v>
      </c>
      <c r="B3072" s="55" t="s">
        <v>4301</v>
      </c>
      <c r="C3072" s="57" t="s">
        <v>1</v>
      </c>
      <c r="D3072" s="59">
        <v>1.71</v>
      </c>
    </row>
    <row r="3073" spans="1:4" ht="27">
      <c r="A3073" s="57">
        <v>98289</v>
      </c>
      <c r="B3073" s="55" t="s">
        <v>4302</v>
      </c>
      <c r="C3073" s="57" t="s">
        <v>1</v>
      </c>
      <c r="D3073" s="59">
        <v>2.31</v>
      </c>
    </row>
    <row r="3074" spans="1:4" ht="27">
      <c r="A3074" s="57">
        <v>98290</v>
      </c>
      <c r="B3074" s="55" t="s">
        <v>4303</v>
      </c>
      <c r="C3074" s="57" t="s">
        <v>1</v>
      </c>
      <c r="D3074" s="59">
        <v>2.8</v>
      </c>
    </row>
    <row r="3075" spans="1:4" ht="27">
      <c r="A3075" s="57">
        <v>98291</v>
      </c>
      <c r="B3075" s="55" t="s">
        <v>4304</v>
      </c>
      <c r="C3075" s="57" t="s">
        <v>1</v>
      </c>
      <c r="D3075" s="59">
        <v>3.52</v>
      </c>
    </row>
    <row r="3076" spans="1:4" ht="27">
      <c r="A3076" s="57">
        <v>98292</v>
      </c>
      <c r="B3076" s="55" t="s">
        <v>4305</v>
      </c>
      <c r="C3076" s="57" t="s">
        <v>1</v>
      </c>
      <c r="D3076" s="59">
        <v>3.92</v>
      </c>
    </row>
    <row r="3077" spans="1:4" ht="27">
      <c r="A3077" s="57">
        <v>98293</v>
      </c>
      <c r="B3077" s="55" t="s">
        <v>4306</v>
      </c>
      <c r="C3077" s="57" t="s">
        <v>1</v>
      </c>
      <c r="D3077" s="59">
        <v>7.58</v>
      </c>
    </row>
    <row r="3078" spans="1:4" ht="27">
      <c r="A3078" s="57">
        <v>98400</v>
      </c>
      <c r="B3078" s="55" t="s">
        <v>4307</v>
      </c>
      <c r="C3078" s="57" t="s">
        <v>1</v>
      </c>
      <c r="D3078" s="59">
        <v>11.31</v>
      </c>
    </row>
    <row r="3079" spans="1:4" ht="27">
      <c r="A3079" s="57">
        <v>98401</v>
      </c>
      <c r="B3079" s="55" t="s">
        <v>4308</v>
      </c>
      <c r="C3079" s="57" t="s">
        <v>1</v>
      </c>
      <c r="D3079" s="59">
        <v>17.23</v>
      </c>
    </row>
    <row r="3080" spans="1:4" ht="27">
      <c r="A3080" s="57">
        <v>98402</v>
      </c>
      <c r="B3080" s="55" t="s">
        <v>4309</v>
      </c>
      <c r="C3080" s="57" t="s">
        <v>1</v>
      </c>
      <c r="D3080" s="59">
        <v>22.18</v>
      </c>
    </row>
    <row r="3081" spans="1:4" ht="27">
      <c r="A3081" s="57">
        <v>100556</v>
      </c>
      <c r="B3081" s="55" t="s">
        <v>4310</v>
      </c>
      <c r="C3081" s="57" t="s">
        <v>8068</v>
      </c>
      <c r="D3081" s="59">
        <v>44.36</v>
      </c>
    </row>
    <row r="3082" spans="1:4" ht="27">
      <c r="A3082" s="57">
        <v>100557</v>
      </c>
      <c r="B3082" s="55" t="s">
        <v>4311</v>
      </c>
      <c r="C3082" s="57" t="s">
        <v>8068</v>
      </c>
      <c r="D3082" s="59">
        <v>586.79</v>
      </c>
    </row>
    <row r="3083" spans="1:4" ht="27">
      <c r="A3083" s="57">
        <v>100560</v>
      </c>
      <c r="B3083" s="55" t="s">
        <v>4312</v>
      </c>
      <c r="C3083" s="57" t="s">
        <v>8068</v>
      </c>
      <c r="D3083" s="59">
        <v>119.99</v>
      </c>
    </row>
    <row r="3084" spans="1:4" ht="27">
      <c r="A3084" s="57">
        <v>100561</v>
      </c>
      <c r="B3084" s="55" t="s">
        <v>4313</v>
      </c>
      <c r="C3084" s="57" t="s">
        <v>8068</v>
      </c>
      <c r="D3084" s="59">
        <v>224.08</v>
      </c>
    </row>
    <row r="3085" spans="1:4" ht="27">
      <c r="A3085" s="57">
        <v>100562</v>
      </c>
      <c r="B3085" s="55" t="s">
        <v>4314</v>
      </c>
      <c r="C3085" s="57" t="s">
        <v>8068</v>
      </c>
      <c r="D3085" s="59">
        <v>349.4</v>
      </c>
    </row>
    <row r="3086" spans="1:4" ht="27">
      <c r="A3086" s="57">
        <v>100563</v>
      </c>
      <c r="B3086" s="55" t="s">
        <v>4315</v>
      </c>
      <c r="C3086" s="57" t="s">
        <v>8068</v>
      </c>
      <c r="D3086" s="59">
        <v>505.5</v>
      </c>
    </row>
    <row r="3087" spans="1:4" ht="27">
      <c r="A3087" s="57">
        <v>101795</v>
      </c>
      <c r="B3087" s="55" t="s">
        <v>4316</v>
      </c>
      <c r="C3087" s="57" t="s">
        <v>8068</v>
      </c>
      <c r="D3087" s="59">
        <v>430.56</v>
      </c>
    </row>
    <row r="3088" spans="1:4" ht="27">
      <c r="A3088" s="57">
        <v>101798</v>
      </c>
      <c r="B3088" s="55" t="s">
        <v>4317</v>
      </c>
      <c r="C3088" s="57" t="s">
        <v>8068</v>
      </c>
      <c r="D3088" s="59">
        <v>291.58</v>
      </c>
    </row>
    <row r="3089" spans="1:4" ht="27">
      <c r="A3089" s="57">
        <v>101799</v>
      </c>
      <c r="B3089" s="55" t="s">
        <v>4318</v>
      </c>
      <c r="C3089" s="57" t="s">
        <v>8068</v>
      </c>
      <c r="D3089" s="59">
        <v>705.8</v>
      </c>
    </row>
    <row r="3090" spans="1:4" ht="13.5">
      <c r="A3090" s="57">
        <v>98397</v>
      </c>
      <c r="B3090" s="55" t="s">
        <v>4319</v>
      </c>
      <c r="C3090" s="57" t="s">
        <v>3</v>
      </c>
      <c r="D3090" s="59">
        <v>9.99</v>
      </c>
    </row>
    <row r="3091" spans="1:4" ht="40.5">
      <c r="A3091" s="57">
        <v>101936</v>
      </c>
      <c r="B3091" s="55" t="s">
        <v>4320</v>
      </c>
      <c r="C3091" s="57" t="s">
        <v>8068</v>
      </c>
      <c r="D3091" s="59">
        <v>6457.4</v>
      </c>
    </row>
    <row r="3092" spans="1:4" ht="40.5">
      <c r="A3092" s="57">
        <v>101937</v>
      </c>
      <c r="B3092" s="55" t="s">
        <v>4321</v>
      </c>
      <c r="C3092" s="57" t="s">
        <v>8068</v>
      </c>
      <c r="D3092" s="59">
        <v>11605.91</v>
      </c>
    </row>
    <row r="3093" spans="1:4" ht="27">
      <c r="A3093" s="57">
        <v>98294</v>
      </c>
      <c r="B3093" s="55" t="s">
        <v>4322</v>
      </c>
      <c r="C3093" s="57" t="s">
        <v>1</v>
      </c>
      <c r="D3093" s="59">
        <v>2.87</v>
      </c>
    </row>
    <row r="3094" spans="1:4" ht="27">
      <c r="A3094" s="57">
        <v>98295</v>
      </c>
      <c r="B3094" s="55" t="s">
        <v>4323</v>
      </c>
      <c r="C3094" s="57" t="s">
        <v>1</v>
      </c>
      <c r="D3094" s="59">
        <v>2.25</v>
      </c>
    </row>
    <row r="3095" spans="1:4" ht="27">
      <c r="A3095" s="57">
        <v>98296</v>
      </c>
      <c r="B3095" s="55" t="s">
        <v>4324</v>
      </c>
      <c r="C3095" s="57" t="s">
        <v>1</v>
      </c>
      <c r="D3095" s="59">
        <v>4.4000000000000004</v>
      </c>
    </row>
    <row r="3096" spans="1:4" ht="27">
      <c r="A3096" s="57">
        <v>98297</v>
      </c>
      <c r="B3096" s="55" t="s">
        <v>4325</v>
      </c>
      <c r="C3096" s="57" t="s">
        <v>1</v>
      </c>
      <c r="D3096" s="59">
        <v>3.4</v>
      </c>
    </row>
    <row r="3097" spans="1:4" ht="13.5">
      <c r="A3097" s="57">
        <v>98301</v>
      </c>
      <c r="B3097" s="55" t="s">
        <v>4326</v>
      </c>
      <c r="C3097" s="57" t="s">
        <v>8068</v>
      </c>
      <c r="D3097" s="59">
        <v>604.30999999999995</v>
      </c>
    </row>
    <row r="3098" spans="1:4" ht="13.5">
      <c r="A3098" s="57">
        <v>98302</v>
      </c>
      <c r="B3098" s="55" t="s">
        <v>4327</v>
      </c>
      <c r="C3098" s="57" t="s">
        <v>8068</v>
      </c>
      <c r="D3098" s="59">
        <v>847.83</v>
      </c>
    </row>
    <row r="3099" spans="1:4" ht="13.5">
      <c r="A3099" s="57">
        <v>98304</v>
      </c>
      <c r="B3099" s="55" t="s">
        <v>4328</v>
      </c>
      <c r="C3099" s="57" t="s">
        <v>8068</v>
      </c>
      <c r="D3099" s="59">
        <v>1320.03</v>
      </c>
    </row>
    <row r="3100" spans="1:4" ht="13.5">
      <c r="A3100" s="57">
        <v>98307</v>
      </c>
      <c r="B3100" s="55" t="s">
        <v>4329</v>
      </c>
      <c r="C3100" s="57" t="s">
        <v>8068</v>
      </c>
      <c r="D3100" s="59">
        <v>49.8</v>
      </c>
    </row>
    <row r="3101" spans="1:4" ht="13.5">
      <c r="A3101" s="57">
        <v>98308</v>
      </c>
      <c r="B3101" s="55" t="s">
        <v>4330</v>
      </c>
      <c r="C3101" s="57" t="s">
        <v>8068</v>
      </c>
      <c r="D3101" s="59">
        <v>32.200000000000003</v>
      </c>
    </row>
    <row r="3102" spans="1:4" ht="13.5">
      <c r="A3102" s="57">
        <v>98593</v>
      </c>
      <c r="B3102" s="55" t="s">
        <v>4331</v>
      </c>
      <c r="C3102" s="57" t="s">
        <v>8068</v>
      </c>
      <c r="D3102" s="59">
        <v>1029.17</v>
      </c>
    </row>
    <row r="3103" spans="1:4" ht="27">
      <c r="A3103" s="57">
        <v>89355</v>
      </c>
      <c r="B3103" s="55" t="s">
        <v>4332</v>
      </c>
      <c r="C3103" s="57" t="s">
        <v>1</v>
      </c>
      <c r="D3103" s="59">
        <v>15.91</v>
      </c>
    </row>
    <row r="3104" spans="1:4" ht="27">
      <c r="A3104" s="57">
        <v>89356</v>
      </c>
      <c r="B3104" s="55" t="s">
        <v>4333</v>
      </c>
      <c r="C3104" s="57" t="s">
        <v>1</v>
      </c>
      <c r="D3104" s="59">
        <v>18.89</v>
      </c>
    </row>
    <row r="3105" spans="1:4" ht="27">
      <c r="A3105" s="57">
        <v>89357</v>
      </c>
      <c r="B3105" s="55" t="s">
        <v>4334</v>
      </c>
      <c r="C3105" s="57" t="s">
        <v>1</v>
      </c>
      <c r="D3105" s="59">
        <v>27.72</v>
      </c>
    </row>
    <row r="3106" spans="1:4" ht="27">
      <c r="A3106" s="57">
        <v>89401</v>
      </c>
      <c r="B3106" s="55" t="s">
        <v>4335</v>
      </c>
      <c r="C3106" s="57" t="s">
        <v>1</v>
      </c>
      <c r="D3106" s="59">
        <v>7.5</v>
      </c>
    </row>
    <row r="3107" spans="1:4" ht="27">
      <c r="A3107" s="57">
        <v>89402</v>
      </c>
      <c r="B3107" s="55" t="s">
        <v>4336</v>
      </c>
      <c r="C3107" s="57" t="s">
        <v>1</v>
      </c>
      <c r="D3107" s="59">
        <v>9.1999999999999993</v>
      </c>
    </row>
    <row r="3108" spans="1:4" ht="27">
      <c r="A3108" s="57">
        <v>89403</v>
      </c>
      <c r="B3108" s="55" t="s">
        <v>4337</v>
      </c>
      <c r="C3108" s="57" t="s">
        <v>1</v>
      </c>
      <c r="D3108" s="59">
        <v>16.13</v>
      </c>
    </row>
    <row r="3109" spans="1:4" ht="27">
      <c r="A3109" s="57">
        <v>89446</v>
      </c>
      <c r="B3109" s="55" t="s">
        <v>4338</v>
      </c>
      <c r="C3109" s="57" t="s">
        <v>1</v>
      </c>
      <c r="D3109" s="59">
        <v>5.52</v>
      </c>
    </row>
    <row r="3110" spans="1:4" ht="27">
      <c r="A3110" s="57">
        <v>89447</v>
      </c>
      <c r="B3110" s="55" t="s">
        <v>4339</v>
      </c>
      <c r="C3110" s="57" t="s">
        <v>1</v>
      </c>
      <c r="D3110" s="59">
        <v>11.8</v>
      </c>
    </row>
    <row r="3111" spans="1:4" ht="27">
      <c r="A3111" s="57">
        <v>89448</v>
      </c>
      <c r="B3111" s="55" t="s">
        <v>4340</v>
      </c>
      <c r="C3111" s="57" t="s">
        <v>1</v>
      </c>
      <c r="D3111" s="59">
        <v>17.02</v>
      </c>
    </row>
    <row r="3112" spans="1:4" ht="27">
      <c r="A3112" s="57">
        <v>89449</v>
      </c>
      <c r="B3112" s="55" t="s">
        <v>4341</v>
      </c>
      <c r="C3112" s="57" t="s">
        <v>1</v>
      </c>
      <c r="D3112" s="59">
        <v>19.55</v>
      </c>
    </row>
    <row r="3113" spans="1:4" ht="27">
      <c r="A3113" s="57">
        <v>89450</v>
      </c>
      <c r="B3113" s="55" t="s">
        <v>4342</v>
      </c>
      <c r="C3113" s="57" t="s">
        <v>1</v>
      </c>
      <c r="D3113" s="59">
        <v>32.44</v>
      </c>
    </row>
    <row r="3114" spans="1:4" ht="27">
      <c r="A3114" s="57">
        <v>89451</v>
      </c>
      <c r="B3114" s="55" t="s">
        <v>4343</v>
      </c>
      <c r="C3114" s="57" t="s">
        <v>1</v>
      </c>
      <c r="D3114" s="59">
        <v>53.79</v>
      </c>
    </row>
    <row r="3115" spans="1:4" ht="27">
      <c r="A3115" s="57">
        <v>89452</v>
      </c>
      <c r="B3115" s="55" t="s">
        <v>4344</v>
      </c>
      <c r="C3115" s="57" t="s">
        <v>1</v>
      </c>
      <c r="D3115" s="59">
        <v>67</v>
      </c>
    </row>
    <row r="3116" spans="1:4" ht="27">
      <c r="A3116" s="57">
        <v>89508</v>
      </c>
      <c r="B3116" s="55" t="s">
        <v>4345</v>
      </c>
      <c r="C3116" s="57" t="s">
        <v>1</v>
      </c>
      <c r="D3116" s="59">
        <v>20.84</v>
      </c>
    </row>
    <row r="3117" spans="1:4" ht="27">
      <c r="A3117" s="57">
        <v>89509</v>
      </c>
      <c r="B3117" s="55" t="s">
        <v>4346</v>
      </c>
      <c r="C3117" s="57" t="s">
        <v>1</v>
      </c>
      <c r="D3117" s="59">
        <v>28.15</v>
      </c>
    </row>
    <row r="3118" spans="1:4" ht="27">
      <c r="A3118" s="57">
        <v>89511</v>
      </c>
      <c r="B3118" s="55" t="s">
        <v>4347</v>
      </c>
      <c r="C3118" s="57" t="s">
        <v>1</v>
      </c>
      <c r="D3118" s="59">
        <v>40.93</v>
      </c>
    </row>
    <row r="3119" spans="1:4" ht="27">
      <c r="A3119" s="57">
        <v>89512</v>
      </c>
      <c r="B3119" s="55" t="s">
        <v>4348</v>
      </c>
      <c r="C3119" s="57" t="s">
        <v>1</v>
      </c>
      <c r="D3119" s="59">
        <v>65.849999999999994</v>
      </c>
    </row>
    <row r="3120" spans="1:4" ht="27">
      <c r="A3120" s="57">
        <v>89576</v>
      </c>
      <c r="B3120" s="55" t="s">
        <v>4349</v>
      </c>
      <c r="C3120" s="57" t="s">
        <v>1</v>
      </c>
      <c r="D3120" s="59">
        <v>27.08</v>
      </c>
    </row>
    <row r="3121" spans="1:4" ht="27">
      <c r="A3121" s="57">
        <v>89578</v>
      </c>
      <c r="B3121" s="55" t="s">
        <v>4350</v>
      </c>
      <c r="C3121" s="57" t="s">
        <v>1</v>
      </c>
      <c r="D3121" s="59">
        <v>46.85</v>
      </c>
    </row>
    <row r="3122" spans="1:4" ht="27">
      <c r="A3122" s="57">
        <v>89580</v>
      </c>
      <c r="B3122" s="55" t="s">
        <v>4351</v>
      </c>
      <c r="C3122" s="57" t="s">
        <v>1</v>
      </c>
      <c r="D3122" s="59">
        <v>92.96</v>
      </c>
    </row>
    <row r="3123" spans="1:4" ht="27">
      <c r="A3123" s="57">
        <v>89633</v>
      </c>
      <c r="B3123" s="55" t="s">
        <v>4352</v>
      </c>
      <c r="C3123" s="57" t="s">
        <v>1</v>
      </c>
      <c r="D3123" s="59">
        <v>19.829999999999998</v>
      </c>
    </row>
    <row r="3124" spans="1:4" ht="27">
      <c r="A3124" s="57">
        <v>89634</v>
      </c>
      <c r="B3124" s="55" t="s">
        <v>4353</v>
      </c>
      <c r="C3124" s="57" t="s">
        <v>1</v>
      </c>
      <c r="D3124" s="59">
        <v>30.08</v>
      </c>
    </row>
    <row r="3125" spans="1:4" ht="27">
      <c r="A3125" s="57">
        <v>89635</v>
      </c>
      <c r="B3125" s="55" t="s">
        <v>4354</v>
      </c>
      <c r="C3125" s="57" t="s">
        <v>1</v>
      </c>
      <c r="D3125" s="59">
        <v>42.93</v>
      </c>
    </row>
    <row r="3126" spans="1:4" ht="27">
      <c r="A3126" s="57">
        <v>89636</v>
      </c>
      <c r="B3126" s="55" t="s">
        <v>4355</v>
      </c>
      <c r="C3126" s="57" t="s">
        <v>1</v>
      </c>
      <c r="D3126" s="59">
        <v>52.25</v>
      </c>
    </row>
    <row r="3127" spans="1:4" ht="27">
      <c r="A3127" s="57">
        <v>89711</v>
      </c>
      <c r="B3127" s="55" t="s">
        <v>4356</v>
      </c>
      <c r="C3127" s="57" t="s">
        <v>1</v>
      </c>
      <c r="D3127" s="59">
        <v>17.53</v>
      </c>
    </row>
    <row r="3128" spans="1:4" ht="27">
      <c r="A3128" s="57">
        <v>89712</v>
      </c>
      <c r="B3128" s="55" t="s">
        <v>4357</v>
      </c>
      <c r="C3128" s="57" t="s">
        <v>1</v>
      </c>
      <c r="D3128" s="59">
        <v>26.6</v>
      </c>
    </row>
    <row r="3129" spans="1:4" ht="27">
      <c r="A3129" s="57">
        <v>89713</v>
      </c>
      <c r="B3129" s="55" t="s">
        <v>4358</v>
      </c>
      <c r="C3129" s="57" t="s">
        <v>1</v>
      </c>
      <c r="D3129" s="59">
        <v>40.36</v>
      </c>
    </row>
    <row r="3130" spans="1:4" ht="27">
      <c r="A3130" s="57">
        <v>89714</v>
      </c>
      <c r="B3130" s="55" t="s">
        <v>4359</v>
      </c>
      <c r="C3130" s="57" t="s">
        <v>1</v>
      </c>
      <c r="D3130" s="59">
        <v>51.16</v>
      </c>
    </row>
    <row r="3131" spans="1:4" ht="27">
      <c r="A3131" s="57">
        <v>89716</v>
      </c>
      <c r="B3131" s="55" t="s">
        <v>4360</v>
      </c>
      <c r="C3131" s="57" t="s">
        <v>1</v>
      </c>
      <c r="D3131" s="59">
        <v>21.28</v>
      </c>
    </row>
    <row r="3132" spans="1:4" ht="27">
      <c r="A3132" s="57">
        <v>89717</v>
      </c>
      <c r="B3132" s="55" t="s">
        <v>4361</v>
      </c>
      <c r="C3132" s="57" t="s">
        <v>1</v>
      </c>
      <c r="D3132" s="59">
        <v>32.549999999999997</v>
      </c>
    </row>
    <row r="3133" spans="1:4" ht="27">
      <c r="A3133" s="57">
        <v>89770</v>
      </c>
      <c r="B3133" s="55" t="s">
        <v>4362</v>
      </c>
      <c r="C3133" s="57" t="s">
        <v>1</v>
      </c>
      <c r="D3133" s="59">
        <v>35.47</v>
      </c>
    </row>
    <row r="3134" spans="1:4" ht="27">
      <c r="A3134" s="57">
        <v>89771</v>
      </c>
      <c r="B3134" s="55" t="s">
        <v>4363</v>
      </c>
      <c r="C3134" s="57" t="s">
        <v>1</v>
      </c>
      <c r="D3134" s="59">
        <v>48.46</v>
      </c>
    </row>
    <row r="3135" spans="1:4" ht="27">
      <c r="A3135" s="57">
        <v>89773</v>
      </c>
      <c r="B3135" s="55" t="s">
        <v>4364</v>
      </c>
      <c r="C3135" s="57" t="s">
        <v>1</v>
      </c>
      <c r="D3135" s="59">
        <v>112.85</v>
      </c>
    </row>
    <row r="3136" spans="1:4" ht="27">
      <c r="A3136" s="57">
        <v>89775</v>
      </c>
      <c r="B3136" s="55" t="s">
        <v>4365</v>
      </c>
      <c r="C3136" s="57" t="s">
        <v>1</v>
      </c>
      <c r="D3136" s="59">
        <v>178.23</v>
      </c>
    </row>
    <row r="3137" spans="1:4" ht="27">
      <c r="A3137" s="57">
        <v>89798</v>
      </c>
      <c r="B3137" s="55" t="s">
        <v>4366</v>
      </c>
      <c r="C3137" s="57" t="s">
        <v>1</v>
      </c>
      <c r="D3137" s="59">
        <v>12.91</v>
      </c>
    </row>
    <row r="3138" spans="1:4" ht="27">
      <c r="A3138" s="57">
        <v>89799</v>
      </c>
      <c r="B3138" s="55" t="s">
        <v>4367</v>
      </c>
      <c r="C3138" s="57" t="s">
        <v>1</v>
      </c>
      <c r="D3138" s="59">
        <v>20.61</v>
      </c>
    </row>
    <row r="3139" spans="1:4" ht="27">
      <c r="A3139" s="57">
        <v>89800</v>
      </c>
      <c r="B3139" s="55" t="s">
        <v>4368</v>
      </c>
      <c r="C3139" s="57" t="s">
        <v>1</v>
      </c>
      <c r="D3139" s="59">
        <v>25.11</v>
      </c>
    </row>
    <row r="3140" spans="1:4" ht="27">
      <c r="A3140" s="57">
        <v>89848</v>
      </c>
      <c r="B3140" s="55" t="s">
        <v>4369</v>
      </c>
      <c r="C3140" s="57" t="s">
        <v>1</v>
      </c>
      <c r="D3140" s="59">
        <v>29.63</v>
      </c>
    </row>
    <row r="3141" spans="1:4" ht="27">
      <c r="A3141" s="57">
        <v>89849</v>
      </c>
      <c r="B3141" s="55" t="s">
        <v>4370</v>
      </c>
      <c r="C3141" s="57" t="s">
        <v>1</v>
      </c>
      <c r="D3141" s="59">
        <v>60.71</v>
      </c>
    </row>
    <row r="3142" spans="1:4" ht="27">
      <c r="A3142" s="57">
        <v>89865</v>
      </c>
      <c r="B3142" s="55" t="s">
        <v>4371</v>
      </c>
      <c r="C3142" s="57" t="s">
        <v>1</v>
      </c>
      <c r="D3142" s="59">
        <v>12.05</v>
      </c>
    </row>
    <row r="3143" spans="1:4" ht="40.5">
      <c r="A3143" s="57">
        <v>91784</v>
      </c>
      <c r="B3143" s="55" t="s">
        <v>4372</v>
      </c>
      <c r="C3143" s="57" t="s">
        <v>1</v>
      </c>
      <c r="D3143" s="59">
        <v>37.880000000000003</v>
      </c>
    </row>
    <row r="3144" spans="1:4" ht="40.5">
      <c r="A3144" s="57">
        <v>91785</v>
      </c>
      <c r="B3144" s="55" t="s">
        <v>4373</v>
      </c>
      <c r="C3144" s="57" t="s">
        <v>1</v>
      </c>
      <c r="D3144" s="59">
        <v>37.69</v>
      </c>
    </row>
    <row r="3145" spans="1:4" ht="40.5">
      <c r="A3145" s="57">
        <v>91786</v>
      </c>
      <c r="B3145" s="55" t="s">
        <v>4374</v>
      </c>
      <c r="C3145" s="57" t="s">
        <v>1</v>
      </c>
      <c r="D3145" s="59">
        <v>28.78</v>
      </c>
    </row>
    <row r="3146" spans="1:4" ht="40.5">
      <c r="A3146" s="57">
        <v>91787</v>
      </c>
      <c r="B3146" s="55" t="s">
        <v>4375</v>
      </c>
      <c r="C3146" s="57" t="s">
        <v>1</v>
      </c>
      <c r="D3146" s="59">
        <v>34.79</v>
      </c>
    </row>
    <row r="3147" spans="1:4" ht="40.5">
      <c r="A3147" s="57">
        <v>91788</v>
      </c>
      <c r="B3147" s="55" t="s">
        <v>4376</v>
      </c>
      <c r="C3147" s="57" t="s">
        <v>1</v>
      </c>
      <c r="D3147" s="59">
        <v>43.58</v>
      </c>
    </row>
    <row r="3148" spans="1:4" ht="40.5">
      <c r="A3148" s="57">
        <v>91789</v>
      </c>
      <c r="B3148" s="55" t="s">
        <v>4377</v>
      </c>
      <c r="C3148" s="57" t="s">
        <v>1</v>
      </c>
      <c r="D3148" s="59">
        <v>46.79</v>
      </c>
    </row>
    <row r="3149" spans="1:4" ht="40.5">
      <c r="A3149" s="57">
        <v>91790</v>
      </c>
      <c r="B3149" s="55" t="s">
        <v>4378</v>
      </c>
      <c r="C3149" s="57" t="s">
        <v>1</v>
      </c>
      <c r="D3149" s="59">
        <v>70.48</v>
      </c>
    </row>
    <row r="3150" spans="1:4" ht="40.5">
      <c r="A3150" s="57">
        <v>91791</v>
      </c>
      <c r="B3150" s="55" t="s">
        <v>4379</v>
      </c>
      <c r="C3150" s="57" t="s">
        <v>1</v>
      </c>
      <c r="D3150" s="59">
        <v>98.48</v>
      </c>
    </row>
    <row r="3151" spans="1:4" ht="40.5">
      <c r="A3151" s="57">
        <v>91792</v>
      </c>
      <c r="B3151" s="55" t="s">
        <v>4380</v>
      </c>
      <c r="C3151" s="57" t="s">
        <v>1</v>
      </c>
      <c r="D3151" s="59">
        <v>50.27</v>
      </c>
    </row>
    <row r="3152" spans="1:4" ht="40.5">
      <c r="A3152" s="57">
        <v>91793</v>
      </c>
      <c r="B3152" s="55" t="s">
        <v>4381</v>
      </c>
      <c r="C3152" s="57" t="s">
        <v>1</v>
      </c>
      <c r="D3152" s="59">
        <v>77.09</v>
      </c>
    </row>
    <row r="3153" spans="1:4" ht="40.5">
      <c r="A3153" s="57">
        <v>91794</v>
      </c>
      <c r="B3153" s="55" t="s">
        <v>4382</v>
      </c>
      <c r="C3153" s="57" t="s">
        <v>1</v>
      </c>
      <c r="D3153" s="59">
        <v>39.22</v>
      </c>
    </row>
    <row r="3154" spans="1:4" ht="40.5">
      <c r="A3154" s="57">
        <v>91795</v>
      </c>
      <c r="B3154" s="55" t="s">
        <v>4383</v>
      </c>
      <c r="C3154" s="57" t="s">
        <v>1</v>
      </c>
      <c r="D3154" s="59">
        <v>64.52</v>
      </c>
    </row>
    <row r="3155" spans="1:4" ht="40.5">
      <c r="A3155" s="57">
        <v>91796</v>
      </c>
      <c r="B3155" s="55" t="s">
        <v>4384</v>
      </c>
      <c r="C3155" s="57" t="s">
        <v>1</v>
      </c>
      <c r="D3155" s="59">
        <v>71.989999999999995</v>
      </c>
    </row>
    <row r="3156" spans="1:4" ht="27">
      <c r="A3156" s="57">
        <v>92275</v>
      </c>
      <c r="B3156" s="55" t="s">
        <v>4385</v>
      </c>
      <c r="C3156" s="57" t="s">
        <v>1</v>
      </c>
      <c r="D3156" s="59">
        <v>40.340000000000003</v>
      </c>
    </row>
    <row r="3157" spans="1:4" ht="27">
      <c r="A3157" s="57">
        <v>92276</v>
      </c>
      <c r="B3157" s="55" t="s">
        <v>4386</v>
      </c>
      <c r="C3157" s="57" t="s">
        <v>1</v>
      </c>
      <c r="D3157" s="59">
        <v>51.07</v>
      </c>
    </row>
    <row r="3158" spans="1:4" ht="27">
      <c r="A3158" s="57">
        <v>92277</v>
      </c>
      <c r="B3158" s="55" t="s">
        <v>4387</v>
      </c>
      <c r="C3158" s="57" t="s">
        <v>1</v>
      </c>
      <c r="D3158" s="59">
        <v>73.599999999999994</v>
      </c>
    </row>
    <row r="3159" spans="1:4" ht="27">
      <c r="A3159" s="57">
        <v>92278</v>
      </c>
      <c r="B3159" s="55" t="s">
        <v>4388</v>
      </c>
      <c r="C3159" s="57" t="s">
        <v>1</v>
      </c>
      <c r="D3159" s="59">
        <v>98.9</v>
      </c>
    </row>
    <row r="3160" spans="1:4" ht="27">
      <c r="A3160" s="57">
        <v>92279</v>
      </c>
      <c r="B3160" s="55" t="s">
        <v>4389</v>
      </c>
      <c r="C3160" s="57" t="s">
        <v>1</v>
      </c>
      <c r="D3160" s="59">
        <v>142.84</v>
      </c>
    </row>
    <row r="3161" spans="1:4" ht="27">
      <c r="A3161" s="57">
        <v>92280</v>
      </c>
      <c r="B3161" s="55" t="s">
        <v>4390</v>
      </c>
      <c r="C3161" s="57" t="s">
        <v>1</v>
      </c>
      <c r="D3161" s="59">
        <v>200.44</v>
      </c>
    </row>
    <row r="3162" spans="1:4" ht="27">
      <c r="A3162" s="57">
        <v>92281</v>
      </c>
      <c r="B3162" s="55" t="s">
        <v>4391</v>
      </c>
      <c r="C3162" s="57" t="s">
        <v>1</v>
      </c>
      <c r="D3162" s="59">
        <v>93.59</v>
      </c>
    </row>
    <row r="3163" spans="1:4" ht="27">
      <c r="A3163" s="57">
        <v>92282</v>
      </c>
      <c r="B3163" s="55" t="s">
        <v>4392</v>
      </c>
      <c r="C3163" s="57" t="s">
        <v>1</v>
      </c>
      <c r="D3163" s="59">
        <v>106.44</v>
      </c>
    </row>
    <row r="3164" spans="1:4" ht="27">
      <c r="A3164" s="57">
        <v>92283</v>
      </c>
      <c r="B3164" s="55" t="s">
        <v>4393</v>
      </c>
      <c r="C3164" s="57" t="s">
        <v>1</v>
      </c>
      <c r="D3164" s="59">
        <v>143.56</v>
      </c>
    </row>
    <row r="3165" spans="1:4" ht="27">
      <c r="A3165" s="57">
        <v>92284</v>
      </c>
      <c r="B3165" s="55" t="s">
        <v>4394</v>
      </c>
      <c r="C3165" s="57" t="s">
        <v>1</v>
      </c>
      <c r="D3165" s="59">
        <v>178.68</v>
      </c>
    </row>
    <row r="3166" spans="1:4" ht="27">
      <c r="A3166" s="57">
        <v>92285</v>
      </c>
      <c r="B3166" s="55" t="s">
        <v>4395</v>
      </c>
      <c r="C3166" s="57" t="s">
        <v>1</v>
      </c>
      <c r="D3166" s="59">
        <v>238.11</v>
      </c>
    </row>
    <row r="3167" spans="1:4" ht="27">
      <c r="A3167" s="57">
        <v>92286</v>
      </c>
      <c r="B3167" s="55" t="s">
        <v>4396</v>
      </c>
      <c r="C3167" s="57" t="s">
        <v>1</v>
      </c>
      <c r="D3167" s="59">
        <v>297.05</v>
      </c>
    </row>
    <row r="3168" spans="1:4" ht="27">
      <c r="A3168" s="57">
        <v>92305</v>
      </c>
      <c r="B3168" s="55" t="s">
        <v>4397</v>
      </c>
      <c r="C3168" s="57" t="s">
        <v>1</v>
      </c>
      <c r="D3168" s="59">
        <v>27.09</v>
      </c>
    </row>
    <row r="3169" spans="1:4" ht="27">
      <c r="A3169" s="57">
        <v>92306</v>
      </c>
      <c r="B3169" s="55" t="s">
        <v>4398</v>
      </c>
      <c r="C3169" s="57" t="s">
        <v>1</v>
      </c>
      <c r="D3169" s="59">
        <v>43.96</v>
      </c>
    </row>
    <row r="3170" spans="1:4" ht="27">
      <c r="A3170" s="57">
        <v>92307</v>
      </c>
      <c r="B3170" s="55" t="s">
        <v>4399</v>
      </c>
      <c r="C3170" s="57" t="s">
        <v>1</v>
      </c>
      <c r="D3170" s="59">
        <v>54.94</v>
      </c>
    </row>
    <row r="3171" spans="1:4" ht="27">
      <c r="A3171" s="57">
        <v>92308</v>
      </c>
      <c r="B3171" s="55" t="s">
        <v>4400</v>
      </c>
      <c r="C3171" s="57" t="s">
        <v>1</v>
      </c>
      <c r="D3171" s="59">
        <v>40.32</v>
      </c>
    </row>
    <row r="3172" spans="1:4" ht="27">
      <c r="A3172" s="57">
        <v>92309</v>
      </c>
      <c r="B3172" s="55" t="s">
        <v>4401</v>
      </c>
      <c r="C3172" s="57" t="s">
        <v>1</v>
      </c>
      <c r="D3172" s="59">
        <v>99.04</v>
      </c>
    </row>
    <row r="3173" spans="1:4" ht="27">
      <c r="A3173" s="57">
        <v>92310</v>
      </c>
      <c r="B3173" s="55" t="s">
        <v>4402</v>
      </c>
      <c r="C3173" s="57" t="s">
        <v>1</v>
      </c>
      <c r="D3173" s="59">
        <v>112.18</v>
      </c>
    </row>
    <row r="3174" spans="1:4" ht="27">
      <c r="A3174" s="57">
        <v>92320</v>
      </c>
      <c r="B3174" s="55" t="s">
        <v>4403</v>
      </c>
      <c r="C3174" s="57" t="s">
        <v>1</v>
      </c>
      <c r="D3174" s="59">
        <v>35.04</v>
      </c>
    </row>
    <row r="3175" spans="1:4" ht="27">
      <c r="A3175" s="57">
        <v>92321</v>
      </c>
      <c r="B3175" s="55" t="s">
        <v>4404</v>
      </c>
      <c r="C3175" s="57" t="s">
        <v>1</v>
      </c>
      <c r="D3175" s="59">
        <v>57.6</v>
      </c>
    </row>
    <row r="3176" spans="1:4" ht="27">
      <c r="A3176" s="57">
        <v>92322</v>
      </c>
      <c r="B3176" s="55" t="s">
        <v>4405</v>
      </c>
      <c r="C3176" s="57" t="s">
        <v>1</v>
      </c>
      <c r="D3176" s="59">
        <v>73.55</v>
      </c>
    </row>
    <row r="3177" spans="1:4" ht="27">
      <c r="A3177" s="57">
        <v>92323</v>
      </c>
      <c r="B3177" s="55" t="s">
        <v>4406</v>
      </c>
      <c r="C3177" s="57" t="s">
        <v>1</v>
      </c>
      <c r="D3177" s="59">
        <v>46.35</v>
      </c>
    </row>
    <row r="3178" spans="1:4" ht="27">
      <c r="A3178" s="57">
        <v>92324</v>
      </c>
      <c r="B3178" s="55" t="s">
        <v>4407</v>
      </c>
      <c r="C3178" s="57" t="s">
        <v>1</v>
      </c>
      <c r="D3178" s="59">
        <v>110.78</v>
      </c>
    </row>
    <row r="3179" spans="1:4" ht="27">
      <c r="A3179" s="57">
        <v>92325</v>
      </c>
      <c r="B3179" s="55" t="s">
        <v>4408</v>
      </c>
      <c r="C3179" s="57" t="s">
        <v>1</v>
      </c>
      <c r="D3179" s="59">
        <v>128.85</v>
      </c>
    </row>
    <row r="3180" spans="1:4" ht="27">
      <c r="A3180" s="57">
        <v>92335</v>
      </c>
      <c r="B3180" s="55" t="s">
        <v>4409</v>
      </c>
      <c r="C3180" s="57" t="s">
        <v>1</v>
      </c>
      <c r="D3180" s="59">
        <v>94.11</v>
      </c>
    </row>
    <row r="3181" spans="1:4" ht="27">
      <c r="A3181" s="57">
        <v>92336</v>
      </c>
      <c r="B3181" s="55" t="s">
        <v>4410</v>
      </c>
      <c r="C3181" s="57" t="s">
        <v>1</v>
      </c>
      <c r="D3181" s="59">
        <v>115.92</v>
      </c>
    </row>
    <row r="3182" spans="1:4" ht="27">
      <c r="A3182" s="57">
        <v>92337</v>
      </c>
      <c r="B3182" s="55" t="s">
        <v>4411</v>
      </c>
      <c r="C3182" s="57" t="s">
        <v>1</v>
      </c>
      <c r="D3182" s="59">
        <v>153.54</v>
      </c>
    </row>
    <row r="3183" spans="1:4" ht="27">
      <c r="A3183" s="57">
        <v>92338</v>
      </c>
      <c r="B3183" s="55" t="s">
        <v>4412</v>
      </c>
      <c r="C3183" s="57" t="s">
        <v>1</v>
      </c>
      <c r="D3183" s="59">
        <v>130.79</v>
      </c>
    </row>
    <row r="3184" spans="1:4" ht="27">
      <c r="A3184" s="57">
        <v>92339</v>
      </c>
      <c r="B3184" s="55" t="s">
        <v>4413</v>
      </c>
      <c r="C3184" s="57" t="s">
        <v>1</v>
      </c>
      <c r="D3184" s="59">
        <v>199.83</v>
      </c>
    </row>
    <row r="3185" spans="1:4" ht="27">
      <c r="A3185" s="57">
        <v>92341</v>
      </c>
      <c r="B3185" s="55" t="s">
        <v>4414</v>
      </c>
      <c r="C3185" s="57" t="s">
        <v>1</v>
      </c>
      <c r="D3185" s="59">
        <v>102.04</v>
      </c>
    </row>
    <row r="3186" spans="1:4" ht="27">
      <c r="A3186" s="57">
        <v>92342</v>
      </c>
      <c r="B3186" s="55" t="s">
        <v>4415</v>
      </c>
      <c r="C3186" s="57" t="s">
        <v>1</v>
      </c>
      <c r="D3186" s="59">
        <v>123.9</v>
      </c>
    </row>
    <row r="3187" spans="1:4" ht="27">
      <c r="A3187" s="57">
        <v>92343</v>
      </c>
      <c r="B3187" s="55" t="s">
        <v>4416</v>
      </c>
      <c r="C3187" s="57" t="s">
        <v>1</v>
      </c>
      <c r="D3187" s="59">
        <v>161.6</v>
      </c>
    </row>
    <row r="3188" spans="1:4" ht="27">
      <c r="A3188" s="57">
        <v>92359</v>
      </c>
      <c r="B3188" s="55" t="s">
        <v>4417</v>
      </c>
      <c r="C3188" s="57" t="s">
        <v>1</v>
      </c>
      <c r="D3188" s="59">
        <v>62.91</v>
      </c>
    </row>
    <row r="3189" spans="1:4" ht="27">
      <c r="A3189" s="57">
        <v>92360</v>
      </c>
      <c r="B3189" s="55" t="s">
        <v>4418</v>
      </c>
      <c r="C3189" s="57" t="s">
        <v>1</v>
      </c>
      <c r="D3189" s="59">
        <v>84.14</v>
      </c>
    </row>
    <row r="3190" spans="1:4" ht="27">
      <c r="A3190" s="57">
        <v>92361</v>
      </c>
      <c r="B3190" s="55" t="s">
        <v>4419</v>
      </c>
      <c r="C3190" s="57" t="s">
        <v>1</v>
      </c>
      <c r="D3190" s="59">
        <v>113.42</v>
      </c>
    </row>
    <row r="3191" spans="1:4" ht="27">
      <c r="A3191" s="57">
        <v>92362</v>
      </c>
      <c r="B3191" s="55" t="s">
        <v>4420</v>
      </c>
      <c r="C3191" s="57" t="s">
        <v>1</v>
      </c>
      <c r="D3191" s="59">
        <v>181.78</v>
      </c>
    </row>
    <row r="3192" spans="1:4" ht="40.5">
      <c r="A3192" s="57">
        <v>92364</v>
      </c>
      <c r="B3192" s="55" t="s">
        <v>4421</v>
      </c>
      <c r="C3192" s="57" t="s">
        <v>1</v>
      </c>
      <c r="D3192" s="59">
        <v>56.9</v>
      </c>
    </row>
    <row r="3193" spans="1:4" ht="40.5">
      <c r="A3193" s="57">
        <v>92365</v>
      </c>
      <c r="B3193" s="55" t="s">
        <v>4422</v>
      </c>
      <c r="C3193" s="57" t="s">
        <v>1</v>
      </c>
      <c r="D3193" s="59">
        <v>65.64</v>
      </c>
    </row>
    <row r="3194" spans="1:4" ht="40.5">
      <c r="A3194" s="57">
        <v>92366</v>
      </c>
      <c r="B3194" s="55" t="s">
        <v>4423</v>
      </c>
      <c r="C3194" s="57" t="s">
        <v>1</v>
      </c>
      <c r="D3194" s="59">
        <v>92.24</v>
      </c>
    </row>
    <row r="3195" spans="1:4" ht="40.5">
      <c r="A3195" s="57">
        <v>92367</v>
      </c>
      <c r="B3195" s="55" t="s">
        <v>4424</v>
      </c>
      <c r="C3195" s="57" t="s">
        <v>1</v>
      </c>
      <c r="D3195" s="59">
        <v>113.65</v>
      </c>
    </row>
    <row r="3196" spans="1:4" ht="40.5">
      <c r="A3196" s="57">
        <v>92368</v>
      </c>
      <c r="B3196" s="55" t="s">
        <v>4425</v>
      </c>
      <c r="C3196" s="57" t="s">
        <v>1</v>
      </c>
      <c r="D3196" s="59">
        <v>150.94</v>
      </c>
    </row>
    <row r="3197" spans="1:4" ht="27">
      <c r="A3197" s="57">
        <v>92645</v>
      </c>
      <c r="B3197" s="55" t="s">
        <v>4426</v>
      </c>
      <c r="C3197" s="57" t="s">
        <v>1</v>
      </c>
      <c r="D3197" s="59">
        <v>66.040000000000006</v>
      </c>
    </row>
    <row r="3198" spans="1:4" ht="27">
      <c r="A3198" s="57">
        <v>92646</v>
      </c>
      <c r="B3198" s="55" t="s">
        <v>4427</v>
      </c>
      <c r="C3198" s="57" t="s">
        <v>1</v>
      </c>
      <c r="D3198" s="59">
        <v>87.25</v>
      </c>
    </row>
    <row r="3199" spans="1:4" ht="27">
      <c r="A3199" s="57">
        <v>92648</v>
      </c>
      <c r="B3199" s="55" t="s">
        <v>4428</v>
      </c>
      <c r="C3199" s="57" t="s">
        <v>1</v>
      </c>
      <c r="D3199" s="59">
        <v>95.45</v>
      </c>
    </row>
    <row r="3200" spans="1:4" ht="27">
      <c r="A3200" s="57">
        <v>92649</v>
      </c>
      <c r="B3200" s="55" t="s">
        <v>4429</v>
      </c>
      <c r="C3200" s="57" t="s">
        <v>1</v>
      </c>
      <c r="D3200" s="59">
        <v>116.54</v>
      </c>
    </row>
    <row r="3201" spans="1:4" ht="27">
      <c r="A3201" s="57">
        <v>92650</v>
      </c>
      <c r="B3201" s="55" t="s">
        <v>4430</v>
      </c>
      <c r="C3201" s="57" t="s">
        <v>1</v>
      </c>
      <c r="D3201" s="59">
        <v>184.9</v>
      </c>
    </row>
    <row r="3202" spans="1:4" ht="40.5">
      <c r="A3202" s="57">
        <v>92652</v>
      </c>
      <c r="B3202" s="55" t="s">
        <v>4431</v>
      </c>
      <c r="C3202" s="57" t="s">
        <v>1</v>
      </c>
      <c r="D3202" s="59">
        <v>60.51</v>
      </c>
    </row>
    <row r="3203" spans="1:4" ht="40.5">
      <c r="A3203" s="57">
        <v>92653</v>
      </c>
      <c r="B3203" s="55" t="s">
        <v>4432</v>
      </c>
      <c r="C3203" s="57" t="s">
        <v>1</v>
      </c>
      <c r="D3203" s="59">
        <v>69.290000000000006</v>
      </c>
    </row>
    <row r="3204" spans="1:4" ht="40.5">
      <c r="A3204" s="57">
        <v>92654</v>
      </c>
      <c r="B3204" s="55" t="s">
        <v>4433</v>
      </c>
      <c r="C3204" s="57" t="s">
        <v>1</v>
      </c>
      <c r="D3204" s="59">
        <v>95.89</v>
      </c>
    </row>
    <row r="3205" spans="1:4" ht="40.5">
      <c r="A3205" s="57">
        <v>92655</v>
      </c>
      <c r="B3205" s="55" t="s">
        <v>4434</v>
      </c>
      <c r="C3205" s="57" t="s">
        <v>1</v>
      </c>
      <c r="D3205" s="59">
        <v>117.37</v>
      </c>
    </row>
    <row r="3206" spans="1:4" ht="40.5">
      <c r="A3206" s="57">
        <v>92656</v>
      </c>
      <c r="B3206" s="55" t="s">
        <v>4435</v>
      </c>
      <c r="C3206" s="57" t="s">
        <v>1</v>
      </c>
      <c r="D3206" s="59">
        <v>154.66</v>
      </c>
    </row>
    <row r="3207" spans="1:4" ht="27">
      <c r="A3207" s="57">
        <v>92687</v>
      </c>
      <c r="B3207" s="55" t="s">
        <v>4436</v>
      </c>
      <c r="C3207" s="57" t="s">
        <v>1</v>
      </c>
      <c r="D3207" s="59">
        <v>27.68</v>
      </c>
    </row>
    <row r="3208" spans="1:4" ht="27">
      <c r="A3208" s="57">
        <v>92688</v>
      </c>
      <c r="B3208" s="55" t="s">
        <v>4437</v>
      </c>
      <c r="C3208" s="57" t="s">
        <v>1</v>
      </c>
      <c r="D3208" s="59">
        <v>37.93</v>
      </c>
    </row>
    <row r="3209" spans="1:4" ht="27">
      <c r="A3209" s="57">
        <v>92689</v>
      </c>
      <c r="B3209" s="55" t="s">
        <v>4438</v>
      </c>
      <c r="C3209" s="57" t="s">
        <v>1</v>
      </c>
      <c r="D3209" s="59">
        <v>46.06</v>
      </c>
    </row>
    <row r="3210" spans="1:4" ht="27">
      <c r="A3210" s="57">
        <v>92690</v>
      </c>
      <c r="B3210" s="55" t="s">
        <v>4439</v>
      </c>
      <c r="C3210" s="57" t="s">
        <v>1</v>
      </c>
      <c r="D3210" s="59">
        <v>65.37</v>
      </c>
    </row>
    <row r="3211" spans="1:4" ht="27">
      <c r="A3211" s="57">
        <v>92691</v>
      </c>
      <c r="B3211" s="55" t="s">
        <v>4440</v>
      </c>
      <c r="C3211" s="57" t="s">
        <v>1</v>
      </c>
      <c r="D3211" s="59">
        <v>83.66</v>
      </c>
    </row>
    <row r="3212" spans="1:4" ht="40.5">
      <c r="A3212" s="57">
        <v>94462</v>
      </c>
      <c r="B3212" s="55" t="s">
        <v>4441</v>
      </c>
      <c r="C3212" s="57" t="s">
        <v>1</v>
      </c>
      <c r="D3212" s="59">
        <v>99.27</v>
      </c>
    </row>
    <row r="3213" spans="1:4" ht="40.5">
      <c r="A3213" s="57">
        <v>94463</v>
      </c>
      <c r="B3213" s="55" t="s">
        <v>4442</v>
      </c>
      <c r="C3213" s="57" t="s">
        <v>1</v>
      </c>
      <c r="D3213" s="59">
        <v>117.98</v>
      </c>
    </row>
    <row r="3214" spans="1:4" ht="40.5">
      <c r="A3214" s="57">
        <v>94464</v>
      </c>
      <c r="B3214" s="55" t="s">
        <v>4443</v>
      </c>
      <c r="C3214" s="57" t="s">
        <v>1</v>
      </c>
      <c r="D3214" s="59">
        <v>167.68</v>
      </c>
    </row>
    <row r="3215" spans="1:4" ht="40.5">
      <c r="A3215" s="57">
        <v>94602</v>
      </c>
      <c r="B3215" s="55" t="s">
        <v>4444</v>
      </c>
      <c r="C3215" s="57" t="s">
        <v>1</v>
      </c>
      <c r="D3215" s="59">
        <v>155.33000000000001</v>
      </c>
    </row>
    <row r="3216" spans="1:4" ht="40.5">
      <c r="A3216" s="57">
        <v>94603</v>
      </c>
      <c r="B3216" s="55" t="s">
        <v>4445</v>
      </c>
      <c r="C3216" s="57" t="s">
        <v>1</v>
      </c>
      <c r="D3216" s="59">
        <v>208.45</v>
      </c>
    </row>
    <row r="3217" spans="1:4" ht="40.5">
      <c r="A3217" s="57">
        <v>94604</v>
      </c>
      <c r="B3217" s="55" t="s">
        <v>4446</v>
      </c>
      <c r="C3217" s="57" t="s">
        <v>1</v>
      </c>
      <c r="D3217" s="59">
        <v>284.56</v>
      </c>
    </row>
    <row r="3218" spans="1:4" ht="40.5">
      <c r="A3218" s="57">
        <v>94605</v>
      </c>
      <c r="B3218" s="55" t="s">
        <v>4447</v>
      </c>
      <c r="C3218" s="57" t="s">
        <v>1</v>
      </c>
      <c r="D3218" s="59">
        <v>406.47</v>
      </c>
    </row>
    <row r="3219" spans="1:4" ht="27">
      <c r="A3219" s="57">
        <v>94648</v>
      </c>
      <c r="B3219" s="55" t="s">
        <v>4448</v>
      </c>
      <c r="C3219" s="57" t="s">
        <v>1</v>
      </c>
      <c r="D3219" s="59">
        <v>9.7899999999999991</v>
      </c>
    </row>
    <row r="3220" spans="1:4" ht="27">
      <c r="A3220" s="57">
        <v>94649</v>
      </c>
      <c r="B3220" s="55" t="s">
        <v>4449</v>
      </c>
      <c r="C3220" s="57" t="s">
        <v>1</v>
      </c>
      <c r="D3220" s="59">
        <v>15.83</v>
      </c>
    </row>
    <row r="3221" spans="1:4" ht="27">
      <c r="A3221" s="57">
        <v>94650</v>
      </c>
      <c r="B3221" s="55" t="s">
        <v>4450</v>
      </c>
      <c r="C3221" s="57" t="s">
        <v>1</v>
      </c>
      <c r="D3221" s="59">
        <v>22.66</v>
      </c>
    </row>
    <row r="3222" spans="1:4" ht="27">
      <c r="A3222" s="57">
        <v>94651</v>
      </c>
      <c r="B3222" s="55" t="s">
        <v>4451</v>
      </c>
      <c r="C3222" s="57" t="s">
        <v>1</v>
      </c>
      <c r="D3222" s="59">
        <v>24.93</v>
      </c>
    </row>
    <row r="3223" spans="1:4" ht="27">
      <c r="A3223" s="57">
        <v>94652</v>
      </c>
      <c r="B3223" s="55" t="s">
        <v>4452</v>
      </c>
      <c r="C3223" s="57" t="s">
        <v>1</v>
      </c>
      <c r="D3223" s="59">
        <v>40.57</v>
      </c>
    </row>
    <row r="3224" spans="1:4" ht="27">
      <c r="A3224" s="57">
        <v>94653</v>
      </c>
      <c r="B3224" s="55" t="s">
        <v>4453</v>
      </c>
      <c r="C3224" s="57" t="s">
        <v>1</v>
      </c>
      <c r="D3224" s="59">
        <v>60.22</v>
      </c>
    </row>
    <row r="3225" spans="1:4" ht="27">
      <c r="A3225" s="57">
        <v>94654</v>
      </c>
      <c r="B3225" s="55" t="s">
        <v>4454</v>
      </c>
      <c r="C3225" s="57" t="s">
        <v>1</v>
      </c>
      <c r="D3225" s="59">
        <v>78.02</v>
      </c>
    </row>
    <row r="3226" spans="1:4" ht="27">
      <c r="A3226" s="57">
        <v>94655</v>
      </c>
      <c r="B3226" s="55" t="s">
        <v>4455</v>
      </c>
      <c r="C3226" s="57" t="s">
        <v>1</v>
      </c>
      <c r="D3226" s="59">
        <v>113.02</v>
      </c>
    </row>
    <row r="3227" spans="1:4" ht="27">
      <c r="A3227" s="57">
        <v>94716</v>
      </c>
      <c r="B3227" s="55" t="s">
        <v>4456</v>
      </c>
      <c r="C3227" s="57" t="s">
        <v>1</v>
      </c>
      <c r="D3227" s="59">
        <v>21.51</v>
      </c>
    </row>
    <row r="3228" spans="1:4" ht="27">
      <c r="A3228" s="57">
        <v>94717</v>
      </c>
      <c r="B3228" s="55" t="s">
        <v>4457</v>
      </c>
      <c r="C3228" s="57" t="s">
        <v>1</v>
      </c>
      <c r="D3228" s="59">
        <v>31.74</v>
      </c>
    </row>
    <row r="3229" spans="1:4" ht="27">
      <c r="A3229" s="57">
        <v>94718</v>
      </c>
      <c r="B3229" s="55" t="s">
        <v>4458</v>
      </c>
      <c r="C3229" s="57" t="s">
        <v>1</v>
      </c>
      <c r="D3229" s="59">
        <v>39.229999999999997</v>
      </c>
    </row>
    <row r="3230" spans="1:4" ht="27">
      <c r="A3230" s="57">
        <v>94719</v>
      </c>
      <c r="B3230" s="55" t="s">
        <v>4459</v>
      </c>
      <c r="C3230" s="57" t="s">
        <v>1</v>
      </c>
      <c r="D3230" s="59">
        <v>51.5</v>
      </c>
    </row>
    <row r="3231" spans="1:4" ht="27">
      <c r="A3231" s="57">
        <v>94720</v>
      </c>
      <c r="B3231" s="55" t="s">
        <v>4460</v>
      </c>
      <c r="C3231" s="57" t="s">
        <v>1</v>
      </c>
      <c r="D3231" s="59">
        <v>77.66</v>
      </c>
    </row>
    <row r="3232" spans="1:4" ht="27">
      <c r="A3232" s="57">
        <v>94721</v>
      </c>
      <c r="B3232" s="55" t="s">
        <v>4461</v>
      </c>
      <c r="C3232" s="57" t="s">
        <v>1</v>
      </c>
      <c r="D3232" s="59">
        <v>113.62</v>
      </c>
    </row>
    <row r="3233" spans="1:4" ht="27">
      <c r="A3233" s="57">
        <v>94722</v>
      </c>
      <c r="B3233" s="55" t="s">
        <v>4462</v>
      </c>
      <c r="C3233" s="57" t="s">
        <v>1</v>
      </c>
      <c r="D3233" s="59">
        <v>197.85</v>
      </c>
    </row>
    <row r="3234" spans="1:4" ht="27">
      <c r="A3234" s="57">
        <v>95697</v>
      </c>
      <c r="B3234" s="55" t="s">
        <v>4463</v>
      </c>
      <c r="C3234" s="57" t="s">
        <v>1</v>
      </c>
      <c r="D3234" s="59">
        <v>92.32</v>
      </c>
    </row>
    <row r="3235" spans="1:4" ht="27">
      <c r="A3235" s="57">
        <v>96635</v>
      </c>
      <c r="B3235" s="55" t="s">
        <v>4464</v>
      </c>
      <c r="C3235" s="57" t="s">
        <v>1</v>
      </c>
      <c r="D3235" s="59">
        <v>26.77</v>
      </c>
    </row>
    <row r="3236" spans="1:4" ht="27">
      <c r="A3236" s="57">
        <v>96636</v>
      </c>
      <c r="B3236" s="55" t="s">
        <v>4465</v>
      </c>
      <c r="C3236" s="57" t="s">
        <v>1</v>
      </c>
      <c r="D3236" s="59">
        <v>28.11</v>
      </c>
    </row>
    <row r="3237" spans="1:4" ht="27">
      <c r="A3237" s="57">
        <v>96644</v>
      </c>
      <c r="B3237" s="55" t="s">
        <v>4466</v>
      </c>
      <c r="C3237" s="57" t="s">
        <v>1</v>
      </c>
      <c r="D3237" s="59">
        <v>18.53</v>
      </c>
    </row>
    <row r="3238" spans="1:4" ht="27">
      <c r="A3238" s="57">
        <v>96645</v>
      </c>
      <c r="B3238" s="55" t="s">
        <v>4467</v>
      </c>
      <c r="C3238" s="57" t="s">
        <v>1</v>
      </c>
      <c r="D3238" s="59">
        <v>23.88</v>
      </c>
    </row>
    <row r="3239" spans="1:4" ht="27">
      <c r="A3239" s="57">
        <v>96646</v>
      </c>
      <c r="B3239" s="55" t="s">
        <v>4468</v>
      </c>
      <c r="C3239" s="57" t="s">
        <v>1</v>
      </c>
      <c r="D3239" s="59">
        <v>36.9</v>
      </c>
    </row>
    <row r="3240" spans="1:4" ht="27">
      <c r="A3240" s="57">
        <v>96647</v>
      </c>
      <c r="B3240" s="55" t="s">
        <v>4469</v>
      </c>
      <c r="C3240" s="57" t="s">
        <v>1</v>
      </c>
      <c r="D3240" s="59">
        <v>17.04</v>
      </c>
    </row>
    <row r="3241" spans="1:4" ht="27">
      <c r="A3241" s="57">
        <v>96648</v>
      </c>
      <c r="B3241" s="55" t="s">
        <v>4470</v>
      </c>
      <c r="C3241" s="57" t="s">
        <v>1</v>
      </c>
      <c r="D3241" s="59">
        <v>30.57</v>
      </c>
    </row>
    <row r="3242" spans="1:4" ht="27">
      <c r="A3242" s="57">
        <v>96649</v>
      </c>
      <c r="B3242" s="55" t="s">
        <v>4471</v>
      </c>
      <c r="C3242" s="57" t="s">
        <v>1</v>
      </c>
      <c r="D3242" s="59">
        <v>44.58</v>
      </c>
    </row>
    <row r="3243" spans="1:4" ht="27">
      <c r="A3243" s="57">
        <v>96668</v>
      </c>
      <c r="B3243" s="55" t="s">
        <v>4472</v>
      </c>
      <c r="C3243" s="57" t="s">
        <v>1</v>
      </c>
      <c r="D3243" s="59">
        <v>12.79</v>
      </c>
    </row>
    <row r="3244" spans="1:4" ht="27">
      <c r="A3244" s="57">
        <v>96669</v>
      </c>
      <c r="B3244" s="55" t="s">
        <v>4473</v>
      </c>
      <c r="C3244" s="57" t="s">
        <v>1</v>
      </c>
      <c r="D3244" s="59">
        <v>15.93</v>
      </c>
    </row>
    <row r="3245" spans="1:4" ht="27">
      <c r="A3245" s="57">
        <v>96670</v>
      </c>
      <c r="B3245" s="55" t="s">
        <v>4474</v>
      </c>
      <c r="C3245" s="57" t="s">
        <v>1</v>
      </c>
      <c r="D3245" s="59">
        <v>24.19</v>
      </c>
    </row>
    <row r="3246" spans="1:4" ht="27">
      <c r="A3246" s="57">
        <v>96671</v>
      </c>
      <c r="B3246" s="55" t="s">
        <v>4475</v>
      </c>
      <c r="C3246" s="57" t="s">
        <v>1</v>
      </c>
      <c r="D3246" s="59">
        <v>32.299999999999997</v>
      </c>
    </row>
    <row r="3247" spans="1:4" ht="27">
      <c r="A3247" s="57">
        <v>96672</v>
      </c>
      <c r="B3247" s="55" t="s">
        <v>4476</v>
      </c>
      <c r="C3247" s="57" t="s">
        <v>1</v>
      </c>
      <c r="D3247" s="59">
        <v>47.34</v>
      </c>
    </row>
    <row r="3248" spans="1:4" ht="27">
      <c r="A3248" s="57">
        <v>96673</v>
      </c>
      <c r="B3248" s="55" t="s">
        <v>4477</v>
      </c>
      <c r="C3248" s="57" t="s">
        <v>1</v>
      </c>
      <c r="D3248" s="59">
        <v>77.69</v>
      </c>
    </row>
    <row r="3249" spans="1:4" ht="27">
      <c r="A3249" s="57">
        <v>96674</v>
      </c>
      <c r="B3249" s="55" t="s">
        <v>4478</v>
      </c>
      <c r="C3249" s="57" t="s">
        <v>1</v>
      </c>
      <c r="D3249" s="59">
        <v>109.1</v>
      </c>
    </row>
    <row r="3250" spans="1:4" ht="27">
      <c r="A3250" s="57">
        <v>96675</v>
      </c>
      <c r="B3250" s="55" t="s">
        <v>4479</v>
      </c>
      <c r="C3250" s="57" t="s">
        <v>1</v>
      </c>
      <c r="D3250" s="59">
        <v>190.31</v>
      </c>
    </row>
    <row r="3251" spans="1:4" ht="27">
      <c r="A3251" s="57">
        <v>96676</v>
      </c>
      <c r="B3251" s="55" t="s">
        <v>4480</v>
      </c>
      <c r="C3251" s="57" t="s">
        <v>1</v>
      </c>
      <c r="D3251" s="59">
        <v>12.74</v>
      </c>
    </row>
    <row r="3252" spans="1:4" ht="27">
      <c r="A3252" s="57">
        <v>96677</v>
      </c>
      <c r="B3252" s="55" t="s">
        <v>4481</v>
      </c>
      <c r="C3252" s="57" t="s">
        <v>1</v>
      </c>
      <c r="D3252" s="59">
        <v>21.09</v>
      </c>
    </row>
    <row r="3253" spans="1:4" ht="27">
      <c r="A3253" s="57">
        <v>96678</v>
      </c>
      <c r="B3253" s="55" t="s">
        <v>4482</v>
      </c>
      <c r="C3253" s="57" t="s">
        <v>1</v>
      </c>
      <c r="D3253" s="59">
        <v>29.29</v>
      </c>
    </row>
    <row r="3254" spans="1:4" ht="27">
      <c r="A3254" s="57">
        <v>96679</v>
      </c>
      <c r="B3254" s="55" t="s">
        <v>4483</v>
      </c>
      <c r="C3254" s="57" t="s">
        <v>1</v>
      </c>
      <c r="D3254" s="59">
        <v>42.72</v>
      </c>
    </row>
    <row r="3255" spans="1:4" ht="27">
      <c r="A3255" s="57">
        <v>96680</v>
      </c>
      <c r="B3255" s="55" t="s">
        <v>4484</v>
      </c>
      <c r="C3255" s="57" t="s">
        <v>1</v>
      </c>
      <c r="D3255" s="59">
        <v>57.36</v>
      </c>
    </row>
    <row r="3256" spans="1:4" ht="27">
      <c r="A3256" s="57">
        <v>96681</v>
      </c>
      <c r="B3256" s="55" t="s">
        <v>4485</v>
      </c>
      <c r="C3256" s="57" t="s">
        <v>1</v>
      </c>
      <c r="D3256" s="59">
        <v>107.78</v>
      </c>
    </row>
    <row r="3257" spans="1:4" ht="27">
      <c r="A3257" s="57">
        <v>96682</v>
      </c>
      <c r="B3257" s="55" t="s">
        <v>4486</v>
      </c>
      <c r="C3257" s="57" t="s">
        <v>1</v>
      </c>
      <c r="D3257" s="59">
        <v>159.1</v>
      </c>
    </row>
    <row r="3258" spans="1:4" ht="27">
      <c r="A3258" s="57">
        <v>96683</v>
      </c>
      <c r="B3258" s="55" t="s">
        <v>4487</v>
      </c>
      <c r="C3258" s="57" t="s">
        <v>1</v>
      </c>
      <c r="D3258" s="59">
        <v>217.46</v>
      </c>
    </row>
    <row r="3259" spans="1:4" ht="27">
      <c r="A3259" s="57">
        <v>96718</v>
      </c>
      <c r="B3259" s="55" t="s">
        <v>4488</v>
      </c>
      <c r="C3259" s="57" t="s">
        <v>1</v>
      </c>
      <c r="D3259" s="59">
        <v>8.5299999999999994</v>
      </c>
    </row>
    <row r="3260" spans="1:4" ht="27">
      <c r="A3260" s="57">
        <v>96719</v>
      </c>
      <c r="B3260" s="55" t="s">
        <v>4489</v>
      </c>
      <c r="C3260" s="57" t="s">
        <v>1</v>
      </c>
      <c r="D3260" s="59">
        <v>16.100000000000001</v>
      </c>
    </row>
    <row r="3261" spans="1:4" ht="27">
      <c r="A3261" s="57">
        <v>96720</v>
      </c>
      <c r="B3261" s="55" t="s">
        <v>4490</v>
      </c>
      <c r="C3261" s="57" t="s">
        <v>1</v>
      </c>
      <c r="D3261" s="59">
        <v>19.64</v>
      </c>
    </row>
    <row r="3262" spans="1:4" ht="27">
      <c r="A3262" s="57">
        <v>96721</v>
      </c>
      <c r="B3262" s="55" t="s">
        <v>4491</v>
      </c>
      <c r="C3262" s="57" t="s">
        <v>1</v>
      </c>
      <c r="D3262" s="59">
        <v>26.93</v>
      </c>
    </row>
    <row r="3263" spans="1:4" ht="27">
      <c r="A3263" s="57">
        <v>96722</v>
      </c>
      <c r="B3263" s="55" t="s">
        <v>4492</v>
      </c>
      <c r="C3263" s="57" t="s">
        <v>1</v>
      </c>
      <c r="D3263" s="59">
        <v>36.53</v>
      </c>
    </row>
    <row r="3264" spans="1:4" ht="27">
      <c r="A3264" s="57">
        <v>96723</v>
      </c>
      <c r="B3264" s="55" t="s">
        <v>4493</v>
      </c>
      <c r="C3264" s="57" t="s">
        <v>1</v>
      </c>
      <c r="D3264" s="59">
        <v>49.31</v>
      </c>
    </row>
    <row r="3265" spans="1:4" ht="27">
      <c r="A3265" s="57">
        <v>96724</v>
      </c>
      <c r="B3265" s="55" t="s">
        <v>4494</v>
      </c>
      <c r="C3265" s="57" t="s">
        <v>1</v>
      </c>
      <c r="D3265" s="59">
        <v>80.48</v>
      </c>
    </row>
    <row r="3266" spans="1:4" ht="27">
      <c r="A3266" s="57">
        <v>96725</v>
      </c>
      <c r="B3266" s="55" t="s">
        <v>4495</v>
      </c>
      <c r="C3266" s="57" t="s">
        <v>1</v>
      </c>
      <c r="D3266" s="59">
        <v>107.11</v>
      </c>
    </row>
    <row r="3267" spans="1:4" ht="27">
      <c r="A3267" s="57">
        <v>96726</v>
      </c>
      <c r="B3267" s="55" t="s">
        <v>4496</v>
      </c>
      <c r="C3267" s="57" t="s">
        <v>1</v>
      </c>
      <c r="D3267" s="59">
        <v>174.88</v>
      </c>
    </row>
    <row r="3268" spans="1:4" ht="27">
      <c r="A3268" s="57">
        <v>96727</v>
      </c>
      <c r="B3268" s="55" t="s">
        <v>4497</v>
      </c>
      <c r="C3268" s="57" t="s">
        <v>1</v>
      </c>
      <c r="D3268" s="59">
        <v>13.61</v>
      </c>
    </row>
    <row r="3269" spans="1:4" ht="27">
      <c r="A3269" s="57">
        <v>96728</v>
      </c>
      <c r="B3269" s="55" t="s">
        <v>4498</v>
      </c>
      <c r="C3269" s="57" t="s">
        <v>1</v>
      </c>
      <c r="D3269" s="59">
        <v>16.559999999999999</v>
      </c>
    </row>
    <row r="3270" spans="1:4" ht="27">
      <c r="A3270" s="57">
        <v>96729</v>
      </c>
      <c r="B3270" s="55" t="s">
        <v>4499</v>
      </c>
      <c r="C3270" s="57" t="s">
        <v>1</v>
      </c>
      <c r="D3270" s="59">
        <v>25.41</v>
      </c>
    </row>
    <row r="3271" spans="1:4" ht="27">
      <c r="A3271" s="57">
        <v>96730</v>
      </c>
      <c r="B3271" s="55" t="s">
        <v>4500</v>
      </c>
      <c r="C3271" s="57" t="s">
        <v>1</v>
      </c>
      <c r="D3271" s="59">
        <v>32.57</v>
      </c>
    </row>
    <row r="3272" spans="1:4" ht="27">
      <c r="A3272" s="57">
        <v>96731</v>
      </c>
      <c r="B3272" s="55" t="s">
        <v>4501</v>
      </c>
      <c r="C3272" s="57" t="s">
        <v>1</v>
      </c>
      <c r="D3272" s="59">
        <v>47.56</v>
      </c>
    </row>
    <row r="3273" spans="1:4" ht="27">
      <c r="A3273" s="57">
        <v>96732</v>
      </c>
      <c r="B3273" s="55" t="s">
        <v>4502</v>
      </c>
      <c r="C3273" s="57" t="s">
        <v>1</v>
      </c>
      <c r="D3273" s="59">
        <v>59.66</v>
      </c>
    </row>
    <row r="3274" spans="1:4" ht="27">
      <c r="A3274" s="57">
        <v>96733</v>
      </c>
      <c r="B3274" s="55" t="s">
        <v>4503</v>
      </c>
      <c r="C3274" s="57" t="s">
        <v>1</v>
      </c>
      <c r="D3274" s="59">
        <v>110.04</v>
      </c>
    </row>
    <row r="3275" spans="1:4" ht="27">
      <c r="A3275" s="57">
        <v>96734</v>
      </c>
      <c r="B3275" s="55" t="s">
        <v>4504</v>
      </c>
      <c r="C3275" s="57" t="s">
        <v>1</v>
      </c>
      <c r="D3275" s="59">
        <v>154.65</v>
      </c>
    </row>
    <row r="3276" spans="1:4" ht="27">
      <c r="A3276" s="57">
        <v>96735</v>
      </c>
      <c r="B3276" s="55" t="s">
        <v>4505</v>
      </c>
      <c r="C3276" s="57" t="s">
        <v>1</v>
      </c>
      <c r="D3276" s="59">
        <v>200.45</v>
      </c>
    </row>
    <row r="3277" spans="1:4" ht="27">
      <c r="A3277" s="57">
        <v>96794</v>
      </c>
      <c r="B3277" s="55" t="s">
        <v>4506</v>
      </c>
      <c r="C3277" s="57" t="s">
        <v>1</v>
      </c>
      <c r="D3277" s="59">
        <v>7.91</v>
      </c>
    </row>
    <row r="3278" spans="1:4" ht="27">
      <c r="A3278" s="57">
        <v>96795</v>
      </c>
      <c r="B3278" s="55" t="s">
        <v>4507</v>
      </c>
      <c r="C3278" s="57" t="s">
        <v>1</v>
      </c>
      <c r="D3278" s="59">
        <v>10.08</v>
      </c>
    </row>
    <row r="3279" spans="1:4" ht="27">
      <c r="A3279" s="57">
        <v>96796</v>
      </c>
      <c r="B3279" s="55" t="s">
        <v>4508</v>
      </c>
      <c r="C3279" s="57" t="s">
        <v>1</v>
      </c>
      <c r="D3279" s="59">
        <v>14.18</v>
      </c>
    </row>
    <row r="3280" spans="1:4" ht="27">
      <c r="A3280" s="57">
        <v>96797</v>
      </c>
      <c r="B3280" s="55" t="s">
        <v>4509</v>
      </c>
      <c r="C3280" s="57" t="s">
        <v>1</v>
      </c>
      <c r="D3280" s="59">
        <v>21.51</v>
      </c>
    </row>
    <row r="3281" spans="1:4" ht="27">
      <c r="A3281" s="57">
        <v>96798</v>
      </c>
      <c r="B3281" s="55" t="s">
        <v>4510</v>
      </c>
      <c r="C3281" s="57" t="s">
        <v>1</v>
      </c>
      <c r="D3281" s="59">
        <v>8.0299999999999994</v>
      </c>
    </row>
    <row r="3282" spans="1:4" ht="27">
      <c r="A3282" s="57">
        <v>96799</v>
      </c>
      <c r="B3282" s="55" t="s">
        <v>4511</v>
      </c>
      <c r="C3282" s="57" t="s">
        <v>1</v>
      </c>
      <c r="D3282" s="59">
        <v>10.73</v>
      </c>
    </row>
    <row r="3283" spans="1:4" ht="27">
      <c r="A3283" s="57">
        <v>96800</v>
      </c>
      <c r="B3283" s="55" t="s">
        <v>4512</v>
      </c>
      <c r="C3283" s="57" t="s">
        <v>1</v>
      </c>
      <c r="D3283" s="59">
        <v>15.53</v>
      </c>
    </row>
    <row r="3284" spans="1:4" ht="27">
      <c r="A3284" s="57">
        <v>96801</v>
      </c>
      <c r="B3284" s="55" t="s">
        <v>4513</v>
      </c>
      <c r="C3284" s="57" t="s">
        <v>1</v>
      </c>
      <c r="D3284" s="59">
        <v>23.83</v>
      </c>
    </row>
    <row r="3285" spans="1:4" ht="27">
      <c r="A3285" s="57">
        <v>97327</v>
      </c>
      <c r="B3285" s="55" t="s">
        <v>4514</v>
      </c>
      <c r="C3285" s="57" t="s">
        <v>1</v>
      </c>
      <c r="D3285" s="59">
        <v>19.93</v>
      </c>
    </row>
    <row r="3286" spans="1:4" ht="40.5">
      <c r="A3286" s="57">
        <v>97328</v>
      </c>
      <c r="B3286" s="55" t="s">
        <v>4515</v>
      </c>
      <c r="C3286" s="57" t="s">
        <v>1</v>
      </c>
      <c r="D3286" s="59">
        <v>33.56</v>
      </c>
    </row>
    <row r="3287" spans="1:4" ht="40.5">
      <c r="A3287" s="57">
        <v>97329</v>
      </c>
      <c r="B3287" s="55" t="s">
        <v>4516</v>
      </c>
      <c r="C3287" s="57" t="s">
        <v>1</v>
      </c>
      <c r="D3287" s="59">
        <v>42.44</v>
      </c>
    </row>
    <row r="3288" spans="1:4" ht="40.5">
      <c r="A3288" s="57">
        <v>97330</v>
      </c>
      <c r="B3288" s="55" t="s">
        <v>4517</v>
      </c>
      <c r="C3288" s="57" t="s">
        <v>1</v>
      </c>
      <c r="D3288" s="59">
        <v>51.85</v>
      </c>
    </row>
    <row r="3289" spans="1:4" ht="27">
      <c r="A3289" s="57">
        <v>97331</v>
      </c>
      <c r="B3289" s="55" t="s">
        <v>4518</v>
      </c>
      <c r="C3289" s="57" t="s">
        <v>1</v>
      </c>
      <c r="D3289" s="59">
        <v>20.190000000000001</v>
      </c>
    </row>
    <row r="3290" spans="1:4" ht="27">
      <c r="A3290" s="57">
        <v>97332</v>
      </c>
      <c r="B3290" s="55" t="s">
        <v>4519</v>
      </c>
      <c r="C3290" s="57" t="s">
        <v>1</v>
      </c>
      <c r="D3290" s="59">
        <v>33.869999999999997</v>
      </c>
    </row>
    <row r="3291" spans="1:4" ht="27">
      <c r="A3291" s="57">
        <v>97333</v>
      </c>
      <c r="B3291" s="55" t="s">
        <v>4520</v>
      </c>
      <c r="C3291" s="57" t="s">
        <v>1</v>
      </c>
      <c r="D3291" s="59">
        <v>42.81</v>
      </c>
    </row>
    <row r="3292" spans="1:4" ht="27">
      <c r="A3292" s="57">
        <v>97334</v>
      </c>
      <c r="B3292" s="55" t="s">
        <v>4521</v>
      </c>
      <c r="C3292" s="57" t="s">
        <v>1</v>
      </c>
      <c r="D3292" s="59">
        <v>52.26</v>
      </c>
    </row>
    <row r="3293" spans="1:4" ht="27">
      <c r="A3293" s="57">
        <v>97335</v>
      </c>
      <c r="B3293" s="55" t="s">
        <v>4522</v>
      </c>
      <c r="C3293" s="57" t="s">
        <v>1</v>
      </c>
      <c r="D3293" s="59">
        <v>57.96</v>
      </c>
    </row>
    <row r="3294" spans="1:4" ht="27">
      <c r="A3294" s="57">
        <v>97336</v>
      </c>
      <c r="B3294" s="55" t="s">
        <v>4523</v>
      </c>
      <c r="C3294" s="57" t="s">
        <v>1</v>
      </c>
      <c r="D3294" s="59">
        <v>73.599999999999994</v>
      </c>
    </row>
    <row r="3295" spans="1:4" ht="27">
      <c r="A3295" s="57">
        <v>97337</v>
      </c>
      <c r="B3295" s="55" t="s">
        <v>4524</v>
      </c>
      <c r="C3295" s="57" t="s">
        <v>1</v>
      </c>
      <c r="D3295" s="59">
        <v>110.47</v>
      </c>
    </row>
    <row r="3296" spans="1:4" ht="27">
      <c r="A3296" s="57">
        <v>97338</v>
      </c>
      <c r="B3296" s="55" t="s">
        <v>4525</v>
      </c>
      <c r="C3296" s="57" t="s">
        <v>1</v>
      </c>
      <c r="D3296" s="59">
        <v>132.78</v>
      </c>
    </row>
    <row r="3297" spans="1:4" ht="27">
      <c r="A3297" s="57">
        <v>97339</v>
      </c>
      <c r="B3297" s="55" t="s">
        <v>4526</v>
      </c>
      <c r="C3297" s="57" t="s">
        <v>1</v>
      </c>
      <c r="D3297" s="59">
        <v>142.84</v>
      </c>
    </row>
    <row r="3298" spans="1:4" ht="27">
      <c r="A3298" s="57">
        <v>97340</v>
      </c>
      <c r="B3298" s="55" t="s">
        <v>4527</v>
      </c>
      <c r="C3298" s="57" t="s">
        <v>1</v>
      </c>
      <c r="D3298" s="59">
        <v>143.47</v>
      </c>
    </row>
    <row r="3299" spans="1:4" ht="27">
      <c r="A3299" s="57">
        <v>97341</v>
      </c>
      <c r="B3299" s="55" t="s">
        <v>4528</v>
      </c>
      <c r="C3299" s="57" t="s">
        <v>1</v>
      </c>
      <c r="D3299" s="59">
        <v>39.39</v>
      </c>
    </row>
    <row r="3300" spans="1:4" ht="27">
      <c r="A3300" s="57">
        <v>97342</v>
      </c>
      <c r="B3300" s="55" t="s">
        <v>4529</v>
      </c>
      <c r="C3300" s="57" t="s">
        <v>1</v>
      </c>
      <c r="D3300" s="59">
        <v>61.58</v>
      </c>
    </row>
    <row r="3301" spans="1:4" ht="27">
      <c r="A3301" s="57">
        <v>97343</v>
      </c>
      <c r="B3301" s="55" t="s">
        <v>4530</v>
      </c>
      <c r="C3301" s="57" t="s">
        <v>1</v>
      </c>
      <c r="D3301" s="59">
        <v>77.47</v>
      </c>
    </row>
    <row r="3302" spans="1:4" ht="27">
      <c r="A3302" s="57">
        <v>97344</v>
      </c>
      <c r="B3302" s="55" t="s">
        <v>4531</v>
      </c>
      <c r="C3302" s="57" t="s">
        <v>1</v>
      </c>
      <c r="D3302" s="59">
        <v>47.34</v>
      </c>
    </row>
    <row r="3303" spans="1:4" ht="27">
      <c r="A3303" s="57">
        <v>97345</v>
      </c>
      <c r="B3303" s="55" t="s">
        <v>4532</v>
      </c>
      <c r="C3303" s="57" t="s">
        <v>1</v>
      </c>
      <c r="D3303" s="59">
        <v>75.22</v>
      </c>
    </row>
    <row r="3304" spans="1:4" ht="27">
      <c r="A3304" s="57">
        <v>97346</v>
      </c>
      <c r="B3304" s="55" t="s">
        <v>4533</v>
      </c>
      <c r="C3304" s="57" t="s">
        <v>1</v>
      </c>
      <c r="D3304" s="59">
        <v>96.08</v>
      </c>
    </row>
    <row r="3305" spans="1:4" ht="27">
      <c r="A3305" s="57">
        <v>97347</v>
      </c>
      <c r="B3305" s="55" t="s">
        <v>4534</v>
      </c>
      <c r="C3305" s="57" t="s">
        <v>1</v>
      </c>
      <c r="D3305" s="59">
        <v>69.77</v>
      </c>
    </row>
    <row r="3306" spans="1:4" ht="27">
      <c r="A3306" s="57">
        <v>97348</v>
      </c>
      <c r="B3306" s="55" t="s">
        <v>4535</v>
      </c>
      <c r="C3306" s="57" t="s">
        <v>1</v>
      </c>
      <c r="D3306" s="59">
        <v>96.33</v>
      </c>
    </row>
    <row r="3307" spans="1:4" ht="27">
      <c r="A3307" s="57">
        <v>97349</v>
      </c>
      <c r="B3307" s="55" t="s">
        <v>4536</v>
      </c>
      <c r="C3307" s="57" t="s">
        <v>1</v>
      </c>
      <c r="D3307" s="59">
        <v>138.78</v>
      </c>
    </row>
    <row r="3308" spans="1:4" ht="27">
      <c r="A3308" s="57">
        <v>97350</v>
      </c>
      <c r="B3308" s="55" t="s">
        <v>4537</v>
      </c>
      <c r="C3308" s="57" t="s">
        <v>1</v>
      </c>
      <c r="D3308" s="59">
        <v>168.48</v>
      </c>
    </row>
    <row r="3309" spans="1:4" ht="27">
      <c r="A3309" s="57">
        <v>97351</v>
      </c>
      <c r="B3309" s="55" t="s">
        <v>4538</v>
      </c>
      <c r="C3309" s="57" t="s">
        <v>1</v>
      </c>
      <c r="D3309" s="59">
        <v>232.92</v>
      </c>
    </row>
    <row r="3310" spans="1:4" ht="27">
      <c r="A3310" s="57">
        <v>97352</v>
      </c>
      <c r="B3310" s="55" t="s">
        <v>4539</v>
      </c>
      <c r="C3310" s="57" t="s">
        <v>1</v>
      </c>
      <c r="D3310" s="59">
        <v>301.79000000000002</v>
      </c>
    </row>
    <row r="3311" spans="1:4" ht="27">
      <c r="A3311" s="57">
        <v>97353</v>
      </c>
      <c r="B3311" s="55" t="s">
        <v>4540</v>
      </c>
      <c r="C3311" s="57" t="s">
        <v>1</v>
      </c>
      <c r="D3311" s="59">
        <v>46.39</v>
      </c>
    </row>
    <row r="3312" spans="1:4" ht="27">
      <c r="A3312" s="57">
        <v>97354</v>
      </c>
      <c r="B3312" s="55" t="s">
        <v>4541</v>
      </c>
      <c r="C3312" s="57" t="s">
        <v>1</v>
      </c>
      <c r="D3312" s="59">
        <v>73.39</v>
      </c>
    </row>
    <row r="3313" spans="1:4" ht="27">
      <c r="A3313" s="57">
        <v>97355</v>
      </c>
      <c r="B3313" s="55" t="s">
        <v>4542</v>
      </c>
      <c r="C3313" s="57" t="s">
        <v>1</v>
      </c>
      <c r="D3313" s="59">
        <v>100.2</v>
      </c>
    </row>
    <row r="3314" spans="1:4" ht="27">
      <c r="A3314" s="57">
        <v>97356</v>
      </c>
      <c r="B3314" s="55" t="s">
        <v>4543</v>
      </c>
      <c r="C3314" s="57" t="s">
        <v>1</v>
      </c>
      <c r="D3314" s="59">
        <v>54.34</v>
      </c>
    </row>
    <row r="3315" spans="1:4" ht="27">
      <c r="A3315" s="57">
        <v>97357</v>
      </c>
      <c r="B3315" s="55" t="s">
        <v>4544</v>
      </c>
      <c r="C3315" s="57" t="s">
        <v>1</v>
      </c>
      <c r="D3315" s="59">
        <v>87.03</v>
      </c>
    </row>
    <row r="3316" spans="1:4" ht="27">
      <c r="A3316" s="57">
        <v>97358</v>
      </c>
      <c r="B3316" s="55" t="s">
        <v>4545</v>
      </c>
      <c r="C3316" s="57" t="s">
        <v>1</v>
      </c>
      <c r="D3316" s="59">
        <v>118.81</v>
      </c>
    </row>
    <row r="3317" spans="1:4" ht="40.5">
      <c r="A3317" s="57">
        <v>97498</v>
      </c>
      <c r="B3317" s="55" t="s">
        <v>4546</v>
      </c>
      <c r="C3317" s="57" t="s">
        <v>1</v>
      </c>
      <c r="D3317" s="59">
        <v>45.92</v>
      </c>
    </row>
    <row r="3318" spans="1:4" ht="40.5">
      <c r="A3318" s="57">
        <v>97535</v>
      </c>
      <c r="B3318" s="55" t="s">
        <v>4547</v>
      </c>
      <c r="C3318" s="57" t="s">
        <v>1</v>
      </c>
      <c r="D3318" s="59">
        <v>49.55</v>
      </c>
    </row>
    <row r="3319" spans="1:4" ht="27">
      <c r="A3319" s="57">
        <v>97536</v>
      </c>
      <c r="B3319" s="55" t="s">
        <v>4548</v>
      </c>
      <c r="C3319" s="57" t="s">
        <v>1</v>
      </c>
      <c r="D3319" s="59">
        <v>57.86</v>
      </c>
    </row>
    <row r="3320" spans="1:4" ht="27">
      <c r="A3320" s="57">
        <v>100788</v>
      </c>
      <c r="B3320" s="55" t="s">
        <v>4549</v>
      </c>
      <c r="C3320" s="57" t="s">
        <v>8068</v>
      </c>
      <c r="D3320" s="59">
        <v>561.21</v>
      </c>
    </row>
    <row r="3321" spans="1:4" ht="27">
      <c r="A3321" s="57">
        <v>100791</v>
      </c>
      <c r="B3321" s="55" t="s">
        <v>4550</v>
      </c>
      <c r="C3321" s="57" t="s">
        <v>1</v>
      </c>
      <c r="D3321" s="59">
        <v>16.39</v>
      </c>
    </row>
    <row r="3322" spans="1:4" ht="27">
      <c r="A3322" s="57">
        <v>100792</v>
      </c>
      <c r="B3322" s="55" t="s">
        <v>4551</v>
      </c>
      <c r="C3322" s="57" t="s">
        <v>1</v>
      </c>
      <c r="D3322" s="59">
        <v>24.19</v>
      </c>
    </row>
    <row r="3323" spans="1:4" ht="27">
      <c r="A3323" s="57">
        <v>100793</v>
      </c>
      <c r="B3323" s="55" t="s">
        <v>4552</v>
      </c>
      <c r="C3323" s="57" t="s">
        <v>1</v>
      </c>
      <c r="D3323" s="59">
        <v>32.18</v>
      </c>
    </row>
    <row r="3324" spans="1:4" ht="27">
      <c r="A3324" s="57">
        <v>100794</v>
      </c>
      <c r="B3324" s="55" t="s">
        <v>4553</v>
      </c>
      <c r="C3324" s="57" t="s">
        <v>1</v>
      </c>
      <c r="D3324" s="59">
        <v>43.52</v>
      </c>
    </row>
    <row r="3325" spans="1:4" ht="27">
      <c r="A3325" s="57">
        <v>100803</v>
      </c>
      <c r="B3325" s="55" t="s">
        <v>4554</v>
      </c>
      <c r="C3325" s="57" t="s">
        <v>1</v>
      </c>
      <c r="D3325" s="59">
        <v>15.62</v>
      </c>
    </row>
    <row r="3326" spans="1:4" ht="27">
      <c r="A3326" s="57">
        <v>100804</v>
      </c>
      <c r="B3326" s="55" t="s">
        <v>4555</v>
      </c>
      <c r="C3326" s="57" t="s">
        <v>1</v>
      </c>
      <c r="D3326" s="59">
        <v>23.28</v>
      </c>
    </row>
    <row r="3327" spans="1:4" ht="27">
      <c r="A3327" s="57">
        <v>100805</v>
      </c>
      <c r="B3327" s="55" t="s">
        <v>4556</v>
      </c>
      <c r="C3327" s="57" t="s">
        <v>1</v>
      </c>
      <c r="D3327" s="59">
        <v>31.09</v>
      </c>
    </row>
    <row r="3328" spans="1:4" ht="27">
      <c r="A3328" s="57">
        <v>100806</v>
      </c>
      <c r="B3328" s="55" t="s">
        <v>4557</v>
      </c>
      <c r="C3328" s="57" t="s">
        <v>1</v>
      </c>
      <c r="D3328" s="59">
        <v>42.17</v>
      </c>
    </row>
    <row r="3329" spans="1:4" ht="27">
      <c r="A3329" s="57">
        <v>101918</v>
      </c>
      <c r="B3329" s="55" t="s">
        <v>4558</v>
      </c>
      <c r="C3329" s="57" t="s">
        <v>1</v>
      </c>
      <c r="D3329" s="59">
        <v>216.9</v>
      </c>
    </row>
    <row r="3330" spans="1:4" ht="27">
      <c r="A3330" s="57">
        <v>101919</v>
      </c>
      <c r="B3330" s="55" t="s">
        <v>4559</v>
      </c>
      <c r="C3330" s="57" t="s">
        <v>8068</v>
      </c>
      <c r="D3330" s="59">
        <v>312.45</v>
      </c>
    </row>
    <row r="3331" spans="1:4" ht="27">
      <c r="A3331" s="57">
        <v>101920</v>
      </c>
      <c r="B3331" s="55" t="s">
        <v>4560</v>
      </c>
      <c r="C3331" s="57" t="s">
        <v>8068</v>
      </c>
      <c r="D3331" s="59">
        <v>148.78</v>
      </c>
    </row>
    <row r="3332" spans="1:4" ht="27">
      <c r="A3332" s="57">
        <v>101921</v>
      </c>
      <c r="B3332" s="55" t="s">
        <v>4561</v>
      </c>
      <c r="C3332" s="57" t="s">
        <v>8068</v>
      </c>
      <c r="D3332" s="59">
        <v>169.86</v>
      </c>
    </row>
    <row r="3333" spans="1:4" ht="27">
      <c r="A3333" s="57">
        <v>101922</v>
      </c>
      <c r="B3333" s="55" t="s">
        <v>4562</v>
      </c>
      <c r="C3333" s="57" t="s">
        <v>8068</v>
      </c>
      <c r="D3333" s="59">
        <v>169.86</v>
      </c>
    </row>
    <row r="3334" spans="1:4" ht="27">
      <c r="A3334" s="57">
        <v>101923</v>
      </c>
      <c r="B3334" s="55" t="s">
        <v>4563</v>
      </c>
      <c r="C3334" s="57" t="s">
        <v>8068</v>
      </c>
      <c r="D3334" s="59">
        <v>169.86</v>
      </c>
    </row>
    <row r="3335" spans="1:4" ht="27">
      <c r="A3335" s="57">
        <v>101924</v>
      </c>
      <c r="B3335" s="55" t="s">
        <v>4564</v>
      </c>
      <c r="C3335" s="57" t="s">
        <v>8068</v>
      </c>
      <c r="D3335" s="59">
        <v>139.96</v>
      </c>
    </row>
    <row r="3336" spans="1:4" ht="27">
      <c r="A3336" s="57">
        <v>101925</v>
      </c>
      <c r="B3336" s="55" t="s">
        <v>4565</v>
      </c>
      <c r="C3336" s="57" t="s">
        <v>8068</v>
      </c>
      <c r="D3336" s="59">
        <v>234.11</v>
      </c>
    </row>
    <row r="3337" spans="1:4" ht="27">
      <c r="A3337" s="57">
        <v>101926</v>
      </c>
      <c r="B3337" s="55" t="s">
        <v>4566</v>
      </c>
      <c r="C3337" s="57" t="s">
        <v>8068</v>
      </c>
      <c r="D3337" s="59">
        <v>301.81</v>
      </c>
    </row>
    <row r="3338" spans="1:4" ht="40.5">
      <c r="A3338" s="57">
        <v>101927</v>
      </c>
      <c r="B3338" s="55" t="s">
        <v>4567</v>
      </c>
      <c r="C3338" s="57" t="s">
        <v>1</v>
      </c>
      <c r="D3338" s="59">
        <v>205.61</v>
      </c>
    </row>
    <row r="3339" spans="1:4" ht="27">
      <c r="A3339" s="57">
        <v>101928</v>
      </c>
      <c r="B3339" s="55" t="s">
        <v>4568</v>
      </c>
      <c r="C3339" s="57" t="s">
        <v>8068</v>
      </c>
      <c r="D3339" s="59">
        <v>316.77</v>
      </c>
    </row>
    <row r="3340" spans="1:4" ht="27">
      <c r="A3340" s="57">
        <v>101929</v>
      </c>
      <c r="B3340" s="55" t="s">
        <v>4569</v>
      </c>
      <c r="C3340" s="57" t="s">
        <v>8068</v>
      </c>
      <c r="D3340" s="59">
        <v>153.1</v>
      </c>
    </row>
    <row r="3341" spans="1:4" ht="27">
      <c r="A3341" s="57">
        <v>101930</v>
      </c>
      <c r="B3341" s="55" t="s">
        <v>4570</v>
      </c>
      <c r="C3341" s="57" t="s">
        <v>8068</v>
      </c>
      <c r="D3341" s="59">
        <v>174.18</v>
      </c>
    </row>
    <row r="3342" spans="1:4" ht="27">
      <c r="A3342" s="57">
        <v>101931</v>
      </c>
      <c r="B3342" s="55" t="s">
        <v>4571</v>
      </c>
      <c r="C3342" s="57" t="s">
        <v>8068</v>
      </c>
      <c r="D3342" s="59">
        <v>174.18</v>
      </c>
    </row>
    <row r="3343" spans="1:4" ht="27">
      <c r="A3343" s="57">
        <v>101932</v>
      </c>
      <c r="B3343" s="55" t="s">
        <v>4572</v>
      </c>
      <c r="C3343" s="57" t="s">
        <v>8068</v>
      </c>
      <c r="D3343" s="59">
        <v>174.18</v>
      </c>
    </row>
    <row r="3344" spans="1:4" ht="27">
      <c r="A3344" s="57">
        <v>101933</v>
      </c>
      <c r="B3344" s="55" t="s">
        <v>4573</v>
      </c>
      <c r="C3344" s="57" t="s">
        <v>8068</v>
      </c>
      <c r="D3344" s="59">
        <v>144.28</v>
      </c>
    </row>
    <row r="3345" spans="1:4" ht="27">
      <c r="A3345" s="57">
        <v>101934</v>
      </c>
      <c r="B3345" s="55" t="s">
        <v>4574</v>
      </c>
      <c r="C3345" s="57" t="s">
        <v>8068</v>
      </c>
      <c r="D3345" s="59">
        <v>240.59</v>
      </c>
    </row>
    <row r="3346" spans="1:4" ht="27">
      <c r="A3346" s="57">
        <v>101935</v>
      </c>
      <c r="B3346" s="55" t="s">
        <v>4575</v>
      </c>
      <c r="C3346" s="57" t="s">
        <v>8068</v>
      </c>
      <c r="D3346" s="59">
        <v>310.45999999999998</v>
      </c>
    </row>
    <row r="3347" spans="1:4" ht="27">
      <c r="A3347" s="57">
        <v>89358</v>
      </c>
      <c r="B3347" s="55" t="s">
        <v>4576</v>
      </c>
      <c r="C3347" s="57" t="s">
        <v>8068</v>
      </c>
      <c r="D3347" s="59">
        <v>6.29</v>
      </c>
    </row>
    <row r="3348" spans="1:4" ht="27">
      <c r="A3348" s="57">
        <v>89359</v>
      </c>
      <c r="B3348" s="55" t="s">
        <v>4577</v>
      </c>
      <c r="C3348" s="57" t="s">
        <v>8068</v>
      </c>
      <c r="D3348" s="59">
        <v>6.74</v>
      </c>
    </row>
    <row r="3349" spans="1:4" ht="27">
      <c r="A3349" s="57">
        <v>89360</v>
      </c>
      <c r="B3349" s="55" t="s">
        <v>4578</v>
      </c>
      <c r="C3349" s="57" t="s">
        <v>8068</v>
      </c>
      <c r="D3349" s="59">
        <v>8.61</v>
      </c>
    </row>
    <row r="3350" spans="1:4" ht="27">
      <c r="A3350" s="57">
        <v>89361</v>
      </c>
      <c r="B3350" s="55" t="s">
        <v>4579</v>
      </c>
      <c r="C3350" s="57" t="s">
        <v>8068</v>
      </c>
      <c r="D3350" s="59">
        <v>7.88</v>
      </c>
    </row>
    <row r="3351" spans="1:4" ht="27">
      <c r="A3351" s="57">
        <v>89362</v>
      </c>
      <c r="B3351" s="55" t="s">
        <v>4580</v>
      </c>
      <c r="C3351" s="57" t="s">
        <v>8068</v>
      </c>
      <c r="D3351" s="59">
        <v>7.53</v>
      </c>
    </row>
    <row r="3352" spans="1:4" ht="27">
      <c r="A3352" s="57">
        <v>89363</v>
      </c>
      <c r="B3352" s="55" t="s">
        <v>4581</v>
      </c>
      <c r="C3352" s="57" t="s">
        <v>8068</v>
      </c>
      <c r="D3352" s="59">
        <v>8.48</v>
      </c>
    </row>
    <row r="3353" spans="1:4" ht="27">
      <c r="A3353" s="57">
        <v>89364</v>
      </c>
      <c r="B3353" s="55" t="s">
        <v>4582</v>
      </c>
      <c r="C3353" s="57" t="s">
        <v>8068</v>
      </c>
      <c r="D3353" s="59">
        <v>10.46</v>
      </c>
    </row>
    <row r="3354" spans="1:4" ht="27">
      <c r="A3354" s="57">
        <v>89365</v>
      </c>
      <c r="B3354" s="55" t="s">
        <v>4583</v>
      </c>
      <c r="C3354" s="57" t="s">
        <v>8068</v>
      </c>
      <c r="D3354" s="59">
        <v>9.57</v>
      </c>
    </row>
    <row r="3355" spans="1:4" ht="27">
      <c r="A3355" s="57">
        <v>89366</v>
      </c>
      <c r="B3355" s="55" t="s">
        <v>4584</v>
      </c>
      <c r="C3355" s="57" t="s">
        <v>8068</v>
      </c>
      <c r="D3355" s="59">
        <v>15.69</v>
      </c>
    </row>
    <row r="3356" spans="1:4" ht="27">
      <c r="A3356" s="57">
        <v>89367</v>
      </c>
      <c r="B3356" s="55" t="s">
        <v>4585</v>
      </c>
      <c r="C3356" s="57" t="s">
        <v>8068</v>
      </c>
      <c r="D3356" s="59">
        <v>10.76</v>
      </c>
    </row>
    <row r="3357" spans="1:4" ht="27">
      <c r="A3357" s="57">
        <v>89368</v>
      </c>
      <c r="B3357" s="55" t="s">
        <v>4586</v>
      </c>
      <c r="C3357" s="57" t="s">
        <v>8068</v>
      </c>
      <c r="D3357" s="59">
        <v>13.44</v>
      </c>
    </row>
    <row r="3358" spans="1:4" ht="27">
      <c r="A3358" s="57">
        <v>89369</v>
      </c>
      <c r="B3358" s="55" t="s">
        <v>4587</v>
      </c>
      <c r="C3358" s="57" t="s">
        <v>8068</v>
      </c>
      <c r="D3358" s="59">
        <v>16.77</v>
      </c>
    </row>
    <row r="3359" spans="1:4" ht="27">
      <c r="A3359" s="57">
        <v>89370</v>
      </c>
      <c r="B3359" s="55" t="s">
        <v>4588</v>
      </c>
      <c r="C3359" s="57" t="s">
        <v>8068</v>
      </c>
      <c r="D3359" s="59">
        <v>12.88</v>
      </c>
    </row>
    <row r="3360" spans="1:4" ht="27">
      <c r="A3360" s="57">
        <v>89371</v>
      </c>
      <c r="B3360" s="55" t="s">
        <v>4589</v>
      </c>
      <c r="C3360" s="57" t="s">
        <v>8068</v>
      </c>
      <c r="D3360" s="59">
        <v>4.83</v>
      </c>
    </row>
    <row r="3361" spans="1:4" ht="27">
      <c r="A3361" s="57">
        <v>89372</v>
      </c>
      <c r="B3361" s="55" t="s">
        <v>4590</v>
      </c>
      <c r="C3361" s="57" t="s">
        <v>8068</v>
      </c>
      <c r="D3361" s="59">
        <v>13.69</v>
      </c>
    </row>
    <row r="3362" spans="1:4" ht="27">
      <c r="A3362" s="57">
        <v>89373</v>
      </c>
      <c r="B3362" s="55" t="s">
        <v>4591</v>
      </c>
      <c r="C3362" s="57" t="s">
        <v>8068</v>
      </c>
      <c r="D3362" s="59">
        <v>5.64</v>
      </c>
    </row>
    <row r="3363" spans="1:4" ht="27">
      <c r="A3363" s="57">
        <v>89374</v>
      </c>
      <c r="B3363" s="55" t="s">
        <v>4592</v>
      </c>
      <c r="C3363" s="57" t="s">
        <v>8068</v>
      </c>
      <c r="D3363" s="59">
        <v>10.44</v>
      </c>
    </row>
    <row r="3364" spans="1:4" ht="27">
      <c r="A3364" s="57">
        <v>89375</v>
      </c>
      <c r="B3364" s="55" t="s">
        <v>4593</v>
      </c>
      <c r="C3364" s="57" t="s">
        <v>8068</v>
      </c>
      <c r="D3364" s="59">
        <v>13.34</v>
      </c>
    </row>
    <row r="3365" spans="1:4" ht="27">
      <c r="A3365" s="57">
        <v>89376</v>
      </c>
      <c r="B3365" s="55" t="s">
        <v>4594</v>
      </c>
      <c r="C3365" s="57" t="s">
        <v>8068</v>
      </c>
      <c r="D3365" s="59">
        <v>4.92</v>
      </c>
    </row>
    <row r="3366" spans="1:4" ht="27">
      <c r="A3366" s="57">
        <v>89377</v>
      </c>
      <c r="B3366" s="55" t="s">
        <v>4595</v>
      </c>
      <c r="C3366" s="57" t="s">
        <v>8068</v>
      </c>
      <c r="D3366" s="59">
        <v>9.1999999999999993</v>
      </c>
    </row>
    <row r="3367" spans="1:4" ht="27">
      <c r="A3367" s="57">
        <v>89378</v>
      </c>
      <c r="B3367" s="55" t="s">
        <v>4596</v>
      </c>
      <c r="C3367" s="57" t="s">
        <v>8068</v>
      </c>
      <c r="D3367" s="59">
        <v>5.73</v>
      </c>
    </row>
    <row r="3368" spans="1:4" ht="27">
      <c r="A3368" s="57">
        <v>89379</v>
      </c>
      <c r="B3368" s="55" t="s">
        <v>4597</v>
      </c>
      <c r="C3368" s="57" t="s">
        <v>8068</v>
      </c>
      <c r="D3368" s="59">
        <v>17.54</v>
      </c>
    </row>
    <row r="3369" spans="1:4" ht="27">
      <c r="A3369" s="57">
        <v>89380</v>
      </c>
      <c r="B3369" s="55" t="s">
        <v>4598</v>
      </c>
      <c r="C3369" s="57" t="s">
        <v>8068</v>
      </c>
      <c r="D3369" s="59">
        <v>9.36</v>
      </c>
    </row>
    <row r="3370" spans="1:4" ht="27">
      <c r="A3370" s="57">
        <v>89381</v>
      </c>
      <c r="B3370" s="55" t="s">
        <v>4599</v>
      </c>
      <c r="C3370" s="57" t="s">
        <v>8068</v>
      </c>
      <c r="D3370" s="59">
        <v>13.2</v>
      </c>
    </row>
    <row r="3371" spans="1:4" ht="27">
      <c r="A3371" s="57">
        <v>89382</v>
      </c>
      <c r="B3371" s="55" t="s">
        <v>4600</v>
      </c>
      <c r="C3371" s="57" t="s">
        <v>8068</v>
      </c>
      <c r="D3371" s="59">
        <v>15.9</v>
      </c>
    </row>
    <row r="3372" spans="1:4" ht="27">
      <c r="A3372" s="57">
        <v>89383</v>
      </c>
      <c r="B3372" s="55" t="s">
        <v>4601</v>
      </c>
      <c r="C3372" s="57" t="s">
        <v>8068</v>
      </c>
      <c r="D3372" s="59">
        <v>5.85</v>
      </c>
    </row>
    <row r="3373" spans="1:4" ht="27">
      <c r="A3373" s="57">
        <v>89384</v>
      </c>
      <c r="B3373" s="55" t="s">
        <v>4602</v>
      </c>
      <c r="C3373" s="57" t="s">
        <v>8068</v>
      </c>
      <c r="D3373" s="59">
        <v>13.39</v>
      </c>
    </row>
    <row r="3374" spans="1:4" ht="27">
      <c r="A3374" s="57">
        <v>89385</v>
      </c>
      <c r="B3374" s="55" t="s">
        <v>4603</v>
      </c>
      <c r="C3374" s="57" t="s">
        <v>8068</v>
      </c>
      <c r="D3374" s="59">
        <v>6.79</v>
      </c>
    </row>
    <row r="3375" spans="1:4" ht="27">
      <c r="A3375" s="57">
        <v>89386</v>
      </c>
      <c r="B3375" s="55" t="s">
        <v>4604</v>
      </c>
      <c r="C3375" s="57" t="s">
        <v>8068</v>
      </c>
      <c r="D3375" s="59">
        <v>8.1999999999999993</v>
      </c>
    </row>
    <row r="3376" spans="1:4" ht="27">
      <c r="A3376" s="57">
        <v>89387</v>
      </c>
      <c r="B3376" s="55" t="s">
        <v>4605</v>
      </c>
      <c r="C3376" s="57" t="s">
        <v>8068</v>
      </c>
      <c r="D3376" s="59">
        <v>36.369999999999997</v>
      </c>
    </row>
    <row r="3377" spans="1:4" ht="27">
      <c r="A3377" s="57">
        <v>89388</v>
      </c>
      <c r="B3377" s="55" t="s">
        <v>4606</v>
      </c>
      <c r="C3377" s="57" t="s">
        <v>8068</v>
      </c>
      <c r="D3377" s="59">
        <v>11.39</v>
      </c>
    </row>
    <row r="3378" spans="1:4" ht="27">
      <c r="A3378" s="57">
        <v>89389</v>
      </c>
      <c r="B3378" s="55" t="s">
        <v>4607</v>
      </c>
      <c r="C3378" s="57" t="s">
        <v>8068</v>
      </c>
      <c r="D3378" s="59">
        <v>12.48</v>
      </c>
    </row>
    <row r="3379" spans="1:4" ht="27">
      <c r="A3379" s="57">
        <v>89390</v>
      </c>
      <c r="B3379" s="55" t="s">
        <v>4608</v>
      </c>
      <c r="C3379" s="57" t="s">
        <v>8068</v>
      </c>
      <c r="D3379" s="59">
        <v>24.09</v>
      </c>
    </row>
    <row r="3380" spans="1:4" ht="27">
      <c r="A3380" s="57">
        <v>89391</v>
      </c>
      <c r="B3380" s="55" t="s">
        <v>4609</v>
      </c>
      <c r="C3380" s="57" t="s">
        <v>8068</v>
      </c>
      <c r="D3380" s="59">
        <v>8.07</v>
      </c>
    </row>
    <row r="3381" spans="1:4" ht="27">
      <c r="A3381" s="57">
        <v>89392</v>
      </c>
      <c r="B3381" s="55" t="s">
        <v>4610</v>
      </c>
      <c r="C3381" s="57" t="s">
        <v>8068</v>
      </c>
      <c r="D3381" s="59">
        <v>28.94</v>
      </c>
    </row>
    <row r="3382" spans="1:4" ht="27">
      <c r="A3382" s="57">
        <v>89393</v>
      </c>
      <c r="B3382" s="55" t="s">
        <v>4611</v>
      </c>
      <c r="C3382" s="57" t="s">
        <v>8068</v>
      </c>
      <c r="D3382" s="59">
        <v>8.83</v>
      </c>
    </row>
    <row r="3383" spans="1:4" ht="27">
      <c r="A3383" s="57">
        <v>89394</v>
      </c>
      <c r="B3383" s="55" t="s">
        <v>4612</v>
      </c>
      <c r="C3383" s="57" t="s">
        <v>8068</v>
      </c>
      <c r="D3383" s="59">
        <v>19.89</v>
      </c>
    </row>
    <row r="3384" spans="1:4" ht="27">
      <c r="A3384" s="57">
        <v>89395</v>
      </c>
      <c r="B3384" s="55" t="s">
        <v>4613</v>
      </c>
      <c r="C3384" s="57" t="s">
        <v>8068</v>
      </c>
      <c r="D3384" s="59">
        <v>10.58</v>
      </c>
    </row>
    <row r="3385" spans="1:4" ht="27">
      <c r="A3385" s="57">
        <v>89396</v>
      </c>
      <c r="B3385" s="55" t="s">
        <v>4614</v>
      </c>
      <c r="C3385" s="57" t="s">
        <v>8068</v>
      </c>
      <c r="D3385" s="59">
        <v>20.05</v>
      </c>
    </row>
    <row r="3386" spans="1:4" ht="27">
      <c r="A3386" s="57">
        <v>89397</v>
      </c>
      <c r="B3386" s="55" t="s">
        <v>4615</v>
      </c>
      <c r="C3386" s="57" t="s">
        <v>8068</v>
      </c>
      <c r="D3386" s="59">
        <v>13.11</v>
      </c>
    </row>
    <row r="3387" spans="1:4" ht="27">
      <c r="A3387" s="57">
        <v>89398</v>
      </c>
      <c r="B3387" s="55" t="s">
        <v>4616</v>
      </c>
      <c r="C3387" s="57" t="s">
        <v>8068</v>
      </c>
      <c r="D3387" s="59">
        <v>16.16</v>
      </c>
    </row>
    <row r="3388" spans="1:4" ht="27">
      <c r="A3388" s="57">
        <v>89399</v>
      </c>
      <c r="B3388" s="55" t="s">
        <v>4617</v>
      </c>
      <c r="C3388" s="57" t="s">
        <v>8068</v>
      </c>
      <c r="D3388" s="59">
        <v>32.22</v>
      </c>
    </row>
    <row r="3389" spans="1:4" ht="27">
      <c r="A3389" s="57">
        <v>89400</v>
      </c>
      <c r="B3389" s="55" t="s">
        <v>4618</v>
      </c>
      <c r="C3389" s="57" t="s">
        <v>8068</v>
      </c>
      <c r="D3389" s="59">
        <v>18.670000000000002</v>
      </c>
    </row>
    <row r="3390" spans="1:4" ht="27">
      <c r="A3390" s="57">
        <v>89404</v>
      </c>
      <c r="B3390" s="55" t="s">
        <v>4619</v>
      </c>
      <c r="C3390" s="57" t="s">
        <v>8068</v>
      </c>
      <c r="D3390" s="59">
        <v>4.32</v>
      </c>
    </row>
    <row r="3391" spans="1:4" ht="27">
      <c r="A3391" s="57">
        <v>89405</v>
      </c>
      <c r="B3391" s="55" t="s">
        <v>4620</v>
      </c>
      <c r="C3391" s="57" t="s">
        <v>8068</v>
      </c>
      <c r="D3391" s="59">
        <v>4.7699999999999996</v>
      </c>
    </row>
    <row r="3392" spans="1:4" ht="27">
      <c r="A3392" s="57">
        <v>89406</v>
      </c>
      <c r="B3392" s="55" t="s">
        <v>4621</v>
      </c>
      <c r="C3392" s="57" t="s">
        <v>8068</v>
      </c>
      <c r="D3392" s="59">
        <v>6.64</v>
      </c>
    </row>
    <row r="3393" spans="1:4" ht="27">
      <c r="A3393" s="57">
        <v>89407</v>
      </c>
      <c r="B3393" s="55" t="s">
        <v>4622</v>
      </c>
      <c r="C3393" s="57" t="s">
        <v>8068</v>
      </c>
      <c r="D3393" s="59">
        <v>5.91</v>
      </c>
    </row>
    <row r="3394" spans="1:4" ht="27">
      <c r="A3394" s="57">
        <v>89408</v>
      </c>
      <c r="B3394" s="55" t="s">
        <v>4623</v>
      </c>
      <c r="C3394" s="57" t="s">
        <v>8068</v>
      </c>
      <c r="D3394" s="59">
        <v>5.26</v>
      </c>
    </row>
    <row r="3395" spans="1:4" ht="27">
      <c r="A3395" s="57">
        <v>89409</v>
      </c>
      <c r="B3395" s="55" t="s">
        <v>4624</v>
      </c>
      <c r="C3395" s="57" t="s">
        <v>8068</v>
      </c>
      <c r="D3395" s="59">
        <v>6.21</v>
      </c>
    </row>
    <row r="3396" spans="1:4" ht="27">
      <c r="A3396" s="57">
        <v>89410</v>
      </c>
      <c r="B3396" s="55" t="s">
        <v>4625</v>
      </c>
      <c r="C3396" s="57" t="s">
        <v>8068</v>
      </c>
      <c r="D3396" s="59">
        <v>8.19</v>
      </c>
    </row>
    <row r="3397" spans="1:4" ht="27">
      <c r="A3397" s="57">
        <v>89411</v>
      </c>
      <c r="B3397" s="55" t="s">
        <v>4626</v>
      </c>
      <c r="C3397" s="57" t="s">
        <v>8068</v>
      </c>
      <c r="D3397" s="59">
        <v>7.3</v>
      </c>
    </row>
    <row r="3398" spans="1:4" ht="27">
      <c r="A3398" s="57">
        <v>89412</v>
      </c>
      <c r="B3398" s="55" t="s">
        <v>4627</v>
      </c>
      <c r="C3398" s="57" t="s">
        <v>8068</v>
      </c>
      <c r="D3398" s="59">
        <v>8.51</v>
      </c>
    </row>
    <row r="3399" spans="1:4" ht="27">
      <c r="A3399" s="57">
        <v>89413</v>
      </c>
      <c r="B3399" s="55" t="s">
        <v>4628</v>
      </c>
      <c r="C3399" s="57" t="s">
        <v>8068</v>
      </c>
      <c r="D3399" s="59">
        <v>8.0399999999999991</v>
      </c>
    </row>
    <row r="3400" spans="1:4" ht="27">
      <c r="A3400" s="57">
        <v>89414</v>
      </c>
      <c r="B3400" s="55" t="s">
        <v>4629</v>
      </c>
      <c r="C3400" s="57" t="s">
        <v>8068</v>
      </c>
      <c r="D3400" s="59">
        <v>10.72</v>
      </c>
    </row>
    <row r="3401" spans="1:4" ht="27">
      <c r="A3401" s="57">
        <v>89415</v>
      </c>
      <c r="B3401" s="55" t="s">
        <v>4630</v>
      </c>
      <c r="C3401" s="57" t="s">
        <v>8068</v>
      </c>
      <c r="D3401" s="59">
        <v>14.05</v>
      </c>
    </row>
    <row r="3402" spans="1:4" ht="27">
      <c r="A3402" s="57">
        <v>89416</v>
      </c>
      <c r="B3402" s="55" t="s">
        <v>4631</v>
      </c>
      <c r="C3402" s="57" t="s">
        <v>8068</v>
      </c>
      <c r="D3402" s="59">
        <v>10.16</v>
      </c>
    </row>
    <row r="3403" spans="1:4" ht="27">
      <c r="A3403" s="57">
        <v>89417</v>
      </c>
      <c r="B3403" s="55" t="s">
        <v>4632</v>
      </c>
      <c r="C3403" s="57" t="s">
        <v>8068</v>
      </c>
      <c r="D3403" s="59">
        <v>3.53</v>
      </c>
    </row>
    <row r="3404" spans="1:4" ht="27">
      <c r="A3404" s="57">
        <v>89418</v>
      </c>
      <c r="B3404" s="55" t="s">
        <v>4633</v>
      </c>
      <c r="C3404" s="57" t="s">
        <v>8068</v>
      </c>
      <c r="D3404" s="59">
        <v>12.39</v>
      </c>
    </row>
    <row r="3405" spans="1:4" ht="27">
      <c r="A3405" s="57">
        <v>89419</v>
      </c>
      <c r="B3405" s="55" t="s">
        <v>4634</v>
      </c>
      <c r="C3405" s="57" t="s">
        <v>8068</v>
      </c>
      <c r="D3405" s="59">
        <v>4.34</v>
      </c>
    </row>
    <row r="3406" spans="1:4" ht="27">
      <c r="A3406" s="57">
        <v>89420</v>
      </c>
      <c r="B3406" s="55" t="s">
        <v>4635</v>
      </c>
      <c r="C3406" s="57" t="s">
        <v>8068</v>
      </c>
      <c r="D3406" s="59">
        <v>9.14</v>
      </c>
    </row>
    <row r="3407" spans="1:4" ht="27">
      <c r="A3407" s="57">
        <v>89421</v>
      </c>
      <c r="B3407" s="55" t="s">
        <v>4636</v>
      </c>
      <c r="C3407" s="57" t="s">
        <v>8068</v>
      </c>
      <c r="D3407" s="59">
        <v>12.04</v>
      </c>
    </row>
    <row r="3408" spans="1:4" ht="27">
      <c r="A3408" s="57">
        <v>89422</v>
      </c>
      <c r="B3408" s="55" t="s">
        <v>4637</v>
      </c>
      <c r="C3408" s="57" t="s">
        <v>8068</v>
      </c>
      <c r="D3408" s="59">
        <v>3.62</v>
      </c>
    </row>
    <row r="3409" spans="1:4" ht="27">
      <c r="A3409" s="57">
        <v>89423</v>
      </c>
      <c r="B3409" s="55" t="s">
        <v>4638</v>
      </c>
      <c r="C3409" s="57" t="s">
        <v>8068</v>
      </c>
      <c r="D3409" s="59">
        <v>8.3000000000000007</v>
      </c>
    </row>
    <row r="3410" spans="1:4" ht="27">
      <c r="A3410" s="57">
        <v>89424</v>
      </c>
      <c r="B3410" s="55" t="s">
        <v>4639</v>
      </c>
      <c r="C3410" s="57" t="s">
        <v>8068</v>
      </c>
      <c r="D3410" s="59">
        <v>4.2</v>
      </c>
    </row>
    <row r="3411" spans="1:4" ht="27">
      <c r="A3411" s="57">
        <v>89425</v>
      </c>
      <c r="B3411" s="55" t="s">
        <v>4640</v>
      </c>
      <c r="C3411" s="57" t="s">
        <v>8068</v>
      </c>
      <c r="D3411" s="59">
        <v>16.010000000000002</v>
      </c>
    </row>
    <row r="3412" spans="1:4" ht="27">
      <c r="A3412" s="57">
        <v>89426</v>
      </c>
      <c r="B3412" s="55" t="s">
        <v>4641</v>
      </c>
      <c r="C3412" s="57" t="s">
        <v>8068</v>
      </c>
      <c r="D3412" s="59">
        <v>7.83</v>
      </c>
    </row>
    <row r="3413" spans="1:4" ht="27">
      <c r="A3413" s="57">
        <v>89427</v>
      </c>
      <c r="B3413" s="55" t="s">
        <v>4642</v>
      </c>
      <c r="C3413" s="57" t="s">
        <v>8068</v>
      </c>
      <c r="D3413" s="59">
        <v>11.67</v>
      </c>
    </row>
    <row r="3414" spans="1:4" ht="27">
      <c r="A3414" s="57">
        <v>89428</v>
      </c>
      <c r="B3414" s="55" t="s">
        <v>4643</v>
      </c>
      <c r="C3414" s="57" t="s">
        <v>8068</v>
      </c>
      <c r="D3414" s="59">
        <v>14.37</v>
      </c>
    </row>
    <row r="3415" spans="1:4" ht="27">
      <c r="A3415" s="57">
        <v>89429</v>
      </c>
      <c r="B3415" s="55" t="s">
        <v>4644</v>
      </c>
      <c r="C3415" s="57" t="s">
        <v>8068</v>
      </c>
      <c r="D3415" s="59">
        <v>4.32</v>
      </c>
    </row>
    <row r="3416" spans="1:4" ht="27">
      <c r="A3416" s="57">
        <v>89430</v>
      </c>
      <c r="B3416" s="55" t="s">
        <v>4645</v>
      </c>
      <c r="C3416" s="57" t="s">
        <v>8068</v>
      </c>
      <c r="D3416" s="59">
        <v>11.86</v>
      </c>
    </row>
    <row r="3417" spans="1:4" ht="27">
      <c r="A3417" s="57">
        <v>89431</v>
      </c>
      <c r="B3417" s="55" t="s">
        <v>4646</v>
      </c>
      <c r="C3417" s="57" t="s">
        <v>8068</v>
      </c>
      <c r="D3417" s="59">
        <v>6.36</v>
      </c>
    </row>
    <row r="3418" spans="1:4" ht="27">
      <c r="A3418" s="57">
        <v>89432</v>
      </c>
      <c r="B3418" s="55" t="s">
        <v>4647</v>
      </c>
      <c r="C3418" s="57" t="s">
        <v>8068</v>
      </c>
      <c r="D3418" s="59">
        <v>34.53</v>
      </c>
    </row>
    <row r="3419" spans="1:4" ht="27">
      <c r="A3419" s="57">
        <v>89433</v>
      </c>
      <c r="B3419" s="55" t="s">
        <v>4648</v>
      </c>
      <c r="C3419" s="57" t="s">
        <v>8068</v>
      </c>
      <c r="D3419" s="59">
        <v>9.5500000000000007</v>
      </c>
    </row>
    <row r="3420" spans="1:4" ht="27">
      <c r="A3420" s="57">
        <v>89434</v>
      </c>
      <c r="B3420" s="55" t="s">
        <v>4649</v>
      </c>
      <c r="C3420" s="57" t="s">
        <v>8068</v>
      </c>
      <c r="D3420" s="59">
        <v>10.64</v>
      </c>
    </row>
    <row r="3421" spans="1:4" ht="27">
      <c r="A3421" s="57">
        <v>89435</v>
      </c>
      <c r="B3421" s="55" t="s">
        <v>4650</v>
      </c>
      <c r="C3421" s="57" t="s">
        <v>8068</v>
      </c>
      <c r="D3421" s="59">
        <v>22.25</v>
      </c>
    </row>
    <row r="3422" spans="1:4" ht="27">
      <c r="A3422" s="57">
        <v>89436</v>
      </c>
      <c r="B3422" s="55" t="s">
        <v>4651</v>
      </c>
      <c r="C3422" s="57" t="s">
        <v>8068</v>
      </c>
      <c r="D3422" s="59">
        <v>6.23</v>
      </c>
    </row>
    <row r="3423" spans="1:4" ht="27">
      <c r="A3423" s="57">
        <v>89437</v>
      </c>
      <c r="B3423" s="55" t="s">
        <v>4652</v>
      </c>
      <c r="C3423" s="57" t="s">
        <v>8068</v>
      </c>
      <c r="D3423" s="59">
        <v>27.1</v>
      </c>
    </row>
    <row r="3424" spans="1:4" ht="27">
      <c r="A3424" s="57">
        <v>89438</v>
      </c>
      <c r="B3424" s="55" t="s">
        <v>4653</v>
      </c>
      <c r="C3424" s="57" t="s">
        <v>8068</v>
      </c>
      <c r="D3424" s="59">
        <v>6.21</v>
      </c>
    </row>
    <row r="3425" spans="1:4" ht="27">
      <c r="A3425" s="57">
        <v>89439</v>
      </c>
      <c r="B3425" s="55" t="s">
        <v>4654</v>
      </c>
      <c r="C3425" s="57" t="s">
        <v>8068</v>
      </c>
      <c r="D3425" s="59">
        <v>8.75</v>
      </c>
    </row>
    <row r="3426" spans="1:4" ht="27">
      <c r="A3426" s="57">
        <v>89440</v>
      </c>
      <c r="B3426" s="55" t="s">
        <v>4655</v>
      </c>
      <c r="C3426" s="57" t="s">
        <v>8068</v>
      </c>
      <c r="D3426" s="59">
        <v>7.54</v>
      </c>
    </row>
    <row r="3427" spans="1:4" ht="27">
      <c r="A3427" s="57">
        <v>89441</v>
      </c>
      <c r="B3427" s="55" t="s">
        <v>4656</v>
      </c>
      <c r="C3427" s="57" t="s">
        <v>8068</v>
      </c>
      <c r="D3427" s="59">
        <v>17.010000000000002</v>
      </c>
    </row>
    <row r="3428" spans="1:4" ht="27">
      <c r="A3428" s="57">
        <v>89442</v>
      </c>
      <c r="B3428" s="55" t="s">
        <v>4657</v>
      </c>
      <c r="C3428" s="57" t="s">
        <v>8068</v>
      </c>
      <c r="D3428" s="59">
        <v>10.07</v>
      </c>
    </row>
    <row r="3429" spans="1:4" ht="27">
      <c r="A3429" s="57">
        <v>89443</v>
      </c>
      <c r="B3429" s="55" t="s">
        <v>4658</v>
      </c>
      <c r="C3429" s="57" t="s">
        <v>8068</v>
      </c>
      <c r="D3429" s="59">
        <v>12.56</v>
      </c>
    </row>
    <row r="3430" spans="1:4" ht="27">
      <c r="A3430" s="57">
        <v>89444</v>
      </c>
      <c r="B3430" s="55" t="s">
        <v>4659</v>
      </c>
      <c r="C3430" s="57" t="s">
        <v>8068</v>
      </c>
      <c r="D3430" s="59">
        <v>28.62</v>
      </c>
    </row>
    <row r="3431" spans="1:4" ht="27">
      <c r="A3431" s="57">
        <v>89445</v>
      </c>
      <c r="B3431" s="55" t="s">
        <v>4660</v>
      </c>
      <c r="C3431" s="57" t="s">
        <v>8068</v>
      </c>
      <c r="D3431" s="59">
        <v>15.07</v>
      </c>
    </row>
    <row r="3432" spans="1:4" ht="27">
      <c r="A3432" s="57">
        <v>89481</v>
      </c>
      <c r="B3432" s="55" t="s">
        <v>4661</v>
      </c>
      <c r="C3432" s="57" t="s">
        <v>8068</v>
      </c>
      <c r="D3432" s="59">
        <v>4.1100000000000003</v>
      </c>
    </row>
    <row r="3433" spans="1:4" ht="27">
      <c r="A3433" s="57">
        <v>89485</v>
      </c>
      <c r="B3433" s="55" t="s">
        <v>4662</v>
      </c>
      <c r="C3433" s="57" t="s">
        <v>8068</v>
      </c>
      <c r="D3433" s="59">
        <v>5.0599999999999996</v>
      </c>
    </row>
    <row r="3434" spans="1:4" ht="27">
      <c r="A3434" s="57">
        <v>89489</v>
      </c>
      <c r="B3434" s="55" t="s">
        <v>4663</v>
      </c>
      <c r="C3434" s="57" t="s">
        <v>8068</v>
      </c>
      <c r="D3434" s="59">
        <v>7.04</v>
      </c>
    </row>
    <row r="3435" spans="1:4" ht="27">
      <c r="A3435" s="57">
        <v>89490</v>
      </c>
      <c r="B3435" s="55" t="s">
        <v>4664</v>
      </c>
      <c r="C3435" s="57" t="s">
        <v>8068</v>
      </c>
      <c r="D3435" s="59">
        <v>6.15</v>
      </c>
    </row>
    <row r="3436" spans="1:4" ht="27">
      <c r="A3436" s="57">
        <v>89492</v>
      </c>
      <c r="B3436" s="55" t="s">
        <v>4665</v>
      </c>
      <c r="C3436" s="57" t="s">
        <v>8068</v>
      </c>
      <c r="D3436" s="59">
        <v>6.74</v>
      </c>
    </row>
    <row r="3437" spans="1:4" ht="27">
      <c r="A3437" s="57">
        <v>89493</v>
      </c>
      <c r="B3437" s="55" t="s">
        <v>4666</v>
      </c>
      <c r="C3437" s="57" t="s">
        <v>8068</v>
      </c>
      <c r="D3437" s="59">
        <v>9.42</v>
      </c>
    </row>
    <row r="3438" spans="1:4" ht="27">
      <c r="A3438" s="57">
        <v>89494</v>
      </c>
      <c r="B3438" s="55" t="s">
        <v>4667</v>
      </c>
      <c r="C3438" s="57" t="s">
        <v>8068</v>
      </c>
      <c r="D3438" s="59">
        <v>12.75</v>
      </c>
    </row>
    <row r="3439" spans="1:4" ht="27">
      <c r="A3439" s="57">
        <v>89496</v>
      </c>
      <c r="B3439" s="55" t="s">
        <v>4668</v>
      </c>
      <c r="C3439" s="57" t="s">
        <v>8068</v>
      </c>
      <c r="D3439" s="59">
        <v>8.86</v>
      </c>
    </row>
    <row r="3440" spans="1:4" ht="27">
      <c r="A3440" s="57">
        <v>89497</v>
      </c>
      <c r="B3440" s="55" t="s">
        <v>4669</v>
      </c>
      <c r="C3440" s="57" t="s">
        <v>8068</v>
      </c>
      <c r="D3440" s="59">
        <v>11.48</v>
      </c>
    </row>
    <row r="3441" spans="1:4" ht="27">
      <c r="A3441" s="57">
        <v>89498</v>
      </c>
      <c r="B3441" s="55" t="s">
        <v>4670</v>
      </c>
      <c r="C3441" s="57" t="s">
        <v>8068</v>
      </c>
      <c r="D3441" s="59">
        <v>12.71</v>
      </c>
    </row>
    <row r="3442" spans="1:4" ht="27">
      <c r="A3442" s="57">
        <v>89499</v>
      </c>
      <c r="B3442" s="55" t="s">
        <v>4671</v>
      </c>
      <c r="C3442" s="57" t="s">
        <v>8068</v>
      </c>
      <c r="D3442" s="59">
        <v>20.53</v>
      </c>
    </row>
    <row r="3443" spans="1:4" ht="27">
      <c r="A3443" s="57">
        <v>89500</v>
      </c>
      <c r="B3443" s="55" t="s">
        <v>4672</v>
      </c>
      <c r="C3443" s="57" t="s">
        <v>8068</v>
      </c>
      <c r="D3443" s="59">
        <v>12.95</v>
      </c>
    </row>
    <row r="3444" spans="1:4" ht="27">
      <c r="A3444" s="57">
        <v>89501</v>
      </c>
      <c r="B3444" s="55" t="s">
        <v>4673</v>
      </c>
      <c r="C3444" s="57" t="s">
        <v>8068</v>
      </c>
      <c r="D3444" s="59">
        <v>13.63</v>
      </c>
    </row>
    <row r="3445" spans="1:4" ht="27">
      <c r="A3445" s="57">
        <v>89502</v>
      </c>
      <c r="B3445" s="55" t="s">
        <v>4674</v>
      </c>
      <c r="C3445" s="57" t="s">
        <v>8068</v>
      </c>
      <c r="D3445" s="59">
        <v>15.84</v>
      </c>
    </row>
    <row r="3446" spans="1:4" ht="27">
      <c r="A3446" s="57">
        <v>89503</v>
      </c>
      <c r="B3446" s="55" t="s">
        <v>4675</v>
      </c>
      <c r="C3446" s="57" t="s">
        <v>8068</v>
      </c>
      <c r="D3446" s="59">
        <v>25.54</v>
      </c>
    </row>
    <row r="3447" spans="1:4" ht="27">
      <c r="A3447" s="57">
        <v>89504</v>
      </c>
      <c r="B3447" s="55" t="s">
        <v>4676</v>
      </c>
      <c r="C3447" s="57" t="s">
        <v>8068</v>
      </c>
      <c r="D3447" s="59">
        <v>22.03</v>
      </c>
    </row>
    <row r="3448" spans="1:4" ht="27">
      <c r="A3448" s="57">
        <v>89505</v>
      </c>
      <c r="B3448" s="55" t="s">
        <v>4677</v>
      </c>
      <c r="C3448" s="57" t="s">
        <v>8068</v>
      </c>
      <c r="D3448" s="59">
        <v>38.72</v>
      </c>
    </row>
    <row r="3449" spans="1:4" ht="27">
      <c r="A3449" s="57">
        <v>89506</v>
      </c>
      <c r="B3449" s="55" t="s">
        <v>4678</v>
      </c>
      <c r="C3449" s="57" t="s">
        <v>8068</v>
      </c>
      <c r="D3449" s="59">
        <v>44.01</v>
      </c>
    </row>
    <row r="3450" spans="1:4" ht="27">
      <c r="A3450" s="57">
        <v>89507</v>
      </c>
      <c r="B3450" s="55" t="s">
        <v>4679</v>
      </c>
      <c r="C3450" s="57" t="s">
        <v>8068</v>
      </c>
      <c r="D3450" s="59">
        <v>55.04</v>
      </c>
    </row>
    <row r="3451" spans="1:4" ht="27">
      <c r="A3451" s="57">
        <v>89510</v>
      </c>
      <c r="B3451" s="55" t="s">
        <v>4680</v>
      </c>
      <c r="C3451" s="57" t="s">
        <v>8068</v>
      </c>
      <c r="D3451" s="59">
        <v>34.81</v>
      </c>
    </row>
    <row r="3452" spans="1:4" ht="27">
      <c r="A3452" s="57">
        <v>89513</v>
      </c>
      <c r="B3452" s="55" t="s">
        <v>4681</v>
      </c>
      <c r="C3452" s="57" t="s">
        <v>8068</v>
      </c>
      <c r="D3452" s="59">
        <v>126.24</v>
      </c>
    </row>
    <row r="3453" spans="1:4" ht="27">
      <c r="A3453" s="57">
        <v>89514</v>
      </c>
      <c r="B3453" s="55" t="s">
        <v>4682</v>
      </c>
      <c r="C3453" s="57" t="s">
        <v>8068</v>
      </c>
      <c r="D3453" s="59">
        <v>10.039999999999999</v>
      </c>
    </row>
    <row r="3454" spans="1:4" ht="27">
      <c r="A3454" s="57">
        <v>89515</v>
      </c>
      <c r="B3454" s="55" t="s">
        <v>4683</v>
      </c>
      <c r="C3454" s="57" t="s">
        <v>8068</v>
      </c>
      <c r="D3454" s="59">
        <v>93.99</v>
      </c>
    </row>
    <row r="3455" spans="1:4" ht="27">
      <c r="A3455" s="57">
        <v>89516</v>
      </c>
      <c r="B3455" s="55" t="s">
        <v>4684</v>
      </c>
      <c r="C3455" s="57" t="s">
        <v>8068</v>
      </c>
      <c r="D3455" s="59">
        <v>8.57</v>
      </c>
    </row>
    <row r="3456" spans="1:4" ht="27">
      <c r="A3456" s="57">
        <v>89517</v>
      </c>
      <c r="B3456" s="55" t="s">
        <v>4685</v>
      </c>
      <c r="C3456" s="57" t="s">
        <v>8068</v>
      </c>
      <c r="D3456" s="59">
        <v>78.31</v>
      </c>
    </row>
    <row r="3457" spans="1:4" ht="27">
      <c r="A3457" s="57">
        <v>89518</v>
      </c>
      <c r="B3457" s="55" t="s">
        <v>4686</v>
      </c>
      <c r="C3457" s="57" t="s">
        <v>8068</v>
      </c>
      <c r="D3457" s="59">
        <v>14.19</v>
      </c>
    </row>
    <row r="3458" spans="1:4" ht="27">
      <c r="A3458" s="57">
        <v>89519</v>
      </c>
      <c r="B3458" s="55" t="s">
        <v>4687</v>
      </c>
      <c r="C3458" s="57" t="s">
        <v>8068</v>
      </c>
      <c r="D3458" s="59">
        <v>51.24</v>
      </c>
    </row>
    <row r="3459" spans="1:4" ht="27">
      <c r="A3459" s="57">
        <v>89520</v>
      </c>
      <c r="B3459" s="55" t="s">
        <v>4688</v>
      </c>
      <c r="C3459" s="57" t="s">
        <v>8068</v>
      </c>
      <c r="D3459" s="59">
        <v>12.26</v>
      </c>
    </row>
    <row r="3460" spans="1:4" ht="27">
      <c r="A3460" s="57">
        <v>89521</v>
      </c>
      <c r="B3460" s="55" t="s">
        <v>4689</v>
      </c>
      <c r="C3460" s="57" t="s">
        <v>8068</v>
      </c>
      <c r="D3460" s="59">
        <v>148.94999999999999</v>
      </c>
    </row>
    <row r="3461" spans="1:4" ht="27">
      <c r="A3461" s="57">
        <v>89522</v>
      </c>
      <c r="B3461" s="55" t="s">
        <v>4690</v>
      </c>
      <c r="C3461" s="57" t="s">
        <v>8068</v>
      </c>
      <c r="D3461" s="59">
        <v>29.21</v>
      </c>
    </row>
    <row r="3462" spans="1:4" ht="27">
      <c r="A3462" s="57">
        <v>89523</v>
      </c>
      <c r="B3462" s="55" t="s">
        <v>4691</v>
      </c>
      <c r="C3462" s="57" t="s">
        <v>8068</v>
      </c>
      <c r="D3462" s="59">
        <v>110.98</v>
      </c>
    </row>
    <row r="3463" spans="1:4" ht="27">
      <c r="A3463" s="57">
        <v>89524</v>
      </c>
      <c r="B3463" s="55" t="s">
        <v>4692</v>
      </c>
      <c r="C3463" s="57" t="s">
        <v>8068</v>
      </c>
      <c r="D3463" s="59">
        <v>25.51</v>
      </c>
    </row>
    <row r="3464" spans="1:4" ht="27">
      <c r="A3464" s="57">
        <v>89525</v>
      </c>
      <c r="B3464" s="55" t="s">
        <v>4693</v>
      </c>
      <c r="C3464" s="57" t="s">
        <v>8068</v>
      </c>
      <c r="D3464" s="59">
        <v>109.06</v>
      </c>
    </row>
    <row r="3465" spans="1:4" ht="27">
      <c r="A3465" s="57">
        <v>89526</v>
      </c>
      <c r="B3465" s="55" t="s">
        <v>4694</v>
      </c>
      <c r="C3465" s="57" t="s">
        <v>8068</v>
      </c>
      <c r="D3465" s="59">
        <v>38.99</v>
      </c>
    </row>
    <row r="3466" spans="1:4" ht="27">
      <c r="A3466" s="57">
        <v>89527</v>
      </c>
      <c r="B3466" s="55" t="s">
        <v>4695</v>
      </c>
      <c r="C3466" s="57" t="s">
        <v>8068</v>
      </c>
      <c r="D3466" s="59">
        <v>82.42</v>
      </c>
    </row>
    <row r="3467" spans="1:4" ht="27">
      <c r="A3467" s="57">
        <v>89528</v>
      </c>
      <c r="B3467" s="55" t="s">
        <v>4696</v>
      </c>
      <c r="C3467" s="57" t="s">
        <v>8068</v>
      </c>
      <c r="D3467" s="59">
        <v>3.43</v>
      </c>
    </row>
    <row r="3468" spans="1:4" ht="27">
      <c r="A3468" s="57">
        <v>89529</v>
      </c>
      <c r="B3468" s="55" t="s">
        <v>4697</v>
      </c>
      <c r="C3468" s="57" t="s">
        <v>8068</v>
      </c>
      <c r="D3468" s="59">
        <v>43.91</v>
      </c>
    </row>
    <row r="3469" spans="1:4" ht="27">
      <c r="A3469" s="57">
        <v>89530</v>
      </c>
      <c r="B3469" s="55" t="s">
        <v>4698</v>
      </c>
      <c r="C3469" s="57" t="s">
        <v>8068</v>
      </c>
      <c r="D3469" s="59">
        <v>15.24</v>
      </c>
    </row>
    <row r="3470" spans="1:4" ht="27">
      <c r="A3470" s="57">
        <v>89531</v>
      </c>
      <c r="B3470" s="55" t="s">
        <v>4699</v>
      </c>
      <c r="C3470" s="57" t="s">
        <v>8068</v>
      </c>
      <c r="D3470" s="59">
        <v>34.92</v>
      </c>
    </row>
    <row r="3471" spans="1:4" ht="27">
      <c r="A3471" s="57">
        <v>89532</v>
      </c>
      <c r="B3471" s="55" t="s">
        <v>4700</v>
      </c>
      <c r="C3471" s="57" t="s">
        <v>8068</v>
      </c>
      <c r="D3471" s="59">
        <v>7.06</v>
      </c>
    </row>
    <row r="3472" spans="1:4" ht="27">
      <c r="A3472" s="57">
        <v>89533</v>
      </c>
      <c r="B3472" s="55" t="s">
        <v>4701</v>
      </c>
      <c r="C3472" s="57" t="s">
        <v>8068</v>
      </c>
      <c r="D3472" s="59">
        <v>34.92</v>
      </c>
    </row>
    <row r="3473" spans="1:4" ht="27">
      <c r="A3473" s="57">
        <v>89534</v>
      </c>
      <c r="B3473" s="55" t="s">
        <v>4702</v>
      </c>
      <c r="C3473" s="57" t="s">
        <v>8068</v>
      </c>
      <c r="D3473" s="59">
        <v>4.49</v>
      </c>
    </row>
    <row r="3474" spans="1:4" ht="27">
      <c r="A3474" s="57">
        <v>89535</v>
      </c>
      <c r="B3474" s="55" t="s">
        <v>4703</v>
      </c>
      <c r="C3474" s="57" t="s">
        <v>8068</v>
      </c>
      <c r="D3474" s="59">
        <v>58.02</v>
      </c>
    </row>
    <row r="3475" spans="1:4" ht="27">
      <c r="A3475" s="57">
        <v>89536</v>
      </c>
      <c r="B3475" s="55" t="s">
        <v>4704</v>
      </c>
      <c r="C3475" s="57" t="s">
        <v>8068</v>
      </c>
      <c r="D3475" s="59">
        <v>13.6</v>
      </c>
    </row>
    <row r="3476" spans="1:4" ht="27">
      <c r="A3476" s="57">
        <v>89538</v>
      </c>
      <c r="B3476" s="55" t="s">
        <v>4705</v>
      </c>
      <c r="C3476" s="57" t="s">
        <v>8068</v>
      </c>
      <c r="D3476" s="59">
        <v>3.55</v>
      </c>
    </row>
    <row r="3477" spans="1:4" ht="27">
      <c r="A3477" s="57">
        <v>89540</v>
      </c>
      <c r="B3477" s="55" t="s">
        <v>4706</v>
      </c>
      <c r="C3477" s="57" t="s">
        <v>8068</v>
      </c>
      <c r="D3477" s="59">
        <v>11.09</v>
      </c>
    </row>
    <row r="3478" spans="1:4" ht="27">
      <c r="A3478" s="57">
        <v>89541</v>
      </c>
      <c r="B3478" s="55" t="s">
        <v>4707</v>
      </c>
      <c r="C3478" s="57" t="s">
        <v>8068</v>
      </c>
      <c r="D3478" s="59">
        <v>5.5</v>
      </c>
    </row>
    <row r="3479" spans="1:4" ht="27">
      <c r="A3479" s="57">
        <v>89542</v>
      </c>
      <c r="B3479" s="55" t="s">
        <v>4708</v>
      </c>
      <c r="C3479" s="57" t="s">
        <v>8068</v>
      </c>
      <c r="D3479" s="59">
        <v>33.67</v>
      </c>
    </row>
    <row r="3480" spans="1:4" ht="27">
      <c r="A3480" s="57">
        <v>89544</v>
      </c>
      <c r="B3480" s="55" t="s">
        <v>4709</v>
      </c>
      <c r="C3480" s="57" t="s">
        <v>8068</v>
      </c>
      <c r="D3480" s="59">
        <v>8.92</v>
      </c>
    </row>
    <row r="3481" spans="1:4" ht="27">
      <c r="A3481" s="57">
        <v>89545</v>
      </c>
      <c r="B3481" s="55" t="s">
        <v>4710</v>
      </c>
      <c r="C3481" s="57" t="s">
        <v>8068</v>
      </c>
      <c r="D3481" s="59">
        <v>13.02</v>
      </c>
    </row>
    <row r="3482" spans="1:4" ht="27">
      <c r="A3482" s="57">
        <v>89546</v>
      </c>
      <c r="B3482" s="55" t="s">
        <v>4711</v>
      </c>
      <c r="C3482" s="57" t="s">
        <v>8068</v>
      </c>
      <c r="D3482" s="59">
        <v>11.07</v>
      </c>
    </row>
    <row r="3483" spans="1:4" ht="27">
      <c r="A3483" s="57">
        <v>89547</v>
      </c>
      <c r="B3483" s="55" t="s">
        <v>4712</v>
      </c>
      <c r="C3483" s="57" t="s">
        <v>8068</v>
      </c>
      <c r="D3483" s="59">
        <v>19.27</v>
      </c>
    </row>
    <row r="3484" spans="1:4" ht="27">
      <c r="A3484" s="57">
        <v>89548</v>
      </c>
      <c r="B3484" s="55" t="s">
        <v>4713</v>
      </c>
      <c r="C3484" s="57" t="s">
        <v>8068</v>
      </c>
      <c r="D3484" s="59">
        <v>21.11</v>
      </c>
    </row>
    <row r="3485" spans="1:4" ht="27">
      <c r="A3485" s="57">
        <v>89549</v>
      </c>
      <c r="B3485" s="55" t="s">
        <v>4714</v>
      </c>
      <c r="C3485" s="57" t="s">
        <v>8068</v>
      </c>
      <c r="D3485" s="59">
        <v>14.34</v>
      </c>
    </row>
    <row r="3486" spans="1:4" ht="27">
      <c r="A3486" s="57">
        <v>89550</v>
      </c>
      <c r="B3486" s="55" t="s">
        <v>4715</v>
      </c>
      <c r="C3486" s="57" t="s">
        <v>8068</v>
      </c>
      <c r="D3486" s="59">
        <v>39.46</v>
      </c>
    </row>
    <row r="3487" spans="1:4" ht="27">
      <c r="A3487" s="57">
        <v>89551</v>
      </c>
      <c r="B3487" s="55" t="s">
        <v>4716</v>
      </c>
      <c r="C3487" s="57" t="s">
        <v>8068</v>
      </c>
      <c r="D3487" s="59">
        <v>9.7799999999999994</v>
      </c>
    </row>
    <row r="3488" spans="1:4" ht="27">
      <c r="A3488" s="57">
        <v>89552</v>
      </c>
      <c r="B3488" s="55" t="s">
        <v>4717</v>
      </c>
      <c r="C3488" s="57" t="s">
        <v>8068</v>
      </c>
      <c r="D3488" s="59">
        <v>21.39</v>
      </c>
    </row>
    <row r="3489" spans="1:4" ht="27">
      <c r="A3489" s="57">
        <v>89553</v>
      </c>
      <c r="B3489" s="55" t="s">
        <v>4718</v>
      </c>
      <c r="C3489" s="57" t="s">
        <v>8068</v>
      </c>
      <c r="D3489" s="59">
        <v>5.37</v>
      </c>
    </row>
    <row r="3490" spans="1:4" ht="27">
      <c r="A3490" s="57">
        <v>89554</v>
      </c>
      <c r="B3490" s="55" t="s">
        <v>4719</v>
      </c>
      <c r="C3490" s="57" t="s">
        <v>8068</v>
      </c>
      <c r="D3490" s="59">
        <v>23.69</v>
      </c>
    </row>
    <row r="3491" spans="1:4" ht="27">
      <c r="A3491" s="57">
        <v>89555</v>
      </c>
      <c r="B3491" s="55" t="s">
        <v>4720</v>
      </c>
      <c r="C3491" s="57" t="s">
        <v>8068</v>
      </c>
      <c r="D3491" s="59">
        <v>26.24</v>
      </c>
    </row>
    <row r="3492" spans="1:4" ht="27">
      <c r="A3492" s="57">
        <v>89556</v>
      </c>
      <c r="B3492" s="55" t="s">
        <v>4721</v>
      </c>
      <c r="C3492" s="57" t="s">
        <v>8068</v>
      </c>
      <c r="D3492" s="59">
        <v>36.28</v>
      </c>
    </row>
    <row r="3493" spans="1:4" ht="27">
      <c r="A3493" s="57">
        <v>89557</v>
      </c>
      <c r="B3493" s="55" t="s">
        <v>4722</v>
      </c>
      <c r="C3493" s="57" t="s">
        <v>8068</v>
      </c>
      <c r="D3493" s="59">
        <v>28.01</v>
      </c>
    </row>
    <row r="3494" spans="1:4" ht="27">
      <c r="A3494" s="57">
        <v>89558</v>
      </c>
      <c r="B3494" s="55" t="s">
        <v>4723</v>
      </c>
      <c r="C3494" s="57" t="s">
        <v>8068</v>
      </c>
      <c r="D3494" s="59">
        <v>8.7799999999999994</v>
      </c>
    </row>
    <row r="3495" spans="1:4" ht="27">
      <c r="A3495" s="57">
        <v>89559</v>
      </c>
      <c r="B3495" s="55" t="s">
        <v>4724</v>
      </c>
      <c r="C3495" s="57" t="s">
        <v>8068</v>
      </c>
      <c r="D3495" s="59">
        <v>66.260000000000005</v>
      </c>
    </row>
    <row r="3496" spans="1:4" ht="27">
      <c r="A3496" s="57">
        <v>89561</v>
      </c>
      <c r="B3496" s="55" t="s">
        <v>4725</v>
      </c>
      <c r="C3496" s="57" t="s">
        <v>8068</v>
      </c>
      <c r="D3496" s="59">
        <v>12.8</v>
      </c>
    </row>
    <row r="3497" spans="1:4" ht="27">
      <c r="A3497" s="57">
        <v>89562</v>
      </c>
      <c r="B3497" s="55" t="s">
        <v>4726</v>
      </c>
      <c r="C3497" s="57" t="s">
        <v>8068</v>
      </c>
      <c r="D3497" s="59">
        <v>9.4700000000000006</v>
      </c>
    </row>
    <row r="3498" spans="1:4" ht="27">
      <c r="A3498" s="57">
        <v>89563</v>
      </c>
      <c r="B3498" s="55" t="s">
        <v>4727</v>
      </c>
      <c r="C3498" s="57" t="s">
        <v>8068</v>
      </c>
      <c r="D3498" s="59">
        <v>20.84</v>
      </c>
    </row>
    <row r="3499" spans="1:4" ht="27">
      <c r="A3499" s="57">
        <v>89564</v>
      </c>
      <c r="B3499" s="55" t="s">
        <v>4728</v>
      </c>
      <c r="C3499" s="57" t="s">
        <v>8068</v>
      </c>
      <c r="D3499" s="59">
        <v>18.66</v>
      </c>
    </row>
    <row r="3500" spans="1:4" ht="27">
      <c r="A3500" s="57">
        <v>89565</v>
      </c>
      <c r="B3500" s="55" t="s">
        <v>4729</v>
      </c>
      <c r="C3500" s="57" t="s">
        <v>8068</v>
      </c>
      <c r="D3500" s="59">
        <v>53.48</v>
      </c>
    </row>
    <row r="3501" spans="1:4" ht="27">
      <c r="A3501" s="57">
        <v>89566</v>
      </c>
      <c r="B3501" s="55" t="s">
        <v>4730</v>
      </c>
      <c r="C3501" s="57" t="s">
        <v>8068</v>
      </c>
      <c r="D3501" s="59">
        <v>45.51</v>
      </c>
    </row>
    <row r="3502" spans="1:4" ht="27">
      <c r="A3502" s="57">
        <v>89567</v>
      </c>
      <c r="B3502" s="55" t="s">
        <v>4731</v>
      </c>
      <c r="C3502" s="57" t="s">
        <v>8068</v>
      </c>
      <c r="D3502" s="59">
        <v>80.290000000000006</v>
      </c>
    </row>
    <row r="3503" spans="1:4" ht="27">
      <c r="A3503" s="57">
        <v>89568</v>
      </c>
      <c r="B3503" s="55" t="s">
        <v>4732</v>
      </c>
      <c r="C3503" s="57" t="s">
        <v>8068</v>
      </c>
      <c r="D3503" s="59">
        <v>39.520000000000003</v>
      </c>
    </row>
    <row r="3504" spans="1:4" ht="27">
      <c r="A3504" s="57">
        <v>89569</v>
      </c>
      <c r="B3504" s="55" t="s">
        <v>4733</v>
      </c>
      <c r="C3504" s="57" t="s">
        <v>8068</v>
      </c>
      <c r="D3504" s="59">
        <v>75.709999999999994</v>
      </c>
    </row>
    <row r="3505" spans="1:4" ht="27">
      <c r="A3505" s="57">
        <v>89570</v>
      </c>
      <c r="B3505" s="55" t="s">
        <v>4734</v>
      </c>
      <c r="C3505" s="57" t="s">
        <v>8068</v>
      </c>
      <c r="D3505" s="59">
        <v>12.68</v>
      </c>
    </row>
    <row r="3506" spans="1:4" ht="27">
      <c r="A3506" s="57">
        <v>89571</v>
      </c>
      <c r="B3506" s="55" t="s">
        <v>4735</v>
      </c>
      <c r="C3506" s="57" t="s">
        <v>8068</v>
      </c>
      <c r="D3506" s="59">
        <v>73.290000000000006</v>
      </c>
    </row>
    <row r="3507" spans="1:4" ht="27">
      <c r="A3507" s="57">
        <v>89572</v>
      </c>
      <c r="B3507" s="55" t="s">
        <v>4736</v>
      </c>
      <c r="C3507" s="57" t="s">
        <v>8068</v>
      </c>
      <c r="D3507" s="59">
        <v>8.2100000000000009</v>
      </c>
    </row>
    <row r="3508" spans="1:4" ht="27">
      <c r="A3508" s="57">
        <v>89573</v>
      </c>
      <c r="B3508" s="55" t="s">
        <v>4737</v>
      </c>
      <c r="C3508" s="57" t="s">
        <v>8068</v>
      </c>
      <c r="D3508" s="59">
        <v>66.239999999999995</v>
      </c>
    </row>
    <row r="3509" spans="1:4" ht="27">
      <c r="A3509" s="57">
        <v>89574</v>
      </c>
      <c r="B3509" s="55" t="s">
        <v>4738</v>
      </c>
      <c r="C3509" s="57" t="s">
        <v>8068</v>
      </c>
      <c r="D3509" s="59">
        <v>132.31</v>
      </c>
    </row>
    <row r="3510" spans="1:4" ht="27">
      <c r="A3510" s="57">
        <v>89575</v>
      </c>
      <c r="B3510" s="55" t="s">
        <v>4739</v>
      </c>
      <c r="C3510" s="57" t="s">
        <v>8068</v>
      </c>
      <c r="D3510" s="59">
        <v>11.02</v>
      </c>
    </row>
    <row r="3511" spans="1:4" ht="27">
      <c r="A3511" s="57">
        <v>89577</v>
      </c>
      <c r="B3511" s="55" t="s">
        <v>4740</v>
      </c>
      <c r="C3511" s="57" t="s">
        <v>8068</v>
      </c>
      <c r="D3511" s="59">
        <v>39.979999999999997</v>
      </c>
    </row>
    <row r="3512" spans="1:4" ht="27">
      <c r="A3512" s="57">
        <v>89579</v>
      </c>
      <c r="B3512" s="55" t="s">
        <v>4741</v>
      </c>
      <c r="C3512" s="57" t="s">
        <v>8068</v>
      </c>
      <c r="D3512" s="59">
        <v>11.34</v>
      </c>
    </row>
    <row r="3513" spans="1:4" ht="27">
      <c r="A3513" s="57">
        <v>89581</v>
      </c>
      <c r="B3513" s="55" t="s">
        <v>4742</v>
      </c>
      <c r="C3513" s="57" t="s">
        <v>8068</v>
      </c>
      <c r="D3513" s="59">
        <v>27.71</v>
      </c>
    </row>
    <row r="3514" spans="1:4" ht="27">
      <c r="A3514" s="57">
        <v>89582</v>
      </c>
      <c r="B3514" s="55" t="s">
        <v>4743</v>
      </c>
      <c r="C3514" s="57" t="s">
        <v>8068</v>
      </c>
      <c r="D3514" s="59">
        <v>24.01</v>
      </c>
    </row>
    <row r="3515" spans="1:4" ht="27">
      <c r="A3515" s="57">
        <v>89583</v>
      </c>
      <c r="B3515" s="55" t="s">
        <v>4744</v>
      </c>
      <c r="C3515" s="57" t="s">
        <v>8068</v>
      </c>
      <c r="D3515" s="59">
        <v>37.49</v>
      </c>
    </row>
    <row r="3516" spans="1:4" ht="27">
      <c r="A3516" s="57">
        <v>89584</v>
      </c>
      <c r="B3516" s="55" t="s">
        <v>4745</v>
      </c>
      <c r="C3516" s="57" t="s">
        <v>8068</v>
      </c>
      <c r="D3516" s="59">
        <v>42.42</v>
      </c>
    </row>
    <row r="3517" spans="1:4" ht="27">
      <c r="A3517" s="57">
        <v>89585</v>
      </c>
      <c r="B3517" s="55" t="s">
        <v>4746</v>
      </c>
      <c r="C3517" s="57" t="s">
        <v>8068</v>
      </c>
      <c r="D3517" s="59">
        <v>33.43</v>
      </c>
    </row>
    <row r="3518" spans="1:4" ht="40.5">
      <c r="A3518" s="57">
        <v>89586</v>
      </c>
      <c r="B3518" s="55" t="s">
        <v>4747</v>
      </c>
      <c r="C3518" s="57" t="s">
        <v>8068</v>
      </c>
      <c r="D3518" s="59">
        <v>33.43</v>
      </c>
    </row>
    <row r="3519" spans="1:4" ht="27">
      <c r="A3519" s="57">
        <v>89587</v>
      </c>
      <c r="B3519" s="55" t="s">
        <v>4748</v>
      </c>
      <c r="C3519" s="57" t="s">
        <v>8068</v>
      </c>
      <c r="D3519" s="59">
        <v>56.53</v>
      </c>
    </row>
    <row r="3520" spans="1:4" ht="27">
      <c r="A3520" s="57">
        <v>89590</v>
      </c>
      <c r="B3520" s="55" t="s">
        <v>4749</v>
      </c>
      <c r="C3520" s="57" t="s">
        <v>8068</v>
      </c>
      <c r="D3520" s="59">
        <v>135.30000000000001</v>
      </c>
    </row>
    <row r="3521" spans="1:4" ht="27">
      <c r="A3521" s="57">
        <v>89591</v>
      </c>
      <c r="B3521" s="55" t="s">
        <v>4750</v>
      </c>
      <c r="C3521" s="57" t="s">
        <v>8068</v>
      </c>
      <c r="D3521" s="59">
        <v>109.47</v>
      </c>
    </row>
    <row r="3522" spans="1:4" ht="27">
      <c r="A3522" s="57">
        <v>89592</v>
      </c>
      <c r="B3522" s="55" t="s">
        <v>4751</v>
      </c>
      <c r="C3522" s="57" t="s">
        <v>8068</v>
      </c>
      <c r="D3522" s="59">
        <v>184.58</v>
      </c>
    </row>
    <row r="3523" spans="1:4" ht="27">
      <c r="A3523" s="57">
        <v>89593</v>
      </c>
      <c r="B3523" s="55" t="s">
        <v>4752</v>
      </c>
      <c r="C3523" s="57" t="s">
        <v>8068</v>
      </c>
      <c r="D3523" s="59">
        <v>35.97</v>
      </c>
    </row>
    <row r="3524" spans="1:4" ht="27">
      <c r="A3524" s="57">
        <v>89594</v>
      </c>
      <c r="B3524" s="55" t="s">
        <v>4753</v>
      </c>
      <c r="C3524" s="57" t="s">
        <v>8068</v>
      </c>
      <c r="D3524" s="59">
        <v>43.86</v>
      </c>
    </row>
    <row r="3525" spans="1:4" ht="27">
      <c r="A3525" s="57">
        <v>89595</v>
      </c>
      <c r="B3525" s="55" t="s">
        <v>4754</v>
      </c>
      <c r="C3525" s="57" t="s">
        <v>8068</v>
      </c>
      <c r="D3525" s="59">
        <v>15.43</v>
      </c>
    </row>
    <row r="3526" spans="1:4" ht="27">
      <c r="A3526" s="57">
        <v>89596</v>
      </c>
      <c r="B3526" s="55" t="s">
        <v>4755</v>
      </c>
      <c r="C3526" s="57" t="s">
        <v>8068</v>
      </c>
      <c r="D3526" s="59">
        <v>10.79</v>
      </c>
    </row>
    <row r="3527" spans="1:4" ht="27">
      <c r="A3527" s="57">
        <v>89597</v>
      </c>
      <c r="B3527" s="55" t="s">
        <v>4756</v>
      </c>
      <c r="C3527" s="57" t="s">
        <v>8068</v>
      </c>
      <c r="D3527" s="59">
        <v>21.62</v>
      </c>
    </row>
    <row r="3528" spans="1:4" ht="27">
      <c r="A3528" s="57">
        <v>89598</v>
      </c>
      <c r="B3528" s="55" t="s">
        <v>4757</v>
      </c>
      <c r="C3528" s="57" t="s">
        <v>8068</v>
      </c>
      <c r="D3528" s="59">
        <v>60.85</v>
      </c>
    </row>
    <row r="3529" spans="1:4" ht="27">
      <c r="A3529" s="57">
        <v>89599</v>
      </c>
      <c r="B3529" s="55" t="s">
        <v>4758</v>
      </c>
      <c r="C3529" s="57" t="s">
        <v>8068</v>
      </c>
      <c r="D3529" s="59">
        <v>18.149999999999999</v>
      </c>
    </row>
    <row r="3530" spans="1:4" ht="27">
      <c r="A3530" s="57">
        <v>89600</v>
      </c>
      <c r="B3530" s="55" t="s">
        <v>4759</v>
      </c>
      <c r="C3530" s="57" t="s">
        <v>8068</v>
      </c>
      <c r="D3530" s="59">
        <v>19.989999999999998</v>
      </c>
    </row>
    <row r="3531" spans="1:4" ht="27">
      <c r="A3531" s="57">
        <v>89605</v>
      </c>
      <c r="B3531" s="55" t="s">
        <v>4760</v>
      </c>
      <c r="C3531" s="57" t="s">
        <v>8068</v>
      </c>
      <c r="D3531" s="59">
        <v>21.04</v>
      </c>
    </row>
    <row r="3532" spans="1:4" ht="27">
      <c r="A3532" s="57">
        <v>89609</v>
      </c>
      <c r="B3532" s="55" t="s">
        <v>4761</v>
      </c>
      <c r="C3532" s="57" t="s">
        <v>8068</v>
      </c>
      <c r="D3532" s="59">
        <v>103.78</v>
      </c>
    </row>
    <row r="3533" spans="1:4" ht="27">
      <c r="A3533" s="57">
        <v>89610</v>
      </c>
      <c r="B3533" s="55" t="s">
        <v>4762</v>
      </c>
      <c r="C3533" s="57" t="s">
        <v>8068</v>
      </c>
      <c r="D3533" s="59">
        <v>21.64</v>
      </c>
    </row>
    <row r="3534" spans="1:4" ht="27">
      <c r="A3534" s="57">
        <v>89611</v>
      </c>
      <c r="B3534" s="55" t="s">
        <v>4763</v>
      </c>
      <c r="C3534" s="57" t="s">
        <v>8068</v>
      </c>
      <c r="D3534" s="59">
        <v>35.86</v>
      </c>
    </row>
    <row r="3535" spans="1:4" ht="27">
      <c r="A3535" s="57">
        <v>89612</v>
      </c>
      <c r="B3535" s="55" t="s">
        <v>4764</v>
      </c>
      <c r="C3535" s="57" t="s">
        <v>8068</v>
      </c>
      <c r="D3535" s="59">
        <v>205.82</v>
      </c>
    </row>
    <row r="3536" spans="1:4" ht="27">
      <c r="A3536" s="57">
        <v>89613</v>
      </c>
      <c r="B3536" s="55" t="s">
        <v>4765</v>
      </c>
      <c r="C3536" s="57" t="s">
        <v>8068</v>
      </c>
      <c r="D3536" s="59">
        <v>31.61</v>
      </c>
    </row>
    <row r="3537" spans="1:4" ht="27">
      <c r="A3537" s="57">
        <v>89614</v>
      </c>
      <c r="B3537" s="55" t="s">
        <v>4766</v>
      </c>
      <c r="C3537" s="57" t="s">
        <v>8068</v>
      </c>
      <c r="D3537" s="59">
        <v>70.91</v>
      </c>
    </row>
    <row r="3538" spans="1:4" ht="27">
      <c r="A3538" s="57">
        <v>89615</v>
      </c>
      <c r="B3538" s="55" t="s">
        <v>4767</v>
      </c>
      <c r="C3538" s="57" t="s">
        <v>8068</v>
      </c>
      <c r="D3538" s="59">
        <v>312.64</v>
      </c>
    </row>
    <row r="3539" spans="1:4" ht="27">
      <c r="A3539" s="57">
        <v>89616</v>
      </c>
      <c r="B3539" s="55" t="s">
        <v>4768</v>
      </c>
      <c r="C3539" s="57" t="s">
        <v>8068</v>
      </c>
      <c r="D3539" s="59">
        <v>47.06</v>
      </c>
    </row>
    <row r="3540" spans="1:4" ht="27">
      <c r="A3540" s="57">
        <v>89617</v>
      </c>
      <c r="B3540" s="55" t="s">
        <v>4769</v>
      </c>
      <c r="C3540" s="57" t="s">
        <v>8068</v>
      </c>
      <c r="D3540" s="59">
        <v>6.01</v>
      </c>
    </row>
    <row r="3541" spans="1:4" ht="27">
      <c r="A3541" s="57">
        <v>89618</v>
      </c>
      <c r="B3541" s="55" t="s">
        <v>4770</v>
      </c>
      <c r="C3541" s="57" t="s">
        <v>8068</v>
      </c>
      <c r="D3541" s="59">
        <v>15.48</v>
      </c>
    </row>
    <row r="3542" spans="1:4" ht="27">
      <c r="A3542" s="57">
        <v>89619</v>
      </c>
      <c r="B3542" s="55" t="s">
        <v>4771</v>
      </c>
      <c r="C3542" s="57" t="s">
        <v>8068</v>
      </c>
      <c r="D3542" s="59">
        <v>8.5399999999999991</v>
      </c>
    </row>
    <row r="3543" spans="1:4" ht="27">
      <c r="A3543" s="57">
        <v>89620</v>
      </c>
      <c r="B3543" s="55" t="s">
        <v>4772</v>
      </c>
      <c r="C3543" s="57" t="s">
        <v>8068</v>
      </c>
      <c r="D3543" s="59">
        <v>10.82</v>
      </c>
    </row>
    <row r="3544" spans="1:4" ht="27">
      <c r="A3544" s="57">
        <v>89621</v>
      </c>
      <c r="B3544" s="55" t="s">
        <v>4773</v>
      </c>
      <c r="C3544" s="57" t="s">
        <v>8068</v>
      </c>
      <c r="D3544" s="59">
        <v>26.88</v>
      </c>
    </row>
    <row r="3545" spans="1:4" ht="27">
      <c r="A3545" s="57">
        <v>89622</v>
      </c>
      <c r="B3545" s="55" t="s">
        <v>4774</v>
      </c>
      <c r="C3545" s="57" t="s">
        <v>8068</v>
      </c>
      <c r="D3545" s="59">
        <v>13.33</v>
      </c>
    </row>
    <row r="3546" spans="1:4" ht="27">
      <c r="A3546" s="57">
        <v>89623</v>
      </c>
      <c r="B3546" s="55" t="s">
        <v>4775</v>
      </c>
      <c r="C3546" s="57" t="s">
        <v>8068</v>
      </c>
      <c r="D3546" s="59">
        <v>18.28</v>
      </c>
    </row>
    <row r="3547" spans="1:4" ht="27">
      <c r="A3547" s="57">
        <v>89624</v>
      </c>
      <c r="B3547" s="55" t="s">
        <v>4776</v>
      </c>
      <c r="C3547" s="57" t="s">
        <v>8068</v>
      </c>
      <c r="D3547" s="59">
        <v>19.54</v>
      </c>
    </row>
    <row r="3548" spans="1:4" ht="27">
      <c r="A3548" s="57">
        <v>89625</v>
      </c>
      <c r="B3548" s="55" t="s">
        <v>4777</v>
      </c>
      <c r="C3548" s="57" t="s">
        <v>8068</v>
      </c>
      <c r="D3548" s="59">
        <v>21.81</v>
      </c>
    </row>
    <row r="3549" spans="1:4" ht="27">
      <c r="A3549" s="57">
        <v>89626</v>
      </c>
      <c r="B3549" s="55" t="s">
        <v>4778</v>
      </c>
      <c r="C3549" s="57" t="s">
        <v>8068</v>
      </c>
      <c r="D3549" s="59">
        <v>31.55</v>
      </c>
    </row>
    <row r="3550" spans="1:4" ht="27">
      <c r="A3550" s="57">
        <v>89627</v>
      </c>
      <c r="B3550" s="55" t="s">
        <v>4779</v>
      </c>
      <c r="C3550" s="57" t="s">
        <v>8068</v>
      </c>
      <c r="D3550" s="59">
        <v>20.350000000000001</v>
      </c>
    </row>
    <row r="3551" spans="1:4" ht="27">
      <c r="A3551" s="57">
        <v>89628</v>
      </c>
      <c r="B3551" s="55" t="s">
        <v>4780</v>
      </c>
      <c r="C3551" s="57" t="s">
        <v>8068</v>
      </c>
      <c r="D3551" s="59">
        <v>49.18</v>
      </c>
    </row>
    <row r="3552" spans="1:4" ht="27">
      <c r="A3552" s="57">
        <v>89629</v>
      </c>
      <c r="B3552" s="55" t="s">
        <v>4781</v>
      </c>
      <c r="C3552" s="57" t="s">
        <v>8068</v>
      </c>
      <c r="D3552" s="59">
        <v>92.05</v>
      </c>
    </row>
    <row r="3553" spans="1:4" ht="27">
      <c r="A3553" s="57">
        <v>89630</v>
      </c>
      <c r="B3553" s="55" t="s">
        <v>4782</v>
      </c>
      <c r="C3553" s="57" t="s">
        <v>8068</v>
      </c>
      <c r="D3553" s="59">
        <v>78.790000000000006</v>
      </c>
    </row>
    <row r="3554" spans="1:4" ht="27">
      <c r="A3554" s="57">
        <v>89631</v>
      </c>
      <c r="B3554" s="55" t="s">
        <v>4783</v>
      </c>
      <c r="C3554" s="57" t="s">
        <v>8068</v>
      </c>
      <c r="D3554" s="59">
        <v>142.78</v>
      </c>
    </row>
    <row r="3555" spans="1:4" ht="27">
      <c r="A3555" s="57">
        <v>89632</v>
      </c>
      <c r="B3555" s="55" t="s">
        <v>4784</v>
      </c>
      <c r="C3555" s="57" t="s">
        <v>8068</v>
      </c>
      <c r="D3555" s="59">
        <v>115.64</v>
      </c>
    </row>
    <row r="3556" spans="1:4" ht="27">
      <c r="A3556" s="57">
        <v>89637</v>
      </c>
      <c r="B3556" s="55" t="s">
        <v>4785</v>
      </c>
      <c r="C3556" s="57" t="s">
        <v>8068</v>
      </c>
      <c r="D3556" s="59">
        <v>8.07</v>
      </c>
    </row>
    <row r="3557" spans="1:4" ht="27">
      <c r="A3557" s="57">
        <v>89638</v>
      </c>
      <c r="B3557" s="55" t="s">
        <v>4786</v>
      </c>
      <c r="C3557" s="57" t="s">
        <v>8068</v>
      </c>
      <c r="D3557" s="59">
        <v>9.0399999999999991</v>
      </c>
    </row>
    <row r="3558" spans="1:4" ht="27">
      <c r="A3558" s="57">
        <v>89639</v>
      </c>
      <c r="B3558" s="55" t="s">
        <v>4787</v>
      </c>
      <c r="C3558" s="57" t="s">
        <v>8068</v>
      </c>
      <c r="D3558" s="59">
        <v>9.42</v>
      </c>
    </row>
    <row r="3559" spans="1:4" ht="27">
      <c r="A3559" s="57">
        <v>89640</v>
      </c>
      <c r="B3559" s="55" t="s">
        <v>4788</v>
      </c>
      <c r="C3559" s="57" t="s">
        <v>8068</v>
      </c>
      <c r="D3559" s="59">
        <v>15.2</v>
      </c>
    </row>
    <row r="3560" spans="1:4" ht="27">
      <c r="A3560" s="57">
        <v>89641</v>
      </c>
      <c r="B3560" s="55" t="s">
        <v>4789</v>
      </c>
      <c r="C3560" s="57" t="s">
        <v>8068</v>
      </c>
      <c r="D3560" s="59">
        <v>11.43</v>
      </c>
    </row>
    <row r="3561" spans="1:4" ht="27">
      <c r="A3561" s="57">
        <v>89642</v>
      </c>
      <c r="B3561" s="55" t="s">
        <v>4790</v>
      </c>
      <c r="C3561" s="57" t="s">
        <v>8068</v>
      </c>
      <c r="D3561" s="59">
        <v>13.3</v>
      </c>
    </row>
    <row r="3562" spans="1:4" ht="27">
      <c r="A3562" s="57">
        <v>89643</v>
      </c>
      <c r="B3562" s="55" t="s">
        <v>4791</v>
      </c>
      <c r="C3562" s="57" t="s">
        <v>8068</v>
      </c>
      <c r="D3562" s="59">
        <v>13.92</v>
      </c>
    </row>
    <row r="3563" spans="1:4" ht="27">
      <c r="A3563" s="57">
        <v>89644</v>
      </c>
      <c r="B3563" s="55" t="s">
        <v>4792</v>
      </c>
      <c r="C3563" s="57" t="s">
        <v>8068</v>
      </c>
      <c r="D3563" s="59">
        <v>22.73</v>
      </c>
    </row>
    <row r="3564" spans="1:4" ht="27">
      <c r="A3564" s="57">
        <v>89645</v>
      </c>
      <c r="B3564" s="55" t="s">
        <v>4793</v>
      </c>
      <c r="C3564" s="57" t="s">
        <v>8068</v>
      </c>
      <c r="D3564" s="59">
        <v>25.58</v>
      </c>
    </row>
    <row r="3565" spans="1:4" ht="27">
      <c r="A3565" s="57">
        <v>89646</v>
      </c>
      <c r="B3565" s="55" t="s">
        <v>4794</v>
      </c>
      <c r="C3565" s="57" t="s">
        <v>8068</v>
      </c>
      <c r="D3565" s="59">
        <v>18.11</v>
      </c>
    </row>
    <row r="3566" spans="1:4" ht="27">
      <c r="A3566" s="57">
        <v>89647</v>
      </c>
      <c r="B3566" s="55" t="s">
        <v>4795</v>
      </c>
      <c r="C3566" s="57" t="s">
        <v>8068</v>
      </c>
      <c r="D3566" s="59">
        <v>17.68</v>
      </c>
    </row>
    <row r="3567" spans="1:4" ht="27">
      <c r="A3567" s="57">
        <v>89648</v>
      </c>
      <c r="B3567" s="55" t="s">
        <v>4796</v>
      </c>
      <c r="C3567" s="57" t="s">
        <v>8068</v>
      </c>
      <c r="D3567" s="59">
        <v>19.68</v>
      </c>
    </row>
    <row r="3568" spans="1:4" ht="27">
      <c r="A3568" s="57">
        <v>89649</v>
      </c>
      <c r="B3568" s="55" t="s">
        <v>4797</v>
      </c>
      <c r="C3568" s="57" t="s">
        <v>8068</v>
      </c>
      <c r="D3568" s="59">
        <v>27.04</v>
      </c>
    </row>
    <row r="3569" spans="1:4" ht="27">
      <c r="A3569" s="57">
        <v>89650</v>
      </c>
      <c r="B3569" s="55" t="s">
        <v>4798</v>
      </c>
      <c r="C3569" s="57" t="s">
        <v>8068</v>
      </c>
      <c r="D3569" s="59">
        <v>27.04</v>
      </c>
    </row>
    <row r="3570" spans="1:4" ht="27">
      <c r="A3570" s="57">
        <v>89651</v>
      </c>
      <c r="B3570" s="55" t="s">
        <v>4799</v>
      </c>
      <c r="C3570" s="57" t="s">
        <v>8068</v>
      </c>
      <c r="D3570" s="59">
        <v>5.52</v>
      </c>
    </row>
    <row r="3571" spans="1:4" ht="27">
      <c r="A3571" s="57">
        <v>89652</v>
      </c>
      <c r="B3571" s="55" t="s">
        <v>4800</v>
      </c>
      <c r="C3571" s="57" t="s">
        <v>8068</v>
      </c>
      <c r="D3571" s="59">
        <v>9.7899999999999991</v>
      </c>
    </row>
    <row r="3572" spans="1:4" ht="27">
      <c r="A3572" s="57">
        <v>89653</v>
      </c>
      <c r="B3572" s="55" t="s">
        <v>4801</v>
      </c>
      <c r="C3572" s="57" t="s">
        <v>8068</v>
      </c>
      <c r="D3572" s="59">
        <v>16.36</v>
      </c>
    </row>
    <row r="3573" spans="1:4" ht="27">
      <c r="A3573" s="57">
        <v>89654</v>
      </c>
      <c r="B3573" s="55" t="s">
        <v>4802</v>
      </c>
      <c r="C3573" s="57" t="s">
        <v>8068</v>
      </c>
      <c r="D3573" s="59">
        <v>15.92</v>
      </c>
    </row>
    <row r="3574" spans="1:4" ht="27">
      <c r="A3574" s="57">
        <v>89655</v>
      </c>
      <c r="B3574" s="55" t="s">
        <v>4803</v>
      </c>
      <c r="C3574" s="57" t="s">
        <v>8068</v>
      </c>
      <c r="D3574" s="59">
        <v>23.95</v>
      </c>
    </row>
    <row r="3575" spans="1:4" ht="27">
      <c r="A3575" s="57">
        <v>89656</v>
      </c>
      <c r="B3575" s="55" t="s">
        <v>4804</v>
      </c>
      <c r="C3575" s="57" t="s">
        <v>8068</v>
      </c>
      <c r="D3575" s="59">
        <v>10.46</v>
      </c>
    </row>
    <row r="3576" spans="1:4" ht="27">
      <c r="A3576" s="57">
        <v>89657</v>
      </c>
      <c r="B3576" s="55" t="s">
        <v>4805</v>
      </c>
      <c r="C3576" s="57" t="s">
        <v>8068</v>
      </c>
      <c r="D3576" s="59">
        <v>10.68</v>
      </c>
    </row>
    <row r="3577" spans="1:4" ht="27">
      <c r="A3577" s="57">
        <v>89658</v>
      </c>
      <c r="B3577" s="55" t="s">
        <v>4806</v>
      </c>
      <c r="C3577" s="57" t="s">
        <v>8068</v>
      </c>
      <c r="D3577" s="59">
        <v>7.61</v>
      </c>
    </row>
    <row r="3578" spans="1:4" ht="27">
      <c r="A3578" s="57">
        <v>89659</v>
      </c>
      <c r="B3578" s="55" t="s">
        <v>4807</v>
      </c>
      <c r="C3578" s="57" t="s">
        <v>8068</v>
      </c>
      <c r="D3578" s="59">
        <v>14.15</v>
      </c>
    </row>
    <row r="3579" spans="1:4" ht="27">
      <c r="A3579" s="57">
        <v>89660</v>
      </c>
      <c r="B3579" s="55" t="s">
        <v>4808</v>
      </c>
      <c r="C3579" s="57" t="s">
        <v>8068</v>
      </c>
      <c r="D3579" s="59">
        <v>7.05</v>
      </c>
    </row>
    <row r="3580" spans="1:4" ht="27">
      <c r="A3580" s="57">
        <v>89661</v>
      </c>
      <c r="B3580" s="55" t="s">
        <v>4809</v>
      </c>
      <c r="C3580" s="57" t="s">
        <v>8068</v>
      </c>
      <c r="D3580" s="59">
        <v>19.13</v>
      </c>
    </row>
    <row r="3581" spans="1:4" ht="27">
      <c r="A3581" s="57">
        <v>89662</v>
      </c>
      <c r="B3581" s="55" t="s">
        <v>4810</v>
      </c>
      <c r="C3581" s="57" t="s">
        <v>8068</v>
      </c>
      <c r="D3581" s="59">
        <v>29.78</v>
      </c>
    </row>
    <row r="3582" spans="1:4" ht="27">
      <c r="A3582" s="57">
        <v>89663</v>
      </c>
      <c r="B3582" s="55" t="s">
        <v>4811</v>
      </c>
      <c r="C3582" s="57" t="s">
        <v>8068</v>
      </c>
      <c r="D3582" s="59">
        <v>11.94</v>
      </c>
    </row>
    <row r="3583" spans="1:4" ht="27">
      <c r="A3583" s="57">
        <v>89664</v>
      </c>
      <c r="B3583" s="55" t="s">
        <v>4812</v>
      </c>
      <c r="C3583" s="57" t="s">
        <v>8068</v>
      </c>
      <c r="D3583" s="59">
        <v>14.15</v>
      </c>
    </row>
    <row r="3584" spans="1:4" ht="27">
      <c r="A3584" s="57">
        <v>89665</v>
      </c>
      <c r="B3584" s="55" t="s">
        <v>4813</v>
      </c>
      <c r="C3584" s="57" t="s">
        <v>8068</v>
      </c>
      <c r="D3584" s="59">
        <v>13.22</v>
      </c>
    </row>
    <row r="3585" spans="1:4" ht="27">
      <c r="A3585" s="57">
        <v>89666</v>
      </c>
      <c r="B3585" s="55" t="s">
        <v>4814</v>
      </c>
      <c r="C3585" s="57" t="s">
        <v>8068</v>
      </c>
      <c r="D3585" s="59">
        <v>6.07</v>
      </c>
    </row>
    <row r="3586" spans="1:4" ht="27">
      <c r="A3586" s="57">
        <v>89667</v>
      </c>
      <c r="B3586" s="55" t="s">
        <v>4815</v>
      </c>
      <c r="C3586" s="57" t="s">
        <v>8068</v>
      </c>
      <c r="D3586" s="59">
        <v>38.340000000000003</v>
      </c>
    </row>
    <row r="3587" spans="1:4" ht="27">
      <c r="A3587" s="57">
        <v>89668</v>
      </c>
      <c r="B3587" s="55" t="s">
        <v>4816</v>
      </c>
      <c r="C3587" s="57" t="s">
        <v>8068</v>
      </c>
      <c r="D3587" s="59">
        <v>28.21</v>
      </c>
    </row>
    <row r="3588" spans="1:4" ht="27">
      <c r="A3588" s="57">
        <v>89669</v>
      </c>
      <c r="B3588" s="55" t="s">
        <v>4817</v>
      </c>
      <c r="C3588" s="57" t="s">
        <v>8068</v>
      </c>
      <c r="D3588" s="59">
        <v>22.76</v>
      </c>
    </row>
    <row r="3589" spans="1:4" ht="27">
      <c r="A3589" s="57">
        <v>89670</v>
      </c>
      <c r="B3589" s="55" t="s">
        <v>4818</v>
      </c>
      <c r="C3589" s="57" t="s">
        <v>8068</v>
      </c>
      <c r="D3589" s="59">
        <v>11.45</v>
      </c>
    </row>
    <row r="3590" spans="1:4" ht="27">
      <c r="A3590" s="57">
        <v>89671</v>
      </c>
      <c r="B3590" s="55" t="s">
        <v>4819</v>
      </c>
      <c r="C3590" s="57" t="s">
        <v>8068</v>
      </c>
      <c r="D3590" s="59">
        <v>35.35</v>
      </c>
    </row>
    <row r="3591" spans="1:4" ht="27">
      <c r="A3591" s="57">
        <v>89672</v>
      </c>
      <c r="B3591" s="55" t="s">
        <v>4820</v>
      </c>
      <c r="C3591" s="57" t="s">
        <v>8068</v>
      </c>
      <c r="D3591" s="59">
        <v>18.940000000000001</v>
      </c>
    </row>
    <row r="3592" spans="1:4" ht="27">
      <c r="A3592" s="57">
        <v>89673</v>
      </c>
      <c r="B3592" s="55" t="s">
        <v>4821</v>
      </c>
      <c r="C3592" s="57" t="s">
        <v>8068</v>
      </c>
      <c r="D3592" s="59">
        <v>27.08</v>
      </c>
    </row>
    <row r="3593" spans="1:4" ht="27">
      <c r="A3593" s="57">
        <v>89674</v>
      </c>
      <c r="B3593" s="55" t="s">
        <v>4822</v>
      </c>
      <c r="C3593" s="57" t="s">
        <v>8068</v>
      </c>
      <c r="D3593" s="59">
        <v>28.48</v>
      </c>
    </row>
    <row r="3594" spans="1:4" ht="27">
      <c r="A3594" s="57">
        <v>89675</v>
      </c>
      <c r="B3594" s="55" t="s">
        <v>4823</v>
      </c>
      <c r="C3594" s="57" t="s">
        <v>8068</v>
      </c>
      <c r="D3594" s="59">
        <v>65.33</v>
      </c>
    </row>
    <row r="3595" spans="1:4" ht="27">
      <c r="A3595" s="57">
        <v>89676</v>
      </c>
      <c r="B3595" s="55" t="s">
        <v>4824</v>
      </c>
      <c r="C3595" s="57" t="s">
        <v>8068</v>
      </c>
      <c r="D3595" s="59">
        <v>44.05</v>
      </c>
    </row>
    <row r="3596" spans="1:4" ht="27">
      <c r="A3596" s="57">
        <v>89677</v>
      </c>
      <c r="B3596" s="55" t="s">
        <v>4825</v>
      </c>
      <c r="C3596" s="57" t="s">
        <v>8068</v>
      </c>
      <c r="D3596" s="59">
        <v>65.75</v>
      </c>
    </row>
    <row r="3597" spans="1:4" ht="27">
      <c r="A3597" s="57">
        <v>89678</v>
      </c>
      <c r="B3597" s="55" t="s">
        <v>4826</v>
      </c>
      <c r="C3597" s="57" t="s">
        <v>8068</v>
      </c>
      <c r="D3597" s="59">
        <v>8.1300000000000008</v>
      </c>
    </row>
    <row r="3598" spans="1:4" ht="27">
      <c r="A3598" s="57">
        <v>89679</v>
      </c>
      <c r="B3598" s="55" t="s">
        <v>4827</v>
      </c>
      <c r="C3598" s="57" t="s">
        <v>8068</v>
      </c>
      <c r="D3598" s="59">
        <v>110.66</v>
      </c>
    </row>
    <row r="3599" spans="1:4" ht="27">
      <c r="A3599" s="57">
        <v>89680</v>
      </c>
      <c r="B3599" s="55" t="s">
        <v>4828</v>
      </c>
      <c r="C3599" s="57" t="s">
        <v>8068</v>
      </c>
      <c r="D3599" s="59">
        <v>18.309999999999999</v>
      </c>
    </row>
    <row r="3600" spans="1:4" ht="27">
      <c r="A3600" s="57">
        <v>89681</v>
      </c>
      <c r="B3600" s="55" t="s">
        <v>4829</v>
      </c>
      <c r="C3600" s="57" t="s">
        <v>8068</v>
      </c>
      <c r="D3600" s="59">
        <v>73.7</v>
      </c>
    </row>
    <row r="3601" spans="1:4" ht="27">
      <c r="A3601" s="57">
        <v>89682</v>
      </c>
      <c r="B3601" s="55" t="s">
        <v>4830</v>
      </c>
      <c r="C3601" s="57" t="s">
        <v>8068</v>
      </c>
      <c r="D3601" s="59">
        <v>29.5</v>
      </c>
    </row>
    <row r="3602" spans="1:4" ht="27">
      <c r="A3602" s="57">
        <v>89684</v>
      </c>
      <c r="B3602" s="55" t="s">
        <v>4831</v>
      </c>
      <c r="C3602" s="57" t="s">
        <v>8068</v>
      </c>
      <c r="D3602" s="59">
        <v>41.5</v>
      </c>
    </row>
    <row r="3603" spans="1:4" ht="27">
      <c r="A3603" s="57">
        <v>89685</v>
      </c>
      <c r="B3603" s="55" t="s">
        <v>4832</v>
      </c>
      <c r="C3603" s="57" t="s">
        <v>8068</v>
      </c>
      <c r="D3603" s="59">
        <v>51.42</v>
      </c>
    </row>
    <row r="3604" spans="1:4" ht="27">
      <c r="A3604" s="57">
        <v>89686</v>
      </c>
      <c r="B3604" s="55" t="s">
        <v>4833</v>
      </c>
      <c r="C3604" s="57" t="s">
        <v>8068</v>
      </c>
      <c r="D3604" s="59">
        <v>160.19999999999999</v>
      </c>
    </row>
    <row r="3605" spans="1:4" ht="27">
      <c r="A3605" s="57">
        <v>89687</v>
      </c>
      <c r="B3605" s="55" t="s">
        <v>4834</v>
      </c>
      <c r="C3605" s="57" t="s">
        <v>8068</v>
      </c>
      <c r="D3605" s="59">
        <v>43.45</v>
      </c>
    </row>
    <row r="3606" spans="1:4" ht="27">
      <c r="A3606" s="57">
        <v>89689</v>
      </c>
      <c r="B3606" s="55" t="s">
        <v>4835</v>
      </c>
      <c r="C3606" s="57" t="s">
        <v>8068</v>
      </c>
      <c r="D3606" s="59">
        <v>31.91</v>
      </c>
    </row>
    <row r="3607" spans="1:4" ht="27">
      <c r="A3607" s="57">
        <v>89690</v>
      </c>
      <c r="B3607" s="55" t="s">
        <v>4836</v>
      </c>
      <c r="C3607" s="57" t="s">
        <v>8068</v>
      </c>
      <c r="D3607" s="59">
        <v>78.239999999999995</v>
      </c>
    </row>
    <row r="3608" spans="1:4" ht="27">
      <c r="A3608" s="57">
        <v>89691</v>
      </c>
      <c r="B3608" s="55" t="s">
        <v>4837</v>
      </c>
      <c r="C3608" s="57" t="s">
        <v>8068</v>
      </c>
      <c r="D3608" s="59">
        <v>10.34</v>
      </c>
    </row>
    <row r="3609" spans="1:4" ht="27">
      <c r="A3609" s="57">
        <v>89692</v>
      </c>
      <c r="B3609" s="55" t="s">
        <v>4838</v>
      </c>
      <c r="C3609" s="57" t="s">
        <v>8068</v>
      </c>
      <c r="D3609" s="59">
        <v>73.66</v>
      </c>
    </row>
    <row r="3610" spans="1:4" ht="27">
      <c r="A3610" s="57">
        <v>89693</v>
      </c>
      <c r="B3610" s="55" t="s">
        <v>4839</v>
      </c>
      <c r="C3610" s="57" t="s">
        <v>8068</v>
      </c>
      <c r="D3610" s="59">
        <v>71.239999999999995</v>
      </c>
    </row>
    <row r="3611" spans="1:4" ht="27">
      <c r="A3611" s="57">
        <v>89694</v>
      </c>
      <c r="B3611" s="55" t="s">
        <v>4840</v>
      </c>
      <c r="C3611" s="57" t="s">
        <v>8068</v>
      </c>
      <c r="D3611" s="59">
        <v>17.66</v>
      </c>
    </row>
    <row r="3612" spans="1:4" ht="27">
      <c r="A3612" s="57">
        <v>89695</v>
      </c>
      <c r="B3612" s="55" t="s">
        <v>4841</v>
      </c>
      <c r="C3612" s="57" t="s">
        <v>8068</v>
      </c>
      <c r="D3612" s="59">
        <v>16.29</v>
      </c>
    </row>
    <row r="3613" spans="1:4" ht="27">
      <c r="A3613" s="57">
        <v>89696</v>
      </c>
      <c r="B3613" s="55" t="s">
        <v>4842</v>
      </c>
      <c r="C3613" s="57" t="s">
        <v>8068</v>
      </c>
      <c r="D3613" s="59">
        <v>64.19</v>
      </c>
    </row>
    <row r="3614" spans="1:4" ht="27">
      <c r="A3614" s="57">
        <v>89697</v>
      </c>
      <c r="B3614" s="55" t="s">
        <v>4843</v>
      </c>
      <c r="C3614" s="57" t="s">
        <v>8068</v>
      </c>
      <c r="D3614" s="59">
        <v>12.6</v>
      </c>
    </row>
    <row r="3615" spans="1:4" ht="27">
      <c r="A3615" s="57">
        <v>89698</v>
      </c>
      <c r="B3615" s="55" t="s">
        <v>4844</v>
      </c>
      <c r="C3615" s="57" t="s">
        <v>8068</v>
      </c>
      <c r="D3615" s="59">
        <v>231.31</v>
      </c>
    </row>
    <row r="3616" spans="1:4" ht="27">
      <c r="A3616" s="57">
        <v>89699</v>
      </c>
      <c r="B3616" s="55" t="s">
        <v>4845</v>
      </c>
      <c r="C3616" s="57" t="s">
        <v>8068</v>
      </c>
      <c r="D3616" s="59">
        <v>200.19</v>
      </c>
    </row>
    <row r="3617" spans="1:4" ht="27">
      <c r="A3617" s="57">
        <v>89700</v>
      </c>
      <c r="B3617" s="55" t="s">
        <v>4846</v>
      </c>
      <c r="C3617" s="57" t="s">
        <v>8068</v>
      </c>
      <c r="D3617" s="59">
        <v>18.87</v>
      </c>
    </row>
    <row r="3618" spans="1:4" ht="27">
      <c r="A3618" s="57">
        <v>89701</v>
      </c>
      <c r="B3618" s="55" t="s">
        <v>4847</v>
      </c>
      <c r="C3618" s="57" t="s">
        <v>8068</v>
      </c>
      <c r="D3618" s="59">
        <v>176.51</v>
      </c>
    </row>
    <row r="3619" spans="1:4" ht="27">
      <c r="A3619" s="57">
        <v>89702</v>
      </c>
      <c r="B3619" s="55" t="s">
        <v>4848</v>
      </c>
      <c r="C3619" s="57" t="s">
        <v>8068</v>
      </c>
      <c r="D3619" s="59">
        <v>18.87</v>
      </c>
    </row>
    <row r="3620" spans="1:4" ht="27">
      <c r="A3620" s="57">
        <v>89703</v>
      </c>
      <c r="B3620" s="55" t="s">
        <v>4849</v>
      </c>
      <c r="C3620" s="57" t="s">
        <v>8068</v>
      </c>
      <c r="D3620" s="59">
        <v>44.33</v>
      </c>
    </row>
    <row r="3621" spans="1:4" ht="27">
      <c r="A3621" s="57">
        <v>89704</v>
      </c>
      <c r="B3621" s="55" t="s">
        <v>4850</v>
      </c>
      <c r="C3621" s="57" t="s">
        <v>8068</v>
      </c>
      <c r="D3621" s="59">
        <v>121.62</v>
      </c>
    </row>
    <row r="3622" spans="1:4" ht="27">
      <c r="A3622" s="57">
        <v>89705</v>
      </c>
      <c r="B3622" s="55" t="s">
        <v>4851</v>
      </c>
      <c r="C3622" s="57" t="s">
        <v>8068</v>
      </c>
      <c r="D3622" s="59">
        <v>21.4</v>
      </c>
    </row>
    <row r="3623" spans="1:4" ht="27">
      <c r="A3623" s="57">
        <v>89706</v>
      </c>
      <c r="B3623" s="55" t="s">
        <v>4852</v>
      </c>
      <c r="C3623" s="57" t="s">
        <v>8068</v>
      </c>
      <c r="D3623" s="59">
        <v>48.42</v>
      </c>
    </row>
    <row r="3624" spans="1:4" ht="27">
      <c r="A3624" s="57">
        <v>89718</v>
      </c>
      <c r="B3624" s="55" t="s">
        <v>4853</v>
      </c>
      <c r="C3624" s="57" t="s">
        <v>1</v>
      </c>
      <c r="D3624" s="59">
        <v>40.049999999999997</v>
      </c>
    </row>
    <row r="3625" spans="1:4" ht="27">
      <c r="A3625" s="57">
        <v>89719</v>
      </c>
      <c r="B3625" s="55" t="s">
        <v>4854</v>
      </c>
      <c r="C3625" s="57" t="s">
        <v>8068</v>
      </c>
      <c r="D3625" s="59">
        <v>9.34</v>
      </c>
    </row>
    <row r="3626" spans="1:4" ht="27">
      <c r="A3626" s="57">
        <v>89720</v>
      </c>
      <c r="B3626" s="55" t="s">
        <v>4855</v>
      </c>
      <c r="C3626" s="57" t="s">
        <v>8068</v>
      </c>
      <c r="D3626" s="59">
        <v>11.21</v>
      </c>
    </row>
    <row r="3627" spans="1:4" ht="27">
      <c r="A3627" s="57">
        <v>89721</v>
      </c>
      <c r="B3627" s="55" t="s">
        <v>4856</v>
      </c>
      <c r="C3627" s="57" t="s">
        <v>8068</v>
      </c>
      <c r="D3627" s="59">
        <v>11.83</v>
      </c>
    </row>
    <row r="3628" spans="1:4" ht="27">
      <c r="A3628" s="57">
        <v>89722</v>
      </c>
      <c r="B3628" s="55" t="s">
        <v>4857</v>
      </c>
      <c r="C3628" s="57" t="s">
        <v>8068</v>
      </c>
      <c r="D3628" s="59">
        <v>20.64</v>
      </c>
    </row>
    <row r="3629" spans="1:4" ht="27">
      <c r="A3629" s="57">
        <v>89723</v>
      </c>
      <c r="B3629" s="55" t="s">
        <v>4858</v>
      </c>
      <c r="C3629" s="57" t="s">
        <v>8068</v>
      </c>
      <c r="D3629" s="59">
        <v>15.69</v>
      </c>
    </row>
    <row r="3630" spans="1:4" ht="27">
      <c r="A3630" s="57">
        <v>89724</v>
      </c>
      <c r="B3630" s="55" t="s">
        <v>4859</v>
      </c>
      <c r="C3630" s="57" t="s">
        <v>8068</v>
      </c>
      <c r="D3630" s="59">
        <v>9.39</v>
      </c>
    </row>
    <row r="3631" spans="1:4" ht="27">
      <c r="A3631" s="57">
        <v>89725</v>
      </c>
      <c r="B3631" s="55" t="s">
        <v>4860</v>
      </c>
      <c r="C3631" s="57" t="s">
        <v>8068</v>
      </c>
      <c r="D3631" s="59">
        <v>15.26</v>
      </c>
    </row>
    <row r="3632" spans="1:4" ht="27">
      <c r="A3632" s="57">
        <v>89726</v>
      </c>
      <c r="B3632" s="55" t="s">
        <v>4861</v>
      </c>
      <c r="C3632" s="57" t="s">
        <v>8068</v>
      </c>
      <c r="D3632" s="59">
        <v>6.48</v>
      </c>
    </row>
    <row r="3633" spans="1:4" ht="27">
      <c r="A3633" s="57">
        <v>89727</v>
      </c>
      <c r="B3633" s="55" t="s">
        <v>4862</v>
      </c>
      <c r="C3633" s="57" t="s">
        <v>8068</v>
      </c>
      <c r="D3633" s="59">
        <v>17.260000000000002</v>
      </c>
    </row>
    <row r="3634" spans="1:4" ht="27">
      <c r="A3634" s="57">
        <v>89728</v>
      </c>
      <c r="B3634" s="55" t="s">
        <v>4863</v>
      </c>
      <c r="C3634" s="57" t="s">
        <v>8068</v>
      </c>
      <c r="D3634" s="59">
        <v>10.11</v>
      </c>
    </row>
    <row r="3635" spans="1:4" ht="27">
      <c r="A3635" s="57">
        <v>89729</v>
      </c>
      <c r="B3635" s="55" t="s">
        <v>4864</v>
      </c>
      <c r="C3635" s="57" t="s">
        <v>8068</v>
      </c>
      <c r="D3635" s="59">
        <v>24.17</v>
      </c>
    </row>
    <row r="3636" spans="1:4" ht="27">
      <c r="A3636" s="57">
        <v>89730</v>
      </c>
      <c r="B3636" s="55" t="s">
        <v>4865</v>
      </c>
      <c r="C3636" s="57" t="s">
        <v>8068</v>
      </c>
      <c r="D3636" s="59">
        <v>11.06</v>
      </c>
    </row>
    <row r="3637" spans="1:4" ht="27">
      <c r="A3637" s="57">
        <v>89731</v>
      </c>
      <c r="B3637" s="55" t="s">
        <v>4866</v>
      </c>
      <c r="C3637" s="57" t="s">
        <v>8068</v>
      </c>
      <c r="D3637" s="59">
        <v>9.73</v>
      </c>
    </row>
    <row r="3638" spans="1:4" ht="27">
      <c r="A3638" s="57">
        <v>89732</v>
      </c>
      <c r="B3638" s="55" t="s">
        <v>4867</v>
      </c>
      <c r="C3638" s="57" t="s">
        <v>8068</v>
      </c>
      <c r="D3638" s="59">
        <v>10.42</v>
      </c>
    </row>
    <row r="3639" spans="1:4" ht="27">
      <c r="A3639" s="57">
        <v>89733</v>
      </c>
      <c r="B3639" s="55" t="s">
        <v>4868</v>
      </c>
      <c r="C3639" s="57" t="s">
        <v>8068</v>
      </c>
      <c r="D3639" s="59">
        <v>17.84</v>
      </c>
    </row>
    <row r="3640" spans="1:4" ht="27">
      <c r="A3640" s="57">
        <v>89734</v>
      </c>
      <c r="B3640" s="55" t="s">
        <v>4869</v>
      </c>
      <c r="C3640" s="57" t="s">
        <v>8068</v>
      </c>
      <c r="D3640" s="59">
        <v>24.17</v>
      </c>
    </row>
    <row r="3641" spans="1:4" ht="27">
      <c r="A3641" s="57">
        <v>89735</v>
      </c>
      <c r="B3641" s="55" t="s">
        <v>4870</v>
      </c>
      <c r="C3641" s="57" t="s">
        <v>8068</v>
      </c>
      <c r="D3641" s="59">
        <v>18.98</v>
      </c>
    </row>
    <row r="3642" spans="1:4" ht="27">
      <c r="A3642" s="57">
        <v>89736</v>
      </c>
      <c r="B3642" s="55" t="s">
        <v>4871</v>
      </c>
      <c r="C3642" s="57" t="s">
        <v>8068</v>
      </c>
      <c r="D3642" s="59">
        <v>6.22</v>
      </c>
    </row>
    <row r="3643" spans="1:4" ht="27">
      <c r="A3643" s="57">
        <v>89737</v>
      </c>
      <c r="B3643" s="55" t="s">
        <v>4872</v>
      </c>
      <c r="C3643" s="57" t="s">
        <v>8068</v>
      </c>
      <c r="D3643" s="59">
        <v>17.350000000000001</v>
      </c>
    </row>
    <row r="3644" spans="1:4" ht="27">
      <c r="A3644" s="57">
        <v>89738</v>
      </c>
      <c r="B3644" s="55" t="s">
        <v>4873</v>
      </c>
      <c r="C3644" s="57" t="s">
        <v>8068</v>
      </c>
      <c r="D3644" s="59">
        <v>12.76</v>
      </c>
    </row>
    <row r="3645" spans="1:4" ht="27">
      <c r="A3645" s="57">
        <v>89739</v>
      </c>
      <c r="B3645" s="55" t="s">
        <v>4874</v>
      </c>
      <c r="C3645" s="57" t="s">
        <v>8068</v>
      </c>
      <c r="D3645" s="59">
        <v>18.329999999999998</v>
      </c>
    </row>
    <row r="3646" spans="1:4" ht="27">
      <c r="A3646" s="57">
        <v>89740</v>
      </c>
      <c r="B3646" s="55" t="s">
        <v>4875</v>
      </c>
      <c r="C3646" s="57" t="s">
        <v>8068</v>
      </c>
      <c r="D3646" s="59">
        <v>5.66</v>
      </c>
    </row>
    <row r="3647" spans="1:4" ht="27">
      <c r="A3647" s="57">
        <v>89741</v>
      </c>
      <c r="B3647" s="55" t="s">
        <v>4876</v>
      </c>
      <c r="C3647" s="57" t="s">
        <v>8068</v>
      </c>
      <c r="D3647" s="59">
        <v>17.739999999999998</v>
      </c>
    </row>
    <row r="3648" spans="1:4" ht="27">
      <c r="A3648" s="57">
        <v>89742</v>
      </c>
      <c r="B3648" s="55" t="s">
        <v>4877</v>
      </c>
      <c r="C3648" s="57" t="s">
        <v>8068</v>
      </c>
      <c r="D3648" s="59">
        <v>31.41</v>
      </c>
    </row>
    <row r="3649" spans="1:4" ht="27">
      <c r="A3649" s="57">
        <v>89743</v>
      </c>
      <c r="B3649" s="55" t="s">
        <v>4878</v>
      </c>
      <c r="C3649" s="57" t="s">
        <v>8068</v>
      </c>
      <c r="D3649" s="59">
        <v>45.52</v>
      </c>
    </row>
    <row r="3650" spans="1:4" ht="27">
      <c r="A3650" s="57">
        <v>89744</v>
      </c>
      <c r="B3650" s="55" t="s">
        <v>4879</v>
      </c>
      <c r="C3650" s="57" t="s">
        <v>8068</v>
      </c>
      <c r="D3650" s="59">
        <v>22.54</v>
      </c>
    </row>
    <row r="3651" spans="1:4" ht="27">
      <c r="A3651" s="57">
        <v>89745</v>
      </c>
      <c r="B3651" s="55" t="s">
        <v>4880</v>
      </c>
      <c r="C3651" s="57" t="s">
        <v>8068</v>
      </c>
      <c r="D3651" s="59">
        <v>28.39</v>
      </c>
    </row>
    <row r="3652" spans="1:4" ht="27">
      <c r="A3652" s="57">
        <v>89746</v>
      </c>
      <c r="B3652" s="55" t="s">
        <v>4881</v>
      </c>
      <c r="C3652" s="57" t="s">
        <v>8068</v>
      </c>
      <c r="D3652" s="59">
        <v>22.48</v>
      </c>
    </row>
    <row r="3653" spans="1:4" ht="27">
      <c r="A3653" s="57">
        <v>89747</v>
      </c>
      <c r="B3653" s="55" t="s">
        <v>4882</v>
      </c>
      <c r="C3653" s="57" t="s">
        <v>8068</v>
      </c>
      <c r="D3653" s="59">
        <v>10.55</v>
      </c>
    </row>
    <row r="3654" spans="1:4" ht="27">
      <c r="A3654" s="57">
        <v>89748</v>
      </c>
      <c r="B3654" s="55" t="s">
        <v>4883</v>
      </c>
      <c r="C3654" s="57" t="s">
        <v>8068</v>
      </c>
      <c r="D3654" s="59">
        <v>37.840000000000003</v>
      </c>
    </row>
    <row r="3655" spans="1:4" ht="27">
      <c r="A3655" s="57">
        <v>89749</v>
      </c>
      <c r="B3655" s="55" t="s">
        <v>4884</v>
      </c>
      <c r="C3655" s="57" t="s">
        <v>8068</v>
      </c>
      <c r="D3655" s="59">
        <v>12.76</v>
      </c>
    </row>
    <row r="3656" spans="1:4" ht="27">
      <c r="A3656" s="57">
        <v>89750</v>
      </c>
      <c r="B3656" s="55" t="s">
        <v>4885</v>
      </c>
      <c r="C3656" s="57" t="s">
        <v>8068</v>
      </c>
      <c r="D3656" s="59">
        <v>64.98</v>
      </c>
    </row>
    <row r="3657" spans="1:4" ht="27">
      <c r="A3657" s="57">
        <v>89751</v>
      </c>
      <c r="B3657" s="55" t="s">
        <v>4886</v>
      </c>
      <c r="C3657" s="57" t="s">
        <v>8068</v>
      </c>
      <c r="D3657" s="59">
        <v>4.68</v>
      </c>
    </row>
    <row r="3658" spans="1:4" ht="27">
      <c r="A3658" s="57">
        <v>89752</v>
      </c>
      <c r="B3658" s="55" t="s">
        <v>4887</v>
      </c>
      <c r="C3658" s="57" t="s">
        <v>8068</v>
      </c>
      <c r="D3658" s="59">
        <v>5.65</v>
      </c>
    </row>
    <row r="3659" spans="1:4" ht="27">
      <c r="A3659" s="57">
        <v>89753</v>
      </c>
      <c r="B3659" s="55" t="s">
        <v>4888</v>
      </c>
      <c r="C3659" s="57" t="s">
        <v>8068</v>
      </c>
      <c r="D3659" s="59">
        <v>8.27</v>
      </c>
    </row>
    <row r="3660" spans="1:4" ht="27">
      <c r="A3660" s="57">
        <v>89754</v>
      </c>
      <c r="B3660" s="55" t="s">
        <v>4889</v>
      </c>
      <c r="C3660" s="57" t="s">
        <v>8068</v>
      </c>
      <c r="D3660" s="59">
        <v>16.510000000000002</v>
      </c>
    </row>
    <row r="3661" spans="1:4" ht="27">
      <c r="A3661" s="57">
        <v>89755</v>
      </c>
      <c r="B3661" s="55" t="s">
        <v>4890</v>
      </c>
      <c r="C3661" s="57" t="s">
        <v>8068</v>
      </c>
      <c r="D3661" s="59">
        <v>9.85</v>
      </c>
    </row>
    <row r="3662" spans="1:4" ht="27">
      <c r="A3662" s="57">
        <v>89756</v>
      </c>
      <c r="B3662" s="55" t="s">
        <v>4891</v>
      </c>
      <c r="C3662" s="57" t="s">
        <v>8068</v>
      </c>
      <c r="D3662" s="59">
        <v>17.34</v>
      </c>
    </row>
    <row r="3663" spans="1:4" ht="27">
      <c r="A3663" s="57">
        <v>89757</v>
      </c>
      <c r="B3663" s="55" t="s">
        <v>4892</v>
      </c>
      <c r="C3663" s="57" t="s">
        <v>8068</v>
      </c>
      <c r="D3663" s="59">
        <v>26.88</v>
      </c>
    </row>
    <row r="3664" spans="1:4" ht="27">
      <c r="A3664" s="57">
        <v>89758</v>
      </c>
      <c r="B3664" s="55" t="s">
        <v>4893</v>
      </c>
      <c r="C3664" s="57" t="s">
        <v>8068</v>
      </c>
      <c r="D3664" s="59">
        <v>42.45</v>
      </c>
    </row>
    <row r="3665" spans="1:4" ht="27">
      <c r="A3665" s="57">
        <v>89759</v>
      </c>
      <c r="B3665" s="55" t="s">
        <v>4894</v>
      </c>
      <c r="C3665" s="57" t="s">
        <v>8068</v>
      </c>
      <c r="D3665" s="59">
        <v>6.53</v>
      </c>
    </row>
    <row r="3666" spans="1:4" ht="27">
      <c r="A3666" s="57">
        <v>89760</v>
      </c>
      <c r="B3666" s="55" t="s">
        <v>4895</v>
      </c>
      <c r="C3666" s="57" t="s">
        <v>8068</v>
      </c>
      <c r="D3666" s="59">
        <v>16.399999999999999</v>
      </c>
    </row>
    <row r="3667" spans="1:4" ht="27">
      <c r="A3667" s="57">
        <v>89761</v>
      </c>
      <c r="B3667" s="55" t="s">
        <v>4896</v>
      </c>
      <c r="C3667" s="57" t="s">
        <v>8068</v>
      </c>
      <c r="D3667" s="59">
        <v>27.59</v>
      </c>
    </row>
    <row r="3668" spans="1:4" ht="27">
      <c r="A3668" s="57">
        <v>89762</v>
      </c>
      <c r="B3668" s="55" t="s">
        <v>4897</v>
      </c>
      <c r="C3668" s="57" t="s">
        <v>8068</v>
      </c>
      <c r="D3668" s="59">
        <v>39.590000000000003</v>
      </c>
    </row>
    <row r="3669" spans="1:4" ht="27">
      <c r="A3669" s="57">
        <v>89763</v>
      </c>
      <c r="B3669" s="55" t="s">
        <v>4898</v>
      </c>
      <c r="C3669" s="57" t="s">
        <v>8068</v>
      </c>
      <c r="D3669" s="59">
        <v>158.29</v>
      </c>
    </row>
    <row r="3670" spans="1:4" ht="27">
      <c r="A3670" s="57">
        <v>89764</v>
      </c>
      <c r="B3670" s="55" t="s">
        <v>4899</v>
      </c>
      <c r="C3670" s="57" t="s">
        <v>8068</v>
      </c>
      <c r="D3670" s="59">
        <v>30</v>
      </c>
    </row>
    <row r="3671" spans="1:4" ht="27">
      <c r="A3671" s="57">
        <v>89765</v>
      </c>
      <c r="B3671" s="55" t="s">
        <v>4900</v>
      </c>
      <c r="C3671" s="57" t="s">
        <v>8068</v>
      </c>
      <c r="D3671" s="59">
        <v>11.96</v>
      </c>
    </row>
    <row r="3672" spans="1:4" ht="27">
      <c r="A3672" s="57">
        <v>89766</v>
      </c>
      <c r="B3672" s="55" t="s">
        <v>4901</v>
      </c>
      <c r="C3672" s="57" t="s">
        <v>8068</v>
      </c>
      <c r="D3672" s="59">
        <v>18.23</v>
      </c>
    </row>
    <row r="3673" spans="1:4" ht="27">
      <c r="A3673" s="57">
        <v>89767</v>
      </c>
      <c r="B3673" s="55" t="s">
        <v>4902</v>
      </c>
      <c r="C3673" s="57" t="s">
        <v>8068</v>
      </c>
      <c r="D3673" s="59">
        <v>18.23</v>
      </c>
    </row>
    <row r="3674" spans="1:4" ht="27">
      <c r="A3674" s="57">
        <v>89768</v>
      </c>
      <c r="B3674" s="55" t="s">
        <v>4903</v>
      </c>
      <c r="C3674" s="57" t="s">
        <v>8068</v>
      </c>
      <c r="D3674" s="59">
        <v>18.149999999999999</v>
      </c>
    </row>
    <row r="3675" spans="1:4" ht="27">
      <c r="A3675" s="57">
        <v>89769</v>
      </c>
      <c r="B3675" s="55" t="s">
        <v>4904</v>
      </c>
      <c r="C3675" s="57" t="s">
        <v>8068</v>
      </c>
      <c r="D3675" s="59">
        <v>44.58</v>
      </c>
    </row>
    <row r="3676" spans="1:4" ht="27">
      <c r="A3676" s="57">
        <v>89772</v>
      </c>
      <c r="B3676" s="55" t="s">
        <v>4905</v>
      </c>
      <c r="C3676" s="57" t="s">
        <v>1</v>
      </c>
      <c r="D3676" s="59">
        <v>73.62</v>
      </c>
    </row>
    <row r="3677" spans="1:4" ht="27">
      <c r="A3677" s="57">
        <v>89774</v>
      </c>
      <c r="B3677" s="55" t="s">
        <v>4906</v>
      </c>
      <c r="C3677" s="57" t="s">
        <v>8068</v>
      </c>
      <c r="D3677" s="59">
        <v>13.92</v>
      </c>
    </row>
    <row r="3678" spans="1:4" ht="27">
      <c r="A3678" s="57">
        <v>89776</v>
      </c>
      <c r="B3678" s="55" t="s">
        <v>4907</v>
      </c>
      <c r="C3678" s="57" t="s">
        <v>8068</v>
      </c>
      <c r="D3678" s="59">
        <v>20.29</v>
      </c>
    </row>
    <row r="3679" spans="1:4" ht="27">
      <c r="A3679" s="57">
        <v>89777</v>
      </c>
      <c r="B3679" s="55" t="s">
        <v>4908</v>
      </c>
      <c r="C3679" s="57" t="s">
        <v>8068</v>
      </c>
      <c r="D3679" s="59">
        <v>22.86</v>
      </c>
    </row>
    <row r="3680" spans="1:4" ht="27">
      <c r="A3680" s="57">
        <v>89778</v>
      </c>
      <c r="B3680" s="55" t="s">
        <v>4909</v>
      </c>
      <c r="C3680" s="57" t="s">
        <v>8068</v>
      </c>
      <c r="D3680" s="59">
        <v>17.36</v>
      </c>
    </row>
    <row r="3681" spans="1:4" ht="27">
      <c r="A3681" s="57">
        <v>89779</v>
      </c>
      <c r="B3681" s="55" t="s">
        <v>4910</v>
      </c>
      <c r="C3681" s="57" t="s">
        <v>8068</v>
      </c>
      <c r="D3681" s="59">
        <v>29.15</v>
      </c>
    </row>
    <row r="3682" spans="1:4" ht="27">
      <c r="A3682" s="57">
        <v>89780</v>
      </c>
      <c r="B3682" s="55" t="s">
        <v>4911</v>
      </c>
      <c r="C3682" s="57" t="s">
        <v>8068</v>
      </c>
      <c r="D3682" s="59">
        <v>22.86</v>
      </c>
    </row>
    <row r="3683" spans="1:4" ht="27">
      <c r="A3683" s="57">
        <v>89781</v>
      </c>
      <c r="B3683" s="55" t="s">
        <v>4912</v>
      </c>
      <c r="C3683" s="57" t="s">
        <v>8068</v>
      </c>
      <c r="D3683" s="59">
        <v>34.4</v>
      </c>
    </row>
    <row r="3684" spans="1:4" ht="27">
      <c r="A3684" s="57">
        <v>89782</v>
      </c>
      <c r="B3684" s="55" t="s">
        <v>4913</v>
      </c>
      <c r="C3684" s="57" t="s">
        <v>8068</v>
      </c>
      <c r="D3684" s="59">
        <v>10.98</v>
      </c>
    </row>
    <row r="3685" spans="1:4" ht="27">
      <c r="A3685" s="57">
        <v>89783</v>
      </c>
      <c r="B3685" s="55" t="s">
        <v>4914</v>
      </c>
      <c r="C3685" s="57" t="s">
        <v>8068</v>
      </c>
      <c r="D3685" s="59">
        <v>11.28</v>
      </c>
    </row>
    <row r="3686" spans="1:4" ht="27">
      <c r="A3686" s="57">
        <v>89784</v>
      </c>
      <c r="B3686" s="55" t="s">
        <v>4915</v>
      </c>
      <c r="C3686" s="57" t="s">
        <v>8068</v>
      </c>
      <c r="D3686" s="59">
        <v>18.41</v>
      </c>
    </row>
    <row r="3687" spans="1:4" ht="27">
      <c r="A3687" s="57">
        <v>89785</v>
      </c>
      <c r="B3687" s="55" t="s">
        <v>4916</v>
      </c>
      <c r="C3687" s="57" t="s">
        <v>8068</v>
      </c>
      <c r="D3687" s="59">
        <v>20.37</v>
      </c>
    </row>
    <row r="3688" spans="1:4" ht="27">
      <c r="A3688" s="57">
        <v>89786</v>
      </c>
      <c r="B3688" s="55" t="s">
        <v>4917</v>
      </c>
      <c r="C3688" s="57" t="s">
        <v>8068</v>
      </c>
      <c r="D3688" s="59">
        <v>31.09</v>
      </c>
    </row>
    <row r="3689" spans="1:4" ht="27">
      <c r="A3689" s="57">
        <v>89787</v>
      </c>
      <c r="B3689" s="55" t="s">
        <v>4918</v>
      </c>
      <c r="C3689" s="57" t="s">
        <v>8068</v>
      </c>
      <c r="D3689" s="59">
        <v>34.4</v>
      </c>
    </row>
    <row r="3690" spans="1:4" ht="27">
      <c r="A3690" s="57">
        <v>89788</v>
      </c>
      <c r="B3690" s="55" t="s">
        <v>4919</v>
      </c>
      <c r="C3690" s="57" t="s">
        <v>8068</v>
      </c>
      <c r="D3690" s="59">
        <v>68.17</v>
      </c>
    </row>
    <row r="3691" spans="1:4" ht="27">
      <c r="A3691" s="57">
        <v>89789</v>
      </c>
      <c r="B3691" s="55" t="s">
        <v>4920</v>
      </c>
      <c r="C3691" s="57" t="s">
        <v>8068</v>
      </c>
      <c r="D3691" s="59">
        <v>69.27</v>
      </c>
    </row>
    <row r="3692" spans="1:4" ht="27">
      <c r="A3692" s="57">
        <v>89790</v>
      </c>
      <c r="B3692" s="55" t="s">
        <v>4921</v>
      </c>
      <c r="C3692" s="57" t="s">
        <v>8068</v>
      </c>
      <c r="D3692" s="59">
        <v>170.51</v>
      </c>
    </row>
    <row r="3693" spans="1:4" ht="27">
      <c r="A3693" s="57">
        <v>89791</v>
      </c>
      <c r="B3693" s="55" t="s">
        <v>4922</v>
      </c>
      <c r="C3693" s="57" t="s">
        <v>8068</v>
      </c>
      <c r="D3693" s="59">
        <v>174.57</v>
      </c>
    </row>
    <row r="3694" spans="1:4" ht="27">
      <c r="A3694" s="57">
        <v>89792</v>
      </c>
      <c r="B3694" s="55" t="s">
        <v>4923</v>
      </c>
      <c r="C3694" s="57" t="s">
        <v>8068</v>
      </c>
      <c r="D3694" s="59">
        <v>200.05</v>
      </c>
    </row>
    <row r="3695" spans="1:4" ht="27">
      <c r="A3695" s="57">
        <v>89793</v>
      </c>
      <c r="B3695" s="55" t="s">
        <v>4924</v>
      </c>
      <c r="C3695" s="57" t="s">
        <v>8068</v>
      </c>
      <c r="D3695" s="59">
        <v>205.51</v>
      </c>
    </row>
    <row r="3696" spans="1:4" ht="27">
      <c r="A3696" s="57">
        <v>89794</v>
      </c>
      <c r="B3696" s="55" t="s">
        <v>4925</v>
      </c>
      <c r="C3696" s="57" t="s">
        <v>8068</v>
      </c>
      <c r="D3696" s="59">
        <v>15.55</v>
      </c>
    </row>
    <row r="3697" spans="1:4" ht="27">
      <c r="A3697" s="57">
        <v>89795</v>
      </c>
      <c r="B3697" s="55" t="s">
        <v>4926</v>
      </c>
      <c r="C3697" s="57" t="s">
        <v>8068</v>
      </c>
      <c r="D3697" s="59">
        <v>33.78</v>
      </c>
    </row>
    <row r="3698" spans="1:4" ht="27">
      <c r="A3698" s="57">
        <v>89796</v>
      </c>
      <c r="B3698" s="55" t="s">
        <v>4927</v>
      </c>
      <c r="C3698" s="57" t="s">
        <v>8068</v>
      </c>
      <c r="D3698" s="59">
        <v>38.04</v>
      </c>
    </row>
    <row r="3699" spans="1:4" ht="27">
      <c r="A3699" s="57">
        <v>89797</v>
      </c>
      <c r="B3699" s="55" t="s">
        <v>4928</v>
      </c>
      <c r="C3699" s="57" t="s">
        <v>8068</v>
      </c>
      <c r="D3699" s="59">
        <v>44.36</v>
      </c>
    </row>
    <row r="3700" spans="1:4" ht="27">
      <c r="A3700" s="57">
        <v>89801</v>
      </c>
      <c r="B3700" s="55" t="s">
        <v>4929</v>
      </c>
      <c r="C3700" s="57" t="s">
        <v>8068</v>
      </c>
      <c r="D3700" s="59">
        <v>6.37</v>
      </c>
    </row>
    <row r="3701" spans="1:4" ht="27">
      <c r="A3701" s="57">
        <v>89802</v>
      </c>
      <c r="B3701" s="55" t="s">
        <v>4930</v>
      </c>
      <c r="C3701" s="57" t="s">
        <v>8068</v>
      </c>
      <c r="D3701" s="59">
        <v>7.06</v>
      </c>
    </row>
    <row r="3702" spans="1:4" ht="27">
      <c r="A3702" s="57">
        <v>89803</v>
      </c>
      <c r="B3702" s="55" t="s">
        <v>4931</v>
      </c>
      <c r="C3702" s="57" t="s">
        <v>8068</v>
      </c>
      <c r="D3702" s="59">
        <v>14.48</v>
      </c>
    </row>
    <row r="3703" spans="1:4" ht="27">
      <c r="A3703" s="57">
        <v>89804</v>
      </c>
      <c r="B3703" s="55" t="s">
        <v>4932</v>
      </c>
      <c r="C3703" s="57" t="s">
        <v>8068</v>
      </c>
      <c r="D3703" s="59">
        <v>15.62</v>
      </c>
    </row>
    <row r="3704" spans="1:4" ht="27">
      <c r="A3704" s="57">
        <v>89805</v>
      </c>
      <c r="B3704" s="55" t="s">
        <v>4933</v>
      </c>
      <c r="C3704" s="57" t="s">
        <v>8068</v>
      </c>
      <c r="D3704" s="59">
        <v>13.25</v>
      </c>
    </row>
    <row r="3705" spans="1:4" ht="27">
      <c r="A3705" s="57">
        <v>89806</v>
      </c>
      <c r="B3705" s="55" t="s">
        <v>4934</v>
      </c>
      <c r="C3705" s="57" t="s">
        <v>8068</v>
      </c>
      <c r="D3705" s="59">
        <v>14.23</v>
      </c>
    </row>
    <row r="3706" spans="1:4" ht="27">
      <c r="A3706" s="57">
        <v>89807</v>
      </c>
      <c r="B3706" s="55" t="s">
        <v>4935</v>
      </c>
      <c r="C3706" s="57" t="s">
        <v>8068</v>
      </c>
      <c r="D3706" s="59">
        <v>27.31</v>
      </c>
    </row>
    <row r="3707" spans="1:4" ht="27">
      <c r="A3707" s="57">
        <v>89808</v>
      </c>
      <c r="B3707" s="55" t="s">
        <v>4936</v>
      </c>
      <c r="C3707" s="57" t="s">
        <v>8068</v>
      </c>
      <c r="D3707" s="59">
        <v>41.42</v>
      </c>
    </row>
    <row r="3708" spans="1:4" ht="27">
      <c r="A3708" s="57">
        <v>89809</v>
      </c>
      <c r="B3708" s="55" t="s">
        <v>4937</v>
      </c>
      <c r="C3708" s="57" t="s">
        <v>8068</v>
      </c>
      <c r="D3708" s="59">
        <v>17.690000000000001</v>
      </c>
    </row>
    <row r="3709" spans="1:4" ht="27">
      <c r="A3709" s="57">
        <v>89810</v>
      </c>
      <c r="B3709" s="55" t="s">
        <v>4938</v>
      </c>
      <c r="C3709" s="57" t="s">
        <v>8068</v>
      </c>
      <c r="D3709" s="59">
        <v>17.63</v>
      </c>
    </row>
    <row r="3710" spans="1:4" ht="27">
      <c r="A3710" s="57">
        <v>89811</v>
      </c>
      <c r="B3710" s="55" t="s">
        <v>4939</v>
      </c>
      <c r="C3710" s="57" t="s">
        <v>8068</v>
      </c>
      <c r="D3710" s="59">
        <v>32.99</v>
      </c>
    </row>
    <row r="3711" spans="1:4" ht="27">
      <c r="A3711" s="57">
        <v>89812</v>
      </c>
      <c r="B3711" s="55" t="s">
        <v>4940</v>
      </c>
      <c r="C3711" s="57" t="s">
        <v>8068</v>
      </c>
      <c r="D3711" s="59">
        <v>60.13</v>
      </c>
    </row>
    <row r="3712" spans="1:4" ht="27">
      <c r="A3712" s="57">
        <v>89813</v>
      </c>
      <c r="B3712" s="55" t="s">
        <v>4941</v>
      </c>
      <c r="C3712" s="57" t="s">
        <v>8068</v>
      </c>
      <c r="D3712" s="59">
        <v>6.4</v>
      </c>
    </row>
    <row r="3713" spans="1:4" ht="27">
      <c r="A3713" s="57">
        <v>89814</v>
      </c>
      <c r="B3713" s="55" t="s">
        <v>4942</v>
      </c>
      <c r="C3713" s="57" t="s">
        <v>8068</v>
      </c>
      <c r="D3713" s="59">
        <v>14.64</v>
      </c>
    </row>
    <row r="3714" spans="1:4" ht="27">
      <c r="A3714" s="57">
        <v>89815</v>
      </c>
      <c r="B3714" s="55" t="s">
        <v>4943</v>
      </c>
      <c r="C3714" s="57" t="s">
        <v>8068</v>
      </c>
      <c r="D3714" s="59">
        <v>26.74</v>
      </c>
    </row>
    <row r="3715" spans="1:4" ht="27">
      <c r="A3715" s="57">
        <v>89816</v>
      </c>
      <c r="B3715" s="55" t="s">
        <v>4944</v>
      </c>
      <c r="C3715" s="57" t="s">
        <v>8068</v>
      </c>
      <c r="D3715" s="59">
        <v>38.74</v>
      </c>
    </row>
    <row r="3716" spans="1:4" ht="27">
      <c r="A3716" s="57">
        <v>89817</v>
      </c>
      <c r="B3716" s="55" t="s">
        <v>4945</v>
      </c>
      <c r="C3716" s="57" t="s">
        <v>8068</v>
      </c>
      <c r="D3716" s="59">
        <v>11.3</v>
      </c>
    </row>
    <row r="3717" spans="1:4" ht="27">
      <c r="A3717" s="57">
        <v>89818</v>
      </c>
      <c r="B3717" s="55" t="s">
        <v>4946</v>
      </c>
      <c r="C3717" s="57" t="s">
        <v>8068</v>
      </c>
      <c r="D3717" s="59">
        <v>157.44</v>
      </c>
    </row>
    <row r="3718" spans="1:4" ht="27">
      <c r="A3718" s="57">
        <v>89819</v>
      </c>
      <c r="B3718" s="55" t="s">
        <v>4947</v>
      </c>
      <c r="C3718" s="57" t="s">
        <v>8068</v>
      </c>
      <c r="D3718" s="59">
        <v>17.670000000000002</v>
      </c>
    </row>
    <row r="3719" spans="1:4" ht="27">
      <c r="A3719" s="57">
        <v>89820</v>
      </c>
      <c r="B3719" s="55" t="s">
        <v>4948</v>
      </c>
      <c r="C3719" s="57" t="s">
        <v>8068</v>
      </c>
      <c r="D3719" s="59">
        <v>29.15</v>
      </c>
    </row>
    <row r="3720" spans="1:4" ht="27">
      <c r="A3720" s="57">
        <v>89821</v>
      </c>
      <c r="B3720" s="55" t="s">
        <v>4949</v>
      </c>
      <c r="C3720" s="57" t="s">
        <v>8068</v>
      </c>
      <c r="D3720" s="59">
        <v>14</v>
      </c>
    </row>
    <row r="3721" spans="1:4" ht="27">
      <c r="A3721" s="57">
        <v>89822</v>
      </c>
      <c r="B3721" s="55" t="s">
        <v>4950</v>
      </c>
      <c r="C3721" s="57" t="s">
        <v>8068</v>
      </c>
      <c r="D3721" s="59">
        <v>20.55</v>
      </c>
    </row>
    <row r="3722" spans="1:4" ht="27">
      <c r="A3722" s="57">
        <v>89823</v>
      </c>
      <c r="B3722" s="55" t="s">
        <v>4951</v>
      </c>
      <c r="C3722" s="57" t="s">
        <v>8068</v>
      </c>
      <c r="D3722" s="59">
        <v>25.79</v>
      </c>
    </row>
    <row r="3723" spans="1:4" ht="27">
      <c r="A3723" s="57">
        <v>89824</v>
      </c>
      <c r="B3723" s="55" t="s">
        <v>4952</v>
      </c>
      <c r="C3723" s="57" t="s">
        <v>8068</v>
      </c>
      <c r="D3723" s="59">
        <v>36.49</v>
      </c>
    </row>
    <row r="3724" spans="1:4" ht="27">
      <c r="A3724" s="57">
        <v>89825</v>
      </c>
      <c r="B3724" s="55" t="s">
        <v>4953</v>
      </c>
      <c r="C3724" s="57" t="s">
        <v>8068</v>
      </c>
      <c r="D3724" s="59">
        <v>14.3</v>
      </c>
    </row>
    <row r="3725" spans="1:4" ht="27">
      <c r="A3725" s="57">
        <v>89826</v>
      </c>
      <c r="B3725" s="55" t="s">
        <v>4954</v>
      </c>
      <c r="C3725" s="57" t="s">
        <v>8068</v>
      </c>
      <c r="D3725" s="59">
        <v>160.63</v>
      </c>
    </row>
    <row r="3726" spans="1:4" ht="27">
      <c r="A3726" s="57">
        <v>89827</v>
      </c>
      <c r="B3726" s="55" t="s">
        <v>4955</v>
      </c>
      <c r="C3726" s="57" t="s">
        <v>8068</v>
      </c>
      <c r="D3726" s="59">
        <v>16.260000000000002</v>
      </c>
    </row>
    <row r="3727" spans="1:4" ht="27">
      <c r="A3727" s="57">
        <v>89828</v>
      </c>
      <c r="B3727" s="55" t="s">
        <v>4956</v>
      </c>
      <c r="C3727" s="57" t="s">
        <v>8068</v>
      </c>
      <c r="D3727" s="59">
        <v>56.17</v>
      </c>
    </row>
    <row r="3728" spans="1:4" ht="27">
      <c r="A3728" s="57">
        <v>89829</v>
      </c>
      <c r="B3728" s="55" t="s">
        <v>4957</v>
      </c>
      <c r="C3728" s="57" t="s">
        <v>8068</v>
      </c>
      <c r="D3728" s="59">
        <v>25.87</v>
      </c>
    </row>
    <row r="3729" spans="1:4" ht="27">
      <c r="A3729" s="57">
        <v>89830</v>
      </c>
      <c r="B3729" s="55" t="s">
        <v>4958</v>
      </c>
      <c r="C3729" s="57" t="s">
        <v>8068</v>
      </c>
      <c r="D3729" s="59">
        <v>28.56</v>
      </c>
    </row>
    <row r="3730" spans="1:4" ht="27">
      <c r="A3730" s="57">
        <v>89831</v>
      </c>
      <c r="B3730" s="55" t="s">
        <v>4959</v>
      </c>
      <c r="C3730" s="57" t="s">
        <v>8068</v>
      </c>
      <c r="D3730" s="59">
        <v>192.28</v>
      </c>
    </row>
    <row r="3731" spans="1:4" ht="27">
      <c r="A3731" s="57">
        <v>89832</v>
      </c>
      <c r="B3731" s="55" t="s">
        <v>4960</v>
      </c>
      <c r="C3731" s="57" t="s">
        <v>8068</v>
      </c>
      <c r="D3731" s="59">
        <v>38.299999999999997</v>
      </c>
    </row>
    <row r="3732" spans="1:4" ht="27">
      <c r="A3732" s="57">
        <v>89833</v>
      </c>
      <c r="B3732" s="55" t="s">
        <v>4961</v>
      </c>
      <c r="C3732" s="57" t="s">
        <v>8068</v>
      </c>
      <c r="D3732" s="59">
        <v>31.69</v>
      </c>
    </row>
    <row r="3733" spans="1:4" ht="27">
      <c r="A3733" s="57">
        <v>89834</v>
      </c>
      <c r="B3733" s="55" t="s">
        <v>4962</v>
      </c>
      <c r="C3733" s="57" t="s">
        <v>8068</v>
      </c>
      <c r="D3733" s="59">
        <v>38.01</v>
      </c>
    </row>
    <row r="3734" spans="1:4" ht="27">
      <c r="A3734" s="57">
        <v>89835</v>
      </c>
      <c r="B3734" s="55" t="s">
        <v>4963</v>
      </c>
      <c r="C3734" s="57" t="s">
        <v>8068</v>
      </c>
      <c r="D3734" s="59">
        <v>37.43</v>
      </c>
    </row>
    <row r="3735" spans="1:4" ht="27">
      <c r="A3735" s="57">
        <v>89836</v>
      </c>
      <c r="B3735" s="55" t="s">
        <v>4964</v>
      </c>
      <c r="C3735" s="57" t="s">
        <v>8068</v>
      </c>
      <c r="D3735" s="59">
        <v>259.92</v>
      </c>
    </row>
    <row r="3736" spans="1:4" ht="27">
      <c r="A3736" s="57">
        <v>89837</v>
      </c>
      <c r="B3736" s="55" t="s">
        <v>4965</v>
      </c>
      <c r="C3736" s="57" t="s">
        <v>8068</v>
      </c>
      <c r="D3736" s="59">
        <v>128.72999999999999</v>
      </c>
    </row>
    <row r="3737" spans="1:4" ht="27">
      <c r="A3737" s="57">
        <v>89838</v>
      </c>
      <c r="B3737" s="55" t="s">
        <v>4966</v>
      </c>
      <c r="C3737" s="57" t="s">
        <v>8068</v>
      </c>
      <c r="D3737" s="59">
        <v>140.41</v>
      </c>
    </row>
    <row r="3738" spans="1:4" ht="27">
      <c r="A3738" s="57">
        <v>89839</v>
      </c>
      <c r="B3738" s="55" t="s">
        <v>4967</v>
      </c>
      <c r="C3738" s="57" t="s">
        <v>8068</v>
      </c>
      <c r="D3738" s="59">
        <v>186.53</v>
      </c>
    </row>
    <row r="3739" spans="1:4" ht="27">
      <c r="A3739" s="57">
        <v>89840</v>
      </c>
      <c r="B3739" s="55" t="s">
        <v>4968</v>
      </c>
      <c r="C3739" s="57" t="s">
        <v>8068</v>
      </c>
      <c r="D3739" s="59">
        <v>161.15</v>
      </c>
    </row>
    <row r="3740" spans="1:4" ht="27">
      <c r="A3740" s="57">
        <v>89841</v>
      </c>
      <c r="B3740" s="55" t="s">
        <v>4969</v>
      </c>
      <c r="C3740" s="57" t="s">
        <v>8068</v>
      </c>
      <c r="D3740" s="59">
        <v>273.93</v>
      </c>
    </row>
    <row r="3741" spans="1:4" ht="27">
      <c r="A3741" s="57">
        <v>89842</v>
      </c>
      <c r="B3741" s="55" t="s">
        <v>4970</v>
      </c>
      <c r="C3741" s="57" t="s">
        <v>8068</v>
      </c>
      <c r="D3741" s="59">
        <v>42.87</v>
      </c>
    </row>
    <row r="3742" spans="1:4" ht="27">
      <c r="A3742" s="57">
        <v>89844</v>
      </c>
      <c r="B3742" s="55" t="s">
        <v>4971</v>
      </c>
      <c r="C3742" s="57" t="s">
        <v>8068</v>
      </c>
      <c r="D3742" s="59">
        <v>54.78</v>
      </c>
    </row>
    <row r="3743" spans="1:4" ht="27">
      <c r="A3743" s="57">
        <v>89845</v>
      </c>
      <c r="B3743" s="55" t="s">
        <v>4972</v>
      </c>
      <c r="C3743" s="57" t="s">
        <v>8068</v>
      </c>
      <c r="D3743" s="59">
        <v>85.64</v>
      </c>
    </row>
    <row r="3744" spans="1:4" ht="27">
      <c r="A3744" s="57">
        <v>89846</v>
      </c>
      <c r="B3744" s="55" t="s">
        <v>4973</v>
      </c>
      <c r="C3744" s="57" t="s">
        <v>8068</v>
      </c>
      <c r="D3744" s="59">
        <v>195</v>
      </c>
    </row>
    <row r="3745" spans="1:4" ht="27">
      <c r="A3745" s="57">
        <v>89847</v>
      </c>
      <c r="B3745" s="55" t="s">
        <v>4974</v>
      </c>
      <c r="C3745" s="57" t="s">
        <v>8068</v>
      </c>
      <c r="D3745" s="59">
        <v>239.17</v>
      </c>
    </row>
    <row r="3746" spans="1:4" ht="27">
      <c r="A3746" s="57">
        <v>89850</v>
      </c>
      <c r="B3746" s="55" t="s">
        <v>4975</v>
      </c>
      <c r="C3746" s="57" t="s">
        <v>8068</v>
      </c>
      <c r="D3746" s="59">
        <v>22.17</v>
      </c>
    </row>
    <row r="3747" spans="1:4" ht="27">
      <c r="A3747" s="57">
        <v>89851</v>
      </c>
      <c r="B3747" s="55" t="s">
        <v>4976</v>
      </c>
      <c r="C3747" s="57" t="s">
        <v>8068</v>
      </c>
      <c r="D3747" s="59">
        <v>22.11</v>
      </c>
    </row>
    <row r="3748" spans="1:4" ht="27">
      <c r="A3748" s="57">
        <v>89852</v>
      </c>
      <c r="B3748" s="55" t="s">
        <v>4977</v>
      </c>
      <c r="C3748" s="57" t="s">
        <v>8068</v>
      </c>
      <c r="D3748" s="59">
        <v>37.47</v>
      </c>
    </row>
    <row r="3749" spans="1:4" ht="27">
      <c r="A3749" s="57">
        <v>89853</v>
      </c>
      <c r="B3749" s="55" t="s">
        <v>4978</v>
      </c>
      <c r="C3749" s="57" t="s">
        <v>8068</v>
      </c>
      <c r="D3749" s="59">
        <v>64.61</v>
      </c>
    </row>
    <row r="3750" spans="1:4" ht="27">
      <c r="A3750" s="57">
        <v>89854</v>
      </c>
      <c r="B3750" s="55" t="s">
        <v>4979</v>
      </c>
      <c r="C3750" s="57" t="s">
        <v>8068</v>
      </c>
      <c r="D3750" s="59">
        <v>81.2</v>
      </c>
    </row>
    <row r="3751" spans="1:4" ht="27">
      <c r="A3751" s="57">
        <v>89855</v>
      </c>
      <c r="B3751" s="55" t="s">
        <v>4980</v>
      </c>
      <c r="C3751" s="57" t="s">
        <v>8068</v>
      </c>
      <c r="D3751" s="59">
        <v>86.66</v>
      </c>
    </row>
    <row r="3752" spans="1:4" ht="27">
      <c r="A3752" s="57">
        <v>89856</v>
      </c>
      <c r="B3752" s="55" t="s">
        <v>4981</v>
      </c>
      <c r="C3752" s="57" t="s">
        <v>8068</v>
      </c>
      <c r="D3752" s="59">
        <v>16.98</v>
      </c>
    </row>
    <row r="3753" spans="1:4" ht="27">
      <c r="A3753" s="57">
        <v>89857</v>
      </c>
      <c r="B3753" s="55" t="s">
        <v>4982</v>
      </c>
      <c r="C3753" s="57" t="s">
        <v>8068</v>
      </c>
      <c r="D3753" s="59">
        <v>28.77</v>
      </c>
    </row>
    <row r="3754" spans="1:4" ht="27">
      <c r="A3754" s="57">
        <v>89859</v>
      </c>
      <c r="B3754" s="55" t="s">
        <v>4983</v>
      </c>
      <c r="C3754" s="57" t="s">
        <v>8068</v>
      </c>
      <c r="D3754" s="59">
        <v>88.11</v>
      </c>
    </row>
    <row r="3755" spans="1:4" ht="27">
      <c r="A3755" s="57">
        <v>89860</v>
      </c>
      <c r="B3755" s="55" t="s">
        <v>4984</v>
      </c>
      <c r="C3755" s="57" t="s">
        <v>8068</v>
      </c>
      <c r="D3755" s="59">
        <v>37.659999999999997</v>
      </c>
    </row>
    <row r="3756" spans="1:4" ht="27">
      <c r="A3756" s="57">
        <v>89861</v>
      </c>
      <c r="B3756" s="55" t="s">
        <v>4985</v>
      </c>
      <c r="C3756" s="57" t="s">
        <v>8068</v>
      </c>
      <c r="D3756" s="59">
        <v>43.98</v>
      </c>
    </row>
    <row r="3757" spans="1:4" ht="27">
      <c r="A3757" s="57">
        <v>89862</v>
      </c>
      <c r="B3757" s="55" t="s">
        <v>4986</v>
      </c>
      <c r="C3757" s="57" t="s">
        <v>8068</v>
      </c>
      <c r="D3757" s="59">
        <v>83.26</v>
      </c>
    </row>
    <row r="3758" spans="1:4" ht="27">
      <c r="A3758" s="57">
        <v>89863</v>
      </c>
      <c r="B3758" s="55" t="s">
        <v>4987</v>
      </c>
      <c r="C3758" s="57" t="s">
        <v>8068</v>
      </c>
      <c r="D3758" s="59">
        <v>188.89</v>
      </c>
    </row>
    <row r="3759" spans="1:4" ht="27">
      <c r="A3759" s="57">
        <v>89866</v>
      </c>
      <c r="B3759" s="55" t="s">
        <v>4988</v>
      </c>
      <c r="C3759" s="57" t="s">
        <v>8068</v>
      </c>
      <c r="D3759" s="59">
        <v>4.5</v>
      </c>
    </row>
    <row r="3760" spans="1:4" ht="27">
      <c r="A3760" s="57">
        <v>89867</v>
      </c>
      <c r="B3760" s="55" t="s">
        <v>4989</v>
      </c>
      <c r="C3760" s="57" t="s">
        <v>8068</v>
      </c>
      <c r="D3760" s="59">
        <v>5.45</v>
      </c>
    </row>
    <row r="3761" spans="1:4" ht="27">
      <c r="A3761" s="57">
        <v>89868</v>
      </c>
      <c r="B3761" s="55" t="s">
        <v>4990</v>
      </c>
      <c r="C3761" s="57" t="s">
        <v>8068</v>
      </c>
      <c r="D3761" s="59">
        <v>3.44</v>
      </c>
    </row>
    <row r="3762" spans="1:4" ht="27">
      <c r="A3762" s="57">
        <v>89869</v>
      </c>
      <c r="B3762" s="55" t="s">
        <v>4991</v>
      </c>
      <c r="C3762" s="57" t="s">
        <v>8068</v>
      </c>
      <c r="D3762" s="59">
        <v>7.29</v>
      </c>
    </row>
    <row r="3763" spans="1:4" ht="27">
      <c r="A3763" s="57">
        <v>89979</v>
      </c>
      <c r="B3763" s="55" t="s">
        <v>4992</v>
      </c>
      <c r="C3763" s="57" t="s">
        <v>8068</v>
      </c>
      <c r="D3763" s="59">
        <v>28.78</v>
      </c>
    </row>
    <row r="3764" spans="1:4" ht="27">
      <c r="A3764" s="57">
        <v>89980</v>
      </c>
      <c r="B3764" s="55" t="s">
        <v>4993</v>
      </c>
      <c r="C3764" s="57" t="s">
        <v>8068</v>
      </c>
      <c r="D3764" s="59">
        <v>10.9</v>
      </c>
    </row>
    <row r="3765" spans="1:4" ht="27">
      <c r="A3765" s="57">
        <v>89981</v>
      </c>
      <c r="B3765" s="55" t="s">
        <v>4994</v>
      </c>
      <c r="C3765" s="57" t="s">
        <v>8068</v>
      </c>
      <c r="D3765" s="59">
        <v>26.08</v>
      </c>
    </row>
    <row r="3766" spans="1:4" ht="27">
      <c r="A3766" s="57">
        <v>90373</v>
      </c>
      <c r="B3766" s="55" t="s">
        <v>4995</v>
      </c>
      <c r="C3766" s="57" t="s">
        <v>8068</v>
      </c>
      <c r="D3766" s="59">
        <v>14.27</v>
      </c>
    </row>
    <row r="3767" spans="1:4" ht="27">
      <c r="A3767" s="57">
        <v>90374</v>
      </c>
      <c r="B3767" s="55" t="s">
        <v>4996</v>
      </c>
      <c r="C3767" s="57" t="s">
        <v>8068</v>
      </c>
      <c r="D3767" s="59">
        <v>22.8</v>
      </c>
    </row>
    <row r="3768" spans="1:4" ht="27">
      <c r="A3768" s="57">
        <v>90375</v>
      </c>
      <c r="B3768" s="55" t="s">
        <v>4997</v>
      </c>
      <c r="C3768" s="57" t="s">
        <v>8068</v>
      </c>
      <c r="D3768" s="59">
        <v>8.24</v>
      </c>
    </row>
    <row r="3769" spans="1:4" ht="27">
      <c r="A3769" s="57">
        <v>92287</v>
      </c>
      <c r="B3769" s="55" t="s">
        <v>4998</v>
      </c>
      <c r="C3769" s="57" t="s">
        <v>8068</v>
      </c>
      <c r="D3769" s="59">
        <v>13.19</v>
      </c>
    </row>
    <row r="3770" spans="1:4" ht="27">
      <c r="A3770" s="57">
        <v>92288</v>
      </c>
      <c r="B3770" s="55" t="s">
        <v>4999</v>
      </c>
      <c r="C3770" s="57" t="s">
        <v>8068</v>
      </c>
      <c r="D3770" s="59">
        <v>20.260000000000002</v>
      </c>
    </row>
    <row r="3771" spans="1:4" ht="27">
      <c r="A3771" s="57">
        <v>92289</v>
      </c>
      <c r="B3771" s="55" t="s">
        <v>5000</v>
      </c>
      <c r="C3771" s="57" t="s">
        <v>8068</v>
      </c>
      <c r="D3771" s="59">
        <v>35.369999999999997</v>
      </c>
    </row>
    <row r="3772" spans="1:4" ht="27">
      <c r="A3772" s="57">
        <v>92290</v>
      </c>
      <c r="B3772" s="55" t="s">
        <v>5001</v>
      </c>
      <c r="C3772" s="57" t="s">
        <v>8068</v>
      </c>
      <c r="D3772" s="59">
        <v>53.57</v>
      </c>
    </row>
    <row r="3773" spans="1:4" ht="27">
      <c r="A3773" s="57">
        <v>92291</v>
      </c>
      <c r="B3773" s="55" t="s">
        <v>5002</v>
      </c>
      <c r="C3773" s="57" t="s">
        <v>8068</v>
      </c>
      <c r="D3773" s="59">
        <v>81.92</v>
      </c>
    </row>
    <row r="3774" spans="1:4" ht="27">
      <c r="A3774" s="57">
        <v>92292</v>
      </c>
      <c r="B3774" s="55" t="s">
        <v>5003</v>
      </c>
      <c r="C3774" s="57" t="s">
        <v>8068</v>
      </c>
      <c r="D3774" s="59">
        <v>254.78</v>
      </c>
    </row>
    <row r="3775" spans="1:4" ht="27">
      <c r="A3775" s="57">
        <v>92293</v>
      </c>
      <c r="B3775" s="55" t="s">
        <v>5004</v>
      </c>
      <c r="C3775" s="57" t="s">
        <v>8068</v>
      </c>
      <c r="D3775" s="59">
        <v>7.61</v>
      </c>
    </row>
    <row r="3776" spans="1:4" ht="27">
      <c r="A3776" s="57">
        <v>92294</v>
      </c>
      <c r="B3776" s="55" t="s">
        <v>5005</v>
      </c>
      <c r="C3776" s="57" t="s">
        <v>8068</v>
      </c>
      <c r="D3776" s="59">
        <v>12.45</v>
      </c>
    </row>
    <row r="3777" spans="1:4" ht="27">
      <c r="A3777" s="57">
        <v>92295</v>
      </c>
      <c r="B3777" s="55" t="s">
        <v>5006</v>
      </c>
      <c r="C3777" s="57" t="s">
        <v>8068</v>
      </c>
      <c r="D3777" s="59">
        <v>23.03</v>
      </c>
    </row>
    <row r="3778" spans="1:4" ht="27">
      <c r="A3778" s="57">
        <v>92296</v>
      </c>
      <c r="B3778" s="55" t="s">
        <v>5007</v>
      </c>
      <c r="C3778" s="57" t="s">
        <v>8068</v>
      </c>
      <c r="D3778" s="59">
        <v>30.62</v>
      </c>
    </row>
    <row r="3779" spans="1:4" ht="27">
      <c r="A3779" s="57">
        <v>92297</v>
      </c>
      <c r="B3779" s="55" t="s">
        <v>5008</v>
      </c>
      <c r="C3779" s="57" t="s">
        <v>8068</v>
      </c>
      <c r="D3779" s="59">
        <v>47.24</v>
      </c>
    </row>
    <row r="3780" spans="1:4" ht="27">
      <c r="A3780" s="57">
        <v>92298</v>
      </c>
      <c r="B3780" s="55" t="s">
        <v>5009</v>
      </c>
      <c r="C3780" s="57" t="s">
        <v>8068</v>
      </c>
      <c r="D3780" s="59">
        <v>131.97999999999999</v>
      </c>
    </row>
    <row r="3781" spans="1:4" ht="27">
      <c r="A3781" s="57">
        <v>92299</v>
      </c>
      <c r="B3781" s="55" t="s">
        <v>5010</v>
      </c>
      <c r="C3781" s="57" t="s">
        <v>8068</v>
      </c>
      <c r="D3781" s="59">
        <v>17.41</v>
      </c>
    </row>
    <row r="3782" spans="1:4" ht="27">
      <c r="A3782" s="57">
        <v>92300</v>
      </c>
      <c r="B3782" s="55" t="s">
        <v>5011</v>
      </c>
      <c r="C3782" s="57" t="s">
        <v>8068</v>
      </c>
      <c r="D3782" s="59">
        <v>25.84</v>
      </c>
    </row>
    <row r="3783" spans="1:4" ht="27">
      <c r="A3783" s="57">
        <v>92301</v>
      </c>
      <c r="B3783" s="55" t="s">
        <v>5012</v>
      </c>
      <c r="C3783" s="57" t="s">
        <v>8068</v>
      </c>
      <c r="D3783" s="59">
        <v>50.28</v>
      </c>
    </row>
    <row r="3784" spans="1:4" ht="27">
      <c r="A3784" s="57">
        <v>92302</v>
      </c>
      <c r="B3784" s="55" t="s">
        <v>5013</v>
      </c>
      <c r="C3784" s="57" t="s">
        <v>8068</v>
      </c>
      <c r="D3784" s="59">
        <v>66.48</v>
      </c>
    </row>
    <row r="3785" spans="1:4" ht="27">
      <c r="A3785" s="57">
        <v>92303</v>
      </c>
      <c r="B3785" s="55" t="s">
        <v>5014</v>
      </c>
      <c r="C3785" s="57" t="s">
        <v>8068</v>
      </c>
      <c r="D3785" s="59">
        <v>121.36</v>
      </c>
    </row>
    <row r="3786" spans="1:4" ht="27">
      <c r="A3786" s="57">
        <v>92304</v>
      </c>
      <c r="B3786" s="55" t="s">
        <v>5015</v>
      </c>
      <c r="C3786" s="57" t="s">
        <v>8068</v>
      </c>
      <c r="D3786" s="59">
        <v>314.5</v>
      </c>
    </row>
    <row r="3787" spans="1:4" ht="27">
      <c r="A3787" s="57">
        <v>92311</v>
      </c>
      <c r="B3787" s="55" t="s">
        <v>5016</v>
      </c>
      <c r="C3787" s="57" t="s">
        <v>8068</v>
      </c>
      <c r="D3787" s="59">
        <v>9.58</v>
      </c>
    </row>
    <row r="3788" spans="1:4" ht="27">
      <c r="A3788" s="57">
        <v>92312</v>
      </c>
      <c r="B3788" s="55" t="s">
        <v>5017</v>
      </c>
      <c r="C3788" s="57" t="s">
        <v>8068</v>
      </c>
      <c r="D3788" s="59">
        <v>15.52</v>
      </c>
    </row>
    <row r="3789" spans="1:4" ht="27">
      <c r="A3789" s="57">
        <v>92313</v>
      </c>
      <c r="B3789" s="55" t="s">
        <v>5018</v>
      </c>
      <c r="C3789" s="57" t="s">
        <v>8068</v>
      </c>
      <c r="D3789" s="59">
        <v>22.6</v>
      </c>
    </row>
    <row r="3790" spans="1:4" ht="27">
      <c r="A3790" s="57">
        <v>92314</v>
      </c>
      <c r="B3790" s="55" t="s">
        <v>5019</v>
      </c>
      <c r="C3790" s="57" t="s">
        <v>8068</v>
      </c>
      <c r="D3790" s="59">
        <v>6.22</v>
      </c>
    </row>
    <row r="3791" spans="1:4" ht="27">
      <c r="A3791" s="57">
        <v>92315</v>
      </c>
      <c r="B3791" s="55" t="s">
        <v>5020</v>
      </c>
      <c r="C3791" s="57" t="s">
        <v>8068</v>
      </c>
      <c r="D3791" s="59">
        <v>9.19</v>
      </c>
    </row>
    <row r="3792" spans="1:4" ht="27">
      <c r="A3792" s="57">
        <v>92316</v>
      </c>
      <c r="B3792" s="55" t="s">
        <v>5021</v>
      </c>
      <c r="C3792" s="57" t="s">
        <v>8068</v>
      </c>
      <c r="D3792" s="59">
        <v>14.04</v>
      </c>
    </row>
    <row r="3793" spans="1:4" ht="27">
      <c r="A3793" s="57">
        <v>92317</v>
      </c>
      <c r="B3793" s="55" t="s">
        <v>5022</v>
      </c>
      <c r="C3793" s="57" t="s">
        <v>8068</v>
      </c>
      <c r="D3793" s="59">
        <v>13.02</v>
      </c>
    </row>
    <row r="3794" spans="1:4" ht="27">
      <c r="A3794" s="57">
        <v>92318</v>
      </c>
      <c r="B3794" s="55" t="s">
        <v>5023</v>
      </c>
      <c r="C3794" s="57" t="s">
        <v>8068</v>
      </c>
      <c r="D3794" s="59">
        <v>20.53</v>
      </c>
    </row>
    <row r="3795" spans="1:4" ht="27">
      <c r="A3795" s="57">
        <v>92319</v>
      </c>
      <c r="B3795" s="55" t="s">
        <v>5024</v>
      </c>
      <c r="C3795" s="57" t="s">
        <v>8068</v>
      </c>
      <c r="D3795" s="59">
        <v>28.97</v>
      </c>
    </row>
    <row r="3796" spans="1:4" ht="27">
      <c r="A3796" s="57">
        <v>92326</v>
      </c>
      <c r="B3796" s="55" t="s">
        <v>5025</v>
      </c>
      <c r="C3796" s="57" t="s">
        <v>8068</v>
      </c>
      <c r="D3796" s="59">
        <v>10.78</v>
      </c>
    </row>
    <row r="3797" spans="1:4" ht="27">
      <c r="A3797" s="57">
        <v>92327</v>
      </c>
      <c r="B3797" s="55" t="s">
        <v>5026</v>
      </c>
      <c r="C3797" s="57" t="s">
        <v>8068</v>
      </c>
      <c r="D3797" s="59">
        <v>17.68</v>
      </c>
    </row>
    <row r="3798" spans="1:4" ht="27">
      <c r="A3798" s="57">
        <v>92328</v>
      </c>
      <c r="B3798" s="55" t="s">
        <v>5027</v>
      </c>
      <c r="C3798" s="57" t="s">
        <v>8068</v>
      </c>
      <c r="D3798" s="59">
        <v>26.41</v>
      </c>
    </row>
    <row r="3799" spans="1:4" ht="27">
      <c r="A3799" s="57">
        <v>92329</v>
      </c>
      <c r="B3799" s="55" t="s">
        <v>5028</v>
      </c>
      <c r="C3799" s="57" t="s">
        <v>8068</v>
      </c>
      <c r="D3799" s="59">
        <v>6.38</v>
      </c>
    </row>
    <row r="3800" spans="1:4" ht="27">
      <c r="A3800" s="57">
        <v>92330</v>
      </c>
      <c r="B3800" s="55" t="s">
        <v>5029</v>
      </c>
      <c r="C3800" s="57" t="s">
        <v>8068</v>
      </c>
      <c r="D3800" s="59">
        <v>10.61</v>
      </c>
    </row>
    <row r="3801" spans="1:4" ht="27">
      <c r="A3801" s="57">
        <v>92331</v>
      </c>
      <c r="B3801" s="55" t="s">
        <v>5030</v>
      </c>
      <c r="C3801" s="57" t="s">
        <v>8068</v>
      </c>
      <c r="D3801" s="59">
        <v>16.59</v>
      </c>
    </row>
    <row r="3802" spans="1:4" ht="27">
      <c r="A3802" s="57">
        <v>92332</v>
      </c>
      <c r="B3802" s="55" t="s">
        <v>5031</v>
      </c>
      <c r="C3802" s="57" t="s">
        <v>8068</v>
      </c>
      <c r="D3802" s="59">
        <v>13.26</v>
      </c>
    </row>
    <row r="3803" spans="1:4" ht="27">
      <c r="A3803" s="57">
        <v>92333</v>
      </c>
      <c r="B3803" s="55" t="s">
        <v>5032</v>
      </c>
      <c r="C3803" s="57" t="s">
        <v>8068</v>
      </c>
      <c r="D3803" s="59">
        <v>23.38</v>
      </c>
    </row>
    <row r="3804" spans="1:4" ht="27">
      <c r="A3804" s="57">
        <v>92334</v>
      </c>
      <c r="B3804" s="55" t="s">
        <v>5033</v>
      </c>
      <c r="C3804" s="57" t="s">
        <v>8068</v>
      </c>
      <c r="D3804" s="59">
        <v>34.04</v>
      </c>
    </row>
    <row r="3805" spans="1:4" ht="27">
      <c r="A3805" s="57">
        <v>92344</v>
      </c>
      <c r="B3805" s="55" t="s">
        <v>5034</v>
      </c>
      <c r="C3805" s="57" t="s">
        <v>8068</v>
      </c>
      <c r="D3805" s="59">
        <v>51.44</v>
      </c>
    </row>
    <row r="3806" spans="1:4" ht="27">
      <c r="A3806" s="57">
        <v>92345</v>
      </c>
      <c r="B3806" s="55" t="s">
        <v>5035</v>
      </c>
      <c r="C3806" s="57" t="s">
        <v>8068</v>
      </c>
      <c r="D3806" s="59">
        <v>51.42</v>
      </c>
    </row>
    <row r="3807" spans="1:4" ht="27">
      <c r="A3807" s="57">
        <v>92346</v>
      </c>
      <c r="B3807" s="55" t="s">
        <v>5036</v>
      </c>
      <c r="C3807" s="57" t="s">
        <v>8068</v>
      </c>
      <c r="D3807" s="59">
        <v>67.94</v>
      </c>
    </row>
    <row r="3808" spans="1:4" ht="27">
      <c r="A3808" s="57">
        <v>92347</v>
      </c>
      <c r="B3808" s="55" t="s">
        <v>5037</v>
      </c>
      <c r="C3808" s="57" t="s">
        <v>8068</v>
      </c>
      <c r="D3808" s="59">
        <v>75.8</v>
      </c>
    </row>
    <row r="3809" spans="1:4" ht="27">
      <c r="A3809" s="57">
        <v>92348</v>
      </c>
      <c r="B3809" s="55" t="s">
        <v>5038</v>
      </c>
      <c r="C3809" s="57" t="s">
        <v>8068</v>
      </c>
      <c r="D3809" s="59">
        <v>95.92</v>
      </c>
    </row>
    <row r="3810" spans="1:4" ht="27">
      <c r="A3810" s="57">
        <v>92349</v>
      </c>
      <c r="B3810" s="55" t="s">
        <v>5039</v>
      </c>
      <c r="C3810" s="57" t="s">
        <v>8068</v>
      </c>
      <c r="D3810" s="59">
        <v>102.91</v>
      </c>
    </row>
    <row r="3811" spans="1:4" ht="27">
      <c r="A3811" s="57">
        <v>92350</v>
      </c>
      <c r="B3811" s="55" t="s">
        <v>5040</v>
      </c>
      <c r="C3811" s="57" t="s">
        <v>8068</v>
      </c>
      <c r="D3811" s="59">
        <v>76.47</v>
      </c>
    </row>
    <row r="3812" spans="1:4" ht="27">
      <c r="A3812" s="57">
        <v>92351</v>
      </c>
      <c r="B3812" s="55" t="s">
        <v>5041</v>
      </c>
      <c r="C3812" s="57" t="s">
        <v>8068</v>
      </c>
      <c r="D3812" s="59">
        <v>74.73</v>
      </c>
    </row>
    <row r="3813" spans="1:4" ht="27">
      <c r="A3813" s="57">
        <v>92352</v>
      </c>
      <c r="B3813" s="55" t="s">
        <v>5042</v>
      </c>
      <c r="C3813" s="57" t="s">
        <v>8068</v>
      </c>
      <c r="D3813" s="59">
        <v>116.98</v>
      </c>
    </row>
    <row r="3814" spans="1:4" ht="27">
      <c r="A3814" s="57">
        <v>92353</v>
      </c>
      <c r="B3814" s="55" t="s">
        <v>5043</v>
      </c>
      <c r="C3814" s="57" t="s">
        <v>8068</v>
      </c>
      <c r="D3814" s="59">
        <v>109.29</v>
      </c>
    </row>
    <row r="3815" spans="1:4" ht="27">
      <c r="A3815" s="57">
        <v>92354</v>
      </c>
      <c r="B3815" s="55" t="s">
        <v>5044</v>
      </c>
      <c r="C3815" s="57" t="s">
        <v>8068</v>
      </c>
      <c r="D3815" s="59">
        <v>155.88</v>
      </c>
    </row>
    <row r="3816" spans="1:4" ht="27">
      <c r="A3816" s="57">
        <v>92355</v>
      </c>
      <c r="B3816" s="55" t="s">
        <v>5045</v>
      </c>
      <c r="C3816" s="57" t="s">
        <v>8068</v>
      </c>
      <c r="D3816" s="59">
        <v>141.06</v>
      </c>
    </row>
    <row r="3817" spans="1:4" ht="27">
      <c r="A3817" s="57">
        <v>92356</v>
      </c>
      <c r="B3817" s="55" t="s">
        <v>5046</v>
      </c>
      <c r="C3817" s="57" t="s">
        <v>8068</v>
      </c>
      <c r="D3817" s="59">
        <v>99.61</v>
      </c>
    </row>
    <row r="3818" spans="1:4" ht="27">
      <c r="A3818" s="57">
        <v>92357</v>
      </c>
      <c r="B3818" s="55" t="s">
        <v>5047</v>
      </c>
      <c r="C3818" s="57" t="s">
        <v>8068</v>
      </c>
      <c r="D3818" s="59">
        <v>149.61000000000001</v>
      </c>
    </row>
    <row r="3819" spans="1:4" ht="27">
      <c r="A3819" s="57">
        <v>92358</v>
      </c>
      <c r="B3819" s="55" t="s">
        <v>5048</v>
      </c>
      <c r="C3819" s="57" t="s">
        <v>8068</v>
      </c>
      <c r="D3819" s="59">
        <v>186.67</v>
      </c>
    </row>
    <row r="3820" spans="1:4" ht="27">
      <c r="A3820" s="57">
        <v>92369</v>
      </c>
      <c r="B3820" s="55" t="s">
        <v>5049</v>
      </c>
      <c r="C3820" s="57" t="s">
        <v>8068</v>
      </c>
      <c r="D3820" s="59">
        <v>27.37</v>
      </c>
    </row>
    <row r="3821" spans="1:4" ht="27">
      <c r="A3821" s="57">
        <v>92370</v>
      </c>
      <c r="B3821" s="55" t="s">
        <v>5050</v>
      </c>
      <c r="C3821" s="57" t="s">
        <v>8068</v>
      </c>
      <c r="D3821" s="59">
        <v>28.79</v>
      </c>
    </row>
    <row r="3822" spans="1:4" ht="27">
      <c r="A3822" s="57">
        <v>92371</v>
      </c>
      <c r="B3822" s="55" t="s">
        <v>5051</v>
      </c>
      <c r="C3822" s="57" t="s">
        <v>8068</v>
      </c>
      <c r="D3822" s="59">
        <v>33.25</v>
      </c>
    </row>
    <row r="3823" spans="1:4" ht="27">
      <c r="A3823" s="57">
        <v>92372</v>
      </c>
      <c r="B3823" s="55" t="s">
        <v>5052</v>
      </c>
      <c r="C3823" s="57" t="s">
        <v>8068</v>
      </c>
      <c r="D3823" s="59">
        <v>34.56</v>
      </c>
    </row>
    <row r="3824" spans="1:4" ht="27">
      <c r="A3824" s="57">
        <v>92373</v>
      </c>
      <c r="B3824" s="55" t="s">
        <v>5053</v>
      </c>
      <c r="C3824" s="57" t="s">
        <v>8068</v>
      </c>
      <c r="D3824" s="59">
        <v>39.409999999999997</v>
      </c>
    </row>
    <row r="3825" spans="1:4" ht="27">
      <c r="A3825" s="57">
        <v>92374</v>
      </c>
      <c r="B3825" s="55" t="s">
        <v>5054</v>
      </c>
      <c r="C3825" s="57" t="s">
        <v>8068</v>
      </c>
      <c r="D3825" s="59">
        <v>39.659999999999997</v>
      </c>
    </row>
    <row r="3826" spans="1:4" ht="27">
      <c r="A3826" s="57">
        <v>92375</v>
      </c>
      <c r="B3826" s="55" t="s">
        <v>5055</v>
      </c>
      <c r="C3826" s="57" t="s">
        <v>8068</v>
      </c>
      <c r="D3826" s="59">
        <v>51.41</v>
      </c>
    </row>
    <row r="3827" spans="1:4" ht="27">
      <c r="A3827" s="57">
        <v>92376</v>
      </c>
      <c r="B3827" s="55" t="s">
        <v>5056</v>
      </c>
      <c r="C3827" s="57" t="s">
        <v>8068</v>
      </c>
      <c r="D3827" s="59">
        <v>51.39</v>
      </c>
    </row>
    <row r="3828" spans="1:4" ht="27">
      <c r="A3828" s="57">
        <v>92377</v>
      </c>
      <c r="B3828" s="55" t="s">
        <v>5057</v>
      </c>
      <c r="C3828" s="57" t="s">
        <v>8068</v>
      </c>
      <c r="D3828" s="59">
        <v>69.22</v>
      </c>
    </row>
    <row r="3829" spans="1:4" ht="27">
      <c r="A3829" s="57">
        <v>92378</v>
      </c>
      <c r="B3829" s="55" t="s">
        <v>5058</v>
      </c>
      <c r="C3829" s="57" t="s">
        <v>8068</v>
      </c>
      <c r="D3829" s="59">
        <v>77.08</v>
      </c>
    </row>
    <row r="3830" spans="1:4" ht="27">
      <c r="A3830" s="57">
        <v>92379</v>
      </c>
      <c r="B3830" s="55" t="s">
        <v>5059</v>
      </c>
      <c r="C3830" s="57" t="s">
        <v>8068</v>
      </c>
      <c r="D3830" s="59">
        <v>98.53</v>
      </c>
    </row>
    <row r="3831" spans="1:4" ht="27">
      <c r="A3831" s="57">
        <v>92380</v>
      </c>
      <c r="B3831" s="55" t="s">
        <v>5060</v>
      </c>
      <c r="C3831" s="57" t="s">
        <v>8068</v>
      </c>
      <c r="D3831" s="59">
        <v>105.52</v>
      </c>
    </row>
    <row r="3832" spans="1:4" ht="27">
      <c r="A3832" s="57">
        <v>92381</v>
      </c>
      <c r="B3832" s="55" t="s">
        <v>5061</v>
      </c>
      <c r="C3832" s="57" t="s">
        <v>8068</v>
      </c>
      <c r="D3832" s="59">
        <v>41.45</v>
      </c>
    </row>
    <row r="3833" spans="1:4" ht="27">
      <c r="A3833" s="57">
        <v>92382</v>
      </c>
      <c r="B3833" s="55" t="s">
        <v>5062</v>
      </c>
      <c r="C3833" s="57" t="s">
        <v>8068</v>
      </c>
      <c r="D3833" s="59">
        <v>39.58</v>
      </c>
    </row>
    <row r="3834" spans="1:4" ht="27">
      <c r="A3834" s="57">
        <v>92383</v>
      </c>
      <c r="B3834" s="55" t="s">
        <v>5063</v>
      </c>
      <c r="C3834" s="57" t="s">
        <v>8068</v>
      </c>
      <c r="D3834" s="59">
        <v>52.56</v>
      </c>
    </row>
    <row r="3835" spans="1:4" ht="27">
      <c r="A3835" s="57">
        <v>92384</v>
      </c>
      <c r="B3835" s="55" t="s">
        <v>5064</v>
      </c>
      <c r="C3835" s="57" t="s">
        <v>8068</v>
      </c>
      <c r="D3835" s="59">
        <v>48.82</v>
      </c>
    </row>
    <row r="3836" spans="1:4" ht="27">
      <c r="A3836" s="57">
        <v>92385</v>
      </c>
      <c r="B3836" s="55" t="s">
        <v>5065</v>
      </c>
      <c r="C3836" s="57" t="s">
        <v>8068</v>
      </c>
      <c r="D3836" s="59">
        <v>60.34</v>
      </c>
    </row>
    <row r="3837" spans="1:4" ht="27">
      <c r="A3837" s="57">
        <v>92386</v>
      </c>
      <c r="B3837" s="55" t="s">
        <v>5066</v>
      </c>
      <c r="C3837" s="57" t="s">
        <v>8068</v>
      </c>
      <c r="D3837" s="59">
        <v>57.77</v>
      </c>
    </row>
    <row r="3838" spans="1:4" ht="27">
      <c r="A3838" s="57">
        <v>92387</v>
      </c>
      <c r="B3838" s="55" t="s">
        <v>5067</v>
      </c>
      <c r="C3838" s="57" t="s">
        <v>8068</v>
      </c>
      <c r="D3838" s="59">
        <v>76.39</v>
      </c>
    </row>
    <row r="3839" spans="1:4" ht="27">
      <c r="A3839" s="57">
        <v>92388</v>
      </c>
      <c r="B3839" s="55" t="s">
        <v>5068</v>
      </c>
      <c r="C3839" s="57" t="s">
        <v>8068</v>
      </c>
      <c r="D3839" s="59">
        <v>74.650000000000006</v>
      </c>
    </row>
    <row r="3840" spans="1:4" ht="27">
      <c r="A3840" s="57">
        <v>92389</v>
      </c>
      <c r="B3840" s="55" t="s">
        <v>5069</v>
      </c>
      <c r="C3840" s="57" t="s">
        <v>8068</v>
      </c>
      <c r="D3840" s="59">
        <v>118.92</v>
      </c>
    </row>
    <row r="3841" spans="1:4" ht="27">
      <c r="A3841" s="57">
        <v>92390</v>
      </c>
      <c r="B3841" s="55" t="s">
        <v>5070</v>
      </c>
      <c r="C3841" s="57" t="s">
        <v>8068</v>
      </c>
      <c r="D3841" s="59">
        <v>111.23</v>
      </c>
    </row>
    <row r="3842" spans="1:4" ht="27">
      <c r="A3842" s="57">
        <v>92635</v>
      </c>
      <c r="B3842" s="55" t="s">
        <v>5071</v>
      </c>
      <c r="C3842" s="57" t="s">
        <v>8068</v>
      </c>
      <c r="D3842" s="59">
        <v>159.79</v>
      </c>
    </row>
    <row r="3843" spans="1:4" ht="27">
      <c r="A3843" s="57">
        <v>92636</v>
      </c>
      <c r="B3843" s="55" t="s">
        <v>5072</v>
      </c>
      <c r="C3843" s="57" t="s">
        <v>8068</v>
      </c>
      <c r="D3843" s="59">
        <v>144.97</v>
      </c>
    </row>
    <row r="3844" spans="1:4" ht="27">
      <c r="A3844" s="57">
        <v>92637</v>
      </c>
      <c r="B3844" s="55" t="s">
        <v>5073</v>
      </c>
      <c r="C3844" s="57" t="s">
        <v>8068</v>
      </c>
      <c r="D3844" s="59">
        <v>53.49</v>
      </c>
    </row>
    <row r="3845" spans="1:4" ht="27">
      <c r="A3845" s="57">
        <v>92638</v>
      </c>
      <c r="B3845" s="55" t="s">
        <v>5074</v>
      </c>
      <c r="C3845" s="57" t="s">
        <v>8068</v>
      </c>
      <c r="D3845" s="59">
        <v>65.56</v>
      </c>
    </row>
    <row r="3846" spans="1:4" ht="27">
      <c r="A3846" s="57">
        <v>92639</v>
      </c>
      <c r="B3846" s="55" t="s">
        <v>5075</v>
      </c>
      <c r="C3846" s="57" t="s">
        <v>8068</v>
      </c>
      <c r="D3846" s="59">
        <v>76.05</v>
      </c>
    </row>
    <row r="3847" spans="1:4" ht="27">
      <c r="A3847" s="57">
        <v>92640</v>
      </c>
      <c r="B3847" s="55" t="s">
        <v>5076</v>
      </c>
      <c r="C3847" s="57" t="s">
        <v>8068</v>
      </c>
      <c r="D3847" s="59">
        <v>99.51</v>
      </c>
    </row>
    <row r="3848" spans="1:4" ht="27">
      <c r="A3848" s="57">
        <v>92642</v>
      </c>
      <c r="B3848" s="55" t="s">
        <v>5077</v>
      </c>
      <c r="C3848" s="57" t="s">
        <v>8068</v>
      </c>
      <c r="D3848" s="59">
        <v>152.15</v>
      </c>
    </row>
    <row r="3849" spans="1:4" ht="27">
      <c r="A3849" s="57">
        <v>92644</v>
      </c>
      <c r="B3849" s="55" t="s">
        <v>5078</v>
      </c>
      <c r="C3849" s="57" t="s">
        <v>8068</v>
      </c>
      <c r="D3849" s="59">
        <v>191.89</v>
      </c>
    </row>
    <row r="3850" spans="1:4" ht="27">
      <c r="A3850" s="57">
        <v>92657</v>
      </c>
      <c r="B3850" s="55" t="s">
        <v>5079</v>
      </c>
      <c r="C3850" s="57" t="s">
        <v>8068</v>
      </c>
      <c r="D3850" s="59">
        <v>20.309999999999999</v>
      </c>
    </row>
    <row r="3851" spans="1:4" ht="27">
      <c r="A3851" s="57">
        <v>92658</v>
      </c>
      <c r="B3851" s="55" t="s">
        <v>5080</v>
      </c>
      <c r="C3851" s="57" t="s">
        <v>8068</v>
      </c>
      <c r="D3851" s="59">
        <v>21.73</v>
      </c>
    </row>
    <row r="3852" spans="1:4" ht="27">
      <c r="A3852" s="57">
        <v>92659</v>
      </c>
      <c r="B3852" s="55" t="s">
        <v>5081</v>
      </c>
      <c r="C3852" s="57" t="s">
        <v>8068</v>
      </c>
      <c r="D3852" s="59">
        <v>25.23</v>
      </c>
    </row>
    <row r="3853" spans="1:4" ht="27">
      <c r="A3853" s="57">
        <v>92660</v>
      </c>
      <c r="B3853" s="55" t="s">
        <v>5082</v>
      </c>
      <c r="C3853" s="57" t="s">
        <v>8068</v>
      </c>
      <c r="D3853" s="59">
        <v>26.54</v>
      </c>
    </row>
    <row r="3854" spans="1:4" ht="27">
      <c r="A3854" s="57">
        <v>92661</v>
      </c>
      <c r="B3854" s="55" t="s">
        <v>5083</v>
      </c>
      <c r="C3854" s="57" t="s">
        <v>8068</v>
      </c>
      <c r="D3854" s="59">
        <v>30.27</v>
      </c>
    </row>
    <row r="3855" spans="1:4" ht="27">
      <c r="A3855" s="57">
        <v>92662</v>
      </c>
      <c r="B3855" s="55" t="s">
        <v>5084</v>
      </c>
      <c r="C3855" s="57" t="s">
        <v>8068</v>
      </c>
      <c r="D3855" s="59">
        <v>30.52</v>
      </c>
    </row>
    <row r="3856" spans="1:4" ht="27">
      <c r="A3856" s="57">
        <v>92663</v>
      </c>
      <c r="B3856" s="55" t="s">
        <v>5085</v>
      </c>
      <c r="C3856" s="57" t="s">
        <v>8068</v>
      </c>
      <c r="D3856" s="59">
        <v>40.89</v>
      </c>
    </row>
    <row r="3857" spans="1:4" ht="27">
      <c r="A3857" s="57">
        <v>92664</v>
      </c>
      <c r="B3857" s="55" t="s">
        <v>5086</v>
      </c>
      <c r="C3857" s="57" t="s">
        <v>8068</v>
      </c>
      <c r="D3857" s="59">
        <v>40.869999999999997</v>
      </c>
    </row>
    <row r="3858" spans="1:4" ht="27">
      <c r="A3858" s="57">
        <v>92665</v>
      </c>
      <c r="B3858" s="55" t="s">
        <v>5087</v>
      </c>
      <c r="C3858" s="57" t="s">
        <v>8068</v>
      </c>
      <c r="D3858" s="59">
        <v>56.62</v>
      </c>
    </row>
    <row r="3859" spans="1:4" ht="27">
      <c r="A3859" s="57">
        <v>92666</v>
      </c>
      <c r="B3859" s="55" t="s">
        <v>5088</v>
      </c>
      <c r="C3859" s="57" t="s">
        <v>8068</v>
      </c>
      <c r="D3859" s="59">
        <v>64.48</v>
      </c>
    </row>
    <row r="3860" spans="1:4" ht="27">
      <c r="A3860" s="57">
        <v>92667</v>
      </c>
      <c r="B3860" s="55" t="s">
        <v>5089</v>
      </c>
      <c r="C3860" s="57" t="s">
        <v>8068</v>
      </c>
      <c r="D3860" s="59">
        <v>83.87</v>
      </c>
    </row>
    <row r="3861" spans="1:4" ht="27">
      <c r="A3861" s="57">
        <v>92668</v>
      </c>
      <c r="B3861" s="55" t="s">
        <v>5090</v>
      </c>
      <c r="C3861" s="57" t="s">
        <v>8068</v>
      </c>
      <c r="D3861" s="59">
        <v>90.86</v>
      </c>
    </row>
    <row r="3862" spans="1:4" ht="27">
      <c r="A3862" s="57">
        <v>92669</v>
      </c>
      <c r="B3862" s="55" t="s">
        <v>5091</v>
      </c>
      <c r="C3862" s="57" t="s">
        <v>8068</v>
      </c>
      <c r="D3862" s="59">
        <v>30.86</v>
      </c>
    </row>
    <row r="3863" spans="1:4" ht="27">
      <c r="A3863" s="57">
        <v>92670</v>
      </c>
      <c r="B3863" s="55" t="s">
        <v>5092</v>
      </c>
      <c r="C3863" s="57" t="s">
        <v>8068</v>
      </c>
      <c r="D3863" s="59">
        <v>28.99</v>
      </c>
    </row>
    <row r="3864" spans="1:4" ht="27">
      <c r="A3864" s="57">
        <v>92671</v>
      </c>
      <c r="B3864" s="55" t="s">
        <v>5093</v>
      </c>
      <c r="C3864" s="57" t="s">
        <v>8068</v>
      </c>
      <c r="D3864" s="59">
        <v>40.54</v>
      </c>
    </row>
    <row r="3865" spans="1:4" ht="27">
      <c r="A3865" s="57">
        <v>92672</v>
      </c>
      <c r="B3865" s="55" t="s">
        <v>5094</v>
      </c>
      <c r="C3865" s="57" t="s">
        <v>8068</v>
      </c>
      <c r="D3865" s="59">
        <v>36.799999999999997</v>
      </c>
    </row>
    <row r="3866" spans="1:4" ht="27">
      <c r="A3866" s="57">
        <v>92673</v>
      </c>
      <c r="B3866" s="55" t="s">
        <v>5095</v>
      </c>
      <c r="C3866" s="57" t="s">
        <v>8068</v>
      </c>
      <c r="D3866" s="59">
        <v>46.66</v>
      </c>
    </row>
    <row r="3867" spans="1:4" ht="27">
      <c r="A3867" s="57">
        <v>92674</v>
      </c>
      <c r="B3867" s="55" t="s">
        <v>5096</v>
      </c>
      <c r="C3867" s="57" t="s">
        <v>8068</v>
      </c>
      <c r="D3867" s="59">
        <v>44.09</v>
      </c>
    </row>
    <row r="3868" spans="1:4" ht="27">
      <c r="A3868" s="57">
        <v>92675</v>
      </c>
      <c r="B3868" s="55" t="s">
        <v>5097</v>
      </c>
      <c r="C3868" s="57" t="s">
        <v>8068</v>
      </c>
      <c r="D3868" s="59">
        <v>60.66</v>
      </c>
    </row>
    <row r="3869" spans="1:4" ht="27">
      <c r="A3869" s="57">
        <v>92676</v>
      </c>
      <c r="B3869" s="55" t="s">
        <v>5098</v>
      </c>
      <c r="C3869" s="57" t="s">
        <v>8068</v>
      </c>
      <c r="D3869" s="59">
        <v>58.92</v>
      </c>
    </row>
    <row r="3870" spans="1:4" ht="27">
      <c r="A3870" s="57">
        <v>92677</v>
      </c>
      <c r="B3870" s="55" t="s">
        <v>5099</v>
      </c>
      <c r="C3870" s="57" t="s">
        <v>8068</v>
      </c>
      <c r="D3870" s="59">
        <v>100.05</v>
      </c>
    </row>
    <row r="3871" spans="1:4" ht="27">
      <c r="A3871" s="57">
        <v>92678</v>
      </c>
      <c r="B3871" s="55" t="s">
        <v>5100</v>
      </c>
      <c r="C3871" s="57" t="s">
        <v>8068</v>
      </c>
      <c r="D3871" s="59">
        <v>92.36</v>
      </c>
    </row>
    <row r="3872" spans="1:4" ht="27">
      <c r="A3872" s="57">
        <v>92679</v>
      </c>
      <c r="B3872" s="55" t="s">
        <v>5101</v>
      </c>
      <c r="C3872" s="57" t="s">
        <v>8068</v>
      </c>
      <c r="D3872" s="59">
        <v>137.83000000000001</v>
      </c>
    </row>
    <row r="3873" spans="1:4" ht="27">
      <c r="A3873" s="57">
        <v>92680</v>
      </c>
      <c r="B3873" s="55" t="s">
        <v>5102</v>
      </c>
      <c r="C3873" s="57" t="s">
        <v>8068</v>
      </c>
      <c r="D3873" s="59">
        <v>123.01</v>
      </c>
    </row>
    <row r="3874" spans="1:4" ht="27">
      <c r="A3874" s="57">
        <v>92681</v>
      </c>
      <c r="B3874" s="55" t="s">
        <v>5103</v>
      </c>
      <c r="C3874" s="57" t="s">
        <v>8068</v>
      </c>
      <c r="D3874" s="59">
        <v>39.35</v>
      </c>
    </row>
    <row r="3875" spans="1:4" ht="27">
      <c r="A3875" s="57">
        <v>92682</v>
      </c>
      <c r="B3875" s="55" t="s">
        <v>5104</v>
      </c>
      <c r="C3875" s="57" t="s">
        <v>8068</v>
      </c>
      <c r="D3875" s="59">
        <v>49.49</v>
      </c>
    </row>
    <row r="3876" spans="1:4" ht="27">
      <c r="A3876" s="57">
        <v>92683</v>
      </c>
      <c r="B3876" s="55" t="s">
        <v>5105</v>
      </c>
      <c r="C3876" s="57" t="s">
        <v>8068</v>
      </c>
      <c r="D3876" s="59">
        <v>57.81</v>
      </c>
    </row>
    <row r="3877" spans="1:4" ht="27">
      <c r="A3877" s="57">
        <v>92684</v>
      </c>
      <c r="B3877" s="55" t="s">
        <v>5106</v>
      </c>
      <c r="C3877" s="57" t="s">
        <v>8068</v>
      </c>
      <c r="D3877" s="59">
        <v>78.5</v>
      </c>
    </row>
    <row r="3878" spans="1:4" ht="27">
      <c r="A3878" s="57">
        <v>92685</v>
      </c>
      <c r="B3878" s="55" t="s">
        <v>5107</v>
      </c>
      <c r="C3878" s="57" t="s">
        <v>8068</v>
      </c>
      <c r="D3878" s="59">
        <v>127.01</v>
      </c>
    </row>
    <row r="3879" spans="1:4" ht="27">
      <c r="A3879" s="57">
        <v>92686</v>
      </c>
      <c r="B3879" s="55" t="s">
        <v>5108</v>
      </c>
      <c r="C3879" s="57" t="s">
        <v>8068</v>
      </c>
      <c r="D3879" s="59">
        <v>162.58000000000001</v>
      </c>
    </row>
    <row r="3880" spans="1:4" ht="27">
      <c r="A3880" s="57">
        <v>92692</v>
      </c>
      <c r="B3880" s="55" t="s">
        <v>5109</v>
      </c>
      <c r="C3880" s="57" t="s">
        <v>8068</v>
      </c>
      <c r="D3880" s="59">
        <v>10.93</v>
      </c>
    </row>
    <row r="3881" spans="1:4" ht="27">
      <c r="A3881" s="57">
        <v>92693</v>
      </c>
      <c r="B3881" s="55" t="s">
        <v>5110</v>
      </c>
      <c r="C3881" s="57" t="s">
        <v>8068</v>
      </c>
      <c r="D3881" s="59">
        <v>11.24</v>
      </c>
    </row>
    <row r="3882" spans="1:4" ht="27">
      <c r="A3882" s="57">
        <v>92694</v>
      </c>
      <c r="B3882" s="55" t="s">
        <v>5111</v>
      </c>
      <c r="C3882" s="57" t="s">
        <v>8068</v>
      </c>
      <c r="D3882" s="59">
        <v>17.3</v>
      </c>
    </row>
    <row r="3883" spans="1:4" ht="27">
      <c r="A3883" s="57">
        <v>92695</v>
      </c>
      <c r="B3883" s="55" t="s">
        <v>5112</v>
      </c>
      <c r="C3883" s="57" t="s">
        <v>8068</v>
      </c>
      <c r="D3883" s="59">
        <v>17.61</v>
      </c>
    </row>
    <row r="3884" spans="1:4" ht="27">
      <c r="A3884" s="57">
        <v>92696</v>
      </c>
      <c r="B3884" s="55" t="s">
        <v>5113</v>
      </c>
      <c r="C3884" s="57" t="s">
        <v>8068</v>
      </c>
      <c r="D3884" s="59">
        <v>27.07</v>
      </c>
    </row>
    <row r="3885" spans="1:4" ht="27">
      <c r="A3885" s="57">
        <v>92697</v>
      </c>
      <c r="B3885" s="55" t="s">
        <v>5114</v>
      </c>
      <c r="C3885" s="57" t="s">
        <v>8068</v>
      </c>
      <c r="D3885" s="59">
        <v>28.49</v>
      </c>
    </row>
    <row r="3886" spans="1:4" ht="27">
      <c r="A3886" s="57">
        <v>92698</v>
      </c>
      <c r="B3886" s="55" t="s">
        <v>5115</v>
      </c>
      <c r="C3886" s="57" t="s">
        <v>8068</v>
      </c>
      <c r="D3886" s="59">
        <v>16.14</v>
      </c>
    </row>
    <row r="3887" spans="1:4" ht="27">
      <c r="A3887" s="57">
        <v>92699</v>
      </c>
      <c r="B3887" s="55" t="s">
        <v>5116</v>
      </c>
      <c r="C3887" s="57" t="s">
        <v>8068</v>
      </c>
      <c r="D3887" s="59">
        <v>15.12</v>
      </c>
    </row>
    <row r="3888" spans="1:4" ht="27">
      <c r="A3888" s="57">
        <v>92700</v>
      </c>
      <c r="B3888" s="55" t="s">
        <v>5117</v>
      </c>
      <c r="C3888" s="57" t="s">
        <v>8068</v>
      </c>
      <c r="D3888" s="59">
        <v>26.27</v>
      </c>
    </row>
    <row r="3889" spans="1:4" ht="27">
      <c r="A3889" s="57">
        <v>92701</v>
      </c>
      <c r="B3889" s="55" t="s">
        <v>5118</v>
      </c>
      <c r="C3889" s="57" t="s">
        <v>8068</v>
      </c>
      <c r="D3889" s="59">
        <v>24.75</v>
      </c>
    </row>
    <row r="3890" spans="1:4" ht="27">
      <c r="A3890" s="57">
        <v>92702</v>
      </c>
      <c r="B3890" s="55" t="s">
        <v>5119</v>
      </c>
      <c r="C3890" s="57" t="s">
        <v>8068</v>
      </c>
      <c r="D3890" s="59">
        <v>41.03</v>
      </c>
    </row>
    <row r="3891" spans="1:4" ht="27">
      <c r="A3891" s="57">
        <v>92703</v>
      </c>
      <c r="B3891" s="55" t="s">
        <v>5120</v>
      </c>
      <c r="C3891" s="57" t="s">
        <v>8068</v>
      </c>
      <c r="D3891" s="59">
        <v>39.159999999999997</v>
      </c>
    </row>
    <row r="3892" spans="1:4" ht="27">
      <c r="A3892" s="57">
        <v>92704</v>
      </c>
      <c r="B3892" s="55" t="s">
        <v>5121</v>
      </c>
      <c r="C3892" s="57" t="s">
        <v>8068</v>
      </c>
      <c r="D3892" s="59">
        <v>20.36</v>
      </c>
    </row>
    <row r="3893" spans="1:4" ht="27">
      <c r="A3893" s="57">
        <v>92705</v>
      </c>
      <c r="B3893" s="55" t="s">
        <v>5122</v>
      </c>
      <c r="C3893" s="57" t="s">
        <v>8068</v>
      </c>
      <c r="D3893" s="59">
        <v>32.72</v>
      </c>
    </row>
    <row r="3894" spans="1:4" ht="27">
      <c r="A3894" s="57">
        <v>92706</v>
      </c>
      <c r="B3894" s="55" t="s">
        <v>5123</v>
      </c>
      <c r="C3894" s="57" t="s">
        <v>8068</v>
      </c>
      <c r="D3894" s="59">
        <v>52.92</v>
      </c>
    </row>
    <row r="3895" spans="1:4" ht="27">
      <c r="A3895" s="57">
        <v>92889</v>
      </c>
      <c r="B3895" s="55" t="s">
        <v>5124</v>
      </c>
      <c r="C3895" s="57" t="s">
        <v>8068</v>
      </c>
      <c r="D3895" s="59">
        <v>102.44</v>
      </c>
    </row>
    <row r="3896" spans="1:4" ht="27">
      <c r="A3896" s="57">
        <v>92890</v>
      </c>
      <c r="B3896" s="55" t="s">
        <v>5125</v>
      </c>
      <c r="C3896" s="57" t="s">
        <v>8068</v>
      </c>
      <c r="D3896" s="59">
        <v>155.65</v>
      </c>
    </row>
    <row r="3897" spans="1:4" ht="27">
      <c r="A3897" s="57">
        <v>92891</v>
      </c>
      <c r="B3897" s="55" t="s">
        <v>5126</v>
      </c>
      <c r="C3897" s="57" t="s">
        <v>8068</v>
      </c>
      <c r="D3897" s="59">
        <v>228.61</v>
      </c>
    </row>
    <row r="3898" spans="1:4" ht="27">
      <c r="A3898" s="57">
        <v>92892</v>
      </c>
      <c r="B3898" s="55" t="s">
        <v>5127</v>
      </c>
      <c r="C3898" s="57" t="s">
        <v>8068</v>
      </c>
      <c r="D3898" s="59">
        <v>43.97</v>
      </c>
    </row>
    <row r="3899" spans="1:4" ht="27">
      <c r="A3899" s="57">
        <v>92893</v>
      </c>
      <c r="B3899" s="55" t="s">
        <v>5128</v>
      </c>
      <c r="C3899" s="57" t="s">
        <v>8068</v>
      </c>
      <c r="D3899" s="59">
        <v>62.79</v>
      </c>
    </row>
    <row r="3900" spans="1:4" ht="27">
      <c r="A3900" s="57">
        <v>92894</v>
      </c>
      <c r="B3900" s="55" t="s">
        <v>5129</v>
      </c>
      <c r="C3900" s="57" t="s">
        <v>8068</v>
      </c>
      <c r="D3900" s="59">
        <v>75.09</v>
      </c>
    </row>
    <row r="3901" spans="1:4" ht="27">
      <c r="A3901" s="57">
        <v>92895</v>
      </c>
      <c r="B3901" s="55" t="s">
        <v>5130</v>
      </c>
      <c r="C3901" s="57" t="s">
        <v>8068</v>
      </c>
      <c r="D3901" s="59">
        <v>102.41</v>
      </c>
    </row>
    <row r="3902" spans="1:4" ht="27">
      <c r="A3902" s="57">
        <v>92896</v>
      </c>
      <c r="B3902" s="55" t="s">
        <v>5131</v>
      </c>
      <c r="C3902" s="57" t="s">
        <v>8068</v>
      </c>
      <c r="D3902" s="59">
        <v>156.93</v>
      </c>
    </row>
    <row r="3903" spans="1:4" ht="27">
      <c r="A3903" s="57">
        <v>92897</v>
      </c>
      <c r="B3903" s="55" t="s">
        <v>5132</v>
      </c>
      <c r="C3903" s="57" t="s">
        <v>8068</v>
      </c>
      <c r="D3903" s="59">
        <v>231.22</v>
      </c>
    </row>
    <row r="3904" spans="1:4" ht="27">
      <c r="A3904" s="57">
        <v>92898</v>
      </c>
      <c r="B3904" s="55" t="s">
        <v>5133</v>
      </c>
      <c r="C3904" s="57" t="s">
        <v>8068</v>
      </c>
      <c r="D3904" s="59">
        <v>36.909999999999997</v>
      </c>
    </row>
    <row r="3905" spans="1:4" ht="27">
      <c r="A3905" s="57">
        <v>92899</v>
      </c>
      <c r="B3905" s="55" t="s">
        <v>5134</v>
      </c>
      <c r="C3905" s="57" t="s">
        <v>8068</v>
      </c>
      <c r="D3905" s="59">
        <v>54.77</v>
      </c>
    </row>
    <row r="3906" spans="1:4" ht="27">
      <c r="A3906" s="57">
        <v>92900</v>
      </c>
      <c r="B3906" s="55" t="s">
        <v>5135</v>
      </c>
      <c r="C3906" s="57" t="s">
        <v>8068</v>
      </c>
      <c r="D3906" s="59">
        <v>65.95</v>
      </c>
    </row>
    <row r="3907" spans="1:4" ht="27">
      <c r="A3907" s="57">
        <v>92901</v>
      </c>
      <c r="B3907" s="55" t="s">
        <v>5136</v>
      </c>
      <c r="C3907" s="57" t="s">
        <v>8068</v>
      </c>
      <c r="D3907" s="59">
        <v>91.89</v>
      </c>
    </row>
    <row r="3908" spans="1:4" ht="27">
      <c r="A3908" s="57">
        <v>92902</v>
      </c>
      <c r="B3908" s="55" t="s">
        <v>5137</v>
      </c>
      <c r="C3908" s="57" t="s">
        <v>8068</v>
      </c>
      <c r="D3908" s="59">
        <v>144.33000000000001</v>
      </c>
    </row>
    <row r="3909" spans="1:4" ht="27">
      <c r="A3909" s="57">
        <v>92903</v>
      </c>
      <c r="B3909" s="55" t="s">
        <v>5138</v>
      </c>
      <c r="C3909" s="57" t="s">
        <v>8068</v>
      </c>
      <c r="D3909" s="59">
        <v>216.56</v>
      </c>
    </row>
    <row r="3910" spans="1:4" ht="27">
      <c r="A3910" s="57">
        <v>92904</v>
      </c>
      <c r="B3910" s="55" t="s">
        <v>5139</v>
      </c>
      <c r="C3910" s="57" t="s">
        <v>8068</v>
      </c>
      <c r="D3910" s="59">
        <v>25.18</v>
      </c>
    </row>
    <row r="3911" spans="1:4" ht="27">
      <c r="A3911" s="57">
        <v>92905</v>
      </c>
      <c r="B3911" s="55" t="s">
        <v>5140</v>
      </c>
      <c r="C3911" s="57" t="s">
        <v>8068</v>
      </c>
      <c r="D3911" s="59">
        <v>35.89</v>
      </c>
    </row>
    <row r="3912" spans="1:4" ht="27">
      <c r="A3912" s="57">
        <v>92906</v>
      </c>
      <c r="B3912" s="55" t="s">
        <v>5141</v>
      </c>
      <c r="C3912" s="57" t="s">
        <v>8068</v>
      </c>
      <c r="D3912" s="59">
        <v>43.67</v>
      </c>
    </row>
    <row r="3913" spans="1:4" ht="27">
      <c r="A3913" s="57">
        <v>92907</v>
      </c>
      <c r="B3913" s="55" t="s">
        <v>5142</v>
      </c>
      <c r="C3913" s="57" t="s">
        <v>8068</v>
      </c>
      <c r="D3913" s="59">
        <v>54.39</v>
      </c>
    </row>
    <row r="3914" spans="1:4" ht="27">
      <c r="A3914" s="57">
        <v>92908</v>
      </c>
      <c r="B3914" s="55" t="s">
        <v>5143</v>
      </c>
      <c r="C3914" s="57" t="s">
        <v>8068</v>
      </c>
      <c r="D3914" s="59">
        <v>54.39</v>
      </c>
    </row>
    <row r="3915" spans="1:4" ht="27">
      <c r="A3915" s="57">
        <v>92909</v>
      </c>
      <c r="B3915" s="55" t="s">
        <v>5144</v>
      </c>
      <c r="C3915" s="57" t="s">
        <v>8068</v>
      </c>
      <c r="D3915" s="59">
        <v>54.39</v>
      </c>
    </row>
    <row r="3916" spans="1:4" ht="27">
      <c r="A3916" s="57">
        <v>92910</v>
      </c>
      <c r="B3916" s="55" t="s">
        <v>5145</v>
      </c>
      <c r="C3916" s="57" t="s">
        <v>8068</v>
      </c>
      <c r="D3916" s="59">
        <v>79.12</v>
      </c>
    </row>
    <row r="3917" spans="1:4" ht="27">
      <c r="A3917" s="57">
        <v>92911</v>
      </c>
      <c r="B3917" s="55" t="s">
        <v>5146</v>
      </c>
      <c r="C3917" s="57" t="s">
        <v>8068</v>
      </c>
      <c r="D3917" s="59">
        <v>79.12</v>
      </c>
    </row>
    <row r="3918" spans="1:4" ht="27">
      <c r="A3918" s="57">
        <v>92912</v>
      </c>
      <c r="B3918" s="55" t="s">
        <v>5147</v>
      </c>
      <c r="C3918" s="57" t="s">
        <v>8068</v>
      </c>
      <c r="D3918" s="59">
        <v>106.51</v>
      </c>
    </row>
    <row r="3919" spans="1:4" ht="27">
      <c r="A3919" s="57">
        <v>92913</v>
      </c>
      <c r="B3919" s="55" t="s">
        <v>5148</v>
      </c>
      <c r="C3919" s="57" t="s">
        <v>8068</v>
      </c>
      <c r="D3919" s="59">
        <v>108.71</v>
      </c>
    </row>
    <row r="3920" spans="1:4" ht="27">
      <c r="A3920" s="57">
        <v>92914</v>
      </c>
      <c r="B3920" s="55" t="s">
        <v>5149</v>
      </c>
      <c r="C3920" s="57" t="s">
        <v>8068</v>
      </c>
      <c r="D3920" s="59">
        <v>108.71</v>
      </c>
    </row>
    <row r="3921" spans="1:4" ht="27">
      <c r="A3921" s="57">
        <v>92918</v>
      </c>
      <c r="B3921" s="55" t="s">
        <v>5150</v>
      </c>
      <c r="C3921" s="57" t="s">
        <v>8068</v>
      </c>
      <c r="D3921" s="59">
        <v>28.67</v>
      </c>
    </row>
    <row r="3922" spans="1:4" ht="27">
      <c r="A3922" s="57">
        <v>92920</v>
      </c>
      <c r="B3922" s="55" t="s">
        <v>5151</v>
      </c>
      <c r="C3922" s="57" t="s">
        <v>8068</v>
      </c>
      <c r="D3922" s="59">
        <v>28.87</v>
      </c>
    </row>
    <row r="3923" spans="1:4" ht="27">
      <c r="A3923" s="57">
        <v>92925</v>
      </c>
      <c r="B3923" s="55" t="s">
        <v>5152</v>
      </c>
      <c r="C3923" s="57" t="s">
        <v>8068</v>
      </c>
      <c r="D3923" s="59">
        <v>35.61</v>
      </c>
    </row>
    <row r="3924" spans="1:4" ht="27">
      <c r="A3924" s="57">
        <v>92926</v>
      </c>
      <c r="B3924" s="55" t="s">
        <v>5153</v>
      </c>
      <c r="C3924" s="57" t="s">
        <v>8068</v>
      </c>
      <c r="D3924" s="59">
        <v>35.6</v>
      </c>
    </row>
    <row r="3925" spans="1:4" ht="27">
      <c r="A3925" s="57">
        <v>92927</v>
      </c>
      <c r="B3925" s="55" t="s">
        <v>5154</v>
      </c>
      <c r="C3925" s="57" t="s">
        <v>8068</v>
      </c>
      <c r="D3925" s="59">
        <v>35.6</v>
      </c>
    </row>
    <row r="3926" spans="1:4" ht="27">
      <c r="A3926" s="57">
        <v>92928</v>
      </c>
      <c r="B3926" s="55" t="s">
        <v>5155</v>
      </c>
      <c r="C3926" s="57" t="s">
        <v>8068</v>
      </c>
      <c r="D3926" s="59">
        <v>40.75</v>
      </c>
    </row>
    <row r="3927" spans="1:4" ht="27">
      <c r="A3927" s="57">
        <v>92929</v>
      </c>
      <c r="B3927" s="55" t="s">
        <v>5156</v>
      </c>
      <c r="C3927" s="57" t="s">
        <v>8068</v>
      </c>
      <c r="D3927" s="59">
        <v>40.75</v>
      </c>
    </row>
    <row r="3928" spans="1:4" ht="27">
      <c r="A3928" s="57">
        <v>92930</v>
      </c>
      <c r="B3928" s="55" t="s">
        <v>5157</v>
      </c>
      <c r="C3928" s="57" t="s">
        <v>8068</v>
      </c>
      <c r="D3928" s="59">
        <v>40.75</v>
      </c>
    </row>
    <row r="3929" spans="1:4" ht="27">
      <c r="A3929" s="57">
        <v>92931</v>
      </c>
      <c r="B3929" s="55" t="s">
        <v>5158</v>
      </c>
      <c r="C3929" s="57" t="s">
        <v>8068</v>
      </c>
      <c r="D3929" s="59">
        <v>54.36</v>
      </c>
    </row>
    <row r="3930" spans="1:4" ht="27">
      <c r="A3930" s="57">
        <v>92932</v>
      </c>
      <c r="B3930" s="55" t="s">
        <v>5159</v>
      </c>
      <c r="C3930" s="57" t="s">
        <v>8068</v>
      </c>
      <c r="D3930" s="59">
        <v>54.36</v>
      </c>
    </row>
    <row r="3931" spans="1:4" ht="27">
      <c r="A3931" s="57">
        <v>92933</v>
      </c>
      <c r="B3931" s="55" t="s">
        <v>5160</v>
      </c>
      <c r="C3931" s="57" t="s">
        <v>8068</v>
      </c>
      <c r="D3931" s="59">
        <v>54.36</v>
      </c>
    </row>
    <row r="3932" spans="1:4" ht="27">
      <c r="A3932" s="57">
        <v>92934</v>
      </c>
      <c r="B3932" s="55" t="s">
        <v>5161</v>
      </c>
      <c r="C3932" s="57" t="s">
        <v>8068</v>
      </c>
      <c r="D3932" s="59">
        <v>80.400000000000006</v>
      </c>
    </row>
    <row r="3933" spans="1:4" ht="27">
      <c r="A3933" s="57">
        <v>92935</v>
      </c>
      <c r="B3933" s="55" t="s">
        <v>5162</v>
      </c>
      <c r="C3933" s="57" t="s">
        <v>8068</v>
      </c>
      <c r="D3933" s="59">
        <v>80.400000000000006</v>
      </c>
    </row>
    <row r="3934" spans="1:4" ht="27">
      <c r="A3934" s="57">
        <v>92936</v>
      </c>
      <c r="B3934" s="55" t="s">
        <v>5163</v>
      </c>
      <c r="C3934" s="57" t="s">
        <v>8068</v>
      </c>
      <c r="D3934" s="59">
        <v>111.32</v>
      </c>
    </row>
    <row r="3935" spans="1:4" ht="27">
      <c r="A3935" s="57">
        <v>92937</v>
      </c>
      <c r="B3935" s="55" t="s">
        <v>5164</v>
      </c>
      <c r="C3935" s="57" t="s">
        <v>8068</v>
      </c>
      <c r="D3935" s="59">
        <v>111.32</v>
      </c>
    </row>
    <row r="3936" spans="1:4" ht="27">
      <c r="A3936" s="57">
        <v>92938</v>
      </c>
      <c r="B3936" s="55" t="s">
        <v>5165</v>
      </c>
      <c r="C3936" s="57" t="s">
        <v>8068</v>
      </c>
      <c r="D3936" s="59">
        <v>21.61</v>
      </c>
    </row>
    <row r="3937" spans="1:4" ht="27">
      <c r="A3937" s="57">
        <v>92939</v>
      </c>
      <c r="B3937" s="55" t="s">
        <v>5166</v>
      </c>
      <c r="C3937" s="57" t="s">
        <v>8068</v>
      </c>
      <c r="D3937" s="59">
        <v>21.81</v>
      </c>
    </row>
    <row r="3938" spans="1:4" ht="27">
      <c r="A3938" s="57">
        <v>92940</v>
      </c>
      <c r="B3938" s="55" t="s">
        <v>5167</v>
      </c>
      <c r="C3938" s="57" t="s">
        <v>8068</v>
      </c>
      <c r="D3938" s="59">
        <v>27.59</v>
      </c>
    </row>
    <row r="3939" spans="1:4" ht="27">
      <c r="A3939" s="57">
        <v>92941</v>
      </c>
      <c r="B3939" s="55" t="s">
        <v>5168</v>
      </c>
      <c r="C3939" s="57" t="s">
        <v>8068</v>
      </c>
      <c r="D3939" s="59">
        <v>27.58</v>
      </c>
    </row>
    <row r="3940" spans="1:4" ht="27">
      <c r="A3940" s="57">
        <v>92942</v>
      </c>
      <c r="B3940" s="55" t="s">
        <v>5169</v>
      </c>
      <c r="C3940" s="57" t="s">
        <v>8068</v>
      </c>
      <c r="D3940" s="59">
        <v>27.58</v>
      </c>
    </row>
    <row r="3941" spans="1:4" ht="27">
      <c r="A3941" s="57">
        <v>92943</v>
      </c>
      <c r="B3941" s="55" t="s">
        <v>5170</v>
      </c>
      <c r="C3941" s="57" t="s">
        <v>8068</v>
      </c>
      <c r="D3941" s="59">
        <v>31.61</v>
      </c>
    </row>
    <row r="3942" spans="1:4" ht="27">
      <c r="A3942" s="57">
        <v>92944</v>
      </c>
      <c r="B3942" s="55" t="s">
        <v>5171</v>
      </c>
      <c r="C3942" s="57" t="s">
        <v>8068</v>
      </c>
      <c r="D3942" s="59">
        <v>31.61</v>
      </c>
    </row>
    <row r="3943" spans="1:4" ht="27">
      <c r="A3943" s="57">
        <v>92945</v>
      </c>
      <c r="B3943" s="55" t="s">
        <v>5172</v>
      </c>
      <c r="C3943" s="57" t="s">
        <v>8068</v>
      </c>
      <c r="D3943" s="59">
        <v>31.61</v>
      </c>
    </row>
    <row r="3944" spans="1:4" ht="27">
      <c r="A3944" s="57">
        <v>92946</v>
      </c>
      <c r="B3944" s="55" t="s">
        <v>5173</v>
      </c>
      <c r="C3944" s="57" t="s">
        <v>8068</v>
      </c>
      <c r="D3944" s="59">
        <v>43.84</v>
      </c>
    </row>
    <row r="3945" spans="1:4" ht="27">
      <c r="A3945" s="57">
        <v>92947</v>
      </c>
      <c r="B3945" s="55" t="s">
        <v>5174</v>
      </c>
      <c r="C3945" s="57" t="s">
        <v>8068</v>
      </c>
      <c r="D3945" s="59">
        <v>43.84</v>
      </c>
    </row>
    <row r="3946" spans="1:4" ht="27">
      <c r="A3946" s="57">
        <v>92948</v>
      </c>
      <c r="B3946" s="55" t="s">
        <v>5175</v>
      </c>
      <c r="C3946" s="57" t="s">
        <v>8068</v>
      </c>
      <c r="D3946" s="59">
        <v>43.84</v>
      </c>
    </row>
    <row r="3947" spans="1:4" ht="27">
      <c r="A3947" s="57">
        <v>92949</v>
      </c>
      <c r="B3947" s="55" t="s">
        <v>5176</v>
      </c>
      <c r="C3947" s="57" t="s">
        <v>8068</v>
      </c>
      <c r="D3947" s="59">
        <v>67.8</v>
      </c>
    </row>
    <row r="3948" spans="1:4" ht="27">
      <c r="A3948" s="57">
        <v>92950</v>
      </c>
      <c r="B3948" s="55" t="s">
        <v>5177</v>
      </c>
      <c r="C3948" s="57" t="s">
        <v>8068</v>
      </c>
      <c r="D3948" s="59">
        <v>67.8</v>
      </c>
    </row>
    <row r="3949" spans="1:4" ht="27">
      <c r="A3949" s="57">
        <v>92951</v>
      </c>
      <c r="B3949" s="55" t="s">
        <v>5178</v>
      </c>
      <c r="C3949" s="57" t="s">
        <v>8068</v>
      </c>
      <c r="D3949" s="59">
        <v>96.66</v>
      </c>
    </row>
    <row r="3950" spans="1:4" ht="27">
      <c r="A3950" s="57">
        <v>92952</v>
      </c>
      <c r="B3950" s="55" t="s">
        <v>5179</v>
      </c>
      <c r="C3950" s="57" t="s">
        <v>8068</v>
      </c>
      <c r="D3950" s="59">
        <v>96.66</v>
      </c>
    </row>
    <row r="3951" spans="1:4" ht="27">
      <c r="A3951" s="57">
        <v>92953</v>
      </c>
      <c r="B3951" s="55" t="s">
        <v>5180</v>
      </c>
      <c r="C3951" s="57" t="s">
        <v>8068</v>
      </c>
      <c r="D3951" s="59">
        <v>18.63</v>
      </c>
    </row>
    <row r="3952" spans="1:4" ht="27">
      <c r="A3952" s="57">
        <v>93050</v>
      </c>
      <c r="B3952" s="55" t="s">
        <v>5181</v>
      </c>
      <c r="C3952" s="57" t="s">
        <v>8068</v>
      </c>
      <c r="D3952" s="59">
        <v>8.56</v>
      </c>
    </row>
    <row r="3953" spans="1:4" ht="27">
      <c r="A3953" s="57">
        <v>93051</v>
      </c>
      <c r="B3953" s="55" t="s">
        <v>5182</v>
      </c>
      <c r="C3953" s="57" t="s">
        <v>8068</v>
      </c>
      <c r="D3953" s="59">
        <v>7.91</v>
      </c>
    </row>
    <row r="3954" spans="1:4" ht="27">
      <c r="A3954" s="57">
        <v>93052</v>
      </c>
      <c r="B3954" s="55" t="s">
        <v>5183</v>
      </c>
      <c r="C3954" s="57" t="s">
        <v>8068</v>
      </c>
      <c r="D3954" s="59">
        <v>372.92</v>
      </c>
    </row>
    <row r="3955" spans="1:4" ht="27">
      <c r="A3955" s="57">
        <v>93054</v>
      </c>
      <c r="B3955" s="55" t="s">
        <v>5184</v>
      </c>
      <c r="C3955" s="57" t="s">
        <v>8068</v>
      </c>
      <c r="D3955" s="59">
        <v>16.16</v>
      </c>
    </row>
    <row r="3956" spans="1:4" ht="27">
      <c r="A3956" s="57">
        <v>93055</v>
      </c>
      <c r="B3956" s="55" t="s">
        <v>5185</v>
      </c>
      <c r="C3956" s="57" t="s">
        <v>8068</v>
      </c>
      <c r="D3956" s="59">
        <v>32.69</v>
      </c>
    </row>
    <row r="3957" spans="1:4" ht="27">
      <c r="A3957" s="57">
        <v>93056</v>
      </c>
      <c r="B3957" s="55" t="s">
        <v>5186</v>
      </c>
      <c r="C3957" s="57" t="s">
        <v>8068</v>
      </c>
      <c r="D3957" s="59">
        <v>12.45</v>
      </c>
    </row>
    <row r="3958" spans="1:4" ht="27">
      <c r="A3958" s="57">
        <v>93057</v>
      </c>
      <c r="B3958" s="55" t="s">
        <v>5187</v>
      </c>
      <c r="C3958" s="57" t="s">
        <v>8068</v>
      </c>
      <c r="D3958" s="59">
        <v>10.9</v>
      </c>
    </row>
    <row r="3959" spans="1:4" ht="27">
      <c r="A3959" s="57">
        <v>93058</v>
      </c>
      <c r="B3959" s="55" t="s">
        <v>5188</v>
      </c>
      <c r="C3959" s="57" t="s">
        <v>8068</v>
      </c>
      <c r="D3959" s="59">
        <v>410.1</v>
      </c>
    </row>
    <row r="3960" spans="1:4" ht="27">
      <c r="A3960" s="57">
        <v>93059</v>
      </c>
      <c r="B3960" s="55" t="s">
        <v>5189</v>
      </c>
      <c r="C3960" s="57" t="s">
        <v>8068</v>
      </c>
      <c r="D3960" s="59">
        <v>22.13</v>
      </c>
    </row>
    <row r="3961" spans="1:4" ht="27">
      <c r="A3961" s="57">
        <v>93060</v>
      </c>
      <c r="B3961" s="55" t="s">
        <v>5190</v>
      </c>
      <c r="C3961" s="57" t="s">
        <v>8068</v>
      </c>
      <c r="D3961" s="59">
        <v>56.81</v>
      </c>
    </row>
    <row r="3962" spans="1:4" ht="27">
      <c r="A3962" s="57">
        <v>93061</v>
      </c>
      <c r="B3962" s="55" t="s">
        <v>5191</v>
      </c>
      <c r="C3962" s="57" t="s">
        <v>8068</v>
      </c>
      <c r="D3962" s="59">
        <v>23.13</v>
      </c>
    </row>
    <row r="3963" spans="1:4" ht="27">
      <c r="A3963" s="57">
        <v>93062</v>
      </c>
      <c r="B3963" s="55" t="s">
        <v>5192</v>
      </c>
      <c r="C3963" s="57" t="s">
        <v>8068</v>
      </c>
      <c r="D3963" s="59">
        <v>20.13</v>
      </c>
    </row>
    <row r="3964" spans="1:4" ht="27">
      <c r="A3964" s="57">
        <v>93063</v>
      </c>
      <c r="B3964" s="55" t="s">
        <v>5193</v>
      </c>
      <c r="C3964" s="57" t="s">
        <v>8068</v>
      </c>
      <c r="D3964" s="59">
        <v>469.76</v>
      </c>
    </row>
    <row r="3965" spans="1:4" ht="27">
      <c r="A3965" s="57">
        <v>93064</v>
      </c>
      <c r="B3965" s="55" t="s">
        <v>5194</v>
      </c>
      <c r="C3965" s="57" t="s">
        <v>8068</v>
      </c>
      <c r="D3965" s="59">
        <v>35.54</v>
      </c>
    </row>
    <row r="3966" spans="1:4" ht="27">
      <c r="A3966" s="57">
        <v>93065</v>
      </c>
      <c r="B3966" s="55" t="s">
        <v>5195</v>
      </c>
      <c r="C3966" s="57" t="s">
        <v>8068</v>
      </c>
      <c r="D3966" s="59">
        <v>33.32</v>
      </c>
    </row>
    <row r="3967" spans="1:4" ht="27">
      <c r="A3967" s="57">
        <v>93066</v>
      </c>
      <c r="B3967" s="55" t="s">
        <v>5196</v>
      </c>
      <c r="C3967" s="57" t="s">
        <v>8068</v>
      </c>
      <c r="D3967" s="59">
        <v>589.64</v>
      </c>
    </row>
    <row r="3968" spans="1:4" ht="27">
      <c r="A3968" s="57">
        <v>93067</v>
      </c>
      <c r="B3968" s="55" t="s">
        <v>5197</v>
      </c>
      <c r="C3968" s="57" t="s">
        <v>8068</v>
      </c>
      <c r="D3968" s="59">
        <v>52.6</v>
      </c>
    </row>
    <row r="3969" spans="1:4" ht="27">
      <c r="A3969" s="57">
        <v>93068</v>
      </c>
      <c r="B3969" s="55" t="s">
        <v>5198</v>
      </c>
      <c r="C3969" s="57" t="s">
        <v>8068</v>
      </c>
      <c r="D3969" s="59">
        <v>46.1</v>
      </c>
    </row>
    <row r="3970" spans="1:4" ht="27">
      <c r="A3970" s="57">
        <v>93069</v>
      </c>
      <c r="B3970" s="55" t="s">
        <v>5199</v>
      </c>
      <c r="C3970" s="57" t="s">
        <v>8068</v>
      </c>
      <c r="D3970" s="59">
        <v>817.11</v>
      </c>
    </row>
    <row r="3971" spans="1:4" ht="27">
      <c r="A3971" s="57">
        <v>93070</v>
      </c>
      <c r="B3971" s="55" t="s">
        <v>5200</v>
      </c>
      <c r="C3971" s="57" t="s">
        <v>8068</v>
      </c>
      <c r="D3971" s="59">
        <v>131.97999999999999</v>
      </c>
    </row>
    <row r="3972" spans="1:4" ht="27">
      <c r="A3972" s="57">
        <v>93071</v>
      </c>
      <c r="B3972" s="55" t="s">
        <v>5201</v>
      </c>
      <c r="C3972" s="57" t="s">
        <v>8068</v>
      </c>
      <c r="D3972" s="59">
        <v>122.6</v>
      </c>
    </row>
    <row r="3973" spans="1:4" ht="27">
      <c r="A3973" s="57">
        <v>93072</v>
      </c>
      <c r="B3973" s="55" t="s">
        <v>5202</v>
      </c>
      <c r="C3973" s="57" t="s">
        <v>8068</v>
      </c>
      <c r="D3973" s="59">
        <v>1078</v>
      </c>
    </row>
    <row r="3974" spans="1:4" ht="27">
      <c r="A3974" s="57">
        <v>93073</v>
      </c>
      <c r="B3974" s="55" t="s">
        <v>5203</v>
      </c>
      <c r="C3974" s="57" t="s">
        <v>8068</v>
      </c>
      <c r="D3974" s="59">
        <v>59.84</v>
      </c>
    </row>
    <row r="3975" spans="1:4" ht="27">
      <c r="A3975" s="57">
        <v>93074</v>
      </c>
      <c r="B3975" s="55" t="s">
        <v>5204</v>
      </c>
      <c r="C3975" s="57" t="s">
        <v>8068</v>
      </c>
      <c r="D3975" s="59">
        <v>9.56</v>
      </c>
    </row>
    <row r="3976" spans="1:4" ht="27">
      <c r="A3976" s="57">
        <v>93075</v>
      </c>
      <c r="B3976" s="55" t="s">
        <v>5205</v>
      </c>
      <c r="C3976" s="57" t="s">
        <v>8068</v>
      </c>
      <c r="D3976" s="59">
        <v>15.74</v>
      </c>
    </row>
    <row r="3977" spans="1:4" ht="27">
      <c r="A3977" s="57">
        <v>93076</v>
      </c>
      <c r="B3977" s="55" t="s">
        <v>5206</v>
      </c>
      <c r="C3977" s="57" t="s">
        <v>8068</v>
      </c>
      <c r="D3977" s="59">
        <v>15.31</v>
      </c>
    </row>
    <row r="3978" spans="1:4" ht="27">
      <c r="A3978" s="57">
        <v>93077</v>
      </c>
      <c r="B3978" s="55" t="s">
        <v>5207</v>
      </c>
      <c r="C3978" s="57" t="s">
        <v>8068</v>
      </c>
      <c r="D3978" s="59">
        <v>22.26</v>
      </c>
    </row>
    <row r="3979" spans="1:4" ht="27">
      <c r="A3979" s="57">
        <v>93078</v>
      </c>
      <c r="B3979" s="55" t="s">
        <v>5208</v>
      </c>
      <c r="C3979" s="57" t="s">
        <v>8068</v>
      </c>
      <c r="D3979" s="59">
        <v>24.09</v>
      </c>
    </row>
    <row r="3980" spans="1:4" ht="27">
      <c r="A3980" s="57">
        <v>93079</v>
      </c>
      <c r="B3980" s="55" t="s">
        <v>5209</v>
      </c>
      <c r="C3980" s="57" t="s">
        <v>8068</v>
      </c>
      <c r="D3980" s="59">
        <v>21.33</v>
      </c>
    </row>
    <row r="3981" spans="1:4" ht="27">
      <c r="A3981" s="57">
        <v>93080</v>
      </c>
      <c r="B3981" s="55" t="s">
        <v>5210</v>
      </c>
      <c r="C3981" s="57" t="s">
        <v>8068</v>
      </c>
      <c r="D3981" s="59">
        <v>6.24</v>
      </c>
    </row>
    <row r="3982" spans="1:4" ht="27">
      <c r="A3982" s="57">
        <v>93081</v>
      </c>
      <c r="B3982" s="55" t="s">
        <v>5211</v>
      </c>
      <c r="C3982" s="57" t="s">
        <v>8068</v>
      </c>
      <c r="D3982" s="59">
        <v>14.09</v>
      </c>
    </row>
    <row r="3983" spans="1:4" ht="27">
      <c r="A3983" s="57">
        <v>93082</v>
      </c>
      <c r="B3983" s="55" t="s">
        <v>5212</v>
      </c>
      <c r="C3983" s="57" t="s">
        <v>8068</v>
      </c>
      <c r="D3983" s="59">
        <v>17.22</v>
      </c>
    </row>
    <row r="3984" spans="1:4" ht="27">
      <c r="A3984" s="57">
        <v>93083</v>
      </c>
      <c r="B3984" s="55" t="s">
        <v>5213</v>
      </c>
      <c r="C3984" s="57" t="s">
        <v>8068</v>
      </c>
      <c r="D3984" s="59">
        <v>322.5</v>
      </c>
    </row>
    <row r="3985" spans="1:4" ht="27">
      <c r="A3985" s="57">
        <v>93084</v>
      </c>
      <c r="B3985" s="55" t="s">
        <v>5214</v>
      </c>
      <c r="C3985" s="57" t="s">
        <v>8068</v>
      </c>
      <c r="D3985" s="59">
        <v>10.14</v>
      </c>
    </row>
    <row r="3986" spans="1:4" ht="27">
      <c r="A3986" s="57">
        <v>93085</v>
      </c>
      <c r="B3986" s="55" t="s">
        <v>5215</v>
      </c>
      <c r="C3986" s="57" t="s">
        <v>8068</v>
      </c>
      <c r="D3986" s="59">
        <v>9.49</v>
      </c>
    </row>
    <row r="3987" spans="1:4" ht="27">
      <c r="A3987" s="57">
        <v>93086</v>
      </c>
      <c r="B3987" s="55" t="s">
        <v>5216</v>
      </c>
      <c r="C3987" s="57" t="s">
        <v>8068</v>
      </c>
      <c r="D3987" s="59">
        <v>374.5</v>
      </c>
    </row>
    <row r="3988" spans="1:4" ht="27">
      <c r="A3988" s="57">
        <v>93087</v>
      </c>
      <c r="B3988" s="55" t="s">
        <v>5217</v>
      </c>
      <c r="C3988" s="57" t="s">
        <v>8068</v>
      </c>
      <c r="D3988" s="59">
        <v>15.31</v>
      </c>
    </row>
    <row r="3989" spans="1:4" ht="27">
      <c r="A3989" s="57">
        <v>93088</v>
      </c>
      <c r="B3989" s="55" t="s">
        <v>5218</v>
      </c>
      <c r="C3989" s="57" t="s">
        <v>8068</v>
      </c>
      <c r="D3989" s="59">
        <v>17.89</v>
      </c>
    </row>
    <row r="3990" spans="1:4" ht="27">
      <c r="A3990" s="57">
        <v>93089</v>
      </c>
      <c r="B3990" s="55" t="s">
        <v>5219</v>
      </c>
      <c r="C3990" s="57" t="s">
        <v>8068</v>
      </c>
      <c r="D3990" s="59">
        <v>34.270000000000003</v>
      </c>
    </row>
    <row r="3991" spans="1:4" ht="27">
      <c r="A3991" s="57">
        <v>93090</v>
      </c>
      <c r="B3991" s="55" t="s">
        <v>5220</v>
      </c>
      <c r="C3991" s="57" t="s">
        <v>8068</v>
      </c>
      <c r="D3991" s="59">
        <v>14.04</v>
      </c>
    </row>
    <row r="3992" spans="1:4" ht="27">
      <c r="A3992" s="57">
        <v>93091</v>
      </c>
      <c r="B3992" s="55" t="s">
        <v>5221</v>
      </c>
      <c r="C3992" s="57" t="s">
        <v>8068</v>
      </c>
      <c r="D3992" s="59">
        <v>12.49</v>
      </c>
    </row>
    <row r="3993" spans="1:4" ht="27">
      <c r="A3993" s="57">
        <v>93092</v>
      </c>
      <c r="B3993" s="55" t="s">
        <v>5222</v>
      </c>
      <c r="C3993" s="57" t="s">
        <v>8068</v>
      </c>
      <c r="D3993" s="59">
        <v>411.69</v>
      </c>
    </row>
    <row r="3994" spans="1:4" ht="27">
      <c r="A3994" s="57">
        <v>93093</v>
      </c>
      <c r="B3994" s="55" t="s">
        <v>5223</v>
      </c>
      <c r="C3994" s="57" t="s">
        <v>8068</v>
      </c>
      <c r="D3994" s="59">
        <v>23.72</v>
      </c>
    </row>
    <row r="3995" spans="1:4" ht="27">
      <c r="A3995" s="57">
        <v>93094</v>
      </c>
      <c r="B3995" s="55" t="s">
        <v>5224</v>
      </c>
      <c r="C3995" s="57" t="s">
        <v>8068</v>
      </c>
      <c r="D3995" s="59">
        <v>58.4</v>
      </c>
    </row>
    <row r="3996" spans="1:4" ht="40.5">
      <c r="A3996" s="57">
        <v>93095</v>
      </c>
      <c r="B3996" s="55" t="s">
        <v>5225</v>
      </c>
      <c r="C3996" s="57" t="s">
        <v>8068</v>
      </c>
      <c r="D3996" s="59">
        <v>44.25</v>
      </c>
    </row>
    <row r="3997" spans="1:4" ht="40.5">
      <c r="A3997" s="57">
        <v>93096</v>
      </c>
      <c r="B3997" s="55" t="s">
        <v>5226</v>
      </c>
      <c r="C3997" s="57" t="s">
        <v>8068</v>
      </c>
      <c r="D3997" s="59">
        <v>62.96</v>
      </c>
    </row>
    <row r="3998" spans="1:4" ht="27">
      <c r="A3998" s="57">
        <v>93097</v>
      </c>
      <c r="B3998" s="55" t="s">
        <v>5227</v>
      </c>
      <c r="C3998" s="57" t="s">
        <v>8068</v>
      </c>
      <c r="D3998" s="59">
        <v>9.75</v>
      </c>
    </row>
    <row r="3999" spans="1:4" ht="27">
      <c r="A3999" s="57">
        <v>93098</v>
      </c>
      <c r="B3999" s="55" t="s">
        <v>5228</v>
      </c>
      <c r="C3999" s="57" t="s">
        <v>8068</v>
      </c>
      <c r="D3999" s="59">
        <v>15.93</v>
      </c>
    </row>
    <row r="4000" spans="1:4" ht="27">
      <c r="A4000" s="57">
        <v>93099</v>
      </c>
      <c r="B4000" s="55" t="s">
        <v>5229</v>
      </c>
      <c r="C4000" s="57" t="s">
        <v>8068</v>
      </c>
      <c r="D4000" s="59">
        <v>17.47</v>
      </c>
    </row>
    <row r="4001" spans="1:4" ht="27">
      <c r="A4001" s="57">
        <v>93100</v>
      </c>
      <c r="B4001" s="55" t="s">
        <v>5230</v>
      </c>
      <c r="C4001" s="57" t="s">
        <v>8068</v>
      </c>
      <c r="D4001" s="59">
        <v>24.42</v>
      </c>
    </row>
    <row r="4002" spans="1:4" ht="27">
      <c r="A4002" s="57">
        <v>93101</v>
      </c>
      <c r="B4002" s="55" t="s">
        <v>5231</v>
      </c>
      <c r="C4002" s="57" t="s">
        <v>8068</v>
      </c>
      <c r="D4002" s="59">
        <v>26.25</v>
      </c>
    </row>
    <row r="4003" spans="1:4" ht="27">
      <c r="A4003" s="57">
        <v>93102</v>
      </c>
      <c r="B4003" s="55" t="s">
        <v>5232</v>
      </c>
      <c r="C4003" s="57" t="s">
        <v>8068</v>
      </c>
      <c r="D4003" s="59">
        <v>23.28</v>
      </c>
    </row>
    <row r="4004" spans="1:4" ht="27">
      <c r="A4004" s="57">
        <v>93103</v>
      </c>
      <c r="B4004" s="55" t="s">
        <v>5233</v>
      </c>
      <c r="C4004" s="57" t="s">
        <v>8068</v>
      </c>
      <c r="D4004" s="59">
        <v>6.4</v>
      </c>
    </row>
    <row r="4005" spans="1:4" ht="27">
      <c r="A4005" s="57">
        <v>93104</v>
      </c>
      <c r="B4005" s="55" t="s">
        <v>5234</v>
      </c>
      <c r="C4005" s="57" t="s">
        <v>8068</v>
      </c>
      <c r="D4005" s="59">
        <v>14.25</v>
      </c>
    </row>
    <row r="4006" spans="1:4" ht="27">
      <c r="A4006" s="57">
        <v>93105</v>
      </c>
      <c r="B4006" s="55" t="s">
        <v>5235</v>
      </c>
      <c r="C4006" s="57" t="s">
        <v>8068</v>
      </c>
      <c r="D4006" s="59">
        <v>17.38</v>
      </c>
    </row>
    <row r="4007" spans="1:4" ht="27">
      <c r="A4007" s="57">
        <v>93106</v>
      </c>
      <c r="B4007" s="55" t="s">
        <v>5236</v>
      </c>
      <c r="C4007" s="57" t="s">
        <v>8068</v>
      </c>
      <c r="D4007" s="59">
        <v>322.66000000000003</v>
      </c>
    </row>
    <row r="4008" spans="1:4" ht="27">
      <c r="A4008" s="57">
        <v>93107</v>
      </c>
      <c r="B4008" s="55" t="s">
        <v>5237</v>
      </c>
      <c r="C4008" s="57" t="s">
        <v>8068</v>
      </c>
      <c r="D4008" s="59">
        <v>11.56</v>
      </c>
    </row>
    <row r="4009" spans="1:4" ht="27">
      <c r="A4009" s="57">
        <v>93108</v>
      </c>
      <c r="B4009" s="55" t="s">
        <v>5238</v>
      </c>
      <c r="C4009" s="57" t="s">
        <v>8068</v>
      </c>
      <c r="D4009" s="59">
        <v>10.91</v>
      </c>
    </row>
    <row r="4010" spans="1:4" ht="27">
      <c r="A4010" s="57">
        <v>93109</v>
      </c>
      <c r="B4010" s="55" t="s">
        <v>5239</v>
      </c>
      <c r="C4010" s="57" t="s">
        <v>8068</v>
      </c>
      <c r="D4010" s="59">
        <v>375.92</v>
      </c>
    </row>
    <row r="4011" spans="1:4" ht="27">
      <c r="A4011" s="57">
        <v>93110</v>
      </c>
      <c r="B4011" s="55" t="s">
        <v>5240</v>
      </c>
      <c r="C4011" s="57" t="s">
        <v>8068</v>
      </c>
      <c r="D4011" s="59">
        <v>16.73</v>
      </c>
    </row>
    <row r="4012" spans="1:4" ht="27">
      <c r="A4012" s="57">
        <v>93111</v>
      </c>
      <c r="B4012" s="55" t="s">
        <v>5241</v>
      </c>
      <c r="C4012" s="57" t="s">
        <v>8068</v>
      </c>
      <c r="D4012" s="59">
        <v>19.16</v>
      </c>
    </row>
    <row r="4013" spans="1:4" ht="27">
      <c r="A4013" s="57">
        <v>93112</v>
      </c>
      <c r="B4013" s="55" t="s">
        <v>5242</v>
      </c>
      <c r="C4013" s="57" t="s">
        <v>8068</v>
      </c>
      <c r="D4013" s="59">
        <v>35.69</v>
      </c>
    </row>
    <row r="4014" spans="1:4" ht="27">
      <c r="A4014" s="57">
        <v>93113</v>
      </c>
      <c r="B4014" s="55" t="s">
        <v>5243</v>
      </c>
      <c r="C4014" s="57" t="s">
        <v>8068</v>
      </c>
      <c r="D4014" s="59">
        <v>16.59</v>
      </c>
    </row>
    <row r="4015" spans="1:4" ht="27">
      <c r="A4015" s="57">
        <v>93114</v>
      </c>
      <c r="B4015" s="55" t="s">
        <v>5244</v>
      </c>
      <c r="C4015" s="57" t="s">
        <v>8068</v>
      </c>
      <c r="D4015" s="59">
        <v>26.27</v>
      </c>
    </row>
    <row r="4016" spans="1:4" ht="27">
      <c r="A4016" s="57">
        <v>93115</v>
      </c>
      <c r="B4016" s="55" t="s">
        <v>5245</v>
      </c>
      <c r="C4016" s="57" t="s">
        <v>8068</v>
      </c>
      <c r="D4016" s="59">
        <v>60.95</v>
      </c>
    </row>
    <row r="4017" spans="1:4" ht="27">
      <c r="A4017" s="57">
        <v>93116</v>
      </c>
      <c r="B4017" s="55" t="s">
        <v>5246</v>
      </c>
      <c r="C4017" s="57" t="s">
        <v>8068</v>
      </c>
      <c r="D4017" s="59">
        <v>414.24</v>
      </c>
    </row>
    <row r="4018" spans="1:4" ht="40.5">
      <c r="A4018" s="57">
        <v>93117</v>
      </c>
      <c r="B4018" s="55" t="s">
        <v>5247</v>
      </c>
      <c r="C4018" s="57" t="s">
        <v>8068</v>
      </c>
      <c r="D4018" s="59">
        <v>44.49</v>
      </c>
    </row>
    <row r="4019" spans="1:4" ht="40.5">
      <c r="A4019" s="57">
        <v>93118</v>
      </c>
      <c r="B4019" s="55" t="s">
        <v>5248</v>
      </c>
      <c r="C4019" s="57" t="s">
        <v>8068</v>
      </c>
      <c r="D4019" s="59">
        <v>65.81</v>
      </c>
    </row>
    <row r="4020" spans="1:4" ht="27">
      <c r="A4020" s="57">
        <v>93119</v>
      </c>
      <c r="B4020" s="55" t="s">
        <v>5249</v>
      </c>
      <c r="C4020" s="57" t="s">
        <v>8068</v>
      </c>
      <c r="D4020" s="59">
        <v>12.98</v>
      </c>
    </row>
    <row r="4021" spans="1:4" ht="27">
      <c r="A4021" s="57">
        <v>93120</v>
      </c>
      <c r="B4021" s="55" t="s">
        <v>5250</v>
      </c>
      <c r="C4021" s="57" t="s">
        <v>8068</v>
      </c>
      <c r="D4021" s="59">
        <v>19.93</v>
      </c>
    </row>
    <row r="4022" spans="1:4" ht="27">
      <c r="A4022" s="57">
        <v>93121</v>
      </c>
      <c r="B4022" s="55" t="s">
        <v>5251</v>
      </c>
      <c r="C4022" s="57" t="s">
        <v>8068</v>
      </c>
      <c r="D4022" s="59">
        <v>21.76</v>
      </c>
    </row>
    <row r="4023" spans="1:4" ht="27">
      <c r="A4023" s="57">
        <v>93122</v>
      </c>
      <c r="B4023" s="55" t="s">
        <v>5252</v>
      </c>
      <c r="C4023" s="57" t="s">
        <v>8068</v>
      </c>
      <c r="D4023" s="59">
        <v>18.989999999999998</v>
      </c>
    </row>
    <row r="4024" spans="1:4" ht="27">
      <c r="A4024" s="57">
        <v>93123</v>
      </c>
      <c r="B4024" s="55" t="s">
        <v>5253</v>
      </c>
      <c r="C4024" s="57" t="s">
        <v>8068</v>
      </c>
      <c r="D4024" s="59">
        <v>41.59</v>
      </c>
    </row>
    <row r="4025" spans="1:4" ht="27">
      <c r="A4025" s="57">
        <v>93124</v>
      </c>
      <c r="B4025" s="55" t="s">
        <v>5254</v>
      </c>
      <c r="C4025" s="57" t="s">
        <v>8068</v>
      </c>
      <c r="D4025" s="59">
        <v>65.260000000000005</v>
      </c>
    </row>
    <row r="4026" spans="1:4" ht="27">
      <c r="A4026" s="57">
        <v>93125</v>
      </c>
      <c r="B4026" s="55" t="s">
        <v>5255</v>
      </c>
      <c r="C4026" s="57" t="s">
        <v>8068</v>
      </c>
      <c r="D4026" s="59">
        <v>94.86</v>
      </c>
    </row>
    <row r="4027" spans="1:4" ht="27">
      <c r="A4027" s="57">
        <v>93126</v>
      </c>
      <c r="B4027" s="55" t="s">
        <v>5256</v>
      </c>
      <c r="C4027" s="57" t="s">
        <v>8068</v>
      </c>
      <c r="D4027" s="59">
        <v>209.78</v>
      </c>
    </row>
    <row r="4028" spans="1:4" ht="27">
      <c r="A4028" s="57">
        <v>93133</v>
      </c>
      <c r="B4028" s="55" t="s">
        <v>5257</v>
      </c>
      <c r="C4028" s="57" t="s">
        <v>8068</v>
      </c>
      <c r="D4028" s="59">
        <v>15.04</v>
      </c>
    </row>
    <row r="4029" spans="1:4" ht="40.5">
      <c r="A4029" s="57">
        <v>94465</v>
      </c>
      <c r="B4029" s="55" t="s">
        <v>5258</v>
      </c>
      <c r="C4029" s="57" t="s">
        <v>8068</v>
      </c>
      <c r="D4029" s="59">
        <v>40.31</v>
      </c>
    </row>
    <row r="4030" spans="1:4" ht="40.5">
      <c r="A4030" s="57">
        <v>94466</v>
      </c>
      <c r="B4030" s="55" t="s">
        <v>5259</v>
      </c>
      <c r="C4030" s="57" t="s">
        <v>8068</v>
      </c>
      <c r="D4030" s="59">
        <v>40.33</v>
      </c>
    </row>
    <row r="4031" spans="1:4" ht="40.5">
      <c r="A4031" s="57">
        <v>94467</v>
      </c>
      <c r="B4031" s="55" t="s">
        <v>5260</v>
      </c>
      <c r="C4031" s="57" t="s">
        <v>8068</v>
      </c>
      <c r="D4031" s="59">
        <v>62.45</v>
      </c>
    </row>
    <row r="4032" spans="1:4" ht="40.5">
      <c r="A4032" s="57">
        <v>94468</v>
      </c>
      <c r="B4032" s="55" t="s">
        <v>5261</v>
      </c>
      <c r="C4032" s="57" t="s">
        <v>8068</v>
      </c>
      <c r="D4032" s="59">
        <v>54.59</v>
      </c>
    </row>
    <row r="4033" spans="1:4" ht="40.5">
      <c r="A4033" s="57">
        <v>94469</v>
      </c>
      <c r="B4033" s="55" t="s">
        <v>5262</v>
      </c>
      <c r="C4033" s="57" t="s">
        <v>8068</v>
      </c>
      <c r="D4033" s="59">
        <v>90.75</v>
      </c>
    </row>
    <row r="4034" spans="1:4" ht="40.5">
      <c r="A4034" s="57">
        <v>94470</v>
      </c>
      <c r="B4034" s="55" t="s">
        <v>5263</v>
      </c>
      <c r="C4034" s="57" t="s">
        <v>8068</v>
      </c>
      <c r="D4034" s="59">
        <v>83.76</v>
      </c>
    </row>
    <row r="4035" spans="1:4" ht="40.5">
      <c r="A4035" s="57">
        <v>94471</v>
      </c>
      <c r="B4035" s="55" t="s">
        <v>5264</v>
      </c>
      <c r="C4035" s="57" t="s">
        <v>8068</v>
      </c>
      <c r="D4035" s="59">
        <v>58.1</v>
      </c>
    </row>
    <row r="4036" spans="1:4" ht="40.5">
      <c r="A4036" s="57">
        <v>94472</v>
      </c>
      <c r="B4036" s="55" t="s">
        <v>5265</v>
      </c>
      <c r="C4036" s="57" t="s">
        <v>8068</v>
      </c>
      <c r="D4036" s="59">
        <v>59.84</v>
      </c>
    </row>
    <row r="4037" spans="1:4" ht="40.5">
      <c r="A4037" s="57">
        <v>94473</v>
      </c>
      <c r="B4037" s="55" t="s">
        <v>5266</v>
      </c>
      <c r="C4037" s="57" t="s">
        <v>8068</v>
      </c>
      <c r="D4037" s="59">
        <v>89.37</v>
      </c>
    </row>
    <row r="4038" spans="1:4" ht="40.5">
      <c r="A4038" s="57">
        <v>94474</v>
      </c>
      <c r="B4038" s="55" t="s">
        <v>5267</v>
      </c>
      <c r="C4038" s="57" t="s">
        <v>8068</v>
      </c>
      <c r="D4038" s="59">
        <v>97.06</v>
      </c>
    </row>
    <row r="4039" spans="1:4" ht="40.5">
      <c r="A4039" s="57">
        <v>94475</v>
      </c>
      <c r="B4039" s="55" t="s">
        <v>5268</v>
      </c>
      <c r="C4039" s="57" t="s">
        <v>8068</v>
      </c>
      <c r="D4039" s="59">
        <v>122.86</v>
      </c>
    </row>
    <row r="4040" spans="1:4" ht="40.5">
      <c r="A4040" s="57">
        <v>94476</v>
      </c>
      <c r="B4040" s="55" t="s">
        <v>5269</v>
      </c>
      <c r="C4040" s="57" t="s">
        <v>8068</v>
      </c>
      <c r="D4040" s="59">
        <v>137.68</v>
      </c>
    </row>
    <row r="4041" spans="1:4" ht="40.5">
      <c r="A4041" s="57">
        <v>94477</v>
      </c>
      <c r="B4041" s="55" t="s">
        <v>5270</v>
      </c>
      <c r="C4041" s="57" t="s">
        <v>8068</v>
      </c>
      <c r="D4041" s="59">
        <v>77.34</v>
      </c>
    </row>
    <row r="4042" spans="1:4" ht="40.5">
      <c r="A4042" s="57">
        <v>94478</v>
      </c>
      <c r="B4042" s="55" t="s">
        <v>5271</v>
      </c>
      <c r="C4042" s="57" t="s">
        <v>8068</v>
      </c>
      <c r="D4042" s="59">
        <v>122.92</v>
      </c>
    </row>
    <row r="4043" spans="1:4" ht="40.5">
      <c r="A4043" s="57">
        <v>94479</v>
      </c>
      <c r="B4043" s="55" t="s">
        <v>5272</v>
      </c>
      <c r="C4043" s="57" t="s">
        <v>8068</v>
      </c>
      <c r="D4043" s="59">
        <v>162.30000000000001</v>
      </c>
    </row>
    <row r="4044" spans="1:4" ht="40.5">
      <c r="A4044" s="57">
        <v>94606</v>
      </c>
      <c r="B4044" s="55" t="s">
        <v>5273</v>
      </c>
      <c r="C4044" s="57" t="s">
        <v>8068</v>
      </c>
      <c r="D4044" s="59">
        <v>58.38</v>
      </c>
    </row>
    <row r="4045" spans="1:4" ht="40.5">
      <c r="A4045" s="57">
        <v>94608</v>
      </c>
      <c r="B4045" s="55" t="s">
        <v>5274</v>
      </c>
      <c r="C4045" s="57" t="s">
        <v>8068</v>
      </c>
      <c r="D4045" s="59">
        <v>140.84</v>
      </c>
    </row>
    <row r="4046" spans="1:4" ht="40.5">
      <c r="A4046" s="57">
        <v>94610</v>
      </c>
      <c r="B4046" s="55" t="s">
        <v>5275</v>
      </c>
      <c r="C4046" s="57" t="s">
        <v>8068</v>
      </c>
      <c r="D4046" s="59">
        <v>208.47</v>
      </c>
    </row>
    <row r="4047" spans="1:4" ht="40.5">
      <c r="A4047" s="57">
        <v>94612</v>
      </c>
      <c r="B4047" s="55" t="s">
        <v>5276</v>
      </c>
      <c r="C4047" s="57" t="s">
        <v>8068</v>
      </c>
      <c r="D4047" s="59">
        <v>291.70999999999998</v>
      </c>
    </row>
    <row r="4048" spans="1:4" ht="40.5">
      <c r="A4048" s="57">
        <v>94614</v>
      </c>
      <c r="B4048" s="55" t="s">
        <v>5277</v>
      </c>
      <c r="C4048" s="57" t="s">
        <v>8068</v>
      </c>
      <c r="D4048" s="59">
        <v>98.39</v>
      </c>
    </row>
    <row r="4049" spans="1:4" ht="40.5">
      <c r="A4049" s="57">
        <v>94615</v>
      </c>
      <c r="B4049" s="55" t="s">
        <v>5278</v>
      </c>
      <c r="C4049" s="57" t="s">
        <v>8068</v>
      </c>
      <c r="D4049" s="59">
        <v>111.33</v>
      </c>
    </row>
    <row r="4050" spans="1:4" ht="40.5">
      <c r="A4050" s="57">
        <v>94616</v>
      </c>
      <c r="B4050" s="55" t="s">
        <v>5279</v>
      </c>
      <c r="C4050" s="57" t="s">
        <v>8068</v>
      </c>
      <c r="D4050" s="59">
        <v>268.51</v>
      </c>
    </row>
    <row r="4051" spans="1:4" ht="40.5">
      <c r="A4051" s="57">
        <v>94617</v>
      </c>
      <c r="B4051" s="55" t="s">
        <v>5280</v>
      </c>
      <c r="C4051" s="57" t="s">
        <v>8068</v>
      </c>
      <c r="D4051" s="59">
        <v>223.51</v>
      </c>
    </row>
    <row r="4052" spans="1:4" ht="40.5">
      <c r="A4052" s="57">
        <v>94618</v>
      </c>
      <c r="B4052" s="55" t="s">
        <v>5281</v>
      </c>
      <c r="C4052" s="57" t="s">
        <v>8068</v>
      </c>
      <c r="D4052" s="59">
        <v>263.98</v>
      </c>
    </row>
    <row r="4053" spans="1:4" ht="40.5">
      <c r="A4053" s="57">
        <v>94620</v>
      </c>
      <c r="B4053" s="55" t="s">
        <v>5282</v>
      </c>
      <c r="C4053" s="57" t="s">
        <v>8068</v>
      </c>
      <c r="D4053" s="59">
        <v>600.63</v>
      </c>
    </row>
    <row r="4054" spans="1:4" ht="40.5">
      <c r="A4054" s="57">
        <v>94622</v>
      </c>
      <c r="B4054" s="55" t="s">
        <v>5283</v>
      </c>
      <c r="C4054" s="57" t="s">
        <v>8068</v>
      </c>
      <c r="D4054" s="59">
        <v>143.6</v>
      </c>
    </row>
    <row r="4055" spans="1:4" ht="40.5">
      <c r="A4055" s="57">
        <v>94623</v>
      </c>
      <c r="B4055" s="55" t="s">
        <v>5284</v>
      </c>
      <c r="C4055" s="57" t="s">
        <v>8068</v>
      </c>
      <c r="D4055" s="59">
        <v>332.83</v>
      </c>
    </row>
    <row r="4056" spans="1:4" ht="40.5">
      <c r="A4056" s="57">
        <v>94624</v>
      </c>
      <c r="B4056" s="55" t="s">
        <v>5285</v>
      </c>
      <c r="C4056" s="57" t="s">
        <v>8068</v>
      </c>
      <c r="D4056" s="59">
        <v>504.89</v>
      </c>
    </row>
    <row r="4057" spans="1:4" ht="40.5">
      <c r="A4057" s="57">
        <v>94625</v>
      </c>
      <c r="B4057" s="55" t="s">
        <v>5286</v>
      </c>
      <c r="C4057" s="57" t="s">
        <v>8068</v>
      </c>
      <c r="D4057" s="59">
        <v>1046.3699999999999</v>
      </c>
    </row>
    <row r="4058" spans="1:4" ht="40.5">
      <c r="A4058" s="57">
        <v>94656</v>
      </c>
      <c r="B4058" s="55" t="s">
        <v>5287</v>
      </c>
      <c r="C4058" s="57" t="s">
        <v>8068</v>
      </c>
      <c r="D4058" s="59">
        <v>5.54</v>
      </c>
    </row>
    <row r="4059" spans="1:4" ht="27">
      <c r="A4059" s="57">
        <v>94657</v>
      </c>
      <c r="B4059" s="55" t="s">
        <v>5288</v>
      </c>
      <c r="C4059" s="57" t="s">
        <v>8068</v>
      </c>
      <c r="D4059" s="59">
        <v>5.42</v>
      </c>
    </row>
    <row r="4060" spans="1:4" ht="40.5">
      <c r="A4060" s="57">
        <v>94658</v>
      </c>
      <c r="B4060" s="55" t="s">
        <v>5289</v>
      </c>
      <c r="C4060" s="57" t="s">
        <v>8068</v>
      </c>
      <c r="D4060" s="59">
        <v>6.72</v>
      </c>
    </row>
    <row r="4061" spans="1:4" ht="27">
      <c r="A4061" s="57">
        <v>94659</v>
      </c>
      <c r="B4061" s="55" t="s">
        <v>5290</v>
      </c>
      <c r="C4061" s="57" t="s">
        <v>8068</v>
      </c>
      <c r="D4061" s="59">
        <v>6.85</v>
      </c>
    </row>
    <row r="4062" spans="1:4" ht="40.5">
      <c r="A4062" s="57">
        <v>94660</v>
      </c>
      <c r="B4062" s="55" t="s">
        <v>5291</v>
      </c>
      <c r="C4062" s="57" t="s">
        <v>8068</v>
      </c>
      <c r="D4062" s="59">
        <v>11.2</v>
      </c>
    </row>
    <row r="4063" spans="1:4" ht="27">
      <c r="A4063" s="57">
        <v>94661</v>
      </c>
      <c r="B4063" s="55" t="s">
        <v>5292</v>
      </c>
      <c r="C4063" s="57" t="s">
        <v>8068</v>
      </c>
      <c r="D4063" s="59">
        <v>11.77</v>
      </c>
    </row>
    <row r="4064" spans="1:4" ht="40.5">
      <c r="A4064" s="57">
        <v>94662</v>
      </c>
      <c r="B4064" s="55" t="s">
        <v>5293</v>
      </c>
      <c r="C4064" s="57" t="s">
        <v>8068</v>
      </c>
      <c r="D4064" s="59">
        <v>12.39</v>
      </c>
    </row>
    <row r="4065" spans="1:4" ht="27">
      <c r="A4065" s="57">
        <v>94663</v>
      </c>
      <c r="B4065" s="55" t="s">
        <v>5294</v>
      </c>
      <c r="C4065" s="57" t="s">
        <v>8068</v>
      </c>
      <c r="D4065" s="59">
        <v>12.62</v>
      </c>
    </row>
    <row r="4066" spans="1:4" ht="40.5">
      <c r="A4066" s="57">
        <v>94664</v>
      </c>
      <c r="B4066" s="55" t="s">
        <v>5295</v>
      </c>
      <c r="C4066" s="57" t="s">
        <v>8068</v>
      </c>
      <c r="D4066" s="59">
        <v>27.7</v>
      </c>
    </row>
    <row r="4067" spans="1:4" ht="27">
      <c r="A4067" s="57">
        <v>94665</v>
      </c>
      <c r="B4067" s="55" t="s">
        <v>5296</v>
      </c>
      <c r="C4067" s="57" t="s">
        <v>8068</v>
      </c>
      <c r="D4067" s="59">
        <v>27.68</v>
      </c>
    </row>
    <row r="4068" spans="1:4" ht="40.5">
      <c r="A4068" s="57">
        <v>94666</v>
      </c>
      <c r="B4068" s="55" t="s">
        <v>5297</v>
      </c>
      <c r="C4068" s="57" t="s">
        <v>8068</v>
      </c>
      <c r="D4068" s="59">
        <v>34.520000000000003</v>
      </c>
    </row>
    <row r="4069" spans="1:4" ht="27">
      <c r="A4069" s="57">
        <v>94667</v>
      </c>
      <c r="B4069" s="55" t="s">
        <v>5298</v>
      </c>
      <c r="C4069" s="57" t="s">
        <v>8068</v>
      </c>
      <c r="D4069" s="59">
        <v>38.770000000000003</v>
      </c>
    </row>
    <row r="4070" spans="1:4" ht="40.5">
      <c r="A4070" s="57">
        <v>94668</v>
      </c>
      <c r="B4070" s="55" t="s">
        <v>5299</v>
      </c>
      <c r="C4070" s="57" t="s">
        <v>8068</v>
      </c>
      <c r="D4070" s="59">
        <v>58.76</v>
      </c>
    </row>
    <row r="4071" spans="1:4" ht="27">
      <c r="A4071" s="57">
        <v>94669</v>
      </c>
      <c r="B4071" s="55" t="s">
        <v>5300</v>
      </c>
      <c r="C4071" s="57" t="s">
        <v>8068</v>
      </c>
      <c r="D4071" s="59">
        <v>82.61</v>
      </c>
    </row>
    <row r="4072" spans="1:4" ht="40.5">
      <c r="A4072" s="57">
        <v>94670</v>
      </c>
      <c r="B4072" s="55" t="s">
        <v>5301</v>
      </c>
      <c r="C4072" s="57" t="s">
        <v>8068</v>
      </c>
      <c r="D4072" s="59">
        <v>79.989999999999995</v>
      </c>
    </row>
    <row r="4073" spans="1:4" ht="27">
      <c r="A4073" s="57">
        <v>94671</v>
      </c>
      <c r="B4073" s="55" t="s">
        <v>5302</v>
      </c>
      <c r="C4073" s="57" t="s">
        <v>8068</v>
      </c>
      <c r="D4073" s="59">
        <v>119.77</v>
      </c>
    </row>
    <row r="4074" spans="1:4" ht="40.5">
      <c r="A4074" s="57">
        <v>94672</v>
      </c>
      <c r="B4074" s="55" t="s">
        <v>5303</v>
      </c>
      <c r="C4074" s="57" t="s">
        <v>8068</v>
      </c>
      <c r="D4074" s="59">
        <v>10.11</v>
      </c>
    </row>
    <row r="4075" spans="1:4" ht="40.5">
      <c r="A4075" s="57">
        <v>94673</v>
      </c>
      <c r="B4075" s="55" t="s">
        <v>5304</v>
      </c>
      <c r="C4075" s="57" t="s">
        <v>8068</v>
      </c>
      <c r="D4075" s="59">
        <v>9.7899999999999991</v>
      </c>
    </row>
    <row r="4076" spans="1:4" ht="40.5">
      <c r="A4076" s="57">
        <v>94674</v>
      </c>
      <c r="B4076" s="55" t="s">
        <v>5305</v>
      </c>
      <c r="C4076" s="57" t="s">
        <v>8068</v>
      </c>
      <c r="D4076" s="59">
        <v>8.68</v>
      </c>
    </row>
    <row r="4077" spans="1:4" ht="40.5">
      <c r="A4077" s="57">
        <v>94675</v>
      </c>
      <c r="B4077" s="55" t="s">
        <v>5306</v>
      </c>
      <c r="C4077" s="57" t="s">
        <v>8068</v>
      </c>
      <c r="D4077" s="59">
        <v>14.69</v>
      </c>
    </row>
    <row r="4078" spans="1:4" ht="40.5">
      <c r="A4078" s="57">
        <v>94676</v>
      </c>
      <c r="B4078" s="55" t="s">
        <v>5307</v>
      </c>
      <c r="C4078" s="57" t="s">
        <v>8068</v>
      </c>
      <c r="D4078" s="59">
        <v>15.48</v>
      </c>
    </row>
    <row r="4079" spans="1:4" ht="40.5">
      <c r="A4079" s="57">
        <v>94677</v>
      </c>
      <c r="B4079" s="55" t="s">
        <v>5308</v>
      </c>
      <c r="C4079" s="57" t="s">
        <v>8068</v>
      </c>
      <c r="D4079" s="59">
        <v>24.53</v>
      </c>
    </row>
    <row r="4080" spans="1:4" ht="40.5">
      <c r="A4080" s="57">
        <v>94678</v>
      </c>
      <c r="B4080" s="55" t="s">
        <v>5309</v>
      </c>
      <c r="C4080" s="57" t="s">
        <v>8068</v>
      </c>
      <c r="D4080" s="59">
        <v>16.02</v>
      </c>
    </row>
    <row r="4081" spans="1:4" ht="40.5">
      <c r="A4081" s="57">
        <v>94679</v>
      </c>
      <c r="B4081" s="55" t="s">
        <v>5310</v>
      </c>
      <c r="C4081" s="57" t="s">
        <v>8068</v>
      </c>
      <c r="D4081" s="59">
        <v>27.93</v>
      </c>
    </row>
    <row r="4082" spans="1:4" ht="40.5">
      <c r="A4082" s="57">
        <v>94680</v>
      </c>
      <c r="B4082" s="55" t="s">
        <v>5311</v>
      </c>
      <c r="C4082" s="57" t="s">
        <v>8068</v>
      </c>
      <c r="D4082" s="59">
        <v>46.62</v>
      </c>
    </row>
    <row r="4083" spans="1:4" ht="40.5">
      <c r="A4083" s="57">
        <v>94681</v>
      </c>
      <c r="B4083" s="55" t="s">
        <v>5312</v>
      </c>
      <c r="C4083" s="57" t="s">
        <v>8068</v>
      </c>
      <c r="D4083" s="59">
        <v>62.94</v>
      </c>
    </row>
    <row r="4084" spans="1:4" ht="40.5">
      <c r="A4084" s="57">
        <v>94682</v>
      </c>
      <c r="B4084" s="55" t="s">
        <v>5313</v>
      </c>
      <c r="C4084" s="57" t="s">
        <v>8068</v>
      </c>
      <c r="D4084" s="59">
        <v>130.61000000000001</v>
      </c>
    </row>
    <row r="4085" spans="1:4" ht="40.5">
      <c r="A4085" s="57">
        <v>94683</v>
      </c>
      <c r="B4085" s="55" t="s">
        <v>5314</v>
      </c>
      <c r="C4085" s="57" t="s">
        <v>8068</v>
      </c>
      <c r="D4085" s="59">
        <v>82.68</v>
      </c>
    </row>
    <row r="4086" spans="1:4" ht="40.5">
      <c r="A4086" s="57">
        <v>94684</v>
      </c>
      <c r="B4086" s="55" t="s">
        <v>5315</v>
      </c>
      <c r="C4086" s="57" t="s">
        <v>8068</v>
      </c>
      <c r="D4086" s="59">
        <v>164.52</v>
      </c>
    </row>
    <row r="4087" spans="1:4" ht="40.5">
      <c r="A4087" s="57">
        <v>94685</v>
      </c>
      <c r="B4087" s="55" t="s">
        <v>5316</v>
      </c>
      <c r="C4087" s="57" t="s">
        <v>8068</v>
      </c>
      <c r="D4087" s="59">
        <v>124.63</v>
      </c>
    </row>
    <row r="4088" spans="1:4" ht="40.5">
      <c r="A4088" s="57">
        <v>94686</v>
      </c>
      <c r="B4088" s="55" t="s">
        <v>5317</v>
      </c>
      <c r="C4088" s="57" t="s">
        <v>8068</v>
      </c>
      <c r="D4088" s="59">
        <v>314.89999999999998</v>
      </c>
    </row>
    <row r="4089" spans="1:4" ht="40.5">
      <c r="A4089" s="57">
        <v>94687</v>
      </c>
      <c r="B4089" s="55" t="s">
        <v>5318</v>
      </c>
      <c r="C4089" s="57" t="s">
        <v>8068</v>
      </c>
      <c r="D4089" s="59">
        <v>254.77</v>
      </c>
    </row>
    <row r="4090" spans="1:4" ht="27">
      <c r="A4090" s="57">
        <v>94688</v>
      </c>
      <c r="B4090" s="55" t="s">
        <v>5319</v>
      </c>
      <c r="C4090" s="57" t="s">
        <v>8068</v>
      </c>
      <c r="D4090" s="59">
        <v>9.64</v>
      </c>
    </row>
    <row r="4091" spans="1:4" ht="40.5">
      <c r="A4091" s="57">
        <v>94689</v>
      </c>
      <c r="B4091" s="55" t="s">
        <v>5320</v>
      </c>
      <c r="C4091" s="57" t="s">
        <v>8068</v>
      </c>
      <c r="D4091" s="59">
        <v>13.97</v>
      </c>
    </row>
    <row r="4092" spans="1:4" ht="27">
      <c r="A4092" s="57">
        <v>94690</v>
      </c>
      <c r="B4092" s="55" t="s">
        <v>5321</v>
      </c>
      <c r="C4092" s="57" t="s">
        <v>8068</v>
      </c>
      <c r="D4092" s="59">
        <v>13.26</v>
      </c>
    </row>
    <row r="4093" spans="1:4" ht="40.5">
      <c r="A4093" s="57">
        <v>94691</v>
      </c>
      <c r="B4093" s="55" t="s">
        <v>5322</v>
      </c>
      <c r="C4093" s="57" t="s">
        <v>8068</v>
      </c>
      <c r="D4093" s="59">
        <v>15.77</v>
      </c>
    </row>
    <row r="4094" spans="1:4" ht="27">
      <c r="A4094" s="57">
        <v>94692</v>
      </c>
      <c r="B4094" s="55" t="s">
        <v>5323</v>
      </c>
      <c r="C4094" s="57" t="s">
        <v>8068</v>
      </c>
      <c r="D4094" s="59">
        <v>23.76</v>
      </c>
    </row>
    <row r="4095" spans="1:4" ht="40.5">
      <c r="A4095" s="57">
        <v>94693</v>
      </c>
      <c r="B4095" s="55" t="s">
        <v>5324</v>
      </c>
      <c r="C4095" s="57" t="s">
        <v>8068</v>
      </c>
      <c r="D4095" s="59">
        <v>25.02</v>
      </c>
    </row>
    <row r="4096" spans="1:4" ht="27">
      <c r="A4096" s="57">
        <v>94694</v>
      </c>
      <c r="B4096" s="55" t="s">
        <v>5325</v>
      </c>
      <c r="C4096" s="57" t="s">
        <v>8068</v>
      </c>
      <c r="D4096" s="59">
        <v>25.09</v>
      </c>
    </row>
    <row r="4097" spans="1:4" ht="40.5">
      <c r="A4097" s="57">
        <v>94695</v>
      </c>
      <c r="B4097" s="55" t="s">
        <v>5326</v>
      </c>
      <c r="C4097" s="57" t="s">
        <v>8068</v>
      </c>
      <c r="D4097" s="59">
        <v>34.83</v>
      </c>
    </row>
    <row r="4098" spans="1:4" ht="27">
      <c r="A4098" s="57">
        <v>94696</v>
      </c>
      <c r="B4098" s="55" t="s">
        <v>5327</v>
      </c>
      <c r="C4098" s="57" t="s">
        <v>8068</v>
      </c>
      <c r="D4098" s="59">
        <v>60.23</v>
      </c>
    </row>
    <row r="4099" spans="1:4" ht="27">
      <c r="A4099" s="57">
        <v>94697</v>
      </c>
      <c r="B4099" s="55" t="s">
        <v>5328</v>
      </c>
      <c r="C4099" s="57" t="s">
        <v>8068</v>
      </c>
      <c r="D4099" s="59">
        <v>97.95</v>
      </c>
    </row>
    <row r="4100" spans="1:4" ht="40.5">
      <c r="A4100" s="57">
        <v>94698</v>
      </c>
      <c r="B4100" s="55" t="s">
        <v>5329</v>
      </c>
      <c r="C4100" s="57" t="s">
        <v>8068</v>
      </c>
      <c r="D4100" s="59">
        <v>84.69</v>
      </c>
    </row>
    <row r="4101" spans="1:4" ht="27">
      <c r="A4101" s="57">
        <v>94699</v>
      </c>
      <c r="B4101" s="55" t="s">
        <v>5330</v>
      </c>
      <c r="C4101" s="57" t="s">
        <v>8068</v>
      </c>
      <c r="D4101" s="59">
        <v>164.15</v>
      </c>
    </row>
    <row r="4102" spans="1:4" ht="40.5">
      <c r="A4102" s="57">
        <v>94700</v>
      </c>
      <c r="B4102" s="55" t="s">
        <v>5331</v>
      </c>
      <c r="C4102" s="57" t="s">
        <v>8068</v>
      </c>
      <c r="D4102" s="59">
        <v>137.01</v>
      </c>
    </row>
    <row r="4103" spans="1:4" ht="27">
      <c r="A4103" s="57">
        <v>94701</v>
      </c>
      <c r="B4103" s="55" t="s">
        <v>5332</v>
      </c>
      <c r="C4103" s="57" t="s">
        <v>8068</v>
      </c>
      <c r="D4103" s="59">
        <v>250.23</v>
      </c>
    </row>
    <row r="4104" spans="1:4" ht="40.5">
      <c r="A4104" s="57">
        <v>94702</v>
      </c>
      <c r="B4104" s="55" t="s">
        <v>5333</v>
      </c>
      <c r="C4104" s="57" t="s">
        <v>8068</v>
      </c>
      <c r="D4104" s="59">
        <v>236.35</v>
      </c>
    </row>
    <row r="4105" spans="1:4" ht="40.5">
      <c r="A4105" s="57">
        <v>94703</v>
      </c>
      <c r="B4105" s="55" t="s">
        <v>5334</v>
      </c>
      <c r="C4105" s="57" t="s">
        <v>8068</v>
      </c>
      <c r="D4105" s="59">
        <v>20.69</v>
      </c>
    </row>
    <row r="4106" spans="1:4" ht="40.5">
      <c r="A4106" s="57">
        <v>94704</v>
      </c>
      <c r="B4106" s="55" t="s">
        <v>5335</v>
      </c>
      <c r="C4106" s="57" t="s">
        <v>8068</v>
      </c>
      <c r="D4106" s="59">
        <v>24.85</v>
      </c>
    </row>
    <row r="4107" spans="1:4" ht="40.5">
      <c r="A4107" s="57">
        <v>94705</v>
      </c>
      <c r="B4107" s="55" t="s">
        <v>5336</v>
      </c>
      <c r="C4107" s="57" t="s">
        <v>8068</v>
      </c>
      <c r="D4107" s="59">
        <v>31.16</v>
      </c>
    </row>
    <row r="4108" spans="1:4" ht="40.5">
      <c r="A4108" s="57">
        <v>94706</v>
      </c>
      <c r="B4108" s="55" t="s">
        <v>5337</v>
      </c>
      <c r="C4108" s="57" t="s">
        <v>8068</v>
      </c>
      <c r="D4108" s="59">
        <v>43.72</v>
      </c>
    </row>
    <row r="4109" spans="1:4" ht="40.5">
      <c r="A4109" s="57">
        <v>94707</v>
      </c>
      <c r="B4109" s="55" t="s">
        <v>5338</v>
      </c>
      <c r="C4109" s="57" t="s">
        <v>8068</v>
      </c>
      <c r="D4109" s="59">
        <v>55.42</v>
      </c>
    </row>
    <row r="4110" spans="1:4" ht="40.5">
      <c r="A4110" s="57">
        <v>94708</v>
      </c>
      <c r="B4110" s="55" t="s">
        <v>5339</v>
      </c>
      <c r="C4110" s="57" t="s">
        <v>8068</v>
      </c>
      <c r="D4110" s="59">
        <v>25.98</v>
      </c>
    </row>
    <row r="4111" spans="1:4" ht="40.5">
      <c r="A4111" s="57">
        <v>94709</v>
      </c>
      <c r="B4111" s="55" t="s">
        <v>5340</v>
      </c>
      <c r="C4111" s="57" t="s">
        <v>8068</v>
      </c>
      <c r="D4111" s="59">
        <v>34.28</v>
      </c>
    </row>
    <row r="4112" spans="1:4" ht="40.5">
      <c r="A4112" s="57">
        <v>94710</v>
      </c>
      <c r="B4112" s="55" t="s">
        <v>5341</v>
      </c>
      <c r="C4112" s="57" t="s">
        <v>8068</v>
      </c>
      <c r="D4112" s="59">
        <v>54.9</v>
      </c>
    </row>
    <row r="4113" spans="1:4" ht="40.5">
      <c r="A4113" s="57">
        <v>94711</v>
      </c>
      <c r="B4113" s="55" t="s">
        <v>5342</v>
      </c>
      <c r="C4113" s="57" t="s">
        <v>8068</v>
      </c>
      <c r="D4113" s="59">
        <v>63.64</v>
      </c>
    </row>
    <row r="4114" spans="1:4" ht="40.5">
      <c r="A4114" s="57">
        <v>94712</v>
      </c>
      <c r="B4114" s="55" t="s">
        <v>5343</v>
      </c>
      <c r="C4114" s="57" t="s">
        <v>8068</v>
      </c>
      <c r="D4114" s="59">
        <v>87.3</v>
      </c>
    </row>
    <row r="4115" spans="1:4" ht="40.5">
      <c r="A4115" s="57">
        <v>94713</v>
      </c>
      <c r="B4115" s="55" t="s">
        <v>5344</v>
      </c>
      <c r="C4115" s="57" t="s">
        <v>8068</v>
      </c>
      <c r="D4115" s="59">
        <v>237.48</v>
      </c>
    </row>
    <row r="4116" spans="1:4" ht="40.5">
      <c r="A4116" s="57">
        <v>94714</v>
      </c>
      <c r="B4116" s="55" t="s">
        <v>5345</v>
      </c>
      <c r="C4116" s="57" t="s">
        <v>8068</v>
      </c>
      <c r="D4116" s="59">
        <v>324.08</v>
      </c>
    </row>
    <row r="4117" spans="1:4" ht="40.5">
      <c r="A4117" s="57">
        <v>94715</v>
      </c>
      <c r="B4117" s="55" t="s">
        <v>5346</v>
      </c>
      <c r="C4117" s="57" t="s">
        <v>8068</v>
      </c>
      <c r="D4117" s="59">
        <v>449.65</v>
      </c>
    </row>
    <row r="4118" spans="1:4" ht="40.5">
      <c r="A4118" s="57">
        <v>94724</v>
      </c>
      <c r="B4118" s="55" t="s">
        <v>5347</v>
      </c>
      <c r="C4118" s="57" t="s">
        <v>8068</v>
      </c>
      <c r="D4118" s="59">
        <v>26.57</v>
      </c>
    </row>
    <row r="4119" spans="1:4" ht="27">
      <c r="A4119" s="57">
        <v>94725</v>
      </c>
      <c r="B4119" s="55" t="s">
        <v>5348</v>
      </c>
      <c r="C4119" s="57" t="s">
        <v>8068</v>
      </c>
      <c r="D4119" s="59">
        <v>5.97</v>
      </c>
    </row>
    <row r="4120" spans="1:4" ht="40.5">
      <c r="A4120" s="57">
        <v>94726</v>
      </c>
      <c r="B4120" s="55" t="s">
        <v>5349</v>
      </c>
      <c r="C4120" s="57" t="s">
        <v>8068</v>
      </c>
      <c r="D4120" s="59">
        <v>41.3</v>
      </c>
    </row>
    <row r="4121" spans="1:4" ht="27">
      <c r="A4121" s="57">
        <v>94727</v>
      </c>
      <c r="B4121" s="55" t="s">
        <v>5350</v>
      </c>
      <c r="C4121" s="57" t="s">
        <v>8068</v>
      </c>
      <c r="D4121" s="59">
        <v>8.6999999999999993</v>
      </c>
    </row>
    <row r="4122" spans="1:4" ht="40.5">
      <c r="A4122" s="57">
        <v>94728</v>
      </c>
      <c r="B4122" s="55" t="s">
        <v>5351</v>
      </c>
      <c r="C4122" s="57" t="s">
        <v>8068</v>
      </c>
      <c r="D4122" s="59">
        <v>157.47999999999999</v>
      </c>
    </row>
    <row r="4123" spans="1:4" ht="27">
      <c r="A4123" s="57">
        <v>94729</v>
      </c>
      <c r="B4123" s="55" t="s">
        <v>5352</v>
      </c>
      <c r="C4123" s="57" t="s">
        <v>8068</v>
      </c>
      <c r="D4123" s="59">
        <v>15.59</v>
      </c>
    </row>
    <row r="4124" spans="1:4" ht="40.5">
      <c r="A4124" s="57">
        <v>94730</v>
      </c>
      <c r="B4124" s="55" t="s">
        <v>5353</v>
      </c>
      <c r="C4124" s="57" t="s">
        <v>8068</v>
      </c>
      <c r="D4124" s="59">
        <v>191.46</v>
      </c>
    </row>
    <row r="4125" spans="1:4" ht="27">
      <c r="A4125" s="57">
        <v>94731</v>
      </c>
      <c r="B4125" s="55" t="s">
        <v>5354</v>
      </c>
      <c r="C4125" s="57" t="s">
        <v>8068</v>
      </c>
      <c r="D4125" s="59">
        <v>19.73</v>
      </c>
    </row>
    <row r="4126" spans="1:4" ht="27">
      <c r="A4126" s="57">
        <v>94733</v>
      </c>
      <c r="B4126" s="55" t="s">
        <v>5355</v>
      </c>
      <c r="C4126" s="57" t="s">
        <v>8068</v>
      </c>
      <c r="D4126" s="59">
        <v>38.380000000000003</v>
      </c>
    </row>
    <row r="4127" spans="1:4" ht="27">
      <c r="A4127" s="57">
        <v>94737</v>
      </c>
      <c r="B4127" s="55" t="s">
        <v>5356</v>
      </c>
      <c r="C4127" s="57" t="s">
        <v>8068</v>
      </c>
      <c r="D4127" s="59">
        <v>162.97999999999999</v>
      </c>
    </row>
    <row r="4128" spans="1:4" ht="40.5">
      <c r="A4128" s="57">
        <v>94740</v>
      </c>
      <c r="B4128" s="55" t="s">
        <v>5357</v>
      </c>
      <c r="C4128" s="57" t="s">
        <v>8068</v>
      </c>
      <c r="D4128" s="59">
        <v>9.4499999999999993</v>
      </c>
    </row>
    <row r="4129" spans="1:4" ht="40.5">
      <c r="A4129" s="57">
        <v>94741</v>
      </c>
      <c r="B4129" s="55" t="s">
        <v>5358</v>
      </c>
      <c r="C4129" s="57" t="s">
        <v>8068</v>
      </c>
      <c r="D4129" s="59">
        <v>11.94</v>
      </c>
    </row>
    <row r="4130" spans="1:4" ht="40.5">
      <c r="A4130" s="57">
        <v>94742</v>
      </c>
      <c r="B4130" s="55" t="s">
        <v>5359</v>
      </c>
      <c r="C4130" s="57" t="s">
        <v>8068</v>
      </c>
      <c r="D4130" s="59">
        <v>14.72</v>
      </c>
    </row>
    <row r="4131" spans="1:4" ht="40.5">
      <c r="A4131" s="57">
        <v>94743</v>
      </c>
      <c r="B4131" s="55" t="s">
        <v>5360</v>
      </c>
      <c r="C4131" s="57" t="s">
        <v>8068</v>
      </c>
      <c r="D4131" s="59">
        <v>16.29</v>
      </c>
    </row>
    <row r="4132" spans="1:4" ht="40.5">
      <c r="A4132" s="57">
        <v>94744</v>
      </c>
      <c r="B4132" s="55" t="s">
        <v>5361</v>
      </c>
      <c r="C4132" s="57" t="s">
        <v>8068</v>
      </c>
      <c r="D4132" s="59">
        <v>23.73</v>
      </c>
    </row>
    <row r="4133" spans="1:4" ht="40.5">
      <c r="A4133" s="57">
        <v>94746</v>
      </c>
      <c r="B4133" s="55" t="s">
        <v>5362</v>
      </c>
      <c r="C4133" s="57" t="s">
        <v>8068</v>
      </c>
      <c r="D4133" s="59">
        <v>34.22</v>
      </c>
    </row>
    <row r="4134" spans="1:4" ht="40.5">
      <c r="A4134" s="57">
        <v>94748</v>
      </c>
      <c r="B4134" s="55" t="s">
        <v>5363</v>
      </c>
      <c r="C4134" s="57" t="s">
        <v>8068</v>
      </c>
      <c r="D4134" s="59">
        <v>70.84</v>
      </c>
    </row>
    <row r="4135" spans="1:4" ht="40.5">
      <c r="A4135" s="57">
        <v>94750</v>
      </c>
      <c r="B4135" s="55" t="s">
        <v>5364</v>
      </c>
      <c r="C4135" s="57" t="s">
        <v>8068</v>
      </c>
      <c r="D4135" s="59">
        <v>170.02</v>
      </c>
    </row>
    <row r="4136" spans="1:4" ht="40.5">
      <c r="A4136" s="57">
        <v>94752</v>
      </c>
      <c r="B4136" s="55" t="s">
        <v>5365</v>
      </c>
      <c r="C4136" s="57" t="s">
        <v>8068</v>
      </c>
      <c r="D4136" s="59">
        <v>206.05</v>
      </c>
    </row>
    <row r="4137" spans="1:4" ht="27">
      <c r="A4137" s="57">
        <v>94756</v>
      </c>
      <c r="B4137" s="55" t="s">
        <v>5366</v>
      </c>
      <c r="C4137" s="57" t="s">
        <v>8068</v>
      </c>
      <c r="D4137" s="59">
        <v>11.93</v>
      </c>
    </row>
    <row r="4138" spans="1:4" ht="27">
      <c r="A4138" s="57">
        <v>94757</v>
      </c>
      <c r="B4138" s="55" t="s">
        <v>5367</v>
      </c>
      <c r="C4138" s="57" t="s">
        <v>8068</v>
      </c>
      <c r="D4138" s="59">
        <v>16.64</v>
      </c>
    </row>
    <row r="4139" spans="1:4" ht="27">
      <c r="A4139" s="57">
        <v>94758</v>
      </c>
      <c r="B4139" s="55" t="s">
        <v>5368</v>
      </c>
      <c r="C4139" s="57" t="s">
        <v>8068</v>
      </c>
      <c r="D4139" s="59">
        <v>43.68</v>
      </c>
    </row>
    <row r="4140" spans="1:4" ht="27">
      <c r="A4140" s="57">
        <v>94759</v>
      </c>
      <c r="B4140" s="55" t="s">
        <v>5369</v>
      </c>
      <c r="C4140" s="57" t="s">
        <v>8068</v>
      </c>
      <c r="D4140" s="59">
        <v>54.14</v>
      </c>
    </row>
    <row r="4141" spans="1:4" ht="27">
      <c r="A4141" s="57">
        <v>94760</v>
      </c>
      <c r="B4141" s="55" t="s">
        <v>5370</v>
      </c>
      <c r="C4141" s="57" t="s">
        <v>8068</v>
      </c>
      <c r="D4141" s="59">
        <v>88.8</v>
      </c>
    </row>
    <row r="4142" spans="1:4" ht="27">
      <c r="A4142" s="57">
        <v>94761</v>
      </c>
      <c r="B4142" s="55" t="s">
        <v>5371</v>
      </c>
      <c r="C4142" s="57" t="s">
        <v>8068</v>
      </c>
      <c r="D4142" s="59">
        <v>193.64</v>
      </c>
    </row>
    <row r="4143" spans="1:4" ht="27">
      <c r="A4143" s="57">
        <v>94762</v>
      </c>
      <c r="B4143" s="55" t="s">
        <v>5372</v>
      </c>
      <c r="C4143" s="57" t="s">
        <v>8068</v>
      </c>
      <c r="D4143" s="59">
        <v>246.18</v>
      </c>
    </row>
    <row r="4144" spans="1:4" ht="40.5">
      <c r="A4144" s="57">
        <v>94783</v>
      </c>
      <c r="B4144" s="55" t="s">
        <v>5373</v>
      </c>
      <c r="C4144" s="57" t="s">
        <v>8068</v>
      </c>
      <c r="D4144" s="59">
        <v>18.87</v>
      </c>
    </row>
    <row r="4145" spans="1:4" ht="40.5">
      <c r="A4145" s="57">
        <v>94785</v>
      </c>
      <c r="B4145" s="55" t="s">
        <v>5374</v>
      </c>
      <c r="C4145" s="57" t="s">
        <v>8068</v>
      </c>
      <c r="D4145" s="59">
        <v>34.880000000000003</v>
      </c>
    </row>
    <row r="4146" spans="1:4" ht="40.5">
      <c r="A4146" s="57">
        <v>94786</v>
      </c>
      <c r="B4146" s="55" t="s">
        <v>5375</v>
      </c>
      <c r="C4146" s="57" t="s">
        <v>8068</v>
      </c>
      <c r="D4146" s="59">
        <v>46.65</v>
      </c>
    </row>
    <row r="4147" spans="1:4" ht="40.5">
      <c r="A4147" s="57">
        <v>94787</v>
      </c>
      <c r="B4147" s="55" t="s">
        <v>5376</v>
      </c>
      <c r="C4147" s="57" t="s">
        <v>8068</v>
      </c>
      <c r="D4147" s="59">
        <v>60.52</v>
      </c>
    </row>
    <row r="4148" spans="1:4" ht="40.5">
      <c r="A4148" s="57">
        <v>94788</v>
      </c>
      <c r="B4148" s="55" t="s">
        <v>5377</v>
      </c>
      <c r="C4148" s="57" t="s">
        <v>8068</v>
      </c>
      <c r="D4148" s="59">
        <v>90.12</v>
      </c>
    </row>
    <row r="4149" spans="1:4" ht="40.5">
      <c r="A4149" s="57">
        <v>94789</v>
      </c>
      <c r="B4149" s="55" t="s">
        <v>5378</v>
      </c>
      <c r="C4149" s="57" t="s">
        <v>8068</v>
      </c>
      <c r="D4149" s="59">
        <v>295.52</v>
      </c>
    </row>
    <row r="4150" spans="1:4" ht="40.5">
      <c r="A4150" s="57">
        <v>94790</v>
      </c>
      <c r="B4150" s="55" t="s">
        <v>5379</v>
      </c>
      <c r="C4150" s="57" t="s">
        <v>8068</v>
      </c>
      <c r="D4150" s="59">
        <v>342.77</v>
      </c>
    </row>
    <row r="4151" spans="1:4" ht="40.5">
      <c r="A4151" s="57">
        <v>94791</v>
      </c>
      <c r="B4151" s="55" t="s">
        <v>5380</v>
      </c>
      <c r="C4151" s="57" t="s">
        <v>8068</v>
      </c>
      <c r="D4151" s="59">
        <v>482.55</v>
      </c>
    </row>
    <row r="4152" spans="1:4" ht="27">
      <c r="A4152" s="57">
        <v>94863</v>
      </c>
      <c r="B4152" s="55" t="s">
        <v>5381</v>
      </c>
      <c r="C4152" s="57" t="s">
        <v>8068</v>
      </c>
      <c r="D4152" s="59">
        <v>139.66</v>
      </c>
    </row>
    <row r="4153" spans="1:4" ht="40.5">
      <c r="A4153" s="57">
        <v>95141</v>
      </c>
      <c r="B4153" s="55" t="s">
        <v>5382</v>
      </c>
      <c r="C4153" s="57" t="s">
        <v>8068</v>
      </c>
      <c r="D4153" s="59">
        <v>32.32</v>
      </c>
    </row>
    <row r="4154" spans="1:4" ht="27">
      <c r="A4154" s="57">
        <v>95237</v>
      </c>
      <c r="B4154" s="55" t="s">
        <v>5383</v>
      </c>
      <c r="C4154" s="57" t="s">
        <v>8068</v>
      </c>
      <c r="D4154" s="59">
        <v>26.94</v>
      </c>
    </row>
    <row r="4155" spans="1:4" ht="27">
      <c r="A4155" s="57">
        <v>95693</v>
      </c>
      <c r="B4155" s="55" t="s">
        <v>5384</v>
      </c>
      <c r="C4155" s="57" t="s">
        <v>8068</v>
      </c>
      <c r="D4155" s="59">
        <v>52.57</v>
      </c>
    </row>
    <row r="4156" spans="1:4" ht="27">
      <c r="A4156" s="57">
        <v>95694</v>
      </c>
      <c r="B4156" s="55" t="s">
        <v>5385</v>
      </c>
      <c r="C4156" s="57" t="s">
        <v>8068</v>
      </c>
      <c r="D4156" s="59">
        <v>73.27</v>
      </c>
    </row>
    <row r="4157" spans="1:4" ht="27">
      <c r="A4157" s="57">
        <v>95695</v>
      </c>
      <c r="B4157" s="55" t="s">
        <v>5386</v>
      </c>
      <c r="C4157" s="57" t="s">
        <v>8068</v>
      </c>
      <c r="D4157" s="59">
        <v>71.78</v>
      </c>
    </row>
    <row r="4158" spans="1:4" ht="27">
      <c r="A4158" s="57">
        <v>95696</v>
      </c>
      <c r="B4158" s="55" t="s">
        <v>5387</v>
      </c>
      <c r="C4158" s="57" t="s">
        <v>8068</v>
      </c>
      <c r="D4158" s="59">
        <v>37.56</v>
      </c>
    </row>
    <row r="4159" spans="1:4" ht="27">
      <c r="A4159" s="57">
        <v>96637</v>
      </c>
      <c r="B4159" s="55" t="s">
        <v>5388</v>
      </c>
      <c r="C4159" s="57" t="s">
        <v>8068</v>
      </c>
      <c r="D4159" s="59">
        <v>11.8</v>
      </c>
    </row>
    <row r="4160" spans="1:4" ht="27">
      <c r="A4160" s="57">
        <v>96638</v>
      </c>
      <c r="B4160" s="55" t="s">
        <v>5389</v>
      </c>
      <c r="C4160" s="57" t="s">
        <v>8068</v>
      </c>
      <c r="D4160" s="59">
        <v>11.24</v>
      </c>
    </row>
    <row r="4161" spans="1:4" ht="27">
      <c r="A4161" s="57">
        <v>96639</v>
      </c>
      <c r="B4161" s="55" t="s">
        <v>5390</v>
      </c>
      <c r="C4161" s="57" t="s">
        <v>8068</v>
      </c>
      <c r="D4161" s="59">
        <v>8.33</v>
      </c>
    </row>
    <row r="4162" spans="1:4" ht="27">
      <c r="A4162" s="57">
        <v>96640</v>
      </c>
      <c r="B4162" s="55" t="s">
        <v>5391</v>
      </c>
      <c r="C4162" s="57" t="s">
        <v>8068</v>
      </c>
      <c r="D4162" s="59">
        <v>23.77</v>
      </c>
    </row>
    <row r="4163" spans="1:4" ht="27">
      <c r="A4163" s="57">
        <v>96641</v>
      </c>
      <c r="B4163" s="55" t="s">
        <v>5392</v>
      </c>
      <c r="C4163" s="57" t="s">
        <v>8068</v>
      </c>
      <c r="D4163" s="59">
        <v>18.25</v>
      </c>
    </row>
    <row r="4164" spans="1:4" ht="27">
      <c r="A4164" s="57">
        <v>96642</v>
      </c>
      <c r="B4164" s="55" t="s">
        <v>5393</v>
      </c>
      <c r="C4164" s="57" t="s">
        <v>8068</v>
      </c>
      <c r="D4164" s="59">
        <v>15.58</v>
      </c>
    </row>
    <row r="4165" spans="1:4" ht="27">
      <c r="A4165" s="57">
        <v>96643</v>
      </c>
      <c r="B4165" s="55" t="s">
        <v>5394</v>
      </c>
      <c r="C4165" s="57" t="s">
        <v>8068</v>
      </c>
      <c r="D4165" s="59">
        <v>47.92</v>
      </c>
    </row>
    <row r="4166" spans="1:4" ht="27">
      <c r="A4166" s="57">
        <v>96650</v>
      </c>
      <c r="B4166" s="55" t="s">
        <v>5395</v>
      </c>
      <c r="C4166" s="57" t="s">
        <v>8068</v>
      </c>
      <c r="D4166" s="59">
        <v>8.9600000000000009</v>
      </c>
    </row>
    <row r="4167" spans="1:4" ht="27">
      <c r="A4167" s="57">
        <v>96651</v>
      </c>
      <c r="B4167" s="55" t="s">
        <v>5396</v>
      </c>
      <c r="C4167" s="57" t="s">
        <v>8068</v>
      </c>
      <c r="D4167" s="59">
        <v>8.4</v>
      </c>
    </row>
    <row r="4168" spans="1:4" ht="27">
      <c r="A4168" s="57">
        <v>96652</v>
      </c>
      <c r="B4168" s="55" t="s">
        <v>5397</v>
      </c>
      <c r="C4168" s="57" t="s">
        <v>8068</v>
      </c>
      <c r="D4168" s="59">
        <v>16.82</v>
      </c>
    </row>
    <row r="4169" spans="1:4" ht="27">
      <c r="A4169" s="57">
        <v>96653</v>
      </c>
      <c r="B4169" s="55" t="s">
        <v>5398</v>
      </c>
      <c r="C4169" s="57" t="s">
        <v>8068</v>
      </c>
      <c r="D4169" s="59">
        <v>16.77</v>
      </c>
    </row>
    <row r="4170" spans="1:4" ht="27">
      <c r="A4170" s="57">
        <v>96654</v>
      </c>
      <c r="B4170" s="55" t="s">
        <v>5399</v>
      </c>
      <c r="C4170" s="57" t="s">
        <v>8068</v>
      </c>
      <c r="D4170" s="59">
        <v>28.13</v>
      </c>
    </row>
    <row r="4171" spans="1:4" ht="27">
      <c r="A4171" s="57">
        <v>96655</v>
      </c>
      <c r="B4171" s="55" t="s">
        <v>5400</v>
      </c>
      <c r="C4171" s="57" t="s">
        <v>8068</v>
      </c>
      <c r="D4171" s="59">
        <v>27.52</v>
      </c>
    </row>
    <row r="4172" spans="1:4" ht="27">
      <c r="A4172" s="57">
        <v>96656</v>
      </c>
      <c r="B4172" s="55" t="s">
        <v>5401</v>
      </c>
      <c r="C4172" s="57" t="s">
        <v>8068</v>
      </c>
      <c r="D4172" s="59">
        <v>6.46</v>
      </c>
    </row>
    <row r="4173" spans="1:4" ht="27">
      <c r="A4173" s="57">
        <v>96657</v>
      </c>
      <c r="B4173" s="55" t="s">
        <v>5402</v>
      </c>
      <c r="C4173" s="57" t="s">
        <v>8068</v>
      </c>
      <c r="D4173" s="59">
        <v>21.9</v>
      </c>
    </row>
    <row r="4174" spans="1:4" ht="27">
      <c r="A4174" s="57">
        <v>96658</v>
      </c>
      <c r="B4174" s="55" t="s">
        <v>5403</v>
      </c>
      <c r="C4174" s="57" t="s">
        <v>8068</v>
      </c>
      <c r="D4174" s="59">
        <v>16.38</v>
      </c>
    </row>
    <row r="4175" spans="1:4" ht="27">
      <c r="A4175" s="57">
        <v>96659</v>
      </c>
      <c r="B4175" s="55" t="s">
        <v>5404</v>
      </c>
      <c r="C4175" s="57" t="s">
        <v>8068</v>
      </c>
      <c r="D4175" s="59">
        <v>11.41</v>
      </c>
    </row>
    <row r="4176" spans="1:4" ht="27">
      <c r="A4176" s="57">
        <v>96660</v>
      </c>
      <c r="B4176" s="55" t="s">
        <v>5405</v>
      </c>
      <c r="C4176" s="57" t="s">
        <v>8068</v>
      </c>
      <c r="D4176" s="59">
        <v>37.17</v>
      </c>
    </row>
    <row r="4177" spans="1:4" ht="27">
      <c r="A4177" s="57">
        <v>96661</v>
      </c>
      <c r="B4177" s="55" t="s">
        <v>5406</v>
      </c>
      <c r="C4177" s="57" t="s">
        <v>8068</v>
      </c>
      <c r="D4177" s="59">
        <v>28.68</v>
      </c>
    </row>
    <row r="4178" spans="1:4" ht="27">
      <c r="A4178" s="57">
        <v>96662</v>
      </c>
      <c r="B4178" s="55" t="s">
        <v>5407</v>
      </c>
      <c r="C4178" s="57" t="s">
        <v>8068</v>
      </c>
      <c r="D4178" s="59">
        <v>11.7</v>
      </c>
    </row>
    <row r="4179" spans="1:4" ht="27">
      <c r="A4179" s="57">
        <v>96663</v>
      </c>
      <c r="B4179" s="55" t="s">
        <v>5408</v>
      </c>
      <c r="C4179" s="57" t="s">
        <v>8068</v>
      </c>
      <c r="D4179" s="59">
        <v>21.21</v>
      </c>
    </row>
    <row r="4180" spans="1:4" ht="27">
      <c r="A4180" s="57">
        <v>96664</v>
      </c>
      <c r="B4180" s="55" t="s">
        <v>5409</v>
      </c>
      <c r="C4180" s="57" t="s">
        <v>8068</v>
      </c>
      <c r="D4180" s="59">
        <v>23.02</v>
      </c>
    </row>
    <row r="4181" spans="1:4" ht="27">
      <c r="A4181" s="57">
        <v>96665</v>
      </c>
      <c r="B4181" s="55" t="s">
        <v>5410</v>
      </c>
      <c r="C4181" s="57" t="s">
        <v>8068</v>
      </c>
      <c r="D4181" s="59">
        <v>11.78</v>
      </c>
    </row>
    <row r="4182" spans="1:4" ht="27">
      <c r="A4182" s="57">
        <v>96666</v>
      </c>
      <c r="B4182" s="55" t="s">
        <v>5411</v>
      </c>
      <c r="C4182" s="57" t="s">
        <v>8068</v>
      </c>
      <c r="D4182" s="59">
        <v>22.56</v>
      </c>
    </row>
    <row r="4183" spans="1:4" ht="27">
      <c r="A4183" s="57">
        <v>96667</v>
      </c>
      <c r="B4183" s="55" t="s">
        <v>5412</v>
      </c>
      <c r="C4183" s="57" t="s">
        <v>8068</v>
      </c>
      <c r="D4183" s="59">
        <v>40.020000000000003</v>
      </c>
    </row>
    <row r="4184" spans="1:4" ht="27">
      <c r="A4184" s="57">
        <v>96684</v>
      </c>
      <c r="B4184" s="55" t="s">
        <v>5413</v>
      </c>
      <c r="C4184" s="57" t="s">
        <v>8068</v>
      </c>
      <c r="D4184" s="59">
        <v>4.72</v>
      </c>
    </row>
    <row r="4185" spans="1:4" ht="27">
      <c r="A4185" s="57">
        <v>96685</v>
      </c>
      <c r="B4185" s="55" t="s">
        <v>5414</v>
      </c>
      <c r="C4185" s="57" t="s">
        <v>8068</v>
      </c>
      <c r="D4185" s="59">
        <v>4.16</v>
      </c>
    </row>
    <row r="4186" spans="1:4" ht="27">
      <c r="A4186" s="57">
        <v>96686</v>
      </c>
      <c r="B4186" s="55" t="s">
        <v>5415</v>
      </c>
      <c r="C4186" s="57" t="s">
        <v>8068</v>
      </c>
      <c r="D4186" s="59">
        <v>7.09</v>
      </c>
    </row>
    <row r="4187" spans="1:4" ht="27">
      <c r="A4187" s="57">
        <v>96687</v>
      </c>
      <c r="B4187" s="55" t="s">
        <v>5416</v>
      </c>
      <c r="C4187" s="57" t="s">
        <v>8068</v>
      </c>
      <c r="D4187" s="59">
        <v>7.04</v>
      </c>
    </row>
    <row r="4188" spans="1:4" ht="27">
      <c r="A4188" s="57">
        <v>96688</v>
      </c>
      <c r="B4188" s="55" t="s">
        <v>5417</v>
      </c>
      <c r="C4188" s="57" t="s">
        <v>8068</v>
      </c>
      <c r="D4188" s="59">
        <v>12.39</v>
      </c>
    </row>
    <row r="4189" spans="1:4" ht="27">
      <c r="A4189" s="57">
        <v>96689</v>
      </c>
      <c r="B4189" s="55" t="s">
        <v>5418</v>
      </c>
      <c r="C4189" s="57" t="s">
        <v>8068</v>
      </c>
      <c r="D4189" s="59">
        <v>11.78</v>
      </c>
    </row>
    <row r="4190" spans="1:4" ht="27">
      <c r="A4190" s="57">
        <v>96690</v>
      </c>
      <c r="B4190" s="55" t="s">
        <v>5419</v>
      </c>
      <c r="C4190" s="57" t="s">
        <v>8068</v>
      </c>
      <c r="D4190" s="59">
        <v>23.48</v>
      </c>
    </row>
    <row r="4191" spans="1:4" ht="27">
      <c r="A4191" s="57">
        <v>96691</v>
      </c>
      <c r="B4191" s="55" t="s">
        <v>5420</v>
      </c>
      <c r="C4191" s="57" t="s">
        <v>8068</v>
      </c>
      <c r="D4191" s="59">
        <v>24.31</v>
      </c>
    </row>
    <row r="4192" spans="1:4" ht="27">
      <c r="A4192" s="57">
        <v>96692</v>
      </c>
      <c r="B4192" s="55" t="s">
        <v>5421</v>
      </c>
      <c r="C4192" s="57" t="s">
        <v>8068</v>
      </c>
      <c r="D4192" s="59">
        <v>35.46</v>
      </c>
    </row>
    <row r="4193" spans="1:4" ht="27">
      <c r="A4193" s="57">
        <v>96693</v>
      </c>
      <c r="B4193" s="55" t="s">
        <v>5422</v>
      </c>
      <c r="C4193" s="57" t="s">
        <v>8068</v>
      </c>
      <c r="D4193" s="59">
        <v>33.43</v>
      </c>
    </row>
    <row r="4194" spans="1:4" ht="27">
      <c r="A4194" s="57">
        <v>96694</v>
      </c>
      <c r="B4194" s="55" t="s">
        <v>5423</v>
      </c>
      <c r="C4194" s="57" t="s">
        <v>8068</v>
      </c>
      <c r="D4194" s="59">
        <v>80.17</v>
      </c>
    </row>
    <row r="4195" spans="1:4" ht="27">
      <c r="A4195" s="57">
        <v>96695</v>
      </c>
      <c r="B4195" s="55" t="s">
        <v>5424</v>
      </c>
      <c r="C4195" s="57" t="s">
        <v>8068</v>
      </c>
      <c r="D4195" s="59">
        <v>77.78</v>
      </c>
    </row>
    <row r="4196" spans="1:4" ht="27">
      <c r="A4196" s="57">
        <v>96696</v>
      </c>
      <c r="B4196" s="55" t="s">
        <v>5425</v>
      </c>
      <c r="C4196" s="57" t="s">
        <v>8068</v>
      </c>
      <c r="D4196" s="59">
        <v>121.02</v>
      </c>
    </row>
    <row r="4197" spans="1:4" ht="27">
      <c r="A4197" s="57">
        <v>96697</v>
      </c>
      <c r="B4197" s="55" t="s">
        <v>5426</v>
      </c>
      <c r="C4197" s="57" t="s">
        <v>8068</v>
      </c>
      <c r="D4197" s="59">
        <v>181.15</v>
      </c>
    </row>
    <row r="4198" spans="1:4" ht="27">
      <c r="A4198" s="57">
        <v>96698</v>
      </c>
      <c r="B4198" s="55" t="s">
        <v>5427</v>
      </c>
      <c r="C4198" s="57" t="s">
        <v>8068</v>
      </c>
      <c r="D4198" s="59">
        <v>3.63</v>
      </c>
    </row>
    <row r="4199" spans="1:4" ht="27">
      <c r="A4199" s="57">
        <v>96699</v>
      </c>
      <c r="B4199" s="55" t="s">
        <v>5428</v>
      </c>
      <c r="C4199" s="57" t="s">
        <v>8068</v>
      </c>
      <c r="D4199" s="59">
        <v>19.07</v>
      </c>
    </row>
    <row r="4200" spans="1:4" ht="27">
      <c r="A4200" s="57">
        <v>96700</v>
      </c>
      <c r="B4200" s="55" t="s">
        <v>5429</v>
      </c>
      <c r="C4200" s="57" t="s">
        <v>8068</v>
      </c>
      <c r="D4200" s="59">
        <v>13.55</v>
      </c>
    </row>
    <row r="4201" spans="1:4" ht="27">
      <c r="A4201" s="57">
        <v>96701</v>
      </c>
      <c r="B4201" s="55" t="s">
        <v>5430</v>
      </c>
      <c r="C4201" s="57" t="s">
        <v>8068</v>
      </c>
      <c r="D4201" s="59">
        <v>4.92</v>
      </c>
    </row>
    <row r="4202" spans="1:4" ht="27">
      <c r="A4202" s="57">
        <v>96702</v>
      </c>
      <c r="B4202" s="55" t="s">
        <v>5431</v>
      </c>
      <c r="C4202" s="57" t="s">
        <v>8068</v>
      </c>
      <c r="D4202" s="59">
        <v>5.21</v>
      </c>
    </row>
    <row r="4203" spans="1:4" ht="27">
      <c r="A4203" s="57">
        <v>96703</v>
      </c>
      <c r="B4203" s="55" t="s">
        <v>5432</v>
      </c>
      <c r="C4203" s="57" t="s">
        <v>8068</v>
      </c>
      <c r="D4203" s="59">
        <v>10.7</v>
      </c>
    </row>
    <row r="4204" spans="1:4" ht="27">
      <c r="A4204" s="57">
        <v>96704</v>
      </c>
      <c r="B4204" s="55" t="s">
        <v>5433</v>
      </c>
      <c r="C4204" s="57" t="s">
        <v>8068</v>
      </c>
      <c r="D4204" s="59">
        <v>12.51</v>
      </c>
    </row>
    <row r="4205" spans="1:4" ht="27">
      <c r="A4205" s="57">
        <v>96705</v>
      </c>
      <c r="B4205" s="55" t="s">
        <v>5434</v>
      </c>
      <c r="C4205" s="57" t="s">
        <v>8068</v>
      </c>
      <c r="D4205" s="59">
        <v>16.11</v>
      </c>
    </row>
    <row r="4206" spans="1:4" ht="27">
      <c r="A4206" s="57">
        <v>96706</v>
      </c>
      <c r="B4206" s="55" t="s">
        <v>5435</v>
      </c>
      <c r="C4206" s="57" t="s">
        <v>8068</v>
      </c>
      <c r="D4206" s="59">
        <v>24.16</v>
      </c>
    </row>
    <row r="4207" spans="1:4" ht="27">
      <c r="A4207" s="57">
        <v>96707</v>
      </c>
      <c r="B4207" s="55" t="s">
        <v>5436</v>
      </c>
      <c r="C4207" s="57" t="s">
        <v>8068</v>
      </c>
      <c r="D4207" s="59">
        <v>51.43</v>
      </c>
    </row>
    <row r="4208" spans="1:4" ht="27">
      <c r="A4208" s="57">
        <v>96708</v>
      </c>
      <c r="B4208" s="55" t="s">
        <v>5437</v>
      </c>
      <c r="C4208" s="57" t="s">
        <v>8068</v>
      </c>
      <c r="D4208" s="59">
        <v>81.5</v>
      </c>
    </row>
    <row r="4209" spans="1:4" ht="27">
      <c r="A4209" s="57">
        <v>96709</v>
      </c>
      <c r="B4209" s="55" t="s">
        <v>5438</v>
      </c>
      <c r="C4209" s="57" t="s">
        <v>8068</v>
      </c>
      <c r="D4209" s="59">
        <v>129.1</v>
      </c>
    </row>
    <row r="4210" spans="1:4" ht="27">
      <c r="A4210" s="57">
        <v>96710</v>
      </c>
      <c r="B4210" s="55" t="s">
        <v>5439</v>
      </c>
      <c r="C4210" s="57" t="s">
        <v>8068</v>
      </c>
      <c r="D4210" s="59">
        <v>6.16</v>
      </c>
    </row>
    <row r="4211" spans="1:4" ht="27">
      <c r="A4211" s="57">
        <v>96711</v>
      </c>
      <c r="B4211" s="55" t="s">
        <v>5440</v>
      </c>
      <c r="C4211" s="57" t="s">
        <v>8068</v>
      </c>
      <c r="D4211" s="59">
        <v>9.6199999999999992</v>
      </c>
    </row>
    <row r="4212" spans="1:4" ht="27">
      <c r="A4212" s="57">
        <v>96712</v>
      </c>
      <c r="B4212" s="55" t="s">
        <v>5441</v>
      </c>
      <c r="C4212" s="57" t="s">
        <v>8068</v>
      </c>
      <c r="D4212" s="59">
        <v>18.989999999999998</v>
      </c>
    </row>
    <row r="4213" spans="1:4" ht="27">
      <c r="A4213" s="57">
        <v>96713</v>
      </c>
      <c r="B4213" s="55" t="s">
        <v>5442</v>
      </c>
      <c r="C4213" s="57" t="s">
        <v>8068</v>
      </c>
      <c r="D4213" s="59">
        <v>26.19</v>
      </c>
    </row>
    <row r="4214" spans="1:4" ht="27">
      <c r="A4214" s="57">
        <v>96714</v>
      </c>
      <c r="B4214" s="55" t="s">
        <v>5443</v>
      </c>
      <c r="C4214" s="57" t="s">
        <v>8068</v>
      </c>
      <c r="D4214" s="59">
        <v>44.54</v>
      </c>
    </row>
    <row r="4215" spans="1:4" ht="27">
      <c r="A4215" s="57">
        <v>96715</v>
      </c>
      <c r="B4215" s="55" t="s">
        <v>5444</v>
      </c>
      <c r="C4215" s="57" t="s">
        <v>8068</v>
      </c>
      <c r="D4215" s="59">
        <v>85.34</v>
      </c>
    </row>
    <row r="4216" spans="1:4" ht="27">
      <c r="A4216" s="57">
        <v>96716</v>
      </c>
      <c r="B4216" s="55" t="s">
        <v>5445</v>
      </c>
      <c r="C4216" s="57" t="s">
        <v>8068</v>
      </c>
      <c r="D4216" s="59">
        <v>128.56</v>
      </c>
    </row>
    <row r="4217" spans="1:4" ht="27">
      <c r="A4217" s="57">
        <v>96717</v>
      </c>
      <c r="B4217" s="55" t="s">
        <v>5446</v>
      </c>
      <c r="C4217" s="57" t="s">
        <v>8068</v>
      </c>
      <c r="D4217" s="59">
        <v>203.08</v>
      </c>
    </row>
    <row r="4218" spans="1:4" ht="27">
      <c r="A4218" s="57">
        <v>96736</v>
      </c>
      <c r="B4218" s="55" t="s">
        <v>5447</v>
      </c>
      <c r="C4218" s="57" t="s">
        <v>8068</v>
      </c>
      <c r="D4218" s="59">
        <v>4.83</v>
      </c>
    </row>
    <row r="4219" spans="1:4" ht="27">
      <c r="A4219" s="57">
        <v>96737</v>
      </c>
      <c r="B4219" s="55" t="s">
        <v>5448</v>
      </c>
      <c r="C4219" s="57" t="s">
        <v>8068</v>
      </c>
      <c r="D4219" s="59">
        <v>5.68</v>
      </c>
    </row>
    <row r="4220" spans="1:4" ht="40.5">
      <c r="A4220" s="57">
        <v>96738</v>
      </c>
      <c r="B4220" s="55" t="s">
        <v>5449</v>
      </c>
      <c r="C4220" s="57" t="s">
        <v>8068</v>
      </c>
      <c r="D4220" s="59">
        <v>21.12</v>
      </c>
    </row>
    <row r="4221" spans="1:4" ht="27">
      <c r="A4221" s="57">
        <v>96739</v>
      </c>
      <c r="B4221" s="55" t="s">
        <v>5450</v>
      </c>
      <c r="C4221" s="57" t="s">
        <v>8068</v>
      </c>
      <c r="D4221" s="59">
        <v>7.34</v>
      </c>
    </row>
    <row r="4222" spans="1:4" ht="40.5">
      <c r="A4222" s="57">
        <v>96740</v>
      </c>
      <c r="B4222" s="55" t="s">
        <v>5451</v>
      </c>
      <c r="C4222" s="57" t="s">
        <v>8068</v>
      </c>
      <c r="D4222" s="59">
        <v>33.1</v>
      </c>
    </row>
    <row r="4223" spans="1:4" ht="27">
      <c r="A4223" s="57">
        <v>96741</v>
      </c>
      <c r="B4223" s="55" t="s">
        <v>5452</v>
      </c>
      <c r="C4223" s="57" t="s">
        <v>8068</v>
      </c>
      <c r="D4223" s="59">
        <v>12.37</v>
      </c>
    </row>
    <row r="4224" spans="1:4" ht="27">
      <c r="A4224" s="57">
        <v>96742</v>
      </c>
      <c r="B4224" s="55" t="s">
        <v>5453</v>
      </c>
      <c r="C4224" s="57" t="s">
        <v>8068</v>
      </c>
      <c r="D4224" s="59">
        <v>18.760000000000002</v>
      </c>
    </row>
    <row r="4225" spans="1:4" ht="27">
      <c r="A4225" s="57">
        <v>96743</v>
      </c>
      <c r="B4225" s="55" t="s">
        <v>5454</v>
      </c>
      <c r="C4225" s="57" t="s">
        <v>8068</v>
      </c>
      <c r="D4225" s="59">
        <v>24.87</v>
      </c>
    </row>
    <row r="4226" spans="1:4" ht="27">
      <c r="A4226" s="57">
        <v>96744</v>
      </c>
      <c r="B4226" s="55" t="s">
        <v>5455</v>
      </c>
      <c r="C4226" s="57" t="s">
        <v>8068</v>
      </c>
      <c r="D4226" s="59">
        <v>54.04</v>
      </c>
    </row>
    <row r="4227" spans="1:4" ht="27">
      <c r="A4227" s="57">
        <v>96745</v>
      </c>
      <c r="B4227" s="55" t="s">
        <v>5456</v>
      </c>
      <c r="C4227" s="57" t="s">
        <v>8068</v>
      </c>
      <c r="D4227" s="59">
        <v>80.87</v>
      </c>
    </row>
    <row r="4228" spans="1:4" ht="27">
      <c r="A4228" s="57">
        <v>96746</v>
      </c>
      <c r="B4228" s="55" t="s">
        <v>5457</v>
      </c>
      <c r="C4228" s="57" t="s">
        <v>8068</v>
      </c>
      <c r="D4228" s="59">
        <v>129.06</v>
      </c>
    </row>
    <row r="4229" spans="1:4" ht="40.5">
      <c r="A4229" s="57">
        <v>96747</v>
      </c>
      <c r="B4229" s="55" t="s">
        <v>5458</v>
      </c>
      <c r="C4229" s="57" t="s">
        <v>8068</v>
      </c>
      <c r="D4229" s="59">
        <v>6.75</v>
      </c>
    </row>
    <row r="4230" spans="1:4" ht="40.5">
      <c r="A4230" s="57">
        <v>96748</v>
      </c>
      <c r="B4230" s="55" t="s">
        <v>5459</v>
      </c>
      <c r="C4230" s="57" t="s">
        <v>8068</v>
      </c>
      <c r="D4230" s="59">
        <v>7.81</v>
      </c>
    </row>
    <row r="4231" spans="1:4" ht="40.5">
      <c r="A4231" s="57">
        <v>96749</v>
      </c>
      <c r="B4231" s="55" t="s">
        <v>5460</v>
      </c>
      <c r="C4231" s="57" t="s">
        <v>8068</v>
      </c>
      <c r="D4231" s="59">
        <v>10.75</v>
      </c>
    </row>
    <row r="4232" spans="1:4" ht="40.5">
      <c r="A4232" s="57">
        <v>96750</v>
      </c>
      <c r="B4232" s="55" t="s">
        <v>5461</v>
      </c>
      <c r="C4232" s="57" t="s">
        <v>8068</v>
      </c>
      <c r="D4232" s="59">
        <v>14.9</v>
      </c>
    </row>
    <row r="4233" spans="1:4" ht="40.5">
      <c r="A4233" s="57">
        <v>96751</v>
      </c>
      <c r="B4233" s="55" t="s">
        <v>5462</v>
      </c>
      <c r="C4233" s="57" t="s">
        <v>8068</v>
      </c>
      <c r="D4233" s="59">
        <v>27.43</v>
      </c>
    </row>
    <row r="4234" spans="1:4" ht="40.5">
      <c r="A4234" s="57">
        <v>96752</v>
      </c>
      <c r="B4234" s="55" t="s">
        <v>5463</v>
      </c>
      <c r="C4234" s="57" t="s">
        <v>8068</v>
      </c>
      <c r="D4234" s="59">
        <v>36.51</v>
      </c>
    </row>
    <row r="4235" spans="1:4" ht="40.5">
      <c r="A4235" s="57">
        <v>96753</v>
      </c>
      <c r="B4235" s="55" t="s">
        <v>5464</v>
      </c>
      <c r="C4235" s="57" t="s">
        <v>8068</v>
      </c>
      <c r="D4235" s="59">
        <v>84.08</v>
      </c>
    </row>
    <row r="4236" spans="1:4" ht="40.5">
      <c r="A4236" s="57">
        <v>96754</v>
      </c>
      <c r="B4236" s="55" t="s">
        <v>5465</v>
      </c>
      <c r="C4236" s="57" t="s">
        <v>8068</v>
      </c>
      <c r="D4236" s="59">
        <v>120.04</v>
      </c>
    </row>
    <row r="4237" spans="1:4" ht="40.5">
      <c r="A4237" s="57">
        <v>96755</v>
      </c>
      <c r="B4237" s="55" t="s">
        <v>5466</v>
      </c>
      <c r="C4237" s="57" t="s">
        <v>8068</v>
      </c>
      <c r="D4237" s="59">
        <v>181.11</v>
      </c>
    </row>
    <row r="4238" spans="1:4" ht="40.5">
      <c r="A4238" s="57">
        <v>96756</v>
      </c>
      <c r="B4238" s="55" t="s">
        <v>5467</v>
      </c>
      <c r="C4238" s="57" t="s">
        <v>8068</v>
      </c>
      <c r="D4238" s="59">
        <v>13</v>
      </c>
    </row>
    <row r="4239" spans="1:4" ht="40.5">
      <c r="A4239" s="57">
        <v>96757</v>
      </c>
      <c r="B4239" s="55" t="s">
        <v>5468</v>
      </c>
      <c r="C4239" s="57" t="s">
        <v>8068</v>
      </c>
      <c r="D4239" s="59">
        <v>12.44</v>
      </c>
    </row>
    <row r="4240" spans="1:4" ht="27">
      <c r="A4240" s="57">
        <v>96758</v>
      </c>
      <c r="B4240" s="55" t="s">
        <v>5469</v>
      </c>
      <c r="C4240" s="57" t="s">
        <v>8068</v>
      </c>
      <c r="D4240" s="59">
        <v>14.47</v>
      </c>
    </row>
    <row r="4241" spans="1:4" ht="27">
      <c r="A4241" s="57">
        <v>96759</v>
      </c>
      <c r="B4241" s="55" t="s">
        <v>5470</v>
      </c>
      <c r="C4241" s="57" t="s">
        <v>8068</v>
      </c>
      <c r="D4241" s="59">
        <v>22.34</v>
      </c>
    </row>
    <row r="4242" spans="1:4" ht="27">
      <c r="A4242" s="57">
        <v>96760</v>
      </c>
      <c r="B4242" s="55" t="s">
        <v>5471</v>
      </c>
      <c r="C4242" s="57" t="s">
        <v>8068</v>
      </c>
      <c r="D4242" s="59">
        <v>31.44</v>
      </c>
    </row>
    <row r="4243" spans="1:4" ht="27">
      <c r="A4243" s="57">
        <v>96761</v>
      </c>
      <c r="B4243" s="55" t="s">
        <v>5472</v>
      </c>
      <c r="C4243" s="57" t="s">
        <v>8068</v>
      </c>
      <c r="D4243" s="59">
        <v>45.95</v>
      </c>
    </row>
    <row r="4244" spans="1:4" ht="27">
      <c r="A4244" s="57">
        <v>96762</v>
      </c>
      <c r="B4244" s="55" t="s">
        <v>5473</v>
      </c>
      <c r="C4244" s="57" t="s">
        <v>8068</v>
      </c>
      <c r="D4244" s="59">
        <v>90.52</v>
      </c>
    </row>
    <row r="4245" spans="1:4" ht="27">
      <c r="A4245" s="57">
        <v>96763</v>
      </c>
      <c r="B4245" s="55" t="s">
        <v>5474</v>
      </c>
      <c r="C4245" s="57" t="s">
        <v>8068</v>
      </c>
      <c r="D4245" s="59">
        <v>127.25</v>
      </c>
    </row>
    <row r="4246" spans="1:4" ht="27">
      <c r="A4246" s="57">
        <v>96764</v>
      </c>
      <c r="B4246" s="55" t="s">
        <v>5475</v>
      </c>
      <c r="C4246" s="57" t="s">
        <v>8068</v>
      </c>
      <c r="D4246" s="59">
        <v>203.01</v>
      </c>
    </row>
    <row r="4247" spans="1:4" ht="27">
      <c r="A4247" s="57">
        <v>96802</v>
      </c>
      <c r="B4247" s="55" t="s">
        <v>5476</v>
      </c>
      <c r="C4247" s="57" t="s">
        <v>8068</v>
      </c>
      <c r="D4247" s="59">
        <v>281.87</v>
      </c>
    </row>
    <row r="4248" spans="1:4" ht="27">
      <c r="A4248" s="57">
        <v>96803</v>
      </c>
      <c r="B4248" s="55" t="s">
        <v>5477</v>
      </c>
      <c r="C4248" s="57" t="s">
        <v>8068</v>
      </c>
      <c r="D4248" s="59">
        <v>143.83000000000001</v>
      </c>
    </row>
    <row r="4249" spans="1:4" ht="27">
      <c r="A4249" s="57">
        <v>96804</v>
      </c>
      <c r="B4249" s="55" t="s">
        <v>5478</v>
      </c>
      <c r="C4249" s="57" t="s">
        <v>8068</v>
      </c>
      <c r="D4249" s="59">
        <v>254.9</v>
      </c>
    </row>
    <row r="4250" spans="1:4" ht="27">
      <c r="A4250" s="57">
        <v>96805</v>
      </c>
      <c r="B4250" s="55" t="s">
        <v>5479</v>
      </c>
      <c r="C4250" s="57" t="s">
        <v>8068</v>
      </c>
      <c r="D4250" s="59">
        <v>289.29000000000002</v>
      </c>
    </row>
    <row r="4251" spans="1:4" ht="27">
      <c r="A4251" s="57">
        <v>96806</v>
      </c>
      <c r="B4251" s="55" t="s">
        <v>5480</v>
      </c>
      <c r="C4251" s="57" t="s">
        <v>8068</v>
      </c>
      <c r="D4251" s="59">
        <v>138.43</v>
      </c>
    </row>
    <row r="4252" spans="1:4" ht="27">
      <c r="A4252" s="57">
        <v>96807</v>
      </c>
      <c r="B4252" s="55" t="s">
        <v>5481</v>
      </c>
      <c r="C4252" s="57" t="s">
        <v>8068</v>
      </c>
      <c r="D4252" s="59">
        <v>229.23</v>
      </c>
    </row>
    <row r="4253" spans="1:4" ht="27">
      <c r="A4253" s="57">
        <v>96808</v>
      </c>
      <c r="B4253" s="55" t="s">
        <v>5482</v>
      </c>
      <c r="C4253" s="57" t="s">
        <v>8068</v>
      </c>
      <c r="D4253" s="59">
        <v>12.27</v>
      </c>
    </row>
    <row r="4254" spans="1:4" ht="27">
      <c r="A4254" s="57">
        <v>96809</v>
      </c>
      <c r="B4254" s="55" t="s">
        <v>5483</v>
      </c>
      <c r="C4254" s="57" t="s">
        <v>8068</v>
      </c>
      <c r="D4254" s="59">
        <v>14.2</v>
      </c>
    </row>
    <row r="4255" spans="1:4" ht="27">
      <c r="A4255" s="57">
        <v>96810</v>
      </c>
      <c r="B4255" s="55" t="s">
        <v>5484</v>
      </c>
      <c r="C4255" s="57" t="s">
        <v>8068</v>
      </c>
      <c r="D4255" s="59">
        <v>15.5</v>
      </c>
    </row>
    <row r="4256" spans="1:4" ht="27">
      <c r="A4256" s="57">
        <v>96811</v>
      </c>
      <c r="B4256" s="55" t="s">
        <v>5485</v>
      </c>
      <c r="C4256" s="57" t="s">
        <v>8068</v>
      </c>
      <c r="D4256" s="59">
        <v>16.57</v>
      </c>
    </row>
    <row r="4257" spans="1:4" ht="27">
      <c r="A4257" s="57">
        <v>96812</v>
      </c>
      <c r="B4257" s="55" t="s">
        <v>5486</v>
      </c>
      <c r="C4257" s="57" t="s">
        <v>8068</v>
      </c>
      <c r="D4257" s="59">
        <v>15.88</v>
      </c>
    </row>
    <row r="4258" spans="1:4" ht="27">
      <c r="A4258" s="57">
        <v>96813</v>
      </c>
      <c r="B4258" s="55" t="s">
        <v>5487</v>
      </c>
      <c r="C4258" s="57" t="s">
        <v>8068</v>
      </c>
      <c r="D4258" s="59">
        <v>18.46</v>
      </c>
    </row>
    <row r="4259" spans="1:4" ht="27">
      <c r="A4259" s="57">
        <v>96814</v>
      </c>
      <c r="B4259" s="55" t="s">
        <v>5488</v>
      </c>
      <c r="C4259" s="57" t="s">
        <v>8068</v>
      </c>
      <c r="D4259" s="59">
        <v>15.44</v>
      </c>
    </row>
    <row r="4260" spans="1:4" ht="27">
      <c r="A4260" s="57">
        <v>96815</v>
      </c>
      <c r="B4260" s="55" t="s">
        <v>5489</v>
      </c>
      <c r="C4260" s="57" t="s">
        <v>8068</v>
      </c>
      <c r="D4260" s="59">
        <v>26.55</v>
      </c>
    </row>
    <row r="4261" spans="1:4" ht="27">
      <c r="A4261" s="57">
        <v>96816</v>
      </c>
      <c r="B4261" s="55" t="s">
        <v>5490</v>
      </c>
      <c r="C4261" s="57" t="s">
        <v>8068</v>
      </c>
      <c r="D4261" s="59">
        <v>21.63</v>
      </c>
    </row>
    <row r="4262" spans="1:4" ht="27">
      <c r="A4262" s="57">
        <v>96817</v>
      </c>
      <c r="B4262" s="55" t="s">
        <v>5491</v>
      </c>
      <c r="C4262" s="57" t="s">
        <v>8068</v>
      </c>
      <c r="D4262" s="59">
        <v>24.76</v>
      </c>
    </row>
    <row r="4263" spans="1:4" ht="27">
      <c r="A4263" s="57">
        <v>96818</v>
      </c>
      <c r="B4263" s="55" t="s">
        <v>5492</v>
      </c>
      <c r="C4263" s="57" t="s">
        <v>8068</v>
      </c>
      <c r="D4263" s="59">
        <v>22.98</v>
      </c>
    </row>
    <row r="4264" spans="1:4" ht="27">
      <c r="A4264" s="57">
        <v>96819</v>
      </c>
      <c r="B4264" s="55" t="s">
        <v>5493</v>
      </c>
      <c r="C4264" s="57" t="s">
        <v>8068</v>
      </c>
      <c r="D4264" s="59">
        <v>22.98</v>
      </c>
    </row>
    <row r="4265" spans="1:4" ht="27">
      <c r="A4265" s="57">
        <v>96820</v>
      </c>
      <c r="B4265" s="55" t="s">
        <v>5494</v>
      </c>
      <c r="C4265" s="57" t="s">
        <v>8068</v>
      </c>
      <c r="D4265" s="59">
        <v>42.53</v>
      </c>
    </row>
    <row r="4266" spans="1:4" ht="27">
      <c r="A4266" s="57">
        <v>96821</v>
      </c>
      <c r="B4266" s="55" t="s">
        <v>5495</v>
      </c>
      <c r="C4266" s="57" t="s">
        <v>8068</v>
      </c>
      <c r="D4266" s="59">
        <v>36.01</v>
      </c>
    </row>
    <row r="4267" spans="1:4" ht="27">
      <c r="A4267" s="57">
        <v>96822</v>
      </c>
      <c r="B4267" s="55" t="s">
        <v>5496</v>
      </c>
      <c r="C4267" s="57" t="s">
        <v>8068</v>
      </c>
      <c r="D4267" s="59">
        <v>36.51</v>
      </c>
    </row>
    <row r="4268" spans="1:4" ht="27">
      <c r="A4268" s="57">
        <v>96823</v>
      </c>
      <c r="B4268" s="55" t="s">
        <v>5497</v>
      </c>
      <c r="C4268" s="57" t="s">
        <v>8068</v>
      </c>
      <c r="D4268" s="59">
        <v>15.01</v>
      </c>
    </row>
    <row r="4269" spans="1:4" ht="27">
      <c r="A4269" s="57">
        <v>96824</v>
      </c>
      <c r="B4269" s="55" t="s">
        <v>5498</v>
      </c>
      <c r="C4269" s="57" t="s">
        <v>8068</v>
      </c>
      <c r="D4269" s="59">
        <v>17.03</v>
      </c>
    </row>
    <row r="4270" spans="1:4" ht="27">
      <c r="A4270" s="57">
        <v>96825</v>
      </c>
      <c r="B4270" s="55" t="s">
        <v>5499</v>
      </c>
      <c r="C4270" s="57" t="s">
        <v>8068</v>
      </c>
      <c r="D4270" s="59">
        <v>23.3</v>
      </c>
    </row>
    <row r="4271" spans="1:4" ht="27">
      <c r="A4271" s="57">
        <v>96826</v>
      </c>
      <c r="B4271" s="55" t="s">
        <v>5500</v>
      </c>
      <c r="C4271" s="57" t="s">
        <v>8068</v>
      </c>
      <c r="D4271" s="59">
        <v>20.96</v>
      </c>
    </row>
    <row r="4272" spans="1:4" ht="27">
      <c r="A4272" s="57">
        <v>96827</v>
      </c>
      <c r="B4272" s="55" t="s">
        <v>5501</v>
      </c>
      <c r="C4272" s="57" t="s">
        <v>8068</v>
      </c>
      <c r="D4272" s="59">
        <v>21.77</v>
      </c>
    </row>
    <row r="4273" spans="1:4" ht="27">
      <c r="A4273" s="57">
        <v>96828</v>
      </c>
      <c r="B4273" s="55" t="s">
        <v>5502</v>
      </c>
      <c r="C4273" s="57" t="s">
        <v>8068</v>
      </c>
      <c r="D4273" s="59">
        <v>27.52</v>
      </c>
    </row>
    <row r="4274" spans="1:4" ht="27">
      <c r="A4274" s="57">
        <v>96829</v>
      </c>
      <c r="B4274" s="55" t="s">
        <v>5503</v>
      </c>
      <c r="C4274" s="57" t="s">
        <v>8068</v>
      </c>
      <c r="D4274" s="59">
        <v>20.92</v>
      </c>
    </row>
    <row r="4275" spans="1:4" ht="27">
      <c r="A4275" s="57">
        <v>96830</v>
      </c>
      <c r="B4275" s="55" t="s">
        <v>5504</v>
      </c>
      <c r="C4275" s="57" t="s">
        <v>8068</v>
      </c>
      <c r="D4275" s="59">
        <v>30.6</v>
      </c>
    </row>
    <row r="4276" spans="1:4" ht="27">
      <c r="A4276" s="57">
        <v>96831</v>
      </c>
      <c r="B4276" s="55" t="s">
        <v>5505</v>
      </c>
      <c r="C4276" s="57" t="s">
        <v>8068</v>
      </c>
      <c r="D4276" s="59">
        <v>24.78</v>
      </c>
    </row>
    <row r="4277" spans="1:4" ht="27">
      <c r="A4277" s="57">
        <v>96832</v>
      </c>
      <c r="B4277" s="55" t="s">
        <v>5506</v>
      </c>
      <c r="C4277" s="57" t="s">
        <v>8068</v>
      </c>
      <c r="D4277" s="59">
        <v>28.79</v>
      </c>
    </row>
    <row r="4278" spans="1:4" ht="27">
      <c r="A4278" s="57">
        <v>96833</v>
      </c>
      <c r="B4278" s="55" t="s">
        <v>5507</v>
      </c>
      <c r="C4278" s="57" t="s">
        <v>8068</v>
      </c>
      <c r="D4278" s="59">
        <v>26.9</v>
      </c>
    </row>
    <row r="4279" spans="1:4" ht="27">
      <c r="A4279" s="57">
        <v>96834</v>
      </c>
      <c r="B4279" s="55" t="s">
        <v>5508</v>
      </c>
      <c r="C4279" s="57" t="s">
        <v>8068</v>
      </c>
      <c r="D4279" s="59">
        <v>44.81</v>
      </c>
    </row>
    <row r="4280" spans="1:4" ht="27">
      <c r="A4280" s="57">
        <v>96835</v>
      </c>
      <c r="B4280" s="55" t="s">
        <v>5509</v>
      </c>
      <c r="C4280" s="57" t="s">
        <v>8068</v>
      </c>
      <c r="D4280" s="59">
        <v>38.590000000000003</v>
      </c>
    </row>
    <row r="4281" spans="1:4" ht="27">
      <c r="A4281" s="57">
        <v>96836</v>
      </c>
      <c r="B4281" s="55" t="s">
        <v>5510</v>
      </c>
      <c r="C4281" s="57" t="s">
        <v>8068</v>
      </c>
      <c r="D4281" s="59">
        <v>41.18</v>
      </c>
    </row>
    <row r="4282" spans="1:4" ht="27">
      <c r="A4282" s="57">
        <v>96837</v>
      </c>
      <c r="B4282" s="55" t="s">
        <v>5511</v>
      </c>
      <c r="C4282" s="57" t="s">
        <v>8068</v>
      </c>
      <c r="D4282" s="59">
        <v>21.67</v>
      </c>
    </row>
    <row r="4283" spans="1:4" ht="27">
      <c r="A4283" s="57">
        <v>96838</v>
      </c>
      <c r="B4283" s="55" t="s">
        <v>5512</v>
      </c>
      <c r="C4283" s="57" t="s">
        <v>8068</v>
      </c>
      <c r="D4283" s="59">
        <v>19.809999999999999</v>
      </c>
    </row>
    <row r="4284" spans="1:4" ht="27">
      <c r="A4284" s="57">
        <v>96839</v>
      </c>
      <c r="B4284" s="55" t="s">
        <v>5513</v>
      </c>
      <c r="C4284" s="57" t="s">
        <v>8068</v>
      </c>
      <c r="D4284" s="59">
        <v>19.48</v>
      </c>
    </row>
    <row r="4285" spans="1:4" ht="27">
      <c r="A4285" s="57">
        <v>96840</v>
      </c>
      <c r="B4285" s="55" t="s">
        <v>5514</v>
      </c>
      <c r="C4285" s="57" t="s">
        <v>8068</v>
      </c>
      <c r="D4285" s="59">
        <v>25.31</v>
      </c>
    </row>
    <row r="4286" spans="1:4" ht="27">
      <c r="A4286" s="57">
        <v>96841</v>
      </c>
      <c r="B4286" s="55" t="s">
        <v>5515</v>
      </c>
      <c r="C4286" s="57" t="s">
        <v>8068</v>
      </c>
      <c r="D4286" s="59">
        <v>21.97</v>
      </c>
    </row>
    <row r="4287" spans="1:4" ht="27">
      <c r="A4287" s="57">
        <v>96842</v>
      </c>
      <c r="B4287" s="55" t="s">
        <v>5516</v>
      </c>
      <c r="C4287" s="57" t="s">
        <v>8068</v>
      </c>
      <c r="D4287" s="59">
        <v>28.37</v>
      </c>
    </row>
    <row r="4288" spans="1:4" ht="27">
      <c r="A4288" s="57">
        <v>96843</v>
      </c>
      <c r="B4288" s="55" t="s">
        <v>5517</v>
      </c>
      <c r="C4288" s="57" t="s">
        <v>8068</v>
      </c>
      <c r="D4288" s="59">
        <v>27.22</v>
      </c>
    </row>
    <row r="4289" spans="1:4" ht="27">
      <c r="A4289" s="57">
        <v>96844</v>
      </c>
      <c r="B4289" s="55" t="s">
        <v>5518</v>
      </c>
      <c r="C4289" s="57" t="s">
        <v>8068</v>
      </c>
      <c r="D4289" s="59">
        <v>37.659999999999997</v>
      </c>
    </row>
    <row r="4290" spans="1:4" ht="27">
      <c r="A4290" s="57">
        <v>96845</v>
      </c>
      <c r="B4290" s="55" t="s">
        <v>5519</v>
      </c>
      <c r="C4290" s="57" t="s">
        <v>8068</v>
      </c>
      <c r="D4290" s="59">
        <v>40.130000000000003</v>
      </c>
    </row>
    <row r="4291" spans="1:4" ht="27">
      <c r="A4291" s="57">
        <v>96846</v>
      </c>
      <c r="B4291" s="55" t="s">
        <v>5520</v>
      </c>
      <c r="C4291" s="57" t="s">
        <v>8068</v>
      </c>
      <c r="D4291" s="59">
        <v>31.21</v>
      </c>
    </row>
    <row r="4292" spans="1:4" ht="27">
      <c r="A4292" s="57">
        <v>96847</v>
      </c>
      <c r="B4292" s="55" t="s">
        <v>5521</v>
      </c>
      <c r="C4292" s="57" t="s">
        <v>8068</v>
      </c>
      <c r="D4292" s="59">
        <v>34.479999999999997</v>
      </c>
    </row>
    <row r="4293" spans="1:4" ht="27">
      <c r="A4293" s="57">
        <v>96848</v>
      </c>
      <c r="B4293" s="55" t="s">
        <v>5522</v>
      </c>
      <c r="C4293" s="57" t="s">
        <v>8068</v>
      </c>
      <c r="D4293" s="59">
        <v>52.17</v>
      </c>
    </row>
    <row r="4294" spans="1:4" ht="27">
      <c r="A4294" s="57">
        <v>96849</v>
      </c>
      <c r="B4294" s="55" t="s">
        <v>5523</v>
      </c>
      <c r="C4294" s="57" t="s">
        <v>8068</v>
      </c>
      <c r="D4294" s="59">
        <v>18.760000000000002</v>
      </c>
    </row>
    <row r="4295" spans="1:4" ht="27">
      <c r="A4295" s="57">
        <v>96850</v>
      </c>
      <c r="B4295" s="55" t="s">
        <v>5524</v>
      </c>
      <c r="C4295" s="57" t="s">
        <v>8068</v>
      </c>
      <c r="D4295" s="59">
        <v>22.1</v>
      </c>
    </row>
    <row r="4296" spans="1:4" ht="27">
      <c r="A4296" s="57">
        <v>96851</v>
      </c>
      <c r="B4296" s="55" t="s">
        <v>5525</v>
      </c>
      <c r="C4296" s="57" t="s">
        <v>8068</v>
      </c>
      <c r="D4296" s="59">
        <v>29.57</v>
      </c>
    </row>
    <row r="4297" spans="1:4" ht="27">
      <c r="A4297" s="57">
        <v>96852</v>
      </c>
      <c r="B4297" s="55" t="s">
        <v>5526</v>
      </c>
      <c r="C4297" s="57" t="s">
        <v>8068</v>
      </c>
      <c r="D4297" s="59">
        <v>25.1</v>
      </c>
    </row>
    <row r="4298" spans="1:4" ht="27">
      <c r="A4298" s="57">
        <v>96853</v>
      </c>
      <c r="B4298" s="55" t="s">
        <v>5527</v>
      </c>
      <c r="C4298" s="57" t="s">
        <v>8068</v>
      </c>
      <c r="D4298" s="59">
        <v>28.37</v>
      </c>
    </row>
    <row r="4299" spans="1:4" ht="27">
      <c r="A4299" s="57">
        <v>96854</v>
      </c>
      <c r="B4299" s="55" t="s">
        <v>5528</v>
      </c>
      <c r="C4299" s="57" t="s">
        <v>8068</v>
      </c>
      <c r="D4299" s="59">
        <v>34.15</v>
      </c>
    </row>
    <row r="4300" spans="1:4" ht="27">
      <c r="A4300" s="57">
        <v>96855</v>
      </c>
      <c r="B4300" s="55" t="s">
        <v>5529</v>
      </c>
      <c r="C4300" s="57" t="s">
        <v>8068</v>
      </c>
      <c r="D4300" s="59">
        <v>31.23</v>
      </c>
    </row>
    <row r="4301" spans="1:4" ht="27">
      <c r="A4301" s="57">
        <v>96856</v>
      </c>
      <c r="B4301" s="55" t="s">
        <v>5530</v>
      </c>
      <c r="C4301" s="57" t="s">
        <v>8068</v>
      </c>
      <c r="D4301" s="59">
        <v>31.7</v>
      </c>
    </row>
    <row r="4302" spans="1:4" ht="27">
      <c r="A4302" s="57">
        <v>96857</v>
      </c>
      <c r="B4302" s="55" t="s">
        <v>5531</v>
      </c>
      <c r="C4302" s="57" t="s">
        <v>8068</v>
      </c>
      <c r="D4302" s="59">
        <v>51.26</v>
      </c>
    </row>
    <row r="4303" spans="1:4" ht="27">
      <c r="A4303" s="57">
        <v>96858</v>
      </c>
      <c r="B4303" s="55" t="s">
        <v>5532</v>
      </c>
      <c r="C4303" s="57" t="s">
        <v>8068</v>
      </c>
      <c r="D4303" s="59">
        <v>51.54</v>
      </c>
    </row>
    <row r="4304" spans="1:4" ht="27">
      <c r="A4304" s="57">
        <v>96859</v>
      </c>
      <c r="B4304" s="55" t="s">
        <v>5533</v>
      </c>
      <c r="C4304" s="57" t="s">
        <v>8068</v>
      </c>
      <c r="D4304" s="59">
        <v>64.239999999999995</v>
      </c>
    </row>
    <row r="4305" spans="1:4" ht="27">
      <c r="A4305" s="57">
        <v>96860</v>
      </c>
      <c r="B4305" s="55" t="s">
        <v>5534</v>
      </c>
      <c r="C4305" s="57" t="s">
        <v>8068</v>
      </c>
      <c r="D4305" s="59">
        <v>24.95</v>
      </c>
    </row>
    <row r="4306" spans="1:4" ht="27">
      <c r="A4306" s="57">
        <v>96861</v>
      </c>
      <c r="B4306" s="55" t="s">
        <v>5535</v>
      </c>
      <c r="C4306" s="57" t="s">
        <v>8068</v>
      </c>
      <c r="D4306" s="59">
        <v>27.06</v>
      </c>
    </row>
    <row r="4307" spans="1:4" ht="27">
      <c r="A4307" s="57">
        <v>96862</v>
      </c>
      <c r="B4307" s="55" t="s">
        <v>5536</v>
      </c>
      <c r="C4307" s="57" t="s">
        <v>8068</v>
      </c>
      <c r="D4307" s="59">
        <v>30.1</v>
      </c>
    </row>
    <row r="4308" spans="1:4" ht="27">
      <c r="A4308" s="57">
        <v>96863</v>
      </c>
      <c r="B4308" s="55" t="s">
        <v>5537</v>
      </c>
      <c r="C4308" s="57" t="s">
        <v>8068</v>
      </c>
      <c r="D4308" s="59">
        <v>29.75</v>
      </c>
    </row>
    <row r="4309" spans="1:4" ht="27">
      <c r="A4309" s="57">
        <v>96864</v>
      </c>
      <c r="B4309" s="55" t="s">
        <v>5538</v>
      </c>
      <c r="C4309" s="57" t="s">
        <v>8068</v>
      </c>
      <c r="D4309" s="59">
        <v>47.83</v>
      </c>
    </row>
    <row r="4310" spans="1:4" ht="27">
      <c r="A4310" s="57">
        <v>96865</v>
      </c>
      <c r="B4310" s="55" t="s">
        <v>5539</v>
      </c>
      <c r="C4310" s="57" t="s">
        <v>8068</v>
      </c>
      <c r="D4310" s="59">
        <v>46.8</v>
      </c>
    </row>
    <row r="4311" spans="1:4" ht="27">
      <c r="A4311" s="57">
        <v>96866</v>
      </c>
      <c r="B4311" s="55" t="s">
        <v>5540</v>
      </c>
      <c r="C4311" s="57" t="s">
        <v>8068</v>
      </c>
      <c r="D4311" s="59">
        <v>63.07</v>
      </c>
    </row>
    <row r="4312" spans="1:4" ht="27">
      <c r="A4312" s="57">
        <v>96867</v>
      </c>
      <c r="B4312" s="55" t="s">
        <v>5541</v>
      </c>
      <c r="C4312" s="57" t="s">
        <v>8068</v>
      </c>
      <c r="D4312" s="59">
        <v>73.739999999999995</v>
      </c>
    </row>
    <row r="4313" spans="1:4" ht="27">
      <c r="A4313" s="57">
        <v>96868</v>
      </c>
      <c r="B4313" s="55" t="s">
        <v>5542</v>
      </c>
      <c r="C4313" s="57" t="s">
        <v>8068</v>
      </c>
      <c r="D4313" s="59">
        <v>29.28</v>
      </c>
    </row>
    <row r="4314" spans="1:4" ht="27">
      <c r="A4314" s="57">
        <v>96869</v>
      </c>
      <c r="B4314" s="55" t="s">
        <v>5543</v>
      </c>
      <c r="C4314" s="57" t="s">
        <v>8068</v>
      </c>
      <c r="D4314" s="59">
        <v>34.99</v>
      </c>
    </row>
    <row r="4315" spans="1:4" ht="13.5">
      <c r="A4315" s="57">
        <v>96870</v>
      </c>
      <c r="B4315" s="55" t="s">
        <v>5544</v>
      </c>
      <c r="C4315" s="57" t="s">
        <v>8068</v>
      </c>
      <c r="D4315" s="59">
        <v>55.82</v>
      </c>
    </row>
    <row r="4316" spans="1:4" ht="27">
      <c r="A4316" s="57">
        <v>96871</v>
      </c>
      <c r="B4316" s="55" t="s">
        <v>5545</v>
      </c>
      <c r="C4316" s="57" t="s">
        <v>8068</v>
      </c>
      <c r="D4316" s="59">
        <v>81.28</v>
      </c>
    </row>
    <row r="4317" spans="1:4" ht="27">
      <c r="A4317" s="57">
        <v>96872</v>
      </c>
      <c r="B4317" s="55" t="s">
        <v>5546</v>
      </c>
      <c r="C4317" s="57" t="s">
        <v>8068</v>
      </c>
      <c r="D4317" s="59">
        <v>73.27</v>
      </c>
    </row>
    <row r="4318" spans="1:4" ht="27">
      <c r="A4318" s="57">
        <v>96873</v>
      </c>
      <c r="B4318" s="55" t="s">
        <v>5547</v>
      </c>
      <c r="C4318" s="57" t="s">
        <v>8068</v>
      </c>
      <c r="D4318" s="59">
        <v>85.04</v>
      </c>
    </row>
    <row r="4319" spans="1:4" ht="27">
      <c r="A4319" s="57">
        <v>96874</v>
      </c>
      <c r="B4319" s="55" t="s">
        <v>5548</v>
      </c>
      <c r="C4319" s="57" t="s">
        <v>8068</v>
      </c>
      <c r="D4319" s="59">
        <v>88.89</v>
      </c>
    </row>
    <row r="4320" spans="1:4" ht="27">
      <c r="A4320" s="57">
        <v>96875</v>
      </c>
      <c r="B4320" s="55" t="s">
        <v>5549</v>
      </c>
      <c r="C4320" s="57" t="s">
        <v>8068</v>
      </c>
      <c r="D4320" s="59">
        <v>107.82</v>
      </c>
    </row>
    <row r="4321" spans="1:4" ht="27">
      <c r="A4321" s="57">
        <v>96876</v>
      </c>
      <c r="B4321" s="55" t="s">
        <v>5550</v>
      </c>
      <c r="C4321" s="57" t="s">
        <v>8068</v>
      </c>
      <c r="D4321" s="59">
        <v>195.46</v>
      </c>
    </row>
    <row r="4322" spans="1:4" ht="27">
      <c r="A4322" s="57">
        <v>96877</v>
      </c>
      <c r="B4322" s="55" t="s">
        <v>5551</v>
      </c>
      <c r="C4322" s="57" t="s">
        <v>8068</v>
      </c>
      <c r="D4322" s="59">
        <v>209.19</v>
      </c>
    </row>
    <row r="4323" spans="1:4" ht="27">
      <c r="A4323" s="57">
        <v>96878</v>
      </c>
      <c r="B4323" s="55" t="s">
        <v>5552</v>
      </c>
      <c r="C4323" s="57" t="s">
        <v>8068</v>
      </c>
      <c r="D4323" s="59">
        <v>211.76</v>
      </c>
    </row>
    <row r="4324" spans="1:4" ht="27">
      <c r="A4324" s="57">
        <v>96879</v>
      </c>
      <c r="B4324" s="55" t="s">
        <v>5553</v>
      </c>
      <c r="C4324" s="57" t="s">
        <v>8068</v>
      </c>
      <c r="D4324" s="59">
        <v>211.83</v>
      </c>
    </row>
    <row r="4325" spans="1:4" ht="27">
      <c r="A4325" s="57">
        <v>96880</v>
      </c>
      <c r="B4325" s="55" t="s">
        <v>5554</v>
      </c>
      <c r="C4325" s="57" t="s">
        <v>8068</v>
      </c>
      <c r="D4325" s="59">
        <v>242.58</v>
      </c>
    </row>
    <row r="4326" spans="1:4" ht="27">
      <c r="A4326" s="57">
        <v>96881</v>
      </c>
      <c r="B4326" s="55" t="s">
        <v>5555</v>
      </c>
      <c r="C4326" s="57" t="s">
        <v>8068</v>
      </c>
      <c r="D4326" s="59">
        <v>256.52</v>
      </c>
    </row>
    <row r="4327" spans="1:4" ht="27">
      <c r="A4327" s="57">
        <v>97425</v>
      </c>
      <c r="B4327" s="55" t="s">
        <v>5556</v>
      </c>
      <c r="C4327" s="57" t="s">
        <v>8068</v>
      </c>
      <c r="D4327" s="59">
        <v>24.06</v>
      </c>
    </row>
    <row r="4328" spans="1:4" ht="27">
      <c r="A4328" s="57">
        <v>97426</v>
      </c>
      <c r="B4328" s="55" t="s">
        <v>5557</v>
      </c>
      <c r="C4328" s="57" t="s">
        <v>8068</v>
      </c>
      <c r="D4328" s="59">
        <v>29.2</v>
      </c>
    </row>
    <row r="4329" spans="1:4" ht="27">
      <c r="A4329" s="57">
        <v>97427</v>
      </c>
      <c r="B4329" s="55" t="s">
        <v>5558</v>
      </c>
      <c r="C4329" s="57" t="s">
        <v>8068</v>
      </c>
      <c r="D4329" s="59">
        <v>33.090000000000003</v>
      </c>
    </row>
    <row r="4330" spans="1:4" ht="27">
      <c r="A4330" s="57">
        <v>97428</v>
      </c>
      <c r="B4330" s="55" t="s">
        <v>5559</v>
      </c>
      <c r="C4330" s="57" t="s">
        <v>8068</v>
      </c>
      <c r="D4330" s="59">
        <v>42.12</v>
      </c>
    </row>
    <row r="4331" spans="1:4" ht="27">
      <c r="A4331" s="57">
        <v>97429</v>
      </c>
      <c r="B4331" s="55" t="s">
        <v>5560</v>
      </c>
      <c r="C4331" s="57" t="s">
        <v>8068</v>
      </c>
      <c r="D4331" s="59">
        <v>50.43</v>
      </c>
    </row>
    <row r="4332" spans="1:4" ht="27">
      <c r="A4332" s="57">
        <v>97430</v>
      </c>
      <c r="B4332" s="55" t="s">
        <v>5561</v>
      </c>
      <c r="C4332" s="57" t="s">
        <v>8068</v>
      </c>
      <c r="D4332" s="59">
        <v>33.43</v>
      </c>
    </row>
    <row r="4333" spans="1:4" ht="27">
      <c r="A4333" s="57">
        <v>97431</v>
      </c>
      <c r="B4333" s="55" t="s">
        <v>5562</v>
      </c>
      <c r="C4333" s="57" t="s">
        <v>8068</v>
      </c>
      <c r="D4333" s="59">
        <v>37.229999999999997</v>
      </c>
    </row>
    <row r="4334" spans="1:4" ht="27">
      <c r="A4334" s="57">
        <v>97432</v>
      </c>
      <c r="B4334" s="55" t="s">
        <v>5563</v>
      </c>
      <c r="C4334" s="57" t="s">
        <v>8068</v>
      </c>
      <c r="D4334" s="59">
        <v>41.99</v>
      </c>
    </row>
    <row r="4335" spans="1:4" ht="27">
      <c r="A4335" s="57">
        <v>97433</v>
      </c>
      <c r="B4335" s="55" t="s">
        <v>5564</v>
      </c>
      <c r="C4335" s="57" t="s">
        <v>8068</v>
      </c>
      <c r="D4335" s="59">
        <v>77.62</v>
      </c>
    </row>
    <row r="4336" spans="1:4" ht="27">
      <c r="A4336" s="57">
        <v>97434</v>
      </c>
      <c r="B4336" s="55" t="s">
        <v>5565</v>
      </c>
      <c r="C4336" s="57" t="s">
        <v>8068</v>
      </c>
      <c r="D4336" s="59">
        <v>79.12</v>
      </c>
    </row>
    <row r="4337" spans="1:4" ht="27">
      <c r="A4337" s="57">
        <v>97435</v>
      </c>
      <c r="B4337" s="55" t="s">
        <v>5566</v>
      </c>
      <c r="C4337" s="57" t="s">
        <v>8068</v>
      </c>
      <c r="D4337" s="59">
        <v>90.86</v>
      </c>
    </row>
    <row r="4338" spans="1:4" ht="27">
      <c r="A4338" s="57">
        <v>97436</v>
      </c>
      <c r="B4338" s="55" t="s">
        <v>5567</v>
      </c>
      <c r="C4338" s="57" t="s">
        <v>8068</v>
      </c>
      <c r="D4338" s="59">
        <v>93.75</v>
      </c>
    </row>
    <row r="4339" spans="1:4" ht="27">
      <c r="A4339" s="57">
        <v>97437</v>
      </c>
      <c r="B4339" s="55" t="s">
        <v>5568</v>
      </c>
      <c r="C4339" s="57" t="s">
        <v>8068</v>
      </c>
      <c r="D4339" s="59">
        <v>104.02</v>
      </c>
    </row>
    <row r="4340" spans="1:4" ht="27">
      <c r="A4340" s="57">
        <v>97438</v>
      </c>
      <c r="B4340" s="55" t="s">
        <v>5569</v>
      </c>
      <c r="C4340" s="57" t="s">
        <v>8068</v>
      </c>
      <c r="D4340" s="59">
        <v>107.11</v>
      </c>
    </row>
    <row r="4341" spans="1:4" ht="27">
      <c r="A4341" s="57">
        <v>97439</v>
      </c>
      <c r="B4341" s="55" t="s">
        <v>5570</v>
      </c>
      <c r="C4341" s="57" t="s">
        <v>8068</v>
      </c>
      <c r="D4341" s="59">
        <v>117.93</v>
      </c>
    </row>
    <row r="4342" spans="1:4" ht="27">
      <c r="A4342" s="57">
        <v>97440</v>
      </c>
      <c r="B4342" s="55" t="s">
        <v>5571</v>
      </c>
      <c r="C4342" s="57" t="s">
        <v>8068</v>
      </c>
      <c r="D4342" s="59">
        <v>141.55000000000001</v>
      </c>
    </row>
    <row r="4343" spans="1:4" ht="27">
      <c r="A4343" s="57">
        <v>97442</v>
      </c>
      <c r="B4343" s="55" t="s">
        <v>5572</v>
      </c>
      <c r="C4343" s="57" t="s">
        <v>8068</v>
      </c>
      <c r="D4343" s="59">
        <v>156.21</v>
      </c>
    </row>
    <row r="4344" spans="1:4" ht="27">
      <c r="A4344" s="57">
        <v>97443</v>
      </c>
      <c r="B4344" s="55" t="s">
        <v>5573</v>
      </c>
      <c r="C4344" s="57" t="s">
        <v>8068</v>
      </c>
      <c r="D4344" s="59">
        <v>119.4</v>
      </c>
    </row>
    <row r="4345" spans="1:4" ht="27">
      <c r="A4345" s="57">
        <v>97444</v>
      </c>
      <c r="B4345" s="55" t="s">
        <v>5574</v>
      </c>
      <c r="C4345" s="57" t="s">
        <v>8068</v>
      </c>
      <c r="D4345" s="59">
        <v>143.91</v>
      </c>
    </row>
    <row r="4346" spans="1:4" ht="27">
      <c r="A4346" s="57">
        <v>97446</v>
      </c>
      <c r="B4346" s="55" t="s">
        <v>5575</v>
      </c>
      <c r="C4346" s="57" t="s">
        <v>8068</v>
      </c>
      <c r="D4346" s="59">
        <v>260.38</v>
      </c>
    </row>
    <row r="4347" spans="1:4" ht="27">
      <c r="A4347" s="57">
        <v>97447</v>
      </c>
      <c r="B4347" s="55" t="s">
        <v>5576</v>
      </c>
      <c r="C4347" s="57" t="s">
        <v>8068</v>
      </c>
      <c r="D4347" s="59">
        <v>260.38</v>
      </c>
    </row>
    <row r="4348" spans="1:4" ht="27">
      <c r="A4348" s="57">
        <v>97449</v>
      </c>
      <c r="B4348" s="55" t="s">
        <v>5577</v>
      </c>
      <c r="C4348" s="57" t="s">
        <v>8068</v>
      </c>
      <c r="D4348" s="59">
        <v>276.32</v>
      </c>
    </row>
    <row r="4349" spans="1:4" ht="27">
      <c r="A4349" s="57">
        <v>97450</v>
      </c>
      <c r="B4349" s="55" t="s">
        <v>5578</v>
      </c>
      <c r="C4349" s="57" t="s">
        <v>8068</v>
      </c>
      <c r="D4349" s="59">
        <v>343.06</v>
      </c>
    </row>
    <row r="4350" spans="1:4" ht="27">
      <c r="A4350" s="57">
        <v>97452</v>
      </c>
      <c r="B4350" s="55" t="s">
        <v>5579</v>
      </c>
      <c r="C4350" s="57" t="s">
        <v>8068</v>
      </c>
      <c r="D4350" s="59">
        <v>199.56</v>
      </c>
    </row>
    <row r="4351" spans="1:4" ht="27">
      <c r="A4351" s="57">
        <v>97453</v>
      </c>
      <c r="B4351" s="55" t="s">
        <v>5580</v>
      </c>
      <c r="C4351" s="57" t="s">
        <v>8068</v>
      </c>
      <c r="D4351" s="59">
        <v>213.55</v>
      </c>
    </row>
    <row r="4352" spans="1:4" ht="27">
      <c r="A4352" s="57">
        <v>97454</v>
      </c>
      <c r="B4352" s="55" t="s">
        <v>5581</v>
      </c>
      <c r="C4352" s="57" t="s">
        <v>8068</v>
      </c>
      <c r="D4352" s="59">
        <v>355.84</v>
      </c>
    </row>
    <row r="4353" spans="1:4" ht="27">
      <c r="A4353" s="57">
        <v>97455</v>
      </c>
      <c r="B4353" s="55" t="s">
        <v>5582</v>
      </c>
      <c r="C4353" s="57" t="s">
        <v>8068</v>
      </c>
      <c r="D4353" s="59">
        <v>378.22</v>
      </c>
    </row>
    <row r="4354" spans="1:4" ht="27">
      <c r="A4354" s="57">
        <v>97456</v>
      </c>
      <c r="B4354" s="55" t="s">
        <v>5583</v>
      </c>
      <c r="C4354" s="57" t="s">
        <v>8068</v>
      </c>
      <c r="D4354" s="59">
        <v>842.33</v>
      </c>
    </row>
    <row r="4355" spans="1:4" ht="27">
      <c r="A4355" s="57">
        <v>97457</v>
      </c>
      <c r="B4355" s="55" t="s">
        <v>5584</v>
      </c>
      <c r="C4355" s="57" t="s">
        <v>8068</v>
      </c>
      <c r="D4355" s="59">
        <v>741.95</v>
      </c>
    </row>
    <row r="4356" spans="1:4" ht="27">
      <c r="A4356" s="57">
        <v>97458</v>
      </c>
      <c r="B4356" s="55" t="s">
        <v>5585</v>
      </c>
      <c r="C4356" s="57" t="s">
        <v>8068</v>
      </c>
      <c r="D4356" s="59">
        <v>322.12</v>
      </c>
    </row>
    <row r="4357" spans="1:4" ht="27">
      <c r="A4357" s="57">
        <v>97459</v>
      </c>
      <c r="B4357" s="55" t="s">
        <v>5586</v>
      </c>
      <c r="C4357" s="57" t="s">
        <v>8068</v>
      </c>
      <c r="D4357" s="59">
        <v>574.70000000000005</v>
      </c>
    </row>
    <row r="4358" spans="1:4" ht="27">
      <c r="A4358" s="57">
        <v>97460</v>
      </c>
      <c r="B4358" s="55" t="s">
        <v>5587</v>
      </c>
      <c r="C4358" s="57" t="s">
        <v>8068</v>
      </c>
      <c r="D4358" s="59">
        <v>901.4</v>
      </c>
    </row>
    <row r="4359" spans="1:4" ht="27">
      <c r="A4359" s="57">
        <v>97461</v>
      </c>
      <c r="B4359" s="55" t="s">
        <v>5588</v>
      </c>
      <c r="C4359" s="57" t="s">
        <v>8068</v>
      </c>
      <c r="D4359" s="59">
        <v>37.93</v>
      </c>
    </row>
    <row r="4360" spans="1:4" ht="27">
      <c r="A4360" s="57">
        <v>97462</v>
      </c>
      <c r="B4360" s="55" t="s">
        <v>5589</v>
      </c>
      <c r="C4360" s="57" t="s">
        <v>8068</v>
      </c>
      <c r="D4360" s="59">
        <v>30.75</v>
      </c>
    </row>
    <row r="4361" spans="1:4" ht="27">
      <c r="A4361" s="57">
        <v>97464</v>
      </c>
      <c r="B4361" s="55" t="s">
        <v>5590</v>
      </c>
      <c r="C4361" s="57" t="s">
        <v>8068</v>
      </c>
      <c r="D4361" s="59">
        <v>55.5</v>
      </c>
    </row>
    <row r="4362" spans="1:4" ht="27">
      <c r="A4362" s="57">
        <v>97465</v>
      </c>
      <c r="B4362" s="55" t="s">
        <v>5591</v>
      </c>
      <c r="C4362" s="57" t="s">
        <v>8068</v>
      </c>
      <c r="D4362" s="59">
        <v>67.61</v>
      </c>
    </row>
    <row r="4363" spans="1:4" ht="27">
      <c r="A4363" s="57">
        <v>97467</v>
      </c>
      <c r="B4363" s="55" t="s">
        <v>5592</v>
      </c>
      <c r="C4363" s="57" t="s">
        <v>8068</v>
      </c>
      <c r="D4363" s="59">
        <v>70.59</v>
      </c>
    </row>
    <row r="4364" spans="1:4" ht="40.5">
      <c r="A4364" s="57">
        <v>97468</v>
      </c>
      <c r="B4364" s="55" t="s">
        <v>5593</v>
      </c>
      <c r="C4364" s="57" t="s">
        <v>8068</v>
      </c>
      <c r="D4364" s="59">
        <v>86.09</v>
      </c>
    </row>
    <row r="4365" spans="1:4" ht="27">
      <c r="A4365" s="57">
        <v>97470</v>
      </c>
      <c r="B4365" s="55" t="s">
        <v>5594</v>
      </c>
      <c r="C4365" s="57" t="s">
        <v>8068</v>
      </c>
      <c r="D4365" s="59">
        <v>106.22</v>
      </c>
    </row>
    <row r="4366" spans="1:4" ht="27">
      <c r="A4366" s="57">
        <v>97471</v>
      </c>
      <c r="B4366" s="55" t="s">
        <v>5595</v>
      </c>
      <c r="C4366" s="57" t="s">
        <v>8068</v>
      </c>
      <c r="D4366" s="59">
        <v>130.72999999999999</v>
      </c>
    </row>
    <row r="4367" spans="1:4" ht="27">
      <c r="A4367" s="57">
        <v>97474</v>
      </c>
      <c r="B4367" s="55" t="s">
        <v>5596</v>
      </c>
      <c r="C4367" s="57" t="s">
        <v>8068</v>
      </c>
      <c r="D4367" s="59">
        <v>199.9</v>
      </c>
    </row>
    <row r="4368" spans="1:4" ht="27">
      <c r="A4368" s="57">
        <v>97475</v>
      </c>
      <c r="B4368" s="55" t="s">
        <v>5597</v>
      </c>
      <c r="C4368" s="57" t="s">
        <v>8068</v>
      </c>
      <c r="D4368" s="59">
        <v>249.45</v>
      </c>
    </row>
    <row r="4369" spans="1:4" ht="27">
      <c r="A4369" s="57">
        <v>97477</v>
      </c>
      <c r="B4369" s="55" t="s">
        <v>5598</v>
      </c>
      <c r="C4369" s="57" t="s">
        <v>8068</v>
      </c>
      <c r="D4369" s="59">
        <v>267.64</v>
      </c>
    </row>
    <row r="4370" spans="1:4" ht="27">
      <c r="A4370" s="57">
        <v>97478</v>
      </c>
      <c r="B4370" s="55" t="s">
        <v>5599</v>
      </c>
      <c r="C4370" s="57" t="s">
        <v>8068</v>
      </c>
      <c r="D4370" s="59">
        <v>334.38</v>
      </c>
    </row>
    <row r="4371" spans="1:4" ht="27">
      <c r="A4371" s="57">
        <v>97479</v>
      </c>
      <c r="B4371" s="55" t="s">
        <v>5600</v>
      </c>
      <c r="C4371" s="57" t="s">
        <v>8068</v>
      </c>
      <c r="D4371" s="59">
        <v>61.96</v>
      </c>
    </row>
    <row r="4372" spans="1:4" ht="27">
      <c r="A4372" s="57">
        <v>97480</v>
      </c>
      <c r="B4372" s="55" t="s">
        <v>5601</v>
      </c>
      <c r="C4372" s="57" t="s">
        <v>8068</v>
      </c>
      <c r="D4372" s="59">
        <v>61.96</v>
      </c>
    </row>
    <row r="4373" spans="1:4" ht="27">
      <c r="A4373" s="57">
        <v>97481</v>
      </c>
      <c r="B4373" s="55" t="s">
        <v>5602</v>
      </c>
      <c r="C4373" s="57" t="s">
        <v>8068</v>
      </c>
      <c r="D4373" s="59">
        <v>91.14</v>
      </c>
    </row>
    <row r="4374" spans="1:4" ht="27">
      <c r="A4374" s="57">
        <v>97482</v>
      </c>
      <c r="B4374" s="55" t="s">
        <v>5603</v>
      </c>
      <c r="C4374" s="57" t="s">
        <v>8068</v>
      </c>
      <c r="D4374" s="59">
        <v>91.14</v>
      </c>
    </row>
    <row r="4375" spans="1:4" ht="27">
      <c r="A4375" s="57">
        <v>97483</v>
      </c>
      <c r="B4375" s="55" t="s">
        <v>5604</v>
      </c>
      <c r="C4375" s="57" t="s">
        <v>8068</v>
      </c>
      <c r="D4375" s="59">
        <v>129.22</v>
      </c>
    </row>
    <row r="4376" spans="1:4" ht="27">
      <c r="A4376" s="57">
        <v>97484</v>
      </c>
      <c r="B4376" s="55" t="s">
        <v>5605</v>
      </c>
      <c r="C4376" s="57" t="s">
        <v>8068</v>
      </c>
      <c r="D4376" s="59">
        <v>129.22</v>
      </c>
    </row>
    <row r="4377" spans="1:4" ht="27">
      <c r="A4377" s="57">
        <v>97485</v>
      </c>
      <c r="B4377" s="55" t="s">
        <v>5606</v>
      </c>
      <c r="C4377" s="57" t="s">
        <v>8068</v>
      </c>
      <c r="D4377" s="59">
        <v>179.81</v>
      </c>
    </row>
    <row r="4378" spans="1:4" ht="27">
      <c r="A4378" s="57">
        <v>97486</v>
      </c>
      <c r="B4378" s="55" t="s">
        <v>5607</v>
      </c>
      <c r="C4378" s="57" t="s">
        <v>8068</v>
      </c>
      <c r="D4378" s="59">
        <v>193.8</v>
      </c>
    </row>
    <row r="4379" spans="1:4" ht="27">
      <c r="A4379" s="57">
        <v>97487</v>
      </c>
      <c r="B4379" s="55" t="s">
        <v>5608</v>
      </c>
      <c r="C4379" s="57" t="s">
        <v>8068</v>
      </c>
      <c r="D4379" s="59">
        <v>339.46</v>
      </c>
    </row>
    <row r="4380" spans="1:4" ht="27">
      <c r="A4380" s="57">
        <v>97488</v>
      </c>
      <c r="B4380" s="55" t="s">
        <v>5609</v>
      </c>
      <c r="C4380" s="57" t="s">
        <v>8068</v>
      </c>
      <c r="D4380" s="59">
        <v>361.84</v>
      </c>
    </row>
    <row r="4381" spans="1:4" ht="27">
      <c r="A4381" s="57">
        <v>97489</v>
      </c>
      <c r="B4381" s="55" t="s">
        <v>5610</v>
      </c>
      <c r="C4381" s="57" t="s">
        <v>8068</v>
      </c>
      <c r="D4381" s="59">
        <v>829.27</v>
      </c>
    </row>
    <row r="4382" spans="1:4" ht="27">
      <c r="A4382" s="57">
        <v>97490</v>
      </c>
      <c r="B4382" s="55" t="s">
        <v>5611</v>
      </c>
      <c r="C4382" s="57" t="s">
        <v>8068</v>
      </c>
      <c r="D4382" s="59">
        <v>728.89</v>
      </c>
    </row>
    <row r="4383" spans="1:4" ht="27">
      <c r="A4383" s="57">
        <v>97491</v>
      </c>
      <c r="B4383" s="55" t="s">
        <v>5612</v>
      </c>
      <c r="C4383" s="57" t="s">
        <v>8068</v>
      </c>
      <c r="D4383" s="59">
        <v>97.41</v>
      </c>
    </row>
    <row r="4384" spans="1:4" ht="27">
      <c r="A4384" s="57">
        <v>97492</v>
      </c>
      <c r="B4384" s="55" t="s">
        <v>5613</v>
      </c>
      <c r="C4384" s="57" t="s">
        <v>8068</v>
      </c>
      <c r="D4384" s="59">
        <v>144.83000000000001</v>
      </c>
    </row>
    <row r="4385" spans="1:4" ht="27">
      <c r="A4385" s="57">
        <v>97493</v>
      </c>
      <c r="B4385" s="55" t="s">
        <v>5614</v>
      </c>
      <c r="C4385" s="57" t="s">
        <v>8068</v>
      </c>
      <c r="D4385" s="59">
        <v>187.36</v>
      </c>
    </row>
    <row r="4386" spans="1:4" ht="27">
      <c r="A4386" s="57">
        <v>97494</v>
      </c>
      <c r="B4386" s="55" t="s">
        <v>5615</v>
      </c>
      <c r="C4386" s="57" t="s">
        <v>8068</v>
      </c>
      <c r="D4386" s="59">
        <v>295.76</v>
      </c>
    </row>
    <row r="4387" spans="1:4" ht="27">
      <c r="A4387" s="57">
        <v>97495</v>
      </c>
      <c r="B4387" s="55" t="s">
        <v>5616</v>
      </c>
      <c r="C4387" s="57" t="s">
        <v>8068</v>
      </c>
      <c r="D4387" s="59">
        <v>552.84</v>
      </c>
    </row>
    <row r="4388" spans="1:4" ht="27">
      <c r="A4388" s="57">
        <v>97496</v>
      </c>
      <c r="B4388" s="55" t="s">
        <v>5617</v>
      </c>
      <c r="C4388" s="57" t="s">
        <v>8068</v>
      </c>
      <c r="D4388" s="59">
        <v>884.04</v>
      </c>
    </row>
    <row r="4389" spans="1:4" ht="27">
      <c r="A4389" s="57">
        <v>97499</v>
      </c>
      <c r="B4389" s="55" t="s">
        <v>5618</v>
      </c>
      <c r="C4389" s="57" t="s">
        <v>8068</v>
      </c>
      <c r="D4389" s="59">
        <v>35.81</v>
      </c>
    </row>
    <row r="4390" spans="1:4" ht="27">
      <c r="A4390" s="57">
        <v>97500</v>
      </c>
      <c r="B4390" s="55" t="s">
        <v>5619</v>
      </c>
      <c r="C4390" s="57" t="s">
        <v>8068</v>
      </c>
      <c r="D4390" s="59">
        <v>28.63</v>
      </c>
    </row>
    <row r="4391" spans="1:4" ht="27">
      <c r="A4391" s="57">
        <v>97502</v>
      </c>
      <c r="B4391" s="55" t="s">
        <v>5620</v>
      </c>
      <c r="C4391" s="57" t="s">
        <v>8068</v>
      </c>
      <c r="D4391" s="59">
        <v>51.57</v>
      </c>
    </row>
    <row r="4392" spans="1:4" ht="27">
      <c r="A4392" s="57">
        <v>97503</v>
      </c>
      <c r="B4392" s="55" t="s">
        <v>5621</v>
      </c>
      <c r="C4392" s="57" t="s">
        <v>8068</v>
      </c>
      <c r="D4392" s="59">
        <v>63.86</v>
      </c>
    </row>
    <row r="4393" spans="1:4" ht="27">
      <c r="A4393" s="57">
        <v>97505</v>
      </c>
      <c r="B4393" s="55" t="s">
        <v>5622</v>
      </c>
      <c r="C4393" s="57" t="s">
        <v>8068</v>
      </c>
      <c r="D4393" s="59">
        <v>65.03</v>
      </c>
    </row>
    <row r="4394" spans="1:4" ht="40.5">
      <c r="A4394" s="57">
        <v>97506</v>
      </c>
      <c r="B4394" s="55" t="s">
        <v>5623</v>
      </c>
      <c r="C4394" s="57" t="s">
        <v>8068</v>
      </c>
      <c r="D4394" s="59">
        <v>80.53</v>
      </c>
    </row>
    <row r="4395" spans="1:4" ht="27">
      <c r="A4395" s="57">
        <v>97508</v>
      </c>
      <c r="B4395" s="55" t="s">
        <v>5624</v>
      </c>
      <c r="C4395" s="57" t="s">
        <v>8068</v>
      </c>
      <c r="D4395" s="59">
        <v>98.34</v>
      </c>
    </row>
    <row r="4396" spans="1:4" ht="27">
      <c r="A4396" s="57">
        <v>97509</v>
      </c>
      <c r="B4396" s="55" t="s">
        <v>5625</v>
      </c>
      <c r="C4396" s="57" t="s">
        <v>8068</v>
      </c>
      <c r="D4396" s="59">
        <v>122.85</v>
      </c>
    </row>
    <row r="4397" spans="1:4" ht="27">
      <c r="A4397" s="57">
        <v>97511</v>
      </c>
      <c r="B4397" s="55" t="s">
        <v>5626</v>
      </c>
      <c r="C4397" s="57" t="s">
        <v>8068</v>
      </c>
      <c r="D4397" s="59">
        <v>188.59</v>
      </c>
    </row>
    <row r="4398" spans="1:4" ht="27">
      <c r="A4398" s="57">
        <v>97512</v>
      </c>
      <c r="B4398" s="55" t="s">
        <v>5627</v>
      </c>
      <c r="C4398" s="57" t="s">
        <v>8068</v>
      </c>
      <c r="D4398" s="59">
        <v>238.14</v>
      </c>
    </row>
    <row r="4399" spans="1:4" ht="27">
      <c r="A4399" s="57">
        <v>97514</v>
      </c>
      <c r="B4399" s="55" t="s">
        <v>5628</v>
      </c>
      <c r="C4399" s="57" t="s">
        <v>8068</v>
      </c>
      <c r="D4399" s="59">
        <v>252.77</v>
      </c>
    </row>
    <row r="4400" spans="1:4" ht="27">
      <c r="A4400" s="57">
        <v>97515</v>
      </c>
      <c r="B4400" s="55" t="s">
        <v>5629</v>
      </c>
      <c r="C4400" s="57" t="s">
        <v>8068</v>
      </c>
      <c r="D4400" s="59">
        <v>319.51</v>
      </c>
    </row>
    <row r="4401" spans="1:4" ht="27">
      <c r="A4401" s="57">
        <v>97517</v>
      </c>
      <c r="B4401" s="55" t="s">
        <v>5630</v>
      </c>
      <c r="C4401" s="57" t="s">
        <v>8068</v>
      </c>
      <c r="D4401" s="59">
        <v>58.77</v>
      </c>
    </row>
    <row r="4402" spans="1:4" ht="27">
      <c r="A4402" s="57">
        <v>97518</v>
      </c>
      <c r="B4402" s="55" t="s">
        <v>5631</v>
      </c>
      <c r="C4402" s="57" t="s">
        <v>8068</v>
      </c>
      <c r="D4402" s="59">
        <v>58.77</v>
      </c>
    </row>
    <row r="4403" spans="1:4" ht="27">
      <c r="A4403" s="57">
        <v>97519</v>
      </c>
      <c r="B4403" s="55" t="s">
        <v>5632</v>
      </c>
      <c r="C4403" s="57" t="s">
        <v>8068</v>
      </c>
      <c r="D4403" s="59">
        <v>85.52</v>
      </c>
    </row>
    <row r="4404" spans="1:4" ht="27">
      <c r="A4404" s="57">
        <v>97520</v>
      </c>
      <c r="B4404" s="55" t="s">
        <v>5633</v>
      </c>
      <c r="C4404" s="57" t="s">
        <v>8068</v>
      </c>
      <c r="D4404" s="59">
        <v>85.52</v>
      </c>
    </row>
    <row r="4405" spans="1:4" ht="27">
      <c r="A4405" s="57">
        <v>97521</v>
      </c>
      <c r="B4405" s="55" t="s">
        <v>5634</v>
      </c>
      <c r="C4405" s="57" t="s">
        <v>8068</v>
      </c>
      <c r="D4405" s="59">
        <v>120.84</v>
      </c>
    </row>
    <row r="4406" spans="1:4" ht="27">
      <c r="A4406" s="57">
        <v>97522</v>
      </c>
      <c r="B4406" s="55" t="s">
        <v>5635</v>
      </c>
      <c r="C4406" s="57" t="s">
        <v>8068</v>
      </c>
      <c r="D4406" s="59">
        <v>120.84</v>
      </c>
    </row>
    <row r="4407" spans="1:4" ht="27">
      <c r="A4407" s="57">
        <v>97523</v>
      </c>
      <c r="B4407" s="55" t="s">
        <v>5636</v>
      </c>
      <c r="C4407" s="57" t="s">
        <v>8068</v>
      </c>
      <c r="D4407" s="59">
        <v>168</v>
      </c>
    </row>
    <row r="4408" spans="1:4" ht="27">
      <c r="A4408" s="57">
        <v>97524</v>
      </c>
      <c r="B4408" s="55" t="s">
        <v>5637</v>
      </c>
      <c r="C4408" s="57" t="s">
        <v>8068</v>
      </c>
      <c r="D4408" s="59">
        <v>181.99</v>
      </c>
    </row>
    <row r="4409" spans="1:4" ht="27">
      <c r="A4409" s="57">
        <v>97525</v>
      </c>
      <c r="B4409" s="55" t="s">
        <v>5638</v>
      </c>
      <c r="C4409" s="57" t="s">
        <v>8068</v>
      </c>
      <c r="D4409" s="59">
        <v>322.41000000000003</v>
      </c>
    </row>
    <row r="4410" spans="1:4" ht="27">
      <c r="A4410" s="57">
        <v>97526</v>
      </c>
      <c r="B4410" s="55" t="s">
        <v>5639</v>
      </c>
      <c r="C4410" s="57" t="s">
        <v>8068</v>
      </c>
      <c r="D4410" s="59">
        <v>344.79</v>
      </c>
    </row>
    <row r="4411" spans="1:4" ht="27">
      <c r="A4411" s="57">
        <v>97527</v>
      </c>
      <c r="B4411" s="55" t="s">
        <v>5640</v>
      </c>
      <c r="C4411" s="57" t="s">
        <v>8068</v>
      </c>
      <c r="D4411" s="59">
        <v>807.04</v>
      </c>
    </row>
    <row r="4412" spans="1:4" ht="27">
      <c r="A4412" s="57">
        <v>97528</v>
      </c>
      <c r="B4412" s="55" t="s">
        <v>5641</v>
      </c>
      <c r="C4412" s="57" t="s">
        <v>8068</v>
      </c>
      <c r="D4412" s="59">
        <v>706.66</v>
      </c>
    </row>
    <row r="4413" spans="1:4" ht="27">
      <c r="A4413" s="57">
        <v>97529</v>
      </c>
      <c r="B4413" s="55" t="s">
        <v>5642</v>
      </c>
      <c r="C4413" s="57" t="s">
        <v>8068</v>
      </c>
      <c r="D4413" s="59">
        <v>93.22</v>
      </c>
    </row>
    <row r="4414" spans="1:4" ht="27">
      <c r="A4414" s="57">
        <v>97530</v>
      </c>
      <c r="B4414" s="55" t="s">
        <v>5643</v>
      </c>
      <c r="C4414" s="57" t="s">
        <v>8068</v>
      </c>
      <c r="D4414" s="59">
        <v>137.33000000000001</v>
      </c>
    </row>
    <row r="4415" spans="1:4" ht="27">
      <c r="A4415" s="57">
        <v>97531</v>
      </c>
      <c r="B4415" s="55" t="s">
        <v>5644</v>
      </c>
      <c r="C4415" s="57" t="s">
        <v>8068</v>
      </c>
      <c r="D4415" s="59">
        <v>176.17</v>
      </c>
    </row>
    <row r="4416" spans="1:4" ht="27">
      <c r="A4416" s="57">
        <v>97532</v>
      </c>
      <c r="B4416" s="55" t="s">
        <v>5645</v>
      </c>
      <c r="C4416" s="57" t="s">
        <v>8068</v>
      </c>
      <c r="D4416" s="59">
        <v>280.02</v>
      </c>
    </row>
    <row r="4417" spans="1:4" ht="27">
      <c r="A4417" s="57">
        <v>97533</v>
      </c>
      <c r="B4417" s="55" t="s">
        <v>5646</v>
      </c>
      <c r="C4417" s="57" t="s">
        <v>8068</v>
      </c>
      <c r="D4417" s="59">
        <v>533.49</v>
      </c>
    </row>
    <row r="4418" spans="1:4" ht="27">
      <c r="A4418" s="57">
        <v>97534</v>
      </c>
      <c r="B4418" s="55" t="s">
        <v>5647</v>
      </c>
      <c r="C4418" s="57" t="s">
        <v>8068</v>
      </c>
      <c r="D4418" s="59">
        <v>854.36</v>
      </c>
    </row>
    <row r="4419" spans="1:4" ht="27">
      <c r="A4419" s="57">
        <v>97537</v>
      </c>
      <c r="B4419" s="55" t="s">
        <v>5648</v>
      </c>
      <c r="C4419" s="57" t="s">
        <v>8068</v>
      </c>
      <c r="D4419" s="59">
        <v>26.01</v>
      </c>
    </row>
    <row r="4420" spans="1:4" ht="27">
      <c r="A4420" s="57">
        <v>97540</v>
      </c>
      <c r="B4420" s="55" t="s">
        <v>5649</v>
      </c>
      <c r="C4420" s="57" t="s">
        <v>8068</v>
      </c>
      <c r="D4420" s="59">
        <v>33.5</v>
      </c>
    </row>
    <row r="4421" spans="1:4" ht="27">
      <c r="A4421" s="57">
        <v>97541</v>
      </c>
      <c r="B4421" s="55" t="s">
        <v>5650</v>
      </c>
      <c r="C4421" s="57" t="s">
        <v>8068</v>
      </c>
      <c r="D4421" s="59">
        <v>27.54</v>
      </c>
    </row>
    <row r="4422" spans="1:4" ht="27">
      <c r="A4422" s="57">
        <v>97543</v>
      </c>
      <c r="B4422" s="55" t="s">
        <v>5651</v>
      </c>
      <c r="C4422" s="57" t="s">
        <v>8068</v>
      </c>
      <c r="D4422" s="59">
        <v>52.36</v>
      </c>
    </row>
    <row r="4423" spans="1:4" ht="27">
      <c r="A4423" s="57">
        <v>97544</v>
      </c>
      <c r="B4423" s="55" t="s">
        <v>5652</v>
      </c>
      <c r="C4423" s="57" t="s">
        <v>8068</v>
      </c>
      <c r="D4423" s="59">
        <v>45.18</v>
      </c>
    </row>
    <row r="4424" spans="1:4" ht="27">
      <c r="A4424" s="57">
        <v>97546</v>
      </c>
      <c r="B4424" s="55" t="s">
        <v>5653</v>
      </c>
      <c r="C4424" s="57" t="s">
        <v>8068</v>
      </c>
      <c r="D4424" s="59">
        <v>36.020000000000003</v>
      </c>
    </row>
    <row r="4425" spans="1:4" ht="27">
      <c r="A4425" s="57">
        <v>97547</v>
      </c>
      <c r="B4425" s="55" t="s">
        <v>5654</v>
      </c>
      <c r="C4425" s="57" t="s">
        <v>8068</v>
      </c>
      <c r="D4425" s="59">
        <v>36.020000000000003</v>
      </c>
    </row>
    <row r="4426" spans="1:4" ht="27">
      <c r="A4426" s="57">
        <v>97548</v>
      </c>
      <c r="B4426" s="55" t="s">
        <v>5655</v>
      </c>
      <c r="C4426" s="57" t="s">
        <v>8068</v>
      </c>
      <c r="D4426" s="59">
        <v>52.09</v>
      </c>
    </row>
    <row r="4427" spans="1:4" ht="27">
      <c r="A4427" s="57">
        <v>97549</v>
      </c>
      <c r="B4427" s="55" t="s">
        <v>5656</v>
      </c>
      <c r="C4427" s="57" t="s">
        <v>8068</v>
      </c>
      <c r="D4427" s="59">
        <v>52.09</v>
      </c>
    </row>
    <row r="4428" spans="1:4" ht="27">
      <c r="A4428" s="57">
        <v>97550</v>
      </c>
      <c r="B4428" s="55" t="s">
        <v>5657</v>
      </c>
      <c r="C4428" s="57" t="s">
        <v>8068</v>
      </c>
      <c r="D4428" s="59">
        <v>83.63</v>
      </c>
    </row>
    <row r="4429" spans="1:4" ht="27">
      <c r="A4429" s="57">
        <v>97551</v>
      </c>
      <c r="B4429" s="55" t="s">
        <v>5658</v>
      </c>
      <c r="C4429" s="57" t="s">
        <v>8068</v>
      </c>
      <c r="D4429" s="59">
        <v>83.63</v>
      </c>
    </row>
    <row r="4430" spans="1:4" ht="27">
      <c r="A4430" s="57">
        <v>97552</v>
      </c>
      <c r="B4430" s="55" t="s">
        <v>5659</v>
      </c>
      <c r="C4430" s="57" t="s">
        <v>8068</v>
      </c>
      <c r="D4430" s="59">
        <v>53.22</v>
      </c>
    </row>
    <row r="4431" spans="1:4" ht="27">
      <c r="A4431" s="57">
        <v>97553</v>
      </c>
      <c r="B4431" s="55" t="s">
        <v>5660</v>
      </c>
      <c r="C4431" s="57" t="s">
        <v>8068</v>
      </c>
      <c r="D4431" s="59">
        <v>74.62</v>
      </c>
    </row>
    <row r="4432" spans="1:4" ht="27">
      <c r="A4432" s="57">
        <v>97554</v>
      </c>
      <c r="B4432" s="55" t="s">
        <v>5661</v>
      </c>
      <c r="C4432" s="57" t="s">
        <v>8068</v>
      </c>
      <c r="D4432" s="59">
        <v>126.39</v>
      </c>
    </row>
    <row r="4433" spans="1:4" ht="27">
      <c r="A4433" s="57">
        <v>98602</v>
      </c>
      <c r="B4433" s="55" t="s">
        <v>5662</v>
      </c>
      <c r="C4433" s="57" t="s">
        <v>8068</v>
      </c>
      <c r="D4433" s="59">
        <v>13.73</v>
      </c>
    </row>
    <row r="4434" spans="1:4" ht="13.5">
      <c r="A4434" s="57">
        <v>88503</v>
      </c>
      <c r="B4434" s="55" t="s">
        <v>5663</v>
      </c>
      <c r="C4434" s="57" t="s">
        <v>8068</v>
      </c>
      <c r="D4434" s="59">
        <v>868.61</v>
      </c>
    </row>
    <row r="4435" spans="1:4" ht="13.5">
      <c r="A4435" s="57">
        <v>88504</v>
      </c>
      <c r="B4435" s="55" t="s">
        <v>5664</v>
      </c>
      <c r="C4435" s="57" t="s">
        <v>8068</v>
      </c>
      <c r="D4435" s="59">
        <v>696.14</v>
      </c>
    </row>
    <row r="4436" spans="1:4" ht="27">
      <c r="A4436" s="57">
        <v>97895</v>
      </c>
      <c r="B4436" s="55" t="s">
        <v>5665</v>
      </c>
      <c r="C4436" s="57" t="s">
        <v>8068</v>
      </c>
      <c r="D4436" s="59">
        <v>123.85</v>
      </c>
    </row>
    <row r="4437" spans="1:4" ht="27">
      <c r="A4437" s="57">
        <v>97896</v>
      </c>
      <c r="B4437" s="55" t="s">
        <v>5666</v>
      </c>
      <c r="C4437" s="57" t="s">
        <v>8068</v>
      </c>
      <c r="D4437" s="59">
        <v>217.89</v>
      </c>
    </row>
    <row r="4438" spans="1:4" ht="27">
      <c r="A4438" s="57">
        <v>97897</v>
      </c>
      <c r="B4438" s="55" t="s">
        <v>5667</v>
      </c>
      <c r="C4438" s="57" t="s">
        <v>8068</v>
      </c>
      <c r="D4438" s="59">
        <v>303.16000000000003</v>
      </c>
    </row>
    <row r="4439" spans="1:4" ht="27">
      <c r="A4439" s="57">
        <v>97898</v>
      </c>
      <c r="B4439" s="55" t="s">
        <v>5668</v>
      </c>
      <c r="C4439" s="57" t="s">
        <v>8068</v>
      </c>
      <c r="D4439" s="59">
        <v>500.15</v>
      </c>
    </row>
    <row r="4440" spans="1:4" ht="27">
      <c r="A4440" s="57">
        <v>97900</v>
      </c>
      <c r="B4440" s="55" t="s">
        <v>5669</v>
      </c>
      <c r="C4440" s="57" t="s">
        <v>8068</v>
      </c>
      <c r="D4440" s="59">
        <v>156.68</v>
      </c>
    </row>
    <row r="4441" spans="1:4" ht="27">
      <c r="A4441" s="57">
        <v>97901</v>
      </c>
      <c r="B4441" s="55" t="s">
        <v>5670</v>
      </c>
      <c r="C4441" s="57" t="s">
        <v>8068</v>
      </c>
      <c r="D4441" s="59">
        <v>248.8</v>
      </c>
    </row>
    <row r="4442" spans="1:4" ht="27">
      <c r="A4442" s="57">
        <v>97902</v>
      </c>
      <c r="B4442" s="55" t="s">
        <v>5671</v>
      </c>
      <c r="C4442" s="57" t="s">
        <v>8068</v>
      </c>
      <c r="D4442" s="59">
        <v>491.28</v>
      </c>
    </row>
    <row r="4443" spans="1:4" ht="27">
      <c r="A4443" s="57">
        <v>97903</v>
      </c>
      <c r="B4443" s="55" t="s">
        <v>5672</v>
      </c>
      <c r="C4443" s="57" t="s">
        <v>8068</v>
      </c>
      <c r="D4443" s="59">
        <v>677.49</v>
      </c>
    </row>
    <row r="4444" spans="1:4" ht="27">
      <c r="A4444" s="57">
        <v>97904</v>
      </c>
      <c r="B4444" s="55" t="s">
        <v>5673</v>
      </c>
      <c r="C4444" s="57" t="s">
        <v>8068</v>
      </c>
      <c r="D4444" s="59">
        <v>798.49</v>
      </c>
    </row>
    <row r="4445" spans="1:4" ht="27">
      <c r="A4445" s="57">
        <v>97905</v>
      </c>
      <c r="B4445" s="55" t="s">
        <v>5674</v>
      </c>
      <c r="C4445" s="57" t="s">
        <v>8068</v>
      </c>
      <c r="D4445" s="59">
        <v>196.8</v>
      </c>
    </row>
    <row r="4446" spans="1:4" ht="27">
      <c r="A4446" s="57">
        <v>97906</v>
      </c>
      <c r="B4446" s="55" t="s">
        <v>5675</v>
      </c>
      <c r="C4446" s="57" t="s">
        <v>8068</v>
      </c>
      <c r="D4446" s="59">
        <v>367.12</v>
      </c>
    </row>
    <row r="4447" spans="1:4" ht="27">
      <c r="A4447" s="57">
        <v>97907</v>
      </c>
      <c r="B4447" s="55" t="s">
        <v>5676</v>
      </c>
      <c r="C4447" s="57" t="s">
        <v>8068</v>
      </c>
      <c r="D4447" s="59">
        <v>519.04999999999995</v>
      </c>
    </row>
    <row r="4448" spans="1:4" ht="27">
      <c r="A4448" s="57">
        <v>97908</v>
      </c>
      <c r="B4448" s="55" t="s">
        <v>5677</v>
      </c>
      <c r="C4448" s="57" t="s">
        <v>8068</v>
      </c>
      <c r="D4448" s="59">
        <v>611.02</v>
      </c>
    </row>
    <row r="4449" spans="1:4" ht="27">
      <c r="A4449" s="57">
        <v>98102</v>
      </c>
      <c r="B4449" s="55" t="s">
        <v>5678</v>
      </c>
      <c r="C4449" s="57" t="s">
        <v>8068</v>
      </c>
      <c r="D4449" s="59">
        <v>94.86</v>
      </c>
    </row>
    <row r="4450" spans="1:4" ht="40.5">
      <c r="A4450" s="57">
        <v>98104</v>
      </c>
      <c r="B4450" s="55" t="s">
        <v>5679</v>
      </c>
      <c r="C4450" s="57" t="s">
        <v>8068</v>
      </c>
      <c r="D4450" s="59">
        <v>331.86</v>
      </c>
    </row>
    <row r="4451" spans="1:4" ht="40.5">
      <c r="A4451" s="57">
        <v>98105</v>
      </c>
      <c r="B4451" s="55" t="s">
        <v>5680</v>
      </c>
      <c r="C4451" s="57" t="s">
        <v>8068</v>
      </c>
      <c r="D4451" s="59">
        <v>573.5</v>
      </c>
    </row>
    <row r="4452" spans="1:4" ht="40.5">
      <c r="A4452" s="57">
        <v>98106</v>
      </c>
      <c r="B4452" s="55" t="s">
        <v>5681</v>
      </c>
      <c r="C4452" s="57" t="s">
        <v>8068</v>
      </c>
      <c r="D4452" s="59">
        <v>948.66</v>
      </c>
    </row>
    <row r="4453" spans="1:4" ht="27">
      <c r="A4453" s="57">
        <v>98107</v>
      </c>
      <c r="B4453" s="55" t="s">
        <v>5682</v>
      </c>
      <c r="C4453" s="57" t="s">
        <v>8068</v>
      </c>
      <c r="D4453" s="59">
        <v>235.24</v>
      </c>
    </row>
    <row r="4454" spans="1:4" ht="27">
      <c r="A4454" s="57">
        <v>98108</v>
      </c>
      <c r="B4454" s="55" t="s">
        <v>5683</v>
      </c>
      <c r="C4454" s="57" t="s">
        <v>8068</v>
      </c>
      <c r="D4454" s="59">
        <v>417.74</v>
      </c>
    </row>
    <row r="4455" spans="1:4" ht="27">
      <c r="A4455" s="57">
        <v>99250</v>
      </c>
      <c r="B4455" s="55" t="s">
        <v>5684</v>
      </c>
      <c r="C4455" s="57" t="s">
        <v>8068</v>
      </c>
      <c r="D4455" s="59">
        <v>153.25</v>
      </c>
    </row>
    <row r="4456" spans="1:4" ht="27">
      <c r="A4456" s="57">
        <v>99251</v>
      </c>
      <c r="B4456" s="55" t="s">
        <v>5685</v>
      </c>
      <c r="C4456" s="57" t="s">
        <v>8068</v>
      </c>
      <c r="D4456" s="59">
        <v>242.92</v>
      </c>
    </row>
    <row r="4457" spans="1:4" ht="27">
      <c r="A4457" s="57">
        <v>99253</v>
      </c>
      <c r="B4457" s="55" t="s">
        <v>5686</v>
      </c>
      <c r="C4457" s="57" t="s">
        <v>8068</v>
      </c>
      <c r="D4457" s="59">
        <v>478.07</v>
      </c>
    </row>
    <row r="4458" spans="1:4" ht="27">
      <c r="A4458" s="57">
        <v>99255</v>
      </c>
      <c r="B4458" s="55" t="s">
        <v>5687</v>
      </c>
      <c r="C4458" s="57" t="s">
        <v>8068</v>
      </c>
      <c r="D4458" s="59">
        <v>659.37</v>
      </c>
    </row>
    <row r="4459" spans="1:4" ht="27">
      <c r="A4459" s="57">
        <v>99257</v>
      </c>
      <c r="B4459" s="55" t="s">
        <v>5688</v>
      </c>
      <c r="C4459" s="57" t="s">
        <v>8068</v>
      </c>
      <c r="D4459" s="59">
        <v>775.06</v>
      </c>
    </row>
    <row r="4460" spans="1:4" ht="27">
      <c r="A4460" s="57">
        <v>99258</v>
      </c>
      <c r="B4460" s="55" t="s">
        <v>5689</v>
      </c>
      <c r="C4460" s="57" t="s">
        <v>8068</v>
      </c>
      <c r="D4460" s="59">
        <v>191.95</v>
      </c>
    </row>
    <row r="4461" spans="1:4" ht="27">
      <c r="A4461" s="57">
        <v>99260</v>
      </c>
      <c r="B4461" s="55" t="s">
        <v>5690</v>
      </c>
      <c r="C4461" s="57" t="s">
        <v>8068</v>
      </c>
      <c r="D4461" s="59">
        <v>358.8</v>
      </c>
    </row>
    <row r="4462" spans="1:4" ht="27">
      <c r="A4462" s="57">
        <v>99262</v>
      </c>
      <c r="B4462" s="55" t="s">
        <v>5691</v>
      </c>
      <c r="C4462" s="57" t="s">
        <v>8068</v>
      </c>
      <c r="D4462" s="59">
        <v>507.18</v>
      </c>
    </row>
    <row r="4463" spans="1:4" ht="27">
      <c r="A4463" s="57">
        <v>99264</v>
      </c>
      <c r="B4463" s="55" t="s">
        <v>5692</v>
      </c>
      <c r="C4463" s="57" t="s">
        <v>8068</v>
      </c>
      <c r="D4463" s="59">
        <v>594.97</v>
      </c>
    </row>
    <row r="4464" spans="1:4" ht="27">
      <c r="A4464" s="57">
        <v>89482</v>
      </c>
      <c r="B4464" s="55" t="s">
        <v>5693</v>
      </c>
      <c r="C4464" s="57" t="s">
        <v>8068</v>
      </c>
      <c r="D4464" s="59">
        <v>25.26</v>
      </c>
    </row>
    <row r="4465" spans="1:4" ht="27">
      <c r="A4465" s="57">
        <v>89491</v>
      </c>
      <c r="B4465" s="55" t="s">
        <v>5694</v>
      </c>
      <c r="C4465" s="57" t="s">
        <v>8068</v>
      </c>
      <c r="D4465" s="59">
        <v>63.63</v>
      </c>
    </row>
    <row r="4466" spans="1:4" ht="27">
      <c r="A4466" s="57">
        <v>89495</v>
      </c>
      <c r="B4466" s="55" t="s">
        <v>5695</v>
      </c>
      <c r="C4466" s="57" t="s">
        <v>8068</v>
      </c>
      <c r="D4466" s="59">
        <v>10.29</v>
      </c>
    </row>
    <row r="4467" spans="1:4" ht="27">
      <c r="A4467" s="57">
        <v>89707</v>
      </c>
      <c r="B4467" s="55" t="s">
        <v>5696</v>
      </c>
      <c r="C4467" s="57" t="s">
        <v>8068</v>
      </c>
      <c r="D4467" s="59">
        <v>29.76</v>
      </c>
    </row>
    <row r="4468" spans="1:4" ht="27">
      <c r="A4468" s="57">
        <v>89708</v>
      </c>
      <c r="B4468" s="55" t="s">
        <v>5697</v>
      </c>
      <c r="C4468" s="57" t="s">
        <v>8068</v>
      </c>
      <c r="D4468" s="59">
        <v>69.680000000000007</v>
      </c>
    </row>
    <row r="4469" spans="1:4" ht="27">
      <c r="A4469" s="57">
        <v>89709</v>
      </c>
      <c r="B4469" s="55" t="s">
        <v>5698</v>
      </c>
      <c r="C4469" s="57" t="s">
        <v>8068</v>
      </c>
      <c r="D4469" s="59">
        <v>11.59</v>
      </c>
    </row>
    <row r="4470" spans="1:4" ht="27">
      <c r="A4470" s="57">
        <v>89710</v>
      </c>
      <c r="B4470" s="55" t="s">
        <v>5699</v>
      </c>
      <c r="C4470" s="57" t="s">
        <v>8068</v>
      </c>
      <c r="D4470" s="59">
        <v>11.34</v>
      </c>
    </row>
    <row r="4471" spans="1:4" ht="27">
      <c r="A4471" s="57">
        <v>86872</v>
      </c>
      <c r="B4471" s="55" t="s">
        <v>5700</v>
      </c>
      <c r="C4471" s="57" t="s">
        <v>8068</v>
      </c>
      <c r="D4471" s="59">
        <v>624.89</v>
      </c>
    </row>
    <row r="4472" spans="1:4" ht="27">
      <c r="A4472" s="57">
        <v>86874</v>
      </c>
      <c r="B4472" s="55" t="s">
        <v>5701</v>
      </c>
      <c r="C4472" s="57" t="s">
        <v>8068</v>
      </c>
      <c r="D4472" s="59">
        <v>382.16</v>
      </c>
    </row>
    <row r="4473" spans="1:4" ht="27">
      <c r="A4473" s="57">
        <v>86875</v>
      </c>
      <c r="B4473" s="55" t="s">
        <v>5702</v>
      </c>
      <c r="C4473" s="57" t="s">
        <v>8068</v>
      </c>
      <c r="D4473" s="59">
        <v>285.88</v>
      </c>
    </row>
    <row r="4474" spans="1:4" ht="27">
      <c r="A4474" s="57">
        <v>86876</v>
      </c>
      <c r="B4474" s="55" t="s">
        <v>5703</v>
      </c>
      <c r="C4474" s="57" t="s">
        <v>8068</v>
      </c>
      <c r="D4474" s="59">
        <v>164.23</v>
      </c>
    </row>
    <row r="4475" spans="1:4" ht="27">
      <c r="A4475" s="57">
        <v>86877</v>
      </c>
      <c r="B4475" s="55" t="s">
        <v>5704</v>
      </c>
      <c r="C4475" s="57" t="s">
        <v>8068</v>
      </c>
      <c r="D4475" s="59">
        <v>24.63</v>
      </c>
    </row>
    <row r="4476" spans="1:4" ht="27">
      <c r="A4476" s="57">
        <v>86878</v>
      </c>
      <c r="B4476" s="55" t="s">
        <v>5705</v>
      </c>
      <c r="C4476" s="57" t="s">
        <v>8068</v>
      </c>
      <c r="D4476" s="59">
        <v>48.8</v>
      </c>
    </row>
    <row r="4477" spans="1:4" ht="27">
      <c r="A4477" s="57">
        <v>86879</v>
      </c>
      <c r="B4477" s="55" t="s">
        <v>5706</v>
      </c>
      <c r="C4477" s="57" t="s">
        <v>8068</v>
      </c>
      <c r="D4477" s="59">
        <v>6.01</v>
      </c>
    </row>
    <row r="4478" spans="1:4" ht="27">
      <c r="A4478" s="57">
        <v>86880</v>
      </c>
      <c r="B4478" s="55" t="s">
        <v>5707</v>
      </c>
      <c r="C4478" s="57" t="s">
        <v>8068</v>
      </c>
      <c r="D4478" s="59">
        <v>16.54</v>
      </c>
    </row>
    <row r="4479" spans="1:4" ht="27">
      <c r="A4479" s="57">
        <v>86881</v>
      </c>
      <c r="B4479" s="55" t="s">
        <v>5708</v>
      </c>
      <c r="C4479" s="57" t="s">
        <v>8068</v>
      </c>
      <c r="D4479" s="59">
        <v>136.28</v>
      </c>
    </row>
    <row r="4480" spans="1:4" ht="27">
      <c r="A4480" s="57">
        <v>86882</v>
      </c>
      <c r="B4480" s="55" t="s">
        <v>5709</v>
      </c>
      <c r="C4480" s="57" t="s">
        <v>8068</v>
      </c>
      <c r="D4480" s="59">
        <v>16.96</v>
      </c>
    </row>
    <row r="4481" spans="1:4" ht="13.5">
      <c r="A4481" s="57">
        <v>86883</v>
      </c>
      <c r="B4481" s="55" t="s">
        <v>5710</v>
      </c>
      <c r="C4481" s="57" t="s">
        <v>8068</v>
      </c>
      <c r="D4481" s="59">
        <v>9.6999999999999993</v>
      </c>
    </row>
    <row r="4482" spans="1:4" ht="27">
      <c r="A4482" s="57">
        <v>86884</v>
      </c>
      <c r="B4482" s="55" t="s">
        <v>5711</v>
      </c>
      <c r="C4482" s="57" t="s">
        <v>8068</v>
      </c>
      <c r="D4482" s="59">
        <v>7.37</v>
      </c>
    </row>
    <row r="4483" spans="1:4" ht="27">
      <c r="A4483" s="57">
        <v>86885</v>
      </c>
      <c r="B4483" s="55" t="s">
        <v>5712</v>
      </c>
      <c r="C4483" s="57" t="s">
        <v>8068</v>
      </c>
      <c r="D4483" s="59">
        <v>10.28</v>
      </c>
    </row>
    <row r="4484" spans="1:4" ht="13.5">
      <c r="A4484" s="57">
        <v>86886</v>
      </c>
      <c r="B4484" s="55" t="s">
        <v>5713</v>
      </c>
      <c r="C4484" s="57" t="s">
        <v>8068</v>
      </c>
      <c r="D4484" s="59">
        <v>33.64</v>
      </c>
    </row>
    <row r="4485" spans="1:4" ht="13.5">
      <c r="A4485" s="57">
        <v>86887</v>
      </c>
      <c r="B4485" s="55" t="s">
        <v>5714</v>
      </c>
      <c r="C4485" s="57" t="s">
        <v>8068</v>
      </c>
      <c r="D4485" s="59">
        <v>36.44</v>
      </c>
    </row>
    <row r="4486" spans="1:4" ht="27">
      <c r="A4486" s="57">
        <v>86888</v>
      </c>
      <c r="B4486" s="55" t="s">
        <v>5715</v>
      </c>
      <c r="C4486" s="57" t="s">
        <v>8068</v>
      </c>
      <c r="D4486" s="59">
        <v>373.1</v>
      </c>
    </row>
    <row r="4487" spans="1:4" ht="27">
      <c r="A4487" s="57">
        <v>86889</v>
      </c>
      <c r="B4487" s="55" t="s">
        <v>5716</v>
      </c>
      <c r="C4487" s="57" t="s">
        <v>8068</v>
      </c>
      <c r="D4487" s="59">
        <v>344.05</v>
      </c>
    </row>
    <row r="4488" spans="1:4" ht="27">
      <c r="A4488" s="57">
        <v>86893</v>
      </c>
      <c r="B4488" s="55" t="s">
        <v>5717</v>
      </c>
      <c r="C4488" s="57" t="s">
        <v>8068</v>
      </c>
      <c r="D4488" s="59">
        <v>520.76</v>
      </c>
    </row>
    <row r="4489" spans="1:4" ht="27">
      <c r="A4489" s="57">
        <v>86894</v>
      </c>
      <c r="B4489" s="55" t="s">
        <v>5718</v>
      </c>
      <c r="C4489" s="57" t="s">
        <v>8068</v>
      </c>
      <c r="D4489" s="59">
        <v>203.81</v>
      </c>
    </row>
    <row r="4490" spans="1:4" ht="27">
      <c r="A4490" s="57">
        <v>86895</v>
      </c>
      <c r="B4490" s="55" t="s">
        <v>5719</v>
      </c>
      <c r="C4490" s="57" t="s">
        <v>8068</v>
      </c>
      <c r="D4490" s="59">
        <v>205.3</v>
      </c>
    </row>
    <row r="4491" spans="1:4" ht="27">
      <c r="A4491" s="57">
        <v>86899</v>
      </c>
      <c r="B4491" s="55" t="s">
        <v>5720</v>
      </c>
      <c r="C4491" s="57" t="s">
        <v>8068</v>
      </c>
      <c r="D4491" s="59">
        <v>271.58999999999997</v>
      </c>
    </row>
    <row r="4492" spans="1:4" ht="27">
      <c r="A4492" s="57">
        <v>86900</v>
      </c>
      <c r="B4492" s="55" t="s">
        <v>5721</v>
      </c>
      <c r="C4492" s="57" t="s">
        <v>8068</v>
      </c>
      <c r="D4492" s="59">
        <v>182.97</v>
      </c>
    </row>
    <row r="4493" spans="1:4" ht="27">
      <c r="A4493" s="57">
        <v>86901</v>
      </c>
      <c r="B4493" s="55" t="s">
        <v>5722</v>
      </c>
      <c r="C4493" s="57" t="s">
        <v>8068</v>
      </c>
      <c r="D4493" s="59">
        <v>118.28</v>
      </c>
    </row>
    <row r="4494" spans="1:4" ht="27">
      <c r="A4494" s="57">
        <v>86902</v>
      </c>
      <c r="B4494" s="55" t="s">
        <v>5723</v>
      </c>
      <c r="C4494" s="57" t="s">
        <v>8068</v>
      </c>
      <c r="D4494" s="59">
        <v>202.39</v>
      </c>
    </row>
    <row r="4495" spans="1:4" ht="27">
      <c r="A4495" s="57">
        <v>86903</v>
      </c>
      <c r="B4495" s="55" t="s">
        <v>5724</v>
      </c>
      <c r="C4495" s="57" t="s">
        <v>8068</v>
      </c>
      <c r="D4495" s="59">
        <v>273.01</v>
      </c>
    </row>
    <row r="4496" spans="1:4" ht="27">
      <c r="A4496" s="57">
        <v>86904</v>
      </c>
      <c r="B4496" s="55" t="s">
        <v>5725</v>
      </c>
      <c r="C4496" s="57" t="s">
        <v>8068</v>
      </c>
      <c r="D4496" s="59">
        <v>107.56</v>
      </c>
    </row>
    <row r="4497" spans="1:4" ht="27">
      <c r="A4497" s="57">
        <v>86905</v>
      </c>
      <c r="B4497" s="55" t="s">
        <v>5726</v>
      </c>
      <c r="C4497" s="57" t="s">
        <v>8068</v>
      </c>
      <c r="D4497" s="59">
        <v>199.7</v>
      </c>
    </row>
    <row r="4498" spans="1:4" ht="27">
      <c r="A4498" s="57">
        <v>86906</v>
      </c>
      <c r="B4498" s="55" t="s">
        <v>5727</v>
      </c>
      <c r="C4498" s="57" t="s">
        <v>8068</v>
      </c>
      <c r="D4498" s="59">
        <v>46.58</v>
      </c>
    </row>
    <row r="4499" spans="1:4" ht="27">
      <c r="A4499" s="57">
        <v>86908</v>
      </c>
      <c r="B4499" s="55" t="s">
        <v>5728</v>
      </c>
      <c r="C4499" s="57" t="s">
        <v>8068</v>
      </c>
      <c r="D4499" s="59">
        <v>238.55</v>
      </c>
    </row>
    <row r="4500" spans="1:4" ht="27">
      <c r="A4500" s="57">
        <v>86909</v>
      </c>
      <c r="B4500" s="55" t="s">
        <v>5729</v>
      </c>
      <c r="C4500" s="57" t="s">
        <v>8068</v>
      </c>
      <c r="D4500" s="59">
        <v>93.15</v>
      </c>
    </row>
    <row r="4501" spans="1:4" ht="27">
      <c r="A4501" s="57">
        <v>86910</v>
      </c>
      <c r="B4501" s="55" t="s">
        <v>5730</v>
      </c>
      <c r="C4501" s="57" t="s">
        <v>8068</v>
      </c>
      <c r="D4501" s="59">
        <v>87.82</v>
      </c>
    </row>
    <row r="4502" spans="1:4" ht="27">
      <c r="A4502" s="57">
        <v>86911</v>
      </c>
      <c r="B4502" s="55" t="s">
        <v>5731</v>
      </c>
      <c r="C4502" s="57" t="s">
        <v>8068</v>
      </c>
      <c r="D4502" s="59">
        <v>39.56</v>
      </c>
    </row>
    <row r="4503" spans="1:4" ht="27">
      <c r="A4503" s="57">
        <v>86913</v>
      </c>
      <c r="B4503" s="55" t="s">
        <v>5732</v>
      </c>
      <c r="C4503" s="57" t="s">
        <v>8068</v>
      </c>
      <c r="D4503" s="59">
        <v>17.98</v>
      </c>
    </row>
    <row r="4504" spans="1:4" ht="27">
      <c r="A4504" s="57">
        <v>86914</v>
      </c>
      <c r="B4504" s="55" t="s">
        <v>5733</v>
      </c>
      <c r="C4504" s="57" t="s">
        <v>8068</v>
      </c>
      <c r="D4504" s="59">
        <v>36.200000000000003</v>
      </c>
    </row>
    <row r="4505" spans="1:4" ht="27">
      <c r="A4505" s="57">
        <v>86915</v>
      </c>
      <c r="B4505" s="55" t="s">
        <v>5734</v>
      </c>
      <c r="C4505" s="57" t="s">
        <v>8068</v>
      </c>
      <c r="D4505" s="59">
        <v>78.27</v>
      </c>
    </row>
    <row r="4506" spans="1:4" ht="13.5">
      <c r="A4506" s="57">
        <v>86916</v>
      </c>
      <c r="B4506" s="55" t="s">
        <v>5735</v>
      </c>
      <c r="C4506" s="57" t="s">
        <v>8068</v>
      </c>
      <c r="D4506" s="59">
        <v>31.7</v>
      </c>
    </row>
    <row r="4507" spans="1:4" ht="40.5">
      <c r="A4507" s="57">
        <v>86919</v>
      </c>
      <c r="B4507" s="55" t="s">
        <v>5736</v>
      </c>
      <c r="C4507" s="57" t="s">
        <v>8068</v>
      </c>
      <c r="D4507" s="59">
        <v>695.42</v>
      </c>
    </row>
    <row r="4508" spans="1:4" ht="40.5">
      <c r="A4508" s="57">
        <v>86920</v>
      </c>
      <c r="B4508" s="55" t="s">
        <v>5737</v>
      </c>
      <c r="C4508" s="57" t="s">
        <v>8068</v>
      </c>
      <c r="D4508" s="59">
        <v>658.58</v>
      </c>
    </row>
    <row r="4509" spans="1:4" ht="27">
      <c r="A4509" s="57">
        <v>86921</v>
      </c>
      <c r="B4509" s="55" t="s">
        <v>5738</v>
      </c>
      <c r="C4509" s="57" t="s">
        <v>8068</v>
      </c>
      <c r="D4509" s="59">
        <v>672.3</v>
      </c>
    </row>
    <row r="4510" spans="1:4" ht="40.5">
      <c r="A4510" s="57">
        <v>86922</v>
      </c>
      <c r="B4510" s="55" t="s">
        <v>5739</v>
      </c>
      <c r="C4510" s="57" t="s">
        <v>8068</v>
      </c>
      <c r="D4510" s="59">
        <v>579.27</v>
      </c>
    </row>
    <row r="4511" spans="1:4" ht="40.5">
      <c r="A4511" s="57">
        <v>86923</v>
      </c>
      <c r="B4511" s="55" t="s">
        <v>5740</v>
      </c>
      <c r="C4511" s="57" t="s">
        <v>8068</v>
      </c>
      <c r="D4511" s="59">
        <v>423.11</v>
      </c>
    </row>
    <row r="4512" spans="1:4" ht="27">
      <c r="A4512" s="57">
        <v>86924</v>
      </c>
      <c r="B4512" s="55" t="s">
        <v>5741</v>
      </c>
      <c r="C4512" s="57" t="s">
        <v>8068</v>
      </c>
      <c r="D4512" s="59">
        <v>436.83</v>
      </c>
    </row>
    <row r="4513" spans="1:4" ht="40.5">
      <c r="A4513" s="57">
        <v>86925</v>
      </c>
      <c r="B4513" s="55" t="s">
        <v>5742</v>
      </c>
      <c r="C4513" s="57" t="s">
        <v>8068</v>
      </c>
      <c r="D4513" s="59">
        <v>319.57</v>
      </c>
    </row>
    <row r="4514" spans="1:4" ht="40.5">
      <c r="A4514" s="57">
        <v>86926</v>
      </c>
      <c r="B4514" s="55" t="s">
        <v>5743</v>
      </c>
      <c r="C4514" s="57" t="s">
        <v>8068</v>
      </c>
      <c r="D4514" s="59">
        <v>333.29</v>
      </c>
    </row>
    <row r="4515" spans="1:4" ht="40.5">
      <c r="A4515" s="57">
        <v>86927</v>
      </c>
      <c r="B4515" s="55" t="s">
        <v>5744</v>
      </c>
      <c r="C4515" s="57" t="s">
        <v>8068</v>
      </c>
      <c r="D4515" s="59">
        <v>205.18</v>
      </c>
    </row>
    <row r="4516" spans="1:4" ht="40.5">
      <c r="A4516" s="57">
        <v>86928</v>
      </c>
      <c r="B4516" s="55" t="s">
        <v>5745</v>
      </c>
      <c r="C4516" s="57" t="s">
        <v>8068</v>
      </c>
      <c r="D4516" s="59">
        <v>218.9</v>
      </c>
    </row>
    <row r="4517" spans="1:4" ht="40.5">
      <c r="A4517" s="57">
        <v>86929</v>
      </c>
      <c r="B4517" s="55" t="s">
        <v>5746</v>
      </c>
      <c r="C4517" s="57" t="s">
        <v>8068</v>
      </c>
      <c r="D4517" s="59">
        <v>197.92</v>
      </c>
    </row>
    <row r="4518" spans="1:4" ht="27">
      <c r="A4518" s="57">
        <v>86930</v>
      </c>
      <c r="B4518" s="55" t="s">
        <v>5747</v>
      </c>
      <c r="C4518" s="57" t="s">
        <v>8068</v>
      </c>
      <c r="D4518" s="59">
        <v>211.64</v>
      </c>
    </row>
    <row r="4519" spans="1:4" ht="27">
      <c r="A4519" s="57">
        <v>86931</v>
      </c>
      <c r="B4519" s="55" t="s">
        <v>5748</v>
      </c>
      <c r="C4519" s="57" t="s">
        <v>8068</v>
      </c>
      <c r="D4519" s="59">
        <v>383.38</v>
      </c>
    </row>
    <row r="4520" spans="1:4" ht="40.5">
      <c r="A4520" s="57">
        <v>86932</v>
      </c>
      <c r="B4520" s="55" t="s">
        <v>5749</v>
      </c>
      <c r="C4520" s="57" t="s">
        <v>8068</v>
      </c>
      <c r="D4520" s="59">
        <v>409.54</v>
      </c>
    </row>
    <row r="4521" spans="1:4" ht="40.5">
      <c r="A4521" s="57">
        <v>86933</v>
      </c>
      <c r="B4521" s="55" t="s">
        <v>5750</v>
      </c>
      <c r="C4521" s="57" t="s">
        <v>8068</v>
      </c>
      <c r="D4521" s="59">
        <v>276.87</v>
      </c>
    </row>
    <row r="4522" spans="1:4" ht="40.5">
      <c r="A4522" s="57">
        <v>86934</v>
      </c>
      <c r="B4522" s="55" t="s">
        <v>5751</v>
      </c>
      <c r="C4522" s="57" t="s">
        <v>8068</v>
      </c>
      <c r="D4522" s="59">
        <v>269.61</v>
      </c>
    </row>
    <row r="4523" spans="1:4" ht="27">
      <c r="A4523" s="57">
        <v>86935</v>
      </c>
      <c r="B4523" s="55" t="s">
        <v>5752</v>
      </c>
      <c r="C4523" s="57" t="s">
        <v>8068</v>
      </c>
      <c r="D4523" s="59">
        <v>241.47</v>
      </c>
    </row>
    <row r="4524" spans="1:4" ht="27">
      <c r="A4524" s="57">
        <v>86936</v>
      </c>
      <c r="B4524" s="55" t="s">
        <v>5753</v>
      </c>
      <c r="C4524" s="57" t="s">
        <v>8068</v>
      </c>
      <c r="D4524" s="59">
        <v>368.05</v>
      </c>
    </row>
    <row r="4525" spans="1:4" ht="27">
      <c r="A4525" s="57">
        <v>86937</v>
      </c>
      <c r="B4525" s="55" t="s">
        <v>5754</v>
      </c>
      <c r="C4525" s="57" t="s">
        <v>8068</v>
      </c>
      <c r="D4525" s="59">
        <v>152.61000000000001</v>
      </c>
    </row>
    <row r="4526" spans="1:4" ht="27">
      <c r="A4526" s="57">
        <v>86938</v>
      </c>
      <c r="B4526" s="55" t="s">
        <v>5755</v>
      </c>
      <c r="C4526" s="57" t="s">
        <v>8068</v>
      </c>
      <c r="D4526" s="59">
        <v>279.19</v>
      </c>
    </row>
    <row r="4527" spans="1:4" ht="40.5">
      <c r="A4527" s="57">
        <v>86939</v>
      </c>
      <c r="B4527" s="55" t="s">
        <v>5756</v>
      </c>
      <c r="C4527" s="57" t="s">
        <v>8068</v>
      </c>
      <c r="D4527" s="59">
        <v>272.05</v>
      </c>
    </row>
    <row r="4528" spans="1:4" ht="40.5">
      <c r="A4528" s="57">
        <v>86940</v>
      </c>
      <c r="B4528" s="55" t="s">
        <v>5757</v>
      </c>
      <c r="C4528" s="57" t="s">
        <v>8068</v>
      </c>
      <c r="D4528" s="59">
        <v>706.5</v>
      </c>
    </row>
    <row r="4529" spans="1:4" ht="40.5">
      <c r="A4529" s="57">
        <v>86941</v>
      </c>
      <c r="B4529" s="55" t="s">
        <v>5758</v>
      </c>
      <c r="C4529" s="57" t="s">
        <v>8068</v>
      </c>
      <c r="D4529" s="59">
        <v>548.63</v>
      </c>
    </row>
    <row r="4530" spans="1:4" ht="40.5">
      <c r="A4530" s="57">
        <v>86942</v>
      </c>
      <c r="B4530" s="55" t="s">
        <v>5759</v>
      </c>
      <c r="C4530" s="57" t="s">
        <v>8068</v>
      </c>
      <c r="D4530" s="59">
        <v>184.48</v>
      </c>
    </row>
    <row r="4531" spans="1:4" ht="40.5">
      <c r="A4531" s="57">
        <v>86943</v>
      </c>
      <c r="B4531" s="55" t="s">
        <v>5760</v>
      </c>
      <c r="C4531" s="57" t="s">
        <v>8068</v>
      </c>
      <c r="D4531" s="59">
        <v>177.22</v>
      </c>
    </row>
    <row r="4532" spans="1:4" ht="40.5">
      <c r="A4532" s="57">
        <v>86947</v>
      </c>
      <c r="B4532" s="55" t="s">
        <v>5761</v>
      </c>
      <c r="C4532" s="57" t="s">
        <v>8068</v>
      </c>
      <c r="D4532" s="59">
        <v>823.36</v>
      </c>
    </row>
    <row r="4533" spans="1:4" ht="40.5">
      <c r="A4533" s="57">
        <v>93396</v>
      </c>
      <c r="B4533" s="55" t="s">
        <v>5762</v>
      </c>
      <c r="C4533" s="57" t="s">
        <v>8068</v>
      </c>
      <c r="D4533" s="59">
        <v>411.86</v>
      </c>
    </row>
    <row r="4534" spans="1:4" ht="40.5">
      <c r="A4534" s="57">
        <v>93441</v>
      </c>
      <c r="B4534" s="55" t="s">
        <v>5763</v>
      </c>
      <c r="C4534" s="57" t="s">
        <v>8068</v>
      </c>
      <c r="D4534" s="59">
        <v>632.45000000000005</v>
      </c>
    </row>
    <row r="4535" spans="1:4" ht="40.5">
      <c r="A4535" s="57">
        <v>93442</v>
      </c>
      <c r="B4535" s="55" t="s">
        <v>5764</v>
      </c>
      <c r="C4535" s="57" t="s">
        <v>8068</v>
      </c>
      <c r="D4535" s="59">
        <v>989.33</v>
      </c>
    </row>
    <row r="4536" spans="1:4" ht="27">
      <c r="A4536" s="57">
        <v>95469</v>
      </c>
      <c r="B4536" s="55" t="s">
        <v>5765</v>
      </c>
      <c r="C4536" s="57" t="s">
        <v>8068</v>
      </c>
      <c r="D4536" s="59">
        <v>166.15</v>
      </c>
    </row>
    <row r="4537" spans="1:4" ht="27">
      <c r="A4537" s="57">
        <v>95470</v>
      </c>
      <c r="B4537" s="55" t="s">
        <v>5766</v>
      </c>
      <c r="C4537" s="57" t="s">
        <v>8068</v>
      </c>
      <c r="D4537" s="59">
        <v>174.26</v>
      </c>
    </row>
    <row r="4538" spans="1:4" ht="27">
      <c r="A4538" s="57">
        <v>95471</v>
      </c>
      <c r="B4538" s="55" t="s">
        <v>5767</v>
      </c>
      <c r="C4538" s="57" t="s">
        <v>8068</v>
      </c>
      <c r="D4538" s="59">
        <v>660.26</v>
      </c>
    </row>
    <row r="4539" spans="1:4" ht="40.5">
      <c r="A4539" s="57">
        <v>95472</v>
      </c>
      <c r="B4539" s="55" t="s">
        <v>5768</v>
      </c>
      <c r="C4539" s="57" t="s">
        <v>8068</v>
      </c>
      <c r="D4539" s="59">
        <v>668.37</v>
      </c>
    </row>
    <row r="4540" spans="1:4" ht="13.5">
      <c r="A4540" s="57">
        <v>95542</v>
      </c>
      <c r="B4540" s="55" t="s">
        <v>5769</v>
      </c>
      <c r="C4540" s="57" t="s">
        <v>8068</v>
      </c>
      <c r="D4540" s="59">
        <v>26.29</v>
      </c>
    </row>
    <row r="4541" spans="1:4" ht="13.5">
      <c r="A4541" s="57">
        <v>95543</v>
      </c>
      <c r="B4541" s="55" t="s">
        <v>5770</v>
      </c>
      <c r="C4541" s="57" t="s">
        <v>8068</v>
      </c>
      <c r="D4541" s="59">
        <v>44.6</v>
      </c>
    </row>
    <row r="4542" spans="1:4" ht="13.5">
      <c r="A4542" s="57">
        <v>95544</v>
      </c>
      <c r="B4542" s="55" t="s">
        <v>5771</v>
      </c>
      <c r="C4542" s="57" t="s">
        <v>8068</v>
      </c>
      <c r="D4542" s="59">
        <v>31.86</v>
      </c>
    </row>
    <row r="4543" spans="1:4" ht="13.5">
      <c r="A4543" s="57">
        <v>95545</v>
      </c>
      <c r="B4543" s="55" t="s">
        <v>5772</v>
      </c>
      <c r="C4543" s="57" t="s">
        <v>8068</v>
      </c>
      <c r="D4543" s="59">
        <v>31.27</v>
      </c>
    </row>
    <row r="4544" spans="1:4" ht="27">
      <c r="A4544" s="57">
        <v>95546</v>
      </c>
      <c r="B4544" s="55" t="s">
        <v>5773</v>
      </c>
      <c r="C4544" s="57" t="s">
        <v>8068</v>
      </c>
      <c r="D4544" s="59">
        <v>110.28</v>
      </c>
    </row>
    <row r="4545" spans="1:4" ht="27">
      <c r="A4545" s="57">
        <v>95547</v>
      </c>
      <c r="B4545" s="55" t="s">
        <v>5774</v>
      </c>
      <c r="C4545" s="57" t="s">
        <v>8068</v>
      </c>
      <c r="D4545" s="59">
        <v>67.22</v>
      </c>
    </row>
    <row r="4546" spans="1:4" ht="13.5">
      <c r="A4546" s="57">
        <v>100848</v>
      </c>
      <c r="B4546" s="55" t="s">
        <v>5775</v>
      </c>
      <c r="C4546" s="57" t="s">
        <v>8068</v>
      </c>
      <c r="D4546" s="59">
        <v>316.13</v>
      </c>
    </row>
    <row r="4547" spans="1:4" ht="13.5">
      <c r="A4547" s="57">
        <v>100849</v>
      </c>
      <c r="B4547" s="55" t="s">
        <v>5776</v>
      </c>
      <c r="C4547" s="57" t="s">
        <v>8068</v>
      </c>
      <c r="D4547" s="59">
        <v>33.99</v>
      </c>
    </row>
    <row r="4548" spans="1:4" ht="13.5">
      <c r="A4548" s="57">
        <v>100851</v>
      </c>
      <c r="B4548" s="55" t="s">
        <v>5777</v>
      </c>
      <c r="C4548" s="57" t="s">
        <v>8068</v>
      </c>
      <c r="D4548" s="59">
        <v>67.81</v>
      </c>
    </row>
    <row r="4549" spans="1:4" ht="27">
      <c r="A4549" s="57">
        <v>100852</v>
      </c>
      <c r="B4549" s="55" t="s">
        <v>5778</v>
      </c>
      <c r="C4549" s="57" t="s">
        <v>8068</v>
      </c>
      <c r="D4549" s="59">
        <v>200.38</v>
      </c>
    </row>
    <row r="4550" spans="1:4" ht="13.5">
      <c r="A4550" s="57">
        <v>100854</v>
      </c>
      <c r="B4550" s="55" t="s">
        <v>5779</v>
      </c>
      <c r="C4550" s="57" t="s">
        <v>8068</v>
      </c>
      <c r="D4550" s="59">
        <v>587.57000000000005</v>
      </c>
    </row>
    <row r="4551" spans="1:4" ht="27">
      <c r="A4551" s="57">
        <v>100855</v>
      </c>
      <c r="B4551" s="55" t="s">
        <v>5780</v>
      </c>
      <c r="C4551" s="57" t="s">
        <v>8068</v>
      </c>
      <c r="D4551" s="59">
        <v>31.27</v>
      </c>
    </row>
    <row r="4552" spans="1:4" ht="13.5">
      <c r="A4552" s="57">
        <v>100856</v>
      </c>
      <c r="B4552" s="55" t="s">
        <v>5781</v>
      </c>
      <c r="C4552" s="57" t="s">
        <v>8068</v>
      </c>
      <c r="D4552" s="59">
        <v>22.37</v>
      </c>
    </row>
    <row r="4553" spans="1:4" ht="13.5">
      <c r="A4553" s="57">
        <v>100857</v>
      </c>
      <c r="B4553" s="55" t="s">
        <v>5782</v>
      </c>
      <c r="C4553" s="57" t="s">
        <v>8068</v>
      </c>
      <c r="D4553" s="59">
        <v>220.44</v>
      </c>
    </row>
    <row r="4554" spans="1:4" ht="13.5">
      <c r="A4554" s="57">
        <v>100858</v>
      </c>
      <c r="B4554" s="55" t="s">
        <v>5783</v>
      </c>
      <c r="C4554" s="57" t="s">
        <v>8068</v>
      </c>
      <c r="D4554" s="59">
        <v>494.16</v>
      </c>
    </row>
    <row r="4555" spans="1:4" ht="27">
      <c r="A4555" s="57">
        <v>100860</v>
      </c>
      <c r="B4555" s="55" t="s">
        <v>5784</v>
      </c>
      <c r="C4555" s="57" t="s">
        <v>8068</v>
      </c>
      <c r="D4555" s="59">
        <v>78.17</v>
      </c>
    </row>
    <row r="4556" spans="1:4" ht="27">
      <c r="A4556" s="57">
        <v>100861</v>
      </c>
      <c r="B4556" s="55" t="s">
        <v>5785</v>
      </c>
      <c r="C4556" s="57" t="s">
        <v>8068</v>
      </c>
      <c r="D4556" s="59">
        <v>36.64</v>
      </c>
    </row>
    <row r="4557" spans="1:4" ht="27">
      <c r="A4557" s="57">
        <v>100862</v>
      </c>
      <c r="B4557" s="55" t="s">
        <v>5786</v>
      </c>
      <c r="C4557" s="57" t="s">
        <v>8068</v>
      </c>
      <c r="D4557" s="59">
        <v>41.24</v>
      </c>
    </row>
    <row r="4558" spans="1:4" ht="27">
      <c r="A4558" s="57">
        <v>100863</v>
      </c>
      <c r="B4558" s="55" t="s">
        <v>5787</v>
      </c>
      <c r="C4558" s="57" t="s">
        <v>8068</v>
      </c>
      <c r="D4558" s="59">
        <v>466.53</v>
      </c>
    </row>
    <row r="4559" spans="1:4" ht="27">
      <c r="A4559" s="57">
        <v>100864</v>
      </c>
      <c r="B4559" s="55" t="s">
        <v>5788</v>
      </c>
      <c r="C4559" s="57" t="s">
        <v>8068</v>
      </c>
      <c r="D4559" s="59">
        <v>519.17999999999995</v>
      </c>
    </row>
    <row r="4560" spans="1:4" ht="27">
      <c r="A4560" s="57">
        <v>100865</v>
      </c>
      <c r="B4560" s="55" t="s">
        <v>5789</v>
      </c>
      <c r="C4560" s="57" t="s">
        <v>8068</v>
      </c>
      <c r="D4560" s="59">
        <v>491.62</v>
      </c>
    </row>
    <row r="4561" spans="1:4" ht="27">
      <c r="A4561" s="57">
        <v>100866</v>
      </c>
      <c r="B4561" s="55" t="s">
        <v>5790</v>
      </c>
      <c r="C4561" s="57" t="s">
        <v>8068</v>
      </c>
      <c r="D4561" s="59">
        <v>230.29</v>
      </c>
    </row>
    <row r="4562" spans="1:4" ht="27">
      <c r="A4562" s="57">
        <v>100867</v>
      </c>
      <c r="B4562" s="55" t="s">
        <v>5791</v>
      </c>
      <c r="C4562" s="57" t="s">
        <v>8068</v>
      </c>
      <c r="D4562" s="59">
        <v>247.65</v>
      </c>
    </row>
    <row r="4563" spans="1:4" ht="27">
      <c r="A4563" s="57">
        <v>100868</v>
      </c>
      <c r="B4563" s="55" t="s">
        <v>5792</v>
      </c>
      <c r="C4563" s="57" t="s">
        <v>8068</v>
      </c>
      <c r="D4563" s="59">
        <v>259.2</v>
      </c>
    </row>
    <row r="4564" spans="1:4" ht="27">
      <c r="A4564" s="57">
        <v>100869</v>
      </c>
      <c r="B4564" s="55" t="s">
        <v>5793</v>
      </c>
      <c r="C4564" s="57" t="s">
        <v>8068</v>
      </c>
      <c r="D4564" s="59">
        <v>268.06</v>
      </c>
    </row>
    <row r="4565" spans="1:4" ht="27">
      <c r="A4565" s="57">
        <v>100870</v>
      </c>
      <c r="B4565" s="55" t="s">
        <v>5794</v>
      </c>
      <c r="C4565" s="57" t="s">
        <v>8068</v>
      </c>
      <c r="D4565" s="59">
        <v>195.29</v>
      </c>
    </row>
    <row r="4566" spans="1:4" ht="27">
      <c r="A4566" s="57">
        <v>100871</v>
      </c>
      <c r="B4566" s="55" t="s">
        <v>5795</v>
      </c>
      <c r="C4566" s="57" t="s">
        <v>8068</v>
      </c>
      <c r="D4566" s="59">
        <v>213.19</v>
      </c>
    </row>
    <row r="4567" spans="1:4" ht="27">
      <c r="A4567" s="57">
        <v>100872</v>
      </c>
      <c r="B4567" s="55" t="s">
        <v>5796</v>
      </c>
      <c r="C4567" s="57" t="s">
        <v>8068</v>
      </c>
      <c r="D4567" s="59">
        <v>224.61</v>
      </c>
    </row>
    <row r="4568" spans="1:4" ht="27">
      <c r="A4568" s="57">
        <v>100873</v>
      </c>
      <c r="B4568" s="55" t="s">
        <v>5797</v>
      </c>
      <c r="C4568" s="57" t="s">
        <v>8068</v>
      </c>
      <c r="D4568" s="59">
        <v>231.74</v>
      </c>
    </row>
    <row r="4569" spans="1:4" ht="13.5">
      <c r="A4569" s="57">
        <v>100874</v>
      </c>
      <c r="B4569" s="55" t="s">
        <v>5798</v>
      </c>
      <c r="C4569" s="57" t="s">
        <v>8068</v>
      </c>
      <c r="D4569" s="59">
        <v>230.29</v>
      </c>
    </row>
    <row r="4570" spans="1:4" ht="27">
      <c r="A4570" s="57">
        <v>100875</v>
      </c>
      <c r="B4570" s="55" t="s">
        <v>5799</v>
      </c>
      <c r="C4570" s="57" t="s">
        <v>8068</v>
      </c>
      <c r="D4570" s="59">
        <v>902.77</v>
      </c>
    </row>
    <row r="4571" spans="1:4" ht="27">
      <c r="A4571" s="57">
        <v>98052</v>
      </c>
      <c r="B4571" s="55" t="s">
        <v>5800</v>
      </c>
      <c r="C4571" s="57" t="s">
        <v>8068</v>
      </c>
      <c r="D4571" s="59">
        <v>1336.5</v>
      </c>
    </row>
    <row r="4572" spans="1:4" ht="27">
      <c r="A4572" s="57">
        <v>98053</v>
      </c>
      <c r="B4572" s="55" t="s">
        <v>5801</v>
      </c>
      <c r="C4572" s="57" t="s">
        <v>8068</v>
      </c>
      <c r="D4572" s="59">
        <v>1820.58</v>
      </c>
    </row>
    <row r="4573" spans="1:4" ht="27">
      <c r="A4573" s="57">
        <v>98054</v>
      </c>
      <c r="B4573" s="55" t="s">
        <v>5802</v>
      </c>
      <c r="C4573" s="57" t="s">
        <v>8068</v>
      </c>
      <c r="D4573" s="59">
        <v>2851.38</v>
      </c>
    </row>
    <row r="4574" spans="1:4" ht="27">
      <c r="A4574" s="57">
        <v>98055</v>
      </c>
      <c r="B4574" s="55" t="s">
        <v>5803</v>
      </c>
      <c r="C4574" s="57" t="s">
        <v>8068</v>
      </c>
      <c r="D4574" s="59">
        <v>3857.34</v>
      </c>
    </row>
    <row r="4575" spans="1:4" ht="27">
      <c r="A4575" s="57">
        <v>98056</v>
      </c>
      <c r="B4575" s="55" t="s">
        <v>5804</v>
      </c>
      <c r="C4575" s="57" t="s">
        <v>8068</v>
      </c>
      <c r="D4575" s="59">
        <v>4473.74</v>
      </c>
    </row>
    <row r="4576" spans="1:4" ht="27">
      <c r="A4576" s="57">
        <v>98057</v>
      </c>
      <c r="B4576" s="55" t="s">
        <v>5805</v>
      </c>
      <c r="C4576" s="57" t="s">
        <v>8068</v>
      </c>
      <c r="D4576" s="59">
        <v>5284.35</v>
      </c>
    </row>
    <row r="4577" spans="1:4" ht="27">
      <c r="A4577" s="57">
        <v>98058</v>
      </c>
      <c r="B4577" s="55" t="s">
        <v>5806</v>
      </c>
      <c r="C4577" s="57" t="s">
        <v>8068</v>
      </c>
      <c r="D4577" s="59">
        <v>1194.0899999999999</v>
      </c>
    </row>
    <row r="4578" spans="1:4" ht="27">
      <c r="A4578" s="57">
        <v>98059</v>
      </c>
      <c r="B4578" s="55" t="s">
        <v>5807</v>
      </c>
      <c r="C4578" s="57" t="s">
        <v>8068</v>
      </c>
      <c r="D4578" s="59">
        <v>2499.65</v>
      </c>
    </row>
    <row r="4579" spans="1:4" ht="27">
      <c r="A4579" s="57">
        <v>98060</v>
      </c>
      <c r="B4579" s="55" t="s">
        <v>5808</v>
      </c>
      <c r="C4579" s="57" t="s">
        <v>8068</v>
      </c>
      <c r="D4579" s="59">
        <v>3498.94</v>
      </c>
    </row>
    <row r="4580" spans="1:4" ht="27">
      <c r="A4580" s="57">
        <v>98061</v>
      </c>
      <c r="B4580" s="55" t="s">
        <v>5809</v>
      </c>
      <c r="C4580" s="57" t="s">
        <v>8068</v>
      </c>
      <c r="D4580" s="59">
        <v>4840.91</v>
      </c>
    </row>
    <row r="4581" spans="1:4" ht="27">
      <c r="A4581" s="57">
        <v>98062</v>
      </c>
      <c r="B4581" s="55" t="s">
        <v>5810</v>
      </c>
      <c r="C4581" s="57" t="s">
        <v>8068</v>
      </c>
      <c r="D4581" s="59">
        <v>1811.76</v>
      </c>
    </row>
    <row r="4582" spans="1:4" ht="27">
      <c r="A4582" s="57">
        <v>98063</v>
      </c>
      <c r="B4582" s="55" t="s">
        <v>5811</v>
      </c>
      <c r="C4582" s="57" t="s">
        <v>8068</v>
      </c>
      <c r="D4582" s="59">
        <v>2752.97</v>
      </c>
    </row>
    <row r="4583" spans="1:4" ht="27">
      <c r="A4583" s="57">
        <v>98064</v>
      </c>
      <c r="B4583" s="55" t="s">
        <v>5812</v>
      </c>
      <c r="C4583" s="57" t="s">
        <v>8068</v>
      </c>
      <c r="D4583" s="59">
        <v>3151.6</v>
      </c>
    </row>
    <row r="4584" spans="1:4" ht="27">
      <c r="A4584" s="57">
        <v>98065</v>
      </c>
      <c r="B4584" s="55" t="s">
        <v>5813</v>
      </c>
      <c r="C4584" s="57" t="s">
        <v>8068</v>
      </c>
      <c r="D4584" s="59">
        <v>4346.72</v>
      </c>
    </row>
    <row r="4585" spans="1:4" ht="27">
      <c r="A4585" s="57">
        <v>98066</v>
      </c>
      <c r="B4585" s="55" t="s">
        <v>5814</v>
      </c>
      <c r="C4585" s="57" t="s">
        <v>8068</v>
      </c>
      <c r="D4585" s="59">
        <v>4276.22</v>
      </c>
    </row>
    <row r="4586" spans="1:4" ht="27">
      <c r="A4586" s="57">
        <v>98067</v>
      </c>
      <c r="B4586" s="55" t="s">
        <v>5815</v>
      </c>
      <c r="C4586" s="57" t="s">
        <v>8068</v>
      </c>
      <c r="D4586" s="59">
        <v>5709.08</v>
      </c>
    </row>
    <row r="4587" spans="1:4" ht="27">
      <c r="A4587" s="57">
        <v>98068</v>
      </c>
      <c r="B4587" s="55" t="s">
        <v>5816</v>
      </c>
      <c r="C4587" s="57" t="s">
        <v>8068</v>
      </c>
      <c r="D4587" s="59">
        <v>8066.38</v>
      </c>
    </row>
    <row r="4588" spans="1:4" ht="27">
      <c r="A4588" s="57">
        <v>98069</v>
      </c>
      <c r="B4588" s="55" t="s">
        <v>5817</v>
      </c>
      <c r="C4588" s="57" t="s">
        <v>8068</v>
      </c>
      <c r="D4588" s="59">
        <v>10802.49</v>
      </c>
    </row>
    <row r="4589" spans="1:4" ht="40.5">
      <c r="A4589" s="57">
        <v>98070</v>
      </c>
      <c r="B4589" s="55" t="s">
        <v>5818</v>
      </c>
      <c r="C4589" s="57" t="s">
        <v>8068</v>
      </c>
      <c r="D4589" s="59">
        <v>12381.34</v>
      </c>
    </row>
    <row r="4590" spans="1:4" ht="40.5">
      <c r="A4590" s="57">
        <v>98071</v>
      </c>
      <c r="B4590" s="55" t="s">
        <v>5819</v>
      </c>
      <c r="C4590" s="57" t="s">
        <v>8068</v>
      </c>
      <c r="D4590" s="59">
        <v>13596.21</v>
      </c>
    </row>
    <row r="4591" spans="1:4" ht="27">
      <c r="A4591" s="57">
        <v>98072</v>
      </c>
      <c r="B4591" s="55" t="s">
        <v>5820</v>
      </c>
      <c r="C4591" s="57" t="s">
        <v>8068</v>
      </c>
      <c r="D4591" s="59">
        <v>3572.13</v>
      </c>
    </row>
    <row r="4592" spans="1:4" ht="40.5">
      <c r="A4592" s="57">
        <v>98073</v>
      </c>
      <c r="B4592" s="55" t="s">
        <v>5821</v>
      </c>
      <c r="C4592" s="57" t="s">
        <v>8068</v>
      </c>
      <c r="D4592" s="59">
        <v>5552.87</v>
      </c>
    </row>
    <row r="4593" spans="1:4" ht="40.5">
      <c r="A4593" s="57">
        <v>98074</v>
      </c>
      <c r="B4593" s="55" t="s">
        <v>5822</v>
      </c>
      <c r="C4593" s="57" t="s">
        <v>8068</v>
      </c>
      <c r="D4593" s="59">
        <v>8578.43</v>
      </c>
    </row>
    <row r="4594" spans="1:4" ht="40.5">
      <c r="A4594" s="57">
        <v>98075</v>
      </c>
      <c r="B4594" s="55" t="s">
        <v>5823</v>
      </c>
      <c r="C4594" s="57" t="s">
        <v>8068</v>
      </c>
      <c r="D4594" s="59">
        <v>11131.53</v>
      </c>
    </row>
    <row r="4595" spans="1:4" ht="40.5">
      <c r="A4595" s="57">
        <v>98076</v>
      </c>
      <c r="B4595" s="55" t="s">
        <v>5824</v>
      </c>
      <c r="C4595" s="57" t="s">
        <v>8068</v>
      </c>
      <c r="D4595" s="59">
        <v>12801.22</v>
      </c>
    </row>
    <row r="4596" spans="1:4" ht="40.5">
      <c r="A4596" s="57">
        <v>98077</v>
      </c>
      <c r="B4596" s="55" t="s">
        <v>5825</v>
      </c>
      <c r="C4596" s="57" t="s">
        <v>8068</v>
      </c>
      <c r="D4596" s="59">
        <v>15054.82</v>
      </c>
    </row>
    <row r="4597" spans="1:4" ht="40.5">
      <c r="A4597" s="57">
        <v>98078</v>
      </c>
      <c r="B4597" s="55" t="s">
        <v>5826</v>
      </c>
      <c r="C4597" s="57" t="s">
        <v>8068</v>
      </c>
      <c r="D4597" s="59">
        <v>3621.4</v>
      </c>
    </row>
    <row r="4598" spans="1:4" ht="40.5">
      <c r="A4598" s="57">
        <v>98079</v>
      </c>
      <c r="B4598" s="55" t="s">
        <v>5827</v>
      </c>
      <c r="C4598" s="57" t="s">
        <v>8068</v>
      </c>
      <c r="D4598" s="59">
        <v>6338.29</v>
      </c>
    </row>
    <row r="4599" spans="1:4" ht="40.5">
      <c r="A4599" s="57">
        <v>98080</v>
      </c>
      <c r="B4599" s="55" t="s">
        <v>5828</v>
      </c>
      <c r="C4599" s="57" t="s">
        <v>8068</v>
      </c>
      <c r="D4599" s="59">
        <v>8138.99</v>
      </c>
    </row>
    <row r="4600" spans="1:4" ht="40.5">
      <c r="A4600" s="57">
        <v>98081</v>
      </c>
      <c r="B4600" s="55" t="s">
        <v>5829</v>
      </c>
      <c r="C4600" s="57" t="s">
        <v>8068</v>
      </c>
      <c r="D4600" s="59">
        <v>12048.72</v>
      </c>
    </row>
    <row r="4601" spans="1:4" ht="27">
      <c r="A4601" s="57">
        <v>98082</v>
      </c>
      <c r="B4601" s="55" t="s">
        <v>5830</v>
      </c>
      <c r="C4601" s="57" t="s">
        <v>8068</v>
      </c>
      <c r="D4601" s="59">
        <v>3219.77</v>
      </c>
    </row>
    <row r="4602" spans="1:4" ht="27">
      <c r="A4602" s="57">
        <v>98083</v>
      </c>
      <c r="B4602" s="55" t="s">
        <v>5831</v>
      </c>
      <c r="C4602" s="57" t="s">
        <v>8068</v>
      </c>
      <c r="D4602" s="59">
        <v>4254.95</v>
      </c>
    </row>
    <row r="4603" spans="1:4" ht="27">
      <c r="A4603" s="57">
        <v>98084</v>
      </c>
      <c r="B4603" s="55" t="s">
        <v>5832</v>
      </c>
      <c r="C4603" s="57" t="s">
        <v>8068</v>
      </c>
      <c r="D4603" s="59">
        <v>5975.03</v>
      </c>
    </row>
    <row r="4604" spans="1:4" ht="27">
      <c r="A4604" s="57">
        <v>98085</v>
      </c>
      <c r="B4604" s="55" t="s">
        <v>5833</v>
      </c>
      <c r="C4604" s="57" t="s">
        <v>8068</v>
      </c>
      <c r="D4604" s="59">
        <v>8095.3</v>
      </c>
    </row>
    <row r="4605" spans="1:4" ht="27">
      <c r="A4605" s="57">
        <v>98086</v>
      </c>
      <c r="B4605" s="55" t="s">
        <v>5834</v>
      </c>
      <c r="C4605" s="57" t="s">
        <v>8068</v>
      </c>
      <c r="D4605" s="59">
        <v>9154.11</v>
      </c>
    </row>
    <row r="4606" spans="1:4" ht="27">
      <c r="A4606" s="57">
        <v>98087</v>
      </c>
      <c r="B4606" s="55" t="s">
        <v>5835</v>
      </c>
      <c r="C4606" s="57" t="s">
        <v>8068</v>
      </c>
      <c r="D4606" s="59">
        <v>9801.91</v>
      </c>
    </row>
    <row r="4607" spans="1:4" ht="27">
      <c r="A4607" s="57">
        <v>98088</v>
      </c>
      <c r="B4607" s="55" t="s">
        <v>5836</v>
      </c>
      <c r="C4607" s="57" t="s">
        <v>8068</v>
      </c>
      <c r="D4607" s="59">
        <v>2746.53</v>
      </c>
    </row>
    <row r="4608" spans="1:4" ht="40.5">
      <c r="A4608" s="57">
        <v>98089</v>
      </c>
      <c r="B4608" s="55" t="s">
        <v>5837</v>
      </c>
      <c r="C4608" s="57" t="s">
        <v>8068</v>
      </c>
      <c r="D4608" s="59">
        <v>4333.5600000000004</v>
      </c>
    </row>
    <row r="4609" spans="1:4" ht="40.5">
      <c r="A4609" s="57">
        <v>98090</v>
      </c>
      <c r="B4609" s="55" t="s">
        <v>5838</v>
      </c>
      <c r="C4609" s="57" t="s">
        <v>8068</v>
      </c>
      <c r="D4609" s="59">
        <v>6794.18</v>
      </c>
    </row>
    <row r="4610" spans="1:4" ht="40.5">
      <c r="A4610" s="57">
        <v>98091</v>
      </c>
      <c r="B4610" s="55" t="s">
        <v>5839</v>
      </c>
      <c r="C4610" s="57" t="s">
        <v>8068</v>
      </c>
      <c r="D4610" s="59">
        <v>8754.33</v>
      </c>
    </row>
    <row r="4611" spans="1:4" ht="40.5">
      <c r="A4611" s="57">
        <v>98092</v>
      </c>
      <c r="B4611" s="55" t="s">
        <v>5840</v>
      </c>
      <c r="C4611" s="57" t="s">
        <v>8068</v>
      </c>
      <c r="D4611" s="59">
        <v>10289.94</v>
      </c>
    </row>
    <row r="4612" spans="1:4" ht="40.5">
      <c r="A4612" s="57">
        <v>98093</v>
      </c>
      <c r="B4612" s="55" t="s">
        <v>5841</v>
      </c>
      <c r="C4612" s="57" t="s">
        <v>8068</v>
      </c>
      <c r="D4612" s="59">
        <v>12141.38</v>
      </c>
    </row>
    <row r="4613" spans="1:4" ht="27">
      <c r="A4613" s="57">
        <v>98094</v>
      </c>
      <c r="B4613" s="55" t="s">
        <v>5842</v>
      </c>
      <c r="C4613" s="57" t="s">
        <v>8068</v>
      </c>
      <c r="D4613" s="59">
        <v>2260.42</v>
      </c>
    </row>
    <row r="4614" spans="1:4" ht="27">
      <c r="A4614" s="57">
        <v>98099</v>
      </c>
      <c r="B4614" s="55" t="s">
        <v>5843</v>
      </c>
      <c r="C4614" s="57" t="s">
        <v>8068</v>
      </c>
      <c r="D4614" s="59">
        <v>3872.61</v>
      </c>
    </row>
    <row r="4615" spans="1:4" ht="27">
      <c r="A4615" s="57">
        <v>98100</v>
      </c>
      <c r="B4615" s="55" t="s">
        <v>5844</v>
      </c>
      <c r="C4615" s="57" t="s">
        <v>8068</v>
      </c>
      <c r="D4615" s="59">
        <v>5059.53</v>
      </c>
    </row>
    <row r="4616" spans="1:4" ht="27">
      <c r="A4616" s="57">
        <v>98101</v>
      </c>
      <c r="B4616" s="55" t="s">
        <v>5845</v>
      </c>
      <c r="C4616" s="57" t="s">
        <v>8068</v>
      </c>
      <c r="D4616" s="59">
        <v>7481</v>
      </c>
    </row>
    <row r="4617" spans="1:4" ht="40.5">
      <c r="A4617" s="57">
        <v>98109</v>
      </c>
      <c r="B4617" s="55" t="s">
        <v>5846</v>
      </c>
      <c r="C4617" s="57" t="s">
        <v>8068</v>
      </c>
      <c r="D4617" s="59">
        <v>679.91</v>
      </c>
    </row>
    <row r="4618" spans="1:4" ht="27">
      <c r="A4618" s="57">
        <v>98110</v>
      </c>
      <c r="B4618" s="55" t="s">
        <v>5847</v>
      </c>
      <c r="C4618" s="57" t="s">
        <v>8068</v>
      </c>
      <c r="D4618" s="59">
        <v>539.20000000000005</v>
      </c>
    </row>
    <row r="4619" spans="1:4" ht="27">
      <c r="A4619" s="57">
        <v>98111</v>
      </c>
      <c r="B4619" s="55" t="s">
        <v>5848</v>
      </c>
      <c r="C4619" s="57" t="s">
        <v>8068</v>
      </c>
      <c r="D4619" s="59">
        <v>25.83</v>
      </c>
    </row>
    <row r="4620" spans="1:4" ht="27">
      <c r="A4620" s="57">
        <v>98112</v>
      </c>
      <c r="B4620" s="55" t="s">
        <v>5849</v>
      </c>
      <c r="C4620" s="57" t="s">
        <v>8068</v>
      </c>
      <c r="D4620" s="59">
        <v>104.46</v>
      </c>
    </row>
    <row r="4621" spans="1:4" ht="27">
      <c r="A4621" s="57">
        <v>98114</v>
      </c>
      <c r="B4621" s="55" t="s">
        <v>5850</v>
      </c>
      <c r="C4621" s="57" t="s">
        <v>8068</v>
      </c>
      <c r="D4621" s="59">
        <v>560.21</v>
      </c>
    </row>
    <row r="4622" spans="1:4" ht="27">
      <c r="A4622" s="57">
        <v>98115</v>
      </c>
      <c r="B4622" s="55" t="s">
        <v>5851</v>
      </c>
      <c r="C4622" s="57" t="s">
        <v>8068</v>
      </c>
      <c r="D4622" s="59">
        <v>95.59</v>
      </c>
    </row>
    <row r="4623" spans="1:4" ht="27">
      <c r="A4623" s="57">
        <v>89957</v>
      </c>
      <c r="B4623" s="55" t="s">
        <v>5852</v>
      </c>
      <c r="C4623" s="57" t="s">
        <v>8068</v>
      </c>
      <c r="D4623" s="59">
        <v>119.33</v>
      </c>
    </row>
    <row r="4624" spans="1:4" ht="27">
      <c r="A4624" s="57">
        <v>89959</v>
      </c>
      <c r="B4624" s="55" t="s">
        <v>5853</v>
      </c>
      <c r="C4624" s="57" t="s">
        <v>8068</v>
      </c>
      <c r="D4624" s="59">
        <v>194.23</v>
      </c>
    </row>
    <row r="4625" spans="1:4" ht="27">
      <c r="A4625" s="57">
        <v>89349</v>
      </c>
      <c r="B4625" s="55" t="s">
        <v>5854</v>
      </c>
      <c r="C4625" s="57" t="s">
        <v>8068</v>
      </c>
      <c r="D4625" s="59">
        <v>26.03</v>
      </c>
    </row>
    <row r="4626" spans="1:4" ht="27">
      <c r="A4626" s="57">
        <v>89351</v>
      </c>
      <c r="B4626" s="55" t="s">
        <v>5855</v>
      </c>
      <c r="C4626" s="57" t="s">
        <v>8068</v>
      </c>
      <c r="D4626" s="59">
        <v>29.6</v>
      </c>
    </row>
    <row r="4627" spans="1:4" ht="27">
      <c r="A4627" s="57">
        <v>89352</v>
      </c>
      <c r="B4627" s="55" t="s">
        <v>5856</v>
      </c>
      <c r="C4627" s="57" t="s">
        <v>8068</v>
      </c>
      <c r="D4627" s="59">
        <v>33.6</v>
      </c>
    </row>
    <row r="4628" spans="1:4" ht="27">
      <c r="A4628" s="57">
        <v>89353</v>
      </c>
      <c r="B4628" s="55" t="s">
        <v>5857</v>
      </c>
      <c r="C4628" s="57" t="s">
        <v>8068</v>
      </c>
      <c r="D4628" s="59">
        <v>35.020000000000003</v>
      </c>
    </row>
    <row r="4629" spans="1:4" ht="27">
      <c r="A4629" s="57">
        <v>89354</v>
      </c>
      <c r="B4629" s="55" t="s">
        <v>5858</v>
      </c>
      <c r="C4629" s="57" t="s">
        <v>8068</v>
      </c>
      <c r="D4629" s="59">
        <v>226.64</v>
      </c>
    </row>
    <row r="4630" spans="1:4" ht="27">
      <c r="A4630" s="57">
        <v>89969</v>
      </c>
      <c r="B4630" s="55" t="s">
        <v>5859</v>
      </c>
      <c r="C4630" s="57" t="s">
        <v>8068</v>
      </c>
      <c r="D4630" s="59">
        <v>40.090000000000003</v>
      </c>
    </row>
    <row r="4631" spans="1:4" ht="27">
      <c r="A4631" s="57">
        <v>89970</v>
      </c>
      <c r="B4631" s="55" t="s">
        <v>5860</v>
      </c>
      <c r="C4631" s="57" t="s">
        <v>8068</v>
      </c>
      <c r="D4631" s="59">
        <v>42.24</v>
      </c>
    </row>
    <row r="4632" spans="1:4" ht="27">
      <c r="A4632" s="57">
        <v>89971</v>
      </c>
      <c r="B4632" s="55" t="s">
        <v>5861</v>
      </c>
      <c r="C4632" s="57" t="s">
        <v>8068</v>
      </c>
      <c r="D4632" s="59">
        <v>43.44</v>
      </c>
    </row>
    <row r="4633" spans="1:4" ht="27">
      <c r="A4633" s="57">
        <v>89972</v>
      </c>
      <c r="B4633" s="55" t="s">
        <v>5862</v>
      </c>
      <c r="C4633" s="57" t="s">
        <v>8068</v>
      </c>
      <c r="D4633" s="59">
        <v>46.72</v>
      </c>
    </row>
    <row r="4634" spans="1:4" ht="27">
      <c r="A4634" s="57">
        <v>89973</v>
      </c>
      <c r="B4634" s="55" t="s">
        <v>5863</v>
      </c>
      <c r="C4634" s="57" t="s">
        <v>8068</v>
      </c>
      <c r="D4634" s="59">
        <v>415.49</v>
      </c>
    </row>
    <row r="4635" spans="1:4" ht="27">
      <c r="A4635" s="57">
        <v>89974</v>
      </c>
      <c r="B4635" s="55" t="s">
        <v>5864</v>
      </c>
      <c r="C4635" s="57" t="s">
        <v>8068</v>
      </c>
      <c r="D4635" s="59">
        <v>264.17</v>
      </c>
    </row>
    <row r="4636" spans="1:4" ht="27">
      <c r="A4636" s="57">
        <v>89984</v>
      </c>
      <c r="B4636" s="55" t="s">
        <v>5865</v>
      </c>
      <c r="C4636" s="57" t="s">
        <v>8068</v>
      </c>
      <c r="D4636" s="59">
        <v>71.180000000000007</v>
      </c>
    </row>
    <row r="4637" spans="1:4" ht="27">
      <c r="A4637" s="57">
        <v>89985</v>
      </c>
      <c r="B4637" s="55" t="s">
        <v>5866</v>
      </c>
      <c r="C4637" s="57" t="s">
        <v>8068</v>
      </c>
      <c r="D4637" s="59">
        <v>73.23</v>
      </c>
    </row>
    <row r="4638" spans="1:4" ht="27">
      <c r="A4638" s="57">
        <v>89986</v>
      </c>
      <c r="B4638" s="55" t="s">
        <v>5867</v>
      </c>
      <c r="C4638" s="57" t="s">
        <v>8068</v>
      </c>
      <c r="D4638" s="59">
        <v>69.44</v>
      </c>
    </row>
    <row r="4639" spans="1:4" ht="27">
      <c r="A4639" s="57">
        <v>89987</v>
      </c>
      <c r="B4639" s="55" t="s">
        <v>5868</v>
      </c>
      <c r="C4639" s="57" t="s">
        <v>8068</v>
      </c>
      <c r="D4639" s="59">
        <v>77.03</v>
      </c>
    </row>
    <row r="4640" spans="1:4" ht="27">
      <c r="A4640" s="57">
        <v>90371</v>
      </c>
      <c r="B4640" s="55" t="s">
        <v>5869</v>
      </c>
      <c r="C4640" s="57" t="s">
        <v>8068</v>
      </c>
      <c r="D4640" s="59">
        <v>30.56</v>
      </c>
    </row>
    <row r="4641" spans="1:4" ht="40.5">
      <c r="A4641" s="57">
        <v>94489</v>
      </c>
      <c r="B4641" s="55" t="s">
        <v>5870</v>
      </c>
      <c r="C4641" s="57" t="s">
        <v>8068</v>
      </c>
      <c r="D4641" s="59">
        <v>27.37</v>
      </c>
    </row>
    <row r="4642" spans="1:4" ht="40.5">
      <c r="A4642" s="57">
        <v>94490</v>
      </c>
      <c r="B4642" s="55" t="s">
        <v>5871</v>
      </c>
      <c r="C4642" s="57" t="s">
        <v>8068</v>
      </c>
      <c r="D4642" s="59">
        <v>45</v>
      </c>
    </row>
    <row r="4643" spans="1:4" ht="40.5">
      <c r="A4643" s="57">
        <v>94491</v>
      </c>
      <c r="B4643" s="55" t="s">
        <v>5872</v>
      </c>
      <c r="C4643" s="57" t="s">
        <v>8068</v>
      </c>
      <c r="D4643" s="59">
        <v>61.8</v>
      </c>
    </row>
    <row r="4644" spans="1:4" ht="40.5">
      <c r="A4644" s="57">
        <v>94492</v>
      </c>
      <c r="B4644" s="55" t="s">
        <v>5873</v>
      </c>
      <c r="C4644" s="57" t="s">
        <v>8068</v>
      </c>
      <c r="D4644" s="59">
        <v>63.42</v>
      </c>
    </row>
    <row r="4645" spans="1:4" ht="40.5">
      <c r="A4645" s="57">
        <v>94493</v>
      </c>
      <c r="B4645" s="55" t="s">
        <v>5874</v>
      </c>
      <c r="C4645" s="57" t="s">
        <v>8068</v>
      </c>
      <c r="D4645" s="59">
        <v>115.89</v>
      </c>
    </row>
    <row r="4646" spans="1:4" ht="40.5">
      <c r="A4646" s="57">
        <v>94494</v>
      </c>
      <c r="B4646" s="55" t="s">
        <v>5875</v>
      </c>
      <c r="C4646" s="57" t="s">
        <v>8068</v>
      </c>
      <c r="D4646" s="59">
        <v>56.39</v>
      </c>
    </row>
    <row r="4647" spans="1:4" ht="40.5">
      <c r="A4647" s="57">
        <v>94495</v>
      </c>
      <c r="B4647" s="55" t="s">
        <v>5876</v>
      </c>
      <c r="C4647" s="57" t="s">
        <v>8068</v>
      </c>
      <c r="D4647" s="59">
        <v>72.23</v>
      </c>
    </row>
    <row r="4648" spans="1:4" ht="40.5">
      <c r="A4648" s="57">
        <v>94496</v>
      </c>
      <c r="B4648" s="55" t="s">
        <v>5877</v>
      </c>
      <c r="C4648" s="57" t="s">
        <v>8068</v>
      </c>
      <c r="D4648" s="59">
        <v>88.6</v>
      </c>
    </row>
    <row r="4649" spans="1:4" ht="40.5">
      <c r="A4649" s="57">
        <v>94497</v>
      </c>
      <c r="B4649" s="55" t="s">
        <v>5878</v>
      </c>
      <c r="C4649" s="57" t="s">
        <v>8068</v>
      </c>
      <c r="D4649" s="59">
        <v>104.06</v>
      </c>
    </row>
    <row r="4650" spans="1:4" ht="40.5">
      <c r="A4650" s="57">
        <v>94498</v>
      </c>
      <c r="B4650" s="55" t="s">
        <v>5879</v>
      </c>
      <c r="C4650" s="57" t="s">
        <v>8068</v>
      </c>
      <c r="D4650" s="59">
        <v>134.66</v>
      </c>
    </row>
    <row r="4651" spans="1:4" ht="40.5">
      <c r="A4651" s="57">
        <v>94499</v>
      </c>
      <c r="B4651" s="55" t="s">
        <v>5880</v>
      </c>
      <c r="C4651" s="57" t="s">
        <v>8068</v>
      </c>
      <c r="D4651" s="59">
        <v>245.9</v>
      </c>
    </row>
    <row r="4652" spans="1:4" ht="40.5">
      <c r="A4652" s="57">
        <v>94500</v>
      </c>
      <c r="B4652" s="55" t="s">
        <v>5881</v>
      </c>
      <c r="C4652" s="57" t="s">
        <v>8068</v>
      </c>
      <c r="D4652" s="59">
        <v>292.52</v>
      </c>
    </row>
    <row r="4653" spans="1:4" ht="40.5">
      <c r="A4653" s="57">
        <v>94501</v>
      </c>
      <c r="B4653" s="55" t="s">
        <v>5882</v>
      </c>
      <c r="C4653" s="57" t="s">
        <v>8068</v>
      </c>
      <c r="D4653" s="59">
        <v>574.36</v>
      </c>
    </row>
    <row r="4654" spans="1:4" ht="40.5">
      <c r="A4654" s="57">
        <v>94792</v>
      </c>
      <c r="B4654" s="55" t="s">
        <v>5883</v>
      </c>
      <c r="C4654" s="57" t="s">
        <v>8068</v>
      </c>
      <c r="D4654" s="59">
        <v>110.78</v>
      </c>
    </row>
    <row r="4655" spans="1:4" ht="40.5">
      <c r="A4655" s="57">
        <v>94793</v>
      </c>
      <c r="B4655" s="55" t="s">
        <v>5884</v>
      </c>
      <c r="C4655" s="57" t="s">
        <v>8068</v>
      </c>
      <c r="D4655" s="59">
        <v>143.38999999999999</v>
      </c>
    </row>
    <row r="4656" spans="1:4" ht="40.5">
      <c r="A4656" s="57">
        <v>94794</v>
      </c>
      <c r="B4656" s="55" t="s">
        <v>5885</v>
      </c>
      <c r="C4656" s="57" t="s">
        <v>8068</v>
      </c>
      <c r="D4656" s="59">
        <v>148.61000000000001</v>
      </c>
    </row>
    <row r="4657" spans="1:4" ht="27">
      <c r="A4657" s="57">
        <v>94795</v>
      </c>
      <c r="B4657" s="55" t="s">
        <v>5886</v>
      </c>
      <c r="C4657" s="57" t="s">
        <v>8068</v>
      </c>
      <c r="D4657" s="59">
        <v>20.58</v>
      </c>
    </row>
    <row r="4658" spans="1:4" ht="27">
      <c r="A4658" s="57">
        <v>94796</v>
      </c>
      <c r="B4658" s="55" t="s">
        <v>5887</v>
      </c>
      <c r="C4658" s="57" t="s">
        <v>8068</v>
      </c>
      <c r="D4658" s="59">
        <v>24.37</v>
      </c>
    </row>
    <row r="4659" spans="1:4" ht="27">
      <c r="A4659" s="57">
        <v>94797</v>
      </c>
      <c r="B4659" s="55" t="s">
        <v>5888</v>
      </c>
      <c r="C4659" s="57" t="s">
        <v>8068</v>
      </c>
      <c r="D4659" s="59">
        <v>36.76</v>
      </c>
    </row>
    <row r="4660" spans="1:4" ht="27">
      <c r="A4660" s="57">
        <v>94798</v>
      </c>
      <c r="B4660" s="55" t="s">
        <v>5889</v>
      </c>
      <c r="C4660" s="57" t="s">
        <v>8068</v>
      </c>
      <c r="D4660" s="59">
        <v>77.400000000000006</v>
      </c>
    </row>
    <row r="4661" spans="1:4" ht="27">
      <c r="A4661" s="57">
        <v>94799</v>
      </c>
      <c r="B4661" s="55" t="s">
        <v>5890</v>
      </c>
      <c r="C4661" s="57" t="s">
        <v>8068</v>
      </c>
      <c r="D4661" s="59">
        <v>75.81</v>
      </c>
    </row>
    <row r="4662" spans="1:4" ht="27">
      <c r="A4662" s="57">
        <v>94800</v>
      </c>
      <c r="B4662" s="55" t="s">
        <v>5891</v>
      </c>
      <c r="C4662" s="57" t="s">
        <v>8068</v>
      </c>
      <c r="D4662" s="59">
        <v>127.72</v>
      </c>
    </row>
    <row r="4663" spans="1:4" ht="40.5">
      <c r="A4663" s="57">
        <v>95248</v>
      </c>
      <c r="B4663" s="55" t="s">
        <v>5892</v>
      </c>
      <c r="C4663" s="57" t="s">
        <v>8068</v>
      </c>
      <c r="D4663" s="59">
        <v>67.92</v>
      </c>
    </row>
    <row r="4664" spans="1:4" ht="40.5">
      <c r="A4664" s="57">
        <v>95249</v>
      </c>
      <c r="B4664" s="55" t="s">
        <v>5893</v>
      </c>
      <c r="C4664" s="57" t="s">
        <v>8068</v>
      </c>
      <c r="D4664" s="59">
        <v>73.92</v>
      </c>
    </row>
    <row r="4665" spans="1:4" ht="40.5">
      <c r="A4665" s="57">
        <v>95250</v>
      </c>
      <c r="B4665" s="55" t="s">
        <v>5894</v>
      </c>
      <c r="C4665" s="57" t="s">
        <v>8068</v>
      </c>
      <c r="D4665" s="59">
        <v>89.65</v>
      </c>
    </row>
    <row r="4666" spans="1:4" ht="40.5">
      <c r="A4666" s="57">
        <v>95251</v>
      </c>
      <c r="B4666" s="55" t="s">
        <v>5895</v>
      </c>
      <c r="C4666" s="57" t="s">
        <v>8068</v>
      </c>
      <c r="D4666" s="59">
        <v>120.08</v>
      </c>
    </row>
    <row r="4667" spans="1:4" ht="40.5">
      <c r="A4667" s="57">
        <v>95252</v>
      </c>
      <c r="B4667" s="55" t="s">
        <v>5896</v>
      </c>
      <c r="C4667" s="57" t="s">
        <v>8068</v>
      </c>
      <c r="D4667" s="59">
        <v>138.61000000000001</v>
      </c>
    </row>
    <row r="4668" spans="1:4" ht="40.5">
      <c r="A4668" s="57">
        <v>95253</v>
      </c>
      <c r="B4668" s="55" t="s">
        <v>5897</v>
      </c>
      <c r="C4668" s="57" t="s">
        <v>8068</v>
      </c>
      <c r="D4668" s="59">
        <v>199.02</v>
      </c>
    </row>
    <row r="4669" spans="1:4" ht="27">
      <c r="A4669" s="57">
        <v>99619</v>
      </c>
      <c r="B4669" s="55" t="s">
        <v>5898</v>
      </c>
      <c r="C4669" s="57" t="s">
        <v>8068</v>
      </c>
      <c r="D4669" s="59">
        <v>73.97</v>
      </c>
    </row>
    <row r="4670" spans="1:4" ht="27">
      <c r="A4670" s="57">
        <v>99620</v>
      </c>
      <c r="B4670" s="55" t="s">
        <v>5899</v>
      </c>
      <c r="C4670" s="57" t="s">
        <v>8068</v>
      </c>
      <c r="D4670" s="59">
        <v>119.16</v>
      </c>
    </row>
    <row r="4671" spans="1:4" ht="27">
      <c r="A4671" s="57">
        <v>99621</v>
      </c>
      <c r="B4671" s="55" t="s">
        <v>5900</v>
      </c>
      <c r="C4671" s="57" t="s">
        <v>8068</v>
      </c>
      <c r="D4671" s="59">
        <v>164.66</v>
      </c>
    </row>
    <row r="4672" spans="1:4" ht="27">
      <c r="A4672" s="57">
        <v>99622</v>
      </c>
      <c r="B4672" s="55" t="s">
        <v>5901</v>
      </c>
      <c r="C4672" s="57" t="s">
        <v>8068</v>
      </c>
      <c r="D4672" s="59">
        <v>180.53</v>
      </c>
    </row>
    <row r="4673" spans="1:4" ht="27">
      <c r="A4673" s="57">
        <v>99623</v>
      </c>
      <c r="B4673" s="55" t="s">
        <v>5902</v>
      </c>
      <c r="C4673" s="57" t="s">
        <v>8068</v>
      </c>
      <c r="D4673" s="59">
        <v>242.39</v>
      </c>
    </row>
    <row r="4674" spans="1:4" ht="27">
      <c r="A4674" s="57">
        <v>99624</v>
      </c>
      <c r="B4674" s="55" t="s">
        <v>5903</v>
      </c>
      <c r="C4674" s="57" t="s">
        <v>8068</v>
      </c>
      <c r="D4674" s="59">
        <v>333.26</v>
      </c>
    </row>
    <row r="4675" spans="1:4" ht="27">
      <c r="A4675" s="57">
        <v>99625</v>
      </c>
      <c r="B4675" s="55" t="s">
        <v>5904</v>
      </c>
      <c r="C4675" s="57" t="s">
        <v>8068</v>
      </c>
      <c r="D4675" s="59">
        <v>449.83</v>
      </c>
    </row>
    <row r="4676" spans="1:4" ht="27">
      <c r="A4676" s="57">
        <v>99626</v>
      </c>
      <c r="B4676" s="55" t="s">
        <v>5905</v>
      </c>
      <c r="C4676" s="57" t="s">
        <v>8068</v>
      </c>
      <c r="D4676" s="59">
        <v>679.8</v>
      </c>
    </row>
    <row r="4677" spans="1:4" ht="27">
      <c r="A4677" s="57">
        <v>99627</v>
      </c>
      <c r="B4677" s="55" t="s">
        <v>5906</v>
      </c>
      <c r="C4677" s="57" t="s">
        <v>8068</v>
      </c>
      <c r="D4677" s="59">
        <v>69.540000000000006</v>
      </c>
    </row>
    <row r="4678" spans="1:4" ht="27">
      <c r="A4678" s="57">
        <v>99628</v>
      </c>
      <c r="B4678" s="55" t="s">
        <v>5907</v>
      </c>
      <c r="C4678" s="57" t="s">
        <v>8068</v>
      </c>
      <c r="D4678" s="59">
        <v>50.16</v>
      </c>
    </row>
    <row r="4679" spans="1:4" ht="27">
      <c r="A4679" s="57">
        <v>99629</v>
      </c>
      <c r="B4679" s="55" t="s">
        <v>5908</v>
      </c>
      <c r="C4679" s="57" t="s">
        <v>8068</v>
      </c>
      <c r="D4679" s="59">
        <v>75.47</v>
      </c>
    </row>
    <row r="4680" spans="1:4" ht="27">
      <c r="A4680" s="57">
        <v>99630</v>
      </c>
      <c r="B4680" s="55" t="s">
        <v>5909</v>
      </c>
      <c r="C4680" s="57" t="s">
        <v>8068</v>
      </c>
      <c r="D4680" s="59">
        <v>99.4</v>
      </c>
    </row>
    <row r="4681" spans="1:4" ht="27">
      <c r="A4681" s="57">
        <v>99631</v>
      </c>
      <c r="B4681" s="55" t="s">
        <v>5910</v>
      </c>
      <c r="C4681" s="57" t="s">
        <v>8068</v>
      </c>
      <c r="D4681" s="59">
        <v>109.99</v>
      </c>
    </row>
    <row r="4682" spans="1:4" ht="27">
      <c r="A4682" s="57">
        <v>99632</v>
      </c>
      <c r="B4682" s="55" t="s">
        <v>5911</v>
      </c>
      <c r="C4682" s="57" t="s">
        <v>8068</v>
      </c>
      <c r="D4682" s="59">
        <v>148.07</v>
      </c>
    </row>
    <row r="4683" spans="1:4" ht="27">
      <c r="A4683" s="57">
        <v>99633</v>
      </c>
      <c r="B4683" s="55" t="s">
        <v>5912</v>
      </c>
      <c r="C4683" s="57" t="s">
        <v>8068</v>
      </c>
      <c r="D4683" s="59">
        <v>288.45999999999998</v>
      </c>
    </row>
    <row r="4684" spans="1:4" ht="27">
      <c r="A4684" s="57">
        <v>99634</v>
      </c>
      <c r="B4684" s="55" t="s">
        <v>5913</v>
      </c>
      <c r="C4684" s="57" t="s">
        <v>8068</v>
      </c>
      <c r="D4684" s="59">
        <v>476.77</v>
      </c>
    </row>
    <row r="4685" spans="1:4" ht="27">
      <c r="A4685" s="57">
        <v>99635</v>
      </c>
      <c r="B4685" s="55" t="s">
        <v>5914</v>
      </c>
      <c r="C4685" s="57" t="s">
        <v>8068</v>
      </c>
      <c r="D4685" s="59">
        <v>228.45</v>
      </c>
    </row>
    <row r="4686" spans="1:4" ht="27">
      <c r="A4686" s="57">
        <v>95634</v>
      </c>
      <c r="B4686" s="55" t="s">
        <v>5915</v>
      </c>
      <c r="C4686" s="57" t="s">
        <v>8068</v>
      </c>
      <c r="D4686" s="59">
        <v>161.4</v>
      </c>
    </row>
    <row r="4687" spans="1:4" ht="27">
      <c r="A4687" s="57">
        <v>95635</v>
      </c>
      <c r="B4687" s="55" t="s">
        <v>5916</v>
      </c>
      <c r="C4687" s="57" t="s">
        <v>8068</v>
      </c>
      <c r="D4687" s="59">
        <v>172.18</v>
      </c>
    </row>
    <row r="4688" spans="1:4" ht="27">
      <c r="A4688" s="57">
        <v>95637</v>
      </c>
      <c r="B4688" s="55" t="s">
        <v>5917</v>
      </c>
      <c r="C4688" s="57" t="s">
        <v>8068</v>
      </c>
      <c r="D4688" s="59">
        <v>452.92</v>
      </c>
    </row>
    <row r="4689" spans="1:4" ht="27">
      <c r="A4689" s="57">
        <v>95638</v>
      </c>
      <c r="B4689" s="55" t="s">
        <v>5918</v>
      </c>
      <c r="C4689" s="57" t="s">
        <v>8068</v>
      </c>
      <c r="D4689" s="59">
        <v>549.91999999999996</v>
      </c>
    </row>
    <row r="4690" spans="1:4" ht="27">
      <c r="A4690" s="57">
        <v>95639</v>
      </c>
      <c r="B4690" s="55" t="s">
        <v>5919</v>
      </c>
      <c r="C4690" s="57" t="s">
        <v>8068</v>
      </c>
      <c r="D4690" s="59">
        <v>706.67</v>
      </c>
    </row>
    <row r="4691" spans="1:4" ht="27">
      <c r="A4691" s="57">
        <v>95641</v>
      </c>
      <c r="B4691" s="55" t="s">
        <v>5920</v>
      </c>
      <c r="C4691" s="57" t="s">
        <v>8068</v>
      </c>
      <c r="D4691" s="59">
        <v>271.33</v>
      </c>
    </row>
    <row r="4692" spans="1:4" ht="27">
      <c r="A4692" s="57">
        <v>95642</v>
      </c>
      <c r="B4692" s="55" t="s">
        <v>5921</v>
      </c>
      <c r="C4692" s="57" t="s">
        <v>8068</v>
      </c>
      <c r="D4692" s="59">
        <v>400.67</v>
      </c>
    </row>
    <row r="4693" spans="1:4" ht="27">
      <c r="A4693" s="57">
        <v>95643</v>
      </c>
      <c r="B4693" s="55" t="s">
        <v>5922</v>
      </c>
      <c r="C4693" s="57" t="s">
        <v>8068</v>
      </c>
      <c r="D4693" s="59">
        <v>524.1</v>
      </c>
    </row>
    <row r="4694" spans="1:4" ht="27">
      <c r="A4694" s="57">
        <v>95644</v>
      </c>
      <c r="B4694" s="55" t="s">
        <v>5923</v>
      </c>
      <c r="C4694" s="57" t="s">
        <v>8068</v>
      </c>
      <c r="D4694" s="59">
        <v>201.77</v>
      </c>
    </row>
    <row r="4695" spans="1:4" ht="27">
      <c r="A4695" s="57">
        <v>95645</v>
      </c>
      <c r="B4695" s="55" t="s">
        <v>5924</v>
      </c>
      <c r="C4695" s="57" t="s">
        <v>8068</v>
      </c>
      <c r="D4695" s="59">
        <v>368.76</v>
      </c>
    </row>
    <row r="4696" spans="1:4" ht="27">
      <c r="A4696" s="57">
        <v>95646</v>
      </c>
      <c r="B4696" s="55" t="s">
        <v>5925</v>
      </c>
      <c r="C4696" s="57" t="s">
        <v>8068</v>
      </c>
      <c r="D4696" s="59">
        <v>549.54999999999995</v>
      </c>
    </row>
    <row r="4697" spans="1:4" ht="27">
      <c r="A4697" s="57">
        <v>95647</v>
      </c>
      <c r="B4697" s="55" t="s">
        <v>5926</v>
      </c>
      <c r="C4697" s="57" t="s">
        <v>8068</v>
      </c>
      <c r="D4697" s="59">
        <v>720.42</v>
      </c>
    </row>
    <row r="4698" spans="1:4" ht="13.5">
      <c r="A4698" s="57">
        <v>95673</v>
      </c>
      <c r="B4698" s="55" t="s">
        <v>5927</v>
      </c>
      <c r="C4698" s="57" t="s">
        <v>8068</v>
      </c>
      <c r="D4698" s="59">
        <v>101.5</v>
      </c>
    </row>
    <row r="4699" spans="1:4" ht="13.5">
      <c r="A4699" s="57">
        <v>95674</v>
      </c>
      <c r="B4699" s="55" t="s">
        <v>5928</v>
      </c>
      <c r="C4699" s="57" t="s">
        <v>8068</v>
      </c>
      <c r="D4699" s="59">
        <v>107.69</v>
      </c>
    </row>
    <row r="4700" spans="1:4" ht="13.5">
      <c r="A4700" s="57">
        <v>95675</v>
      </c>
      <c r="B4700" s="55" t="s">
        <v>5929</v>
      </c>
      <c r="C4700" s="57" t="s">
        <v>8068</v>
      </c>
      <c r="D4700" s="59">
        <v>131.49</v>
      </c>
    </row>
    <row r="4701" spans="1:4" ht="27">
      <c r="A4701" s="57">
        <v>95676</v>
      </c>
      <c r="B4701" s="55" t="s">
        <v>5930</v>
      </c>
      <c r="C4701" s="57" t="s">
        <v>8068</v>
      </c>
      <c r="D4701" s="59">
        <v>69.59</v>
      </c>
    </row>
    <row r="4702" spans="1:4" ht="27">
      <c r="A4702" s="57">
        <v>97741</v>
      </c>
      <c r="B4702" s="55" t="s">
        <v>5931</v>
      </c>
      <c r="C4702" s="57" t="s">
        <v>8068</v>
      </c>
      <c r="D4702" s="59">
        <v>152.47999999999999</v>
      </c>
    </row>
    <row r="4703" spans="1:4" ht="13.5">
      <c r="A4703" s="57">
        <v>90436</v>
      </c>
      <c r="B4703" s="55" t="s">
        <v>5932</v>
      </c>
      <c r="C4703" s="57" t="s">
        <v>8068</v>
      </c>
      <c r="D4703" s="59">
        <v>11.61</v>
      </c>
    </row>
    <row r="4704" spans="1:4" ht="27">
      <c r="A4704" s="57">
        <v>90437</v>
      </c>
      <c r="B4704" s="55" t="s">
        <v>5933</v>
      </c>
      <c r="C4704" s="57" t="s">
        <v>8068</v>
      </c>
      <c r="D4704" s="59">
        <v>28.21</v>
      </c>
    </row>
    <row r="4705" spans="1:4" ht="13.5">
      <c r="A4705" s="57">
        <v>90438</v>
      </c>
      <c r="B4705" s="55" t="s">
        <v>5934</v>
      </c>
      <c r="C4705" s="57" t="s">
        <v>8068</v>
      </c>
      <c r="D4705" s="59">
        <v>40.44</v>
      </c>
    </row>
    <row r="4706" spans="1:4" ht="13.5">
      <c r="A4706" s="57">
        <v>90439</v>
      </c>
      <c r="B4706" s="55" t="s">
        <v>5935</v>
      </c>
      <c r="C4706" s="57" t="s">
        <v>8068</v>
      </c>
      <c r="D4706" s="59">
        <v>46.87</v>
      </c>
    </row>
    <row r="4707" spans="1:4" ht="27">
      <c r="A4707" s="57">
        <v>90440</v>
      </c>
      <c r="B4707" s="55" t="s">
        <v>5936</v>
      </c>
      <c r="C4707" s="57" t="s">
        <v>8068</v>
      </c>
      <c r="D4707" s="59">
        <v>75.069999999999993</v>
      </c>
    </row>
    <row r="4708" spans="1:4" ht="13.5">
      <c r="A4708" s="57">
        <v>90441</v>
      </c>
      <c r="B4708" s="55" t="s">
        <v>5937</v>
      </c>
      <c r="C4708" s="57" t="s">
        <v>8068</v>
      </c>
      <c r="D4708" s="59">
        <v>95.9</v>
      </c>
    </row>
    <row r="4709" spans="1:4" ht="27">
      <c r="A4709" s="57">
        <v>90443</v>
      </c>
      <c r="B4709" s="55" t="s">
        <v>5938</v>
      </c>
      <c r="C4709" s="57" t="s">
        <v>1</v>
      </c>
      <c r="D4709" s="59">
        <v>10.56</v>
      </c>
    </row>
    <row r="4710" spans="1:4" ht="27">
      <c r="A4710" s="57">
        <v>90444</v>
      </c>
      <c r="B4710" s="55" t="s">
        <v>5939</v>
      </c>
      <c r="C4710" s="57" t="s">
        <v>1</v>
      </c>
      <c r="D4710" s="59">
        <v>20.12</v>
      </c>
    </row>
    <row r="4711" spans="1:4" ht="27">
      <c r="A4711" s="57">
        <v>90445</v>
      </c>
      <c r="B4711" s="55" t="s">
        <v>5940</v>
      </c>
      <c r="C4711" s="57" t="s">
        <v>1</v>
      </c>
      <c r="D4711" s="59">
        <v>21.48</v>
      </c>
    </row>
    <row r="4712" spans="1:4" ht="27">
      <c r="A4712" s="57">
        <v>90446</v>
      </c>
      <c r="B4712" s="55" t="s">
        <v>5941</v>
      </c>
      <c r="C4712" s="57" t="s">
        <v>1</v>
      </c>
      <c r="D4712" s="59">
        <v>23.33</v>
      </c>
    </row>
    <row r="4713" spans="1:4" ht="27">
      <c r="A4713" s="57">
        <v>90447</v>
      </c>
      <c r="B4713" s="55" t="s">
        <v>5942</v>
      </c>
      <c r="C4713" s="57" t="s">
        <v>1</v>
      </c>
      <c r="D4713" s="59">
        <v>6.1</v>
      </c>
    </row>
    <row r="4714" spans="1:4" ht="27">
      <c r="A4714" s="57">
        <v>90451</v>
      </c>
      <c r="B4714" s="55" t="s">
        <v>5943</v>
      </c>
      <c r="C4714" s="57" t="s">
        <v>8068</v>
      </c>
      <c r="D4714" s="59">
        <v>3.4</v>
      </c>
    </row>
    <row r="4715" spans="1:4" ht="27">
      <c r="A4715" s="57">
        <v>90452</v>
      </c>
      <c r="B4715" s="55" t="s">
        <v>5944</v>
      </c>
      <c r="C4715" s="57" t="s">
        <v>8068</v>
      </c>
      <c r="D4715" s="59">
        <v>11.81</v>
      </c>
    </row>
    <row r="4716" spans="1:4" ht="13.5">
      <c r="A4716" s="57">
        <v>90453</v>
      </c>
      <c r="B4716" s="55" t="s">
        <v>5945</v>
      </c>
      <c r="C4716" s="57" t="s">
        <v>8068</v>
      </c>
      <c r="D4716" s="59">
        <v>2.5299999999999998</v>
      </c>
    </row>
    <row r="4717" spans="1:4" ht="27">
      <c r="A4717" s="57">
        <v>90454</v>
      </c>
      <c r="B4717" s="55" t="s">
        <v>5946</v>
      </c>
      <c r="C4717" s="57" t="s">
        <v>8068</v>
      </c>
      <c r="D4717" s="59">
        <v>4.6500000000000004</v>
      </c>
    </row>
    <row r="4718" spans="1:4" ht="13.5">
      <c r="A4718" s="57">
        <v>90455</v>
      </c>
      <c r="B4718" s="55" t="s">
        <v>5947</v>
      </c>
      <c r="C4718" s="57" t="s">
        <v>8068</v>
      </c>
      <c r="D4718" s="59">
        <v>6</v>
      </c>
    </row>
    <row r="4719" spans="1:4" ht="13.5">
      <c r="A4719" s="57">
        <v>90456</v>
      </c>
      <c r="B4719" s="55" t="s">
        <v>5948</v>
      </c>
      <c r="C4719" s="57" t="s">
        <v>8068</v>
      </c>
      <c r="D4719" s="59">
        <v>3.39</v>
      </c>
    </row>
    <row r="4720" spans="1:4" ht="27">
      <c r="A4720" s="57">
        <v>90457</v>
      </c>
      <c r="B4720" s="55" t="s">
        <v>5949</v>
      </c>
      <c r="C4720" s="57" t="s">
        <v>8068</v>
      </c>
      <c r="D4720" s="59">
        <v>7.73</v>
      </c>
    </row>
    <row r="4721" spans="1:4" ht="27">
      <c r="A4721" s="57">
        <v>90458</v>
      </c>
      <c r="B4721" s="55" t="s">
        <v>5950</v>
      </c>
      <c r="C4721" s="57" t="s">
        <v>8068</v>
      </c>
      <c r="D4721" s="59">
        <v>21.93</v>
      </c>
    </row>
    <row r="4722" spans="1:4" ht="13.5">
      <c r="A4722" s="57">
        <v>90459</v>
      </c>
      <c r="B4722" s="55" t="s">
        <v>5951</v>
      </c>
      <c r="C4722" s="57" t="s">
        <v>8068</v>
      </c>
      <c r="D4722" s="59">
        <v>30.92</v>
      </c>
    </row>
    <row r="4723" spans="1:4" ht="27">
      <c r="A4723" s="57">
        <v>90460</v>
      </c>
      <c r="B4723" s="55" t="s">
        <v>5952</v>
      </c>
      <c r="C4723" s="57" t="s">
        <v>1</v>
      </c>
      <c r="D4723" s="59">
        <v>7.72</v>
      </c>
    </row>
    <row r="4724" spans="1:4" ht="27">
      <c r="A4724" s="57">
        <v>90461</v>
      </c>
      <c r="B4724" s="55" t="s">
        <v>5953</v>
      </c>
      <c r="C4724" s="57" t="s">
        <v>1</v>
      </c>
      <c r="D4724" s="59">
        <v>5.12</v>
      </c>
    </row>
    <row r="4725" spans="1:4" ht="27">
      <c r="A4725" s="57">
        <v>90462</v>
      </c>
      <c r="B4725" s="55" t="s">
        <v>5954</v>
      </c>
      <c r="C4725" s="57" t="s">
        <v>1</v>
      </c>
      <c r="D4725" s="59">
        <v>1.06</v>
      </c>
    </row>
    <row r="4726" spans="1:4" ht="27">
      <c r="A4726" s="57">
        <v>90463</v>
      </c>
      <c r="B4726" s="55" t="s">
        <v>5955</v>
      </c>
      <c r="C4726" s="57" t="s">
        <v>1</v>
      </c>
      <c r="D4726" s="59">
        <v>0.93</v>
      </c>
    </row>
    <row r="4727" spans="1:4" ht="27">
      <c r="A4727" s="57">
        <v>90466</v>
      </c>
      <c r="B4727" s="55" t="s">
        <v>5956</v>
      </c>
      <c r="C4727" s="57" t="s">
        <v>1</v>
      </c>
      <c r="D4727" s="59">
        <v>10.44</v>
      </c>
    </row>
    <row r="4728" spans="1:4" ht="27">
      <c r="A4728" s="57">
        <v>90467</v>
      </c>
      <c r="B4728" s="55" t="s">
        <v>5957</v>
      </c>
      <c r="C4728" s="57" t="s">
        <v>1</v>
      </c>
      <c r="D4728" s="59">
        <v>16.52</v>
      </c>
    </row>
    <row r="4729" spans="1:4" ht="27">
      <c r="A4729" s="57">
        <v>90468</v>
      </c>
      <c r="B4729" s="55" t="s">
        <v>5958</v>
      </c>
      <c r="C4729" s="57" t="s">
        <v>1</v>
      </c>
      <c r="D4729" s="59">
        <v>4.5199999999999996</v>
      </c>
    </row>
    <row r="4730" spans="1:4" ht="27">
      <c r="A4730" s="57">
        <v>90469</v>
      </c>
      <c r="B4730" s="55" t="s">
        <v>5959</v>
      </c>
      <c r="C4730" s="57" t="s">
        <v>1</v>
      </c>
      <c r="D4730" s="59">
        <v>7.25</v>
      </c>
    </row>
    <row r="4731" spans="1:4" ht="27">
      <c r="A4731" s="57">
        <v>90470</v>
      </c>
      <c r="B4731" s="55" t="s">
        <v>5960</v>
      </c>
      <c r="C4731" s="57" t="s">
        <v>1</v>
      </c>
      <c r="D4731" s="59">
        <v>9.93</v>
      </c>
    </row>
    <row r="4732" spans="1:4" ht="27">
      <c r="A4732" s="57">
        <v>91166</v>
      </c>
      <c r="B4732" s="55" t="s">
        <v>5961</v>
      </c>
      <c r="C4732" s="57" t="s">
        <v>1</v>
      </c>
      <c r="D4732" s="59">
        <v>3.02</v>
      </c>
    </row>
    <row r="4733" spans="1:4" ht="27">
      <c r="A4733" s="57">
        <v>91167</v>
      </c>
      <c r="B4733" s="55" t="s">
        <v>5962</v>
      </c>
      <c r="C4733" s="57" t="s">
        <v>1</v>
      </c>
      <c r="D4733" s="59">
        <v>9.17</v>
      </c>
    </row>
    <row r="4734" spans="1:4" ht="40.5">
      <c r="A4734" s="57">
        <v>91168</v>
      </c>
      <c r="B4734" s="55" t="s">
        <v>5963</v>
      </c>
      <c r="C4734" s="57" t="s">
        <v>1</v>
      </c>
      <c r="D4734" s="59">
        <v>6.93</v>
      </c>
    </row>
    <row r="4735" spans="1:4" ht="27">
      <c r="A4735" s="57">
        <v>91169</v>
      </c>
      <c r="B4735" s="55" t="s">
        <v>5964</v>
      </c>
      <c r="C4735" s="57" t="s">
        <v>1</v>
      </c>
      <c r="D4735" s="59">
        <v>8.2200000000000006</v>
      </c>
    </row>
    <row r="4736" spans="1:4" ht="40.5">
      <c r="A4736" s="57">
        <v>91170</v>
      </c>
      <c r="B4736" s="55" t="s">
        <v>5965</v>
      </c>
      <c r="C4736" s="57" t="s">
        <v>1</v>
      </c>
      <c r="D4736" s="59">
        <v>2.36</v>
      </c>
    </row>
    <row r="4737" spans="1:4" ht="40.5">
      <c r="A4737" s="57">
        <v>91171</v>
      </c>
      <c r="B4737" s="55" t="s">
        <v>5966</v>
      </c>
      <c r="C4737" s="57" t="s">
        <v>1</v>
      </c>
      <c r="D4737" s="59">
        <v>2.95</v>
      </c>
    </row>
    <row r="4738" spans="1:4" ht="27">
      <c r="A4738" s="57">
        <v>91172</v>
      </c>
      <c r="B4738" s="55" t="s">
        <v>5967</v>
      </c>
      <c r="C4738" s="57" t="s">
        <v>1</v>
      </c>
      <c r="D4738" s="59">
        <v>4.34</v>
      </c>
    </row>
    <row r="4739" spans="1:4" ht="40.5">
      <c r="A4739" s="57">
        <v>91173</v>
      </c>
      <c r="B4739" s="55" t="s">
        <v>5968</v>
      </c>
      <c r="C4739" s="57" t="s">
        <v>1</v>
      </c>
      <c r="D4739" s="59">
        <v>1.19</v>
      </c>
    </row>
    <row r="4740" spans="1:4" ht="40.5">
      <c r="A4740" s="57">
        <v>91174</v>
      </c>
      <c r="B4740" s="55" t="s">
        <v>5969</v>
      </c>
      <c r="C4740" s="57" t="s">
        <v>1</v>
      </c>
      <c r="D4740" s="59">
        <v>2.34</v>
      </c>
    </row>
    <row r="4741" spans="1:4" ht="27">
      <c r="A4741" s="57">
        <v>91175</v>
      </c>
      <c r="B4741" s="55" t="s">
        <v>5970</v>
      </c>
      <c r="C4741" s="57" t="s">
        <v>1</v>
      </c>
      <c r="D4741" s="59">
        <v>3.81</v>
      </c>
    </row>
    <row r="4742" spans="1:4" ht="27">
      <c r="A4742" s="57">
        <v>91176</v>
      </c>
      <c r="B4742" s="55" t="s">
        <v>5971</v>
      </c>
      <c r="C4742" s="57" t="s">
        <v>1</v>
      </c>
      <c r="D4742" s="59">
        <v>20.260000000000002</v>
      </c>
    </row>
    <row r="4743" spans="1:4" ht="40.5">
      <c r="A4743" s="57">
        <v>91177</v>
      </c>
      <c r="B4743" s="55" t="s">
        <v>5972</v>
      </c>
      <c r="C4743" s="57" t="s">
        <v>1</v>
      </c>
      <c r="D4743" s="59">
        <v>10.01</v>
      </c>
    </row>
    <row r="4744" spans="1:4" ht="27">
      <c r="A4744" s="57">
        <v>91178</v>
      </c>
      <c r="B4744" s="55" t="s">
        <v>5973</v>
      </c>
      <c r="C4744" s="57" t="s">
        <v>1</v>
      </c>
      <c r="D4744" s="59">
        <v>11.34</v>
      </c>
    </row>
    <row r="4745" spans="1:4" ht="40.5">
      <c r="A4745" s="57">
        <v>91179</v>
      </c>
      <c r="B4745" s="55" t="s">
        <v>5974</v>
      </c>
      <c r="C4745" s="57" t="s">
        <v>1</v>
      </c>
      <c r="D4745" s="59">
        <v>5.2</v>
      </c>
    </row>
    <row r="4746" spans="1:4" ht="40.5">
      <c r="A4746" s="57">
        <v>91180</v>
      </c>
      <c r="B4746" s="55" t="s">
        <v>5975</v>
      </c>
      <c r="C4746" s="57" t="s">
        <v>1</v>
      </c>
      <c r="D4746" s="59">
        <v>4.76</v>
      </c>
    </row>
    <row r="4747" spans="1:4" ht="27">
      <c r="A4747" s="57">
        <v>91181</v>
      </c>
      <c r="B4747" s="55" t="s">
        <v>5976</v>
      </c>
      <c r="C4747" s="57" t="s">
        <v>1</v>
      </c>
      <c r="D4747" s="59">
        <v>5.44</v>
      </c>
    </row>
    <row r="4748" spans="1:4" ht="27">
      <c r="A4748" s="57">
        <v>91182</v>
      </c>
      <c r="B4748" s="55" t="s">
        <v>5977</v>
      </c>
      <c r="C4748" s="57" t="s">
        <v>1</v>
      </c>
      <c r="D4748" s="59">
        <v>21.63</v>
      </c>
    </row>
    <row r="4749" spans="1:4" ht="40.5">
      <c r="A4749" s="57">
        <v>91183</v>
      </c>
      <c r="B4749" s="55" t="s">
        <v>5978</v>
      </c>
      <c r="C4749" s="57" t="s">
        <v>1</v>
      </c>
      <c r="D4749" s="59">
        <v>10.74</v>
      </c>
    </row>
    <row r="4750" spans="1:4" ht="27">
      <c r="A4750" s="57">
        <v>91184</v>
      </c>
      <c r="B4750" s="55" t="s">
        <v>5979</v>
      </c>
      <c r="C4750" s="57" t="s">
        <v>1</v>
      </c>
      <c r="D4750" s="59">
        <v>10.07</v>
      </c>
    </row>
    <row r="4751" spans="1:4" ht="27">
      <c r="A4751" s="57">
        <v>91185</v>
      </c>
      <c r="B4751" s="55" t="s">
        <v>5980</v>
      </c>
      <c r="C4751" s="57" t="s">
        <v>1</v>
      </c>
      <c r="D4751" s="59">
        <v>5.55</v>
      </c>
    </row>
    <row r="4752" spans="1:4" ht="40.5">
      <c r="A4752" s="57">
        <v>91186</v>
      </c>
      <c r="B4752" s="55" t="s">
        <v>5981</v>
      </c>
      <c r="C4752" s="57" t="s">
        <v>1</v>
      </c>
      <c r="D4752" s="59">
        <v>4.58</v>
      </c>
    </row>
    <row r="4753" spans="1:4" ht="27">
      <c r="A4753" s="57">
        <v>91187</v>
      </c>
      <c r="B4753" s="55" t="s">
        <v>5982</v>
      </c>
      <c r="C4753" s="57" t="s">
        <v>1</v>
      </c>
      <c r="D4753" s="59">
        <v>5.32</v>
      </c>
    </row>
    <row r="4754" spans="1:4" ht="27">
      <c r="A4754" s="57">
        <v>91188</v>
      </c>
      <c r="B4754" s="55" t="s">
        <v>5983</v>
      </c>
      <c r="C4754" s="57" t="s">
        <v>8068</v>
      </c>
      <c r="D4754" s="59">
        <v>5.55</v>
      </c>
    </row>
    <row r="4755" spans="1:4" ht="27">
      <c r="A4755" s="57">
        <v>91189</v>
      </c>
      <c r="B4755" s="55" t="s">
        <v>5984</v>
      </c>
      <c r="C4755" s="57" t="s">
        <v>8068</v>
      </c>
      <c r="D4755" s="59">
        <v>36.64</v>
      </c>
    </row>
    <row r="4756" spans="1:4" ht="27">
      <c r="A4756" s="57">
        <v>91190</v>
      </c>
      <c r="B4756" s="55" t="s">
        <v>5985</v>
      </c>
      <c r="C4756" s="57" t="s">
        <v>8068</v>
      </c>
      <c r="D4756" s="59">
        <v>4.05</v>
      </c>
    </row>
    <row r="4757" spans="1:4" ht="27">
      <c r="A4757" s="57">
        <v>91191</v>
      </c>
      <c r="B4757" s="55" t="s">
        <v>5986</v>
      </c>
      <c r="C4757" s="57" t="s">
        <v>8068</v>
      </c>
      <c r="D4757" s="59">
        <v>4.3</v>
      </c>
    </row>
    <row r="4758" spans="1:4" ht="13.5">
      <c r="A4758" s="57">
        <v>91192</v>
      </c>
      <c r="B4758" s="55" t="s">
        <v>5987</v>
      </c>
      <c r="C4758" s="57" t="s">
        <v>8068</v>
      </c>
      <c r="D4758" s="59">
        <v>4.7699999999999996</v>
      </c>
    </row>
    <row r="4759" spans="1:4" ht="27">
      <c r="A4759" s="57">
        <v>91222</v>
      </c>
      <c r="B4759" s="55" t="s">
        <v>5988</v>
      </c>
      <c r="C4759" s="57" t="s">
        <v>1</v>
      </c>
      <c r="D4759" s="59">
        <v>11.36</v>
      </c>
    </row>
    <row r="4760" spans="1:4" ht="40.5">
      <c r="A4760" s="57">
        <v>94480</v>
      </c>
      <c r="B4760" s="55" t="s">
        <v>5989</v>
      </c>
      <c r="C4760" s="57" t="s">
        <v>8068</v>
      </c>
      <c r="D4760" s="59">
        <v>2089.39</v>
      </c>
    </row>
    <row r="4761" spans="1:4" ht="40.5">
      <c r="A4761" s="57">
        <v>94481</v>
      </c>
      <c r="B4761" s="55" t="s">
        <v>5990</v>
      </c>
      <c r="C4761" s="57" t="s">
        <v>8068</v>
      </c>
      <c r="D4761" s="59">
        <v>1473.64</v>
      </c>
    </row>
    <row r="4762" spans="1:4" ht="40.5">
      <c r="A4762" s="57">
        <v>94482</v>
      </c>
      <c r="B4762" s="55" t="s">
        <v>5991</v>
      </c>
      <c r="C4762" s="57" t="s">
        <v>8068</v>
      </c>
      <c r="D4762" s="59">
        <v>1166.1099999999999</v>
      </c>
    </row>
    <row r="4763" spans="1:4" ht="40.5">
      <c r="A4763" s="57">
        <v>94483</v>
      </c>
      <c r="B4763" s="55" t="s">
        <v>5992</v>
      </c>
      <c r="C4763" s="57" t="s">
        <v>8068</v>
      </c>
      <c r="D4763" s="59">
        <v>982.2</v>
      </c>
    </row>
    <row r="4764" spans="1:4" ht="13.5">
      <c r="A4764" s="57">
        <v>95541</v>
      </c>
      <c r="B4764" s="55" t="s">
        <v>5993</v>
      </c>
      <c r="C4764" s="57" t="s">
        <v>8068</v>
      </c>
      <c r="D4764" s="59">
        <v>3.77</v>
      </c>
    </row>
    <row r="4765" spans="1:4" ht="27">
      <c r="A4765" s="57">
        <v>96559</v>
      </c>
      <c r="B4765" s="55" t="s">
        <v>5994</v>
      </c>
      <c r="C4765" s="57" t="s">
        <v>3</v>
      </c>
      <c r="D4765" s="59">
        <v>21.42</v>
      </c>
    </row>
    <row r="4766" spans="1:4" ht="27">
      <c r="A4766" s="57">
        <v>96560</v>
      </c>
      <c r="B4766" s="55" t="s">
        <v>5995</v>
      </c>
      <c r="C4766" s="57" t="s">
        <v>3</v>
      </c>
      <c r="D4766" s="59">
        <v>14.92</v>
      </c>
    </row>
    <row r="4767" spans="1:4" ht="27">
      <c r="A4767" s="57">
        <v>96561</v>
      </c>
      <c r="B4767" s="55" t="s">
        <v>5996</v>
      </c>
      <c r="C4767" s="57" t="s">
        <v>3</v>
      </c>
      <c r="D4767" s="59">
        <v>11.04</v>
      </c>
    </row>
    <row r="4768" spans="1:4" ht="40.5">
      <c r="A4768" s="57">
        <v>96562</v>
      </c>
      <c r="B4768" s="55" t="s">
        <v>5997</v>
      </c>
      <c r="C4768" s="57" t="s">
        <v>1</v>
      </c>
      <c r="D4768" s="59">
        <v>13.8</v>
      </c>
    </row>
    <row r="4769" spans="1:4" ht="40.5">
      <c r="A4769" s="57">
        <v>96563</v>
      </c>
      <c r="B4769" s="55" t="s">
        <v>5998</v>
      </c>
      <c r="C4769" s="57" t="s">
        <v>1</v>
      </c>
      <c r="D4769" s="59">
        <v>17.55</v>
      </c>
    </row>
    <row r="4770" spans="1:4" ht="27">
      <c r="A4770" s="57">
        <v>101802</v>
      </c>
      <c r="B4770" s="55" t="s">
        <v>5999</v>
      </c>
      <c r="C4770" s="57" t="s">
        <v>8068</v>
      </c>
      <c r="D4770" s="59">
        <v>1231.3900000000001</v>
      </c>
    </row>
    <row r="4771" spans="1:4" ht="27">
      <c r="A4771" s="57">
        <v>101803</v>
      </c>
      <c r="B4771" s="55" t="s">
        <v>6000</v>
      </c>
      <c r="C4771" s="57" t="s">
        <v>8068</v>
      </c>
      <c r="D4771" s="59">
        <v>769.96</v>
      </c>
    </row>
    <row r="4772" spans="1:4" ht="27">
      <c r="A4772" s="57">
        <v>101804</v>
      </c>
      <c r="B4772" s="55" t="s">
        <v>6001</v>
      </c>
      <c r="C4772" s="57" t="s">
        <v>8068</v>
      </c>
      <c r="D4772" s="59">
        <v>962.54</v>
      </c>
    </row>
    <row r="4773" spans="1:4" ht="27">
      <c r="A4773" s="57">
        <v>101805</v>
      </c>
      <c r="B4773" s="55" t="s">
        <v>6002</v>
      </c>
      <c r="C4773" s="57" t="s">
        <v>8068</v>
      </c>
      <c r="D4773" s="59">
        <v>1227.97</v>
      </c>
    </row>
    <row r="4774" spans="1:4" ht="27">
      <c r="A4774" s="57">
        <v>102111</v>
      </c>
      <c r="B4774" s="55" t="s">
        <v>6003</v>
      </c>
      <c r="C4774" s="57" t="s">
        <v>8068</v>
      </c>
      <c r="D4774" s="59">
        <v>772.96</v>
      </c>
    </row>
    <row r="4775" spans="1:4" ht="27">
      <c r="A4775" s="57">
        <v>102112</v>
      </c>
      <c r="B4775" s="55" t="s">
        <v>6004</v>
      </c>
      <c r="C4775" s="57" t="s">
        <v>8068</v>
      </c>
      <c r="D4775" s="59">
        <v>108.72</v>
      </c>
    </row>
    <row r="4776" spans="1:4" ht="27">
      <c r="A4776" s="57">
        <v>102113</v>
      </c>
      <c r="B4776" s="55" t="s">
        <v>6005</v>
      </c>
      <c r="C4776" s="57" t="s">
        <v>8068</v>
      </c>
      <c r="D4776" s="59">
        <v>1231.0899999999999</v>
      </c>
    </row>
    <row r="4777" spans="1:4" ht="27">
      <c r="A4777" s="57">
        <v>102114</v>
      </c>
      <c r="B4777" s="55" t="s">
        <v>6006</v>
      </c>
      <c r="C4777" s="57" t="s">
        <v>8068</v>
      </c>
      <c r="D4777" s="59">
        <v>111.4</v>
      </c>
    </row>
    <row r="4778" spans="1:4" ht="27">
      <c r="A4778" s="57">
        <v>102115</v>
      </c>
      <c r="B4778" s="55" t="s">
        <v>6007</v>
      </c>
      <c r="C4778" s="57" t="s">
        <v>8068</v>
      </c>
      <c r="D4778" s="59">
        <v>2147.0700000000002</v>
      </c>
    </row>
    <row r="4779" spans="1:4" ht="27">
      <c r="A4779" s="57">
        <v>102116</v>
      </c>
      <c r="B4779" s="55" t="s">
        <v>6008</v>
      </c>
      <c r="C4779" s="57" t="s">
        <v>8068</v>
      </c>
      <c r="D4779" s="59">
        <v>1314.96</v>
      </c>
    </row>
    <row r="4780" spans="1:4" ht="27">
      <c r="A4780" s="57">
        <v>102117</v>
      </c>
      <c r="B4780" s="55" t="s">
        <v>6009</v>
      </c>
      <c r="C4780" s="57" t="s">
        <v>8068</v>
      </c>
      <c r="D4780" s="59">
        <v>114.66</v>
      </c>
    </row>
    <row r="4781" spans="1:4" ht="27">
      <c r="A4781" s="57">
        <v>102118</v>
      </c>
      <c r="B4781" s="55" t="s">
        <v>6010</v>
      </c>
      <c r="C4781" s="57" t="s">
        <v>8068</v>
      </c>
      <c r="D4781" s="59">
        <v>1792.27</v>
      </c>
    </row>
    <row r="4782" spans="1:4" ht="27">
      <c r="A4782" s="57">
        <v>102119</v>
      </c>
      <c r="B4782" s="55" t="s">
        <v>6011</v>
      </c>
      <c r="C4782" s="57" t="s">
        <v>8068</v>
      </c>
      <c r="D4782" s="59">
        <v>117.47</v>
      </c>
    </row>
    <row r="4783" spans="1:4" ht="27">
      <c r="A4783" s="57">
        <v>102121</v>
      </c>
      <c r="B4783" s="55" t="s">
        <v>6012</v>
      </c>
      <c r="C4783" s="57" t="s">
        <v>8068</v>
      </c>
      <c r="D4783" s="59">
        <v>146.83000000000001</v>
      </c>
    </row>
    <row r="4784" spans="1:4" ht="27">
      <c r="A4784" s="57">
        <v>102122</v>
      </c>
      <c r="B4784" s="55" t="s">
        <v>6013</v>
      </c>
      <c r="C4784" s="57" t="s">
        <v>8068</v>
      </c>
      <c r="D4784" s="59">
        <v>6061.98</v>
      </c>
    </row>
    <row r="4785" spans="1:4" ht="27">
      <c r="A4785" s="57">
        <v>102123</v>
      </c>
      <c r="B4785" s="55" t="s">
        <v>6014</v>
      </c>
      <c r="C4785" s="57" t="s">
        <v>8068</v>
      </c>
      <c r="D4785" s="59">
        <v>155.19999999999999</v>
      </c>
    </row>
    <row r="4786" spans="1:4" ht="27">
      <c r="A4786" s="57">
        <v>102136</v>
      </c>
      <c r="B4786" s="55" t="s">
        <v>6015</v>
      </c>
      <c r="C4786" s="57" t="s">
        <v>8068</v>
      </c>
      <c r="D4786" s="59">
        <v>63.23</v>
      </c>
    </row>
    <row r="4787" spans="1:4" ht="27">
      <c r="A4787" s="57">
        <v>102137</v>
      </c>
      <c r="B4787" s="55" t="s">
        <v>6016</v>
      </c>
      <c r="C4787" s="57" t="s">
        <v>8068</v>
      </c>
      <c r="D4787" s="59">
        <v>69.92</v>
      </c>
    </row>
    <row r="4788" spans="1:4" ht="27">
      <c r="A4788" s="57">
        <v>102138</v>
      </c>
      <c r="B4788" s="55" t="s">
        <v>6017</v>
      </c>
      <c r="C4788" s="57" t="s">
        <v>8068</v>
      </c>
      <c r="D4788" s="59">
        <v>168.81</v>
      </c>
    </row>
    <row r="4789" spans="1:4" ht="54">
      <c r="A4789" s="57">
        <v>93350</v>
      </c>
      <c r="B4789" s="55" t="s">
        <v>6018</v>
      </c>
      <c r="C4789" s="57" t="s">
        <v>8068</v>
      </c>
      <c r="D4789" s="59">
        <v>976.78</v>
      </c>
    </row>
    <row r="4790" spans="1:4" ht="54">
      <c r="A4790" s="57">
        <v>93351</v>
      </c>
      <c r="B4790" s="55" t="s">
        <v>6019</v>
      </c>
      <c r="C4790" s="57" t="s">
        <v>8068</v>
      </c>
      <c r="D4790" s="59">
        <v>801.96</v>
      </c>
    </row>
    <row r="4791" spans="1:4" ht="54">
      <c r="A4791" s="57">
        <v>93352</v>
      </c>
      <c r="B4791" s="55" t="s">
        <v>6020</v>
      </c>
      <c r="C4791" s="57" t="s">
        <v>8068</v>
      </c>
      <c r="D4791" s="59">
        <v>628.01</v>
      </c>
    </row>
    <row r="4792" spans="1:4" ht="54">
      <c r="A4792" s="57">
        <v>93353</v>
      </c>
      <c r="B4792" s="55" t="s">
        <v>6021</v>
      </c>
      <c r="C4792" s="57" t="s">
        <v>8068</v>
      </c>
      <c r="D4792" s="59">
        <v>458.02</v>
      </c>
    </row>
    <row r="4793" spans="1:4" ht="54">
      <c r="A4793" s="57">
        <v>93354</v>
      </c>
      <c r="B4793" s="55" t="s">
        <v>6022</v>
      </c>
      <c r="C4793" s="57" t="s">
        <v>8068</v>
      </c>
      <c r="D4793" s="59">
        <v>686.52</v>
      </c>
    </row>
    <row r="4794" spans="1:4" ht="54">
      <c r="A4794" s="57">
        <v>93355</v>
      </c>
      <c r="B4794" s="55" t="s">
        <v>6023</v>
      </c>
      <c r="C4794" s="57" t="s">
        <v>8068</v>
      </c>
      <c r="D4794" s="59">
        <v>573.19000000000005</v>
      </c>
    </row>
    <row r="4795" spans="1:4" ht="54">
      <c r="A4795" s="57">
        <v>93356</v>
      </c>
      <c r="B4795" s="55" t="s">
        <v>6024</v>
      </c>
      <c r="C4795" s="57" t="s">
        <v>8068</v>
      </c>
      <c r="D4795" s="59">
        <v>458.99</v>
      </c>
    </row>
    <row r="4796" spans="1:4" ht="54">
      <c r="A4796" s="57">
        <v>93357</v>
      </c>
      <c r="B4796" s="55" t="s">
        <v>6025</v>
      </c>
      <c r="C4796" s="57" t="s">
        <v>8068</v>
      </c>
      <c r="D4796" s="59">
        <v>347.06</v>
      </c>
    </row>
    <row r="4797" spans="1:4" ht="27">
      <c r="A4797" s="57">
        <v>96520</v>
      </c>
      <c r="B4797" s="55" t="s">
        <v>6026</v>
      </c>
      <c r="C4797" s="57" t="s">
        <v>7</v>
      </c>
      <c r="D4797" s="59">
        <v>80.650000000000006</v>
      </c>
    </row>
    <row r="4798" spans="1:4" ht="27">
      <c r="A4798" s="57">
        <v>96521</v>
      </c>
      <c r="B4798" s="55" t="s">
        <v>6027</v>
      </c>
      <c r="C4798" s="57" t="s">
        <v>7</v>
      </c>
      <c r="D4798" s="59">
        <v>33.909999999999997</v>
      </c>
    </row>
    <row r="4799" spans="1:4" ht="27">
      <c r="A4799" s="57">
        <v>96522</v>
      </c>
      <c r="B4799" s="55" t="s">
        <v>6028</v>
      </c>
      <c r="C4799" s="57" t="s">
        <v>7</v>
      </c>
      <c r="D4799" s="59">
        <v>123.59</v>
      </c>
    </row>
    <row r="4800" spans="1:4" ht="27">
      <c r="A4800" s="57">
        <v>96523</v>
      </c>
      <c r="B4800" s="55" t="s">
        <v>6029</v>
      </c>
      <c r="C4800" s="57" t="s">
        <v>7</v>
      </c>
      <c r="D4800" s="59">
        <v>78.150000000000006</v>
      </c>
    </row>
    <row r="4801" spans="1:4" ht="27">
      <c r="A4801" s="57">
        <v>96524</v>
      </c>
      <c r="B4801" s="55" t="s">
        <v>6030</v>
      </c>
      <c r="C4801" s="57" t="s">
        <v>7</v>
      </c>
      <c r="D4801" s="59">
        <v>147.16</v>
      </c>
    </row>
    <row r="4802" spans="1:4" ht="27">
      <c r="A4802" s="57">
        <v>96525</v>
      </c>
      <c r="B4802" s="55" t="s">
        <v>6031</v>
      </c>
      <c r="C4802" s="57" t="s">
        <v>7</v>
      </c>
      <c r="D4802" s="59">
        <v>29.55</v>
      </c>
    </row>
    <row r="4803" spans="1:4" ht="13.5">
      <c r="A4803" s="57">
        <v>96526</v>
      </c>
      <c r="B4803" s="55" t="s">
        <v>6032</v>
      </c>
      <c r="C4803" s="57" t="s">
        <v>7</v>
      </c>
      <c r="D4803" s="59">
        <v>250.35</v>
      </c>
    </row>
    <row r="4804" spans="1:4" ht="13.5">
      <c r="A4804" s="57">
        <v>96527</v>
      </c>
      <c r="B4804" s="55" t="s">
        <v>6033</v>
      </c>
      <c r="C4804" s="57" t="s">
        <v>7</v>
      </c>
      <c r="D4804" s="59">
        <v>102.36</v>
      </c>
    </row>
    <row r="4805" spans="1:4" ht="27">
      <c r="A4805" s="57">
        <v>96528</v>
      </c>
      <c r="B4805" s="55" t="s">
        <v>6034</v>
      </c>
      <c r="C4805" s="57" t="s">
        <v>3</v>
      </c>
      <c r="D4805" s="59">
        <v>189.44</v>
      </c>
    </row>
    <row r="4806" spans="1:4" ht="27">
      <c r="A4806" s="57">
        <v>101114</v>
      </c>
      <c r="B4806" s="55" t="s">
        <v>6035</v>
      </c>
      <c r="C4806" s="57" t="s">
        <v>7</v>
      </c>
      <c r="D4806" s="59">
        <v>3.07</v>
      </c>
    </row>
    <row r="4807" spans="1:4" ht="27">
      <c r="A4807" s="57">
        <v>101115</v>
      </c>
      <c r="B4807" s="55" t="s">
        <v>6036</v>
      </c>
      <c r="C4807" s="57" t="s">
        <v>7</v>
      </c>
      <c r="D4807" s="59">
        <v>2.5099999999999998</v>
      </c>
    </row>
    <row r="4808" spans="1:4" ht="27">
      <c r="A4808" s="57">
        <v>101116</v>
      </c>
      <c r="B4808" s="55" t="s">
        <v>6037</v>
      </c>
      <c r="C4808" s="57" t="s">
        <v>7</v>
      </c>
      <c r="D4808" s="59">
        <v>1.56</v>
      </c>
    </row>
    <row r="4809" spans="1:4" ht="27">
      <c r="A4809" s="57">
        <v>101117</v>
      </c>
      <c r="B4809" s="55" t="s">
        <v>6038</v>
      </c>
      <c r="C4809" s="57" t="s">
        <v>7</v>
      </c>
      <c r="D4809" s="59">
        <v>2.0499999999999998</v>
      </c>
    </row>
    <row r="4810" spans="1:4" ht="27">
      <c r="A4810" s="57">
        <v>101118</v>
      </c>
      <c r="B4810" s="55" t="s">
        <v>6039</v>
      </c>
      <c r="C4810" s="57" t="s">
        <v>7</v>
      </c>
      <c r="D4810" s="59">
        <v>2.62</v>
      </c>
    </row>
    <row r="4811" spans="1:4" ht="27">
      <c r="A4811" s="57">
        <v>101119</v>
      </c>
      <c r="B4811" s="55" t="s">
        <v>6040</v>
      </c>
      <c r="C4811" s="57" t="s">
        <v>7</v>
      </c>
      <c r="D4811" s="59">
        <v>5.86</v>
      </c>
    </row>
    <row r="4812" spans="1:4" ht="27">
      <c r="A4812" s="57">
        <v>101120</v>
      </c>
      <c r="B4812" s="55" t="s">
        <v>6041</v>
      </c>
      <c r="C4812" s="57" t="s">
        <v>7</v>
      </c>
      <c r="D4812" s="59">
        <v>4.82</v>
      </c>
    </row>
    <row r="4813" spans="1:4" ht="27">
      <c r="A4813" s="57">
        <v>101121</v>
      </c>
      <c r="B4813" s="55" t="s">
        <v>6042</v>
      </c>
      <c r="C4813" s="57" t="s">
        <v>7</v>
      </c>
      <c r="D4813" s="59">
        <v>3.01</v>
      </c>
    </row>
    <row r="4814" spans="1:4" ht="27">
      <c r="A4814" s="57">
        <v>101122</v>
      </c>
      <c r="B4814" s="55" t="s">
        <v>6043</v>
      </c>
      <c r="C4814" s="57" t="s">
        <v>7</v>
      </c>
      <c r="D4814" s="59">
        <v>3.93</v>
      </c>
    </row>
    <row r="4815" spans="1:4" ht="27">
      <c r="A4815" s="57">
        <v>101123</v>
      </c>
      <c r="B4815" s="55" t="s">
        <v>6044</v>
      </c>
      <c r="C4815" s="57" t="s">
        <v>7</v>
      </c>
      <c r="D4815" s="59">
        <v>5.0199999999999996</v>
      </c>
    </row>
    <row r="4816" spans="1:4" ht="27">
      <c r="A4816" s="57">
        <v>101124</v>
      </c>
      <c r="B4816" s="55" t="s">
        <v>6045</v>
      </c>
      <c r="C4816" s="57" t="s">
        <v>7</v>
      </c>
      <c r="D4816" s="59">
        <v>10.1</v>
      </c>
    </row>
    <row r="4817" spans="1:4" ht="27">
      <c r="A4817" s="57">
        <v>101125</v>
      </c>
      <c r="B4817" s="55" t="s">
        <v>6046</v>
      </c>
      <c r="C4817" s="57" t="s">
        <v>7</v>
      </c>
      <c r="D4817" s="59">
        <v>9.5399999999999991</v>
      </c>
    </row>
    <row r="4818" spans="1:4" ht="27">
      <c r="A4818" s="57">
        <v>101126</v>
      </c>
      <c r="B4818" s="55" t="s">
        <v>6047</v>
      </c>
      <c r="C4818" s="57" t="s">
        <v>7</v>
      </c>
      <c r="D4818" s="59">
        <v>8.59</v>
      </c>
    </row>
    <row r="4819" spans="1:4" ht="27">
      <c r="A4819" s="57">
        <v>101127</v>
      </c>
      <c r="B4819" s="55" t="s">
        <v>6048</v>
      </c>
      <c r="C4819" s="57" t="s">
        <v>7</v>
      </c>
      <c r="D4819" s="59">
        <v>9.08</v>
      </c>
    </row>
    <row r="4820" spans="1:4" ht="27">
      <c r="A4820" s="57">
        <v>101128</v>
      </c>
      <c r="B4820" s="55" t="s">
        <v>6049</v>
      </c>
      <c r="C4820" s="57" t="s">
        <v>7</v>
      </c>
      <c r="D4820" s="59">
        <v>9.65</v>
      </c>
    </row>
    <row r="4821" spans="1:4" ht="27">
      <c r="A4821" s="57">
        <v>101129</v>
      </c>
      <c r="B4821" s="55" t="s">
        <v>6050</v>
      </c>
      <c r="C4821" s="57" t="s">
        <v>7</v>
      </c>
      <c r="D4821" s="59">
        <v>13.17</v>
      </c>
    </row>
    <row r="4822" spans="1:4" ht="27">
      <c r="A4822" s="57">
        <v>101130</v>
      </c>
      <c r="B4822" s="55" t="s">
        <v>6051</v>
      </c>
      <c r="C4822" s="57" t="s">
        <v>7</v>
      </c>
      <c r="D4822" s="59">
        <v>12.13</v>
      </c>
    </row>
    <row r="4823" spans="1:4" ht="27">
      <c r="A4823" s="57">
        <v>101131</v>
      </c>
      <c r="B4823" s="55" t="s">
        <v>6052</v>
      </c>
      <c r="C4823" s="57" t="s">
        <v>7</v>
      </c>
      <c r="D4823" s="59">
        <v>10.32</v>
      </c>
    </row>
    <row r="4824" spans="1:4" ht="27">
      <c r="A4824" s="57">
        <v>101132</v>
      </c>
      <c r="B4824" s="55" t="s">
        <v>6053</v>
      </c>
      <c r="C4824" s="57" t="s">
        <v>7</v>
      </c>
      <c r="D4824" s="59">
        <v>11.24</v>
      </c>
    </row>
    <row r="4825" spans="1:4" ht="27">
      <c r="A4825" s="57">
        <v>101133</v>
      </c>
      <c r="B4825" s="55" t="s">
        <v>6054</v>
      </c>
      <c r="C4825" s="57" t="s">
        <v>7</v>
      </c>
      <c r="D4825" s="59">
        <v>12.33</v>
      </c>
    </row>
    <row r="4826" spans="1:4" ht="40.5">
      <c r="A4826" s="57">
        <v>101134</v>
      </c>
      <c r="B4826" s="55" t="s">
        <v>6055</v>
      </c>
      <c r="C4826" s="57" t="s">
        <v>7</v>
      </c>
      <c r="D4826" s="59">
        <v>10.51</v>
      </c>
    </row>
    <row r="4827" spans="1:4" ht="40.5">
      <c r="A4827" s="57">
        <v>101135</v>
      </c>
      <c r="B4827" s="55" t="s">
        <v>6056</v>
      </c>
      <c r="C4827" s="57" t="s">
        <v>7</v>
      </c>
      <c r="D4827" s="59">
        <v>9.9499999999999993</v>
      </c>
    </row>
    <row r="4828" spans="1:4" ht="40.5">
      <c r="A4828" s="57">
        <v>101136</v>
      </c>
      <c r="B4828" s="55" t="s">
        <v>6057</v>
      </c>
      <c r="C4828" s="57" t="s">
        <v>7</v>
      </c>
      <c r="D4828" s="59">
        <v>9</v>
      </c>
    </row>
    <row r="4829" spans="1:4" ht="40.5">
      <c r="A4829" s="57">
        <v>101137</v>
      </c>
      <c r="B4829" s="55" t="s">
        <v>6058</v>
      </c>
      <c r="C4829" s="57" t="s">
        <v>7</v>
      </c>
      <c r="D4829" s="59">
        <v>9.49</v>
      </c>
    </row>
    <row r="4830" spans="1:4" ht="40.5">
      <c r="A4830" s="57">
        <v>101138</v>
      </c>
      <c r="B4830" s="55" t="s">
        <v>6059</v>
      </c>
      <c r="C4830" s="57" t="s">
        <v>7</v>
      </c>
      <c r="D4830" s="59">
        <v>10.06</v>
      </c>
    </row>
    <row r="4831" spans="1:4" ht="40.5">
      <c r="A4831" s="57">
        <v>101139</v>
      </c>
      <c r="B4831" s="55" t="s">
        <v>6060</v>
      </c>
      <c r="C4831" s="57" t="s">
        <v>7</v>
      </c>
      <c r="D4831" s="59">
        <v>13.59</v>
      </c>
    </row>
    <row r="4832" spans="1:4" ht="40.5">
      <c r="A4832" s="57">
        <v>101140</v>
      </c>
      <c r="B4832" s="55" t="s">
        <v>6061</v>
      </c>
      <c r="C4832" s="57" t="s">
        <v>7</v>
      </c>
      <c r="D4832" s="59">
        <v>12.55</v>
      </c>
    </row>
    <row r="4833" spans="1:4" ht="40.5">
      <c r="A4833" s="57">
        <v>101141</v>
      </c>
      <c r="B4833" s="55" t="s">
        <v>6062</v>
      </c>
      <c r="C4833" s="57" t="s">
        <v>7</v>
      </c>
      <c r="D4833" s="59">
        <v>10.74</v>
      </c>
    </row>
    <row r="4834" spans="1:4" ht="40.5">
      <c r="A4834" s="57">
        <v>101142</v>
      </c>
      <c r="B4834" s="55" t="s">
        <v>6063</v>
      </c>
      <c r="C4834" s="57" t="s">
        <v>7</v>
      </c>
      <c r="D4834" s="59">
        <v>11.66</v>
      </c>
    </row>
    <row r="4835" spans="1:4" ht="40.5">
      <c r="A4835" s="57">
        <v>101143</v>
      </c>
      <c r="B4835" s="55" t="s">
        <v>6064</v>
      </c>
      <c r="C4835" s="57" t="s">
        <v>7</v>
      </c>
      <c r="D4835" s="59">
        <v>12.75</v>
      </c>
    </row>
    <row r="4836" spans="1:4" ht="40.5">
      <c r="A4836" s="57">
        <v>101144</v>
      </c>
      <c r="B4836" s="55" t="s">
        <v>6065</v>
      </c>
      <c r="C4836" s="57" t="s">
        <v>7</v>
      </c>
      <c r="D4836" s="59">
        <v>10.46</v>
      </c>
    </row>
    <row r="4837" spans="1:4" ht="40.5">
      <c r="A4837" s="57">
        <v>101145</v>
      </c>
      <c r="B4837" s="55" t="s">
        <v>6066</v>
      </c>
      <c r="C4837" s="57" t="s">
        <v>7</v>
      </c>
      <c r="D4837" s="59">
        <v>9.9</v>
      </c>
    </row>
    <row r="4838" spans="1:4" ht="40.5">
      <c r="A4838" s="57">
        <v>101146</v>
      </c>
      <c r="B4838" s="55" t="s">
        <v>6067</v>
      </c>
      <c r="C4838" s="57" t="s">
        <v>7</v>
      </c>
      <c r="D4838" s="59">
        <v>8.9499999999999993</v>
      </c>
    </row>
    <row r="4839" spans="1:4" ht="40.5">
      <c r="A4839" s="57">
        <v>101147</v>
      </c>
      <c r="B4839" s="55" t="s">
        <v>6068</v>
      </c>
      <c r="C4839" s="57" t="s">
        <v>7</v>
      </c>
      <c r="D4839" s="59">
        <v>9.44</v>
      </c>
    </row>
    <row r="4840" spans="1:4" ht="40.5">
      <c r="A4840" s="57">
        <v>101148</v>
      </c>
      <c r="B4840" s="55" t="s">
        <v>6069</v>
      </c>
      <c r="C4840" s="57" t="s">
        <v>7</v>
      </c>
      <c r="D4840" s="59">
        <v>10.01</v>
      </c>
    </row>
    <row r="4841" spans="1:4" ht="40.5">
      <c r="A4841" s="57">
        <v>101149</v>
      </c>
      <c r="B4841" s="55" t="s">
        <v>6070</v>
      </c>
      <c r="C4841" s="57" t="s">
        <v>7</v>
      </c>
      <c r="D4841" s="59">
        <v>13.54</v>
      </c>
    </row>
    <row r="4842" spans="1:4" ht="40.5">
      <c r="A4842" s="57">
        <v>101150</v>
      </c>
      <c r="B4842" s="55" t="s">
        <v>6071</v>
      </c>
      <c r="C4842" s="57" t="s">
        <v>7</v>
      </c>
      <c r="D4842" s="59">
        <v>12.5</v>
      </c>
    </row>
    <row r="4843" spans="1:4" ht="40.5">
      <c r="A4843" s="57">
        <v>101151</v>
      </c>
      <c r="B4843" s="55" t="s">
        <v>6072</v>
      </c>
      <c r="C4843" s="57" t="s">
        <v>7</v>
      </c>
      <c r="D4843" s="59">
        <v>10.69</v>
      </c>
    </row>
    <row r="4844" spans="1:4" ht="40.5">
      <c r="A4844" s="57">
        <v>101152</v>
      </c>
      <c r="B4844" s="55" t="s">
        <v>6073</v>
      </c>
      <c r="C4844" s="57" t="s">
        <v>7</v>
      </c>
      <c r="D4844" s="59">
        <v>11.61</v>
      </c>
    </row>
    <row r="4845" spans="1:4" ht="40.5">
      <c r="A4845" s="57">
        <v>101153</v>
      </c>
      <c r="B4845" s="55" t="s">
        <v>6074</v>
      </c>
      <c r="C4845" s="57" t="s">
        <v>7</v>
      </c>
      <c r="D4845" s="59">
        <v>12.7</v>
      </c>
    </row>
    <row r="4846" spans="1:4" ht="54">
      <c r="A4846" s="57">
        <v>101206</v>
      </c>
      <c r="B4846" s="55" t="s">
        <v>6075</v>
      </c>
      <c r="C4846" s="57" t="s">
        <v>7</v>
      </c>
      <c r="D4846" s="59">
        <v>8.06</v>
      </c>
    </row>
    <row r="4847" spans="1:4" ht="54">
      <c r="A4847" s="57">
        <v>101207</v>
      </c>
      <c r="B4847" s="55" t="s">
        <v>6076</v>
      </c>
      <c r="C4847" s="57" t="s">
        <v>7</v>
      </c>
      <c r="D4847" s="59">
        <v>7</v>
      </c>
    </row>
    <row r="4848" spans="1:4" ht="54">
      <c r="A4848" s="57">
        <v>101208</v>
      </c>
      <c r="B4848" s="55" t="s">
        <v>6077</v>
      </c>
      <c r="C4848" s="57" t="s">
        <v>7</v>
      </c>
      <c r="D4848" s="59">
        <v>6.8</v>
      </c>
    </row>
    <row r="4849" spans="1:4" ht="54">
      <c r="A4849" s="57">
        <v>101209</v>
      </c>
      <c r="B4849" s="55" t="s">
        <v>6078</v>
      </c>
      <c r="C4849" s="57" t="s">
        <v>7</v>
      </c>
      <c r="D4849" s="59">
        <v>6.28</v>
      </c>
    </row>
    <row r="4850" spans="1:4" ht="54">
      <c r="A4850" s="57">
        <v>101210</v>
      </c>
      <c r="B4850" s="55" t="s">
        <v>6079</v>
      </c>
      <c r="C4850" s="57" t="s">
        <v>7</v>
      </c>
      <c r="D4850" s="59">
        <v>11.19</v>
      </c>
    </row>
    <row r="4851" spans="1:4" ht="54">
      <c r="A4851" s="57">
        <v>101211</v>
      </c>
      <c r="B4851" s="55" t="s">
        <v>6080</v>
      </c>
      <c r="C4851" s="57" t="s">
        <v>7</v>
      </c>
      <c r="D4851" s="59">
        <v>11.99</v>
      </c>
    </row>
    <row r="4852" spans="1:4" ht="54">
      <c r="A4852" s="57">
        <v>101212</v>
      </c>
      <c r="B4852" s="55" t="s">
        <v>6081</v>
      </c>
      <c r="C4852" s="57" t="s">
        <v>7</v>
      </c>
      <c r="D4852" s="59">
        <v>13.93</v>
      </c>
    </row>
    <row r="4853" spans="1:4" ht="54">
      <c r="A4853" s="57">
        <v>101213</v>
      </c>
      <c r="B4853" s="55" t="s">
        <v>6082</v>
      </c>
      <c r="C4853" s="57" t="s">
        <v>7</v>
      </c>
      <c r="D4853" s="59">
        <v>15.51</v>
      </c>
    </row>
    <row r="4854" spans="1:4" ht="54">
      <c r="A4854" s="57">
        <v>101214</v>
      </c>
      <c r="B4854" s="55" t="s">
        <v>6083</v>
      </c>
      <c r="C4854" s="57" t="s">
        <v>7</v>
      </c>
      <c r="D4854" s="59">
        <v>18.71</v>
      </c>
    </row>
    <row r="4855" spans="1:4" ht="54">
      <c r="A4855" s="57">
        <v>101215</v>
      </c>
      <c r="B4855" s="55" t="s">
        <v>6084</v>
      </c>
      <c r="C4855" s="57" t="s">
        <v>7</v>
      </c>
      <c r="D4855" s="59">
        <v>10.67</v>
      </c>
    </row>
    <row r="4856" spans="1:4" ht="54">
      <c r="A4856" s="57">
        <v>101216</v>
      </c>
      <c r="B4856" s="55" t="s">
        <v>6085</v>
      </c>
      <c r="C4856" s="57" t="s">
        <v>7</v>
      </c>
      <c r="D4856" s="59">
        <v>11.18</v>
      </c>
    </row>
    <row r="4857" spans="1:4" ht="54">
      <c r="A4857" s="57">
        <v>101217</v>
      </c>
      <c r="B4857" s="55" t="s">
        <v>6086</v>
      </c>
      <c r="C4857" s="57" t="s">
        <v>7</v>
      </c>
      <c r="D4857" s="59">
        <v>12.96</v>
      </c>
    </row>
    <row r="4858" spans="1:4" ht="54">
      <c r="A4858" s="57">
        <v>101218</v>
      </c>
      <c r="B4858" s="55" t="s">
        <v>6087</v>
      </c>
      <c r="C4858" s="57" t="s">
        <v>7</v>
      </c>
      <c r="D4858" s="59">
        <v>13.72</v>
      </c>
    </row>
    <row r="4859" spans="1:4" ht="54">
      <c r="A4859" s="57">
        <v>101219</v>
      </c>
      <c r="B4859" s="55" t="s">
        <v>6088</v>
      </c>
      <c r="C4859" s="57" t="s">
        <v>7</v>
      </c>
      <c r="D4859" s="59">
        <v>16.579999999999998</v>
      </c>
    </row>
    <row r="4860" spans="1:4" ht="54">
      <c r="A4860" s="57">
        <v>101220</v>
      </c>
      <c r="B4860" s="55" t="s">
        <v>6089</v>
      </c>
      <c r="C4860" s="57" t="s">
        <v>7</v>
      </c>
      <c r="D4860" s="59">
        <v>10.48</v>
      </c>
    </row>
    <row r="4861" spans="1:4" ht="54">
      <c r="A4861" s="57">
        <v>101221</v>
      </c>
      <c r="B4861" s="55" t="s">
        <v>6090</v>
      </c>
      <c r="C4861" s="57" t="s">
        <v>7</v>
      </c>
      <c r="D4861" s="59">
        <v>11.09</v>
      </c>
    </row>
    <row r="4862" spans="1:4" ht="54">
      <c r="A4862" s="57">
        <v>101222</v>
      </c>
      <c r="B4862" s="55" t="s">
        <v>6091</v>
      </c>
      <c r="C4862" s="57" t="s">
        <v>7</v>
      </c>
      <c r="D4862" s="59">
        <v>12.85</v>
      </c>
    </row>
    <row r="4863" spans="1:4" ht="54">
      <c r="A4863" s="57">
        <v>101223</v>
      </c>
      <c r="B4863" s="55" t="s">
        <v>6092</v>
      </c>
      <c r="C4863" s="57" t="s">
        <v>7</v>
      </c>
      <c r="D4863" s="59">
        <v>14.26</v>
      </c>
    </row>
    <row r="4864" spans="1:4" ht="54">
      <c r="A4864" s="57">
        <v>101224</v>
      </c>
      <c r="B4864" s="55" t="s">
        <v>6093</v>
      </c>
      <c r="C4864" s="57" t="s">
        <v>7</v>
      </c>
      <c r="D4864" s="59">
        <v>17.82</v>
      </c>
    </row>
    <row r="4865" spans="1:4" ht="54">
      <c r="A4865" s="57">
        <v>101225</v>
      </c>
      <c r="B4865" s="55" t="s">
        <v>6094</v>
      </c>
      <c r="C4865" s="57" t="s">
        <v>7</v>
      </c>
      <c r="D4865" s="59">
        <v>9.57</v>
      </c>
    </row>
    <row r="4866" spans="1:4" ht="54">
      <c r="A4866" s="57">
        <v>101226</v>
      </c>
      <c r="B4866" s="55" t="s">
        <v>6095</v>
      </c>
      <c r="C4866" s="57" t="s">
        <v>7</v>
      </c>
      <c r="D4866" s="59">
        <v>10.09</v>
      </c>
    </row>
    <row r="4867" spans="1:4" ht="54">
      <c r="A4867" s="57">
        <v>101227</v>
      </c>
      <c r="B4867" s="55" t="s">
        <v>6096</v>
      </c>
      <c r="C4867" s="57" t="s">
        <v>7</v>
      </c>
      <c r="D4867" s="59">
        <v>11.66</v>
      </c>
    </row>
    <row r="4868" spans="1:4" ht="54">
      <c r="A4868" s="57">
        <v>101228</v>
      </c>
      <c r="B4868" s="55" t="s">
        <v>6097</v>
      </c>
      <c r="C4868" s="57" t="s">
        <v>7</v>
      </c>
      <c r="D4868" s="59">
        <v>12.45</v>
      </c>
    </row>
    <row r="4869" spans="1:4" ht="54">
      <c r="A4869" s="57">
        <v>101229</v>
      </c>
      <c r="B4869" s="55" t="s">
        <v>6098</v>
      </c>
      <c r="C4869" s="57" t="s">
        <v>7</v>
      </c>
      <c r="D4869" s="59">
        <v>15.62</v>
      </c>
    </row>
    <row r="4870" spans="1:4" ht="54">
      <c r="A4870" s="57">
        <v>101230</v>
      </c>
      <c r="B4870" s="55" t="s">
        <v>6099</v>
      </c>
      <c r="C4870" s="57" t="s">
        <v>7</v>
      </c>
      <c r="D4870" s="59">
        <v>7.1</v>
      </c>
    </row>
    <row r="4871" spans="1:4" ht="54">
      <c r="A4871" s="57">
        <v>101231</v>
      </c>
      <c r="B4871" s="55" t="s">
        <v>6100</v>
      </c>
      <c r="C4871" s="57" t="s">
        <v>7</v>
      </c>
      <c r="D4871" s="59">
        <v>6.7</v>
      </c>
    </row>
    <row r="4872" spans="1:4" ht="54">
      <c r="A4872" s="57">
        <v>101232</v>
      </c>
      <c r="B4872" s="55" t="s">
        <v>6101</v>
      </c>
      <c r="C4872" s="57" t="s">
        <v>7</v>
      </c>
      <c r="D4872" s="59">
        <v>6.08</v>
      </c>
    </row>
    <row r="4873" spans="1:4" ht="54">
      <c r="A4873" s="57">
        <v>101233</v>
      </c>
      <c r="B4873" s="55" t="s">
        <v>6102</v>
      </c>
      <c r="C4873" s="57" t="s">
        <v>7</v>
      </c>
      <c r="D4873" s="59">
        <v>5.56</v>
      </c>
    </row>
    <row r="4874" spans="1:4" ht="54">
      <c r="A4874" s="57">
        <v>101234</v>
      </c>
      <c r="B4874" s="55" t="s">
        <v>6103</v>
      </c>
      <c r="C4874" s="57" t="s">
        <v>7</v>
      </c>
      <c r="D4874" s="59">
        <v>10.9</v>
      </c>
    </row>
    <row r="4875" spans="1:4" ht="54">
      <c r="A4875" s="57">
        <v>101235</v>
      </c>
      <c r="B4875" s="55" t="s">
        <v>6104</v>
      </c>
      <c r="C4875" s="57" t="s">
        <v>7</v>
      </c>
      <c r="D4875" s="59">
        <v>11.48</v>
      </c>
    </row>
    <row r="4876" spans="1:4" ht="54">
      <c r="A4876" s="57">
        <v>101236</v>
      </c>
      <c r="B4876" s="55" t="s">
        <v>6105</v>
      </c>
      <c r="C4876" s="57" t="s">
        <v>7</v>
      </c>
      <c r="D4876" s="59">
        <v>13.33</v>
      </c>
    </row>
    <row r="4877" spans="1:4" ht="54">
      <c r="A4877" s="57">
        <v>101237</v>
      </c>
      <c r="B4877" s="55" t="s">
        <v>6106</v>
      </c>
      <c r="C4877" s="57" t="s">
        <v>7</v>
      </c>
      <c r="D4877" s="59">
        <v>14.2</v>
      </c>
    </row>
    <row r="4878" spans="1:4" ht="54">
      <c r="A4878" s="57">
        <v>101238</v>
      </c>
      <c r="B4878" s="55" t="s">
        <v>6107</v>
      </c>
      <c r="C4878" s="57" t="s">
        <v>7</v>
      </c>
      <c r="D4878" s="59">
        <v>17.89</v>
      </c>
    </row>
    <row r="4879" spans="1:4" ht="54">
      <c r="A4879" s="57">
        <v>101239</v>
      </c>
      <c r="B4879" s="55" t="s">
        <v>6108</v>
      </c>
      <c r="C4879" s="57" t="s">
        <v>7</v>
      </c>
      <c r="D4879" s="59">
        <v>9.5399999999999991</v>
      </c>
    </row>
    <row r="4880" spans="1:4" ht="54">
      <c r="A4880" s="57">
        <v>101240</v>
      </c>
      <c r="B4880" s="55" t="s">
        <v>6109</v>
      </c>
      <c r="C4880" s="57" t="s">
        <v>7</v>
      </c>
      <c r="D4880" s="59">
        <v>10.08</v>
      </c>
    </row>
    <row r="4881" spans="1:4" ht="54">
      <c r="A4881" s="57">
        <v>101241</v>
      </c>
      <c r="B4881" s="55" t="s">
        <v>6110</v>
      </c>
      <c r="C4881" s="57" t="s">
        <v>7</v>
      </c>
      <c r="D4881" s="59">
        <v>11.73</v>
      </c>
    </row>
    <row r="4882" spans="1:4" ht="54">
      <c r="A4882" s="57">
        <v>101242</v>
      </c>
      <c r="B4882" s="55" t="s">
        <v>6111</v>
      </c>
      <c r="C4882" s="57" t="s">
        <v>7</v>
      </c>
      <c r="D4882" s="59">
        <v>13.05</v>
      </c>
    </row>
    <row r="4883" spans="1:4" ht="54">
      <c r="A4883" s="57">
        <v>101243</v>
      </c>
      <c r="B4883" s="55" t="s">
        <v>6112</v>
      </c>
      <c r="C4883" s="57" t="s">
        <v>7</v>
      </c>
      <c r="D4883" s="59">
        <v>15.8</v>
      </c>
    </row>
    <row r="4884" spans="1:4" ht="54">
      <c r="A4884" s="57">
        <v>101244</v>
      </c>
      <c r="B4884" s="55" t="s">
        <v>6113</v>
      </c>
      <c r="C4884" s="57" t="s">
        <v>7</v>
      </c>
      <c r="D4884" s="59">
        <v>10.050000000000001</v>
      </c>
    </row>
    <row r="4885" spans="1:4" ht="54">
      <c r="A4885" s="57">
        <v>101245</v>
      </c>
      <c r="B4885" s="55" t="s">
        <v>6114</v>
      </c>
      <c r="C4885" s="57" t="s">
        <v>7</v>
      </c>
      <c r="D4885" s="59">
        <v>10.64</v>
      </c>
    </row>
    <row r="4886" spans="1:4" ht="54">
      <c r="A4886" s="57">
        <v>101246</v>
      </c>
      <c r="B4886" s="55" t="s">
        <v>6115</v>
      </c>
      <c r="C4886" s="57" t="s">
        <v>7</v>
      </c>
      <c r="D4886" s="59">
        <v>12.33</v>
      </c>
    </row>
    <row r="4887" spans="1:4" ht="54">
      <c r="A4887" s="57">
        <v>101247</v>
      </c>
      <c r="B4887" s="55" t="s">
        <v>6116</v>
      </c>
      <c r="C4887" s="57" t="s">
        <v>7</v>
      </c>
      <c r="D4887" s="59">
        <v>13.66</v>
      </c>
    </row>
    <row r="4888" spans="1:4" ht="54">
      <c r="A4888" s="57">
        <v>101248</v>
      </c>
      <c r="B4888" s="55" t="s">
        <v>6117</v>
      </c>
      <c r="C4888" s="57" t="s">
        <v>7</v>
      </c>
      <c r="D4888" s="59">
        <v>17.059999999999999</v>
      </c>
    </row>
    <row r="4889" spans="1:4" ht="54">
      <c r="A4889" s="57">
        <v>101249</v>
      </c>
      <c r="B4889" s="55" t="s">
        <v>6118</v>
      </c>
      <c r="C4889" s="57" t="s">
        <v>7</v>
      </c>
      <c r="D4889" s="59">
        <v>8.6999999999999993</v>
      </c>
    </row>
    <row r="4890" spans="1:4" ht="54">
      <c r="A4890" s="57">
        <v>101250</v>
      </c>
      <c r="B4890" s="55" t="s">
        <v>6119</v>
      </c>
      <c r="C4890" s="57" t="s">
        <v>7</v>
      </c>
      <c r="D4890" s="59">
        <v>9.6300000000000008</v>
      </c>
    </row>
    <row r="4891" spans="1:4" ht="54">
      <c r="A4891" s="57">
        <v>101251</v>
      </c>
      <c r="B4891" s="55" t="s">
        <v>6120</v>
      </c>
      <c r="C4891" s="57" t="s">
        <v>7</v>
      </c>
      <c r="D4891" s="59">
        <v>11.03</v>
      </c>
    </row>
    <row r="4892" spans="1:4" ht="54">
      <c r="A4892" s="57">
        <v>101252</v>
      </c>
      <c r="B4892" s="55" t="s">
        <v>6121</v>
      </c>
      <c r="C4892" s="57" t="s">
        <v>7</v>
      </c>
      <c r="D4892" s="59">
        <v>11.88</v>
      </c>
    </row>
    <row r="4893" spans="1:4" ht="54">
      <c r="A4893" s="57">
        <v>101253</v>
      </c>
      <c r="B4893" s="55" t="s">
        <v>6122</v>
      </c>
      <c r="C4893" s="57" t="s">
        <v>7</v>
      </c>
      <c r="D4893" s="59">
        <v>14.93</v>
      </c>
    </row>
    <row r="4894" spans="1:4" ht="54">
      <c r="A4894" s="57">
        <v>101254</v>
      </c>
      <c r="B4894" s="55" t="s">
        <v>6123</v>
      </c>
      <c r="C4894" s="57" t="s">
        <v>7</v>
      </c>
      <c r="D4894" s="59">
        <v>8.25</v>
      </c>
    </row>
    <row r="4895" spans="1:4" ht="54">
      <c r="A4895" s="57">
        <v>101255</v>
      </c>
      <c r="B4895" s="55" t="s">
        <v>6124</v>
      </c>
      <c r="C4895" s="57" t="s">
        <v>7</v>
      </c>
      <c r="D4895" s="59">
        <v>7.28</v>
      </c>
    </row>
    <row r="4896" spans="1:4" ht="54">
      <c r="A4896" s="57">
        <v>101256</v>
      </c>
      <c r="B4896" s="55" t="s">
        <v>6125</v>
      </c>
      <c r="C4896" s="57" t="s">
        <v>7</v>
      </c>
      <c r="D4896" s="59">
        <v>12.55</v>
      </c>
    </row>
    <row r="4897" spans="1:4" ht="54">
      <c r="A4897" s="57">
        <v>101257</v>
      </c>
      <c r="B4897" s="55" t="s">
        <v>6126</v>
      </c>
      <c r="C4897" s="57" t="s">
        <v>7</v>
      </c>
      <c r="D4897" s="59">
        <v>13.22</v>
      </c>
    </row>
    <row r="4898" spans="1:4" ht="54">
      <c r="A4898" s="57">
        <v>101258</v>
      </c>
      <c r="B4898" s="55" t="s">
        <v>6127</v>
      </c>
      <c r="C4898" s="57" t="s">
        <v>7</v>
      </c>
      <c r="D4898" s="59">
        <v>15.28</v>
      </c>
    </row>
    <row r="4899" spans="1:4" ht="54">
      <c r="A4899" s="57">
        <v>101259</v>
      </c>
      <c r="B4899" s="55" t="s">
        <v>6128</v>
      </c>
      <c r="C4899" s="57" t="s">
        <v>7</v>
      </c>
      <c r="D4899" s="59">
        <v>16.93</v>
      </c>
    </row>
    <row r="4900" spans="1:4" ht="54">
      <c r="A4900" s="57">
        <v>101260</v>
      </c>
      <c r="B4900" s="55" t="s">
        <v>6129</v>
      </c>
      <c r="C4900" s="57" t="s">
        <v>7</v>
      </c>
      <c r="D4900" s="59">
        <v>21.08</v>
      </c>
    </row>
    <row r="4901" spans="1:4" ht="54">
      <c r="A4901" s="57">
        <v>101261</v>
      </c>
      <c r="B4901" s="55" t="s">
        <v>6130</v>
      </c>
      <c r="C4901" s="57" t="s">
        <v>7</v>
      </c>
      <c r="D4901" s="59">
        <v>11.84</v>
      </c>
    </row>
    <row r="4902" spans="1:4" ht="54">
      <c r="A4902" s="57">
        <v>101262</v>
      </c>
      <c r="B4902" s="55" t="s">
        <v>6131</v>
      </c>
      <c r="C4902" s="57" t="s">
        <v>7</v>
      </c>
      <c r="D4902" s="59">
        <v>12.49</v>
      </c>
    </row>
    <row r="4903" spans="1:4" ht="54">
      <c r="A4903" s="57">
        <v>101263</v>
      </c>
      <c r="B4903" s="55" t="s">
        <v>6132</v>
      </c>
      <c r="C4903" s="57" t="s">
        <v>7</v>
      </c>
      <c r="D4903" s="59">
        <v>14.41</v>
      </c>
    </row>
    <row r="4904" spans="1:4" ht="54">
      <c r="A4904" s="57">
        <v>101264</v>
      </c>
      <c r="B4904" s="55" t="s">
        <v>6133</v>
      </c>
      <c r="C4904" s="57" t="s">
        <v>7</v>
      </c>
      <c r="D4904" s="59">
        <v>15.93</v>
      </c>
    </row>
    <row r="4905" spans="1:4" ht="54">
      <c r="A4905" s="57">
        <v>101265</v>
      </c>
      <c r="B4905" s="55" t="s">
        <v>6134</v>
      </c>
      <c r="C4905" s="57" t="s">
        <v>7</v>
      </c>
      <c r="D4905" s="59">
        <v>19.8</v>
      </c>
    </row>
    <row r="4906" spans="1:4" ht="54">
      <c r="A4906" s="57">
        <v>101266</v>
      </c>
      <c r="B4906" s="55" t="s">
        <v>6135</v>
      </c>
      <c r="C4906" s="57" t="s">
        <v>7</v>
      </c>
      <c r="D4906" s="59">
        <v>7.33</v>
      </c>
    </row>
    <row r="4907" spans="1:4" ht="54">
      <c r="A4907" s="57">
        <v>101267</v>
      </c>
      <c r="B4907" s="55" t="s">
        <v>6136</v>
      </c>
      <c r="C4907" s="57" t="s">
        <v>7</v>
      </c>
      <c r="D4907" s="59">
        <v>6.99</v>
      </c>
    </row>
    <row r="4908" spans="1:4" ht="54">
      <c r="A4908" s="57">
        <v>101268</v>
      </c>
      <c r="B4908" s="55" t="s">
        <v>6137</v>
      </c>
      <c r="C4908" s="57" t="s">
        <v>7</v>
      </c>
      <c r="D4908" s="59">
        <v>11.4</v>
      </c>
    </row>
    <row r="4909" spans="1:4" ht="54">
      <c r="A4909" s="57">
        <v>101269</v>
      </c>
      <c r="B4909" s="55" t="s">
        <v>6138</v>
      </c>
      <c r="C4909" s="57" t="s">
        <v>7</v>
      </c>
      <c r="D4909" s="59">
        <v>12.65</v>
      </c>
    </row>
    <row r="4910" spans="1:4" ht="54">
      <c r="A4910" s="57">
        <v>101270</v>
      </c>
      <c r="B4910" s="55" t="s">
        <v>6139</v>
      </c>
      <c r="C4910" s="57" t="s">
        <v>7</v>
      </c>
      <c r="D4910" s="59">
        <v>14.61</v>
      </c>
    </row>
    <row r="4911" spans="1:4" ht="54">
      <c r="A4911" s="57">
        <v>101271</v>
      </c>
      <c r="B4911" s="55" t="s">
        <v>6140</v>
      </c>
      <c r="C4911" s="57" t="s">
        <v>7</v>
      </c>
      <c r="D4911" s="59">
        <v>16.170000000000002</v>
      </c>
    </row>
    <row r="4912" spans="1:4" ht="54">
      <c r="A4912" s="57">
        <v>101272</v>
      </c>
      <c r="B4912" s="55" t="s">
        <v>6141</v>
      </c>
      <c r="C4912" s="57" t="s">
        <v>7</v>
      </c>
      <c r="D4912" s="59">
        <v>20.11</v>
      </c>
    </row>
    <row r="4913" spans="1:4" ht="54">
      <c r="A4913" s="57">
        <v>101273</v>
      </c>
      <c r="B4913" s="55" t="s">
        <v>6142</v>
      </c>
      <c r="C4913" s="57" t="s">
        <v>7</v>
      </c>
      <c r="D4913" s="59">
        <v>10.85</v>
      </c>
    </row>
    <row r="4914" spans="1:4" ht="54">
      <c r="A4914" s="57">
        <v>101274</v>
      </c>
      <c r="B4914" s="55" t="s">
        <v>6143</v>
      </c>
      <c r="C4914" s="57" t="s">
        <v>7</v>
      </c>
      <c r="D4914" s="59">
        <v>11.96</v>
      </c>
    </row>
    <row r="4915" spans="1:4" ht="54">
      <c r="A4915" s="57">
        <v>101275</v>
      </c>
      <c r="B4915" s="55" t="s">
        <v>6144</v>
      </c>
      <c r="C4915" s="57" t="s">
        <v>7</v>
      </c>
      <c r="D4915" s="59">
        <v>13.83</v>
      </c>
    </row>
    <row r="4916" spans="1:4" ht="54">
      <c r="A4916" s="57">
        <v>101276</v>
      </c>
      <c r="B4916" s="55" t="s">
        <v>6145</v>
      </c>
      <c r="C4916" s="57" t="s">
        <v>7</v>
      </c>
      <c r="D4916" s="59">
        <v>15.25</v>
      </c>
    </row>
    <row r="4917" spans="1:4" ht="54">
      <c r="A4917" s="57">
        <v>101277</v>
      </c>
      <c r="B4917" s="55" t="s">
        <v>6146</v>
      </c>
      <c r="C4917" s="57" t="s">
        <v>7</v>
      </c>
      <c r="D4917" s="59">
        <v>19.420000000000002</v>
      </c>
    </row>
    <row r="4918" spans="1:4" ht="40.5">
      <c r="A4918" s="57">
        <v>90082</v>
      </c>
      <c r="B4918" s="55" t="s">
        <v>6147</v>
      </c>
      <c r="C4918" s="57" t="s">
        <v>7</v>
      </c>
      <c r="D4918" s="59">
        <v>8.36</v>
      </c>
    </row>
    <row r="4919" spans="1:4" ht="54">
      <c r="A4919" s="57">
        <v>90084</v>
      </c>
      <c r="B4919" s="55" t="s">
        <v>6148</v>
      </c>
      <c r="C4919" s="57" t="s">
        <v>7</v>
      </c>
      <c r="D4919" s="59">
        <v>8.11</v>
      </c>
    </row>
    <row r="4920" spans="1:4" ht="54">
      <c r="A4920" s="57">
        <v>90086</v>
      </c>
      <c r="B4920" s="55" t="s">
        <v>6149</v>
      </c>
      <c r="C4920" s="57" t="s">
        <v>7</v>
      </c>
      <c r="D4920" s="59">
        <v>7.66</v>
      </c>
    </row>
    <row r="4921" spans="1:4" ht="54">
      <c r="A4921" s="57">
        <v>90087</v>
      </c>
      <c r="B4921" s="55" t="s">
        <v>6150</v>
      </c>
      <c r="C4921" s="57" t="s">
        <v>7</v>
      </c>
      <c r="D4921" s="59">
        <v>6.92</v>
      </c>
    </row>
    <row r="4922" spans="1:4" ht="54">
      <c r="A4922" s="57">
        <v>90090</v>
      </c>
      <c r="B4922" s="55" t="s">
        <v>6151</v>
      </c>
      <c r="C4922" s="57" t="s">
        <v>7</v>
      </c>
      <c r="D4922" s="59">
        <v>6.76</v>
      </c>
    </row>
    <row r="4923" spans="1:4" ht="40.5">
      <c r="A4923" s="57">
        <v>90091</v>
      </c>
      <c r="B4923" s="55" t="s">
        <v>6152</v>
      </c>
      <c r="C4923" s="57" t="s">
        <v>7</v>
      </c>
      <c r="D4923" s="59">
        <v>4.53</v>
      </c>
    </row>
    <row r="4924" spans="1:4" ht="54">
      <c r="A4924" s="57">
        <v>90092</v>
      </c>
      <c r="B4924" s="55" t="s">
        <v>6153</v>
      </c>
      <c r="C4924" s="57" t="s">
        <v>7</v>
      </c>
      <c r="D4924" s="59">
        <v>4.46</v>
      </c>
    </row>
    <row r="4925" spans="1:4" ht="54">
      <c r="A4925" s="57">
        <v>90094</v>
      </c>
      <c r="B4925" s="55" t="s">
        <v>6154</v>
      </c>
      <c r="C4925" s="57" t="s">
        <v>7</v>
      </c>
      <c r="D4925" s="59">
        <v>4.2300000000000004</v>
      </c>
    </row>
    <row r="4926" spans="1:4" ht="54">
      <c r="A4926" s="57">
        <v>90095</v>
      </c>
      <c r="B4926" s="55" t="s">
        <v>6155</v>
      </c>
      <c r="C4926" s="57" t="s">
        <v>7</v>
      </c>
      <c r="D4926" s="59">
        <v>3.8</v>
      </c>
    </row>
    <row r="4927" spans="1:4" ht="54">
      <c r="A4927" s="57">
        <v>90098</v>
      </c>
      <c r="B4927" s="55" t="s">
        <v>6156</v>
      </c>
      <c r="C4927" s="57" t="s">
        <v>7</v>
      </c>
      <c r="D4927" s="59">
        <v>3.74</v>
      </c>
    </row>
    <row r="4928" spans="1:4" ht="40.5">
      <c r="A4928" s="57">
        <v>90099</v>
      </c>
      <c r="B4928" s="55" t="s">
        <v>6157</v>
      </c>
      <c r="C4928" s="57" t="s">
        <v>7</v>
      </c>
      <c r="D4928" s="59">
        <v>11.75</v>
      </c>
    </row>
    <row r="4929" spans="1:4" ht="40.5">
      <c r="A4929" s="57">
        <v>90100</v>
      </c>
      <c r="B4929" s="55" t="s">
        <v>6158</v>
      </c>
      <c r="C4929" s="57" t="s">
        <v>7</v>
      </c>
      <c r="D4929" s="59">
        <v>9.9700000000000006</v>
      </c>
    </row>
    <row r="4930" spans="1:4" ht="54">
      <c r="A4930" s="57">
        <v>90101</v>
      </c>
      <c r="B4930" s="55" t="s">
        <v>6159</v>
      </c>
      <c r="C4930" s="57" t="s">
        <v>7</v>
      </c>
      <c r="D4930" s="59">
        <v>9.85</v>
      </c>
    </row>
    <row r="4931" spans="1:4" ht="54">
      <c r="A4931" s="57">
        <v>90102</v>
      </c>
      <c r="B4931" s="55" t="s">
        <v>6160</v>
      </c>
      <c r="C4931" s="57" t="s">
        <v>7</v>
      </c>
      <c r="D4931" s="59">
        <v>8.9700000000000006</v>
      </c>
    </row>
    <row r="4932" spans="1:4" ht="54">
      <c r="A4932" s="57">
        <v>90105</v>
      </c>
      <c r="B4932" s="55" t="s">
        <v>6161</v>
      </c>
      <c r="C4932" s="57" t="s">
        <v>7</v>
      </c>
      <c r="D4932" s="59">
        <v>6.48</v>
      </c>
    </row>
    <row r="4933" spans="1:4" ht="54">
      <c r="A4933" s="57">
        <v>90106</v>
      </c>
      <c r="B4933" s="55" t="s">
        <v>6162</v>
      </c>
      <c r="C4933" s="57" t="s">
        <v>7</v>
      </c>
      <c r="D4933" s="59">
        <v>5.5</v>
      </c>
    </row>
    <row r="4934" spans="1:4" ht="54">
      <c r="A4934" s="57">
        <v>90107</v>
      </c>
      <c r="B4934" s="55" t="s">
        <v>6163</v>
      </c>
      <c r="C4934" s="57" t="s">
        <v>7</v>
      </c>
      <c r="D4934" s="59">
        <v>5.43</v>
      </c>
    </row>
    <row r="4935" spans="1:4" ht="54">
      <c r="A4935" s="57">
        <v>90108</v>
      </c>
      <c r="B4935" s="55" t="s">
        <v>6164</v>
      </c>
      <c r="C4935" s="57" t="s">
        <v>7</v>
      </c>
      <c r="D4935" s="59">
        <v>4.95</v>
      </c>
    </row>
    <row r="4936" spans="1:4" ht="13.5">
      <c r="A4936" s="57">
        <v>93358</v>
      </c>
      <c r="B4936" s="55" t="s">
        <v>6165</v>
      </c>
      <c r="C4936" s="57" t="s">
        <v>7</v>
      </c>
      <c r="D4936" s="59">
        <v>65.27</v>
      </c>
    </row>
    <row r="4937" spans="1:4" ht="54">
      <c r="A4937" s="57">
        <v>102276</v>
      </c>
      <c r="B4937" s="55" t="s">
        <v>6166</v>
      </c>
      <c r="C4937" s="57" t="s">
        <v>7</v>
      </c>
      <c r="D4937" s="59">
        <v>9.41</v>
      </c>
    </row>
    <row r="4938" spans="1:4" ht="54">
      <c r="A4938" s="57">
        <v>102277</v>
      </c>
      <c r="B4938" s="55" t="s">
        <v>6167</v>
      </c>
      <c r="C4938" s="57" t="s">
        <v>7</v>
      </c>
      <c r="D4938" s="59">
        <v>7.43</v>
      </c>
    </row>
    <row r="4939" spans="1:4" ht="54">
      <c r="A4939" s="57">
        <v>102278</v>
      </c>
      <c r="B4939" s="55" t="s">
        <v>6168</v>
      </c>
      <c r="C4939" s="57" t="s">
        <v>7</v>
      </c>
      <c r="D4939" s="59">
        <v>7.21</v>
      </c>
    </row>
    <row r="4940" spans="1:4" ht="40.5">
      <c r="A4940" s="57">
        <v>102279</v>
      </c>
      <c r="B4940" s="55" t="s">
        <v>6169</v>
      </c>
      <c r="C4940" s="57" t="s">
        <v>7</v>
      </c>
      <c r="D4940" s="59">
        <v>5.19</v>
      </c>
    </row>
    <row r="4941" spans="1:4" ht="54">
      <c r="A4941" s="57">
        <v>102280</v>
      </c>
      <c r="B4941" s="55" t="s">
        <v>6170</v>
      </c>
      <c r="C4941" s="57" t="s">
        <v>7</v>
      </c>
      <c r="D4941" s="59">
        <v>4.0999999999999996</v>
      </c>
    </row>
    <row r="4942" spans="1:4" ht="54">
      <c r="A4942" s="57">
        <v>102281</v>
      </c>
      <c r="B4942" s="55" t="s">
        <v>6171</v>
      </c>
      <c r="C4942" s="57" t="s">
        <v>7</v>
      </c>
      <c r="D4942" s="59">
        <v>3.98</v>
      </c>
    </row>
    <row r="4943" spans="1:4" ht="40.5">
      <c r="A4943" s="57">
        <v>102282</v>
      </c>
      <c r="B4943" s="55" t="s">
        <v>6172</v>
      </c>
      <c r="C4943" s="57" t="s">
        <v>7</v>
      </c>
      <c r="D4943" s="59">
        <v>10.45</v>
      </c>
    </row>
    <row r="4944" spans="1:4" ht="40.5">
      <c r="A4944" s="57">
        <v>102283</v>
      </c>
      <c r="B4944" s="55" t="s">
        <v>6173</v>
      </c>
      <c r="C4944" s="57" t="s">
        <v>7</v>
      </c>
      <c r="D4944" s="59">
        <v>9.3000000000000007</v>
      </c>
    </row>
    <row r="4945" spans="1:4" ht="54">
      <c r="A4945" s="57">
        <v>102284</v>
      </c>
      <c r="B4945" s="55" t="s">
        <v>6174</v>
      </c>
      <c r="C4945" s="57" t="s">
        <v>7</v>
      </c>
      <c r="D4945" s="59">
        <v>9</v>
      </c>
    </row>
    <row r="4946" spans="1:4" ht="54">
      <c r="A4946" s="57">
        <v>102285</v>
      </c>
      <c r="B4946" s="55" t="s">
        <v>6175</v>
      </c>
      <c r="C4946" s="57" t="s">
        <v>7</v>
      </c>
      <c r="D4946" s="59">
        <v>8.5</v>
      </c>
    </row>
    <row r="4947" spans="1:4" ht="54">
      <c r="A4947" s="57">
        <v>102286</v>
      </c>
      <c r="B4947" s="55" t="s">
        <v>6176</v>
      </c>
      <c r="C4947" s="57" t="s">
        <v>7</v>
      </c>
      <c r="D4947" s="59">
        <v>8.27</v>
      </c>
    </row>
    <row r="4948" spans="1:4" ht="54">
      <c r="A4948" s="57">
        <v>102287</v>
      </c>
      <c r="B4948" s="55" t="s">
        <v>6177</v>
      </c>
      <c r="C4948" s="57" t="s">
        <v>7</v>
      </c>
      <c r="D4948" s="59">
        <v>8.02</v>
      </c>
    </row>
    <row r="4949" spans="1:4" ht="54">
      <c r="A4949" s="57">
        <v>102288</v>
      </c>
      <c r="B4949" s="55" t="s">
        <v>6178</v>
      </c>
      <c r="C4949" s="57" t="s">
        <v>7</v>
      </c>
      <c r="D4949" s="59">
        <v>7.69</v>
      </c>
    </row>
    <row r="4950" spans="1:4" ht="54">
      <c r="A4950" s="57">
        <v>102289</v>
      </c>
      <c r="B4950" s="55" t="s">
        <v>6179</v>
      </c>
      <c r="C4950" s="57" t="s">
        <v>7</v>
      </c>
      <c r="D4950" s="59">
        <v>7.52</v>
      </c>
    </row>
    <row r="4951" spans="1:4" ht="40.5">
      <c r="A4951" s="57">
        <v>102290</v>
      </c>
      <c r="B4951" s="55" t="s">
        <v>6180</v>
      </c>
      <c r="C4951" s="57" t="s">
        <v>7</v>
      </c>
      <c r="D4951" s="59">
        <v>5.76</v>
      </c>
    </row>
    <row r="4952" spans="1:4" ht="40.5">
      <c r="A4952" s="57">
        <v>102291</v>
      </c>
      <c r="B4952" s="55" t="s">
        <v>6181</v>
      </c>
      <c r="C4952" s="57" t="s">
        <v>7</v>
      </c>
      <c r="D4952" s="59">
        <v>5.1100000000000003</v>
      </c>
    </row>
    <row r="4953" spans="1:4" ht="54">
      <c r="A4953" s="57">
        <v>102292</v>
      </c>
      <c r="B4953" s="55" t="s">
        <v>6182</v>
      </c>
      <c r="C4953" s="57" t="s">
        <v>7</v>
      </c>
      <c r="D4953" s="59">
        <v>4.96</v>
      </c>
    </row>
    <row r="4954" spans="1:4" ht="54">
      <c r="A4954" s="57">
        <v>102293</v>
      </c>
      <c r="B4954" s="55" t="s">
        <v>6183</v>
      </c>
      <c r="C4954" s="57" t="s">
        <v>7</v>
      </c>
      <c r="D4954" s="59">
        <v>4.7</v>
      </c>
    </row>
    <row r="4955" spans="1:4" ht="54">
      <c r="A4955" s="57">
        <v>102294</v>
      </c>
      <c r="B4955" s="55" t="s">
        <v>6184</v>
      </c>
      <c r="C4955" s="57" t="s">
        <v>7</v>
      </c>
      <c r="D4955" s="59">
        <v>4.5599999999999996</v>
      </c>
    </row>
    <row r="4956" spans="1:4" ht="54">
      <c r="A4956" s="57">
        <v>102295</v>
      </c>
      <c r="B4956" s="55" t="s">
        <v>6185</v>
      </c>
      <c r="C4956" s="57" t="s">
        <v>7</v>
      </c>
      <c r="D4956" s="59">
        <v>4.42</v>
      </c>
    </row>
    <row r="4957" spans="1:4" ht="54">
      <c r="A4957" s="57">
        <v>102296</v>
      </c>
      <c r="B4957" s="55" t="s">
        <v>6186</v>
      </c>
      <c r="C4957" s="57" t="s">
        <v>7</v>
      </c>
      <c r="D4957" s="59">
        <v>4.24</v>
      </c>
    </row>
    <row r="4958" spans="1:4" ht="54">
      <c r="A4958" s="57">
        <v>102297</v>
      </c>
      <c r="B4958" s="55" t="s">
        <v>6187</v>
      </c>
      <c r="C4958" s="57" t="s">
        <v>7</v>
      </c>
      <c r="D4958" s="59">
        <v>4.1500000000000004</v>
      </c>
    </row>
    <row r="4959" spans="1:4" ht="40.5">
      <c r="A4959" s="57">
        <v>102298</v>
      </c>
      <c r="B4959" s="55" t="s">
        <v>6188</v>
      </c>
      <c r="C4959" s="57" t="s">
        <v>7</v>
      </c>
      <c r="D4959" s="59">
        <v>13.05</v>
      </c>
    </row>
    <row r="4960" spans="1:4" ht="40.5">
      <c r="A4960" s="57">
        <v>102299</v>
      </c>
      <c r="B4960" s="55" t="s">
        <v>6189</v>
      </c>
      <c r="C4960" s="57" t="s">
        <v>7</v>
      </c>
      <c r="D4960" s="59">
        <v>11.1</v>
      </c>
    </row>
    <row r="4961" spans="1:4" ht="54">
      <c r="A4961" s="57">
        <v>102300</v>
      </c>
      <c r="B4961" s="55" t="s">
        <v>6190</v>
      </c>
      <c r="C4961" s="57" t="s">
        <v>7</v>
      </c>
      <c r="D4961" s="59">
        <v>62.95</v>
      </c>
    </row>
    <row r="4962" spans="1:4" ht="54">
      <c r="A4962" s="57">
        <v>102301</v>
      </c>
      <c r="B4962" s="55" t="s">
        <v>6191</v>
      </c>
      <c r="C4962" s="57" t="s">
        <v>7</v>
      </c>
      <c r="D4962" s="59">
        <v>9.9499999999999993</v>
      </c>
    </row>
    <row r="4963" spans="1:4" ht="40.5">
      <c r="A4963" s="57">
        <v>102302</v>
      </c>
      <c r="B4963" s="55" t="s">
        <v>6192</v>
      </c>
      <c r="C4963" s="57" t="s">
        <v>7</v>
      </c>
      <c r="D4963" s="59">
        <v>7.2</v>
      </c>
    </row>
    <row r="4964" spans="1:4" ht="40.5">
      <c r="A4964" s="57">
        <v>102303</v>
      </c>
      <c r="B4964" s="55" t="s">
        <v>6193</v>
      </c>
      <c r="C4964" s="57" t="s">
        <v>7</v>
      </c>
      <c r="D4964" s="59">
        <v>6.11</v>
      </c>
    </row>
    <row r="4965" spans="1:4" ht="54">
      <c r="A4965" s="57">
        <v>102304</v>
      </c>
      <c r="B4965" s="55" t="s">
        <v>6194</v>
      </c>
      <c r="C4965" s="57" t="s">
        <v>7</v>
      </c>
      <c r="D4965" s="59">
        <v>6.04</v>
      </c>
    </row>
    <row r="4966" spans="1:4" ht="54">
      <c r="A4966" s="57">
        <v>102305</v>
      </c>
      <c r="B4966" s="55" t="s">
        <v>6195</v>
      </c>
      <c r="C4966" s="57" t="s">
        <v>7</v>
      </c>
      <c r="D4966" s="59">
        <v>5.49</v>
      </c>
    </row>
    <row r="4967" spans="1:4" ht="40.5">
      <c r="A4967" s="57">
        <v>102306</v>
      </c>
      <c r="B4967" s="55" t="s">
        <v>6196</v>
      </c>
      <c r="C4967" s="57" t="s">
        <v>7</v>
      </c>
      <c r="D4967" s="59">
        <v>11.77</v>
      </c>
    </row>
    <row r="4968" spans="1:4" ht="54">
      <c r="A4968" s="57">
        <v>102307</v>
      </c>
      <c r="B4968" s="55" t="s">
        <v>6197</v>
      </c>
      <c r="C4968" s="57" t="s">
        <v>7</v>
      </c>
      <c r="D4968" s="59">
        <v>10.45</v>
      </c>
    </row>
    <row r="4969" spans="1:4" ht="54">
      <c r="A4969" s="57">
        <v>102308</v>
      </c>
      <c r="B4969" s="55" t="s">
        <v>6198</v>
      </c>
      <c r="C4969" s="57" t="s">
        <v>7</v>
      </c>
      <c r="D4969" s="59">
        <v>10.130000000000001</v>
      </c>
    </row>
    <row r="4970" spans="1:4" ht="54">
      <c r="A4970" s="57">
        <v>102309</v>
      </c>
      <c r="B4970" s="55" t="s">
        <v>6199</v>
      </c>
      <c r="C4970" s="57" t="s">
        <v>7</v>
      </c>
      <c r="D4970" s="59">
        <v>9.59</v>
      </c>
    </row>
    <row r="4971" spans="1:4" ht="54">
      <c r="A4971" s="57">
        <v>102310</v>
      </c>
      <c r="B4971" s="55" t="s">
        <v>6200</v>
      </c>
      <c r="C4971" s="57" t="s">
        <v>7</v>
      </c>
      <c r="D4971" s="59">
        <v>9.31</v>
      </c>
    </row>
    <row r="4972" spans="1:4" ht="54">
      <c r="A4972" s="57">
        <v>102311</v>
      </c>
      <c r="B4972" s="55" t="s">
        <v>6201</v>
      </c>
      <c r="C4972" s="57" t="s">
        <v>7</v>
      </c>
      <c r="D4972" s="59">
        <v>9.01</v>
      </c>
    </row>
    <row r="4973" spans="1:4" ht="54">
      <c r="A4973" s="57">
        <v>102312</v>
      </c>
      <c r="B4973" s="55" t="s">
        <v>6202</v>
      </c>
      <c r="C4973" s="57" t="s">
        <v>7</v>
      </c>
      <c r="D4973" s="59">
        <v>8.65</v>
      </c>
    </row>
    <row r="4974" spans="1:4" ht="54">
      <c r="A4974" s="57">
        <v>102313</v>
      </c>
      <c r="B4974" s="55" t="s">
        <v>6203</v>
      </c>
      <c r="C4974" s="57" t="s">
        <v>7</v>
      </c>
      <c r="D4974" s="59">
        <v>8.4600000000000009</v>
      </c>
    </row>
    <row r="4975" spans="1:4" ht="40.5">
      <c r="A4975" s="57">
        <v>102314</v>
      </c>
      <c r="B4975" s="55" t="s">
        <v>6204</v>
      </c>
      <c r="C4975" s="57" t="s">
        <v>7</v>
      </c>
      <c r="D4975" s="59">
        <v>6.5</v>
      </c>
    </row>
    <row r="4976" spans="1:4" ht="40.5">
      <c r="A4976" s="57">
        <v>102315</v>
      </c>
      <c r="B4976" s="55" t="s">
        <v>6205</v>
      </c>
      <c r="C4976" s="57" t="s">
        <v>7</v>
      </c>
      <c r="D4976" s="59">
        <v>5.76</v>
      </c>
    </row>
    <row r="4977" spans="1:4" ht="54">
      <c r="A4977" s="57">
        <v>102316</v>
      </c>
      <c r="B4977" s="55" t="s">
        <v>6206</v>
      </c>
      <c r="C4977" s="57" t="s">
        <v>7</v>
      </c>
      <c r="D4977" s="59">
        <v>5.59</v>
      </c>
    </row>
    <row r="4978" spans="1:4" ht="54">
      <c r="A4978" s="57">
        <v>102317</v>
      </c>
      <c r="B4978" s="55" t="s">
        <v>6207</v>
      </c>
      <c r="C4978" s="57" t="s">
        <v>7</v>
      </c>
      <c r="D4978" s="59">
        <v>5.27</v>
      </c>
    </row>
    <row r="4979" spans="1:4" ht="54">
      <c r="A4979" s="57">
        <v>102318</v>
      </c>
      <c r="B4979" s="55" t="s">
        <v>6208</v>
      </c>
      <c r="C4979" s="57" t="s">
        <v>7</v>
      </c>
      <c r="D4979" s="59">
        <v>5.13</v>
      </c>
    </row>
    <row r="4980" spans="1:4" ht="54">
      <c r="A4980" s="57">
        <v>102319</v>
      </c>
      <c r="B4980" s="55" t="s">
        <v>6209</v>
      </c>
      <c r="C4980" s="57" t="s">
        <v>7</v>
      </c>
      <c r="D4980" s="59">
        <v>4.97</v>
      </c>
    </row>
    <row r="4981" spans="1:4" ht="54">
      <c r="A4981" s="57">
        <v>102320</v>
      </c>
      <c r="B4981" s="55" t="s">
        <v>6210</v>
      </c>
      <c r="C4981" s="57" t="s">
        <v>7</v>
      </c>
      <c r="D4981" s="59">
        <v>4.76</v>
      </c>
    </row>
    <row r="4982" spans="1:4" ht="54">
      <c r="A4982" s="57">
        <v>102321</v>
      </c>
      <c r="B4982" s="55" t="s">
        <v>6211</v>
      </c>
      <c r="C4982" s="57" t="s">
        <v>7</v>
      </c>
      <c r="D4982" s="59">
        <v>4.67</v>
      </c>
    </row>
    <row r="4983" spans="1:4" ht="40.5">
      <c r="A4983" s="57">
        <v>102322</v>
      </c>
      <c r="B4983" s="55" t="s">
        <v>6212</v>
      </c>
      <c r="C4983" s="57" t="s">
        <v>7</v>
      </c>
      <c r="D4983" s="59">
        <v>14.69</v>
      </c>
    </row>
    <row r="4984" spans="1:4" ht="40.5">
      <c r="A4984" s="57">
        <v>102323</v>
      </c>
      <c r="B4984" s="55" t="s">
        <v>6213</v>
      </c>
      <c r="C4984" s="57" t="s">
        <v>7</v>
      </c>
      <c r="D4984" s="59">
        <v>12.47</v>
      </c>
    </row>
    <row r="4985" spans="1:4" ht="54">
      <c r="A4985" s="57">
        <v>102324</v>
      </c>
      <c r="B4985" s="55" t="s">
        <v>6214</v>
      </c>
      <c r="C4985" s="57" t="s">
        <v>7</v>
      </c>
      <c r="D4985" s="59">
        <v>12.32</v>
      </c>
    </row>
    <row r="4986" spans="1:4" ht="54">
      <c r="A4986" s="57">
        <v>102325</v>
      </c>
      <c r="B4986" s="55" t="s">
        <v>6215</v>
      </c>
      <c r="C4986" s="57" t="s">
        <v>7</v>
      </c>
      <c r="D4986" s="59">
        <v>11.21</v>
      </c>
    </row>
    <row r="4987" spans="1:4" ht="40.5">
      <c r="A4987" s="57">
        <v>102326</v>
      </c>
      <c r="B4987" s="55" t="s">
        <v>6216</v>
      </c>
      <c r="C4987" s="57" t="s">
        <v>7</v>
      </c>
      <c r="D4987" s="59">
        <v>8.11</v>
      </c>
    </row>
    <row r="4988" spans="1:4" ht="40.5">
      <c r="A4988" s="57">
        <v>102327</v>
      </c>
      <c r="B4988" s="55" t="s">
        <v>6217</v>
      </c>
      <c r="C4988" s="57" t="s">
        <v>7</v>
      </c>
      <c r="D4988" s="59">
        <v>6.88</v>
      </c>
    </row>
    <row r="4989" spans="1:4" ht="54">
      <c r="A4989" s="57">
        <v>102328</v>
      </c>
      <c r="B4989" s="55" t="s">
        <v>6218</v>
      </c>
      <c r="C4989" s="57" t="s">
        <v>7</v>
      </c>
      <c r="D4989" s="59">
        <v>6.79</v>
      </c>
    </row>
    <row r="4990" spans="1:4" ht="54">
      <c r="A4990" s="57">
        <v>102329</v>
      </c>
      <c r="B4990" s="55" t="s">
        <v>6219</v>
      </c>
      <c r="C4990" s="57" t="s">
        <v>7</v>
      </c>
      <c r="D4990" s="59">
        <v>6.18</v>
      </c>
    </row>
    <row r="4991" spans="1:4" ht="40.5">
      <c r="A4991" s="57">
        <v>94304</v>
      </c>
      <c r="B4991" s="55" t="s">
        <v>6220</v>
      </c>
      <c r="C4991" s="57" t="s">
        <v>7</v>
      </c>
      <c r="D4991" s="59">
        <v>29.17</v>
      </c>
    </row>
    <row r="4992" spans="1:4" ht="40.5">
      <c r="A4992" s="57">
        <v>94305</v>
      </c>
      <c r="B4992" s="55" t="s">
        <v>6221</v>
      </c>
      <c r="C4992" s="57" t="s">
        <v>7</v>
      </c>
      <c r="D4992" s="59">
        <v>25.79</v>
      </c>
    </row>
    <row r="4993" spans="1:4" ht="40.5">
      <c r="A4993" s="57">
        <v>94306</v>
      </c>
      <c r="B4993" s="55" t="s">
        <v>6222</v>
      </c>
      <c r="C4993" s="57" t="s">
        <v>7</v>
      </c>
      <c r="D4993" s="59">
        <v>21.49</v>
      </c>
    </row>
    <row r="4994" spans="1:4" ht="40.5">
      <c r="A4994" s="57">
        <v>94307</v>
      </c>
      <c r="B4994" s="55" t="s">
        <v>6223</v>
      </c>
      <c r="C4994" s="57" t="s">
        <v>7</v>
      </c>
      <c r="D4994" s="59">
        <v>22.44</v>
      </c>
    </row>
    <row r="4995" spans="1:4" ht="40.5">
      <c r="A4995" s="57">
        <v>94308</v>
      </c>
      <c r="B4995" s="55" t="s">
        <v>6224</v>
      </c>
      <c r="C4995" s="57" t="s">
        <v>7</v>
      </c>
      <c r="D4995" s="59">
        <v>19.899999999999999</v>
      </c>
    </row>
    <row r="4996" spans="1:4" ht="40.5">
      <c r="A4996" s="57">
        <v>94309</v>
      </c>
      <c r="B4996" s="55" t="s">
        <v>6225</v>
      </c>
      <c r="C4996" s="57" t="s">
        <v>7</v>
      </c>
      <c r="D4996" s="59">
        <v>21.04</v>
      </c>
    </row>
    <row r="4997" spans="1:4" ht="40.5">
      <c r="A4997" s="57">
        <v>94310</v>
      </c>
      <c r="B4997" s="55" t="s">
        <v>6226</v>
      </c>
      <c r="C4997" s="57" t="s">
        <v>7</v>
      </c>
      <c r="D4997" s="59">
        <v>19.12</v>
      </c>
    </row>
    <row r="4998" spans="1:4" ht="40.5">
      <c r="A4998" s="57">
        <v>94315</v>
      </c>
      <c r="B4998" s="55" t="s">
        <v>6227</v>
      </c>
      <c r="C4998" s="57" t="s">
        <v>7</v>
      </c>
      <c r="D4998" s="59">
        <v>37.159999999999997</v>
      </c>
    </row>
    <row r="4999" spans="1:4" ht="40.5">
      <c r="A4999" s="57">
        <v>94316</v>
      </c>
      <c r="B4999" s="55" t="s">
        <v>6228</v>
      </c>
      <c r="C4999" s="57" t="s">
        <v>7</v>
      </c>
      <c r="D4999" s="59">
        <v>28.99</v>
      </c>
    </row>
    <row r="5000" spans="1:4" ht="40.5">
      <c r="A5000" s="57">
        <v>94317</v>
      </c>
      <c r="B5000" s="55" t="s">
        <v>6229</v>
      </c>
      <c r="C5000" s="57" t="s">
        <v>7</v>
      </c>
      <c r="D5000" s="59">
        <v>25.35</v>
      </c>
    </row>
    <row r="5001" spans="1:4" ht="40.5">
      <c r="A5001" s="57">
        <v>94318</v>
      </c>
      <c r="B5001" s="55" t="s">
        <v>6230</v>
      </c>
      <c r="C5001" s="57" t="s">
        <v>7</v>
      </c>
      <c r="D5001" s="59">
        <v>20.68</v>
      </c>
    </row>
    <row r="5002" spans="1:4" ht="13.5">
      <c r="A5002" s="57">
        <v>94319</v>
      </c>
      <c r="B5002" s="55" t="s">
        <v>6231</v>
      </c>
      <c r="C5002" s="57" t="s">
        <v>7</v>
      </c>
      <c r="D5002" s="59">
        <v>40.26</v>
      </c>
    </row>
    <row r="5003" spans="1:4" ht="40.5">
      <c r="A5003" s="57">
        <v>94327</v>
      </c>
      <c r="B5003" s="55" t="s">
        <v>6232</v>
      </c>
      <c r="C5003" s="57" t="s">
        <v>7</v>
      </c>
      <c r="D5003" s="59">
        <v>80.14</v>
      </c>
    </row>
    <row r="5004" spans="1:4" ht="40.5">
      <c r="A5004" s="57">
        <v>94328</v>
      </c>
      <c r="B5004" s="55" t="s">
        <v>6233</v>
      </c>
      <c r="C5004" s="57" t="s">
        <v>7</v>
      </c>
      <c r="D5004" s="59">
        <v>76.760000000000005</v>
      </c>
    </row>
    <row r="5005" spans="1:4" ht="40.5">
      <c r="A5005" s="57">
        <v>94329</v>
      </c>
      <c r="B5005" s="55" t="s">
        <v>6234</v>
      </c>
      <c r="C5005" s="57" t="s">
        <v>7</v>
      </c>
      <c r="D5005" s="59">
        <v>72.459999999999994</v>
      </c>
    </row>
    <row r="5006" spans="1:4" ht="40.5">
      <c r="A5006" s="57">
        <v>94330</v>
      </c>
      <c r="B5006" s="55" t="s">
        <v>6235</v>
      </c>
      <c r="C5006" s="57" t="s">
        <v>7</v>
      </c>
      <c r="D5006" s="59">
        <v>73.41</v>
      </c>
    </row>
    <row r="5007" spans="1:4" ht="40.5">
      <c r="A5007" s="57">
        <v>94331</v>
      </c>
      <c r="B5007" s="55" t="s">
        <v>6236</v>
      </c>
      <c r="C5007" s="57" t="s">
        <v>7</v>
      </c>
      <c r="D5007" s="59">
        <v>70.87</v>
      </c>
    </row>
    <row r="5008" spans="1:4" ht="40.5">
      <c r="A5008" s="57">
        <v>94332</v>
      </c>
      <c r="B5008" s="55" t="s">
        <v>6237</v>
      </c>
      <c r="C5008" s="57" t="s">
        <v>7</v>
      </c>
      <c r="D5008" s="59">
        <v>72.010000000000005</v>
      </c>
    </row>
    <row r="5009" spans="1:4" ht="40.5">
      <c r="A5009" s="57">
        <v>94333</v>
      </c>
      <c r="B5009" s="55" t="s">
        <v>6238</v>
      </c>
      <c r="C5009" s="57" t="s">
        <v>7</v>
      </c>
      <c r="D5009" s="59">
        <v>70.09</v>
      </c>
    </row>
    <row r="5010" spans="1:4" ht="40.5">
      <c r="A5010" s="57">
        <v>94338</v>
      </c>
      <c r="B5010" s="55" t="s">
        <v>6239</v>
      </c>
      <c r="C5010" s="57" t="s">
        <v>7</v>
      </c>
      <c r="D5010" s="59">
        <v>88.13</v>
      </c>
    </row>
    <row r="5011" spans="1:4" ht="40.5">
      <c r="A5011" s="57">
        <v>94339</v>
      </c>
      <c r="B5011" s="55" t="s">
        <v>6240</v>
      </c>
      <c r="C5011" s="57" t="s">
        <v>7</v>
      </c>
      <c r="D5011" s="59">
        <v>79.959999999999994</v>
      </c>
    </row>
    <row r="5012" spans="1:4" ht="40.5">
      <c r="A5012" s="57">
        <v>94340</v>
      </c>
      <c r="B5012" s="55" t="s">
        <v>6241</v>
      </c>
      <c r="C5012" s="57" t="s">
        <v>7</v>
      </c>
      <c r="D5012" s="59">
        <v>76.319999999999993</v>
      </c>
    </row>
    <row r="5013" spans="1:4" ht="40.5">
      <c r="A5013" s="57">
        <v>94341</v>
      </c>
      <c r="B5013" s="55" t="s">
        <v>6242</v>
      </c>
      <c r="C5013" s="57" t="s">
        <v>7</v>
      </c>
      <c r="D5013" s="59">
        <v>71.650000000000006</v>
      </c>
    </row>
    <row r="5014" spans="1:4" ht="13.5">
      <c r="A5014" s="57">
        <v>94342</v>
      </c>
      <c r="B5014" s="55" t="s">
        <v>6243</v>
      </c>
      <c r="C5014" s="57" t="s">
        <v>7</v>
      </c>
      <c r="D5014" s="59">
        <v>91.23</v>
      </c>
    </row>
    <row r="5015" spans="1:4" ht="27">
      <c r="A5015" s="57">
        <v>96385</v>
      </c>
      <c r="B5015" s="55" t="s">
        <v>6244</v>
      </c>
      <c r="C5015" s="57" t="s">
        <v>7</v>
      </c>
      <c r="D5015" s="59">
        <v>7.72</v>
      </c>
    </row>
    <row r="5016" spans="1:4" ht="27">
      <c r="A5016" s="57">
        <v>96386</v>
      </c>
      <c r="B5016" s="55" t="s">
        <v>6245</v>
      </c>
      <c r="C5016" s="57" t="s">
        <v>7</v>
      </c>
      <c r="D5016" s="59">
        <v>5.39</v>
      </c>
    </row>
    <row r="5017" spans="1:4" ht="40.5">
      <c r="A5017" s="57">
        <v>93360</v>
      </c>
      <c r="B5017" s="55" t="s">
        <v>6246</v>
      </c>
      <c r="C5017" s="57" t="s">
        <v>7</v>
      </c>
      <c r="D5017" s="59">
        <v>17.96</v>
      </c>
    </row>
    <row r="5018" spans="1:4" ht="40.5">
      <c r="A5018" s="57">
        <v>93361</v>
      </c>
      <c r="B5018" s="55" t="s">
        <v>6247</v>
      </c>
      <c r="C5018" s="57" t="s">
        <v>7</v>
      </c>
      <c r="D5018" s="59">
        <v>14.67</v>
      </c>
    </row>
    <row r="5019" spans="1:4" ht="40.5">
      <c r="A5019" s="57">
        <v>93362</v>
      </c>
      <c r="B5019" s="55" t="s">
        <v>6248</v>
      </c>
      <c r="C5019" s="57" t="s">
        <v>7</v>
      </c>
      <c r="D5019" s="59">
        <v>10.29</v>
      </c>
    </row>
    <row r="5020" spans="1:4" ht="40.5">
      <c r="A5020" s="57">
        <v>93363</v>
      </c>
      <c r="B5020" s="55" t="s">
        <v>6249</v>
      </c>
      <c r="C5020" s="57" t="s">
        <v>7</v>
      </c>
      <c r="D5020" s="59">
        <v>11.23</v>
      </c>
    </row>
    <row r="5021" spans="1:4" ht="54">
      <c r="A5021" s="57">
        <v>93364</v>
      </c>
      <c r="B5021" s="55" t="s">
        <v>6250</v>
      </c>
      <c r="C5021" s="57" t="s">
        <v>7</v>
      </c>
      <c r="D5021" s="59">
        <v>8.69</v>
      </c>
    </row>
    <row r="5022" spans="1:4" ht="40.5">
      <c r="A5022" s="57">
        <v>93365</v>
      </c>
      <c r="B5022" s="55" t="s">
        <v>6251</v>
      </c>
      <c r="C5022" s="57" t="s">
        <v>7</v>
      </c>
      <c r="D5022" s="59">
        <v>9.75</v>
      </c>
    </row>
    <row r="5023" spans="1:4" ht="40.5">
      <c r="A5023" s="57">
        <v>93366</v>
      </c>
      <c r="B5023" s="55" t="s">
        <v>6252</v>
      </c>
      <c r="C5023" s="57" t="s">
        <v>7</v>
      </c>
      <c r="D5023" s="59">
        <v>7.92</v>
      </c>
    </row>
    <row r="5024" spans="1:4" ht="40.5">
      <c r="A5024" s="57">
        <v>93367</v>
      </c>
      <c r="B5024" s="55" t="s">
        <v>6253</v>
      </c>
      <c r="C5024" s="57" t="s">
        <v>7</v>
      </c>
      <c r="D5024" s="59">
        <v>16.850000000000001</v>
      </c>
    </row>
    <row r="5025" spans="1:4" ht="40.5">
      <c r="A5025" s="57">
        <v>93368</v>
      </c>
      <c r="B5025" s="55" t="s">
        <v>6254</v>
      </c>
      <c r="C5025" s="57" t="s">
        <v>7</v>
      </c>
      <c r="D5025" s="59">
        <v>13.48</v>
      </c>
    </row>
    <row r="5026" spans="1:4" ht="54">
      <c r="A5026" s="57">
        <v>93369</v>
      </c>
      <c r="B5026" s="55" t="s">
        <v>6255</v>
      </c>
      <c r="C5026" s="57" t="s">
        <v>7</v>
      </c>
      <c r="D5026" s="59">
        <v>9.18</v>
      </c>
    </row>
    <row r="5027" spans="1:4" ht="40.5">
      <c r="A5027" s="57">
        <v>93370</v>
      </c>
      <c r="B5027" s="55" t="s">
        <v>6256</v>
      </c>
      <c r="C5027" s="57" t="s">
        <v>7</v>
      </c>
      <c r="D5027" s="59">
        <v>10.130000000000001</v>
      </c>
    </row>
    <row r="5028" spans="1:4" ht="54">
      <c r="A5028" s="57">
        <v>93371</v>
      </c>
      <c r="B5028" s="55" t="s">
        <v>6257</v>
      </c>
      <c r="C5028" s="57" t="s">
        <v>7</v>
      </c>
      <c r="D5028" s="59">
        <v>7.59</v>
      </c>
    </row>
    <row r="5029" spans="1:4" ht="40.5">
      <c r="A5029" s="57">
        <v>93372</v>
      </c>
      <c r="B5029" s="55" t="s">
        <v>6258</v>
      </c>
      <c r="C5029" s="57" t="s">
        <v>7</v>
      </c>
      <c r="D5029" s="59">
        <v>8.73</v>
      </c>
    </row>
    <row r="5030" spans="1:4" ht="54">
      <c r="A5030" s="57">
        <v>93373</v>
      </c>
      <c r="B5030" s="55" t="s">
        <v>6259</v>
      </c>
      <c r="C5030" s="57" t="s">
        <v>7</v>
      </c>
      <c r="D5030" s="59">
        <v>6.83</v>
      </c>
    </row>
    <row r="5031" spans="1:4" ht="40.5">
      <c r="A5031" s="57">
        <v>93374</v>
      </c>
      <c r="B5031" s="55" t="s">
        <v>6260</v>
      </c>
      <c r="C5031" s="57" t="s">
        <v>7</v>
      </c>
      <c r="D5031" s="59">
        <v>22.12</v>
      </c>
    </row>
    <row r="5032" spans="1:4" ht="40.5">
      <c r="A5032" s="57">
        <v>93375</v>
      </c>
      <c r="B5032" s="55" t="s">
        <v>6261</v>
      </c>
      <c r="C5032" s="57" t="s">
        <v>7</v>
      </c>
      <c r="D5032" s="59">
        <v>17</v>
      </c>
    </row>
    <row r="5033" spans="1:4" ht="40.5">
      <c r="A5033" s="57">
        <v>93376</v>
      </c>
      <c r="B5033" s="55" t="s">
        <v>6262</v>
      </c>
      <c r="C5033" s="57" t="s">
        <v>7</v>
      </c>
      <c r="D5033" s="59">
        <v>13.77</v>
      </c>
    </row>
    <row r="5034" spans="1:4" ht="54">
      <c r="A5034" s="57">
        <v>93377</v>
      </c>
      <c r="B5034" s="55" t="s">
        <v>6263</v>
      </c>
      <c r="C5034" s="57" t="s">
        <v>7</v>
      </c>
      <c r="D5034" s="59">
        <v>8.9</v>
      </c>
    </row>
    <row r="5035" spans="1:4" ht="40.5">
      <c r="A5035" s="57">
        <v>93378</v>
      </c>
      <c r="B5035" s="55" t="s">
        <v>6264</v>
      </c>
      <c r="C5035" s="57" t="s">
        <v>7</v>
      </c>
      <c r="D5035" s="59">
        <v>20.86</v>
      </c>
    </row>
    <row r="5036" spans="1:4" ht="40.5">
      <c r="A5036" s="57">
        <v>93379</v>
      </c>
      <c r="B5036" s="55" t="s">
        <v>6265</v>
      </c>
      <c r="C5036" s="57" t="s">
        <v>7</v>
      </c>
      <c r="D5036" s="59">
        <v>16.05</v>
      </c>
    </row>
    <row r="5037" spans="1:4" ht="40.5">
      <c r="A5037" s="57">
        <v>93380</v>
      </c>
      <c r="B5037" s="55" t="s">
        <v>6266</v>
      </c>
      <c r="C5037" s="57" t="s">
        <v>7</v>
      </c>
      <c r="D5037" s="59">
        <v>13.03</v>
      </c>
    </row>
    <row r="5038" spans="1:4" ht="54">
      <c r="A5038" s="57">
        <v>93381</v>
      </c>
      <c r="B5038" s="55" t="s">
        <v>6267</v>
      </c>
      <c r="C5038" s="57" t="s">
        <v>7</v>
      </c>
      <c r="D5038" s="59">
        <v>8.3800000000000008</v>
      </c>
    </row>
    <row r="5039" spans="1:4" ht="13.5">
      <c r="A5039" s="57">
        <v>93382</v>
      </c>
      <c r="B5039" s="55" t="s">
        <v>6268</v>
      </c>
      <c r="C5039" s="57" t="s">
        <v>7</v>
      </c>
      <c r="D5039" s="59">
        <v>27.95</v>
      </c>
    </row>
    <row r="5040" spans="1:4" ht="13.5">
      <c r="A5040" s="57">
        <v>96995</v>
      </c>
      <c r="B5040" s="55" t="s">
        <v>6269</v>
      </c>
      <c r="C5040" s="57" t="s">
        <v>7</v>
      </c>
      <c r="D5040" s="59">
        <v>39.57</v>
      </c>
    </row>
    <row r="5041" spans="1:4" ht="27">
      <c r="A5041" s="57">
        <v>97916</v>
      </c>
      <c r="B5041" s="55" t="s">
        <v>6270</v>
      </c>
      <c r="C5041" s="57" t="s">
        <v>47</v>
      </c>
      <c r="D5041" s="59">
        <v>1.59</v>
      </c>
    </row>
    <row r="5042" spans="1:4" ht="27">
      <c r="A5042" s="57">
        <v>97917</v>
      </c>
      <c r="B5042" s="55" t="s">
        <v>6271</v>
      </c>
      <c r="C5042" s="57" t="s">
        <v>47</v>
      </c>
      <c r="D5042" s="59">
        <v>1.37</v>
      </c>
    </row>
    <row r="5043" spans="1:4" ht="27">
      <c r="A5043" s="57">
        <v>97918</v>
      </c>
      <c r="B5043" s="55" t="s">
        <v>6272</v>
      </c>
      <c r="C5043" s="57" t="s">
        <v>47</v>
      </c>
      <c r="D5043" s="59">
        <v>1.26</v>
      </c>
    </row>
    <row r="5044" spans="1:4" ht="27">
      <c r="A5044" s="57">
        <v>97919</v>
      </c>
      <c r="B5044" s="55" t="s">
        <v>6273</v>
      </c>
      <c r="C5044" s="57" t="s">
        <v>47</v>
      </c>
      <c r="D5044" s="59">
        <v>0.5</v>
      </c>
    </row>
    <row r="5045" spans="1:4" ht="27">
      <c r="A5045" s="57">
        <v>101616</v>
      </c>
      <c r="B5045" s="55" t="s">
        <v>6274</v>
      </c>
      <c r="C5045" s="57" t="s">
        <v>3</v>
      </c>
      <c r="D5045" s="59">
        <v>5.0999999999999996</v>
      </c>
    </row>
    <row r="5046" spans="1:4" ht="27">
      <c r="A5046" s="57">
        <v>101617</v>
      </c>
      <c r="B5046" s="55" t="s">
        <v>6275</v>
      </c>
      <c r="C5046" s="57" t="s">
        <v>3</v>
      </c>
      <c r="D5046" s="59">
        <v>2.52</v>
      </c>
    </row>
    <row r="5047" spans="1:4" ht="27">
      <c r="A5047" s="57">
        <v>101618</v>
      </c>
      <c r="B5047" s="55" t="s">
        <v>6276</v>
      </c>
      <c r="C5047" s="57" t="s">
        <v>7</v>
      </c>
      <c r="D5047" s="59">
        <v>153.66999999999999</v>
      </c>
    </row>
    <row r="5048" spans="1:4" ht="27">
      <c r="A5048" s="57">
        <v>101619</v>
      </c>
      <c r="B5048" s="55" t="s">
        <v>6277</v>
      </c>
      <c r="C5048" s="57" t="s">
        <v>7</v>
      </c>
      <c r="D5048" s="59">
        <v>213.16</v>
      </c>
    </row>
    <row r="5049" spans="1:4" ht="27">
      <c r="A5049" s="57">
        <v>101620</v>
      </c>
      <c r="B5049" s="55" t="s">
        <v>6278</v>
      </c>
      <c r="C5049" s="57" t="s">
        <v>7</v>
      </c>
      <c r="D5049" s="59">
        <v>132.9</v>
      </c>
    </row>
    <row r="5050" spans="1:4" ht="27">
      <c r="A5050" s="57">
        <v>101621</v>
      </c>
      <c r="B5050" s="55" t="s">
        <v>6279</v>
      </c>
      <c r="C5050" s="57" t="s">
        <v>7</v>
      </c>
      <c r="D5050" s="59">
        <v>192.39</v>
      </c>
    </row>
    <row r="5051" spans="1:4" ht="27">
      <c r="A5051" s="57">
        <v>101622</v>
      </c>
      <c r="B5051" s="55" t="s">
        <v>6280</v>
      </c>
      <c r="C5051" s="57" t="s">
        <v>7</v>
      </c>
      <c r="D5051" s="59">
        <v>128.25</v>
      </c>
    </row>
    <row r="5052" spans="1:4" ht="27">
      <c r="A5052" s="57">
        <v>101623</v>
      </c>
      <c r="B5052" s="55" t="s">
        <v>6281</v>
      </c>
      <c r="C5052" s="57" t="s">
        <v>7</v>
      </c>
      <c r="D5052" s="59">
        <v>181.83</v>
      </c>
    </row>
    <row r="5053" spans="1:4" ht="27">
      <c r="A5053" s="57">
        <v>101624</v>
      </c>
      <c r="B5053" s="55" t="s">
        <v>6282</v>
      </c>
      <c r="C5053" s="57" t="s">
        <v>7</v>
      </c>
      <c r="D5053" s="59">
        <v>145.93</v>
      </c>
    </row>
    <row r="5054" spans="1:4" ht="27">
      <c r="A5054" s="57">
        <v>101625</v>
      </c>
      <c r="B5054" s="55" t="s">
        <v>6283</v>
      </c>
      <c r="C5054" s="57" t="s">
        <v>7</v>
      </c>
      <c r="D5054" s="59">
        <v>96.83</v>
      </c>
    </row>
    <row r="5055" spans="1:4" ht="13.5">
      <c r="A5055" s="57">
        <v>95606</v>
      </c>
      <c r="B5055" s="55" t="s">
        <v>6284</v>
      </c>
      <c r="C5055" s="57" t="s">
        <v>7</v>
      </c>
      <c r="D5055" s="59">
        <v>1.42</v>
      </c>
    </row>
    <row r="5056" spans="1:4" ht="40.5">
      <c r="A5056" s="57">
        <v>87471</v>
      </c>
      <c r="B5056" s="55" t="s">
        <v>6285</v>
      </c>
      <c r="C5056" s="57" t="s">
        <v>3</v>
      </c>
      <c r="D5056" s="59">
        <v>43.39</v>
      </c>
    </row>
    <row r="5057" spans="1:4" ht="40.5">
      <c r="A5057" s="57">
        <v>87472</v>
      </c>
      <c r="B5057" s="55" t="s">
        <v>6286</v>
      </c>
      <c r="C5057" s="57" t="s">
        <v>3</v>
      </c>
      <c r="D5057" s="59">
        <v>44.25</v>
      </c>
    </row>
    <row r="5058" spans="1:4" ht="40.5">
      <c r="A5058" s="57">
        <v>87473</v>
      </c>
      <c r="B5058" s="55" t="s">
        <v>6287</v>
      </c>
      <c r="C5058" s="57" t="s">
        <v>3</v>
      </c>
      <c r="D5058" s="59">
        <v>58.94</v>
      </c>
    </row>
    <row r="5059" spans="1:4" ht="40.5">
      <c r="A5059" s="57">
        <v>87474</v>
      </c>
      <c r="B5059" s="55" t="s">
        <v>6288</v>
      </c>
      <c r="C5059" s="57" t="s">
        <v>3</v>
      </c>
      <c r="D5059" s="59">
        <v>59.91</v>
      </c>
    </row>
    <row r="5060" spans="1:4" ht="40.5">
      <c r="A5060" s="57">
        <v>87475</v>
      </c>
      <c r="B5060" s="55" t="s">
        <v>6289</v>
      </c>
      <c r="C5060" s="57" t="s">
        <v>3</v>
      </c>
      <c r="D5060" s="59">
        <v>72.02</v>
      </c>
    </row>
    <row r="5061" spans="1:4" ht="40.5">
      <c r="A5061" s="57">
        <v>87476</v>
      </c>
      <c r="B5061" s="55" t="s">
        <v>6290</v>
      </c>
      <c r="C5061" s="57" t="s">
        <v>3</v>
      </c>
      <c r="D5061" s="59">
        <v>73.150000000000006</v>
      </c>
    </row>
    <row r="5062" spans="1:4" ht="40.5">
      <c r="A5062" s="57">
        <v>87477</v>
      </c>
      <c r="B5062" s="55" t="s">
        <v>6291</v>
      </c>
      <c r="C5062" s="57" t="s">
        <v>3</v>
      </c>
      <c r="D5062" s="59">
        <v>38.53</v>
      </c>
    </row>
    <row r="5063" spans="1:4" ht="40.5">
      <c r="A5063" s="57">
        <v>87478</v>
      </c>
      <c r="B5063" s="55" t="s">
        <v>6292</v>
      </c>
      <c r="C5063" s="57" t="s">
        <v>3</v>
      </c>
      <c r="D5063" s="59">
        <v>39.39</v>
      </c>
    </row>
    <row r="5064" spans="1:4" ht="40.5">
      <c r="A5064" s="57">
        <v>87479</v>
      </c>
      <c r="B5064" s="55" t="s">
        <v>6293</v>
      </c>
      <c r="C5064" s="57" t="s">
        <v>3</v>
      </c>
      <c r="D5064" s="59">
        <v>53.19</v>
      </c>
    </row>
    <row r="5065" spans="1:4" ht="40.5">
      <c r="A5065" s="57">
        <v>87480</v>
      </c>
      <c r="B5065" s="55" t="s">
        <v>6294</v>
      </c>
      <c r="C5065" s="57" t="s">
        <v>3</v>
      </c>
      <c r="D5065" s="59">
        <v>54.16</v>
      </c>
    </row>
    <row r="5066" spans="1:4" ht="40.5">
      <c r="A5066" s="57">
        <v>87481</v>
      </c>
      <c r="B5066" s="55" t="s">
        <v>6295</v>
      </c>
      <c r="C5066" s="57" t="s">
        <v>3</v>
      </c>
      <c r="D5066" s="59">
        <v>65.040000000000006</v>
      </c>
    </row>
    <row r="5067" spans="1:4" ht="40.5">
      <c r="A5067" s="57">
        <v>87482</v>
      </c>
      <c r="B5067" s="55" t="s">
        <v>6296</v>
      </c>
      <c r="C5067" s="57" t="s">
        <v>3</v>
      </c>
      <c r="D5067" s="59">
        <v>66.17</v>
      </c>
    </row>
    <row r="5068" spans="1:4" ht="40.5">
      <c r="A5068" s="57">
        <v>87483</v>
      </c>
      <c r="B5068" s="55" t="s">
        <v>6297</v>
      </c>
      <c r="C5068" s="57" t="s">
        <v>3</v>
      </c>
      <c r="D5068" s="59">
        <v>50.05</v>
      </c>
    </row>
    <row r="5069" spans="1:4" ht="40.5">
      <c r="A5069" s="57">
        <v>87484</v>
      </c>
      <c r="B5069" s="55" t="s">
        <v>6298</v>
      </c>
      <c r="C5069" s="57" t="s">
        <v>3</v>
      </c>
      <c r="D5069" s="59">
        <v>50.91</v>
      </c>
    </row>
    <row r="5070" spans="1:4" ht="40.5">
      <c r="A5070" s="57">
        <v>87485</v>
      </c>
      <c r="B5070" s="55" t="s">
        <v>6299</v>
      </c>
      <c r="C5070" s="57" t="s">
        <v>3</v>
      </c>
      <c r="D5070" s="59">
        <v>65.69</v>
      </c>
    </row>
    <row r="5071" spans="1:4" ht="40.5">
      <c r="A5071" s="57">
        <v>87487</v>
      </c>
      <c r="B5071" s="55" t="s">
        <v>6300</v>
      </c>
      <c r="C5071" s="57" t="s">
        <v>3</v>
      </c>
      <c r="D5071" s="59">
        <v>78.540000000000006</v>
      </c>
    </row>
    <row r="5072" spans="1:4" ht="40.5">
      <c r="A5072" s="57">
        <v>87488</v>
      </c>
      <c r="B5072" s="55" t="s">
        <v>6301</v>
      </c>
      <c r="C5072" s="57" t="s">
        <v>3</v>
      </c>
      <c r="D5072" s="59">
        <v>79.67</v>
      </c>
    </row>
    <row r="5073" spans="1:4" ht="40.5">
      <c r="A5073" s="57">
        <v>87489</v>
      </c>
      <c r="B5073" s="55" t="s">
        <v>6302</v>
      </c>
      <c r="C5073" s="57" t="s">
        <v>3</v>
      </c>
      <c r="D5073" s="59">
        <v>42.33</v>
      </c>
    </row>
    <row r="5074" spans="1:4" ht="40.5">
      <c r="A5074" s="57">
        <v>87490</v>
      </c>
      <c r="B5074" s="55" t="s">
        <v>6303</v>
      </c>
      <c r="C5074" s="57" t="s">
        <v>3</v>
      </c>
      <c r="D5074" s="59">
        <v>43.19</v>
      </c>
    </row>
    <row r="5075" spans="1:4" ht="40.5">
      <c r="A5075" s="57">
        <v>87491</v>
      </c>
      <c r="B5075" s="55" t="s">
        <v>6304</v>
      </c>
      <c r="C5075" s="57" t="s">
        <v>3</v>
      </c>
      <c r="D5075" s="59">
        <v>57.09</v>
      </c>
    </row>
    <row r="5076" spans="1:4" ht="40.5">
      <c r="A5076" s="57">
        <v>87492</v>
      </c>
      <c r="B5076" s="55" t="s">
        <v>6305</v>
      </c>
      <c r="C5076" s="57" t="s">
        <v>3</v>
      </c>
      <c r="D5076" s="59">
        <v>58.06</v>
      </c>
    </row>
    <row r="5077" spans="1:4" ht="40.5">
      <c r="A5077" s="57">
        <v>87493</v>
      </c>
      <c r="B5077" s="55" t="s">
        <v>6306</v>
      </c>
      <c r="C5077" s="57" t="s">
        <v>3</v>
      </c>
      <c r="D5077" s="59">
        <v>69.02</v>
      </c>
    </row>
    <row r="5078" spans="1:4" ht="40.5">
      <c r="A5078" s="57">
        <v>87494</v>
      </c>
      <c r="B5078" s="55" t="s">
        <v>6307</v>
      </c>
      <c r="C5078" s="57" t="s">
        <v>3</v>
      </c>
      <c r="D5078" s="59">
        <v>70.150000000000006</v>
      </c>
    </row>
    <row r="5079" spans="1:4" ht="40.5">
      <c r="A5079" s="57">
        <v>87495</v>
      </c>
      <c r="B5079" s="55" t="s">
        <v>6308</v>
      </c>
      <c r="C5079" s="57" t="s">
        <v>3</v>
      </c>
      <c r="D5079" s="59">
        <v>74.55</v>
      </c>
    </row>
    <row r="5080" spans="1:4" ht="40.5">
      <c r="A5080" s="57">
        <v>87496</v>
      </c>
      <c r="B5080" s="55" t="s">
        <v>6309</v>
      </c>
      <c r="C5080" s="57" t="s">
        <v>3</v>
      </c>
      <c r="D5080" s="59">
        <v>75.36</v>
      </c>
    </row>
    <row r="5081" spans="1:4" ht="40.5">
      <c r="A5081" s="57">
        <v>87497</v>
      </c>
      <c r="B5081" s="55" t="s">
        <v>6310</v>
      </c>
      <c r="C5081" s="57" t="s">
        <v>3</v>
      </c>
      <c r="D5081" s="59">
        <v>72.849999999999994</v>
      </c>
    </row>
    <row r="5082" spans="1:4" ht="40.5">
      <c r="A5082" s="57">
        <v>87498</v>
      </c>
      <c r="B5082" s="55" t="s">
        <v>6311</v>
      </c>
      <c r="C5082" s="57" t="s">
        <v>3</v>
      </c>
      <c r="D5082" s="59">
        <v>73.88</v>
      </c>
    </row>
    <row r="5083" spans="1:4" ht="40.5">
      <c r="A5083" s="57">
        <v>87499</v>
      </c>
      <c r="B5083" s="55" t="s">
        <v>6312</v>
      </c>
      <c r="C5083" s="57" t="s">
        <v>3</v>
      </c>
      <c r="D5083" s="59">
        <v>86.21</v>
      </c>
    </row>
    <row r="5084" spans="1:4" ht="40.5">
      <c r="A5084" s="57">
        <v>87500</v>
      </c>
      <c r="B5084" s="55" t="s">
        <v>6313</v>
      </c>
      <c r="C5084" s="57" t="s">
        <v>3</v>
      </c>
      <c r="D5084" s="59">
        <v>87.07</v>
      </c>
    </row>
    <row r="5085" spans="1:4" ht="40.5">
      <c r="A5085" s="57">
        <v>87501</v>
      </c>
      <c r="B5085" s="55" t="s">
        <v>6314</v>
      </c>
      <c r="C5085" s="57" t="s">
        <v>3</v>
      </c>
      <c r="D5085" s="59">
        <v>134.86000000000001</v>
      </c>
    </row>
    <row r="5086" spans="1:4" ht="40.5">
      <c r="A5086" s="57">
        <v>87502</v>
      </c>
      <c r="B5086" s="55" t="s">
        <v>6315</v>
      </c>
      <c r="C5086" s="57" t="s">
        <v>3</v>
      </c>
      <c r="D5086" s="59">
        <v>135.97</v>
      </c>
    </row>
    <row r="5087" spans="1:4" ht="40.5">
      <c r="A5087" s="57">
        <v>87503</v>
      </c>
      <c r="B5087" s="55" t="s">
        <v>6316</v>
      </c>
      <c r="C5087" s="57" t="s">
        <v>3</v>
      </c>
      <c r="D5087" s="59">
        <v>63.04</v>
      </c>
    </row>
    <row r="5088" spans="1:4" ht="40.5">
      <c r="A5088" s="57">
        <v>87504</v>
      </c>
      <c r="B5088" s="55" t="s">
        <v>6317</v>
      </c>
      <c r="C5088" s="57" t="s">
        <v>3</v>
      </c>
      <c r="D5088" s="59">
        <v>63.85</v>
      </c>
    </row>
    <row r="5089" spans="1:4" ht="40.5">
      <c r="A5089" s="57">
        <v>87505</v>
      </c>
      <c r="B5089" s="55" t="s">
        <v>6318</v>
      </c>
      <c r="C5089" s="57" t="s">
        <v>3</v>
      </c>
      <c r="D5089" s="59">
        <v>61.14</v>
      </c>
    </row>
    <row r="5090" spans="1:4" ht="40.5">
      <c r="A5090" s="57">
        <v>87506</v>
      </c>
      <c r="B5090" s="55" t="s">
        <v>6319</v>
      </c>
      <c r="C5090" s="57" t="s">
        <v>3</v>
      </c>
      <c r="D5090" s="59">
        <v>62.17</v>
      </c>
    </row>
    <row r="5091" spans="1:4" ht="40.5">
      <c r="A5091" s="57">
        <v>87507</v>
      </c>
      <c r="B5091" s="55" t="s">
        <v>6320</v>
      </c>
      <c r="C5091" s="57" t="s">
        <v>3</v>
      </c>
      <c r="D5091" s="59">
        <v>70.94</v>
      </c>
    </row>
    <row r="5092" spans="1:4" ht="40.5">
      <c r="A5092" s="57">
        <v>87508</v>
      </c>
      <c r="B5092" s="55" t="s">
        <v>6321</v>
      </c>
      <c r="C5092" s="57" t="s">
        <v>3</v>
      </c>
      <c r="D5092" s="59">
        <v>71.8</v>
      </c>
    </row>
    <row r="5093" spans="1:4" ht="40.5">
      <c r="A5093" s="57">
        <v>87509</v>
      </c>
      <c r="B5093" s="55" t="s">
        <v>6322</v>
      </c>
      <c r="C5093" s="57" t="s">
        <v>3</v>
      </c>
      <c r="D5093" s="59">
        <v>109.77</v>
      </c>
    </row>
    <row r="5094" spans="1:4" ht="40.5">
      <c r="A5094" s="57">
        <v>87510</v>
      </c>
      <c r="B5094" s="55" t="s">
        <v>6323</v>
      </c>
      <c r="C5094" s="57" t="s">
        <v>3</v>
      </c>
      <c r="D5094" s="59">
        <v>110.88</v>
      </c>
    </row>
    <row r="5095" spans="1:4" ht="40.5">
      <c r="A5095" s="57">
        <v>87511</v>
      </c>
      <c r="B5095" s="55" t="s">
        <v>6324</v>
      </c>
      <c r="C5095" s="57" t="s">
        <v>3</v>
      </c>
      <c r="D5095" s="59">
        <v>83.91</v>
      </c>
    </row>
    <row r="5096" spans="1:4" ht="40.5">
      <c r="A5096" s="57">
        <v>87512</v>
      </c>
      <c r="B5096" s="55" t="s">
        <v>6325</v>
      </c>
      <c r="C5096" s="57" t="s">
        <v>3</v>
      </c>
      <c r="D5096" s="59">
        <v>84.72</v>
      </c>
    </row>
    <row r="5097" spans="1:4" ht="40.5">
      <c r="A5097" s="57">
        <v>87513</v>
      </c>
      <c r="B5097" s="55" t="s">
        <v>6326</v>
      </c>
      <c r="C5097" s="57" t="s">
        <v>3</v>
      </c>
      <c r="D5097" s="59">
        <v>82.59</v>
      </c>
    </row>
    <row r="5098" spans="1:4" ht="40.5">
      <c r="A5098" s="57">
        <v>87514</v>
      </c>
      <c r="B5098" s="55" t="s">
        <v>6327</v>
      </c>
      <c r="C5098" s="57" t="s">
        <v>3</v>
      </c>
      <c r="D5098" s="59">
        <v>83.62</v>
      </c>
    </row>
    <row r="5099" spans="1:4" ht="40.5">
      <c r="A5099" s="57">
        <v>87515</v>
      </c>
      <c r="B5099" s="55" t="s">
        <v>6328</v>
      </c>
      <c r="C5099" s="57" t="s">
        <v>3</v>
      </c>
      <c r="D5099" s="59">
        <v>99.3</v>
      </c>
    </row>
    <row r="5100" spans="1:4" ht="40.5">
      <c r="A5100" s="57">
        <v>87516</v>
      </c>
      <c r="B5100" s="55" t="s">
        <v>6329</v>
      </c>
      <c r="C5100" s="57" t="s">
        <v>3</v>
      </c>
      <c r="D5100" s="59">
        <v>100.16</v>
      </c>
    </row>
    <row r="5101" spans="1:4" ht="40.5">
      <c r="A5101" s="57">
        <v>87517</v>
      </c>
      <c r="B5101" s="55" t="s">
        <v>6330</v>
      </c>
      <c r="C5101" s="57" t="s">
        <v>3</v>
      </c>
      <c r="D5101" s="59">
        <v>155.22</v>
      </c>
    </row>
    <row r="5102" spans="1:4" ht="40.5">
      <c r="A5102" s="57">
        <v>87518</v>
      </c>
      <c r="B5102" s="55" t="s">
        <v>6331</v>
      </c>
      <c r="C5102" s="57" t="s">
        <v>3</v>
      </c>
      <c r="D5102" s="59">
        <v>156.33000000000001</v>
      </c>
    </row>
    <row r="5103" spans="1:4" ht="40.5">
      <c r="A5103" s="57">
        <v>87519</v>
      </c>
      <c r="B5103" s="55" t="s">
        <v>6332</v>
      </c>
      <c r="C5103" s="57" t="s">
        <v>3</v>
      </c>
      <c r="D5103" s="59">
        <v>68.92</v>
      </c>
    </row>
    <row r="5104" spans="1:4" ht="40.5">
      <c r="A5104" s="57">
        <v>87520</v>
      </c>
      <c r="B5104" s="55" t="s">
        <v>6333</v>
      </c>
      <c r="C5104" s="57" t="s">
        <v>3</v>
      </c>
      <c r="D5104" s="59">
        <v>69.73</v>
      </c>
    </row>
    <row r="5105" spans="1:4" ht="40.5">
      <c r="A5105" s="57">
        <v>87521</v>
      </c>
      <c r="B5105" s="55" t="s">
        <v>6334</v>
      </c>
      <c r="C5105" s="57" t="s">
        <v>3</v>
      </c>
      <c r="D5105" s="59">
        <v>67.08</v>
      </c>
    </row>
    <row r="5106" spans="1:4" ht="40.5">
      <c r="A5106" s="57">
        <v>87522</v>
      </c>
      <c r="B5106" s="55" t="s">
        <v>6335</v>
      </c>
      <c r="C5106" s="57" t="s">
        <v>3</v>
      </c>
      <c r="D5106" s="59">
        <v>68.11</v>
      </c>
    </row>
    <row r="5107" spans="1:4" ht="40.5">
      <c r="A5107" s="57">
        <v>87523</v>
      </c>
      <c r="B5107" s="55" t="s">
        <v>6336</v>
      </c>
      <c r="C5107" s="57" t="s">
        <v>3</v>
      </c>
      <c r="D5107" s="59">
        <v>78.930000000000007</v>
      </c>
    </row>
    <row r="5108" spans="1:4" ht="40.5">
      <c r="A5108" s="57">
        <v>87524</v>
      </c>
      <c r="B5108" s="55" t="s">
        <v>6337</v>
      </c>
      <c r="C5108" s="57" t="s">
        <v>3</v>
      </c>
      <c r="D5108" s="59">
        <v>79.790000000000006</v>
      </c>
    </row>
    <row r="5109" spans="1:4" ht="40.5">
      <c r="A5109" s="57">
        <v>87525</v>
      </c>
      <c r="B5109" s="55" t="s">
        <v>6338</v>
      </c>
      <c r="C5109" s="57" t="s">
        <v>3</v>
      </c>
      <c r="D5109" s="59">
        <v>122.13</v>
      </c>
    </row>
    <row r="5110" spans="1:4" ht="40.5">
      <c r="A5110" s="57">
        <v>87526</v>
      </c>
      <c r="B5110" s="55" t="s">
        <v>6339</v>
      </c>
      <c r="C5110" s="57" t="s">
        <v>3</v>
      </c>
      <c r="D5110" s="59">
        <v>123.24</v>
      </c>
    </row>
    <row r="5111" spans="1:4" ht="40.5">
      <c r="A5111" s="57">
        <v>89043</v>
      </c>
      <c r="B5111" s="55" t="s">
        <v>6340</v>
      </c>
      <c r="C5111" s="57" t="s">
        <v>3</v>
      </c>
      <c r="D5111" s="59">
        <v>70.489999999999995</v>
      </c>
    </row>
    <row r="5112" spans="1:4" ht="40.5">
      <c r="A5112" s="57">
        <v>89168</v>
      </c>
      <c r="B5112" s="55" t="s">
        <v>6341</v>
      </c>
      <c r="C5112" s="57" t="s">
        <v>3</v>
      </c>
      <c r="D5112" s="59">
        <v>72.72</v>
      </c>
    </row>
    <row r="5113" spans="1:4" ht="40.5">
      <c r="A5113" s="57">
        <v>89977</v>
      </c>
      <c r="B5113" s="55" t="s">
        <v>6342</v>
      </c>
      <c r="C5113" s="57" t="s">
        <v>3</v>
      </c>
      <c r="D5113" s="59">
        <v>130.75</v>
      </c>
    </row>
    <row r="5114" spans="1:4" ht="40.5">
      <c r="A5114" s="57">
        <v>90112</v>
      </c>
      <c r="B5114" s="55" t="s">
        <v>6343</v>
      </c>
      <c r="C5114" s="57" t="s">
        <v>3</v>
      </c>
      <c r="D5114" s="59">
        <v>66.66</v>
      </c>
    </row>
    <row r="5115" spans="1:4" ht="27">
      <c r="A5115" s="57">
        <v>101159</v>
      </c>
      <c r="B5115" s="55" t="s">
        <v>6344</v>
      </c>
      <c r="C5115" s="57" t="s">
        <v>3</v>
      </c>
      <c r="D5115" s="59">
        <v>104.48</v>
      </c>
    </row>
    <row r="5116" spans="1:4" ht="40.5">
      <c r="A5116" s="57">
        <v>89282</v>
      </c>
      <c r="B5116" s="55" t="s">
        <v>6345</v>
      </c>
      <c r="C5116" s="57" t="s">
        <v>3</v>
      </c>
      <c r="D5116" s="59">
        <v>55.37</v>
      </c>
    </row>
    <row r="5117" spans="1:4" ht="40.5">
      <c r="A5117" s="57">
        <v>89283</v>
      </c>
      <c r="B5117" s="55" t="s">
        <v>6346</v>
      </c>
      <c r="C5117" s="57" t="s">
        <v>3</v>
      </c>
      <c r="D5117" s="59">
        <v>56.3</v>
      </c>
    </row>
    <row r="5118" spans="1:4" ht="40.5">
      <c r="A5118" s="57">
        <v>89284</v>
      </c>
      <c r="B5118" s="55" t="s">
        <v>6347</v>
      </c>
      <c r="C5118" s="57" t="s">
        <v>3</v>
      </c>
      <c r="D5118" s="59">
        <v>49.21</v>
      </c>
    </row>
    <row r="5119" spans="1:4" ht="40.5">
      <c r="A5119" s="57">
        <v>89285</v>
      </c>
      <c r="B5119" s="55" t="s">
        <v>6348</v>
      </c>
      <c r="C5119" s="57" t="s">
        <v>3</v>
      </c>
      <c r="D5119" s="59">
        <v>50.14</v>
      </c>
    </row>
    <row r="5120" spans="1:4" ht="40.5">
      <c r="A5120" s="57">
        <v>89286</v>
      </c>
      <c r="B5120" s="55" t="s">
        <v>6349</v>
      </c>
      <c r="C5120" s="57" t="s">
        <v>3</v>
      </c>
      <c r="D5120" s="59">
        <v>59.54</v>
      </c>
    </row>
    <row r="5121" spans="1:4" ht="40.5">
      <c r="A5121" s="57">
        <v>89287</v>
      </c>
      <c r="B5121" s="55" t="s">
        <v>6350</v>
      </c>
      <c r="C5121" s="57" t="s">
        <v>3</v>
      </c>
      <c r="D5121" s="59">
        <v>60.47</v>
      </c>
    </row>
    <row r="5122" spans="1:4" ht="40.5">
      <c r="A5122" s="57">
        <v>89288</v>
      </c>
      <c r="B5122" s="55" t="s">
        <v>6351</v>
      </c>
      <c r="C5122" s="57" t="s">
        <v>3</v>
      </c>
      <c r="D5122" s="59">
        <v>51.48</v>
      </c>
    </row>
    <row r="5123" spans="1:4" ht="40.5">
      <c r="A5123" s="57">
        <v>89289</v>
      </c>
      <c r="B5123" s="55" t="s">
        <v>6352</v>
      </c>
      <c r="C5123" s="57" t="s">
        <v>3</v>
      </c>
      <c r="D5123" s="59">
        <v>52.41</v>
      </c>
    </row>
    <row r="5124" spans="1:4" ht="40.5">
      <c r="A5124" s="57">
        <v>89290</v>
      </c>
      <c r="B5124" s="55" t="s">
        <v>6353</v>
      </c>
      <c r="C5124" s="57" t="s">
        <v>3</v>
      </c>
      <c r="D5124" s="59">
        <v>64.569999999999993</v>
      </c>
    </row>
    <row r="5125" spans="1:4" ht="40.5">
      <c r="A5125" s="57">
        <v>89291</v>
      </c>
      <c r="B5125" s="55" t="s">
        <v>6354</v>
      </c>
      <c r="C5125" s="57" t="s">
        <v>3</v>
      </c>
      <c r="D5125" s="59">
        <v>65.61</v>
      </c>
    </row>
    <row r="5126" spans="1:4" ht="40.5">
      <c r="A5126" s="57">
        <v>89292</v>
      </c>
      <c r="B5126" s="55" t="s">
        <v>6355</v>
      </c>
      <c r="C5126" s="57" t="s">
        <v>3</v>
      </c>
      <c r="D5126" s="59">
        <v>58.38</v>
      </c>
    </row>
    <row r="5127" spans="1:4" ht="40.5">
      <c r="A5127" s="57">
        <v>89293</v>
      </c>
      <c r="B5127" s="55" t="s">
        <v>6356</v>
      </c>
      <c r="C5127" s="57" t="s">
        <v>3</v>
      </c>
      <c r="D5127" s="59">
        <v>59.42</v>
      </c>
    </row>
    <row r="5128" spans="1:4" ht="40.5">
      <c r="A5128" s="57">
        <v>89294</v>
      </c>
      <c r="B5128" s="55" t="s">
        <v>6357</v>
      </c>
      <c r="C5128" s="57" t="s">
        <v>3</v>
      </c>
      <c r="D5128" s="59">
        <v>70.66</v>
      </c>
    </row>
    <row r="5129" spans="1:4" ht="40.5">
      <c r="A5129" s="57">
        <v>89295</v>
      </c>
      <c r="B5129" s="55" t="s">
        <v>6358</v>
      </c>
      <c r="C5129" s="57" t="s">
        <v>3</v>
      </c>
      <c r="D5129" s="59">
        <v>71.7</v>
      </c>
    </row>
    <row r="5130" spans="1:4" ht="40.5">
      <c r="A5130" s="57">
        <v>89296</v>
      </c>
      <c r="B5130" s="55" t="s">
        <v>6359</v>
      </c>
      <c r="C5130" s="57" t="s">
        <v>3</v>
      </c>
      <c r="D5130" s="59">
        <v>61.69</v>
      </c>
    </row>
    <row r="5131" spans="1:4" ht="40.5">
      <c r="A5131" s="57">
        <v>89297</v>
      </c>
      <c r="B5131" s="55" t="s">
        <v>6360</v>
      </c>
      <c r="C5131" s="57" t="s">
        <v>3</v>
      </c>
      <c r="D5131" s="59">
        <v>62.73</v>
      </c>
    </row>
    <row r="5132" spans="1:4" ht="40.5">
      <c r="A5132" s="57">
        <v>89298</v>
      </c>
      <c r="B5132" s="55" t="s">
        <v>6361</v>
      </c>
      <c r="C5132" s="57" t="s">
        <v>3</v>
      </c>
      <c r="D5132" s="59">
        <v>66.650000000000006</v>
      </c>
    </row>
    <row r="5133" spans="1:4" ht="40.5">
      <c r="A5133" s="57">
        <v>89299</v>
      </c>
      <c r="B5133" s="55" t="s">
        <v>6362</v>
      </c>
      <c r="C5133" s="57" t="s">
        <v>3</v>
      </c>
      <c r="D5133" s="59">
        <v>67.97</v>
      </c>
    </row>
    <row r="5134" spans="1:4" ht="40.5">
      <c r="A5134" s="57">
        <v>89300</v>
      </c>
      <c r="B5134" s="55" t="s">
        <v>6363</v>
      </c>
      <c r="C5134" s="57" t="s">
        <v>3</v>
      </c>
      <c r="D5134" s="59">
        <v>60.49</v>
      </c>
    </row>
    <row r="5135" spans="1:4" ht="40.5">
      <c r="A5135" s="57">
        <v>89301</v>
      </c>
      <c r="B5135" s="55" t="s">
        <v>6364</v>
      </c>
      <c r="C5135" s="57" t="s">
        <v>3</v>
      </c>
      <c r="D5135" s="59">
        <v>61.81</v>
      </c>
    </row>
    <row r="5136" spans="1:4" ht="40.5">
      <c r="A5136" s="57">
        <v>89302</v>
      </c>
      <c r="B5136" s="55" t="s">
        <v>6365</v>
      </c>
      <c r="C5136" s="57" t="s">
        <v>3</v>
      </c>
      <c r="D5136" s="59">
        <v>74.14</v>
      </c>
    </row>
    <row r="5137" spans="1:4" ht="40.5">
      <c r="A5137" s="57">
        <v>89303</v>
      </c>
      <c r="B5137" s="55" t="s">
        <v>6366</v>
      </c>
      <c r="C5137" s="57" t="s">
        <v>3</v>
      </c>
      <c r="D5137" s="59">
        <v>75.459999999999994</v>
      </c>
    </row>
    <row r="5138" spans="1:4" ht="40.5">
      <c r="A5138" s="57">
        <v>89304</v>
      </c>
      <c r="B5138" s="55" t="s">
        <v>6367</v>
      </c>
      <c r="C5138" s="57" t="s">
        <v>3</v>
      </c>
      <c r="D5138" s="59">
        <v>64.819999999999993</v>
      </c>
    </row>
    <row r="5139" spans="1:4" ht="40.5">
      <c r="A5139" s="57">
        <v>89305</v>
      </c>
      <c r="B5139" s="55" t="s">
        <v>6368</v>
      </c>
      <c r="C5139" s="57" t="s">
        <v>3</v>
      </c>
      <c r="D5139" s="59">
        <v>66.14</v>
      </c>
    </row>
    <row r="5140" spans="1:4" ht="40.5">
      <c r="A5140" s="57">
        <v>89306</v>
      </c>
      <c r="B5140" s="55" t="s">
        <v>6369</v>
      </c>
      <c r="C5140" s="57" t="s">
        <v>3</v>
      </c>
      <c r="D5140" s="59">
        <v>76.09</v>
      </c>
    </row>
    <row r="5141" spans="1:4" ht="40.5">
      <c r="A5141" s="57">
        <v>89307</v>
      </c>
      <c r="B5141" s="55" t="s">
        <v>6370</v>
      </c>
      <c r="C5141" s="57" t="s">
        <v>3</v>
      </c>
      <c r="D5141" s="59">
        <v>77.56</v>
      </c>
    </row>
    <row r="5142" spans="1:4" ht="40.5">
      <c r="A5142" s="57">
        <v>89308</v>
      </c>
      <c r="B5142" s="55" t="s">
        <v>6371</v>
      </c>
      <c r="C5142" s="57" t="s">
        <v>3</v>
      </c>
      <c r="D5142" s="59">
        <v>69.91</v>
      </c>
    </row>
    <row r="5143" spans="1:4" ht="40.5">
      <c r="A5143" s="57">
        <v>89309</v>
      </c>
      <c r="B5143" s="55" t="s">
        <v>6372</v>
      </c>
      <c r="C5143" s="57" t="s">
        <v>3</v>
      </c>
      <c r="D5143" s="59">
        <v>71.38</v>
      </c>
    </row>
    <row r="5144" spans="1:4" ht="40.5">
      <c r="A5144" s="57">
        <v>89310</v>
      </c>
      <c r="B5144" s="55" t="s">
        <v>6373</v>
      </c>
      <c r="C5144" s="57" t="s">
        <v>3</v>
      </c>
      <c r="D5144" s="59">
        <v>88.47</v>
      </c>
    </row>
    <row r="5145" spans="1:4" ht="40.5">
      <c r="A5145" s="57">
        <v>89311</v>
      </c>
      <c r="B5145" s="55" t="s">
        <v>6374</v>
      </c>
      <c r="C5145" s="57" t="s">
        <v>3</v>
      </c>
      <c r="D5145" s="59">
        <v>89.94</v>
      </c>
    </row>
    <row r="5146" spans="1:4" ht="40.5">
      <c r="A5146" s="57">
        <v>89312</v>
      </c>
      <c r="B5146" s="55" t="s">
        <v>6375</v>
      </c>
      <c r="C5146" s="57" t="s">
        <v>3</v>
      </c>
      <c r="D5146" s="59">
        <v>75.28</v>
      </c>
    </row>
    <row r="5147" spans="1:4" ht="40.5">
      <c r="A5147" s="57">
        <v>89313</v>
      </c>
      <c r="B5147" s="55" t="s">
        <v>6376</v>
      </c>
      <c r="C5147" s="57" t="s">
        <v>3</v>
      </c>
      <c r="D5147" s="59">
        <v>76.75</v>
      </c>
    </row>
    <row r="5148" spans="1:4" ht="27">
      <c r="A5148" s="57">
        <v>101162</v>
      </c>
      <c r="B5148" s="55" t="s">
        <v>6377</v>
      </c>
      <c r="C5148" s="57" t="s">
        <v>3</v>
      </c>
      <c r="D5148" s="59">
        <v>115.69</v>
      </c>
    </row>
    <row r="5149" spans="1:4" ht="40.5">
      <c r="A5149" s="57">
        <v>87447</v>
      </c>
      <c r="B5149" s="55" t="s">
        <v>6378</v>
      </c>
      <c r="C5149" s="57" t="s">
        <v>3</v>
      </c>
      <c r="D5149" s="59">
        <v>55.29</v>
      </c>
    </row>
    <row r="5150" spans="1:4" ht="40.5">
      <c r="A5150" s="57">
        <v>87448</v>
      </c>
      <c r="B5150" s="55" t="s">
        <v>6379</v>
      </c>
      <c r="C5150" s="57" t="s">
        <v>3</v>
      </c>
      <c r="D5150" s="59">
        <v>55.62</v>
      </c>
    </row>
    <row r="5151" spans="1:4" ht="40.5">
      <c r="A5151" s="57">
        <v>87449</v>
      </c>
      <c r="B5151" s="55" t="s">
        <v>6380</v>
      </c>
      <c r="C5151" s="57" t="s">
        <v>3</v>
      </c>
      <c r="D5151" s="59">
        <v>72.81</v>
      </c>
    </row>
    <row r="5152" spans="1:4" ht="40.5">
      <c r="A5152" s="57">
        <v>87450</v>
      </c>
      <c r="B5152" s="55" t="s">
        <v>6381</v>
      </c>
      <c r="C5152" s="57" t="s">
        <v>3</v>
      </c>
      <c r="D5152" s="59">
        <v>73.66</v>
      </c>
    </row>
    <row r="5153" spans="1:4" ht="40.5">
      <c r="A5153" s="57">
        <v>87451</v>
      </c>
      <c r="B5153" s="55" t="s">
        <v>6382</v>
      </c>
      <c r="C5153" s="57" t="s">
        <v>3</v>
      </c>
      <c r="D5153" s="59">
        <v>88.96</v>
      </c>
    </row>
    <row r="5154" spans="1:4" ht="40.5">
      <c r="A5154" s="57">
        <v>87452</v>
      </c>
      <c r="B5154" s="55" t="s">
        <v>6383</v>
      </c>
      <c r="C5154" s="57" t="s">
        <v>3</v>
      </c>
      <c r="D5154" s="59">
        <v>89.41</v>
      </c>
    </row>
    <row r="5155" spans="1:4" ht="40.5">
      <c r="A5155" s="57">
        <v>87453</v>
      </c>
      <c r="B5155" s="55" t="s">
        <v>6384</v>
      </c>
      <c r="C5155" s="57" t="s">
        <v>3</v>
      </c>
      <c r="D5155" s="59">
        <v>50.73</v>
      </c>
    </row>
    <row r="5156" spans="1:4" ht="40.5">
      <c r="A5156" s="57">
        <v>87454</v>
      </c>
      <c r="B5156" s="55" t="s">
        <v>6385</v>
      </c>
      <c r="C5156" s="57" t="s">
        <v>3</v>
      </c>
      <c r="D5156" s="59">
        <v>51.45</v>
      </c>
    </row>
    <row r="5157" spans="1:4" ht="40.5">
      <c r="A5157" s="57">
        <v>87455</v>
      </c>
      <c r="B5157" s="55" t="s">
        <v>6386</v>
      </c>
      <c r="C5157" s="57" t="s">
        <v>3</v>
      </c>
      <c r="D5157" s="59">
        <v>67.02</v>
      </c>
    </row>
    <row r="5158" spans="1:4" ht="40.5">
      <c r="A5158" s="57">
        <v>87456</v>
      </c>
      <c r="B5158" s="55" t="s">
        <v>6387</v>
      </c>
      <c r="C5158" s="57" t="s">
        <v>3</v>
      </c>
      <c r="D5158" s="59">
        <v>68.23</v>
      </c>
    </row>
    <row r="5159" spans="1:4" ht="40.5">
      <c r="A5159" s="57">
        <v>87457</v>
      </c>
      <c r="B5159" s="55" t="s">
        <v>6388</v>
      </c>
      <c r="C5159" s="57" t="s">
        <v>3</v>
      </c>
      <c r="D5159" s="59">
        <v>81.23</v>
      </c>
    </row>
    <row r="5160" spans="1:4" ht="40.5">
      <c r="A5160" s="57">
        <v>87458</v>
      </c>
      <c r="B5160" s="55" t="s">
        <v>6389</v>
      </c>
      <c r="C5160" s="57" t="s">
        <v>3</v>
      </c>
      <c r="D5160" s="59">
        <v>82.28</v>
      </c>
    </row>
    <row r="5161" spans="1:4" ht="40.5">
      <c r="A5161" s="57">
        <v>87459</v>
      </c>
      <c r="B5161" s="55" t="s">
        <v>6390</v>
      </c>
      <c r="C5161" s="57" t="s">
        <v>3</v>
      </c>
      <c r="D5161" s="59">
        <v>61.81</v>
      </c>
    </row>
    <row r="5162" spans="1:4" ht="40.5">
      <c r="A5162" s="57">
        <v>87460</v>
      </c>
      <c r="B5162" s="55" t="s">
        <v>6391</v>
      </c>
      <c r="C5162" s="57" t="s">
        <v>3</v>
      </c>
      <c r="D5162" s="59">
        <v>62.53</v>
      </c>
    </row>
    <row r="5163" spans="1:4" ht="40.5">
      <c r="A5163" s="57">
        <v>87461</v>
      </c>
      <c r="B5163" s="55" t="s">
        <v>6392</v>
      </c>
      <c r="C5163" s="57" t="s">
        <v>3</v>
      </c>
      <c r="D5163" s="59">
        <v>79.38</v>
      </c>
    </row>
    <row r="5164" spans="1:4" ht="40.5">
      <c r="A5164" s="57">
        <v>87462</v>
      </c>
      <c r="B5164" s="55" t="s">
        <v>6393</v>
      </c>
      <c r="C5164" s="57" t="s">
        <v>3</v>
      </c>
      <c r="D5164" s="59">
        <v>80.23</v>
      </c>
    </row>
    <row r="5165" spans="1:4" ht="40.5">
      <c r="A5165" s="57">
        <v>87463</v>
      </c>
      <c r="B5165" s="55" t="s">
        <v>6394</v>
      </c>
      <c r="C5165" s="57" t="s">
        <v>3</v>
      </c>
      <c r="D5165" s="59">
        <v>94.98</v>
      </c>
    </row>
    <row r="5166" spans="1:4" ht="40.5">
      <c r="A5166" s="57">
        <v>87464</v>
      </c>
      <c r="B5166" s="55" t="s">
        <v>6395</v>
      </c>
      <c r="C5166" s="57" t="s">
        <v>3</v>
      </c>
      <c r="D5166" s="59">
        <v>96.03</v>
      </c>
    </row>
    <row r="5167" spans="1:4" ht="40.5">
      <c r="A5167" s="57">
        <v>87465</v>
      </c>
      <c r="B5167" s="55" t="s">
        <v>6396</v>
      </c>
      <c r="C5167" s="57" t="s">
        <v>3</v>
      </c>
      <c r="D5167" s="59">
        <v>54.41</v>
      </c>
    </row>
    <row r="5168" spans="1:4" ht="40.5">
      <c r="A5168" s="57">
        <v>87466</v>
      </c>
      <c r="B5168" s="55" t="s">
        <v>6397</v>
      </c>
      <c r="C5168" s="57" t="s">
        <v>3</v>
      </c>
      <c r="D5168" s="59">
        <v>55.13</v>
      </c>
    </row>
    <row r="5169" spans="1:4" ht="40.5">
      <c r="A5169" s="57">
        <v>87467</v>
      </c>
      <c r="B5169" s="55" t="s">
        <v>6398</v>
      </c>
      <c r="C5169" s="57" t="s">
        <v>3</v>
      </c>
      <c r="D5169" s="59">
        <v>71.11</v>
      </c>
    </row>
    <row r="5170" spans="1:4" ht="40.5">
      <c r="A5170" s="57">
        <v>87468</v>
      </c>
      <c r="B5170" s="55" t="s">
        <v>6399</v>
      </c>
      <c r="C5170" s="57" t="s">
        <v>3</v>
      </c>
      <c r="D5170" s="59">
        <v>71.959999999999994</v>
      </c>
    </row>
    <row r="5171" spans="1:4" ht="40.5">
      <c r="A5171" s="57">
        <v>87469</v>
      </c>
      <c r="B5171" s="55" t="s">
        <v>6400</v>
      </c>
      <c r="C5171" s="57" t="s">
        <v>3</v>
      </c>
      <c r="D5171" s="59">
        <v>85.46</v>
      </c>
    </row>
    <row r="5172" spans="1:4" ht="40.5">
      <c r="A5172" s="57">
        <v>87470</v>
      </c>
      <c r="B5172" s="55" t="s">
        <v>6401</v>
      </c>
      <c r="C5172" s="57" t="s">
        <v>3</v>
      </c>
      <c r="D5172" s="59">
        <v>86.51</v>
      </c>
    </row>
    <row r="5173" spans="1:4" ht="40.5">
      <c r="A5173" s="57">
        <v>89044</v>
      </c>
      <c r="B5173" s="55" t="s">
        <v>6402</v>
      </c>
      <c r="C5173" s="57" t="s">
        <v>3</v>
      </c>
      <c r="D5173" s="59">
        <v>54.71</v>
      </c>
    </row>
    <row r="5174" spans="1:4" ht="40.5">
      <c r="A5174" s="57">
        <v>89169</v>
      </c>
      <c r="B5174" s="55" t="s">
        <v>6403</v>
      </c>
      <c r="C5174" s="57" t="s">
        <v>3</v>
      </c>
      <c r="D5174" s="59">
        <v>55.67</v>
      </c>
    </row>
    <row r="5175" spans="1:4" ht="40.5">
      <c r="A5175" s="57">
        <v>89978</v>
      </c>
      <c r="B5175" s="55" t="s">
        <v>6404</v>
      </c>
      <c r="C5175" s="57" t="s">
        <v>3</v>
      </c>
      <c r="D5175" s="59">
        <v>72.7</v>
      </c>
    </row>
    <row r="5176" spans="1:4" ht="40.5">
      <c r="A5176" s="57">
        <v>89453</v>
      </c>
      <c r="B5176" s="55" t="s">
        <v>6405</v>
      </c>
      <c r="C5176" s="57" t="s">
        <v>3</v>
      </c>
      <c r="D5176" s="59">
        <v>63.07</v>
      </c>
    </row>
    <row r="5177" spans="1:4" ht="40.5">
      <c r="A5177" s="57">
        <v>89454</v>
      </c>
      <c r="B5177" s="55" t="s">
        <v>6406</v>
      </c>
      <c r="C5177" s="57" t="s">
        <v>3</v>
      </c>
      <c r="D5177" s="59">
        <v>59.25</v>
      </c>
    </row>
    <row r="5178" spans="1:4" ht="40.5">
      <c r="A5178" s="57">
        <v>89455</v>
      </c>
      <c r="B5178" s="55" t="s">
        <v>6407</v>
      </c>
      <c r="C5178" s="57" t="s">
        <v>3</v>
      </c>
      <c r="D5178" s="59">
        <v>77.48</v>
      </c>
    </row>
    <row r="5179" spans="1:4" ht="40.5">
      <c r="A5179" s="57">
        <v>89456</v>
      </c>
      <c r="B5179" s="55" t="s">
        <v>6408</v>
      </c>
      <c r="C5179" s="57" t="s">
        <v>3</v>
      </c>
      <c r="D5179" s="59">
        <v>73.17</v>
      </c>
    </row>
    <row r="5180" spans="1:4" ht="40.5">
      <c r="A5180" s="57">
        <v>89457</v>
      </c>
      <c r="B5180" s="55" t="s">
        <v>6409</v>
      </c>
      <c r="C5180" s="57" t="s">
        <v>3</v>
      </c>
      <c r="D5180" s="59">
        <v>66.94</v>
      </c>
    </row>
    <row r="5181" spans="1:4" ht="40.5">
      <c r="A5181" s="57">
        <v>89458</v>
      </c>
      <c r="B5181" s="55" t="s">
        <v>6410</v>
      </c>
      <c r="C5181" s="57" t="s">
        <v>3</v>
      </c>
      <c r="D5181" s="59">
        <v>61.49</v>
      </c>
    </row>
    <row r="5182" spans="1:4" ht="40.5">
      <c r="A5182" s="57">
        <v>89459</v>
      </c>
      <c r="B5182" s="55" t="s">
        <v>6411</v>
      </c>
      <c r="C5182" s="57" t="s">
        <v>3</v>
      </c>
      <c r="D5182" s="59">
        <v>81.760000000000005</v>
      </c>
    </row>
    <row r="5183" spans="1:4" ht="40.5">
      <c r="A5183" s="57">
        <v>89460</v>
      </c>
      <c r="B5183" s="55" t="s">
        <v>6412</v>
      </c>
      <c r="C5183" s="57" t="s">
        <v>3</v>
      </c>
      <c r="D5183" s="59">
        <v>75.77</v>
      </c>
    </row>
    <row r="5184" spans="1:4" ht="40.5">
      <c r="A5184" s="57">
        <v>89462</v>
      </c>
      <c r="B5184" s="55" t="s">
        <v>6413</v>
      </c>
      <c r="C5184" s="57" t="s">
        <v>3</v>
      </c>
      <c r="D5184" s="59">
        <v>75.290000000000006</v>
      </c>
    </row>
    <row r="5185" spans="1:4" ht="40.5">
      <c r="A5185" s="57">
        <v>89463</v>
      </c>
      <c r="B5185" s="55" t="s">
        <v>6414</v>
      </c>
      <c r="C5185" s="57" t="s">
        <v>3</v>
      </c>
      <c r="D5185" s="59">
        <v>71.42</v>
      </c>
    </row>
    <row r="5186" spans="1:4" ht="40.5">
      <c r="A5186" s="57">
        <v>89464</v>
      </c>
      <c r="B5186" s="55" t="s">
        <v>6415</v>
      </c>
      <c r="C5186" s="57" t="s">
        <v>3</v>
      </c>
      <c r="D5186" s="59">
        <v>89.79</v>
      </c>
    </row>
    <row r="5187" spans="1:4" ht="40.5">
      <c r="A5187" s="57">
        <v>89465</v>
      </c>
      <c r="B5187" s="55" t="s">
        <v>6416</v>
      </c>
      <c r="C5187" s="57" t="s">
        <v>3</v>
      </c>
      <c r="D5187" s="59">
        <v>85.6</v>
      </c>
    </row>
    <row r="5188" spans="1:4" ht="40.5">
      <c r="A5188" s="57">
        <v>89466</v>
      </c>
      <c r="B5188" s="55" t="s">
        <v>6417</v>
      </c>
      <c r="C5188" s="57" t="s">
        <v>3</v>
      </c>
      <c r="D5188" s="59">
        <v>80.64</v>
      </c>
    </row>
    <row r="5189" spans="1:4" ht="40.5">
      <c r="A5189" s="57">
        <v>89467</v>
      </c>
      <c r="B5189" s="55" t="s">
        <v>6418</v>
      </c>
      <c r="C5189" s="57" t="s">
        <v>3</v>
      </c>
      <c r="D5189" s="59">
        <v>74.55</v>
      </c>
    </row>
    <row r="5190" spans="1:4" ht="40.5">
      <c r="A5190" s="57">
        <v>89468</v>
      </c>
      <c r="B5190" s="55" t="s">
        <v>6419</v>
      </c>
      <c r="C5190" s="57" t="s">
        <v>3</v>
      </c>
      <c r="D5190" s="59">
        <v>95.44</v>
      </c>
    </row>
    <row r="5191" spans="1:4" ht="40.5">
      <c r="A5191" s="57">
        <v>89469</v>
      </c>
      <c r="B5191" s="55" t="s">
        <v>6420</v>
      </c>
      <c r="C5191" s="57" t="s">
        <v>3</v>
      </c>
      <c r="D5191" s="59">
        <v>89.02</v>
      </c>
    </row>
    <row r="5192" spans="1:4" ht="40.5">
      <c r="A5192" s="57">
        <v>89470</v>
      </c>
      <c r="B5192" s="55" t="s">
        <v>6421</v>
      </c>
      <c r="C5192" s="57" t="s">
        <v>3</v>
      </c>
      <c r="D5192" s="59">
        <v>76.03</v>
      </c>
    </row>
    <row r="5193" spans="1:4" ht="40.5">
      <c r="A5193" s="57">
        <v>89471</v>
      </c>
      <c r="B5193" s="55" t="s">
        <v>6422</v>
      </c>
      <c r="C5193" s="57" t="s">
        <v>3</v>
      </c>
      <c r="D5193" s="59">
        <v>72.209999999999994</v>
      </c>
    </row>
    <row r="5194" spans="1:4" ht="40.5">
      <c r="A5194" s="57">
        <v>89472</v>
      </c>
      <c r="B5194" s="55" t="s">
        <v>6423</v>
      </c>
      <c r="C5194" s="57" t="s">
        <v>3</v>
      </c>
      <c r="D5194" s="59">
        <v>90.21</v>
      </c>
    </row>
    <row r="5195" spans="1:4" ht="40.5">
      <c r="A5195" s="57">
        <v>89473</v>
      </c>
      <c r="B5195" s="55" t="s">
        <v>6424</v>
      </c>
      <c r="C5195" s="57" t="s">
        <v>3</v>
      </c>
      <c r="D5195" s="59">
        <v>86.14</v>
      </c>
    </row>
    <row r="5196" spans="1:4" ht="40.5">
      <c r="A5196" s="57">
        <v>89474</v>
      </c>
      <c r="B5196" s="55" t="s">
        <v>6425</v>
      </c>
      <c r="C5196" s="57" t="s">
        <v>3</v>
      </c>
      <c r="D5196" s="59">
        <v>83.55</v>
      </c>
    </row>
    <row r="5197" spans="1:4" ht="40.5">
      <c r="A5197" s="57">
        <v>89475</v>
      </c>
      <c r="B5197" s="55" t="s">
        <v>6426</v>
      </c>
      <c r="C5197" s="57" t="s">
        <v>3</v>
      </c>
      <c r="D5197" s="59">
        <v>76.44</v>
      </c>
    </row>
    <row r="5198" spans="1:4" ht="40.5">
      <c r="A5198" s="57">
        <v>89476</v>
      </c>
      <c r="B5198" s="55" t="s">
        <v>6427</v>
      </c>
      <c r="C5198" s="57" t="s">
        <v>3</v>
      </c>
      <c r="D5198" s="59">
        <v>98.39</v>
      </c>
    </row>
    <row r="5199" spans="1:4" ht="40.5">
      <c r="A5199" s="57">
        <v>89477</v>
      </c>
      <c r="B5199" s="55" t="s">
        <v>6428</v>
      </c>
      <c r="C5199" s="57" t="s">
        <v>3</v>
      </c>
      <c r="D5199" s="59">
        <v>90.97</v>
      </c>
    </row>
    <row r="5200" spans="1:4" ht="40.5">
      <c r="A5200" s="57">
        <v>89478</v>
      </c>
      <c r="B5200" s="55" t="s">
        <v>6429</v>
      </c>
      <c r="C5200" s="57" t="s">
        <v>3</v>
      </c>
      <c r="D5200" s="59">
        <v>88.48</v>
      </c>
    </row>
    <row r="5201" spans="1:4" ht="40.5">
      <c r="A5201" s="57">
        <v>89479</v>
      </c>
      <c r="B5201" s="55" t="s">
        <v>6430</v>
      </c>
      <c r="C5201" s="57" t="s">
        <v>3</v>
      </c>
      <c r="D5201" s="59">
        <v>84.61</v>
      </c>
    </row>
    <row r="5202" spans="1:4" ht="40.5">
      <c r="A5202" s="57">
        <v>89480</v>
      </c>
      <c r="B5202" s="55" t="s">
        <v>6431</v>
      </c>
      <c r="C5202" s="57" t="s">
        <v>3</v>
      </c>
      <c r="D5202" s="59">
        <v>102.76</v>
      </c>
    </row>
    <row r="5203" spans="1:4" ht="40.5">
      <c r="A5203" s="57">
        <v>89483</v>
      </c>
      <c r="B5203" s="55" t="s">
        <v>6432</v>
      </c>
      <c r="C5203" s="57" t="s">
        <v>3</v>
      </c>
      <c r="D5203" s="59">
        <v>98.8</v>
      </c>
    </row>
    <row r="5204" spans="1:4" ht="40.5">
      <c r="A5204" s="57">
        <v>89484</v>
      </c>
      <c r="B5204" s="55" t="s">
        <v>6433</v>
      </c>
      <c r="C5204" s="57" t="s">
        <v>3</v>
      </c>
      <c r="D5204" s="59">
        <v>97.49</v>
      </c>
    </row>
    <row r="5205" spans="1:4" ht="40.5">
      <c r="A5205" s="57">
        <v>89486</v>
      </c>
      <c r="B5205" s="55" t="s">
        <v>6434</v>
      </c>
      <c r="C5205" s="57" t="s">
        <v>3</v>
      </c>
      <c r="D5205" s="59">
        <v>89.97</v>
      </c>
    </row>
    <row r="5206" spans="1:4" ht="40.5">
      <c r="A5206" s="57">
        <v>89487</v>
      </c>
      <c r="B5206" s="55" t="s">
        <v>6435</v>
      </c>
      <c r="C5206" s="57" t="s">
        <v>3</v>
      </c>
      <c r="D5206" s="59">
        <v>112.3</v>
      </c>
    </row>
    <row r="5207" spans="1:4" ht="40.5">
      <c r="A5207" s="57">
        <v>89488</v>
      </c>
      <c r="B5207" s="55" t="s">
        <v>6436</v>
      </c>
      <c r="C5207" s="57" t="s">
        <v>3</v>
      </c>
      <c r="D5207" s="59">
        <v>104.44</v>
      </c>
    </row>
    <row r="5208" spans="1:4" ht="40.5">
      <c r="A5208" s="57">
        <v>91815</v>
      </c>
      <c r="B5208" s="55" t="s">
        <v>6437</v>
      </c>
      <c r="C5208" s="57" t="s">
        <v>3</v>
      </c>
      <c r="D5208" s="59">
        <v>62.6</v>
      </c>
    </row>
    <row r="5209" spans="1:4" ht="40.5">
      <c r="A5209" s="57">
        <v>91816</v>
      </c>
      <c r="B5209" s="55" t="s">
        <v>6438</v>
      </c>
      <c r="C5209" s="57" t="s">
        <v>3</v>
      </c>
      <c r="D5209" s="59">
        <v>75.3</v>
      </c>
    </row>
    <row r="5210" spans="1:4" ht="27">
      <c r="A5210" s="57">
        <v>101161</v>
      </c>
      <c r="B5210" s="55" t="s">
        <v>6439</v>
      </c>
      <c r="C5210" s="57" t="s">
        <v>3</v>
      </c>
      <c r="D5210" s="59">
        <v>157.75</v>
      </c>
    </row>
    <row r="5211" spans="1:4" ht="27">
      <c r="A5211" s="57">
        <v>101163</v>
      </c>
      <c r="B5211" s="55" t="s">
        <v>6440</v>
      </c>
      <c r="C5211" s="57" t="s">
        <v>3</v>
      </c>
      <c r="D5211" s="59">
        <v>726.39</v>
      </c>
    </row>
    <row r="5212" spans="1:4" ht="27">
      <c r="A5212" s="57">
        <v>101164</v>
      </c>
      <c r="B5212" s="55" t="s">
        <v>6441</v>
      </c>
      <c r="C5212" s="57" t="s">
        <v>3</v>
      </c>
      <c r="D5212" s="59">
        <v>536.94000000000005</v>
      </c>
    </row>
    <row r="5213" spans="1:4" ht="27">
      <c r="A5213" s="57">
        <v>96358</v>
      </c>
      <c r="B5213" s="55" t="s">
        <v>6442</v>
      </c>
      <c r="C5213" s="57" t="s">
        <v>3</v>
      </c>
      <c r="D5213" s="59">
        <v>72.42</v>
      </c>
    </row>
    <row r="5214" spans="1:4" ht="27">
      <c r="A5214" s="57">
        <v>96359</v>
      </c>
      <c r="B5214" s="55" t="s">
        <v>6443</v>
      </c>
      <c r="C5214" s="57" t="s">
        <v>3</v>
      </c>
      <c r="D5214" s="59">
        <v>83.03</v>
      </c>
    </row>
    <row r="5215" spans="1:4" ht="27">
      <c r="A5215" s="57">
        <v>96360</v>
      </c>
      <c r="B5215" s="55" t="s">
        <v>6444</v>
      </c>
      <c r="C5215" s="57" t="s">
        <v>3</v>
      </c>
      <c r="D5215" s="59">
        <v>99.42</v>
      </c>
    </row>
    <row r="5216" spans="1:4" ht="27">
      <c r="A5216" s="57">
        <v>96361</v>
      </c>
      <c r="B5216" s="55" t="s">
        <v>6445</v>
      </c>
      <c r="C5216" s="57" t="s">
        <v>3</v>
      </c>
      <c r="D5216" s="59">
        <v>120.05</v>
      </c>
    </row>
    <row r="5217" spans="1:4" ht="40.5">
      <c r="A5217" s="57">
        <v>96362</v>
      </c>
      <c r="B5217" s="55" t="s">
        <v>6446</v>
      </c>
      <c r="C5217" s="57" t="s">
        <v>3</v>
      </c>
      <c r="D5217" s="59">
        <v>91.12</v>
      </c>
    </row>
    <row r="5218" spans="1:4" ht="40.5">
      <c r="A5218" s="57">
        <v>96363</v>
      </c>
      <c r="B5218" s="55" t="s">
        <v>6447</v>
      </c>
      <c r="C5218" s="57" t="s">
        <v>3</v>
      </c>
      <c r="D5218" s="59">
        <v>102.13</v>
      </c>
    </row>
    <row r="5219" spans="1:4" ht="40.5">
      <c r="A5219" s="57">
        <v>96364</v>
      </c>
      <c r="B5219" s="55" t="s">
        <v>6448</v>
      </c>
      <c r="C5219" s="57" t="s">
        <v>3</v>
      </c>
      <c r="D5219" s="59">
        <v>118.12</v>
      </c>
    </row>
    <row r="5220" spans="1:4" ht="40.5">
      <c r="A5220" s="57">
        <v>96365</v>
      </c>
      <c r="B5220" s="55" t="s">
        <v>6449</v>
      </c>
      <c r="C5220" s="57" t="s">
        <v>3</v>
      </c>
      <c r="D5220" s="59">
        <v>139.13</v>
      </c>
    </row>
    <row r="5221" spans="1:4" ht="27">
      <c r="A5221" s="57">
        <v>96366</v>
      </c>
      <c r="B5221" s="55" t="s">
        <v>6450</v>
      </c>
      <c r="C5221" s="57" t="s">
        <v>3</v>
      </c>
      <c r="D5221" s="59">
        <v>109.82</v>
      </c>
    </row>
    <row r="5222" spans="1:4" ht="27">
      <c r="A5222" s="57">
        <v>96367</v>
      </c>
      <c r="B5222" s="55" t="s">
        <v>6451</v>
      </c>
      <c r="C5222" s="57" t="s">
        <v>3</v>
      </c>
      <c r="D5222" s="59">
        <v>121.2</v>
      </c>
    </row>
    <row r="5223" spans="1:4" ht="27">
      <c r="A5223" s="57">
        <v>96368</v>
      </c>
      <c r="B5223" s="55" t="s">
        <v>6452</v>
      </c>
      <c r="C5223" s="57" t="s">
        <v>3</v>
      </c>
      <c r="D5223" s="59">
        <v>136.82</v>
      </c>
    </row>
    <row r="5224" spans="1:4" ht="27">
      <c r="A5224" s="57">
        <v>96369</v>
      </c>
      <c r="B5224" s="55" t="s">
        <v>6453</v>
      </c>
      <c r="C5224" s="57" t="s">
        <v>3</v>
      </c>
      <c r="D5224" s="59">
        <v>158.22999999999999</v>
      </c>
    </row>
    <row r="5225" spans="1:4" ht="27">
      <c r="A5225" s="57">
        <v>96370</v>
      </c>
      <c r="B5225" s="55" t="s">
        <v>6454</v>
      </c>
      <c r="C5225" s="57" t="s">
        <v>3</v>
      </c>
      <c r="D5225" s="59">
        <v>50.26</v>
      </c>
    </row>
    <row r="5226" spans="1:4" ht="27">
      <c r="A5226" s="57">
        <v>96371</v>
      </c>
      <c r="B5226" s="55" t="s">
        <v>6455</v>
      </c>
      <c r="C5226" s="57" t="s">
        <v>3</v>
      </c>
      <c r="D5226" s="59">
        <v>60.65</v>
      </c>
    </row>
    <row r="5227" spans="1:4" ht="13.5">
      <c r="A5227" s="57">
        <v>96372</v>
      </c>
      <c r="B5227" s="55" t="s">
        <v>6456</v>
      </c>
      <c r="C5227" s="57" t="s">
        <v>3</v>
      </c>
      <c r="D5227" s="59">
        <v>18.37</v>
      </c>
    </row>
    <row r="5228" spans="1:4" ht="13.5">
      <c r="A5228" s="57">
        <v>96373</v>
      </c>
      <c r="B5228" s="55" t="s">
        <v>6457</v>
      </c>
      <c r="C5228" s="57" t="s">
        <v>1</v>
      </c>
      <c r="D5228" s="59">
        <v>9.48</v>
      </c>
    </row>
    <row r="5229" spans="1:4" ht="13.5">
      <c r="A5229" s="57">
        <v>96374</v>
      </c>
      <c r="B5229" s="55" t="s">
        <v>6458</v>
      </c>
      <c r="C5229" s="57" t="s">
        <v>1</v>
      </c>
      <c r="D5229" s="59">
        <v>28.16</v>
      </c>
    </row>
    <row r="5230" spans="1:4" ht="13.5">
      <c r="A5230" s="57">
        <v>102235</v>
      </c>
      <c r="B5230" s="55" t="s">
        <v>6459</v>
      </c>
      <c r="C5230" s="57" t="s">
        <v>3</v>
      </c>
      <c r="D5230" s="59">
        <v>479.64</v>
      </c>
    </row>
    <row r="5231" spans="1:4" ht="27">
      <c r="A5231" s="57">
        <v>102243</v>
      </c>
      <c r="B5231" s="55" t="s">
        <v>6460</v>
      </c>
      <c r="C5231" s="57" t="s">
        <v>3</v>
      </c>
      <c r="D5231" s="59">
        <v>82.74</v>
      </c>
    </row>
    <row r="5232" spans="1:4" ht="27">
      <c r="A5232" s="57">
        <v>102244</v>
      </c>
      <c r="B5232" s="55" t="s">
        <v>6461</v>
      </c>
      <c r="C5232" s="57" t="s">
        <v>3</v>
      </c>
      <c r="D5232" s="59">
        <v>95.67</v>
      </c>
    </row>
    <row r="5233" spans="1:4" ht="27">
      <c r="A5233" s="57">
        <v>102245</v>
      </c>
      <c r="B5233" s="55" t="s">
        <v>6462</v>
      </c>
      <c r="C5233" s="57" t="s">
        <v>3</v>
      </c>
      <c r="D5233" s="59">
        <v>98.25</v>
      </c>
    </row>
    <row r="5234" spans="1:4" ht="27">
      <c r="A5234" s="57">
        <v>102253</v>
      </c>
      <c r="B5234" s="55" t="s">
        <v>6463</v>
      </c>
      <c r="C5234" s="57" t="s">
        <v>3</v>
      </c>
      <c r="D5234" s="59">
        <v>352.93</v>
      </c>
    </row>
    <row r="5235" spans="1:4" ht="27">
      <c r="A5235" s="57">
        <v>102254</v>
      </c>
      <c r="B5235" s="55" t="s">
        <v>6464</v>
      </c>
      <c r="C5235" s="57" t="s">
        <v>3</v>
      </c>
      <c r="D5235" s="59">
        <v>622.78</v>
      </c>
    </row>
    <row r="5236" spans="1:4" ht="27">
      <c r="A5236" s="57">
        <v>102255</v>
      </c>
      <c r="B5236" s="55" t="s">
        <v>6465</v>
      </c>
      <c r="C5236" s="57" t="s">
        <v>3</v>
      </c>
      <c r="D5236" s="59">
        <v>399.66</v>
      </c>
    </row>
    <row r="5237" spans="1:4" ht="27">
      <c r="A5237" s="57">
        <v>102256</v>
      </c>
      <c r="B5237" s="55" t="s">
        <v>6466</v>
      </c>
      <c r="C5237" s="57" t="s">
        <v>3</v>
      </c>
      <c r="D5237" s="59">
        <v>769.68</v>
      </c>
    </row>
    <row r="5238" spans="1:4" ht="27">
      <c r="A5238" s="57">
        <v>102257</v>
      </c>
      <c r="B5238" s="55" t="s">
        <v>6467</v>
      </c>
      <c r="C5238" s="57" t="s">
        <v>3</v>
      </c>
      <c r="D5238" s="59">
        <v>261.02</v>
      </c>
    </row>
    <row r="5239" spans="1:4" ht="27">
      <c r="A5239" s="57">
        <v>102258</v>
      </c>
      <c r="B5239" s="55" t="s">
        <v>6468</v>
      </c>
      <c r="C5239" s="57" t="s">
        <v>3</v>
      </c>
      <c r="D5239" s="59">
        <v>305.26</v>
      </c>
    </row>
    <row r="5240" spans="1:4" ht="27">
      <c r="A5240" s="57">
        <v>101154</v>
      </c>
      <c r="B5240" s="55" t="s">
        <v>6469</v>
      </c>
      <c r="C5240" s="57" t="s">
        <v>3</v>
      </c>
      <c r="D5240" s="59">
        <v>86.14</v>
      </c>
    </row>
    <row r="5241" spans="1:4" ht="27">
      <c r="A5241" s="57">
        <v>101155</v>
      </c>
      <c r="B5241" s="55" t="s">
        <v>6470</v>
      </c>
      <c r="C5241" s="57" t="s">
        <v>3</v>
      </c>
      <c r="D5241" s="59">
        <v>120.29</v>
      </c>
    </row>
    <row r="5242" spans="1:4" ht="27">
      <c r="A5242" s="57">
        <v>101156</v>
      </c>
      <c r="B5242" s="55" t="s">
        <v>6471</v>
      </c>
      <c r="C5242" s="57" t="s">
        <v>3</v>
      </c>
      <c r="D5242" s="59">
        <v>175.84</v>
      </c>
    </row>
    <row r="5243" spans="1:4" ht="27">
      <c r="A5243" s="57">
        <v>101810</v>
      </c>
      <c r="B5243" s="55" t="s">
        <v>6472</v>
      </c>
      <c r="C5243" s="57" t="s">
        <v>7</v>
      </c>
      <c r="D5243" s="59">
        <v>977.36</v>
      </c>
    </row>
    <row r="5244" spans="1:4" ht="27">
      <c r="A5244" s="57">
        <v>101811</v>
      </c>
      <c r="B5244" s="55" t="s">
        <v>6473</v>
      </c>
      <c r="C5244" s="57" t="s">
        <v>7</v>
      </c>
      <c r="D5244" s="59">
        <v>1084.4000000000001</v>
      </c>
    </row>
    <row r="5245" spans="1:4" ht="27">
      <c r="A5245" s="57">
        <v>101812</v>
      </c>
      <c r="B5245" s="55" t="s">
        <v>6474</v>
      </c>
      <c r="C5245" s="57" t="s">
        <v>7</v>
      </c>
      <c r="D5245" s="59">
        <v>1095.2</v>
      </c>
    </row>
    <row r="5246" spans="1:4" ht="27">
      <c r="A5246" s="57">
        <v>101813</v>
      </c>
      <c r="B5246" s="55" t="s">
        <v>6475</v>
      </c>
      <c r="C5246" s="57" t="s">
        <v>7</v>
      </c>
      <c r="D5246" s="59">
        <v>1202.24</v>
      </c>
    </row>
    <row r="5247" spans="1:4" ht="27">
      <c r="A5247" s="57">
        <v>101814</v>
      </c>
      <c r="B5247" s="55" t="s">
        <v>6476</v>
      </c>
      <c r="C5247" s="57" t="s">
        <v>3</v>
      </c>
      <c r="D5247" s="59">
        <v>33.869999999999997</v>
      </c>
    </row>
    <row r="5248" spans="1:4" ht="40.5">
      <c r="A5248" s="57">
        <v>101815</v>
      </c>
      <c r="B5248" s="55" t="s">
        <v>6477</v>
      </c>
      <c r="C5248" s="57" t="s">
        <v>3</v>
      </c>
      <c r="D5248" s="59">
        <v>59.6</v>
      </c>
    </row>
    <row r="5249" spans="1:4" ht="27">
      <c r="A5249" s="57">
        <v>101816</v>
      </c>
      <c r="B5249" s="55" t="s">
        <v>6478</v>
      </c>
      <c r="C5249" s="57" t="s">
        <v>3</v>
      </c>
      <c r="D5249" s="59">
        <v>51.27</v>
      </c>
    </row>
    <row r="5250" spans="1:4" ht="27">
      <c r="A5250" s="57">
        <v>101817</v>
      </c>
      <c r="B5250" s="55" t="s">
        <v>6479</v>
      </c>
      <c r="C5250" s="57" t="s">
        <v>3</v>
      </c>
      <c r="D5250" s="59">
        <v>37.35</v>
      </c>
    </row>
    <row r="5251" spans="1:4" ht="40.5">
      <c r="A5251" s="57">
        <v>101818</v>
      </c>
      <c r="B5251" s="55" t="s">
        <v>6480</v>
      </c>
      <c r="C5251" s="57" t="s">
        <v>3</v>
      </c>
      <c r="D5251" s="59">
        <v>50.41</v>
      </c>
    </row>
    <row r="5252" spans="1:4" ht="27">
      <c r="A5252" s="57">
        <v>101819</v>
      </c>
      <c r="B5252" s="55" t="s">
        <v>6481</v>
      </c>
      <c r="C5252" s="57" t="s">
        <v>3</v>
      </c>
      <c r="D5252" s="59">
        <v>47.23</v>
      </c>
    </row>
    <row r="5253" spans="1:4" ht="27">
      <c r="A5253" s="57">
        <v>101820</v>
      </c>
      <c r="B5253" s="55" t="s">
        <v>6482</v>
      </c>
      <c r="C5253" s="57" t="s">
        <v>3</v>
      </c>
      <c r="D5253" s="59">
        <v>30.46</v>
      </c>
    </row>
    <row r="5254" spans="1:4" ht="27">
      <c r="A5254" s="57">
        <v>101821</v>
      </c>
      <c r="B5254" s="55" t="s">
        <v>6483</v>
      </c>
      <c r="C5254" s="57" t="s">
        <v>7</v>
      </c>
      <c r="D5254" s="59">
        <v>41.09</v>
      </c>
    </row>
    <row r="5255" spans="1:4" ht="27">
      <c r="A5255" s="57">
        <v>101822</v>
      </c>
      <c r="B5255" s="55" t="s">
        <v>6484</v>
      </c>
      <c r="C5255" s="57" t="s">
        <v>7</v>
      </c>
      <c r="D5255" s="59">
        <v>98.71</v>
      </c>
    </row>
    <row r="5256" spans="1:4" ht="27">
      <c r="A5256" s="57">
        <v>101823</v>
      </c>
      <c r="B5256" s="55" t="s">
        <v>6485</v>
      </c>
      <c r="C5256" s="57" t="s">
        <v>7</v>
      </c>
      <c r="D5256" s="59">
        <v>124.72</v>
      </c>
    </row>
    <row r="5257" spans="1:4" ht="27">
      <c r="A5257" s="57">
        <v>101824</v>
      </c>
      <c r="B5257" s="55" t="s">
        <v>6486</v>
      </c>
      <c r="C5257" s="57" t="s">
        <v>7</v>
      </c>
      <c r="D5257" s="59">
        <v>148.94</v>
      </c>
    </row>
    <row r="5258" spans="1:4" ht="27">
      <c r="A5258" s="57">
        <v>101825</v>
      </c>
      <c r="B5258" s="55" t="s">
        <v>6487</v>
      </c>
      <c r="C5258" s="57" t="s">
        <v>7</v>
      </c>
      <c r="D5258" s="59">
        <v>172.5</v>
      </c>
    </row>
    <row r="5259" spans="1:4" ht="27">
      <c r="A5259" s="57">
        <v>101826</v>
      </c>
      <c r="B5259" s="55" t="s">
        <v>6488</v>
      </c>
      <c r="C5259" s="57" t="s">
        <v>7</v>
      </c>
      <c r="D5259" s="59">
        <v>195.76</v>
      </c>
    </row>
    <row r="5260" spans="1:4" ht="27">
      <c r="A5260" s="57">
        <v>101827</v>
      </c>
      <c r="B5260" s="55" t="s">
        <v>6489</v>
      </c>
      <c r="C5260" s="57" t="s">
        <v>7</v>
      </c>
      <c r="D5260" s="59">
        <v>156.56</v>
      </c>
    </row>
    <row r="5261" spans="1:4" ht="27">
      <c r="A5261" s="57">
        <v>101828</v>
      </c>
      <c r="B5261" s="55" t="s">
        <v>6490</v>
      </c>
      <c r="C5261" s="57" t="s">
        <v>7</v>
      </c>
      <c r="D5261" s="59">
        <v>146.91999999999999</v>
      </c>
    </row>
    <row r="5262" spans="1:4" ht="27">
      <c r="A5262" s="57">
        <v>101829</v>
      </c>
      <c r="B5262" s="55" t="s">
        <v>6491</v>
      </c>
      <c r="C5262" s="57" t="s">
        <v>7</v>
      </c>
      <c r="D5262" s="59">
        <v>204.48</v>
      </c>
    </row>
    <row r="5263" spans="1:4" ht="27">
      <c r="A5263" s="57">
        <v>101830</v>
      </c>
      <c r="B5263" s="55" t="s">
        <v>6492</v>
      </c>
      <c r="C5263" s="57" t="s">
        <v>7</v>
      </c>
      <c r="D5263" s="59">
        <v>226.88</v>
      </c>
    </row>
    <row r="5264" spans="1:4" ht="27">
      <c r="A5264" s="57">
        <v>101831</v>
      </c>
      <c r="B5264" s="55" t="s">
        <v>6493</v>
      </c>
      <c r="C5264" s="57" t="s">
        <v>7</v>
      </c>
      <c r="D5264" s="59">
        <v>248.98</v>
      </c>
    </row>
    <row r="5265" spans="1:4" ht="27">
      <c r="A5265" s="57">
        <v>101832</v>
      </c>
      <c r="B5265" s="55" t="s">
        <v>6494</v>
      </c>
      <c r="C5265" s="57" t="s">
        <v>7</v>
      </c>
      <c r="D5265" s="59">
        <v>195.22</v>
      </c>
    </row>
    <row r="5266" spans="1:4" ht="27">
      <c r="A5266" s="57">
        <v>101833</v>
      </c>
      <c r="B5266" s="55" t="s">
        <v>6495</v>
      </c>
      <c r="C5266" s="57" t="s">
        <v>7</v>
      </c>
      <c r="D5266" s="59">
        <v>217.81</v>
      </c>
    </row>
    <row r="5267" spans="1:4" ht="27">
      <c r="A5267" s="57">
        <v>101834</v>
      </c>
      <c r="B5267" s="55" t="s">
        <v>6496</v>
      </c>
      <c r="C5267" s="57" t="s">
        <v>7</v>
      </c>
      <c r="D5267" s="59">
        <v>240.11</v>
      </c>
    </row>
    <row r="5268" spans="1:4" ht="27">
      <c r="A5268" s="57">
        <v>101835</v>
      </c>
      <c r="B5268" s="55" t="s">
        <v>6497</v>
      </c>
      <c r="C5268" s="57" t="s">
        <v>7</v>
      </c>
      <c r="D5268" s="59">
        <v>211.3</v>
      </c>
    </row>
    <row r="5269" spans="1:4" ht="27">
      <c r="A5269" s="57">
        <v>101836</v>
      </c>
      <c r="B5269" s="55" t="s">
        <v>6498</v>
      </c>
      <c r="C5269" s="57" t="s">
        <v>7</v>
      </c>
      <c r="D5269" s="59">
        <v>18.34</v>
      </c>
    </row>
    <row r="5270" spans="1:4" ht="27">
      <c r="A5270" s="57">
        <v>101837</v>
      </c>
      <c r="B5270" s="55" t="s">
        <v>6499</v>
      </c>
      <c r="C5270" s="57" t="s">
        <v>7</v>
      </c>
      <c r="D5270" s="59">
        <v>44.35</v>
      </c>
    </row>
    <row r="5271" spans="1:4" ht="27">
      <c r="A5271" s="57">
        <v>101838</v>
      </c>
      <c r="B5271" s="55" t="s">
        <v>6500</v>
      </c>
      <c r="C5271" s="57" t="s">
        <v>7</v>
      </c>
      <c r="D5271" s="59">
        <v>68.569999999999993</v>
      </c>
    </row>
    <row r="5272" spans="1:4" ht="27">
      <c r="A5272" s="57">
        <v>101839</v>
      </c>
      <c r="B5272" s="55" t="s">
        <v>6501</v>
      </c>
      <c r="C5272" s="57" t="s">
        <v>7</v>
      </c>
      <c r="D5272" s="59">
        <v>92.13</v>
      </c>
    </row>
    <row r="5273" spans="1:4" ht="27">
      <c r="A5273" s="57">
        <v>101840</v>
      </c>
      <c r="B5273" s="55" t="s">
        <v>6502</v>
      </c>
      <c r="C5273" s="57" t="s">
        <v>7</v>
      </c>
      <c r="D5273" s="59">
        <v>152.41999999999999</v>
      </c>
    </row>
    <row r="5274" spans="1:4" ht="27">
      <c r="A5274" s="57">
        <v>101841</v>
      </c>
      <c r="B5274" s="55" t="s">
        <v>6503</v>
      </c>
      <c r="C5274" s="57" t="s">
        <v>7</v>
      </c>
      <c r="D5274" s="59">
        <v>76.19</v>
      </c>
    </row>
    <row r="5275" spans="1:4" ht="27">
      <c r="A5275" s="57">
        <v>101842</v>
      </c>
      <c r="B5275" s="55" t="s">
        <v>6504</v>
      </c>
      <c r="C5275" s="57" t="s">
        <v>7</v>
      </c>
      <c r="D5275" s="59">
        <v>66.55</v>
      </c>
    </row>
    <row r="5276" spans="1:4" ht="27">
      <c r="A5276" s="57">
        <v>101843</v>
      </c>
      <c r="B5276" s="55" t="s">
        <v>6505</v>
      </c>
      <c r="C5276" s="57" t="s">
        <v>7</v>
      </c>
      <c r="D5276" s="59">
        <v>124.11</v>
      </c>
    </row>
    <row r="5277" spans="1:4" ht="27">
      <c r="A5277" s="57">
        <v>101844</v>
      </c>
      <c r="B5277" s="55" t="s">
        <v>6506</v>
      </c>
      <c r="C5277" s="57" t="s">
        <v>7</v>
      </c>
      <c r="D5277" s="59">
        <v>146.51</v>
      </c>
    </row>
    <row r="5278" spans="1:4" ht="27">
      <c r="A5278" s="57">
        <v>101845</v>
      </c>
      <c r="B5278" s="55" t="s">
        <v>6507</v>
      </c>
      <c r="C5278" s="57" t="s">
        <v>7</v>
      </c>
      <c r="D5278" s="59">
        <v>168.61</v>
      </c>
    </row>
    <row r="5279" spans="1:4" ht="27">
      <c r="A5279" s="57">
        <v>101846</v>
      </c>
      <c r="B5279" s="55" t="s">
        <v>6508</v>
      </c>
      <c r="C5279" s="57" t="s">
        <v>7</v>
      </c>
      <c r="D5279" s="59">
        <v>114.85</v>
      </c>
    </row>
    <row r="5280" spans="1:4" ht="27">
      <c r="A5280" s="57">
        <v>101847</v>
      </c>
      <c r="B5280" s="55" t="s">
        <v>6509</v>
      </c>
      <c r="C5280" s="57" t="s">
        <v>7</v>
      </c>
      <c r="D5280" s="59">
        <v>137.44</v>
      </c>
    </row>
    <row r="5281" spans="1:4" ht="27">
      <c r="A5281" s="57">
        <v>101848</v>
      </c>
      <c r="B5281" s="55" t="s">
        <v>6510</v>
      </c>
      <c r="C5281" s="57" t="s">
        <v>7</v>
      </c>
      <c r="D5281" s="59">
        <v>159.74</v>
      </c>
    </row>
    <row r="5282" spans="1:4" ht="27">
      <c r="A5282" s="57">
        <v>101849</v>
      </c>
      <c r="B5282" s="55" t="s">
        <v>6511</v>
      </c>
      <c r="C5282" s="57" t="s">
        <v>7</v>
      </c>
      <c r="D5282" s="59">
        <v>130.93</v>
      </c>
    </row>
    <row r="5283" spans="1:4" ht="27">
      <c r="A5283" s="57">
        <v>101850</v>
      </c>
      <c r="B5283" s="55" t="s">
        <v>6512</v>
      </c>
      <c r="C5283" s="57" t="s">
        <v>3</v>
      </c>
      <c r="D5283" s="59">
        <v>43.78</v>
      </c>
    </row>
    <row r="5284" spans="1:4" ht="27">
      <c r="A5284" s="57">
        <v>101851</v>
      </c>
      <c r="B5284" s="55" t="s">
        <v>6513</v>
      </c>
      <c r="C5284" s="57" t="s">
        <v>3</v>
      </c>
      <c r="D5284" s="59">
        <v>92.28</v>
      </c>
    </row>
    <row r="5285" spans="1:4" ht="27">
      <c r="A5285" s="57">
        <v>101852</v>
      </c>
      <c r="B5285" s="55" t="s">
        <v>6514</v>
      </c>
      <c r="C5285" s="57" t="s">
        <v>3</v>
      </c>
      <c r="D5285" s="59">
        <v>53.93</v>
      </c>
    </row>
    <row r="5286" spans="1:4" ht="27">
      <c r="A5286" s="57">
        <v>101853</v>
      </c>
      <c r="B5286" s="55" t="s">
        <v>6515</v>
      </c>
      <c r="C5286" s="57" t="s">
        <v>3</v>
      </c>
      <c r="D5286" s="59">
        <v>38.97</v>
      </c>
    </row>
    <row r="5287" spans="1:4" ht="27">
      <c r="A5287" s="57">
        <v>101854</v>
      </c>
      <c r="B5287" s="55" t="s">
        <v>6516</v>
      </c>
      <c r="C5287" s="57" t="s">
        <v>3</v>
      </c>
      <c r="D5287" s="59">
        <v>94.04</v>
      </c>
    </row>
    <row r="5288" spans="1:4" ht="27">
      <c r="A5288" s="57">
        <v>101855</v>
      </c>
      <c r="B5288" s="55" t="s">
        <v>6517</v>
      </c>
      <c r="C5288" s="57" t="s">
        <v>3</v>
      </c>
      <c r="D5288" s="59">
        <v>56.56</v>
      </c>
    </row>
    <row r="5289" spans="1:4" ht="27">
      <c r="A5289" s="57">
        <v>101856</v>
      </c>
      <c r="B5289" s="55" t="s">
        <v>6518</v>
      </c>
      <c r="C5289" s="57" t="s">
        <v>3</v>
      </c>
      <c r="D5289" s="59">
        <v>18.77</v>
      </c>
    </row>
    <row r="5290" spans="1:4" ht="27">
      <c r="A5290" s="57">
        <v>101857</v>
      </c>
      <c r="B5290" s="55" t="s">
        <v>6519</v>
      </c>
      <c r="C5290" s="57" t="s">
        <v>3</v>
      </c>
      <c r="D5290" s="59">
        <v>24</v>
      </c>
    </row>
    <row r="5291" spans="1:4" ht="27">
      <c r="A5291" s="57">
        <v>101858</v>
      </c>
      <c r="B5291" s="55" t="s">
        <v>6520</v>
      </c>
      <c r="C5291" s="57" t="s">
        <v>3</v>
      </c>
      <c r="D5291" s="59">
        <v>19.21</v>
      </c>
    </row>
    <row r="5292" spans="1:4" ht="27">
      <c r="A5292" s="57">
        <v>101859</v>
      </c>
      <c r="B5292" s="55" t="s">
        <v>6521</v>
      </c>
      <c r="C5292" s="57" t="s">
        <v>3</v>
      </c>
      <c r="D5292" s="59">
        <v>21.45</v>
      </c>
    </row>
    <row r="5293" spans="1:4" ht="27">
      <c r="A5293" s="57">
        <v>101860</v>
      </c>
      <c r="B5293" s="55" t="s">
        <v>6522</v>
      </c>
      <c r="C5293" s="57" t="s">
        <v>3</v>
      </c>
      <c r="D5293" s="59">
        <v>25</v>
      </c>
    </row>
    <row r="5294" spans="1:4" ht="27">
      <c r="A5294" s="57">
        <v>101861</v>
      </c>
      <c r="B5294" s="55" t="s">
        <v>6523</v>
      </c>
      <c r="C5294" s="57" t="s">
        <v>3</v>
      </c>
      <c r="D5294" s="59">
        <v>23.24</v>
      </c>
    </row>
    <row r="5295" spans="1:4" ht="27">
      <c r="A5295" s="57">
        <v>101862</v>
      </c>
      <c r="B5295" s="55" t="s">
        <v>6524</v>
      </c>
      <c r="C5295" s="57" t="s">
        <v>3</v>
      </c>
      <c r="D5295" s="59">
        <v>25.53</v>
      </c>
    </row>
    <row r="5296" spans="1:4" ht="27">
      <c r="A5296" s="57">
        <v>101863</v>
      </c>
      <c r="B5296" s="55" t="s">
        <v>6525</v>
      </c>
      <c r="C5296" s="57" t="s">
        <v>3</v>
      </c>
      <c r="D5296" s="59">
        <v>19.52</v>
      </c>
    </row>
    <row r="5297" spans="1:4" ht="27">
      <c r="A5297" s="57">
        <v>101864</v>
      </c>
      <c r="B5297" s="55" t="s">
        <v>6526</v>
      </c>
      <c r="C5297" s="57" t="s">
        <v>3</v>
      </c>
      <c r="D5297" s="59">
        <v>23.06</v>
      </c>
    </row>
    <row r="5298" spans="1:4" ht="27">
      <c r="A5298" s="57">
        <v>101865</v>
      </c>
      <c r="B5298" s="55" t="s">
        <v>6527</v>
      </c>
      <c r="C5298" s="57" t="s">
        <v>3</v>
      </c>
      <c r="D5298" s="59">
        <v>26.6</v>
      </c>
    </row>
    <row r="5299" spans="1:4" ht="27">
      <c r="A5299" s="57">
        <v>101866</v>
      </c>
      <c r="B5299" s="55" t="s">
        <v>6528</v>
      </c>
      <c r="C5299" s="57" t="s">
        <v>3</v>
      </c>
      <c r="D5299" s="59">
        <v>23.42</v>
      </c>
    </row>
    <row r="5300" spans="1:4" ht="27">
      <c r="A5300" s="57">
        <v>101867</v>
      </c>
      <c r="B5300" s="55" t="s">
        <v>6529</v>
      </c>
      <c r="C5300" s="57" t="s">
        <v>3</v>
      </c>
      <c r="D5300" s="59">
        <v>26.95</v>
      </c>
    </row>
    <row r="5301" spans="1:4" ht="27">
      <c r="A5301" s="57">
        <v>101868</v>
      </c>
      <c r="B5301" s="55" t="s">
        <v>6530</v>
      </c>
      <c r="C5301" s="57" t="s">
        <v>3</v>
      </c>
      <c r="D5301" s="59">
        <v>20.94</v>
      </c>
    </row>
    <row r="5302" spans="1:4" ht="27">
      <c r="A5302" s="57">
        <v>101869</v>
      </c>
      <c r="B5302" s="55" t="s">
        <v>6531</v>
      </c>
      <c r="C5302" s="57" t="s">
        <v>3</v>
      </c>
      <c r="D5302" s="59">
        <v>24.48</v>
      </c>
    </row>
    <row r="5303" spans="1:4" ht="27">
      <c r="A5303" s="57">
        <v>101870</v>
      </c>
      <c r="B5303" s="55" t="s">
        <v>6532</v>
      </c>
      <c r="C5303" s="57" t="s">
        <v>3</v>
      </c>
      <c r="D5303" s="59">
        <v>28.02</v>
      </c>
    </row>
    <row r="5304" spans="1:4" ht="27">
      <c r="A5304" s="57">
        <v>102096</v>
      </c>
      <c r="B5304" s="55" t="s">
        <v>6533</v>
      </c>
      <c r="C5304" s="57" t="s">
        <v>7</v>
      </c>
      <c r="D5304" s="59">
        <v>1144.3900000000001</v>
      </c>
    </row>
    <row r="5305" spans="1:4" ht="27">
      <c r="A5305" s="57">
        <v>102098</v>
      </c>
      <c r="B5305" s="55" t="s">
        <v>6534</v>
      </c>
      <c r="C5305" s="57" t="s">
        <v>7</v>
      </c>
      <c r="D5305" s="59">
        <v>1262.23</v>
      </c>
    </row>
    <row r="5306" spans="1:4" ht="27">
      <c r="A5306" s="57">
        <v>102100</v>
      </c>
      <c r="B5306" s="55" t="s">
        <v>6535</v>
      </c>
      <c r="C5306" s="57" t="s">
        <v>3</v>
      </c>
      <c r="D5306" s="59">
        <v>7.82</v>
      </c>
    </row>
    <row r="5307" spans="1:4" ht="27">
      <c r="A5307" s="57">
        <v>102101</v>
      </c>
      <c r="B5307" s="55" t="s">
        <v>6536</v>
      </c>
      <c r="C5307" s="57" t="s">
        <v>3</v>
      </c>
      <c r="D5307" s="59">
        <v>2.82</v>
      </c>
    </row>
    <row r="5308" spans="1:4" ht="27">
      <c r="A5308" s="57">
        <v>100576</v>
      </c>
      <c r="B5308" s="55" t="s">
        <v>6537</v>
      </c>
      <c r="C5308" s="57" t="s">
        <v>3</v>
      </c>
      <c r="D5308" s="59">
        <v>1.66</v>
      </c>
    </row>
    <row r="5309" spans="1:4" ht="27">
      <c r="A5309" s="57">
        <v>100577</v>
      </c>
      <c r="B5309" s="55" t="s">
        <v>6538</v>
      </c>
      <c r="C5309" s="57" t="s">
        <v>3</v>
      </c>
      <c r="D5309" s="59">
        <v>0.75</v>
      </c>
    </row>
    <row r="5310" spans="1:4" ht="40.5">
      <c r="A5310" s="57">
        <v>96388</v>
      </c>
      <c r="B5310" s="55" t="s">
        <v>6539</v>
      </c>
      <c r="C5310" s="57" t="s">
        <v>7</v>
      </c>
      <c r="D5310" s="59">
        <v>7.64</v>
      </c>
    </row>
    <row r="5311" spans="1:4" ht="40.5">
      <c r="A5311" s="57">
        <v>96389</v>
      </c>
      <c r="B5311" s="55" t="s">
        <v>6540</v>
      </c>
      <c r="C5311" s="57" t="s">
        <v>7</v>
      </c>
      <c r="D5311" s="59">
        <v>37.380000000000003</v>
      </c>
    </row>
    <row r="5312" spans="1:4" ht="40.5">
      <c r="A5312" s="57">
        <v>96390</v>
      </c>
      <c r="B5312" s="55" t="s">
        <v>6541</v>
      </c>
      <c r="C5312" s="57" t="s">
        <v>7</v>
      </c>
      <c r="D5312" s="59">
        <v>60.28</v>
      </c>
    </row>
    <row r="5313" spans="1:4" ht="40.5">
      <c r="A5313" s="57">
        <v>96391</v>
      </c>
      <c r="B5313" s="55" t="s">
        <v>6542</v>
      </c>
      <c r="C5313" s="57" t="s">
        <v>7</v>
      </c>
      <c r="D5313" s="59">
        <v>84.55</v>
      </c>
    </row>
    <row r="5314" spans="1:4" ht="40.5">
      <c r="A5314" s="57">
        <v>96392</v>
      </c>
      <c r="B5314" s="55" t="s">
        <v>6543</v>
      </c>
      <c r="C5314" s="57" t="s">
        <v>7</v>
      </c>
      <c r="D5314" s="59">
        <v>107.81</v>
      </c>
    </row>
    <row r="5315" spans="1:4" ht="27">
      <c r="A5315" s="57">
        <v>96396</v>
      </c>
      <c r="B5315" s="55" t="s">
        <v>6544</v>
      </c>
      <c r="C5315" s="57" t="s">
        <v>7</v>
      </c>
      <c r="D5315" s="59">
        <v>121.11</v>
      </c>
    </row>
    <row r="5316" spans="1:4" ht="27">
      <c r="A5316" s="57">
        <v>96397</v>
      </c>
      <c r="B5316" s="55" t="s">
        <v>6545</v>
      </c>
      <c r="C5316" s="57" t="s">
        <v>7</v>
      </c>
      <c r="D5316" s="59">
        <v>165.41</v>
      </c>
    </row>
    <row r="5317" spans="1:4" ht="27">
      <c r="A5317" s="57">
        <v>96398</v>
      </c>
      <c r="B5317" s="55" t="s">
        <v>6546</v>
      </c>
      <c r="C5317" s="57" t="s">
        <v>7</v>
      </c>
      <c r="D5317" s="59">
        <v>225.57</v>
      </c>
    </row>
    <row r="5318" spans="1:4" ht="27">
      <c r="A5318" s="57">
        <v>96399</v>
      </c>
      <c r="B5318" s="55" t="s">
        <v>6547</v>
      </c>
      <c r="C5318" s="57" t="s">
        <v>7</v>
      </c>
      <c r="D5318" s="59">
        <v>82.88</v>
      </c>
    </row>
    <row r="5319" spans="1:4" ht="27">
      <c r="A5319" s="57">
        <v>96400</v>
      </c>
      <c r="B5319" s="55" t="s">
        <v>6548</v>
      </c>
      <c r="C5319" s="57" t="s">
        <v>7</v>
      </c>
      <c r="D5319" s="59">
        <v>107.74</v>
      </c>
    </row>
    <row r="5320" spans="1:4" ht="13.5">
      <c r="A5320" s="57">
        <v>96401</v>
      </c>
      <c r="B5320" s="55" t="s">
        <v>6549</v>
      </c>
      <c r="C5320" s="57" t="s">
        <v>3</v>
      </c>
      <c r="D5320" s="59">
        <v>6.71</v>
      </c>
    </row>
    <row r="5321" spans="1:4" ht="13.5">
      <c r="A5321" s="57">
        <v>96402</v>
      </c>
      <c r="B5321" s="55" t="s">
        <v>6550</v>
      </c>
      <c r="C5321" s="57" t="s">
        <v>3</v>
      </c>
      <c r="D5321" s="59">
        <v>1.94</v>
      </c>
    </row>
    <row r="5322" spans="1:4" ht="40.5">
      <c r="A5322" s="57">
        <v>100564</v>
      </c>
      <c r="B5322" s="55" t="s">
        <v>6551</v>
      </c>
      <c r="C5322" s="57" t="s">
        <v>7</v>
      </c>
      <c r="D5322" s="59">
        <v>73.400000000000006</v>
      </c>
    </row>
    <row r="5323" spans="1:4" ht="40.5">
      <c r="A5323" s="57">
        <v>100565</v>
      </c>
      <c r="B5323" s="55" t="s">
        <v>6552</v>
      </c>
      <c r="C5323" s="57" t="s">
        <v>7</v>
      </c>
      <c r="D5323" s="59">
        <v>63.79</v>
      </c>
    </row>
    <row r="5324" spans="1:4" ht="40.5">
      <c r="A5324" s="57">
        <v>100566</v>
      </c>
      <c r="B5324" s="55" t="s">
        <v>6553</v>
      </c>
      <c r="C5324" s="57" t="s">
        <v>7</v>
      </c>
      <c r="D5324" s="59">
        <v>121.31</v>
      </c>
    </row>
    <row r="5325" spans="1:4" ht="40.5">
      <c r="A5325" s="57">
        <v>100567</v>
      </c>
      <c r="B5325" s="55" t="s">
        <v>6554</v>
      </c>
      <c r="C5325" s="57" t="s">
        <v>7</v>
      </c>
      <c r="D5325" s="59">
        <v>143.75</v>
      </c>
    </row>
    <row r="5326" spans="1:4" ht="40.5">
      <c r="A5326" s="57">
        <v>100568</v>
      </c>
      <c r="B5326" s="55" t="s">
        <v>6555</v>
      </c>
      <c r="C5326" s="57" t="s">
        <v>7</v>
      </c>
      <c r="D5326" s="59">
        <v>165.82</v>
      </c>
    </row>
    <row r="5327" spans="1:4" ht="40.5">
      <c r="A5327" s="57">
        <v>100569</v>
      </c>
      <c r="B5327" s="55" t="s">
        <v>6556</v>
      </c>
      <c r="C5327" s="57" t="s">
        <v>7</v>
      </c>
      <c r="D5327" s="59">
        <v>112.06</v>
      </c>
    </row>
    <row r="5328" spans="1:4" ht="40.5">
      <c r="A5328" s="57">
        <v>100570</v>
      </c>
      <c r="B5328" s="55" t="s">
        <v>6557</v>
      </c>
      <c r="C5328" s="57" t="s">
        <v>7</v>
      </c>
      <c r="D5328" s="59">
        <v>136.08000000000001</v>
      </c>
    </row>
    <row r="5329" spans="1:4" ht="40.5">
      <c r="A5329" s="57">
        <v>100571</v>
      </c>
      <c r="B5329" s="55" t="s">
        <v>6558</v>
      </c>
      <c r="C5329" s="57" t="s">
        <v>7</v>
      </c>
      <c r="D5329" s="59">
        <v>156.97999999999999</v>
      </c>
    </row>
    <row r="5330" spans="1:4" ht="40.5">
      <c r="A5330" s="57">
        <v>100572</v>
      </c>
      <c r="B5330" s="55" t="s">
        <v>6559</v>
      </c>
      <c r="C5330" s="57" t="s">
        <v>7</v>
      </c>
      <c r="D5330" s="59">
        <v>77.31</v>
      </c>
    </row>
    <row r="5331" spans="1:4" ht="40.5">
      <c r="A5331" s="57">
        <v>100573</v>
      </c>
      <c r="B5331" s="55" t="s">
        <v>6560</v>
      </c>
      <c r="C5331" s="57" t="s">
        <v>7</v>
      </c>
      <c r="D5331" s="59">
        <v>67.7</v>
      </c>
    </row>
    <row r="5332" spans="1:4" ht="13.5">
      <c r="A5332" s="57">
        <v>100574</v>
      </c>
      <c r="B5332" s="55" t="s">
        <v>6561</v>
      </c>
      <c r="C5332" s="57" t="s">
        <v>7</v>
      </c>
      <c r="D5332" s="59">
        <v>1.02</v>
      </c>
    </row>
    <row r="5333" spans="1:4" ht="13.5">
      <c r="A5333" s="57">
        <v>100575</v>
      </c>
      <c r="B5333" s="55" t="s">
        <v>6562</v>
      </c>
      <c r="C5333" s="57" t="s">
        <v>3</v>
      </c>
      <c r="D5333" s="59">
        <v>0.08</v>
      </c>
    </row>
    <row r="5334" spans="1:4" ht="40.5">
      <c r="A5334" s="57">
        <v>101767</v>
      </c>
      <c r="B5334" s="55" t="s">
        <v>6563</v>
      </c>
      <c r="C5334" s="57" t="s">
        <v>7</v>
      </c>
      <c r="D5334" s="59">
        <v>19.440000000000001</v>
      </c>
    </row>
    <row r="5335" spans="1:4" ht="40.5">
      <c r="A5335" s="57">
        <v>101768</v>
      </c>
      <c r="B5335" s="55" t="s">
        <v>6564</v>
      </c>
      <c r="C5335" s="57" t="s">
        <v>7</v>
      </c>
      <c r="D5335" s="59">
        <v>28.86</v>
      </c>
    </row>
    <row r="5336" spans="1:4" ht="27">
      <c r="A5336" s="57">
        <v>92391</v>
      </c>
      <c r="B5336" s="55" t="s">
        <v>6565</v>
      </c>
      <c r="C5336" s="57" t="s">
        <v>3</v>
      </c>
      <c r="D5336" s="59">
        <v>47.21</v>
      </c>
    </row>
    <row r="5337" spans="1:4" ht="27">
      <c r="A5337" s="57">
        <v>92392</v>
      </c>
      <c r="B5337" s="55" t="s">
        <v>6566</v>
      </c>
      <c r="C5337" s="57" t="s">
        <v>3</v>
      </c>
      <c r="D5337" s="59">
        <v>98.37</v>
      </c>
    </row>
    <row r="5338" spans="1:4" ht="27">
      <c r="A5338" s="57">
        <v>92393</v>
      </c>
      <c r="B5338" s="55" t="s">
        <v>6567</v>
      </c>
      <c r="C5338" s="57" t="s">
        <v>3</v>
      </c>
      <c r="D5338" s="59">
        <v>47.19</v>
      </c>
    </row>
    <row r="5339" spans="1:4" ht="27">
      <c r="A5339" s="57">
        <v>92394</v>
      </c>
      <c r="B5339" s="55" t="s">
        <v>6568</v>
      </c>
      <c r="C5339" s="57" t="s">
        <v>3</v>
      </c>
      <c r="D5339" s="59">
        <v>59.61</v>
      </c>
    </row>
    <row r="5340" spans="1:4" ht="27">
      <c r="A5340" s="57">
        <v>92395</v>
      </c>
      <c r="B5340" s="55" t="s">
        <v>6569</v>
      </c>
      <c r="C5340" s="57" t="s">
        <v>3</v>
      </c>
      <c r="D5340" s="59">
        <v>73.040000000000006</v>
      </c>
    </row>
    <row r="5341" spans="1:4" ht="27">
      <c r="A5341" s="57">
        <v>92396</v>
      </c>
      <c r="B5341" s="55" t="s">
        <v>6570</v>
      </c>
      <c r="C5341" s="57" t="s">
        <v>3</v>
      </c>
      <c r="D5341" s="59">
        <v>59.12</v>
      </c>
    </row>
    <row r="5342" spans="1:4" ht="27">
      <c r="A5342" s="57">
        <v>92397</v>
      </c>
      <c r="B5342" s="55" t="s">
        <v>6571</v>
      </c>
      <c r="C5342" s="57" t="s">
        <v>3</v>
      </c>
      <c r="D5342" s="59">
        <v>47.5</v>
      </c>
    </row>
    <row r="5343" spans="1:4" ht="27">
      <c r="A5343" s="57">
        <v>92398</v>
      </c>
      <c r="B5343" s="55" t="s">
        <v>6572</v>
      </c>
      <c r="C5343" s="57" t="s">
        <v>3</v>
      </c>
      <c r="D5343" s="59">
        <v>61.27</v>
      </c>
    </row>
    <row r="5344" spans="1:4" ht="27">
      <c r="A5344" s="57">
        <v>92399</v>
      </c>
      <c r="B5344" s="55" t="s">
        <v>6573</v>
      </c>
      <c r="C5344" s="57" t="s">
        <v>3</v>
      </c>
      <c r="D5344" s="59">
        <v>62.59</v>
      </c>
    </row>
    <row r="5345" spans="1:4" ht="27">
      <c r="A5345" s="57">
        <v>92400</v>
      </c>
      <c r="B5345" s="55" t="s">
        <v>6574</v>
      </c>
      <c r="C5345" s="57" t="s">
        <v>3</v>
      </c>
      <c r="D5345" s="59">
        <v>73.64</v>
      </c>
    </row>
    <row r="5346" spans="1:4" ht="27">
      <c r="A5346" s="57">
        <v>92401</v>
      </c>
      <c r="B5346" s="55" t="s">
        <v>6575</v>
      </c>
      <c r="C5346" s="57" t="s">
        <v>3</v>
      </c>
      <c r="D5346" s="59">
        <v>75.05</v>
      </c>
    </row>
    <row r="5347" spans="1:4" ht="27">
      <c r="A5347" s="57">
        <v>92402</v>
      </c>
      <c r="B5347" s="55" t="s">
        <v>6576</v>
      </c>
      <c r="C5347" s="57" t="s">
        <v>3</v>
      </c>
      <c r="D5347" s="59">
        <v>60.74</v>
      </c>
    </row>
    <row r="5348" spans="1:4" ht="27">
      <c r="A5348" s="57">
        <v>92403</v>
      </c>
      <c r="B5348" s="55" t="s">
        <v>6577</v>
      </c>
      <c r="C5348" s="57" t="s">
        <v>3</v>
      </c>
      <c r="D5348" s="59">
        <v>48.99</v>
      </c>
    </row>
    <row r="5349" spans="1:4" ht="27">
      <c r="A5349" s="57">
        <v>92404</v>
      </c>
      <c r="B5349" s="55" t="s">
        <v>6578</v>
      </c>
      <c r="C5349" s="57" t="s">
        <v>3</v>
      </c>
      <c r="D5349" s="59">
        <v>62.79</v>
      </c>
    </row>
    <row r="5350" spans="1:4" ht="27">
      <c r="A5350" s="57">
        <v>92405</v>
      </c>
      <c r="B5350" s="55" t="s">
        <v>6579</v>
      </c>
      <c r="C5350" s="57" t="s">
        <v>3</v>
      </c>
      <c r="D5350" s="59">
        <v>64.09</v>
      </c>
    </row>
    <row r="5351" spans="1:4" ht="27">
      <c r="A5351" s="57">
        <v>92406</v>
      </c>
      <c r="B5351" s="55" t="s">
        <v>6580</v>
      </c>
      <c r="C5351" s="57" t="s">
        <v>3</v>
      </c>
      <c r="D5351" s="59">
        <v>75.16</v>
      </c>
    </row>
    <row r="5352" spans="1:4" ht="27">
      <c r="A5352" s="57">
        <v>92407</v>
      </c>
      <c r="B5352" s="55" t="s">
        <v>6581</v>
      </c>
      <c r="C5352" s="57" t="s">
        <v>3</v>
      </c>
      <c r="D5352" s="59">
        <v>76.540000000000006</v>
      </c>
    </row>
    <row r="5353" spans="1:4" ht="27">
      <c r="A5353" s="57">
        <v>93679</v>
      </c>
      <c r="B5353" s="55" t="s">
        <v>6582</v>
      </c>
      <c r="C5353" s="57" t="s">
        <v>3</v>
      </c>
      <c r="D5353" s="59">
        <v>65.44</v>
      </c>
    </row>
    <row r="5354" spans="1:4" ht="27">
      <c r="A5354" s="57">
        <v>93680</v>
      </c>
      <c r="B5354" s="55" t="s">
        <v>6583</v>
      </c>
      <c r="C5354" s="57" t="s">
        <v>3</v>
      </c>
      <c r="D5354" s="59">
        <v>53.55</v>
      </c>
    </row>
    <row r="5355" spans="1:4" ht="27">
      <c r="A5355" s="57">
        <v>93681</v>
      </c>
      <c r="B5355" s="55" t="s">
        <v>6584</v>
      </c>
      <c r="C5355" s="57" t="s">
        <v>3</v>
      </c>
      <c r="D5355" s="59">
        <v>66.12</v>
      </c>
    </row>
    <row r="5356" spans="1:4" ht="27">
      <c r="A5356" s="57">
        <v>93682</v>
      </c>
      <c r="B5356" s="55" t="s">
        <v>6585</v>
      </c>
      <c r="C5356" s="57" t="s">
        <v>3</v>
      </c>
      <c r="D5356" s="59">
        <v>67.48</v>
      </c>
    </row>
    <row r="5357" spans="1:4" ht="27">
      <c r="A5357" s="57">
        <v>97104</v>
      </c>
      <c r="B5357" s="55" t="s">
        <v>6586</v>
      </c>
      <c r="C5357" s="57" t="s">
        <v>3</v>
      </c>
      <c r="D5357" s="59">
        <v>93.83</v>
      </c>
    </row>
    <row r="5358" spans="1:4" ht="27">
      <c r="A5358" s="57">
        <v>97105</v>
      </c>
      <c r="B5358" s="55" t="s">
        <v>6587</v>
      </c>
      <c r="C5358" s="57" t="s">
        <v>3</v>
      </c>
      <c r="D5358" s="59">
        <v>109.91</v>
      </c>
    </row>
    <row r="5359" spans="1:4" ht="27">
      <c r="A5359" s="57">
        <v>97106</v>
      </c>
      <c r="B5359" s="55" t="s">
        <v>6588</v>
      </c>
      <c r="C5359" s="57" t="s">
        <v>3</v>
      </c>
      <c r="D5359" s="59">
        <v>120.29</v>
      </c>
    </row>
    <row r="5360" spans="1:4" ht="27">
      <c r="A5360" s="57">
        <v>97107</v>
      </c>
      <c r="B5360" s="55" t="s">
        <v>6589</v>
      </c>
      <c r="C5360" s="57" t="s">
        <v>3</v>
      </c>
      <c r="D5360" s="59">
        <v>130.61000000000001</v>
      </c>
    </row>
    <row r="5361" spans="1:4" ht="27">
      <c r="A5361" s="57">
        <v>97108</v>
      </c>
      <c r="B5361" s="55" t="s">
        <v>6590</v>
      </c>
      <c r="C5361" s="57" t="s">
        <v>3</v>
      </c>
      <c r="D5361" s="59">
        <v>152.19999999999999</v>
      </c>
    </row>
    <row r="5362" spans="1:4" ht="27">
      <c r="A5362" s="57">
        <v>97109</v>
      </c>
      <c r="B5362" s="55" t="s">
        <v>6591</v>
      </c>
      <c r="C5362" s="57" t="s">
        <v>3</v>
      </c>
      <c r="D5362" s="59">
        <v>162.47999999999999</v>
      </c>
    </row>
    <row r="5363" spans="1:4" ht="27">
      <c r="A5363" s="57">
        <v>97110</v>
      </c>
      <c r="B5363" s="55" t="s">
        <v>6592</v>
      </c>
      <c r="C5363" s="57" t="s">
        <v>3</v>
      </c>
      <c r="D5363" s="59">
        <v>152.37</v>
      </c>
    </row>
    <row r="5364" spans="1:4" ht="27">
      <c r="A5364" s="57">
        <v>97111</v>
      </c>
      <c r="B5364" s="55" t="s">
        <v>6593</v>
      </c>
      <c r="C5364" s="57" t="s">
        <v>3</v>
      </c>
      <c r="D5364" s="59">
        <v>173.82</v>
      </c>
    </row>
    <row r="5365" spans="1:4" ht="27">
      <c r="A5365" s="57">
        <v>97112</v>
      </c>
      <c r="B5365" s="55" t="s">
        <v>6594</v>
      </c>
      <c r="C5365" s="57" t="s">
        <v>3</v>
      </c>
      <c r="D5365" s="59">
        <v>186.08</v>
      </c>
    </row>
    <row r="5366" spans="1:4" ht="13.5">
      <c r="A5366" s="57">
        <v>97113</v>
      </c>
      <c r="B5366" s="55" t="s">
        <v>6595</v>
      </c>
      <c r="C5366" s="57" t="s">
        <v>3</v>
      </c>
      <c r="D5366" s="59">
        <v>1.57</v>
      </c>
    </row>
    <row r="5367" spans="1:4" ht="13.5">
      <c r="A5367" s="57">
        <v>97114</v>
      </c>
      <c r="B5367" s="55" t="s">
        <v>6596</v>
      </c>
      <c r="C5367" s="57" t="s">
        <v>1</v>
      </c>
      <c r="D5367" s="59">
        <v>0.41</v>
      </c>
    </row>
    <row r="5368" spans="1:4" ht="27">
      <c r="A5368" s="57">
        <v>97115</v>
      </c>
      <c r="B5368" s="55" t="s">
        <v>6597</v>
      </c>
      <c r="C5368" s="57" t="s">
        <v>92</v>
      </c>
      <c r="D5368" s="59">
        <v>42.12</v>
      </c>
    </row>
    <row r="5369" spans="1:4" ht="27">
      <c r="A5369" s="57">
        <v>97116</v>
      </c>
      <c r="B5369" s="55" t="s">
        <v>6598</v>
      </c>
      <c r="C5369" s="57" t="s">
        <v>92</v>
      </c>
      <c r="D5369" s="59">
        <v>17.91</v>
      </c>
    </row>
    <row r="5370" spans="1:4" ht="27">
      <c r="A5370" s="57">
        <v>97117</v>
      </c>
      <c r="B5370" s="55" t="s">
        <v>6599</v>
      </c>
      <c r="C5370" s="57" t="s">
        <v>92</v>
      </c>
      <c r="D5370" s="59">
        <v>16.98</v>
      </c>
    </row>
    <row r="5371" spans="1:4" ht="27">
      <c r="A5371" s="57">
        <v>97118</v>
      </c>
      <c r="B5371" s="55" t="s">
        <v>6600</v>
      </c>
      <c r="C5371" s="57" t="s">
        <v>92</v>
      </c>
      <c r="D5371" s="59">
        <v>14.79</v>
      </c>
    </row>
    <row r="5372" spans="1:4" ht="27">
      <c r="A5372" s="57">
        <v>97119</v>
      </c>
      <c r="B5372" s="55" t="s">
        <v>6601</v>
      </c>
      <c r="C5372" s="57" t="s">
        <v>92</v>
      </c>
      <c r="D5372" s="59">
        <v>13.98</v>
      </c>
    </row>
    <row r="5373" spans="1:4" ht="27">
      <c r="A5373" s="57">
        <v>97120</v>
      </c>
      <c r="B5373" s="55" t="s">
        <v>6602</v>
      </c>
      <c r="C5373" s="57" t="s">
        <v>92</v>
      </c>
      <c r="D5373" s="59">
        <v>10.33</v>
      </c>
    </row>
    <row r="5374" spans="1:4" ht="27">
      <c r="A5374" s="57">
        <v>97802</v>
      </c>
      <c r="B5374" s="55" t="s">
        <v>6603</v>
      </c>
      <c r="C5374" s="57" t="s">
        <v>3</v>
      </c>
      <c r="D5374" s="59">
        <v>4.91</v>
      </c>
    </row>
    <row r="5375" spans="1:4" ht="27">
      <c r="A5375" s="57">
        <v>97803</v>
      </c>
      <c r="B5375" s="55" t="s">
        <v>6604</v>
      </c>
      <c r="C5375" s="57" t="s">
        <v>3</v>
      </c>
      <c r="D5375" s="59">
        <v>7.42</v>
      </c>
    </row>
    <row r="5376" spans="1:4" ht="13.5">
      <c r="A5376" s="57">
        <v>97805</v>
      </c>
      <c r="B5376" s="55" t="s">
        <v>6605</v>
      </c>
      <c r="C5376" s="57" t="s">
        <v>3</v>
      </c>
      <c r="D5376" s="59">
        <v>12.42</v>
      </c>
    </row>
    <row r="5377" spans="1:4" ht="27">
      <c r="A5377" s="57">
        <v>97806</v>
      </c>
      <c r="B5377" s="55" t="s">
        <v>6606</v>
      </c>
      <c r="C5377" s="57" t="s">
        <v>3</v>
      </c>
      <c r="D5377" s="59">
        <v>14.91</v>
      </c>
    </row>
    <row r="5378" spans="1:4" ht="27">
      <c r="A5378" s="57">
        <v>97807</v>
      </c>
      <c r="B5378" s="55" t="s">
        <v>6607</v>
      </c>
      <c r="C5378" s="57" t="s">
        <v>3</v>
      </c>
      <c r="D5378" s="59">
        <v>16.84</v>
      </c>
    </row>
    <row r="5379" spans="1:4" ht="13.5">
      <c r="A5379" s="57">
        <v>97809</v>
      </c>
      <c r="B5379" s="55" t="s">
        <v>6608</v>
      </c>
      <c r="C5379" s="57" t="s">
        <v>3</v>
      </c>
      <c r="D5379" s="59">
        <v>13.91</v>
      </c>
    </row>
    <row r="5380" spans="1:4" ht="27">
      <c r="A5380" s="57">
        <v>97810</v>
      </c>
      <c r="B5380" s="55" t="s">
        <v>6609</v>
      </c>
      <c r="C5380" s="57" t="s">
        <v>3</v>
      </c>
      <c r="D5380" s="59">
        <v>15.07</v>
      </c>
    </row>
    <row r="5381" spans="1:4" ht="27">
      <c r="A5381" s="57">
        <v>97811</v>
      </c>
      <c r="B5381" s="55" t="s">
        <v>6610</v>
      </c>
      <c r="C5381" s="57" t="s">
        <v>3</v>
      </c>
      <c r="D5381" s="59">
        <v>17.09</v>
      </c>
    </row>
    <row r="5382" spans="1:4" ht="13.5">
      <c r="A5382" s="57">
        <v>101167</v>
      </c>
      <c r="B5382" s="55" t="s">
        <v>6611</v>
      </c>
      <c r="C5382" s="57" t="s">
        <v>3</v>
      </c>
      <c r="D5382" s="59">
        <v>112.5</v>
      </c>
    </row>
    <row r="5383" spans="1:4" ht="27">
      <c r="A5383" s="57">
        <v>101168</v>
      </c>
      <c r="B5383" s="55" t="s">
        <v>6612</v>
      </c>
      <c r="C5383" s="57" t="s">
        <v>3</v>
      </c>
      <c r="D5383" s="59">
        <v>144.08000000000001</v>
      </c>
    </row>
    <row r="5384" spans="1:4" ht="27">
      <c r="A5384" s="57">
        <v>101169</v>
      </c>
      <c r="B5384" s="55" t="s">
        <v>6613</v>
      </c>
      <c r="C5384" s="57" t="s">
        <v>3</v>
      </c>
      <c r="D5384" s="59">
        <v>122.66</v>
      </c>
    </row>
    <row r="5385" spans="1:4" ht="27">
      <c r="A5385" s="57">
        <v>101170</v>
      </c>
      <c r="B5385" s="55" t="s">
        <v>6614</v>
      </c>
      <c r="C5385" s="57" t="s">
        <v>3</v>
      </c>
      <c r="D5385" s="59">
        <v>30.32</v>
      </c>
    </row>
    <row r="5386" spans="1:4" ht="27">
      <c r="A5386" s="57">
        <v>101171</v>
      </c>
      <c r="B5386" s="55" t="s">
        <v>6615</v>
      </c>
      <c r="C5386" s="57" t="s">
        <v>3</v>
      </c>
      <c r="D5386" s="59">
        <v>71.16</v>
      </c>
    </row>
    <row r="5387" spans="1:4" ht="27">
      <c r="A5387" s="57">
        <v>101172</v>
      </c>
      <c r="B5387" s="55" t="s">
        <v>6616</v>
      </c>
      <c r="C5387" s="57" t="s">
        <v>3</v>
      </c>
      <c r="D5387" s="59">
        <v>48</v>
      </c>
    </row>
    <row r="5388" spans="1:4" ht="27">
      <c r="A5388" s="57">
        <v>72947</v>
      </c>
      <c r="B5388" s="55" t="s">
        <v>6617</v>
      </c>
      <c r="C5388" s="57" t="s">
        <v>3</v>
      </c>
      <c r="D5388" s="59">
        <v>18.77</v>
      </c>
    </row>
    <row r="5389" spans="1:4" ht="13.5">
      <c r="A5389" s="57">
        <v>83693</v>
      </c>
      <c r="B5389" s="55" t="s">
        <v>6618</v>
      </c>
      <c r="C5389" s="57" t="s">
        <v>3</v>
      </c>
      <c r="D5389" s="59">
        <v>4.22</v>
      </c>
    </row>
    <row r="5390" spans="1:4" ht="27">
      <c r="A5390" s="57">
        <v>95995</v>
      </c>
      <c r="B5390" s="55" t="s">
        <v>6619</v>
      </c>
      <c r="C5390" s="57" t="s">
        <v>7</v>
      </c>
      <c r="D5390" s="59">
        <v>940.61</v>
      </c>
    </row>
    <row r="5391" spans="1:4" ht="27">
      <c r="A5391" s="57">
        <v>95996</v>
      </c>
      <c r="B5391" s="55" t="s">
        <v>6620</v>
      </c>
      <c r="C5391" s="57" t="s">
        <v>7</v>
      </c>
      <c r="D5391" s="59">
        <v>890.55</v>
      </c>
    </row>
    <row r="5392" spans="1:4" ht="27">
      <c r="A5392" s="57">
        <v>96001</v>
      </c>
      <c r="B5392" s="55" t="s">
        <v>6621</v>
      </c>
      <c r="C5392" s="57" t="s">
        <v>3</v>
      </c>
      <c r="D5392" s="59">
        <v>5.0199999999999996</v>
      </c>
    </row>
    <row r="5393" spans="1:4" ht="13.5">
      <c r="A5393" s="57">
        <v>96393</v>
      </c>
      <c r="B5393" s="55" t="s">
        <v>6622</v>
      </c>
      <c r="C5393" s="57" t="s">
        <v>7</v>
      </c>
      <c r="D5393" s="59">
        <v>112.59</v>
      </c>
    </row>
    <row r="5394" spans="1:4" ht="13.5">
      <c r="A5394" s="57">
        <v>96394</v>
      </c>
      <c r="B5394" s="55" t="s">
        <v>6623</v>
      </c>
      <c r="C5394" s="57" t="s">
        <v>7</v>
      </c>
      <c r="D5394" s="59">
        <v>155.75</v>
      </c>
    </row>
    <row r="5395" spans="1:4" ht="13.5">
      <c r="A5395" s="57">
        <v>96395</v>
      </c>
      <c r="B5395" s="55" t="s">
        <v>6624</v>
      </c>
      <c r="C5395" s="57" t="s">
        <v>7</v>
      </c>
      <c r="D5395" s="59">
        <v>217.05</v>
      </c>
    </row>
    <row r="5396" spans="1:4" ht="27">
      <c r="A5396" s="57">
        <v>100624</v>
      </c>
      <c r="B5396" s="55" t="s">
        <v>6625</v>
      </c>
      <c r="C5396" s="57" t="s">
        <v>7</v>
      </c>
      <c r="D5396" s="59">
        <v>848.19</v>
      </c>
    </row>
    <row r="5397" spans="1:4" ht="27">
      <c r="A5397" s="57">
        <v>100625</v>
      </c>
      <c r="B5397" s="55" t="s">
        <v>6626</v>
      </c>
      <c r="C5397" s="57" t="s">
        <v>7</v>
      </c>
      <c r="D5397" s="59">
        <v>740.36</v>
      </c>
    </row>
    <row r="5398" spans="1:4" ht="27">
      <c r="A5398" s="57">
        <v>101020</v>
      </c>
      <c r="B5398" s="55" t="s">
        <v>6627</v>
      </c>
      <c r="C5398" s="57" t="s">
        <v>14</v>
      </c>
      <c r="D5398" s="59">
        <v>301.35000000000002</v>
      </c>
    </row>
    <row r="5399" spans="1:4" ht="27">
      <c r="A5399" s="57">
        <v>101021</v>
      </c>
      <c r="B5399" s="55" t="s">
        <v>6628</v>
      </c>
      <c r="C5399" s="57" t="s">
        <v>14</v>
      </c>
      <c r="D5399" s="59">
        <v>307.27999999999997</v>
      </c>
    </row>
    <row r="5400" spans="1:4" ht="27">
      <c r="A5400" s="57">
        <v>101022</v>
      </c>
      <c r="B5400" s="55" t="s">
        <v>6629</v>
      </c>
      <c r="C5400" s="57" t="s">
        <v>14</v>
      </c>
      <c r="D5400" s="59">
        <v>262.67</v>
      </c>
    </row>
    <row r="5401" spans="1:4" ht="27">
      <c r="A5401" s="57">
        <v>101023</v>
      </c>
      <c r="B5401" s="55" t="s">
        <v>6630</v>
      </c>
      <c r="C5401" s="57" t="s">
        <v>14</v>
      </c>
      <c r="D5401" s="59">
        <v>269.62</v>
      </c>
    </row>
    <row r="5402" spans="1:4" ht="27">
      <c r="A5402" s="57">
        <v>101024</v>
      </c>
      <c r="B5402" s="55" t="s">
        <v>6631</v>
      </c>
      <c r="C5402" s="57" t="s">
        <v>14</v>
      </c>
      <c r="D5402" s="59">
        <v>266.48</v>
      </c>
    </row>
    <row r="5403" spans="1:4" ht="27">
      <c r="A5403" s="57">
        <v>101025</v>
      </c>
      <c r="B5403" s="55" t="s">
        <v>6632</v>
      </c>
      <c r="C5403" s="57" t="s">
        <v>14</v>
      </c>
      <c r="D5403" s="59">
        <v>272.41000000000003</v>
      </c>
    </row>
    <row r="5404" spans="1:4" ht="27">
      <c r="A5404" s="57">
        <v>101026</v>
      </c>
      <c r="B5404" s="55" t="s">
        <v>6633</v>
      </c>
      <c r="C5404" s="57" t="s">
        <v>14</v>
      </c>
      <c r="D5404" s="59">
        <v>286.83</v>
      </c>
    </row>
    <row r="5405" spans="1:4" ht="27">
      <c r="A5405" s="57">
        <v>101027</v>
      </c>
      <c r="B5405" s="55" t="s">
        <v>6634</v>
      </c>
      <c r="C5405" s="57" t="s">
        <v>14</v>
      </c>
      <c r="D5405" s="59">
        <v>325.07</v>
      </c>
    </row>
    <row r="5406" spans="1:4" ht="27">
      <c r="A5406" s="57">
        <v>88411</v>
      </c>
      <c r="B5406" s="55" t="s">
        <v>6635</v>
      </c>
      <c r="C5406" s="57" t="s">
        <v>3</v>
      </c>
      <c r="D5406" s="59">
        <v>2.75</v>
      </c>
    </row>
    <row r="5407" spans="1:4" ht="27">
      <c r="A5407" s="57">
        <v>88412</v>
      </c>
      <c r="B5407" s="55" t="s">
        <v>6636</v>
      </c>
      <c r="C5407" s="57" t="s">
        <v>3</v>
      </c>
      <c r="D5407" s="59">
        <v>2.11</v>
      </c>
    </row>
    <row r="5408" spans="1:4" ht="27">
      <c r="A5408" s="57">
        <v>88413</v>
      </c>
      <c r="B5408" s="55" t="s">
        <v>6637</v>
      </c>
      <c r="C5408" s="57" t="s">
        <v>3</v>
      </c>
      <c r="D5408" s="59">
        <v>4.03</v>
      </c>
    </row>
    <row r="5409" spans="1:4" ht="27">
      <c r="A5409" s="57">
        <v>88414</v>
      </c>
      <c r="B5409" s="55" t="s">
        <v>6638</v>
      </c>
      <c r="C5409" s="57" t="s">
        <v>3</v>
      </c>
      <c r="D5409" s="59">
        <v>4.4400000000000004</v>
      </c>
    </row>
    <row r="5410" spans="1:4" ht="13.5">
      <c r="A5410" s="57">
        <v>88415</v>
      </c>
      <c r="B5410" s="55" t="s">
        <v>6639</v>
      </c>
      <c r="C5410" s="57" t="s">
        <v>3</v>
      </c>
      <c r="D5410" s="59">
        <v>2.96</v>
      </c>
    </row>
    <row r="5411" spans="1:4" ht="27">
      <c r="A5411" s="57">
        <v>88416</v>
      </c>
      <c r="B5411" s="55" t="s">
        <v>6640</v>
      </c>
      <c r="C5411" s="57" t="s">
        <v>3</v>
      </c>
      <c r="D5411" s="59">
        <v>16.55</v>
      </c>
    </row>
    <row r="5412" spans="1:4" ht="27">
      <c r="A5412" s="57">
        <v>88417</v>
      </c>
      <c r="B5412" s="55" t="s">
        <v>6641</v>
      </c>
      <c r="C5412" s="57" t="s">
        <v>3</v>
      </c>
      <c r="D5412" s="59">
        <v>14.3</v>
      </c>
    </row>
    <row r="5413" spans="1:4" ht="27">
      <c r="A5413" s="57">
        <v>88420</v>
      </c>
      <c r="B5413" s="55" t="s">
        <v>6642</v>
      </c>
      <c r="C5413" s="57" t="s">
        <v>3</v>
      </c>
      <c r="D5413" s="59">
        <v>21.11</v>
      </c>
    </row>
    <row r="5414" spans="1:4" ht="27">
      <c r="A5414" s="57">
        <v>88421</v>
      </c>
      <c r="B5414" s="55" t="s">
        <v>6643</v>
      </c>
      <c r="C5414" s="57" t="s">
        <v>3</v>
      </c>
      <c r="D5414" s="59">
        <v>22.55</v>
      </c>
    </row>
    <row r="5415" spans="1:4" ht="27">
      <c r="A5415" s="57">
        <v>88423</v>
      </c>
      <c r="B5415" s="55" t="s">
        <v>6644</v>
      </c>
      <c r="C5415" s="57" t="s">
        <v>3</v>
      </c>
      <c r="D5415" s="59">
        <v>17.260000000000002</v>
      </c>
    </row>
    <row r="5416" spans="1:4" ht="27">
      <c r="A5416" s="57">
        <v>88424</v>
      </c>
      <c r="B5416" s="55" t="s">
        <v>6645</v>
      </c>
      <c r="C5416" s="57" t="s">
        <v>3</v>
      </c>
      <c r="D5416" s="59">
        <v>19.66</v>
      </c>
    </row>
    <row r="5417" spans="1:4" ht="27">
      <c r="A5417" s="57">
        <v>88426</v>
      </c>
      <c r="B5417" s="55" t="s">
        <v>6646</v>
      </c>
      <c r="C5417" s="57" t="s">
        <v>3</v>
      </c>
      <c r="D5417" s="59">
        <v>15.76</v>
      </c>
    </row>
    <row r="5418" spans="1:4" ht="27">
      <c r="A5418" s="57">
        <v>88428</v>
      </c>
      <c r="B5418" s="55" t="s">
        <v>6647</v>
      </c>
      <c r="C5418" s="57" t="s">
        <v>3</v>
      </c>
      <c r="D5418" s="59">
        <v>27.5</v>
      </c>
    </row>
    <row r="5419" spans="1:4" ht="27">
      <c r="A5419" s="57">
        <v>88429</v>
      </c>
      <c r="B5419" s="55" t="s">
        <v>6648</v>
      </c>
      <c r="C5419" s="57" t="s">
        <v>3</v>
      </c>
      <c r="D5419" s="59">
        <v>30</v>
      </c>
    </row>
    <row r="5420" spans="1:4" ht="27">
      <c r="A5420" s="57">
        <v>88431</v>
      </c>
      <c r="B5420" s="55" t="s">
        <v>6649</v>
      </c>
      <c r="C5420" s="57" t="s">
        <v>3</v>
      </c>
      <c r="D5420" s="59">
        <v>20.89</v>
      </c>
    </row>
    <row r="5421" spans="1:4" ht="27">
      <c r="A5421" s="57">
        <v>88432</v>
      </c>
      <c r="B5421" s="55" t="s">
        <v>6650</v>
      </c>
      <c r="C5421" s="57" t="s">
        <v>3</v>
      </c>
      <c r="D5421" s="59">
        <v>15.59</v>
      </c>
    </row>
    <row r="5422" spans="1:4" ht="13.5">
      <c r="A5422" s="57">
        <v>88482</v>
      </c>
      <c r="B5422" s="55" t="s">
        <v>6651</v>
      </c>
      <c r="C5422" s="57" t="s">
        <v>3</v>
      </c>
      <c r="D5422" s="59">
        <v>3.78</v>
      </c>
    </row>
    <row r="5423" spans="1:4" ht="13.5">
      <c r="A5423" s="57">
        <v>88483</v>
      </c>
      <c r="B5423" s="55" t="s">
        <v>6652</v>
      </c>
      <c r="C5423" s="57" t="s">
        <v>3</v>
      </c>
      <c r="D5423" s="59">
        <v>3.51</v>
      </c>
    </row>
    <row r="5424" spans="1:4" ht="13.5">
      <c r="A5424" s="57">
        <v>88484</v>
      </c>
      <c r="B5424" s="55" t="s">
        <v>6653</v>
      </c>
      <c r="C5424" s="57" t="s">
        <v>3</v>
      </c>
      <c r="D5424" s="59">
        <v>2.97</v>
      </c>
    </row>
    <row r="5425" spans="1:4" ht="13.5">
      <c r="A5425" s="57">
        <v>88485</v>
      </c>
      <c r="B5425" s="55" t="s">
        <v>6654</v>
      </c>
      <c r="C5425" s="57" t="s">
        <v>3</v>
      </c>
      <c r="D5425" s="59">
        <v>2.6</v>
      </c>
    </row>
    <row r="5426" spans="1:4" ht="13.5">
      <c r="A5426" s="57">
        <v>88486</v>
      </c>
      <c r="B5426" s="55" t="s">
        <v>6655</v>
      </c>
      <c r="C5426" s="57" t="s">
        <v>3</v>
      </c>
      <c r="D5426" s="59">
        <v>11.94</v>
      </c>
    </row>
    <row r="5427" spans="1:4" ht="13.5">
      <c r="A5427" s="57">
        <v>88487</v>
      </c>
      <c r="B5427" s="55" t="s">
        <v>6656</v>
      </c>
      <c r="C5427" s="57" t="s">
        <v>3</v>
      </c>
      <c r="D5427" s="59">
        <v>10.73</v>
      </c>
    </row>
    <row r="5428" spans="1:4" ht="27">
      <c r="A5428" s="57">
        <v>88488</v>
      </c>
      <c r="B5428" s="55" t="s">
        <v>6657</v>
      </c>
      <c r="C5428" s="57" t="s">
        <v>3</v>
      </c>
      <c r="D5428" s="59">
        <v>14.18</v>
      </c>
    </row>
    <row r="5429" spans="1:4" ht="27">
      <c r="A5429" s="57">
        <v>88489</v>
      </c>
      <c r="B5429" s="55" t="s">
        <v>6658</v>
      </c>
      <c r="C5429" s="57" t="s">
        <v>3</v>
      </c>
      <c r="D5429" s="59">
        <v>12.46</v>
      </c>
    </row>
    <row r="5430" spans="1:4" ht="13.5">
      <c r="A5430" s="57">
        <v>88490</v>
      </c>
      <c r="B5430" s="55" t="s">
        <v>6659</v>
      </c>
      <c r="C5430" s="57" t="s">
        <v>3</v>
      </c>
      <c r="D5430" s="59">
        <v>8.84</v>
      </c>
    </row>
    <row r="5431" spans="1:4" ht="27">
      <c r="A5431" s="57">
        <v>88491</v>
      </c>
      <c r="B5431" s="55" t="s">
        <v>6660</v>
      </c>
      <c r="C5431" s="57" t="s">
        <v>3</v>
      </c>
      <c r="D5431" s="59">
        <v>8.56</v>
      </c>
    </row>
    <row r="5432" spans="1:4" ht="27">
      <c r="A5432" s="57">
        <v>88492</v>
      </c>
      <c r="B5432" s="55" t="s">
        <v>6661</v>
      </c>
      <c r="C5432" s="57" t="s">
        <v>3</v>
      </c>
      <c r="D5432" s="59">
        <v>9.4</v>
      </c>
    </row>
    <row r="5433" spans="1:4" ht="27">
      <c r="A5433" s="57">
        <v>88493</v>
      </c>
      <c r="B5433" s="55" t="s">
        <v>6662</v>
      </c>
      <c r="C5433" s="57" t="s">
        <v>3</v>
      </c>
      <c r="D5433" s="59">
        <v>8.98</v>
      </c>
    </row>
    <row r="5434" spans="1:4" ht="13.5">
      <c r="A5434" s="57">
        <v>88494</v>
      </c>
      <c r="B5434" s="55" t="s">
        <v>6663</v>
      </c>
      <c r="C5434" s="57" t="s">
        <v>3</v>
      </c>
      <c r="D5434" s="59">
        <v>18.61</v>
      </c>
    </row>
    <row r="5435" spans="1:4" ht="13.5">
      <c r="A5435" s="57">
        <v>88495</v>
      </c>
      <c r="B5435" s="55" t="s">
        <v>6664</v>
      </c>
      <c r="C5435" s="57" t="s">
        <v>3</v>
      </c>
      <c r="D5435" s="59">
        <v>10.4</v>
      </c>
    </row>
    <row r="5436" spans="1:4" ht="13.5">
      <c r="A5436" s="57">
        <v>88496</v>
      </c>
      <c r="B5436" s="55" t="s">
        <v>6665</v>
      </c>
      <c r="C5436" s="57" t="s">
        <v>3</v>
      </c>
      <c r="D5436" s="59">
        <v>25.34</v>
      </c>
    </row>
    <row r="5437" spans="1:4" ht="13.5">
      <c r="A5437" s="57">
        <v>88497</v>
      </c>
      <c r="B5437" s="55" t="s">
        <v>6666</v>
      </c>
      <c r="C5437" s="57" t="s">
        <v>3</v>
      </c>
      <c r="D5437" s="59">
        <v>14.39</v>
      </c>
    </row>
    <row r="5438" spans="1:4" ht="13.5">
      <c r="A5438" s="57">
        <v>95305</v>
      </c>
      <c r="B5438" s="55" t="s">
        <v>6667</v>
      </c>
      <c r="C5438" s="57" t="s">
        <v>3</v>
      </c>
      <c r="D5438" s="59">
        <v>12.91</v>
      </c>
    </row>
    <row r="5439" spans="1:4" ht="13.5">
      <c r="A5439" s="57">
        <v>95306</v>
      </c>
      <c r="B5439" s="55" t="s">
        <v>6668</v>
      </c>
      <c r="C5439" s="57" t="s">
        <v>3</v>
      </c>
      <c r="D5439" s="59">
        <v>15.09</v>
      </c>
    </row>
    <row r="5440" spans="1:4" ht="27">
      <c r="A5440" s="57">
        <v>95622</v>
      </c>
      <c r="B5440" s="55" t="s">
        <v>6669</v>
      </c>
      <c r="C5440" s="57" t="s">
        <v>3</v>
      </c>
      <c r="D5440" s="59">
        <v>12.9</v>
      </c>
    </row>
    <row r="5441" spans="1:4" ht="27">
      <c r="A5441" s="57">
        <v>95623</v>
      </c>
      <c r="B5441" s="55" t="s">
        <v>6670</v>
      </c>
      <c r="C5441" s="57" t="s">
        <v>3</v>
      </c>
      <c r="D5441" s="59">
        <v>9.82</v>
      </c>
    </row>
    <row r="5442" spans="1:4" ht="27">
      <c r="A5442" s="57">
        <v>95624</v>
      </c>
      <c r="B5442" s="55" t="s">
        <v>6671</v>
      </c>
      <c r="C5442" s="57" t="s">
        <v>3</v>
      </c>
      <c r="D5442" s="59">
        <v>19.16</v>
      </c>
    </row>
    <row r="5443" spans="1:4" ht="27">
      <c r="A5443" s="57">
        <v>95625</v>
      </c>
      <c r="B5443" s="55" t="s">
        <v>6672</v>
      </c>
      <c r="C5443" s="57" t="s">
        <v>3</v>
      </c>
      <c r="D5443" s="59">
        <v>21.14</v>
      </c>
    </row>
    <row r="5444" spans="1:4" ht="27">
      <c r="A5444" s="57">
        <v>95626</v>
      </c>
      <c r="B5444" s="55" t="s">
        <v>6673</v>
      </c>
      <c r="C5444" s="57" t="s">
        <v>3</v>
      </c>
      <c r="D5444" s="59">
        <v>13.89</v>
      </c>
    </row>
    <row r="5445" spans="1:4" ht="27">
      <c r="A5445" s="57">
        <v>96126</v>
      </c>
      <c r="B5445" s="55" t="s">
        <v>6674</v>
      </c>
      <c r="C5445" s="57" t="s">
        <v>3</v>
      </c>
      <c r="D5445" s="59">
        <v>17.55</v>
      </c>
    </row>
    <row r="5446" spans="1:4" ht="27">
      <c r="A5446" s="57">
        <v>96127</v>
      </c>
      <c r="B5446" s="55" t="s">
        <v>6675</v>
      </c>
      <c r="C5446" s="57" t="s">
        <v>3</v>
      </c>
      <c r="D5446" s="59">
        <v>13.69</v>
      </c>
    </row>
    <row r="5447" spans="1:4" ht="27">
      <c r="A5447" s="57">
        <v>96128</v>
      </c>
      <c r="B5447" s="55" t="s">
        <v>6676</v>
      </c>
      <c r="C5447" s="57" t="s">
        <v>3</v>
      </c>
      <c r="D5447" s="59">
        <v>25.34</v>
      </c>
    </row>
    <row r="5448" spans="1:4" ht="27">
      <c r="A5448" s="57">
        <v>96129</v>
      </c>
      <c r="B5448" s="55" t="s">
        <v>6677</v>
      </c>
      <c r="C5448" s="57" t="s">
        <v>3</v>
      </c>
      <c r="D5448" s="59">
        <v>27.82</v>
      </c>
    </row>
    <row r="5449" spans="1:4" ht="27">
      <c r="A5449" s="57">
        <v>96130</v>
      </c>
      <c r="B5449" s="55" t="s">
        <v>6678</v>
      </c>
      <c r="C5449" s="57" t="s">
        <v>3</v>
      </c>
      <c r="D5449" s="59">
        <v>18.760000000000002</v>
      </c>
    </row>
    <row r="5450" spans="1:4" ht="27">
      <c r="A5450" s="57">
        <v>96131</v>
      </c>
      <c r="B5450" s="55" t="s">
        <v>6679</v>
      </c>
      <c r="C5450" s="57" t="s">
        <v>3</v>
      </c>
      <c r="D5450" s="59">
        <v>24.38</v>
      </c>
    </row>
    <row r="5451" spans="1:4" ht="27">
      <c r="A5451" s="57">
        <v>96132</v>
      </c>
      <c r="B5451" s="55" t="s">
        <v>6680</v>
      </c>
      <c r="C5451" s="57" t="s">
        <v>3</v>
      </c>
      <c r="D5451" s="59">
        <v>19.239999999999998</v>
      </c>
    </row>
    <row r="5452" spans="1:4" ht="27">
      <c r="A5452" s="57">
        <v>96133</v>
      </c>
      <c r="B5452" s="55" t="s">
        <v>6681</v>
      </c>
      <c r="C5452" s="57" t="s">
        <v>3</v>
      </c>
      <c r="D5452" s="59">
        <v>34.74</v>
      </c>
    </row>
    <row r="5453" spans="1:4" ht="27">
      <c r="A5453" s="57">
        <v>96134</v>
      </c>
      <c r="B5453" s="55" t="s">
        <v>6682</v>
      </c>
      <c r="C5453" s="57" t="s">
        <v>3</v>
      </c>
      <c r="D5453" s="59">
        <v>38.049999999999997</v>
      </c>
    </row>
    <row r="5454" spans="1:4" ht="27">
      <c r="A5454" s="57">
        <v>96135</v>
      </c>
      <c r="B5454" s="55" t="s">
        <v>6683</v>
      </c>
      <c r="C5454" s="57" t="s">
        <v>3</v>
      </c>
      <c r="D5454" s="59">
        <v>26</v>
      </c>
    </row>
    <row r="5455" spans="1:4" ht="13.5">
      <c r="A5455" s="57">
        <v>102193</v>
      </c>
      <c r="B5455" s="55" t="s">
        <v>6684</v>
      </c>
      <c r="C5455" s="57" t="s">
        <v>3</v>
      </c>
      <c r="D5455" s="59">
        <v>1.65</v>
      </c>
    </row>
    <row r="5456" spans="1:4" ht="13.5">
      <c r="A5456" s="57">
        <v>102194</v>
      </c>
      <c r="B5456" s="55" t="s">
        <v>6685</v>
      </c>
      <c r="C5456" s="57" t="s">
        <v>3</v>
      </c>
      <c r="D5456" s="59">
        <v>6.77</v>
      </c>
    </row>
    <row r="5457" spans="1:4" ht="13.5">
      <c r="A5457" s="57">
        <v>102197</v>
      </c>
      <c r="B5457" s="55" t="s">
        <v>6686</v>
      </c>
      <c r="C5457" s="57" t="s">
        <v>3</v>
      </c>
      <c r="D5457" s="59">
        <v>21.01</v>
      </c>
    </row>
    <row r="5458" spans="1:4" ht="27">
      <c r="A5458" s="57">
        <v>102200</v>
      </c>
      <c r="B5458" s="55" t="s">
        <v>6687</v>
      </c>
      <c r="C5458" s="57" t="s">
        <v>3</v>
      </c>
      <c r="D5458" s="59">
        <v>17.239999999999998</v>
      </c>
    </row>
    <row r="5459" spans="1:4" ht="27">
      <c r="A5459" s="57">
        <v>102202</v>
      </c>
      <c r="B5459" s="55" t="s">
        <v>6688</v>
      </c>
      <c r="C5459" s="57" t="s">
        <v>3</v>
      </c>
      <c r="D5459" s="59">
        <v>43.53</v>
      </c>
    </row>
    <row r="5460" spans="1:4" ht="27">
      <c r="A5460" s="57">
        <v>102203</v>
      </c>
      <c r="B5460" s="55" t="s">
        <v>6689</v>
      </c>
      <c r="C5460" s="57" t="s">
        <v>3</v>
      </c>
      <c r="D5460" s="59">
        <v>8.2799999999999994</v>
      </c>
    </row>
    <row r="5461" spans="1:4" ht="13.5">
      <c r="A5461" s="57">
        <v>102204</v>
      </c>
      <c r="B5461" s="55" t="s">
        <v>6690</v>
      </c>
      <c r="C5461" s="57" t="s">
        <v>3</v>
      </c>
      <c r="D5461" s="59">
        <v>8.3699999999999992</v>
      </c>
    </row>
    <row r="5462" spans="1:4" ht="27">
      <c r="A5462" s="57">
        <v>102205</v>
      </c>
      <c r="B5462" s="55" t="s">
        <v>6691</v>
      </c>
      <c r="C5462" s="57" t="s">
        <v>3</v>
      </c>
      <c r="D5462" s="59">
        <v>7.63</v>
      </c>
    </row>
    <row r="5463" spans="1:4" ht="13.5">
      <c r="A5463" s="57">
        <v>102207</v>
      </c>
      <c r="B5463" s="55" t="s">
        <v>6692</v>
      </c>
      <c r="C5463" s="57" t="s">
        <v>3</v>
      </c>
      <c r="D5463" s="59">
        <v>6.72</v>
      </c>
    </row>
    <row r="5464" spans="1:4" ht="27">
      <c r="A5464" s="57">
        <v>102208</v>
      </c>
      <c r="B5464" s="55" t="s">
        <v>6693</v>
      </c>
      <c r="C5464" s="57" t="s">
        <v>3</v>
      </c>
      <c r="D5464" s="59">
        <v>6.45</v>
      </c>
    </row>
    <row r="5465" spans="1:4" ht="27">
      <c r="A5465" s="57">
        <v>102209</v>
      </c>
      <c r="B5465" s="55" t="s">
        <v>6694</v>
      </c>
      <c r="C5465" s="57" t="s">
        <v>3</v>
      </c>
      <c r="D5465" s="59">
        <v>6.63</v>
      </c>
    </row>
    <row r="5466" spans="1:4" ht="27">
      <c r="A5466" s="57">
        <v>102210</v>
      </c>
      <c r="B5466" s="55" t="s">
        <v>6695</v>
      </c>
      <c r="C5466" s="57" t="s">
        <v>3</v>
      </c>
      <c r="D5466" s="59">
        <v>6.36</v>
      </c>
    </row>
    <row r="5467" spans="1:4" ht="27">
      <c r="A5467" s="57">
        <v>102213</v>
      </c>
      <c r="B5467" s="55" t="s">
        <v>6696</v>
      </c>
      <c r="C5467" s="57" t="s">
        <v>3</v>
      </c>
      <c r="D5467" s="59">
        <v>16.57</v>
      </c>
    </row>
    <row r="5468" spans="1:4" ht="13.5">
      <c r="A5468" s="57">
        <v>102214</v>
      </c>
      <c r="B5468" s="55" t="s">
        <v>6697</v>
      </c>
      <c r="C5468" s="57" t="s">
        <v>3</v>
      </c>
      <c r="D5468" s="59">
        <v>16.75</v>
      </c>
    </row>
    <row r="5469" spans="1:4" ht="27">
      <c r="A5469" s="57">
        <v>102215</v>
      </c>
      <c r="B5469" s="55" t="s">
        <v>6698</v>
      </c>
      <c r="C5469" s="57" t="s">
        <v>3</v>
      </c>
      <c r="D5469" s="59">
        <v>15.28</v>
      </c>
    </row>
    <row r="5470" spans="1:4" ht="13.5">
      <c r="A5470" s="57">
        <v>102217</v>
      </c>
      <c r="B5470" s="55" t="s">
        <v>6699</v>
      </c>
      <c r="C5470" s="57" t="s">
        <v>3</v>
      </c>
      <c r="D5470" s="59">
        <v>13.45</v>
      </c>
    </row>
    <row r="5471" spans="1:4" ht="27">
      <c r="A5471" s="57">
        <v>102218</v>
      </c>
      <c r="B5471" s="55" t="s">
        <v>6700</v>
      </c>
      <c r="C5471" s="57" t="s">
        <v>3</v>
      </c>
      <c r="D5471" s="59">
        <v>12.9</v>
      </c>
    </row>
    <row r="5472" spans="1:4" ht="27">
      <c r="A5472" s="57">
        <v>102219</v>
      </c>
      <c r="B5472" s="55" t="s">
        <v>6701</v>
      </c>
      <c r="C5472" s="57" t="s">
        <v>3</v>
      </c>
      <c r="D5472" s="59">
        <v>13.26</v>
      </c>
    </row>
    <row r="5473" spans="1:4" ht="27">
      <c r="A5473" s="57">
        <v>102220</v>
      </c>
      <c r="B5473" s="55" t="s">
        <v>6702</v>
      </c>
      <c r="C5473" s="57" t="s">
        <v>3</v>
      </c>
      <c r="D5473" s="59">
        <v>12.72</v>
      </c>
    </row>
    <row r="5474" spans="1:4" ht="27">
      <c r="A5474" s="57">
        <v>102223</v>
      </c>
      <c r="B5474" s="55" t="s">
        <v>6703</v>
      </c>
      <c r="C5474" s="57" t="s">
        <v>3</v>
      </c>
      <c r="D5474" s="59">
        <v>24.85</v>
      </c>
    </row>
    <row r="5475" spans="1:4" ht="13.5">
      <c r="A5475" s="57">
        <v>102224</v>
      </c>
      <c r="B5475" s="55" t="s">
        <v>6704</v>
      </c>
      <c r="C5475" s="57" t="s">
        <v>3</v>
      </c>
      <c r="D5475" s="59">
        <v>25.14</v>
      </c>
    </row>
    <row r="5476" spans="1:4" ht="27">
      <c r="A5476" s="57">
        <v>102225</v>
      </c>
      <c r="B5476" s="55" t="s">
        <v>6705</v>
      </c>
      <c r="C5476" s="57" t="s">
        <v>3</v>
      </c>
      <c r="D5476" s="59">
        <v>22.92</v>
      </c>
    </row>
    <row r="5477" spans="1:4" ht="13.5">
      <c r="A5477" s="57">
        <v>102227</v>
      </c>
      <c r="B5477" s="55" t="s">
        <v>6706</v>
      </c>
      <c r="C5477" s="57" t="s">
        <v>3</v>
      </c>
      <c r="D5477" s="59">
        <v>20.18</v>
      </c>
    </row>
    <row r="5478" spans="1:4" ht="27">
      <c r="A5478" s="57">
        <v>102228</v>
      </c>
      <c r="B5478" s="55" t="s">
        <v>6707</v>
      </c>
      <c r="C5478" s="57" t="s">
        <v>3</v>
      </c>
      <c r="D5478" s="59">
        <v>19.38</v>
      </c>
    </row>
    <row r="5479" spans="1:4" ht="27">
      <c r="A5479" s="57">
        <v>102229</v>
      </c>
      <c r="B5479" s="55" t="s">
        <v>6708</v>
      </c>
      <c r="C5479" s="57" t="s">
        <v>3</v>
      </c>
      <c r="D5479" s="59">
        <v>19.91</v>
      </c>
    </row>
    <row r="5480" spans="1:4" ht="27">
      <c r="A5480" s="57">
        <v>102230</v>
      </c>
      <c r="B5480" s="55" t="s">
        <v>6709</v>
      </c>
      <c r="C5480" s="57" t="s">
        <v>3</v>
      </c>
      <c r="D5480" s="59">
        <v>19.100000000000001</v>
      </c>
    </row>
    <row r="5481" spans="1:4" ht="13.5">
      <c r="A5481" s="57">
        <v>102233</v>
      </c>
      <c r="B5481" s="55" t="s">
        <v>6710</v>
      </c>
      <c r="C5481" s="57" t="s">
        <v>3</v>
      </c>
      <c r="D5481" s="59">
        <v>8.4600000000000009</v>
      </c>
    </row>
    <row r="5482" spans="1:4" ht="13.5">
      <c r="A5482" s="57">
        <v>102234</v>
      </c>
      <c r="B5482" s="55" t="s">
        <v>6711</v>
      </c>
      <c r="C5482" s="57" t="s">
        <v>3</v>
      </c>
      <c r="D5482" s="59">
        <v>16.920000000000002</v>
      </c>
    </row>
    <row r="5483" spans="1:4" ht="13.5">
      <c r="A5483" s="57">
        <v>100716</v>
      </c>
      <c r="B5483" s="55" t="s">
        <v>6712</v>
      </c>
      <c r="C5483" s="57" t="s">
        <v>3</v>
      </c>
      <c r="D5483" s="59">
        <v>24.14</v>
      </c>
    </row>
    <row r="5484" spans="1:4" ht="13.5">
      <c r="A5484" s="57">
        <v>100717</v>
      </c>
      <c r="B5484" s="55" t="s">
        <v>6713</v>
      </c>
      <c r="C5484" s="57" t="s">
        <v>3</v>
      </c>
      <c r="D5484" s="59">
        <v>8.35</v>
      </c>
    </row>
    <row r="5485" spans="1:4" ht="13.5">
      <c r="A5485" s="57">
        <v>100718</v>
      </c>
      <c r="B5485" s="55" t="s">
        <v>6714</v>
      </c>
      <c r="C5485" s="57" t="s">
        <v>1</v>
      </c>
      <c r="D5485" s="59">
        <v>1.1399999999999999</v>
      </c>
    </row>
    <row r="5486" spans="1:4" ht="27">
      <c r="A5486" s="57">
        <v>100719</v>
      </c>
      <c r="B5486" s="55" t="s">
        <v>6715</v>
      </c>
      <c r="C5486" s="57" t="s">
        <v>3</v>
      </c>
      <c r="D5486" s="59">
        <v>8.0399999999999991</v>
      </c>
    </row>
    <row r="5487" spans="1:4" ht="27">
      <c r="A5487" s="57">
        <v>100720</v>
      </c>
      <c r="B5487" s="55" t="s">
        <v>6716</v>
      </c>
      <c r="C5487" s="57" t="s">
        <v>3</v>
      </c>
      <c r="D5487" s="59">
        <v>8.5500000000000007</v>
      </c>
    </row>
    <row r="5488" spans="1:4" ht="27">
      <c r="A5488" s="57">
        <v>100721</v>
      </c>
      <c r="B5488" s="55" t="s">
        <v>6717</v>
      </c>
      <c r="C5488" s="57" t="s">
        <v>3</v>
      </c>
      <c r="D5488" s="59">
        <v>20.09</v>
      </c>
    </row>
    <row r="5489" spans="1:4" ht="27">
      <c r="A5489" s="57">
        <v>100722</v>
      </c>
      <c r="B5489" s="55" t="s">
        <v>6718</v>
      </c>
      <c r="C5489" s="57" t="s">
        <v>3</v>
      </c>
      <c r="D5489" s="59">
        <v>19.93</v>
      </c>
    </row>
    <row r="5490" spans="1:4" ht="27">
      <c r="A5490" s="57">
        <v>100723</v>
      </c>
      <c r="B5490" s="55" t="s">
        <v>6719</v>
      </c>
      <c r="C5490" s="57" t="s">
        <v>3</v>
      </c>
      <c r="D5490" s="59">
        <v>8.3000000000000007</v>
      </c>
    </row>
    <row r="5491" spans="1:4" ht="40.5">
      <c r="A5491" s="57">
        <v>100724</v>
      </c>
      <c r="B5491" s="55" t="s">
        <v>6720</v>
      </c>
      <c r="C5491" s="57" t="s">
        <v>3</v>
      </c>
      <c r="D5491" s="59">
        <v>10.6</v>
      </c>
    </row>
    <row r="5492" spans="1:4" ht="40.5">
      <c r="A5492" s="57">
        <v>100725</v>
      </c>
      <c r="B5492" s="55" t="s">
        <v>6721</v>
      </c>
      <c r="C5492" s="57" t="s">
        <v>3</v>
      </c>
      <c r="D5492" s="59">
        <v>19.96</v>
      </c>
    </row>
    <row r="5493" spans="1:4" ht="40.5">
      <c r="A5493" s="57">
        <v>100726</v>
      </c>
      <c r="B5493" s="55" t="s">
        <v>6722</v>
      </c>
      <c r="C5493" s="57" t="s">
        <v>3</v>
      </c>
      <c r="D5493" s="59">
        <v>21.92</v>
      </c>
    </row>
    <row r="5494" spans="1:4" ht="27">
      <c r="A5494" s="57">
        <v>100727</v>
      </c>
      <c r="B5494" s="55" t="s">
        <v>6723</v>
      </c>
      <c r="C5494" s="57" t="s">
        <v>3</v>
      </c>
      <c r="D5494" s="59">
        <v>13.22</v>
      </c>
    </row>
    <row r="5495" spans="1:4" ht="27">
      <c r="A5495" s="57">
        <v>100728</v>
      </c>
      <c r="B5495" s="55" t="s">
        <v>6724</v>
      </c>
      <c r="C5495" s="57" t="s">
        <v>3</v>
      </c>
      <c r="D5495" s="59">
        <v>13.79</v>
      </c>
    </row>
    <row r="5496" spans="1:4" ht="27">
      <c r="A5496" s="57">
        <v>100729</v>
      </c>
      <c r="B5496" s="55" t="s">
        <v>6725</v>
      </c>
      <c r="C5496" s="57" t="s">
        <v>3</v>
      </c>
      <c r="D5496" s="59">
        <v>14.58</v>
      </c>
    </row>
    <row r="5497" spans="1:4" ht="27">
      <c r="A5497" s="57">
        <v>100730</v>
      </c>
      <c r="B5497" s="55" t="s">
        <v>6726</v>
      </c>
      <c r="C5497" s="57" t="s">
        <v>3</v>
      </c>
      <c r="D5497" s="59">
        <v>17.7</v>
      </c>
    </row>
    <row r="5498" spans="1:4" ht="27">
      <c r="A5498" s="57">
        <v>100733</v>
      </c>
      <c r="B5498" s="55" t="s">
        <v>6727</v>
      </c>
      <c r="C5498" s="57" t="s">
        <v>3</v>
      </c>
      <c r="D5498" s="59">
        <v>10.63</v>
      </c>
    </row>
    <row r="5499" spans="1:4" ht="27">
      <c r="A5499" s="57">
        <v>100734</v>
      </c>
      <c r="B5499" s="55" t="s">
        <v>6728</v>
      </c>
      <c r="C5499" s="57" t="s">
        <v>3</v>
      </c>
      <c r="D5499" s="59">
        <v>13.38</v>
      </c>
    </row>
    <row r="5500" spans="1:4" ht="27">
      <c r="A5500" s="57">
        <v>100735</v>
      </c>
      <c r="B5500" s="55" t="s">
        <v>6729</v>
      </c>
      <c r="C5500" s="57" t="s">
        <v>3</v>
      </c>
      <c r="D5500" s="59">
        <v>8.7200000000000006</v>
      </c>
    </row>
    <row r="5501" spans="1:4" ht="27">
      <c r="A5501" s="57">
        <v>100736</v>
      </c>
      <c r="B5501" s="55" t="s">
        <v>6730</v>
      </c>
      <c r="C5501" s="57" t="s">
        <v>3</v>
      </c>
      <c r="D5501" s="59">
        <v>11.88</v>
      </c>
    </row>
    <row r="5502" spans="1:4" ht="27">
      <c r="A5502" s="57">
        <v>100739</v>
      </c>
      <c r="B5502" s="55" t="s">
        <v>6731</v>
      </c>
      <c r="C5502" s="57" t="s">
        <v>3</v>
      </c>
      <c r="D5502" s="59">
        <v>7.64</v>
      </c>
    </row>
    <row r="5503" spans="1:4" ht="27">
      <c r="A5503" s="57">
        <v>100740</v>
      </c>
      <c r="B5503" s="55" t="s">
        <v>6732</v>
      </c>
      <c r="C5503" s="57" t="s">
        <v>3</v>
      </c>
      <c r="D5503" s="59">
        <v>8.77</v>
      </c>
    </row>
    <row r="5504" spans="1:4" ht="40.5">
      <c r="A5504" s="57">
        <v>100741</v>
      </c>
      <c r="B5504" s="55" t="s">
        <v>6733</v>
      </c>
      <c r="C5504" s="57" t="s">
        <v>3</v>
      </c>
      <c r="D5504" s="59">
        <v>19.53</v>
      </c>
    </row>
    <row r="5505" spans="1:4" ht="40.5">
      <c r="A5505" s="57">
        <v>100742</v>
      </c>
      <c r="B5505" s="55" t="s">
        <v>6734</v>
      </c>
      <c r="C5505" s="57" t="s">
        <v>3</v>
      </c>
      <c r="D5505" s="59">
        <v>20.149999999999999</v>
      </c>
    </row>
    <row r="5506" spans="1:4" ht="27">
      <c r="A5506" s="57">
        <v>100743</v>
      </c>
      <c r="B5506" s="55" t="s">
        <v>6735</v>
      </c>
      <c r="C5506" s="57" t="s">
        <v>3</v>
      </c>
      <c r="D5506" s="59">
        <v>7.47</v>
      </c>
    </row>
    <row r="5507" spans="1:4" ht="27">
      <c r="A5507" s="57">
        <v>100744</v>
      </c>
      <c r="B5507" s="55" t="s">
        <v>6736</v>
      </c>
      <c r="C5507" s="57" t="s">
        <v>3</v>
      </c>
      <c r="D5507" s="59">
        <v>8.66</v>
      </c>
    </row>
    <row r="5508" spans="1:4" ht="40.5">
      <c r="A5508" s="57">
        <v>100745</v>
      </c>
      <c r="B5508" s="55" t="s">
        <v>6737</v>
      </c>
      <c r="C5508" s="57" t="s">
        <v>3</v>
      </c>
      <c r="D5508" s="59">
        <v>19.350000000000001</v>
      </c>
    </row>
    <row r="5509" spans="1:4" ht="40.5">
      <c r="A5509" s="57">
        <v>100746</v>
      </c>
      <c r="B5509" s="55" t="s">
        <v>6738</v>
      </c>
      <c r="C5509" s="57" t="s">
        <v>3</v>
      </c>
      <c r="D5509" s="59">
        <v>20.04</v>
      </c>
    </row>
    <row r="5510" spans="1:4" ht="27">
      <c r="A5510" s="57">
        <v>100747</v>
      </c>
      <c r="B5510" s="55" t="s">
        <v>6739</v>
      </c>
      <c r="C5510" s="57" t="s">
        <v>3</v>
      </c>
      <c r="D5510" s="59">
        <v>7.54</v>
      </c>
    </row>
    <row r="5511" spans="1:4" ht="27">
      <c r="A5511" s="57">
        <v>100748</v>
      </c>
      <c r="B5511" s="55" t="s">
        <v>6740</v>
      </c>
      <c r="C5511" s="57" t="s">
        <v>3</v>
      </c>
      <c r="D5511" s="59">
        <v>8.7100000000000009</v>
      </c>
    </row>
    <row r="5512" spans="1:4" ht="40.5">
      <c r="A5512" s="57">
        <v>100749</v>
      </c>
      <c r="B5512" s="55" t="s">
        <v>6741</v>
      </c>
      <c r="C5512" s="57" t="s">
        <v>3</v>
      </c>
      <c r="D5512" s="59">
        <v>19.420000000000002</v>
      </c>
    </row>
    <row r="5513" spans="1:4" ht="40.5">
      <c r="A5513" s="57">
        <v>100750</v>
      </c>
      <c r="B5513" s="55" t="s">
        <v>6742</v>
      </c>
      <c r="C5513" s="57" t="s">
        <v>3</v>
      </c>
      <c r="D5513" s="59">
        <v>20.079999999999998</v>
      </c>
    </row>
    <row r="5514" spans="1:4" ht="27">
      <c r="A5514" s="57">
        <v>100751</v>
      </c>
      <c r="B5514" s="55" t="s">
        <v>6743</v>
      </c>
      <c r="C5514" s="57" t="s">
        <v>3</v>
      </c>
      <c r="D5514" s="59">
        <v>29.19</v>
      </c>
    </row>
    <row r="5515" spans="1:4" ht="27">
      <c r="A5515" s="57">
        <v>100752</v>
      </c>
      <c r="B5515" s="55" t="s">
        <v>6744</v>
      </c>
      <c r="C5515" s="57" t="s">
        <v>3</v>
      </c>
      <c r="D5515" s="59">
        <v>35.409999999999997</v>
      </c>
    </row>
    <row r="5516" spans="1:4" ht="27">
      <c r="A5516" s="57">
        <v>100753</v>
      </c>
      <c r="B5516" s="55" t="s">
        <v>6745</v>
      </c>
      <c r="C5516" s="57" t="s">
        <v>3</v>
      </c>
      <c r="D5516" s="59">
        <v>17.440000000000001</v>
      </c>
    </row>
    <row r="5517" spans="1:4" ht="27">
      <c r="A5517" s="57">
        <v>100754</v>
      </c>
      <c r="B5517" s="55" t="s">
        <v>6746</v>
      </c>
      <c r="C5517" s="57" t="s">
        <v>3</v>
      </c>
      <c r="D5517" s="59">
        <v>23.78</v>
      </c>
    </row>
    <row r="5518" spans="1:4" ht="40.5">
      <c r="A5518" s="57">
        <v>100757</v>
      </c>
      <c r="B5518" s="55" t="s">
        <v>6747</v>
      </c>
      <c r="C5518" s="57" t="s">
        <v>3</v>
      </c>
      <c r="D5518" s="59">
        <v>39.090000000000003</v>
      </c>
    </row>
    <row r="5519" spans="1:4" ht="40.5">
      <c r="A5519" s="57">
        <v>100758</v>
      </c>
      <c r="B5519" s="55" t="s">
        <v>6748</v>
      </c>
      <c r="C5519" s="57" t="s">
        <v>3</v>
      </c>
      <c r="D5519" s="59">
        <v>40.299999999999997</v>
      </c>
    </row>
    <row r="5520" spans="1:4" ht="40.5">
      <c r="A5520" s="57">
        <v>100759</v>
      </c>
      <c r="B5520" s="55" t="s">
        <v>6749</v>
      </c>
      <c r="C5520" s="57" t="s">
        <v>3</v>
      </c>
      <c r="D5520" s="59">
        <v>38.729999999999997</v>
      </c>
    </row>
    <row r="5521" spans="1:4" ht="40.5">
      <c r="A5521" s="57">
        <v>100760</v>
      </c>
      <c r="B5521" s="55" t="s">
        <v>6750</v>
      </c>
      <c r="C5521" s="57" t="s">
        <v>3</v>
      </c>
      <c r="D5521" s="59">
        <v>40.08</v>
      </c>
    </row>
    <row r="5522" spans="1:4" ht="40.5">
      <c r="A5522" s="57">
        <v>100761</v>
      </c>
      <c r="B5522" s="55" t="s">
        <v>6751</v>
      </c>
      <c r="C5522" s="57" t="s">
        <v>3</v>
      </c>
      <c r="D5522" s="59">
        <v>38.880000000000003</v>
      </c>
    </row>
    <row r="5523" spans="1:4" ht="40.5">
      <c r="A5523" s="57">
        <v>100762</v>
      </c>
      <c r="B5523" s="55" t="s">
        <v>6752</v>
      </c>
      <c r="C5523" s="57" t="s">
        <v>3</v>
      </c>
      <c r="D5523" s="59">
        <v>40.17</v>
      </c>
    </row>
    <row r="5524" spans="1:4" ht="13.5">
      <c r="A5524" s="57">
        <v>41595</v>
      </c>
      <c r="B5524" s="55" t="s">
        <v>6753</v>
      </c>
      <c r="C5524" s="57" t="s">
        <v>1</v>
      </c>
      <c r="D5524" s="59">
        <v>11.23</v>
      </c>
    </row>
    <row r="5525" spans="1:4" ht="13.5">
      <c r="A5525" s="57" t="s">
        <v>15</v>
      </c>
      <c r="B5525" s="55" t="s">
        <v>6754</v>
      </c>
      <c r="C5525" s="57" t="s">
        <v>3</v>
      </c>
      <c r="D5525" s="59">
        <v>14.97</v>
      </c>
    </row>
    <row r="5526" spans="1:4" ht="27">
      <c r="A5526" s="57">
        <v>79467</v>
      </c>
      <c r="B5526" s="55" t="s">
        <v>6755</v>
      </c>
      <c r="C5526" s="57" t="s">
        <v>8071</v>
      </c>
      <c r="D5526" s="59">
        <v>13.76</v>
      </c>
    </row>
    <row r="5527" spans="1:4" ht="13.5">
      <c r="A5527" s="57" t="s">
        <v>16</v>
      </c>
      <c r="B5527" s="55" t="s">
        <v>6756</v>
      </c>
      <c r="C5527" s="57" t="s">
        <v>3</v>
      </c>
      <c r="D5527" s="59">
        <v>20.95</v>
      </c>
    </row>
    <row r="5528" spans="1:4" ht="13.5">
      <c r="A5528" s="57">
        <v>84665</v>
      </c>
      <c r="B5528" s="55" t="s">
        <v>6757</v>
      </c>
      <c r="C5528" s="57" t="s">
        <v>3</v>
      </c>
      <c r="D5528" s="59">
        <v>23.31</v>
      </c>
    </row>
    <row r="5529" spans="1:4" ht="27">
      <c r="A5529" s="57">
        <v>101749</v>
      </c>
      <c r="B5529" s="55" t="s">
        <v>6758</v>
      </c>
      <c r="C5529" s="57" t="s">
        <v>3</v>
      </c>
      <c r="D5529" s="59">
        <v>39.520000000000003</v>
      </c>
    </row>
    <row r="5530" spans="1:4" ht="27">
      <c r="A5530" s="57">
        <v>101750</v>
      </c>
      <c r="B5530" s="55" t="s">
        <v>6759</v>
      </c>
      <c r="C5530" s="57" t="s">
        <v>3</v>
      </c>
      <c r="D5530" s="59">
        <v>37.479999999999997</v>
      </c>
    </row>
    <row r="5531" spans="1:4" ht="13.5">
      <c r="A5531" s="57">
        <v>101729</v>
      </c>
      <c r="B5531" s="55" t="s">
        <v>6760</v>
      </c>
      <c r="C5531" s="57" t="s">
        <v>3</v>
      </c>
      <c r="D5531" s="59">
        <v>116.22</v>
      </c>
    </row>
    <row r="5532" spans="1:4" ht="13.5">
      <c r="A5532" s="57">
        <v>101746</v>
      </c>
      <c r="B5532" s="55" t="s">
        <v>6761</v>
      </c>
      <c r="C5532" s="57" t="s">
        <v>3</v>
      </c>
      <c r="D5532" s="59">
        <v>176.76</v>
      </c>
    </row>
    <row r="5533" spans="1:4" ht="13.5">
      <c r="A5533" s="57">
        <v>101751</v>
      </c>
      <c r="B5533" s="55" t="s">
        <v>6762</v>
      </c>
      <c r="C5533" s="57" t="s">
        <v>3</v>
      </c>
      <c r="D5533" s="59">
        <v>122.31</v>
      </c>
    </row>
    <row r="5534" spans="1:4" ht="27">
      <c r="A5534" s="57">
        <v>87246</v>
      </c>
      <c r="B5534" s="55" t="s">
        <v>6763</v>
      </c>
      <c r="C5534" s="57" t="s">
        <v>3</v>
      </c>
      <c r="D5534" s="59">
        <v>45.47</v>
      </c>
    </row>
    <row r="5535" spans="1:4" ht="27">
      <c r="A5535" s="57">
        <v>87247</v>
      </c>
      <c r="B5535" s="55" t="s">
        <v>6764</v>
      </c>
      <c r="C5535" s="57" t="s">
        <v>3</v>
      </c>
      <c r="D5535" s="59">
        <v>38.99</v>
      </c>
    </row>
    <row r="5536" spans="1:4" ht="27">
      <c r="A5536" s="57">
        <v>87248</v>
      </c>
      <c r="B5536" s="55" t="s">
        <v>6765</v>
      </c>
      <c r="C5536" s="57" t="s">
        <v>3</v>
      </c>
      <c r="D5536" s="59">
        <v>33.57</v>
      </c>
    </row>
    <row r="5537" spans="1:4" ht="27">
      <c r="A5537" s="57">
        <v>87249</v>
      </c>
      <c r="B5537" s="55" t="s">
        <v>6766</v>
      </c>
      <c r="C5537" s="57" t="s">
        <v>3</v>
      </c>
      <c r="D5537" s="59">
        <v>51.58</v>
      </c>
    </row>
    <row r="5538" spans="1:4" ht="27">
      <c r="A5538" s="57">
        <v>87250</v>
      </c>
      <c r="B5538" s="55" t="s">
        <v>6767</v>
      </c>
      <c r="C5538" s="57" t="s">
        <v>3</v>
      </c>
      <c r="D5538" s="59">
        <v>41.33</v>
      </c>
    </row>
    <row r="5539" spans="1:4" ht="27">
      <c r="A5539" s="57">
        <v>87251</v>
      </c>
      <c r="B5539" s="55" t="s">
        <v>6768</v>
      </c>
      <c r="C5539" s="57" t="s">
        <v>3</v>
      </c>
      <c r="D5539" s="59">
        <v>34.58</v>
      </c>
    </row>
    <row r="5540" spans="1:4" ht="27">
      <c r="A5540" s="57">
        <v>87255</v>
      </c>
      <c r="B5540" s="55" t="s">
        <v>6769</v>
      </c>
      <c r="C5540" s="57" t="s">
        <v>3</v>
      </c>
      <c r="D5540" s="59">
        <v>80.38</v>
      </c>
    </row>
    <row r="5541" spans="1:4" ht="27">
      <c r="A5541" s="57">
        <v>87256</v>
      </c>
      <c r="B5541" s="55" t="s">
        <v>6770</v>
      </c>
      <c r="C5541" s="57" t="s">
        <v>3</v>
      </c>
      <c r="D5541" s="59">
        <v>68.349999999999994</v>
      </c>
    </row>
    <row r="5542" spans="1:4" ht="27">
      <c r="A5542" s="57">
        <v>87257</v>
      </c>
      <c r="B5542" s="55" t="s">
        <v>6771</v>
      </c>
      <c r="C5542" s="57" t="s">
        <v>3</v>
      </c>
      <c r="D5542" s="59">
        <v>60.48</v>
      </c>
    </row>
    <row r="5543" spans="1:4" ht="27">
      <c r="A5543" s="57">
        <v>87258</v>
      </c>
      <c r="B5543" s="55" t="s">
        <v>6772</v>
      </c>
      <c r="C5543" s="57" t="s">
        <v>3</v>
      </c>
      <c r="D5543" s="59">
        <v>105.43</v>
      </c>
    </row>
    <row r="5544" spans="1:4" ht="27">
      <c r="A5544" s="57">
        <v>87259</v>
      </c>
      <c r="B5544" s="55" t="s">
        <v>6773</v>
      </c>
      <c r="C5544" s="57" t="s">
        <v>3</v>
      </c>
      <c r="D5544" s="59">
        <v>94.03</v>
      </c>
    </row>
    <row r="5545" spans="1:4" ht="27">
      <c r="A5545" s="57">
        <v>87260</v>
      </c>
      <c r="B5545" s="55" t="s">
        <v>6774</v>
      </c>
      <c r="C5545" s="57" t="s">
        <v>3</v>
      </c>
      <c r="D5545" s="59">
        <v>87.17</v>
      </c>
    </row>
    <row r="5546" spans="1:4" ht="27">
      <c r="A5546" s="57">
        <v>87261</v>
      </c>
      <c r="B5546" s="55" t="s">
        <v>6775</v>
      </c>
      <c r="C5546" s="57" t="s">
        <v>3</v>
      </c>
      <c r="D5546" s="59">
        <v>120.79</v>
      </c>
    </row>
    <row r="5547" spans="1:4" ht="27">
      <c r="A5547" s="57">
        <v>87262</v>
      </c>
      <c r="B5547" s="55" t="s">
        <v>6776</v>
      </c>
      <c r="C5547" s="57" t="s">
        <v>3</v>
      </c>
      <c r="D5547" s="59">
        <v>107.77</v>
      </c>
    </row>
    <row r="5548" spans="1:4" ht="27">
      <c r="A5548" s="57">
        <v>87263</v>
      </c>
      <c r="B5548" s="55" t="s">
        <v>6777</v>
      </c>
      <c r="C5548" s="57" t="s">
        <v>3</v>
      </c>
      <c r="D5548" s="59">
        <v>99.67</v>
      </c>
    </row>
    <row r="5549" spans="1:4" ht="40.5">
      <c r="A5549" s="57">
        <v>89046</v>
      </c>
      <c r="B5549" s="55" t="s">
        <v>6778</v>
      </c>
      <c r="C5549" s="57" t="s">
        <v>3</v>
      </c>
      <c r="D5549" s="59">
        <v>38.65</v>
      </c>
    </row>
    <row r="5550" spans="1:4" ht="40.5">
      <c r="A5550" s="57">
        <v>89171</v>
      </c>
      <c r="B5550" s="55" t="s">
        <v>6779</v>
      </c>
      <c r="C5550" s="57" t="s">
        <v>3</v>
      </c>
      <c r="D5550" s="59">
        <v>36.04</v>
      </c>
    </row>
    <row r="5551" spans="1:4" ht="27">
      <c r="A5551" s="57">
        <v>93389</v>
      </c>
      <c r="B5551" s="55" t="s">
        <v>6780</v>
      </c>
      <c r="C5551" s="57" t="s">
        <v>3</v>
      </c>
      <c r="D5551" s="59">
        <v>41.66</v>
      </c>
    </row>
    <row r="5552" spans="1:4" ht="27">
      <c r="A5552" s="57">
        <v>93390</v>
      </c>
      <c r="B5552" s="55" t="s">
        <v>6781</v>
      </c>
      <c r="C5552" s="57" t="s">
        <v>3</v>
      </c>
      <c r="D5552" s="59">
        <v>35.24</v>
      </c>
    </row>
    <row r="5553" spans="1:4" ht="27">
      <c r="A5553" s="57">
        <v>93391</v>
      </c>
      <c r="B5553" s="55" t="s">
        <v>6782</v>
      </c>
      <c r="C5553" s="57" t="s">
        <v>3</v>
      </c>
      <c r="D5553" s="59">
        <v>29.82</v>
      </c>
    </row>
    <row r="5554" spans="1:4" ht="27">
      <c r="A5554" s="57">
        <v>98670</v>
      </c>
      <c r="B5554" s="55" t="s">
        <v>6783</v>
      </c>
      <c r="C5554" s="57" t="s">
        <v>3</v>
      </c>
      <c r="D5554" s="59">
        <v>144.69999999999999</v>
      </c>
    </row>
    <row r="5555" spans="1:4" ht="13.5">
      <c r="A5555" s="57">
        <v>98671</v>
      </c>
      <c r="B5555" s="55" t="s">
        <v>6784</v>
      </c>
      <c r="C5555" s="57" t="s">
        <v>3</v>
      </c>
      <c r="D5555" s="59">
        <v>178</v>
      </c>
    </row>
    <row r="5556" spans="1:4" ht="13.5">
      <c r="A5556" s="57">
        <v>98672</v>
      </c>
      <c r="B5556" s="55" t="s">
        <v>6785</v>
      </c>
      <c r="C5556" s="57" t="s">
        <v>3</v>
      </c>
      <c r="D5556" s="59">
        <v>430.26</v>
      </c>
    </row>
    <row r="5557" spans="1:4" ht="27">
      <c r="A5557" s="57">
        <v>98673</v>
      </c>
      <c r="B5557" s="55" t="s">
        <v>6786</v>
      </c>
      <c r="C5557" s="57" t="s">
        <v>3</v>
      </c>
      <c r="D5557" s="59">
        <v>160.49</v>
      </c>
    </row>
    <row r="5558" spans="1:4" ht="13.5">
      <c r="A5558" s="57">
        <v>98678</v>
      </c>
      <c r="B5558" s="55" t="s">
        <v>6787</v>
      </c>
      <c r="C5558" s="57" t="s">
        <v>3</v>
      </c>
      <c r="D5558" s="59">
        <v>468.25</v>
      </c>
    </row>
    <row r="5559" spans="1:4" ht="27">
      <c r="A5559" s="57">
        <v>98679</v>
      </c>
      <c r="B5559" s="55" t="s">
        <v>6788</v>
      </c>
      <c r="C5559" s="57" t="s">
        <v>3</v>
      </c>
      <c r="D5559" s="59">
        <v>27.3</v>
      </c>
    </row>
    <row r="5560" spans="1:4" ht="27">
      <c r="A5560" s="57">
        <v>98680</v>
      </c>
      <c r="B5560" s="55" t="s">
        <v>6789</v>
      </c>
      <c r="C5560" s="57" t="s">
        <v>3</v>
      </c>
      <c r="D5560" s="59">
        <v>34.03</v>
      </c>
    </row>
    <row r="5561" spans="1:4" ht="27">
      <c r="A5561" s="57">
        <v>98681</v>
      </c>
      <c r="B5561" s="55" t="s">
        <v>6790</v>
      </c>
      <c r="C5561" s="57" t="s">
        <v>3</v>
      </c>
      <c r="D5561" s="59">
        <v>25.25</v>
      </c>
    </row>
    <row r="5562" spans="1:4" ht="27">
      <c r="A5562" s="57">
        <v>98682</v>
      </c>
      <c r="B5562" s="55" t="s">
        <v>6791</v>
      </c>
      <c r="C5562" s="57" t="s">
        <v>3</v>
      </c>
      <c r="D5562" s="59">
        <v>31.99</v>
      </c>
    </row>
    <row r="5563" spans="1:4" ht="13.5">
      <c r="A5563" s="57">
        <v>98685</v>
      </c>
      <c r="B5563" s="55" t="s">
        <v>6792</v>
      </c>
      <c r="C5563" s="57" t="s">
        <v>1</v>
      </c>
      <c r="D5563" s="59">
        <v>33.54</v>
      </c>
    </row>
    <row r="5564" spans="1:4" ht="13.5">
      <c r="A5564" s="57">
        <v>98686</v>
      </c>
      <c r="B5564" s="55" t="s">
        <v>6793</v>
      </c>
      <c r="C5564" s="57" t="s">
        <v>1</v>
      </c>
      <c r="D5564" s="59">
        <v>34.69</v>
      </c>
    </row>
    <row r="5565" spans="1:4" ht="13.5">
      <c r="A5565" s="57">
        <v>98688</v>
      </c>
      <c r="B5565" s="55" t="s">
        <v>6794</v>
      </c>
      <c r="C5565" s="57" t="s">
        <v>1</v>
      </c>
      <c r="D5565" s="59">
        <v>45.02</v>
      </c>
    </row>
    <row r="5566" spans="1:4" ht="13.5">
      <c r="A5566" s="57">
        <v>98689</v>
      </c>
      <c r="B5566" s="55" t="s">
        <v>6795</v>
      </c>
      <c r="C5566" s="57" t="s">
        <v>1</v>
      </c>
      <c r="D5566" s="59">
        <v>49.88</v>
      </c>
    </row>
    <row r="5567" spans="1:4" ht="27">
      <c r="A5567" s="57">
        <v>101090</v>
      </c>
      <c r="B5567" s="55" t="s">
        <v>6796</v>
      </c>
      <c r="C5567" s="57" t="s">
        <v>3</v>
      </c>
      <c r="D5567" s="59">
        <v>150.44999999999999</v>
      </c>
    </row>
    <row r="5568" spans="1:4" ht="13.5">
      <c r="A5568" s="57">
        <v>101091</v>
      </c>
      <c r="B5568" s="55" t="s">
        <v>6797</v>
      </c>
      <c r="C5568" s="57" t="s">
        <v>3</v>
      </c>
      <c r="D5568" s="59">
        <v>109.96</v>
      </c>
    </row>
    <row r="5569" spans="1:4" ht="27">
      <c r="A5569" s="57">
        <v>101725</v>
      </c>
      <c r="B5569" s="55" t="s">
        <v>6798</v>
      </c>
      <c r="C5569" s="57" t="s">
        <v>3</v>
      </c>
      <c r="D5569" s="59">
        <v>222.36</v>
      </c>
    </row>
    <row r="5570" spans="1:4" ht="27">
      <c r="A5570" s="57">
        <v>101726</v>
      </c>
      <c r="B5570" s="55" t="s">
        <v>6799</v>
      </c>
      <c r="C5570" s="57" t="s">
        <v>3</v>
      </c>
      <c r="D5570" s="59">
        <v>144.69999999999999</v>
      </c>
    </row>
    <row r="5571" spans="1:4" ht="13.5">
      <c r="A5571" s="57">
        <v>101731</v>
      </c>
      <c r="B5571" s="55" t="s">
        <v>6800</v>
      </c>
      <c r="C5571" s="57" t="s">
        <v>3</v>
      </c>
      <c r="D5571" s="59">
        <v>222.41</v>
      </c>
    </row>
    <row r="5572" spans="1:4" ht="13.5">
      <c r="A5572" s="57">
        <v>101732</v>
      </c>
      <c r="B5572" s="55" t="s">
        <v>6801</v>
      </c>
      <c r="C5572" s="57" t="s">
        <v>3</v>
      </c>
      <c r="D5572" s="59">
        <v>70.56</v>
      </c>
    </row>
    <row r="5573" spans="1:4" ht="13.5">
      <c r="A5573" s="57">
        <v>101752</v>
      </c>
      <c r="B5573" s="55" t="s">
        <v>6802</v>
      </c>
      <c r="C5573" s="57" t="s">
        <v>3</v>
      </c>
      <c r="D5573" s="59">
        <v>37.770000000000003</v>
      </c>
    </row>
    <row r="5574" spans="1:4" ht="13.5">
      <c r="A5574" s="57">
        <v>101094</v>
      </c>
      <c r="B5574" s="55" t="s">
        <v>6803</v>
      </c>
      <c r="C5574" s="57" t="s">
        <v>1</v>
      </c>
      <c r="D5574" s="59">
        <v>134.38999999999999</v>
      </c>
    </row>
    <row r="5575" spans="1:4" ht="27">
      <c r="A5575" s="57">
        <v>101727</v>
      </c>
      <c r="B5575" s="55" t="s">
        <v>6804</v>
      </c>
      <c r="C5575" s="57" t="s">
        <v>3</v>
      </c>
      <c r="D5575" s="59">
        <v>157.47999999999999</v>
      </c>
    </row>
    <row r="5576" spans="1:4" ht="27">
      <c r="A5576" s="57">
        <v>101733</v>
      </c>
      <c r="B5576" s="55" t="s">
        <v>6805</v>
      </c>
      <c r="C5576" s="57" t="s">
        <v>3</v>
      </c>
      <c r="D5576" s="59">
        <v>214.05</v>
      </c>
    </row>
    <row r="5577" spans="1:4" ht="13.5">
      <c r="A5577" s="57">
        <v>101734</v>
      </c>
      <c r="B5577" s="55" t="s">
        <v>6806</v>
      </c>
      <c r="C5577" s="57" t="s">
        <v>3</v>
      </c>
      <c r="D5577" s="59">
        <v>325.27999999999997</v>
      </c>
    </row>
    <row r="5578" spans="1:4" ht="13.5">
      <c r="A5578" s="57">
        <v>101735</v>
      </c>
      <c r="B5578" s="55" t="s">
        <v>6807</v>
      </c>
      <c r="C5578" s="57" t="s">
        <v>3</v>
      </c>
      <c r="D5578" s="59">
        <v>333.34</v>
      </c>
    </row>
    <row r="5579" spans="1:4" ht="27">
      <c r="A5579" s="57">
        <v>101736</v>
      </c>
      <c r="B5579" s="55" t="s">
        <v>6808</v>
      </c>
      <c r="C5579" s="57" t="s">
        <v>3</v>
      </c>
      <c r="D5579" s="59">
        <v>81.52</v>
      </c>
    </row>
    <row r="5580" spans="1:4" ht="13.5">
      <c r="A5580" s="57">
        <v>101737</v>
      </c>
      <c r="B5580" s="55" t="s">
        <v>6809</v>
      </c>
      <c r="C5580" s="57" t="s">
        <v>3</v>
      </c>
      <c r="D5580" s="59">
        <v>97.48</v>
      </c>
    </row>
    <row r="5581" spans="1:4" ht="13.5">
      <c r="A5581" s="57">
        <v>101748</v>
      </c>
      <c r="B5581" s="55" t="s">
        <v>6810</v>
      </c>
      <c r="C5581" s="57" t="s">
        <v>3</v>
      </c>
      <c r="D5581" s="59">
        <v>2.97</v>
      </c>
    </row>
    <row r="5582" spans="1:4" ht="13.5">
      <c r="A5582" s="57">
        <v>72815</v>
      </c>
      <c r="B5582" s="55" t="s">
        <v>6811</v>
      </c>
      <c r="C5582" s="57" t="s">
        <v>3</v>
      </c>
      <c r="D5582" s="59">
        <v>48.54</v>
      </c>
    </row>
    <row r="5583" spans="1:4" ht="13.5">
      <c r="A5583" s="57">
        <v>101092</v>
      </c>
      <c r="B5583" s="55" t="s">
        <v>6812</v>
      </c>
      <c r="C5583" s="57" t="s">
        <v>3</v>
      </c>
      <c r="D5583" s="59">
        <v>187.31</v>
      </c>
    </row>
    <row r="5584" spans="1:4" ht="13.5">
      <c r="A5584" s="57">
        <v>101093</v>
      </c>
      <c r="B5584" s="55" t="s">
        <v>6813</v>
      </c>
      <c r="C5584" s="57" t="s">
        <v>3</v>
      </c>
      <c r="D5584" s="59">
        <v>439.57</v>
      </c>
    </row>
    <row r="5585" spans="1:4" ht="13.5">
      <c r="A5585" s="57">
        <v>98695</v>
      </c>
      <c r="B5585" s="55" t="s">
        <v>6814</v>
      </c>
      <c r="C5585" s="57" t="s">
        <v>1</v>
      </c>
      <c r="D5585" s="59">
        <v>77.61</v>
      </c>
    </row>
    <row r="5586" spans="1:4" ht="13.5">
      <c r="A5586" s="57">
        <v>98697</v>
      </c>
      <c r="B5586" s="55" t="s">
        <v>6815</v>
      </c>
      <c r="C5586" s="57" t="s">
        <v>1</v>
      </c>
      <c r="D5586" s="59">
        <v>51.18</v>
      </c>
    </row>
    <row r="5587" spans="1:4" ht="13.5">
      <c r="A5587" s="57">
        <v>101738</v>
      </c>
      <c r="B5587" s="55" t="s">
        <v>6816</v>
      </c>
      <c r="C5587" s="57" t="s">
        <v>1</v>
      </c>
      <c r="D5587" s="59">
        <v>21.77</v>
      </c>
    </row>
    <row r="5588" spans="1:4" ht="13.5">
      <c r="A5588" s="57">
        <v>101739</v>
      </c>
      <c r="B5588" s="55" t="s">
        <v>6817</v>
      </c>
      <c r="C5588" s="57" t="s">
        <v>1</v>
      </c>
      <c r="D5588" s="59">
        <v>24.38</v>
      </c>
    </row>
    <row r="5589" spans="1:4" ht="27">
      <c r="A5589" s="57">
        <v>88648</v>
      </c>
      <c r="B5589" s="55" t="s">
        <v>6818</v>
      </c>
      <c r="C5589" s="57" t="s">
        <v>1</v>
      </c>
      <c r="D5589" s="59">
        <v>5.32</v>
      </c>
    </row>
    <row r="5590" spans="1:4" ht="27">
      <c r="A5590" s="57">
        <v>88649</v>
      </c>
      <c r="B5590" s="55" t="s">
        <v>6819</v>
      </c>
      <c r="C5590" s="57" t="s">
        <v>1</v>
      </c>
      <c r="D5590" s="59">
        <v>5.97</v>
      </c>
    </row>
    <row r="5591" spans="1:4" ht="27">
      <c r="A5591" s="57">
        <v>88650</v>
      </c>
      <c r="B5591" s="55" t="s">
        <v>6820</v>
      </c>
      <c r="C5591" s="57" t="s">
        <v>1</v>
      </c>
      <c r="D5591" s="59">
        <v>11.06</v>
      </c>
    </row>
    <row r="5592" spans="1:4" ht="27">
      <c r="A5592" s="57">
        <v>96467</v>
      </c>
      <c r="B5592" s="55" t="s">
        <v>6821</v>
      </c>
      <c r="C5592" s="57" t="s">
        <v>1</v>
      </c>
      <c r="D5592" s="59">
        <v>4.88</v>
      </c>
    </row>
    <row r="5593" spans="1:4" ht="13.5">
      <c r="A5593" s="57">
        <v>101740</v>
      </c>
      <c r="B5593" s="55" t="s">
        <v>6822</v>
      </c>
      <c r="C5593" s="57" t="s">
        <v>1</v>
      </c>
      <c r="D5593" s="59">
        <v>37.93</v>
      </c>
    </row>
    <row r="5594" spans="1:4" ht="13.5">
      <c r="A5594" s="57">
        <v>101741</v>
      </c>
      <c r="B5594" s="55" t="s">
        <v>6823</v>
      </c>
      <c r="C5594" s="57" t="s">
        <v>1</v>
      </c>
      <c r="D5594" s="59">
        <v>19.47</v>
      </c>
    </row>
    <row r="5595" spans="1:4" ht="27">
      <c r="A5595" s="57">
        <v>94990</v>
      </c>
      <c r="B5595" s="55" t="s">
        <v>6824</v>
      </c>
      <c r="C5595" s="57" t="s">
        <v>7</v>
      </c>
      <c r="D5595" s="59">
        <v>593.55999999999995</v>
      </c>
    </row>
    <row r="5596" spans="1:4" ht="27">
      <c r="A5596" s="57">
        <v>94991</v>
      </c>
      <c r="B5596" s="55" t="s">
        <v>6825</v>
      </c>
      <c r="C5596" s="57" t="s">
        <v>7</v>
      </c>
      <c r="D5596" s="59">
        <v>526.14</v>
      </c>
    </row>
    <row r="5597" spans="1:4" ht="27">
      <c r="A5597" s="57">
        <v>94992</v>
      </c>
      <c r="B5597" s="55" t="s">
        <v>6826</v>
      </c>
      <c r="C5597" s="57" t="s">
        <v>3</v>
      </c>
      <c r="D5597" s="59">
        <v>82.54</v>
      </c>
    </row>
    <row r="5598" spans="1:4" ht="27">
      <c r="A5598" s="57">
        <v>94993</v>
      </c>
      <c r="B5598" s="55" t="s">
        <v>6827</v>
      </c>
      <c r="C5598" s="57" t="s">
        <v>3</v>
      </c>
      <c r="D5598" s="59">
        <v>78.48</v>
      </c>
    </row>
    <row r="5599" spans="1:4" ht="27">
      <c r="A5599" s="57">
        <v>94994</v>
      </c>
      <c r="B5599" s="55" t="s">
        <v>6828</v>
      </c>
      <c r="C5599" s="57" t="s">
        <v>3</v>
      </c>
      <c r="D5599" s="59">
        <v>96.24</v>
      </c>
    </row>
    <row r="5600" spans="1:4" ht="27">
      <c r="A5600" s="57">
        <v>94995</v>
      </c>
      <c r="B5600" s="55" t="s">
        <v>6829</v>
      </c>
      <c r="C5600" s="57" t="s">
        <v>3</v>
      </c>
      <c r="D5600" s="59">
        <v>90.84</v>
      </c>
    </row>
    <row r="5601" spans="1:4" ht="27">
      <c r="A5601" s="57">
        <v>94996</v>
      </c>
      <c r="B5601" s="55" t="s">
        <v>6830</v>
      </c>
      <c r="C5601" s="57" t="s">
        <v>3</v>
      </c>
      <c r="D5601" s="59">
        <v>108.19</v>
      </c>
    </row>
    <row r="5602" spans="1:4" ht="27">
      <c r="A5602" s="57">
        <v>94997</v>
      </c>
      <c r="B5602" s="55" t="s">
        <v>6831</v>
      </c>
      <c r="C5602" s="57" t="s">
        <v>3</v>
      </c>
      <c r="D5602" s="59">
        <v>101.45</v>
      </c>
    </row>
    <row r="5603" spans="1:4" ht="27">
      <c r="A5603" s="57">
        <v>94998</v>
      </c>
      <c r="B5603" s="55" t="s">
        <v>6832</v>
      </c>
      <c r="C5603" s="57" t="s">
        <v>3</v>
      </c>
      <c r="D5603" s="59">
        <v>121.17</v>
      </c>
    </row>
    <row r="5604" spans="1:4" ht="27">
      <c r="A5604" s="57">
        <v>94999</v>
      </c>
      <c r="B5604" s="55" t="s">
        <v>6833</v>
      </c>
      <c r="C5604" s="57" t="s">
        <v>3</v>
      </c>
      <c r="D5604" s="59">
        <v>113.09</v>
      </c>
    </row>
    <row r="5605" spans="1:4" ht="13.5">
      <c r="A5605" s="57">
        <v>101747</v>
      </c>
      <c r="B5605" s="55" t="s">
        <v>6834</v>
      </c>
      <c r="C5605" s="57" t="s">
        <v>3</v>
      </c>
      <c r="D5605" s="59">
        <v>56.9</v>
      </c>
    </row>
    <row r="5606" spans="1:4" ht="13.5">
      <c r="A5606" s="57">
        <v>101743</v>
      </c>
      <c r="B5606" s="55" t="s">
        <v>6835</v>
      </c>
      <c r="C5606" s="57" t="s">
        <v>3</v>
      </c>
      <c r="D5606" s="59">
        <v>157.82</v>
      </c>
    </row>
    <row r="5607" spans="1:4" ht="13.5">
      <c r="A5607" s="57">
        <v>101744</v>
      </c>
      <c r="B5607" s="55" t="s">
        <v>6836</v>
      </c>
      <c r="C5607" s="57" t="s">
        <v>3</v>
      </c>
      <c r="D5607" s="59">
        <v>125.8</v>
      </c>
    </row>
    <row r="5608" spans="1:4" ht="13.5">
      <c r="A5608" s="57">
        <v>101745</v>
      </c>
      <c r="B5608" s="55" t="s">
        <v>6837</v>
      </c>
      <c r="C5608" s="57" t="s">
        <v>3</v>
      </c>
      <c r="D5608" s="59">
        <v>154.55000000000001</v>
      </c>
    </row>
    <row r="5609" spans="1:4" ht="27">
      <c r="A5609" s="57">
        <v>87620</v>
      </c>
      <c r="B5609" s="55" t="s">
        <v>6838</v>
      </c>
      <c r="C5609" s="57" t="s">
        <v>3</v>
      </c>
      <c r="D5609" s="59">
        <v>26.53</v>
      </c>
    </row>
    <row r="5610" spans="1:4" ht="27">
      <c r="A5610" s="57">
        <v>87622</v>
      </c>
      <c r="B5610" s="55" t="s">
        <v>6839</v>
      </c>
      <c r="C5610" s="57" t="s">
        <v>3</v>
      </c>
      <c r="D5610" s="59">
        <v>28.87</v>
      </c>
    </row>
    <row r="5611" spans="1:4" ht="27">
      <c r="A5611" s="57">
        <v>87623</v>
      </c>
      <c r="B5611" s="55" t="s">
        <v>6840</v>
      </c>
      <c r="C5611" s="57" t="s">
        <v>3</v>
      </c>
      <c r="D5611" s="59">
        <v>55.9</v>
      </c>
    </row>
    <row r="5612" spans="1:4" ht="27">
      <c r="A5612" s="57">
        <v>87624</v>
      </c>
      <c r="B5612" s="55" t="s">
        <v>6841</v>
      </c>
      <c r="C5612" s="57" t="s">
        <v>3</v>
      </c>
      <c r="D5612" s="59">
        <v>60.66</v>
      </c>
    </row>
    <row r="5613" spans="1:4" ht="27">
      <c r="A5613" s="57">
        <v>87630</v>
      </c>
      <c r="B5613" s="55" t="s">
        <v>6842</v>
      </c>
      <c r="C5613" s="57" t="s">
        <v>3</v>
      </c>
      <c r="D5613" s="59">
        <v>32.840000000000003</v>
      </c>
    </row>
    <row r="5614" spans="1:4" ht="27">
      <c r="A5614" s="57">
        <v>87632</v>
      </c>
      <c r="B5614" s="55" t="s">
        <v>6843</v>
      </c>
      <c r="C5614" s="57" t="s">
        <v>3</v>
      </c>
      <c r="D5614" s="59">
        <v>36.090000000000003</v>
      </c>
    </row>
    <row r="5615" spans="1:4" ht="27">
      <c r="A5615" s="57">
        <v>87633</v>
      </c>
      <c r="B5615" s="55" t="s">
        <v>6844</v>
      </c>
      <c r="C5615" s="57" t="s">
        <v>3</v>
      </c>
      <c r="D5615" s="59">
        <v>73.67</v>
      </c>
    </row>
    <row r="5616" spans="1:4" ht="27">
      <c r="A5616" s="57">
        <v>87634</v>
      </c>
      <c r="B5616" s="55" t="s">
        <v>6845</v>
      </c>
      <c r="C5616" s="57" t="s">
        <v>3</v>
      </c>
      <c r="D5616" s="59">
        <v>80.28</v>
      </c>
    </row>
    <row r="5617" spans="1:4" ht="27">
      <c r="A5617" s="57">
        <v>87640</v>
      </c>
      <c r="B5617" s="55" t="s">
        <v>6846</v>
      </c>
      <c r="C5617" s="57" t="s">
        <v>3</v>
      </c>
      <c r="D5617" s="59">
        <v>37.909999999999997</v>
      </c>
    </row>
    <row r="5618" spans="1:4" ht="27">
      <c r="A5618" s="57">
        <v>87642</v>
      </c>
      <c r="B5618" s="55" t="s">
        <v>6847</v>
      </c>
      <c r="C5618" s="57" t="s">
        <v>3</v>
      </c>
      <c r="D5618" s="59">
        <v>41.9</v>
      </c>
    </row>
    <row r="5619" spans="1:4" ht="27">
      <c r="A5619" s="57">
        <v>87643</v>
      </c>
      <c r="B5619" s="55" t="s">
        <v>6848</v>
      </c>
      <c r="C5619" s="57" t="s">
        <v>3</v>
      </c>
      <c r="D5619" s="59">
        <v>88.12</v>
      </c>
    </row>
    <row r="5620" spans="1:4" ht="27">
      <c r="A5620" s="57">
        <v>87644</v>
      </c>
      <c r="B5620" s="55" t="s">
        <v>6849</v>
      </c>
      <c r="C5620" s="57" t="s">
        <v>3</v>
      </c>
      <c r="D5620" s="59">
        <v>96.25</v>
      </c>
    </row>
    <row r="5621" spans="1:4" ht="27">
      <c r="A5621" s="57">
        <v>87680</v>
      </c>
      <c r="B5621" s="55" t="s">
        <v>6850</v>
      </c>
      <c r="C5621" s="57" t="s">
        <v>3</v>
      </c>
      <c r="D5621" s="59">
        <v>31.21</v>
      </c>
    </row>
    <row r="5622" spans="1:4" ht="27">
      <c r="A5622" s="57">
        <v>87682</v>
      </c>
      <c r="B5622" s="55" t="s">
        <v>6851</v>
      </c>
      <c r="C5622" s="57" t="s">
        <v>3</v>
      </c>
      <c r="D5622" s="59">
        <v>35.200000000000003</v>
      </c>
    </row>
    <row r="5623" spans="1:4" ht="27">
      <c r="A5623" s="57">
        <v>87683</v>
      </c>
      <c r="B5623" s="55" t="s">
        <v>6852</v>
      </c>
      <c r="C5623" s="57" t="s">
        <v>3</v>
      </c>
      <c r="D5623" s="59">
        <v>81.42</v>
      </c>
    </row>
    <row r="5624" spans="1:4" ht="27">
      <c r="A5624" s="57">
        <v>87684</v>
      </c>
      <c r="B5624" s="55" t="s">
        <v>6853</v>
      </c>
      <c r="C5624" s="57" t="s">
        <v>3</v>
      </c>
      <c r="D5624" s="59">
        <v>89.55</v>
      </c>
    </row>
    <row r="5625" spans="1:4" ht="27">
      <c r="A5625" s="57">
        <v>87690</v>
      </c>
      <c r="B5625" s="55" t="s">
        <v>6854</v>
      </c>
      <c r="C5625" s="57" t="s">
        <v>3</v>
      </c>
      <c r="D5625" s="59">
        <v>36.299999999999997</v>
      </c>
    </row>
    <row r="5626" spans="1:4" ht="27">
      <c r="A5626" s="57">
        <v>87692</v>
      </c>
      <c r="B5626" s="55" t="s">
        <v>6855</v>
      </c>
      <c r="C5626" s="57" t="s">
        <v>3</v>
      </c>
      <c r="D5626" s="59">
        <v>40.869999999999997</v>
      </c>
    </row>
    <row r="5627" spans="1:4" ht="27">
      <c r="A5627" s="57">
        <v>87693</v>
      </c>
      <c r="B5627" s="55" t="s">
        <v>6856</v>
      </c>
      <c r="C5627" s="57" t="s">
        <v>3</v>
      </c>
      <c r="D5627" s="59">
        <v>93.8</v>
      </c>
    </row>
    <row r="5628" spans="1:4" ht="27">
      <c r="A5628" s="57">
        <v>87694</v>
      </c>
      <c r="B5628" s="55" t="s">
        <v>6857</v>
      </c>
      <c r="C5628" s="57" t="s">
        <v>3</v>
      </c>
      <c r="D5628" s="59">
        <v>103.12</v>
      </c>
    </row>
    <row r="5629" spans="1:4" ht="27">
      <c r="A5629" s="57">
        <v>87700</v>
      </c>
      <c r="B5629" s="55" t="s">
        <v>6858</v>
      </c>
      <c r="C5629" s="57" t="s">
        <v>3</v>
      </c>
      <c r="D5629" s="59">
        <v>39.19</v>
      </c>
    </row>
    <row r="5630" spans="1:4" ht="27">
      <c r="A5630" s="57">
        <v>87702</v>
      </c>
      <c r="B5630" s="55" t="s">
        <v>6859</v>
      </c>
      <c r="C5630" s="57" t="s">
        <v>3</v>
      </c>
      <c r="D5630" s="59">
        <v>44.17</v>
      </c>
    </row>
    <row r="5631" spans="1:4" ht="27">
      <c r="A5631" s="57">
        <v>87703</v>
      </c>
      <c r="B5631" s="55" t="s">
        <v>6860</v>
      </c>
      <c r="C5631" s="57" t="s">
        <v>3</v>
      </c>
      <c r="D5631" s="59">
        <v>101.81</v>
      </c>
    </row>
    <row r="5632" spans="1:4" ht="27">
      <c r="A5632" s="57">
        <v>87704</v>
      </c>
      <c r="B5632" s="55" t="s">
        <v>6861</v>
      </c>
      <c r="C5632" s="57" t="s">
        <v>3</v>
      </c>
      <c r="D5632" s="59">
        <v>111.95</v>
      </c>
    </row>
    <row r="5633" spans="1:4" ht="27">
      <c r="A5633" s="57">
        <v>87735</v>
      </c>
      <c r="B5633" s="55" t="s">
        <v>6862</v>
      </c>
      <c r="C5633" s="57" t="s">
        <v>3</v>
      </c>
      <c r="D5633" s="59">
        <v>36.01</v>
      </c>
    </row>
    <row r="5634" spans="1:4" ht="27">
      <c r="A5634" s="57">
        <v>87737</v>
      </c>
      <c r="B5634" s="55" t="s">
        <v>6863</v>
      </c>
      <c r="C5634" s="57" t="s">
        <v>3</v>
      </c>
      <c r="D5634" s="59">
        <v>38.35</v>
      </c>
    </row>
    <row r="5635" spans="1:4" ht="27">
      <c r="A5635" s="57">
        <v>87738</v>
      </c>
      <c r="B5635" s="55" t="s">
        <v>6864</v>
      </c>
      <c r="C5635" s="57" t="s">
        <v>3</v>
      </c>
      <c r="D5635" s="59">
        <v>65.38</v>
      </c>
    </row>
    <row r="5636" spans="1:4" ht="27">
      <c r="A5636" s="57">
        <v>87739</v>
      </c>
      <c r="B5636" s="55" t="s">
        <v>6865</v>
      </c>
      <c r="C5636" s="57" t="s">
        <v>3</v>
      </c>
      <c r="D5636" s="59">
        <v>70.14</v>
      </c>
    </row>
    <row r="5637" spans="1:4" ht="27">
      <c r="A5637" s="57">
        <v>87745</v>
      </c>
      <c r="B5637" s="55" t="s">
        <v>6866</v>
      </c>
      <c r="C5637" s="57" t="s">
        <v>3</v>
      </c>
      <c r="D5637" s="59">
        <v>42.32</v>
      </c>
    </row>
    <row r="5638" spans="1:4" ht="27">
      <c r="A5638" s="57">
        <v>87747</v>
      </c>
      <c r="B5638" s="55" t="s">
        <v>6867</v>
      </c>
      <c r="C5638" s="57" t="s">
        <v>3</v>
      </c>
      <c r="D5638" s="59">
        <v>45.57</v>
      </c>
    </row>
    <row r="5639" spans="1:4" ht="27">
      <c r="A5639" s="57">
        <v>87748</v>
      </c>
      <c r="B5639" s="55" t="s">
        <v>6868</v>
      </c>
      <c r="C5639" s="57" t="s">
        <v>3</v>
      </c>
      <c r="D5639" s="59">
        <v>83.15</v>
      </c>
    </row>
    <row r="5640" spans="1:4" ht="27">
      <c r="A5640" s="57">
        <v>87749</v>
      </c>
      <c r="B5640" s="55" t="s">
        <v>6869</v>
      </c>
      <c r="C5640" s="57" t="s">
        <v>3</v>
      </c>
      <c r="D5640" s="59">
        <v>89.76</v>
      </c>
    </row>
    <row r="5641" spans="1:4" ht="27">
      <c r="A5641" s="57">
        <v>87755</v>
      </c>
      <c r="B5641" s="55" t="s">
        <v>6870</v>
      </c>
      <c r="C5641" s="57" t="s">
        <v>3</v>
      </c>
      <c r="D5641" s="59">
        <v>39.06</v>
      </c>
    </row>
    <row r="5642" spans="1:4" ht="27">
      <c r="A5642" s="57">
        <v>87757</v>
      </c>
      <c r="B5642" s="55" t="s">
        <v>6871</v>
      </c>
      <c r="C5642" s="57" t="s">
        <v>3</v>
      </c>
      <c r="D5642" s="59">
        <v>42.31</v>
      </c>
    </row>
    <row r="5643" spans="1:4" ht="27">
      <c r="A5643" s="57">
        <v>87758</v>
      </c>
      <c r="B5643" s="55" t="s">
        <v>6872</v>
      </c>
      <c r="C5643" s="57" t="s">
        <v>3</v>
      </c>
      <c r="D5643" s="59">
        <v>79.89</v>
      </c>
    </row>
    <row r="5644" spans="1:4" ht="27">
      <c r="A5644" s="57">
        <v>87759</v>
      </c>
      <c r="B5644" s="55" t="s">
        <v>6873</v>
      </c>
      <c r="C5644" s="57" t="s">
        <v>3</v>
      </c>
      <c r="D5644" s="59">
        <v>86.5</v>
      </c>
    </row>
    <row r="5645" spans="1:4" ht="27">
      <c r="A5645" s="57">
        <v>87765</v>
      </c>
      <c r="B5645" s="55" t="s">
        <v>6874</v>
      </c>
      <c r="C5645" s="57" t="s">
        <v>3</v>
      </c>
      <c r="D5645" s="59">
        <v>44.13</v>
      </c>
    </row>
    <row r="5646" spans="1:4" ht="27">
      <c r="A5646" s="57">
        <v>87767</v>
      </c>
      <c r="B5646" s="55" t="s">
        <v>6875</v>
      </c>
      <c r="C5646" s="57" t="s">
        <v>3</v>
      </c>
      <c r="D5646" s="59">
        <v>48.12</v>
      </c>
    </row>
    <row r="5647" spans="1:4" ht="27">
      <c r="A5647" s="57">
        <v>87768</v>
      </c>
      <c r="B5647" s="55" t="s">
        <v>6876</v>
      </c>
      <c r="C5647" s="57" t="s">
        <v>3</v>
      </c>
      <c r="D5647" s="59">
        <v>94.34</v>
      </c>
    </row>
    <row r="5648" spans="1:4" ht="27">
      <c r="A5648" s="57">
        <v>87769</v>
      </c>
      <c r="B5648" s="55" t="s">
        <v>6877</v>
      </c>
      <c r="C5648" s="57" t="s">
        <v>3</v>
      </c>
      <c r="D5648" s="59">
        <v>102.47</v>
      </c>
    </row>
    <row r="5649" spans="1:4" ht="27">
      <c r="A5649" s="57">
        <v>88470</v>
      </c>
      <c r="B5649" s="55" t="s">
        <v>6878</v>
      </c>
      <c r="C5649" s="57" t="s">
        <v>3</v>
      </c>
      <c r="D5649" s="59">
        <v>19.940000000000001</v>
      </c>
    </row>
    <row r="5650" spans="1:4" ht="27">
      <c r="A5650" s="57">
        <v>88471</v>
      </c>
      <c r="B5650" s="55" t="s">
        <v>6879</v>
      </c>
      <c r="C5650" s="57" t="s">
        <v>3</v>
      </c>
      <c r="D5650" s="59">
        <v>24.66</v>
      </c>
    </row>
    <row r="5651" spans="1:4" ht="27">
      <c r="A5651" s="57">
        <v>88472</v>
      </c>
      <c r="B5651" s="55" t="s">
        <v>6880</v>
      </c>
      <c r="C5651" s="57" t="s">
        <v>3</v>
      </c>
      <c r="D5651" s="59">
        <v>28.37</v>
      </c>
    </row>
    <row r="5652" spans="1:4" ht="13.5">
      <c r="A5652" s="57">
        <v>88476</v>
      </c>
      <c r="B5652" s="55" t="s">
        <v>6881</v>
      </c>
      <c r="C5652" s="57" t="s">
        <v>3</v>
      </c>
      <c r="D5652" s="59">
        <v>16.36</v>
      </c>
    </row>
    <row r="5653" spans="1:4" ht="13.5">
      <c r="A5653" s="57">
        <v>88477</v>
      </c>
      <c r="B5653" s="55" t="s">
        <v>6882</v>
      </c>
      <c r="C5653" s="57" t="s">
        <v>3</v>
      </c>
      <c r="D5653" s="59">
        <v>22.48</v>
      </c>
    </row>
    <row r="5654" spans="1:4" ht="13.5">
      <c r="A5654" s="57">
        <v>88478</v>
      </c>
      <c r="B5654" s="55" t="s">
        <v>6883</v>
      </c>
      <c r="C5654" s="57" t="s">
        <v>3</v>
      </c>
      <c r="D5654" s="59">
        <v>27.45</v>
      </c>
    </row>
    <row r="5655" spans="1:4" ht="27">
      <c r="A5655" s="57">
        <v>90900</v>
      </c>
      <c r="B5655" s="55" t="s">
        <v>6884</v>
      </c>
      <c r="C5655" s="57" t="s">
        <v>3</v>
      </c>
      <c r="D5655" s="59">
        <v>63.05</v>
      </c>
    </row>
    <row r="5656" spans="1:4" ht="27">
      <c r="A5656" s="57">
        <v>90902</v>
      </c>
      <c r="B5656" s="55" t="s">
        <v>6885</v>
      </c>
      <c r="C5656" s="57" t="s">
        <v>3</v>
      </c>
      <c r="D5656" s="59">
        <v>67.62</v>
      </c>
    </row>
    <row r="5657" spans="1:4" ht="27">
      <c r="A5657" s="57">
        <v>90903</v>
      </c>
      <c r="B5657" s="55" t="s">
        <v>6886</v>
      </c>
      <c r="C5657" s="57" t="s">
        <v>3</v>
      </c>
      <c r="D5657" s="59">
        <v>120.55</v>
      </c>
    </row>
    <row r="5658" spans="1:4" ht="27">
      <c r="A5658" s="57">
        <v>90904</v>
      </c>
      <c r="B5658" s="55" t="s">
        <v>6887</v>
      </c>
      <c r="C5658" s="57" t="s">
        <v>3</v>
      </c>
      <c r="D5658" s="59">
        <v>129.87</v>
      </c>
    </row>
    <row r="5659" spans="1:4" ht="27">
      <c r="A5659" s="57">
        <v>90910</v>
      </c>
      <c r="B5659" s="55" t="s">
        <v>6888</v>
      </c>
      <c r="C5659" s="57" t="s">
        <v>3</v>
      </c>
      <c r="D5659" s="59">
        <v>66.790000000000006</v>
      </c>
    </row>
    <row r="5660" spans="1:4" ht="27">
      <c r="A5660" s="57">
        <v>90912</v>
      </c>
      <c r="B5660" s="55" t="s">
        <v>6889</v>
      </c>
      <c r="C5660" s="57" t="s">
        <v>3</v>
      </c>
      <c r="D5660" s="59">
        <v>71.77</v>
      </c>
    </row>
    <row r="5661" spans="1:4" ht="27">
      <c r="A5661" s="57">
        <v>90913</v>
      </c>
      <c r="B5661" s="55" t="s">
        <v>6890</v>
      </c>
      <c r="C5661" s="57" t="s">
        <v>3</v>
      </c>
      <c r="D5661" s="59">
        <v>129.41</v>
      </c>
    </row>
    <row r="5662" spans="1:4" ht="27">
      <c r="A5662" s="57">
        <v>90914</v>
      </c>
      <c r="B5662" s="55" t="s">
        <v>6891</v>
      </c>
      <c r="C5662" s="57" t="s">
        <v>3</v>
      </c>
      <c r="D5662" s="59">
        <v>139.55000000000001</v>
      </c>
    </row>
    <row r="5663" spans="1:4" ht="27">
      <c r="A5663" s="57">
        <v>90920</v>
      </c>
      <c r="B5663" s="55" t="s">
        <v>6892</v>
      </c>
      <c r="C5663" s="57" t="s">
        <v>3</v>
      </c>
      <c r="D5663" s="59">
        <v>73.67</v>
      </c>
    </row>
    <row r="5664" spans="1:4" ht="27">
      <c r="A5664" s="57">
        <v>90922</v>
      </c>
      <c r="B5664" s="55" t="s">
        <v>6893</v>
      </c>
      <c r="C5664" s="57" t="s">
        <v>3</v>
      </c>
      <c r="D5664" s="59">
        <v>79.400000000000006</v>
      </c>
    </row>
    <row r="5665" spans="1:4" ht="27">
      <c r="A5665" s="57">
        <v>90923</v>
      </c>
      <c r="B5665" s="55" t="s">
        <v>6894</v>
      </c>
      <c r="C5665" s="57" t="s">
        <v>3</v>
      </c>
      <c r="D5665" s="59">
        <v>145.66999999999999</v>
      </c>
    </row>
    <row r="5666" spans="1:4" ht="27">
      <c r="A5666" s="57">
        <v>90924</v>
      </c>
      <c r="B5666" s="55" t="s">
        <v>6895</v>
      </c>
      <c r="C5666" s="57" t="s">
        <v>3</v>
      </c>
      <c r="D5666" s="59">
        <v>157.33000000000001</v>
      </c>
    </row>
    <row r="5667" spans="1:4" ht="27">
      <c r="A5667" s="57">
        <v>90930</v>
      </c>
      <c r="B5667" s="55" t="s">
        <v>6896</v>
      </c>
      <c r="C5667" s="57" t="s">
        <v>3</v>
      </c>
      <c r="D5667" s="59">
        <v>57.04</v>
      </c>
    </row>
    <row r="5668" spans="1:4" ht="27">
      <c r="A5668" s="57">
        <v>90932</v>
      </c>
      <c r="B5668" s="55" t="s">
        <v>6897</v>
      </c>
      <c r="C5668" s="57" t="s">
        <v>3</v>
      </c>
      <c r="D5668" s="59">
        <v>61.61</v>
      </c>
    </row>
    <row r="5669" spans="1:4" ht="27">
      <c r="A5669" s="57">
        <v>90933</v>
      </c>
      <c r="B5669" s="55" t="s">
        <v>6898</v>
      </c>
      <c r="C5669" s="57" t="s">
        <v>3</v>
      </c>
      <c r="D5669" s="59">
        <v>114.54</v>
      </c>
    </row>
    <row r="5670" spans="1:4" ht="27">
      <c r="A5670" s="57">
        <v>90934</v>
      </c>
      <c r="B5670" s="55" t="s">
        <v>6899</v>
      </c>
      <c r="C5670" s="57" t="s">
        <v>3</v>
      </c>
      <c r="D5670" s="59">
        <v>123.86</v>
      </c>
    </row>
    <row r="5671" spans="1:4" ht="27">
      <c r="A5671" s="57">
        <v>90940</v>
      </c>
      <c r="B5671" s="55" t="s">
        <v>6900</v>
      </c>
      <c r="C5671" s="57" t="s">
        <v>3</v>
      </c>
      <c r="D5671" s="59">
        <v>60.82</v>
      </c>
    </row>
    <row r="5672" spans="1:4" ht="27">
      <c r="A5672" s="57">
        <v>90942</v>
      </c>
      <c r="B5672" s="55" t="s">
        <v>6901</v>
      </c>
      <c r="C5672" s="57" t="s">
        <v>3</v>
      </c>
      <c r="D5672" s="59">
        <v>65.8</v>
      </c>
    </row>
    <row r="5673" spans="1:4" ht="27">
      <c r="A5673" s="57">
        <v>90943</v>
      </c>
      <c r="B5673" s="55" t="s">
        <v>6902</v>
      </c>
      <c r="C5673" s="57" t="s">
        <v>3</v>
      </c>
      <c r="D5673" s="59">
        <v>123.44</v>
      </c>
    </row>
    <row r="5674" spans="1:4" ht="27">
      <c r="A5674" s="57">
        <v>90944</v>
      </c>
      <c r="B5674" s="55" t="s">
        <v>6903</v>
      </c>
      <c r="C5674" s="57" t="s">
        <v>3</v>
      </c>
      <c r="D5674" s="59">
        <v>133.58000000000001</v>
      </c>
    </row>
    <row r="5675" spans="1:4" ht="27">
      <c r="A5675" s="57">
        <v>90950</v>
      </c>
      <c r="B5675" s="55" t="s">
        <v>6904</v>
      </c>
      <c r="C5675" s="57" t="s">
        <v>3</v>
      </c>
      <c r="D5675" s="59">
        <v>67.67</v>
      </c>
    </row>
    <row r="5676" spans="1:4" ht="27">
      <c r="A5676" s="57">
        <v>90952</v>
      </c>
      <c r="B5676" s="55" t="s">
        <v>6905</v>
      </c>
      <c r="C5676" s="57" t="s">
        <v>3</v>
      </c>
      <c r="D5676" s="59">
        <v>73.400000000000006</v>
      </c>
    </row>
    <row r="5677" spans="1:4" ht="27">
      <c r="A5677" s="57">
        <v>90953</v>
      </c>
      <c r="B5677" s="55" t="s">
        <v>6906</v>
      </c>
      <c r="C5677" s="57" t="s">
        <v>3</v>
      </c>
      <c r="D5677" s="59">
        <v>139.66999999999999</v>
      </c>
    </row>
    <row r="5678" spans="1:4" ht="27">
      <c r="A5678" s="57">
        <v>90954</v>
      </c>
      <c r="B5678" s="55" t="s">
        <v>6907</v>
      </c>
      <c r="C5678" s="57" t="s">
        <v>3</v>
      </c>
      <c r="D5678" s="59">
        <v>151.33000000000001</v>
      </c>
    </row>
    <row r="5679" spans="1:4" ht="40.5">
      <c r="A5679" s="57">
        <v>94438</v>
      </c>
      <c r="B5679" s="55" t="s">
        <v>6908</v>
      </c>
      <c r="C5679" s="57" t="s">
        <v>3</v>
      </c>
      <c r="D5679" s="59">
        <v>35.72</v>
      </c>
    </row>
    <row r="5680" spans="1:4" ht="54">
      <c r="A5680" s="57">
        <v>94439</v>
      </c>
      <c r="B5680" s="55" t="s">
        <v>6909</v>
      </c>
      <c r="C5680" s="57" t="s">
        <v>3</v>
      </c>
      <c r="D5680" s="59">
        <v>39.79</v>
      </c>
    </row>
    <row r="5681" spans="1:4" ht="40.5">
      <c r="A5681" s="57">
        <v>94779</v>
      </c>
      <c r="B5681" s="55" t="s">
        <v>6910</v>
      </c>
      <c r="C5681" s="57" t="s">
        <v>3</v>
      </c>
      <c r="D5681" s="59">
        <v>34.6</v>
      </c>
    </row>
    <row r="5682" spans="1:4" ht="54">
      <c r="A5682" s="57">
        <v>94782</v>
      </c>
      <c r="B5682" s="55" t="s">
        <v>6911</v>
      </c>
      <c r="C5682" s="57" t="s">
        <v>3</v>
      </c>
      <c r="D5682" s="59">
        <v>39.090000000000003</v>
      </c>
    </row>
    <row r="5683" spans="1:4" ht="13.5">
      <c r="A5683" s="57">
        <v>101742</v>
      </c>
      <c r="B5683" s="55" t="s">
        <v>6912</v>
      </c>
      <c r="C5683" s="57" t="s">
        <v>1</v>
      </c>
      <c r="D5683" s="59">
        <v>48.33</v>
      </c>
    </row>
    <row r="5684" spans="1:4" ht="27">
      <c r="A5684" s="57">
        <v>87871</v>
      </c>
      <c r="B5684" s="55" t="s">
        <v>6913</v>
      </c>
      <c r="C5684" s="57" t="s">
        <v>3</v>
      </c>
      <c r="D5684" s="59">
        <v>11.37</v>
      </c>
    </row>
    <row r="5685" spans="1:4" ht="40.5">
      <c r="A5685" s="57">
        <v>87872</v>
      </c>
      <c r="B5685" s="55" t="s">
        <v>6914</v>
      </c>
      <c r="C5685" s="57" t="s">
        <v>3</v>
      </c>
      <c r="D5685" s="59">
        <v>10.82</v>
      </c>
    </row>
    <row r="5686" spans="1:4" ht="40.5">
      <c r="A5686" s="57">
        <v>87873</v>
      </c>
      <c r="B5686" s="55" t="s">
        <v>6915</v>
      </c>
      <c r="C5686" s="57" t="s">
        <v>3</v>
      </c>
      <c r="D5686" s="59">
        <v>4.34</v>
      </c>
    </row>
    <row r="5687" spans="1:4" ht="40.5">
      <c r="A5687" s="57">
        <v>87874</v>
      </c>
      <c r="B5687" s="55" t="s">
        <v>6916</v>
      </c>
      <c r="C5687" s="57" t="s">
        <v>3</v>
      </c>
      <c r="D5687" s="59">
        <v>4.2300000000000004</v>
      </c>
    </row>
    <row r="5688" spans="1:4" ht="27">
      <c r="A5688" s="57">
        <v>87876</v>
      </c>
      <c r="B5688" s="55" t="s">
        <v>6917</v>
      </c>
      <c r="C5688" s="57" t="s">
        <v>3</v>
      </c>
      <c r="D5688" s="59">
        <v>6.72</v>
      </c>
    </row>
    <row r="5689" spans="1:4" ht="40.5">
      <c r="A5689" s="57">
        <v>87877</v>
      </c>
      <c r="B5689" s="55" t="s">
        <v>6918</v>
      </c>
      <c r="C5689" s="57" t="s">
        <v>3</v>
      </c>
      <c r="D5689" s="59">
        <v>6.45</v>
      </c>
    </row>
    <row r="5690" spans="1:4" ht="27">
      <c r="A5690" s="57">
        <v>87878</v>
      </c>
      <c r="B5690" s="55" t="s">
        <v>6919</v>
      </c>
      <c r="C5690" s="57" t="s">
        <v>3</v>
      </c>
      <c r="D5690" s="59">
        <v>3.72</v>
      </c>
    </row>
    <row r="5691" spans="1:4" ht="27">
      <c r="A5691" s="57">
        <v>87879</v>
      </c>
      <c r="B5691" s="55" t="s">
        <v>6920</v>
      </c>
      <c r="C5691" s="57" t="s">
        <v>3</v>
      </c>
      <c r="D5691" s="59">
        <v>3.36</v>
      </c>
    </row>
    <row r="5692" spans="1:4" ht="27">
      <c r="A5692" s="57">
        <v>87881</v>
      </c>
      <c r="B5692" s="55" t="s">
        <v>6921</v>
      </c>
      <c r="C5692" s="57" t="s">
        <v>3</v>
      </c>
      <c r="D5692" s="59">
        <v>4.24</v>
      </c>
    </row>
    <row r="5693" spans="1:4" ht="27">
      <c r="A5693" s="57">
        <v>87882</v>
      </c>
      <c r="B5693" s="55" t="s">
        <v>6922</v>
      </c>
      <c r="C5693" s="57" t="s">
        <v>3</v>
      </c>
      <c r="D5693" s="59">
        <v>4.13</v>
      </c>
    </row>
    <row r="5694" spans="1:4" ht="27">
      <c r="A5694" s="57">
        <v>87884</v>
      </c>
      <c r="B5694" s="55" t="s">
        <v>6923</v>
      </c>
      <c r="C5694" s="57" t="s">
        <v>3</v>
      </c>
      <c r="D5694" s="59">
        <v>6.62</v>
      </c>
    </row>
    <row r="5695" spans="1:4" ht="27">
      <c r="A5695" s="57">
        <v>87885</v>
      </c>
      <c r="B5695" s="55" t="s">
        <v>6924</v>
      </c>
      <c r="C5695" s="57" t="s">
        <v>3</v>
      </c>
      <c r="D5695" s="59">
        <v>6.35</v>
      </c>
    </row>
    <row r="5696" spans="1:4" ht="27">
      <c r="A5696" s="57">
        <v>87886</v>
      </c>
      <c r="B5696" s="55" t="s">
        <v>6925</v>
      </c>
      <c r="C5696" s="57" t="s">
        <v>3</v>
      </c>
      <c r="D5696" s="59">
        <v>17.45</v>
      </c>
    </row>
    <row r="5697" spans="1:4" ht="27">
      <c r="A5697" s="57">
        <v>87887</v>
      </c>
      <c r="B5697" s="55" t="s">
        <v>6926</v>
      </c>
      <c r="C5697" s="57" t="s">
        <v>3</v>
      </c>
      <c r="D5697" s="59">
        <v>16.899999999999999</v>
      </c>
    </row>
    <row r="5698" spans="1:4" ht="40.5">
      <c r="A5698" s="57">
        <v>87888</v>
      </c>
      <c r="B5698" s="55" t="s">
        <v>6927</v>
      </c>
      <c r="C5698" s="57" t="s">
        <v>3</v>
      </c>
      <c r="D5698" s="59">
        <v>5.59</v>
      </c>
    </row>
    <row r="5699" spans="1:4" ht="40.5">
      <c r="A5699" s="57">
        <v>87889</v>
      </c>
      <c r="B5699" s="55" t="s">
        <v>6928</v>
      </c>
      <c r="C5699" s="57" t="s">
        <v>3</v>
      </c>
      <c r="D5699" s="59">
        <v>5.48</v>
      </c>
    </row>
    <row r="5700" spans="1:4" ht="40.5">
      <c r="A5700" s="57">
        <v>87891</v>
      </c>
      <c r="B5700" s="55" t="s">
        <v>6929</v>
      </c>
      <c r="C5700" s="57" t="s">
        <v>3</v>
      </c>
      <c r="D5700" s="59">
        <v>7.97</v>
      </c>
    </row>
    <row r="5701" spans="1:4" ht="40.5">
      <c r="A5701" s="57">
        <v>87892</v>
      </c>
      <c r="B5701" s="55" t="s">
        <v>6930</v>
      </c>
      <c r="C5701" s="57" t="s">
        <v>3</v>
      </c>
      <c r="D5701" s="59">
        <v>7.7</v>
      </c>
    </row>
    <row r="5702" spans="1:4" ht="27">
      <c r="A5702" s="57">
        <v>87893</v>
      </c>
      <c r="B5702" s="55" t="s">
        <v>6931</v>
      </c>
      <c r="C5702" s="57" t="s">
        <v>3</v>
      </c>
      <c r="D5702" s="59">
        <v>5.89</v>
      </c>
    </row>
    <row r="5703" spans="1:4" ht="40.5">
      <c r="A5703" s="57">
        <v>87894</v>
      </c>
      <c r="B5703" s="55" t="s">
        <v>6932</v>
      </c>
      <c r="C5703" s="57" t="s">
        <v>3</v>
      </c>
      <c r="D5703" s="59">
        <v>5.53</v>
      </c>
    </row>
    <row r="5704" spans="1:4" ht="40.5">
      <c r="A5704" s="57">
        <v>87896</v>
      </c>
      <c r="B5704" s="55" t="s">
        <v>6933</v>
      </c>
      <c r="C5704" s="57" t="s">
        <v>3</v>
      </c>
      <c r="D5704" s="59">
        <v>5.31</v>
      </c>
    </row>
    <row r="5705" spans="1:4" ht="40.5">
      <c r="A5705" s="57">
        <v>87897</v>
      </c>
      <c r="B5705" s="55" t="s">
        <v>6934</v>
      </c>
      <c r="C5705" s="57" t="s">
        <v>3</v>
      </c>
      <c r="D5705" s="59">
        <v>4.95</v>
      </c>
    </row>
    <row r="5706" spans="1:4" ht="40.5">
      <c r="A5706" s="57">
        <v>87899</v>
      </c>
      <c r="B5706" s="55" t="s">
        <v>6935</v>
      </c>
      <c r="C5706" s="57" t="s">
        <v>3</v>
      </c>
      <c r="D5706" s="59">
        <v>6.71</v>
      </c>
    </row>
    <row r="5707" spans="1:4" ht="40.5">
      <c r="A5707" s="57">
        <v>87900</v>
      </c>
      <c r="B5707" s="55" t="s">
        <v>6936</v>
      </c>
      <c r="C5707" s="57" t="s">
        <v>3</v>
      </c>
      <c r="D5707" s="59">
        <v>6.6</v>
      </c>
    </row>
    <row r="5708" spans="1:4" ht="40.5">
      <c r="A5708" s="57">
        <v>87902</v>
      </c>
      <c r="B5708" s="55" t="s">
        <v>6937</v>
      </c>
      <c r="C5708" s="57" t="s">
        <v>3</v>
      </c>
      <c r="D5708" s="59">
        <v>9.09</v>
      </c>
    </row>
    <row r="5709" spans="1:4" ht="40.5">
      <c r="A5709" s="57">
        <v>87903</v>
      </c>
      <c r="B5709" s="55" t="s">
        <v>6938</v>
      </c>
      <c r="C5709" s="57" t="s">
        <v>3</v>
      </c>
      <c r="D5709" s="59">
        <v>8.82</v>
      </c>
    </row>
    <row r="5710" spans="1:4" ht="27">
      <c r="A5710" s="57">
        <v>87904</v>
      </c>
      <c r="B5710" s="55" t="s">
        <v>6939</v>
      </c>
      <c r="C5710" s="57" t="s">
        <v>3</v>
      </c>
      <c r="D5710" s="59">
        <v>7.75</v>
      </c>
    </row>
    <row r="5711" spans="1:4" ht="40.5">
      <c r="A5711" s="57">
        <v>87905</v>
      </c>
      <c r="B5711" s="55" t="s">
        <v>6940</v>
      </c>
      <c r="C5711" s="57" t="s">
        <v>3</v>
      </c>
      <c r="D5711" s="59">
        <v>7.39</v>
      </c>
    </row>
    <row r="5712" spans="1:4" ht="40.5">
      <c r="A5712" s="57">
        <v>87907</v>
      </c>
      <c r="B5712" s="55" t="s">
        <v>6941</v>
      </c>
      <c r="C5712" s="57" t="s">
        <v>3</v>
      </c>
      <c r="D5712" s="59">
        <v>6.91</v>
      </c>
    </row>
    <row r="5713" spans="1:4" ht="40.5">
      <c r="A5713" s="57">
        <v>87908</v>
      </c>
      <c r="B5713" s="55" t="s">
        <v>6942</v>
      </c>
      <c r="C5713" s="57" t="s">
        <v>3</v>
      </c>
      <c r="D5713" s="59">
        <v>6.55</v>
      </c>
    </row>
    <row r="5714" spans="1:4" ht="27">
      <c r="A5714" s="57">
        <v>87910</v>
      </c>
      <c r="B5714" s="55" t="s">
        <v>6943</v>
      </c>
      <c r="C5714" s="57" t="s">
        <v>3</v>
      </c>
      <c r="D5714" s="59">
        <v>17.07</v>
      </c>
    </row>
    <row r="5715" spans="1:4" ht="27">
      <c r="A5715" s="57">
        <v>87911</v>
      </c>
      <c r="B5715" s="55" t="s">
        <v>6944</v>
      </c>
      <c r="C5715" s="57" t="s">
        <v>3</v>
      </c>
      <c r="D5715" s="59">
        <v>16.52</v>
      </c>
    </row>
    <row r="5716" spans="1:4" ht="27">
      <c r="A5716" s="57">
        <v>87411</v>
      </c>
      <c r="B5716" s="55" t="s">
        <v>6945</v>
      </c>
      <c r="C5716" s="57" t="s">
        <v>3</v>
      </c>
      <c r="D5716" s="59">
        <v>10.42</v>
      </c>
    </row>
    <row r="5717" spans="1:4" ht="27">
      <c r="A5717" s="57">
        <v>87412</v>
      </c>
      <c r="B5717" s="55" t="s">
        <v>6946</v>
      </c>
      <c r="C5717" s="57" t="s">
        <v>3</v>
      </c>
      <c r="D5717" s="59">
        <v>15.51</v>
      </c>
    </row>
    <row r="5718" spans="1:4" ht="27">
      <c r="A5718" s="57">
        <v>87413</v>
      </c>
      <c r="B5718" s="55" t="s">
        <v>6947</v>
      </c>
      <c r="C5718" s="57" t="s">
        <v>3</v>
      </c>
      <c r="D5718" s="59">
        <v>18.43</v>
      </c>
    </row>
    <row r="5719" spans="1:4" ht="27">
      <c r="A5719" s="57">
        <v>87414</v>
      </c>
      <c r="B5719" s="55" t="s">
        <v>6948</v>
      </c>
      <c r="C5719" s="57" t="s">
        <v>3</v>
      </c>
      <c r="D5719" s="59">
        <v>15.04</v>
      </c>
    </row>
    <row r="5720" spans="1:4" ht="27">
      <c r="A5720" s="57">
        <v>87415</v>
      </c>
      <c r="B5720" s="55" t="s">
        <v>6949</v>
      </c>
      <c r="C5720" s="57" t="s">
        <v>3</v>
      </c>
      <c r="D5720" s="59">
        <v>19.97</v>
      </c>
    </row>
    <row r="5721" spans="1:4" ht="27">
      <c r="A5721" s="57">
        <v>87416</v>
      </c>
      <c r="B5721" s="55" t="s">
        <v>6950</v>
      </c>
      <c r="C5721" s="57" t="s">
        <v>3</v>
      </c>
      <c r="D5721" s="59">
        <v>23.06</v>
      </c>
    </row>
    <row r="5722" spans="1:4" ht="27">
      <c r="A5722" s="57">
        <v>87417</v>
      </c>
      <c r="B5722" s="55" t="s">
        <v>6951</v>
      </c>
      <c r="C5722" s="57" t="s">
        <v>3</v>
      </c>
      <c r="D5722" s="59">
        <v>11.14</v>
      </c>
    </row>
    <row r="5723" spans="1:4" ht="27">
      <c r="A5723" s="57">
        <v>87418</v>
      </c>
      <c r="B5723" s="55" t="s">
        <v>6952</v>
      </c>
      <c r="C5723" s="57" t="s">
        <v>3</v>
      </c>
      <c r="D5723" s="59">
        <v>11.51</v>
      </c>
    </row>
    <row r="5724" spans="1:4" ht="27">
      <c r="A5724" s="57">
        <v>87419</v>
      </c>
      <c r="B5724" s="55" t="s">
        <v>6953</v>
      </c>
      <c r="C5724" s="57" t="s">
        <v>3</v>
      </c>
      <c r="D5724" s="59">
        <v>12.61</v>
      </c>
    </row>
    <row r="5725" spans="1:4" ht="27">
      <c r="A5725" s="57">
        <v>87420</v>
      </c>
      <c r="B5725" s="55" t="s">
        <v>6954</v>
      </c>
      <c r="C5725" s="57" t="s">
        <v>3</v>
      </c>
      <c r="D5725" s="59">
        <v>16.309999999999999</v>
      </c>
    </row>
    <row r="5726" spans="1:4" ht="27">
      <c r="A5726" s="57">
        <v>87421</v>
      </c>
      <c r="B5726" s="55" t="s">
        <v>6955</v>
      </c>
      <c r="C5726" s="57" t="s">
        <v>3</v>
      </c>
      <c r="D5726" s="59">
        <v>16.690000000000001</v>
      </c>
    </row>
    <row r="5727" spans="1:4" ht="27">
      <c r="A5727" s="57">
        <v>87422</v>
      </c>
      <c r="B5727" s="55" t="s">
        <v>6956</v>
      </c>
      <c r="C5727" s="57" t="s">
        <v>3</v>
      </c>
      <c r="D5727" s="59">
        <v>17.79</v>
      </c>
    </row>
    <row r="5728" spans="1:4" ht="27">
      <c r="A5728" s="57">
        <v>87423</v>
      </c>
      <c r="B5728" s="55" t="s">
        <v>6957</v>
      </c>
      <c r="C5728" s="57" t="s">
        <v>3</v>
      </c>
      <c r="D5728" s="59">
        <v>22.51</v>
      </c>
    </row>
    <row r="5729" spans="1:4" ht="27">
      <c r="A5729" s="57">
        <v>87424</v>
      </c>
      <c r="B5729" s="55" t="s">
        <v>6958</v>
      </c>
      <c r="C5729" s="57" t="s">
        <v>3</v>
      </c>
      <c r="D5729" s="59">
        <v>23.06</v>
      </c>
    </row>
    <row r="5730" spans="1:4" ht="27">
      <c r="A5730" s="57">
        <v>87425</v>
      </c>
      <c r="B5730" s="55" t="s">
        <v>6959</v>
      </c>
      <c r="C5730" s="57" t="s">
        <v>3</v>
      </c>
      <c r="D5730" s="59">
        <v>23.98</v>
      </c>
    </row>
    <row r="5731" spans="1:4" ht="27">
      <c r="A5731" s="57">
        <v>87426</v>
      </c>
      <c r="B5731" s="55" t="s">
        <v>6960</v>
      </c>
      <c r="C5731" s="57" t="s">
        <v>3</v>
      </c>
      <c r="D5731" s="59">
        <v>26.1</v>
      </c>
    </row>
    <row r="5732" spans="1:4" ht="27">
      <c r="A5732" s="57">
        <v>87427</v>
      </c>
      <c r="B5732" s="55" t="s">
        <v>6961</v>
      </c>
      <c r="C5732" s="57" t="s">
        <v>3</v>
      </c>
      <c r="D5732" s="59">
        <v>26.65</v>
      </c>
    </row>
    <row r="5733" spans="1:4" ht="27">
      <c r="A5733" s="57">
        <v>87428</v>
      </c>
      <c r="B5733" s="55" t="s">
        <v>6962</v>
      </c>
      <c r="C5733" s="57" t="s">
        <v>3</v>
      </c>
      <c r="D5733" s="59">
        <v>27.56</v>
      </c>
    </row>
    <row r="5734" spans="1:4" ht="27">
      <c r="A5734" s="57">
        <v>87429</v>
      </c>
      <c r="B5734" s="55" t="s">
        <v>6963</v>
      </c>
      <c r="C5734" s="57" t="s">
        <v>3</v>
      </c>
      <c r="D5734" s="59">
        <v>15.1</v>
      </c>
    </row>
    <row r="5735" spans="1:4" ht="27">
      <c r="A5735" s="57">
        <v>87430</v>
      </c>
      <c r="B5735" s="55" t="s">
        <v>6964</v>
      </c>
      <c r="C5735" s="57" t="s">
        <v>3</v>
      </c>
      <c r="D5735" s="59">
        <v>15.47</v>
      </c>
    </row>
    <row r="5736" spans="1:4" ht="27">
      <c r="A5736" s="57">
        <v>87431</v>
      </c>
      <c r="B5736" s="55" t="s">
        <v>6965</v>
      </c>
      <c r="C5736" s="57" t="s">
        <v>3</v>
      </c>
      <c r="D5736" s="59">
        <v>15.65</v>
      </c>
    </row>
    <row r="5737" spans="1:4" ht="27">
      <c r="A5737" s="57">
        <v>87432</v>
      </c>
      <c r="B5737" s="55" t="s">
        <v>6966</v>
      </c>
      <c r="C5737" s="57" t="s">
        <v>3</v>
      </c>
      <c r="D5737" s="59">
        <v>22.05</v>
      </c>
    </row>
    <row r="5738" spans="1:4" ht="27">
      <c r="A5738" s="57">
        <v>87433</v>
      </c>
      <c r="B5738" s="55" t="s">
        <v>6967</v>
      </c>
      <c r="C5738" s="57" t="s">
        <v>3</v>
      </c>
      <c r="D5738" s="59">
        <v>22.79</v>
      </c>
    </row>
    <row r="5739" spans="1:4" ht="27">
      <c r="A5739" s="57">
        <v>87434</v>
      </c>
      <c r="B5739" s="55" t="s">
        <v>6968</v>
      </c>
      <c r="C5739" s="57" t="s">
        <v>3</v>
      </c>
      <c r="D5739" s="59">
        <v>23.32</v>
      </c>
    </row>
    <row r="5740" spans="1:4" ht="27">
      <c r="A5740" s="57">
        <v>87435</v>
      </c>
      <c r="B5740" s="55" t="s">
        <v>6969</v>
      </c>
      <c r="C5740" s="57" t="s">
        <v>3</v>
      </c>
      <c r="D5740" s="59">
        <v>24.42</v>
      </c>
    </row>
    <row r="5741" spans="1:4" ht="27">
      <c r="A5741" s="57">
        <v>87436</v>
      </c>
      <c r="B5741" s="55" t="s">
        <v>6970</v>
      </c>
      <c r="C5741" s="57" t="s">
        <v>3</v>
      </c>
      <c r="D5741" s="59">
        <v>25.7</v>
      </c>
    </row>
    <row r="5742" spans="1:4" ht="27">
      <c r="A5742" s="57">
        <v>87437</v>
      </c>
      <c r="B5742" s="55" t="s">
        <v>6971</v>
      </c>
      <c r="C5742" s="57" t="s">
        <v>3</v>
      </c>
      <c r="D5742" s="59">
        <v>26.61</v>
      </c>
    </row>
    <row r="5743" spans="1:4" ht="27">
      <c r="A5743" s="57">
        <v>87438</v>
      </c>
      <c r="B5743" s="55" t="s">
        <v>6972</v>
      </c>
      <c r="C5743" s="57" t="s">
        <v>3</v>
      </c>
      <c r="D5743" s="59">
        <v>30.24</v>
      </c>
    </row>
    <row r="5744" spans="1:4" ht="27">
      <c r="A5744" s="57">
        <v>87439</v>
      </c>
      <c r="B5744" s="55" t="s">
        <v>6973</v>
      </c>
      <c r="C5744" s="57" t="s">
        <v>3</v>
      </c>
      <c r="D5744" s="59">
        <v>31.87</v>
      </c>
    </row>
    <row r="5745" spans="1:4" ht="27">
      <c r="A5745" s="57">
        <v>87440</v>
      </c>
      <c r="B5745" s="55" t="s">
        <v>6974</v>
      </c>
      <c r="C5745" s="57" t="s">
        <v>3</v>
      </c>
      <c r="D5745" s="59">
        <v>32.619999999999997</v>
      </c>
    </row>
    <row r="5746" spans="1:4" ht="40.5">
      <c r="A5746" s="57">
        <v>87527</v>
      </c>
      <c r="B5746" s="55" t="s">
        <v>6975</v>
      </c>
      <c r="C5746" s="57" t="s">
        <v>3</v>
      </c>
      <c r="D5746" s="59">
        <v>32.56</v>
      </c>
    </row>
    <row r="5747" spans="1:4" ht="40.5">
      <c r="A5747" s="57">
        <v>87528</v>
      </c>
      <c r="B5747" s="55" t="s">
        <v>6976</v>
      </c>
      <c r="C5747" s="57" t="s">
        <v>3</v>
      </c>
      <c r="D5747" s="59">
        <v>35.65</v>
      </c>
    </row>
    <row r="5748" spans="1:4" ht="40.5">
      <c r="A5748" s="57">
        <v>87529</v>
      </c>
      <c r="B5748" s="55" t="s">
        <v>6977</v>
      </c>
      <c r="C5748" s="57" t="s">
        <v>3</v>
      </c>
      <c r="D5748" s="59">
        <v>29.33</v>
      </c>
    </row>
    <row r="5749" spans="1:4" ht="40.5">
      <c r="A5749" s="57">
        <v>87530</v>
      </c>
      <c r="B5749" s="55" t="s">
        <v>6978</v>
      </c>
      <c r="C5749" s="57" t="s">
        <v>3</v>
      </c>
      <c r="D5749" s="59">
        <v>32.42</v>
      </c>
    </row>
    <row r="5750" spans="1:4" ht="40.5">
      <c r="A5750" s="57">
        <v>87531</v>
      </c>
      <c r="B5750" s="55" t="s">
        <v>6979</v>
      </c>
      <c r="C5750" s="57" t="s">
        <v>3</v>
      </c>
      <c r="D5750" s="59">
        <v>28.17</v>
      </c>
    </row>
    <row r="5751" spans="1:4" ht="40.5">
      <c r="A5751" s="57">
        <v>87532</v>
      </c>
      <c r="B5751" s="55" t="s">
        <v>6980</v>
      </c>
      <c r="C5751" s="57" t="s">
        <v>3</v>
      </c>
      <c r="D5751" s="59">
        <v>31.26</v>
      </c>
    </row>
    <row r="5752" spans="1:4" ht="40.5">
      <c r="A5752" s="57">
        <v>87535</v>
      </c>
      <c r="B5752" s="55" t="s">
        <v>6981</v>
      </c>
      <c r="C5752" s="57" t="s">
        <v>3</v>
      </c>
      <c r="D5752" s="59">
        <v>24.94</v>
      </c>
    </row>
    <row r="5753" spans="1:4" ht="40.5">
      <c r="A5753" s="57">
        <v>87536</v>
      </c>
      <c r="B5753" s="55" t="s">
        <v>6982</v>
      </c>
      <c r="C5753" s="57" t="s">
        <v>3</v>
      </c>
      <c r="D5753" s="59">
        <v>28.03</v>
      </c>
    </row>
    <row r="5754" spans="1:4" ht="54">
      <c r="A5754" s="57">
        <v>87537</v>
      </c>
      <c r="B5754" s="55" t="s">
        <v>6983</v>
      </c>
      <c r="C5754" s="57" t="s">
        <v>3</v>
      </c>
      <c r="D5754" s="59">
        <v>58.99</v>
      </c>
    </row>
    <row r="5755" spans="1:4" ht="40.5">
      <c r="A5755" s="57">
        <v>87538</v>
      </c>
      <c r="B5755" s="55" t="s">
        <v>6984</v>
      </c>
      <c r="C5755" s="57" t="s">
        <v>3</v>
      </c>
      <c r="D5755" s="59">
        <v>56.19</v>
      </c>
    </row>
    <row r="5756" spans="1:4" ht="54">
      <c r="A5756" s="57">
        <v>87539</v>
      </c>
      <c r="B5756" s="55" t="s">
        <v>6985</v>
      </c>
      <c r="C5756" s="57" t="s">
        <v>3</v>
      </c>
      <c r="D5756" s="59">
        <v>55.19</v>
      </c>
    </row>
    <row r="5757" spans="1:4" ht="54">
      <c r="A5757" s="57">
        <v>87541</v>
      </c>
      <c r="B5757" s="55" t="s">
        <v>6986</v>
      </c>
      <c r="C5757" s="57" t="s">
        <v>3</v>
      </c>
      <c r="D5757" s="59">
        <v>52.39</v>
      </c>
    </row>
    <row r="5758" spans="1:4" ht="40.5">
      <c r="A5758" s="57">
        <v>87543</v>
      </c>
      <c r="B5758" s="55" t="s">
        <v>6987</v>
      </c>
      <c r="C5758" s="57" t="s">
        <v>3</v>
      </c>
      <c r="D5758" s="59">
        <v>18.68</v>
      </c>
    </row>
    <row r="5759" spans="1:4" ht="40.5">
      <c r="A5759" s="57">
        <v>87545</v>
      </c>
      <c r="B5759" s="55" t="s">
        <v>6988</v>
      </c>
      <c r="C5759" s="57" t="s">
        <v>3</v>
      </c>
      <c r="D5759" s="59">
        <v>22.3</v>
      </c>
    </row>
    <row r="5760" spans="1:4" ht="40.5">
      <c r="A5760" s="57">
        <v>87546</v>
      </c>
      <c r="B5760" s="55" t="s">
        <v>6989</v>
      </c>
      <c r="C5760" s="57" t="s">
        <v>3</v>
      </c>
      <c r="D5760" s="59">
        <v>24.04</v>
      </c>
    </row>
    <row r="5761" spans="1:4" ht="40.5">
      <c r="A5761" s="57">
        <v>87547</v>
      </c>
      <c r="B5761" s="55" t="s">
        <v>6990</v>
      </c>
      <c r="C5761" s="57" t="s">
        <v>3</v>
      </c>
      <c r="D5761" s="59">
        <v>19.079999999999998</v>
      </c>
    </row>
    <row r="5762" spans="1:4" ht="40.5">
      <c r="A5762" s="57">
        <v>87548</v>
      </c>
      <c r="B5762" s="55" t="s">
        <v>6991</v>
      </c>
      <c r="C5762" s="57" t="s">
        <v>3</v>
      </c>
      <c r="D5762" s="59">
        <v>20.82</v>
      </c>
    </row>
    <row r="5763" spans="1:4" ht="40.5">
      <c r="A5763" s="57">
        <v>87549</v>
      </c>
      <c r="B5763" s="55" t="s">
        <v>6992</v>
      </c>
      <c r="C5763" s="57" t="s">
        <v>3</v>
      </c>
      <c r="D5763" s="59">
        <v>17.920000000000002</v>
      </c>
    </row>
    <row r="5764" spans="1:4" ht="40.5">
      <c r="A5764" s="57">
        <v>87550</v>
      </c>
      <c r="B5764" s="55" t="s">
        <v>6993</v>
      </c>
      <c r="C5764" s="57" t="s">
        <v>3</v>
      </c>
      <c r="D5764" s="59">
        <v>19.66</v>
      </c>
    </row>
    <row r="5765" spans="1:4" ht="40.5">
      <c r="A5765" s="57">
        <v>87553</v>
      </c>
      <c r="B5765" s="55" t="s">
        <v>6994</v>
      </c>
      <c r="C5765" s="57" t="s">
        <v>3</v>
      </c>
      <c r="D5765" s="59">
        <v>14.69</v>
      </c>
    </row>
    <row r="5766" spans="1:4" ht="40.5">
      <c r="A5766" s="57">
        <v>87554</v>
      </c>
      <c r="B5766" s="55" t="s">
        <v>6995</v>
      </c>
      <c r="C5766" s="57" t="s">
        <v>3</v>
      </c>
      <c r="D5766" s="59">
        <v>16.43</v>
      </c>
    </row>
    <row r="5767" spans="1:4" ht="54">
      <c r="A5767" s="57">
        <v>87555</v>
      </c>
      <c r="B5767" s="55" t="s">
        <v>6996</v>
      </c>
      <c r="C5767" s="57" t="s">
        <v>3</v>
      </c>
      <c r="D5767" s="59">
        <v>36.31</v>
      </c>
    </row>
    <row r="5768" spans="1:4" ht="40.5">
      <c r="A5768" s="57">
        <v>87556</v>
      </c>
      <c r="B5768" s="55" t="s">
        <v>6997</v>
      </c>
      <c r="C5768" s="57" t="s">
        <v>3</v>
      </c>
      <c r="D5768" s="59">
        <v>33.53</v>
      </c>
    </row>
    <row r="5769" spans="1:4" ht="54">
      <c r="A5769" s="57">
        <v>87557</v>
      </c>
      <c r="B5769" s="55" t="s">
        <v>6998</v>
      </c>
      <c r="C5769" s="57" t="s">
        <v>3</v>
      </c>
      <c r="D5769" s="59">
        <v>32.51</v>
      </c>
    </row>
    <row r="5770" spans="1:4" ht="54">
      <c r="A5770" s="57">
        <v>87559</v>
      </c>
      <c r="B5770" s="55" t="s">
        <v>6999</v>
      </c>
      <c r="C5770" s="57" t="s">
        <v>3</v>
      </c>
      <c r="D5770" s="59">
        <v>29.71</v>
      </c>
    </row>
    <row r="5771" spans="1:4" ht="54">
      <c r="A5771" s="57">
        <v>87561</v>
      </c>
      <c r="B5771" s="55" t="s">
        <v>7000</v>
      </c>
      <c r="C5771" s="57" t="s">
        <v>3</v>
      </c>
      <c r="D5771" s="59">
        <v>32.76</v>
      </c>
    </row>
    <row r="5772" spans="1:4" ht="40.5">
      <c r="A5772" s="57">
        <v>87775</v>
      </c>
      <c r="B5772" s="55" t="s">
        <v>7001</v>
      </c>
      <c r="C5772" s="57" t="s">
        <v>3</v>
      </c>
      <c r="D5772" s="59">
        <v>47.45</v>
      </c>
    </row>
    <row r="5773" spans="1:4" ht="27">
      <c r="A5773" s="57">
        <v>87777</v>
      </c>
      <c r="B5773" s="55" t="s">
        <v>7002</v>
      </c>
      <c r="C5773" s="57" t="s">
        <v>3</v>
      </c>
      <c r="D5773" s="59">
        <v>50.03</v>
      </c>
    </row>
    <row r="5774" spans="1:4" ht="40.5">
      <c r="A5774" s="57">
        <v>87778</v>
      </c>
      <c r="B5774" s="55" t="s">
        <v>7003</v>
      </c>
      <c r="C5774" s="57" t="s">
        <v>3</v>
      </c>
      <c r="D5774" s="59">
        <v>67.11</v>
      </c>
    </row>
    <row r="5775" spans="1:4" ht="40.5">
      <c r="A5775" s="57">
        <v>87779</v>
      </c>
      <c r="B5775" s="55" t="s">
        <v>7004</v>
      </c>
      <c r="C5775" s="57" t="s">
        <v>3</v>
      </c>
      <c r="D5775" s="59">
        <v>55.06</v>
      </c>
    </row>
    <row r="5776" spans="1:4" ht="27">
      <c r="A5776" s="57">
        <v>87781</v>
      </c>
      <c r="B5776" s="55" t="s">
        <v>7005</v>
      </c>
      <c r="C5776" s="57" t="s">
        <v>3</v>
      </c>
      <c r="D5776" s="59">
        <v>58.52</v>
      </c>
    </row>
    <row r="5777" spans="1:4" ht="40.5">
      <c r="A5777" s="57">
        <v>87783</v>
      </c>
      <c r="B5777" s="55" t="s">
        <v>7006</v>
      </c>
      <c r="C5777" s="57" t="s">
        <v>3</v>
      </c>
      <c r="D5777" s="59">
        <v>83.19</v>
      </c>
    </row>
    <row r="5778" spans="1:4" ht="40.5">
      <c r="A5778" s="57">
        <v>87784</v>
      </c>
      <c r="B5778" s="55" t="s">
        <v>7007</v>
      </c>
      <c r="C5778" s="57" t="s">
        <v>3</v>
      </c>
      <c r="D5778" s="59">
        <v>62.67</v>
      </c>
    </row>
    <row r="5779" spans="1:4" ht="27">
      <c r="A5779" s="57">
        <v>87786</v>
      </c>
      <c r="B5779" s="55" t="s">
        <v>7008</v>
      </c>
      <c r="C5779" s="57" t="s">
        <v>3</v>
      </c>
      <c r="D5779" s="59">
        <v>67.010000000000005</v>
      </c>
    </row>
    <row r="5780" spans="1:4" ht="40.5">
      <c r="A5780" s="57">
        <v>87787</v>
      </c>
      <c r="B5780" s="55" t="s">
        <v>7009</v>
      </c>
      <c r="C5780" s="57" t="s">
        <v>3</v>
      </c>
      <c r="D5780" s="59">
        <v>99.25</v>
      </c>
    </row>
    <row r="5781" spans="1:4" ht="40.5">
      <c r="A5781" s="57">
        <v>87788</v>
      </c>
      <c r="B5781" s="55" t="s">
        <v>7010</v>
      </c>
      <c r="C5781" s="57" t="s">
        <v>3</v>
      </c>
      <c r="D5781" s="59">
        <v>80.41</v>
      </c>
    </row>
    <row r="5782" spans="1:4" ht="40.5">
      <c r="A5782" s="57">
        <v>87790</v>
      </c>
      <c r="B5782" s="55" t="s">
        <v>7011</v>
      </c>
      <c r="C5782" s="57" t="s">
        <v>3</v>
      </c>
      <c r="D5782" s="59">
        <v>85.18</v>
      </c>
    </row>
    <row r="5783" spans="1:4" ht="40.5">
      <c r="A5783" s="57">
        <v>87791</v>
      </c>
      <c r="B5783" s="55" t="s">
        <v>7012</v>
      </c>
      <c r="C5783" s="57" t="s">
        <v>3</v>
      </c>
      <c r="D5783" s="59">
        <v>117.6</v>
      </c>
    </row>
    <row r="5784" spans="1:4" ht="40.5">
      <c r="A5784" s="57">
        <v>87792</v>
      </c>
      <c r="B5784" s="55" t="s">
        <v>7013</v>
      </c>
      <c r="C5784" s="57" t="s">
        <v>3</v>
      </c>
      <c r="D5784" s="59">
        <v>31.91</v>
      </c>
    </row>
    <row r="5785" spans="1:4" ht="27">
      <c r="A5785" s="57">
        <v>87794</v>
      </c>
      <c r="B5785" s="55" t="s">
        <v>7014</v>
      </c>
      <c r="C5785" s="57" t="s">
        <v>3</v>
      </c>
      <c r="D5785" s="59">
        <v>34.32</v>
      </c>
    </row>
    <row r="5786" spans="1:4" ht="40.5">
      <c r="A5786" s="57">
        <v>87795</v>
      </c>
      <c r="B5786" s="55" t="s">
        <v>7015</v>
      </c>
      <c r="C5786" s="57" t="s">
        <v>3</v>
      </c>
      <c r="D5786" s="59">
        <v>49.9</v>
      </c>
    </row>
    <row r="5787" spans="1:4" ht="40.5">
      <c r="A5787" s="57">
        <v>87797</v>
      </c>
      <c r="B5787" s="55" t="s">
        <v>7016</v>
      </c>
      <c r="C5787" s="57" t="s">
        <v>3</v>
      </c>
      <c r="D5787" s="59">
        <v>39.24</v>
      </c>
    </row>
    <row r="5788" spans="1:4" ht="27">
      <c r="A5788" s="57">
        <v>87799</v>
      </c>
      <c r="B5788" s="55" t="s">
        <v>7017</v>
      </c>
      <c r="C5788" s="57" t="s">
        <v>3</v>
      </c>
      <c r="D5788" s="59">
        <v>42.46</v>
      </c>
    </row>
    <row r="5789" spans="1:4" ht="40.5">
      <c r="A5789" s="57">
        <v>87800</v>
      </c>
      <c r="B5789" s="55" t="s">
        <v>7018</v>
      </c>
      <c r="C5789" s="57" t="s">
        <v>3</v>
      </c>
      <c r="D5789" s="59">
        <v>65.13</v>
      </c>
    </row>
    <row r="5790" spans="1:4" ht="40.5">
      <c r="A5790" s="57">
        <v>87801</v>
      </c>
      <c r="B5790" s="55" t="s">
        <v>7019</v>
      </c>
      <c r="C5790" s="57" t="s">
        <v>3</v>
      </c>
      <c r="D5790" s="59">
        <v>46.56</v>
      </c>
    </row>
    <row r="5791" spans="1:4" ht="27">
      <c r="A5791" s="57">
        <v>87803</v>
      </c>
      <c r="B5791" s="55" t="s">
        <v>7020</v>
      </c>
      <c r="C5791" s="57" t="s">
        <v>3</v>
      </c>
      <c r="D5791" s="59">
        <v>50.6</v>
      </c>
    </row>
    <row r="5792" spans="1:4" ht="40.5">
      <c r="A5792" s="57">
        <v>87804</v>
      </c>
      <c r="B5792" s="55" t="s">
        <v>7021</v>
      </c>
      <c r="C5792" s="57" t="s">
        <v>3</v>
      </c>
      <c r="D5792" s="59">
        <v>80.37</v>
      </c>
    </row>
    <row r="5793" spans="1:4" ht="40.5">
      <c r="A5793" s="57">
        <v>87805</v>
      </c>
      <c r="B5793" s="55" t="s">
        <v>7022</v>
      </c>
      <c r="C5793" s="57" t="s">
        <v>3</v>
      </c>
      <c r="D5793" s="59">
        <v>53.41</v>
      </c>
    </row>
    <row r="5794" spans="1:4" ht="40.5">
      <c r="A5794" s="57">
        <v>87807</v>
      </c>
      <c r="B5794" s="55" t="s">
        <v>7023</v>
      </c>
      <c r="C5794" s="57" t="s">
        <v>3</v>
      </c>
      <c r="D5794" s="59">
        <v>57.87</v>
      </c>
    </row>
    <row r="5795" spans="1:4" ht="40.5">
      <c r="A5795" s="57">
        <v>87808</v>
      </c>
      <c r="B5795" s="55" t="s">
        <v>7024</v>
      </c>
      <c r="C5795" s="57" t="s">
        <v>3</v>
      </c>
      <c r="D5795" s="59">
        <v>87.6</v>
      </c>
    </row>
    <row r="5796" spans="1:4" ht="40.5">
      <c r="A5796" s="57">
        <v>87809</v>
      </c>
      <c r="B5796" s="55" t="s">
        <v>7025</v>
      </c>
      <c r="C5796" s="57" t="s">
        <v>3</v>
      </c>
      <c r="D5796" s="59">
        <v>73.89</v>
      </c>
    </row>
    <row r="5797" spans="1:4" ht="40.5">
      <c r="A5797" s="57">
        <v>87811</v>
      </c>
      <c r="B5797" s="55" t="s">
        <v>7026</v>
      </c>
      <c r="C5797" s="57" t="s">
        <v>3</v>
      </c>
      <c r="D5797" s="59">
        <v>76.3</v>
      </c>
    </row>
    <row r="5798" spans="1:4" ht="40.5">
      <c r="A5798" s="57">
        <v>87812</v>
      </c>
      <c r="B5798" s="55" t="s">
        <v>7027</v>
      </c>
      <c r="C5798" s="57" t="s">
        <v>3</v>
      </c>
      <c r="D5798" s="59">
        <v>91.49</v>
      </c>
    </row>
    <row r="5799" spans="1:4" ht="40.5">
      <c r="A5799" s="57">
        <v>87813</v>
      </c>
      <c r="B5799" s="55" t="s">
        <v>7028</v>
      </c>
      <c r="C5799" s="57" t="s">
        <v>3</v>
      </c>
      <c r="D5799" s="59">
        <v>81.22</v>
      </c>
    </row>
    <row r="5800" spans="1:4" ht="40.5">
      <c r="A5800" s="57">
        <v>87815</v>
      </c>
      <c r="B5800" s="55" t="s">
        <v>7029</v>
      </c>
      <c r="C5800" s="57" t="s">
        <v>3</v>
      </c>
      <c r="D5800" s="59">
        <v>84.44</v>
      </c>
    </row>
    <row r="5801" spans="1:4" ht="40.5">
      <c r="A5801" s="57">
        <v>87816</v>
      </c>
      <c r="B5801" s="55" t="s">
        <v>7030</v>
      </c>
      <c r="C5801" s="57" t="s">
        <v>3</v>
      </c>
      <c r="D5801" s="59">
        <v>106.72</v>
      </c>
    </row>
    <row r="5802" spans="1:4" ht="40.5">
      <c r="A5802" s="57">
        <v>87817</v>
      </c>
      <c r="B5802" s="55" t="s">
        <v>7031</v>
      </c>
      <c r="C5802" s="57" t="s">
        <v>3</v>
      </c>
      <c r="D5802" s="59">
        <v>88.14</v>
      </c>
    </row>
    <row r="5803" spans="1:4" ht="40.5">
      <c r="A5803" s="57">
        <v>87819</v>
      </c>
      <c r="B5803" s="55" t="s">
        <v>7032</v>
      </c>
      <c r="C5803" s="57" t="s">
        <v>3</v>
      </c>
      <c r="D5803" s="59">
        <v>92.18</v>
      </c>
    </row>
    <row r="5804" spans="1:4" ht="40.5">
      <c r="A5804" s="57">
        <v>87820</v>
      </c>
      <c r="B5804" s="55" t="s">
        <v>7033</v>
      </c>
      <c r="C5804" s="57" t="s">
        <v>3</v>
      </c>
      <c r="D5804" s="59">
        <v>121.96</v>
      </c>
    </row>
    <row r="5805" spans="1:4" ht="40.5">
      <c r="A5805" s="57">
        <v>87821</v>
      </c>
      <c r="B5805" s="55" t="s">
        <v>7034</v>
      </c>
      <c r="C5805" s="57" t="s">
        <v>3</v>
      </c>
      <c r="D5805" s="59">
        <v>127.28</v>
      </c>
    </row>
    <row r="5806" spans="1:4" ht="40.5">
      <c r="A5806" s="57">
        <v>87823</v>
      </c>
      <c r="B5806" s="55" t="s">
        <v>7035</v>
      </c>
      <c r="C5806" s="57" t="s">
        <v>3</v>
      </c>
      <c r="D5806" s="59">
        <v>131.74</v>
      </c>
    </row>
    <row r="5807" spans="1:4" ht="40.5">
      <c r="A5807" s="57">
        <v>87824</v>
      </c>
      <c r="B5807" s="55" t="s">
        <v>7036</v>
      </c>
      <c r="C5807" s="57" t="s">
        <v>3</v>
      </c>
      <c r="D5807" s="59">
        <v>161.07</v>
      </c>
    </row>
    <row r="5808" spans="1:4" ht="40.5">
      <c r="A5808" s="57">
        <v>87825</v>
      </c>
      <c r="B5808" s="55" t="s">
        <v>7037</v>
      </c>
      <c r="C5808" s="57" t="s">
        <v>3</v>
      </c>
      <c r="D5808" s="59">
        <v>58.28</v>
      </c>
    </row>
    <row r="5809" spans="1:4" ht="40.5">
      <c r="A5809" s="57">
        <v>87827</v>
      </c>
      <c r="B5809" s="55" t="s">
        <v>7038</v>
      </c>
      <c r="C5809" s="57" t="s">
        <v>3</v>
      </c>
      <c r="D5809" s="59">
        <v>61.23</v>
      </c>
    </row>
    <row r="5810" spans="1:4" ht="40.5">
      <c r="A5810" s="57">
        <v>87828</v>
      </c>
      <c r="B5810" s="55" t="s">
        <v>7039</v>
      </c>
      <c r="C5810" s="57" t="s">
        <v>3</v>
      </c>
      <c r="D5810" s="59">
        <v>81.5</v>
      </c>
    </row>
    <row r="5811" spans="1:4" ht="40.5">
      <c r="A5811" s="57">
        <v>87829</v>
      </c>
      <c r="B5811" s="55" t="s">
        <v>7040</v>
      </c>
      <c r="C5811" s="57" t="s">
        <v>3</v>
      </c>
      <c r="D5811" s="59">
        <v>66.510000000000005</v>
      </c>
    </row>
    <row r="5812" spans="1:4" ht="40.5">
      <c r="A5812" s="57">
        <v>87831</v>
      </c>
      <c r="B5812" s="55" t="s">
        <v>7041</v>
      </c>
      <c r="C5812" s="57" t="s">
        <v>3</v>
      </c>
      <c r="D5812" s="59">
        <v>70.459999999999994</v>
      </c>
    </row>
    <row r="5813" spans="1:4" ht="40.5">
      <c r="A5813" s="57">
        <v>87832</v>
      </c>
      <c r="B5813" s="55" t="s">
        <v>7042</v>
      </c>
      <c r="C5813" s="57" t="s">
        <v>3</v>
      </c>
      <c r="D5813" s="59">
        <v>99.38</v>
      </c>
    </row>
    <row r="5814" spans="1:4" ht="27">
      <c r="A5814" s="57">
        <v>87834</v>
      </c>
      <c r="B5814" s="55" t="s">
        <v>7043</v>
      </c>
      <c r="C5814" s="57" t="s">
        <v>3</v>
      </c>
      <c r="D5814" s="59">
        <v>137.97</v>
      </c>
    </row>
    <row r="5815" spans="1:4" ht="27">
      <c r="A5815" s="57">
        <v>87835</v>
      </c>
      <c r="B5815" s="55" t="s">
        <v>7044</v>
      </c>
      <c r="C5815" s="57" t="s">
        <v>3</v>
      </c>
      <c r="D5815" s="59">
        <v>94.8</v>
      </c>
    </row>
    <row r="5816" spans="1:4" ht="40.5">
      <c r="A5816" s="57">
        <v>87836</v>
      </c>
      <c r="B5816" s="55" t="s">
        <v>7045</v>
      </c>
      <c r="C5816" s="57" t="s">
        <v>3</v>
      </c>
      <c r="D5816" s="59">
        <v>131.72</v>
      </c>
    </row>
    <row r="5817" spans="1:4" ht="40.5">
      <c r="A5817" s="57">
        <v>87837</v>
      </c>
      <c r="B5817" s="55" t="s">
        <v>7046</v>
      </c>
      <c r="C5817" s="57" t="s">
        <v>3</v>
      </c>
      <c r="D5817" s="59">
        <v>89.16</v>
      </c>
    </row>
    <row r="5818" spans="1:4" ht="40.5">
      <c r="A5818" s="57">
        <v>87838</v>
      </c>
      <c r="B5818" s="55" t="s">
        <v>7047</v>
      </c>
      <c r="C5818" s="57" t="s">
        <v>3</v>
      </c>
      <c r="D5818" s="59">
        <v>144.91</v>
      </c>
    </row>
    <row r="5819" spans="1:4" ht="40.5">
      <c r="A5819" s="57">
        <v>87839</v>
      </c>
      <c r="B5819" s="55" t="s">
        <v>7048</v>
      </c>
      <c r="C5819" s="57" t="s">
        <v>3</v>
      </c>
      <c r="D5819" s="59">
        <v>99.77</v>
      </c>
    </row>
    <row r="5820" spans="1:4" ht="40.5">
      <c r="A5820" s="57">
        <v>87840</v>
      </c>
      <c r="B5820" s="55" t="s">
        <v>7049</v>
      </c>
      <c r="C5820" s="57" t="s">
        <v>3</v>
      </c>
      <c r="D5820" s="59">
        <v>137.16</v>
      </c>
    </row>
    <row r="5821" spans="1:4" ht="40.5">
      <c r="A5821" s="57">
        <v>87841</v>
      </c>
      <c r="B5821" s="55" t="s">
        <v>7050</v>
      </c>
      <c r="C5821" s="57" t="s">
        <v>3</v>
      </c>
      <c r="D5821" s="59">
        <v>92.61</v>
      </c>
    </row>
    <row r="5822" spans="1:4" ht="27">
      <c r="A5822" s="57">
        <v>87842</v>
      </c>
      <c r="B5822" s="55" t="s">
        <v>7051</v>
      </c>
      <c r="C5822" s="57" t="s">
        <v>3</v>
      </c>
      <c r="D5822" s="59">
        <v>145.01</v>
      </c>
    </row>
    <row r="5823" spans="1:4" ht="27">
      <c r="A5823" s="57">
        <v>87843</v>
      </c>
      <c r="B5823" s="55" t="s">
        <v>7052</v>
      </c>
      <c r="C5823" s="57" t="s">
        <v>3</v>
      </c>
      <c r="D5823" s="59">
        <v>108.23</v>
      </c>
    </row>
    <row r="5824" spans="1:4" ht="40.5">
      <c r="A5824" s="57">
        <v>87844</v>
      </c>
      <c r="B5824" s="55" t="s">
        <v>7053</v>
      </c>
      <c r="C5824" s="57" t="s">
        <v>3</v>
      </c>
      <c r="D5824" s="59">
        <v>133.22999999999999</v>
      </c>
    </row>
    <row r="5825" spans="1:4" ht="40.5">
      <c r="A5825" s="57">
        <v>87845</v>
      </c>
      <c r="B5825" s="55" t="s">
        <v>7054</v>
      </c>
      <c r="C5825" s="57" t="s">
        <v>3</v>
      </c>
      <c r="D5825" s="59">
        <v>97.08</v>
      </c>
    </row>
    <row r="5826" spans="1:4" ht="27">
      <c r="A5826" s="57">
        <v>87846</v>
      </c>
      <c r="B5826" s="55" t="s">
        <v>7055</v>
      </c>
      <c r="C5826" s="57" t="s">
        <v>3</v>
      </c>
      <c r="D5826" s="59">
        <v>149.91</v>
      </c>
    </row>
    <row r="5827" spans="1:4" ht="27">
      <c r="A5827" s="57">
        <v>87847</v>
      </c>
      <c r="B5827" s="55" t="s">
        <v>7056</v>
      </c>
      <c r="C5827" s="57" t="s">
        <v>3</v>
      </c>
      <c r="D5827" s="59">
        <v>106.74</v>
      </c>
    </row>
    <row r="5828" spans="1:4" ht="40.5">
      <c r="A5828" s="57">
        <v>87848</v>
      </c>
      <c r="B5828" s="55" t="s">
        <v>7057</v>
      </c>
      <c r="C5828" s="57" t="s">
        <v>3</v>
      </c>
      <c r="D5828" s="59">
        <v>142.54</v>
      </c>
    </row>
    <row r="5829" spans="1:4" ht="40.5">
      <c r="A5829" s="57">
        <v>87849</v>
      </c>
      <c r="B5829" s="55" t="s">
        <v>7058</v>
      </c>
      <c r="C5829" s="57" t="s">
        <v>3</v>
      </c>
      <c r="D5829" s="59">
        <v>99.98</v>
      </c>
    </row>
    <row r="5830" spans="1:4" ht="40.5">
      <c r="A5830" s="57">
        <v>87850</v>
      </c>
      <c r="B5830" s="55" t="s">
        <v>7059</v>
      </c>
      <c r="C5830" s="57" t="s">
        <v>3</v>
      </c>
      <c r="D5830" s="59">
        <v>156.88999999999999</v>
      </c>
    </row>
    <row r="5831" spans="1:4" ht="40.5">
      <c r="A5831" s="57">
        <v>87851</v>
      </c>
      <c r="B5831" s="55" t="s">
        <v>7060</v>
      </c>
      <c r="C5831" s="57" t="s">
        <v>3</v>
      </c>
      <c r="D5831" s="59">
        <v>111.74</v>
      </c>
    </row>
    <row r="5832" spans="1:4" ht="40.5">
      <c r="A5832" s="57">
        <v>87852</v>
      </c>
      <c r="B5832" s="55" t="s">
        <v>7061</v>
      </c>
      <c r="C5832" s="57" t="s">
        <v>3</v>
      </c>
      <c r="D5832" s="59">
        <v>147.96</v>
      </c>
    </row>
    <row r="5833" spans="1:4" ht="40.5">
      <c r="A5833" s="57">
        <v>87853</v>
      </c>
      <c r="B5833" s="55" t="s">
        <v>7062</v>
      </c>
      <c r="C5833" s="57" t="s">
        <v>3</v>
      </c>
      <c r="D5833" s="59">
        <v>103.41</v>
      </c>
    </row>
    <row r="5834" spans="1:4" ht="27">
      <c r="A5834" s="57">
        <v>87854</v>
      </c>
      <c r="B5834" s="55" t="s">
        <v>7063</v>
      </c>
      <c r="C5834" s="57" t="s">
        <v>3</v>
      </c>
      <c r="D5834" s="59">
        <v>156.94999999999999</v>
      </c>
    </row>
    <row r="5835" spans="1:4" ht="27">
      <c r="A5835" s="57">
        <v>87855</v>
      </c>
      <c r="B5835" s="55" t="s">
        <v>7064</v>
      </c>
      <c r="C5835" s="57" t="s">
        <v>3</v>
      </c>
      <c r="D5835" s="59">
        <v>120.2</v>
      </c>
    </row>
    <row r="5836" spans="1:4" ht="40.5">
      <c r="A5836" s="57">
        <v>87856</v>
      </c>
      <c r="B5836" s="55" t="s">
        <v>7065</v>
      </c>
      <c r="C5836" s="57" t="s">
        <v>3</v>
      </c>
      <c r="D5836" s="59">
        <v>144.06</v>
      </c>
    </row>
    <row r="5837" spans="1:4" ht="40.5">
      <c r="A5837" s="57">
        <v>87857</v>
      </c>
      <c r="B5837" s="55" t="s">
        <v>7066</v>
      </c>
      <c r="C5837" s="57" t="s">
        <v>3</v>
      </c>
      <c r="D5837" s="59">
        <v>107.89</v>
      </c>
    </row>
    <row r="5838" spans="1:4" ht="27">
      <c r="A5838" s="57">
        <v>87858</v>
      </c>
      <c r="B5838" s="55" t="s">
        <v>7067</v>
      </c>
      <c r="C5838" s="57" t="s">
        <v>3</v>
      </c>
      <c r="D5838" s="59">
        <v>103.59</v>
      </c>
    </row>
    <row r="5839" spans="1:4" ht="27">
      <c r="A5839" s="57">
        <v>87859</v>
      </c>
      <c r="B5839" s="55" t="s">
        <v>7068</v>
      </c>
      <c r="C5839" s="57" t="s">
        <v>3</v>
      </c>
      <c r="D5839" s="59">
        <v>120.79</v>
      </c>
    </row>
    <row r="5840" spans="1:4" ht="40.5">
      <c r="A5840" s="57">
        <v>89048</v>
      </c>
      <c r="B5840" s="55" t="s">
        <v>7069</v>
      </c>
      <c r="C5840" s="57" t="s">
        <v>3</v>
      </c>
      <c r="D5840" s="59">
        <v>30.02</v>
      </c>
    </row>
    <row r="5841" spans="1:4" ht="40.5">
      <c r="A5841" s="57">
        <v>89049</v>
      </c>
      <c r="B5841" s="55" t="s">
        <v>7070</v>
      </c>
      <c r="C5841" s="57" t="s">
        <v>3</v>
      </c>
      <c r="D5841" s="59">
        <v>15.07</v>
      </c>
    </row>
    <row r="5842" spans="1:4" ht="40.5">
      <c r="A5842" s="57">
        <v>89173</v>
      </c>
      <c r="B5842" s="55" t="s">
        <v>7071</v>
      </c>
      <c r="C5842" s="57" t="s">
        <v>3</v>
      </c>
      <c r="D5842" s="59">
        <v>29.49</v>
      </c>
    </row>
    <row r="5843" spans="1:4" ht="40.5">
      <c r="A5843" s="57">
        <v>90406</v>
      </c>
      <c r="B5843" s="55" t="s">
        <v>7072</v>
      </c>
      <c r="C5843" s="57" t="s">
        <v>3</v>
      </c>
      <c r="D5843" s="59">
        <v>38.75</v>
      </c>
    </row>
    <row r="5844" spans="1:4" ht="40.5">
      <c r="A5844" s="57">
        <v>90407</v>
      </c>
      <c r="B5844" s="55" t="s">
        <v>7073</v>
      </c>
      <c r="C5844" s="57" t="s">
        <v>3</v>
      </c>
      <c r="D5844" s="59">
        <v>41.84</v>
      </c>
    </row>
    <row r="5845" spans="1:4" ht="40.5">
      <c r="A5845" s="57">
        <v>90408</v>
      </c>
      <c r="B5845" s="55" t="s">
        <v>7074</v>
      </c>
      <c r="C5845" s="57" t="s">
        <v>3</v>
      </c>
      <c r="D5845" s="59">
        <v>28.22</v>
      </c>
    </row>
    <row r="5846" spans="1:4" ht="40.5">
      <c r="A5846" s="57">
        <v>90409</v>
      </c>
      <c r="B5846" s="55" t="s">
        <v>7075</v>
      </c>
      <c r="C5846" s="57" t="s">
        <v>3</v>
      </c>
      <c r="D5846" s="59">
        <v>29.96</v>
      </c>
    </row>
    <row r="5847" spans="1:4" ht="27">
      <c r="A5847" s="57">
        <v>87242</v>
      </c>
      <c r="B5847" s="55" t="s">
        <v>7076</v>
      </c>
      <c r="C5847" s="57" t="s">
        <v>3</v>
      </c>
      <c r="D5847" s="59">
        <v>234.46</v>
      </c>
    </row>
    <row r="5848" spans="1:4" ht="27">
      <c r="A5848" s="57">
        <v>87243</v>
      </c>
      <c r="B5848" s="55" t="s">
        <v>7077</v>
      </c>
      <c r="C5848" s="57" t="s">
        <v>3</v>
      </c>
      <c r="D5848" s="59">
        <v>215.12</v>
      </c>
    </row>
    <row r="5849" spans="1:4" ht="40.5">
      <c r="A5849" s="57">
        <v>87244</v>
      </c>
      <c r="B5849" s="55" t="s">
        <v>7078</v>
      </c>
      <c r="C5849" s="57" t="s">
        <v>3</v>
      </c>
      <c r="D5849" s="59">
        <v>226.55</v>
      </c>
    </row>
    <row r="5850" spans="1:4" ht="40.5">
      <c r="A5850" s="57">
        <v>87245</v>
      </c>
      <c r="B5850" s="55" t="s">
        <v>7079</v>
      </c>
      <c r="C5850" s="57" t="s">
        <v>3</v>
      </c>
      <c r="D5850" s="59">
        <v>273.75</v>
      </c>
    </row>
    <row r="5851" spans="1:4" ht="40.5">
      <c r="A5851" s="57">
        <v>87264</v>
      </c>
      <c r="B5851" s="55" t="s">
        <v>7080</v>
      </c>
      <c r="C5851" s="57" t="s">
        <v>3</v>
      </c>
      <c r="D5851" s="59">
        <v>55.18</v>
      </c>
    </row>
    <row r="5852" spans="1:4" ht="40.5">
      <c r="A5852" s="57">
        <v>87265</v>
      </c>
      <c r="B5852" s="55" t="s">
        <v>7081</v>
      </c>
      <c r="C5852" s="57" t="s">
        <v>3</v>
      </c>
      <c r="D5852" s="59">
        <v>47.87</v>
      </c>
    </row>
    <row r="5853" spans="1:4" ht="40.5">
      <c r="A5853" s="57">
        <v>87266</v>
      </c>
      <c r="B5853" s="55" t="s">
        <v>7082</v>
      </c>
      <c r="C5853" s="57" t="s">
        <v>3</v>
      </c>
      <c r="D5853" s="59">
        <v>57.78</v>
      </c>
    </row>
    <row r="5854" spans="1:4" ht="40.5">
      <c r="A5854" s="57">
        <v>87267</v>
      </c>
      <c r="B5854" s="55" t="s">
        <v>7083</v>
      </c>
      <c r="C5854" s="57" t="s">
        <v>3</v>
      </c>
      <c r="D5854" s="59">
        <v>54.53</v>
      </c>
    </row>
    <row r="5855" spans="1:4" ht="40.5">
      <c r="A5855" s="57">
        <v>87268</v>
      </c>
      <c r="B5855" s="55" t="s">
        <v>7084</v>
      </c>
      <c r="C5855" s="57" t="s">
        <v>3</v>
      </c>
      <c r="D5855" s="59">
        <v>59.66</v>
      </c>
    </row>
    <row r="5856" spans="1:4" ht="40.5">
      <c r="A5856" s="57">
        <v>87269</v>
      </c>
      <c r="B5856" s="55" t="s">
        <v>7085</v>
      </c>
      <c r="C5856" s="57" t="s">
        <v>3</v>
      </c>
      <c r="D5856" s="59">
        <v>51.7</v>
      </c>
    </row>
    <row r="5857" spans="1:4" ht="40.5">
      <c r="A5857" s="57">
        <v>87270</v>
      </c>
      <c r="B5857" s="55" t="s">
        <v>7086</v>
      </c>
      <c r="C5857" s="57" t="s">
        <v>3</v>
      </c>
      <c r="D5857" s="59">
        <v>61.84</v>
      </c>
    </row>
    <row r="5858" spans="1:4" ht="40.5">
      <c r="A5858" s="57">
        <v>87271</v>
      </c>
      <c r="B5858" s="55" t="s">
        <v>7087</v>
      </c>
      <c r="C5858" s="57" t="s">
        <v>3</v>
      </c>
      <c r="D5858" s="59">
        <v>58.1</v>
      </c>
    </row>
    <row r="5859" spans="1:4" ht="40.5">
      <c r="A5859" s="57">
        <v>87272</v>
      </c>
      <c r="B5859" s="55" t="s">
        <v>7088</v>
      </c>
      <c r="C5859" s="57" t="s">
        <v>3</v>
      </c>
      <c r="D5859" s="59">
        <v>63.71</v>
      </c>
    </row>
    <row r="5860" spans="1:4" ht="40.5">
      <c r="A5860" s="57">
        <v>87273</v>
      </c>
      <c r="B5860" s="55" t="s">
        <v>7089</v>
      </c>
      <c r="C5860" s="57" t="s">
        <v>3</v>
      </c>
      <c r="D5860" s="59">
        <v>53.97</v>
      </c>
    </row>
    <row r="5861" spans="1:4" ht="40.5">
      <c r="A5861" s="57">
        <v>87274</v>
      </c>
      <c r="B5861" s="55" t="s">
        <v>7090</v>
      </c>
      <c r="C5861" s="57" t="s">
        <v>3</v>
      </c>
      <c r="D5861" s="59">
        <v>65.25</v>
      </c>
    </row>
    <row r="5862" spans="1:4" ht="40.5">
      <c r="A5862" s="57">
        <v>87275</v>
      </c>
      <c r="B5862" s="55" t="s">
        <v>7091</v>
      </c>
      <c r="C5862" s="57" t="s">
        <v>3</v>
      </c>
      <c r="D5862" s="59">
        <v>61.93</v>
      </c>
    </row>
    <row r="5863" spans="1:4" ht="27">
      <c r="A5863" s="57">
        <v>88786</v>
      </c>
      <c r="B5863" s="55" t="s">
        <v>7092</v>
      </c>
      <c r="C5863" s="57" t="s">
        <v>3</v>
      </c>
      <c r="D5863" s="59">
        <v>259.73</v>
      </c>
    </row>
    <row r="5864" spans="1:4" ht="27">
      <c r="A5864" s="57">
        <v>88787</v>
      </c>
      <c r="B5864" s="55" t="s">
        <v>7093</v>
      </c>
      <c r="C5864" s="57" t="s">
        <v>3</v>
      </c>
      <c r="D5864" s="59">
        <v>239.12</v>
      </c>
    </row>
    <row r="5865" spans="1:4" ht="40.5">
      <c r="A5865" s="57">
        <v>88788</v>
      </c>
      <c r="B5865" s="55" t="s">
        <v>7094</v>
      </c>
      <c r="C5865" s="57" t="s">
        <v>3</v>
      </c>
      <c r="D5865" s="59">
        <v>250.55</v>
      </c>
    </row>
    <row r="5866" spans="1:4" ht="40.5">
      <c r="A5866" s="57">
        <v>88789</v>
      </c>
      <c r="B5866" s="55" t="s">
        <v>7095</v>
      </c>
      <c r="C5866" s="57" t="s">
        <v>3</v>
      </c>
      <c r="D5866" s="59">
        <v>302.13</v>
      </c>
    </row>
    <row r="5867" spans="1:4" ht="40.5">
      <c r="A5867" s="57">
        <v>89045</v>
      </c>
      <c r="B5867" s="55" t="s">
        <v>7096</v>
      </c>
      <c r="C5867" s="57" t="s">
        <v>3</v>
      </c>
      <c r="D5867" s="59">
        <v>55.01</v>
      </c>
    </row>
    <row r="5868" spans="1:4" ht="54">
      <c r="A5868" s="57">
        <v>89170</v>
      </c>
      <c r="B5868" s="55" t="s">
        <v>7097</v>
      </c>
      <c r="C5868" s="57" t="s">
        <v>3</v>
      </c>
      <c r="D5868" s="59">
        <v>53.15</v>
      </c>
    </row>
    <row r="5869" spans="1:4" ht="40.5">
      <c r="A5869" s="57">
        <v>93392</v>
      </c>
      <c r="B5869" s="55" t="s">
        <v>7098</v>
      </c>
      <c r="C5869" s="57" t="s">
        <v>3</v>
      </c>
      <c r="D5869" s="59">
        <v>43.88</v>
      </c>
    </row>
    <row r="5870" spans="1:4" ht="40.5">
      <c r="A5870" s="57">
        <v>93393</v>
      </c>
      <c r="B5870" s="55" t="s">
        <v>7099</v>
      </c>
      <c r="C5870" s="57" t="s">
        <v>3</v>
      </c>
      <c r="D5870" s="59">
        <v>36.67</v>
      </c>
    </row>
    <row r="5871" spans="1:4" ht="40.5">
      <c r="A5871" s="57">
        <v>93394</v>
      </c>
      <c r="B5871" s="55" t="s">
        <v>7100</v>
      </c>
      <c r="C5871" s="57" t="s">
        <v>3</v>
      </c>
      <c r="D5871" s="59">
        <v>46.48</v>
      </c>
    </row>
    <row r="5872" spans="1:4" ht="40.5">
      <c r="A5872" s="57">
        <v>93395</v>
      </c>
      <c r="B5872" s="55" t="s">
        <v>7101</v>
      </c>
      <c r="C5872" s="57" t="s">
        <v>3</v>
      </c>
      <c r="D5872" s="59">
        <v>43.23</v>
      </c>
    </row>
    <row r="5873" spans="1:4" ht="40.5">
      <c r="A5873" s="57">
        <v>99194</v>
      </c>
      <c r="B5873" s="55" t="s">
        <v>7102</v>
      </c>
      <c r="C5873" s="57" t="s">
        <v>3</v>
      </c>
      <c r="D5873" s="59">
        <v>49.32</v>
      </c>
    </row>
    <row r="5874" spans="1:4" ht="40.5">
      <c r="A5874" s="57">
        <v>99195</v>
      </c>
      <c r="B5874" s="55" t="s">
        <v>7103</v>
      </c>
      <c r="C5874" s="57" t="s">
        <v>3</v>
      </c>
      <c r="D5874" s="59">
        <v>42.11</v>
      </c>
    </row>
    <row r="5875" spans="1:4" ht="40.5">
      <c r="A5875" s="57">
        <v>99196</v>
      </c>
      <c r="B5875" s="55" t="s">
        <v>7104</v>
      </c>
      <c r="C5875" s="57" t="s">
        <v>3</v>
      </c>
      <c r="D5875" s="59">
        <v>51.92</v>
      </c>
    </row>
    <row r="5876" spans="1:4" ht="40.5">
      <c r="A5876" s="57">
        <v>99198</v>
      </c>
      <c r="B5876" s="55" t="s">
        <v>7105</v>
      </c>
      <c r="C5876" s="57" t="s">
        <v>3</v>
      </c>
      <c r="D5876" s="59">
        <v>48.67</v>
      </c>
    </row>
    <row r="5877" spans="1:4" ht="27">
      <c r="A5877" s="57">
        <v>101965</v>
      </c>
      <c r="B5877" s="55" t="s">
        <v>7106</v>
      </c>
      <c r="C5877" s="57" t="s">
        <v>1</v>
      </c>
      <c r="D5877" s="59">
        <v>106.24</v>
      </c>
    </row>
    <row r="5878" spans="1:4" ht="27">
      <c r="A5878" s="57">
        <v>101966</v>
      </c>
      <c r="B5878" s="55" t="s">
        <v>7107</v>
      </c>
      <c r="C5878" s="57" t="s">
        <v>1</v>
      </c>
      <c r="D5878" s="59">
        <v>131.68</v>
      </c>
    </row>
    <row r="5879" spans="1:4" ht="13.5">
      <c r="A5879" s="57">
        <v>101979</v>
      </c>
      <c r="B5879" s="55" t="s">
        <v>7108</v>
      </c>
      <c r="C5879" s="57" t="s">
        <v>1</v>
      </c>
      <c r="D5879" s="59">
        <v>50.85</v>
      </c>
    </row>
    <row r="5880" spans="1:4" ht="27">
      <c r="A5880" s="57">
        <v>96112</v>
      </c>
      <c r="B5880" s="55" t="s">
        <v>7109</v>
      </c>
      <c r="C5880" s="57" t="s">
        <v>3</v>
      </c>
      <c r="D5880" s="59">
        <v>124.07</v>
      </c>
    </row>
    <row r="5881" spans="1:4" ht="27">
      <c r="A5881" s="57">
        <v>96117</v>
      </c>
      <c r="B5881" s="55" t="s">
        <v>7110</v>
      </c>
      <c r="C5881" s="57" t="s">
        <v>3</v>
      </c>
      <c r="D5881" s="59">
        <v>162.08000000000001</v>
      </c>
    </row>
    <row r="5882" spans="1:4" ht="13.5">
      <c r="A5882" s="57">
        <v>96122</v>
      </c>
      <c r="B5882" s="55" t="s">
        <v>7111</v>
      </c>
      <c r="C5882" s="57" t="s">
        <v>1</v>
      </c>
      <c r="D5882" s="59">
        <v>39.979999999999997</v>
      </c>
    </row>
    <row r="5883" spans="1:4" ht="13.5">
      <c r="A5883" s="57">
        <v>96109</v>
      </c>
      <c r="B5883" s="55" t="s">
        <v>7112</v>
      </c>
      <c r="C5883" s="57" t="s">
        <v>3</v>
      </c>
      <c r="D5883" s="59">
        <v>32.619999999999997</v>
      </c>
    </row>
    <row r="5884" spans="1:4" ht="27">
      <c r="A5884" s="57">
        <v>96110</v>
      </c>
      <c r="B5884" s="55" t="s">
        <v>7113</v>
      </c>
      <c r="C5884" s="57" t="s">
        <v>3</v>
      </c>
      <c r="D5884" s="59">
        <v>56.67</v>
      </c>
    </row>
    <row r="5885" spans="1:4" ht="13.5">
      <c r="A5885" s="57">
        <v>96113</v>
      </c>
      <c r="B5885" s="55" t="s">
        <v>7114</v>
      </c>
      <c r="C5885" s="57" t="s">
        <v>3</v>
      </c>
      <c r="D5885" s="59">
        <v>28.57</v>
      </c>
    </row>
    <row r="5886" spans="1:4" ht="27">
      <c r="A5886" s="57">
        <v>96114</v>
      </c>
      <c r="B5886" s="55" t="s">
        <v>7115</v>
      </c>
      <c r="C5886" s="57" t="s">
        <v>3</v>
      </c>
      <c r="D5886" s="59">
        <v>58.13</v>
      </c>
    </row>
    <row r="5887" spans="1:4" ht="13.5">
      <c r="A5887" s="57">
        <v>96120</v>
      </c>
      <c r="B5887" s="55" t="s">
        <v>7116</v>
      </c>
      <c r="C5887" s="57" t="s">
        <v>1</v>
      </c>
      <c r="D5887" s="59">
        <v>2.17</v>
      </c>
    </row>
    <row r="5888" spans="1:4" ht="13.5">
      <c r="A5888" s="57">
        <v>96123</v>
      </c>
      <c r="B5888" s="55" t="s">
        <v>7117</v>
      </c>
      <c r="C5888" s="57" t="s">
        <v>1</v>
      </c>
      <c r="D5888" s="59">
        <v>26.6</v>
      </c>
    </row>
    <row r="5889" spans="1:4" ht="13.5">
      <c r="A5889" s="57">
        <v>99054</v>
      </c>
      <c r="B5889" s="55" t="s">
        <v>7118</v>
      </c>
      <c r="C5889" s="57" t="s">
        <v>3</v>
      </c>
      <c r="D5889" s="59">
        <v>40.549999999999997</v>
      </c>
    </row>
    <row r="5890" spans="1:4" ht="27">
      <c r="A5890" s="57">
        <v>96111</v>
      </c>
      <c r="B5890" s="55" t="s">
        <v>7119</v>
      </c>
      <c r="C5890" s="57" t="s">
        <v>3</v>
      </c>
      <c r="D5890" s="59">
        <v>61.88</v>
      </c>
    </row>
    <row r="5891" spans="1:4" ht="27">
      <c r="A5891" s="57">
        <v>96116</v>
      </c>
      <c r="B5891" s="55" t="s">
        <v>7120</v>
      </c>
      <c r="C5891" s="57" t="s">
        <v>3</v>
      </c>
      <c r="D5891" s="59">
        <v>66.86</v>
      </c>
    </row>
    <row r="5892" spans="1:4" ht="13.5">
      <c r="A5892" s="57">
        <v>96121</v>
      </c>
      <c r="B5892" s="55" t="s">
        <v>7121</v>
      </c>
      <c r="C5892" s="57" t="s">
        <v>1</v>
      </c>
      <c r="D5892" s="59">
        <v>10.76</v>
      </c>
    </row>
    <row r="5893" spans="1:4" ht="27">
      <c r="A5893" s="57">
        <v>96485</v>
      </c>
      <c r="B5893" s="55" t="s">
        <v>7122</v>
      </c>
      <c r="C5893" s="57" t="s">
        <v>3</v>
      </c>
      <c r="D5893" s="59">
        <v>73.37</v>
      </c>
    </row>
    <row r="5894" spans="1:4" ht="27">
      <c r="A5894" s="57">
        <v>96486</v>
      </c>
      <c r="B5894" s="55" t="s">
        <v>7123</v>
      </c>
      <c r="C5894" s="57" t="s">
        <v>3</v>
      </c>
      <c r="D5894" s="59">
        <v>79.06</v>
      </c>
    </row>
    <row r="5895" spans="1:4" ht="27">
      <c r="A5895" s="57">
        <v>91514</v>
      </c>
      <c r="B5895" s="55" t="s">
        <v>7124</v>
      </c>
      <c r="C5895" s="57" t="s">
        <v>3</v>
      </c>
      <c r="D5895" s="59">
        <v>6</v>
      </c>
    </row>
    <row r="5896" spans="1:4" ht="27">
      <c r="A5896" s="57">
        <v>91515</v>
      </c>
      <c r="B5896" s="55" t="s">
        <v>7125</v>
      </c>
      <c r="C5896" s="57" t="s">
        <v>3</v>
      </c>
      <c r="D5896" s="59">
        <v>7.96</v>
      </c>
    </row>
    <row r="5897" spans="1:4" ht="27">
      <c r="A5897" s="57">
        <v>91516</v>
      </c>
      <c r="B5897" s="55" t="s">
        <v>7126</v>
      </c>
      <c r="C5897" s="57" t="s">
        <v>3</v>
      </c>
      <c r="D5897" s="59">
        <v>11.62</v>
      </c>
    </row>
    <row r="5898" spans="1:4" ht="27">
      <c r="A5898" s="57">
        <v>91517</v>
      </c>
      <c r="B5898" s="55" t="s">
        <v>7127</v>
      </c>
      <c r="C5898" s="57" t="s">
        <v>3</v>
      </c>
      <c r="D5898" s="59">
        <v>12.95</v>
      </c>
    </row>
    <row r="5899" spans="1:4" ht="27">
      <c r="A5899" s="57">
        <v>91519</v>
      </c>
      <c r="B5899" s="55" t="s">
        <v>7128</v>
      </c>
      <c r="C5899" s="57" t="s">
        <v>3</v>
      </c>
      <c r="D5899" s="59">
        <v>14.88</v>
      </c>
    </row>
    <row r="5900" spans="1:4" ht="27">
      <c r="A5900" s="57">
        <v>91520</v>
      </c>
      <c r="B5900" s="55" t="s">
        <v>7129</v>
      </c>
      <c r="C5900" s="57" t="s">
        <v>3</v>
      </c>
      <c r="D5900" s="59">
        <v>2.16</v>
      </c>
    </row>
    <row r="5901" spans="1:4" ht="27">
      <c r="A5901" s="57">
        <v>91522</v>
      </c>
      <c r="B5901" s="55" t="s">
        <v>7130</v>
      </c>
      <c r="C5901" s="57" t="s">
        <v>3</v>
      </c>
      <c r="D5901" s="59">
        <v>2.6</v>
      </c>
    </row>
    <row r="5902" spans="1:4" ht="27">
      <c r="A5902" s="57">
        <v>91525</v>
      </c>
      <c r="B5902" s="55" t="s">
        <v>7131</v>
      </c>
      <c r="C5902" s="57" t="s">
        <v>3</v>
      </c>
      <c r="D5902" s="59">
        <v>4.6900000000000004</v>
      </c>
    </row>
    <row r="5903" spans="1:4" ht="40.5">
      <c r="A5903" s="57">
        <v>87280</v>
      </c>
      <c r="B5903" s="55" t="s">
        <v>7132</v>
      </c>
      <c r="C5903" s="57" t="s">
        <v>7</v>
      </c>
      <c r="D5903" s="59">
        <v>298.08999999999997</v>
      </c>
    </row>
    <row r="5904" spans="1:4" ht="40.5">
      <c r="A5904" s="57">
        <v>87281</v>
      </c>
      <c r="B5904" s="55" t="s">
        <v>7133</v>
      </c>
      <c r="C5904" s="57" t="s">
        <v>7</v>
      </c>
      <c r="D5904" s="59">
        <v>286.81</v>
      </c>
    </row>
    <row r="5905" spans="1:4" ht="40.5">
      <c r="A5905" s="57">
        <v>87283</v>
      </c>
      <c r="B5905" s="55" t="s">
        <v>7134</v>
      </c>
      <c r="C5905" s="57" t="s">
        <v>7</v>
      </c>
      <c r="D5905" s="59">
        <v>307.55</v>
      </c>
    </row>
    <row r="5906" spans="1:4" ht="40.5">
      <c r="A5906" s="57">
        <v>87284</v>
      </c>
      <c r="B5906" s="55" t="s">
        <v>7135</v>
      </c>
      <c r="C5906" s="57" t="s">
        <v>7</v>
      </c>
      <c r="D5906" s="59">
        <v>295.64</v>
      </c>
    </row>
    <row r="5907" spans="1:4" ht="40.5">
      <c r="A5907" s="57">
        <v>87286</v>
      </c>
      <c r="B5907" s="55" t="s">
        <v>7136</v>
      </c>
      <c r="C5907" s="57" t="s">
        <v>7</v>
      </c>
      <c r="D5907" s="59">
        <v>413.2</v>
      </c>
    </row>
    <row r="5908" spans="1:4" ht="40.5">
      <c r="A5908" s="57">
        <v>87287</v>
      </c>
      <c r="B5908" s="55" t="s">
        <v>7137</v>
      </c>
      <c r="C5908" s="57" t="s">
        <v>7</v>
      </c>
      <c r="D5908" s="59">
        <v>389.99</v>
      </c>
    </row>
    <row r="5909" spans="1:4" ht="40.5">
      <c r="A5909" s="57">
        <v>87289</v>
      </c>
      <c r="B5909" s="55" t="s">
        <v>7138</v>
      </c>
      <c r="C5909" s="57" t="s">
        <v>7</v>
      </c>
      <c r="D5909" s="59">
        <v>400.82</v>
      </c>
    </row>
    <row r="5910" spans="1:4" ht="40.5">
      <c r="A5910" s="57">
        <v>87290</v>
      </c>
      <c r="B5910" s="55" t="s">
        <v>7139</v>
      </c>
      <c r="C5910" s="57" t="s">
        <v>7</v>
      </c>
      <c r="D5910" s="59">
        <v>386.94</v>
      </c>
    </row>
    <row r="5911" spans="1:4" ht="40.5">
      <c r="A5911" s="57">
        <v>87292</v>
      </c>
      <c r="B5911" s="55" t="s">
        <v>7140</v>
      </c>
      <c r="C5911" s="57" t="s">
        <v>7</v>
      </c>
      <c r="D5911" s="59">
        <v>413.24</v>
      </c>
    </row>
    <row r="5912" spans="1:4" ht="40.5">
      <c r="A5912" s="57">
        <v>87294</v>
      </c>
      <c r="B5912" s="55" t="s">
        <v>7141</v>
      </c>
      <c r="C5912" s="57" t="s">
        <v>7</v>
      </c>
      <c r="D5912" s="59">
        <v>387.9</v>
      </c>
    </row>
    <row r="5913" spans="1:4" ht="40.5">
      <c r="A5913" s="57">
        <v>87295</v>
      </c>
      <c r="B5913" s="55" t="s">
        <v>7142</v>
      </c>
      <c r="C5913" s="57" t="s">
        <v>7</v>
      </c>
      <c r="D5913" s="59">
        <v>409.08</v>
      </c>
    </row>
    <row r="5914" spans="1:4" ht="40.5">
      <c r="A5914" s="57">
        <v>87296</v>
      </c>
      <c r="B5914" s="55" t="s">
        <v>7143</v>
      </c>
      <c r="C5914" s="57" t="s">
        <v>7</v>
      </c>
      <c r="D5914" s="59">
        <v>377.24</v>
      </c>
    </row>
    <row r="5915" spans="1:4" ht="27">
      <c r="A5915" s="57">
        <v>87298</v>
      </c>
      <c r="B5915" s="55" t="s">
        <v>7144</v>
      </c>
      <c r="C5915" s="57" t="s">
        <v>7</v>
      </c>
      <c r="D5915" s="59">
        <v>464.05</v>
      </c>
    </row>
    <row r="5916" spans="1:4" ht="27">
      <c r="A5916" s="57">
        <v>87299</v>
      </c>
      <c r="B5916" s="55" t="s">
        <v>7145</v>
      </c>
      <c r="C5916" s="57" t="s">
        <v>7</v>
      </c>
      <c r="D5916" s="59">
        <v>294.68</v>
      </c>
    </row>
    <row r="5917" spans="1:4" ht="27">
      <c r="A5917" s="57">
        <v>87301</v>
      </c>
      <c r="B5917" s="55" t="s">
        <v>7146</v>
      </c>
      <c r="C5917" s="57" t="s">
        <v>7</v>
      </c>
      <c r="D5917" s="59">
        <v>416.04</v>
      </c>
    </row>
    <row r="5918" spans="1:4" ht="27">
      <c r="A5918" s="57">
        <v>87302</v>
      </c>
      <c r="B5918" s="55" t="s">
        <v>7147</v>
      </c>
      <c r="C5918" s="57" t="s">
        <v>7</v>
      </c>
      <c r="D5918" s="59">
        <v>401.66</v>
      </c>
    </row>
    <row r="5919" spans="1:4" ht="27">
      <c r="A5919" s="57">
        <v>87304</v>
      </c>
      <c r="B5919" s="55" t="s">
        <v>7148</v>
      </c>
      <c r="C5919" s="57" t="s">
        <v>7</v>
      </c>
      <c r="D5919" s="59">
        <v>370.57</v>
      </c>
    </row>
    <row r="5920" spans="1:4" ht="27">
      <c r="A5920" s="57">
        <v>87305</v>
      </c>
      <c r="B5920" s="55" t="s">
        <v>7149</v>
      </c>
      <c r="C5920" s="57" t="s">
        <v>7</v>
      </c>
      <c r="D5920" s="59">
        <v>367.68</v>
      </c>
    </row>
    <row r="5921" spans="1:4" ht="27">
      <c r="A5921" s="57">
        <v>87307</v>
      </c>
      <c r="B5921" s="55" t="s">
        <v>7150</v>
      </c>
      <c r="C5921" s="57" t="s">
        <v>7</v>
      </c>
      <c r="D5921" s="59">
        <v>352.92</v>
      </c>
    </row>
    <row r="5922" spans="1:4" ht="27">
      <c r="A5922" s="57">
        <v>87308</v>
      </c>
      <c r="B5922" s="55" t="s">
        <v>7151</v>
      </c>
      <c r="C5922" s="57" t="s">
        <v>7</v>
      </c>
      <c r="D5922" s="59">
        <v>339.2</v>
      </c>
    </row>
    <row r="5923" spans="1:4" ht="27">
      <c r="A5923" s="57">
        <v>87310</v>
      </c>
      <c r="B5923" s="55" t="s">
        <v>7152</v>
      </c>
      <c r="C5923" s="57" t="s">
        <v>7</v>
      </c>
      <c r="D5923" s="59">
        <v>319.89</v>
      </c>
    </row>
    <row r="5924" spans="1:4" ht="27">
      <c r="A5924" s="57">
        <v>87311</v>
      </c>
      <c r="B5924" s="55" t="s">
        <v>7153</v>
      </c>
      <c r="C5924" s="57" t="s">
        <v>7</v>
      </c>
      <c r="D5924" s="59">
        <v>306.33</v>
      </c>
    </row>
    <row r="5925" spans="1:4" ht="27">
      <c r="A5925" s="57">
        <v>87313</v>
      </c>
      <c r="B5925" s="55" t="s">
        <v>7154</v>
      </c>
      <c r="C5925" s="57" t="s">
        <v>7</v>
      </c>
      <c r="D5925" s="59">
        <v>386.28</v>
      </c>
    </row>
    <row r="5926" spans="1:4" ht="27">
      <c r="A5926" s="57">
        <v>87314</v>
      </c>
      <c r="B5926" s="55" t="s">
        <v>7155</v>
      </c>
      <c r="C5926" s="57" t="s">
        <v>7</v>
      </c>
      <c r="D5926" s="59">
        <v>374</v>
      </c>
    </row>
    <row r="5927" spans="1:4" ht="27">
      <c r="A5927" s="57">
        <v>87316</v>
      </c>
      <c r="B5927" s="55" t="s">
        <v>7156</v>
      </c>
      <c r="C5927" s="57" t="s">
        <v>7</v>
      </c>
      <c r="D5927" s="59">
        <v>353.02</v>
      </c>
    </row>
    <row r="5928" spans="1:4" ht="27">
      <c r="A5928" s="57">
        <v>87317</v>
      </c>
      <c r="B5928" s="55" t="s">
        <v>7157</v>
      </c>
      <c r="C5928" s="57" t="s">
        <v>7</v>
      </c>
      <c r="D5928" s="59">
        <v>334.03</v>
      </c>
    </row>
    <row r="5929" spans="1:4" ht="40.5">
      <c r="A5929" s="57">
        <v>87319</v>
      </c>
      <c r="B5929" s="55" t="s">
        <v>7158</v>
      </c>
      <c r="C5929" s="57" t="s">
        <v>7</v>
      </c>
      <c r="D5929" s="59">
        <v>2109.36</v>
      </c>
    </row>
    <row r="5930" spans="1:4" ht="40.5">
      <c r="A5930" s="57">
        <v>87320</v>
      </c>
      <c r="B5930" s="55" t="s">
        <v>7159</v>
      </c>
      <c r="C5930" s="57" t="s">
        <v>7</v>
      </c>
      <c r="D5930" s="59">
        <v>2105.34</v>
      </c>
    </row>
    <row r="5931" spans="1:4" ht="40.5">
      <c r="A5931" s="57">
        <v>87322</v>
      </c>
      <c r="B5931" s="55" t="s">
        <v>7160</v>
      </c>
      <c r="C5931" s="57" t="s">
        <v>7</v>
      </c>
      <c r="D5931" s="59">
        <v>2185.0100000000002</v>
      </c>
    </row>
    <row r="5932" spans="1:4" ht="40.5">
      <c r="A5932" s="57">
        <v>87323</v>
      </c>
      <c r="B5932" s="55" t="s">
        <v>7161</v>
      </c>
      <c r="C5932" s="57" t="s">
        <v>7</v>
      </c>
      <c r="D5932" s="59">
        <v>2174.17</v>
      </c>
    </row>
    <row r="5933" spans="1:4" ht="40.5">
      <c r="A5933" s="57">
        <v>87325</v>
      </c>
      <c r="B5933" s="55" t="s">
        <v>7162</v>
      </c>
      <c r="C5933" s="57" t="s">
        <v>7</v>
      </c>
      <c r="D5933" s="59">
        <v>2132.34</v>
      </c>
    </row>
    <row r="5934" spans="1:4" ht="40.5">
      <c r="A5934" s="57">
        <v>87326</v>
      </c>
      <c r="B5934" s="55" t="s">
        <v>7163</v>
      </c>
      <c r="C5934" s="57" t="s">
        <v>7</v>
      </c>
      <c r="D5934" s="59">
        <v>2124.9299999999998</v>
      </c>
    </row>
    <row r="5935" spans="1:4" ht="40.5">
      <c r="A5935" s="57">
        <v>87327</v>
      </c>
      <c r="B5935" s="55" t="s">
        <v>7164</v>
      </c>
      <c r="C5935" s="57" t="s">
        <v>7</v>
      </c>
      <c r="D5935" s="59">
        <v>320.39</v>
      </c>
    </row>
    <row r="5936" spans="1:4" ht="40.5">
      <c r="A5936" s="57">
        <v>87328</v>
      </c>
      <c r="B5936" s="55" t="s">
        <v>7165</v>
      </c>
      <c r="C5936" s="57" t="s">
        <v>7</v>
      </c>
      <c r="D5936" s="59">
        <v>262.83</v>
      </c>
    </row>
    <row r="5937" spans="1:4" ht="40.5">
      <c r="A5937" s="57">
        <v>87329</v>
      </c>
      <c r="B5937" s="55" t="s">
        <v>7166</v>
      </c>
      <c r="C5937" s="57" t="s">
        <v>7</v>
      </c>
      <c r="D5937" s="59">
        <v>347.64</v>
      </c>
    </row>
    <row r="5938" spans="1:4" ht="40.5">
      <c r="A5938" s="57">
        <v>87330</v>
      </c>
      <c r="B5938" s="55" t="s">
        <v>7167</v>
      </c>
      <c r="C5938" s="57" t="s">
        <v>7</v>
      </c>
      <c r="D5938" s="59">
        <v>282.82</v>
      </c>
    </row>
    <row r="5939" spans="1:4" ht="40.5">
      <c r="A5939" s="57">
        <v>87331</v>
      </c>
      <c r="B5939" s="55" t="s">
        <v>7168</v>
      </c>
      <c r="C5939" s="57" t="s">
        <v>7</v>
      </c>
      <c r="D5939" s="59">
        <v>434.22</v>
      </c>
    </row>
    <row r="5940" spans="1:4" ht="40.5">
      <c r="A5940" s="57">
        <v>87332</v>
      </c>
      <c r="B5940" s="55" t="s">
        <v>7169</v>
      </c>
      <c r="C5940" s="57" t="s">
        <v>7</v>
      </c>
      <c r="D5940" s="59">
        <v>374.29</v>
      </c>
    </row>
    <row r="5941" spans="1:4" ht="40.5">
      <c r="A5941" s="57">
        <v>87333</v>
      </c>
      <c r="B5941" s="55" t="s">
        <v>7170</v>
      </c>
      <c r="C5941" s="57" t="s">
        <v>7</v>
      </c>
      <c r="D5941" s="59">
        <v>406.92</v>
      </c>
    </row>
    <row r="5942" spans="1:4" ht="40.5">
      <c r="A5942" s="57">
        <v>87334</v>
      </c>
      <c r="B5942" s="55" t="s">
        <v>7171</v>
      </c>
      <c r="C5942" s="57" t="s">
        <v>7</v>
      </c>
      <c r="D5942" s="59">
        <v>369.45</v>
      </c>
    </row>
    <row r="5943" spans="1:4" ht="40.5">
      <c r="A5943" s="57">
        <v>87335</v>
      </c>
      <c r="B5943" s="55" t="s">
        <v>7172</v>
      </c>
      <c r="C5943" s="57" t="s">
        <v>7</v>
      </c>
      <c r="D5943" s="59">
        <v>399.55</v>
      </c>
    </row>
    <row r="5944" spans="1:4" ht="40.5">
      <c r="A5944" s="57">
        <v>87336</v>
      </c>
      <c r="B5944" s="55" t="s">
        <v>7173</v>
      </c>
      <c r="C5944" s="57" t="s">
        <v>7</v>
      </c>
      <c r="D5944" s="59">
        <v>386.23</v>
      </c>
    </row>
    <row r="5945" spans="1:4" ht="40.5">
      <c r="A5945" s="57">
        <v>87337</v>
      </c>
      <c r="B5945" s="55" t="s">
        <v>7174</v>
      </c>
      <c r="C5945" s="57" t="s">
        <v>7</v>
      </c>
      <c r="D5945" s="59">
        <v>395.79</v>
      </c>
    </row>
    <row r="5946" spans="1:4" ht="40.5">
      <c r="A5946" s="57">
        <v>87338</v>
      </c>
      <c r="B5946" s="55" t="s">
        <v>7175</v>
      </c>
      <c r="C5946" s="57" t="s">
        <v>7</v>
      </c>
      <c r="D5946" s="59">
        <v>379.31</v>
      </c>
    </row>
    <row r="5947" spans="1:4" ht="27">
      <c r="A5947" s="57">
        <v>87339</v>
      </c>
      <c r="B5947" s="55" t="s">
        <v>7176</v>
      </c>
      <c r="C5947" s="57" t="s">
        <v>7</v>
      </c>
      <c r="D5947" s="59">
        <v>581.48</v>
      </c>
    </row>
    <row r="5948" spans="1:4" ht="27">
      <c r="A5948" s="57">
        <v>87340</v>
      </c>
      <c r="B5948" s="55" t="s">
        <v>7177</v>
      </c>
      <c r="C5948" s="57" t="s">
        <v>7</v>
      </c>
      <c r="D5948" s="59">
        <v>465.17</v>
      </c>
    </row>
    <row r="5949" spans="1:4" ht="27">
      <c r="A5949" s="57">
        <v>87341</v>
      </c>
      <c r="B5949" s="55" t="s">
        <v>7178</v>
      </c>
      <c r="C5949" s="57" t="s">
        <v>7</v>
      </c>
      <c r="D5949" s="59">
        <v>433.71</v>
      </c>
    </row>
    <row r="5950" spans="1:4" ht="27">
      <c r="A5950" s="57">
        <v>87342</v>
      </c>
      <c r="B5950" s="55" t="s">
        <v>7179</v>
      </c>
      <c r="C5950" s="57" t="s">
        <v>7</v>
      </c>
      <c r="D5950" s="59">
        <v>485.02</v>
      </c>
    </row>
    <row r="5951" spans="1:4" ht="27">
      <c r="A5951" s="57">
        <v>87343</v>
      </c>
      <c r="B5951" s="55" t="s">
        <v>7180</v>
      </c>
      <c r="C5951" s="57" t="s">
        <v>7</v>
      </c>
      <c r="D5951" s="59">
        <v>419.21</v>
      </c>
    </row>
    <row r="5952" spans="1:4" ht="27">
      <c r="A5952" s="57">
        <v>87344</v>
      </c>
      <c r="B5952" s="55" t="s">
        <v>7181</v>
      </c>
      <c r="C5952" s="57" t="s">
        <v>7</v>
      </c>
      <c r="D5952" s="59">
        <v>380</v>
      </c>
    </row>
    <row r="5953" spans="1:4" ht="27">
      <c r="A5953" s="57">
        <v>87345</v>
      </c>
      <c r="B5953" s="55" t="s">
        <v>7182</v>
      </c>
      <c r="C5953" s="57" t="s">
        <v>7</v>
      </c>
      <c r="D5953" s="59">
        <v>429.44</v>
      </c>
    </row>
    <row r="5954" spans="1:4" ht="27">
      <c r="A5954" s="57">
        <v>87346</v>
      </c>
      <c r="B5954" s="55" t="s">
        <v>7183</v>
      </c>
      <c r="C5954" s="57" t="s">
        <v>7</v>
      </c>
      <c r="D5954" s="59">
        <v>374.97</v>
      </c>
    </row>
    <row r="5955" spans="1:4" ht="27">
      <c r="A5955" s="57">
        <v>87347</v>
      </c>
      <c r="B5955" s="55" t="s">
        <v>7184</v>
      </c>
      <c r="C5955" s="57" t="s">
        <v>7</v>
      </c>
      <c r="D5955" s="59">
        <v>343.45</v>
      </c>
    </row>
    <row r="5956" spans="1:4" ht="27">
      <c r="A5956" s="57">
        <v>87348</v>
      </c>
      <c r="B5956" s="55" t="s">
        <v>7185</v>
      </c>
      <c r="C5956" s="57" t="s">
        <v>7</v>
      </c>
      <c r="D5956" s="59">
        <v>387.53</v>
      </c>
    </row>
    <row r="5957" spans="1:4" ht="27">
      <c r="A5957" s="57">
        <v>87349</v>
      </c>
      <c r="B5957" s="55" t="s">
        <v>7186</v>
      </c>
      <c r="C5957" s="57" t="s">
        <v>7</v>
      </c>
      <c r="D5957" s="59">
        <v>313.43</v>
      </c>
    </row>
    <row r="5958" spans="1:4" ht="40.5">
      <c r="A5958" s="57">
        <v>87350</v>
      </c>
      <c r="B5958" s="55" t="s">
        <v>7187</v>
      </c>
      <c r="C5958" s="57" t="s">
        <v>7</v>
      </c>
      <c r="D5958" s="59">
        <v>363.25</v>
      </c>
    </row>
    <row r="5959" spans="1:4" ht="40.5">
      <c r="A5959" s="57">
        <v>87351</v>
      </c>
      <c r="B5959" s="55" t="s">
        <v>7188</v>
      </c>
      <c r="C5959" s="57" t="s">
        <v>7</v>
      </c>
      <c r="D5959" s="59">
        <v>294.24</v>
      </c>
    </row>
    <row r="5960" spans="1:4" ht="40.5">
      <c r="A5960" s="57">
        <v>87352</v>
      </c>
      <c r="B5960" s="55" t="s">
        <v>7189</v>
      </c>
      <c r="C5960" s="57" t="s">
        <v>7</v>
      </c>
      <c r="D5960" s="59">
        <v>463.03</v>
      </c>
    </row>
    <row r="5961" spans="1:4" ht="40.5">
      <c r="A5961" s="57">
        <v>87353</v>
      </c>
      <c r="B5961" s="55" t="s">
        <v>7190</v>
      </c>
      <c r="C5961" s="57" t="s">
        <v>7</v>
      </c>
      <c r="D5961" s="59">
        <v>391.78</v>
      </c>
    </row>
    <row r="5962" spans="1:4" ht="40.5">
      <c r="A5962" s="57">
        <v>87354</v>
      </c>
      <c r="B5962" s="55" t="s">
        <v>7191</v>
      </c>
      <c r="C5962" s="57" t="s">
        <v>7</v>
      </c>
      <c r="D5962" s="59">
        <v>356.98</v>
      </c>
    </row>
    <row r="5963" spans="1:4" ht="40.5">
      <c r="A5963" s="57">
        <v>87355</v>
      </c>
      <c r="B5963" s="55" t="s">
        <v>7192</v>
      </c>
      <c r="C5963" s="57" t="s">
        <v>7</v>
      </c>
      <c r="D5963" s="59">
        <v>389.79</v>
      </c>
    </row>
    <row r="5964" spans="1:4" ht="40.5">
      <c r="A5964" s="57">
        <v>87356</v>
      </c>
      <c r="B5964" s="55" t="s">
        <v>7193</v>
      </c>
      <c r="C5964" s="57" t="s">
        <v>7</v>
      </c>
      <c r="D5964" s="59">
        <v>341.23</v>
      </c>
    </row>
    <row r="5965" spans="1:4" ht="40.5">
      <c r="A5965" s="57">
        <v>87357</v>
      </c>
      <c r="B5965" s="55" t="s">
        <v>7194</v>
      </c>
      <c r="C5965" s="57" t="s">
        <v>7</v>
      </c>
      <c r="D5965" s="59">
        <v>315.67</v>
      </c>
    </row>
    <row r="5966" spans="1:4" ht="40.5">
      <c r="A5966" s="57">
        <v>87358</v>
      </c>
      <c r="B5966" s="55" t="s">
        <v>7195</v>
      </c>
      <c r="C5966" s="57" t="s">
        <v>7</v>
      </c>
      <c r="D5966" s="59">
        <v>2095.41</v>
      </c>
    </row>
    <row r="5967" spans="1:4" ht="40.5">
      <c r="A5967" s="57">
        <v>87359</v>
      </c>
      <c r="B5967" s="55" t="s">
        <v>7196</v>
      </c>
      <c r="C5967" s="57" t="s">
        <v>7</v>
      </c>
      <c r="D5967" s="59">
        <v>2062.59</v>
      </c>
    </row>
    <row r="5968" spans="1:4" ht="40.5">
      <c r="A5968" s="57">
        <v>87360</v>
      </c>
      <c r="B5968" s="55" t="s">
        <v>7197</v>
      </c>
      <c r="C5968" s="57" t="s">
        <v>7</v>
      </c>
      <c r="D5968" s="59">
        <v>2178.37</v>
      </c>
    </row>
    <row r="5969" spans="1:4" ht="40.5">
      <c r="A5969" s="57">
        <v>87361</v>
      </c>
      <c r="B5969" s="55" t="s">
        <v>7198</v>
      </c>
      <c r="C5969" s="57" t="s">
        <v>7</v>
      </c>
      <c r="D5969" s="59">
        <v>2131.27</v>
      </c>
    </row>
    <row r="5970" spans="1:4" ht="40.5">
      <c r="A5970" s="57">
        <v>87362</v>
      </c>
      <c r="B5970" s="55" t="s">
        <v>7199</v>
      </c>
      <c r="C5970" s="57" t="s">
        <v>7</v>
      </c>
      <c r="D5970" s="59">
        <v>2120.1799999999998</v>
      </c>
    </row>
    <row r="5971" spans="1:4" ht="40.5">
      <c r="A5971" s="57">
        <v>87363</v>
      </c>
      <c r="B5971" s="55" t="s">
        <v>7200</v>
      </c>
      <c r="C5971" s="57" t="s">
        <v>7</v>
      </c>
      <c r="D5971" s="59">
        <v>2124.87</v>
      </c>
    </row>
    <row r="5972" spans="1:4" ht="40.5">
      <c r="A5972" s="57">
        <v>87364</v>
      </c>
      <c r="B5972" s="55" t="s">
        <v>7201</v>
      </c>
      <c r="C5972" s="57" t="s">
        <v>7</v>
      </c>
      <c r="D5972" s="59">
        <v>2085.35</v>
      </c>
    </row>
    <row r="5973" spans="1:4" ht="40.5">
      <c r="A5973" s="57">
        <v>87365</v>
      </c>
      <c r="B5973" s="55" t="s">
        <v>7202</v>
      </c>
      <c r="C5973" s="57" t="s">
        <v>7</v>
      </c>
      <c r="D5973" s="59">
        <v>372.44</v>
      </c>
    </row>
    <row r="5974" spans="1:4" ht="40.5">
      <c r="A5974" s="57">
        <v>87366</v>
      </c>
      <c r="B5974" s="55" t="s">
        <v>7203</v>
      </c>
      <c r="C5974" s="57" t="s">
        <v>7</v>
      </c>
      <c r="D5974" s="59">
        <v>395.22</v>
      </c>
    </row>
    <row r="5975" spans="1:4" ht="27">
      <c r="A5975" s="57">
        <v>87367</v>
      </c>
      <c r="B5975" s="55" t="s">
        <v>7204</v>
      </c>
      <c r="C5975" s="57" t="s">
        <v>7</v>
      </c>
      <c r="D5975" s="59">
        <v>486.57</v>
      </c>
    </row>
    <row r="5976" spans="1:4" ht="27">
      <c r="A5976" s="57">
        <v>87368</v>
      </c>
      <c r="B5976" s="55" t="s">
        <v>7205</v>
      </c>
      <c r="C5976" s="57" t="s">
        <v>7</v>
      </c>
      <c r="D5976" s="59">
        <v>479</v>
      </c>
    </row>
    <row r="5977" spans="1:4" ht="27">
      <c r="A5977" s="57">
        <v>87369</v>
      </c>
      <c r="B5977" s="55" t="s">
        <v>7206</v>
      </c>
      <c r="C5977" s="57" t="s">
        <v>7</v>
      </c>
      <c r="D5977" s="59">
        <v>495.27</v>
      </c>
    </row>
    <row r="5978" spans="1:4" ht="27">
      <c r="A5978" s="57">
        <v>87370</v>
      </c>
      <c r="B5978" s="55" t="s">
        <v>7207</v>
      </c>
      <c r="C5978" s="57" t="s">
        <v>7</v>
      </c>
      <c r="D5978" s="59">
        <v>474.82</v>
      </c>
    </row>
    <row r="5979" spans="1:4" ht="27">
      <c r="A5979" s="57">
        <v>87371</v>
      </c>
      <c r="B5979" s="55" t="s">
        <v>7208</v>
      </c>
      <c r="C5979" s="57" t="s">
        <v>7</v>
      </c>
      <c r="D5979" s="59">
        <v>468.21</v>
      </c>
    </row>
    <row r="5980" spans="1:4" ht="27">
      <c r="A5980" s="57">
        <v>87372</v>
      </c>
      <c r="B5980" s="55" t="s">
        <v>7209</v>
      </c>
      <c r="C5980" s="57" t="s">
        <v>7</v>
      </c>
      <c r="D5980" s="59">
        <v>555.91999999999996</v>
      </c>
    </row>
    <row r="5981" spans="1:4" ht="27">
      <c r="A5981" s="57">
        <v>87373</v>
      </c>
      <c r="B5981" s="55" t="s">
        <v>7210</v>
      </c>
      <c r="C5981" s="57" t="s">
        <v>7</v>
      </c>
      <c r="D5981" s="59">
        <v>491.42</v>
      </c>
    </row>
    <row r="5982" spans="1:4" ht="27">
      <c r="A5982" s="57">
        <v>87374</v>
      </c>
      <c r="B5982" s="55" t="s">
        <v>7211</v>
      </c>
      <c r="C5982" s="57" t="s">
        <v>7</v>
      </c>
      <c r="D5982" s="59">
        <v>455.8</v>
      </c>
    </row>
    <row r="5983" spans="1:4" ht="27">
      <c r="A5983" s="57">
        <v>87375</v>
      </c>
      <c r="B5983" s="55" t="s">
        <v>7212</v>
      </c>
      <c r="C5983" s="57" t="s">
        <v>7</v>
      </c>
      <c r="D5983" s="59">
        <v>432.96</v>
      </c>
    </row>
    <row r="5984" spans="1:4" ht="27">
      <c r="A5984" s="57">
        <v>87376</v>
      </c>
      <c r="B5984" s="55" t="s">
        <v>7213</v>
      </c>
      <c r="C5984" s="57" t="s">
        <v>7</v>
      </c>
      <c r="D5984" s="59">
        <v>403.63</v>
      </c>
    </row>
    <row r="5985" spans="1:4" ht="27">
      <c r="A5985" s="57">
        <v>87377</v>
      </c>
      <c r="B5985" s="55" t="s">
        <v>7214</v>
      </c>
      <c r="C5985" s="57" t="s">
        <v>7</v>
      </c>
      <c r="D5985" s="59">
        <v>473.5</v>
      </c>
    </row>
    <row r="5986" spans="1:4" ht="27">
      <c r="A5986" s="57">
        <v>87378</v>
      </c>
      <c r="B5986" s="55" t="s">
        <v>7215</v>
      </c>
      <c r="C5986" s="57" t="s">
        <v>7</v>
      </c>
      <c r="D5986" s="59">
        <v>427.88</v>
      </c>
    </row>
    <row r="5987" spans="1:4" ht="27">
      <c r="A5987" s="57">
        <v>87379</v>
      </c>
      <c r="B5987" s="55" t="s">
        <v>7216</v>
      </c>
      <c r="C5987" s="57" t="s">
        <v>7</v>
      </c>
      <c r="D5987" s="59">
        <v>2180.19</v>
      </c>
    </row>
    <row r="5988" spans="1:4" ht="27">
      <c r="A5988" s="57">
        <v>87380</v>
      </c>
      <c r="B5988" s="55" t="s">
        <v>7217</v>
      </c>
      <c r="C5988" s="57" t="s">
        <v>7</v>
      </c>
      <c r="D5988" s="59">
        <v>2245.7600000000002</v>
      </c>
    </row>
    <row r="5989" spans="1:4" ht="27">
      <c r="A5989" s="57">
        <v>87381</v>
      </c>
      <c r="B5989" s="55" t="s">
        <v>7218</v>
      </c>
      <c r="C5989" s="57" t="s">
        <v>7</v>
      </c>
      <c r="D5989" s="59">
        <v>2202.5700000000002</v>
      </c>
    </row>
    <row r="5990" spans="1:4" ht="27">
      <c r="A5990" s="57">
        <v>87382</v>
      </c>
      <c r="B5990" s="55" t="s">
        <v>7219</v>
      </c>
      <c r="C5990" s="57" t="s">
        <v>7</v>
      </c>
      <c r="D5990" s="59">
        <v>1182.73</v>
      </c>
    </row>
    <row r="5991" spans="1:4" ht="27">
      <c r="A5991" s="57">
        <v>87383</v>
      </c>
      <c r="B5991" s="55" t="s">
        <v>7220</v>
      </c>
      <c r="C5991" s="57" t="s">
        <v>7</v>
      </c>
      <c r="D5991" s="59">
        <v>1173.75</v>
      </c>
    </row>
    <row r="5992" spans="1:4" ht="27">
      <c r="A5992" s="57">
        <v>87384</v>
      </c>
      <c r="B5992" s="55" t="s">
        <v>7221</v>
      </c>
      <c r="C5992" s="57" t="s">
        <v>7</v>
      </c>
      <c r="D5992" s="59">
        <v>1160.8599999999999</v>
      </c>
    </row>
    <row r="5993" spans="1:4" ht="27">
      <c r="A5993" s="57">
        <v>87385</v>
      </c>
      <c r="B5993" s="55" t="s">
        <v>7222</v>
      </c>
      <c r="C5993" s="57" t="s">
        <v>7</v>
      </c>
      <c r="D5993" s="59">
        <v>1377.92</v>
      </c>
    </row>
    <row r="5994" spans="1:4" ht="27">
      <c r="A5994" s="57">
        <v>87386</v>
      </c>
      <c r="B5994" s="55" t="s">
        <v>7223</v>
      </c>
      <c r="C5994" s="57" t="s">
        <v>7</v>
      </c>
      <c r="D5994" s="59">
        <v>1363.41</v>
      </c>
    </row>
    <row r="5995" spans="1:4" ht="27">
      <c r="A5995" s="57">
        <v>87387</v>
      </c>
      <c r="B5995" s="55" t="s">
        <v>7224</v>
      </c>
      <c r="C5995" s="57" t="s">
        <v>7</v>
      </c>
      <c r="D5995" s="59">
        <v>1351.08</v>
      </c>
    </row>
    <row r="5996" spans="1:4" ht="27">
      <c r="A5996" s="57">
        <v>87388</v>
      </c>
      <c r="B5996" s="55" t="s">
        <v>7225</v>
      </c>
      <c r="C5996" s="57" t="s">
        <v>7</v>
      </c>
      <c r="D5996" s="59">
        <v>3225.4</v>
      </c>
    </row>
    <row r="5997" spans="1:4" ht="27">
      <c r="A5997" s="57">
        <v>87389</v>
      </c>
      <c r="B5997" s="55" t="s">
        <v>7226</v>
      </c>
      <c r="C5997" s="57" t="s">
        <v>7</v>
      </c>
      <c r="D5997" s="59">
        <v>3230.5</v>
      </c>
    </row>
    <row r="5998" spans="1:4" ht="27">
      <c r="A5998" s="57">
        <v>87390</v>
      </c>
      <c r="B5998" s="55" t="s">
        <v>7227</v>
      </c>
      <c r="C5998" s="57" t="s">
        <v>7</v>
      </c>
      <c r="D5998" s="59">
        <v>3238.93</v>
      </c>
    </row>
    <row r="5999" spans="1:4" ht="27">
      <c r="A5999" s="57">
        <v>87391</v>
      </c>
      <c r="B5999" s="55" t="s">
        <v>7228</v>
      </c>
      <c r="C5999" s="57" t="s">
        <v>7</v>
      </c>
      <c r="D5999" s="59">
        <v>3587.34</v>
      </c>
    </row>
    <row r="6000" spans="1:4" ht="27">
      <c r="A6000" s="57">
        <v>87393</v>
      </c>
      <c r="B6000" s="55" t="s">
        <v>7229</v>
      </c>
      <c r="C6000" s="57" t="s">
        <v>7</v>
      </c>
      <c r="D6000" s="59">
        <v>3611.08</v>
      </c>
    </row>
    <row r="6001" spans="1:4" ht="27">
      <c r="A6001" s="57">
        <v>87394</v>
      </c>
      <c r="B6001" s="55" t="s">
        <v>7230</v>
      </c>
      <c r="C6001" s="57" t="s">
        <v>7</v>
      </c>
      <c r="D6001" s="59">
        <v>3632.74</v>
      </c>
    </row>
    <row r="6002" spans="1:4" ht="27">
      <c r="A6002" s="57">
        <v>87395</v>
      </c>
      <c r="B6002" s="55" t="s">
        <v>7231</v>
      </c>
      <c r="C6002" s="57" t="s">
        <v>7</v>
      </c>
      <c r="D6002" s="59">
        <v>2277.5100000000002</v>
      </c>
    </row>
    <row r="6003" spans="1:4" ht="27">
      <c r="A6003" s="57">
        <v>87396</v>
      </c>
      <c r="B6003" s="55" t="s">
        <v>7232</v>
      </c>
      <c r="C6003" s="57" t="s">
        <v>7</v>
      </c>
      <c r="D6003" s="59">
        <v>2283.66</v>
      </c>
    </row>
    <row r="6004" spans="1:4" ht="27">
      <c r="A6004" s="57">
        <v>87397</v>
      </c>
      <c r="B6004" s="55" t="s">
        <v>7233</v>
      </c>
      <c r="C6004" s="57" t="s">
        <v>7</v>
      </c>
      <c r="D6004" s="59">
        <v>2288.52</v>
      </c>
    </row>
    <row r="6005" spans="1:4" ht="27">
      <c r="A6005" s="57">
        <v>87398</v>
      </c>
      <c r="B6005" s="55" t="s">
        <v>7234</v>
      </c>
      <c r="C6005" s="57" t="s">
        <v>7</v>
      </c>
      <c r="D6005" s="59">
        <v>1322.83</v>
      </c>
    </row>
    <row r="6006" spans="1:4" ht="13.5">
      <c r="A6006" s="57">
        <v>87399</v>
      </c>
      <c r="B6006" s="55" t="s">
        <v>7235</v>
      </c>
      <c r="C6006" s="57" t="s">
        <v>7</v>
      </c>
      <c r="D6006" s="59">
        <v>1516.84</v>
      </c>
    </row>
    <row r="6007" spans="1:4" ht="13.5">
      <c r="A6007" s="57">
        <v>87401</v>
      </c>
      <c r="B6007" s="55" t="s">
        <v>7236</v>
      </c>
      <c r="C6007" s="57" t="s">
        <v>7</v>
      </c>
      <c r="D6007" s="59">
        <v>3791.52</v>
      </c>
    </row>
    <row r="6008" spans="1:4" ht="13.5">
      <c r="A6008" s="57">
        <v>87402</v>
      </c>
      <c r="B6008" s="55" t="s">
        <v>7237</v>
      </c>
      <c r="C6008" s="57" t="s">
        <v>7</v>
      </c>
      <c r="D6008" s="59">
        <v>2454.87</v>
      </c>
    </row>
    <row r="6009" spans="1:4" ht="27">
      <c r="A6009" s="57">
        <v>87404</v>
      </c>
      <c r="B6009" s="55" t="s">
        <v>7238</v>
      </c>
      <c r="C6009" s="57" t="s">
        <v>7</v>
      </c>
      <c r="D6009" s="59">
        <v>3362.44</v>
      </c>
    </row>
    <row r="6010" spans="1:4" ht="27">
      <c r="A6010" s="57">
        <v>87405</v>
      </c>
      <c r="B6010" s="55" t="s">
        <v>7239</v>
      </c>
      <c r="C6010" s="57" t="s">
        <v>7</v>
      </c>
      <c r="D6010" s="59">
        <v>3358.36</v>
      </c>
    </row>
    <row r="6011" spans="1:4" ht="27">
      <c r="A6011" s="57">
        <v>87407</v>
      </c>
      <c r="B6011" s="55" t="s">
        <v>7240</v>
      </c>
      <c r="C6011" s="57" t="s">
        <v>7</v>
      </c>
      <c r="D6011" s="59">
        <v>1204.3</v>
      </c>
    </row>
    <row r="6012" spans="1:4" ht="27">
      <c r="A6012" s="57">
        <v>87408</v>
      </c>
      <c r="B6012" s="55" t="s">
        <v>7241</v>
      </c>
      <c r="C6012" s="57" t="s">
        <v>7</v>
      </c>
      <c r="D6012" s="59">
        <v>1188.3699999999999</v>
      </c>
    </row>
    <row r="6013" spans="1:4" ht="13.5">
      <c r="A6013" s="57">
        <v>87410</v>
      </c>
      <c r="B6013" s="55" t="s">
        <v>7242</v>
      </c>
      <c r="C6013" s="57" t="s">
        <v>7</v>
      </c>
      <c r="D6013" s="59">
        <v>806.21</v>
      </c>
    </row>
    <row r="6014" spans="1:4" ht="27">
      <c r="A6014" s="57">
        <v>88626</v>
      </c>
      <c r="B6014" s="55" t="s">
        <v>7243</v>
      </c>
      <c r="C6014" s="57" t="s">
        <v>7</v>
      </c>
      <c r="D6014" s="59">
        <v>387.46</v>
      </c>
    </row>
    <row r="6015" spans="1:4" ht="27">
      <c r="A6015" s="57">
        <v>88627</v>
      </c>
      <c r="B6015" s="55" t="s">
        <v>7244</v>
      </c>
      <c r="C6015" s="57" t="s">
        <v>7</v>
      </c>
      <c r="D6015" s="59">
        <v>449.85</v>
      </c>
    </row>
    <row r="6016" spans="1:4" ht="27">
      <c r="A6016" s="57">
        <v>88628</v>
      </c>
      <c r="B6016" s="55" t="s">
        <v>7245</v>
      </c>
      <c r="C6016" s="57" t="s">
        <v>7</v>
      </c>
      <c r="D6016" s="59">
        <v>384.73</v>
      </c>
    </row>
    <row r="6017" spans="1:4" ht="27">
      <c r="A6017" s="57">
        <v>88629</v>
      </c>
      <c r="B6017" s="55" t="s">
        <v>7246</v>
      </c>
      <c r="C6017" s="57" t="s">
        <v>7</v>
      </c>
      <c r="D6017" s="59">
        <v>453.01</v>
      </c>
    </row>
    <row r="6018" spans="1:4" ht="27">
      <c r="A6018" s="57">
        <v>88630</v>
      </c>
      <c r="B6018" s="55" t="s">
        <v>7247</v>
      </c>
      <c r="C6018" s="57" t="s">
        <v>7</v>
      </c>
      <c r="D6018" s="59">
        <v>321.57</v>
      </c>
    </row>
    <row r="6019" spans="1:4" ht="27">
      <c r="A6019" s="57">
        <v>88631</v>
      </c>
      <c r="B6019" s="55" t="s">
        <v>7248</v>
      </c>
      <c r="C6019" s="57" t="s">
        <v>7</v>
      </c>
      <c r="D6019" s="59">
        <v>401.75</v>
      </c>
    </row>
    <row r="6020" spans="1:4" ht="40.5">
      <c r="A6020" s="57">
        <v>88715</v>
      </c>
      <c r="B6020" s="55" t="s">
        <v>7249</v>
      </c>
      <c r="C6020" s="57" t="s">
        <v>7</v>
      </c>
      <c r="D6020" s="59">
        <v>386.71</v>
      </c>
    </row>
    <row r="6021" spans="1:4" ht="27">
      <c r="A6021" s="57">
        <v>95563</v>
      </c>
      <c r="B6021" s="55" t="s">
        <v>7250</v>
      </c>
      <c r="C6021" s="57" t="s">
        <v>7</v>
      </c>
      <c r="D6021" s="59">
        <v>576.22</v>
      </c>
    </row>
    <row r="6022" spans="1:4" ht="27">
      <c r="A6022" s="57">
        <v>100464</v>
      </c>
      <c r="B6022" s="55" t="s">
        <v>7251</v>
      </c>
      <c r="C6022" s="57" t="s">
        <v>7</v>
      </c>
      <c r="D6022" s="59">
        <v>413.18</v>
      </c>
    </row>
    <row r="6023" spans="1:4" ht="27">
      <c r="A6023" s="57">
        <v>100465</v>
      </c>
      <c r="B6023" s="55" t="s">
        <v>7252</v>
      </c>
      <c r="C6023" s="57" t="s">
        <v>7</v>
      </c>
      <c r="D6023" s="59">
        <v>376.83</v>
      </c>
    </row>
    <row r="6024" spans="1:4" ht="27">
      <c r="A6024" s="57">
        <v>100466</v>
      </c>
      <c r="B6024" s="55" t="s">
        <v>7253</v>
      </c>
      <c r="C6024" s="57" t="s">
        <v>7</v>
      </c>
      <c r="D6024" s="59">
        <v>356.48</v>
      </c>
    </row>
    <row r="6025" spans="1:4" ht="27">
      <c r="A6025" s="57">
        <v>100468</v>
      </c>
      <c r="B6025" s="55" t="s">
        <v>7254</v>
      </c>
      <c r="C6025" s="57" t="s">
        <v>7</v>
      </c>
      <c r="D6025" s="59">
        <v>477.34</v>
      </c>
    </row>
    <row r="6026" spans="1:4" ht="27">
      <c r="A6026" s="57">
        <v>100469</v>
      </c>
      <c r="B6026" s="55" t="s">
        <v>7255</v>
      </c>
      <c r="C6026" s="57" t="s">
        <v>7</v>
      </c>
      <c r="D6026" s="59">
        <v>377.39</v>
      </c>
    </row>
    <row r="6027" spans="1:4" ht="27">
      <c r="A6027" s="57">
        <v>100470</v>
      </c>
      <c r="B6027" s="55" t="s">
        <v>7256</v>
      </c>
      <c r="C6027" s="57" t="s">
        <v>7</v>
      </c>
      <c r="D6027" s="59">
        <v>333.8</v>
      </c>
    </row>
    <row r="6028" spans="1:4" ht="27">
      <c r="A6028" s="57">
        <v>100472</v>
      </c>
      <c r="B6028" s="55" t="s">
        <v>7257</v>
      </c>
      <c r="C6028" s="57" t="s">
        <v>7</v>
      </c>
      <c r="D6028" s="59">
        <v>383.14</v>
      </c>
    </row>
    <row r="6029" spans="1:4" ht="27">
      <c r="A6029" s="57">
        <v>100473</v>
      </c>
      <c r="B6029" s="55" t="s">
        <v>7258</v>
      </c>
      <c r="C6029" s="57" t="s">
        <v>7</v>
      </c>
      <c r="D6029" s="59">
        <v>337.29</v>
      </c>
    </row>
    <row r="6030" spans="1:4" ht="27">
      <c r="A6030" s="57">
        <v>100474</v>
      </c>
      <c r="B6030" s="55" t="s">
        <v>7259</v>
      </c>
      <c r="C6030" s="57" t="s">
        <v>7</v>
      </c>
      <c r="D6030" s="59">
        <v>314.61</v>
      </c>
    </row>
    <row r="6031" spans="1:4" ht="27">
      <c r="A6031" s="57">
        <v>100475</v>
      </c>
      <c r="B6031" s="55" t="s">
        <v>7260</v>
      </c>
      <c r="C6031" s="57" t="s">
        <v>7</v>
      </c>
      <c r="D6031" s="59">
        <v>499.02</v>
      </c>
    </row>
    <row r="6032" spans="1:4" ht="40.5">
      <c r="A6032" s="57">
        <v>100477</v>
      </c>
      <c r="B6032" s="55" t="s">
        <v>7261</v>
      </c>
      <c r="C6032" s="57" t="s">
        <v>7</v>
      </c>
      <c r="D6032" s="59">
        <v>560.54999999999995</v>
      </c>
    </row>
    <row r="6033" spans="1:4" ht="40.5">
      <c r="A6033" s="57">
        <v>100478</v>
      </c>
      <c r="B6033" s="55" t="s">
        <v>7262</v>
      </c>
      <c r="C6033" s="57" t="s">
        <v>7</v>
      </c>
      <c r="D6033" s="59">
        <v>488.98</v>
      </c>
    </row>
    <row r="6034" spans="1:4" ht="40.5">
      <c r="A6034" s="57">
        <v>100479</v>
      </c>
      <c r="B6034" s="55" t="s">
        <v>7263</v>
      </c>
      <c r="C6034" s="57" t="s">
        <v>7</v>
      </c>
      <c r="D6034" s="59">
        <v>471.23</v>
      </c>
    </row>
    <row r="6035" spans="1:4" ht="27">
      <c r="A6035" s="57">
        <v>100480</v>
      </c>
      <c r="B6035" s="55" t="s">
        <v>7264</v>
      </c>
      <c r="C6035" s="57" t="s">
        <v>7</v>
      </c>
      <c r="D6035" s="59">
        <v>565.15</v>
      </c>
    </row>
    <row r="6036" spans="1:4" ht="27">
      <c r="A6036" s="57">
        <v>100481</v>
      </c>
      <c r="B6036" s="55" t="s">
        <v>7265</v>
      </c>
      <c r="C6036" s="57" t="s">
        <v>7</v>
      </c>
      <c r="D6036" s="59">
        <v>425.42</v>
      </c>
    </row>
    <row r="6037" spans="1:4" ht="40.5">
      <c r="A6037" s="57">
        <v>100483</v>
      </c>
      <c r="B6037" s="55" t="s">
        <v>7266</v>
      </c>
      <c r="C6037" s="57" t="s">
        <v>7</v>
      </c>
      <c r="D6037" s="59">
        <v>471.6</v>
      </c>
    </row>
    <row r="6038" spans="1:4" ht="40.5">
      <c r="A6038" s="57">
        <v>100484</v>
      </c>
      <c r="B6038" s="55" t="s">
        <v>7267</v>
      </c>
      <c r="C6038" s="57" t="s">
        <v>7</v>
      </c>
      <c r="D6038" s="59">
        <v>426.55</v>
      </c>
    </row>
    <row r="6039" spans="1:4" ht="40.5">
      <c r="A6039" s="57">
        <v>100485</v>
      </c>
      <c r="B6039" s="55" t="s">
        <v>7268</v>
      </c>
      <c r="C6039" s="57" t="s">
        <v>7</v>
      </c>
      <c r="D6039" s="59">
        <v>405.07</v>
      </c>
    </row>
    <row r="6040" spans="1:4" ht="27">
      <c r="A6040" s="57">
        <v>100486</v>
      </c>
      <c r="B6040" s="55" t="s">
        <v>7269</v>
      </c>
      <c r="C6040" s="57" t="s">
        <v>7</v>
      </c>
      <c r="D6040" s="59">
        <v>495.53</v>
      </c>
    </row>
    <row r="6041" spans="1:4" ht="40.5">
      <c r="A6041" s="57">
        <v>100487</v>
      </c>
      <c r="B6041" s="55" t="s">
        <v>7270</v>
      </c>
      <c r="C6041" s="57" t="s">
        <v>7</v>
      </c>
      <c r="D6041" s="59">
        <v>362.32</v>
      </c>
    </row>
    <row r="6042" spans="1:4" ht="27">
      <c r="A6042" s="57">
        <v>100488</v>
      </c>
      <c r="B6042" s="55" t="s">
        <v>7271</v>
      </c>
      <c r="C6042" s="57" t="s">
        <v>7</v>
      </c>
      <c r="D6042" s="59">
        <v>374.48</v>
      </c>
    </row>
    <row r="6043" spans="1:4" ht="27">
      <c r="A6043" s="57">
        <v>100489</v>
      </c>
      <c r="B6043" s="55" t="s">
        <v>7272</v>
      </c>
      <c r="C6043" s="57" t="s">
        <v>7</v>
      </c>
      <c r="D6043" s="59">
        <v>378.86</v>
      </c>
    </row>
    <row r="6044" spans="1:4" ht="27">
      <c r="A6044" s="57">
        <v>100490</v>
      </c>
      <c r="B6044" s="55" t="s">
        <v>7273</v>
      </c>
      <c r="C6044" s="57" t="s">
        <v>7</v>
      </c>
      <c r="D6044" s="59">
        <v>328.85</v>
      </c>
    </row>
    <row r="6045" spans="1:4" ht="27">
      <c r="A6045" s="57">
        <v>100491</v>
      </c>
      <c r="B6045" s="55" t="s">
        <v>7274</v>
      </c>
      <c r="C6045" s="57" t="s">
        <v>7</v>
      </c>
      <c r="D6045" s="59">
        <v>493.63</v>
      </c>
    </row>
    <row r="6046" spans="1:4" ht="27">
      <c r="A6046" s="57">
        <v>100492</v>
      </c>
      <c r="B6046" s="55" t="s">
        <v>7275</v>
      </c>
      <c r="C6046" s="57" t="s">
        <v>7</v>
      </c>
      <c r="D6046" s="59">
        <v>420.6</v>
      </c>
    </row>
    <row r="6047" spans="1:4" ht="13.5">
      <c r="A6047" s="57">
        <v>92121</v>
      </c>
      <c r="B6047" s="55" t="s">
        <v>7276</v>
      </c>
      <c r="C6047" s="57" t="s">
        <v>7</v>
      </c>
      <c r="D6047" s="59">
        <v>23.26</v>
      </c>
    </row>
    <row r="6048" spans="1:4" ht="13.5">
      <c r="A6048" s="57">
        <v>92122</v>
      </c>
      <c r="B6048" s="55" t="s">
        <v>7277</v>
      </c>
      <c r="C6048" s="57" t="s">
        <v>7</v>
      </c>
      <c r="D6048" s="59">
        <v>39.56</v>
      </c>
    </row>
    <row r="6049" spans="1:4" ht="13.5">
      <c r="A6049" s="57">
        <v>92123</v>
      </c>
      <c r="B6049" s="55" t="s">
        <v>7278</v>
      </c>
      <c r="C6049" s="57" t="s">
        <v>7</v>
      </c>
      <c r="D6049" s="59">
        <v>41.1</v>
      </c>
    </row>
    <row r="6050" spans="1:4" ht="13.5">
      <c r="A6050" s="57">
        <v>100195</v>
      </c>
      <c r="B6050" s="55" t="s">
        <v>7279</v>
      </c>
      <c r="C6050" s="57" t="s">
        <v>8072</v>
      </c>
      <c r="D6050" s="59">
        <v>0.6</v>
      </c>
    </row>
    <row r="6051" spans="1:4" ht="13.5">
      <c r="A6051" s="57">
        <v>100196</v>
      </c>
      <c r="B6051" s="55" t="s">
        <v>7280</v>
      </c>
      <c r="C6051" s="57" t="s">
        <v>8072</v>
      </c>
      <c r="D6051" s="59">
        <v>1</v>
      </c>
    </row>
    <row r="6052" spans="1:4" ht="13.5">
      <c r="A6052" s="57">
        <v>100197</v>
      </c>
      <c r="B6052" s="55" t="s">
        <v>7281</v>
      </c>
      <c r="C6052" s="57" t="s">
        <v>8072</v>
      </c>
      <c r="D6052" s="59">
        <v>1.51</v>
      </c>
    </row>
    <row r="6053" spans="1:4" ht="27">
      <c r="A6053" s="57">
        <v>100198</v>
      </c>
      <c r="B6053" s="55" t="s">
        <v>7282</v>
      </c>
      <c r="C6053" s="57" t="s">
        <v>8072</v>
      </c>
      <c r="D6053" s="59">
        <v>0.21</v>
      </c>
    </row>
    <row r="6054" spans="1:4" ht="27">
      <c r="A6054" s="57">
        <v>100199</v>
      </c>
      <c r="B6054" s="55" t="s">
        <v>7283</v>
      </c>
      <c r="C6054" s="57" t="s">
        <v>8072</v>
      </c>
      <c r="D6054" s="59">
        <v>0.25</v>
      </c>
    </row>
    <row r="6055" spans="1:4" ht="27">
      <c r="A6055" s="57">
        <v>100200</v>
      </c>
      <c r="B6055" s="55" t="s">
        <v>7284</v>
      </c>
      <c r="C6055" s="57" t="s">
        <v>8072</v>
      </c>
      <c r="D6055" s="59">
        <v>0.31</v>
      </c>
    </row>
    <row r="6056" spans="1:4" ht="27">
      <c r="A6056" s="57">
        <v>100201</v>
      </c>
      <c r="B6056" s="55" t="s">
        <v>7285</v>
      </c>
      <c r="C6056" s="57" t="s">
        <v>8072</v>
      </c>
      <c r="D6056" s="59">
        <v>0.61</v>
      </c>
    </row>
    <row r="6057" spans="1:4" ht="27">
      <c r="A6057" s="57">
        <v>100202</v>
      </c>
      <c r="B6057" s="55" t="s">
        <v>7286</v>
      </c>
      <c r="C6057" s="57" t="s">
        <v>8072</v>
      </c>
      <c r="D6057" s="59">
        <v>0.71</v>
      </c>
    </row>
    <row r="6058" spans="1:4" ht="27">
      <c r="A6058" s="57">
        <v>100203</v>
      </c>
      <c r="B6058" s="55" t="s">
        <v>7287</v>
      </c>
      <c r="C6058" s="57" t="s">
        <v>8072</v>
      </c>
      <c r="D6058" s="59">
        <v>0.85</v>
      </c>
    </row>
    <row r="6059" spans="1:4" ht="27">
      <c r="A6059" s="57">
        <v>100204</v>
      </c>
      <c r="B6059" s="55" t="s">
        <v>7288</v>
      </c>
      <c r="C6059" s="57" t="s">
        <v>8072</v>
      </c>
      <c r="D6059" s="59">
        <v>0.08</v>
      </c>
    </row>
    <row r="6060" spans="1:4" ht="27">
      <c r="A6060" s="57">
        <v>100205</v>
      </c>
      <c r="B6060" s="55" t="s">
        <v>7289</v>
      </c>
      <c r="C6060" s="57" t="s">
        <v>8073</v>
      </c>
      <c r="D6060" s="59">
        <v>1127.05</v>
      </c>
    </row>
    <row r="6061" spans="1:4" ht="27">
      <c r="A6061" s="57">
        <v>100206</v>
      </c>
      <c r="B6061" s="55" t="s">
        <v>7290</v>
      </c>
      <c r="C6061" s="57" t="s">
        <v>8073</v>
      </c>
      <c r="D6061" s="59">
        <v>814.67</v>
      </c>
    </row>
    <row r="6062" spans="1:4" ht="27">
      <c r="A6062" s="57">
        <v>100207</v>
      </c>
      <c r="B6062" s="55" t="s">
        <v>7291</v>
      </c>
      <c r="C6062" s="57" t="s">
        <v>8073</v>
      </c>
      <c r="D6062" s="59">
        <v>325.17</v>
      </c>
    </row>
    <row r="6063" spans="1:4" ht="27">
      <c r="A6063" s="57">
        <v>100208</v>
      </c>
      <c r="B6063" s="55" t="s">
        <v>7292</v>
      </c>
      <c r="C6063" s="57" t="s">
        <v>8074</v>
      </c>
      <c r="D6063" s="59">
        <v>14.91</v>
      </c>
    </row>
    <row r="6064" spans="1:4" ht="27">
      <c r="A6064" s="57">
        <v>100209</v>
      </c>
      <c r="B6064" s="55" t="s">
        <v>7293</v>
      </c>
      <c r="C6064" s="57" t="s">
        <v>8074</v>
      </c>
      <c r="D6064" s="59">
        <v>7.45</v>
      </c>
    </row>
    <row r="6065" spans="1:4" ht="27">
      <c r="A6065" s="57">
        <v>100210</v>
      </c>
      <c r="B6065" s="55" t="s">
        <v>7294</v>
      </c>
      <c r="C6065" s="57" t="s">
        <v>8074</v>
      </c>
      <c r="D6065" s="59">
        <v>13.73</v>
      </c>
    </row>
    <row r="6066" spans="1:4" ht="27">
      <c r="A6066" s="57">
        <v>100211</v>
      </c>
      <c r="B6066" s="55" t="s">
        <v>7295</v>
      </c>
      <c r="C6066" s="57" t="s">
        <v>8074</v>
      </c>
      <c r="D6066" s="59">
        <v>5.3</v>
      </c>
    </row>
    <row r="6067" spans="1:4" ht="27">
      <c r="A6067" s="57">
        <v>100212</v>
      </c>
      <c r="B6067" s="55" t="s">
        <v>7296</v>
      </c>
      <c r="C6067" s="57" t="s">
        <v>8074</v>
      </c>
      <c r="D6067" s="59">
        <v>5.85</v>
      </c>
    </row>
    <row r="6068" spans="1:4" ht="27">
      <c r="A6068" s="57">
        <v>100213</v>
      </c>
      <c r="B6068" s="55" t="s">
        <v>7297</v>
      </c>
      <c r="C6068" s="57" t="s">
        <v>8074</v>
      </c>
      <c r="D6068" s="59">
        <v>2.1</v>
      </c>
    </row>
    <row r="6069" spans="1:4" ht="27">
      <c r="A6069" s="57">
        <v>100214</v>
      </c>
      <c r="B6069" s="55" t="s">
        <v>7298</v>
      </c>
      <c r="C6069" s="57" t="s">
        <v>8074</v>
      </c>
      <c r="D6069" s="59">
        <v>3.22</v>
      </c>
    </row>
    <row r="6070" spans="1:4" ht="27">
      <c r="A6070" s="57">
        <v>100215</v>
      </c>
      <c r="B6070" s="55" t="s">
        <v>7299</v>
      </c>
      <c r="C6070" s="57" t="s">
        <v>8074</v>
      </c>
      <c r="D6070" s="59">
        <v>2.76</v>
      </c>
    </row>
    <row r="6071" spans="1:4" ht="27">
      <c r="A6071" s="57">
        <v>100216</v>
      </c>
      <c r="B6071" s="55" t="s">
        <v>7300</v>
      </c>
      <c r="C6071" s="57" t="s">
        <v>8074</v>
      </c>
      <c r="D6071" s="59">
        <v>0.74</v>
      </c>
    </row>
    <row r="6072" spans="1:4" ht="27">
      <c r="A6072" s="57">
        <v>100217</v>
      </c>
      <c r="B6072" s="55" t="s">
        <v>7301</v>
      </c>
      <c r="C6072" s="57" t="s">
        <v>8074</v>
      </c>
      <c r="D6072" s="59">
        <v>2.2799999999999998</v>
      </c>
    </row>
    <row r="6073" spans="1:4" ht="27">
      <c r="A6073" s="57">
        <v>100218</v>
      </c>
      <c r="B6073" s="55" t="s">
        <v>7302</v>
      </c>
      <c r="C6073" s="57" t="s">
        <v>8074</v>
      </c>
      <c r="D6073" s="59">
        <v>1.57</v>
      </c>
    </row>
    <row r="6074" spans="1:4" ht="27">
      <c r="A6074" s="57">
        <v>100219</v>
      </c>
      <c r="B6074" s="55" t="s">
        <v>7303</v>
      </c>
      <c r="C6074" s="57" t="s">
        <v>8074</v>
      </c>
      <c r="D6074" s="59">
        <v>0.34</v>
      </c>
    </row>
    <row r="6075" spans="1:4" ht="27">
      <c r="A6075" s="57">
        <v>100220</v>
      </c>
      <c r="B6075" s="55" t="s">
        <v>7304</v>
      </c>
      <c r="C6075" s="57" t="s">
        <v>8075</v>
      </c>
      <c r="D6075" s="59">
        <v>21.42</v>
      </c>
    </row>
    <row r="6076" spans="1:4" ht="27">
      <c r="A6076" s="57">
        <v>100221</v>
      </c>
      <c r="B6076" s="55" t="s">
        <v>7305</v>
      </c>
      <c r="C6076" s="57" t="s">
        <v>8075</v>
      </c>
      <c r="D6076" s="59">
        <v>24.28</v>
      </c>
    </row>
    <row r="6077" spans="1:4" ht="27">
      <c r="A6077" s="57">
        <v>100222</v>
      </c>
      <c r="B6077" s="55" t="s">
        <v>7306</v>
      </c>
      <c r="C6077" s="57" t="s">
        <v>8075</v>
      </c>
      <c r="D6077" s="59">
        <v>9.19</v>
      </c>
    </row>
    <row r="6078" spans="1:4" ht="27">
      <c r="A6078" s="57">
        <v>100223</v>
      </c>
      <c r="B6078" s="55" t="s">
        <v>7307</v>
      </c>
      <c r="C6078" s="57" t="s">
        <v>8075</v>
      </c>
      <c r="D6078" s="59">
        <v>4.3</v>
      </c>
    </row>
    <row r="6079" spans="1:4" ht="27">
      <c r="A6079" s="57">
        <v>100224</v>
      </c>
      <c r="B6079" s="55" t="s">
        <v>7308</v>
      </c>
      <c r="C6079" s="57" t="s">
        <v>8075</v>
      </c>
      <c r="D6079" s="59">
        <v>2.2799999999999998</v>
      </c>
    </row>
    <row r="6080" spans="1:4" ht="13.5">
      <c r="A6080" s="57">
        <v>100225</v>
      </c>
      <c r="B6080" s="55" t="s">
        <v>7309</v>
      </c>
      <c r="C6080" s="57" t="s">
        <v>8076</v>
      </c>
      <c r="D6080" s="59">
        <v>1.68</v>
      </c>
    </row>
    <row r="6081" spans="1:4" ht="27">
      <c r="A6081" s="57">
        <v>100226</v>
      </c>
      <c r="B6081" s="55" t="s">
        <v>7310</v>
      </c>
      <c r="C6081" s="57" t="s">
        <v>8076</v>
      </c>
      <c r="D6081" s="59">
        <v>0.52</v>
      </c>
    </row>
    <row r="6082" spans="1:4" ht="27">
      <c r="A6082" s="57">
        <v>100227</v>
      </c>
      <c r="B6082" s="55" t="s">
        <v>7311</v>
      </c>
      <c r="C6082" s="57" t="s">
        <v>8076</v>
      </c>
      <c r="D6082" s="59">
        <v>0.78</v>
      </c>
    </row>
    <row r="6083" spans="1:4" ht="27">
      <c r="A6083" s="57">
        <v>100228</v>
      </c>
      <c r="B6083" s="55" t="s">
        <v>7312</v>
      </c>
      <c r="C6083" s="57" t="s">
        <v>8076</v>
      </c>
      <c r="D6083" s="59">
        <v>0.22</v>
      </c>
    </row>
    <row r="6084" spans="1:4" ht="13.5">
      <c r="A6084" s="57">
        <v>100229</v>
      </c>
      <c r="B6084" s="55" t="s">
        <v>7313</v>
      </c>
      <c r="C6084" s="57" t="s">
        <v>92</v>
      </c>
      <c r="D6084" s="59">
        <v>0.01</v>
      </c>
    </row>
    <row r="6085" spans="1:4" ht="13.5">
      <c r="A6085" s="57">
        <v>100230</v>
      </c>
      <c r="B6085" s="55" t="s">
        <v>7314</v>
      </c>
      <c r="C6085" s="57" t="s">
        <v>92</v>
      </c>
      <c r="D6085" s="59">
        <v>0.01</v>
      </c>
    </row>
    <row r="6086" spans="1:4" ht="13.5">
      <c r="A6086" s="57">
        <v>100231</v>
      </c>
      <c r="B6086" s="55" t="s">
        <v>7315</v>
      </c>
      <c r="C6086" s="57" t="s">
        <v>92</v>
      </c>
      <c r="D6086" s="59">
        <v>0.02</v>
      </c>
    </row>
    <row r="6087" spans="1:4" ht="27">
      <c r="A6087" s="57">
        <v>100232</v>
      </c>
      <c r="B6087" s="55" t="s">
        <v>7316</v>
      </c>
      <c r="C6087" s="57" t="s">
        <v>8068</v>
      </c>
      <c r="D6087" s="59">
        <v>0.28000000000000003</v>
      </c>
    </row>
    <row r="6088" spans="1:4" ht="27">
      <c r="A6088" s="57">
        <v>100233</v>
      </c>
      <c r="B6088" s="55" t="s">
        <v>7317</v>
      </c>
      <c r="C6088" s="57" t="s">
        <v>8068</v>
      </c>
      <c r="D6088" s="59">
        <v>0.14000000000000001</v>
      </c>
    </row>
    <row r="6089" spans="1:4" ht="27">
      <c r="A6089" s="57">
        <v>100234</v>
      </c>
      <c r="B6089" s="55" t="s">
        <v>7318</v>
      </c>
      <c r="C6089" s="57" t="s">
        <v>3</v>
      </c>
      <c r="D6089" s="59">
        <v>0.42</v>
      </c>
    </row>
    <row r="6090" spans="1:4" ht="27">
      <c r="A6090" s="57">
        <v>100235</v>
      </c>
      <c r="B6090" s="55" t="s">
        <v>7319</v>
      </c>
      <c r="C6090" s="57" t="s">
        <v>109</v>
      </c>
      <c r="D6090" s="59">
        <v>0.03</v>
      </c>
    </row>
    <row r="6091" spans="1:4" ht="27">
      <c r="A6091" s="57">
        <v>100236</v>
      </c>
      <c r="B6091" s="55" t="s">
        <v>7320</v>
      </c>
      <c r="C6091" s="57" t="s">
        <v>8077</v>
      </c>
      <c r="D6091" s="59">
        <v>2.13</v>
      </c>
    </row>
    <row r="6092" spans="1:4" ht="27">
      <c r="A6092" s="57">
        <v>100237</v>
      </c>
      <c r="B6092" s="55" t="s">
        <v>7321</v>
      </c>
      <c r="C6092" s="57" t="s">
        <v>8077</v>
      </c>
      <c r="D6092" s="59">
        <v>2.56</v>
      </c>
    </row>
    <row r="6093" spans="1:4" ht="27">
      <c r="A6093" s="57">
        <v>100238</v>
      </c>
      <c r="B6093" s="55" t="s">
        <v>7322</v>
      </c>
      <c r="C6093" s="57" t="s">
        <v>8077</v>
      </c>
      <c r="D6093" s="59">
        <v>4.0999999999999996</v>
      </c>
    </row>
    <row r="6094" spans="1:4" ht="27">
      <c r="A6094" s="57">
        <v>100239</v>
      </c>
      <c r="B6094" s="55" t="s">
        <v>7323</v>
      </c>
      <c r="C6094" s="57" t="s">
        <v>8077</v>
      </c>
      <c r="D6094" s="59">
        <v>5.12</v>
      </c>
    </row>
    <row r="6095" spans="1:4" ht="27">
      <c r="A6095" s="57">
        <v>100240</v>
      </c>
      <c r="B6095" s="55" t="s">
        <v>7324</v>
      </c>
      <c r="C6095" s="57" t="s">
        <v>8077</v>
      </c>
      <c r="D6095" s="59">
        <v>3.07</v>
      </c>
    </row>
    <row r="6096" spans="1:4" ht="27">
      <c r="A6096" s="57">
        <v>100241</v>
      </c>
      <c r="B6096" s="55" t="s">
        <v>7325</v>
      </c>
      <c r="C6096" s="57" t="s">
        <v>8077</v>
      </c>
      <c r="D6096" s="59">
        <v>5.12</v>
      </c>
    </row>
    <row r="6097" spans="1:4" ht="27">
      <c r="A6097" s="57">
        <v>100242</v>
      </c>
      <c r="B6097" s="55" t="s">
        <v>7326</v>
      </c>
      <c r="C6097" s="57" t="s">
        <v>8077</v>
      </c>
      <c r="D6097" s="59">
        <v>15.14</v>
      </c>
    </row>
    <row r="6098" spans="1:4" ht="27">
      <c r="A6098" s="57">
        <v>100243</v>
      </c>
      <c r="B6098" s="55" t="s">
        <v>7327</v>
      </c>
      <c r="C6098" s="57" t="s">
        <v>8077</v>
      </c>
      <c r="D6098" s="59">
        <v>2.46</v>
      </c>
    </row>
    <row r="6099" spans="1:4" ht="27">
      <c r="A6099" s="57">
        <v>100244</v>
      </c>
      <c r="B6099" s="55" t="s">
        <v>7328</v>
      </c>
      <c r="C6099" s="57" t="s">
        <v>8077</v>
      </c>
      <c r="D6099" s="59">
        <v>3.07</v>
      </c>
    </row>
    <row r="6100" spans="1:4" ht="27">
      <c r="A6100" s="57">
        <v>100245</v>
      </c>
      <c r="B6100" s="55" t="s">
        <v>7329</v>
      </c>
      <c r="C6100" s="57" t="s">
        <v>8077</v>
      </c>
      <c r="D6100" s="59">
        <v>6.14</v>
      </c>
    </row>
    <row r="6101" spans="1:4" ht="40.5">
      <c r="A6101" s="57">
        <v>100246</v>
      </c>
      <c r="B6101" s="55" t="s">
        <v>7330</v>
      </c>
      <c r="C6101" s="57" t="s">
        <v>8077</v>
      </c>
      <c r="D6101" s="59">
        <v>2.04</v>
      </c>
    </row>
    <row r="6102" spans="1:4" ht="40.5">
      <c r="A6102" s="57">
        <v>100247</v>
      </c>
      <c r="B6102" s="55" t="s">
        <v>7331</v>
      </c>
      <c r="C6102" s="57" t="s">
        <v>8077</v>
      </c>
      <c r="D6102" s="59">
        <v>2.56</v>
      </c>
    </row>
    <row r="6103" spans="1:4" ht="40.5">
      <c r="A6103" s="57">
        <v>100248</v>
      </c>
      <c r="B6103" s="55" t="s">
        <v>7332</v>
      </c>
      <c r="C6103" s="57" t="s">
        <v>8077</v>
      </c>
      <c r="D6103" s="59">
        <v>10.09</v>
      </c>
    </row>
    <row r="6104" spans="1:4" ht="27">
      <c r="A6104" s="57">
        <v>100249</v>
      </c>
      <c r="B6104" s="55" t="s">
        <v>7333</v>
      </c>
      <c r="C6104" s="57" t="s">
        <v>8077</v>
      </c>
      <c r="D6104" s="59">
        <v>2.04</v>
      </c>
    </row>
    <row r="6105" spans="1:4" ht="40.5">
      <c r="A6105" s="57">
        <v>100250</v>
      </c>
      <c r="B6105" s="55" t="s">
        <v>7334</v>
      </c>
      <c r="C6105" s="57" t="s">
        <v>8077</v>
      </c>
      <c r="D6105" s="59">
        <v>3.41</v>
      </c>
    </row>
    <row r="6106" spans="1:4" ht="40.5">
      <c r="A6106" s="57">
        <v>100251</v>
      </c>
      <c r="B6106" s="55" t="s">
        <v>7335</v>
      </c>
      <c r="C6106" s="57" t="s">
        <v>8077</v>
      </c>
      <c r="D6106" s="59">
        <v>10.09</v>
      </c>
    </row>
    <row r="6107" spans="1:4" ht="40.5">
      <c r="A6107" s="57">
        <v>100252</v>
      </c>
      <c r="B6107" s="55" t="s">
        <v>7336</v>
      </c>
      <c r="C6107" s="57" t="s">
        <v>8077</v>
      </c>
      <c r="D6107" s="59">
        <v>15.14</v>
      </c>
    </row>
    <row r="6108" spans="1:4" ht="40.5">
      <c r="A6108" s="57">
        <v>100253</v>
      </c>
      <c r="B6108" s="55" t="s">
        <v>7337</v>
      </c>
      <c r="C6108" s="57" t="s">
        <v>8077</v>
      </c>
      <c r="D6108" s="59">
        <v>20.18</v>
      </c>
    </row>
    <row r="6109" spans="1:4" ht="40.5">
      <c r="A6109" s="57">
        <v>100254</v>
      </c>
      <c r="B6109" s="55" t="s">
        <v>7338</v>
      </c>
      <c r="C6109" s="57" t="s">
        <v>8077</v>
      </c>
      <c r="D6109" s="59">
        <v>30.28</v>
      </c>
    </row>
    <row r="6110" spans="1:4" ht="27">
      <c r="A6110" s="57">
        <v>100255</v>
      </c>
      <c r="B6110" s="55" t="s">
        <v>7339</v>
      </c>
      <c r="C6110" s="57" t="s">
        <v>8077</v>
      </c>
      <c r="D6110" s="59">
        <v>10.24</v>
      </c>
    </row>
    <row r="6111" spans="1:4" ht="27">
      <c r="A6111" s="57">
        <v>100256</v>
      </c>
      <c r="B6111" s="55" t="s">
        <v>7340</v>
      </c>
      <c r="C6111" s="57" t="s">
        <v>8077</v>
      </c>
      <c r="D6111" s="59">
        <v>6.83</v>
      </c>
    </row>
    <row r="6112" spans="1:4" ht="27">
      <c r="A6112" s="57">
        <v>100257</v>
      </c>
      <c r="B6112" s="55" t="s">
        <v>7341</v>
      </c>
      <c r="C6112" s="57" t="s">
        <v>8077</v>
      </c>
      <c r="D6112" s="59">
        <v>4.0999999999999996</v>
      </c>
    </row>
    <row r="6113" spans="1:4" ht="27">
      <c r="A6113" s="57">
        <v>100258</v>
      </c>
      <c r="B6113" s="55" t="s">
        <v>7342</v>
      </c>
      <c r="C6113" s="57" t="s">
        <v>8077</v>
      </c>
      <c r="D6113" s="59">
        <v>10.24</v>
      </c>
    </row>
    <row r="6114" spans="1:4" ht="27">
      <c r="A6114" s="57">
        <v>100259</v>
      </c>
      <c r="B6114" s="55" t="s">
        <v>7343</v>
      </c>
      <c r="C6114" s="57" t="s">
        <v>8077</v>
      </c>
      <c r="D6114" s="59">
        <v>20.18</v>
      </c>
    </row>
    <row r="6115" spans="1:4" ht="27">
      <c r="A6115" s="57">
        <v>100260</v>
      </c>
      <c r="B6115" s="55" t="s">
        <v>7344</v>
      </c>
      <c r="C6115" s="57" t="s">
        <v>8072</v>
      </c>
      <c r="D6115" s="59">
        <v>6.65</v>
      </c>
    </row>
    <row r="6116" spans="1:4" ht="27">
      <c r="A6116" s="57">
        <v>100261</v>
      </c>
      <c r="B6116" s="55" t="s">
        <v>7345</v>
      </c>
      <c r="C6116" s="57" t="s">
        <v>8072</v>
      </c>
      <c r="D6116" s="59">
        <v>4.18</v>
      </c>
    </row>
    <row r="6117" spans="1:4" ht="27">
      <c r="A6117" s="57">
        <v>100262</v>
      </c>
      <c r="B6117" s="55" t="s">
        <v>7346</v>
      </c>
      <c r="C6117" s="57" t="s">
        <v>8072</v>
      </c>
      <c r="D6117" s="59">
        <v>2.59</v>
      </c>
    </row>
    <row r="6118" spans="1:4" ht="27">
      <c r="A6118" s="57">
        <v>100263</v>
      </c>
      <c r="B6118" s="55" t="s">
        <v>7347</v>
      </c>
      <c r="C6118" s="57" t="s">
        <v>8072</v>
      </c>
      <c r="D6118" s="59">
        <v>1.66</v>
      </c>
    </row>
    <row r="6119" spans="1:4" ht="13.5">
      <c r="A6119" s="57">
        <v>100264</v>
      </c>
      <c r="B6119" s="55" t="s">
        <v>7348</v>
      </c>
      <c r="C6119" s="57" t="s">
        <v>8075</v>
      </c>
      <c r="D6119" s="59">
        <v>30.23</v>
      </c>
    </row>
    <row r="6120" spans="1:4" ht="13.5">
      <c r="A6120" s="57">
        <v>100265</v>
      </c>
      <c r="B6120" s="55" t="s">
        <v>7349</v>
      </c>
      <c r="C6120" s="57" t="s">
        <v>3</v>
      </c>
      <c r="D6120" s="59">
        <v>0.63</v>
      </c>
    </row>
    <row r="6121" spans="1:4" ht="13.5">
      <c r="A6121" s="57">
        <v>100266</v>
      </c>
      <c r="B6121" s="55" t="s">
        <v>7350</v>
      </c>
      <c r="C6121" s="57" t="s">
        <v>8074</v>
      </c>
      <c r="D6121" s="59">
        <v>64.260000000000005</v>
      </c>
    </row>
    <row r="6122" spans="1:4" ht="13.5">
      <c r="A6122" s="57">
        <v>100267</v>
      </c>
      <c r="B6122" s="55" t="s">
        <v>7351</v>
      </c>
      <c r="C6122" s="57" t="s">
        <v>8068</v>
      </c>
      <c r="D6122" s="59">
        <v>1.27</v>
      </c>
    </row>
    <row r="6123" spans="1:4" ht="40.5">
      <c r="A6123" s="57">
        <v>100268</v>
      </c>
      <c r="B6123" s="55" t="s">
        <v>7352</v>
      </c>
      <c r="C6123" s="57" t="s">
        <v>8074</v>
      </c>
      <c r="D6123" s="59">
        <v>64.260000000000005</v>
      </c>
    </row>
    <row r="6124" spans="1:4" ht="27">
      <c r="A6124" s="57">
        <v>100269</v>
      </c>
      <c r="B6124" s="55" t="s">
        <v>7353</v>
      </c>
      <c r="C6124" s="57" t="s">
        <v>8068</v>
      </c>
      <c r="D6124" s="59">
        <v>1.27</v>
      </c>
    </row>
    <row r="6125" spans="1:4" ht="40.5">
      <c r="A6125" s="57">
        <v>100270</v>
      </c>
      <c r="B6125" s="55" t="s">
        <v>7354</v>
      </c>
      <c r="C6125" s="57" t="s">
        <v>8074</v>
      </c>
      <c r="D6125" s="59">
        <v>48.17</v>
      </c>
    </row>
    <row r="6126" spans="1:4" ht="13.5">
      <c r="A6126" s="57">
        <v>100271</v>
      </c>
      <c r="B6126" s="55" t="s">
        <v>7355</v>
      </c>
      <c r="C6126" s="57" t="s">
        <v>8075</v>
      </c>
      <c r="D6126" s="59">
        <v>48.19</v>
      </c>
    </row>
    <row r="6127" spans="1:4" ht="13.5">
      <c r="A6127" s="57">
        <v>100272</v>
      </c>
      <c r="B6127" s="55" t="s">
        <v>7356</v>
      </c>
      <c r="C6127" s="57" t="s">
        <v>3</v>
      </c>
      <c r="D6127" s="59">
        <v>0.95</v>
      </c>
    </row>
    <row r="6128" spans="1:4" ht="13.5">
      <c r="A6128" s="57">
        <v>100273</v>
      </c>
      <c r="B6128" s="55" t="s">
        <v>7357</v>
      </c>
      <c r="C6128" s="57" t="s">
        <v>8072</v>
      </c>
      <c r="D6128" s="59">
        <v>2.5099999999999998</v>
      </c>
    </row>
    <row r="6129" spans="1:4" ht="13.5">
      <c r="A6129" s="57">
        <v>100274</v>
      </c>
      <c r="B6129" s="55" t="s">
        <v>7358</v>
      </c>
      <c r="C6129" s="57" t="s">
        <v>8075</v>
      </c>
      <c r="D6129" s="59">
        <v>21.43</v>
      </c>
    </row>
    <row r="6130" spans="1:4" ht="27">
      <c r="A6130" s="57">
        <v>100275</v>
      </c>
      <c r="B6130" s="55" t="s">
        <v>7359</v>
      </c>
      <c r="C6130" s="57" t="s">
        <v>8075</v>
      </c>
      <c r="D6130" s="59">
        <v>13.85</v>
      </c>
    </row>
    <row r="6131" spans="1:4" ht="27">
      <c r="A6131" s="57">
        <v>100276</v>
      </c>
      <c r="B6131" s="55" t="s">
        <v>7360</v>
      </c>
      <c r="C6131" s="57" t="s">
        <v>8075</v>
      </c>
      <c r="D6131" s="59">
        <v>25.28</v>
      </c>
    </row>
    <row r="6132" spans="1:4" ht="40.5">
      <c r="A6132" s="57">
        <v>100277</v>
      </c>
      <c r="B6132" s="55" t="s">
        <v>7361</v>
      </c>
      <c r="C6132" s="57" t="s">
        <v>8075</v>
      </c>
      <c r="D6132" s="59">
        <v>1.45</v>
      </c>
    </row>
    <row r="6133" spans="1:4" ht="27">
      <c r="A6133" s="57">
        <v>100278</v>
      </c>
      <c r="B6133" s="55" t="s">
        <v>7362</v>
      </c>
      <c r="C6133" s="57" t="s">
        <v>8074</v>
      </c>
      <c r="D6133" s="59">
        <v>30.74</v>
      </c>
    </row>
    <row r="6134" spans="1:4" ht="27">
      <c r="A6134" s="57">
        <v>100279</v>
      </c>
      <c r="B6134" s="55" t="s">
        <v>7363</v>
      </c>
      <c r="C6134" s="57" t="s">
        <v>8068</v>
      </c>
      <c r="D6134" s="59">
        <v>0.59</v>
      </c>
    </row>
    <row r="6135" spans="1:4" ht="27">
      <c r="A6135" s="57">
        <v>100280</v>
      </c>
      <c r="B6135" s="55" t="s">
        <v>7364</v>
      </c>
      <c r="C6135" s="57" t="s">
        <v>8074</v>
      </c>
      <c r="D6135" s="59">
        <v>14.11</v>
      </c>
    </row>
    <row r="6136" spans="1:4" ht="27">
      <c r="A6136" s="57">
        <v>100281</v>
      </c>
      <c r="B6136" s="55" t="s">
        <v>7365</v>
      </c>
      <c r="C6136" s="57" t="s">
        <v>8074</v>
      </c>
      <c r="D6136" s="59">
        <v>2.79</v>
      </c>
    </row>
    <row r="6137" spans="1:4" ht="27">
      <c r="A6137" s="57">
        <v>100282</v>
      </c>
      <c r="B6137" s="55" t="s">
        <v>7366</v>
      </c>
      <c r="C6137" s="57" t="s">
        <v>8075</v>
      </c>
      <c r="D6137" s="59">
        <v>120.39</v>
      </c>
    </row>
    <row r="6138" spans="1:4" ht="27">
      <c r="A6138" s="57">
        <v>100283</v>
      </c>
      <c r="B6138" s="55" t="s">
        <v>7367</v>
      </c>
      <c r="C6138" s="57" t="s">
        <v>8075</v>
      </c>
      <c r="D6138" s="59">
        <v>19.45</v>
      </c>
    </row>
    <row r="6139" spans="1:4" ht="27">
      <c r="A6139" s="57">
        <v>100284</v>
      </c>
      <c r="B6139" s="55" t="s">
        <v>7368</v>
      </c>
      <c r="C6139" s="57" t="s">
        <v>8075</v>
      </c>
      <c r="D6139" s="59">
        <v>8.19</v>
      </c>
    </row>
    <row r="6140" spans="1:4" ht="13.5">
      <c r="A6140" s="57">
        <v>100285</v>
      </c>
      <c r="B6140" s="55" t="s">
        <v>7369</v>
      </c>
      <c r="C6140" s="57" t="s">
        <v>8077</v>
      </c>
      <c r="D6140" s="59">
        <v>32.340000000000003</v>
      </c>
    </row>
    <row r="6141" spans="1:4" ht="27">
      <c r="A6141" s="57">
        <v>100286</v>
      </c>
      <c r="B6141" s="55" t="s">
        <v>7370</v>
      </c>
      <c r="C6141" s="57" t="s">
        <v>8077</v>
      </c>
      <c r="D6141" s="59">
        <v>10.54</v>
      </c>
    </row>
    <row r="6142" spans="1:4" ht="27">
      <c r="A6142" s="57">
        <v>100287</v>
      </c>
      <c r="B6142" s="55" t="s">
        <v>7371</v>
      </c>
      <c r="C6142" s="57" t="s">
        <v>8077</v>
      </c>
      <c r="D6142" s="59">
        <v>10.09</v>
      </c>
    </row>
    <row r="6143" spans="1:4" ht="13.5">
      <c r="A6143" s="57">
        <v>99802</v>
      </c>
      <c r="B6143" s="55" t="s">
        <v>7372</v>
      </c>
      <c r="C6143" s="57" t="s">
        <v>3</v>
      </c>
      <c r="D6143" s="59">
        <v>0.41</v>
      </c>
    </row>
    <row r="6144" spans="1:4" ht="13.5">
      <c r="A6144" s="57">
        <v>99803</v>
      </c>
      <c r="B6144" s="55" t="s">
        <v>7373</v>
      </c>
      <c r="C6144" s="57" t="s">
        <v>3</v>
      </c>
      <c r="D6144" s="59">
        <v>1.6</v>
      </c>
    </row>
    <row r="6145" spans="1:4" ht="27">
      <c r="A6145" s="57">
        <v>99805</v>
      </c>
      <c r="B6145" s="55" t="s">
        <v>7374</v>
      </c>
      <c r="C6145" s="57" t="s">
        <v>3</v>
      </c>
      <c r="D6145" s="59">
        <v>8.36</v>
      </c>
    </row>
    <row r="6146" spans="1:4" ht="13.5">
      <c r="A6146" s="57">
        <v>99806</v>
      </c>
      <c r="B6146" s="55" t="s">
        <v>7375</v>
      </c>
      <c r="C6146" s="57" t="s">
        <v>3</v>
      </c>
      <c r="D6146" s="59">
        <v>0.66</v>
      </c>
    </row>
    <row r="6147" spans="1:4" ht="13.5">
      <c r="A6147" s="57">
        <v>99808</v>
      </c>
      <c r="B6147" s="55" t="s">
        <v>7376</v>
      </c>
      <c r="C6147" s="57" t="s">
        <v>3</v>
      </c>
      <c r="D6147" s="59">
        <v>2.75</v>
      </c>
    </row>
    <row r="6148" spans="1:4" ht="13.5">
      <c r="A6148" s="57">
        <v>99809</v>
      </c>
      <c r="B6148" s="55" t="s">
        <v>7377</v>
      </c>
      <c r="C6148" s="57" t="s">
        <v>3</v>
      </c>
      <c r="D6148" s="59">
        <v>4.55</v>
      </c>
    </row>
    <row r="6149" spans="1:4" ht="13.5">
      <c r="A6149" s="57">
        <v>99811</v>
      </c>
      <c r="B6149" s="55" t="s">
        <v>7378</v>
      </c>
      <c r="C6149" s="57" t="s">
        <v>3</v>
      </c>
      <c r="D6149" s="59">
        <v>2.72</v>
      </c>
    </row>
    <row r="6150" spans="1:4" ht="13.5">
      <c r="A6150" s="57">
        <v>99812</v>
      </c>
      <c r="B6150" s="55" t="s">
        <v>7379</v>
      </c>
      <c r="C6150" s="57" t="s">
        <v>3</v>
      </c>
      <c r="D6150" s="59">
        <v>0.87</v>
      </c>
    </row>
    <row r="6151" spans="1:4" ht="13.5">
      <c r="A6151" s="57">
        <v>99814</v>
      </c>
      <c r="B6151" s="55" t="s">
        <v>7380</v>
      </c>
      <c r="C6151" s="57" t="s">
        <v>3</v>
      </c>
      <c r="D6151" s="59">
        <v>1.47</v>
      </c>
    </row>
    <row r="6152" spans="1:4" ht="13.5">
      <c r="A6152" s="57">
        <v>99822</v>
      </c>
      <c r="B6152" s="55" t="s">
        <v>7381</v>
      </c>
      <c r="C6152" s="57" t="s">
        <v>3</v>
      </c>
      <c r="D6152" s="59">
        <v>0.77</v>
      </c>
    </row>
    <row r="6153" spans="1:4" ht="13.5">
      <c r="A6153" s="57">
        <v>99826</v>
      </c>
      <c r="B6153" s="55" t="s">
        <v>7382</v>
      </c>
      <c r="C6153" s="57" t="s">
        <v>3</v>
      </c>
      <c r="D6153" s="59">
        <v>1.18</v>
      </c>
    </row>
    <row r="6154" spans="1:4" ht="13.5">
      <c r="A6154" s="57">
        <v>73361</v>
      </c>
      <c r="B6154" s="55" t="s">
        <v>7383</v>
      </c>
      <c r="C6154" s="57" t="s">
        <v>7</v>
      </c>
      <c r="D6154" s="59">
        <v>382.03</v>
      </c>
    </row>
    <row r="6155" spans="1:4" ht="40.5">
      <c r="A6155" s="57">
        <v>97010</v>
      </c>
      <c r="B6155" s="55" t="s">
        <v>7384</v>
      </c>
      <c r="C6155" s="57" t="s">
        <v>1</v>
      </c>
      <c r="D6155" s="59">
        <v>39.090000000000003</v>
      </c>
    </row>
    <row r="6156" spans="1:4" ht="27">
      <c r="A6156" s="57">
        <v>97011</v>
      </c>
      <c r="B6156" s="55" t="s">
        <v>7385</v>
      </c>
      <c r="C6156" s="57" t="s">
        <v>1</v>
      </c>
      <c r="D6156" s="59">
        <v>31.68</v>
      </c>
    </row>
    <row r="6157" spans="1:4" ht="40.5">
      <c r="A6157" s="57">
        <v>97012</v>
      </c>
      <c r="B6157" s="55" t="s">
        <v>7386</v>
      </c>
      <c r="C6157" s="57" t="s">
        <v>1</v>
      </c>
      <c r="D6157" s="59">
        <v>27.96</v>
      </c>
    </row>
    <row r="6158" spans="1:4" ht="27">
      <c r="A6158" s="57">
        <v>97013</v>
      </c>
      <c r="B6158" s="55" t="s">
        <v>7387</v>
      </c>
      <c r="C6158" s="57" t="s">
        <v>1</v>
      </c>
      <c r="D6158" s="59">
        <v>66.27</v>
      </c>
    </row>
    <row r="6159" spans="1:4" ht="27">
      <c r="A6159" s="57">
        <v>97014</v>
      </c>
      <c r="B6159" s="55" t="s">
        <v>7388</v>
      </c>
      <c r="C6159" s="57" t="s">
        <v>1</v>
      </c>
      <c r="D6159" s="59">
        <v>50.05</v>
      </c>
    </row>
    <row r="6160" spans="1:4" ht="40.5">
      <c r="A6160" s="57">
        <v>97015</v>
      </c>
      <c r="B6160" s="55" t="s">
        <v>7389</v>
      </c>
      <c r="C6160" s="57" t="s">
        <v>1</v>
      </c>
      <c r="D6160" s="59">
        <v>41.92</v>
      </c>
    </row>
    <row r="6161" spans="1:4" ht="27">
      <c r="A6161" s="57">
        <v>97016</v>
      </c>
      <c r="B6161" s="55" t="s">
        <v>7390</v>
      </c>
      <c r="C6161" s="57" t="s">
        <v>1</v>
      </c>
      <c r="D6161" s="59">
        <v>33.32</v>
      </c>
    </row>
    <row r="6162" spans="1:4" ht="27">
      <c r="A6162" s="57">
        <v>97017</v>
      </c>
      <c r="B6162" s="55" t="s">
        <v>7391</v>
      </c>
      <c r="C6162" s="57" t="s">
        <v>1</v>
      </c>
      <c r="D6162" s="59">
        <v>26.02</v>
      </c>
    </row>
    <row r="6163" spans="1:4" ht="40.5">
      <c r="A6163" s="57">
        <v>97018</v>
      </c>
      <c r="B6163" s="55" t="s">
        <v>7392</v>
      </c>
      <c r="C6163" s="57" t="s">
        <v>1</v>
      </c>
      <c r="D6163" s="59">
        <v>22.31</v>
      </c>
    </row>
    <row r="6164" spans="1:4" ht="54">
      <c r="A6164" s="57">
        <v>97031</v>
      </c>
      <c r="B6164" s="55" t="s">
        <v>7393</v>
      </c>
      <c r="C6164" s="57" t="s">
        <v>1</v>
      </c>
      <c r="D6164" s="59">
        <v>39.200000000000003</v>
      </c>
    </row>
    <row r="6165" spans="1:4" ht="54">
      <c r="A6165" s="57">
        <v>97032</v>
      </c>
      <c r="B6165" s="55" t="s">
        <v>7394</v>
      </c>
      <c r="C6165" s="57" t="s">
        <v>1</v>
      </c>
      <c r="D6165" s="59">
        <v>28.16</v>
      </c>
    </row>
    <row r="6166" spans="1:4" ht="54">
      <c r="A6166" s="57">
        <v>97033</v>
      </c>
      <c r="B6166" s="55" t="s">
        <v>7395</v>
      </c>
      <c r="C6166" s="57" t="s">
        <v>1</v>
      </c>
      <c r="D6166" s="59">
        <v>38.49</v>
      </c>
    </row>
    <row r="6167" spans="1:4" ht="54">
      <c r="A6167" s="57">
        <v>97034</v>
      </c>
      <c r="B6167" s="55" t="s">
        <v>7396</v>
      </c>
      <c r="C6167" s="57" t="s">
        <v>1</v>
      </c>
      <c r="D6167" s="59">
        <v>26.78</v>
      </c>
    </row>
    <row r="6168" spans="1:4" ht="27">
      <c r="A6168" s="57">
        <v>97039</v>
      </c>
      <c r="B6168" s="55" t="s">
        <v>7397</v>
      </c>
      <c r="C6168" s="57" t="s">
        <v>3</v>
      </c>
      <c r="D6168" s="59">
        <v>35.630000000000003</v>
      </c>
    </row>
    <row r="6169" spans="1:4" ht="27">
      <c r="A6169" s="57">
        <v>97040</v>
      </c>
      <c r="B6169" s="55" t="s">
        <v>7398</v>
      </c>
      <c r="C6169" s="57" t="s">
        <v>3</v>
      </c>
      <c r="D6169" s="59">
        <v>14.25</v>
      </c>
    </row>
    <row r="6170" spans="1:4" ht="13.5">
      <c r="A6170" s="57">
        <v>97041</v>
      </c>
      <c r="B6170" s="55" t="s">
        <v>7399</v>
      </c>
      <c r="C6170" s="57" t="s">
        <v>3</v>
      </c>
      <c r="D6170" s="59">
        <v>254.82</v>
      </c>
    </row>
    <row r="6171" spans="1:4" ht="13.5">
      <c r="A6171" s="57">
        <v>97046</v>
      </c>
      <c r="B6171" s="55" t="s">
        <v>7400</v>
      </c>
      <c r="C6171" s="57" t="s">
        <v>3</v>
      </c>
      <c r="D6171" s="59">
        <v>0.31</v>
      </c>
    </row>
    <row r="6172" spans="1:4" ht="27">
      <c r="A6172" s="57">
        <v>97047</v>
      </c>
      <c r="B6172" s="55" t="s">
        <v>7401</v>
      </c>
      <c r="C6172" s="57" t="s">
        <v>3</v>
      </c>
      <c r="D6172" s="59">
        <v>0.11</v>
      </c>
    </row>
    <row r="6173" spans="1:4" ht="13.5">
      <c r="A6173" s="57">
        <v>97048</v>
      </c>
      <c r="B6173" s="55" t="s">
        <v>7402</v>
      </c>
      <c r="C6173" s="57" t="s">
        <v>3</v>
      </c>
      <c r="D6173" s="59">
        <v>0.09</v>
      </c>
    </row>
    <row r="6174" spans="1:4" ht="13.5">
      <c r="A6174" s="57">
        <v>97051</v>
      </c>
      <c r="B6174" s="55" t="s">
        <v>7403</v>
      </c>
      <c r="C6174" s="57" t="s">
        <v>1</v>
      </c>
      <c r="D6174" s="59">
        <v>2.95</v>
      </c>
    </row>
    <row r="6175" spans="1:4" ht="13.5">
      <c r="A6175" s="57">
        <v>97053</v>
      </c>
      <c r="B6175" s="55" t="s">
        <v>7404</v>
      </c>
      <c r="C6175" s="57" t="s">
        <v>1</v>
      </c>
      <c r="D6175" s="59">
        <v>9.8000000000000007</v>
      </c>
    </row>
    <row r="6176" spans="1:4" ht="13.5">
      <c r="A6176" s="57">
        <v>97054</v>
      </c>
      <c r="B6176" s="55" t="s">
        <v>7405</v>
      </c>
      <c r="C6176" s="57" t="s">
        <v>8068</v>
      </c>
      <c r="D6176" s="59">
        <v>21.83</v>
      </c>
    </row>
    <row r="6177" spans="1:4" ht="13.5">
      <c r="A6177" s="57">
        <v>97062</v>
      </c>
      <c r="B6177" s="55" t="s">
        <v>7406</v>
      </c>
      <c r="C6177" s="57" t="s">
        <v>3</v>
      </c>
      <c r="D6177" s="59">
        <v>5.41</v>
      </c>
    </row>
    <row r="6178" spans="1:4" ht="27">
      <c r="A6178" s="57">
        <v>97063</v>
      </c>
      <c r="B6178" s="55" t="s">
        <v>7407</v>
      </c>
      <c r="C6178" s="57" t="s">
        <v>3</v>
      </c>
      <c r="D6178" s="59">
        <v>9.76</v>
      </c>
    </row>
    <row r="6179" spans="1:4" ht="27">
      <c r="A6179" s="57">
        <v>97064</v>
      </c>
      <c r="B6179" s="55" t="s">
        <v>7408</v>
      </c>
      <c r="C6179" s="57" t="s">
        <v>1</v>
      </c>
      <c r="D6179" s="59">
        <v>17.760000000000002</v>
      </c>
    </row>
    <row r="6180" spans="1:4" ht="27">
      <c r="A6180" s="57">
        <v>97065</v>
      </c>
      <c r="B6180" s="55" t="s">
        <v>7409</v>
      </c>
      <c r="C6180" s="57" t="s">
        <v>7</v>
      </c>
      <c r="D6180" s="59">
        <v>5.94</v>
      </c>
    </row>
    <row r="6181" spans="1:4" ht="27">
      <c r="A6181" s="57">
        <v>97066</v>
      </c>
      <c r="B6181" s="55" t="s">
        <v>7410</v>
      </c>
      <c r="C6181" s="57" t="s">
        <v>3</v>
      </c>
      <c r="D6181" s="59">
        <v>73.81</v>
      </c>
    </row>
    <row r="6182" spans="1:4" ht="27">
      <c r="A6182" s="57">
        <v>97067</v>
      </c>
      <c r="B6182" s="55" t="s">
        <v>7411</v>
      </c>
      <c r="C6182" s="57" t="s">
        <v>1</v>
      </c>
      <c r="D6182" s="59">
        <v>662.76</v>
      </c>
    </row>
    <row r="6183" spans="1:4" ht="27">
      <c r="A6183" s="57">
        <v>97621</v>
      </c>
      <c r="B6183" s="55" t="s">
        <v>7412</v>
      </c>
      <c r="C6183" s="57" t="s">
        <v>7</v>
      </c>
      <c r="D6183" s="59">
        <v>89.48</v>
      </c>
    </row>
    <row r="6184" spans="1:4" ht="27">
      <c r="A6184" s="57">
        <v>97622</v>
      </c>
      <c r="B6184" s="55" t="s">
        <v>7413</v>
      </c>
      <c r="C6184" s="57" t="s">
        <v>7</v>
      </c>
      <c r="D6184" s="59">
        <v>43.6</v>
      </c>
    </row>
    <row r="6185" spans="1:4" ht="27">
      <c r="A6185" s="57">
        <v>97623</v>
      </c>
      <c r="B6185" s="55" t="s">
        <v>7414</v>
      </c>
      <c r="C6185" s="57" t="s">
        <v>7</v>
      </c>
      <c r="D6185" s="59">
        <v>133.59</v>
      </c>
    </row>
    <row r="6186" spans="1:4" ht="27">
      <c r="A6186" s="57">
        <v>97624</v>
      </c>
      <c r="B6186" s="55" t="s">
        <v>7415</v>
      </c>
      <c r="C6186" s="57" t="s">
        <v>7</v>
      </c>
      <c r="D6186" s="59">
        <v>81.99</v>
      </c>
    </row>
    <row r="6187" spans="1:4" ht="27">
      <c r="A6187" s="57">
        <v>97625</v>
      </c>
      <c r="B6187" s="55" t="s">
        <v>7416</v>
      </c>
      <c r="C6187" s="57" t="s">
        <v>7</v>
      </c>
      <c r="D6187" s="59">
        <v>41.97</v>
      </c>
    </row>
    <row r="6188" spans="1:4" ht="27">
      <c r="A6188" s="57">
        <v>97626</v>
      </c>
      <c r="B6188" s="55" t="s">
        <v>7417</v>
      </c>
      <c r="C6188" s="57" t="s">
        <v>7</v>
      </c>
      <c r="D6188" s="59">
        <v>470.86</v>
      </c>
    </row>
    <row r="6189" spans="1:4" ht="27">
      <c r="A6189" s="57">
        <v>97627</v>
      </c>
      <c r="B6189" s="55" t="s">
        <v>7418</v>
      </c>
      <c r="C6189" s="57" t="s">
        <v>7</v>
      </c>
      <c r="D6189" s="59">
        <v>215.49</v>
      </c>
    </row>
    <row r="6190" spans="1:4" ht="13.5">
      <c r="A6190" s="57">
        <v>97628</v>
      </c>
      <c r="B6190" s="55" t="s">
        <v>7419</v>
      </c>
      <c r="C6190" s="57" t="s">
        <v>7</v>
      </c>
      <c r="D6190" s="59">
        <v>215.53</v>
      </c>
    </row>
    <row r="6191" spans="1:4" ht="27">
      <c r="A6191" s="57">
        <v>97629</v>
      </c>
      <c r="B6191" s="55" t="s">
        <v>7420</v>
      </c>
      <c r="C6191" s="57" t="s">
        <v>7</v>
      </c>
      <c r="D6191" s="59">
        <v>93.13</v>
      </c>
    </row>
    <row r="6192" spans="1:4" ht="13.5">
      <c r="A6192" s="57">
        <v>97631</v>
      </c>
      <c r="B6192" s="55" t="s">
        <v>7421</v>
      </c>
      <c r="C6192" s="57" t="s">
        <v>3</v>
      </c>
      <c r="D6192" s="59">
        <v>2.6</v>
      </c>
    </row>
    <row r="6193" spans="1:4" ht="13.5">
      <c r="A6193" s="57">
        <v>97632</v>
      </c>
      <c r="B6193" s="55" t="s">
        <v>7422</v>
      </c>
      <c r="C6193" s="57" t="s">
        <v>1</v>
      </c>
      <c r="D6193" s="59">
        <v>2.06</v>
      </c>
    </row>
    <row r="6194" spans="1:4" ht="27">
      <c r="A6194" s="57">
        <v>97633</v>
      </c>
      <c r="B6194" s="55" t="s">
        <v>7423</v>
      </c>
      <c r="C6194" s="57" t="s">
        <v>3</v>
      </c>
      <c r="D6194" s="59">
        <v>18.04</v>
      </c>
    </row>
    <row r="6195" spans="1:4" ht="27">
      <c r="A6195" s="57">
        <v>97634</v>
      </c>
      <c r="B6195" s="55" t="s">
        <v>7424</v>
      </c>
      <c r="C6195" s="57" t="s">
        <v>3</v>
      </c>
      <c r="D6195" s="59">
        <v>9.42</v>
      </c>
    </row>
    <row r="6196" spans="1:4" ht="27">
      <c r="A6196" s="57">
        <v>97635</v>
      </c>
      <c r="B6196" s="55" t="s">
        <v>7425</v>
      </c>
      <c r="C6196" s="57" t="s">
        <v>3</v>
      </c>
      <c r="D6196" s="59">
        <v>12.23</v>
      </c>
    </row>
    <row r="6197" spans="1:4" ht="27">
      <c r="A6197" s="57">
        <v>97636</v>
      </c>
      <c r="B6197" s="55" t="s">
        <v>7426</v>
      </c>
      <c r="C6197" s="57" t="s">
        <v>3</v>
      </c>
      <c r="D6197" s="59">
        <v>15.59</v>
      </c>
    </row>
    <row r="6198" spans="1:4" ht="27">
      <c r="A6198" s="57">
        <v>97637</v>
      </c>
      <c r="B6198" s="55" t="s">
        <v>7427</v>
      </c>
      <c r="C6198" s="57" t="s">
        <v>3</v>
      </c>
      <c r="D6198" s="59">
        <v>2.2999999999999998</v>
      </c>
    </row>
    <row r="6199" spans="1:4" ht="27">
      <c r="A6199" s="57">
        <v>97638</v>
      </c>
      <c r="B6199" s="55" t="s">
        <v>7428</v>
      </c>
      <c r="C6199" s="57" t="s">
        <v>3</v>
      </c>
      <c r="D6199" s="59">
        <v>6.7</v>
      </c>
    </row>
    <row r="6200" spans="1:4" ht="27">
      <c r="A6200" s="57">
        <v>97639</v>
      </c>
      <c r="B6200" s="55" t="s">
        <v>7429</v>
      </c>
      <c r="C6200" s="57" t="s">
        <v>3</v>
      </c>
      <c r="D6200" s="59">
        <v>15.85</v>
      </c>
    </row>
    <row r="6201" spans="1:4" ht="27">
      <c r="A6201" s="57">
        <v>97640</v>
      </c>
      <c r="B6201" s="55" t="s">
        <v>7430</v>
      </c>
      <c r="C6201" s="57" t="s">
        <v>3</v>
      </c>
      <c r="D6201" s="59">
        <v>1.45</v>
      </c>
    </row>
    <row r="6202" spans="1:4" ht="13.5">
      <c r="A6202" s="57">
        <v>97641</v>
      </c>
      <c r="B6202" s="55" t="s">
        <v>7431</v>
      </c>
      <c r="C6202" s="57" t="s">
        <v>3</v>
      </c>
      <c r="D6202" s="59">
        <v>3.63</v>
      </c>
    </row>
    <row r="6203" spans="1:4" ht="27">
      <c r="A6203" s="57">
        <v>97642</v>
      </c>
      <c r="B6203" s="55" t="s">
        <v>7432</v>
      </c>
      <c r="C6203" s="57" t="s">
        <v>3</v>
      </c>
      <c r="D6203" s="59">
        <v>2.6</v>
      </c>
    </row>
    <row r="6204" spans="1:4" ht="27">
      <c r="A6204" s="57">
        <v>97643</v>
      </c>
      <c r="B6204" s="55" t="s">
        <v>7433</v>
      </c>
      <c r="C6204" s="57" t="s">
        <v>3</v>
      </c>
      <c r="D6204" s="59">
        <v>19.45</v>
      </c>
    </row>
    <row r="6205" spans="1:4" ht="13.5">
      <c r="A6205" s="57">
        <v>97644</v>
      </c>
      <c r="B6205" s="55" t="s">
        <v>7434</v>
      </c>
      <c r="C6205" s="57" t="s">
        <v>3</v>
      </c>
      <c r="D6205" s="59">
        <v>7.33</v>
      </c>
    </row>
    <row r="6206" spans="1:4" ht="13.5">
      <c r="A6206" s="57">
        <v>97645</v>
      </c>
      <c r="B6206" s="55" t="s">
        <v>7435</v>
      </c>
      <c r="C6206" s="57" t="s">
        <v>3</v>
      </c>
      <c r="D6206" s="59">
        <v>27.65</v>
      </c>
    </row>
    <row r="6207" spans="1:4" ht="27">
      <c r="A6207" s="57">
        <v>97647</v>
      </c>
      <c r="B6207" s="55" t="s">
        <v>7436</v>
      </c>
      <c r="C6207" s="57" t="s">
        <v>3</v>
      </c>
      <c r="D6207" s="59">
        <v>2.63</v>
      </c>
    </row>
    <row r="6208" spans="1:4" ht="27">
      <c r="A6208" s="57">
        <v>97648</v>
      </c>
      <c r="B6208" s="55" t="s">
        <v>7437</v>
      </c>
      <c r="C6208" s="57" t="s">
        <v>3</v>
      </c>
      <c r="D6208" s="59">
        <v>1.51</v>
      </c>
    </row>
    <row r="6209" spans="1:4" ht="27">
      <c r="A6209" s="57">
        <v>97649</v>
      </c>
      <c r="B6209" s="55" t="s">
        <v>7438</v>
      </c>
      <c r="C6209" s="57" t="s">
        <v>3</v>
      </c>
      <c r="D6209" s="59">
        <v>3.35</v>
      </c>
    </row>
    <row r="6210" spans="1:4" ht="27">
      <c r="A6210" s="57">
        <v>97650</v>
      </c>
      <c r="B6210" s="55" t="s">
        <v>7439</v>
      </c>
      <c r="C6210" s="57" t="s">
        <v>3</v>
      </c>
      <c r="D6210" s="59">
        <v>5.67</v>
      </c>
    </row>
    <row r="6211" spans="1:4" ht="27">
      <c r="A6211" s="57">
        <v>97651</v>
      </c>
      <c r="B6211" s="55" t="s">
        <v>7440</v>
      </c>
      <c r="C6211" s="57" t="s">
        <v>8068</v>
      </c>
      <c r="D6211" s="59">
        <v>62.75</v>
      </c>
    </row>
    <row r="6212" spans="1:4" ht="27">
      <c r="A6212" s="57">
        <v>97652</v>
      </c>
      <c r="B6212" s="55" t="s">
        <v>7441</v>
      </c>
      <c r="C6212" s="57" t="s">
        <v>8068</v>
      </c>
      <c r="D6212" s="59">
        <v>142.27000000000001</v>
      </c>
    </row>
    <row r="6213" spans="1:4" ht="27">
      <c r="A6213" s="57">
        <v>97653</v>
      </c>
      <c r="B6213" s="55" t="s">
        <v>7442</v>
      </c>
      <c r="C6213" s="57" t="s">
        <v>8068</v>
      </c>
      <c r="D6213" s="59">
        <v>103.12</v>
      </c>
    </row>
    <row r="6214" spans="1:4" ht="27">
      <c r="A6214" s="57">
        <v>97654</v>
      </c>
      <c r="B6214" s="55" t="s">
        <v>7443</v>
      </c>
      <c r="C6214" s="57" t="s">
        <v>8068</v>
      </c>
      <c r="D6214" s="59">
        <v>124.89</v>
      </c>
    </row>
    <row r="6215" spans="1:4" ht="27">
      <c r="A6215" s="57">
        <v>97655</v>
      </c>
      <c r="B6215" s="55" t="s">
        <v>7444</v>
      </c>
      <c r="C6215" s="57" t="s">
        <v>3</v>
      </c>
      <c r="D6215" s="59">
        <v>16.829999999999998</v>
      </c>
    </row>
    <row r="6216" spans="1:4" ht="27">
      <c r="A6216" s="57">
        <v>97656</v>
      </c>
      <c r="B6216" s="55" t="s">
        <v>7445</v>
      </c>
      <c r="C6216" s="57" t="s">
        <v>8068</v>
      </c>
      <c r="D6216" s="59">
        <v>167.71</v>
      </c>
    </row>
    <row r="6217" spans="1:4" ht="27">
      <c r="A6217" s="57">
        <v>97657</v>
      </c>
      <c r="B6217" s="55" t="s">
        <v>7446</v>
      </c>
      <c r="C6217" s="57" t="s">
        <v>8068</v>
      </c>
      <c r="D6217" s="59">
        <v>332.41</v>
      </c>
    </row>
    <row r="6218" spans="1:4" ht="27">
      <c r="A6218" s="57">
        <v>97658</v>
      </c>
      <c r="B6218" s="55" t="s">
        <v>7447</v>
      </c>
      <c r="C6218" s="57" t="s">
        <v>8068</v>
      </c>
      <c r="D6218" s="59">
        <v>143.83000000000001</v>
      </c>
    </row>
    <row r="6219" spans="1:4" ht="27">
      <c r="A6219" s="57">
        <v>97659</v>
      </c>
      <c r="B6219" s="55" t="s">
        <v>7448</v>
      </c>
      <c r="C6219" s="57" t="s">
        <v>8068</v>
      </c>
      <c r="D6219" s="59">
        <v>190.84</v>
      </c>
    </row>
    <row r="6220" spans="1:4" ht="27">
      <c r="A6220" s="57">
        <v>97660</v>
      </c>
      <c r="B6220" s="55" t="s">
        <v>7449</v>
      </c>
      <c r="C6220" s="57" t="s">
        <v>8068</v>
      </c>
      <c r="D6220" s="59">
        <v>0.53</v>
      </c>
    </row>
    <row r="6221" spans="1:4" ht="13.5">
      <c r="A6221" s="57">
        <v>97661</v>
      </c>
      <c r="B6221" s="55" t="s">
        <v>7450</v>
      </c>
      <c r="C6221" s="57" t="s">
        <v>1</v>
      </c>
      <c r="D6221" s="59">
        <v>0.55000000000000004</v>
      </c>
    </row>
    <row r="6222" spans="1:4" ht="27">
      <c r="A6222" s="57">
        <v>97662</v>
      </c>
      <c r="B6222" s="55" t="s">
        <v>7451</v>
      </c>
      <c r="C6222" s="57" t="s">
        <v>1</v>
      </c>
      <c r="D6222" s="59">
        <v>0.37</v>
      </c>
    </row>
    <row r="6223" spans="1:4" ht="13.5">
      <c r="A6223" s="57">
        <v>97663</v>
      </c>
      <c r="B6223" s="55" t="s">
        <v>7452</v>
      </c>
      <c r="C6223" s="57" t="s">
        <v>8068</v>
      </c>
      <c r="D6223" s="59">
        <v>9.36</v>
      </c>
    </row>
    <row r="6224" spans="1:4" ht="13.5">
      <c r="A6224" s="57">
        <v>97664</v>
      </c>
      <c r="B6224" s="55" t="s">
        <v>7453</v>
      </c>
      <c r="C6224" s="57" t="s">
        <v>8068</v>
      </c>
      <c r="D6224" s="59">
        <v>1.1599999999999999</v>
      </c>
    </row>
    <row r="6225" spans="1:4" ht="13.5">
      <c r="A6225" s="57">
        <v>97665</v>
      </c>
      <c r="B6225" s="55" t="s">
        <v>7454</v>
      </c>
      <c r="C6225" s="57" t="s">
        <v>8068</v>
      </c>
      <c r="D6225" s="59">
        <v>1.05</v>
      </c>
    </row>
    <row r="6226" spans="1:4" ht="13.5">
      <c r="A6226" s="57">
        <v>97666</v>
      </c>
      <c r="B6226" s="55" t="s">
        <v>7455</v>
      </c>
      <c r="C6226" s="57" t="s">
        <v>8068</v>
      </c>
      <c r="D6226" s="59">
        <v>6.82</v>
      </c>
    </row>
    <row r="6227" spans="1:4" ht="27">
      <c r="A6227" s="57">
        <v>95967</v>
      </c>
      <c r="B6227" s="55" t="s">
        <v>7456</v>
      </c>
      <c r="C6227" s="57" t="s">
        <v>4</v>
      </c>
      <c r="D6227" s="59">
        <v>145.77000000000001</v>
      </c>
    </row>
    <row r="6228" spans="1:4" ht="13.5">
      <c r="A6228" s="57">
        <v>99058</v>
      </c>
      <c r="B6228" s="55" t="s">
        <v>7457</v>
      </c>
      <c r="C6228" s="57" t="s">
        <v>8068</v>
      </c>
      <c r="D6228" s="59">
        <v>9.6999999999999993</v>
      </c>
    </row>
    <row r="6229" spans="1:4" ht="27">
      <c r="A6229" s="57">
        <v>99059</v>
      </c>
      <c r="B6229" s="55" t="s">
        <v>7458</v>
      </c>
      <c r="C6229" s="57" t="s">
        <v>1</v>
      </c>
      <c r="D6229" s="59">
        <v>51.35</v>
      </c>
    </row>
    <row r="6230" spans="1:4" ht="13.5">
      <c r="A6230" s="57">
        <v>99060</v>
      </c>
      <c r="B6230" s="55" t="s">
        <v>7459</v>
      </c>
      <c r="C6230" s="57" t="s">
        <v>8068</v>
      </c>
      <c r="D6230" s="59">
        <v>139.08000000000001</v>
      </c>
    </row>
    <row r="6231" spans="1:4" ht="13.5">
      <c r="A6231" s="57">
        <v>99061</v>
      </c>
      <c r="B6231" s="55" t="s">
        <v>7460</v>
      </c>
      <c r="C6231" s="57" t="s">
        <v>8068</v>
      </c>
      <c r="D6231" s="59">
        <v>91.72</v>
      </c>
    </row>
    <row r="6232" spans="1:4" ht="13.5">
      <c r="A6232" s="57">
        <v>99062</v>
      </c>
      <c r="B6232" s="55" t="s">
        <v>7461</v>
      </c>
      <c r="C6232" s="57" t="s">
        <v>8068</v>
      </c>
      <c r="D6232" s="59">
        <v>2.17</v>
      </c>
    </row>
    <row r="6233" spans="1:4" ht="13.5">
      <c r="A6233" s="57">
        <v>99063</v>
      </c>
      <c r="B6233" s="55" t="s">
        <v>7462</v>
      </c>
      <c r="C6233" s="57" t="s">
        <v>1</v>
      </c>
      <c r="D6233" s="59">
        <v>4.58</v>
      </c>
    </row>
    <row r="6234" spans="1:4" ht="13.5">
      <c r="A6234" s="57">
        <v>99064</v>
      </c>
      <c r="B6234" s="55" t="s">
        <v>7463</v>
      </c>
      <c r="C6234" s="57" t="s">
        <v>1</v>
      </c>
      <c r="D6234" s="59">
        <v>0.48</v>
      </c>
    </row>
    <row r="6235" spans="1:4" ht="27">
      <c r="A6235" s="57">
        <v>93588</v>
      </c>
      <c r="B6235" s="55" t="s">
        <v>7464</v>
      </c>
      <c r="C6235" s="57" t="s">
        <v>8073</v>
      </c>
      <c r="D6235" s="59">
        <v>1.92</v>
      </c>
    </row>
    <row r="6236" spans="1:4" ht="27">
      <c r="A6236" s="57">
        <v>93589</v>
      </c>
      <c r="B6236" s="55" t="s">
        <v>7465</v>
      </c>
      <c r="C6236" s="57" t="s">
        <v>8073</v>
      </c>
      <c r="D6236" s="59">
        <v>1.64</v>
      </c>
    </row>
    <row r="6237" spans="1:4" ht="27">
      <c r="A6237" s="57">
        <v>93590</v>
      </c>
      <c r="B6237" s="55" t="s">
        <v>7466</v>
      </c>
      <c r="C6237" s="57" t="s">
        <v>8073</v>
      </c>
      <c r="D6237" s="59">
        <v>0.6</v>
      </c>
    </row>
    <row r="6238" spans="1:4" ht="27">
      <c r="A6238" s="57">
        <v>93591</v>
      </c>
      <c r="B6238" s="55" t="s">
        <v>7467</v>
      </c>
      <c r="C6238" s="57" t="s">
        <v>8073</v>
      </c>
      <c r="D6238" s="59">
        <v>1.67</v>
      </c>
    </row>
    <row r="6239" spans="1:4" ht="27">
      <c r="A6239" s="57">
        <v>93592</v>
      </c>
      <c r="B6239" s="55" t="s">
        <v>7468</v>
      </c>
      <c r="C6239" s="57" t="s">
        <v>8073</v>
      </c>
      <c r="D6239" s="59">
        <v>1.45</v>
      </c>
    </row>
    <row r="6240" spans="1:4" ht="27">
      <c r="A6240" s="57">
        <v>93593</v>
      </c>
      <c r="B6240" s="55" t="s">
        <v>7469</v>
      </c>
      <c r="C6240" s="57" t="s">
        <v>8073</v>
      </c>
      <c r="D6240" s="59">
        <v>0.52</v>
      </c>
    </row>
    <row r="6241" spans="1:4" ht="27">
      <c r="A6241" s="57">
        <v>93594</v>
      </c>
      <c r="B6241" s="55" t="s">
        <v>7470</v>
      </c>
      <c r="C6241" s="57" t="s">
        <v>47</v>
      </c>
      <c r="D6241" s="59">
        <v>1.27</v>
      </c>
    </row>
    <row r="6242" spans="1:4" ht="27">
      <c r="A6242" s="57">
        <v>93595</v>
      </c>
      <c r="B6242" s="55" t="s">
        <v>7471</v>
      </c>
      <c r="C6242" s="57" t="s">
        <v>47</v>
      </c>
      <c r="D6242" s="59">
        <v>1.1100000000000001</v>
      </c>
    </row>
    <row r="6243" spans="1:4" ht="27">
      <c r="A6243" s="57">
        <v>93596</v>
      </c>
      <c r="B6243" s="55" t="s">
        <v>7472</v>
      </c>
      <c r="C6243" s="57" t="s">
        <v>47</v>
      </c>
      <c r="D6243" s="59">
        <v>0.4</v>
      </c>
    </row>
    <row r="6244" spans="1:4" ht="27">
      <c r="A6244" s="57">
        <v>93597</v>
      </c>
      <c r="B6244" s="55" t="s">
        <v>7473</v>
      </c>
      <c r="C6244" s="57" t="s">
        <v>47</v>
      </c>
      <c r="D6244" s="59">
        <v>1.1100000000000001</v>
      </c>
    </row>
    <row r="6245" spans="1:4" ht="27">
      <c r="A6245" s="57">
        <v>93598</v>
      </c>
      <c r="B6245" s="55" t="s">
        <v>7474</v>
      </c>
      <c r="C6245" s="57" t="s">
        <v>47</v>
      </c>
      <c r="D6245" s="59">
        <v>0.96</v>
      </c>
    </row>
    <row r="6246" spans="1:4" ht="27">
      <c r="A6246" s="57">
        <v>93599</v>
      </c>
      <c r="B6246" s="55" t="s">
        <v>7475</v>
      </c>
      <c r="C6246" s="57" t="s">
        <v>47</v>
      </c>
      <c r="D6246" s="59">
        <v>0.35</v>
      </c>
    </row>
    <row r="6247" spans="1:4" ht="27">
      <c r="A6247" s="57">
        <v>95425</v>
      </c>
      <c r="B6247" s="55" t="s">
        <v>7476</v>
      </c>
      <c r="C6247" s="57" t="s">
        <v>8073</v>
      </c>
      <c r="D6247" s="59">
        <v>1.41</v>
      </c>
    </row>
    <row r="6248" spans="1:4" ht="27">
      <c r="A6248" s="57">
        <v>95426</v>
      </c>
      <c r="B6248" s="55" t="s">
        <v>7477</v>
      </c>
      <c r="C6248" s="57" t="s">
        <v>8073</v>
      </c>
      <c r="D6248" s="59">
        <v>1.23</v>
      </c>
    </row>
    <row r="6249" spans="1:4" ht="27">
      <c r="A6249" s="57">
        <v>95427</v>
      </c>
      <c r="B6249" s="55" t="s">
        <v>7478</v>
      </c>
      <c r="C6249" s="57" t="s">
        <v>8073</v>
      </c>
      <c r="D6249" s="59">
        <v>0.46</v>
      </c>
    </row>
    <row r="6250" spans="1:4" ht="27">
      <c r="A6250" s="57">
        <v>95428</v>
      </c>
      <c r="B6250" s="55" t="s">
        <v>7479</v>
      </c>
      <c r="C6250" s="57" t="s">
        <v>47</v>
      </c>
      <c r="D6250" s="59">
        <v>0.95</v>
      </c>
    </row>
    <row r="6251" spans="1:4" ht="27">
      <c r="A6251" s="57">
        <v>95429</v>
      </c>
      <c r="B6251" s="55" t="s">
        <v>7480</v>
      </c>
      <c r="C6251" s="57" t="s">
        <v>47</v>
      </c>
      <c r="D6251" s="59">
        <v>0.83</v>
      </c>
    </row>
    <row r="6252" spans="1:4" ht="27">
      <c r="A6252" s="57">
        <v>95430</v>
      </c>
      <c r="B6252" s="55" t="s">
        <v>7481</v>
      </c>
      <c r="C6252" s="57" t="s">
        <v>47</v>
      </c>
      <c r="D6252" s="59">
        <v>0.28000000000000003</v>
      </c>
    </row>
    <row r="6253" spans="1:4" ht="27">
      <c r="A6253" s="57">
        <v>95875</v>
      </c>
      <c r="B6253" s="55" t="s">
        <v>7482</v>
      </c>
      <c r="C6253" s="57" t="s">
        <v>8073</v>
      </c>
      <c r="D6253" s="59">
        <v>1.52</v>
      </c>
    </row>
    <row r="6254" spans="1:4" ht="27">
      <c r="A6254" s="57">
        <v>95876</v>
      </c>
      <c r="B6254" s="55" t="s">
        <v>7483</v>
      </c>
      <c r="C6254" s="57" t="s">
        <v>8073</v>
      </c>
      <c r="D6254" s="59">
        <v>1.32</v>
      </c>
    </row>
    <row r="6255" spans="1:4" ht="27">
      <c r="A6255" s="57">
        <v>95877</v>
      </c>
      <c r="B6255" s="55" t="s">
        <v>7484</v>
      </c>
      <c r="C6255" s="57" t="s">
        <v>8073</v>
      </c>
      <c r="D6255" s="59">
        <v>1.1299999999999999</v>
      </c>
    </row>
    <row r="6256" spans="1:4" ht="27">
      <c r="A6256" s="57">
        <v>95878</v>
      </c>
      <c r="B6256" s="55" t="s">
        <v>7485</v>
      </c>
      <c r="C6256" s="57" t="s">
        <v>47</v>
      </c>
      <c r="D6256" s="59">
        <v>1.02</v>
      </c>
    </row>
    <row r="6257" spans="1:4" ht="27">
      <c r="A6257" s="57">
        <v>95879</v>
      </c>
      <c r="B6257" s="55" t="s">
        <v>7486</v>
      </c>
      <c r="C6257" s="57" t="s">
        <v>47</v>
      </c>
      <c r="D6257" s="59">
        <v>0.89</v>
      </c>
    </row>
    <row r="6258" spans="1:4" ht="27">
      <c r="A6258" s="57">
        <v>95880</v>
      </c>
      <c r="B6258" s="55" t="s">
        <v>7487</v>
      </c>
      <c r="C6258" s="57" t="s">
        <v>47</v>
      </c>
      <c r="D6258" s="59">
        <v>0.75</v>
      </c>
    </row>
    <row r="6259" spans="1:4" ht="27">
      <c r="A6259" s="57">
        <v>97912</v>
      </c>
      <c r="B6259" s="55" t="s">
        <v>7488</v>
      </c>
      <c r="C6259" s="57" t="s">
        <v>8073</v>
      </c>
      <c r="D6259" s="59">
        <v>2.38</v>
      </c>
    </row>
    <row r="6260" spans="1:4" ht="27">
      <c r="A6260" s="57">
        <v>97913</v>
      </c>
      <c r="B6260" s="55" t="s">
        <v>7489</v>
      </c>
      <c r="C6260" s="57" t="s">
        <v>8073</v>
      </c>
      <c r="D6260" s="59">
        <v>2.06</v>
      </c>
    </row>
    <row r="6261" spans="1:4" ht="27">
      <c r="A6261" s="57">
        <v>97914</v>
      </c>
      <c r="B6261" s="55" t="s">
        <v>7490</v>
      </c>
      <c r="C6261" s="57" t="s">
        <v>8073</v>
      </c>
      <c r="D6261" s="59">
        <v>1.89</v>
      </c>
    </row>
    <row r="6262" spans="1:4" ht="27">
      <c r="A6262" s="57">
        <v>97915</v>
      </c>
      <c r="B6262" s="55" t="s">
        <v>7491</v>
      </c>
      <c r="C6262" s="57" t="s">
        <v>8073</v>
      </c>
      <c r="D6262" s="59">
        <v>0.75</v>
      </c>
    </row>
    <row r="6263" spans="1:4" ht="27">
      <c r="A6263" s="57">
        <v>100937</v>
      </c>
      <c r="B6263" s="55" t="s">
        <v>7492</v>
      </c>
      <c r="C6263" s="57" t="s">
        <v>8073</v>
      </c>
      <c r="D6263" s="59">
        <v>5.67</v>
      </c>
    </row>
    <row r="6264" spans="1:4" ht="27">
      <c r="A6264" s="57">
        <v>100938</v>
      </c>
      <c r="B6264" s="55" t="s">
        <v>7493</v>
      </c>
      <c r="C6264" s="57" t="s">
        <v>8073</v>
      </c>
      <c r="D6264" s="59">
        <v>4.59</v>
      </c>
    </row>
    <row r="6265" spans="1:4" ht="27">
      <c r="A6265" s="57">
        <v>100939</v>
      </c>
      <c r="B6265" s="55" t="s">
        <v>7494</v>
      </c>
      <c r="C6265" s="57" t="s">
        <v>8073</v>
      </c>
      <c r="D6265" s="59">
        <v>4.0199999999999996</v>
      </c>
    </row>
    <row r="6266" spans="1:4" ht="27">
      <c r="A6266" s="57">
        <v>100940</v>
      </c>
      <c r="B6266" s="55" t="s">
        <v>7495</v>
      </c>
      <c r="C6266" s="57" t="s">
        <v>8073</v>
      </c>
      <c r="D6266" s="59">
        <v>3.41</v>
      </c>
    </row>
    <row r="6267" spans="1:4" ht="27">
      <c r="A6267" s="57">
        <v>100941</v>
      </c>
      <c r="B6267" s="55" t="s">
        <v>7496</v>
      </c>
      <c r="C6267" s="57" t="s">
        <v>47</v>
      </c>
      <c r="D6267" s="59">
        <v>3.77</v>
      </c>
    </row>
    <row r="6268" spans="1:4" ht="27">
      <c r="A6268" s="57">
        <v>100942</v>
      </c>
      <c r="B6268" s="55" t="s">
        <v>7497</v>
      </c>
      <c r="C6268" s="57" t="s">
        <v>47</v>
      </c>
      <c r="D6268" s="59">
        <v>3.06</v>
      </c>
    </row>
    <row r="6269" spans="1:4" ht="27">
      <c r="A6269" s="57">
        <v>100943</v>
      </c>
      <c r="B6269" s="55" t="s">
        <v>7498</v>
      </c>
      <c r="C6269" s="57" t="s">
        <v>47</v>
      </c>
      <c r="D6269" s="59">
        <v>2.67</v>
      </c>
    </row>
    <row r="6270" spans="1:4" ht="27">
      <c r="A6270" s="57">
        <v>100944</v>
      </c>
      <c r="B6270" s="55" t="s">
        <v>7499</v>
      </c>
      <c r="C6270" s="57" t="s">
        <v>47</v>
      </c>
      <c r="D6270" s="59">
        <v>2.2799999999999998</v>
      </c>
    </row>
    <row r="6271" spans="1:4" ht="27">
      <c r="A6271" s="57">
        <v>100945</v>
      </c>
      <c r="B6271" s="55" t="s">
        <v>7500</v>
      </c>
      <c r="C6271" s="57" t="s">
        <v>47</v>
      </c>
      <c r="D6271" s="59">
        <v>1.66</v>
      </c>
    </row>
    <row r="6272" spans="1:4" ht="27">
      <c r="A6272" s="57">
        <v>100946</v>
      </c>
      <c r="B6272" s="55" t="s">
        <v>7501</v>
      </c>
      <c r="C6272" s="57" t="s">
        <v>47</v>
      </c>
      <c r="D6272" s="59">
        <v>1.43</v>
      </c>
    </row>
    <row r="6273" spans="1:4" ht="27">
      <c r="A6273" s="57">
        <v>100947</v>
      </c>
      <c r="B6273" s="55" t="s">
        <v>7502</v>
      </c>
      <c r="C6273" s="57" t="s">
        <v>47</v>
      </c>
      <c r="D6273" s="59">
        <v>1.32</v>
      </c>
    </row>
    <row r="6274" spans="1:4" ht="27">
      <c r="A6274" s="57">
        <v>100948</v>
      </c>
      <c r="B6274" s="55" t="s">
        <v>7503</v>
      </c>
      <c r="C6274" s="57" t="s">
        <v>47</v>
      </c>
      <c r="D6274" s="59">
        <v>0.52</v>
      </c>
    </row>
    <row r="6275" spans="1:4" ht="27">
      <c r="A6275" s="57">
        <v>100949</v>
      </c>
      <c r="B6275" s="55" t="s">
        <v>7504</v>
      </c>
      <c r="C6275" s="57" t="s">
        <v>47</v>
      </c>
      <c r="D6275" s="59">
        <v>3.95</v>
      </c>
    </row>
    <row r="6276" spans="1:4" ht="27">
      <c r="A6276" s="57">
        <v>100950</v>
      </c>
      <c r="B6276" s="55" t="s">
        <v>7505</v>
      </c>
      <c r="C6276" s="57" t="s">
        <v>47</v>
      </c>
      <c r="D6276" s="59">
        <v>2.12</v>
      </c>
    </row>
    <row r="6277" spans="1:4" ht="27">
      <c r="A6277" s="57">
        <v>100951</v>
      </c>
      <c r="B6277" s="55" t="s">
        <v>7506</v>
      </c>
      <c r="C6277" s="57" t="s">
        <v>47</v>
      </c>
      <c r="D6277" s="59">
        <v>1.83</v>
      </c>
    </row>
    <row r="6278" spans="1:4" ht="27">
      <c r="A6278" s="57">
        <v>100952</v>
      </c>
      <c r="B6278" s="55" t="s">
        <v>7507</v>
      </c>
      <c r="C6278" s="57" t="s">
        <v>47</v>
      </c>
      <c r="D6278" s="59">
        <v>1.69</v>
      </c>
    </row>
    <row r="6279" spans="1:4" ht="40.5">
      <c r="A6279" s="57">
        <v>100953</v>
      </c>
      <c r="B6279" s="55" t="s">
        <v>7508</v>
      </c>
      <c r="C6279" s="57" t="s">
        <v>47</v>
      </c>
      <c r="D6279" s="59">
        <v>0.66</v>
      </c>
    </row>
    <row r="6280" spans="1:4" ht="27">
      <c r="A6280" s="57">
        <v>100954</v>
      </c>
      <c r="B6280" s="55" t="s">
        <v>7509</v>
      </c>
      <c r="C6280" s="57" t="s">
        <v>47</v>
      </c>
      <c r="D6280" s="59">
        <v>5.0599999999999996</v>
      </c>
    </row>
    <row r="6281" spans="1:4" ht="27">
      <c r="A6281" s="57">
        <v>100955</v>
      </c>
      <c r="B6281" s="55" t="s">
        <v>7510</v>
      </c>
      <c r="C6281" s="57" t="s">
        <v>8073</v>
      </c>
      <c r="D6281" s="59">
        <v>3.11</v>
      </c>
    </row>
    <row r="6282" spans="1:4" ht="27">
      <c r="A6282" s="57">
        <v>100956</v>
      </c>
      <c r="B6282" s="55" t="s">
        <v>7511</v>
      </c>
      <c r="C6282" s="57" t="s">
        <v>8073</v>
      </c>
      <c r="D6282" s="59">
        <v>2.69</v>
      </c>
    </row>
    <row r="6283" spans="1:4" ht="27">
      <c r="A6283" s="57">
        <v>100957</v>
      </c>
      <c r="B6283" s="55" t="s">
        <v>7512</v>
      </c>
      <c r="C6283" s="57" t="s">
        <v>8073</v>
      </c>
      <c r="D6283" s="59">
        <v>2.4700000000000002</v>
      </c>
    </row>
    <row r="6284" spans="1:4" ht="27">
      <c r="A6284" s="57">
        <v>100958</v>
      </c>
      <c r="B6284" s="55" t="s">
        <v>7513</v>
      </c>
      <c r="C6284" s="57" t="s">
        <v>8073</v>
      </c>
      <c r="D6284" s="59">
        <v>0.99</v>
      </c>
    </row>
    <row r="6285" spans="1:4" ht="27">
      <c r="A6285" s="57">
        <v>100959</v>
      </c>
      <c r="B6285" s="55" t="s">
        <v>7514</v>
      </c>
      <c r="C6285" s="57" t="s">
        <v>8073</v>
      </c>
      <c r="D6285" s="59">
        <v>7.42</v>
      </c>
    </row>
    <row r="6286" spans="1:4" ht="27">
      <c r="A6286" s="57">
        <v>100960</v>
      </c>
      <c r="B6286" s="55" t="s">
        <v>7515</v>
      </c>
      <c r="C6286" s="57" t="s">
        <v>8073</v>
      </c>
      <c r="D6286" s="59">
        <v>2.23</v>
      </c>
    </row>
    <row r="6287" spans="1:4" ht="27">
      <c r="A6287" s="57">
        <v>100961</v>
      </c>
      <c r="B6287" s="55" t="s">
        <v>7516</v>
      </c>
      <c r="C6287" s="57" t="s">
        <v>8073</v>
      </c>
      <c r="D6287" s="59">
        <v>1.92</v>
      </c>
    </row>
    <row r="6288" spans="1:4" ht="27">
      <c r="A6288" s="57">
        <v>100962</v>
      </c>
      <c r="B6288" s="55" t="s">
        <v>7517</v>
      </c>
      <c r="C6288" s="57" t="s">
        <v>8073</v>
      </c>
      <c r="D6288" s="59">
        <v>1.76</v>
      </c>
    </row>
    <row r="6289" spans="1:4" ht="27">
      <c r="A6289" s="57">
        <v>100963</v>
      </c>
      <c r="B6289" s="55" t="s">
        <v>7518</v>
      </c>
      <c r="C6289" s="57" t="s">
        <v>8073</v>
      </c>
      <c r="D6289" s="59">
        <v>0.69</v>
      </c>
    </row>
    <row r="6290" spans="1:4" ht="27">
      <c r="A6290" s="57">
        <v>100964</v>
      </c>
      <c r="B6290" s="55" t="s">
        <v>7519</v>
      </c>
      <c r="C6290" s="57" t="s">
        <v>8073</v>
      </c>
      <c r="D6290" s="59">
        <v>5.34</v>
      </c>
    </row>
    <row r="6291" spans="1:4" ht="40.5">
      <c r="A6291" s="57">
        <v>100973</v>
      </c>
      <c r="B6291" s="55" t="s">
        <v>7520</v>
      </c>
      <c r="C6291" s="57" t="s">
        <v>7</v>
      </c>
      <c r="D6291" s="59">
        <v>6.01</v>
      </c>
    </row>
    <row r="6292" spans="1:4" ht="40.5">
      <c r="A6292" s="57">
        <v>100974</v>
      </c>
      <c r="B6292" s="55" t="s">
        <v>7521</v>
      </c>
      <c r="C6292" s="57" t="s">
        <v>7</v>
      </c>
      <c r="D6292" s="59">
        <v>5.63</v>
      </c>
    </row>
    <row r="6293" spans="1:4" ht="40.5">
      <c r="A6293" s="57">
        <v>100975</v>
      </c>
      <c r="B6293" s="55" t="s">
        <v>7522</v>
      </c>
      <c r="C6293" s="57" t="s">
        <v>7</v>
      </c>
      <c r="D6293" s="59">
        <v>5.63</v>
      </c>
    </row>
    <row r="6294" spans="1:4" ht="27">
      <c r="A6294" s="57">
        <v>100965</v>
      </c>
      <c r="B6294" s="55" t="s">
        <v>7523</v>
      </c>
      <c r="C6294" s="57" t="s">
        <v>47</v>
      </c>
      <c r="D6294" s="59">
        <v>1.1399999999999999</v>
      </c>
    </row>
    <row r="6295" spans="1:4" ht="27">
      <c r="A6295" s="57">
        <v>100966</v>
      </c>
      <c r="B6295" s="55" t="s">
        <v>7524</v>
      </c>
      <c r="C6295" s="57" t="s">
        <v>47</v>
      </c>
      <c r="D6295" s="59">
        <v>0.97</v>
      </c>
    </row>
    <row r="6296" spans="1:4" ht="27">
      <c r="A6296" s="57">
        <v>100969</v>
      </c>
      <c r="B6296" s="55" t="s">
        <v>7525</v>
      </c>
      <c r="C6296" s="57" t="s">
        <v>47</v>
      </c>
      <c r="D6296" s="59">
        <v>1.51</v>
      </c>
    </row>
    <row r="6297" spans="1:4" ht="27">
      <c r="A6297" s="57">
        <v>100970</v>
      </c>
      <c r="B6297" s="55" t="s">
        <v>7526</v>
      </c>
      <c r="C6297" s="57" t="s">
        <v>47</v>
      </c>
      <c r="D6297" s="59">
        <v>1.27</v>
      </c>
    </row>
    <row r="6298" spans="1:4" ht="27">
      <c r="A6298" s="57">
        <v>102330</v>
      </c>
      <c r="B6298" s="55" t="s">
        <v>7527</v>
      </c>
      <c r="C6298" s="57" t="s">
        <v>47</v>
      </c>
      <c r="D6298" s="59">
        <v>0.91</v>
      </c>
    </row>
    <row r="6299" spans="1:4" ht="40.5">
      <c r="A6299" s="57">
        <v>102331</v>
      </c>
      <c r="B6299" s="55" t="s">
        <v>7528</v>
      </c>
      <c r="C6299" s="57" t="s">
        <v>47</v>
      </c>
      <c r="D6299" s="59">
        <v>0.36</v>
      </c>
    </row>
    <row r="6300" spans="1:4" ht="27">
      <c r="A6300" s="57">
        <v>102332</v>
      </c>
      <c r="B6300" s="55" t="s">
        <v>7529</v>
      </c>
      <c r="C6300" s="57" t="s">
        <v>47</v>
      </c>
      <c r="D6300" s="59">
        <v>1.19</v>
      </c>
    </row>
    <row r="6301" spans="1:4" ht="40.5">
      <c r="A6301" s="57">
        <v>102333</v>
      </c>
      <c r="B6301" s="55" t="s">
        <v>7530</v>
      </c>
      <c r="C6301" s="57" t="s">
        <v>47</v>
      </c>
      <c r="D6301" s="59">
        <v>0.47</v>
      </c>
    </row>
    <row r="6302" spans="1:4" ht="27">
      <c r="A6302" s="57">
        <v>101019</v>
      </c>
      <c r="B6302" s="55" t="s">
        <v>7531</v>
      </c>
      <c r="C6302" s="57" t="s">
        <v>14</v>
      </c>
      <c r="D6302" s="59">
        <v>534.17999999999995</v>
      </c>
    </row>
    <row r="6303" spans="1:4" ht="27">
      <c r="A6303" s="57">
        <v>101479</v>
      </c>
      <c r="B6303" s="55" t="s">
        <v>7532</v>
      </c>
      <c r="C6303" s="57" t="s">
        <v>14</v>
      </c>
      <c r="D6303" s="59">
        <v>106.64</v>
      </c>
    </row>
    <row r="6304" spans="1:4" ht="40.5">
      <c r="A6304" s="57">
        <v>100976</v>
      </c>
      <c r="B6304" s="55" t="s">
        <v>7533</v>
      </c>
      <c r="C6304" s="57" t="s">
        <v>7</v>
      </c>
      <c r="D6304" s="59">
        <v>5.49</v>
      </c>
    </row>
    <row r="6305" spans="1:4" ht="40.5">
      <c r="A6305" s="57">
        <v>100977</v>
      </c>
      <c r="B6305" s="55" t="s">
        <v>7534</v>
      </c>
      <c r="C6305" s="57" t="s">
        <v>7</v>
      </c>
      <c r="D6305" s="59">
        <v>5.0999999999999996</v>
      </c>
    </row>
    <row r="6306" spans="1:4" ht="40.5">
      <c r="A6306" s="57">
        <v>100978</v>
      </c>
      <c r="B6306" s="55" t="s">
        <v>7535</v>
      </c>
      <c r="C6306" s="57" t="s">
        <v>7</v>
      </c>
      <c r="D6306" s="59">
        <v>4.46</v>
      </c>
    </row>
    <row r="6307" spans="1:4" ht="40.5">
      <c r="A6307" s="57">
        <v>100979</v>
      </c>
      <c r="B6307" s="55" t="s">
        <v>7536</v>
      </c>
      <c r="C6307" s="57" t="s">
        <v>7</v>
      </c>
      <c r="D6307" s="59">
        <v>4.26</v>
      </c>
    </row>
    <row r="6308" spans="1:4" ht="40.5">
      <c r="A6308" s="57">
        <v>100980</v>
      </c>
      <c r="B6308" s="55" t="s">
        <v>7537</v>
      </c>
      <c r="C6308" s="57" t="s">
        <v>7</v>
      </c>
      <c r="D6308" s="59">
        <v>4.01</v>
      </c>
    </row>
    <row r="6309" spans="1:4" ht="40.5">
      <c r="A6309" s="57">
        <v>100981</v>
      </c>
      <c r="B6309" s="55" t="s">
        <v>7538</v>
      </c>
      <c r="C6309" s="57" t="s">
        <v>7</v>
      </c>
      <c r="D6309" s="59">
        <v>6.25</v>
      </c>
    </row>
    <row r="6310" spans="1:4" ht="40.5">
      <c r="A6310" s="57">
        <v>100982</v>
      </c>
      <c r="B6310" s="55" t="s">
        <v>7539</v>
      </c>
      <c r="C6310" s="57" t="s">
        <v>7</v>
      </c>
      <c r="D6310" s="59">
        <v>5.82</v>
      </c>
    </row>
    <row r="6311" spans="1:4" ht="40.5">
      <c r="A6311" s="57">
        <v>100983</v>
      </c>
      <c r="B6311" s="55" t="s">
        <v>7540</v>
      </c>
      <c r="C6311" s="57" t="s">
        <v>7</v>
      </c>
      <c r="D6311" s="59">
        <v>5.81</v>
      </c>
    </row>
    <row r="6312" spans="1:4" ht="40.5">
      <c r="A6312" s="57">
        <v>100984</v>
      </c>
      <c r="B6312" s="55" t="s">
        <v>7541</v>
      </c>
      <c r="C6312" s="57" t="s">
        <v>7</v>
      </c>
      <c r="D6312" s="59">
        <v>5.65</v>
      </c>
    </row>
    <row r="6313" spans="1:4" ht="13.5">
      <c r="A6313" s="57">
        <v>100985</v>
      </c>
      <c r="B6313" s="55" t="s">
        <v>7542</v>
      </c>
      <c r="C6313" s="57" t="s">
        <v>7</v>
      </c>
      <c r="D6313" s="59">
        <v>4.7699999999999996</v>
      </c>
    </row>
    <row r="6314" spans="1:4" ht="13.5">
      <c r="A6314" s="57">
        <v>100986</v>
      </c>
      <c r="B6314" s="55" t="s">
        <v>7543</v>
      </c>
      <c r="C6314" s="57" t="s">
        <v>7</v>
      </c>
      <c r="D6314" s="59">
        <v>5.56</v>
      </c>
    </row>
    <row r="6315" spans="1:4" ht="13.5">
      <c r="A6315" s="57">
        <v>100987</v>
      </c>
      <c r="B6315" s="55" t="s">
        <v>7544</v>
      </c>
      <c r="C6315" s="57" t="s">
        <v>7</v>
      </c>
      <c r="D6315" s="59">
        <v>6.36</v>
      </c>
    </row>
    <row r="6316" spans="1:4" ht="13.5">
      <c r="A6316" s="57">
        <v>100988</v>
      </c>
      <c r="B6316" s="55" t="s">
        <v>7545</v>
      </c>
      <c r="C6316" s="57" t="s">
        <v>7</v>
      </c>
      <c r="D6316" s="59">
        <v>6.71</v>
      </c>
    </row>
    <row r="6317" spans="1:4" ht="40.5">
      <c r="A6317" s="57">
        <v>100989</v>
      </c>
      <c r="B6317" s="55" t="s">
        <v>7546</v>
      </c>
      <c r="C6317" s="57" t="s">
        <v>14</v>
      </c>
      <c r="D6317" s="59">
        <v>4</v>
      </c>
    </row>
    <row r="6318" spans="1:4" ht="40.5">
      <c r="A6318" s="57">
        <v>100990</v>
      </c>
      <c r="B6318" s="55" t="s">
        <v>7547</v>
      </c>
      <c r="C6318" s="57" t="s">
        <v>14</v>
      </c>
      <c r="D6318" s="59">
        <v>3.75</v>
      </c>
    </row>
    <row r="6319" spans="1:4" ht="40.5">
      <c r="A6319" s="57">
        <v>100991</v>
      </c>
      <c r="B6319" s="55" t="s">
        <v>7548</v>
      </c>
      <c r="C6319" s="57" t="s">
        <v>14</v>
      </c>
      <c r="D6319" s="59">
        <v>3.77</v>
      </c>
    </row>
    <row r="6320" spans="1:4" ht="40.5">
      <c r="A6320" s="57">
        <v>100992</v>
      </c>
      <c r="B6320" s="55" t="s">
        <v>7549</v>
      </c>
      <c r="C6320" s="57" t="s">
        <v>14</v>
      </c>
      <c r="D6320" s="59">
        <v>3.66</v>
      </c>
    </row>
    <row r="6321" spans="1:4" ht="40.5">
      <c r="A6321" s="57">
        <v>100993</v>
      </c>
      <c r="B6321" s="55" t="s">
        <v>7550</v>
      </c>
      <c r="C6321" s="57" t="s">
        <v>14</v>
      </c>
      <c r="D6321" s="59">
        <v>3.39</v>
      </c>
    </row>
    <row r="6322" spans="1:4" ht="40.5">
      <c r="A6322" s="57">
        <v>100994</v>
      </c>
      <c r="B6322" s="55" t="s">
        <v>7551</v>
      </c>
      <c r="C6322" s="57" t="s">
        <v>14</v>
      </c>
      <c r="D6322" s="59">
        <v>2.96</v>
      </c>
    </row>
    <row r="6323" spans="1:4" ht="40.5">
      <c r="A6323" s="57">
        <v>100995</v>
      </c>
      <c r="B6323" s="55" t="s">
        <v>7552</v>
      </c>
      <c r="C6323" s="57" t="s">
        <v>14</v>
      </c>
      <c r="D6323" s="59">
        <v>2.84</v>
      </c>
    </row>
    <row r="6324" spans="1:4" ht="40.5">
      <c r="A6324" s="57">
        <v>100996</v>
      </c>
      <c r="B6324" s="55" t="s">
        <v>7553</v>
      </c>
      <c r="C6324" s="57" t="s">
        <v>14</v>
      </c>
      <c r="D6324" s="59">
        <v>2.65</v>
      </c>
    </row>
    <row r="6325" spans="1:4" ht="40.5">
      <c r="A6325" s="57">
        <v>100997</v>
      </c>
      <c r="B6325" s="55" t="s">
        <v>7554</v>
      </c>
      <c r="C6325" s="57" t="s">
        <v>14</v>
      </c>
      <c r="D6325" s="59">
        <v>4.18</v>
      </c>
    </row>
    <row r="6326" spans="1:4" ht="40.5">
      <c r="A6326" s="57">
        <v>100998</v>
      </c>
      <c r="B6326" s="55" t="s">
        <v>7555</v>
      </c>
      <c r="C6326" s="57" t="s">
        <v>14</v>
      </c>
      <c r="D6326" s="59">
        <v>3.89</v>
      </c>
    </row>
    <row r="6327" spans="1:4" ht="40.5">
      <c r="A6327" s="57">
        <v>100999</v>
      </c>
      <c r="B6327" s="55" t="s">
        <v>7556</v>
      </c>
      <c r="C6327" s="57" t="s">
        <v>14</v>
      </c>
      <c r="D6327" s="59">
        <v>3.89</v>
      </c>
    </row>
    <row r="6328" spans="1:4" ht="40.5">
      <c r="A6328" s="57">
        <v>101000</v>
      </c>
      <c r="B6328" s="55" t="s">
        <v>7557</v>
      </c>
      <c r="C6328" s="57" t="s">
        <v>14</v>
      </c>
      <c r="D6328" s="59">
        <v>3.78</v>
      </c>
    </row>
    <row r="6329" spans="1:4" ht="13.5">
      <c r="A6329" s="57">
        <v>101001</v>
      </c>
      <c r="B6329" s="55" t="s">
        <v>7558</v>
      </c>
      <c r="C6329" s="57" t="s">
        <v>14</v>
      </c>
      <c r="D6329" s="59">
        <v>3.18</v>
      </c>
    </row>
    <row r="6330" spans="1:4" ht="13.5">
      <c r="A6330" s="57">
        <v>101002</v>
      </c>
      <c r="B6330" s="55" t="s">
        <v>7559</v>
      </c>
      <c r="C6330" s="57" t="s">
        <v>14</v>
      </c>
      <c r="D6330" s="59">
        <v>3.7</v>
      </c>
    </row>
    <row r="6331" spans="1:4" ht="13.5">
      <c r="A6331" s="57">
        <v>101003</v>
      </c>
      <c r="B6331" s="55" t="s">
        <v>7560</v>
      </c>
      <c r="C6331" s="57" t="s">
        <v>14</v>
      </c>
      <c r="D6331" s="59">
        <v>4.2300000000000004</v>
      </c>
    </row>
    <row r="6332" spans="1:4" ht="13.5">
      <c r="A6332" s="57">
        <v>101004</v>
      </c>
      <c r="B6332" s="55" t="s">
        <v>7561</v>
      </c>
      <c r="C6332" s="57" t="s">
        <v>14</v>
      </c>
      <c r="D6332" s="59">
        <v>4.46</v>
      </c>
    </row>
    <row r="6333" spans="1:4" ht="13.5">
      <c r="A6333" s="57">
        <v>101005</v>
      </c>
      <c r="B6333" s="55" t="s">
        <v>7562</v>
      </c>
      <c r="C6333" s="57" t="s">
        <v>7</v>
      </c>
      <c r="D6333" s="59">
        <v>11.84</v>
      </c>
    </row>
    <row r="6334" spans="1:4" ht="13.5">
      <c r="A6334" s="57">
        <v>101006</v>
      </c>
      <c r="B6334" s="55" t="s">
        <v>7563</v>
      </c>
      <c r="C6334" s="57" t="s">
        <v>7</v>
      </c>
      <c r="D6334" s="59">
        <v>12.69</v>
      </c>
    </row>
    <row r="6335" spans="1:4" ht="13.5">
      <c r="A6335" s="57">
        <v>101007</v>
      </c>
      <c r="B6335" s="55" t="s">
        <v>7564</v>
      </c>
      <c r="C6335" s="57" t="s">
        <v>7</v>
      </c>
      <c r="D6335" s="59">
        <v>3.43</v>
      </c>
    </row>
    <row r="6336" spans="1:4" ht="13.5">
      <c r="A6336" s="57">
        <v>101008</v>
      </c>
      <c r="B6336" s="55" t="s">
        <v>7565</v>
      </c>
      <c r="C6336" s="57" t="s">
        <v>7</v>
      </c>
      <c r="D6336" s="59">
        <v>3.36</v>
      </c>
    </row>
    <row r="6337" spans="1:4" ht="27">
      <c r="A6337" s="57">
        <v>101009</v>
      </c>
      <c r="B6337" s="55" t="s">
        <v>7566</v>
      </c>
      <c r="C6337" s="57" t="s">
        <v>14</v>
      </c>
      <c r="D6337" s="59">
        <v>25.65</v>
      </c>
    </row>
    <row r="6338" spans="1:4" ht="27">
      <c r="A6338" s="57">
        <v>101010</v>
      </c>
      <c r="B6338" s="55" t="s">
        <v>7567</v>
      </c>
      <c r="C6338" s="57" t="s">
        <v>14</v>
      </c>
      <c r="D6338" s="59">
        <v>16.149999999999999</v>
      </c>
    </row>
    <row r="6339" spans="1:4" ht="27">
      <c r="A6339" s="57">
        <v>101013</v>
      </c>
      <c r="B6339" s="55" t="s">
        <v>7568</v>
      </c>
      <c r="C6339" s="57" t="s">
        <v>14</v>
      </c>
      <c r="D6339" s="59">
        <v>28.2</v>
      </c>
    </row>
    <row r="6340" spans="1:4" ht="27">
      <c r="A6340" s="57">
        <v>101014</v>
      </c>
      <c r="B6340" s="55" t="s">
        <v>7569</v>
      </c>
      <c r="C6340" s="57" t="s">
        <v>14</v>
      </c>
      <c r="D6340" s="59">
        <v>25.83</v>
      </c>
    </row>
    <row r="6341" spans="1:4" ht="27">
      <c r="A6341" s="57">
        <v>101015</v>
      </c>
      <c r="B6341" s="55" t="s">
        <v>7570</v>
      </c>
      <c r="C6341" s="57" t="s">
        <v>14</v>
      </c>
      <c r="D6341" s="59">
        <v>21.22</v>
      </c>
    </row>
    <row r="6342" spans="1:4" ht="27">
      <c r="A6342" s="57">
        <v>101016</v>
      </c>
      <c r="B6342" s="55" t="s">
        <v>7571</v>
      </c>
      <c r="C6342" s="57" t="s">
        <v>14</v>
      </c>
      <c r="D6342" s="59">
        <v>24.57</v>
      </c>
    </row>
    <row r="6343" spans="1:4" ht="27">
      <c r="A6343" s="57">
        <v>101017</v>
      </c>
      <c r="B6343" s="55" t="s">
        <v>7572</v>
      </c>
      <c r="C6343" s="57" t="s">
        <v>14</v>
      </c>
      <c r="D6343" s="59">
        <v>18.62</v>
      </c>
    </row>
    <row r="6344" spans="1:4" ht="27">
      <c r="A6344" s="57">
        <v>101018</v>
      </c>
      <c r="B6344" s="55" t="s">
        <v>7573</v>
      </c>
      <c r="C6344" s="57" t="s">
        <v>14</v>
      </c>
      <c r="D6344" s="59">
        <v>15.3</v>
      </c>
    </row>
    <row r="6345" spans="1:4" ht="27">
      <c r="A6345" s="57">
        <v>101463</v>
      </c>
      <c r="B6345" s="55" t="s">
        <v>7574</v>
      </c>
      <c r="C6345" s="57" t="s">
        <v>14</v>
      </c>
      <c r="D6345" s="59">
        <v>28.28</v>
      </c>
    </row>
    <row r="6346" spans="1:4" ht="27">
      <c r="A6346" s="57">
        <v>101464</v>
      </c>
      <c r="B6346" s="55" t="s">
        <v>7575</v>
      </c>
      <c r="C6346" s="57" t="s">
        <v>14</v>
      </c>
      <c r="D6346" s="59">
        <v>21.73</v>
      </c>
    </row>
    <row r="6347" spans="1:4" ht="27">
      <c r="A6347" s="57">
        <v>101465</v>
      </c>
      <c r="B6347" s="55" t="s">
        <v>7576</v>
      </c>
      <c r="C6347" s="57" t="s">
        <v>14</v>
      </c>
      <c r="D6347" s="59">
        <v>16.600000000000001</v>
      </c>
    </row>
    <row r="6348" spans="1:4" ht="27">
      <c r="A6348" s="57">
        <v>101466</v>
      </c>
      <c r="B6348" s="55" t="s">
        <v>7577</v>
      </c>
      <c r="C6348" s="57" t="s">
        <v>14</v>
      </c>
      <c r="D6348" s="59">
        <v>13.5</v>
      </c>
    </row>
    <row r="6349" spans="1:4" ht="27">
      <c r="A6349" s="57">
        <v>101467</v>
      </c>
      <c r="B6349" s="55" t="s">
        <v>7578</v>
      </c>
      <c r="C6349" s="57" t="s">
        <v>14</v>
      </c>
      <c r="D6349" s="59">
        <v>11.3</v>
      </c>
    </row>
    <row r="6350" spans="1:4" ht="27">
      <c r="A6350" s="57">
        <v>101468</v>
      </c>
      <c r="B6350" s="55" t="s">
        <v>7579</v>
      </c>
      <c r="C6350" s="57" t="s">
        <v>14</v>
      </c>
      <c r="D6350" s="59">
        <v>10.33</v>
      </c>
    </row>
    <row r="6351" spans="1:4" ht="27">
      <c r="A6351" s="57">
        <v>101469</v>
      </c>
      <c r="B6351" s="55" t="s">
        <v>7580</v>
      </c>
      <c r="C6351" s="57" t="s">
        <v>14</v>
      </c>
      <c r="D6351" s="59">
        <v>23.15</v>
      </c>
    </row>
    <row r="6352" spans="1:4" ht="27">
      <c r="A6352" s="57">
        <v>101470</v>
      </c>
      <c r="B6352" s="55" t="s">
        <v>7581</v>
      </c>
      <c r="C6352" s="57" t="s">
        <v>14</v>
      </c>
      <c r="D6352" s="59">
        <v>18.37</v>
      </c>
    </row>
    <row r="6353" spans="1:4" ht="27">
      <c r="A6353" s="57">
        <v>101471</v>
      </c>
      <c r="B6353" s="55" t="s">
        <v>7582</v>
      </c>
      <c r="C6353" s="57" t="s">
        <v>14</v>
      </c>
      <c r="D6353" s="59">
        <v>15.77</v>
      </c>
    </row>
    <row r="6354" spans="1:4" ht="27">
      <c r="A6354" s="57">
        <v>101472</v>
      </c>
      <c r="B6354" s="55" t="s">
        <v>7583</v>
      </c>
      <c r="C6354" s="57" t="s">
        <v>14</v>
      </c>
      <c r="D6354" s="59">
        <v>12.26</v>
      </c>
    </row>
    <row r="6355" spans="1:4" ht="27">
      <c r="A6355" s="57">
        <v>101473</v>
      </c>
      <c r="B6355" s="55" t="s">
        <v>7584</v>
      </c>
      <c r="C6355" s="57" t="s">
        <v>14</v>
      </c>
      <c r="D6355" s="59">
        <v>17.66</v>
      </c>
    </row>
    <row r="6356" spans="1:4" ht="27">
      <c r="A6356" s="57">
        <v>101474</v>
      </c>
      <c r="B6356" s="55" t="s">
        <v>7585</v>
      </c>
      <c r="C6356" s="57" t="s">
        <v>14</v>
      </c>
      <c r="D6356" s="59">
        <v>12.63</v>
      </c>
    </row>
    <row r="6357" spans="1:4" ht="27">
      <c r="A6357" s="57">
        <v>101475</v>
      </c>
      <c r="B6357" s="55" t="s">
        <v>7586</v>
      </c>
      <c r="C6357" s="57" t="s">
        <v>14</v>
      </c>
      <c r="D6357" s="59">
        <v>11.21</v>
      </c>
    </row>
    <row r="6358" spans="1:4" ht="27">
      <c r="A6358" s="57">
        <v>101476</v>
      </c>
      <c r="B6358" s="55" t="s">
        <v>7587</v>
      </c>
      <c r="C6358" s="57" t="s">
        <v>14</v>
      </c>
      <c r="D6358" s="59">
        <v>9.99</v>
      </c>
    </row>
    <row r="6359" spans="1:4" ht="27">
      <c r="A6359" s="57">
        <v>101477</v>
      </c>
      <c r="B6359" s="55" t="s">
        <v>7588</v>
      </c>
      <c r="C6359" s="57" t="s">
        <v>14</v>
      </c>
      <c r="D6359" s="59">
        <v>8.18</v>
      </c>
    </row>
    <row r="6360" spans="1:4" ht="27">
      <c r="A6360" s="57">
        <v>101478</v>
      </c>
      <c r="B6360" s="55" t="s">
        <v>7589</v>
      </c>
      <c r="C6360" s="57" t="s">
        <v>14</v>
      </c>
      <c r="D6360" s="59">
        <v>6.96</v>
      </c>
    </row>
    <row r="6361" spans="1:4" ht="27">
      <c r="A6361" s="57">
        <v>101480</v>
      </c>
      <c r="B6361" s="55" t="s">
        <v>7590</v>
      </c>
      <c r="C6361" s="57" t="s">
        <v>14</v>
      </c>
      <c r="D6361" s="59">
        <v>41.39</v>
      </c>
    </row>
    <row r="6362" spans="1:4" ht="27">
      <c r="A6362" s="57">
        <v>101481</v>
      </c>
      <c r="B6362" s="55" t="s">
        <v>7591</v>
      </c>
      <c r="C6362" s="57" t="s">
        <v>14</v>
      </c>
      <c r="D6362" s="59">
        <v>29.9</v>
      </c>
    </row>
    <row r="6363" spans="1:4" ht="27">
      <c r="A6363" s="57">
        <v>101482</v>
      </c>
      <c r="B6363" s="55" t="s">
        <v>7592</v>
      </c>
      <c r="C6363" s="57" t="s">
        <v>14</v>
      </c>
      <c r="D6363" s="59">
        <v>22.35</v>
      </c>
    </row>
    <row r="6364" spans="1:4" ht="27">
      <c r="A6364" s="57">
        <v>101483</v>
      </c>
      <c r="B6364" s="55" t="s">
        <v>7593</v>
      </c>
      <c r="C6364" s="57" t="s">
        <v>14</v>
      </c>
      <c r="D6364" s="59">
        <v>23.19</v>
      </c>
    </row>
    <row r="6365" spans="1:4" ht="27">
      <c r="A6365" s="57">
        <v>101484</v>
      </c>
      <c r="B6365" s="55" t="s">
        <v>7594</v>
      </c>
      <c r="C6365" s="57" t="s">
        <v>14</v>
      </c>
      <c r="D6365" s="59">
        <v>120.22</v>
      </c>
    </row>
    <row r="6366" spans="1:4" ht="27">
      <c r="A6366" s="57">
        <v>101485</v>
      </c>
      <c r="B6366" s="55" t="s">
        <v>7595</v>
      </c>
      <c r="C6366" s="57" t="s">
        <v>14</v>
      </c>
      <c r="D6366" s="59">
        <v>92.28</v>
      </c>
    </row>
    <row r="6367" spans="1:4" ht="27">
      <c r="A6367" s="57">
        <v>101486</v>
      </c>
      <c r="B6367" s="55" t="s">
        <v>7596</v>
      </c>
      <c r="C6367" s="57" t="s">
        <v>14</v>
      </c>
      <c r="D6367" s="59">
        <v>83.12</v>
      </c>
    </row>
    <row r="6368" spans="1:4" ht="27">
      <c r="A6368" s="57">
        <v>101487</v>
      </c>
      <c r="B6368" s="55" t="s">
        <v>7597</v>
      </c>
      <c r="C6368" s="57" t="s">
        <v>14</v>
      </c>
      <c r="D6368" s="59">
        <v>60.86</v>
      </c>
    </row>
    <row r="6369" spans="1:4" ht="27">
      <c r="A6369" s="57">
        <v>101488</v>
      </c>
      <c r="B6369" s="55" t="s">
        <v>7598</v>
      </c>
      <c r="C6369" s="57" t="s">
        <v>14</v>
      </c>
      <c r="D6369" s="59">
        <v>52.66</v>
      </c>
    </row>
    <row r="6370" spans="1:4" ht="27">
      <c r="A6370" s="57">
        <v>101188</v>
      </c>
      <c r="B6370" s="55" t="s">
        <v>7599</v>
      </c>
      <c r="C6370" s="57" t="s">
        <v>1</v>
      </c>
      <c r="D6370" s="59">
        <v>5.28</v>
      </c>
    </row>
    <row r="6371" spans="1:4" ht="27">
      <c r="A6371" s="57">
        <v>101189</v>
      </c>
      <c r="B6371" s="55" t="s">
        <v>7600</v>
      </c>
      <c r="C6371" s="57" t="s">
        <v>1</v>
      </c>
      <c r="D6371" s="59">
        <v>52.89</v>
      </c>
    </row>
    <row r="6372" spans="1:4" ht="27">
      <c r="A6372" s="57">
        <v>101190</v>
      </c>
      <c r="B6372" s="55" t="s">
        <v>7601</v>
      </c>
      <c r="C6372" s="57" t="s">
        <v>1</v>
      </c>
      <c r="D6372" s="59">
        <v>52.16</v>
      </c>
    </row>
    <row r="6373" spans="1:4" ht="27">
      <c r="A6373" s="57">
        <v>101191</v>
      </c>
      <c r="B6373" s="55" t="s">
        <v>7602</v>
      </c>
      <c r="C6373" s="57" t="s">
        <v>1</v>
      </c>
      <c r="D6373" s="59">
        <v>52.52</v>
      </c>
    </row>
    <row r="6374" spans="1:4" ht="27">
      <c r="A6374" s="57">
        <v>101192</v>
      </c>
      <c r="B6374" s="55" t="s">
        <v>7603</v>
      </c>
      <c r="C6374" s="57" t="s">
        <v>1</v>
      </c>
      <c r="D6374" s="59">
        <v>54.82</v>
      </c>
    </row>
    <row r="6375" spans="1:4" ht="27">
      <c r="A6375" s="57">
        <v>101193</v>
      </c>
      <c r="B6375" s="55" t="s">
        <v>7604</v>
      </c>
      <c r="C6375" s="57" t="s">
        <v>1</v>
      </c>
      <c r="D6375" s="59">
        <v>47.99</v>
      </c>
    </row>
    <row r="6376" spans="1:4" ht="27">
      <c r="A6376" s="57">
        <v>101194</v>
      </c>
      <c r="B6376" s="55" t="s">
        <v>7605</v>
      </c>
      <c r="C6376" s="57" t="s">
        <v>1</v>
      </c>
      <c r="D6376" s="59">
        <v>48.35</v>
      </c>
    </row>
    <row r="6377" spans="1:4" ht="40.5">
      <c r="A6377" s="57">
        <v>101197</v>
      </c>
      <c r="B6377" s="55" t="s">
        <v>7606</v>
      </c>
      <c r="C6377" s="57" t="s">
        <v>1</v>
      </c>
      <c r="D6377" s="59">
        <v>97.96</v>
      </c>
    </row>
    <row r="6378" spans="1:4" ht="40.5">
      <c r="A6378" s="57">
        <v>101198</v>
      </c>
      <c r="B6378" s="55" t="s">
        <v>7607</v>
      </c>
      <c r="C6378" s="57" t="s">
        <v>1</v>
      </c>
      <c r="D6378" s="59">
        <v>74.510000000000005</v>
      </c>
    </row>
    <row r="6379" spans="1:4" ht="40.5">
      <c r="A6379" s="57">
        <v>101199</v>
      </c>
      <c r="B6379" s="55" t="s">
        <v>7608</v>
      </c>
      <c r="C6379" s="57" t="s">
        <v>1</v>
      </c>
      <c r="D6379" s="59">
        <v>75.42</v>
      </c>
    </row>
    <row r="6380" spans="1:4" ht="40.5">
      <c r="A6380" s="57">
        <v>101200</v>
      </c>
      <c r="B6380" s="55" t="s">
        <v>7609</v>
      </c>
      <c r="C6380" s="57" t="s">
        <v>1</v>
      </c>
      <c r="D6380" s="59">
        <v>52.76</v>
      </c>
    </row>
    <row r="6381" spans="1:4" ht="40.5">
      <c r="A6381" s="57">
        <v>101201</v>
      </c>
      <c r="B6381" s="55" t="s">
        <v>7610</v>
      </c>
      <c r="C6381" s="57" t="s">
        <v>1</v>
      </c>
      <c r="D6381" s="59">
        <v>64.97</v>
      </c>
    </row>
    <row r="6382" spans="1:4" ht="40.5">
      <c r="A6382" s="57">
        <v>101202</v>
      </c>
      <c r="B6382" s="55" t="s">
        <v>7611</v>
      </c>
      <c r="C6382" s="57" t="s">
        <v>1</v>
      </c>
      <c r="D6382" s="59">
        <v>35.409999999999997</v>
      </c>
    </row>
    <row r="6383" spans="1:4" ht="40.5">
      <c r="A6383" s="57">
        <v>101203</v>
      </c>
      <c r="B6383" s="55" t="s">
        <v>7612</v>
      </c>
      <c r="C6383" s="57" t="s">
        <v>1</v>
      </c>
      <c r="D6383" s="59">
        <v>34.5</v>
      </c>
    </row>
    <row r="6384" spans="1:4" ht="40.5">
      <c r="A6384" s="57">
        <v>101204</v>
      </c>
      <c r="B6384" s="55" t="s">
        <v>7613</v>
      </c>
      <c r="C6384" s="57" t="s">
        <v>1</v>
      </c>
      <c r="D6384" s="59">
        <v>34.86</v>
      </c>
    </row>
    <row r="6385" spans="1:4" ht="27">
      <c r="A6385" s="57">
        <v>101205</v>
      </c>
      <c r="B6385" s="55" t="s">
        <v>7614</v>
      </c>
      <c r="C6385" s="57" t="s">
        <v>1</v>
      </c>
      <c r="D6385" s="59">
        <v>35.409999999999997</v>
      </c>
    </row>
    <row r="6386" spans="1:4" ht="40.5">
      <c r="A6386" s="57" t="s">
        <v>17</v>
      </c>
      <c r="B6386" s="55" t="s">
        <v>7615</v>
      </c>
      <c r="C6386" s="57" t="s">
        <v>3</v>
      </c>
      <c r="D6386" s="59">
        <v>189.35</v>
      </c>
    </row>
    <row r="6387" spans="1:4" ht="13.5">
      <c r="A6387" s="57">
        <v>98509</v>
      </c>
      <c r="B6387" s="55" t="s">
        <v>7616</v>
      </c>
      <c r="C6387" s="57" t="s">
        <v>8068</v>
      </c>
      <c r="D6387" s="59">
        <v>33.770000000000003</v>
      </c>
    </row>
    <row r="6388" spans="1:4" ht="13.5">
      <c r="A6388" s="57">
        <v>98510</v>
      </c>
      <c r="B6388" s="55" t="s">
        <v>7617</v>
      </c>
      <c r="C6388" s="57" t="s">
        <v>8068</v>
      </c>
      <c r="D6388" s="59">
        <v>53.72</v>
      </c>
    </row>
    <row r="6389" spans="1:4" ht="27">
      <c r="A6389" s="57">
        <v>98511</v>
      </c>
      <c r="B6389" s="55" t="s">
        <v>7618</v>
      </c>
      <c r="C6389" s="57" t="s">
        <v>8068</v>
      </c>
      <c r="D6389" s="59">
        <v>100.34</v>
      </c>
    </row>
    <row r="6390" spans="1:4" ht="13.5">
      <c r="A6390" s="57">
        <v>98516</v>
      </c>
      <c r="B6390" s="55" t="s">
        <v>7619</v>
      </c>
      <c r="C6390" s="57" t="s">
        <v>8068</v>
      </c>
      <c r="D6390" s="59">
        <v>266.27999999999997</v>
      </c>
    </row>
    <row r="6391" spans="1:4" ht="13.5">
      <c r="A6391" s="57">
        <v>98519</v>
      </c>
      <c r="B6391" s="55" t="s">
        <v>7620</v>
      </c>
      <c r="C6391" s="57" t="s">
        <v>3</v>
      </c>
      <c r="D6391" s="59">
        <v>1.67</v>
      </c>
    </row>
    <row r="6392" spans="1:4" ht="13.5">
      <c r="A6392" s="57">
        <v>98520</v>
      </c>
      <c r="B6392" s="55" t="s">
        <v>7621</v>
      </c>
      <c r="C6392" s="57" t="s">
        <v>3</v>
      </c>
      <c r="D6392" s="59">
        <v>4.63</v>
      </c>
    </row>
    <row r="6393" spans="1:4" ht="13.5">
      <c r="A6393" s="57">
        <v>98521</v>
      </c>
      <c r="B6393" s="55" t="s">
        <v>7622</v>
      </c>
      <c r="C6393" s="57" t="s">
        <v>3</v>
      </c>
      <c r="D6393" s="59">
        <v>0.28999999999999998</v>
      </c>
    </row>
    <row r="6394" spans="1:4" ht="27">
      <c r="A6394" s="57">
        <v>98522</v>
      </c>
      <c r="B6394" s="55" t="s">
        <v>7623</v>
      </c>
      <c r="C6394" s="57" t="s">
        <v>1</v>
      </c>
      <c r="D6394" s="59">
        <v>127</v>
      </c>
    </row>
    <row r="6395" spans="1:4" ht="13.5">
      <c r="A6395" s="57">
        <v>98524</v>
      </c>
      <c r="B6395" s="55" t="s">
        <v>7624</v>
      </c>
      <c r="C6395" s="57" t="s">
        <v>3</v>
      </c>
      <c r="D6395" s="59">
        <v>2.8</v>
      </c>
    </row>
    <row r="6396" spans="1:4" ht="13.5">
      <c r="A6396" s="57">
        <v>98503</v>
      </c>
      <c r="B6396" s="55" t="s">
        <v>7625</v>
      </c>
      <c r="C6396" s="57" t="s">
        <v>3</v>
      </c>
      <c r="D6396" s="59">
        <v>16.54</v>
      </c>
    </row>
    <row r="6397" spans="1:4" ht="13.5">
      <c r="A6397" s="57">
        <v>98504</v>
      </c>
      <c r="B6397" s="55" t="s">
        <v>7626</v>
      </c>
      <c r="C6397" s="57" t="s">
        <v>3</v>
      </c>
      <c r="D6397" s="59">
        <v>9.5299999999999994</v>
      </c>
    </row>
    <row r="6398" spans="1:4" ht="13.5">
      <c r="A6398" s="57">
        <v>98505</v>
      </c>
      <c r="B6398" s="55" t="s">
        <v>7627</v>
      </c>
      <c r="C6398" s="57" t="s">
        <v>3</v>
      </c>
      <c r="D6398" s="59">
        <v>48.92</v>
      </c>
    </row>
    <row r="6399" spans="1:4" ht="27">
      <c r="A6399" s="57">
        <v>98525</v>
      </c>
      <c r="B6399" s="55" t="s">
        <v>7628</v>
      </c>
      <c r="C6399" s="57" t="s">
        <v>3</v>
      </c>
      <c r="D6399" s="59">
        <v>0.3</v>
      </c>
    </row>
    <row r="6400" spans="1:4" ht="27">
      <c r="A6400" s="57">
        <v>98526</v>
      </c>
      <c r="B6400" s="55" t="s">
        <v>7629</v>
      </c>
      <c r="C6400" s="57" t="s">
        <v>8068</v>
      </c>
      <c r="D6400" s="59">
        <v>65.790000000000006</v>
      </c>
    </row>
    <row r="6401" spans="1:4" ht="27">
      <c r="A6401" s="57">
        <v>98527</v>
      </c>
      <c r="B6401" s="55" t="s">
        <v>7630</v>
      </c>
      <c r="C6401" s="57" t="s">
        <v>8068</v>
      </c>
      <c r="D6401" s="59">
        <v>141.66999999999999</v>
      </c>
    </row>
    <row r="6402" spans="1:4" ht="27">
      <c r="A6402" s="57">
        <v>98528</v>
      </c>
      <c r="B6402" s="55" t="s">
        <v>7631</v>
      </c>
      <c r="C6402" s="57" t="s">
        <v>8068</v>
      </c>
      <c r="D6402" s="59">
        <v>207.15</v>
      </c>
    </row>
    <row r="6403" spans="1:4" ht="27">
      <c r="A6403" s="57">
        <v>98529</v>
      </c>
      <c r="B6403" s="55" t="s">
        <v>7632</v>
      </c>
      <c r="C6403" s="57" t="s">
        <v>8068</v>
      </c>
      <c r="D6403" s="59">
        <v>60.35</v>
      </c>
    </row>
    <row r="6404" spans="1:4" ht="27">
      <c r="A6404" s="57">
        <v>98530</v>
      </c>
      <c r="B6404" s="55" t="s">
        <v>7633</v>
      </c>
      <c r="C6404" s="57" t="s">
        <v>8068</v>
      </c>
      <c r="D6404" s="59">
        <v>107.5</v>
      </c>
    </row>
    <row r="6405" spans="1:4" ht="27">
      <c r="A6405" s="57">
        <v>98531</v>
      </c>
      <c r="B6405" s="55" t="s">
        <v>7634</v>
      </c>
      <c r="C6405" s="57" t="s">
        <v>8068</v>
      </c>
      <c r="D6405" s="59">
        <v>230.69</v>
      </c>
    </row>
    <row r="6406" spans="1:4" ht="13.5">
      <c r="A6406" s="57">
        <v>98532</v>
      </c>
      <c r="B6406" s="55" t="s">
        <v>7635</v>
      </c>
      <c r="C6406" s="57" t="s">
        <v>8068</v>
      </c>
      <c r="D6406" s="59">
        <v>80.930000000000007</v>
      </c>
    </row>
    <row r="6407" spans="1:4" ht="27">
      <c r="A6407" s="57">
        <v>98533</v>
      </c>
      <c r="B6407" s="55" t="s">
        <v>7636</v>
      </c>
      <c r="C6407" s="57" t="s">
        <v>8068</v>
      </c>
      <c r="D6407" s="59">
        <v>224.36</v>
      </c>
    </row>
    <row r="6408" spans="1:4" ht="27">
      <c r="A6408" s="57">
        <v>98534</v>
      </c>
      <c r="B6408" s="55" t="s">
        <v>7637</v>
      </c>
      <c r="C6408" s="57" t="s">
        <v>8068</v>
      </c>
      <c r="D6408" s="59">
        <v>571.63</v>
      </c>
    </row>
    <row r="6409" spans="1:4" ht="13.5">
      <c r="A6409" s="57">
        <v>98535</v>
      </c>
      <c r="B6409" s="55" t="s">
        <v>7638</v>
      </c>
      <c r="C6409" s="57" t="s">
        <v>8068</v>
      </c>
      <c r="D6409" s="59">
        <v>910.18</v>
      </c>
    </row>
    <row r="6410" spans="1:4" ht="13.5">
      <c r="A6410" s="57">
        <v>88238</v>
      </c>
      <c r="B6410" s="55" t="s">
        <v>7639</v>
      </c>
      <c r="C6410" s="57" t="s">
        <v>4</v>
      </c>
      <c r="D6410" s="59">
        <v>17.850000000000001</v>
      </c>
    </row>
    <row r="6411" spans="1:4" ht="13.5">
      <c r="A6411" s="57">
        <v>88239</v>
      </c>
      <c r="B6411" s="55" t="s">
        <v>7640</v>
      </c>
      <c r="C6411" s="57" t="s">
        <v>4</v>
      </c>
      <c r="D6411" s="59">
        <v>19.39</v>
      </c>
    </row>
    <row r="6412" spans="1:4" ht="13.5">
      <c r="A6412" s="57">
        <v>88240</v>
      </c>
      <c r="B6412" s="55" t="s">
        <v>7641</v>
      </c>
      <c r="C6412" s="57" t="s">
        <v>4</v>
      </c>
      <c r="D6412" s="59">
        <v>18.91</v>
      </c>
    </row>
    <row r="6413" spans="1:4" ht="13.5">
      <c r="A6413" s="57">
        <v>88241</v>
      </c>
      <c r="B6413" s="55" t="s">
        <v>7642</v>
      </c>
      <c r="C6413" s="57" t="s">
        <v>4</v>
      </c>
      <c r="D6413" s="59">
        <v>18.28</v>
      </c>
    </row>
    <row r="6414" spans="1:4" ht="13.5">
      <c r="A6414" s="57">
        <v>88242</v>
      </c>
      <c r="B6414" s="55" t="s">
        <v>7643</v>
      </c>
      <c r="C6414" s="57" t="s">
        <v>4</v>
      </c>
      <c r="D6414" s="59">
        <v>16.54</v>
      </c>
    </row>
    <row r="6415" spans="1:4" ht="13.5">
      <c r="A6415" s="57">
        <v>88243</v>
      </c>
      <c r="B6415" s="55" t="s">
        <v>7644</v>
      </c>
      <c r="C6415" s="57" t="s">
        <v>4</v>
      </c>
      <c r="D6415" s="59">
        <v>19.71</v>
      </c>
    </row>
    <row r="6416" spans="1:4" ht="13.5">
      <c r="A6416" s="57">
        <v>88245</v>
      </c>
      <c r="B6416" s="55" t="s">
        <v>7645</v>
      </c>
      <c r="C6416" s="57" t="s">
        <v>4</v>
      </c>
      <c r="D6416" s="59">
        <v>23.25</v>
      </c>
    </row>
    <row r="6417" spans="1:4" ht="13.5">
      <c r="A6417" s="57">
        <v>88246</v>
      </c>
      <c r="B6417" s="55" t="s">
        <v>7646</v>
      </c>
      <c r="C6417" s="57" t="s">
        <v>4</v>
      </c>
      <c r="D6417" s="59">
        <v>26.09</v>
      </c>
    </row>
    <row r="6418" spans="1:4" ht="13.5">
      <c r="A6418" s="57">
        <v>88247</v>
      </c>
      <c r="B6418" s="55" t="s">
        <v>7647</v>
      </c>
      <c r="C6418" s="57" t="s">
        <v>4</v>
      </c>
      <c r="D6418" s="59">
        <v>19.36</v>
      </c>
    </row>
    <row r="6419" spans="1:4" ht="13.5">
      <c r="A6419" s="57">
        <v>88248</v>
      </c>
      <c r="B6419" s="55" t="s">
        <v>7648</v>
      </c>
      <c r="C6419" s="57" t="s">
        <v>4</v>
      </c>
      <c r="D6419" s="59">
        <v>16.309999999999999</v>
      </c>
    </row>
    <row r="6420" spans="1:4" ht="13.5">
      <c r="A6420" s="57">
        <v>88249</v>
      </c>
      <c r="B6420" s="55" t="s">
        <v>7649</v>
      </c>
      <c r="C6420" s="57" t="s">
        <v>4</v>
      </c>
      <c r="D6420" s="59">
        <v>26.99</v>
      </c>
    </row>
    <row r="6421" spans="1:4" ht="13.5">
      <c r="A6421" s="57">
        <v>88250</v>
      </c>
      <c r="B6421" s="55" t="s">
        <v>7650</v>
      </c>
      <c r="C6421" s="57" t="s">
        <v>4</v>
      </c>
      <c r="D6421" s="59">
        <v>19.28</v>
      </c>
    </row>
    <row r="6422" spans="1:4" ht="13.5">
      <c r="A6422" s="57">
        <v>88251</v>
      </c>
      <c r="B6422" s="55" t="s">
        <v>7651</v>
      </c>
      <c r="C6422" s="57" t="s">
        <v>4</v>
      </c>
      <c r="D6422" s="59">
        <v>18.75</v>
      </c>
    </row>
    <row r="6423" spans="1:4" ht="13.5">
      <c r="A6423" s="57">
        <v>88252</v>
      </c>
      <c r="B6423" s="55" t="s">
        <v>7652</v>
      </c>
      <c r="C6423" s="57" t="s">
        <v>4</v>
      </c>
      <c r="D6423" s="59">
        <v>17.27</v>
      </c>
    </row>
    <row r="6424" spans="1:4" ht="13.5">
      <c r="A6424" s="57">
        <v>88253</v>
      </c>
      <c r="B6424" s="55" t="s">
        <v>7653</v>
      </c>
      <c r="C6424" s="57" t="s">
        <v>4</v>
      </c>
      <c r="D6424" s="59">
        <v>13.14</v>
      </c>
    </row>
    <row r="6425" spans="1:4" ht="13.5">
      <c r="A6425" s="57">
        <v>88255</v>
      </c>
      <c r="B6425" s="55" t="s">
        <v>7654</v>
      </c>
      <c r="C6425" s="57" t="s">
        <v>4</v>
      </c>
      <c r="D6425" s="59">
        <v>36.25</v>
      </c>
    </row>
    <row r="6426" spans="1:4" ht="13.5">
      <c r="A6426" s="57">
        <v>88256</v>
      </c>
      <c r="B6426" s="55" t="s">
        <v>7655</v>
      </c>
      <c r="C6426" s="57" t="s">
        <v>4</v>
      </c>
      <c r="D6426" s="59">
        <v>24.18</v>
      </c>
    </row>
    <row r="6427" spans="1:4" ht="13.5">
      <c r="A6427" s="57">
        <v>88257</v>
      </c>
      <c r="B6427" s="55" t="s">
        <v>7656</v>
      </c>
      <c r="C6427" s="57" t="s">
        <v>4</v>
      </c>
      <c r="D6427" s="59">
        <v>24.19</v>
      </c>
    </row>
    <row r="6428" spans="1:4" ht="13.5">
      <c r="A6428" s="57">
        <v>88258</v>
      </c>
      <c r="B6428" s="55" t="s">
        <v>7657</v>
      </c>
      <c r="C6428" s="57" t="s">
        <v>4</v>
      </c>
      <c r="D6428" s="59">
        <v>18.71</v>
      </c>
    </row>
    <row r="6429" spans="1:4" ht="13.5">
      <c r="A6429" s="57">
        <v>88259</v>
      </c>
      <c r="B6429" s="55" t="s">
        <v>7658</v>
      </c>
      <c r="C6429" s="57" t="s">
        <v>4</v>
      </c>
      <c r="D6429" s="59">
        <v>27.17</v>
      </c>
    </row>
    <row r="6430" spans="1:4" ht="13.5">
      <c r="A6430" s="57">
        <v>88260</v>
      </c>
      <c r="B6430" s="55" t="s">
        <v>7659</v>
      </c>
      <c r="C6430" s="57" t="s">
        <v>4</v>
      </c>
      <c r="D6430" s="59">
        <v>20.96</v>
      </c>
    </row>
    <row r="6431" spans="1:4" ht="13.5">
      <c r="A6431" s="57">
        <v>88261</v>
      </c>
      <c r="B6431" s="55" t="s">
        <v>7660</v>
      </c>
      <c r="C6431" s="57" t="s">
        <v>4</v>
      </c>
      <c r="D6431" s="59">
        <v>20.3</v>
      </c>
    </row>
    <row r="6432" spans="1:4" ht="13.5">
      <c r="A6432" s="57">
        <v>88262</v>
      </c>
      <c r="B6432" s="55" t="s">
        <v>7661</v>
      </c>
      <c r="C6432" s="57" t="s">
        <v>4</v>
      </c>
      <c r="D6432" s="59">
        <v>23.15</v>
      </c>
    </row>
    <row r="6433" spans="1:4" ht="13.5">
      <c r="A6433" s="57">
        <v>88263</v>
      </c>
      <c r="B6433" s="55" t="s">
        <v>7662</v>
      </c>
      <c r="C6433" s="57" t="s">
        <v>4</v>
      </c>
      <c r="D6433" s="59">
        <v>18.39</v>
      </c>
    </row>
    <row r="6434" spans="1:4" ht="13.5">
      <c r="A6434" s="57">
        <v>88264</v>
      </c>
      <c r="B6434" s="55" t="s">
        <v>7663</v>
      </c>
      <c r="C6434" s="57" t="s">
        <v>4</v>
      </c>
      <c r="D6434" s="59">
        <v>25.24</v>
      </c>
    </row>
    <row r="6435" spans="1:4" ht="13.5">
      <c r="A6435" s="57">
        <v>88265</v>
      </c>
      <c r="B6435" s="55" t="s">
        <v>7664</v>
      </c>
      <c r="C6435" s="57" t="s">
        <v>4</v>
      </c>
      <c r="D6435" s="59">
        <v>27.23</v>
      </c>
    </row>
    <row r="6436" spans="1:4" ht="13.5">
      <c r="A6436" s="57">
        <v>88266</v>
      </c>
      <c r="B6436" s="55" t="s">
        <v>7665</v>
      </c>
      <c r="C6436" s="57" t="s">
        <v>4</v>
      </c>
      <c r="D6436" s="59">
        <v>29.07</v>
      </c>
    </row>
    <row r="6437" spans="1:4" ht="13.5">
      <c r="A6437" s="57">
        <v>88267</v>
      </c>
      <c r="B6437" s="55" t="s">
        <v>7666</v>
      </c>
      <c r="C6437" s="57" t="s">
        <v>4</v>
      </c>
      <c r="D6437" s="59">
        <v>20.98</v>
      </c>
    </row>
    <row r="6438" spans="1:4" ht="13.5">
      <c r="A6438" s="57">
        <v>88268</v>
      </c>
      <c r="B6438" s="55" t="s">
        <v>7667</v>
      </c>
      <c r="C6438" s="57" t="s">
        <v>4</v>
      </c>
      <c r="D6438" s="59">
        <v>24.12</v>
      </c>
    </row>
    <row r="6439" spans="1:4" ht="13.5">
      <c r="A6439" s="57">
        <v>88269</v>
      </c>
      <c r="B6439" s="55" t="s">
        <v>7668</v>
      </c>
      <c r="C6439" s="57" t="s">
        <v>4</v>
      </c>
      <c r="D6439" s="59">
        <v>18.579999999999998</v>
      </c>
    </row>
    <row r="6440" spans="1:4" ht="13.5">
      <c r="A6440" s="57">
        <v>88270</v>
      </c>
      <c r="B6440" s="55" t="s">
        <v>7669</v>
      </c>
      <c r="C6440" s="57" t="s">
        <v>4</v>
      </c>
      <c r="D6440" s="59">
        <v>22.05</v>
      </c>
    </row>
    <row r="6441" spans="1:4" ht="13.5">
      <c r="A6441" s="57">
        <v>88272</v>
      </c>
      <c r="B6441" s="55" t="s">
        <v>7670</v>
      </c>
      <c r="C6441" s="57" t="s">
        <v>4</v>
      </c>
      <c r="D6441" s="59">
        <v>24.12</v>
      </c>
    </row>
    <row r="6442" spans="1:4" ht="13.5">
      <c r="A6442" s="57">
        <v>88273</v>
      </c>
      <c r="B6442" s="55" t="s">
        <v>7671</v>
      </c>
      <c r="C6442" s="57" t="s">
        <v>4</v>
      </c>
      <c r="D6442" s="59">
        <v>23.58</v>
      </c>
    </row>
    <row r="6443" spans="1:4" ht="13.5">
      <c r="A6443" s="57">
        <v>88274</v>
      </c>
      <c r="B6443" s="55" t="s">
        <v>7672</v>
      </c>
      <c r="C6443" s="57" t="s">
        <v>4</v>
      </c>
      <c r="D6443" s="59">
        <v>24.18</v>
      </c>
    </row>
    <row r="6444" spans="1:4" ht="13.5">
      <c r="A6444" s="57">
        <v>88275</v>
      </c>
      <c r="B6444" s="55" t="s">
        <v>7673</v>
      </c>
      <c r="C6444" s="57" t="s">
        <v>4</v>
      </c>
      <c r="D6444" s="59">
        <v>30.28</v>
      </c>
    </row>
    <row r="6445" spans="1:4" ht="13.5">
      <c r="A6445" s="57">
        <v>88277</v>
      </c>
      <c r="B6445" s="55" t="s">
        <v>7674</v>
      </c>
      <c r="C6445" s="57" t="s">
        <v>4</v>
      </c>
      <c r="D6445" s="59">
        <v>23.53</v>
      </c>
    </row>
    <row r="6446" spans="1:4" ht="13.5">
      <c r="A6446" s="57">
        <v>88278</v>
      </c>
      <c r="B6446" s="55" t="s">
        <v>7675</v>
      </c>
      <c r="C6446" s="57" t="s">
        <v>4</v>
      </c>
      <c r="D6446" s="59">
        <v>24.12</v>
      </c>
    </row>
    <row r="6447" spans="1:4" ht="13.5">
      <c r="A6447" s="57">
        <v>88279</v>
      </c>
      <c r="B6447" s="55" t="s">
        <v>7676</v>
      </c>
      <c r="C6447" s="57" t="s">
        <v>4</v>
      </c>
      <c r="D6447" s="59">
        <v>34.22</v>
      </c>
    </row>
    <row r="6448" spans="1:4" ht="13.5">
      <c r="A6448" s="57">
        <v>88281</v>
      </c>
      <c r="B6448" s="55" t="s">
        <v>7677</v>
      </c>
      <c r="C6448" s="57" t="s">
        <v>4</v>
      </c>
      <c r="D6448" s="59">
        <v>22.1</v>
      </c>
    </row>
    <row r="6449" spans="1:4" ht="13.5">
      <c r="A6449" s="57">
        <v>88282</v>
      </c>
      <c r="B6449" s="55" t="s">
        <v>7678</v>
      </c>
      <c r="C6449" s="57" t="s">
        <v>4</v>
      </c>
      <c r="D6449" s="59">
        <v>23.16</v>
      </c>
    </row>
    <row r="6450" spans="1:4" ht="13.5">
      <c r="A6450" s="57">
        <v>88283</v>
      </c>
      <c r="B6450" s="55" t="s">
        <v>7679</v>
      </c>
      <c r="C6450" s="57" t="s">
        <v>4</v>
      </c>
      <c r="D6450" s="59">
        <v>29.41</v>
      </c>
    </row>
    <row r="6451" spans="1:4" ht="13.5">
      <c r="A6451" s="57">
        <v>88284</v>
      </c>
      <c r="B6451" s="55" t="s">
        <v>7680</v>
      </c>
      <c r="C6451" s="57" t="s">
        <v>4</v>
      </c>
      <c r="D6451" s="59">
        <v>22.49</v>
      </c>
    </row>
    <row r="6452" spans="1:4" ht="13.5">
      <c r="A6452" s="57">
        <v>88285</v>
      </c>
      <c r="B6452" s="55" t="s">
        <v>7681</v>
      </c>
      <c r="C6452" s="57" t="s">
        <v>4</v>
      </c>
      <c r="D6452" s="59">
        <v>25.94</v>
      </c>
    </row>
    <row r="6453" spans="1:4" ht="13.5">
      <c r="A6453" s="57">
        <v>88286</v>
      </c>
      <c r="B6453" s="55" t="s">
        <v>7682</v>
      </c>
      <c r="C6453" s="57" t="s">
        <v>4</v>
      </c>
      <c r="D6453" s="59">
        <v>26.34</v>
      </c>
    </row>
    <row r="6454" spans="1:4" ht="13.5">
      <c r="A6454" s="57">
        <v>88288</v>
      </c>
      <c r="B6454" s="55" t="s">
        <v>7683</v>
      </c>
      <c r="C6454" s="57" t="s">
        <v>4</v>
      </c>
      <c r="D6454" s="59">
        <v>16.239999999999998</v>
      </c>
    </row>
    <row r="6455" spans="1:4" ht="13.5">
      <c r="A6455" s="57">
        <v>88291</v>
      </c>
      <c r="B6455" s="55" t="s">
        <v>7684</v>
      </c>
      <c r="C6455" s="57" t="s">
        <v>4</v>
      </c>
      <c r="D6455" s="59">
        <v>21.38</v>
      </c>
    </row>
    <row r="6456" spans="1:4" ht="13.5">
      <c r="A6456" s="57">
        <v>88292</v>
      </c>
      <c r="B6456" s="55" t="s">
        <v>7685</v>
      </c>
      <c r="C6456" s="57" t="s">
        <v>4</v>
      </c>
      <c r="D6456" s="59">
        <v>24.21</v>
      </c>
    </row>
    <row r="6457" spans="1:4" ht="13.5">
      <c r="A6457" s="57">
        <v>88293</v>
      </c>
      <c r="B6457" s="55" t="s">
        <v>7686</v>
      </c>
      <c r="C6457" s="57" t="s">
        <v>4</v>
      </c>
      <c r="D6457" s="59">
        <v>25.25</v>
      </c>
    </row>
    <row r="6458" spans="1:4" ht="13.5">
      <c r="A6458" s="57">
        <v>88294</v>
      </c>
      <c r="B6458" s="55" t="s">
        <v>7687</v>
      </c>
      <c r="C6458" s="57" t="s">
        <v>4</v>
      </c>
      <c r="D6458" s="59">
        <v>27.3</v>
      </c>
    </row>
    <row r="6459" spans="1:4" ht="13.5">
      <c r="A6459" s="57">
        <v>88295</v>
      </c>
      <c r="B6459" s="55" t="s">
        <v>7688</v>
      </c>
      <c r="C6459" s="57" t="s">
        <v>4</v>
      </c>
      <c r="D6459" s="59">
        <v>22.63</v>
      </c>
    </row>
    <row r="6460" spans="1:4" ht="13.5">
      <c r="A6460" s="57">
        <v>88296</v>
      </c>
      <c r="B6460" s="55" t="s">
        <v>7689</v>
      </c>
      <c r="C6460" s="57" t="s">
        <v>4</v>
      </c>
      <c r="D6460" s="59">
        <v>38.340000000000003</v>
      </c>
    </row>
    <row r="6461" spans="1:4" ht="13.5">
      <c r="A6461" s="57">
        <v>88297</v>
      </c>
      <c r="B6461" s="55" t="s">
        <v>7690</v>
      </c>
      <c r="C6461" s="57" t="s">
        <v>4</v>
      </c>
      <c r="D6461" s="59">
        <v>26.06</v>
      </c>
    </row>
    <row r="6462" spans="1:4" ht="13.5">
      <c r="A6462" s="57">
        <v>88298</v>
      </c>
      <c r="B6462" s="55" t="s">
        <v>7691</v>
      </c>
      <c r="C6462" s="57" t="s">
        <v>4</v>
      </c>
      <c r="D6462" s="59">
        <v>15.12</v>
      </c>
    </row>
    <row r="6463" spans="1:4" ht="13.5">
      <c r="A6463" s="57">
        <v>88299</v>
      </c>
      <c r="B6463" s="55" t="s">
        <v>7692</v>
      </c>
      <c r="C6463" s="57" t="s">
        <v>4</v>
      </c>
      <c r="D6463" s="59">
        <v>25.62</v>
      </c>
    </row>
    <row r="6464" spans="1:4" ht="13.5">
      <c r="A6464" s="57">
        <v>88300</v>
      </c>
      <c r="B6464" s="55" t="s">
        <v>7693</v>
      </c>
      <c r="C6464" s="57" t="s">
        <v>4</v>
      </c>
      <c r="D6464" s="59">
        <v>30.41</v>
      </c>
    </row>
    <row r="6465" spans="1:4" ht="13.5">
      <c r="A6465" s="57">
        <v>88301</v>
      </c>
      <c r="B6465" s="55" t="s">
        <v>7694</v>
      </c>
      <c r="C6465" s="57" t="s">
        <v>4</v>
      </c>
      <c r="D6465" s="59">
        <v>24.86</v>
      </c>
    </row>
    <row r="6466" spans="1:4" ht="13.5">
      <c r="A6466" s="57">
        <v>88302</v>
      </c>
      <c r="B6466" s="55" t="s">
        <v>7695</v>
      </c>
      <c r="C6466" s="57" t="s">
        <v>4</v>
      </c>
      <c r="D6466" s="59">
        <v>26.29</v>
      </c>
    </row>
    <row r="6467" spans="1:4" ht="13.5">
      <c r="A6467" s="57">
        <v>88303</v>
      </c>
      <c r="B6467" s="55" t="s">
        <v>7696</v>
      </c>
      <c r="C6467" s="57" t="s">
        <v>4</v>
      </c>
      <c r="D6467" s="59">
        <v>20.92</v>
      </c>
    </row>
    <row r="6468" spans="1:4" ht="13.5">
      <c r="A6468" s="57">
        <v>88304</v>
      </c>
      <c r="B6468" s="55" t="s">
        <v>7697</v>
      </c>
      <c r="C6468" s="57" t="s">
        <v>4</v>
      </c>
      <c r="D6468" s="59">
        <v>23.22</v>
      </c>
    </row>
    <row r="6469" spans="1:4" ht="13.5">
      <c r="A6469" s="57">
        <v>88306</v>
      </c>
      <c r="B6469" s="55" t="s">
        <v>7698</v>
      </c>
      <c r="C6469" s="57" t="s">
        <v>4</v>
      </c>
      <c r="D6469" s="59">
        <v>24.91</v>
      </c>
    </row>
    <row r="6470" spans="1:4" ht="13.5">
      <c r="A6470" s="57">
        <v>88307</v>
      </c>
      <c r="B6470" s="55" t="s">
        <v>7699</v>
      </c>
      <c r="C6470" s="57" t="s">
        <v>4</v>
      </c>
      <c r="D6470" s="59">
        <v>27.38</v>
      </c>
    </row>
    <row r="6471" spans="1:4" ht="13.5">
      <c r="A6471" s="57">
        <v>88308</v>
      </c>
      <c r="B6471" s="55" t="s">
        <v>7700</v>
      </c>
      <c r="C6471" s="57" t="s">
        <v>4</v>
      </c>
      <c r="D6471" s="59">
        <v>24.18</v>
      </c>
    </row>
    <row r="6472" spans="1:4" ht="13.5">
      <c r="A6472" s="57">
        <v>88309</v>
      </c>
      <c r="B6472" s="55" t="s">
        <v>7701</v>
      </c>
      <c r="C6472" s="57" t="s">
        <v>4</v>
      </c>
      <c r="D6472" s="59">
        <v>23.37</v>
      </c>
    </row>
    <row r="6473" spans="1:4" ht="13.5">
      <c r="A6473" s="57">
        <v>88310</v>
      </c>
      <c r="B6473" s="55" t="s">
        <v>7702</v>
      </c>
      <c r="C6473" s="57" t="s">
        <v>4</v>
      </c>
      <c r="D6473" s="59">
        <v>24.36</v>
      </c>
    </row>
    <row r="6474" spans="1:4" ht="13.5">
      <c r="A6474" s="57">
        <v>88311</v>
      </c>
      <c r="B6474" s="55" t="s">
        <v>7703</v>
      </c>
      <c r="C6474" s="57" t="s">
        <v>4</v>
      </c>
      <c r="D6474" s="59">
        <v>30.01</v>
      </c>
    </row>
    <row r="6475" spans="1:4" ht="13.5">
      <c r="A6475" s="57">
        <v>88312</v>
      </c>
      <c r="B6475" s="55" t="s">
        <v>7704</v>
      </c>
      <c r="C6475" s="57" t="s">
        <v>4</v>
      </c>
      <c r="D6475" s="59">
        <v>25.68</v>
      </c>
    </row>
    <row r="6476" spans="1:4" ht="13.5">
      <c r="A6476" s="57">
        <v>88313</v>
      </c>
      <c r="B6476" s="55" t="s">
        <v>7705</v>
      </c>
      <c r="C6476" s="57" t="s">
        <v>4</v>
      </c>
      <c r="D6476" s="59">
        <v>21.56</v>
      </c>
    </row>
    <row r="6477" spans="1:4" ht="13.5">
      <c r="A6477" s="57">
        <v>88314</v>
      </c>
      <c r="B6477" s="55" t="s">
        <v>7706</v>
      </c>
      <c r="C6477" s="57" t="s">
        <v>4</v>
      </c>
      <c r="D6477" s="59">
        <v>19.22</v>
      </c>
    </row>
    <row r="6478" spans="1:4" ht="13.5">
      <c r="A6478" s="57">
        <v>88315</v>
      </c>
      <c r="B6478" s="55" t="s">
        <v>7707</v>
      </c>
      <c r="C6478" s="57" t="s">
        <v>4</v>
      </c>
      <c r="D6478" s="59">
        <v>23.25</v>
      </c>
    </row>
    <row r="6479" spans="1:4" ht="13.5">
      <c r="A6479" s="57">
        <v>88316</v>
      </c>
      <c r="B6479" s="55" t="s">
        <v>7708</v>
      </c>
      <c r="C6479" s="57" t="s">
        <v>4</v>
      </c>
      <c r="D6479" s="59">
        <v>16.5</v>
      </c>
    </row>
    <row r="6480" spans="1:4" ht="13.5">
      <c r="A6480" s="57">
        <v>88317</v>
      </c>
      <c r="B6480" s="55" t="s">
        <v>7709</v>
      </c>
      <c r="C6480" s="57" t="s">
        <v>4</v>
      </c>
      <c r="D6480" s="59">
        <v>25.17</v>
      </c>
    </row>
    <row r="6481" spans="1:4" ht="13.5">
      <c r="A6481" s="57">
        <v>88318</v>
      </c>
      <c r="B6481" s="55" t="s">
        <v>7710</v>
      </c>
      <c r="C6481" s="57" t="s">
        <v>4</v>
      </c>
      <c r="D6481" s="59">
        <v>26.87</v>
      </c>
    </row>
    <row r="6482" spans="1:4" ht="13.5">
      <c r="A6482" s="57">
        <v>88320</v>
      </c>
      <c r="B6482" s="55" t="s">
        <v>7711</v>
      </c>
      <c r="C6482" s="57" t="s">
        <v>4</v>
      </c>
      <c r="D6482" s="59">
        <v>27.17</v>
      </c>
    </row>
    <row r="6483" spans="1:4" ht="13.5">
      <c r="A6483" s="57">
        <v>88321</v>
      </c>
      <c r="B6483" s="55" t="s">
        <v>7712</v>
      </c>
      <c r="C6483" s="57" t="s">
        <v>4</v>
      </c>
      <c r="D6483" s="59">
        <v>46.38</v>
      </c>
    </row>
    <row r="6484" spans="1:4" ht="13.5">
      <c r="A6484" s="57">
        <v>88322</v>
      </c>
      <c r="B6484" s="55" t="s">
        <v>7713</v>
      </c>
      <c r="C6484" s="57" t="s">
        <v>4</v>
      </c>
      <c r="D6484" s="59">
        <v>26.02</v>
      </c>
    </row>
    <row r="6485" spans="1:4" ht="13.5">
      <c r="A6485" s="57">
        <v>88323</v>
      </c>
      <c r="B6485" s="55" t="s">
        <v>7714</v>
      </c>
      <c r="C6485" s="57" t="s">
        <v>4</v>
      </c>
      <c r="D6485" s="59">
        <v>21.03</v>
      </c>
    </row>
    <row r="6486" spans="1:4" ht="13.5">
      <c r="A6486" s="57">
        <v>88324</v>
      </c>
      <c r="B6486" s="55" t="s">
        <v>7715</v>
      </c>
      <c r="C6486" s="57" t="s">
        <v>4</v>
      </c>
      <c r="D6486" s="59">
        <v>28.31</v>
      </c>
    </row>
    <row r="6487" spans="1:4" ht="13.5">
      <c r="A6487" s="57">
        <v>88325</v>
      </c>
      <c r="B6487" s="55" t="s">
        <v>7716</v>
      </c>
      <c r="C6487" s="57" t="s">
        <v>4</v>
      </c>
      <c r="D6487" s="59">
        <v>22.45</v>
      </c>
    </row>
    <row r="6488" spans="1:4" ht="13.5">
      <c r="A6488" s="57">
        <v>88326</v>
      </c>
      <c r="B6488" s="55" t="s">
        <v>7717</v>
      </c>
      <c r="C6488" s="57" t="s">
        <v>4</v>
      </c>
      <c r="D6488" s="59">
        <v>21.1</v>
      </c>
    </row>
    <row r="6489" spans="1:4" ht="13.5">
      <c r="A6489" s="57">
        <v>88377</v>
      </c>
      <c r="B6489" s="55" t="s">
        <v>7718</v>
      </c>
      <c r="C6489" s="57" t="s">
        <v>4</v>
      </c>
      <c r="D6489" s="59">
        <v>20.77</v>
      </c>
    </row>
    <row r="6490" spans="1:4" ht="13.5">
      <c r="A6490" s="57">
        <v>88441</v>
      </c>
      <c r="B6490" s="55" t="s">
        <v>7719</v>
      </c>
      <c r="C6490" s="57" t="s">
        <v>4</v>
      </c>
      <c r="D6490" s="59">
        <v>22.58</v>
      </c>
    </row>
    <row r="6491" spans="1:4" ht="13.5">
      <c r="A6491" s="57">
        <v>88597</v>
      </c>
      <c r="B6491" s="55" t="s">
        <v>7720</v>
      </c>
      <c r="C6491" s="57" t="s">
        <v>4</v>
      </c>
      <c r="D6491" s="59">
        <v>50.51</v>
      </c>
    </row>
    <row r="6492" spans="1:4" ht="13.5">
      <c r="A6492" s="57">
        <v>90766</v>
      </c>
      <c r="B6492" s="55" t="s">
        <v>7721</v>
      </c>
      <c r="C6492" s="57" t="s">
        <v>4</v>
      </c>
      <c r="D6492" s="59">
        <v>26.35</v>
      </c>
    </row>
    <row r="6493" spans="1:4" ht="13.5">
      <c r="A6493" s="57">
        <v>90767</v>
      </c>
      <c r="B6493" s="55" t="s">
        <v>7722</v>
      </c>
      <c r="C6493" s="57" t="s">
        <v>4</v>
      </c>
      <c r="D6493" s="59">
        <v>27.73</v>
      </c>
    </row>
    <row r="6494" spans="1:4" ht="13.5">
      <c r="A6494" s="57">
        <v>90768</v>
      </c>
      <c r="B6494" s="55" t="s">
        <v>7723</v>
      </c>
      <c r="C6494" s="57" t="s">
        <v>4</v>
      </c>
      <c r="D6494" s="59">
        <v>69.25</v>
      </c>
    </row>
    <row r="6495" spans="1:4" ht="13.5">
      <c r="A6495" s="57">
        <v>90769</v>
      </c>
      <c r="B6495" s="55" t="s">
        <v>7724</v>
      </c>
      <c r="C6495" s="57" t="s">
        <v>4</v>
      </c>
      <c r="D6495" s="59">
        <v>97.89</v>
      </c>
    </row>
    <row r="6496" spans="1:4" ht="13.5">
      <c r="A6496" s="57">
        <v>90770</v>
      </c>
      <c r="B6496" s="55" t="s">
        <v>7725</v>
      </c>
      <c r="C6496" s="57" t="s">
        <v>4</v>
      </c>
      <c r="D6496" s="59">
        <v>129.05000000000001</v>
      </c>
    </row>
    <row r="6497" spans="1:4" ht="13.5">
      <c r="A6497" s="57">
        <v>90771</v>
      </c>
      <c r="B6497" s="55" t="s">
        <v>7726</v>
      </c>
      <c r="C6497" s="57" t="s">
        <v>4</v>
      </c>
      <c r="D6497" s="59">
        <v>35.090000000000003</v>
      </c>
    </row>
    <row r="6498" spans="1:4" ht="13.5">
      <c r="A6498" s="57">
        <v>90772</v>
      </c>
      <c r="B6498" s="55" t="s">
        <v>7727</v>
      </c>
      <c r="C6498" s="57" t="s">
        <v>4</v>
      </c>
      <c r="D6498" s="59">
        <v>19.66</v>
      </c>
    </row>
    <row r="6499" spans="1:4" ht="13.5">
      <c r="A6499" s="57">
        <v>90773</v>
      </c>
      <c r="B6499" s="55" t="s">
        <v>7728</v>
      </c>
      <c r="C6499" s="57" t="s">
        <v>4</v>
      </c>
      <c r="D6499" s="59">
        <v>29.45</v>
      </c>
    </row>
    <row r="6500" spans="1:4" ht="13.5">
      <c r="A6500" s="57">
        <v>90775</v>
      </c>
      <c r="B6500" s="55" t="s">
        <v>7729</v>
      </c>
      <c r="C6500" s="57" t="s">
        <v>4</v>
      </c>
      <c r="D6500" s="59">
        <v>38.86</v>
      </c>
    </row>
    <row r="6501" spans="1:4" ht="13.5">
      <c r="A6501" s="57">
        <v>90776</v>
      </c>
      <c r="B6501" s="55" t="s">
        <v>7730</v>
      </c>
      <c r="C6501" s="57" t="s">
        <v>4</v>
      </c>
      <c r="D6501" s="59">
        <v>38.96</v>
      </c>
    </row>
    <row r="6502" spans="1:4" ht="13.5">
      <c r="A6502" s="57">
        <v>90777</v>
      </c>
      <c r="B6502" s="55" t="s">
        <v>7731</v>
      </c>
      <c r="C6502" s="57" t="s">
        <v>4</v>
      </c>
      <c r="D6502" s="59">
        <v>93.99</v>
      </c>
    </row>
    <row r="6503" spans="1:4" ht="13.5">
      <c r="A6503" s="57">
        <v>90778</v>
      </c>
      <c r="B6503" s="55" t="s">
        <v>7732</v>
      </c>
      <c r="C6503" s="57" t="s">
        <v>4</v>
      </c>
      <c r="D6503" s="59">
        <v>106.81</v>
      </c>
    </row>
    <row r="6504" spans="1:4" ht="13.5">
      <c r="A6504" s="57">
        <v>90779</v>
      </c>
      <c r="B6504" s="55" t="s">
        <v>7733</v>
      </c>
      <c r="C6504" s="57" t="s">
        <v>4</v>
      </c>
      <c r="D6504" s="59">
        <v>145.58000000000001</v>
      </c>
    </row>
    <row r="6505" spans="1:4" ht="13.5">
      <c r="A6505" s="57">
        <v>90780</v>
      </c>
      <c r="B6505" s="55" t="s">
        <v>7734</v>
      </c>
      <c r="C6505" s="57" t="s">
        <v>4</v>
      </c>
      <c r="D6505" s="59">
        <v>58.3</v>
      </c>
    </row>
    <row r="6506" spans="1:4" ht="13.5">
      <c r="A6506" s="57">
        <v>90781</v>
      </c>
      <c r="B6506" s="55" t="s">
        <v>7735</v>
      </c>
      <c r="C6506" s="57" t="s">
        <v>4</v>
      </c>
      <c r="D6506" s="59">
        <v>30.47</v>
      </c>
    </row>
    <row r="6507" spans="1:4" ht="13.5">
      <c r="A6507" s="57">
        <v>91677</v>
      </c>
      <c r="B6507" s="55" t="s">
        <v>7736</v>
      </c>
      <c r="C6507" s="57" t="s">
        <v>4</v>
      </c>
      <c r="D6507" s="59">
        <v>101.15</v>
      </c>
    </row>
    <row r="6508" spans="1:4" ht="13.5">
      <c r="A6508" s="57">
        <v>91678</v>
      </c>
      <c r="B6508" s="55" t="s">
        <v>7737</v>
      </c>
      <c r="C6508" s="57" t="s">
        <v>4</v>
      </c>
      <c r="D6508" s="59">
        <v>95.93</v>
      </c>
    </row>
    <row r="6509" spans="1:4" ht="13.5">
      <c r="A6509" s="57">
        <v>93558</v>
      </c>
      <c r="B6509" s="55" t="s">
        <v>7738</v>
      </c>
      <c r="C6509" s="57" t="s">
        <v>8078</v>
      </c>
      <c r="D6509" s="59">
        <v>4130.01</v>
      </c>
    </row>
    <row r="6510" spans="1:4" ht="13.5">
      <c r="A6510" s="57">
        <v>93559</v>
      </c>
      <c r="B6510" s="55" t="s">
        <v>7720</v>
      </c>
      <c r="C6510" s="57" t="s">
        <v>8078</v>
      </c>
      <c r="D6510" s="59">
        <v>8888.92</v>
      </c>
    </row>
    <row r="6511" spans="1:4" ht="13.5">
      <c r="A6511" s="57">
        <v>93560</v>
      </c>
      <c r="B6511" s="55" t="s">
        <v>7728</v>
      </c>
      <c r="C6511" s="57" t="s">
        <v>8078</v>
      </c>
      <c r="D6511" s="59">
        <v>5188.6899999999996</v>
      </c>
    </row>
    <row r="6512" spans="1:4" ht="13.5">
      <c r="A6512" s="57">
        <v>93561</v>
      </c>
      <c r="B6512" s="55" t="s">
        <v>7729</v>
      </c>
      <c r="C6512" s="57" t="s">
        <v>8078</v>
      </c>
      <c r="D6512" s="59">
        <v>6841.5</v>
      </c>
    </row>
    <row r="6513" spans="1:4" ht="13.5">
      <c r="A6513" s="57">
        <v>93562</v>
      </c>
      <c r="B6513" s="55" t="s">
        <v>7726</v>
      </c>
      <c r="C6513" s="57" t="s">
        <v>8078</v>
      </c>
      <c r="D6513" s="59">
        <v>6179.73</v>
      </c>
    </row>
    <row r="6514" spans="1:4" ht="13.5">
      <c r="A6514" s="57">
        <v>93563</v>
      </c>
      <c r="B6514" s="55" t="s">
        <v>7721</v>
      </c>
      <c r="C6514" s="57" t="s">
        <v>8078</v>
      </c>
      <c r="D6514" s="59">
        <v>4643.03</v>
      </c>
    </row>
    <row r="6515" spans="1:4" ht="13.5">
      <c r="A6515" s="57">
        <v>93564</v>
      </c>
      <c r="B6515" s="55" t="s">
        <v>7722</v>
      </c>
      <c r="C6515" s="57" t="s">
        <v>8078</v>
      </c>
      <c r="D6515" s="59">
        <v>4874.1400000000003</v>
      </c>
    </row>
    <row r="6516" spans="1:4" ht="13.5">
      <c r="A6516" s="57">
        <v>93565</v>
      </c>
      <c r="B6516" s="55" t="s">
        <v>7731</v>
      </c>
      <c r="C6516" s="57" t="s">
        <v>8078</v>
      </c>
      <c r="D6516" s="59">
        <v>16496</v>
      </c>
    </row>
    <row r="6517" spans="1:4" ht="13.5">
      <c r="A6517" s="57">
        <v>93566</v>
      </c>
      <c r="B6517" s="55" t="s">
        <v>7727</v>
      </c>
      <c r="C6517" s="57" t="s">
        <v>8078</v>
      </c>
      <c r="D6517" s="59">
        <v>3473.27</v>
      </c>
    </row>
    <row r="6518" spans="1:4" ht="13.5">
      <c r="A6518" s="57">
        <v>93567</v>
      </c>
      <c r="B6518" s="55" t="s">
        <v>7732</v>
      </c>
      <c r="C6518" s="57" t="s">
        <v>8078</v>
      </c>
      <c r="D6518" s="59">
        <v>18745.48</v>
      </c>
    </row>
    <row r="6519" spans="1:4" ht="13.5">
      <c r="A6519" s="57">
        <v>93568</v>
      </c>
      <c r="B6519" s="55" t="s">
        <v>7733</v>
      </c>
      <c r="C6519" s="57" t="s">
        <v>8078</v>
      </c>
      <c r="D6519" s="59">
        <v>25543.96</v>
      </c>
    </row>
    <row r="6520" spans="1:4" ht="13.5">
      <c r="A6520" s="57">
        <v>93569</v>
      </c>
      <c r="B6520" s="55" t="s">
        <v>7739</v>
      </c>
      <c r="C6520" s="57" t="s">
        <v>8078</v>
      </c>
      <c r="D6520" s="59">
        <v>12175.3</v>
      </c>
    </row>
    <row r="6521" spans="1:4" ht="13.5">
      <c r="A6521" s="57">
        <v>93570</v>
      </c>
      <c r="B6521" s="55" t="s">
        <v>7740</v>
      </c>
      <c r="C6521" s="57" t="s">
        <v>8078</v>
      </c>
      <c r="D6521" s="59">
        <v>17201.64</v>
      </c>
    </row>
    <row r="6522" spans="1:4" ht="13.5">
      <c r="A6522" s="57">
        <v>93571</v>
      </c>
      <c r="B6522" s="55" t="s">
        <v>7741</v>
      </c>
      <c r="C6522" s="57" t="s">
        <v>8078</v>
      </c>
      <c r="D6522" s="59">
        <v>22671.360000000001</v>
      </c>
    </row>
    <row r="6523" spans="1:4" ht="13.5">
      <c r="A6523" s="57">
        <v>93572</v>
      </c>
      <c r="B6523" s="55" t="s">
        <v>7742</v>
      </c>
      <c r="C6523" s="57" t="s">
        <v>8078</v>
      </c>
      <c r="D6523" s="59">
        <v>6847.86</v>
      </c>
    </row>
    <row r="6524" spans="1:4" ht="13.5">
      <c r="A6524" s="57">
        <v>94295</v>
      </c>
      <c r="B6524" s="55" t="s">
        <v>7734</v>
      </c>
      <c r="C6524" s="57" t="s">
        <v>8078</v>
      </c>
      <c r="D6524" s="59">
        <v>10234.36</v>
      </c>
    </row>
    <row r="6525" spans="1:4" ht="13.5">
      <c r="A6525" s="57">
        <v>94296</v>
      </c>
      <c r="B6525" s="55" t="s">
        <v>7735</v>
      </c>
      <c r="C6525" s="57" t="s">
        <v>8078</v>
      </c>
      <c r="D6525" s="59">
        <v>5364.34</v>
      </c>
    </row>
    <row r="6526" spans="1:4" ht="13.5">
      <c r="A6526" s="57">
        <v>95308</v>
      </c>
      <c r="B6526" s="55" t="s">
        <v>7743</v>
      </c>
      <c r="C6526" s="57" t="s">
        <v>4</v>
      </c>
      <c r="D6526" s="59">
        <v>0.1</v>
      </c>
    </row>
    <row r="6527" spans="1:4" ht="27">
      <c r="A6527" s="57">
        <v>95309</v>
      </c>
      <c r="B6527" s="55" t="s">
        <v>7744</v>
      </c>
      <c r="C6527" s="57" t="s">
        <v>4</v>
      </c>
      <c r="D6527" s="59">
        <v>0.14000000000000001</v>
      </c>
    </row>
    <row r="6528" spans="1:4" ht="27">
      <c r="A6528" s="57">
        <v>95310</v>
      </c>
      <c r="B6528" s="55" t="s">
        <v>7745</v>
      </c>
      <c r="C6528" s="57" t="s">
        <v>4</v>
      </c>
      <c r="D6528" s="59">
        <v>0.11</v>
      </c>
    </row>
    <row r="6529" spans="1:4" ht="27">
      <c r="A6529" s="57">
        <v>95311</v>
      </c>
      <c r="B6529" s="55" t="s">
        <v>7746</v>
      </c>
      <c r="C6529" s="57" t="s">
        <v>4</v>
      </c>
      <c r="D6529" s="59">
        <v>0.1</v>
      </c>
    </row>
    <row r="6530" spans="1:4" ht="13.5">
      <c r="A6530" s="57">
        <v>95312</v>
      </c>
      <c r="B6530" s="55" t="s">
        <v>7747</v>
      </c>
      <c r="C6530" s="57" t="s">
        <v>4</v>
      </c>
      <c r="D6530" s="59">
        <v>0.11</v>
      </c>
    </row>
    <row r="6531" spans="1:4" ht="13.5">
      <c r="A6531" s="57">
        <v>95313</v>
      </c>
      <c r="B6531" s="55" t="s">
        <v>7748</v>
      </c>
      <c r="C6531" s="57" t="s">
        <v>4</v>
      </c>
      <c r="D6531" s="59">
        <v>0.11</v>
      </c>
    </row>
    <row r="6532" spans="1:4" ht="13.5">
      <c r="A6532" s="57">
        <v>95314</v>
      </c>
      <c r="B6532" s="55" t="s">
        <v>7749</v>
      </c>
      <c r="C6532" s="57" t="s">
        <v>4</v>
      </c>
      <c r="D6532" s="59">
        <v>0.14000000000000001</v>
      </c>
    </row>
    <row r="6533" spans="1:4" ht="13.5">
      <c r="A6533" s="57">
        <v>95315</v>
      </c>
      <c r="B6533" s="55" t="s">
        <v>7750</v>
      </c>
      <c r="C6533" s="57" t="s">
        <v>4</v>
      </c>
      <c r="D6533" s="59">
        <v>0.22</v>
      </c>
    </row>
    <row r="6534" spans="1:4" ht="27">
      <c r="A6534" s="57">
        <v>95316</v>
      </c>
      <c r="B6534" s="55" t="s">
        <v>7751</v>
      </c>
      <c r="C6534" s="57" t="s">
        <v>4</v>
      </c>
      <c r="D6534" s="59">
        <v>0.36</v>
      </c>
    </row>
    <row r="6535" spans="1:4" ht="27">
      <c r="A6535" s="57">
        <v>95317</v>
      </c>
      <c r="B6535" s="55" t="s">
        <v>7752</v>
      </c>
      <c r="C6535" s="57" t="s">
        <v>4</v>
      </c>
      <c r="D6535" s="59">
        <v>0.14000000000000001</v>
      </c>
    </row>
    <row r="6536" spans="1:4" ht="27">
      <c r="A6536" s="57">
        <v>95318</v>
      </c>
      <c r="B6536" s="55" t="s">
        <v>7753</v>
      </c>
      <c r="C6536" s="57" t="s">
        <v>4</v>
      </c>
      <c r="D6536" s="59">
        <v>0.15</v>
      </c>
    </row>
    <row r="6537" spans="1:4" ht="13.5">
      <c r="A6537" s="57">
        <v>95319</v>
      </c>
      <c r="B6537" s="55" t="s">
        <v>7754</v>
      </c>
      <c r="C6537" s="57" t="s">
        <v>4</v>
      </c>
      <c r="D6537" s="59">
        <v>0.11</v>
      </c>
    </row>
    <row r="6538" spans="1:4" ht="27">
      <c r="A6538" s="57">
        <v>95320</v>
      </c>
      <c r="B6538" s="55" t="s">
        <v>7755</v>
      </c>
      <c r="C6538" s="57" t="s">
        <v>4</v>
      </c>
      <c r="D6538" s="59">
        <v>0.1</v>
      </c>
    </row>
    <row r="6539" spans="1:4" ht="27">
      <c r="A6539" s="57">
        <v>95321</v>
      </c>
      <c r="B6539" s="55" t="s">
        <v>7756</v>
      </c>
      <c r="C6539" s="57" t="s">
        <v>4</v>
      </c>
      <c r="D6539" s="59">
        <v>0.09</v>
      </c>
    </row>
    <row r="6540" spans="1:4" ht="13.5">
      <c r="A6540" s="57">
        <v>95322</v>
      </c>
      <c r="B6540" s="55" t="s">
        <v>7757</v>
      </c>
      <c r="C6540" s="57" t="s">
        <v>4</v>
      </c>
      <c r="D6540" s="59">
        <v>7.0000000000000007E-2</v>
      </c>
    </row>
    <row r="6541" spans="1:4" ht="27">
      <c r="A6541" s="57">
        <v>95323</v>
      </c>
      <c r="B6541" s="55" t="s">
        <v>7758</v>
      </c>
      <c r="C6541" s="57" t="s">
        <v>4</v>
      </c>
      <c r="D6541" s="59">
        <v>0.2</v>
      </c>
    </row>
    <row r="6542" spans="1:4" ht="27">
      <c r="A6542" s="57">
        <v>95324</v>
      </c>
      <c r="B6542" s="55" t="s">
        <v>7759</v>
      </c>
      <c r="C6542" s="57" t="s">
        <v>4</v>
      </c>
      <c r="D6542" s="59">
        <v>0.19</v>
      </c>
    </row>
    <row r="6543" spans="1:4" ht="27">
      <c r="A6543" s="57">
        <v>95325</v>
      </c>
      <c r="B6543" s="55" t="s">
        <v>7760</v>
      </c>
      <c r="C6543" s="57" t="s">
        <v>4</v>
      </c>
      <c r="D6543" s="59">
        <v>0.24</v>
      </c>
    </row>
    <row r="6544" spans="1:4" ht="27">
      <c r="A6544" s="57">
        <v>95326</v>
      </c>
      <c r="B6544" s="55" t="s">
        <v>7761</v>
      </c>
      <c r="C6544" s="57" t="s">
        <v>4</v>
      </c>
      <c r="D6544" s="59">
        <v>0.06</v>
      </c>
    </row>
    <row r="6545" spans="1:4" ht="13.5">
      <c r="A6545" s="57">
        <v>95327</v>
      </c>
      <c r="B6545" s="55" t="s">
        <v>7762</v>
      </c>
      <c r="C6545" s="57" t="s">
        <v>4</v>
      </c>
      <c r="D6545" s="59">
        <v>0.22</v>
      </c>
    </row>
    <row r="6546" spans="1:4" ht="13.5">
      <c r="A6546" s="57">
        <v>95328</v>
      </c>
      <c r="B6546" s="55" t="s">
        <v>7763</v>
      </c>
      <c r="C6546" s="57" t="s">
        <v>4</v>
      </c>
      <c r="D6546" s="59">
        <v>0.12</v>
      </c>
    </row>
    <row r="6547" spans="1:4" ht="27">
      <c r="A6547" s="57">
        <v>95329</v>
      </c>
      <c r="B6547" s="55" t="s">
        <v>7764</v>
      </c>
      <c r="C6547" s="57" t="s">
        <v>4</v>
      </c>
      <c r="D6547" s="59">
        <v>0.15</v>
      </c>
    </row>
    <row r="6548" spans="1:4" ht="13.5">
      <c r="A6548" s="57">
        <v>95330</v>
      </c>
      <c r="B6548" s="55" t="s">
        <v>7765</v>
      </c>
      <c r="C6548" s="57" t="s">
        <v>4</v>
      </c>
      <c r="D6548" s="59">
        <v>0.14000000000000001</v>
      </c>
    </row>
    <row r="6549" spans="1:4" ht="27">
      <c r="A6549" s="57">
        <v>95331</v>
      </c>
      <c r="B6549" s="55" t="s">
        <v>7766</v>
      </c>
      <c r="C6549" s="57" t="s">
        <v>4</v>
      </c>
      <c r="D6549" s="59">
        <v>0.11</v>
      </c>
    </row>
    <row r="6550" spans="1:4" ht="13.5">
      <c r="A6550" s="57">
        <v>95332</v>
      </c>
      <c r="B6550" s="55" t="s">
        <v>7767</v>
      </c>
      <c r="C6550" s="57" t="s">
        <v>4</v>
      </c>
      <c r="D6550" s="59">
        <v>0.51</v>
      </c>
    </row>
    <row r="6551" spans="1:4" ht="13.5">
      <c r="A6551" s="57">
        <v>95333</v>
      </c>
      <c r="B6551" s="55" t="s">
        <v>7768</v>
      </c>
      <c r="C6551" s="57" t="s">
        <v>4</v>
      </c>
      <c r="D6551" s="59">
        <v>0.56000000000000005</v>
      </c>
    </row>
    <row r="6552" spans="1:4" ht="13.5">
      <c r="A6552" s="57">
        <v>95334</v>
      </c>
      <c r="B6552" s="55" t="s">
        <v>7769</v>
      </c>
      <c r="C6552" s="57" t="s">
        <v>4</v>
      </c>
      <c r="D6552" s="59">
        <v>0.5</v>
      </c>
    </row>
    <row r="6553" spans="1:4" ht="27">
      <c r="A6553" s="57">
        <v>95335</v>
      </c>
      <c r="B6553" s="55" t="s">
        <v>7770</v>
      </c>
      <c r="C6553" s="57" t="s">
        <v>4</v>
      </c>
      <c r="D6553" s="59">
        <v>0.2</v>
      </c>
    </row>
    <row r="6554" spans="1:4" ht="13.5">
      <c r="A6554" s="57">
        <v>95336</v>
      </c>
      <c r="B6554" s="55" t="s">
        <v>7771</v>
      </c>
      <c r="C6554" s="57" t="s">
        <v>4</v>
      </c>
      <c r="D6554" s="59">
        <v>0.15</v>
      </c>
    </row>
    <row r="6555" spans="1:4" ht="13.5">
      <c r="A6555" s="57">
        <v>95337</v>
      </c>
      <c r="B6555" s="55" t="s">
        <v>7772</v>
      </c>
      <c r="C6555" s="57" t="s">
        <v>4</v>
      </c>
      <c r="D6555" s="59">
        <v>0.1</v>
      </c>
    </row>
    <row r="6556" spans="1:4" ht="13.5">
      <c r="A6556" s="57">
        <v>95338</v>
      </c>
      <c r="B6556" s="55" t="s">
        <v>7773</v>
      </c>
      <c r="C6556" s="57" t="s">
        <v>4</v>
      </c>
      <c r="D6556" s="59">
        <v>0.24</v>
      </c>
    </row>
    <row r="6557" spans="1:4" ht="13.5">
      <c r="A6557" s="57">
        <v>95339</v>
      </c>
      <c r="B6557" s="55" t="s">
        <v>7774</v>
      </c>
      <c r="C6557" s="57" t="s">
        <v>4</v>
      </c>
      <c r="D6557" s="59">
        <v>0.22</v>
      </c>
    </row>
    <row r="6558" spans="1:4" ht="13.5">
      <c r="A6558" s="57">
        <v>95340</v>
      </c>
      <c r="B6558" s="55" t="s">
        <v>7775</v>
      </c>
      <c r="C6558" s="57" t="s">
        <v>4</v>
      </c>
      <c r="D6558" s="59">
        <v>0.18</v>
      </c>
    </row>
    <row r="6559" spans="1:4" ht="13.5">
      <c r="A6559" s="57">
        <v>95341</v>
      </c>
      <c r="B6559" s="55" t="s">
        <v>7776</v>
      </c>
      <c r="C6559" s="57" t="s">
        <v>4</v>
      </c>
      <c r="D6559" s="59">
        <v>0.19</v>
      </c>
    </row>
    <row r="6560" spans="1:4" ht="27">
      <c r="A6560" s="57">
        <v>95342</v>
      </c>
      <c r="B6560" s="55" t="s">
        <v>7777</v>
      </c>
      <c r="C6560" s="57" t="s">
        <v>4</v>
      </c>
      <c r="D6560" s="59">
        <v>0.15</v>
      </c>
    </row>
    <row r="6561" spans="1:4" ht="27">
      <c r="A6561" s="57">
        <v>95343</v>
      </c>
      <c r="B6561" s="55" t="s">
        <v>7778</v>
      </c>
      <c r="C6561" s="57" t="s">
        <v>4</v>
      </c>
      <c r="D6561" s="59">
        <v>0.19</v>
      </c>
    </row>
    <row r="6562" spans="1:4" ht="27">
      <c r="A6562" s="57">
        <v>95344</v>
      </c>
      <c r="B6562" s="55" t="s">
        <v>7779</v>
      </c>
      <c r="C6562" s="57" t="s">
        <v>4</v>
      </c>
      <c r="D6562" s="59">
        <v>0.15</v>
      </c>
    </row>
    <row r="6563" spans="1:4" ht="27">
      <c r="A6563" s="57">
        <v>95345</v>
      </c>
      <c r="B6563" s="55" t="s">
        <v>7780</v>
      </c>
      <c r="C6563" s="57" t="s">
        <v>4</v>
      </c>
      <c r="D6563" s="59">
        <v>0.61</v>
      </c>
    </row>
    <row r="6564" spans="1:4" ht="27">
      <c r="A6564" s="57">
        <v>95346</v>
      </c>
      <c r="B6564" s="55" t="s">
        <v>7781</v>
      </c>
      <c r="C6564" s="57" t="s">
        <v>4</v>
      </c>
      <c r="D6564" s="59">
        <v>0.06</v>
      </c>
    </row>
    <row r="6565" spans="1:4" ht="13.5">
      <c r="A6565" s="57">
        <v>95347</v>
      </c>
      <c r="B6565" s="55" t="s">
        <v>7782</v>
      </c>
      <c r="C6565" s="57" t="s">
        <v>4</v>
      </c>
      <c r="D6565" s="59">
        <v>0.06</v>
      </c>
    </row>
    <row r="6566" spans="1:4" ht="27">
      <c r="A6566" s="57">
        <v>95348</v>
      </c>
      <c r="B6566" s="55" t="s">
        <v>7783</v>
      </c>
      <c r="C6566" s="57" t="s">
        <v>4</v>
      </c>
      <c r="D6566" s="59">
        <v>0.08</v>
      </c>
    </row>
    <row r="6567" spans="1:4" ht="27">
      <c r="A6567" s="57">
        <v>95349</v>
      </c>
      <c r="B6567" s="55" t="s">
        <v>7784</v>
      </c>
      <c r="C6567" s="57" t="s">
        <v>4</v>
      </c>
      <c r="D6567" s="59">
        <v>0.06</v>
      </c>
    </row>
    <row r="6568" spans="1:4" ht="27">
      <c r="A6568" s="57">
        <v>95350</v>
      </c>
      <c r="B6568" s="55" t="s">
        <v>7785</v>
      </c>
      <c r="C6568" s="57" t="s">
        <v>4</v>
      </c>
      <c r="D6568" s="59">
        <v>7.0000000000000007E-2</v>
      </c>
    </row>
    <row r="6569" spans="1:4" ht="27">
      <c r="A6569" s="57">
        <v>95351</v>
      </c>
      <c r="B6569" s="55" t="s">
        <v>7786</v>
      </c>
      <c r="C6569" s="57" t="s">
        <v>4</v>
      </c>
      <c r="D6569" s="59">
        <v>0.25</v>
      </c>
    </row>
    <row r="6570" spans="1:4" ht="13.5">
      <c r="A6570" s="57">
        <v>95352</v>
      </c>
      <c r="B6570" s="55" t="s">
        <v>7787</v>
      </c>
      <c r="C6570" s="57" t="s">
        <v>4</v>
      </c>
      <c r="D6570" s="59">
        <v>0.08</v>
      </c>
    </row>
    <row r="6571" spans="1:4" ht="27">
      <c r="A6571" s="57">
        <v>95354</v>
      </c>
      <c r="B6571" s="55" t="s">
        <v>7788</v>
      </c>
      <c r="C6571" s="57" t="s">
        <v>4</v>
      </c>
      <c r="D6571" s="59">
        <v>0.09</v>
      </c>
    </row>
    <row r="6572" spans="1:4" ht="27">
      <c r="A6572" s="57">
        <v>95355</v>
      </c>
      <c r="B6572" s="55" t="s">
        <v>7789</v>
      </c>
      <c r="C6572" s="57" t="s">
        <v>4</v>
      </c>
      <c r="D6572" s="59">
        <v>0.11</v>
      </c>
    </row>
    <row r="6573" spans="1:4" ht="27">
      <c r="A6573" s="57">
        <v>95356</v>
      </c>
      <c r="B6573" s="55" t="s">
        <v>7790</v>
      </c>
      <c r="C6573" s="57" t="s">
        <v>4</v>
      </c>
      <c r="D6573" s="59">
        <v>0.12</v>
      </c>
    </row>
    <row r="6574" spans="1:4" ht="27">
      <c r="A6574" s="57">
        <v>95357</v>
      </c>
      <c r="B6574" s="55" t="s">
        <v>7791</v>
      </c>
      <c r="C6574" s="57" t="s">
        <v>4</v>
      </c>
      <c r="D6574" s="59">
        <v>0.18</v>
      </c>
    </row>
    <row r="6575" spans="1:4" ht="13.5">
      <c r="A6575" s="57">
        <v>95358</v>
      </c>
      <c r="B6575" s="55" t="s">
        <v>7792</v>
      </c>
      <c r="C6575" s="57" t="s">
        <v>4</v>
      </c>
      <c r="D6575" s="59">
        <v>0.2</v>
      </c>
    </row>
    <row r="6576" spans="1:4" ht="13.5">
      <c r="A6576" s="57">
        <v>95359</v>
      </c>
      <c r="B6576" s="55" t="s">
        <v>7793</v>
      </c>
      <c r="C6576" s="57" t="s">
        <v>4</v>
      </c>
      <c r="D6576" s="59">
        <v>0.39</v>
      </c>
    </row>
    <row r="6577" spans="1:4" ht="27">
      <c r="A6577" s="57">
        <v>95360</v>
      </c>
      <c r="B6577" s="55" t="s">
        <v>7794</v>
      </c>
      <c r="C6577" s="57" t="s">
        <v>4</v>
      </c>
      <c r="D6577" s="59">
        <v>0.17</v>
      </c>
    </row>
    <row r="6578" spans="1:4" ht="27">
      <c r="A6578" s="57">
        <v>95361</v>
      </c>
      <c r="B6578" s="55" t="s">
        <v>7795</v>
      </c>
      <c r="C6578" s="57" t="s">
        <v>4</v>
      </c>
      <c r="D6578" s="59">
        <v>0.06</v>
      </c>
    </row>
    <row r="6579" spans="1:4" ht="27">
      <c r="A6579" s="57">
        <v>95362</v>
      </c>
      <c r="B6579" s="55" t="s">
        <v>7796</v>
      </c>
      <c r="C6579" s="57" t="s">
        <v>4</v>
      </c>
      <c r="D6579" s="59">
        <v>0.12</v>
      </c>
    </row>
    <row r="6580" spans="1:4" ht="27">
      <c r="A6580" s="57">
        <v>95363</v>
      </c>
      <c r="B6580" s="55" t="s">
        <v>7797</v>
      </c>
      <c r="C6580" s="57" t="s">
        <v>4</v>
      </c>
      <c r="D6580" s="59">
        <v>0.15</v>
      </c>
    </row>
    <row r="6581" spans="1:4" ht="27">
      <c r="A6581" s="57">
        <v>95364</v>
      </c>
      <c r="B6581" s="55" t="s">
        <v>7798</v>
      </c>
      <c r="C6581" s="57" t="s">
        <v>4</v>
      </c>
      <c r="D6581" s="59">
        <v>0.11</v>
      </c>
    </row>
    <row r="6582" spans="1:4" ht="27">
      <c r="A6582" s="57">
        <v>95365</v>
      </c>
      <c r="B6582" s="55" t="s">
        <v>7799</v>
      </c>
      <c r="C6582" s="57" t="s">
        <v>4</v>
      </c>
      <c r="D6582" s="59">
        <v>0.12</v>
      </c>
    </row>
    <row r="6583" spans="1:4" ht="27">
      <c r="A6583" s="57">
        <v>95366</v>
      </c>
      <c r="B6583" s="55" t="s">
        <v>7800</v>
      </c>
      <c r="C6583" s="57" t="s">
        <v>4</v>
      </c>
      <c r="D6583" s="59">
        <v>0.09</v>
      </c>
    </row>
    <row r="6584" spans="1:4" ht="27">
      <c r="A6584" s="57">
        <v>95367</v>
      </c>
      <c r="B6584" s="55" t="s">
        <v>7801</v>
      </c>
      <c r="C6584" s="57" t="s">
        <v>4</v>
      </c>
      <c r="D6584" s="59">
        <v>0.1</v>
      </c>
    </row>
    <row r="6585" spans="1:4" ht="27">
      <c r="A6585" s="57">
        <v>95368</v>
      </c>
      <c r="B6585" s="55" t="s">
        <v>7802</v>
      </c>
      <c r="C6585" s="57" t="s">
        <v>4</v>
      </c>
      <c r="D6585" s="59">
        <v>0.16</v>
      </c>
    </row>
    <row r="6586" spans="1:4" ht="27">
      <c r="A6586" s="57">
        <v>95369</v>
      </c>
      <c r="B6586" s="55" t="s">
        <v>7803</v>
      </c>
      <c r="C6586" s="57" t="s">
        <v>4</v>
      </c>
      <c r="D6586" s="59">
        <v>0.13</v>
      </c>
    </row>
    <row r="6587" spans="1:4" ht="13.5">
      <c r="A6587" s="57">
        <v>95370</v>
      </c>
      <c r="B6587" s="55" t="s">
        <v>7804</v>
      </c>
      <c r="C6587" s="57" t="s">
        <v>4</v>
      </c>
      <c r="D6587" s="59">
        <v>0.19</v>
      </c>
    </row>
    <row r="6588" spans="1:4" ht="13.5">
      <c r="A6588" s="57">
        <v>95371</v>
      </c>
      <c r="B6588" s="55" t="s">
        <v>7805</v>
      </c>
      <c r="C6588" s="57" t="s">
        <v>4</v>
      </c>
      <c r="D6588" s="59">
        <v>0.26</v>
      </c>
    </row>
    <row r="6589" spans="1:4" ht="13.5">
      <c r="A6589" s="57">
        <v>95372</v>
      </c>
      <c r="B6589" s="55" t="s">
        <v>7806</v>
      </c>
      <c r="C6589" s="57" t="s">
        <v>4</v>
      </c>
      <c r="D6589" s="59">
        <v>0.18</v>
      </c>
    </row>
    <row r="6590" spans="1:4" ht="13.5">
      <c r="A6590" s="57">
        <v>95373</v>
      </c>
      <c r="B6590" s="55" t="s">
        <v>7807</v>
      </c>
      <c r="C6590" s="57" t="s">
        <v>4</v>
      </c>
      <c r="D6590" s="59">
        <v>0.24</v>
      </c>
    </row>
    <row r="6591" spans="1:4" ht="27">
      <c r="A6591" s="57">
        <v>95374</v>
      </c>
      <c r="B6591" s="55" t="s">
        <v>7808</v>
      </c>
      <c r="C6591" s="57" t="s">
        <v>4</v>
      </c>
      <c r="D6591" s="59">
        <v>0.19</v>
      </c>
    </row>
    <row r="6592" spans="1:4" ht="13.5">
      <c r="A6592" s="57">
        <v>95375</v>
      </c>
      <c r="B6592" s="55" t="s">
        <v>7809</v>
      </c>
      <c r="C6592" s="57" t="s">
        <v>4</v>
      </c>
      <c r="D6592" s="59">
        <v>0.25</v>
      </c>
    </row>
    <row r="6593" spans="1:4" ht="13.5">
      <c r="A6593" s="57">
        <v>95376</v>
      </c>
      <c r="B6593" s="55" t="s">
        <v>7810</v>
      </c>
      <c r="C6593" s="57" t="s">
        <v>4</v>
      </c>
      <c r="D6593" s="59">
        <v>0.05</v>
      </c>
    </row>
    <row r="6594" spans="1:4" ht="13.5">
      <c r="A6594" s="57">
        <v>95377</v>
      </c>
      <c r="B6594" s="55" t="s">
        <v>7811</v>
      </c>
      <c r="C6594" s="57" t="s">
        <v>4</v>
      </c>
      <c r="D6594" s="59">
        <v>0.14000000000000001</v>
      </c>
    </row>
    <row r="6595" spans="1:4" ht="13.5">
      <c r="A6595" s="57">
        <v>95378</v>
      </c>
      <c r="B6595" s="55" t="s">
        <v>7812</v>
      </c>
      <c r="C6595" s="57" t="s">
        <v>4</v>
      </c>
      <c r="D6595" s="59">
        <v>0.16</v>
      </c>
    </row>
    <row r="6596" spans="1:4" ht="13.5">
      <c r="A6596" s="57">
        <v>95379</v>
      </c>
      <c r="B6596" s="55" t="s">
        <v>7813</v>
      </c>
      <c r="C6596" s="57" t="s">
        <v>4</v>
      </c>
      <c r="D6596" s="59">
        <v>0.15</v>
      </c>
    </row>
    <row r="6597" spans="1:4" ht="27">
      <c r="A6597" s="57">
        <v>95380</v>
      </c>
      <c r="B6597" s="55" t="s">
        <v>7814</v>
      </c>
      <c r="C6597" s="57" t="s">
        <v>4</v>
      </c>
      <c r="D6597" s="59">
        <v>0.16</v>
      </c>
    </row>
    <row r="6598" spans="1:4" ht="13.5">
      <c r="A6598" s="57">
        <v>95382</v>
      </c>
      <c r="B6598" s="55" t="s">
        <v>7815</v>
      </c>
      <c r="C6598" s="57" t="s">
        <v>4</v>
      </c>
      <c r="D6598" s="59">
        <v>0.17</v>
      </c>
    </row>
    <row r="6599" spans="1:4" ht="13.5">
      <c r="A6599" s="57">
        <v>95383</v>
      </c>
      <c r="B6599" s="55" t="s">
        <v>7816</v>
      </c>
      <c r="C6599" s="57" t="s">
        <v>4</v>
      </c>
      <c r="D6599" s="59">
        <v>0.26</v>
      </c>
    </row>
    <row r="6600" spans="1:4" ht="13.5">
      <c r="A6600" s="57">
        <v>95384</v>
      </c>
      <c r="B6600" s="55" t="s">
        <v>7817</v>
      </c>
      <c r="C6600" s="57" t="s">
        <v>4</v>
      </c>
      <c r="D6600" s="59">
        <v>0.2</v>
      </c>
    </row>
    <row r="6601" spans="1:4" ht="13.5">
      <c r="A6601" s="57">
        <v>95385</v>
      </c>
      <c r="B6601" s="55" t="s">
        <v>7818</v>
      </c>
      <c r="C6601" s="57" t="s">
        <v>4</v>
      </c>
      <c r="D6601" s="59">
        <v>0.12</v>
      </c>
    </row>
    <row r="6602" spans="1:4" ht="13.5">
      <c r="A6602" s="57">
        <v>95386</v>
      </c>
      <c r="B6602" s="55" t="s">
        <v>7819</v>
      </c>
      <c r="C6602" s="57" t="s">
        <v>4</v>
      </c>
      <c r="D6602" s="59">
        <v>0.19</v>
      </c>
    </row>
    <row r="6603" spans="1:4" ht="13.5">
      <c r="A6603" s="57">
        <v>95387</v>
      </c>
      <c r="B6603" s="55" t="s">
        <v>7820</v>
      </c>
      <c r="C6603" s="57" t="s">
        <v>4</v>
      </c>
      <c r="D6603" s="59">
        <v>0.17</v>
      </c>
    </row>
    <row r="6604" spans="1:4" ht="13.5">
      <c r="A6604" s="57">
        <v>95388</v>
      </c>
      <c r="B6604" s="55" t="s">
        <v>7821</v>
      </c>
      <c r="C6604" s="57" t="s">
        <v>4</v>
      </c>
      <c r="D6604" s="59">
        <v>0.05</v>
      </c>
    </row>
    <row r="6605" spans="1:4" ht="27">
      <c r="A6605" s="57">
        <v>95389</v>
      </c>
      <c r="B6605" s="55" t="s">
        <v>7822</v>
      </c>
      <c r="C6605" s="57" t="s">
        <v>4</v>
      </c>
      <c r="D6605" s="59">
        <v>0.09</v>
      </c>
    </row>
    <row r="6606" spans="1:4" ht="13.5">
      <c r="A6606" s="57">
        <v>95390</v>
      </c>
      <c r="B6606" s="55" t="s">
        <v>7823</v>
      </c>
      <c r="C6606" s="57" t="s">
        <v>4</v>
      </c>
      <c r="D6606" s="59">
        <v>0.06</v>
      </c>
    </row>
    <row r="6607" spans="1:4" ht="13.5">
      <c r="A6607" s="57">
        <v>95391</v>
      </c>
      <c r="B6607" s="55" t="s">
        <v>7824</v>
      </c>
      <c r="C6607" s="57" t="s">
        <v>4</v>
      </c>
      <c r="D6607" s="59">
        <v>0.17</v>
      </c>
    </row>
    <row r="6608" spans="1:4" ht="13.5">
      <c r="A6608" s="57">
        <v>95392</v>
      </c>
      <c r="B6608" s="55" t="s">
        <v>7825</v>
      </c>
      <c r="C6608" s="57" t="s">
        <v>4</v>
      </c>
      <c r="D6608" s="59">
        <v>0.09</v>
      </c>
    </row>
    <row r="6609" spans="1:4" ht="27">
      <c r="A6609" s="57">
        <v>95393</v>
      </c>
      <c r="B6609" s="55" t="s">
        <v>7826</v>
      </c>
      <c r="C6609" s="57" t="s">
        <v>4</v>
      </c>
      <c r="D6609" s="59">
        <v>0.39</v>
      </c>
    </row>
    <row r="6610" spans="1:4" ht="27">
      <c r="A6610" s="57">
        <v>95394</v>
      </c>
      <c r="B6610" s="55" t="s">
        <v>7827</v>
      </c>
      <c r="C6610" s="57" t="s">
        <v>4</v>
      </c>
      <c r="D6610" s="59">
        <v>0.39</v>
      </c>
    </row>
    <row r="6611" spans="1:4" ht="27">
      <c r="A6611" s="57">
        <v>95395</v>
      </c>
      <c r="B6611" s="55" t="s">
        <v>7828</v>
      </c>
      <c r="C6611" s="57" t="s">
        <v>4</v>
      </c>
      <c r="D6611" s="59">
        <v>0.56000000000000005</v>
      </c>
    </row>
    <row r="6612" spans="1:4" ht="27">
      <c r="A6612" s="57">
        <v>95396</v>
      </c>
      <c r="B6612" s="55" t="s">
        <v>7829</v>
      </c>
      <c r="C6612" s="57" t="s">
        <v>4</v>
      </c>
      <c r="D6612" s="59">
        <v>0.75</v>
      </c>
    </row>
    <row r="6613" spans="1:4" ht="13.5">
      <c r="A6613" s="57">
        <v>95397</v>
      </c>
      <c r="B6613" s="55" t="s">
        <v>7830</v>
      </c>
      <c r="C6613" s="57" t="s">
        <v>4</v>
      </c>
      <c r="D6613" s="59">
        <v>0.12</v>
      </c>
    </row>
    <row r="6614" spans="1:4" ht="13.5">
      <c r="A6614" s="57">
        <v>95398</v>
      </c>
      <c r="B6614" s="55" t="s">
        <v>7831</v>
      </c>
      <c r="C6614" s="57" t="s">
        <v>4</v>
      </c>
      <c r="D6614" s="59">
        <v>0.06</v>
      </c>
    </row>
    <row r="6615" spans="1:4" ht="13.5">
      <c r="A6615" s="57">
        <v>95399</v>
      </c>
      <c r="B6615" s="55" t="s">
        <v>7832</v>
      </c>
      <c r="C6615" s="57" t="s">
        <v>4</v>
      </c>
      <c r="D6615" s="59">
        <v>0.1</v>
      </c>
    </row>
    <row r="6616" spans="1:4" ht="13.5">
      <c r="A6616" s="57">
        <v>95400</v>
      </c>
      <c r="B6616" s="55" t="s">
        <v>7833</v>
      </c>
      <c r="C6616" s="57" t="s">
        <v>4</v>
      </c>
      <c r="D6616" s="59">
        <v>0.13</v>
      </c>
    </row>
    <row r="6617" spans="1:4" ht="13.5">
      <c r="A6617" s="57">
        <v>95401</v>
      </c>
      <c r="B6617" s="55" t="s">
        <v>7834</v>
      </c>
      <c r="C6617" s="57" t="s">
        <v>4</v>
      </c>
      <c r="D6617" s="59">
        <v>0.55000000000000004</v>
      </c>
    </row>
    <row r="6618" spans="1:4" ht="27">
      <c r="A6618" s="57">
        <v>95402</v>
      </c>
      <c r="B6618" s="55" t="s">
        <v>7835</v>
      </c>
      <c r="C6618" s="57" t="s">
        <v>4</v>
      </c>
      <c r="D6618" s="59">
        <v>0.96</v>
      </c>
    </row>
    <row r="6619" spans="1:4" ht="27">
      <c r="A6619" s="57">
        <v>95403</v>
      </c>
      <c r="B6619" s="55" t="s">
        <v>7836</v>
      </c>
      <c r="C6619" s="57" t="s">
        <v>4</v>
      </c>
      <c r="D6619" s="59">
        <v>1.0900000000000001</v>
      </c>
    </row>
    <row r="6620" spans="1:4" ht="27">
      <c r="A6620" s="57">
        <v>95404</v>
      </c>
      <c r="B6620" s="55" t="s">
        <v>7837</v>
      </c>
      <c r="C6620" s="57" t="s">
        <v>4</v>
      </c>
      <c r="D6620" s="59">
        <v>1.5</v>
      </c>
    </row>
    <row r="6621" spans="1:4" ht="13.5">
      <c r="A6621" s="57">
        <v>95405</v>
      </c>
      <c r="B6621" s="55" t="s">
        <v>7838</v>
      </c>
      <c r="C6621" s="57" t="s">
        <v>4</v>
      </c>
      <c r="D6621" s="59">
        <v>0.84</v>
      </c>
    </row>
    <row r="6622" spans="1:4" ht="13.5">
      <c r="A6622" s="57">
        <v>95406</v>
      </c>
      <c r="B6622" s="55" t="s">
        <v>7839</v>
      </c>
      <c r="C6622" s="57" t="s">
        <v>4</v>
      </c>
      <c r="D6622" s="59">
        <v>0.17</v>
      </c>
    </row>
    <row r="6623" spans="1:4" ht="13.5">
      <c r="A6623" s="57">
        <v>95407</v>
      </c>
      <c r="B6623" s="55" t="s">
        <v>7840</v>
      </c>
      <c r="C6623" s="57" t="s">
        <v>4</v>
      </c>
      <c r="D6623" s="59">
        <v>2.37</v>
      </c>
    </row>
    <row r="6624" spans="1:4" ht="27">
      <c r="A6624" s="57">
        <v>95408</v>
      </c>
      <c r="B6624" s="55" t="s">
        <v>7841</v>
      </c>
      <c r="C6624" s="57" t="s">
        <v>8078</v>
      </c>
      <c r="D6624" s="59">
        <v>9.14</v>
      </c>
    </row>
    <row r="6625" spans="1:4" ht="27">
      <c r="A6625" s="57">
        <v>95409</v>
      </c>
      <c r="B6625" s="55" t="s">
        <v>7842</v>
      </c>
      <c r="C6625" s="57" t="s">
        <v>8078</v>
      </c>
      <c r="D6625" s="59">
        <v>24.19</v>
      </c>
    </row>
    <row r="6626" spans="1:4" ht="13.5">
      <c r="A6626" s="57">
        <v>95410</v>
      </c>
      <c r="B6626" s="55" t="s">
        <v>7843</v>
      </c>
      <c r="C6626" s="57" t="s">
        <v>8078</v>
      </c>
      <c r="D6626" s="59">
        <v>13.86</v>
      </c>
    </row>
    <row r="6627" spans="1:4" ht="27">
      <c r="A6627" s="57">
        <v>95411</v>
      </c>
      <c r="B6627" s="55" t="s">
        <v>7844</v>
      </c>
      <c r="C6627" s="57" t="s">
        <v>8078</v>
      </c>
      <c r="D6627" s="59">
        <v>18.47</v>
      </c>
    </row>
    <row r="6628" spans="1:4" ht="27">
      <c r="A6628" s="57">
        <v>95412</v>
      </c>
      <c r="B6628" s="55" t="s">
        <v>7845</v>
      </c>
      <c r="C6628" s="57" t="s">
        <v>8078</v>
      </c>
      <c r="D6628" s="59">
        <v>16.63</v>
      </c>
    </row>
    <row r="6629" spans="1:4" ht="13.5">
      <c r="A6629" s="57">
        <v>95413</v>
      </c>
      <c r="B6629" s="55" t="s">
        <v>7846</v>
      </c>
      <c r="C6629" s="57" t="s">
        <v>8078</v>
      </c>
      <c r="D6629" s="59">
        <v>12.31</v>
      </c>
    </row>
    <row r="6630" spans="1:4" ht="27">
      <c r="A6630" s="57">
        <v>95414</v>
      </c>
      <c r="B6630" s="55" t="s">
        <v>7847</v>
      </c>
      <c r="C6630" s="57" t="s">
        <v>8078</v>
      </c>
      <c r="D6630" s="59">
        <v>53.23</v>
      </c>
    </row>
    <row r="6631" spans="1:4" ht="27">
      <c r="A6631" s="57">
        <v>95415</v>
      </c>
      <c r="B6631" s="55" t="s">
        <v>7848</v>
      </c>
      <c r="C6631" s="57" t="s">
        <v>8078</v>
      </c>
      <c r="D6631" s="59">
        <v>130.77000000000001</v>
      </c>
    </row>
    <row r="6632" spans="1:4" ht="27">
      <c r="A6632" s="57">
        <v>95416</v>
      </c>
      <c r="B6632" s="55" t="s">
        <v>7849</v>
      </c>
      <c r="C6632" s="57" t="s">
        <v>8078</v>
      </c>
      <c r="D6632" s="59">
        <v>9.0500000000000007</v>
      </c>
    </row>
    <row r="6633" spans="1:4" ht="27">
      <c r="A6633" s="57">
        <v>95417</v>
      </c>
      <c r="B6633" s="55" t="s">
        <v>7850</v>
      </c>
      <c r="C6633" s="57" t="s">
        <v>8078</v>
      </c>
      <c r="D6633" s="59">
        <v>148.85</v>
      </c>
    </row>
    <row r="6634" spans="1:4" ht="27">
      <c r="A6634" s="57">
        <v>95418</v>
      </c>
      <c r="B6634" s="55" t="s">
        <v>7851</v>
      </c>
      <c r="C6634" s="57" t="s">
        <v>8078</v>
      </c>
      <c r="D6634" s="59">
        <v>203.47</v>
      </c>
    </row>
    <row r="6635" spans="1:4" ht="13.5">
      <c r="A6635" s="57">
        <v>95419</v>
      </c>
      <c r="B6635" s="55" t="s">
        <v>7852</v>
      </c>
      <c r="C6635" s="57" t="s">
        <v>8078</v>
      </c>
      <c r="D6635" s="59">
        <v>54.74</v>
      </c>
    </row>
    <row r="6636" spans="1:4" ht="13.5">
      <c r="A6636" s="57">
        <v>95420</v>
      </c>
      <c r="B6636" s="55" t="s">
        <v>7853</v>
      </c>
      <c r="C6636" s="57" t="s">
        <v>8078</v>
      </c>
      <c r="D6636" s="59">
        <v>77.75</v>
      </c>
    </row>
    <row r="6637" spans="1:4" ht="13.5">
      <c r="A6637" s="57">
        <v>95421</v>
      </c>
      <c r="B6637" s="55" t="s">
        <v>7854</v>
      </c>
      <c r="C6637" s="57" t="s">
        <v>8078</v>
      </c>
      <c r="D6637" s="59">
        <v>102.8</v>
      </c>
    </row>
    <row r="6638" spans="1:4" ht="27">
      <c r="A6638" s="57">
        <v>95422</v>
      </c>
      <c r="B6638" s="55" t="s">
        <v>7855</v>
      </c>
      <c r="C6638" s="57" t="s">
        <v>8078</v>
      </c>
      <c r="D6638" s="59">
        <v>75</v>
      </c>
    </row>
    <row r="6639" spans="1:4" ht="13.5">
      <c r="A6639" s="57">
        <v>95423</v>
      </c>
      <c r="B6639" s="55" t="s">
        <v>7856</v>
      </c>
      <c r="C6639" s="57" t="s">
        <v>8078</v>
      </c>
      <c r="D6639" s="59">
        <v>113.83</v>
      </c>
    </row>
    <row r="6640" spans="1:4" ht="13.5">
      <c r="A6640" s="57">
        <v>95424</v>
      </c>
      <c r="B6640" s="55" t="s">
        <v>7857</v>
      </c>
      <c r="C6640" s="57" t="s">
        <v>8078</v>
      </c>
      <c r="D6640" s="59">
        <v>23.53</v>
      </c>
    </row>
    <row r="6641" spans="1:4" ht="13.5">
      <c r="A6641" s="57">
        <v>100288</v>
      </c>
      <c r="B6641" s="55" t="s">
        <v>7858</v>
      </c>
      <c r="C6641" s="57" t="s">
        <v>4</v>
      </c>
      <c r="D6641" s="59">
        <v>0.04</v>
      </c>
    </row>
    <row r="6642" spans="1:4" ht="13.5">
      <c r="A6642" s="57">
        <v>100289</v>
      </c>
      <c r="B6642" s="55" t="s">
        <v>7859</v>
      </c>
      <c r="C6642" s="57" t="s">
        <v>4</v>
      </c>
      <c r="D6642" s="59">
        <v>16.829999999999998</v>
      </c>
    </row>
    <row r="6643" spans="1:4" ht="13.5">
      <c r="A6643" s="57">
        <v>100290</v>
      </c>
      <c r="B6643" s="55" t="s">
        <v>7860</v>
      </c>
      <c r="C6643" s="57" t="s">
        <v>4</v>
      </c>
      <c r="D6643" s="59">
        <v>0.06</v>
      </c>
    </row>
    <row r="6644" spans="1:4" ht="13.5">
      <c r="A6644" s="57">
        <v>100291</v>
      </c>
      <c r="B6644" s="55" t="s">
        <v>7861</v>
      </c>
      <c r="C6644" s="57" t="s">
        <v>4</v>
      </c>
      <c r="D6644" s="59">
        <v>0.13</v>
      </c>
    </row>
    <row r="6645" spans="1:4" ht="27">
      <c r="A6645" s="57">
        <v>100292</v>
      </c>
      <c r="B6645" s="55" t="s">
        <v>7862</v>
      </c>
      <c r="C6645" s="57" t="s">
        <v>4</v>
      </c>
      <c r="D6645" s="59">
        <v>0.48</v>
      </c>
    </row>
    <row r="6646" spans="1:4" ht="13.5">
      <c r="A6646" s="57">
        <v>100293</v>
      </c>
      <c r="B6646" s="55" t="s">
        <v>7863</v>
      </c>
      <c r="C6646" s="57" t="s">
        <v>4</v>
      </c>
      <c r="D6646" s="59">
        <v>0.13</v>
      </c>
    </row>
    <row r="6647" spans="1:4" ht="13.5">
      <c r="A6647" s="57">
        <v>100294</v>
      </c>
      <c r="B6647" s="55" t="s">
        <v>7864</v>
      </c>
      <c r="C6647" s="57" t="s">
        <v>4</v>
      </c>
      <c r="D6647" s="59">
        <v>0.25</v>
      </c>
    </row>
    <row r="6648" spans="1:4" ht="27">
      <c r="A6648" s="57">
        <v>100295</v>
      </c>
      <c r="B6648" s="55" t="s">
        <v>7865</v>
      </c>
      <c r="C6648" s="57" t="s">
        <v>4</v>
      </c>
      <c r="D6648" s="59">
        <v>0.38</v>
      </c>
    </row>
    <row r="6649" spans="1:4" ht="27">
      <c r="A6649" s="57">
        <v>100296</v>
      </c>
      <c r="B6649" s="55" t="s">
        <v>7866</v>
      </c>
      <c r="C6649" s="57" t="s">
        <v>4</v>
      </c>
      <c r="D6649" s="59">
        <v>0.76</v>
      </c>
    </row>
    <row r="6650" spans="1:4" ht="13.5">
      <c r="A6650" s="57">
        <v>100297</v>
      </c>
      <c r="B6650" s="55" t="s">
        <v>7867</v>
      </c>
      <c r="C6650" s="57" t="s">
        <v>4</v>
      </c>
      <c r="D6650" s="59">
        <v>0.86</v>
      </c>
    </row>
    <row r="6651" spans="1:4" ht="27">
      <c r="A6651" s="57">
        <v>100298</v>
      </c>
      <c r="B6651" s="55" t="s">
        <v>7868</v>
      </c>
      <c r="C6651" s="57" t="s">
        <v>4</v>
      </c>
      <c r="D6651" s="59">
        <v>0.33</v>
      </c>
    </row>
    <row r="6652" spans="1:4" ht="27">
      <c r="A6652" s="57">
        <v>100299</v>
      </c>
      <c r="B6652" s="55" t="s">
        <v>7869</v>
      </c>
      <c r="C6652" s="57" t="s">
        <v>4</v>
      </c>
      <c r="D6652" s="59">
        <v>0.5</v>
      </c>
    </row>
    <row r="6653" spans="1:4" ht="13.5">
      <c r="A6653" s="57">
        <v>100300</v>
      </c>
      <c r="B6653" s="55" t="s">
        <v>7870</v>
      </c>
      <c r="C6653" s="57" t="s">
        <v>4</v>
      </c>
      <c r="D6653" s="59">
        <v>20.46</v>
      </c>
    </row>
    <row r="6654" spans="1:4" ht="13.5">
      <c r="A6654" s="57">
        <v>100301</v>
      </c>
      <c r="B6654" s="55" t="s">
        <v>7871</v>
      </c>
      <c r="C6654" s="57" t="s">
        <v>4</v>
      </c>
      <c r="D6654" s="59">
        <v>19.38</v>
      </c>
    </row>
    <row r="6655" spans="1:4" ht="13.5">
      <c r="A6655" s="57">
        <v>100302</v>
      </c>
      <c r="B6655" s="55" t="s">
        <v>7872</v>
      </c>
      <c r="C6655" s="57" t="s">
        <v>4</v>
      </c>
      <c r="D6655" s="59">
        <v>136.31</v>
      </c>
    </row>
    <row r="6656" spans="1:4" ht="13.5">
      <c r="A6656" s="57">
        <v>100303</v>
      </c>
      <c r="B6656" s="55" t="s">
        <v>7873</v>
      </c>
      <c r="C6656" s="57" t="s">
        <v>4</v>
      </c>
      <c r="D6656" s="59">
        <v>18.440000000000001</v>
      </c>
    </row>
    <row r="6657" spans="1:4" ht="13.5">
      <c r="A6657" s="57">
        <v>100304</v>
      </c>
      <c r="B6657" s="55" t="s">
        <v>7874</v>
      </c>
      <c r="C6657" s="57" t="s">
        <v>4</v>
      </c>
      <c r="D6657" s="59">
        <v>72.069999999999993</v>
      </c>
    </row>
    <row r="6658" spans="1:4" ht="13.5">
      <c r="A6658" s="57">
        <v>100305</v>
      </c>
      <c r="B6658" s="55" t="s">
        <v>7875</v>
      </c>
      <c r="C6658" s="57" t="s">
        <v>4</v>
      </c>
      <c r="D6658" s="59">
        <v>95.13</v>
      </c>
    </row>
    <row r="6659" spans="1:4" ht="13.5">
      <c r="A6659" s="57">
        <v>100306</v>
      </c>
      <c r="B6659" s="55" t="s">
        <v>7876</v>
      </c>
      <c r="C6659" s="57" t="s">
        <v>4</v>
      </c>
      <c r="D6659" s="59">
        <v>107.16</v>
      </c>
    </row>
    <row r="6660" spans="1:4" ht="13.5">
      <c r="A6660" s="57">
        <v>100307</v>
      </c>
      <c r="B6660" s="55" t="s">
        <v>7877</v>
      </c>
      <c r="C6660" s="57" t="s">
        <v>4</v>
      </c>
      <c r="D6660" s="59">
        <v>23.36</v>
      </c>
    </row>
    <row r="6661" spans="1:4" ht="13.5">
      <c r="A6661" s="57">
        <v>100308</v>
      </c>
      <c r="B6661" s="55" t="s">
        <v>7878</v>
      </c>
      <c r="C6661" s="57" t="s">
        <v>4</v>
      </c>
      <c r="D6661" s="59">
        <v>22.92</v>
      </c>
    </row>
    <row r="6662" spans="1:4" ht="13.5">
      <c r="A6662" s="57">
        <v>100309</v>
      </c>
      <c r="B6662" s="55" t="s">
        <v>7879</v>
      </c>
      <c r="C6662" s="57" t="s">
        <v>4</v>
      </c>
      <c r="D6662" s="59">
        <v>41.41</v>
      </c>
    </row>
    <row r="6663" spans="1:4" ht="27">
      <c r="A6663" s="57">
        <v>100310</v>
      </c>
      <c r="B6663" s="55" t="s">
        <v>7880</v>
      </c>
      <c r="C6663" s="57" t="s">
        <v>8078</v>
      </c>
      <c r="D6663" s="59">
        <v>9.43</v>
      </c>
    </row>
    <row r="6664" spans="1:4" ht="27">
      <c r="A6664" s="57">
        <v>100311</v>
      </c>
      <c r="B6664" s="55" t="s">
        <v>7881</v>
      </c>
      <c r="C6664" s="57" t="s">
        <v>8078</v>
      </c>
      <c r="D6664" s="59">
        <v>66.27</v>
      </c>
    </row>
    <row r="6665" spans="1:4" ht="27">
      <c r="A6665" s="57">
        <v>100312</v>
      </c>
      <c r="B6665" s="55" t="s">
        <v>7882</v>
      </c>
      <c r="C6665" s="57" t="s">
        <v>8078</v>
      </c>
      <c r="D6665" s="59">
        <v>89.41</v>
      </c>
    </row>
    <row r="6666" spans="1:4" ht="27">
      <c r="A6666" s="57">
        <v>100313</v>
      </c>
      <c r="B6666" s="55" t="s">
        <v>7883</v>
      </c>
      <c r="C6666" s="57" t="s">
        <v>8078</v>
      </c>
      <c r="D6666" s="59">
        <v>103.2</v>
      </c>
    </row>
    <row r="6667" spans="1:4" ht="27">
      <c r="A6667" s="57">
        <v>100314</v>
      </c>
      <c r="B6667" s="55" t="s">
        <v>7884</v>
      </c>
      <c r="C6667" s="57" t="s">
        <v>8078</v>
      </c>
      <c r="D6667" s="59">
        <v>116.43</v>
      </c>
    </row>
    <row r="6668" spans="1:4" ht="27">
      <c r="A6668" s="57">
        <v>100315</v>
      </c>
      <c r="B6668" s="55" t="s">
        <v>7885</v>
      </c>
      <c r="C6668" s="57" t="s">
        <v>8078</v>
      </c>
      <c r="D6668" s="59">
        <v>68.38</v>
      </c>
    </row>
    <row r="6669" spans="1:4" ht="13.5">
      <c r="A6669" s="57">
        <v>100316</v>
      </c>
      <c r="B6669" s="55" t="s">
        <v>7870</v>
      </c>
      <c r="C6669" s="57" t="s">
        <v>8078</v>
      </c>
      <c r="D6669" s="59">
        <v>3611.82</v>
      </c>
    </row>
    <row r="6670" spans="1:4" ht="13.5">
      <c r="A6670" s="57">
        <v>100317</v>
      </c>
      <c r="B6670" s="55" t="s">
        <v>7886</v>
      </c>
      <c r="C6670" s="57" t="s">
        <v>8078</v>
      </c>
      <c r="D6670" s="59">
        <v>23953.87</v>
      </c>
    </row>
    <row r="6671" spans="1:4" ht="13.5">
      <c r="A6671" s="57">
        <v>100318</v>
      </c>
      <c r="B6671" s="55" t="s">
        <v>7874</v>
      </c>
      <c r="C6671" s="57" t="s">
        <v>8078</v>
      </c>
      <c r="D6671" s="59">
        <v>12728.17</v>
      </c>
    </row>
    <row r="6672" spans="1:4" ht="13.5">
      <c r="A6672" s="57">
        <v>100319</v>
      </c>
      <c r="B6672" s="55" t="s">
        <v>7875</v>
      </c>
      <c r="C6672" s="57" t="s">
        <v>8078</v>
      </c>
      <c r="D6672" s="59">
        <v>16703.96</v>
      </c>
    </row>
    <row r="6673" spans="1:4" ht="13.5">
      <c r="A6673" s="57">
        <v>100320</v>
      </c>
      <c r="B6673" s="55" t="s">
        <v>7876</v>
      </c>
      <c r="C6673" s="57" t="s">
        <v>8078</v>
      </c>
      <c r="D6673" s="59">
        <v>18817.2</v>
      </c>
    </row>
    <row r="6674" spans="1:4" ht="13.5">
      <c r="A6674" s="57">
        <v>100321</v>
      </c>
      <c r="B6674" s="55" t="s">
        <v>7879</v>
      </c>
      <c r="C6674" s="57" t="s">
        <v>8078</v>
      </c>
      <c r="D6674" s="59">
        <v>7278.11</v>
      </c>
    </row>
    <row r="6675" spans="1:4" ht="13.5">
      <c r="A6675" s="57">
        <v>100533</v>
      </c>
      <c r="B6675" s="55" t="s">
        <v>7887</v>
      </c>
      <c r="C6675" s="57" t="s">
        <v>4</v>
      </c>
      <c r="D6675" s="59">
        <v>29.29</v>
      </c>
    </row>
    <row r="6676" spans="1:4" ht="13.5">
      <c r="A6676" s="57">
        <v>100534</v>
      </c>
      <c r="B6676" s="55" t="s">
        <v>7887</v>
      </c>
      <c r="C6676" s="57" t="s">
        <v>8078</v>
      </c>
      <c r="D6676" s="59">
        <v>5160.71</v>
      </c>
    </row>
    <row r="6677" spans="1:4" ht="13.5">
      <c r="A6677" s="57">
        <v>100535</v>
      </c>
      <c r="B6677" s="55" t="s">
        <v>7888</v>
      </c>
      <c r="C6677" s="57" t="s">
        <v>4</v>
      </c>
      <c r="D6677" s="59">
        <v>0.35</v>
      </c>
    </row>
    <row r="6678" spans="1:4" ht="27">
      <c r="A6678" s="57">
        <v>100536</v>
      </c>
      <c r="B6678" s="55" t="s">
        <v>7889</v>
      </c>
      <c r="C6678" s="57" t="s">
        <v>8078</v>
      </c>
      <c r="D6678" s="59">
        <v>47.83</v>
      </c>
    </row>
    <row r="6679" spans="1:4" ht="27">
      <c r="A6679" s="57">
        <v>101284</v>
      </c>
      <c r="B6679" s="55" t="s">
        <v>7890</v>
      </c>
      <c r="C6679" s="57" t="s">
        <v>4</v>
      </c>
      <c r="D6679" s="59">
        <v>1.18</v>
      </c>
    </row>
    <row r="6680" spans="1:4" ht="13.5">
      <c r="A6680" s="57">
        <v>101285</v>
      </c>
      <c r="B6680" s="55" t="s">
        <v>7891</v>
      </c>
      <c r="C6680" s="57" t="s">
        <v>4</v>
      </c>
      <c r="D6680" s="59">
        <v>0.33</v>
      </c>
    </row>
    <row r="6681" spans="1:4" ht="13.5">
      <c r="A6681" s="57">
        <v>101286</v>
      </c>
      <c r="B6681" s="55" t="s">
        <v>7892</v>
      </c>
      <c r="C6681" s="57" t="s">
        <v>8078</v>
      </c>
      <c r="D6681" s="59">
        <v>13.65</v>
      </c>
    </row>
    <row r="6682" spans="1:4" ht="27">
      <c r="A6682" s="57">
        <v>101287</v>
      </c>
      <c r="B6682" s="55" t="s">
        <v>7893</v>
      </c>
      <c r="C6682" s="57" t="s">
        <v>8078</v>
      </c>
      <c r="D6682" s="59">
        <v>48.68</v>
      </c>
    </row>
    <row r="6683" spans="1:4" ht="27">
      <c r="A6683" s="57">
        <v>101288</v>
      </c>
      <c r="B6683" s="55" t="s">
        <v>7894</v>
      </c>
      <c r="C6683" s="57" t="s">
        <v>8078</v>
      </c>
      <c r="D6683" s="59">
        <v>15.79</v>
      </c>
    </row>
    <row r="6684" spans="1:4" ht="27">
      <c r="A6684" s="57">
        <v>101289</v>
      </c>
      <c r="B6684" s="55" t="s">
        <v>7895</v>
      </c>
      <c r="C6684" s="57" t="s">
        <v>8078</v>
      </c>
      <c r="D6684" s="59">
        <v>14.13</v>
      </c>
    </row>
    <row r="6685" spans="1:4" ht="13.5">
      <c r="A6685" s="57">
        <v>101290</v>
      </c>
      <c r="B6685" s="55" t="s">
        <v>7896</v>
      </c>
      <c r="C6685" s="57" t="s">
        <v>8078</v>
      </c>
      <c r="D6685" s="59">
        <v>18.16</v>
      </c>
    </row>
    <row r="6686" spans="1:4" ht="27">
      <c r="A6686" s="57">
        <v>101291</v>
      </c>
      <c r="B6686" s="55" t="s">
        <v>7897</v>
      </c>
      <c r="C6686" s="57" t="s">
        <v>8078</v>
      </c>
      <c r="D6686" s="59">
        <v>14.64</v>
      </c>
    </row>
    <row r="6687" spans="1:4" ht="27">
      <c r="A6687" s="57">
        <v>101292</v>
      </c>
      <c r="B6687" s="55" t="s">
        <v>7898</v>
      </c>
      <c r="C6687" s="57" t="s">
        <v>8078</v>
      </c>
      <c r="D6687" s="59">
        <v>15.84</v>
      </c>
    </row>
    <row r="6688" spans="1:4" ht="13.5">
      <c r="A6688" s="57">
        <v>101293</v>
      </c>
      <c r="B6688" s="55" t="s">
        <v>7899</v>
      </c>
      <c r="C6688" s="57" t="s">
        <v>8078</v>
      </c>
      <c r="D6688" s="59">
        <v>19.57</v>
      </c>
    </row>
    <row r="6689" spans="1:4" ht="27">
      <c r="A6689" s="57">
        <v>101294</v>
      </c>
      <c r="B6689" s="55" t="s">
        <v>7900</v>
      </c>
      <c r="C6689" s="57" t="s">
        <v>8078</v>
      </c>
      <c r="D6689" s="59">
        <v>30.37</v>
      </c>
    </row>
    <row r="6690" spans="1:4" ht="27">
      <c r="A6690" s="57">
        <v>101295</v>
      </c>
      <c r="B6690" s="55" t="s">
        <v>7901</v>
      </c>
      <c r="C6690" s="57" t="s">
        <v>8078</v>
      </c>
      <c r="D6690" s="59">
        <v>18.34</v>
      </c>
    </row>
    <row r="6691" spans="1:4" ht="27">
      <c r="A6691" s="57">
        <v>101296</v>
      </c>
      <c r="B6691" s="55" t="s">
        <v>7902</v>
      </c>
      <c r="C6691" s="57" t="s">
        <v>8078</v>
      </c>
      <c r="D6691" s="59">
        <v>19.29</v>
      </c>
    </row>
    <row r="6692" spans="1:4" ht="27">
      <c r="A6692" s="57">
        <v>101297</v>
      </c>
      <c r="B6692" s="55" t="s">
        <v>7903</v>
      </c>
      <c r="C6692" s="57" t="s">
        <v>8078</v>
      </c>
      <c r="D6692" s="59">
        <v>20.72</v>
      </c>
    </row>
    <row r="6693" spans="1:4" ht="27">
      <c r="A6693" s="57">
        <v>101298</v>
      </c>
      <c r="B6693" s="55" t="s">
        <v>7904</v>
      </c>
      <c r="C6693" s="57" t="s">
        <v>8078</v>
      </c>
      <c r="D6693" s="59">
        <v>16.21</v>
      </c>
    </row>
    <row r="6694" spans="1:4" ht="27">
      <c r="A6694" s="57">
        <v>101299</v>
      </c>
      <c r="B6694" s="55" t="s">
        <v>7905</v>
      </c>
      <c r="C6694" s="57" t="s">
        <v>8078</v>
      </c>
      <c r="D6694" s="59">
        <v>15.69</v>
      </c>
    </row>
    <row r="6695" spans="1:4" ht="27">
      <c r="A6695" s="57">
        <v>101300</v>
      </c>
      <c r="B6695" s="55" t="s">
        <v>7906</v>
      </c>
      <c r="C6695" s="57" t="s">
        <v>8078</v>
      </c>
      <c r="D6695" s="59">
        <v>13.14</v>
      </c>
    </row>
    <row r="6696" spans="1:4" ht="27">
      <c r="A6696" s="57">
        <v>101301</v>
      </c>
      <c r="B6696" s="55" t="s">
        <v>7907</v>
      </c>
      <c r="C6696" s="57" t="s">
        <v>8078</v>
      </c>
      <c r="D6696" s="59">
        <v>9.61</v>
      </c>
    </row>
    <row r="6697" spans="1:4" ht="27">
      <c r="A6697" s="57">
        <v>101302</v>
      </c>
      <c r="B6697" s="55" t="s">
        <v>7908</v>
      </c>
      <c r="C6697" s="57" t="s">
        <v>8078</v>
      </c>
      <c r="D6697" s="59">
        <v>28.22</v>
      </c>
    </row>
    <row r="6698" spans="1:4" ht="27">
      <c r="A6698" s="57">
        <v>101303</v>
      </c>
      <c r="B6698" s="55" t="s">
        <v>7909</v>
      </c>
      <c r="C6698" s="57" t="s">
        <v>8078</v>
      </c>
      <c r="D6698" s="59">
        <v>52.19</v>
      </c>
    </row>
    <row r="6699" spans="1:4" ht="27">
      <c r="A6699" s="57">
        <v>101304</v>
      </c>
      <c r="B6699" s="55" t="s">
        <v>7910</v>
      </c>
      <c r="C6699" s="57" t="s">
        <v>8078</v>
      </c>
      <c r="D6699" s="59">
        <v>26.45</v>
      </c>
    </row>
    <row r="6700" spans="1:4" ht="27">
      <c r="A6700" s="57">
        <v>101305</v>
      </c>
      <c r="B6700" s="55" t="s">
        <v>7911</v>
      </c>
      <c r="C6700" s="57" t="s">
        <v>8078</v>
      </c>
      <c r="D6700" s="59">
        <v>33.44</v>
      </c>
    </row>
    <row r="6701" spans="1:4" ht="13.5">
      <c r="A6701" s="57">
        <v>101306</v>
      </c>
      <c r="B6701" s="55" t="s">
        <v>7912</v>
      </c>
      <c r="C6701" s="57" t="s">
        <v>8078</v>
      </c>
      <c r="D6701" s="59">
        <v>30.66</v>
      </c>
    </row>
    <row r="6702" spans="1:4" ht="13.5">
      <c r="A6702" s="57">
        <v>101307</v>
      </c>
      <c r="B6702" s="55" t="s">
        <v>7913</v>
      </c>
      <c r="C6702" s="57" t="s">
        <v>8078</v>
      </c>
      <c r="D6702" s="59">
        <v>17.07</v>
      </c>
    </row>
    <row r="6703" spans="1:4" ht="27">
      <c r="A6703" s="57">
        <v>101308</v>
      </c>
      <c r="B6703" s="55" t="s">
        <v>7914</v>
      </c>
      <c r="C6703" s="57" t="s">
        <v>8078</v>
      </c>
      <c r="D6703" s="59">
        <v>21.53</v>
      </c>
    </row>
    <row r="6704" spans="1:4" ht="27">
      <c r="A6704" s="57">
        <v>101309</v>
      </c>
      <c r="B6704" s="55" t="s">
        <v>7915</v>
      </c>
      <c r="C6704" s="57" t="s">
        <v>8078</v>
      </c>
      <c r="D6704" s="59">
        <v>19.829999999999998</v>
      </c>
    </row>
    <row r="6705" spans="1:4" ht="27">
      <c r="A6705" s="57">
        <v>101310</v>
      </c>
      <c r="B6705" s="55" t="s">
        <v>7916</v>
      </c>
      <c r="C6705" s="57" t="s">
        <v>8078</v>
      </c>
      <c r="D6705" s="59">
        <v>21.13</v>
      </c>
    </row>
    <row r="6706" spans="1:4" ht="27">
      <c r="A6706" s="57">
        <v>101311</v>
      </c>
      <c r="B6706" s="55" t="s">
        <v>7917</v>
      </c>
      <c r="C6706" s="57" t="s">
        <v>8078</v>
      </c>
      <c r="D6706" s="59">
        <v>19.57</v>
      </c>
    </row>
    <row r="6707" spans="1:4" ht="27">
      <c r="A6707" s="57">
        <v>101312</v>
      </c>
      <c r="B6707" s="55" t="s">
        <v>7918</v>
      </c>
      <c r="C6707" s="57" t="s">
        <v>8078</v>
      </c>
      <c r="D6707" s="59">
        <v>15.23</v>
      </c>
    </row>
    <row r="6708" spans="1:4" ht="13.5">
      <c r="A6708" s="57">
        <v>101313</v>
      </c>
      <c r="B6708" s="55" t="s">
        <v>7919</v>
      </c>
      <c r="C6708" s="57" t="s">
        <v>8078</v>
      </c>
      <c r="D6708" s="59">
        <v>69.2</v>
      </c>
    </row>
    <row r="6709" spans="1:4" ht="27">
      <c r="A6709" s="57">
        <v>101314</v>
      </c>
      <c r="B6709" s="55" t="s">
        <v>7920</v>
      </c>
      <c r="C6709" s="57" t="s">
        <v>8078</v>
      </c>
      <c r="D6709" s="59">
        <v>76.25</v>
      </c>
    </row>
    <row r="6710" spans="1:4" ht="13.5">
      <c r="A6710" s="57">
        <v>101315</v>
      </c>
      <c r="B6710" s="55" t="s">
        <v>7921</v>
      </c>
      <c r="C6710" s="57" t="s">
        <v>8078</v>
      </c>
      <c r="D6710" s="59">
        <v>68.790000000000006</v>
      </c>
    </row>
    <row r="6711" spans="1:4" ht="27">
      <c r="A6711" s="57">
        <v>101316</v>
      </c>
      <c r="B6711" s="55" t="s">
        <v>7922</v>
      </c>
      <c r="C6711" s="57" t="s">
        <v>8078</v>
      </c>
      <c r="D6711" s="59">
        <v>27.21</v>
      </c>
    </row>
    <row r="6712" spans="1:4" ht="27">
      <c r="A6712" s="57">
        <v>101317</v>
      </c>
      <c r="B6712" s="55" t="s">
        <v>7923</v>
      </c>
      <c r="C6712" s="57" t="s">
        <v>8078</v>
      </c>
      <c r="D6712" s="59">
        <v>159.55000000000001</v>
      </c>
    </row>
    <row r="6713" spans="1:4" ht="27">
      <c r="A6713" s="57">
        <v>101318</v>
      </c>
      <c r="B6713" s="55" t="s">
        <v>7924</v>
      </c>
      <c r="C6713" s="57" t="s">
        <v>8078</v>
      </c>
      <c r="D6713" s="59">
        <v>320.86</v>
      </c>
    </row>
    <row r="6714" spans="1:4" ht="27">
      <c r="A6714" s="57">
        <v>101319</v>
      </c>
      <c r="B6714" s="55" t="s">
        <v>7925</v>
      </c>
      <c r="C6714" s="57" t="s">
        <v>8078</v>
      </c>
      <c r="D6714" s="59">
        <v>46.48</v>
      </c>
    </row>
    <row r="6715" spans="1:4" ht="27">
      <c r="A6715" s="57">
        <v>101320</v>
      </c>
      <c r="B6715" s="55" t="s">
        <v>7926</v>
      </c>
      <c r="C6715" s="57" t="s">
        <v>8078</v>
      </c>
      <c r="D6715" s="59">
        <v>22.78</v>
      </c>
    </row>
    <row r="6716" spans="1:4" ht="13.5">
      <c r="A6716" s="57">
        <v>101321</v>
      </c>
      <c r="B6716" s="55" t="s">
        <v>7927</v>
      </c>
      <c r="C6716" s="57" t="s">
        <v>8078</v>
      </c>
      <c r="D6716" s="59">
        <v>20.54</v>
      </c>
    </row>
    <row r="6717" spans="1:4" ht="13.5">
      <c r="A6717" s="57">
        <v>101322</v>
      </c>
      <c r="B6717" s="55" t="s">
        <v>7928</v>
      </c>
      <c r="C6717" s="57" t="s">
        <v>8078</v>
      </c>
      <c r="D6717" s="59">
        <v>14.46</v>
      </c>
    </row>
    <row r="6718" spans="1:4" ht="13.5">
      <c r="A6718" s="57">
        <v>101323</v>
      </c>
      <c r="B6718" s="55" t="s">
        <v>7929</v>
      </c>
      <c r="C6718" s="57" t="s">
        <v>8078</v>
      </c>
      <c r="D6718" s="59">
        <v>33.44</v>
      </c>
    </row>
    <row r="6719" spans="1:4" ht="27">
      <c r="A6719" s="57">
        <v>101324</v>
      </c>
      <c r="B6719" s="55" t="s">
        <v>7930</v>
      </c>
      <c r="C6719" s="57" t="s">
        <v>8078</v>
      </c>
      <c r="D6719" s="59">
        <v>8.6199999999999992</v>
      </c>
    </row>
    <row r="6720" spans="1:4" ht="27">
      <c r="A6720" s="57">
        <v>101325</v>
      </c>
      <c r="B6720" s="55" t="s">
        <v>7931</v>
      </c>
      <c r="C6720" s="57" t="s">
        <v>8078</v>
      </c>
      <c r="D6720" s="59">
        <v>26.8</v>
      </c>
    </row>
    <row r="6721" spans="1:4" ht="13.5">
      <c r="A6721" s="57">
        <v>101326</v>
      </c>
      <c r="B6721" s="55" t="s">
        <v>7932</v>
      </c>
      <c r="C6721" s="57" t="s">
        <v>8078</v>
      </c>
      <c r="D6721" s="59">
        <v>8.42</v>
      </c>
    </row>
    <row r="6722" spans="1:4" ht="27">
      <c r="A6722" s="57">
        <v>101327</v>
      </c>
      <c r="B6722" s="55" t="s">
        <v>7933</v>
      </c>
      <c r="C6722" s="57" t="s">
        <v>8078</v>
      </c>
      <c r="D6722" s="59">
        <v>8.57</v>
      </c>
    </row>
    <row r="6723" spans="1:4" ht="27">
      <c r="A6723" s="57">
        <v>101328</v>
      </c>
      <c r="B6723" s="55" t="s">
        <v>7934</v>
      </c>
      <c r="C6723" s="57" t="s">
        <v>8078</v>
      </c>
      <c r="D6723" s="59">
        <v>12.21</v>
      </c>
    </row>
    <row r="6724" spans="1:4" ht="13.5">
      <c r="A6724" s="57">
        <v>101329</v>
      </c>
      <c r="B6724" s="55" t="s">
        <v>7935</v>
      </c>
      <c r="C6724" s="57" t="s">
        <v>8078</v>
      </c>
      <c r="D6724" s="59">
        <v>30.7</v>
      </c>
    </row>
    <row r="6725" spans="1:4" ht="13.5">
      <c r="A6725" s="57">
        <v>101330</v>
      </c>
      <c r="B6725" s="55" t="s">
        <v>7936</v>
      </c>
      <c r="C6725" s="57" t="s">
        <v>8078</v>
      </c>
      <c r="D6725" s="59">
        <v>25.72</v>
      </c>
    </row>
    <row r="6726" spans="1:4" ht="27">
      <c r="A6726" s="57">
        <v>101331</v>
      </c>
      <c r="B6726" s="55" t="s">
        <v>7937</v>
      </c>
      <c r="C6726" s="57" t="s">
        <v>8078</v>
      </c>
      <c r="D6726" s="59">
        <v>25.47</v>
      </c>
    </row>
    <row r="6727" spans="1:4" ht="27">
      <c r="A6727" s="57">
        <v>101332</v>
      </c>
      <c r="B6727" s="55" t="s">
        <v>7938</v>
      </c>
      <c r="C6727" s="57" t="s">
        <v>8078</v>
      </c>
      <c r="D6727" s="59">
        <v>8.81</v>
      </c>
    </row>
    <row r="6728" spans="1:4" ht="27">
      <c r="A6728" s="57">
        <v>101333</v>
      </c>
      <c r="B6728" s="55" t="s">
        <v>7939</v>
      </c>
      <c r="C6728" s="57" t="s">
        <v>8078</v>
      </c>
      <c r="D6728" s="59">
        <v>20.69</v>
      </c>
    </row>
    <row r="6729" spans="1:4" ht="27">
      <c r="A6729" s="57">
        <v>101334</v>
      </c>
      <c r="B6729" s="55" t="s">
        <v>7940</v>
      </c>
      <c r="C6729" s="57" t="s">
        <v>8078</v>
      </c>
      <c r="D6729" s="59">
        <v>45.59</v>
      </c>
    </row>
    <row r="6730" spans="1:4" ht="27">
      <c r="A6730" s="57">
        <v>101335</v>
      </c>
      <c r="B6730" s="55" t="s">
        <v>7941</v>
      </c>
      <c r="C6730" s="57" t="s">
        <v>8078</v>
      </c>
      <c r="D6730" s="59">
        <v>10.5</v>
      </c>
    </row>
    <row r="6731" spans="1:4" ht="27">
      <c r="A6731" s="57">
        <v>101336</v>
      </c>
      <c r="B6731" s="55" t="s">
        <v>7942</v>
      </c>
      <c r="C6731" s="57" t="s">
        <v>8078</v>
      </c>
      <c r="D6731" s="59">
        <v>34.1</v>
      </c>
    </row>
    <row r="6732" spans="1:4" ht="13.5">
      <c r="A6732" s="57">
        <v>101337</v>
      </c>
      <c r="B6732" s="55" t="s">
        <v>7943</v>
      </c>
      <c r="C6732" s="57" t="s">
        <v>8078</v>
      </c>
      <c r="D6732" s="59">
        <v>12.11</v>
      </c>
    </row>
    <row r="6733" spans="1:4" ht="27">
      <c r="A6733" s="57">
        <v>101338</v>
      </c>
      <c r="B6733" s="55" t="s">
        <v>7944</v>
      </c>
      <c r="C6733" s="57" t="s">
        <v>8078</v>
      </c>
      <c r="D6733" s="59">
        <v>18.37</v>
      </c>
    </row>
    <row r="6734" spans="1:4" ht="27">
      <c r="A6734" s="57">
        <v>101339</v>
      </c>
      <c r="B6734" s="55" t="s">
        <v>7945</v>
      </c>
      <c r="C6734" s="57" t="s">
        <v>8078</v>
      </c>
      <c r="D6734" s="59">
        <v>13.54</v>
      </c>
    </row>
    <row r="6735" spans="1:4" ht="27">
      <c r="A6735" s="57">
        <v>101340</v>
      </c>
      <c r="B6735" s="55" t="s">
        <v>7946</v>
      </c>
      <c r="C6735" s="57" t="s">
        <v>8078</v>
      </c>
      <c r="D6735" s="59">
        <v>13.07</v>
      </c>
    </row>
    <row r="6736" spans="1:4" ht="27">
      <c r="A6736" s="57">
        <v>101341</v>
      </c>
      <c r="B6736" s="55" t="s">
        <v>7947</v>
      </c>
      <c r="C6736" s="57" t="s">
        <v>8078</v>
      </c>
      <c r="D6736" s="59">
        <v>15.81</v>
      </c>
    </row>
    <row r="6737" spans="1:4" ht="27">
      <c r="A6737" s="57">
        <v>101342</v>
      </c>
      <c r="B6737" s="55" t="s">
        <v>7948</v>
      </c>
      <c r="C6737" s="57" t="s">
        <v>8078</v>
      </c>
      <c r="D6737" s="59">
        <v>16.670000000000002</v>
      </c>
    </row>
    <row r="6738" spans="1:4" ht="27">
      <c r="A6738" s="57">
        <v>101343</v>
      </c>
      <c r="B6738" s="55" t="s">
        <v>7949</v>
      </c>
      <c r="C6738" s="57" t="s">
        <v>8078</v>
      </c>
      <c r="D6738" s="59">
        <v>25.01</v>
      </c>
    </row>
    <row r="6739" spans="1:4" ht="27">
      <c r="A6739" s="57">
        <v>101344</v>
      </c>
      <c r="B6739" s="55" t="s">
        <v>7950</v>
      </c>
      <c r="C6739" s="57" t="s">
        <v>8078</v>
      </c>
      <c r="D6739" s="59">
        <v>28.33</v>
      </c>
    </row>
    <row r="6740" spans="1:4" ht="27">
      <c r="A6740" s="57">
        <v>101345</v>
      </c>
      <c r="B6740" s="55" t="s">
        <v>7951</v>
      </c>
      <c r="C6740" s="57" t="s">
        <v>8078</v>
      </c>
      <c r="D6740" s="59">
        <v>52.86</v>
      </c>
    </row>
    <row r="6741" spans="1:4" ht="27">
      <c r="A6741" s="57">
        <v>101346</v>
      </c>
      <c r="B6741" s="55" t="s">
        <v>7952</v>
      </c>
      <c r="C6741" s="57" t="s">
        <v>8078</v>
      </c>
      <c r="D6741" s="59">
        <v>22.38</v>
      </c>
    </row>
    <row r="6742" spans="1:4" ht="27">
      <c r="A6742" s="57">
        <v>101347</v>
      </c>
      <c r="B6742" s="55" t="s">
        <v>7953</v>
      </c>
      <c r="C6742" s="57" t="s">
        <v>8078</v>
      </c>
      <c r="D6742" s="59">
        <v>23.66</v>
      </c>
    </row>
    <row r="6743" spans="1:4" ht="27">
      <c r="A6743" s="57">
        <v>101348</v>
      </c>
      <c r="B6743" s="55" t="s">
        <v>7954</v>
      </c>
      <c r="C6743" s="57" t="s">
        <v>8078</v>
      </c>
      <c r="D6743" s="59">
        <v>8.52</v>
      </c>
    </row>
    <row r="6744" spans="1:4" ht="27">
      <c r="A6744" s="57">
        <v>101349</v>
      </c>
      <c r="B6744" s="55" t="s">
        <v>7955</v>
      </c>
      <c r="C6744" s="57" t="s">
        <v>8078</v>
      </c>
      <c r="D6744" s="59">
        <v>16.95</v>
      </c>
    </row>
    <row r="6745" spans="1:4" ht="27">
      <c r="A6745" s="57">
        <v>101350</v>
      </c>
      <c r="B6745" s="55" t="s">
        <v>7956</v>
      </c>
      <c r="C6745" s="57" t="s">
        <v>8078</v>
      </c>
      <c r="D6745" s="59">
        <v>20.8</v>
      </c>
    </row>
    <row r="6746" spans="1:4" ht="27">
      <c r="A6746" s="57">
        <v>101351</v>
      </c>
      <c r="B6746" s="55" t="s">
        <v>7957</v>
      </c>
      <c r="C6746" s="57" t="s">
        <v>8078</v>
      </c>
      <c r="D6746" s="59">
        <v>16.350000000000001</v>
      </c>
    </row>
    <row r="6747" spans="1:4" ht="27">
      <c r="A6747" s="57">
        <v>101352</v>
      </c>
      <c r="B6747" s="55" t="s">
        <v>7958</v>
      </c>
      <c r="C6747" s="57" t="s">
        <v>8078</v>
      </c>
      <c r="D6747" s="59">
        <v>17.5</v>
      </c>
    </row>
    <row r="6748" spans="1:4" ht="27">
      <c r="A6748" s="57">
        <v>101353</v>
      </c>
      <c r="B6748" s="55" t="s">
        <v>7959</v>
      </c>
      <c r="C6748" s="57" t="s">
        <v>8078</v>
      </c>
      <c r="D6748" s="59">
        <v>13.18</v>
      </c>
    </row>
    <row r="6749" spans="1:4" ht="27">
      <c r="A6749" s="57">
        <v>101354</v>
      </c>
      <c r="B6749" s="55" t="s">
        <v>7960</v>
      </c>
      <c r="C6749" s="57" t="s">
        <v>8078</v>
      </c>
      <c r="D6749" s="59">
        <v>26.12</v>
      </c>
    </row>
    <row r="6750" spans="1:4" ht="27">
      <c r="A6750" s="57">
        <v>101355</v>
      </c>
      <c r="B6750" s="55" t="s">
        <v>7961</v>
      </c>
      <c r="C6750" s="57" t="s">
        <v>8078</v>
      </c>
      <c r="D6750" s="59">
        <v>15.03</v>
      </c>
    </row>
    <row r="6751" spans="1:4" ht="13.5">
      <c r="A6751" s="57">
        <v>101356</v>
      </c>
      <c r="B6751" s="55" t="s">
        <v>7962</v>
      </c>
      <c r="C6751" s="57" t="s">
        <v>8078</v>
      </c>
      <c r="D6751" s="59">
        <v>26.44</v>
      </c>
    </row>
    <row r="6752" spans="1:4" ht="13.5">
      <c r="A6752" s="57">
        <v>101357</v>
      </c>
      <c r="B6752" s="55" t="s">
        <v>7963</v>
      </c>
      <c r="C6752" s="57" t="s">
        <v>8078</v>
      </c>
      <c r="D6752" s="59">
        <v>36.04</v>
      </c>
    </row>
    <row r="6753" spans="1:4" ht="13.5">
      <c r="A6753" s="57">
        <v>101358</v>
      </c>
      <c r="B6753" s="55" t="s">
        <v>7964</v>
      </c>
      <c r="C6753" s="57" t="s">
        <v>8078</v>
      </c>
      <c r="D6753" s="59">
        <v>25.17</v>
      </c>
    </row>
    <row r="6754" spans="1:4" ht="13.5">
      <c r="A6754" s="57">
        <v>101359</v>
      </c>
      <c r="B6754" s="55" t="s">
        <v>7965</v>
      </c>
      <c r="C6754" s="57" t="s">
        <v>8078</v>
      </c>
      <c r="D6754" s="59">
        <v>33.159999999999997</v>
      </c>
    </row>
    <row r="6755" spans="1:4" ht="27">
      <c r="A6755" s="57">
        <v>101360</v>
      </c>
      <c r="B6755" s="55" t="s">
        <v>7966</v>
      </c>
      <c r="C6755" s="57" t="s">
        <v>8078</v>
      </c>
      <c r="D6755" s="59">
        <v>27.07</v>
      </c>
    </row>
    <row r="6756" spans="1:4" ht="27">
      <c r="A6756" s="57">
        <v>101361</v>
      </c>
      <c r="B6756" s="55" t="s">
        <v>7967</v>
      </c>
      <c r="C6756" s="57" t="s">
        <v>8078</v>
      </c>
      <c r="D6756" s="59">
        <v>34.22</v>
      </c>
    </row>
    <row r="6757" spans="1:4" ht="13.5">
      <c r="A6757" s="57">
        <v>101362</v>
      </c>
      <c r="B6757" s="55" t="s">
        <v>7968</v>
      </c>
      <c r="C6757" s="57" t="s">
        <v>8078</v>
      </c>
      <c r="D6757" s="59">
        <v>7.2</v>
      </c>
    </row>
    <row r="6758" spans="1:4" ht="13.5">
      <c r="A6758" s="57">
        <v>101363</v>
      </c>
      <c r="B6758" s="55" t="s">
        <v>7969</v>
      </c>
      <c r="C6758" s="57" t="s">
        <v>8078</v>
      </c>
      <c r="D6758" s="59">
        <v>19.57</v>
      </c>
    </row>
    <row r="6759" spans="1:4" ht="13.5">
      <c r="A6759" s="57">
        <v>101364</v>
      </c>
      <c r="B6759" s="55" t="s">
        <v>7970</v>
      </c>
      <c r="C6759" s="57" t="s">
        <v>8078</v>
      </c>
      <c r="D6759" s="59">
        <v>22.47</v>
      </c>
    </row>
    <row r="6760" spans="1:4" ht="13.5">
      <c r="A6760" s="57">
        <v>101365</v>
      </c>
      <c r="B6760" s="55" t="s">
        <v>7971</v>
      </c>
      <c r="C6760" s="57" t="s">
        <v>8078</v>
      </c>
      <c r="D6760" s="59">
        <v>20.96</v>
      </c>
    </row>
    <row r="6761" spans="1:4" ht="13.5">
      <c r="A6761" s="57">
        <v>101366</v>
      </c>
      <c r="B6761" s="55" t="s">
        <v>7972</v>
      </c>
      <c r="C6761" s="57" t="s">
        <v>8078</v>
      </c>
      <c r="D6761" s="59">
        <v>22.83</v>
      </c>
    </row>
    <row r="6762" spans="1:4" ht="27">
      <c r="A6762" s="57">
        <v>101367</v>
      </c>
      <c r="B6762" s="55" t="s">
        <v>7973</v>
      </c>
      <c r="C6762" s="57" t="s">
        <v>8078</v>
      </c>
      <c r="D6762" s="59">
        <v>24.02</v>
      </c>
    </row>
    <row r="6763" spans="1:4" ht="27">
      <c r="A6763" s="57">
        <v>101368</v>
      </c>
      <c r="B6763" s="55" t="s">
        <v>7974</v>
      </c>
      <c r="C6763" s="57" t="s">
        <v>8078</v>
      </c>
      <c r="D6763" s="59">
        <v>36.299999999999997</v>
      </c>
    </row>
    <row r="6764" spans="1:4" ht="13.5">
      <c r="A6764" s="57">
        <v>101369</v>
      </c>
      <c r="B6764" s="55" t="s">
        <v>7975</v>
      </c>
      <c r="C6764" s="57" t="s">
        <v>8078</v>
      </c>
      <c r="D6764" s="59">
        <v>27.21</v>
      </c>
    </row>
    <row r="6765" spans="1:4" ht="13.5">
      <c r="A6765" s="57">
        <v>101370</v>
      </c>
      <c r="B6765" s="55" t="s">
        <v>7976</v>
      </c>
      <c r="C6765" s="57" t="s">
        <v>8078</v>
      </c>
      <c r="D6765" s="59">
        <v>17.27</v>
      </c>
    </row>
    <row r="6766" spans="1:4" ht="13.5">
      <c r="A6766" s="57">
        <v>101371</v>
      </c>
      <c r="B6766" s="55" t="s">
        <v>7977</v>
      </c>
      <c r="C6766" s="57" t="s">
        <v>8078</v>
      </c>
      <c r="D6766" s="59">
        <v>24.02</v>
      </c>
    </row>
    <row r="6767" spans="1:4" ht="13.5">
      <c r="A6767" s="57">
        <v>101372</v>
      </c>
      <c r="B6767" s="55" t="s">
        <v>7978</v>
      </c>
      <c r="C6767" s="57" t="s">
        <v>8078</v>
      </c>
      <c r="D6767" s="59">
        <v>5.65</v>
      </c>
    </row>
    <row r="6768" spans="1:4" ht="13.5">
      <c r="A6768" s="57">
        <v>101373</v>
      </c>
      <c r="B6768" s="55" t="s">
        <v>7979</v>
      </c>
      <c r="C6768" s="57" t="s">
        <v>4</v>
      </c>
      <c r="D6768" s="59">
        <v>146.43</v>
      </c>
    </row>
    <row r="6769" spans="1:4" ht="13.5">
      <c r="A6769" s="57">
        <v>101374</v>
      </c>
      <c r="B6769" s="55" t="s">
        <v>7639</v>
      </c>
      <c r="C6769" s="57" t="s">
        <v>8078</v>
      </c>
      <c r="D6769" s="59">
        <v>3205.73</v>
      </c>
    </row>
    <row r="6770" spans="1:4" ht="13.5">
      <c r="A6770" s="57">
        <v>101375</v>
      </c>
      <c r="B6770" s="55" t="s">
        <v>7980</v>
      </c>
      <c r="C6770" s="57" t="s">
        <v>8078</v>
      </c>
      <c r="D6770" s="59">
        <v>3460.04</v>
      </c>
    </row>
    <row r="6771" spans="1:4" ht="13.5">
      <c r="A6771" s="57">
        <v>101376</v>
      </c>
      <c r="B6771" s="55" t="s">
        <v>7981</v>
      </c>
      <c r="C6771" s="57" t="s">
        <v>8078</v>
      </c>
      <c r="D6771" s="59">
        <v>3378.51</v>
      </c>
    </row>
    <row r="6772" spans="1:4" ht="13.5">
      <c r="A6772" s="57">
        <v>101377</v>
      </c>
      <c r="B6772" s="55" t="s">
        <v>7642</v>
      </c>
      <c r="C6772" s="57" t="s">
        <v>8078</v>
      </c>
      <c r="D6772" s="59">
        <v>3281.57</v>
      </c>
    </row>
    <row r="6773" spans="1:4" ht="13.5">
      <c r="A6773" s="57">
        <v>101378</v>
      </c>
      <c r="B6773" s="55" t="s">
        <v>7871</v>
      </c>
      <c r="C6773" s="57" t="s">
        <v>8078</v>
      </c>
      <c r="D6773" s="59">
        <v>3487.3</v>
      </c>
    </row>
    <row r="6774" spans="1:4" ht="13.5">
      <c r="A6774" s="57">
        <v>101379</v>
      </c>
      <c r="B6774" s="55" t="s">
        <v>7982</v>
      </c>
      <c r="C6774" s="57" t="s">
        <v>8078</v>
      </c>
      <c r="D6774" s="59">
        <v>3364.1</v>
      </c>
    </row>
    <row r="6775" spans="1:4" ht="13.5">
      <c r="A6775" s="57">
        <v>101380</v>
      </c>
      <c r="B6775" s="55" t="s">
        <v>7644</v>
      </c>
      <c r="C6775" s="57" t="s">
        <v>8078</v>
      </c>
      <c r="D6775" s="59">
        <v>3534.33</v>
      </c>
    </row>
    <row r="6776" spans="1:4" ht="13.5">
      <c r="A6776" s="57">
        <v>101381</v>
      </c>
      <c r="B6776" s="55" t="s">
        <v>7645</v>
      </c>
      <c r="C6776" s="57" t="s">
        <v>8078</v>
      </c>
      <c r="D6776" s="59">
        <v>4151.46</v>
      </c>
    </row>
    <row r="6777" spans="1:4" ht="13.5">
      <c r="A6777" s="57">
        <v>101382</v>
      </c>
      <c r="B6777" s="55" t="s">
        <v>7983</v>
      </c>
      <c r="C6777" s="57" t="s">
        <v>8078</v>
      </c>
      <c r="D6777" s="59">
        <v>4635.1499999999996</v>
      </c>
    </row>
    <row r="6778" spans="1:4" ht="13.5">
      <c r="A6778" s="57">
        <v>101383</v>
      </c>
      <c r="B6778" s="55" t="s">
        <v>7873</v>
      </c>
      <c r="C6778" s="57" t="s">
        <v>8078</v>
      </c>
      <c r="D6778" s="59">
        <v>3307.95</v>
      </c>
    </row>
    <row r="6779" spans="1:4" ht="13.5">
      <c r="A6779" s="57">
        <v>101384</v>
      </c>
      <c r="B6779" s="55" t="s">
        <v>7648</v>
      </c>
      <c r="C6779" s="57" t="s">
        <v>8078</v>
      </c>
      <c r="D6779" s="59">
        <v>2928.51</v>
      </c>
    </row>
    <row r="6780" spans="1:4" ht="13.5">
      <c r="A6780" s="57">
        <v>101385</v>
      </c>
      <c r="B6780" s="55" t="s">
        <v>7984</v>
      </c>
      <c r="C6780" s="57" t="s">
        <v>8078</v>
      </c>
      <c r="D6780" s="59">
        <v>4757.43</v>
      </c>
    </row>
    <row r="6781" spans="1:4" ht="13.5">
      <c r="A6781" s="57">
        <v>101386</v>
      </c>
      <c r="B6781" s="55" t="s">
        <v>7650</v>
      </c>
      <c r="C6781" s="57" t="s">
        <v>8078</v>
      </c>
      <c r="D6781" s="59">
        <v>3445.24</v>
      </c>
    </row>
    <row r="6782" spans="1:4" ht="13.5">
      <c r="A6782" s="57">
        <v>101387</v>
      </c>
      <c r="B6782" s="55" t="s">
        <v>7985</v>
      </c>
      <c r="C6782" s="57" t="s">
        <v>8078</v>
      </c>
      <c r="D6782" s="59">
        <v>2977.37</v>
      </c>
    </row>
    <row r="6783" spans="1:4" ht="13.5">
      <c r="A6783" s="57">
        <v>101388</v>
      </c>
      <c r="B6783" s="55" t="s">
        <v>7652</v>
      </c>
      <c r="C6783" s="57" t="s">
        <v>8078</v>
      </c>
      <c r="D6783" s="59">
        <v>3102.92</v>
      </c>
    </row>
    <row r="6784" spans="1:4" ht="13.5">
      <c r="A6784" s="57">
        <v>101389</v>
      </c>
      <c r="B6784" s="55" t="s">
        <v>7653</v>
      </c>
      <c r="C6784" s="57" t="s">
        <v>8078</v>
      </c>
      <c r="D6784" s="59">
        <v>2323.5300000000002</v>
      </c>
    </row>
    <row r="6785" spans="1:4" ht="13.5">
      <c r="A6785" s="57">
        <v>101390</v>
      </c>
      <c r="B6785" s="55" t="s">
        <v>7986</v>
      </c>
      <c r="C6785" s="57" t="s">
        <v>8078</v>
      </c>
      <c r="D6785" s="59">
        <v>6383</v>
      </c>
    </row>
    <row r="6786" spans="1:4" ht="13.5">
      <c r="A6786" s="57">
        <v>101391</v>
      </c>
      <c r="B6786" s="55" t="s">
        <v>7987</v>
      </c>
      <c r="C6786" s="57" t="s">
        <v>8078</v>
      </c>
      <c r="D6786" s="59">
        <v>4317.12</v>
      </c>
    </row>
    <row r="6787" spans="1:4" ht="13.5">
      <c r="A6787" s="57">
        <v>101392</v>
      </c>
      <c r="B6787" s="55" t="s">
        <v>7988</v>
      </c>
      <c r="C6787" s="57" t="s">
        <v>8078</v>
      </c>
      <c r="D6787" s="59">
        <v>4301.33</v>
      </c>
    </row>
    <row r="6788" spans="1:4" ht="13.5">
      <c r="A6788" s="57">
        <v>101393</v>
      </c>
      <c r="B6788" s="55" t="s">
        <v>7989</v>
      </c>
      <c r="C6788" s="57" t="s">
        <v>8078</v>
      </c>
      <c r="D6788" s="59">
        <v>4840.8100000000004</v>
      </c>
    </row>
    <row r="6789" spans="1:4" ht="13.5">
      <c r="A6789" s="57">
        <v>101394</v>
      </c>
      <c r="B6789" s="55" t="s">
        <v>7659</v>
      </c>
      <c r="C6789" s="57" t="s">
        <v>8078</v>
      </c>
      <c r="D6789" s="59">
        <v>3752.16</v>
      </c>
    </row>
    <row r="6790" spans="1:4" ht="13.5">
      <c r="A6790" s="57">
        <v>101395</v>
      </c>
      <c r="B6790" s="55" t="s">
        <v>7990</v>
      </c>
      <c r="C6790" s="57" t="s">
        <v>8078</v>
      </c>
      <c r="D6790" s="59">
        <v>3472.39</v>
      </c>
    </row>
    <row r="6791" spans="1:4" ht="13.5">
      <c r="A6791" s="57">
        <v>101396</v>
      </c>
      <c r="B6791" s="55" t="s">
        <v>7991</v>
      </c>
      <c r="C6791" s="57" t="s">
        <v>8078</v>
      </c>
      <c r="D6791" s="59">
        <v>3634.42</v>
      </c>
    </row>
    <row r="6792" spans="1:4" ht="13.5">
      <c r="A6792" s="57">
        <v>101397</v>
      </c>
      <c r="B6792" s="55" t="s">
        <v>7661</v>
      </c>
      <c r="C6792" s="57" t="s">
        <v>8078</v>
      </c>
      <c r="D6792" s="59">
        <v>4131.38</v>
      </c>
    </row>
    <row r="6793" spans="1:4" ht="13.5">
      <c r="A6793" s="57">
        <v>101398</v>
      </c>
      <c r="B6793" s="55" t="s">
        <v>7992</v>
      </c>
      <c r="C6793" s="57" t="s">
        <v>8078</v>
      </c>
      <c r="D6793" s="59">
        <v>3289.25</v>
      </c>
    </row>
    <row r="6794" spans="1:4" ht="13.5">
      <c r="A6794" s="57">
        <v>101399</v>
      </c>
      <c r="B6794" s="55" t="s">
        <v>7663</v>
      </c>
      <c r="C6794" s="57" t="s">
        <v>8078</v>
      </c>
      <c r="D6794" s="59">
        <v>4486.6099999999997</v>
      </c>
    </row>
    <row r="6795" spans="1:4" ht="13.5">
      <c r="A6795" s="57">
        <v>101400</v>
      </c>
      <c r="B6795" s="55" t="s">
        <v>7993</v>
      </c>
      <c r="C6795" s="57" t="s">
        <v>8078</v>
      </c>
      <c r="D6795" s="59">
        <v>4839.05</v>
      </c>
    </row>
    <row r="6796" spans="1:4" ht="13.5">
      <c r="A6796" s="57">
        <v>101401</v>
      </c>
      <c r="B6796" s="55" t="s">
        <v>7665</v>
      </c>
      <c r="C6796" s="57" t="s">
        <v>8078</v>
      </c>
      <c r="D6796" s="59">
        <v>5164.22</v>
      </c>
    </row>
    <row r="6797" spans="1:4" ht="13.5">
      <c r="A6797" s="57">
        <v>101402</v>
      </c>
      <c r="B6797" s="55" t="s">
        <v>7666</v>
      </c>
      <c r="C6797" s="57" t="s">
        <v>8078</v>
      </c>
      <c r="D6797" s="59">
        <v>3744.58</v>
      </c>
    </row>
    <row r="6798" spans="1:4" ht="13.5">
      <c r="A6798" s="57">
        <v>101403</v>
      </c>
      <c r="B6798" s="55" t="s">
        <v>7979</v>
      </c>
      <c r="C6798" s="57" t="s">
        <v>8078</v>
      </c>
      <c r="D6798" s="59">
        <v>25705.83</v>
      </c>
    </row>
    <row r="6799" spans="1:4" ht="13.5">
      <c r="A6799" s="57">
        <v>101404</v>
      </c>
      <c r="B6799" s="55" t="s">
        <v>7736</v>
      </c>
      <c r="C6799" s="57" t="s">
        <v>8078</v>
      </c>
      <c r="D6799" s="59">
        <v>17699.150000000001</v>
      </c>
    </row>
    <row r="6800" spans="1:4" ht="13.5">
      <c r="A6800" s="57">
        <v>101405</v>
      </c>
      <c r="B6800" s="55" t="s">
        <v>7737</v>
      </c>
      <c r="C6800" s="57" t="s">
        <v>8078</v>
      </c>
      <c r="D6800" s="59">
        <v>16867.439999999999</v>
      </c>
    </row>
    <row r="6801" spans="1:4" ht="13.5">
      <c r="A6801" s="57">
        <v>101406</v>
      </c>
      <c r="B6801" s="55" t="s">
        <v>7667</v>
      </c>
      <c r="C6801" s="57" t="s">
        <v>8078</v>
      </c>
      <c r="D6801" s="59">
        <v>4305.3599999999997</v>
      </c>
    </row>
    <row r="6802" spans="1:4" ht="13.5">
      <c r="A6802" s="57">
        <v>101407</v>
      </c>
      <c r="B6802" s="55" t="s">
        <v>7668</v>
      </c>
      <c r="C6802" s="57" t="s">
        <v>8078</v>
      </c>
      <c r="D6802" s="59">
        <v>3334.45</v>
      </c>
    </row>
    <row r="6803" spans="1:4" ht="13.5">
      <c r="A6803" s="57">
        <v>101408</v>
      </c>
      <c r="B6803" s="55" t="s">
        <v>7669</v>
      </c>
      <c r="C6803" s="57" t="s">
        <v>8078</v>
      </c>
      <c r="D6803" s="59">
        <v>3941.18</v>
      </c>
    </row>
    <row r="6804" spans="1:4" ht="13.5">
      <c r="A6804" s="57">
        <v>101409</v>
      </c>
      <c r="B6804" s="55" t="s">
        <v>7994</v>
      </c>
      <c r="C6804" s="57" t="s">
        <v>8078</v>
      </c>
      <c r="D6804" s="59">
        <v>4190.83</v>
      </c>
    </row>
    <row r="6805" spans="1:4" ht="13.5">
      <c r="A6805" s="57">
        <v>101410</v>
      </c>
      <c r="B6805" s="55" t="s">
        <v>7719</v>
      </c>
      <c r="C6805" s="57" t="s">
        <v>8078</v>
      </c>
      <c r="D6805" s="59">
        <v>4040.56</v>
      </c>
    </row>
    <row r="6806" spans="1:4" ht="13.5">
      <c r="A6806" s="57">
        <v>101411</v>
      </c>
      <c r="B6806" s="55" t="s">
        <v>7995</v>
      </c>
      <c r="C6806" s="57" t="s">
        <v>8078</v>
      </c>
      <c r="D6806" s="59">
        <v>3302.28</v>
      </c>
    </row>
    <row r="6807" spans="1:4" ht="13.5">
      <c r="A6807" s="57">
        <v>101412</v>
      </c>
      <c r="B6807" s="55" t="s">
        <v>7996</v>
      </c>
      <c r="C6807" s="57" t="s">
        <v>8078</v>
      </c>
      <c r="D6807" s="59">
        <v>4310.97</v>
      </c>
    </row>
    <row r="6808" spans="1:4" ht="13.5">
      <c r="A6808" s="57">
        <v>101413</v>
      </c>
      <c r="B6808" s="55" t="s">
        <v>7671</v>
      </c>
      <c r="C6808" s="57" t="s">
        <v>8078</v>
      </c>
      <c r="D6808" s="59">
        <v>4206.33</v>
      </c>
    </row>
    <row r="6809" spans="1:4" ht="13.5">
      <c r="A6809" s="57">
        <v>101414</v>
      </c>
      <c r="B6809" s="55" t="s">
        <v>7997</v>
      </c>
      <c r="C6809" s="57" t="s">
        <v>8078</v>
      </c>
      <c r="D6809" s="59">
        <v>4315.21</v>
      </c>
    </row>
    <row r="6810" spans="1:4" ht="13.5">
      <c r="A6810" s="57">
        <v>101415</v>
      </c>
      <c r="B6810" s="55" t="s">
        <v>7998</v>
      </c>
      <c r="C6810" s="57" t="s">
        <v>8078</v>
      </c>
      <c r="D6810" s="59">
        <v>5374.97</v>
      </c>
    </row>
    <row r="6811" spans="1:4" ht="13.5">
      <c r="A6811" s="57">
        <v>101416</v>
      </c>
      <c r="B6811" s="55" t="s">
        <v>7878</v>
      </c>
      <c r="C6811" s="57" t="s">
        <v>8078</v>
      </c>
      <c r="D6811" s="59">
        <v>4089.82</v>
      </c>
    </row>
    <row r="6812" spans="1:4" ht="13.5">
      <c r="A6812" s="57">
        <v>101417</v>
      </c>
      <c r="B6812" s="55" t="s">
        <v>7999</v>
      </c>
      <c r="C6812" s="57" t="s">
        <v>8078</v>
      </c>
      <c r="D6812" s="59">
        <v>4165.49</v>
      </c>
    </row>
    <row r="6813" spans="1:4" ht="13.5">
      <c r="A6813" s="57">
        <v>101418</v>
      </c>
      <c r="B6813" s="55" t="s">
        <v>8000</v>
      </c>
      <c r="C6813" s="57" t="s">
        <v>8078</v>
      </c>
      <c r="D6813" s="59">
        <v>4295.17</v>
      </c>
    </row>
    <row r="6814" spans="1:4" ht="13.5">
      <c r="A6814" s="57">
        <v>101419</v>
      </c>
      <c r="B6814" s="55" t="s">
        <v>8001</v>
      </c>
      <c r="C6814" s="57" t="s">
        <v>8078</v>
      </c>
      <c r="D6814" s="59">
        <v>6001.56</v>
      </c>
    </row>
    <row r="6815" spans="1:4" ht="13.5">
      <c r="A6815" s="57">
        <v>101420</v>
      </c>
      <c r="B6815" s="55" t="s">
        <v>8002</v>
      </c>
      <c r="C6815" s="57" t="s">
        <v>8078</v>
      </c>
      <c r="D6815" s="59">
        <v>3944.19</v>
      </c>
    </row>
    <row r="6816" spans="1:4" ht="13.5">
      <c r="A6816" s="57">
        <v>101421</v>
      </c>
      <c r="B6816" s="55" t="s">
        <v>8003</v>
      </c>
      <c r="C6816" s="57" t="s">
        <v>8078</v>
      </c>
      <c r="D6816" s="59">
        <v>5228.53</v>
      </c>
    </row>
    <row r="6817" spans="1:4" ht="13.5">
      <c r="A6817" s="57">
        <v>101422</v>
      </c>
      <c r="B6817" s="55" t="s">
        <v>8004</v>
      </c>
      <c r="C6817" s="57" t="s">
        <v>8078</v>
      </c>
      <c r="D6817" s="59">
        <v>4012.07</v>
      </c>
    </row>
    <row r="6818" spans="1:4" ht="13.5">
      <c r="A6818" s="57">
        <v>101423</v>
      </c>
      <c r="B6818" s="55" t="s">
        <v>8005</v>
      </c>
      <c r="C6818" s="57" t="s">
        <v>8078</v>
      </c>
      <c r="D6818" s="59">
        <v>4618.16</v>
      </c>
    </row>
    <row r="6819" spans="1:4" ht="13.5">
      <c r="A6819" s="57">
        <v>101424</v>
      </c>
      <c r="B6819" s="55" t="s">
        <v>8006</v>
      </c>
      <c r="C6819" s="57" t="s">
        <v>8078</v>
      </c>
      <c r="D6819" s="59">
        <v>4678.2</v>
      </c>
    </row>
    <row r="6820" spans="1:4" ht="13.5">
      <c r="A6820" s="57">
        <v>101425</v>
      </c>
      <c r="B6820" s="55" t="s">
        <v>8007</v>
      </c>
      <c r="C6820" s="57" t="s">
        <v>8078</v>
      </c>
      <c r="D6820" s="59">
        <v>2868.97</v>
      </c>
    </row>
    <row r="6821" spans="1:4" ht="13.5">
      <c r="A6821" s="57">
        <v>101426</v>
      </c>
      <c r="B6821" s="55" t="s">
        <v>8008</v>
      </c>
      <c r="C6821" s="57" t="s">
        <v>8078</v>
      </c>
      <c r="D6821" s="59">
        <v>4869.0200000000004</v>
      </c>
    </row>
    <row r="6822" spans="1:4" ht="13.5">
      <c r="A6822" s="57">
        <v>101427</v>
      </c>
      <c r="B6822" s="55" t="s">
        <v>7684</v>
      </c>
      <c r="C6822" s="57" t="s">
        <v>8078</v>
      </c>
      <c r="D6822" s="59">
        <v>3813.21</v>
      </c>
    </row>
    <row r="6823" spans="1:4" ht="13.5">
      <c r="A6823" s="57">
        <v>101428</v>
      </c>
      <c r="B6823" s="55" t="s">
        <v>8009</v>
      </c>
      <c r="C6823" s="57" t="s">
        <v>8078</v>
      </c>
      <c r="D6823" s="59">
        <v>3709.77</v>
      </c>
    </row>
    <row r="6824" spans="1:4" ht="13.5">
      <c r="A6824" s="57">
        <v>101429</v>
      </c>
      <c r="B6824" s="55" t="s">
        <v>8010</v>
      </c>
      <c r="C6824" s="57" t="s">
        <v>8078</v>
      </c>
      <c r="D6824" s="59">
        <v>4309.3999999999996</v>
      </c>
    </row>
    <row r="6825" spans="1:4" ht="13.5">
      <c r="A6825" s="57">
        <v>101430</v>
      </c>
      <c r="B6825" s="55" t="s">
        <v>8011</v>
      </c>
      <c r="C6825" s="57" t="s">
        <v>8078</v>
      </c>
      <c r="D6825" s="59">
        <v>4495.84</v>
      </c>
    </row>
    <row r="6826" spans="1:4" ht="13.5">
      <c r="A6826" s="57">
        <v>101431</v>
      </c>
      <c r="B6826" s="55" t="s">
        <v>7687</v>
      </c>
      <c r="C6826" s="57" t="s">
        <v>8078</v>
      </c>
      <c r="D6826" s="59">
        <v>4850.1099999999997</v>
      </c>
    </row>
    <row r="6827" spans="1:4" ht="13.5">
      <c r="A6827" s="57">
        <v>101432</v>
      </c>
      <c r="B6827" s="55" t="s">
        <v>8012</v>
      </c>
      <c r="C6827" s="57" t="s">
        <v>8078</v>
      </c>
      <c r="D6827" s="59">
        <v>4031.59</v>
      </c>
    </row>
    <row r="6828" spans="1:4" ht="13.5">
      <c r="A6828" s="57">
        <v>101433</v>
      </c>
      <c r="B6828" s="55" t="s">
        <v>7689</v>
      </c>
      <c r="C6828" s="57" t="s">
        <v>8078</v>
      </c>
      <c r="D6828" s="59">
        <v>6782.14</v>
      </c>
    </row>
    <row r="6829" spans="1:4" ht="13.5">
      <c r="A6829" s="57">
        <v>101434</v>
      </c>
      <c r="B6829" s="55" t="s">
        <v>8013</v>
      </c>
      <c r="C6829" s="57" t="s">
        <v>8078</v>
      </c>
      <c r="D6829" s="59">
        <v>4431.53</v>
      </c>
    </row>
    <row r="6830" spans="1:4" ht="13.5">
      <c r="A6830" s="57">
        <v>101435</v>
      </c>
      <c r="B6830" s="55" t="s">
        <v>8014</v>
      </c>
      <c r="C6830" s="57" t="s">
        <v>8078</v>
      </c>
      <c r="D6830" s="59">
        <v>4634.8599999999997</v>
      </c>
    </row>
    <row r="6831" spans="1:4" ht="13.5">
      <c r="A6831" s="57">
        <v>101436</v>
      </c>
      <c r="B6831" s="55" t="s">
        <v>7691</v>
      </c>
      <c r="C6831" s="57" t="s">
        <v>8078</v>
      </c>
      <c r="D6831" s="59">
        <v>2716.82</v>
      </c>
    </row>
    <row r="6832" spans="1:4" ht="13.5">
      <c r="A6832" s="57">
        <v>101437</v>
      </c>
      <c r="B6832" s="55" t="s">
        <v>8015</v>
      </c>
      <c r="C6832" s="57" t="s">
        <v>8078</v>
      </c>
      <c r="D6832" s="59">
        <v>4557.8900000000003</v>
      </c>
    </row>
    <row r="6833" spans="1:4" ht="13.5">
      <c r="A6833" s="57">
        <v>101438</v>
      </c>
      <c r="B6833" s="55" t="s">
        <v>7693</v>
      </c>
      <c r="C6833" s="57" t="s">
        <v>8078</v>
      </c>
      <c r="D6833" s="59">
        <v>5397.73</v>
      </c>
    </row>
    <row r="6834" spans="1:4" ht="13.5">
      <c r="A6834" s="57">
        <v>101439</v>
      </c>
      <c r="B6834" s="55" t="s">
        <v>7694</v>
      </c>
      <c r="C6834" s="57" t="s">
        <v>8078</v>
      </c>
      <c r="D6834" s="59">
        <v>4426.58</v>
      </c>
    </row>
    <row r="6835" spans="1:4" ht="13.5">
      <c r="A6835" s="57">
        <v>101440</v>
      </c>
      <c r="B6835" s="55" t="s">
        <v>8016</v>
      </c>
      <c r="C6835" s="57" t="s">
        <v>8078</v>
      </c>
      <c r="D6835" s="59">
        <v>4677.8599999999997</v>
      </c>
    </row>
    <row r="6836" spans="1:4" ht="13.5">
      <c r="A6836" s="57">
        <v>101441</v>
      </c>
      <c r="B6836" s="55" t="s">
        <v>7696</v>
      </c>
      <c r="C6836" s="57" t="s">
        <v>8078</v>
      </c>
      <c r="D6836" s="59">
        <v>3733.85</v>
      </c>
    </row>
    <row r="6837" spans="1:4" ht="13.5">
      <c r="A6837" s="57">
        <v>101442</v>
      </c>
      <c r="B6837" s="55" t="s">
        <v>8017</v>
      </c>
      <c r="C6837" s="57" t="s">
        <v>8078</v>
      </c>
      <c r="D6837" s="59">
        <v>5028.41</v>
      </c>
    </row>
    <row r="6838" spans="1:4" ht="13.5">
      <c r="A6838" s="57">
        <v>101443</v>
      </c>
      <c r="B6838" s="55" t="s">
        <v>7697</v>
      </c>
      <c r="C6838" s="57" t="s">
        <v>8078</v>
      </c>
      <c r="D6838" s="59">
        <v>4137.9799999999996</v>
      </c>
    </row>
    <row r="6839" spans="1:4" ht="13.5">
      <c r="A6839" s="57">
        <v>101444</v>
      </c>
      <c r="B6839" s="55" t="s">
        <v>7700</v>
      </c>
      <c r="C6839" s="57" t="s">
        <v>8078</v>
      </c>
      <c r="D6839" s="59">
        <v>4316.2</v>
      </c>
    </row>
    <row r="6840" spans="1:4" ht="13.5">
      <c r="A6840" s="57">
        <v>101445</v>
      </c>
      <c r="B6840" s="55" t="s">
        <v>7701</v>
      </c>
      <c r="C6840" s="57" t="s">
        <v>8078</v>
      </c>
      <c r="D6840" s="59">
        <v>4167.93</v>
      </c>
    </row>
    <row r="6841" spans="1:4" ht="13.5">
      <c r="A6841" s="57">
        <v>101446</v>
      </c>
      <c r="B6841" s="55" t="s">
        <v>7702</v>
      </c>
      <c r="C6841" s="57" t="s">
        <v>8078</v>
      </c>
      <c r="D6841" s="59">
        <v>4358.76</v>
      </c>
    </row>
    <row r="6842" spans="1:4" ht="13.5">
      <c r="A6842" s="57">
        <v>101447</v>
      </c>
      <c r="B6842" s="55" t="s">
        <v>7703</v>
      </c>
      <c r="C6842" s="57" t="s">
        <v>8078</v>
      </c>
      <c r="D6842" s="59">
        <v>5353.76</v>
      </c>
    </row>
    <row r="6843" spans="1:4" ht="13.5">
      <c r="A6843" s="57">
        <v>101448</v>
      </c>
      <c r="B6843" s="55" t="s">
        <v>7704</v>
      </c>
      <c r="C6843" s="57" t="s">
        <v>8078</v>
      </c>
      <c r="D6843" s="59">
        <v>4595.6099999999997</v>
      </c>
    </row>
    <row r="6844" spans="1:4" ht="13.5">
      <c r="A6844" s="57">
        <v>101449</v>
      </c>
      <c r="B6844" s="55" t="s">
        <v>8018</v>
      </c>
      <c r="C6844" s="57" t="s">
        <v>8078</v>
      </c>
      <c r="D6844" s="59">
        <v>3839.9</v>
      </c>
    </row>
    <row r="6845" spans="1:4" ht="13.5">
      <c r="A6845" s="57">
        <v>101450</v>
      </c>
      <c r="B6845" s="55" t="s">
        <v>7706</v>
      </c>
      <c r="C6845" s="57" t="s">
        <v>8078</v>
      </c>
      <c r="D6845" s="59">
        <v>3436.23</v>
      </c>
    </row>
    <row r="6846" spans="1:4" ht="13.5">
      <c r="A6846" s="57">
        <v>101451</v>
      </c>
      <c r="B6846" s="55" t="s">
        <v>7707</v>
      </c>
      <c r="C6846" s="57" t="s">
        <v>8078</v>
      </c>
      <c r="D6846" s="59">
        <v>4151.46</v>
      </c>
    </row>
    <row r="6847" spans="1:4" ht="13.5">
      <c r="A6847" s="57">
        <v>101452</v>
      </c>
      <c r="B6847" s="55" t="s">
        <v>8019</v>
      </c>
      <c r="C6847" s="57" t="s">
        <v>8078</v>
      </c>
      <c r="D6847" s="59">
        <v>2963.84</v>
      </c>
    </row>
    <row r="6848" spans="1:4" ht="13.5">
      <c r="A6848" s="57">
        <v>101453</v>
      </c>
      <c r="B6848" s="55" t="s">
        <v>7709</v>
      </c>
      <c r="C6848" s="57" t="s">
        <v>8078</v>
      </c>
      <c r="D6848" s="59">
        <v>4496.3500000000004</v>
      </c>
    </row>
    <row r="6849" spans="1:4" ht="13.5">
      <c r="A6849" s="57">
        <v>101454</v>
      </c>
      <c r="B6849" s="55" t="s">
        <v>8020</v>
      </c>
      <c r="C6849" s="57" t="s">
        <v>8078</v>
      </c>
      <c r="D6849" s="59">
        <v>4795.32</v>
      </c>
    </row>
    <row r="6850" spans="1:4" ht="13.5">
      <c r="A6850" s="57">
        <v>101455</v>
      </c>
      <c r="B6850" s="55" t="s">
        <v>7711</v>
      </c>
      <c r="C6850" s="57" t="s">
        <v>8078</v>
      </c>
      <c r="D6850" s="59">
        <v>4841.68</v>
      </c>
    </row>
    <row r="6851" spans="1:4" ht="13.5">
      <c r="A6851" s="57">
        <v>101456</v>
      </c>
      <c r="B6851" s="55" t="s">
        <v>8021</v>
      </c>
      <c r="C6851" s="57" t="s">
        <v>8078</v>
      </c>
      <c r="D6851" s="59">
        <v>8160.58</v>
      </c>
    </row>
    <row r="6852" spans="1:4" ht="13.5">
      <c r="A6852" s="57">
        <v>101457</v>
      </c>
      <c r="B6852" s="55" t="s">
        <v>8022</v>
      </c>
      <c r="C6852" s="57" t="s">
        <v>8078</v>
      </c>
      <c r="D6852" s="59">
        <v>5202.8500000000004</v>
      </c>
    </row>
    <row r="6853" spans="1:4" ht="13.5">
      <c r="A6853" s="57">
        <v>101458</v>
      </c>
      <c r="B6853" s="55" t="s">
        <v>8023</v>
      </c>
      <c r="C6853" s="57" t="s">
        <v>8078</v>
      </c>
      <c r="D6853" s="59">
        <v>3763.87</v>
      </c>
    </row>
    <row r="6854" spans="1:4" ht="13.5">
      <c r="A6854" s="57">
        <v>101459</v>
      </c>
      <c r="B6854" s="55" t="s">
        <v>7716</v>
      </c>
      <c r="C6854" s="57" t="s">
        <v>8078</v>
      </c>
      <c r="D6854" s="59">
        <v>4013.87</v>
      </c>
    </row>
    <row r="6855" spans="1:4" ht="13.5">
      <c r="A6855" s="57">
        <v>101460</v>
      </c>
      <c r="B6855" s="55" t="s">
        <v>7859</v>
      </c>
      <c r="C6855" s="57" t="s">
        <v>8078</v>
      </c>
      <c r="D6855" s="59">
        <v>3029.46</v>
      </c>
    </row>
    <row r="6857" spans="1:4" ht="27">
      <c r="A6857" s="57">
        <v>1363</v>
      </c>
      <c r="B6857" s="55" t="s">
        <v>8995</v>
      </c>
      <c r="C6857" s="57" t="s">
        <v>3</v>
      </c>
      <c r="D6857" s="59">
        <v>19.87</v>
      </c>
    </row>
    <row r="6858" spans="1:4" ht="27">
      <c r="A6858" s="57">
        <v>1344</v>
      </c>
      <c r="B6858" s="55" t="s">
        <v>8996</v>
      </c>
      <c r="C6858" s="57" t="s">
        <v>8068</v>
      </c>
      <c r="D6858" s="59">
        <v>61.46</v>
      </c>
    </row>
    <row r="6859" spans="1:4" ht="27">
      <c r="A6859" s="57">
        <v>1342</v>
      </c>
      <c r="B6859" s="55" t="s">
        <v>8997</v>
      </c>
      <c r="C6859" s="57" t="s">
        <v>8068</v>
      </c>
      <c r="D6859" s="59">
        <v>108.65</v>
      </c>
    </row>
    <row r="6860" spans="1:4" ht="27">
      <c r="A6860" s="57">
        <v>1349</v>
      </c>
      <c r="B6860" s="55" t="s">
        <v>8998</v>
      </c>
      <c r="C6860" s="57" t="s">
        <v>8068</v>
      </c>
      <c r="D6860" s="59">
        <v>154.94999999999999</v>
      </c>
    </row>
    <row r="6861" spans="1:4" ht="27">
      <c r="A6861" s="57">
        <v>1350</v>
      </c>
      <c r="B6861" s="55" t="s">
        <v>8999</v>
      </c>
      <c r="C6861" s="57" t="s">
        <v>8068</v>
      </c>
      <c r="D6861" s="59">
        <v>41.5</v>
      </c>
    </row>
    <row r="6862" spans="1:4" ht="27">
      <c r="A6862" s="57">
        <v>1359</v>
      </c>
      <c r="B6862" s="55" t="s">
        <v>9000</v>
      </c>
      <c r="C6862" s="57" t="s">
        <v>8068</v>
      </c>
      <c r="D6862" s="59">
        <v>81.67</v>
      </c>
    </row>
    <row r="6863" spans="1:4" ht="27">
      <c r="A6863" s="57">
        <v>1351</v>
      </c>
      <c r="B6863" s="55" t="s">
        <v>9001</v>
      </c>
      <c r="C6863" s="57" t="s">
        <v>8068</v>
      </c>
      <c r="D6863" s="59">
        <v>26.32</v>
      </c>
    </row>
    <row r="6864" spans="1:4" ht="27">
      <c r="A6864" s="57">
        <v>2404</v>
      </c>
      <c r="B6864" s="55" t="s">
        <v>9002</v>
      </c>
      <c r="C6864" s="57" t="s">
        <v>3</v>
      </c>
      <c r="D6864" s="59">
        <v>90.5</v>
      </c>
    </row>
    <row r="6865" spans="1:4" ht="27">
      <c r="A6865" s="57">
        <v>2418</v>
      </c>
      <c r="B6865" s="55" t="s">
        <v>9003</v>
      </c>
      <c r="C6865" s="57" t="s">
        <v>8068</v>
      </c>
      <c r="D6865" s="59">
        <v>8.3800000000000008</v>
      </c>
    </row>
    <row r="6866" spans="1:4" ht="13.5">
      <c r="A6866" s="57">
        <v>6086</v>
      </c>
      <c r="B6866" s="55" t="s">
        <v>9004</v>
      </c>
      <c r="C6866" s="57" t="s">
        <v>9005</v>
      </c>
      <c r="D6866" s="59">
        <v>97.8</v>
      </c>
    </row>
    <row r="6867" spans="1:4" ht="27">
      <c r="A6867" s="57">
        <v>3378</v>
      </c>
      <c r="B6867" s="55" t="s">
        <v>9006</v>
      </c>
      <c r="C6867" s="57" t="s">
        <v>8068</v>
      </c>
      <c r="D6867" s="59">
        <v>66.540000000000006</v>
      </c>
    </row>
    <row r="6868" spans="1:4" ht="27">
      <c r="A6868" s="57">
        <v>3380</v>
      </c>
      <c r="B6868" s="55" t="s">
        <v>9007</v>
      </c>
      <c r="C6868" s="57" t="s">
        <v>8068</v>
      </c>
      <c r="D6868" s="59">
        <v>46.58</v>
      </c>
    </row>
    <row r="6869" spans="1:4" ht="27">
      <c r="A6869" s="57">
        <v>3379</v>
      </c>
      <c r="B6869" s="55" t="s">
        <v>9008</v>
      </c>
      <c r="C6869" s="57" t="s">
        <v>8068</v>
      </c>
      <c r="D6869" s="59">
        <v>44.97</v>
      </c>
    </row>
    <row r="6870" spans="1:4" ht="27">
      <c r="A6870" s="57">
        <v>615</v>
      </c>
      <c r="B6870" s="55" t="s">
        <v>9009</v>
      </c>
      <c r="C6870" s="57" t="s">
        <v>3</v>
      </c>
      <c r="D6870" s="59">
        <v>365.07</v>
      </c>
    </row>
    <row r="6871" spans="1:4" ht="40.5">
      <c r="A6871" s="57">
        <v>606</v>
      </c>
      <c r="B6871" s="55" t="s">
        <v>9010</v>
      </c>
      <c r="C6871" s="57" t="s">
        <v>3</v>
      </c>
      <c r="D6871" s="59">
        <v>573.48</v>
      </c>
    </row>
    <row r="6872" spans="1:4" ht="40.5">
      <c r="A6872" s="57">
        <v>11193</v>
      </c>
      <c r="B6872" s="55" t="s">
        <v>9011</v>
      </c>
      <c r="C6872" s="57" t="s">
        <v>3</v>
      </c>
      <c r="D6872" s="59">
        <v>581.45000000000005</v>
      </c>
    </row>
    <row r="6873" spans="1:4" ht="40.5">
      <c r="A6873" s="57">
        <v>11197</v>
      </c>
      <c r="B6873" s="55" t="s">
        <v>9012</v>
      </c>
      <c r="C6873" s="57" t="s">
        <v>8068</v>
      </c>
      <c r="D6873" s="59">
        <v>796.31</v>
      </c>
    </row>
    <row r="6874" spans="1:4" ht="27">
      <c r="A6874" s="57">
        <v>13382</v>
      </c>
      <c r="B6874" s="55" t="s">
        <v>9013</v>
      </c>
      <c r="C6874" s="57" t="s">
        <v>8068</v>
      </c>
      <c r="D6874" s="59">
        <v>269.08999999999997</v>
      </c>
    </row>
    <row r="6875" spans="1:4" ht="13.5">
      <c r="A6875" s="57">
        <v>4047</v>
      </c>
      <c r="B6875" s="55" t="s">
        <v>9014</v>
      </c>
      <c r="C6875" s="57" t="s">
        <v>9005</v>
      </c>
      <c r="D6875" s="59">
        <v>19.79</v>
      </c>
    </row>
    <row r="6876" spans="1:4" ht="13.5">
      <c r="A6876" s="57">
        <v>7344</v>
      </c>
      <c r="B6876" s="55" t="s">
        <v>9015</v>
      </c>
      <c r="C6876" s="57" t="s">
        <v>9005</v>
      </c>
      <c r="D6876" s="59">
        <v>64</v>
      </c>
    </row>
    <row r="6877" spans="1:4" ht="27">
      <c r="A6877" s="57">
        <v>40514</v>
      </c>
      <c r="B6877" s="55" t="s">
        <v>9016</v>
      </c>
      <c r="C6877" s="57" t="s">
        <v>109</v>
      </c>
      <c r="D6877" s="59">
        <v>24.16</v>
      </c>
    </row>
    <row r="6878" spans="1:4" ht="40.5">
      <c r="A6878" s="57">
        <v>11199</v>
      </c>
      <c r="B6878" s="55" t="s">
        <v>9017</v>
      </c>
      <c r="C6878" s="57" t="s">
        <v>8068</v>
      </c>
      <c r="D6878" s="59">
        <v>822.9</v>
      </c>
    </row>
    <row r="6879" spans="1:4" ht="13.5">
      <c r="A6879" s="57">
        <v>4053</v>
      </c>
      <c r="B6879" s="55" t="s">
        <v>9018</v>
      </c>
      <c r="C6879" s="57" t="s">
        <v>9005</v>
      </c>
      <c r="D6879" s="59">
        <v>75.39</v>
      </c>
    </row>
    <row r="6880" spans="1:4" ht="13.5">
      <c r="A6880" s="57">
        <v>4056</v>
      </c>
      <c r="B6880" s="55" t="s">
        <v>9019</v>
      </c>
      <c r="C6880" s="57" t="s">
        <v>9005</v>
      </c>
      <c r="D6880" s="59">
        <v>39.64</v>
      </c>
    </row>
    <row r="6881" spans="1:4" ht="27">
      <c r="A6881" s="57">
        <v>21136</v>
      </c>
      <c r="B6881" s="55" t="s">
        <v>9020</v>
      </c>
      <c r="C6881" s="57" t="s">
        <v>1</v>
      </c>
      <c r="D6881" s="59">
        <v>12.42</v>
      </c>
    </row>
    <row r="6882" spans="1:4" ht="27">
      <c r="A6882" s="57">
        <v>21128</v>
      </c>
      <c r="B6882" s="55" t="s">
        <v>9021</v>
      </c>
      <c r="C6882" s="57" t="s">
        <v>1</v>
      </c>
      <c r="D6882" s="59">
        <v>9.61</v>
      </c>
    </row>
    <row r="6883" spans="1:4" ht="27">
      <c r="A6883" s="57">
        <v>21130</v>
      </c>
      <c r="B6883" s="55" t="s">
        <v>9022</v>
      </c>
      <c r="C6883" s="57" t="s">
        <v>1</v>
      </c>
      <c r="D6883" s="59">
        <v>24.27</v>
      </c>
    </row>
    <row r="6884" spans="1:4" ht="27">
      <c r="A6884" s="57">
        <v>21135</v>
      </c>
      <c r="B6884" s="55" t="s">
        <v>9023</v>
      </c>
      <c r="C6884" s="57" t="s">
        <v>1</v>
      </c>
      <c r="D6884" s="59">
        <v>23.89</v>
      </c>
    </row>
    <row r="6885" spans="1:4" ht="27">
      <c r="A6885" s="57">
        <v>38605</v>
      </c>
      <c r="B6885" s="55" t="s">
        <v>9024</v>
      </c>
      <c r="C6885" s="57" t="s">
        <v>8068</v>
      </c>
      <c r="D6885" s="59">
        <v>115.5</v>
      </c>
    </row>
    <row r="6886" spans="1:4" ht="13.5">
      <c r="A6886" s="57">
        <v>11270</v>
      </c>
      <c r="B6886" s="55" t="s">
        <v>9025</v>
      </c>
      <c r="C6886" s="57" t="s">
        <v>8068</v>
      </c>
      <c r="D6886" s="59">
        <v>1.26</v>
      </c>
    </row>
    <row r="6887" spans="1:4" ht="13.5">
      <c r="A6887" s="57">
        <v>412</v>
      </c>
      <c r="B6887" s="55" t="s">
        <v>9026</v>
      </c>
      <c r="C6887" s="57" t="s">
        <v>8068</v>
      </c>
      <c r="D6887" s="59">
        <v>0.87</v>
      </c>
    </row>
    <row r="6888" spans="1:4" ht="13.5">
      <c r="A6888" s="57">
        <v>414</v>
      </c>
      <c r="B6888" s="55" t="s">
        <v>9027</v>
      </c>
      <c r="C6888" s="57" t="s">
        <v>8068</v>
      </c>
      <c r="D6888" s="59">
        <v>0.05</v>
      </c>
    </row>
    <row r="6889" spans="1:4" ht="13.5">
      <c r="A6889" s="57">
        <v>410</v>
      </c>
      <c r="B6889" s="55" t="s">
        <v>9028</v>
      </c>
      <c r="C6889" s="57" t="s">
        <v>8068</v>
      </c>
      <c r="D6889" s="59">
        <v>0.13</v>
      </c>
    </row>
    <row r="6890" spans="1:4" ht="13.5">
      <c r="A6890" s="57">
        <v>411</v>
      </c>
      <c r="B6890" s="55" t="s">
        <v>9029</v>
      </c>
      <c r="C6890" s="57" t="s">
        <v>8068</v>
      </c>
      <c r="D6890" s="59">
        <v>0.17</v>
      </c>
    </row>
    <row r="6891" spans="1:4" ht="13.5">
      <c r="A6891" s="57">
        <v>408</v>
      </c>
      <c r="B6891" s="55" t="s">
        <v>9030</v>
      </c>
      <c r="C6891" s="57" t="s">
        <v>8068</v>
      </c>
      <c r="D6891" s="59">
        <v>0.84</v>
      </c>
    </row>
    <row r="6892" spans="1:4" ht="27">
      <c r="A6892" s="57">
        <v>39131</v>
      </c>
      <c r="B6892" s="55" t="s">
        <v>9031</v>
      </c>
      <c r="C6892" s="57" t="s">
        <v>8068</v>
      </c>
      <c r="D6892" s="59">
        <v>2.38</v>
      </c>
    </row>
    <row r="6893" spans="1:4" ht="27">
      <c r="A6893" s="57">
        <v>394</v>
      </c>
      <c r="B6893" s="55" t="s">
        <v>9032</v>
      </c>
      <c r="C6893" s="57" t="s">
        <v>8068</v>
      </c>
      <c r="D6893" s="59">
        <v>2.41</v>
      </c>
    </row>
    <row r="6894" spans="1:4" ht="27">
      <c r="A6894" s="57">
        <v>39130</v>
      </c>
      <c r="B6894" s="55" t="s">
        <v>9033</v>
      </c>
      <c r="C6894" s="57" t="s">
        <v>8068</v>
      </c>
      <c r="D6894" s="59">
        <v>2.17</v>
      </c>
    </row>
    <row r="6895" spans="1:4" ht="27">
      <c r="A6895" s="57">
        <v>395</v>
      </c>
      <c r="B6895" s="55" t="s">
        <v>9034</v>
      </c>
      <c r="C6895" s="57" t="s">
        <v>8068</v>
      </c>
      <c r="D6895" s="59">
        <v>2.3199999999999998</v>
      </c>
    </row>
    <row r="6896" spans="1:4" ht="27">
      <c r="A6896" s="57">
        <v>39127</v>
      </c>
      <c r="B6896" s="55" t="s">
        <v>9035</v>
      </c>
      <c r="C6896" s="57" t="s">
        <v>8068</v>
      </c>
      <c r="D6896" s="59">
        <v>1.1399999999999999</v>
      </c>
    </row>
    <row r="6897" spans="1:4" ht="27">
      <c r="A6897" s="57">
        <v>392</v>
      </c>
      <c r="B6897" s="55" t="s">
        <v>9036</v>
      </c>
      <c r="C6897" s="57" t="s">
        <v>8068</v>
      </c>
      <c r="D6897" s="59">
        <v>1.17</v>
      </c>
    </row>
    <row r="6898" spans="1:4" ht="13.5">
      <c r="A6898" s="57">
        <v>39129</v>
      </c>
      <c r="B6898" s="55" t="s">
        <v>9037</v>
      </c>
      <c r="C6898" s="57" t="s">
        <v>8068</v>
      </c>
      <c r="D6898" s="59">
        <v>1.34</v>
      </c>
    </row>
    <row r="6899" spans="1:4" ht="27">
      <c r="A6899" s="57">
        <v>393</v>
      </c>
      <c r="B6899" s="55" t="s">
        <v>9038</v>
      </c>
      <c r="C6899" s="57" t="s">
        <v>8068</v>
      </c>
      <c r="D6899" s="59">
        <v>1.4</v>
      </c>
    </row>
    <row r="6900" spans="1:4" ht="27">
      <c r="A6900" s="57">
        <v>39133</v>
      </c>
      <c r="B6900" s="55" t="s">
        <v>9039</v>
      </c>
      <c r="C6900" s="57" t="s">
        <v>8068</v>
      </c>
      <c r="D6900" s="59">
        <v>3.12</v>
      </c>
    </row>
    <row r="6901" spans="1:4" ht="27">
      <c r="A6901" s="57">
        <v>397</v>
      </c>
      <c r="B6901" s="55" t="s">
        <v>9040</v>
      </c>
      <c r="C6901" s="57" t="s">
        <v>8068</v>
      </c>
      <c r="D6901" s="59">
        <v>3.45</v>
      </c>
    </row>
    <row r="6902" spans="1:4" ht="13.5">
      <c r="A6902" s="57">
        <v>39132</v>
      </c>
      <c r="B6902" s="55" t="s">
        <v>9041</v>
      </c>
      <c r="C6902" s="57" t="s">
        <v>8068</v>
      </c>
      <c r="D6902" s="59">
        <v>2.5</v>
      </c>
    </row>
    <row r="6903" spans="1:4" ht="27">
      <c r="A6903" s="57">
        <v>396</v>
      </c>
      <c r="B6903" s="55" t="s">
        <v>9042</v>
      </c>
      <c r="C6903" s="57" t="s">
        <v>8068</v>
      </c>
      <c r="D6903" s="59">
        <v>2.68</v>
      </c>
    </row>
    <row r="6904" spans="1:4" ht="27">
      <c r="A6904" s="57">
        <v>39135</v>
      </c>
      <c r="B6904" s="55" t="s">
        <v>9043</v>
      </c>
      <c r="C6904" s="57" t="s">
        <v>8068</v>
      </c>
      <c r="D6904" s="59">
        <v>5</v>
      </c>
    </row>
    <row r="6905" spans="1:4" ht="27">
      <c r="A6905" s="57">
        <v>39128</v>
      </c>
      <c r="B6905" s="55" t="s">
        <v>9044</v>
      </c>
      <c r="C6905" s="57" t="s">
        <v>8068</v>
      </c>
      <c r="D6905" s="59">
        <v>1.25</v>
      </c>
    </row>
    <row r="6906" spans="1:4" ht="27">
      <c r="A6906" s="57">
        <v>400</v>
      </c>
      <c r="B6906" s="55" t="s">
        <v>9045</v>
      </c>
      <c r="C6906" s="57" t="s">
        <v>8068</v>
      </c>
      <c r="D6906" s="59">
        <v>1.22</v>
      </c>
    </row>
    <row r="6907" spans="1:4" ht="27">
      <c r="A6907" s="57">
        <v>39125</v>
      </c>
      <c r="B6907" s="55" t="s">
        <v>9046</v>
      </c>
      <c r="C6907" s="57" t="s">
        <v>8068</v>
      </c>
      <c r="D6907" s="59">
        <v>1.25</v>
      </c>
    </row>
    <row r="6908" spans="1:4" ht="13.5">
      <c r="A6908" s="57">
        <v>39134</v>
      </c>
      <c r="B6908" s="55" t="s">
        <v>9047</v>
      </c>
      <c r="C6908" s="57" t="s">
        <v>8068</v>
      </c>
      <c r="D6908" s="59">
        <v>4.17</v>
      </c>
    </row>
    <row r="6909" spans="1:4" ht="27">
      <c r="A6909" s="57">
        <v>398</v>
      </c>
      <c r="B6909" s="55" t="s">
        <v>9048</v>
      </c>
      <c r="C6909" s="57" t="s">
        <v>8068</v>
      </c>
      <c r="D6909" s="59">
        <v>3.84</v>
      </c>
    </row>
    <row r="6910" spans="1:4" ht="13.5">
      <c r="A6910" s="57">
        <v>39126</v>
      </c>
      <c r="B6910" s="55" t="s">
        <v>9049</v>
      </c>
      <c r="C6910" s="57" t="s">
        <v>8068</v>
      </c>
      <c r="D6910" s="59">
        <v>5.62</v>
      </c>
    </row>
    <row r="6911" spans="1:4" ht="27">
      <c r="A6911" s="57">
        <v>399</v>
      </c>
      <c r="B6911" s="55" t="s">
        <v>9050</v>
      </c>
      <c r="C6911" s="57" t="s">
        <v>8068</v>
      </c>
      <c r="D6911" s="59">
        <v>4.95</v>
      </c>
    </row>
    <row r="6912" spans="1:4" ht="13.5">
      <c r="A6912" s="57">
        <v>39158</v>
      </c>
      <c r="B6912" s="55" t="s">
        <v>9051</v>
      </c>
      <c r="C6912" s="57" t="s">
        <v>8068</v>
      </c>
      <c r="D6912" s="59">
        <v>13.31</v>
      </c>
    </row>
    <row r="6913" spans="1:4" ht="13.5">
      <c r="A6913" s="57">
        <v>39141</v>
      </c>
      <c r="B6913" s="55" t="s">
        <v>9052</v>
      </c>
      <c r="C6913" s="57" t="s">
        <v>8068</v>
      </c>
      <c r="D6913" s="59">
        <v>0.96</v>
      </c>
    </row>
    <row r="6914" spans="1:4" ht="13.5">
      <c r="A6914" s="57">
        <v>39140</v>
      </c>
      <c r="B6914" s="55" t="s">
        <v>9053</v>
      </c>
      <c r="C6914" s="57" t="s">
        <v>8068</v>
      </c>
      <c r="D6914" s="59">
        <v>0.87</v>
      </c>
    </row>
    <row r="6915" spans="1:4" ht="13.5">
      <c r="A6915" s="57">
        <v>39137</v>
      </c>
      <c r="B6915" s="55" t="s">
        <v>9054</v>
      </c>
      <c r="C6915" s="57" t="s">
        <v>8068</v>
      </c>
      <c r="D6915" s="59">
        <v>0.5</v>
      </c>
    </row>
    <row r="6916" spans="1:4" ht="13.5">
      <c r="A6916" s="57">
        <v>39139</v>
      </c>
      <c r="B6916" s="55" t="s">
        <v>9055</v>
      </c>
      <c r="C6916" s="57" t="s">
        <v>8068</v>
      </c>
      <c r="D6916" s="59">
        <v>0.72</v>
      </c>
    </row>
    <row r="6917" spans="1:4" ht="13.5">
      <c r="A6917" s="57">
        <v>39143</v>
      </c>
      <c r="B6917" s="55" t="s">
        <v>9056</v>
      </c>
      <c r="C6917" s="57" t="s">
        <v>8068</v>
      </c>
      <c r="D6917" s="59">
        <v>1.99</v>
      </c>
    </row>
    <row r="6918" spans="1:4" ht="13.5">
      <c r="A6918" s="57">
        <v>39142</v>
      </c>
      <c r="B6918" s="55" t="s">
        <v>9057</v>
      </c>
      <c r="C6918" s="57" t="s">
        <v>8068</v>
      </c>
      <c r="D6918" s="59">
        <v>1.42</v>
      </c>
    </row>
    <row r="6919" spans="1:4" ht="13.5">
      <c r="A6919" s="57">
        <v>39138</v>
      </c>
      <c r="B6919" s="55" t="s">
        <v>9058</v>
      </c>
      <c r="C6919" s="57" t="s">
        <v>8068</v>
      </c>
      <c r="D6919" s="59">
        <v>0.53</v>
      </c>
    </row>
    <row r="6920" spans="1:4" ht="13.5">
      <c r="A6920" s="57">
        <v>39136</v>
      </c>
      <c r="B6920" s="55" t="s">
        <v>9059</v>
      </c>
      <c r="C6920" s="57" t="s">
        <v>8068</v>
      </c>
      <c r="D6920" s="59">
        <v>0.35</v>
      </c>
    </row>
    <row r="6921" spans="1:4" ht="13.5">
      <c r="A6921" s="57">
        <v>39144</v>
      </c>
      <c r="B6921" s="55" t="s">
        <v>9060</v>
      </c>
      <c r="C6921" s="57" t="s">
        <v>8068</v>
      </c>
      <c r="D6921" s="59">
        <v>2.3199999999999998</v>
      </c>
    </row>
    <row r="6922" spans="1:4" ht="13.5">
      <c r="A6922" s="57">
        <v>39145</v>
      </c>
      <c r="B6922" s="55" t="s">
        <v>9061</v>
      </c>
      <c r="C6922" s="57" t="s">
        <v>8068</v>
      </c>
      <c r="D6922" s="59">
        <v>3.82</v>
      </c>
    </row>
    <row r="6923" spans="1:4" ht="27">
      <c r="A6923" s="57">
        <v>12615</v>
      </c>
      <c r="B6923" s="55" t="s">
        <v>9062</v>
      </c>
      <c r="C6923" s="57" t="s">
        <v>8068</v>
      </c>
      <c r="D6923" s="59">
        <v>3.99</v>
      </c>
    </row>
    <row r="6924" spans="1:4" ht="27">
      <c r="A6924" s="57">
        <v>11927</v>
      </c>
      <c r="B6924" s="55" t="s">
        <v>9063</v>
      </c>
      <c r="C6924" s="57" t="s">
        <v>8068</v>
      </c>
      <c r="D6924" s="59">
        <v>3.76</v>
      </c>
    </row>
    <row r="6925" spans="1:4" ht="27">
      <c r="A6925" s="57">
        <v>11928</v>
      </c>
      <c r="B6925" s="55" t="s">
        <v>9064</v>
      </c>
      <c r="C6925" s="57" t="s">
        <v>8068</v>
      </c>
      <c r="D6925" s="59">
        <v>4.3</v>
      </c>
    </row>
    <row r="6926" spans="1:4" ht="27">
      <c r="A6926" s="57">
        <v>11929</v>
      </c>
      <c r="B6926" s="55" t="s">
        <v>9065</v>
      </c>
      <c r="C6926" s="57" t="s">
        <v>8068</v>
      </c>
      <c r="D6926" s="59">
        <v>6.66</v>
      </c>
    </row>
    <row r="6927" spans="1:4" ht="13.5">
      <c r="A6927" s="57">
        <v>36801</v>
      </c>
      <c r="B6927" s="55" t="s">
        <v>9066</v>
      </c>
      <c r="C6927" s="57" t="s">
        <v>8068</v>
      </c>
      <c r="D6927" s="59">
        <v>19.87</v>
      </c>
    </row>
    <row r="6928" spans="1:4" ht="27">
      <c r="A6928" s="57">
        <v>36246</v>
      </c>
      <c r="B6928" s="55" t="s">
        <v>9067</v>
      </c>
      <c r="C6928" s="57" t="s">
        <v>1</v>
      </c>
      <c r="D6928" s="59">
        <v>4.75</v>
      </c>
    </row>
    <row r="6929" spans="1:4" ht="13.5">
      <c r="A6929" s="57">
        <v>37600</v>
      </c>
      <c r="B6929" s="55" t="s">
        <v>9068</v>
      </c>
      <c r="C6929" s="57" t="s">
        <v>8068</v>
      </c>
      <c r="D6929" s="59">
        <v>62.83</v>
      </c>
    </row>
    <row r="6930" spans="1:4" ht="13.5">
      <c r="A6930" s="57">
        <v>37599</v>
      </c>
      <c r="B6930" s="55" t="s">
        <v>9069</v>
      </c>
      <c r="C6930" s="57" t="s">
        <v>8068</v>
      </c>
      <c r="D6930" s="59">
        <v>58.48</v>
      </c>
    </row>
    <row r="6931" spans="1:4" ht="13.5">
      <c r="A6931" s="57">
        <v>1</v>
      </c>
      <c r="B6931" s="55" t="s">
        <v>9070</v>
      </c>
      <c r="C6931" s="57" t="s">
        <v>92</v>
      </c>
      <c r="D6931" s="59">
        <v>53.35</v>
      </c>
    </row>
    <row r="6932" spans="1:4" ht="13.5">
      <c r="A6932" s="57">
        <v>3</v>
      </c>
      <c r="B6932" s="55" t="s">
        <v>9071</v>
      </c>
      <c r="C6932" s="57" t="s">
        <v>109</v>
      </c>
      <c r="D6932" s="59">
        <v>5.4</v>
      </c>
    </row>
    <row r="6933" spans="1:4" ht="13.5">
      <c r="A6933" s="57">
        <v>43054</v>
      </c>
      <c r="B6933" s="55" t="s">
        <v>9072</v>
      </c>
      <c r="C6933" s="57" t="s">
        <v>92</v>
      </c>
      <c r="D6933" s="59">
        <v>8.83</v>
      </c>
    </row>
    <row r="6934" spans="1:4" ht="13.5">
      <c r="A6934" s="57">
        <v>42402</v>
      </c>
      <c r="B6934" s="55" t="s">
        <v>9073</v>
      </c>
      <c r="C6934" s="57" t="s">
        <v>92</v>
      </c>
      <c r="D6934" s="59">
        <v>8.44</v>
      </c>
    </row>
    <row r="6935" spans="1:4" ht="13.5">
      <c r="A6935" s="57">
        <v>42403</v>
      </c>
      <c r="B6935" s="55" t="s">
        <v>9074</v>
      </c>
      <c r="C6935" s="57" t="s">
        <v>92</v>
      </c>
      <c r="D6935" s="59">
        <v>10.83</v>
      </c>
    </row>
    <row r="6936" spans="1:4" ht="13.5">
      <c r="A6936" s="57">
        <v>42404</v>
      </c>
      <c r="B6936" s="55" t="s">
        <v>9075</v>
      </c>
      <c r="C6936" s="57" t="s">
        <v>92</v>
      </c>
      <c r="D6936" s="59">
        <v>10.77</v>
      </c>
    </row>
    <row r="6937" spans="1:4" ht="13.5">
      <c r="A6937" s="57">
        <v>42405</v>
      </c>
      <c r="B6937" s="55" t="s">
        <v>9076</v>
      </c>
      <c r="C6937" s="57" t="s">
        <v>92</v>
      </c>
      <c r="D6937" s="59">
        <v>11.47</v>
      </c>
    </row>
    <row r="6938" spans="1:4" ht="13.5">
      <c r="A6938" s="57">
        <v>34341</v>
      </c>
      <c r="B6938" s="55" t="s">
        <v>9077</v>
      </c>
      <c r="C6938" s="57" t="s">
        <v>92</v>
      </c>
      <c r="D6938" s="59">
        <v>9.9499999999999993</v>
      </c>
    </row>
    <row r="6939" spans="1:4" ht="13.5">
      <c r="A6939" s="57">
        <v>43053</v>
      </c>
      <c r="B6939" s="55" t="s">
        <v>9078</v>
      </c>
      <c r="C6939" s="57" t="s">
        <v>92</v>
      </c>
      <c r="D6939" s="59">
        <v>7.89</v>
      </c>
    </row>
    <row r="6940" spans="1:4" ht="13.5">
      <c r="A6940" s="57">
        <v>43058</v>
      </c>
      <c r="B6940" s="55" t="s">
        <v>9079</v>
      </c>
      <c r="C6940" s="57" t="s">
        <v>92</v>
      </c>
      <c r="D6940" s="59">
        <v>8.18</v>
      </c>
    </row>
    <row r="6941" spans="1:4" ht="13.5">
      <c r="A6941" s="57">
        <v>34</v>
      </c>
      <c r="B6941" s="55" t="s">
        <v>9080</v>
      </c>
      <c r="C6941" s="57" t="s">
        <v>92</v>
      </c>
      <c r="D6941" s="59">
        <v>8.2200000000000006</v>
      </c>
    </row>
    <row r="6942" spans="1:4" ht="13.5">
      <c r="A6942" s="57">
        <v>43055</v>
      </c>
      <c r="B6942" s="55" t="s">
        <v>9081</v>
      </c>
      <c r="C6942" s="57" t="s">
        <v>92</v>
      </c>
      <c r="D6942" s="59">
        <v>7.12</v>
      </c>
    </row>
    <row r="6943" spans="1:4" ht="13.5">
      <c r="A6943" s="57">
        <v>43056</v>
      </c>
      <c r="B6943" s="55" t="s">
        <v>9082</v>
      </c>
      <c r="C6943" s="57" t="s">
        <v>92</v>
      </c>
      <c r="D6943" s="59">
        <v>8.2100000000000009</v>
      </c>
    </row>
    <row r="6944" spans="1:4" ht="13.5">
      <c r="A6944" s="57">
        <v>43057</v>
      </c>
      <c r="B6944" s="55" t="s">
        <v>9083</v>
      </c>
      <c r="C6944" s="57" t="s">
        <v>92</v>
      </c>
      <c r="D6944" s="59">
        <v>9.02</v>
      </c>
    </row>
    <row r="6945" spans="1:4" ht="13.5">
      <c r="A6945" s="57">
        <v>34449</v>
      </c>
      <c r="B6945" s="55" t="s">
        <v>9084</v>
      </c>
      <c r="C6945" s="57" t="s">
        <v>92</v>
      </c>
      <c r="D6945" s="59">
        <v>9.64</v>
      </c>
    </row>
    <row r="6946" spans="1:4" ht="13.5">
      <c r="A6946" s="57">
        <v>32</v>
      </c>
      <c r="B6946" s="55" t="s">
        <v>9085</v>
      </c>
      <c r="C6946" s="57" t="s">
        <v>92</v>
      </c>
      <c r="D6946" s="59">
        <v>8.67</v>
      </c>
    </row>
    <row r="6947" spans="1:4" ht="13.5">
      <c r="A6947" s="57">
        <v>33</v>
      </c>
      <c r="B6947" s="55" t="s">
        <v>9086</v>
      </c>
      <c r="C6947" s="57" t="s">
        <v>92</v>
      </c>
      <c r="D6947" s="59">
        <v>8.7200000000000006</v>
      </c>
    </row>
    <row r="6948" spans="1:4" ht="13.5">
      <c r="A6948" s="57">
        <v>43061</v>
      </c>
      <c r="B6948" s="55" t="s">
        <v>9087</v>
      </c>
      <c r="C6948" s="57" t="s">
        <v>92</v>
      </c>
      <c r="D6948" s="59">
        <v>8.15</v>
      </c>
    </row>
    <row r="6949" spans="1:4" ht="13.5">
      <c r="A6949" s="57">
        <v>43059</v>
      </c>
      <c r="B6949" s="55" t="s">
        <v>9088</v>
      </c>
      <c r="C6949" s="57" t="s">
        <v>92</v>
      </c>
      <c r="D6949" s="59">
        <v>7.78</v>
      </c>
    </row>
    <row r="6950" spans="1:4" ht="13.5">
      <c r="A6950" s="57">
        <v>43062</v>
      </c>
      <c r="B6950" s="55" t="s">
        <v>9089</v>
      </c>
      <c r="C6950" s="57" t="s">
        <v>92</v>
      </c>
      <c r="D6950" s="59">
        <v>8.6199999999999992</v>
      </c>
    </row>
    <row r="6951" spans="1:4" ht="13.5">
      <c r="A6951" s="57">
        <v>43060</v>
      </c>
      <c r="B6951" s="55" t="s">
        <v>9090</v>
      </c>
      <c r="C6951" s="57" t="s">
        <v>92</v>
      </c>
      <c r="D6951" s="59">
        <v>6.77</v>
      </c>
    </row>
    <row r="6952" spans="1:4" ht="27">
      <c r="A6952" s="57">
        <v>20063</v>
      </c>
      <c r="B6952" s="55" t="s">
        <v>9091</v>
      </c>
      <c r="C6952" s="57" t="s">
        <v>8068</v>
      </c>
      <c r="D6952" s="59">
        <v>3.97</v>
      </c>
    </row>
    <row r="6953" spans="1:4" ht="27">
      <c r="A6953" s="57">
        <v>40410</v>
      </c>
      <c r="B6953" s="55" t="s">
        <v>9092</v>
      </c>
      <c r="C6953" s="57" t="s">
        <v>8068</v>
      </c>
      <c r="D6953" s="59">
        <v>19.920000000000002</v>
      </c>
    </row>
    <row r="6954" spans="1:4" ht="27">
      <c r="A6954" s="57">
        <v>40411</v>
      </c>
      <c r="B6954" s="55" t="s">
        <v>9093</v>
      </c>
      <c r="C6954" s="57" t="s">
        <v>8068</v>
      </c>
      <c r="D6954" s="59">
        <v>21.62</v>
      </c>
    </row>
    <row r="6955" spans="1:4" ht="27">
      <c r="A6955" s="57">
        <v>40412</v>
      </c>
      <c r="B6955" s="55" t="s">
        <v>9094</v>
      </c>
      <c r="C6955" s="57" t="s">
        <v>8068</v>
      </c>
      <c r="D6955" s="59">
        <v>24.26</v>
      </c>
    </row>
    <row r="6956" spans="1:4" ht="13.5">
      <c r="A6956" s="57">
        <v>38838</v>
      </c>
      <c r="B6956" s="55" t="s">
        <v>9095</v>
      </c>
      <c r="C6956" s="57" t="s">
        <v>8068</v>
      </c>
      <c r="D6956" s="59">
        <v>9.9700000000000006</v>
      </c>
    </row>
    <row r="6957" spans="1:4" ht="13.5">
      <c r="A6957" s="57">
        <v>38839</v>
      </c>
      <c r="B6957" s="55" t="s">
        <v>9096</v>
      </c>
      <c r="C6957" s="57" t="s">
        <v>8068</v>
      </c>
      <c r="D6957" s="59">
        <v>11.74</v>
      </c>
    </row>
    <row r="6958" spans="1:4" ht="27">
      <c r="A6958" s="57">
        <v>55</v>
      </c>
      <c r="B6958" s="55" t="s">
        <v>9097</v>
      </c>
      <c r="C6958" s="57" t="s">
        <v>8068</v>
      </c>
      <c r="D6958" s="59">
        <v>3.8</v>
      </c>
    </row>
    <row r="6959" spans="1:4" ht="27">
      <c r="A6959" s="57">
        <v>61</v>
      </c>
      <c r="B6959" s="55" t="s">
        <v>9098</v>
      </c>
      <c r="C6959" s="57" t="s">
        <v>8068</v>
      </c>
      <c r="D6959" s="59">
        <v>3.59</v>
      </c>
    </row>
    <row r="6960" spans="1:4" ht="27">
      <c r="A6960" s="57">
        <v>62</v>
      </c>
      <c r="B6960" s="55" t="s">
        <v>9099</v>
      </c>
      <c r="C6960" s="57" t="s">
        <v>8068</v>
      </c>
      <c r="D6960" s="59">
        <v>7.45</v>
      </c>
    </row>
    <row r="6961" spans="1:4" ht="13.5">
      <c r="A6961" s="57">
        <v>77</v>
      </c>
      <c r="B6961" s="55" t="s">
        <v>9100</v>
      </c>
      <c r="C6961" s="57" t="s">
        <v>8068</v>
      </c>
      <c r="D6961" s="59">
        <v>1.42</v>
      </c>
    </row>
    <row r="6962" spans="1:4" ht="13.5">
      <c r="A6962" s="57">
        <v>76</v>
      </c>
      <c r="B6962" s="55" t="s">
        <v>9101</v>
      </c>
      <c r="C6962" s="57" t="s">
        <v>8068</v>
      </c>
      <c r="D6962" s="59">
        <v>1.45</v>
      </c>
    </row>
    <row r="6963" spans="1:4" ht="13.5">
      <c r="A6963" s="57">
        <v>67</v>
      </c>
      <c r="B6963" s="55" t="s">
        <v>9102</v>
      </c>
      <c r="C6963" s="57" t="s">
        <v>8068</v>
      </c>
      <c r="D6963" s="59">
        <v>13.99</v>
      </c>
    </row>
    <row r="6964" spans="1:4" ht="13.5">
      <c r="A6964" s="57">
        <v>71</v>
      </c>
      <c r="B6964" s="55" t="s">
        <v>9103</v>
      </c>
      <c r="C6964" s="57" t="s">
        <v>8068</v>
      </c>
      <c r="D6964" s="59">
        <v>25.71</v>
      </c>
    </row>
    <row r="6965" spans="1:4" ht="13.5">
      <c r="A6965" s="57">
        <v>73</v>
      </c>
      <c r="B6965" s="55" t="s">
        <v>9104</v>
      </c>
      <c r="C6965" s="57" t="s">
        <v>8068</v>
      </c>
      <c r="D6965" s="59">
        <v>19.2</v>
      </c>
    </row>
    <row r="6966" spans="1:4" ht="13.5">
      <c r="A6966" s="57">
        <v>103</v>
      </c>
      <c r="B6966" s="55" t="s">
        <v>9105</v>
      </c>
      <c r="C6966" s="57" t="s">
        <v>8068</v>
      </c>
      <c r="D6966" s="59">
        <v>57.09</v>
      </c>
    </row>
    <row r="6967" spans="1:4" ht="13.5">
      <c r="A6967" s="57">
        <v>107</v>
      </c>
      <c r="B6967" s="55" t="s">
        <v>9106</v>
      </c>
      <c r="C6967" s="57" t="s">
        <v>8068</v>
      </c>
      <c r="D6967" s="59">
        <v>0.89</v>
      </c>
    </row>
    <row r="6968" spans="1:4" ht="13.5">
      <c r="A6968" s="57">
        <v>65</v>
      </c>
      <c r="B6968" s="55" t="s">
        <v>9107</v>
      </c>
      <c r="C6968" s="57" t="s">
        <v>8068</v>
      </c>
      <c r="D6968" s="59">
        <v>1.1000000000000001</v>
      </c>
    </row>
    <row r="6969" spans="1:4" ht="13.5">
      <c r="A6969" s="57">
        <v>108</v>
      </c>
      <c r="B6969" s="55" t="s">
        <v>9108</v>
      </c>
      <c r="C6969" s="57" t="s">
        <v>8068</v>
      </c>
      <c r="D6969" s="59">
        <v>2.2799999999999998</v>
      </c>
    </row>
    <row r="6970" spans="1:4" ht="13.5">
      <c r="A6970" s="57">
        <v>110</v>
      </c>
      <c r="B6970" s="55" t="s">
        <v>9109</v>
      </c>
      <c r="C6970" s="57" t="s">
        <v>8068</v>
      </c>
      <c r="D6970" s="59">
        <v>8.81</v>
      </c>
    </row>
    <row r="6971" spans="1:4" ht="13.5">
      <c r="A6971" s="57">
        <v>109</v>
      </c>
      <c r="B6971" s="55" t="s">
        <v>9110</v>
      </c>
      <c r="C6971" s="57" t="s">
        <v>8068</v>
      </c>
      <c r="D6971" s="59">
        <v>4.34</v>
      </c>
    </row>
    <row r="6972" spans="1:4" ht="13.5">
      <c r="A6972" s="57">
        <v>111</v>
      </c>
      <c r="B6972" s="55" t="s">
        <v>9111</v>
      </c>
      <c r="C6972" s="57" t="s">
        <v>8068</v>
      </c>
      <c r="D6972" s="59">
        <v>10.17</v>
      </c>
    </row>
    <row r="6973" spans="1:4" ht="13.5">
      <c r="A6973" s="57">
        <v>112</v>
      </c>
      <c r="B6973" s="55" t="s">
        <v>9112</v>
      </c>
      <c r="C6973" s="57" t="s">
        <v>8068</v>
      </c>
      <c r="D6973" s="59">
        <v>5.53</v>
      </c>
    </row>
    <row r="6974" spans="1:4" ht="13.5">
      <c r="A6974" s="57">
        <v>113</v>
      </c>
      <c r="B6974" s="55" t="s">
        <v>9113</v>
      </c>
      <c r="C6974" s="57" t="s">
        <v>8068</v>
      </c>
      <c r="D6974" s="59">
        <v>15.02</v>
      </c>
    </row>
    <row r="6975" spans="1:4" ht="13.5">
      <c r="A6975" s="57">
        <v>104</v>
      </c>
      <c r="B6975" s="55" t="s">
        <v>9114</v>
      </c>
      <c r="C6975" s="57" t="s">
        <v>8068</v>
      </c>
      <c r="D6975" s="59">
        <v>21.84</v>
      </c>
    </row>
    <row r="6976" spans="1:4" ht="13.5">
      <c r="A6976" s="57">
        <v>102</v>
      </c>
      <c r="B6976" s="55" t="s">
        <v>9115</v>
      </c>
      <c r="C6976" s="57" t="s">
        <v>8068</v>
      </c>
      <c r="D6976" s="59">
        <v>35.86</v>
      </c>
    </row>
    <row r="6977" spans="1:4" ht="27">
      <c r="A6977" s="57">
        <v>95</v>
      </c>
      <c r="B6977" s="55" t="s">
        <v>9116</v>
      </c>
      <c r="C6977" s="57" t="s">
        <v>8068</v>
      </c>
      <c r="D6977" s="59">
        <v>12.14</v>
      </c>
    </row>
    <row r="6978" spans="1:4" ht="27">
      <c r="A6978" s="57">
        <v>96</v>
      </c>
      <c r="B6978" s="55" t="s">
        <v>9117</v>
      </c>
      <c r="C6978" s="57" t="s">
        <v>8068</v>
      </c>
      <c r="D6978" s="59">
        <v>13.96</v>
      </c>
    </row>
    <row r="6979" spans="1:4" ht="13.5">
      <c r="A6979" s="57">
        <v>97</v>
      </c>
      <c r="B6979" s="55" t="s">
        <v>9118</v>
      </c>
      <c r="C6979" s="57" t="s">
        <v>8068</v>
      </c>
      <c r="D6979" s="59">
        <v>18.12</v>
      </c>
    </row>
    <row r="6980" spans="1:4" ht="27">
      <c r="A6980" s="57">
        <v>98</v>
      </c>
      <c r="B6980" s="55" t="s">
        <v>9119</v>
      </c>
      <c r="C6980" s="57" t="s">
        <v>8068</v>
      </c>
      <c r="D6980" s="59">
        <v>24.43</v>
      </c>
    </row>
    <row r="6981" spans="1:4" ht="27">
      <c r="A6981" s="57">
        <v>99</v>
      </c>
      <c r="B6981" s="55" t="s">
        <v>9120</v>
      </c>
      <c r="C6981" s="57" t="s">
        <v>8068</v>
      </c>
      <c r="D6981" s="59">
        <v>29.63</v>
      </c>
    </row>
    <row r="6982" spans="1:4" ht="27">
      <c r="A6982" s="57">
        <v>100</v>
      </c>
      <c r="B6982" s="55" t="s">
        <v>9121</v>
      </c>
      <c r="C6982" s="57" t="s">
        <v>8068</v>
      </c>
      <c r="D6982" s="59">
        <v>41.33</v>
      </c>
    </row>
    <row r="6983" spans="1:4" ht="13.5">
      <c r="A6983" s="57">
        <v>75</v>
      </c>
      <c r="B6983" s="55" t="s">
        <v>9122</v>
      </c>
      <c r="C6983" s="57" t="s">
        <v>8068</v>
      </c>
      <c r="D6983" s="59">
        <v>430.8</v>
      </c>
    </row>
    <row r="6984" spans="1:4" ht="13.5">
      <c r="A6984" s="57">
        <v>114</v>
      </c>
      <c r="B6984" s="55" t="s">
        <v>9123</v>
      </c>
      <c r="C6984" s="57" t="s">
        <v>8068</v>
      </c>
      <c r="D6984" s="59">
        <v>15.7</v>
      </c>
    </row>
    <row r="6985" spans="1:4" ht="13.5">
      <c r="A6985" s="57">
        <v>68</v>
      </c>
      <c r="B6985" s="55" t="s">
        <v>9124</v>
      </c>
      <c r="C6985" s="57" t="s">
        <v>8068</v>
      </c>
      <c r="D6985" s="59">
        <v>24</v>
      </c>
    </row>
    <row r="6986" spans="1:4" ht="13.5">
      <c r="A6986" s="57">
        <v>86</v>
      </c>
      <c r="B6986" s="55" t="s">
        <v>9125</v>
      </c>
      <c r="C6986" s="57" t="s">
        <v>8068</v>
      </c>
      <c r="D6986" s="59">
        <v>44.62</v>
      </c>
    </row>
    <row r="6987" spans="1:4" ht="13.5">
      <c r="A6987" s="57">
        <v>66</v>
      </c>
      <c r="B6987" s="55" t="s">
        <v>9126</v>
      </c>
      <c r="C6987" s="57" t="s">
        <v>8068</v>
      </c>
      <c r="D6987" s="59">
        <v>44.79</v>
      </c>
    </row>
    <row r="6988" spans="1:4" ht="13.5">
      <c r="A6988" s="57">
        <v>69</v>
      </c>
      <c r="B6988" s="55" t="s">
        <v>9127</v>
      </c>
      <c r="C6988" s="57" t="s">
        <v>8068</v>
      </c>
      <c r="D6988" s="59">
        <v>68.45</v>
      </c>
    </row>
    <row r="6989" spans="1:4" ht="13.5">
      <c r="A6989" s="57">
        <v>83</v>
      </c>
      <c r="B6989" s="55" t="s">
        <v>9128</v>
      </c>
      <c r="C6989" s="57" t="s">
        <v>8068</v>
      </c>
      <c r="D6989" s="59">
        <v>218.63</v>
      </c>
    </row>
    <row r="6990" spans="1:4" ht="13.5">
      <c r="A6990" s="57">
        <v>74</v>
      </c>
      <c r="B6990" s="55" t="s">
        <v>9129</v>
      </c>
      <c r="C6990" s="57" t="s">
        <v>8068</v>
      </c>
      <c r="D6990" s="59">
        <v>305.23</v>
      </c>
    </row>
    <row r="6991" spans="1:4" ht="13.5">
      <c r="A6991" s="57">
        <v>106</v>
      </c>
      <c r="B6991" s="55" t="s">
        <v>9130</v>
      </c>
      <c r="C6991" s="57" t="s">
        <v>8068</v>
      </c>
      <c r="D6991" s="59">
        <v>463.7</v>
      </c>
    </row>
    <row r="6992" spans="1:4" ht="13.5">
      <c r="A6992" s="57">
        <v>87</v>
      </c>
      <c r="B6992" s="55" t="s">
        <v>9131</v>
      </c>
      <c r="C6992" s="57" t="s">
        <v>8068</v>
      </c>
      <c r="D6992" s="59">
        <v>22.04</v>
      </c>
    </row>
    <row r="6993" spans="1:4" ht="13.5">
      <c r="A6993" s="57">
        <v>88</v>
      </c>
      <c r="B6993" s="55" t="s">
        <v>9132</v>
      </c>
      <c r="C6993" s="57" t="s">
        <v>8068</v>
      </c>
      <c r="D6993" s="59">
        <v>24.6</v>
      </c>
    </row>
    <row r="6994" spans="1:4" ht="13.5">
      <c r="A6994" s="57">
        <v>89</v>
      </c>
      <c r="B6994" s="55" t="s">
        <v>9133</v>
      </c>
      <c r="C6994" s="57" t="s">
        <v>8068</v>
      </c>
      <c r="D6994" s="59">
        <v>36.369999999999997</v>
      </c>
    </row>
    <row r="6995" spans="1:4" ht="13.5">
      <c r="A6995" s="57">
        <v>90</v>
      </c>
      <c r="B6995" s="55" t="s">
        <v>9134</v>
      </c>
      <c r="C6995" s="57" t="s">
        <v>8068</v>
      </c>
      <c r="D6995" s="59">
        <v>41.67</v>
      </c>
    </row>
    <row r="6996" spans="1:4" ht="13.5">
      <c r="A6996" s="57">
        <v>81</v>
      </c>
      <c r="B6996" s="55" t="s">
        <v>9135</v>
      </c>
      <c r="C6996" s="57" t="s">
        <v>8068</v>
      </c>
      <c r="D6996" s="59">
        <v>71.27</v>
      </c>
    </row>
    <row r="6997" spans="1:4" ht="13.5">
      <c r="A6997" s="57">
        <v>82</v>
      </c>
      <c r="B6997" s="55" t="s">
        <v>9136</v>
      </c>
      <c r="C6997" s="57" t="s">
        <v>8068</v>
      </c>
      <c r="D6997" s="59">
        <v>276.67</v>
      </c>
    </row>
    <row r="6998" spans="1:4" ht="13.5">
      <c r="A6998" s="57">
        <v>105</v>
      </c>
      <c r="B6998" s="55" t="s">
        <v>9137</v>
      </c>
      <c r="C6998" s="57" t="s">
        <v>8068</v>
      </c>
      <c r="D6998" s="59">
        <v>323.92</v>
      </c>
    </row>
    <row r="6999" spans="1:4" ht="13.5">
      <c r="A6999" s="57">
        <v>60</v>
      </c>
      <c r="B6999" s="55" t="s">
        <v>9138</v>
      </c>
      <c r="C6999" s="57" t="s">
        <v>8068</v>
      </c>
      <c r="D6999" s="59">
        <v>4.93</v>
      </c>
    </row>
    <row r="7000" spans="1:4" ht="13.5">
      <c r="A7000" s="57">
        <v>72</v>
      </c>
      <c r="B7000" s="55" t="s">
        <v>9139</v>
      </c>
      <c r="C7000" s="57" t="s">
        <v>8068</v>
      </c>
      <c r="D7000" s="59">
        <v>43.57</v>
      </c>
    </row>
    <row r="7001" spans="1:4" ht="13.5">
      <c r="A7001" s="57">
        <v>70</v>
      </c>
      <c r="B7001" s="55" t="s">
        <v>9140</v>
      </c>
      <c r="C7001" s="57" t="s">
        <v>8068</v>
      </c>
      <c r="D7001" s="59">
        <v>36.43</v>
      </c>
    </row>
    <row r="7002" spans="1:4" ht="13.5">
      <c r="A7002" s="57">
        <v>85</v>
      </c>
      <c r="B7002" s="55" t="s">
        <v>9141</v>
      </c>
      <c r="C7002" s="57" t="s">
        <v>8068</v>
      </c>
      <c r="D7002" s="59">
        <v>52.88</v>
      </c>
    </row>
    <row r="7003" spans="1:4" ht="13.5">
      <c r="A7003" s="57">
        <v>84</v>
      </c>
      <c r="B7003" s="55" t="s">
        <v>9142</v>
      </c>
      <c r="C7003" s="57" t="s">
        <v>8068</v>
      </c>
      <c r="D7003" s="59">
        <v>0.61</v>
      </c>
    </row>
    <row r="7004" spans="1:4" ht="13.5">
      <c r="A7004" s="57">
        <v>37997</v>
      </c>
      <c r="B7004" s="55" t="s">
        <v>9143</v>
      </c>
      <c r="C7004" s="57" t="s">
        <v>8068</v>
      </c>
      <c r="D7004" s="59">
        <v>6.72</v>
      </c>
    </row>
    <row r="7005" spans="1:4" ht="13.5">
      <c r="A7005" s="57">
        <v>37998</v>
      </c>
      <c r="B7005" s="55" t="s">
        <v>9144</v>
      </c>
      <c r="C7005" s="57" t="s">
        <v>8068</v>
      </c>
      <c r="D7005" s="59">
        <v>6.97</v>
      </c>
    </row>
    <row r="7006" spans="1:4" ht="27">
      <c r="A7006" s="57">
        <v>10899</v>
      </c>
      <c r="B7006" s="55" t="s">
        <v>9145</v>
      </c>
      <c r="C7006" s="57" t="s">
        <v>8068</v>
      </c>
      <c r="D7006" s="59">
        <v>61.33</v>
      </c>
    </row>
    <row r="7007" spans="1:4" ht="27">
      <c r="A7007" s="57">
        <v>10900</v>
      </c>
      <c r="B7007" s="55" t="s">
        <v>9146</v>
      </c>
      <c r="C7007" s="57" t="s">
        <v>8068</v>
      </c>
      <c r="D7007" s="59">
        <v>47.99</v>
      </c>
    </row>
    <row r="7008" spans="1:4" ht="13.5">
      <c r="A7008" s="57">
        <v>46</v>
      </c>
      <c r="B7008" s="55" t="s">
        <v>9147</v>
      </c>
      <c r="C7008" s="57" t="s">
        <v>8068</v>
      </c>
      <c r="D7008" s="59">
        <v>46.01</v>
      </c>
    </row>
    <row r="7009" spans="1:4" ht="13.5">
      <c r="A7009" s="57">
        <v>51</v>
      </c>
      <c r="B7009" s="55" t="s">
        <v>9148</v>
      </c>
      <c r="C7009" s="57" t="s">
        <v>8068</v>
      </c>
      <c r="D7009" s="59">
        <v>126.93</v>
      </c>
    </row>
    <row r="7010" spans="1:4" ht="13.5">
      <c r="A7010" s="57">
        <v>12863</v>
      </c>
      <c r="B7010" s="55" t="s">
        <v>9149</v>
      </c>
      <c r="C7010" s="57" t="s">
        <v>8068</v>
      </c>
      <c r="D7010" s="59">
        <v>29.24</v>
      </c>
    </row>
    <row r="7011" spans="1:4" ht="13.5">
      <c r="A7011" s="57">
        <v>50</v>
      </c>
      <c r="B7011" s="55" t="s">
        <v>9150</v>
      </c>
      <c r="C7011" s="57" t="s">
        <v>8068</v>
      </c>
      <c r="D7011" s="59">
        <v>66.28</v>
      </c>
    </row>
    <row r="7012" spans="1:4" ht="13.5">
      <c r="A7012" s="57">
        <v>47</v>
      </c>
      <c r="B7012" s="55" t="s">
        <v>9151</v>
      </c>
      <c r="C7012" s="57" t="s">
        <v>8068</v>
      </c>
      <c r="D7012" s="59">
        <v>78.67</v>
      </c>
    </row>
    <row r="7013" spans="1:4" ht="13.5">
      <c r="A7013" s="57">
        <v>48</v>
      </c>
      <c r="B7013" s="55" t="s">
        <v>9152</v>
      </c>
      <c r="C7013" s="57" t="s">
        <v>8068</v>
      </c>
      <c r="D7013" s="59">
        <v>20.52</v>
      </c>
    </row>
    <row r="7014" spans="1:4" ht="13.5">
      <c r="A7014" s="57">
        <v>52</v>
      </c>
      <c r="B7014" s="55" t="s">
        <v>9153</v>
      </c>
      <c r="C7014" s="57" t="s">
        <v>8068</v>
      </c>
      <c r="D7014" s="59">
        <v>15.59</v>
      </c>
    </row>
    <row r="7015" spans="1:4" ht="13.5">
      <c r="A7015" s="57">
        <v>43</v>
      </c>
      <c r="B7015" s="55" t="s">
        <v>9154</v>
      </c>
      <c r="C7015" s="57" t="s">
        <v>8068</v>
      </c>
      <c r="D7015" s="59">
        <v>52.62</v>
      </c>
    </row>
    <row r="7016" spans="1:4" ht="13.5">
      <c r="A7016" s="57">
        <v>4791</v>
      </c>
      <c r="B7016" s="55" t="s">
        <v>9155</v>
      </c>
      <c r="C7016" s="57" t="s">
        <v>92</v>
      </c>
      <c r="D7016" s="59">
        <v>28.66</v>
      </c>
    </row>
    <row r="7017" spans="1:4" ht="27">
      <c r="A7017" s="57">
        <v>157</v>
      </c>
      <c r="B7017" s="55" t="s">
        <v>9156</v>
      </c>
      <c r="C7017" s="57" t="s">
        <v>92</v>
      </c>
      <c r="D7017" s="59">
        <v>113.03</v>
      </c>
    </row>
    <row r="7018" spans="1:4" ht="13.5">
      <c r="A7018" s="57">
        <v>156</v>
      </c>
      <c r="B7018" s="55" t="s">
        <v>9157</v>
      </c>
      <c r="C7018" s="57" t="s">
        <v>92</v>
      </c>
      <c r="D7018" s="59">
        <v>40.24</v>
      </c>
    </row>
    <row r="7019" spans="1:4" ht="13.5">
      <c r="A7019" s="57">
        <v>131</v>
      </c>
      <c r="B7019" s="55" t="s">
        <v>9158</v>
      </c>
      <c r="C7019" s="57" t="s">
        <v>92</v>
      </c>
      <c r="D7019" s="59">
        <v>34.409999999999997</v>
      </c>
    </row>
    <row r="7020" spans="1:4" ht="27">
      <c r="A7020" s="57">
        <v>39719</v>
      </c>
      <c r="B7020" s="55" t="s">
        <v>9159</v>
      </c>
      <c r="C7020" s="57" t="s">
        <v>109</v>
      </c>
      <c r="D7020" s="59">
        <v>89.91</v>
      </c>
    </row>
    <row r="7021" spans="1:4" ht="13.5">
      <c r="A7021" s="57">
        <v>21114</v>
      </c>
      <c r="B7021" s="55" t="s">
        <v>9160</v>
      </c>
      <c r="C7021" s="57" t="s">
        <v>8068</v>
      </c>
      <c r="D7021" s="59">
        <v>19.260000000000002</v>
      </c>
    </row>
    <row r="7022" spans="1:4" ht="13.5">
      <c r="A7022" s="57">
        <v>119</v>
      </c>
      <c r="B7022" s="55" t="s">
        <v>9161</v>
      </c>
      <c r="C7022" s="57" t="s">
        <v>8068</v>
      </c>
      <c r="D7022" s="59">
        <v>7.6</v>
      </c>
    </row>
    <row r="7023" spans="1:4" ht="13.5">
      <c r="A7023" s="57">
        <v>20080</v>
      </c>
      <c r="B7023" s="55" t="s">
        <v>9162</v>
      </c>
      <c r="C7023" s="57" t="s">
        <v>8068</v>
      </c>
      <c r="D7023" s="59">
        <v>21.79</v>
      </c>
    </row>
    <row r="7024" spans="1:4" ht="13.5">
      <c r="A7024" s="57">
        <v>122</v>
      </c>
      <c r="B7024" s="55" t="s">
        <v>9163</v>
      </c>
      <c r="C7024" s="57" t="s">
        <v>8068</v>
      </c>
      <c r="D7024" s="59">
        <v>68.650000000000006</v>
      </c>
    </row>
    <row r="7025" spans="1:4" ht="13.5">
      <c r="A7025" s="57">
        <v>3410</v>
      </c>
      <c r="B7025" s="55" t="s">
        <v>9164</v>
      </c>
      <c r="C7025" s="57" t="s">
        <v>92</v>
      </c>
      <c r="D7025" s="59">
        <v>15.3</v>
      </c>
    </row>
    <row r="7026" spans="1:4" ht="27">
      <c r="A7026" s="57">
        <v>124</v>
      </c>
      <c r="B7026" s="55" t="s">
        <v>9165</v>
      </c>
      <c r="C7026" s="57" t="s">
        <v>109</v>
      </c>
      <c r="D7026" s="59">
        <v>13.27</v>
      </c>
    </row>
    <row r="7027" spans="1:4" ht="13.5">
      <c r="A7027" s="57">
        <v>7334</v>
      </c>
      <c r="B7027" s="55" t="s">
        <v>9166</v>
      </c>
      <c r="C7027" s="57" t="s">
        <v>109</v>
      </c>
      <c r="D7027" s="59">
        <v>9.6999999999999993</v>
      </c>
    </row>
    <row r="7028" spans="1:4" ht="27">
      <c r="A7028" s="57">
        <v>123</v>
      </c>
      <c r="B7028" s="55" t="s">
        <v>9167</v>
      </c>
      <c r="C7028" s="57" t="s">
        <v>109</v>
      </c>
      <c r="D7028" s="59">
        <v>5.43</v>
      </c>
    </row>
    <row r="7029" spans="1:4" ht="13.5">
      <c r="A7029" s="57">
        <v>127</v>
      </c>
      <c r="B7029" s="55" t="s">
        <v>9168</v>
      </c>
      <c r="C7029" s="57" t="s">
        <v>109</v>
      </c>
      <c r="D7029" s="59">
        <v>12.96</v>
      </c>
    </row>
    <row r="7030" spans="1:4" ht="13.5">
      <c r="A7030" s="57">
        <v>41373</v>
      </c>
      <c r="B7030" s="55" t="s">
        <v>9169</v>
      </c>
      <c r="C7030" s="57" t="s">
        <v>109</v>
      </c>
      <c r="D7030" s="59">
        <v>18.059999999999999</v>
      </c>
    </row>
    <row r="7031" spans="1:4" ht="27">
      <c r="A7031" s="57">
        <v>133</v>
      </c>
      <c r="B7031" s="55" t="s">
        <v>9170</v>
      </c>
      <c r="C7031" s="57" t="s">
        <v>109</v>
      </c>
      <c r="D7031" s="59">
        <v>5.38</v>
      </c>
    </row>
    <row r="7032" spans="1:4" ht="27">
      <c r="A7032" s="57">
        <v>43617</v>
      </c>
      <c r="B7032" s="55" t="s">
        <v>9171</v>
      </c>
      <c r="C7032" s="57" t="s">
        <v>109</v>
      </c>
      <c r="D7032" s="59">
        <v>6.01</v>
      </c>
    </row>
    <row r="7033" spans="1:4" ht="27">
      <c r="A7033" s="57">
        <v>132</v>
      </c>
      <c r="B7033" s="55" t="s">
        <v>9172</v>
      </c>
      <c r="C7033" s="57" t="s">
        <v>109</v>
      </c>
      <c r="D7033" s="59">
        <v>5.58</v>
      </c>
    </row>
    <row r="7034" spans="1:4" ht="27">
      <c r="A7034" s="57">
        <v>43618</v>
      </c>
      <c r="B7034" s="55" t="s">
        <v>9173</v>
      </c>
      <c r="C7034" s="57" t="s">
        <v>92</v>
      </c>
      <c r="D7034" s="59">
        <v>14.05</v>
      </c>
    </row>
    <row r="7035" spans="1:4" ht="40.5">
      <c r="A7035" s="57">
        <v>37476</v>
      </c>
      <c r="B7035" s="55" t="s">
        <v>9174</v>
      </c>
      <c r="C7035" s="57" t="s">
        <v>8068</v>
      </c>
      <c r="D7035" s="59">
        <v>1996.63</v>
      </c>
    </row>
    <row r="7036" spans="1:4" ht="40.5">
      <c r="A7036" s="57">
        <v>37478</v>
      </c>
      <c r="B7036" s="55" t="s">
        <v>9175</v>
      </c>
      <c r="C7036" s="57" t="s">
        <v>8068</v>
      </c>
      <c r="D7036" s="59">
        <v>2500.84</v>
      </c>
    </row>
    <row r="7037" spans="1:4" ht="40.5">
      <c r="A7037" s="57">
        <v>37477</v>
      </c>
      <c r="B7037" s="55" t="s">
        <v>9176</v>
      </c>
      <c r="C7037" s="57" t="s">
        <v>8068</v>
      </c>
      <c r="D7037" s="59">
        <v>3388.23</v>
      </c>
    </row>
    <row r="7038" spans="1:4" ht="40.5">
      <c r="A7038" s="57">
        <v>37479</v>
      </c>
      <c r="B7038" s="55" t="s">
        <v>9177</v>
      </c>
      <c r="C7038" s="57" t="s">
        <v>8068</v>
      </c>
      <c r="D7038" s="59">
        <v>4018.48</v>
      </c>
    </row>
    <row r="7039" spans="1:4" ht="27">
      <c r="A7039" s="57">
        <v>41632</v>
      </c>
      <c r="B7039" s="55" t="s">
        <v>9178</v>
      </c>
      <c r="C7039" s="57" t="s">
        <v>8068</v>
      </c>
      <c r="D7039" s="59">
        <v>2183.19</v>
      </c>
    </row>
    <row r="7040" spans="1:4" ht="27">
      <c r="A7040" s="57">
        <v>41634</v>
      </c>
      <c r="B7040" s="55" t="s">
        <v>9179</v>
      </c>
      <c r="C7040" s="57" t="s">
        <v>8068</v>
      </c>
      <c r="D7040" s="59">
        <v>2389.35</v>
      </c>
    </row>
    <row r="7041" spans="1:4" ht="27">
      <c r="A7041" s="57">
        <v>41633</v>
      </c>
      <c r="B7041" s="55" t="s">
        <v>9180</v>
      </c>
      <c r="C7041" s="57" t="s">
        <v>8068</v>
      </c>
      <c r="D7041" s="59">
        <v>2563.86</v>
      </c>
    </row>
    <row r="7042" spans="1:4" ht="27">
      <c r="A7042" s="57">
        <v>41635</v>
      </c>
      <c r="B7042" s="55" t="s">
        <v>9181</v>
      </c>
      <c r="C7042" s="57" t="s">
        <v>8068</v>
      </c>
      <c r="D7042" s="59">
        <v>2876.47</v>
      </c>
    </row>
    <row r="7043" spans="1:4" ht="13.5">
      <c r="A7043" s="57">
        <v>4319</v>
      </c>
      <c r="B7043" s="55" t="s">
        <v>9182</v>
      </c>
      <c r="C7043" s="57" t="s">
        <v>8068</v>
      </c>
      <c r="D7043" s="59">
        <v>1.51</v>
      </c>
    </row>
    <row r="7044" spans="1:4" ht="13.5">
      <c r="A7044" s="57">
        <v>42409</v>
      </c>
      <c r="B7044" s="55" t="s">
        <v>9183</v>
      </c>
      <c r="C7044" s="57" t="s">
        <v>92</v>
      </c>
      <c r="D7044" s="59">
        <v>8.85</v>
      </c>
    </row>
    <row r="7045" spans="1:4" ht="13.5">
      <c r="A7045" s="57">
        <v>40553</v>
      </c>
      <c r="B7045" s="55" t="s">
        <v>9184</v>
      </c>
      <c r="C7045" s="57" t="s">
        <v>7</v>
      </c>
      <c r="D7045" s="59">
        <v>35.700000000000003</v>
      </c>
    </row>
    <row r="7046" spans="1:4" ht="13.5">
      <c r="A7046" s="57">
        <v>6114</v>
      </c>
      <c r="B7046" s="55" t="s">
        <v>9185</v>
      </c>
      <c r="C7046" s="57" t="s">
        <v>4</v>
      </c>
      <c r="D7046" s="59">
        <v>12.32</v>
      </c>
    </row>
    <row r="7047" spans="1:4" ht="13.5">
      <c r="A7047" s="57">
        <v>40912</v>
      </c>
      <c r="B7047" s="55" t="s">
        <v>9186</v>
      </c>
      <c r="C7047" s="57" t="s">
        <v>8078</v>
      </c>
      <c r="D7047" s="59">
        <v>2167.73</v>
      </c>
    </row>
    <row r="7048" spans="1:4" ht="13.5">
      <c r="A7048" s="57">
        <v>247</v>
      </c>
      <c r="B7048" s="55" t="s">
        <v>9187</v>
      </c>
      <c r="C7048" s="57" t="s">
        <v>4</v>
      </c>
      <c r="D7048" s="59">
        <v>13.57</v>
      </c>
    </row>
    <row r="7049" spans="1:4" ht="13.5">
      <c r="A7049" s="57">
        <v>40919</v>
      </c>
      <c r="B7049" s="55" t="s">
        <v>9188</v>
      </c>
      <c r="C7049" s="57" t="s">
        <v>8078</v>
      </c>
      <c r="D7049" s="59">
        <v>2386.42</v>
      </c>
    </row>
    <row r="7050" spans="1:4" ht="13.5">
      <c r="A7050" s="57">
        <v>25958</v>
      </c>
      <c r="B7050" s="55" t="s">
        <v>9189</v>
      </c>
      <c r="C7050" s="57" t="s">
        <v>4</v>
      </c>
      <c r="D7050" s="59">
        <v>14.26</v>
      </c>
    </row>
    <row r="7051" spans="1:4" ht="13.5">
      <c r="A7051" s="57">
        <v>40984</v>
      </c>
      <c r="B7051" s="55" t="s">
        <v>9190</v>
      </c>
      <c r="C7051" s="57" t="s">
        <v>8078</v>
      </c>
      <c r="D7051" s="59">
        <v>2507.5300000000002</v>
      </c>
    </row>
    <row r="7052" spans="1:4" ht="13.5">
      <c r="A7052" s="57">
        <v>248</v>
      </c>
      <c r="B7052" s="55" t="s">
        <v>9191</v>
      </c>
      <c r="C7052" s="57" t="s">
        <v>4</v>
      </c>
      <c r="D7052" s="59">
        <v>12.75</v>
      </c>
    </row>
    <row r="7053" spans="1:4" ht="13.5">
      <c r="A7053" s="57">
        <v>41086</v>
      </c>
      <c r="B7053" s="55" t="s">
        <v>9192</v>
      </c>
      <c r="C7053" s="57" t="s">
        <v>8078</v>
      </c>
      <c r="D7053" s="59">
        <v>2243.09</v>
      </c>
    </row>
    <row r="7054" spans="1:4" ht="13.5">
      <c r="A7054" s="57">
        <v>34466</v>
      </c>
      <c r="B7054" s="55" t="s">
        <v>9193</v>
      </c>
      <c r="C7054" s="57" t="s">
        <v>4</v>
      </c>
      <c r="D7054" s="59">
        <v>12.75</v>
      </c>
    </row>
    <row r="7055" spans="1:4" ht="13.5">
      <c r="A7055" s="57">
        <v>41083</v>
      </c>
      <c r="B7055" s="55" t="s">
        <v>9194</v>
      </c>
      <c r="C7055" s="57" t="s">
        <v>8078</v>
      </c>
      <c r="D7055" s="59">
        <v>2243.09</v>
      </c>
    </row>
    <row r="7056" spans="1:4" ht="13.5">
      <c r="A7056" s="57">
        <v>252</v>
      </c>
      <c r="B7056" s="55" t="s">
        <v>9195</v>
      </c>
      <c r="C7056" s="57" t="s">
        <v>4</v>
      </c>
      <c r="D7056" s="59">
        <v>13.22</v>
      </c>
    </row>
    <row r="7057" spans="1:4" ht="13.5">
      <c r="A7057" s="57">
        <v>40909</v>
      </c>
      <c r="B7057" s="55" t="s">
        <v>9196</v>
      </c>
      <c r="C7057" s="57" t="s">
        <v>8078</v>
      </c>
      <c r="D7057" s="59">
        <v>2325.11</v>
      </c>
    </row>
    <row r="7058" spans="1:4" ht="13.5">
      <c r="A7058" s="57">
        <v>242</v>
      </c>
      <c r="B7058" s="55" t="s">
        <v>9197</v>
      </c>
      <c r="C7058" s="57" t="s">
        <v>4</v>
      </c>
      <c r="D7058" s="59">
        <v>14.28</v>
      </c>
    </row>
    <row r="7059" spans="1:4" ht="13.5">
      <c r="A7059" s="57">
        <v>41085</v>
      </c>
      <c r="B7059" s="55" t="s">
        <v>9198</v>
      </c>
      <c r="C7059" s="57" t="s">
        <v>8078</v>
      </c>
      <c r="D7059" s="59">
        <v>2514.58</v>
      </c>
    </row>
    <row r="7060" spans="1:4" ht="27">
      <c r="A7060" s="57">
        <v>427</v>
      </c>
      <c r="B7060" s="55" t="s">
        <v>9199</v>
      </c>
      <c r="C7060" s="57" t="s">
        <v>8068</v>
      </c>
      <c r="D7060" s="59">
        <v>5.36</v>
      </c>
    </row>
    <row r="7061" spans="1:4" ht="27">
      <c r="A7061" s="57">
        <v>417</v>
      </c>
      <c r="B7061" s="55" t="s">
        <v>9200</v>
      </c>
      <c r="C7061" s="57" t="s">
        <v>8068</v>
      </c>
      <c r="D7061" s="59">
        <v>2.52</v>
      </c>
    </row>
    <row r="7062" spans="1:4" ht="27">
      <c r="A7062" s="57">
        <v>11273</v>
      </c>
      <c r="B7062" s="55" t="s">
        <v>9201</v>
      </c>
      <c r="C7062" s="57" t="s">
        <v>8068</v>
      </c>
      <c r="D7062" s="59">
        <v>7.84</v>
      </c>
    </row>
    <row r="7063" spans="1:4" ht="27">
      <c r="A7063" s="57">
        <v>11272</v>
      </c>
      <c r="B7063" s="55" t="s">
        <v>9202</v>
      </c>
      <c r="C7063" s="57" t="s">
        <v>8068</v>
      </c>
      <c r="D7063" s="59">
        <v>4.7300000000000004</v>
      </c>
    </row>
    <row r="7064" spans="1:4" ht="27">
      <c r="A7064" s="57">
        <v>11275</v>
      </c>
      <c r="B7064" s="55" t="s">
        <v>9203</v>
      </c>
      <c r="C7064" s="57" t="s">
        <v>8068</v>
      </c>
      <c r="D7064" s="59">
        <v>1.9</v>
      </c>
    </row>
    <row r="7065" spans="1:4" ht="27">
      <c r="A7065" s="57">
        <v>11274</v>
      </c>
      <c r="B7065" s="55" t="s">
        <v>9204</v>
      </c>
      <c r="C7065" s="57" t="s">
        <v>8068</v>
      </c>
      <c r="D7065" s="59">
        <v>1.45</v>
      </c>
    </row>
    <row r="7066" spans="1:4" ht="13.5">
      <c r="A7066" s="57">
        <v>38470</v>
      </c>
      <c r="B7066" s="55" t="s">
        <v>9205</v>
      </c>
      <c r="C7066" s="57" t="s">
        <v>8068</v>
      </c>
      <c r="D7066" s="59">
        <v>32.229999999999997</v>
      </c>
    </row>
    <row r="7067" spans="1:4" ht="13.5">
      <c r="A7067" s="57">
        <v>38547</v>
      </c>
      <c r="B7067" s="55" t="s">
        <v>9206</v>
      </c>
      <c r="C7067" s="57" t="s">
        <v>8068</v>
      </c>
      <c r="D7067" s="59">
        <v>87.95</v>
      </c>
    </row>
    <row r="7068" spans="1:4" ht="13.5">
      <c r="A7068" s="57">
        <v>38469</v>
      </c>
      <c r="B7068" s="55" t="s">
        <v>9207</v>
      </c>
      <c r="C7068" s="57" t="s">
        <v>8068</v>
      </c>
      <c r="D7068" s="59">
        <v>94.57</v>
      </c>
    </row>
    <row r="7069" spans="1:4" ht="13.5">
      <c r="A7069" s="57">
        <v>38467</v>
      </c>
      <c r="B7069" s="55" t="s">
        <v>9208</v>
      </c>
      <c r="C7069" s="57" t="s">
        <v>8068</v>
      </c>
      <c r="D7069" s="59">
        <v>53.21</v>
      </c>
    </row>
    <row r="7070" spans="1:4" ht="13.5">
      <c r="A7070" s="57">
        <v>38468</v>
      </c>
      <c r="B7070" s="55" t="s">
        <v>9209</v>
      </c>
      <c r="C7070" s="57" t="s">
        <v>8068</v>
      </c>
      <c r="D7070" s="59">
        <v>58.55</v>
      </c>
    </row>
    <row r="7071" spans="1:4" ht="13.5">
      <c r="A7071" s="57">
        <v>38471</v>
      </c>
      <c r="B7071" s="55" t="s">
        <v>9210</v>
      </c>
      <c r="C7071" s="57" t="s">
        <v>8068</v>
      </c>
      <c r="D7071" s="59">
        <v>76.040000000000006</v>
      </c>
    </row>
    <row r="7072" spans="1:4" ht="13.5">
      <c r="A7072" s="57">
        <v>37370</v>
      </c>
      <c r="B7072" s="55" t="s">
        <v>9211</v>
      </c>
      <c r="C7072" s="57" t="s">
        <v>4</v>
      </c>
      <c r="D7072" s="59">
        <v>2.67</v>
      </c>
    </row>
    <row r="7073" spans="1:4" ht="13.5">
      <c r="A7073" s="57">
        <v>40862</v>
      </c>
      <c r="B7073" s="55" t="s">
        <v>9212</v>
      </c>
      <c r="C7073" s="57" t="s">
        <v>8078</v>
      </c>
      <c r="D7073" s="59">
        <v>503.17</v>
      </c>
    </row>
    <row r="7074" spans="1:4" ht="13.5">
      <c r="A7074" s="57">
        <v>10658</v>
      </c>
      <c r="B7074" s="55" t="s">
        <v>9213</v>
      </c>
      <c r="C7074" s="57" t="s">
        <v>8068</v>
      </c>
      <c r="D7074" s="59">
        <v>6880</v>
      </c>
    </row>
    <row r="7075" spans="1:4" ht="13.5">
      <c r="A7075" s="57">
        <v>253</v>
      </c>
      <c r="B7075" s="55" t="s">
        <v>9214</v>
      </c>
      <c r="C7075" s="57" t="s">
        <v>4</v>
      </c>
      <c r="D7075" s="59">
        <v>25.03</v>
      </c>
    </row>
    <row r="7076" spans="1:4" ht="13.5">
      <c r="A7076" s="57">
        <v>40809</v>
      </c>
      <c r="B7076" s="55" t="s">
        <v>9215</v>
      </c>
      <c r="C7076" s="57" t="s">
        <v>8078</v>
      </c>
      <c r="D7076" s="59">
        <v>4399.1899999999996</v>
      </c>
    </row>
    <row r="7077" spans="1:4" ht="40.5">
      <c r="A7077" s="57">
        <v>42428</v>
      </c>
      <c r="B7077" s="55" t="s">
        <v>9216</v>
      </c>
      <c r="C7077" s="57" t="s">
        <v>8068</v>
      </c>
      <c r="D7077" s="59">
        <v>1900</v>
      </c>
    </row>
    <row r="7078" spans="1:4" ht="13.5">
      <c r="A7078" s="57">
        <v>583</v>
      </c>
      <c r="B7078" s="55" t="s">
        <v>9217</v>
      </c>
      <c r="C7078" s="57" t="s">
        <v>92</v>
      </c>
      <c r="D7078" s="59">
        <v>35.65</v>
      </c>
    </row>
    <row r="7079" spans="1:4" ht="13.5">
      <c r="A7079" s="57">
        <v>299</v>
      </c>
      <c r="B7079" s="55" t="s">
        <v>9218</v>
      </c>
      <c r="C7079" s="57" t="s">
        <v>8068</v>
      </c>
      <c r="D7079" s="59">
        <v>2.54</v>
      </c>
    </row>
    <row r="7080" spans="1:4" ht="13.5">
      <c r="A7080" s="57">
        <v>298</v>
      </c>
      <c r="B7080" s="55" t="s">
        <v>9219</v>
      </c>
      <c r="C7080" s="57" t="s">
        <v>8068</v>
      </c>
      <c r="D7080" s="59">
        <v>2.5499999999999998</v>
      </c>
    </row>
    <row r="7081" spans="1:4" ht="13.5">
      <c r="A7081" s="57">
        <v>295</v>
      </c>
      <c r="B7081" s="55" t="s">
        <v>9220</v>
      </c>
      <c r="C7081" s="57" t="s">
        <v>8068</v>
      </c>
      <c r="D7081" s="59">
        <v>1.52</v>
      </c>
    </row>
    <row r="7082" spans="1:4" ht="13.5">
      <c r="A7082" s="57">
        <v>296</v>
      </c>
      <c r="B7082" s="55" t="s">
        <v>9221</v>
      </c>
      <c r="C7082" s="57" t="s">
        <v>8068</v>
      </c>
      <c r="D7082" s="59">
        <v>1.58</v>
      </c>
    </row>
    <row r="7083" spans="1:4" ht="13.5">
      <c r="A7083" s="57">
        <v>297</v>
      </c>
      <c r="B7083" s="55" t="s">
        <v>9222</v>
      </c>
      <c r="C7083" s="57" t="s">
        <v>8068</v>
      </c>
      <c r="D7083" s="59">
        <v>2.23</v>
      </c>
    </row>
    <row r="7084" spans="1:4" ht="13.5">
      <c r="A7084" s="57">
        <v>301</v>
      </c>
      <c r="B7084" s="55" t="s">
        <v>9223</v>
      </c>
      <c r="C7084" s="57" t="s">
        <v>8068</v>
      </c>
      <c r="D7084" s="59">
        <v>2.8</v>
      </c>
    </row>
    <row r="7085" spans="1:4" ht="13.5">
      <c r="A7085" s="57">
        <v>300</v>
      </c>
      <c r="B7085" s="55" t="s">
        <v>9224</v>
      </c>
      <c r="C7085" s="57" t="s">
        <v>8068</v>
      </c>
      <c r="D7085" s="59">
        <v>11.76</v>
      </c>
    </row>
    <row r="7086" spans="1:4" ht="13.5">
      <c r="A7086" s="57">
        <v>20084</v>
      </c>
      <c r="B7086" s="55" t="s">
        <v>9225</v>
      </c>
      <c r="C7086" s="57" t="s">
        <v>8068</v>
      </c>
      <c r="D7086" s="59">
        <v>1.52</v>
      </c>
    </row>
    <row r="7087" spans="1:4" ht="13.5">
      <c r="A7087" s="57">
        <v>20085</v>
      </c>
      <c r="B7087" s="55" t="s">
        <v>9226</v>
      </c>
      <c r="C7087" s="57" t="s">
        <v>8068</v>
      </c>
      <c r="D7087" s="59">
        <v>1.41</v>
      </c>
    </row>
    <row r="7088" spans="1:4" ht="13.5">
      <c r="A7088" s="57">
        <v>311</v>
      </c>
      <c r="B7088" s="55" t="s">
        <v>9227</v>
      </c>
      <c r="C7088" s="57" t="s">
        <v>8068</v>
      </c>
      <c r="D7088" s="59">
        <v>9.1</v>
      </c>
    </row>
    <row r="7089" spans="1:4" ht="13.5">
      <c r="A7089" s="57">
        <v>318</v>
      </c>
      <c r="B7089" s="55" t="s">
        <v>9228</v>
      </c>
      <c r="C7089" s="57" t="s">
        <v>8068</v>
      </c>
      <c r="D7089" s="59">
        <v>15.95</v>
      </c>
    </row>
    <row r="7090" spans="1:4" ht="13.5">
      <c r="A7090" s="57">
        <v>319</v>
      </c>
      <c r="B7090" s="55" t="s">
        <v>9229</v>
      </c>
      <c r="C7090" s="57" t="s">
        <v>8068</v>
      </c>
      <c r="D7090" s="59">
        <v>30.12</v>
      </c>
    </row>
    <row r="7091" spans="1:4" ht="13.5">
      <c r="A7091" s="57">
        <v>320</v>
      </c>
      <c r="B7091" s="55" t="s">
        <v>9230</v>
      </c>
      <c r="C7091" s="57" t="s">
        <v>8068</v>
      </c>
      <c r="D7091" s="59">
        <v>95.75</v>
      </c>
    </row>
    <row r="7092" spans="1:4" ht="13.5">
      <c r="A7092" s="57">
        <v>314</v>
      </c>
      <c r="B7092" s="55" t="s">
        <v>9231</v>
      </c>
      <c r="C7092" s="57" t="s">
        <v>8068</v>
      </c>
      <c r="D7092" s="59">
        <v>147.07</v>
      </c>
    </row>
    <row r="7093" spans="1:4" ht="13.5">
      <c r="A7093" s="57">
        <v>303</v>
      </c>
      <c r="B7093" s="55" t="s">
        <v>9232</v>
      </c>
      <c r="C7093" s="57" t="s">
        <v>8068</v>
      </c>
      <c r="D7093" s="59">
        <v>3.81</v>
      </c>
    </row>
    <row r="7094" spans="1:4" ht="13.5">
      <c r="A7094" s="57">
        <v>304</v>
      </c>
      <c r="B7094" s="55" t="s">
        <v>9233</v>
      </c>
      <c r="C7094" s="57" t="s">
        <v>8068</v>
      </c>
      <c r="D7094" s="59">
        <v>5.82</v>
      </c>
    </row>
    <row r="7095" spans="1:4" ht="13.5">
      <c r="A7095" s="57">
        <v>305</v>
      </c>
      <c r="B7095" s="55" t="s">
        <v>9234</v>
      </c>
      <c r="C7095" s="57" t="s">
        <v>8068</v>
      </c>
      <c r="D7095" s="59">
        <v>9.9499999999999993</v>
      </c>
    </row>
    <row r="7096" spans="1:4" ht="13.5">
      <c r="A7096" s="57">
        <v>306</v>
      </c>
      <c r="B7096" s="55" t="s">
        <v>9235</v>
      </c>
      <c r="C7096" s="57" t="s">
        <v>8068</v>
      </c>
      <c r="D7096" s="59">
        <v>11.96</v>
      </c>
    </row>
    <row r="7097" spans="1:4" ht="13.5">
      <c r="A7097" s="57">
        <v>307</v>
      </c>
      <c r="B7097" s="55" t="s">
        <v>9236</v>
      </c>
      <c r="C7097" s="57" t="s">
        <v>8068</v>
      </c>
      <c r="D7097" s="59">
        <v>23.61</v>
      </c>
    </row>
    <row r="7098" spans="1:4" ht="13.5">
      <c r="A7098" s="57">
        <v>309</v>
      </c>
      <c r="B7098" s="55" t="s">
        <v>9237</v>
      </c>
      <c r="C7098" s="57" t="s">
        <v>8068</v>
      </c>
      <c r="D7098" s="59">
        <v>48.39</v>
      </c>
    </row>
    <row r="7099" spans="1:4" ht="13.5">
      <c r="A7099" s="57">
        <v>310</v>
      </c>
      <c r="B7099" s="55" t="s">
        <v>9238</v>
      </c>
      <c r="C7099" s="57" t="s">
        <v>8068</v>
      </c>
      <c r="D7099" s="59">
        <v>61.37</v>
      </c>
    </row>
    <row r="7100" spans="1:4" ht="13.5">
      <c r="A7100" s="57">
        <v>328</v>
      </c>
      <c r="B7100" s="55" t="s">
        <v>9239</v>
      </c>
      <c r="C7100" s="57" t="s">
        <v>8068</v>
      </c>
      <c r="D7100" s="59">
        <v>7.32</v>
      </c>
    </row>
    <row r="7101" spans="1:4" ht="13.5">
      <c r="A7101" s="57">
        <v>325</v>
      </c>
      <c r="B7101" s="55" t="s">
        <v>9240</v>
      </c>
      <c r="C7101" s="57" t="s">
        <v>8068</v>
      </c>
      <c r="D7101" s="59">
        <v>2.84</v>
      </c>
    </row>
    <row r="7102" spans="1:4" ht="13.5">
      <c r="A7102" s="57">
        <v>20326</v>
      </c>
      <c r="B7102" s="55" t="s">
        <v>9241</v>
      </c>
      <c r="C7102" s="57" t="s">
        <v>8068</v>
      </c>
      <c r="D7102" s="59">
        <v>7.6</v>
      </c>
    </row>
    <row r="7103" spans="1:4" ht="13.5">
      <c r="A7103" s="57">
        <v>329</v>
      </c>
      <c r="B7103" s="55" t="s">
        <v>9242</v>
      </c>
      <c r="C7103" s="57" t="s">
        <v>8068</v>
      </c>
      <c r="D7103" s="59">
        <v>9.36</v>
      </c>
    </row>
    <row r="7104" spans="1:4" ht="13.5">
      <c r="A7104" s="57">
        <v>308</v>
      </c>
      <c r="B7104" s="55" t="s">
        <v>9243</v>
      </c>
      <c r="C7104" s="57" t="s">
        <v>8068</v>
      </c>
      <c r="D7104" s="59">
        <v>31.53</v>
      </c>
    </row>
    <row r="7105" spans="1:4" ht="13.5">
      <c r="A7105" s="57">
        <v>39642</v>
      </c>
      <c r="B7105" s="55" t="s">
        <v>9244</v>
      </c>
      <c r="C7105" s="57" t="s">
        <v>8068</v>
      </c>
      <c r="D7105" s="59">
        <v>1.91</v>
      </c>
    </row>
    <row r="7106" spans="1:4" ht="13.5">
      <c r="A7106" s="57">
        <v>39641</v>
      </c>
      <c r="B7106" s="55" t="s">
        <v>9245</v>
      </c>
      <c r="C7106" s="57" t="s">
        <v>8068</v>
      </c>
      <c r="D7106" s="59">
        <v>1.33</v>
      </c>
    </row>
    <row r="7107" spans="1:4" ht="13.5">
      <c r="A7107" s="57">
        <v>39643</v>
      </c>
      <c r="B7107" s="55" t="s">
        <v>9246</v>
      </c>
      <c r="C7107" s="57" t="s">
        <v>8068</v>
      </c>
      <c r="D7107" s="59">
        <v>5.32</v>
      </c>
    </row>
    <row r="7108" spans="1:4" ht="13.5">
      <c r="A7108" s="57">
        <v>39644</v>
      </c>
      <c r="B7108" s="55" t="s">
        <v>9247</v>
      </c>
      <c r="C7108" s="57" t="s">
        <v>8068</v>
      </c>
      <c r="D7108" s="59">
        <v>6.87</v>
      </c>
    </row>
    <row r="7109" spans="1:4" ht="13.5">
      <c r="A7109" s="57">
        <v>39645</v>
      </c>
      <c r="B7109" s="55" t="s">
        <v>9248</v>
      </c>
      <c r="C7109" s="57" t="s">
        <v>8068</v>
      </c>
      <c r="D7109" s="59">
        <v>8.8699999999999992</v>
      </c>
    </row>
    <row r="7110" spans="1:4" ht="13.5">
      <c r="A7110" s="57">
        <v>41610</v>
      </c>
      <c r="B7110" s="55" t="s">
        <v>9249</v>
      </c>
      <c r="C7110" s="57" t="s">
        <v>8068</v>
      </c>
      <c r="D7110" s="59">
        <v>370.42</v>
      </c>
    </row>
    <row r="7111" spans="1:4" ht="13.5">
      <c r="A7111" s="57">
        <v>41611</v>
      </c>
      <c r="B7111" s="55" t="s">
        <v>9250</v>
      </c>
      <c r="C7111" s="57" t="s">
        <v>8068</v>
      </c>
      <c r="D7111" s="59">
        <v>583.86</v>
      </c>
    </row>
    <row r="7112" spans="1:4" ht="13.5">
      <c r="A7112" s="57">
        <v>41612</v>
      </c>
      <c r="B7112" s="55" t="s">
        <v>9251</v>
      </c>
      <c r="C7112" s="57" t="s">
        <v>8068</v>
      </c>
      <c r="D7112" s="59">
        <v>819.83</v>
      </c>
    </row>
    <row r="7113" spans="1:4" ht="13.5">
      <c r="A7113" s="57">
        <v>41637</v>
      </c>
      <c r="B7113" s="55" t="s">
        <v>9252</v>
      </c>
      <c r="C7113" s="57" t="s">
        <v>8068</v>
      </c>
      <c r="D7113" s="59">
        <v>76.63</v>
      </c>
    </row>
    <row r="7114" spans="1:4" ht="13.5">
      <c r="A7114" s="57">
        <v>41638</v>
      </c>
      <c r="B7114" s="55" t="s">
        <v>9253</v>
      </c>
      <c r="C7114" s="57" t="s">
        <v>8068</v>
      </c>
      <c r="D7114" s="59">
        <v>99.83</v>
      </c>
    </row>
    <row r="7115" spans="1:4" ht="13.5">
      <c r="A7115" s="57">
        <v>41639</v>
      </c>
      <c r="B7115" s="55" t="s">
        <v>9254</v>
      </c>
      <c r="C7115" s="57" t="s">
        <v>8068</v>
      </c>
      <c r="D7115" s="59">
        <v>241.51</v>
      </c>
    </row>
    <row r="7116" spans="1:4" ht="13.5">
      <c r="A7116" s="57">
        <v>11789</v>
      </c>
      <c r="B7116" s="55" t="s">
        <v>9255</v>
      </c>
      <c r="C7116" s="57" t="s">
        <v>8068</v>
      </c>
      <c r="D7116" s="59">
        <v>0.71</v>
      </c>
    </row>
    <row r="7117" spans="1:4" ht="27">
      <c r="A7117" s="57">
        <v>20975</v>
      </c>
      <c r="B7117" s="55" t="s">
        <v>9256</v>
      </c>
      <c r="C7117" s="57" t="s">
        <v>8068</v>
      </c>
      <c r="D7117" s="59">
        <v>9.61</v>
      </c>
    </row>
    <row r="7118" spans="1:4" ht="27">
      <c r="A7118" s="57">
        <v>20976</v>
      </c>
      <c r="B7118" s="55" t="s">
        <v>9257</v>
      </c>
      <c r="C7118" s="57" t="s">
        <v>8068</v>
      </c>
      <c r="D7118" s="59">
        <v>14.53</v>
      </c>
    </row>
    <row r="7119" spans="1:4" ht="13.5">
      <c r="A7119" s="57">
        <v>40340</v>
      </c>
      <c r="B7119" s="55" t="s">
        <v>9258</v>
      </c>
      <c r="C7119" s="57" t="s">
        <v>8068</v>
      </c>
      <c r="D7119" s="59">
        <v>74.150000000000006</v>
      </c>
    </row>
    <row r="7120" spans="1:4" ht="13.5">
      <c r="A7120" s="57">
        <v>40341</v>
      </c>
      <c r="B7120" s="55" t="s">
        <v>9259</v>
      </c>
      <c r="C7120" s="57" t="s">
        <v>8068</v>
      </c>
      <c r="D7120" s="59">
        <v>87.8</v>
      </c>
    </row>
    <row r="7121" spans="1:4" ht="13.5">
      <c r="A7121" s="57">
        <v>40342</v>
      </c>
      <c r="B7121" s="55" t="s">
        <v>9260</v>
      </c>
      <c r="C7121" s="57" t="s">
        <v>8068</v>
      </c>
      <c r="D7121" s="59">
        <v>111.31</v>
      </c>
    </row>
    <row r="7122" spans="1:4" ht="13.5">
      <c r="A7122" s="57">
        <v>40343</v>
      </c>
      <c r="B7122" s="55" t="s">
        <v>9261</v>
      </c>
      <c r="C7122" s="57" t="s">
        <v>8068</v>
      </c>
      <c r="D7122" s="59">
        <v>136.55000000000001</v>
      </c>
    </row>
    <row r="7123" spans="1:4" ht="13.5">
      <c r="A7123" s="57">
        <v>40344</v>
      </c>
      <c r="B7123" s="55" t="s">
        <v>9262</v>
      </c>
      <c r="C7123" s="57" t="s">
        <v>8068</v>
      </c>
      <c r="D7123" s="59">
        <v>144.38</v>
      </c>
    </row>
    <row r="7124" spans="1:4" ht="13.5">
      <c r="A7124" s="57">
        <v>40345</v>
      </c>
      <c r="B7124" s="55" t="s">
        <v>9263</v>
      </c>
      <c r="C7124" s="57" t="s">
        <v>8068</v>
      </c>
      <c r="D7124" s="59">
        <v>180.27</v>
      </c>
    </row>
    <row r="7125" spans="1:4" ht="13.5">
      <c r="A7125" s="57">
        <v>40346</v>
      </c>
      <c r="B7125" s="55" t="s">
        <v>9264</v>
      </c>
      <c r="C7125" s="57" t="s">
        <v>8068</v>
      </c>
      <c r="D7125" s="59">
        <v>169.58</v>
      </c>
    </row>
    <row r="7126" spans="1:4" ht="13.5">
      <c r="A7126" s="57">
        <v>40347</v>
      </c>
      <c r="B7126" s="55" t="s">
        <v>9265</v>
      </c>
      <c r="C7126" s="57" t="s">
        <v>8068</v>
      </c>
      <c r="D7126" s="59">
        <v>209.68</v>
      </c>
    </row>
    <row r="7127" spans="1:4" ht="13.5">
      <c r="A7127" s="57">
        <v>38840</v>
      </c>
      <c r="B7127" s="55" t="s">
        <v>9266</v>
      </c>
      <c r="C7127" s="57" t="s">
        <v>8068</v>
      </c>
      <c r="D7127" s="59">
        <v>2.79</v>
      </c>
    </row>
    <row r="7128" spans="1:4" ht="13.5">
      <c r="A7128" s="57">
        <v>38841</v>
      </c>
      <c r="B7128" s="55" t="s">
        <v>9267</v>
      </c>
      <c r="C7128" s="57" t="s">
        <v>8068</v>
      </c>
      <c r="D7128" s="59">
        <v>3.1</v>
      </c>
    </row>
    <row r="7129" spans="1:4" ht="13.5">
      <c r="A7129" s="57">
        <v>38842</v>
      </c>
      <c r="B7129" s="55" t="s">
        <v>9268</v>
      </c>
      <c r="C7129" s="57" t="s">
        <v>8068</v>
      </c>
      <c r="D7129" s="59">
        <v>6.12</v>
      </c>
    </row>
    <row r="7130" spans="1:4" ht="13.5">
      <c r="A7130" s="57">
        <v>38843</v>
      </c>
      <c r="B7130" s="55" t="s">
        <v>9269</v>
      </c>
      <c r="C7130" s="57" t="s">
        <v>8068</v>
      </c>
      <c r="D7130" s="59">
        <v>9.56</v>
      </c>
    </row>
    <row r="7131" spans="1:4" ht="27">
      <c r="A7131" s="57">
        <v>43424</v>
      </c>
      <c r="B7131" s="55" t="s">
        <v>9270</v>
      </c>
      <c r="C7131" s="57" t="s">
        <v>8068</v>
      </c>
      <c r="D7131" s="59">
        <v>310.35000000000002</v>
      </c>
    </row>
    <row r="7132" spans="1:4" ht="27">
      <c r="A7132" s="57">
        <v>43426</v>
      </c>
      <c r="B7132" s="55" t="s">
        <v>9271</v>
      </c>
      <c r="C7132" s="57" t="s">
        <v>8068</v>
      </c>
      <c r="D7132" s="59">
        <v>1070.42</v>
      </c>
    </row>
    <row r="7133" spans="1:4" ht="27">
      <c r="A7133" s="57">
        <v>12565</v>
      </c>
      <c r="B7133" s="55" t="s">
        <v>9272</v>
      </c>
      <c r="C7133" s="57" t="s">
        <v>8068</v>
      </c>
      <c r="D7133" s="59">
        <v>375.38</v>
      </c>
    </row>
    <row r="7134" spans="1:4" ht="27">
      <c r="A7134" s="57">
        <v>12567</v>
      </c>
      <c r="B7134" s="55" t="s">
        <v>9273</v>
      </c>
      <c r="C7134" s="57" t="s">
        <v>8068</v>
      </c>
      <c r="D7134" s="59">
        <v>504.2</v>
      </c>
    </row>
    <row r="7135" spans="1:4" ht="27">
      <c r="A7135" s="57">
        <v>12568</v>
      </c>
      <c r="B7135" s="55" t="s">
        <v>9274</v>
      </c>
      <c r="C7135" s="57" t="s">
        <v>8068</v>
      </c>
      <c r="D7135" s="59">
        <v>705.88</v>
      </c>
    </row>
    <row r="7136" spans="1:4" ht="27">
      <c r="A7136" s="57">
        <v>43441</v>
      </c>
      <c r="B7136" s="55" t="s">
        <v>9275</v>
      </c>
      <c r="C7136" s="57" t="s">
        <v>8068</v>
      </c>
      <c r="D7136" s="59">
        <v>90.75</v>
      </c>
    </row>
    <row r="7137" spans="1:4" ht="27">
      <c r="A7137" s="57">
        <v>43423</v>
      </c>
      <c r="B7137" s="55" t="s">
        <v>9276</v>
      </c>
      <c r="C7137" s="57" t="s">
        <v>8068</v>
      </c>
      <c r="D7137" s="59">
        <v>42.35</v>
      </c>
    </row>
    <row r="7138" spans="1:4" ht="27">
      <c r="A7138" s="57">
        <v>12532</v>
      </c>
      <c r="B7138" s="55" t="s">
        <v>9277</v>
      </c>
      <c r="C7138" s="57" t="s">
        <v>8068</v>
      </c>
      <c r="D7138" s="59">
        <v>65.31</v>
      </c>
    </row>
    <row r="7139" spans="1:4" ht="27">
      <c r="A7139" s="57">
        <v>43444</v>
      </c>
      <c r="B7139" s="55" t="s">
        <v>9278</v>
      </c>
      <c r="C7139" s="57" t="s">
        <v>8068</v>
      </c>
      <c r="D7139" s="59">
        <v>219.32</v>
      </c>
    </row>
    <row r="7140" spans="1:4" ht="27">
      <c r="A7140" s="57">
        <v>12551</v>
      </c>
      <c r="B7140" s="55" t="s">
        <v>9279</v>
      </c>
      <c r="C7140" s="57" t="s">
        <v>8068</v>
      </c>
      <c r="D7140" s="59">
        <v>156.47999999999999</v>
      </c>
    </row>
    <row r="7141" spans="1:4" ht="27">
      <c r="A7141" s="57">
        <v>43442</v>
      </c>
      <c r="B7141" s="55" t="s">
        <v>9280</v>
      </c>
      <c r="C7141" s="57" t="s">
        <v>8068</v>
      </c>
      <c r="D7141" s="59">
        <v>121</v>
      </c>
    </row>
    <row r="7142" spans="1:4" ht="27">
      <c r="A7142" s="57">
        <v>43443</v>
      </c>
      <c r="B7142" s="55" t="s">
        <v>9281</v>
      </c>
      <c r="C7142" s="57" t="s">
        <v>8068</v>
      </c>
      <c r="D7142" s="59">
        <v>158.82</v>
      </c>
    </row>
    <row r="7143" spans="1:4" ht="27">
      <c r="A7143" s="57">
        <v>12544</v>
      </c>
      <c r="B7143" s="55" t="s">
        <v>9282</v>
      </c>
      <c r="C7143" s="57" t="s">
        <v>8068</v>
      </c>
      <c r="D7143" s="59">
        <v>85.71</v>
      </c>
    </row>
    <row r="7144" spans="1:4" ht="27">
      <c r="A7144" s="57">
        <v>12547</v>
      </c>
      <c r="B7144" s="55" t="s">
        <v>9283</v>
      </c>
      <c r="C7144" s="57" t="s">
        <v>8068</v>
      </c>
      <c r="D7144" s="59">
        <v>115.28</v>
      </c>
    </row>
    <row r="7145" spans="1:4" ht="27">
      <c r="A7145" s="57">
        <v>43445</v>
      </c>
      <c r="B7145" s="55" t="s">
        <v>9284</v>
      </c>
      <c r="C7145" s="57" t="s">
        <v>8068</v>
      </c>
      <c r="D7145" s="59">
        <v>302.52</v>
      </c>
    </row>
    <row r="7146" spans="1:4" ht="27">
      <c r="A7146" s="57">
        <v>12563</v>
      </c>
      <c r="B7146" s="55" t="s">
        <v>9285</v>
      </c>
      <c r="C7146" s="57" t="s">
        <v>8068</v>
      </c>
      <c r="D7146" s="59">
        <v>216.44</v>
      </c>
    </row>
    <row r="7147" spans="1:4" ht="27">
      <c r="A7147" s="57">
        <v>43425</v>
      </c>
      <c r="B7147" s="55" t="s">
        <v>9286</v>
      </c>
      <c r="C7147" s="57" t="s">
        <v>8068</v>
      </c>
      <c r="D7147" s="59">
        <v>136.13</v>
      </c>
    </row>
    <row r="7148" spans="1:4" ht="27">
      <c r="A7148" s="57">
        <v>43446</v>
      </c>
      <c r="B7148" s="55" t="s">
        <v>9287</v>
      </c>
      <c r="C7148" s="57" t="s">
        <v>8068</v>
      </c>
      <c r="D7148" s="59">
        <v>287.39</v>
      </c>
    </row>
    <row r="7149" spans="1:4" ht="27">
      <c r="A7149" s="57">
        <v>43447</v>
      </c>
      <c r="B7149" s="55" t="s">
        <v>9288</v>
      </c>
      <c r="C7149" s="57" t="s">
        <v>8068</v>
      </c>
      <c r="D7149" s="59">
        <v>352.94</v>
      </c>
    </row>
    <row r="7150" spans="1:4" ht="27">
      <c r="A7150" s="57">
        <v>43448</v>
      </c>
      <c r="B7150" s="55" t="s">
        <v>9289</v>
      </c>
      <c r="C7150" s="57" t="s">
        <v>8068</v>
      </c>
      <c r="D7150" s="59">
        <v>494.11</v>
      </c>
    </row>
    <row r="7151" spans="1:4" ht="27">
      <c r="A7151" s="57">
        <v>13761</v>
      </c>
      <c r="B7151" s="55" t="s">
        <v>9290</v>
      </c>
      <c r="C7151" s="57" t="s">
        <v>8068</v>
      </c>
      <c r="D7151" s="59">
        <v>2854.45</v>
      </c>
    </row>
    <row r="7152" spans="1:4" ht="27">
      <c r="A7152" s="57">
        <v>12888</v>
      </c>
      <c r="B7152" s="55" t="s">
        <v>9291</v>
      </c>
      <c r="C7152" s="57" t="s">
        <v>9292</v>
      </c>
      <c r="D7152" s="59">
        <v>96.72</v>
      </c>
    </row>
    <row r="7153" spans="1:4" ht="13.5">
      <c r="A7153" s="57">
        <v>12889</v>
      </c>
      <c r="B7153" s="55" t="s">
        <v>9293</v>
      </c>
      <c r="C7153" s="57" t="s">
        <v>9292</v>
      </c>
      <c r="D7153" s="59">
        <v>63.16</v>
      </c>
    </row>
    <row r="7154" spans="1:4" ht="27">
      <c r="A7154" s="57">
        <v>4814</v>
      </c>
      <c r="B7154" s="55" t="s">
        <v>9294</v>
      </c>
      <c r="C7154" s="57" t="s">
        <v>8068</v>
      </c>
      <c r="D7154" s="59">
        <v>119.39</v>
      </c>
    </row>
    <row r="7155" spans="1:4" ht="13.5">
      <c r="A7155" s="57">
        <v>25967</v>
      </c>
      <c r="B7155" s="55" t="s">
        <v>9295</v>
      </c>
      <c r="C7155" s="57" t="s">
        <v>8068</v>
      </c>
      <c r="D7155" s="59">
        <v>1691.85</v>
      </c>
    </row>
    <row r="7156" spans="1:4" ht="13.5">
      <c r="A7156" s="57">
        <v>6122</v>
      </c>
      <c r="B7156" s="55" t="s">
        <v>9296</v>
      </c>
      <c r="C7156" s="57" t="s">
        <v>4</v>
      </c>
      <c r="D7156" s="59">
        <v>26.11</v>
      </c>
    </row>
    <row r="7157" spans="1:4" ht="13.5">
      <c r="A7157" s="57">
        <v>40810</v>
      </c>
      <c r="B7157" s="55" t="s">
        <v>9297</v>
      </c>
      <c r="C7157" s="57" t="s">
        <v>8078</v>
      </c>
      <c r="D7157" s="59">
        <v>4589.38</v>
      </c>
    </row>
    <row r="7158" spans="1:4" ht="13.5">
      <c r="A7158" s="57">
        <v>21100</v>
      </c>
      <c r="B7158" s="55" t="s">
        <v>9298</v>
      </c>
      <c r="C7158" s="57" t="s">
        <v>8068</v>
      </c>
      <c r="D7158" s="59">
        <v>2485.25</v>
      </c>
    </row>
    <row r="7159" spans="1:4" ht="27">
      <c r="A7159" s="57">
        <v>11816</v>
      </c>
      <c r="B7159" s="55" t="s">
        <v>9299</v>
      </c>
      <c r="C7159" s="57" t="s">
        <v>8068</v>
      </c>
      <c r="D7159" s="59">
        <v>2650</v>
      </c>
    </row>
    <row r="7160" spans="1:4" ht="27">
      <c r="A7160" s="57">
        <v>11814</v>
      </c>
      <c r="B7160" s="55" t="s">
        <v>9300</v>
      </c>
      <c r="C7160" s="57" t="s">
        <v>8068</v>
      </c>
      <c r="D7160" s="59">
        <v>5768.38</v>
      </c>
    </row>
    <row r="7161" spans="1:4" ht="27">
      <c r="A7161" s="57">
        <v>14186</v>
      </c>
      <c r="B7161" s="55" t="s">
        <v>9301</v>
      </c>
      <c r="C7161" s="57" t="s">
        <v>8068</v>
      </c>
      <c r="D7161" s="59">
        <v>7242.98</v>
      </c>
    </row>
    <row r="7162" spans="1:4" ht="27">
      <c r="A7162" s="57">
        <v>14185</v>
      </c>
      <c r="B7162" s="55" t="s">
        <v>9302</v>
      </c>
      <c r="C7162" s="57" t="s">
        <v>8068</v>
      </c>
      <c r="D7162" s="59">
        <v>9382.49</v>
      </c>
    </row>
    <row r="7163" spans="1:4" ht="27">
      <c r="A7163" s="57">
        <v>11811</v>
      </c>
      <c r="B7163" s="55" t="s">
        <v>9303</v>
      </c>
      <c r="C7163" s="57" t="s">
        <v>8068</v>
      </c>
      <c r="D7163" s="59">
        <v>3587.51</v>
      </c>
    </row>
    <row r="7164" spans="1:4" ht="13.5">
      <c r="A7164" s="57">
        <v>26038</v>
      </c>
      <c r="B7164" s="55" t="s">
        <v>9304</v>
      </c>
      <c r="C7164" s="57" t="s">
        <v>8068</v>
      </c>
      <c r="D7164" s="59">
        <v>202992.51</v>
      </c>
    </row>
    <row r="7165" spans="1:4" ht="27">
      <c r="A7165" s="57">
        <v>34482</v>
      </c>
      <c r="B7165" s="55" t="s">
        <v>9305</v>
      </c>
      <c r="C7165" s="57" t="s">
        <v>8068</v>
      </c>
      <c r="D7165" s="59">
        <v>4937.75</v>
      </c>
    </row>
    <row r="7166" spans="1:4" ht="27">
      <c r="A7166" s="57">
        <v>34469</v>
      </c>
      <c r="B7166" s="55" t="s">
        <v>9306</v>
      </c>
      <c r="C7166" s="57" t="s">
        <v>8068</v>
      </c>
      <c r="D7166" s="59">
        <v>7638.09</v>
      </c>
    </row>
    <row r="7167" spans="1:4" ht="27">
      <c r="A7167" s="57">
        <v>34472</v>
      </c>
      <c r="B7167" s="55" t="s">
        <v>9307</v>
      </c>
      <c r="C7167" s="57" t="s">
        <v>8068</v>
      </c>
      <c r="D7167" s="59">
        <v>2350</v>
      </c>
    </row>
    <row r="7168" spans="1:4" ht="27">
      <c r="A7168" s="57">
        <v>34476</v>
      </c>
      <c r="B7168" s="55" t="s">
        <v>9308</v>
      </c>
      <c r="C7168" s="57" t="s">
        <v>8068</v>
      </c>
      <c r="D7168" s="59">
        <v>3983.58</v>
      </c>
    </row>
    <row r="7169" spans="1:4" ht="27">
      <c r="A7169" s="57">
        <v>34477</v>
      </c>
      <c r="B7169" s="55" t="s">
        <v>9309</v>
      </c>
      <c r="C7169" s="57" t="s">
        <v>8068</v>
      </c>
      <c r="D7169" s="59">
        <v>5286.98</v>
      </c>
    </row>
    <row r="7170" spans="1:4" ht="27">
      <c r="A7170" s="57">
        <v>42425</v>
      </c>
      <c r="B7170" s="55" t="s">
        <v>9310</v>
      </c>
      <c r="C7170" s="57" t="s">
        <v>8068</v>
      </c>
      <c r="D7170" s="59">
        <v>1966.95</v>
      </c>
    </row>
    <row r="7171" spans="1:4" ht="27">
      <c r="A7171" s="57">
        <v>42422</v>
      </c>
      <c r="B7171" s="55" t="s">
        <v>9311</v>
      </c>
      <c r="C7171" s="57" t="s">
        <v>8068</v>
      </c>
      <c r="D7171" s="59">
        <v>2920</v>
      </c>
    </row>
    <row r="7172" spans="1:4" ht="27">
      <c r="A7172" s="57">
        <v>43184</v>
      </c>
      <c r="B7172" s="55" t="s">
        <v>9312</v>
      </c>
      <c r="C7172" s="57" t="s">
        <v>8068</v>
      </c>
      <c r="D7172" s="59">
        <v>4035.72</v>
      </c>
    </row>
    <row r="7173" spans="1:4" ht="27">
      <c r="A7173" s="57">
        <v>42424</v>
      </c>
      <c r="B7173" s="55" t="s">
        <v>9313</v>
      </c>
      <c r="C7173" s="57" t="s">
        <v>8068</v>
      </c>
      <c r="D7173" s="59">
        <v>1756.65</v>
      </c>
    </row>
    <row r="7174" spans="1:4" ht="40.5">
      <c r="A7174" s="57">
        <v>42421</v>
      </c>
      <c r="B7174" s="55" t="s">
        <v>9314</v>
      </c>
      <c r="C7174" s="57" t="s">
        <v>8068</v>
      </c>
      <c r="D7174" s="59">
        <v>15994.16</v>
      </c>
    </row>
    <row r="7175" spans="1:4" ht="27">
      <c r="A7175" s="57">
        <v>42416</v>
      </c>
      <c r="B7175" s="55" t="s">
        <v>9315</v>
      </c>
      <c r="C7175" s="57" t="s">
        <v>8068</v>
      </c>
      <c r="D7175" s="59">
        <v>7572.74</v>
      </c>
    </row>
    <row r="7176" spans="1:4" ht="27">
      <c r="A7176" s="57">
        <v>42417</v>
      </c>
      <c r="B7176" s="55" t="s">
        <v>9316</v>
      </c>
      <c r="C7176" s="57" t="s">
        <v>8068</v>
      </c>
      <c r="D7176" s="59">
        <v>8489.66</v>
      </c>
    </row>
    <row r="7177" spans="1:4" ht="27">
      <c r="A7177" s="57">
        <v>42419</v>
      </c>
      <c r="B7177" s="55" t="s">
        <v>9317</v>
      </c>
      <c r="C7177" s="57" t="s">
        <v>8068</v>
      </c>
      <c r="D7177" s="59">
        <v>9591.51</v>
      </c>
    </row>
    <row r="7178" spans="1:4" ht="27">
      <c r="A7178" s="57">
        <v>42420</v>
      </c>
      <c r="B7178" s="55" t="s">
        <v>9318</v>
      </c>
      <c r="C7178" s="57" t="s">
        <v>8068</v>
      </c>
      <c r="D7178" s="59">
        <v>13182.83</v>
      </c>
    </row>
    <row r="7179" spans="1:4" ht="27">
      <c r="A7179" s="57">
        <v>43195</v>
      </c>
      <c r="B7179" s="55" t="s">
        <v>9319</v>
      </c>
      <c r="C7179" s="57" t="s">
        <v>8068</v>
      </c>
      <c r="D7179" s="59">
        <v>4641.8599999999997</v>
      </c>
    </row>
    <row r="7180" spans="1:4" ht="27">
      <c r="A7180" s="57">
        <v>43196</v>
      </c>
      <c r="B7180" s="55" t="s">
        <v>9320</v>
      </c>
      <c r="C7180" s="57" t="s">
        <v>8068</v>
      </c>
      <c r="D7180" s="59">
        <v>5752.92</v>
      </c>
    </row>
    <row r="7181" spans="1:4" ht="27">
      <c r="A7181" s="57">
        <v>43198</v>
      </c>
      <c r="B7181" s="55" t="s">
        <v>9321</v>
      </c>
      <c r="C7181" s="57" t="s">
        <v>8068</v>
      </c>
      <c r="D7181" s="59">
        <v>8548.7000000000007</v>
      </c>
    </row>
    <row r="7182" spans="1:4" ht="27">
      <c r="A7182" s="57">
        <v>43199</v>
      </c>
      <c r="B7182" s="55" t="s">
        <v>9322</v>
      </c>
      <c r="C7182" s="57" t="s">
        <v>8068</v>
      </c>
      <c r="D7182" s="59">
        <v>8861.9500000000007</v>
      </c>
    </row>
    <row r="7183" spans="1:4" ht="27">
      <c r="A7183" s="57">
        <v>43200</v>
      </c>
      <c r="B7183" s="55" t="s">
        <v>9323</v>
      </c>
      <c r="C7183" s="57" t="s">
        <v>8068</v>
      </c>
      <c r="D7183" s="59">
        <v>10169.74</v>
      </c>
    </row>
    <row r="7184" spans="1:4" ht="27">
      <c r="A7184" s="57">
        <v>39556</v>
      </c>
      <c r="B7184" s="55" t="s">
        <v>9324</v>
      </c>
      <c r="C7184" s="57" t="s">
        <v>8068</v>
      </c>
      <c r="D7184" s="59">
        <v>5554.41</v>
      </c>
    </row>
    <row r="7185" spans="1:4" ht="27">
      <c r="A7185" s="57">
        <v>39557</v>
      </c>
      <c r="B7185" s="55" t="s">
        <v>9325</v>
      </c>
      <c r="C7185" s="57" t="s">
        <v>8068</v>
      </c>
      <c r="D7185" s="59">
        <v>5980.89</v>
      </c>
    </row>
    <row r="7186" spans="1:4" ht="27">
      <c r="A7186" s="57">
        <v>39559</v>
      </c>
      <c r="B7186" s="55" t="s">
        <v>9326</v>
      </c>
      <c r="C7186" s="57" t="s">
        <v>8068</v>
      </c>
      <c r="D7186" s="59">
        <v>8838.6</v>
      </c>
    </row>
    <row r="7187" spans="1:4" ht="27">
      <c r="A7187" s="57">
        <v>39560</v>
      </c>
      <c r="B7187" s="55" t="s">
        <v>9327</v>
      </c>
      <c r="C7187" s="57" t="s">
        <v>8068</v>
      </c>
      <c r="D7187" s="59">
        <v>10225.4</v>
      </c>
    </row>
    <row r="7188" spans="1:4" ht="27">
      <c r="A7188" s="57">
        <v>39561</v>
      </c>
      <c r="B7188" s="55" t="s">
        <v>9328</v>
      </c>
      <c r="C7188" s="57" t="s">
        <v>8068</v>
      </c>
      <c r="D7188" s="59">
        <v>10697.08</v>
      </c>
    </row>
    <row r="7189" spans="1:4" ht="27">
      <c r="A7189" s="57">
        <v>43190</v>
      </c>
      <c r="B7189" s="55" t="s">
        <v>9329</v>
      </c>
      <c r="C7189" s="57" t="s">
        <v>8068</v>
      </c>
      <c r="D7189" s="59">
        <v>1578.6</v>
      </c>
    </row>
    <row r="7190" spans="1:4" ht="27">
      <c r="A7190" s="57">
        <v>39555</v>
      </c>
      <c r="B7190" s="55" t="s">
        <v>9330</v>
      </c>
      <c r="C7190" s="57" t="s">
        <v>8068</v>
      </c>
      <c r="D7190" s="59">
        <v>1707.64</v>
      </c>
    </row>
    <row r="7191" spans="1:4" ht="27">
      <c r="A7191" s="57">
        <v>43191</v>
      </c>
      <c r="B7191" s="55" t="s">
        <v>9331</v>
      </c>
      <c r="C7191" s="57" t="s">
        <v>8068</v>
      </c>
      <c r="D7191" s="59">
        <v>2271.4</v>
      </c>
    </row>
    <row r="7192" spans="1:4" ht="27">
      <c r="A7192" s="57">
        <v>39548</v>
      </c>
      <c r="B7192" s="55" t="s">
        <v>9332</v>
      </c>
      <c r="C7192" s="57" t="s">
        <v>8068</v>
      </c>
      <c r="D7192" s="59">
        <v>2532.96</v>
      </c>
    </row>
    <row r="7193" spans="1:4" ht="27">
      <c r="A7193" s="57">
        <v>43192</v>
      </c>
      <c r="B7193" s="55" t="s">
        <v>9333</v>
      </c>
      <c r="C7193" s="57" t="s">
        <v>8068</v>
      </c>
      <c r="D7193" s="59">
        <v>2975.33</v>
      </c>
    </row>
    <row r="7194" spans="1:4" ht="27">
      <c r="A7194" s="57">
        <v>39554</v>
      </c>
      <c r="B7194" s="55" t="s">
        <v>9334</v>
      </c>
      <c r="C7194" s="57" t="s">
        <v>8068</v>
      </c>
      <c r="D7194" s="59">
        <v>3349.46</v>
      </c>
    </row>
    <row r="7195" spans="1:4" ht="27">
      <c r="A7195" s="57">
        <v>43194</v>
      </c>
      <c r="B7195" s="55" t="s">
        <v>9335</v>
      </c>
      <c r="C7195" s="57" t="s">
        <v>8068</v>
      </c>
      <c r="D7195" s="59">
        <v>1352.34</v>
      </c>
    </row>
    <row r="7196" spans="1:4" ht="27">
      <c r="A7196" s="57">
        <v>39551</v>
      </c>
      <c r="B7196" s="55" t="s">
        <v>9336</v>
      </c>
      <c r="C7196" s="57" t="s">
        <v>8068</v>
      </c>
      <c r="D7196" s="59">
        <v>1489.07</v>
      </c>
    </row>
    <row r="7197" spans="1:4" ht="27">
      <c r="A7197" s="57">
        <v>43185</v>
      </c>
      <c r="B7197" s="55" t="s">
        <v>9337</v>
      </c>
      <c r="C7197" s="57" t="s">
        <v>8068</v>
      </c>
      <c r="D7197" s="59">
        <v>4231.68</v>
      </c>
    </row>
    <row r="7198" spans="1:4" ht="27">
      <c r="A7198" s="57">
        <v>43186</v>
      </c>
      <c r="B7198" s="55" t="s">
        <v>9338</v>
      </c>
      <c r="C7198" s="57" t="s">
        <v>8068</v>
      </c>
      <c r="D7198" s="59">
        <v>4463.57</v>
      </c>
    </row>
    <row r="7199" spans="1:4" ht="27">
      <c r="A7199" s="57">
        <v>43187</v>
      </c>
      <c r="B7199" s="55" t="s">
        <v>9339</v>
      </c>
      <c r="C7199" s="57" t="s">
        <v>8068</v>
      </c>
      <c r="D7199" s="59">
        <v>5923.2</v>
      </c>
    </row>
    <row r="7200" spans="1:4" ht="27">
      <c r="A7200" s="57">
        <v>43188</v>
      </c>
      <c r="B7200" s="55" t="s">
        <v>9340</v>
      </c>
      <c r="C7200" s="57" t="s">
        <v>8068</v>
      </c>
      <c r="D7200" s="59">
        <v>7176.75</v>
      </c>
    </row>
    <row r="7201" spans="1:4" ht="27">
      <c r="A7201" s="57">
        <v>43189</v>
      </c>
      <c r="B7201" s="55" t="s">
        <v>9341</v>
      </c>
      <c r="C7201" s="57" t="s">
        <v>8068</v>
      </c>
      <c r="D7201" s="59">
        <v>8072.64</v>
      </c>
    </row>
    <row r="7202" spans="1:4" ht="13.5">
      <c r="A7202" s="57">
        <v>39580</v>
      </c>
      <c r="B7202" s="55" t="s">
        <v>9342</v>
      </c>
      <c r="C7202" s="57" t="s">
        <v>8068</v>
      </c>
      <c r="D7202" s="59">
        <v>63615.76</v>
      </c>
    </row>
    <row r="7203" spans="1:4" ht="13.5">
      <c r="A7203" s="57">
        <v>39577</v>
      </c>
      <c r="B7203" s="55" t="s">
        <v>9343</v>
      </c>
      <c r="C7203" s="57" t="s">
        <v>8068</v>
      </c>
      <c r="D7203" s="59">
        <v>19911.599999999999</v>
      </c>
    </row>
    <row r="7204" spans="1:4" ht="13.5">
      <c r="A7204" s="57">
        <v>39578</v>
      </c>
      <c r="B7204" s="55" t="s">
        <v>9344</v>
      </c>
      <c r="C7204" s="57" t="s">
        <v>8068</v>
      </c>
      <c r="D7204" s="59">
        <v>25696.31</v>
      </c>
    </row>
    <row r="7205" spans="1:4" ht="13.5">
      <c r="A7205" s="57">
        <v>39579</v>
      </c>
      <c r="B7205" s="55" t="s">
        <v>9345</v>
      </c>
      <c r="C7205" s="57" t="s">
        <v>8068</v>
      </c>
      <c r="D7205" s="59">
        <v>37386.120000000003</v>
      </c>
    </row>
    <row r="7206" spans="1:4" ht="27">
      <c r="A7206" s="57">
        <v>39826</v>
      </c>
      <c r="B7206" s="55" t="s">
        <v>9346</v>
      </c>
      <c r="C7206" s="57" t="s">
        <v>8068</v>
      </c>
      <c r="D7206" s="59">
        <v>4591.6899999999996</v>
      </c>
    </row>
    <row r="7207" spans="1:4" ht="13.5">
      <c r="A7207" s="57">
        <v>10700</v>
      </c>
      <c r="B7207" s="55" t="s">
        <v>9347</v>
      </c>
      <c r="C7207" s="57" t="s">
        <v>8068</v>
      </c>
      <c r="D7207" s="59">
        <v>15648.01</v>
      </c>
    </row>
    <row r="7208" spans="1:4" ht="13.5">
      <c r="A7208" s="57">
        <v>346</v>
      </c>
      <c r="B7208" s="55" t="s">
        <v>9348</v>
      </c>
      <c r="C7208" s="57" t="s">
        <v>92</v>
      </c>
      <c r="D7208" s="59">
        <v>27.97</v>
      </c>
    </row>
    <row r="7209" spans="1:4" ht="13.5">
      <c r="A7209" s="57">
        <v>3312</v>
      </c>
      <c r="B7209" s="55" t="s">
        <v>9349</v>
      </c>
      <c r="C7209" s="57" t="s">
        <v>92</v>
      </c>
      <c r="D7209" s="59">
        <v>21.12</v>
      </c>
    </row>
    <row r="7210" spans="1:4" ht="13.5">
      <c r="A7210" s="57">
        <v>339</v>
      </c>
      <c r="B7210" s="55" t="s">
        <v>9350</v>
      </c>
      <c r="C7210" s="57" t="s">
        <v>1</v>
      </c>
      <c r="D7210" s="59">
        <v>1.44</v>
      </c>
    </row>
    <row r="7211" spans="1:4" ht="13.5">
      <c r="A7211" s="57">
        <v>340</v>
      </c>
      <c r="B7211" s="55" t="s">
        <v>9351</v>
      </c>
      <c r="C7211" s="57" t="s">
        <v>1</v>
      </c>
      <c r="D7211" s="59">
        <v>1.3</v>
      </c>
    </row>
    <row r="7212" spans="1:4" ht="27">
      <c r="A7212" s="57">
        <v>43130</v>
      </c>
      <c r="B7212" s="55" t="s">
        <v>9352</v>
      </c>
      <c r="C7212" s="57" t="s">
        <v>92</v>
      </c>
      <c r="D7212" s="59">
        <v>23.61</v>
      </c>
    </row>
    <row r="7213" spans="1:4" ht="13.5">
      <c r="A7213" s="57">
        <v>344</v>
      </c>
      <c r="B7213" s="55" t="s">
        <v>9353</v>
      </c>
      <c r="C7213" s="57" t="s">
        <v>92</v>
      </c>
      <c r="D7213" s="59">
        <v>31.04</v>
      </c>
    </row>
    <row r="7214" spans="1:4" ht="13.5">
      <c r="A7214" s="57">
        <v>345</v>
      </c>
      <c r="B7214" s="55" t="s">
        <v>9354</v>
      </c>
      <c r="C7214" s="57" t="s">
        <v>92</v>
      </c>
      <c r="D7214" s="59">
        <v>33.67</v>
      </c>
    </row>
    <row r="7215" spans="1:4" ht="27">
      <c r="A7215" s="57">
        <v>43131</v>
      </c>
      <c r="B7215" s="55" t="s">
        <v>9355</v>
      </c>
      <c r="C7215" s="57" t="s">
        <v>92</v>
      </c>
      <c r="D7215" s="59">
        <v>27.42</v>
      </c>
    </row>
    <row r="7216" spans="1:4" ht="13.5">
      <c r="A7216" s="57">
        <v>3313</v>
      </c>
      <c r="B7216" s="55" t="s">
        <v>9356</v>
      </c>
      <c r="C7216" s="57" t="s">
        <v>92</v>
      </c>
      <c r="D7216" s="59">
        <v>27.18</v>
      </c>
    </row>
    <row r="7217" spans="1:4" ht="13.5">
      <c r="A7217" s="57">
        <v>43132</v>
      </c>
      <c r="B7217" s="55" t="s">
        <v>9357</v>
      </c>
      <c r="C7217" s="57" t="s">
        <v>92</v>
      </c>
      <c r="D7217" s="59">
        <v>23.61</v>
      </c>
    </row>
    <row r="7218" spans="1:4" ht="13.5">
      <c r="A7218" s="57">
        <v>369</v>
      </c>
      <c r="B7218" s="55" t="s">
        <v>9358</v>
      </c>
      <c r="C7218" s="57" t="s">
        <v>7</v>
      </c>
      <c r="D7218" s="59">
        <v>70.349999999999994</v>
      </c>
    </row>
    <row r="7219" spans="1:4" ht="13.5">
      <c r="A7219" s="57">
        <v>366</v>
      </c>
      <c r="B7219" s="55" t="s">
        <v>9359</v>
      </c>
      <c r="C7219" s="57" t="s">
        <v>7</v>
      </c>
      <c r="D7219" s="59">
        <v>51.67</v>
      </c>
    </row>
    <row r="7220" spans="1:4" ht="13.5">
      <c r="A7220" s="57">
        <v>367</v>
      </c>
      <c r="B7220" s="55" t="s">
        <v>9360</v>
      </c>
      <c r="C7220" s="57" t="s">
        <v>7</v>
      </c>
      <c r="D7220" s="59">
        <v>67.5</v>
      </c>
    </row>
    <row r="7221" spans="1:4" ht="13.5">
      <c r="A7221" s="57">
        <v>370</v>
      </c>
      <c r="B7221" s="55" t="s">
        <v>9361</v>
      </c>
      <c r="C7221" s="57" t="s">
        <v>7</v>
      </c>
      <c r="D7221" s="59">
        <v>47.5</v>
      </c>
    </row>
    <row r="7222" spans="1:4" ht="13.5">
      <c r="A7222" s="57">
        <v>368</v>
      </c>
      <c r="B7222" s="55" t="s">
        <v>9362</v>
      </c>
      <c r="C7222" s="57" t="s">
        <v>7</v>
      </c>
      <c r="D7222" s="59">
        <v>50.62</v>
      </c>
    </row>
    <row r="7223" spans="1:4" ht="27">
      <c r="A7223" s="57">
        <v>11075</v>
      </c>
      <c r="B7223" s="55" t="s">
        <v>9363</v>
      </c>
      <c r="C7223" s="57" t="s">
        <v>7</v>
      </c>
      <c r="D7223" s="59">
        <v>1105.31</v>
      </c>
    </row>
    <row r="7224" spans="1:4" ht="27">
      <c r="A7224" s="57">
        <v>11076</v>
      </c>
      <c r="B7224" s="55" t="s">
        <v>9364</v>
      </c>
      <c r="C7224" s="57" t="s">
        <v>7</v>
      </c>
      <c r="D7224" s="59">
        <v>84.37</v>
      </c>
    </row>
    <row r="7225" spans="1:4" ht="13.5">
      <c r="A7225" s="57">
        <v>1381</v>
      </c>
      <c r="B7225" s="55" t="s">
        <v>9365</v>
      </c>
      <c r="C7225" s="57" t="s">
        <v>92</v>
      </c>
      <c r="D7225" s="59">
        <v>0.54</v>
      </c>
    </row>
    <row r="7226" spans="1:4" ht="13.5">
      <c r="A7226" s="57">
        <v>34353</v>
      </c>
      <c r="B7226" s="55" t="s">
        <v>9366</v>
      </c>
      <c r="C7226" s="57" t="s">
        <v>92</v>
      </c>
      <c r="D7226" s="59">
        <v>1</v>
      </c>
    </row>
    <row r="7227" spans="1:4" ht="13.5">
      <c r="A7227" s="57">
        <v>37595</v>
      </c>
      <c r="B7227" s="55" t="s">
        <v>9367</v>
      </c>
      <c r="C7227" s="57" t="s">
        <v>92</v>
      </c>
      <c r="D7227" s="59">
        <v>1.66</v>
      </c>
    </row>
    <row r="7228" spans="1:4" ht="13.5">
      <c r="A7228" s="57">
        <v>37596</v>
      </c>
      <c r="B7228" s="55" t="s">
        <v>9368</v>
      </c>
      <c r="C7228" s="57" t="s">
        <v>92</v>
      </c>
      <c r="D7228" s="59">
        <v>1.9</v>
      </c>
    </row>
    <row r="7229" spans="1:4" ht="27">
      <c r="A7229" s="57">
        <v>371</v>
      </c>
      <c r="B7229" s="55" t="s">
        <v>9369</v>
      </c>
      <c r="C7229" s="57" t="s">
        <v>92</v>
      </c>
      <c r="D7229" s="59">
        <v>0.59</v>
      </c>
    </row>
    <row r="7230" spans="1:4" ht="13.5">
      <c r="A7230" s="57">
        <v>37553</v>
      </c>
      <c r="B7230" s="55" t="s">
        <v>9370</v>
      </c>
      <c r="C7230" s="57" t="s">
        <v>92</v>
      </c>
      <c r="D7230" s="59">
        <v>1.1000000000000001</v>
      </c>
    </row>
    <row r="7231" spans="1:4" ht="13.5">
      <c r="A7231" s="57">
        <v>37552</v>
      </c>
      <c r="B7231" s="55" t="s">
        <v>9371</v>
      </c>
      <c r="C7231" s="57" t="s">
        <v>92</v>
      </c>
      <c r="D7231" s="59">
        <v>1.77</v>
      </c>
    </row>
    <row r="7232" spans="1:4" ht="13.5">
      <c r="A7232" s="57">
        <v>36880</v>
      </c>
      <c r="B7232" s="55" t="s">
        <v>9372</v>
      </c>
      <c r="C7232" s="57" t="s">
        <v>92</v>
      </c>
      <c r="D7232" s="59">
        <v>1.8</v>
      </c>
    </row>
    <row r="7233" spans="1:4" ht="13.5">
      <c r="A7233" s="57">
        <v>34355</v>
      </c>
      <c r="B7233" s="55" t="s">
        <v>9373</v>
      </c>
      <c r="C7233" s="57" t="s">
        <v>92</v>
      </c>
      <c r="D7233" s="59">
        <v>1.55</v>
      </c>
    </row>
    <row r="7234" spans="1:4" ht="13.5">
      <c r="A7234" s="57">
        <v>130</v>
      </c>
      <c r="B7234" s="55" t="s">
        <v>9374</v>
      </c>
      <c r="C7234" s="57" t="s">
        <v>92</v>
      </c>
      <c r="D7234" s="59">
        <v>3.09</v>
      </c>
    </row>
    <row r="7235" spans="1:4" ht="27">
      <c r="A7235" s="57">
        <v>135</v>
      </c>
      <c r="B7235" s="55" t="s">
        <v>9375</v>
      </c>
      <c r="C7235" s="57" t="s">
        <v>92</v>
      </c>
      <c r="D7235" s="59">
        <v>2.4900000000000002</v>
      </c>
    </row>
    <row r="7236" spans="1:4" ht="13.5">
      <c r="A7236" s="57">
        <v>36886</v>
      </c>
      <c r="B7236" s="55" t="s">
        <v>9376</v>
      </c>
      <c r="C7236" s="57" t="s">
        <v>92</v>
      </c>
      <c r="D7236" s="59">
        <v>0.56000000000000005</v>
      </c>
    </row>
    <row r="7237" spans="1:4" ht="13.5">
      <c r="A7237" s="57">
        <v>38546</v>
      </c>
      <c r="B7237" s="55" t="s">
        <v>9377</v>
      </c>
      <c r="C7237" s="57" t="s">
        <v>7</v>
      </c>
      <c r="D7237" s="59">
        <v>358.79</v>
      </c>
    </row>
    <row r="7238" spans="1:4" ht="13.5">
      <c r="A7238" s="57">
        <v>34549</v>
      </c>
      <c r="B7238" s="55" t="s">
        <v>9378</v>
      </c>
      <c r="C7238" s="57" t="s">
        <v>7</v>
      </c>
      <c r="D7238" s="59">
        <v>211.05</v>
      </c>
    </row>
    <row r="7239" spans="1:4" ht="13.5">
      <c r="A7239" s="57">
        <v>6081</v>
      </c>
      <c r="B7239" s="55" t="s">
        <v>9379</v>
      </c>
      <c r="C7239" s="57" t="s">
        <v>7</v>
      </c>
      <c r="D7239" s="59">
        <v>29.89</v>
      </c>
    </row>
    <row r="7240" spans="1:4" ht="13.5">
      <c r="A7240" s="57">
        <v>6077</v>
      </c>
      <c r="B7240" s="55" t="s">
        <v>9380</v>
      </c>
      <c r="C7240" s="57" t="s">
        <v>7</v>
      </c>
      <c r="D7240" s="59">
        <v>17.23</v>
      </c>
    </row>
    <row r="7241" spans="1:4" ht="13.5">
      <c r="A7241" s="57">
        <v>6079</v>
      </c>
      <c r="B7241" s="55" t="s">
        <v>9381</v>
      </c>
      <c r="C7241" s="57" t="s">
        <v>7</v>
      </c>
      <c r="D7241" s="59">
        <v>9.84</v>
      </c>
    </row>
    <row r="7242" spans="1:4" ht="27">
      <c r="A7242" s="57">
        <v>1091</v>
      </c>
      <c r="B7242" s="55" t="s">
        <v>9382</v>
      </c>
      <c r="C7242" s="57" t="s">
        <v>8068</v>
      </c>
      <c r="D7242" s="59">
        <v>21.36</v>
      </c>
    </row>
    <row r="7243" spans="1:4" ht="27">
      <c r="A7243" s="57">
        <v>1094</v>
      </c>
      <c r="B7243" s="55" t="s">
        <v>9383</v>
      </c>
      <c r="C7243" s="57" t="s">
        <v>8068</v>
      </c>
      <c r="D7243" s="59">
        <v>14.94</v>
      </c>
    </row>
    <row r="7244" spans="1:4" ht="27">
      <c r="A7244" s="57">
        <v>1095</v>
      </c>
      <c r="B7244" s="55" t="s">
        <v>9384</v>
      </c>
      <c r="C7244" s="57" t="s">
        <v>8068</v>
      </c>
      <c r="D7244" s="59">
        <v>31.75</v>
      </c>
    </row>
    <row r="7245" spans="1:4" ht="27">
      <c r="A7245" s="57">
        <v>1092</v>
      </c>
      <c r="B7245" s="55" t="s">
        <v>9385</v>
      </c>
      <c r="C7245" s="57" t="s">
        <v>8068</v>
      </c>
      <c r="D7245" s="59">
        <v>24.57</v>
      </c>
    </row>
    <row r="7246" spans="1:4" ht="27">
      <c r="A7246" s="57">
        <v>1093</v>
      </c>
      <c r="B7246" s="55" t="s">
        <v>9386</v>
      </c>
      <c r="C7246" s="57" t="s">
        <v>8068</v>
      </c>
      <c r="D7246" s="59">
        <v>57.38</v>
      </c>
    </row>
    <row r="7247" spans="1:4" ht="27">
      <c r="A7247" s="57">
        <v>1090</v>
      </c>
      <c r="B7247" s="55" t="s">
        <v>9387</v>
      </c>
      <c r="C7247" s="57" t="s">
        <v>8068</v>
      </c>
      <c r="D7247" s="59">
        <v>41.08</v>
      </c>
    </row>
    <row r="7248" spans="1:4" ht="27">
      <c r="A7248" s="57">
        <v>1096</v>
      </c>
      <c r="B7248" s="55" t="s">
        <v>9388</v>
      </c>
      <c r="C7248" s="57" t="s">
        <v>8068</v>
      </c>
      <c r="D7248" s="59">
        <v>73.930000000000007</v>
      </c>
    </row>
    <row r="7249" spans="1:4" ht="27">
      <c r="A7249" s="57">
        <v>1097</v>
      </c>
      <c r="B7249" s="55" t="s">
        <v>9389</v>
      </c>
      <c r="C7249" s="57" t="s">
        <v>8068</v>
      </c>
      <c r="D7249" s="59">
        <v>62.76</v>
      </c>
    </row>
    <row r="7250" spans="1:4" ht="13.5">
      <c r="A7250" s="57">
        <v>378</v>
      </c>
      <c r="B7250" s="55" t="s">
        <v>9390</v>
      </c>
      <c r="C7250" s="57" t="s">
        <v>4</v>
      </c>
      <c r="D7250" s="59">
        <v>17.68</v>
      </c>
    </row>
    <row r="7251" spans="1:4" ht="13.5">
      <c r="A7251" s="57">
        <v>40911</v>
      </c>
      <c r="B7251" s="55" t="s">
        <v>9391</v>
      </c>
      <c r="C7251" s="57" t="s">
        <v>8078</v>
      </c>
      <c r="D7251" s="59">
        <v>3107.54</v>
      </c>
    </row>
    <row r="7252" spans="1:4" ht="13.5">
      <c r="A7252" s="57">
        <v>33939</v>
      </c>
      <c r="B7252" s="55" t="s">
        <v>9392</v>
      </c>
      <c r="C7252" s="57" t="s">
        <v>4</v>
      </c>
      <c r="D7252" s="59">
        <v>67.69</v>
      </c>
    </row>
    <row r="7253" spans="1:4" ht="13.5">
      <c r="A7253" s="57">
        <v>40815</v>
      </c>
      <c r="B7253" s="55" t="s">
        <v>9393</v>
      </c>
      <c r="C7253" s="57" t="s">
        <v>8078</v>
      </c>
      <c r="D7253" s="59">
        <v>11900.91</v>
      </c>
    </row>
    <row r="7254" spans="1:4" ht="13.5">
      <c r="A7254" s="57">
        <v>34760</v>
      </c>
      <c r="B7254" s="55" t="s">
        <v>9394</v>
      </c>
      <c r="C7254" s="57" t="s">
        <v>4</v>
      </c>
      <c r="D7254" s="59">
        <v>70.650000000000006</v>
      </c>
    </row>
    <row r="7255" spans="1:4" ht="13.5">
      <c r="A7255" s="57">
        <v>40935</v>
      </c>
      <c r="B7255" s="55" t="s">
        <v>9395</v>
      </c>
      <c r="C7255" s="57" t="s">
        <v>8078</v>
      </c>
      <c r="D7255" s="59">
        <v>12419.11</v>
      </c>
    </row>
    <row r="7256" spans="1:4" ht="13.5">
      <c r="A7256" s="57">
        <v>33952</v>
      </c>
      <c r="B7256" s="55" t="s">
        <v>9396</v>
      </c>
      <c r="C7256" s="57" t="s">
        <v>4</v>
      </c>
      <c r="D7256" s="59">
        <v>96.16</v>
      </c>
    </row>
    <row r="7257" spans="1:4" ht="13.5">
      <c r="A7257" s="57">
        <v>40816</v>
      </c>
      <c r="B7257" s="55" t="s">
        <v>9397</v>
      </c>
      <c r="C7257" s="57" t="s">
        <v>8078</v>
      </c>
      <c r="D7257" s="59">
        <v>16904.240000000002</v>
      </c>
    </row>
    <row r="7258" spans="1:4" ht="13.5">
      <c r="A7258" s="57">
        <v>33953</v>
      </c>
      <c r="B7258" s="55" t="s">
        <v>9398</v>
      </c>
      <c r="C7258" s="57" t="s">
        <v>4</v>
      </c>
      <c r="D7258" s="59">
        <v>127.13</v>
      </c>
    </row>
    <row r="7259" spans="1:4" ht="13.5">
      <c r="A7259" s="57">
        <v>40817</v>
      </c>
      <c r="B7259" s="55" t="s">
        <v>9399</v>
      </c>
      <c r="C7259" s="57" t="s">
        <v>8078</v>
      </c>
      <c r="D7259" s="59">
        <v>22348.91</v>
      </c>
    </row>
    <row r="7260" spans="1:4" ht="27">
      <c r="A7260" s="57">
        <v>13348</v>
      </c>
      <c r="B7260" s="55" t="s">
        <v>9400</v>
      </c>
      <c r="C7260" s="57" t="s">
        <v>8068</v>
      </c>
      <c r="D7260" s="59">
        <v>0.9</v>
      </c>
    </row>
    <row r="7261" spans="1:4" ht="13.5">
      <c r="A7261" s="57">
        <v>39211</v>
      </c>
      <c r="B7261" s="55" t="s">
        <v>9401</v>
      </c>
      <c r="C7261" s="57" t="s">
        <v>8068</v>
      </c>
      <c r="D7261" s="59">
        <v>1.26</v>
      </c>
    </row>
    <row r="7262" spans="1:4" ht="13.5">
      <c r="A7262" s="57">
        <v>39212</v>
      </c>
      <c r="B7262" s="55" t="s">
        <v>9402</v>
      </c>
      <c r="C7262" s="57" t="s">
        <v>8068</v>
      </c>
      <c r="D7262" s="59">
        <v>1.4</v>
      </c>
    </row>
    <row r="7263" spans="1:4" ht="13.5">
      <c r="A7263" s="57">
        <v>39208</v>
      </c>
      <c r="B7263" s="55" t="s">
        <v>9403</v>
      </c>
      <c r="C7263" s="57" t="s">
        <v>8068</v>
      </c>
      <c r="D7263" s="59">
        <v>0.38</v>
      </c>
    </row>
    <row r="7264" spans="1:4" ht="13.5">
      <c r="A7264" s="57">
        <v>39210</v>
      </c>
      <c r="B7264" s="55" t="s">
        <v>9404</v>
      </c>
      <c r="C7264" s="57" t="s">
        <v>8068</v>
      </c>
      <c r="D7264" s="59">
        <v>0.7</v>
      </c>
    </row>
    <row r="7265" spans="1:4" ht="13.5">
      <c r="A7265" s="57">
        <v>39214</v>
      </c>
      <c r="B7265" s="55" t="s">
        <v>9405</v>
      </c>
      <c r="C7265" s="57" t="s">
        <v>8068</v>
      </c>
      <c r="D7265" s="59">
        <v>2.61</v>
      </c>
    </row>
    <row r="7266" spans="1:4" ht="13.5">
      <c r="A7266" s="57">
        <v>39213</v>
      </c>
      <c r="B7266" s="55" t="s">
        <v>9406</v>
      </c>
      <c r="C7266" s="57" t="s">
        <v>8068</v>
      </c>
      <c r="D7266" s="59">
        <v>1.84</v>
      </c>
    </row>
    <row r="7267" spans="1:4" ht="13.5">
      <c r="A7267" s="57">
        <v>39209</v>
      </c>
      <c r="B7267" s="55" t="s">
        <v>9407</v>
      </c>
      <c r="C7267" s="57" t="s">
        <v>8068</v>
      </c>
      <c r="D7267" s="59">
        <v>0.45</v>
      </c>
    </row>
    <row r="7268" spans="1:4" ht="13.5">
      <c r="A7268" s="57">
        <v>39207</v>
      </c>
      <c r="B7268" s="55" t="s">
        <v>9408</v>
      </c>
      <c r="C7268" s="57" t="s">
        <v>8068</v>
      </c>
      <c r="D7268" s="59">
        <v>0.7</v>
      </c>
    </row>
    <row r="7269" spans="1:4" ht="13.5">
      <c r="A7269" s="57">
        <v>39215</v>
      </c>
      <c r="B7269" s="55" t="s">
        <v>9409</v>
      </c>
      <c r="C7269" s="57" t="s">
        <v>8068</v>
      </c>
      <c r="D7269" s="59">
        <v>4.75</v>
      </c>
    </row>
    <row r="7270" spans="1:4" ht="13.5">
      <c r="A7270" s="57">
        <v>39216</v>
      </c>
      <c r="B7270" s="55" t="s">
        <v>9410</v>
      </c>
      <c r="C7270" s="57" t="s">
        <v>8068</v>
      </c>
      <c r="D7270" s="59">
        <v>6.63</v>
      </c>
    </row>
    <row r="7271" spans="1:4" ht="27">
      <c r="A7271" s="57">
        <v>11267</v>
      </c>
      <c r="B7271" s="55" t="s">
        <v>9411</v>
      </c>
      <c r="C7271" s="57" t="s">
        <v>8068</v>
      </c>
      <c r="D7271" s="59">
        <v>0.79</v>
      </c>
    </row>
    <row r="7272" spans="1:4" ht="27">
      <c r="A7272" s="57">
        <v>379</v>
      </c>
      <c r="B7272" s="55" t="s">
        <v>9412</v>
      </c>
      <c r="C7272" s="57" t="s">
        <v>8068</v>
      </c>
      <c r="D7272" s="59">
        <v>0.79</v>
      </c>
    </row>
    <row r="7273" spans="1:4" ht="13.5">
      <c r="A7273" s="57">
        <v>41901</v>
      </c>
      <c r="B7273" s="55" t="s">
        <v>9413</v>
      </c>
      <c r="C7273" s="57" t="s">
        <v>92</v>
      </c>
      <c r="D7273" s="59">
        <v>4.87</v>
      </c>
    </row>
    <row r="7274" spans="1:4" ht="27">
      <c r="A7274" s="57">
        <v>510</v>
      </c>
      <c r="B7274" s="55" t="s">
        <v>9414</v>
      </c>
      <c r="C7274" s="57" t="s">
        <v>92</v>
      </c>
      <c r="D7274" s="59">
        <v>6.49</v>
      </c>
    </row>
    <row r="7275" spans="1:4" ht="27">
      <c r="A7275" s="57">
        <v>516</v>
      </c>
      <c r="B7275" s="55" t="s">
        <v>9415</v>
      </c>
      <c r="C7275" s="57" t="s">
        <v>92</v>
      </c>
      <c r="D7275" s="59">
        <v>7.69</v>
      </c>
    </row>
    <row r="7276" spans="1:4" ht="27">
      <c r="A7276" s="57">
        <v>509</v>
      </c>
      <c r="B7276" s="55" t="s">
        <v>9416</v>
      </c>
      <c r="C7276" s="57" t="s">
        <v>92</v>
      </c>
      <c r="D7276" s="59">
        <v>8.6300000000000008</v>
      </c>
    </row>
    <row r="7277" spans="1:4" ht="13.5">
      <c r="A7277" s="57">
        <v>40331</v>
      </c>
      <c r="B7277" s="55" t="s">
        <v>9417</v>
      </c>
      <c r="C7277" s="57" t="s">
        <v>4</v>
      </c>
      <c r="D7277" s="59">
        <v>21.33</v>
      </c>
    </row>
    <row r="7278" spans="1:4" ht="13.5">
      <c r="A7278" s="57">
        <v>40930</v>
      </c>
      <c r="B7278" s="55" t="s">
        <v>9418</v>
      </c>
      <c r="C7278" s="57" t="s">
        <v>8078</v>
      </c>
      <c r="D7278" s="59">
        <v>3749.59</v>
      </c>
    </row>
    <row r="7279" spans="1:4" ht="13.5">
      <c r="A7279" s="57">
        <v>11761</v>
      </c>
      <c r="B7279" s="55" t="s">
        <v>9419</v>
      </c>
      <c r="C7279" s="57" t="s">
        <v>8068</v>
      </c>
      <c r="D7279" s="59">
        <v>63.8</v>
      </c>
    </row>
    <row r="7280" spans="1:4" ht="13.5">
      <c r="A7280" s="57">
        <v>377</v>
      </c>
      <c r="B7280" s="55" t="s">
        <v>9420</v>
      </c>
      <c r="C7280" s="57" t="s">
        <v>8068</v>
      </c>
      <c r="D7280" s="59">
        <v>29.98</v>
      </c>
    </row>
    <row r="7281" spans="1:4" ht="13.5">
      <c r="A7281" s="57">
        <v>7588</v>
      </c>
      <c r="B7281" s="55" t="s">
        <v>9421</v>
      </c>
      <c r="C7281" s="57" t="s">
        <v>8068</v>
      </c>
      <c r="D7281" s="59">
        <v>41.7</v>
      </c>
    </row>
    <row r="7282" spans="1:4" ht="13.5">
      <c r="A7282" s="57">
        <v>34392</v>
      </c>
      <c r="B7282" s="55" t="s">
        <v>9422</v>
      </c>
      <c r="C7282" s="57" t="s">
        <v>4</v>
      </c>
      <c r="D7282" s="59">
        <v>19.170000000000002</v>
      </c>
    </row>
    <row r="7283" spans="1:4" ht="13.5">
      <c r="A7283" s="57">
        <v>40908</v>
      </c>
      <c r="B7283" s="55" t="s">
        <v>9423</v>
      </c>
      <c r="C7283" s="57" t="s">
        <v>8078</v>
      </c>
      <c r="D7283" s="59">
        <v>3370.86</v>
      </c>
    </row>
    <row r="7284" spans="1:4" ht="13.5">
      <c r="A7284" s="57">
        <v>34551</v>
      </c>
      <c r="B7284" s="55" t="s">
        <v>9424</v>
      </c>
      <c r="C7284" s="57" t="s">
        <v>4</v>
      </c>
      <c r="D7284" s="59">
        <v>12.88</v>
      </c>
    </row>
    <row r="7285" spans="1:4" ht="13.5">
      <c r="A7285" s="57">
        <v>41078</v>
      </c>
      <c r="B7285" s="55" t="s">
        <v>9425</v>
      </c>
      <c r="C7285" s="57" t="s">
        <v>8078</v>
      </c>
      <c r="D7285" s="59">
        <v>2265.2600000000002</v>
      </c>
    </row>
    <row r="7286" spans="1:4" ht="13.5">
      <c r="A7286" s="57">
        <v>246</v>
      </c>
      <c r="B7286" s="55" t="s">
        <v>9426</v>
      </c>
      <c r="C7286" s="57" t="s">
        <v>4</v>
      </c>
      <c r="D7286" s="59">
        <v>11.19</v>
      </c>
    </row>
    <row r="7287" spans="1:4" ht="13.5">
      <c r="A7287" s="57">
        <v>40927</v>
      </c>
      <c r="B7287" s="55" t="s">
        <v>9427</v>
      </c>
      <c r="C7287" s="57" t="s">
        <v>8078</v>
      </c>
      <c r="D7287" s="59">
        <v>1968.88</v>
      </c>
    </row>
    <row r="7288" spans="1:4" ht="13.5">
      <c r="A7288" s="57">
        <v>2350</v>
      </c>
      <c r="B7288" s="55" t="s">
        <v>9428</v>
      </c>
      <c r="C7288" s="57" t="s">
        <v>4</v>
      </c>
      <c r="D7288" s="59">
        <v>18.37</v>
      </c>
    </row>
    <row r="7289" spans="1:4" ht="13.5">
      <c r="A7289" s="57">
        <v>40812</v>
      </c>
      <c r="B7289" s="55" t="s">
        <v>9429</v>
      </c>
      <c r="C7289" s="57" t="s">
        <v>8078</v>
      </c>
      <c r="D7289" s="59">
        <v>3232.69</v>
      </c>
    </row>
    <row r="7290" spans="1:4" ht="13.5">
      <c r="A7290" s="57">
        <v>245</v>
      </c>
      <c r="B7290" s="55" t="s">
        <v>9430</v>
      </c>
      <c r="C7290" s="57" t="s">
        <v>4</v>
      </c>
      <c r="D7290" s="59">
        <v>25.61</v>
      </c>
    </row>
    <row r="7291" spans="1:4" ht="13.5">
      <c r="A7291" s="57">
        <v>41090</v>
      </c>
      <c r="B7291" s="55" t="s">
        <v>9431</v>
      </c>
      <c r="C7291" s="57" t="s">
        <v>8078</v>
      </c>
      <c r="D7291" s="59">
        <v>4505.18</v>
      </c>
    </row>
    <row r="7292" spans="1:4" ht="13.5">
      <c r="A7292" s="57">
        <v>251</v>
      </c>
      <c r="B7292" s="55" t="s">
        <v>9432</v>
      </c>
      <c r="C7292" s="57" t="s">
        <v>4</v>
      </c>
      <c r="D7292" s="59">
        <v>14.63</v>
      </c>
    </row>
    <row r="7293" spans="1:4" ht="13.5">
      <c r="A7293" s="57">
        <v>40975</v>
      </c>
      <c r="B7293" s="55" t="s">
        <v>9433</v>
      </c>
      <c r="C7293" s="57" t="s">
        <v>8078</v>
      </c>
      <c r="D7293" s="59">
        <v>2573.84</v>
      </c>
    </row>
    <row r="7294" spans="1:4" ht="13.5">
      <c r="A7294" s="57">
        <v>6127</v>
      </c>
      <c r="B7294" s="55" t="s">
        <v>9434</v>
      </c>
      <c r="C7294" s="57" t="s">
        <v>4</v>
      </c>
      <c r="D7294" s="59">
        <v>11</v>
      </c>
    </row>
    <row r="7295" spans="1:4" ht="13.5">
      <c r="A7295" s="57">
        <v>41072</v>
      </c>
      <c r="B7295" s="55" t="s">
        <v>9435</v>
      </c>
      <c r="C7295" s="57" t="s">
        <v>8078</v>
      </c>
      <c r="D7295" s="59">
        <v>1937.33</v>
      </c>
    </row>
    <row r="7296" spans="1:4" ht="13.5">
      <c r="A7296" s="57">
        <v>6121</v>
      </c>
      <c r="B7296" s="55" t="s">
        <v>9436</v>
      </c>
      <c r="C7296" s="57" t="s">
        <v>4</v>
      </c>
      <c r="D7296" s="59">
        <v>11.86</v>
      </c>
    </row>
    <row r="7297" spans="1:4" ht="13.5">
      <c r="A7297" s="57">
        <v>41071</v>
      </c>
      <c r="B7297" s="55" t="s">
        <v>9437</v>
      </c>
      <c r="C7297" s="57" t="s">
        <v>8078</v>
      </c>
      <c r="D7297" s="59">
        <v>2085.87</v>
      </c>
    </row>
    <row r="7298" spans="1:4" ht="13.5">
      <c r="A7298" s="57">
        <v>244</v>
      </c>
      <c r="B7298" s="55" t="s">
        <v>9438</v>
      </c>
      <c r="C7298" s="57" t="s">
        <v>4</v>
      </c>
      <c r="D7298" s="59">
        <v>11.88</v>
      </c>
    </row>
    <row r="7299" spans="1:4" ht="13.5">
      <c r="A7299" s="57">
        <v>41093</v>
      </c>
      <c r="B7299" s="55" t="s">
        <v>9439</v>
      </c>
      <c r="C7299" s="57" t="s">
        <v>8078</v>
      </c>
      <c r="D7299" s="59">
        <v>2090.3000000000002</v>
      </c>
    </row>
    <row r="7300" spans="1:4" ht="13.5">
      <c r="A7300" s="57">
        <v>532</v>
      </c>
      <c r="B7300" s="55" t="s">
        <v>9440</v>
      </c>
      <c r="C7300" s="57" t="s">
        <v>4</v>
      </c>
      <c r="D7300" s="59">
        <v>34.880000000000003</v>
      </c>
    </row>
    <row r="7301" spans="1:4" ht="13.5">
      <c r="A7301" s="57">
        <v>40931</v>
      </c>
      <c r="B7301" s="55" t="s">
        <v>9441</v>
      </c>
      <c r="C7301" s="57" t="s">
        <v>8078</v>
      </c>
      <c r="D7301" s="59">
        <v>6135.13</v>
      </c>
    </row>
    <row r="7302" spans="1:4" ht="13.5">
      <c r="A7302" s="57">
        <v>36150</v>
      </c>
      <c r="B7302" s="55" t="s">
        <v>9442</v>
      </c>
      <c r="C7302" s="57" t="s">
        <v>8068</v>
      </c>
      <c r="D7302" s="59">
        <v>37.71</v>
      </c>
    </row>
    <row r="7303" spans="1:4" ht="13.5">
      <c r="A7303" s="57">
        <v>4760</v>
      </c>
      <c r="B7303" s="55" t="s">
        <v>9443</v>
      </c>
      <c r="C7303" s="57" t="s">
        <v>4</v>
      </c>
      <c r="D7303" s="59">
        <v>18.559999999999999</v>
      </c>
    </row>
    <row r="7304" spans="1:4" ht="13.5">
      <c r="A7304" s="57">
        <v>41069</v>
      </c>
      <c r="B7304" s="55" t="s">
        <v>9444</v>
      </c>
      <c r="C7304" s="57" t="s">
        <v>8078</v>
      </c>
      <c r="D7304" s="59">
        <v>3266.32</v>
      </c>
    </row>
    <row r="7305" spans="1:4" ht="13.5">
      <c r="A7305" s="57">
        <v>10422</v>
      </c>
      <c r="B7305" s="55" t="s">
        <v>9445</v>
      </c>
      <c r="C7305" s="57" t="s">
        <v>8068</v>
      </c>
      <c r="D7305" s="59">
        <v>319.32</v>
      </c>
    </row>
    <row r="7306" spans="1:4" ht="13.5">
      <c r="A7306" s="57">
        <v>10420</v>
      </c>
      <c r="B7306" s="55" t="s">
        <v>9446</v>
      </c>
      <c r="C7306" s="57" t="s">
        <v>8068</v>
      </c>
      <c r="D7306" s="59">
        <v>119.76</v>
      </c>
    </row>
    <row r="7307" spans="1:4" ht="13.5">
      <c r="A7307" s="57">
        <v>10421</v>
      </c>
      <c r="B7307" s="55" t="s">
        <v>9447</v>
      </c>
      <c r="C7307" s="57" t="s">
        <v>8068</v>
      </c>
      <c r="D7307" s="59">
        <v>160.28</v>
      </c>
    </row>
    <row r="7308" spans="1:4" ht="27">
      <c r="A7308" s="57">
        <v>36520</v>
      </c>
      <c r="B7308" s="55" t="s">
        <v>9448</v>
      </c>
      <c r="C7308" s="57" t="s">
        <v>8068</v>
      </c>
      <c r="D7308" s="59">
        <v>596.66</v>
      </c>
    </row>
    <row r="7309" spans="1:4" ht="13.5">
      <c r="A7309" s="57">
        <v>11784</v>
      </c>
      <c r="B7309" s="55" t="s">
        <v>9449</v>
      </c>
      <c r="C7309" s="57" t="s">
        <v>8068</v>
      </c>
      <c r="D7309" s="59">
        <v>448.12</v>
      </c>
    </row>
    <row r="7310" spans="1:4" ht="13.5">
      <c r="A7310" s="57">
        <v>10</v>
      </c>
      <c r="B7310" s="55" t="s">
        <v>9450</v>
      </c>
      <c r="C7310" s="57" t="s">
        <v>8068</v>
      </c>
      <c r="D7310" s="59">
        <v>7.15</v>
      </c>
    </row>
    <row r="7311" spans="1:4" ht="13.5">
      <c r="A7311" s="57">
        <v>4815</v>
      </c>
      <c r="B7311" s="55" t="s">
        <v>9451</v>
      </c>
      <c r="C7311" s="57" t="s">
        <v>8068</v>
      </c>
      <c r="D7311" s="59">
        <v>5.33</v>
      </c>
    </row>
    <row r="7312" spans="1:4" ht="13.5">
      <c r="A7312" s="57">
        <v>541</v>
      </c>
      <c r="B7312" s="55" t="s">
        <v>9452</v>
      </c>
      <c r="C7312" s="57" t="s">
        <v>8068</v>
      </c>
      <c r="D7312" s="59">
        <v>110.9</v>
      </c>
    </row>
    <row r="7313" spans="1:4" ht="13.5">
      <c r="A7313" s="57">
        <v>542</v>
      </c>
      <c r="B7313" s="55" t="s">
        <v>9453</v>
      </c>
      <c r="C7313" s="57" t="s">
        <v>8068</v>
      </c>
      <c r="D7313" s="59">
        <v>139.01</v>
      </c>
    </row>
    <row r="7314" spans="1:4" ht="13.5">
      <c r="A7314" s="57">
        <v>540</v>
      </c>
      <c r="B7314" s="55" t="s">
        <v>9454</v>
      </c>
      <c r="C7314" s="57" t="s">
        <v>8068</v>
      </c>
      <c r="D7314" s="59">
        <v>313.26</v>
      </c>
    </row>
    <row r="7315" spans="1:4" ht="27">
      <c r="A7315" s="57">
        <v>38364</v>
      </c>
      <c r="B7315" s="55" t="s">
        <v>9455</v>
      </c>
      <c r="C7315" s="57" t="s">
        <v>8068</v>
      </c>
      <c r="D7315" s="59">
        <v>298.74</v>
      </c>
    </row>
    <row r="7316" spans="1:4" ht="13.5">
      <c r="A7316" s="57">
        <v>11692</v>
      </c>
      <c r="B7316" s="55" t="s">
        <v>9456</v>
      </c>
      <c r="C7316" s="57" t="s">
        <v>3</v>
      </c>
      <c r="D7316" s="59">
        <v>390.92</v>
      </c>
    </row>
    <row r="7317" spans="1:4" ht="27">
      <c r="A7317" s="57">
        <v>1746</v>
      </c>
      <c r="B7317" s="55" t="s">
        <v>9457</v>
      </c>
      <c r="C7317" s="57" t="s">
        <v>8068</v>
      </c>
      <c r="D7317" s="59">
        <v>219.95</v>
      </c>
    </row>
    <row r="7318" spans="1:4" ht="27">
      <c r="A7318" s="57">
        <v>1748</v>
      </c>
      <c r="B7318" s="55" t="s">
        <v>9458</v>
      </c>
      <c r="C7318" s="57" t="s">
        <v>8068</v>
      </c>
      <c r="D7318" s="59">
        <v>292.48</v>
      </c>
    </row>
    <row r="7319" spans="1:4" ht="27">
      <c r="A7319" s="57">
        <v>1749</v>
      </c>
      <c r="B7319" s="55" t="s">
        <v>9459</v>
      </c>
      <c r="C7319" s="57" t="s">
        <v>8068</v>
      </c>
      <c r="D7319" s="59">
        <v>423.75</v>
      </c>
    </row>
    <row r="7320" spans="1:4" ht="27">
      <c r="A7320" s="57">
        <v>37412</v>
      </c>
      <c r="B7320" s="55" t="s">
        <v>9460</v>
      </c>
      <c r="C7320" s="57" t="s">
        <v>8068</v>
      </c>
      <c r="D7320" s="59">
        <v>215</v>
      </c>
    </row>
    <row r="7321" spans="1:4" ht="27">
      <c r="A7321" s="57">
        <v>1745</v>
      </c>
      <c r="B7321" s="55" t="s">
        <v>9461</v>
      </c>
      <c r="C7321" s="57" t="s">
        <v>8068</v>
      </c>
      <c r="D7321" s="59">
        <v>255.66</v>
      </c>
    </row>
    <row r="7322" spans="1:4" ht="27">
      <c r="A7322" s="57">
        <v>1750</v>
      </c>
      <c r="B7322" s="55" t="s">
        <v>9462</v>
      </c>
      <c r="C7322" s="57" t="s">
        <v>8068</v>
      </c>
      <c r="D7322" s="59">
        <v>597.45000000000005</v>
      </c>
    </row>
    <row r="7323" spans="1:4" ht="27">
      <c r="A7323" s="57">
        <v>11687</v>
      </c>
      <c r="B7323" s="55" t="s">
        <v>9463</v>
      </c>
      <c r="C7323" s="57" t="s">
        <v>1</v>
      </c>
      <c r="D7323" s="59">
        <v>951.92</v>
      </c>
    </row>
    <row r="7324" spans="1:4" ht="27">
      <c r="A7324" s="57">
        <v>11689</v>
      </c>
      <c r="B7324" s="55" t="s">
        <v>9464</v>
      </c>
      <c r="C7324" s="57" t="s">
        <v>1</v>
      </c>
      <c r="D7324" s="59">
        <v>1192.7</v>
      </c>
    </row>
    <row r="7325" spans="1:4" ht="13.5">
      <c r="A7325" s="57">
        <v>11693</v>
      </c>
      <c r="B7325" s="55" t="s">
        <v>9465</v>
      </c>
      <c r="C7325" s="57" t="s">
        <v>3</v>
      </c>
      <c r="D7325" s="59">
        <v>122.96</v>
      </c>
    </row>
    <row r="7326" spans="1:4" ht="13.5">
      <c r="A7326" s="57">
        <v>36215</v>
      </c>
      <c r="B7326" s="55" t="s">
        <v>9466</v>
      </c>
      <c r="C7326" s="57" t="s">
        <v>8068</v>
      </c>
      <c r="D7326" s="59">
        <v>805.03</v>
      </c>
    </row>
    <row r="7327" spans="1:4" ht="40.5">
      <c r="A7327" s="57">
        <v>42439</v>
      </c>
      <c r="B7327" s="55" t="s">
        <v>9467</v>
      </c>
      <c r="C7327" s="57" t="s">
        <v>8068</v>
      </c>
      <c r="D7327" s="59">
        <v>1010.52</v>
      </c>
    </row>
    <row r="7328" spans="1:4" ht="13.5">
      <c r="A7328" s="57">
        <v>38381</v>
      </c>
      <c r="B7328" s="55" t="s">
        <v>9468</v>
      </c>
      <c r="C7328" s="57" t="s">
        <v>8068</v>
      </c>
      <c r="D7328" s="59">
        <v>7.85</v>
      </c>
    </row>
    <row r="7329" spans="1:4" ht="13.5">
      <c r="A7329" s="57">
        <v>39621</v>
      </c>
      <c r="B7329" s="55" t="s">
        <v>9469</v>
      </c>
      <c r="C7329" s="57" t="s">
        <v>9470</v>
      </c>
      <c r="D7329" s="59">
        <v>733.95</v>
      </c>
    </row>
    <row r="7330" spans="1:4" ht="13.5">
      <c r="A7330" s="57">
        <v>39624</v>
      </c>
      <c r="B7330" s="55" t="s">
        <v>9471</v>
      </c>
      <c r="C7330" s="57" t="s">
        <v>9470</v>
      </c>
      <c r="D7330" s="59">
        <v>809.62</v>
      </c>
    </row>
    <row r="7331" spans="1:4" ht="13.5">
      <c r="A7331" s="57">
        <v>39615</v>
      </c>
      <c r="B7331" s="55" t="s">
        <v>9472</v>
      </c>
      <c r="C7331" s="57" t="s">
        <v>8068</v>
      </c>
      <c r="D7331" s="59">
        <v>327.16000000000003</v>
      </c>
    </row>
    <row r="7332" spans="1:4" ht="13.5">
      <c r="A7332" s="57">
        <v>39620</v>
      </c>
      <c r="B7332" s="55" t="s">
        <v>9473</v>
      </c>
      <c r="C7332" s="57" t="s">
        <v>8068</v>
      </c>
      <c r="D7332" s="59">
        <v>499.66</v>
      </c>
    </row>
    <row r="7333" spans="1:4" ht="13.5">
      <c r="A7333" s="57">
        <v>39623</v>
      </c>
      <c r="B7333" s="55" t="s">
        <v>9474</v>
      </c>
      <c r="C7333" s="57" t="s">
        <v>8068</v>
      </c>
      <c r="D7333" s="59">
        <v>535.17999999999995</v>
      </c>
    </row>
    <row r="7334" spans="1:4" ht="13.5">
      <c r="A7334" s="57">
        <v>36207</v>
      </c>
      <c r="B7334" s="55" t="s">
        <v>9475</v>
      </c>
      <c r="C7334" s="57" t="s">
        <v>8068</v>
      </c>
      <c r="D7334" s="59">
        <v>356.57</v>
      </c>
    </row>
    <row r="7335" spans="1:4" ht="13.5">
      <c r="A7335" s="57">
        <v>36209</v>
      </c>
      <c r="B7335" s="55" t="s">
        <v>9476</v>
      </c>
      <c r="C7335" s="57" t="s">
        <v>8068</v>
      </c>
      <c r="D7335" s="59">
        <v>409.22</v>
      </c>
    </row>
    <row r="7336" spans="1:4" ht="27">
      <c r="A7336" s="57">
        <v>36210</v>
      </c>
      <c r="B7336" s="55" t="s">
        <v>9477</v>
      </c>
      <c r="C7336" s="57" t="s">
        <v>8068</v>
      </c>
      <c r="D7336" s="59">
        <v>442.76</v>
      </c>
    </row>
    <row r="7337" spans="1:4" ht="13.5">
      <c r="A7337" s="57">
        <v>36204</v>
      </c>
      <c r="B7337" s="55" t="s">
        <v>9478</v>
      </c>
      <c r="C7337" s="57" t="s">
        <v>8068</v>
      </c>
      <c r="D7337" s="59">
        <v>156.99</v>
      </c>
    </row>
    <row r="7338" spans="1:4" ht="13.5">
      <c r="A7338" s="57">
        <v>36205</v>
      </c>
      <c r="B7338" s="55" t="s">
        <v>9479</v>
      </c>
      <c r="C7338" s="57" t="s">
        <v>8068</v>
      </c>
      <c r="D7338" s="59">
        <v>174.35</v>
      </c>
    </row>
    <row r="7339" spans="1:4" ht="13.5">
      <c r="A7339" s="57">
        <v>36081</v>
      </c>
      <c r="B7339" s="55" t="s">
        <v>9480</v>
      </c>
      <c r="C7339" s="57" t="s">
        <v>8068</v>
      </c>
      <c r="D7339" s="59">
        <v>185.9</v>
      </c>
    </row>
    <row r="7340" spans="1:4" ht="13.5">
      <c r="A7340" s="57">
        <v>36206</v>
      </c>
      <c r="B7340" s="55" t="s">
        <v>9481</v>
      </c>
      <c r="C7340" s="57" t="s">
        <v>8068</v>
      </c>
      <c r="D7340" s="59">
        <v>194.76</v>
      </c>
    </row>
    <row r="7341" spans="1:4" ht="13.5">
      <c r="A7341" s="57">
        <v>36218</v>
      </c>
      <c r="B7341" s="55" t="s">
        <v>9482</v>
      </c>
      <c r="C7341" s="57" t="s">
        <v>8068</v>
      </c>
      <c r="D7341" s="59">
        <v>121.99</v>
      </c>
    </row>
    <row r="7342" spans="1:4" ht="13.5">
      <c r="A7342" s="57">
        <v>36220</v>
      </c>
      <c r="B7342" s="55" t="s">
        <v>9483</v>
      </c>
      <c r="C7342" s="57" t="s">
        <v>8068</v>
      </c>
      <c r="D7342" s="59">
        <v>139.88999999999999</v>
      </c>
    </row>
    <row r="7343" spans="1:4" ht="13.5">
      <c r="A7343" s="57">
        <v>36080</v>
      </c>
      <c r="B7343" s="55" t="s">
        <v>9484</v>
      </c>
      <c r="C7343" s="57" t="s">
        <v>8068</v>
      </c>
      <c r="D7343" s="59">
        <v>151.31</v>
      </c>
    </row>
    <row r="7344" spans="1:4" ht="13.5">
      <c r="A7344" s="57">
        <v>36223</v>
      </c>
      <c r="B7344" s="55" t="s">
        <v>9485</v>
      </c>
      <c r="C7344" s="57" t="s">
        <v>8068</v>
      </c>
      <c r="D7344" s="59">
        <v>158.44</v>
      </c>
    </row>
    <row r="7345" spans="1:4" ht="13.5">
      <c r="A7345" s="57">
        <v>546</v>
      </c>
      <c r="B7345" s="55" t="s">
        <v>9486</v>
      </c>
      <c r="C7345" s="57" t="s">
        <v>92</v>
      </c>
      <c r="D7345" s="59">
        <v>11.4</v>
      </c>
    </row>
    <row r="7346" spans="1:4" ht="13.5">
      <c r="A7346" s="57">
        <v>566</v>
      </c>
      <c r="B7346" s="55" t="s">
        <v>9487</v>
      </c>
      <c r="C7346" s="57" t="s">
        <v>1</v>
      </c>
      <c r="D7346" s="59">
        <v>5.41</v>
      </c>
    </row>
    <row r="7347" spans="1:4" ht="13.5">
      <c r="A7347" s="57">
        <v>565</v>
      </c>
      <c r="B7347" s="55" t="s">
        <v>9488</v>
      </c>
      <c r="C7347" s="57" t="s">
        <v>1</v>
      </c>
      <c r="D7347" s="59">
        <v>19.72</v>
      </c>
    </row>
    <row r="7348" spans="1:4" ht="13.5">
      <c r="A7348" s="57">
        <v>555</v>
      </c>
      <c r="B7348" s="55" t="s">
        <v>9489</v>
      </c>
      <c r="C7348" s="57" t="s">
        <v>1</v>
      </c>
      <c r="D7348" s="59">
        <v>13.98</v>
      </c>
    </row>
    <row r="7349" spans="1:4" ht="13.5">
      <c r="A7349" s="57">
        <v>557</v>
      </c>
      <c r="B7349" s="55" t="s">
        <v>9490</v>
      </c>
      <c r="C7349" s="57" t="s">
        <v>1</v>
      </c>
      <c r="D7349" s="59">
        <v>43.86</v>
      </c>
    </row>
    <row r="7350" spans="1:4" ht="13.5">
      <c r="A7350" s="57">
        <v>552</v>
      </c>
      <c r="B7350" s="55" t="s">
        <v>9491</v>
      </c>
      <c r="C7350" s="57" t="s">
        <v>1</v>
      </c>
      <c r="D7350" s="59">
        <v>21.76</v>
      </c>
    </row>
    <row r="7351" spans="1:4" ht="13.5">
      <c r="A7351" s="57">
        <v>563</v>
      </c>
      <c r="B7351" s="55" t="s">
        <v>9492</v>
      </c>
      <c r="C7351" s="57" t="s">
        <v>1</v>
      </c>
      <c r="D7351" s="59">
        <v>32.700000000000003</v>
      </c>
    </row>
    <row r="7352" spans="1:4" ht="13.5">
      <c r="A7352" s="57">
        <v>549</v>
      </c>
      <c r="B7352" s="55" t="s">
        <v>9493</v>
      </c>
      <c r="C7352" s="57" t="s">
        <v>1</v>
      </c>
      <c r="D7352" s="59">
        <v>58.86</v>
      </c>
    </row>
    <row r="7353" spans="1:4" ht="13.5">
      <c r="A7353" s="57">
        <v>551</v>
      </c>
      <c r="B7353" s="55" t="s">
        <v>9494</v>
      </c>
      <c r="C7353" s="57" t="s">
        <v>1</v>
      </c>
      <c r="D7353" s="59">
        <v>116.54</v>
      </c>
    </row>
    <row r="7354" spans="1:4" ht="13.5">
      <c r="A7354" s="57">
        <v>559</v>
      </c>
      <c r="B7354" s="55" t="s">
        <v>9495</v>
      </c>
      <c r="C7354" s="57" t="s">
        <v>1</v>
      </c>
      <c r="D7354" s="59">
        <v>29.13</v>
      </c>
    </row>
    <row r="7355" spans="1:4" ht="13.5">
      <c r="A7355" s="57">
        <v>560</v>
      </c>
      <c r="B7355" s="55" t="s">
        <v>9496</v>
      </c>
      <c r="C7355" s="57" t="s">
        <v>1</v>
      </c>
      <c r="D7355" s="59">
        <v>36.450000000000003</v>
      </c>
    </row>
    <row r="7356" spans="1:4" ht="13.5">
      <c r="A7356" s="57">
        <v>547</v>
      </c>
      <c r="B7356" s="55" t="s">
        <v>9497</v>
      </c>
      <c r="C7356" s="57" t="s">
        <v>1</v>
      </c>
      <c r="D7356" s="59">
        <v>43.64</v>
      </c>
    </row>
    <row r="7357" spans="1:4" ht="13.5">
      <c r="A7357" s="57">
        <v>38127</v>
      </c>
      <c r="B7357" s="55" t="s">
        <v>9498</v>
      </c>
      <c r="C7357" s="57" t="s">
        <v>8068</v>
      </c>
      <c r="D7357" s="59">
        <v>348.03</v>
      </c>
    </row>
    <row r="7358" spans="1:4" ht="13.5">
      <c r="A7358" s="57">
        <v>38060</v>
      </c>
      <c r="B7358" s="55" t="s">
        <v>9499</v>
      </c>
      <c r="C7358" s="57" t="s">
        <v>8068</v>
      </c>
      <c r="D7358" s="59">
        <v>43.45</v>
      </c>
    </row>
    <row r="7359" spans="1:4" ht="13.5">
      <c r="A7359" s="57">
        <v>10956</v>
      </c>
      <c r="B7359" s="55" t="s">
        <v>9500</v>
      </c>
      <c r="C7359" s="57" t="s">
        <v>8068</v>
      </c>
      <c r="D7359" s="59">
        <v>45.13</v>
      </c>
    </row>
    <row r="7360" spans="1:4" ht="13.5">
      <c r="A7360" s="57">
        <v>39380</v>
      </c>
      <c r="B7360" s="55" t="s">
        <v>9501</v>
      </c>
      <c r="C7360" s="57" t="s">
        <v>8068</v>
      </c>
      <c r="D7360" s="59">
        <v>13.99</v>
      </c>
    </row>
    <row r="7361" spans="1:4" ht="13.5">
      <c r="A7361" s="57">
        <v>13374</v>
      </c>
      <c r="B7361" s="55" t="s">
        <v>9502</v>
      </c>
      <c r="C7361" s="57" t="s">
        <v>8068</v>
      </c>
      <c r="D7361" s="59">
        <v>98.32</v>
      </c>
    </row>
    <row r="7362" spans="1:4" ht="13.5">
      <c r="A7362" s="57">
        <v>37597</v>
      </c>
      <c r="B7362" s="55" t="s">
        <v>9503</v>
      </c>
      <c r="C7362" s="57" t="s">
        <v>8068</v>
      </c>
      <c r="D7362" s="59">
        <v>374960.93</v>
      </c>
    </row>
    <row r="7363" spans="1:4" ht="40.5">
      <c r="A7363" s="57">
        <v>183</v>
      </c>
      <c r="B7363" s="55" t="s">
        <v>9504</v>
      </c>
      <c r="C7363" s="57" t="s">
        <v>9505</v>
      </c>
      <c r="D7363" s="59">
        <v>157</v>
      </c>
    </row>
    <row r="7364" spans="1:4" ht="27">
      <c r="A7364" s="57">
        <v>184</v>
      </c>
      <c r="B7364" s="55" t="s">
        <v>9506</v>
      </c>
      <c r="C7364" s="57" t="s">
        <v>9505</v>
      </c>
      <c r="D7364" s="59">
        <v>103.76</v>
      </c>
    </row>
    <row r="7365" spans="1:4" ht="40.5">
      <c r="A7365" s="57">
        <v>195</v>
      </c>
      <c r="B7365" s="55" t="s">
        <v>9507</v>
      </c>
      <c r="C7365" s="57" t="s">
        <v>9505</v>
      </c>
      <c r="D7365" s="59">
        <v>127.54</v>
      </c>
    </row>
    <row r="7366" spans="1:4" ht="27">
      <c r="A7366" s="57">
        <v>194</v>
      </c>
      <c r="B7366" s="55" t="s">
        <v>9508</v>
      </c>
      <c r="C7366" s="57" t="s">
        <v>9505</v>
      </c>
      <c r="D7366" s="59">
        <v>69.33</v>
      </c>
    </row>
    <row r="7367" spans="1:4" ht="27">
      <c r="A7367" s="57">
        <v>20001</v>
      </c>
      <c r="B7367" s="55" t="s">
        <v>9509</v>
      </c>
      <c r="C7367" s="57" t="s">
        <v>9505</v>
      </c>
      <c r="D7367" s="59">
        <v>127.09</v>
      </c>
    </row>
    <row r="7368" spans="1:4" ht="40.5">
      <c r="A7368" s="57">
        <v>181</v>
      </c>
      <c r="B7368" s="55" t="s">
        <v>9510</v>
      </c>
      <c r="C7368" s="57" t="s">
        <v>9505</v>
      </c>
      <c r="D7368" s="59">
        <v>171.95</v>
      </c>
    </row>
    <row r="7369" spans="1:4" ht="27">
      <c r="A7369" s="57">
        <v>39837</v>
      </c>
      <c r="B7369" s="55" t="s">
        <v>9511</v>
      </c>
      <c r="C7369" s="57" t="s">
        <v>9505</v>
      </c>
      <c r="D7369" s="59">
        <v>250.68</v>
      </c>
    </row>
    <row r="7370" spans="1:4" ht="27">
      <c r="A7370" s="57">
        <v>10535</v>
      </c>
      <c r="B7370" s="55" t="s">
        <v>9512</v>
      </c>
      <c r="C7370" s="57" t="s">
        <v>8068</v>
      </c>
      <c r="D7370" s="59">
        <v>3157</v>
      </c>
    </row>
    <row r="7371" spans="1:4" ht="27">
      <c r="A7371" s="57">
        <v>10537</v>
      </c>
      <c r="B7371" s="55" t="s">
        <v>9513</v>
      </c>
      <c r="C7371" s="57" t="s">
        <v>8068</v>
      </c>
      <c r="D7371" s="59">
        <v>4305.29</v>
      </c>
    </row>
    <row r="7372" spans="1:4" ht="27">
      <c r="A7372" s="57">
        <v>13891</v>
      </c>
      <c r="B7372" s="55" t="s">
        <v>9514</v>
      </c>
      <c r="C7372" s="57" t="s">
        <v>8068</v>
      </c>
      <c r="D7372" s="59">
        <v>3948.92</v>
      </c>
    </row>
    <row r="7373" spans="1:4" ht="27">
      <c r="A7373" s="57">
        <v>25975</v>
      </c>
      <c r="B7373" s="55" t="s">
        <v>9515</v>
      </c>
      <c r="C7373" s="57" t="s">
        <v>8068</v>
      </c>
      <c r="D7373" s="59">
        <v>17176.22</v>
      </c>
    </row>
    <row r="7374" spans="1:4" ht="27">
      <c r="A7374" s="57">
        <v>36396</v>
      </c>
      <c r="B7374" s="55" t="s">
        <v>9516</v>
      </c>
      <c r="C7374" s="57" t="s">
        <v>8068</v>
      </c>
      <c r="D7374" s="59">
        <v>3611.82</v>
      </c>
    </row>
    <row r="7375" spans="1:4" ht="27">
      <c r="A7375" s="57">
        <v>36397</v>
      </c>
      <c r="B7375" s="55" t="s">
        <v>9517</v>
      </c>
      <c r="C7375" s="57" t="s">
        <v>8068</v>
      </c>
      <c r="D7375" s="59">
        <v>12842.03</v>
      </c>
    </row>
    <row r="7376" spans="1:4" ht="27">
      <c r="A7376" s="57">
        <v>36398</v>
      </c>
      <c r="B7376" s="55" t="s">
        <v>9518</v>
      </c>
      <c r="C7376" s="57" t="s">
        <v>8068</v>
      </c>
      <c r="D7376" s="59">
        <v>15608.42</v>
      </c>
    </row>
    <row r="7377" spans="1:4" ht="13.5">
      <c r="A7377" s="57">
        <v>647</v>
      </c>
      <c r="B7377" s="55" t="s">
        <v>9519</v>
      </c>
      <c r="C7377" s="57" t="s">
        <v>4</v>
      </c>
      <c r="D7377" s="59">
        <v>19.41</v>
      </c>
    </row>
    <row r="7378" spans="1:4" ht="13.5">
      <c r="A7378" s="57">
        <v>40920</v>
      </c>
      <c r="B7378" s="55" t="s">
        <v>9520</v>
      </c>
      <c r="C7378" s="57" t="s">
        <v>8078</v>
      </c>
      <c r="D7378" s="59">
        <v>3412.7</v>
      </c>
    </row>
    <row r="7379" spans="1:4" ht="27">
      <c r="A7379" s="57">
        <v>38783</v>
      </c>
      <c r="B7379" s="55" t="s">
        <v>9521</v>
      </c>
      <c r="C7379" s="57" t="s">
        <v>8068</v>
      </c>
      <c r="D7379" s="59">
        <v>0.67</v>
      </c>
    </row>
    <row r="7380" spans="1:4" ht="27">
      <c r="A7380" s="57">
        <v>37593</v>
      </c>
      <c r="B7380" s="55" t="s">
        <v>9522</v>
      </c>
      <c r="C7380" s="57" t="s">
        <v>8068</v>
      </c>
      <c r="D7380" s="59">
        <v>1.65</v>
      </c>
    </row>
    <row r="7381" spans="1:4" ht="27">
      <c r="A7381" s="57">
        <v>37594</v>
      </c>
      <c r="B7381" s="55" t="s">
        <v>9523</v>
      </c>
      <c r="C7381" s="57" t="s">
        <v>8068</v>
      </c>
      <c r="D7381" s="59">
        <v>2.06</v>
      </c>
    </row>
    <row r="7382" spans="1:4" ht="27">
      <c r="A7382" s="57">
        <v>37592</v>
      </c>
      <c r="B7382" s="55" t="s">
        <v>9524</v>
      </c>
      <c r="C7382" s="57" t="s">
        <v>8068</v>
      </c>
      <c r="D7382" s="59">
        <v>1.31</v>
      </c>
    </row>
    <row r="7383" spans="1:4" ht="13.5">
      <c r="A7383" s="57">
        <v>7266</v>
      </c>
      <c r="B7383" s="55" t="s">
        <v>9525</v>
      </c>
      <c r="C7383" s="57" t="s">
        <v>9526</v>
      </c>
      <c r="D7383" s="59">
        <v>505</v>
      </c>
    </row>
    <row r="7384" spans="1:4" ht="27">
      <c r="A7384" s="57">
        <v>7270</v>
      </c>
      <c r="B7384" s="55" t="s">
        <v>9527</v>
      </c>
      <c r="C7384" s="57" t="s">
        <v>8068</v>
      </c>
      <c r="D7384" s="59">
        <v>0.57999999999999996</v>
      </c>
    </row>
    <row r="7385" spans="1:4" ht="27">
      <c r="A7385" s="57">
        <v>7267</v>
      </c>
      <c r="B7385" s="55" t="s">
        <v>9528</v>
      </c>
      <c r="C7385" s="57" t="s">
        <v>8068</v>
      </c>
      <c r="D7385" s="59">
        <v>0.45</v>
      </c>
    </row>
    <row r="7386" spans="1:4" ht="27">
      <c r="A7386" s="57">
        <v>7269</v>
      </c>
      <c r="B7386" s="55" t="s">
        <v>9529</v>
      </c>
      <c r="C7386" s="57" t="s">
        <v>8068</v>
      </c>
      <c r="D7386" s="59">
        <v>0.46</v>
      </c>
    </row>
    <row r="7387" spans="1:4" ht="27">
      <c r="A7387" s="57">
        <v>7271</v>
      </c>
      <c r="B7387" s="55" t="s">
        <v>9530</v>
      </c>
      <c r="C7387" s="57" t="s">
        <v>8068</v>
      </c>
      <c r="D7387" s="59">
        <v>0.5</v>
      </c>
    </row>
    <row r="7388" spans="1:4" ht="27">
      <c r="A7388" s="57">
        <v>7268</v>
      </c>
      <c r="B7388" s="55" t="s">
        <v>9531</v>
      </c>
      <c r="C7388" s="57" t="s">
        <v>8068</v>
      </c>
      <c r="D7388" s="59">
        <v>0.7</v>
      </c>
    </row>
    <row r="7389" spans="1:4" ht="13.5">
      <c r="A7389" s="57">
        <v>34556</v>
      </c>
      <c r="B7389" s="55" t="s">
        <v>9532</v>
      </c>
      <c r="C7389" s="57" t="s">
        <v>8068</v>
      </c>
      <c r="D7389" s="59">
        <v>2.97</v>
      </c>
    </row>
    <row r="7390" spans="1:4" ht="13.5">
      <c r="A7390" s="57">
        <v>37873</v>
      </c>
      <c r="B7390" s="55" t="s">
        <v>9533</v>
      </c>
      <c r="C7390" s="57" t="s">
        <v>8068</v>
      </c>
      <c r="D7390" s="59">
        <v>3.03</v>
      </c>
    </row>
    <row r="7391" spans="1:4" ht="13.5">
      <c r="A7391" s="57">
        <v>34564</v>
      </c>
      <c r="B7391" s="55" t="s">
        <v>9534</v>
      </c>
      <c r="C7391" s="57" t="s">
        <v>8068</v>
      </c>
      <c r="D7391" s="59">
        <v>3.17</v>
      </c>
    </row>
    <row r="7392" spans="1:4" ht="13.5">
      <c r="A7392" s="57">
        <v>34565</v>
      </c>
      <c r="B7392" s="55" t="s">
        <v>9535</v>
      </c>
      <c r="C7392" s="57" t="s">
        <v>8068</v>
      </c>
      <c r="D7392" s="59">
        <v>3.35</v>
      </c>
    </row>
    <row r="7393" spans="1:4" ht="13.5">
      <c r="A7393" s="57">
        <v>38590</v>
      </c>
      <c r="B7393" s="55" t="s">
        <v>9536</v>
      </c>
      <c r="C7393" s="57" t="s">
        <v>8068</v>
      </c>
      <c r="D7393" s="59">
        <v>2.48</v>
      </c>
    </row>
    <row r="7394" spans="1:4" ht="13.5">
      <c r="A7394" s="57">
        <v>34566</v>
      </c>
      <c r="B7394" s="55" t="s">
        <v>9537</v>
      </c>
      <c r="C7394" s="57" t="s">
        <v>8068</v>
      </c>
      <c r="D7394" s="59">
        <v>2.6</v>
      </c>
    </row>
    <row r="7395" spans="1:4" ht="13.5">
      <c r="A7395" s="57">
        <v>34567</v>
      </c>
      <c r="B7395" s="55" t="s">
        <v>9538</v>
      </c>
      <c r="C7395" s="57" t="s">
        <v>8068</v>
      </c>
      <c r="D7395" s="59">
        <v>2.76</v>
      </c>
    </row>
    <row r="7396" spans="1:4" ht="13.5">
      <c r="A7396" s="57">
        <v>38591</v>
      </c>
      <c r="B7396" s="55" t="s">
        <v>9539</v>
      </c>
      <c r="C7396" s="57" t="s">
        <v>8068</v>
      </c>
      <c r="D7396" s="59">
        <v>2.5</v>
      </c>
    </row>
    <row r="7397" spans="1:4" ht="13.5">
      <c r="A7397" s="57">
        <v>34568</v>
      </c>
      <c r="B7397" s="55" t="s">
        <v>9540</v>
      </c>
      <c r="C7397" s="57" t="s">
        <v>8068</v>
      </c>
      <c r="D7397" s="59">
        <v>3.26</v>
      </c>
    </row>
    <row r="7398" spans="1:4" ht="13.5">
      <c r="A7398" s="57">
        <v>34569</v>
      </c>
      <c r="B7398" s="55" t="s">
        <v>9541</v>
      </c>
      <c r="C7398" s="57" t="s">
        <v>8068</v>
      </c>
      <c r="D7398" s="59">
        <v>3.35</v>
      </c>
    </row>
    <row r="7399" spans="1:4" ht="13.5">
      <c r="A7399" s="57">
        <v>34570</v>
      </c>
      <c r="B7399" s="55" t="s">
        <v>9542</v>
      </c>
      <c r="C7399" s="57" t="s">
        <v>8068</v>
      </c>
      <c r="D7399" s="59">
        <v>3.64</v>
      </c>
    </row>
    <row r="7400" spans="1:4" ht="13.5">
      <c r="A7400" s="57">
        <v>25070</v>
      </c>
      <c r="B7400" s="55" t="s">
        <v>9543</v>
      </c>
      <c r="C7400" s="57" t="s">
        <v>8068</v>
      </c>
      <c r="D7400" s="59">
        <v>2.74</v>
      </c>
    </row>
    <row r="7401" spans="1:4" ht="13.5">
      <c r="A7401" s="57">
        <v>34571</v>
      </c>
      <c r="B7401" s="55" t="s">
        <v>9544</v>
      </c>
      <c r="C7401" s="57" t="s">
        <v>8068</v>
      </c>
      <c r="D7401" s="59">
        <v>2.76</v>
      </c>
    </row>
    <row r="7402" spans="1:4" ht="13.5">
      <c r="A7402" s="57">
        <v>34573</v>
      </c>
      <c r="B7402" s="55" t="s">
        <v>9545</v>
      </c>
      <c r="C7402" s="57" t="s">
        <v>8068</v>
      </c>
      <c r="D7402" s="59">
        <v>2.91</v>
      </c>
    </row>
    <row r="7403" spans="1:4" ht="13.5">
      <c r="A7403" s="57">
        <v>37107</v>
      </c>
      <c r="B7403" s="55" t="s">
        <v>9546</v>
      </c>
      <c r="C7403" s="57" t="s">
        <v>8068</v>
      </c>
      <c r="D7403" s="59">
        <v>3.84</v>
      </c>
    </row>
    <row r="7404" spans="1:4" ht="13.5">
      <c r="A7404" s="57">
        <v>34576</v>
      </c>
      <c r="B7404" s="55" t="s">
        <v>9547</v>
      </c>
      <c r="C7404" s="57" t="s">
        <v>8068</v>
      </c>
      <c r="D7404" s="59">
        <v>4.24</v>
      </c>
    </row>
    <row r="7405" spans="1:4" ht="13.5">
      <c r="A7405" s="57">
        <v>34577</v>
      </c>
      <c r="B7405" s="55" t="s">
        <v>9548</v>
      </c>
      <c r="C7405" s="57" t="s">
        <v>8068</v>
      </c>
      <c r="D7405" s="59">
        <v>4.42</v>
      </c>
    </row>
    <row r="7406" spans="1:4" ht="13.5">
      <c r="A7406" s="57">
        <v>34578</v>
      </c>
      <c r="B7406" s="55" t="s">
        <v>9549</v>
      </c>
      <c r="C7406" s="57" t="s">
        <v>8068</v>
      </c>
      <c r="D7406" s="59">
        <v>4.8</v>
      </c>
    </row>
    <row r="7407" spans="1:4" ht="13.5">
      <c r="A7407" s="57">
        <v>34579</v>
      </c>
      <c r="B7407" s="55" t="s">
        <v>9550</v>
      </c>
      <c r="C7407" s="57" t="s">
        <v>8068</v>
      </c>
      <c r="D7407" s="59">
        <v>5.12</v>
      </c>
    </row>
    <row r="7408" spans="1:4" ht="13.5">
      <c r="A7408" s="57">
        <v>25067</v>
      </c>
      <c r="B7408" s="55" t="s">
        <v>9551</v>
      </c>
      <c r="C7408" s="57" t="s">
        <v>8068</v>
      </c>
      <c r="D7408" s="59">
        <v>3.42</v>
      </c>
    </row>
    <row r="7409" spans="1:4" ht="13.5">
      <c r="A7409" s="57">
        <v>34580</v>
      </c>
      <c r="B7409" s="55" t="s">
        <v>9552</v>
      </c>
      <c r="C7409" s="57" t="s">
        <v>8068</v>
      </c>
      <c r="D7409" s="59">
        <v>3.82</v>
      </c>
    </row>
    <row r="7410" spans="1:4" ht="13.5">
      <c r="A7410" s="57">
        <v>25071</v>
      </c>
      <c r="B7410" s="55" t="s">
        <v>9553</v>
      </c>
      <c r="C7410" s="57" t="s">
        <v>8068</v>
      </c>
      <c r="D7410" s="59">
        <v>1.9</v>
      </c>
    </row>
    <row r="7411" spans="1:4" ht="13.5">
      <c r="A7411" s="57">
        <v>38395</v>
      </c>
      <c r="B7411" s="55" t="s">
        <v>9554</v>
      </c>
      <c r="C7411" s="57" t="s">
        <v>8068</v>
      </c>
      <c r="D7411" s="59">
        <v>6.55</v>
      </c>
    </row>
    <row r="7412" spans="1:4" ht="13.5">
      <c r="A7412" s="57">
        <v>34583</v>
      </c>
      <c r="B7412" s="55" t="s">
        <v>9555</v>
      </c>
      <c r="C7412" s="57" t="s">
        <v>3</v>
      </c>
      <c r="D7412" s="59">
        <v>45.88</v>
      </c>
    </row>
    <row r="7413" spans="1:4" ht="13.5">
      <c r="A7413" s="57">
        <v>34584</v>
      </c>
      <c r="B7413" s="55" t="s">
        <v>9556</v>
      </c>
      <c r="C7413" s="57" t="s">
        <v>3</v>
      </c>
      <c r="D7413" s="59">
        <v>25.68</v>
      </c>
    </row>
    <row r="7414" spans="1:4" ht="27">
      <c r="A7414" s="57">
        <v>709</v>
      </c>
      <c r="B7414" s="55" t="s">
        <v>9557</v>
      </c>
      <c r="C7414" s="57" t="s">
        <v>3</v>
      </c>
      <c r="D7414" s="59">
        <v>541.30999999999995</v>
      </c>
    </row>
    <row r="7415" spans="1:4" ht="13.5">
      <c r="A7415" s="57">
        <v>34599</v>
      </c>
      <c r="B7415" s="55" t="s">
        <v>9558</v>
      </c>
      <c r="C7415" s="57" t="s">
        <v>8068</v>
      </c>
      <c r="D7415" s="59">
        <v>1.95</v>
      </c>
    </row>
    <row r="7416" spans="1:4" ht="13.5">
      <c r="A7416" s="57">
        <v>34592</v>
      </c>
      <c r="B7416" s="55" t="s">
        <v>9559</v>
      </c>
      <c r="C7416" s="57" t="s">
        <v>8068</v>
      </c>
      <c r="D7416" s="59">
        <v>2.1800000000000002</v>
      </c>
    </row>
    <row r="7417" spans="1:4" ht="13.5">
      <c r="A7417" s="57">
        <v>37103</v>
      </c>
      <c r="B7417" s="55" t="s">
        <v>9560</v>
      </c>
      <c r="C7417" s="57" t="s">
        <v>8068</v>
      </c>
      <c r="D7417" s="59">
        <v>2.4900000000000002</v>
      </c>
    </row>
    <row r="7418" spans="1:4" ht="13.5">
      <c r="A7418" s="57">
        <v>34555</v>
      </c>
      <c r="B7418" s="55" t="s">
        <v>9561</v>
      </c>
      <c r="C7418" s="57" t="s">
        <v>8068</v>
      </c>
      <c r="D7418" s="59">
        <v>3.16</v>
      </c>
    </row>
    <row r="7419" spans="1:4" ht="13.5">
      <c r="A7419" s="57">
        <v>674</v>
      </c>
      <c r="B7419" s="55" t="s">
        <v>9562</v>
      </c>
      <c r="C7419" s="57" t="s">
        <v>3</v>
      </c>
      <c r="D7419" s="59">
        <v>51.22</v>
      </c>
    </row>
    <row r="7420" spans="1:4" ht="13.5">
      <c r="A7420" s="57">
        <v>34600</v>
      </c>
      <c r="B7420" s="55" t="s">
        <v>9563</v>
      </c>
      <c r="C7420" s="57" t="s">
        <v>3</v>
      </c>
      <c r="D7420" s="59">
        <v>75.23</v>
      </c>
    </row>
    <row r="7421" spans="1:4" ht="13.5">
      <c r="A7421" s="57">
        <v>652</v>
      </c>
      <c r="B7421" s="55" t="s">
        <v>9564</v>
      </c>
      <c r="C7421" s="57" t="s">
        <v>3</v>
      </c>
      <c r="D7421" s="59">
        <v>115.24</v>
      </c>
    </row>
    <row r="7422" spans="1:4" ht="13.5">
      <c r="A7422" s="57">
        <v>651</v>
      </c>
      <c r="B7422" s="55" t="s">
        <v>9565</v>
      </c>
      <c r="C7422" s="57" t="s">
        <v>8068</v>
      </c>
      <c r="D7422" s="59">
        <v>2.4</v>
      </c>
    </row>
    <row r="7423" spans="1:4" ht="13.5">
      <c r="A7423" s="57">
        <v>654</v>
      </c>
      <c r="B7423" s="55" t="s">
        <v>9566</v>
      </c>
      <c r="C7423" s="57" t="s">
        <v>8068</v>
      </c>
      <c r="D7423" s="59">
        <v>2.97</v>
      </c>
    </row>
    <row r="7424" spans="1:4" ht="13.5">
      <c r="A7424" s="57">
        <v>650</v>
      </c>
      <c r="B7424" s="55" t="s">
        <v>9567</v>
      </c>
      <c r="C7424" s="57" t="s">
        <v>8068</v>
      </c>
      <c r="D7424" s="59">
        <v>1.92</v>
      </c>
    </row>
    <row r="7425" spans="1:4" ht="13.5">
      <c r="A7425" s="57">
        <v>716</v>
      </c>
      <c r="B7425" s="55" t="s">
        <v>9568</v>
      </c>
      <c r="C7425" s="57" t="s">
        <v>8068</v>
      </c>
      <c r="D7425" s="59">
        <v>15.47</v>
      </c>
    </row>
    <row r="7426" spans="1:4" ht="13.5">
      <c r="A7426" s="57">
        <v>715</v>
      </c>
      <c r="B7426" s="55" t="s">
        <v>9569</v>
      </c>
      <c r="C7426" s="57" t="s">
        <v>8068</v>
      </c>
      <c r="D7426" s="59">
        <v>15.3</v>
      </c>
    </row>
    <row r="7427" spans="1:4" ht="13.5">
      <c r="A7427" s="57">
        <v>718</v>
      </c>
      <c r="B7427" s="55" t="s">
        <v>9570</v>
      </c>
      <c r="C7427" s="57" t="s">
        <v>8068</v>
      </c>
      <c r="D7427" s="59">
        <v>22.79</v>
      </c>
    </row>
    <row r="7428" spans="1:4" ht="13.5">
      <c r="A7428" s="57">
        <v>11981</v>
      </c>
      <c r="B7428" s="55" t="s">
        <v>9571</v>
      </c>
      <c r="C7428" s="57" t="s">
        <v>8068</v>
      </c>
      <c r="D7428" s="59">
        <v>15.63</v>
      </c>
    </row>
    <row r="7429" spans="1:4" ht="13.5">
      <c r="A7429" s="57">
        <v>34586</v>
      </c>
      <c r="B7429" s="55" t="s">
        <v>9572</v>
      </c>
      <c r="C7429" s="57" t="s">
        <v>8068</v>
      </c>
      <c r="D7429" s="59">
        <v>1.41</v>
      </c>
    </row>
    <row r="7430" spans="1:4" ht="13.5">
      <c r="A7430" s="57">
        <v>38603</v>
      </c>
      <c r="B7430" s="55" t="s">
        <v>9573</v>
      </c>
      <c r="C7430" s="57" t="s">
        <v>8068</v>
      </c>
      <c r="D7430" s="59">
        <v>1.71</v>
      </c>
    </row>
    <row r="7431" spans="1:4" ht="13.5">
      <c r="A7431" s="57">
        <v>34588</v>
      </c>
      <c r="B7431" s="55" t="s">
        <v>9574</v>
      </c>
      <c r="C7431" s="57" t="s">
        <v>8068</v>
      </c>
      <c r="D7431" s="59">
        <v>1.85</v>
      </c>
    </row>
    <row r="7432" spans="1:4" ht="13.5">
      <c r="A7432" s="57">
        <v>34590</v>
      </c>
      <c r="B7432" s="55" t="s">
        <v>9575</v>
      </c>
      <c r="C7432" s="57" t="s">
        <v>8068</v>
      </c>
      <c r="D7432" s="59">
        <v>1.69</v>
      </c>
    </row>
    <row r="7433" spans="1:4" ht="13.5">
      <c r="A7433" s="57">
        <v>34591</v>
      </c>
      <c r="B7433" s="55" t="s">
        <v>9576</v>
      </c>
      <c r="C7433" s="57" t="s">
        <v>8068</v>
      </c>
      <c r="D7433" s="59">
        <v>2.29</v>
      </c>
    </row>
    <row r="7434" spans="1:4" ht="13.5">
      <c r="A7434" s="57">
        <v>41372</v>
      </c>
      <c r="B7434" s="55" t="s">
        <v>9577</v>
      </c>
      <c r="C7434" s="57" t="s">
        <v>3</v>
      </c>
      <c r="D7434" s="59">
        <v>71.88</v>
      </c>
    </row>
    <row r="7435" spans="1:4" ht="13.5">
      <c r="A7435" s="57">
        <v>41371</v>
      </c>
      <c r="B7435" s="55" t="s">
        <v>9578</v>
      </c>
      <c r="C7435" s="57" t="s">
        <v>3</v>
      </c>
      <c r="D7435" s="59">
        <v>42.48</v>
      </c>
    </row>
    <row r="7436" spans="1:4" ht="27">
      <c r="A7436" s="57">
        <v>40517</v>
      </c>
      <c r="B7436" s="55" t="s">
        <v>9579</v>
      </c>
      <c r="C7436" s="57" t="s">
        <v>3</v>
      </c>
      <c r="D7436" s="59">
        <v>40.35</v>
      </c>
    </row>
    <row r="7437" spans="1:4" ht="27">
      <c r="A7437" s="57">
        <v>40515</v>
      </c>
      <c r="B7437" s="55" t="s">
        <v>9580</v>
      </c>
      <c r="C7437" s="57" t="s">
        <v>3</v>
      </c>
      <c r="D7437" s="59">
        <v>90.79</v>
      </c>
    </row>
    <row r="7438" spans="1:4" ht="40.5">
      <c r="A7438" s="57">
        <v>40529</v>
      </c>
      <c r="B7438" s="55" t="s">
        <v>9581</v>
      </c>
      <c r="C7438" s="57" t="s">
        <v>3</v>
      </c>
      <c r="D7438" s="59">
        <v>58.01</v>
      </c>
    </row>
    <row r="7439" spans="1:4" ht="40.5">
      <c r="A7439" s="57">
        <v>36170</v>
      </c>
      <c r="B7439" s="55" t="s">
        <v>9582</v>
      </c>
      <c r="C7439" s="57" t="s">
        <v>3</v>
      </c>
      <c r="D7439" s="59">
        <v>48.13</v>
      </c>
    </row>
    <row r="7440" spans="1:4" ht="40.5">
      <c r="A7440" s="57">
        <v>40524</v>
      </c>
      <c r="B7440" s="55" t="s">
        <v>9583</v>
      </c>
      <c r="C7440" s="57" t="s">
        <v>3</v>
      </c>
      <c r="D7440" s="59">
        <v>56.74</v>
      </c>
    </row>
    <row r="7441" spans="1:4" ht="40.5">
      <c r="A7441" s="57">
        <v>36156</v>
      </c>
      <c r="B7441" s="55" t="s">
        <v>9584</v>
      </c>
      <c r="C7441" s="57" t="s">
        <v>3</v>
      </c>
      <c r="D7441" s="59">
        <v>44.13</v>
      </c>
    </row>
    <row r="7442" spans="1:4" ht="40.5">
      <c r="A7442" s="57">
        <v>36155</v>
      </c>
      <c r="B7442" s="55" t="s">
        <v>9585</v>
      </c>
      <c r="C7442" s="57" t="s">
        <v>3</v>
      </c>
      <c r="D7442" s="59">
        <v>38.1</v>
      </c>
    </row>
    <row r="7443" spans="1:4" ht="40.5">
      <c r="A7443" s="57">
        <v>36154</v>
      </c>
      <c r="B7443" s="55" t="s">
        <v>9586</v>
      </c>
      <c r="C7443" s="57" t="s">
        <v>3</v>
      </c>
      <c r="D7443" s="59">
        <v>52.96</v>
      </c>
    </row>
    <row r="7444" spans="1:4" ht="27">
      <c r="A7444" s="57">
        <v>695</v>
      </c>
      <c r="B7444" s="55" t="s">
        <v>9587</v>
      </c>
      <c r="C7444" s="57" t="s">
        <v>3</v>
      </c>
      <c r="D7444" s="59">
        <v>38.9</v>
      </c>
    </row>
    <row r="7445" spans="1:4" ht="27">
      <c r="A7445" s="57">
        <v>679</v>
      </c>
      <c r="B7445" s="55" t="s">
        <v>9588</v>
      </c>
      <c r="C7445" s="57" t="s">
        <v>3</v>
      </c>
      <c r="D7445" s="59">
        <v>58.01</v>
      </c>
    </row>
    <row r="7446" spans="1:4" ht="27">
      <c r="A7446" s="57">
        <v>711</v>
      </c>
      <c r="B7446" s="55" t="s">
        <v>9589</v>
      </c>
      <c r="C7446" s="57" t="s">
        <v>3</v>
      </c>
      <c r="D7446" s="59">
        <v>38.369999999999997</v>
      </c>
    </row>
    <row r="7447" spans="1:4" ht="27">
      <c r="A7447" s="57">
        <v>712</v>
      </c>
      <c r="B7447" s="55" t="s">
        <v>9590</v>
      </c>
      <c r="C7447" s="57" t="s">
        <v>3</v>
      </c>
      <c r="D7447" s="59">
        <v>48.33</v>
      </c>
    </row>
    <row r="7448" spans="1:4" ht="27">
      <c r="A7448" s="57">
        <v>12614</v>
      </c>
      <c r="B7448" s="55" t="s">
        <v>9591</v>
      </c>
      <c r="C7448" s="57" t="s">
        <v>8068</v>
      </c>
      <c r="D7448" s="59">
        <v>18.559999999999999</v>
      </c>
    </row>
    <row r="7449" spans="1:4" ht="13.5">
      <c r="A7449" s="57">
        <v>6140</v>
      </c>
      <c r="B7449" s="55" t="s">
        <v>9592</v>
      </c>
      <c r="C7449" s="57" t="s">
        <v>8068</v>
      </c>
      <c r="D7449" s="59">
        <v>3.73</v>
      </c>
    </row>
    <row r="7450" spans="1:4" ht="13.5">
      <c r="A7450" s="57">
        <v>38399</v>
      </c>
      <c r="B7450" s="55" t="s">
        <v>9593</v>
      </c>
      <c r="C7450" s="57" t="s">
        <v>8068</v>
      </c>
      <c r="D7450" s="59">
        <v>201.3</v>
      </c>
    </row>
    <row r="7451" spans="1:4" ht="40.5">
      <c r="A7451" s="57">
        <v>735</v>
      </c>
      <c r="B7451" s="55" t="s">
        <v>9594</v>
      </c>
      <c r="C7451" s="57" t="s">
        <v>8068</v>
      </c>
      <c r="D7451" s="59">
        <v>1991.87</v>
      </c>
    </row>
    <row r="7452" spans="1:4" ht="27">
      <c r="A7452" s="57">
        <v>736</v>
      </c>
      <c r="B7452" s="55" t="s">
        <v>9595</v>
      </c>
      <c r="C7452" s="57" t="s">
        <v>8068</v>
      </c>
      <c r="D7452" s="59">
        <v>1674.8</v>
      </c>
    </row>
    <row r="7453" spans="1:4" ht="27">
      <c r="A7453" s="57">
        <v>729</v>
      </c>
      <c r="B7453" s="55" t="s">
        <v>9596</v>
      </c>
      <c r="C7453" s="57" t="s">
        <v>8068</v>
      </c>
      <c r="D7453" s="59">
        <v>682.5</v>
      </c>
    </row>
    <row r="7454" spans="1:4" ht="27">
      <c r="A7454" s="57">
        <v>39925</v>
      </c>
      <c r="B7454" s="55" t="s">
        <v>9597</v>
      </c>
      <c r="C7454" s="57" t="s">
        <v>8068</v>
      </c>
      <c r="D7454" s="59">
        <v>9862.06</v>
      </c>
    </row>
    <row r="7455" spans="1:4" ht="27">
      <c r="A7455" s="57">
        <v>731</v>
      </c>
      <c r="B7455" s="55" t="s">
        <v>9598</v>
      </c>
      <c r="C7455" s="57" t="s">
        <v>8068</v>
      </c>
      <c r="D7455" s="59">
        <v>664.24</v>
      </c>
    </row>
    <row r="7456" spans="1:4" ht="40.5">
      <c r="A7456" s="57">
        <v>10575</v>
      </c>
      <c r="B7456" s="55" t="s">
        <v>9599</v>
      </c>
      <c r="C7456" s="57" t="s">
        <v>8068</v>
      </c>
      <c r="D7456" s="59">
        <v>1036.5899999999999</v>
      </c>
    </row>
    <row r="7457" spans="1:4" ht="27">
      <c r="A7457" s="57">
        <v>733</v>
      </c>
      <c r="B7457" s="55" t="s">
        <v>9600</v>
      </c>
      <c r="C7457" s="57" t="s">
        <v>8068</v>
      </c>
      <c r="D7457" s="59">
        <v>1134.95</v>
      </c>
    </row>
    <row r="7458" spans="1:4" ht="27">
      <c r="A7458" s="57">
        <v>732</v>
      </c>
      <c r="B7458" s="55" t="s">
        <v>9601</v>
      </c>
      <c r="C7458" s="57" t="s">
        <v>8068</v>
      </c>
      <c r="D7458" s="59">
        <v>1119.69</v>
      </c>
    </row>
    <row r="7459" spans="1:4" ht="27">
      <c r="A7459" s="57">
        <v>737</v>
      </c>
      <c r="B7459" s="55" t="s">
        <v>9602</v>
      </c>
      <c r="C7459" s="57" t="s">
        <v>8068</v>
      </c>
      <c r="D7459" s="59">
        <v>6278.89</v>
      </c>
    </row>
    <row r="7460" spans="1:4" ht="27">
      <c r="A7460" s="57">
        <v>738</v>
      </c>
      <c r="B7460" s="55" t="s">
        <v>9603</v>
      </c>
      <c r="C7460" s="57" t="s">
        <v>8068</v>
      </c>
      <c r="D7460" s="59">
        <v>2911.47</v>
      </c>
    </row>
    <row r="7461" spans="1:4" ht="40.5">
      <c r="A7461" s="57">
        <v>740</v>
      </c>
      <c r="B7461" s="55" t="s">
        <v>9604</v>
      </c>
      <c r="C7461" s="57" t="s">
        <v>8068</v>
      </c>
      <c r="D7461" s="59">
        <v>5906.78</v>
      </c>
    </row>
    <row r="7462" spans="1:4" ht="27">
      <c r="A7462" s="57">
        <v>734</v>
      </c>
      <c r="B7462" s="55" t="s">
        <v>9605</v>
      </c>
      <c r="C7462" s="57" t="s">
        <v>8068</v>
      </c>
      <c r="D7462" s="59">
        <v>1200.3</v>
      </c>
    </row>
    <row r="7463" spans="1:4" ht="13.5">
      <c r="A7463" s="57">
        <v>39008</v>
      </c>
      <c r="B7463" s="55" t="s">
        <v>9606</v>
      </c>
      <c r="C7463" s="57" t="s">
        <v>8068</v>
      </c>
      <c r="D7463" s="59">
        <v>38484.79</v>
      </c>
    </row>
    <row r="7464" spans="1:4" ht="13.5">
      <c r="A7464" s="57">
        <v>39009</v>
      </c>
      <c r="B7464" s="55" t="s">
        <v>9607</v>
      </c>
      <c r="C7464" s="57" t="s">
        <v>8068</v>
      </c>
      <c r="D7464" s="59">
        <v>41231.68</v>
      </c>
    </row>
    <row r="7465" spans="1:4" ht="40.5">
      <c r="A7465" s="57">
        <v>10587</v>
      </c>
      <c r="B7465" s="55" t="s">
        <v>9608</v>
      </c>
      <c r="C7465" s="57" t="s">
        <v>8068</v>
      </c>
      <c r="D7465" s="59">
        <v>1904.43</v>
      </c>
    </row>
    <row r="7466" spans="1:4" ht="40.5">
      <c r="A7466" s="57">
        <v>759</v>
      </c>
      <c r="B7466" s="55" t="s">
        <v>9609</v>
      </c>
      <c r="C7466" s="57" t="s">
        <v>8068</v>
      </c>
      <c r="D7466" s="59">
        <v>2738.19</v>
      </c>
    </row>
    <row r="7467" spans="1:4" ht="40.5">
      <c r="A7467" s="57">
        <v>761</v>
      </c>
      <c r="B7467" s="55" t="s">
        <v>9610</v>
      </c>
      <c r="C7467" s="57" t="s">
        <v>8068</v>
      </c>
      <c r="D7467" s="59">
        <v>4641.46</v>
      </c>
    </row>
    <row r="7468" spans="1:4" ht="40.5">
      <c r="A7468" s="57">
        <v>750</v>
      </c>
      <c r="B7468" s="55" t="s">
        <v>9611</v>
      </c>
      <c r="C7468" s="57" t="s">
        <v>8068</v>
      </c>
      <c r="D7468" s="59">
        <v>4406.7</v>
      </c>
    </row>
    <row r="7469" spans="1:4" ht="40.5">
      <c r="A7469" s="57">
        <v>755</v>
      </c>
      <c r="B7469" s="55" t="s">
        <v>9612</v>
      </c>
      <c r="C7469" s="57" t="s">
        <v>8068</v>
      </c>
      <c r="D7469" s="59">
        <v>18082.96</v>
      </c>
    </row>
    <row r="7470" spans="1:4" ht="40.5">
      <c r="A7470" s="57">
        <v>749</v>
      </c>
      <c r="B7470" s="55" t="s">
        <v>9613</v>
      </c>
      <c r="C7470" s="57" t="s">
        <v>8068</v>
      </c>
      <c r="D7470" s="59">
        <v>6650.58</v>
      </c>
    </row>
    <row r="7471" spans="1:4" ht="40.5">
      <c r="A7471" s="57">
        <v>756</v>
      </c>
      <c r="B7471" s="55" t="s">
        <v>9614</v>
      </c>
      <c r="C7471" s="57" t="s">
        <v>8068</v>
      </c>
      <c r="D7471" s="59">
        <v>19721.89</v>
      </c>
    </row>
    <row r="7472" spans="1:4" ht="27">
      <c r="A7472" s="57">
        <v>757</v>
      </c>
      <c r="B7472" s="55" t="s">
        <v>9615</v>
      </c>
      <c r="C7472" s="57" t="s">
        <v>8068</v>
      </c>
      <c r="D7472" s="59">
        <v>8955</v>
      </c>
    </row>
    <row r="7473" spans="1:4" ht="40.5">
      <c r="A7473" s="57">
        <v>10588</v>
      </c>
      <c r="B7473" s="55" t="s">
        <v>9616</v>
      </c>
      <c r="C7473" s="57" t="s">
        <v>8068</v>
      </c>
      <c r="D7473" s="59">
        <v>1977.04</v>
      </c>
    </row>
    <row r="7474" spans="1:4" ht="40.5">
      <c r="A7474" s="57">
        <v>10592</v>
      </c>
      <c r="B7474" s="55" t="s">
        <v>9617</v>
      </c>
      <c r="C7474" s="57" t="s">
        <v>8068</v>
      </c>
      <c r="D7474" s="59">
        <v>2388</v>
      </c>
    </row>
    <row r="7475" spans="1:4" ht="40.5">
      <c r="A7475" s="57">
        <v>10589</v>
      </c>
      <c r="B7475" s="55" t="s">
        <v>9618</v>
      </c>
      <c r="C7475" s="57" t="s">
        <v>8068</v>
      </c>
      <c r="D7475" s="59">
        <v>3208.12</v>
      </c>
    </row>
    <row r="7476" spans="1:4" ht="27">
      <c r="A7476" s="57">
        <v>760</v>
      </c>
      <c r="B7476" s="55" t="s">
        <v>9619</v>
      </c>
      <c r="C7476" s="57" t="s">
        <v>8068</v>
      </c>
      <c r="D7476" s="59">
        <v>17910</v>
      </c>
    </row>
    <row r="7477" spans="1:4" ht="40.5">
      <c r="A7477" s="57">
        <v>751</v>
      </c>
      <c r="B7477" s="55" t="s">
        <v>9620</v>
      </c>
      <c r="C7477" s="57" t="s">
        <v>8068</v>
      </c>
      <c r="D7477" s="59">
        <v>2820.82</v>
      </c>
    </row>
    <row r="7478" spans="1:4" ht="40.5">
      <c r="A7478" s="57">
        <v>754</v>
      </c>
      <c r="B7478" s="55" t="s">
        <v>9621</v>
      </c>
      <c r="C7478" s="57" t="s">
        <v>8068</v>
      </c>
      <c r="D7478" s="59">
        <v>4477.5</v>
      </c>
    </row>
    <row r="7479" spans="1:4" ht="13.5">
      <c r="A7479" s="57">
        <v>14013</v>
      </c>
      <c r="B7479" s="55" t="s">
        <v>9622</v>
      </c>
      <c r="C7479" s="57" t="s">
        <v>8068</v>
      </c>
      <c r="D7479" s="59">
        <v>169669.19</v>
      </c>
    </row>
    <row r="7480" spans="1:4" ht="27">
      <c r="A7480" s="57">
        <v>39917</v>
      </c>
      <c r="B7480" s="55" t="s">
        <v>9623</v>
      </c>
      <c r="C7480" s="57" t="s">
        <v>8068</v>
      </c>
      <c r="D7480" s="59">
        <v>59115.42</v>
      </c>
    </row>
    <row r="7481" spans="1:4" ht="13.5">
      <c r="A7481" s="57">
        <v>38167</v>
      </c>
      <c r="B7481" s="55" t="s">
        <v>9624</v>
      </c>
      <c r="C7481" s="57" t="s">
        <v>9470</v>
      </c>
      <c r="D7481" s="59">
        <v>20.43</v>
      </c>
    </row>
    <row r="7482" spans="1:4" ht="13.5">
      <c r="A7482" s="57">
        <v>36145</v>
      </c>
      <c r="B7482" s="55" t="s">
        <v>9625</v>
      </c>
      <c r="C7482" s="57" t="s">
        <v>9470</v>
      </c>
      <c r="D7482" s="59">
        <v>36.57</v>
      </c>
    </row>
    <row r="7483" spans="1:4" ht="13.5">
      <c r="A7483" s="57">
        <v>12893</v>
      </c>
      <c r="B7483" s="55" t="s">
        <v>9626</v>
      </c>
      <c r="C7483" s="57" t="s">
        <v>9470</v>
      </c>
      <c r="D7483" s="59">
        <v>60.96</v>
      </c>
    </row>
    <row r="7484" spans="1:4" ht="13.5">
      <c r="A7484" s="57">
        <v>11685</v>
      </c>
      <c r="B7484" s="55" t="s">
        <v>9627</v>
      </c>
      <c r="C7484" s="57" t="s">
        <v>8068</v>
      </c>
      <c r="D7484" s="59">
        <v>20.86</v>
      </c>
    </row>
    <row r="7485" spans="1:4" ht="13.5">
      <c r="A7485" s="57">
        <v>11679</v>
      </c>
      <c r="B7485" s="55" t="s">
        <v>9628</v>
      </c>
      <c r="C7485" s="57" t="s">
        <v>8068</v>
      </c>
      <c r="D7485" s="59">
        <v>8.99</v>
      </c>
    </row>
    <row r="7486" spans="1:4" ht="13.5">
      <c r="A7486" s="57">
        <v>11680</v>
      </c>
      <c r="B7486" s="55" t="s">
        <v>9629</v>
      </c>
      <c r="C7486" s="57" t="s">
        <v>8068</v>
      </c>
      <c r="D7486" s="59">
        <v>7.41</v>
      </c>
    </row>
    <row r="7487" spans="1:4" ht="13.5">
      <c r="A7487" s="57">
        <v>2512</v>
      </c>
      <c r="B7487" s="55" t="s">
        <v>9630</v>
      </c>
      <c r="C7487" s="57" t="s">
        <v>8068</v>
      </c>
      <c r="D7487" s="59">
        <v>26.9</v>
      </c>
    </row>
    <row r="7488" spans="1:4" ht="13.5">
      <c r="A7488" s="57">
        <v>4374</v>
      </c>
      <c r="B7488" s="55" t="s">
        <v>9631</v>
      </c>
      <c r="C7488" s="57" t="s">
        <v>8068</v>
      </c>
      <c r="D7488" s="59">
        <v>0.28999999999999998</v>
      </c>
    </row>
    <row r="7489" spans="1:4" ht="27">
      <c r="A7489" s="57">
        <v>7568</v>
      </c>
      <c r="B7489" s="55" t="s">
        <v>9632</v>
      </c>
      <c r="C7489" s="57" t="s">
        <v>8068</v>
      </c>
      <c r="D7489" s="59">
        <v>0.49</v>
      </c>
    </row>
    <row r="7490" spans="1:4" ht="27">
      <c r="A7490" s="57">
        <v>7584</v>
      </c>
      <c r="B7490" s="55" t="s">
        <v>9633</v>
      </c>
      <c r="C7490" s="57" t="s">
        <v>8068</v>
      </c>
      <c r="D7490" s="59">
        <v>0.74</v>
      </c>
    </row>
    <row r="7491" spans="1:4" ht="13.5">
      <c r="A7491" s="57">
        <v>11945</v>
      </c>
      <c r="B7491" s="55" t="s">
        <v>9634</v>
      </c>
      <c r="C7491" s="57" t="s">
        <v>8068</v>
      </c>
      <c r="D7491" s="59">
        <v>0.04</v>
      </c>
    </row>
    <row r="7492" spans="1:4" ht="13.5">
      <c r="A7492" s="57">
        <v>11946</v>
      </c>
      <c r="B7492" s="55" t="s">
        <v>9635</v>
      </c>
      <c r="C7492" s="57" t="s">
        <v>8068</v>
      </c>
      <c r="D7492" s="59">
        <v>0.05</v>
      </c>
    </row>
    <row r="7493" spans="1:4" ht="13.5">
      <c r="A7493" s="57">
        <v>4375</v>
      </c>
      <c r="B7493" s="55" t="s">
        <v>9636</v>
      </c>
      <c r="C7493" s="57" t="s">
        <v>8068</v>
      </c>
      <c r="D7493" s="59">
        <v>0.08</v>
      </c>
    </row>
    <row r="7494" spans="1:4" ht="27">
      <c r="A7494" s="57">
        <v>11950</v>
      </c>
      <c r="B7494" s="55" t="s">
        <v>9637</v>
      </c>
      <c r="C7494" s="57" t="s">
        <v>8068</v>
      </c>
      <c r="D7494" s="59">
        <v>0.16</v>
      </c>
    </row>
    <row r="7495" spans="1:4" ht="13.5">
      <c r="A7495" s="57">
        <v>4376</v>
      </c>
      <c r="B7495" s="55" t="s">
        <v>9638</v>
      </c>
      <c r="C7495" s="57" t="s">
        <v>8068</v>
      </c>
      <c r="D7495" s="59">
        <v>0.15</v>
      </c>
    </row>
    <row r="7496" spans="1:4" ht="27">
      <c r="A7496" s="57">
        <v>7583</v>
      </c>
      <c r="B7496" s="55" t="s">
        <v>9639</v>
      </c>
      <c r="C7496" s="57" t="s">
        <v>8068</v>
      </c>
      <c r="D7496" s="59">
        <v>0.33</v>
      </c>
    </row>
    <row r="7497" spans="1:4" ht="27">
      <c r="A7497" s="57">
        <v>4350</v>
      </c>
      <c r="B7497" s="55" t="s">
        <v>9640</v>
      </c>
      <c r="C7497" s="57" t="s">
        <v>8068</v>
      </c>
      <c r="D7497" s="59">
        <v>0.31</v>
      </c>
    </row>
    <row r="7498" spans="1:4" ht="13.5">
      <c r="A7498" s="57">
        <v>39886</v>
      </c>
      <c r="B7498" s="55" t="s">
        <v>9641</v>
      </c>
      <c r="C7498" s="57" t="s">
        <v>8068</v>
      </c>
      <c r="D7498" s="59">
        <v>4.24</v>
      </c>
    </row>
    <row r="7499" spans="1:4" ht="13.5">
      <c r="A7499" s="57">
        <v>39887</v>
      </c>
      <c r="B7499" s="55" t="s">
        <v>9642</v>
      </c>
      <c r="C7499" s="57" t="s">
        <v>8068</v>
      </c>
      <c r="D7499" s="59">
        <v>6.37</v>
      </c>
    </row>
    <row r="7500" spans="1:4" ht="13.5">
      <c r="A7500" s="57">
        <v>39888</v>
      </c>
      <c r="B7500" s="55" t="s">
        <v>9643</v>
      </c>
      <c r="C7500" s="57" t="s">
        <v>8068</v>
      </c>
      <c r="D7500" s="59">
        <v>14.57</v>
      </c>
    </row>
    <row r="7501" spans="1:4" ht="13.5">
      <c r="A7501" s="57">
        <v>39890</v>
      </c>
      <c r="B7501" s="55" t="s">
        <v>9644</v>
      </c>
      <c r="C7501" s="57" t="s">
        <v>8068</v>
      </c>
      <c r="D7501" s="59">
        <v>24.86</v>
      </c>
    </row>
    <row r="7502" spans="1:4" ht="13.5">
      <c r="A7502" s="57">
        <v>39891</v>
      </c>
      <c r="B7502" s="55" t="s">
        <v>9645</v>
      </c>
      <c r="C7502" s="57" t="s">
        <v>8068</v>
      </c>
      <c r="D7502" s="59">
        <v>35.06</v>
      </c>
    </row>
    <row r="7503" spans="1:4" ht="13.5">
      <c r="A7503" s="57">
        <v>39892</v>
      </c>
      <c r="B7503" s="55" t="s">
        <v>9646</v>
      </c>
      <c r="C7503" s="57" t="s">
        <v>8068</v>
      </c>
      <c r="D7503" s="59">
        <v>109.28</v>
      </c>
    </row>
    <row r="7504" spans="1:4" ht="13.5">
      <c r="A7504" s="57">
        <v>790</v>
      </c>
      <c r="B7504" s="55" t="s">
        <v>9647</v>
      </c>
      <c r="C7504" s="57" t="s">
        <v>8068</v>
      </c>
      <c r="D7504" s="59">
        <v>15.83</v>
      </c>
    </row>
    <row r="7505" spans="1:4" ht="13.5">
      <c r="A7505" s="57">
        <v>766</v>
      </c>
      <c r="B7505" s="55" t="s">
        <v>9648</v>
      </c>
      <c r="C7505" s="57" t="s">
        <v>8068</v>
      </c>
      <c r="D7505" s="59">
        <v>15.83</v>
      </c>
    </row>
    <row r="7506" spans="1:4" ht="13.5">
      <c r="A7506" s="57">
        <v>791</v>
      </c>
      <c r="B7506" s="55" t="s">
        <v>9649</v>
      </c>
      <c r="C7506" s="57" t="s">
        <v>8068</v>
      </c>
      <c r="D7506" s="59">
        <v>15.83</v>
      </c>
    </row>
    <row r="7507" spans="1:4" ht="13.5">
      <c r="A7507" s="57">
        <v>767</v>
      </c>
      <c r="B7507" s="55" t="s">
        <v>9650</v>
      </c>
      <c r="C7507" s="57" t="s">
        <v>8068</v>
      </c>
      <c r="D7507" s="59">
        <v>15.83</v>
      </c>
    </row>
    <row r="7508" spans="1:4" ht="13.5">
      <c r="A7508" s="57">
        <v>768</v>
      </c>
      <c r="B7508" s="55" t="s">
        <v>9651</v>
      </c>
      <c r="C7508" s="57" t="s">
        <v>8068</v>
      </c>
      <c r="D7508" s="59">
        <v>12.43</v>
      </c>
    </row>
    <row r="7509" spans="1:4" ht="13.5">
      <c r="A7509" s="57">
        <v>789</v>
      </c>
      <c r="B7509" s="55" t="s">
        <v>9652</v>
      </c>
      <c r="C7509" s="57" t="s">
        <v>8068</v>
      </c>
      <c r="D7509" s="59">
        <v>12.16</v>
      </c>
    </row>
    <row r="7510" spans="1:4" ht="13.5">
      <c r="A7510" s="57">
        <v>769</v>
      </c>
      <c r="B7510" s="55" t="s">
        <v>9653</v>
      </c>
      <c r="C7510" s="57" t="s">
        <v>8068</v>
      </c>
      <c r="D7510" s="59">
        <v>12.43</v>
      </c>
    </row>
    <row r="7511" spans="1:4" ht="13.5">
      <c r="A7511" s="57">
        <v>770</v>
      </c>
      <c r="B7511" s="55" t="s">
        <v>9654</v>
      </c>
      <c r="C7511" s="57" t="s">
        <v>8068</v>
      </c>
      <c r="D7511" s="59">
        <v>4.38</v>
      </c>
    </row>
    <row r="7512" spans="1:4" ht="13.5">
      <c r="A7512" s="57">
        <v>12394</v>
      </c>
      <c r="B7512" s="55" t="s">
        <v>9655</v>
      </c>
      <c r="C7512" s="57" t="s">
        <v>8068</v>
      </c>
      <c r="D7512" s="59">
        <v>4.38</v>
      </c>
    </row>
    <row r="7513" spans="1:4" ht="13.5">
      <c r="A7513" s="57">
        <v>764</v>
      </c>
      <c r="B7513" s="55" t="s">
        <v>9656</v>
      </c>
      <c r="C7513" s="57" t="s">
        <v>8068</v>
      </c>
      <c r="D7513" s="59">
        <v>7.65</v>
      </c>
    </row>
    <row r="7514" spans="1:4" ht="13.5">
      <c r="A7514" s="57">
        <v>765</v>
      </c>
      <c r="B7514" s="55" t="s">
        <v>9657</v>
      </c>
      <c r="C7514" s="57" t="s">
        <v>8068</v>
      </c>
      <c r="D7514" s="59">
        <v>7.65</v>
      </c>
    </row>
    <row r="7515" spans="1:4" ht="13.5">
      <c r="A7515" s="57">
        <v>787</v>
      </c>
      <c r="B7515" s="55" t="s">
        <v>9658</v>
      </c>
      <c r="C7515" s="57" t="s">
        <v>8068</v>
      </c>
      <c r="D7515" s="59">
        <v>34.17</v>
      </c>
    </row>
    <row r="7516" spans="1:4" ht="13.5">
      <c r="A7516" s="57">
        <v>774</v>
      </c>
      <c r="B7516" s="55" t="s">
        <v>9659</v>
      </c>
      <c r="C7516" s="57" t="s">
        <v>8068</v>
      </c>
      <c r="D7516" s="59">
        <v>34.17</v>
      </c>
    </row>
    <row r="7517" spans="1:4" ht="13.5">
      <c r="A7517" s="57">
        <v>773</v>
      </c>
      <c r="B7517" s="55" t="s">
        <v>9660</v>
      </c>
      <c r="C7517" s="57" t="s">
        <v>8068</v>
      </c>
      <c r="D7517" s="59">
        <v>34.17</v>
      </c>
    </row>
    <row r="7518" spans="1:4" ht="13.5">
      <c r="A7518" s="57">
        <v>775</v>
      </c>
      <c r="B7518" s="55" t="s">
        <v>9661</v>
      </c>
      <c r="C7518" s="57" t="s">
        <v>8068</v>
      </c>
      <c r="D7518" s="59">
        <v>34.17</v>
      </c>
    </row>
    <row r="7519" spans="1:4" ht="13.5">
      <c r="A7519" s="57">
        <v>788</v>
      </c>
      <c r="B7519" s="55" t="s">
        <v>9662</v>
      </c>
      <c r="C7519" s="57" t="s">
        <v>8068</v>
      </c>
      <c r="D7519" s="59">
        <v>21.24</v>
      </c>
    </row>
    <row r="7520" spans="1:4" ht="13.5">
      <c r="A7520" s="57">
        <v>772</v>
      </c>
      <c r="B7520" s="55" t="s">
        <v>9663</v>
      </c>
      <c r="C7520" s="57" t="s">
        <v>8068</v>
      </c>
      <c r="D7520" s="59">
        <v>21.24</v>
      </c>
    </row>
    <row r="7521" spans="1:4" ht="13.5">
      <c r="A7521" s="57">
        <v>771</v>
      </c>
      <c r="B7521" s="55" t="s">
        <v>9664</v>
      </c>
      <c r="C7521" s="57" t="s">
        <v>8068</v>
      </c>
      <c r="D7521" s="59">
        <v>21.24</v>
      </c>
    </row>
    <row r="7522" spans="1:4" ht="13.5">
      <c r="A7522" s="57">
        <v>779</v>
      </c>
      <c r="B7522" s="55" t="s">
        <v>9665</v>
      </c>
      <c r="C7522" s="57" t="s">
        <v>8068</v>
      </c>
      <c r="D7522" s="59">
        <v>5.28</v>
      </c>
    </row>
    <row r="7523" spans="1:4" ht="13.5">
      <c r="A7523" s="57">
        <v>776</v>
      </c>
      <c r="B7523" s="55" t="s">
        <v>9666</v>
      </c>
      <c r="C7523" s="57" t="s">
        <v>8068</v>
      </c>
      <c r="D7523" s="59">
        <v>50.37</v>
      </c>
    </row>
    <row r="7524" spans="1:4" ht="13.5">
      <c r="A7524" s="57">
        <v>777</v>
      </c>
      <c r="B7524" s="55" t="s">
        <v>9667</v>
      </c>
      <c r="C7524" s="57" t="s">
        <v>8068</v>
      </c>
      <c r="D7524" s="59">
        <v>48.97</v>
      </c>
    </row>
    <row r="7525" spans="1:4" ht="13.5">
      <c r="A7525" s="57">
        <v>780</v>
      </c>
      <c r="B7525" s="55" t="s">
        <v>9668</v>
      </c>
      <c r="C7525" s="57" t="s">
        <v>8068</v>
      </c>
      <c r="D7525" s="59">
        <v>49.21</v>
      </c>
    </row>
    <row r="7526" spans="1:4" ht="13.5">
      <c r="A7526" s="57">
        <v>778</v>
      </c>
      <c r="B7526" s="55" t="s">
        <v>9669</v>
      </c>
      <c r="C7526" s="57" t="s">
        <v>8068</v>
      </c>
      <c r="D7526" s="59">
        <v>50.37</v>
      </c>
    </row>
    <row r="7527" spans="1:4" ht="13.5">
      <c r="A7527" s="57">
        <v>781</v>
      </c>
      <c r="B7527" s="55" t="s">
        <v>9670</v>
      </c>
      <c r="C7527" s="57" t="s">
        <v>8068</v>
      </c>
      <c r="D7527" s="59">
        <v>93.07</v>
      </c>
    </row>
    <row r="7528" spans="1:4" ht="13.5">
      <c r="A7528" s="57">
        <v>786</v>
      </c>
      <c r="B7528" s="55" t="s">
        <v>9671</v>
      </c>
      <c r="C7528" s="57" t="s">
        <v>8068</v>
      </c>
      <c r="D7528" s="59">
        <v>93.07</v>
      </c>
    </row>
    <row r="7529" spans="1:4" ht="13.5">
      <c r="A7529" s="57">
        <v>782</v>
      </c>
      <c r="B7529" s="55" t="s">
        <v>9672</v>
      </c>
      <c r="C7529" s="57" t="s">
        <v>8068</v>
      </c>
      <c r="D7529" s="59">
        <v>93.07</v>
      </c>
    </row>
    <row r="7530" spans="1:4" ht="13.5">
      <c r="A7530" s="57">
        <v>783</v>
      </c>
      <c r="B7530" s="55" t="s">
        <v>9673</v>
      </c>
      <c r="C7530" s="57" t="s">
        <v>8068</v>
      </c>
      <c r="D7530" s="59">
        <v>254.73</v>
      </c>
    </row>
    <row r="7531" spans="1:4" ht="13.5">
      <c r="A7531" s="57">
        <v>785</v>
      </c>
      <c r="B7531" s="55" t="s">
        <v>9674</v>
      </c>
      <c r="C7531" s="57" t="s">
        <v>8068</v>
      </c>
      <c r="D7531" s="59">
        <v>269.14999999999998</v>
      </c>
    </row>
    <row r="7532" spans="1:4" ht="13.5">
      <c r="A7532" s="57">
        <v>784</v>
      </c>
      <c r="B7532" s="55" t="s">
        <v>9675</v>
      </c>
      <c r="C7532" s="57" t="s">
        <v>8068</v>
      </c>
      <c r="D7532" s="59">
        <v>288.73</v>
      </c>
    </row>
    <row r="7533" spans="1:4" ht="13.5">
      <c r="A7533" s="57">
        <v>831</v>
      </c>
      <c r="B7533" s="55" t="s">
        <v>9676</v>
      </c>
      <c r="C7533" s="57" t="s">
        <v>8068</v>
      </c>
      <c r="D7533" s="59">
        <v>93.44</v>
      </c>
    </row>
    <row r="7534" spans="1:4" ht="13.5">
      <c r="A7534" s="57">
        <v>828</v>
      </c>
      <c r="B7534" s="55" t="s">
        <v>9677</v>
      </c>
      <c r="C7534" s="57" t="s">
        <v>8068</v>
      </c>
      <c r="D7534" s="59">
        <v>0.54</v>
      </c>
    </row>
    <row r="7535" spans="1:4" ht="13.5">
      <c r="A7535" s="57">
        <v>829</v>
      </c>
      <c r="B7535" s="55" t="s">
        <v>9678</v>
      </c>
      <c r="C7535" s="57" t="s">
        <v>8068</v>
      </c>
      <c r="D7535" s="59">
        <v>1.1299999999999999</v>
      </c>
    </row>
    <row r="7536" spans="1:4" ht="13.5">
      <c r="A7536" s="57">
        <v>812</v>
      </c>
      <c r="B7536" s="55" t="s">
        <v>9679</v>
      </c>
      <c r="C7536" s="57" t="s">
        <v>8068</v>
      </c>
      <c r="D7536" s="59">
        <v>2.4500000000000002</v>
      </c>
    </row>
    <row r="7537" spans="1:4" ht="13.5">
      <c r="A7537" s="57">
        <v>819</v>
      </c>
      <c r="B7537" s="55" t="s">
        <v>9680</v>
      </c>
      <c r="C7537" s="57" t="s">
        <v>8068</v>
      </c>
      <c r="D7537" s="59">
        <v>4.03</v>
      </c>
    </row>
    <row r="7538" spans="1:4" ht="13.5">
      <c r="A7538" s="57">
        <v>818</v>
      </c>
      <c r="B7538" s="55" t="s">
        <v>9681</v>
      </c>
      <c r="C7538" s="57" t="s">
        <v>8068</v>
      </c>
      <c r="D7538" s="59">
        <v>6.78</v>
      </c>
    </row>
    <row r="7539" spans="1:4" ht="13.5">
      <c r="A7539" s="57">
        <v>823</v>
      </c>
      <c r="B7539" s="55" t="s">
        <v>9682</v>
      </c>
      <c r="C7539" s="57" t="s">
        <v>8068</v>
      </c>
      <c r="D7539" s="59">
        <v>20.440000000000001</v>
      </c>
    </row>
    <row r="7540" spans="1:4" ht="13.5">
      <c r="A7540" s="57">
        <v>830</v>
      </c>
      <c r="B7540" s="55" t="s">
        <v>9683</v>
      </c>
      <c r="C7540" s="57" t="s">
        <v>8068</v>
      </c>
      <c r="D7540" s="59">
        <v>16.84</v>
      </c>
    </row>
    <row r="7541" spans="1:4" ht="13.5">
      <c r="A7541" s="57">
        <v>826</v>
      </c>
      <c r="B7541" s="55" t="s">
        <v>9684</v>
      </c>
      <c r="C7541" s="57" t="s">
        <v>8068</v>
      </c>
      <c r="D7541" s="59">
        <v>52.4</v>
      </c>
    </row>
    <row r="7542" spans="1:4" ht="13.5">
      <c r="A7542" s="57">
        <v>827</v>
      </c>
      <c r="B7542" s="55" t="s">
        <v>9685</v>
      </c>
      <c r="C7542" s="57" t="s">
        <v>8068</v>
      </c>
      <c r="D7542" s="59">
        <v>44.27</v>
      </c>
    </row>
    <row r="7543" spans="1:4" ht="13.5">
      <c r="A7543" s="57">
        <v>832</v>
      </c>
      <c r="B7543" s="55" t="s">
        <v>9686</v>
      </c>
      <c r="C7543" s="57" t="s">
        <v>8068</v>
      </c>
      <c r="D7543" s="59">
        <v>3.06</v>
      </c>
    </row>
    <row r="7544" spans="1:4" ht="13.5">
      <c r="A7544" s="57">
        <v>833</v>
      </c>
      <c r="B7544" s="55" t="s">
        <v>9687</v>
      </c>
      <c r="C7544" s="57" t="s">
        <v>8068</v>
      </c>
      <c r="D7544" s="59">
        <v>4.34</v>
      </c>
    </row>
    <row r="7545" spans="1:4" ht="13.5">
      <c r="A7545" s="57">
        <v>834</v>
      </c>
      <c r="B7545" s="55" t="s">
        <v>9688</v>
      </c>
      <c r="C7545" s="57" t="s">
        <v>8068</v>
      </c>
      <c r="D7545" s="59">
        <v>4.76</v>
      </c>
    </row>
    <row r="7546" spans="1:4" ht="13.5">
      <c r="A7546" s="57">
        <v>825</v>
      </c>
      <c r="B7546" s="55" t="s">
        <v>9689</v>
      </c>
      <c r="C7546" s="57" t="s">
        <v>8068</v>
      </c>
      <c r="D7546" s="59">
        <v>5.31</v>
      </c>
    </row>
    <row r="7547" spans="1:4" ht="13.5">
      <c r="A7547" s="57">
        <v>813</v>
      </c>
      <c r="B7547" s="55" t="s">
        <v>9690</v>
      </c>
      <c r="C7547" s="57" t="s">
        <v>8068</v>
      </c>
      <c r="D7547" s="59">
        <v>5.22</v>
      </c>
    </row>
    <row r="7548" spans="1:4" ht="13.5">
      <c r="A7548" s="57">
        <v>820</v>
      </c>
      <c r="B7548" s="55" t="s">
        <v>9691</v>
      </c>
      <c r="C7548" s="57" t="s">
        <v>8068</v>
      </c>
      <c r="D7548" s="59">
        <v>6.63</v>
      </c>
    </row>
    <row r="7549" spans="1:4" ht="13.5">
      <c r="A7549" s="57">
        <v>816</v>
      </c>
      <c r="B7549" s="55" t="s">
        <v>9692</v>
      </c>
      <c r="C7549" s="57" t="s">
        <v>8068</v>
      </c>
      <c r="D7549" s="59">
        <v>11.28</v>
      </c>
    </row>
    <row r="7550" spans="1:4" ht="13.5">
      <c r="A7550" s="57">
        <v>814</v>
      </c>
      <c r="B7550" s="55" t="s">
        <v>9693</v>
      </c>
      <c r="C7550" s="57" t="s">
        <v>8068</v>
      </c>
      <c r="D7550" s="59">
        <v>13.63</v>
      </c>
    </row>
    <row r="7551" spans="1:4" ht="13.5">
      <c r="A7551" s="57">
        <v>815</v>
      </c>
      <c r="B7551" s="55" t="s">
        <v>9694</v>
      </c>
      <c r="C7551" s="57" t="s">
        <v>8068</v>
      </c>
      <c r="D7551" s="59">
        <v>14.73</v>
      </c>
    </row>
    <row r="7552" spans="1:4" ht="13.5">
      <c r="A7552" s="57">
        <v>822</v>
      </c>
      <c r="B7552" s="55" t="s">
        <v>9695</v>
      </c>
      <c r="C7552" s="57" t="s">
        <v>8068</v>
      </c>
      <c r="D7552" s="59">
        <v>17.940000000000001</v>
      </c>
    </row>
    <row r="7553" spans="1:4" ht="13.5">
      <c r="A7553" s="57">
        <v>821</v>
      </c>
      <c r="B7553" s="55" t="s">
        <v>9696</v>
      </c>
      <c r="C7553" s="57" t="s">
        <v>8068</v>
      </c>
      <c r="D7553" s="59">
        <v>20.97</v>
      </c>
    </row>
    <row r="7554" spans="1:4" ht="13.5">
      <c r="A7554" s="57">
        <v>817</v>
      </c>
      <c r="B7554" s="55" t="s">
        <v>9697</v>
      </c>
      <c r="C7554" s="57" t="s">
        <v>8068</v>
      </c>
      <c r="D7554" s="59">
        <v>24.93</v>
      </c>
    </row>
    <row r="7555" spans="1:4" ht="13.5">
      <c r="A7555" s="57">
        <v>20086</v>
      </c>
      <c r="B7555" s="55" t="s">
        <v>9698</v>
      </c>
      <c r="C7555" s="57" t="s">
        <v>8068</v>
      </c>
      <c r="D7555" s="59">
        <v>2.58</v>
      </c>
    </row>
    <row r="7556" spans="1:4" ht="13.5">
      <c r="A7556" s="57">
        <v>39191</v>
      </c>
      <c r="B7556" s="55" t="s">
        <v>9699</v>
      </c>
      <c r="C7556" s="57" t="s">
        <v>8068</v>
      </c>
      <c r="D7556" s="59">
        <v>14.8</v>
      </c>
    </row>
    <row r="7557" spans="1:4" ht="13.5">
      <c r="A7557" s="57">
        <v>39190</v>
      </c>
      <c r="B7557" s="55" t="s">
        <v>9700</v>
      </c>
      <c r="C7557" s="57" t="s">
        <v>8068</v>
      </c>
      <c r="D7557" s="59">
        <v>15.46</v>
      </c>
    </row>
    <row r="7558" spans="1:4" ht="13.5">
      <c r="A7558" s="57">
        <v>39189</v>
      </c>
      <c r="B7558" s="55" t="s">
        <v>9701</v>
      </c>
      <c r="C7558" s="57" t="s">
        <v>8068</v>
      </c>
      <c r="D7558" s="59">
        <v>16.37</v>
      </c>
    </row>
    <row r="7559" spans="1:4" ht="13.5">
      <c r="A7559" s="57">
        <v>39186</v>
      </c>
      <c r="B7559" s="55" t="s">
        <v>9702</v>
      </c>
      <c r="C7559" s="57" t="s">
        <v>8068</v>
      </c>
      <c r="D7559" s="59">
        <v>14.64</v>
      </c>
    </row>
    <row r="7560" spans="1:4" ht="13.5">
      <c r="A7560" s="57">
        <v>39188</v>
      </c>
      <c r="B7560" s="55" t="s">
        <v>9703</v>
      </c>
      <c r="C7560" s="57" t="s">
        <v>8068</v>
      </c>
      <c r="D7560" s="59">
        <v>12.05</v>
      </c>
    </row>
    <row r="7561" spans="1:4" ht="13.5">
      <c r="A7561" s="57">
        <v>39187</v>
      </c>
      <c r="B7561" s="55" t="s">
        <v>9704</v>
      </c>
      <c r="C7561" s="57" t="s">
        <v>8068</v>
      </c>
      <c r="D7561" s="59">
        <v>12.63</v>
      </c>
    </row>
    <row r="7562" spans="1:4" ht="13.5">
      <c r="A7562" s="57">
        <v>39184</v>
      </c>
      <c r="B7562" s="55" t="s">
        <v>9705</v>
      </c>
      <c r="C7562" s="57" t="s">
        <v>8068</v>
      </c>
      <c r="D7562" s="59">
        <v>4.75</v>
      </c>
    </row>
    <row r="7563" spans="1:4" ht="13.5">
      <c r="A7563" s="57">
        <v>39185</v>
      </c>
      <c r="B7563" s="55" t="s">
        <v>9706</v>
      </c>
      <c r="C7563" s="57" t="s">
        <v>8068</v>
      </c>
      <c r="D7563" s="59">
        <v>4.33</v>
      </c>
    </row>
    <row r="7564" spans="1:4" ht="13.5">
      <c r="A7564" s="57">
        <v>39198</v>
      </c>
      <c r="B7564" s="55" t="s">
        <v>9707</v>
      </c>
      <c r="C7564" s="57" t="s">
        <v>8068</v>
      </c>
      <c r="D7564" s="59">
        <v>48.57</v>
      </c>
    </row>
    <row r="7565" spans="1:4" ht="13.5">
      <c r="A7565" s="57">
        <v>39197</v>
      </c>
      <c r="B7565" s="55" t="s">
        <v>9708</v>
      </c>
      <c r="C7565" s="57" t="s">
        <v>8068</v>
      </c>
      <c r="D7565" s="59">
        <v>50.74</v>
      </c>
    </row>
    <row r="7566" spans="1:4" ht="13.5">
      <c r="A7566" s="57">
        <v>39196</v>
      </c>
      <c r="B7566" s="55" t="s">
        <v>9709</v>
      </c>
      <c r="C7566" s="57" t="s">
        <v>8068</v>
      </c>
      <c r="D7566" s="59">
        <v>52.32</v>
      </c>
    </row>
    <row r="7567" spans="1:4" ht="13.5">
      <c r="A7567" s="57">
        <v>39199</v>
      </c>
      <c r="B7567" s="55" t="s">
        <v>9710</v>
      </c>
      <c r="C7567" s="57" t="s">
        <v>8068</v>
      </c>
      <c r="D7567" s="59">
        <v>46.74</v>
      </c>
    </row>
    <row r="7568" spans="1:4" ht="13.5">
      <c r="A7568" s="57">
        <v>39195</v>
      </c>
      <c r="B7568" s="55" t="s">
        <v>9711</v>
      </c>
      <c r="C7568" s="57" t="s">
        <v>8068</v>
      </c>
      <c r="D7568" s="59">
        <v>26.98</v>
      </c>
    </row>
    <row r="7569" spans="1:4" ht="13.5">
      <c r="A7569" s="57">
        <v>39194</v>
      </c>
      <c r="B7569" s="55" t="s">
        <v>9712</v>
      </c>
      <c r="C7569" s="57" t="s">
        <v>8068</v>
      </c>
      <c r="D7569" s="59">
        <v>28.87</v>
      </c>
    </row>
    <row r="7570" spans="1:4" ht="13.5">
      <c r="A7570" s="57">
        <v>39193</v>
      </c>
      <c r="B7570" s="55" t="s">
        <v>9713</v>
      </c>
      <c r="C7570" s="57" t="s">
        <v>8068</v>
      </c>
      <c r="D7570" s="59">
        <v>31.64</v>
      </c>
    </row>
    <row r="7571" spans="1:4" ht="13.5">
      <c r="A7571" s="57">
        <v>39192</v>
      </c>
      <c r="B7571" s="55" t="s">
        <v>9714</v>
      </c>
      <c r="C7571" s="57" t="s">
        <v>8068</v>
      </c>
      <c r="D7571" s="59">
        <v>32.92</v>
      </c>
    </row>
    <row r="7572" spans="1:4" ht="13.5">
      <c r="A7572" s="57">
        <v>39920</v>
      </c>
      <c r="B7572" s="55" t="s">
        <v>9715</v>
      </c>
      <c r="C7572" s="57" t="s">
        <v>8068</v>
      </c>
      <c r="D7572" s="59">
        <v>3.98</v>
      </c>
    </row>
    <row r="7573" spans="1:4" ht="13.5">
      <c r="A7573" s="57">
        <v>39201</v>
      </c>
      <c r="B7573" s="55" t="s">
        <v>9716</v>
      </c>
      <c r="C7573" s="57" t="s">
        <v>8068</v>
      </c>
      <c r="D7573" s="59">
        <v>58.07</v>
      </c>
    </row>
    <row r="7574" spans="1:4" ht="13.5">
      <c r="A7574" s="57">
        <v>39200</v>
      </c>
      <c r="B7574" s="55" t="s">
        <v>9717</v>
      </c>
      <c r="C7574" s="57" t="s">
        <v>8068</v>
      </c>
      <c r="D7574" s="59">
        <v>58.54</v>
      </c>
    </row>
    <row r="7575" spans="1:4" ht="13.5">
      <c r="A7575" s="57">
        <v>39203</v>
      </c>
      <c r="B7575" s="55" t="s">
        <v>9718</v>
      </c>
      <c r="C7575" s="57" t="s">
        <v>8068</v>
      </c>
      <c r="D7575" s="59">
        <v>47.26</v>
      </c>
    </row>
    <row r="7576" spans="1:4" ht="13.5">
      <c r="A7576" s="57">
        <v>39202</v>
      </c>
      <c r="B7576" s="55" t="s">
        <v>9719</v>
      </c>
      <c r="C7576" s="57" t="s">
        <v>8068</v>
      </c>
      <c r="D7576" s="59">
        <v>55.52</v>
      </c>
    </row>
    <row r="7577" spans="1:4" ht="13.5">
      <c r="A7577" s="57">
        <v>39205</v>
      </c>
      <c r="B7577" s="55" t="s">
        <v>9720</v>
      </c>
      <c r="C7577" s="57" t="s">
        <v>8068</v>
      </c>
      <c r="D7577" s="59">
        <v>92.63</v>
      </c>
    </row>
    <row r="7578" spans="1:4" ht="13.5">
      <c r="A7578" s="57">
        <v>39204</v>
      </c>
      <c r="B7578" s="55" t="s">
        <v>9721</v>
      </c>
      <c r="C7578" s="57" t="s">
        <v>8068</v>
      </c>
      <c r="D7578" s="59">
        <v>94.87</v>
      </c>
    </row>
    <row r="7579" spans="1:4" ht="13.5">
      <c r="A7579" s="57">
        <v>39206</v>
      </c>
      <c r="B7579" s="55" t="s">
        <v>9722</v>
      </c>
      <c r="C7579" s="57" t="s">
        <v>8068</v>
      </c>
      <c r="D7579" s="59">
        <v>90.01</v>
      </c>
    </row>
    <row r="7580" spans="1:4" ht="13.5">
      <c r="A7580" s="57">
        <v>797</v>
      </c>
      <c r="B7580" s="55" t="s">
        <v>9723</v>
      </c>
      <c r="C7580" s="57" t="s">
        <v>8068</v>
      </c>
      <c r="D7580" s="59">
        <v>9.75</v>
      </c>
    </row>
    <row r="7581" spans="1:4" ht="13.5">
      <c r="A7581" s="57">
        <v>798</v>
      </c>
      <c r="B7581" s="55" t="s">
        <v>9724</v>
      </c>
      <c r="C7581" s="57" t="s">
        <v>8068</v>
      </c>
      <c r="D7581" s="59">
        <v>1.34</v>
      </c>
    </row>
    <row r="7582" spans="1:4" ht="13.5">
      <c r="A7582" s="57">
        <v>796</v>
      </c>
      <c r="B7582" s="55" t="s">
        <v>9725</v>
      </c>
      <c r="C7582" s="57" t="s">
        <v>8068</v>
      </c>
      <c r="D7582" s="59">
        <v>9.34</v>
      </c>
    </row>
    <row r="7583" spans="1:4" ht="13.5">
      <c r="A7583" s="57">
        <v>799</v>
      </c>
      <c r="B7583" s="55" t="s">
        <v>9726</v>
      </c>
      <c r="C7583" s="57" t="s">
        <v>8068</v>
      </c>
      <c r="D7583" s="59">
        <v>4.3899999999999997</v>
      </c>
    </row>
    <row r="7584" spans="1:4" ht="13.5">
      <c r="A7584" s="57">
        <v>792</v>
      </c>
      <c r="B7584" s="55" t="s">
        <v>9727</v>
      </c>
      <c r="C7584" s="57" t="s">
        <v>8068</v>
      </c>
      <c r="D7584" s="59">
        <v>4.46</v>
      </c>
    </row>
    <row r="7585" spans="1:4" ht="13.5">
      <c r="A7585" s="57">
        <v>804</v>
      </c>
      <c r="B7585" s="55" t="s">
        <v>9728</v>
      </c>
      <c r="C7585" s="57" t="s">
        <v>8068</v>
      </c>
      <c r="D7585" s="59">
        <v>22.15</v>
      </c>
    </row>
    <row r="7586" spans="1:4" ht="13.5">
      <c r="A7586" s="57">
        <v>793</v>
      </c>
      <c r="B7586" s="55" t="s">
        <v>9729</v>
      </c>
      <c r="C7586" s="57" t="s">
        <v>8068</v>
      </c>
      <c r="D7586" s="59">
        <v>9.51</v>
      </c>
    </row>
    <row r="7587" spans="1:4" ht="13.5">
      <c r="A7587" s="57">
        <v>801</v>
      </c>
      <c r="B7587" s="55" t="s">
        <v>9730</v>
      </c>
      <c r="C7587" s="57" t="s">
        <v>8068</v>
      </c>
      <c r="D7587" s="59">
        <v>6.78</v>
      </c>
    </row>
    <row r="7588" spans="1:4" ht="13.5">
      <c r="A7588" s="57">
        <v>794</v>
      </c>
      <c r="B7588" s="55" t="s">
        <v>9731</v>
      </c>
      <c r="C7588" s="57" t="s">
        <v>8068</v>
      </c>
      <c r="D7588" s="59">
        <v>7</v>
      </c>
    </row>
    <row r="7589" spans="1:4" ht="13.5">
      <c r="A7589" s="57">
        <v>802</v>
      </c>
      <c r="B7589" s="55" t="s">
        <v>9732</v>
      </c>
      <c r="C7589" s="57" t="s">
        <v>8068</v>
      </c>
      <c r="D7589" s="59">
        <v>19.53</v>
      </c>
    </row>
    <row r="7590" spans="1:4" ht="13.5">
      <c r="A7590" s="57">
        <v>803</v>
      </c>
      <c r="B7590" s="55" t="s">
        <v>9733</v>
      </c>
      <c r="C7590" s="57" t="s">
        <v>8068</v>
      </c>
      <c r="D7590" s="59">
        <v>17.03</v>
      </c>
    </row>
    <row r="7591" spans="1:4" ht="13.5">
      <c r="A7591" s="57">
        <v>38001</v>
      </c>
      <c r="B7591" s="55" t="s">
        <v>9734</v>
      </c>
      <c r="C7591" s="57" t="s">
        <v>8068</v>
      </c>
      <c r="D7591" s="59">
        <v>1.1000000000000001</v>
      </c>
    </row>
    <row r="7592" spans="1:4" ht="13.5">
      <c r="A7592" s="57">
        <v>38002</v>
      </c>
      <c r="B7592" s="55" t="s">
        <v>9735</v>
      </c>
      <c r="C7592" s="57" t="s">
        <v>8068</v>
      </c>
      <c r="D7592" s="59">
        <v>2.0499999999999998</v>
      </c>
    </row>
    <row r="7593" spans="1:4" ht="13.5">
      <c r="A7593" s="57">
        <v>38003</v>
      </c>
      <c r="B7593" s="55" t="s">
        <v>9736</v>
      </c>
      <c r="C7593" s="57" t="s">
        <v>8068</v>
      </c>
      <c r="D7593" s="59">
        <v>24.62</v>
      </c>
    </row>
    <row r="7594" spans="1:4" ht="13.5">
      <c r="A7594" s="57">
        <v>38004</v>
      </c>
      <c r="B7594" s="55" t="s">
        <v>9737</v>
      </c>
      <c r="C7594" s="57" t="s">
        <v>8068</v>
      </c>
      <c r="D7594" s="59">
        <v>32.909999999999997</v>
      </c>
    </row>
    <row r="7595" spans="1:4" ht="13.5">
      <c r="A7595" s="57">
        <v>36327</v>
      </c>
      <c r="B7595" s="55" t="s">
        <v>9738</v>
      </c>
      <c r="C7595" s="57" t="s">
        <v>8068</v>
      </c>
      <c r="D7595" s="59">
        <v>2.21</v>
      </c>
    </row>
    <row r="7596" spans="1:4" ht="13.5">
      <c r="A7596" s="57">
        <v>38992</v>
      </c>
      <c r="B7596" s="55" t="s">
        <v>9739</v>
      </c>
      <c r="C7596" s="57" t="s">
        <v>8068</v>
      </c>
      <c r="D7596" s="59">
        <v>3.54</v>
      </c>
    </row>
    <row r="7597" spans="1:4" ht="13.5">
      <c r="A7597" s="57">
        <v>38993</v>
      </c>
      <c r="B7597" s="55" t="s">
        <v>9740</v>
      </c>
      <c r="C7597" s="57" t="s">
        <v>8068</v>
      </c>
      <c r="D7597" s="59">
        <v>10.09</v>
      </c>
    </row>
    <row r="7598" spans="1:4" ht="27">
      <c r="A7598" s="57">
        <v>38418</v>
      </c>
      <c r="B7598" s="55" t="s">
        <v>9741</v>
      </c>
      <c r="C7598" s="57" t="s">
        <v>8068</v>
      </c>
      <c r="D7598" s="59">
        <v>7.49</v>
      </c>
    </row>
    <row r="7599" spans="1:4" ht="13.5">
      <c r="A7599" s="57">
        <v>39178</v>
      </c>
      <c r="B7599" s="55" t="s">
        <v>9742</v>
      </c>
      <c r="C7599" s="57" t="s">
        <v>8068</v>
      </c>
      <c r="D7599" s="59">
        <v>1.6</v>
      </c>
    </row>
    <row r="7600" spans="1:4" ht="13.5">
      <c r="A7600" s="57">
        <v>39177</v>
      </c>
      <c r="B7600" s="55" t="s">
        <v>9743</v>
      </c>
      <c r="C7600" s="57" t="s">
        <v>8068</v>
      </c>
      <c r="D7600" s="59">
        <v>1.45</v>
      </c>
    </row>
    <row r="7601" spans="1:4" ht="13.5">
      <c r="A7601" s="57">
        <v>39174</v>
      </c>
      <c r="B7601" s="55" t="s">
        <v>9744</v>
      </c>
      <c r="C7601" s="57" t="s">
        <v>8068</v>
      </c>
      <c r="D7601" s="59">
        <v>0.72</v>
      </c>
    </row>
    <row r="7602" spans="1:4" ht="13.5">
      <c r="A7602" s="57">
        <v>39176</v>
      </c>
      <c r="B7602" s="55" t="s">
        <v>9745</v>
      </c>
      <c r="C7602" s="57" t="s">
        <v>8068</v>
      </c>
      <c r="D7602" s="59">
        <v>0.95</v>
      </c>
    </row>
    <row r="7603" spans="1:4" ht="13.5">
      <c r="A7603" s="57">
        <v>39180</v>
      </c>
      <c r="B7603" s="55" t="s">
        <v>9746</v>
      </c>
      <c r="C7603" s="57" t="s">
        <v>8068</v>
      </c>
      <c r="D7603" s="59">
        <v>4.3499999999999996</v>
      </c>
    </row>
    <row r="7604" spans="1:4" ht="13.5">
      <c r="A7604" s="57">
        <v>39179</v>
      </c>
      <c r="B7604" s="55" t="s">
        <v>9747</v>
      </c>
      <c r="C7604" s="57" t="s">
        <v>8068</v>
      </c>
      <c r="D7604" s="59">
        <v>3.85</v>
      </c>
    </row>
    <row r="7605" spans="1:4" ht="13.5">
      <c r="A7605" s="57">
        <v>39175</v>
      </c>
      <c r="B7605" s="55" t="s">
        <v>9748</v>
      </c>
      <c r="C7605" s="57" t="s">
        <v>8068</v>
      </c>
      <c r="D7605" s="59">
        <v>0.88</v>
      </c>
    </row>
    <row r="7606" spans="1:4" ht="13.5">
      <c r="A7606" s="57">
        <v>39217</v>
      </c>
      <c r="B7606" s="55" t="s">
        <v>9749</v>
      </c>
      <c r="C7606" s="57" t="s">
        <v>8068</v>
      </c>
      <c r="D7606" s="59">
        <v>0.68</v>
      </c>
    </row>
    <row r="7607" spans="1:4" ht="13.5">
      <c r="A7607" s="57">
        <v>39181</v>
      </c>
      <c r="B7607" s="55" t="s">
        <v>9750</v>
      </c>
      <c r="C7607" s="57" t="s">
        <v>8068</v>
      </c>
      <c r="D7607" s="59">
        <v>5.83</v>
      </c>
    </row>
    <row r="7608" spans="1:4" ht="13.5">
      <c r="A7608" s="57">
        <v>39182</v>
      </c>
      <c r="B7608" s="55" t="s">
        <v>9751</v>
      </c>
      <c r="C7608" s="57" t="s">
        <v>8068</v>
      </c>
      <c r="D7608" s="59">
        <v>8.1999999999999993</v>
      </c>
    </row>
    <row r="7609" spans="1:4" ht="27">
      <c r="A7609" s="57">
        <v>12616</v>
      </c>
      <c r="B7609" s="55" t="s">
        <v>9752</v>
      </c>
      <c r="C7609" s="57" t="s">
        <v>8068</v>
      </c>
      <c r="D7609" s="59">
        <v>5.51</v>
      </c>
    </row>
    <row r="7610" spans="1:4" ht="27">
      <c r="A7610" s="57">
        <v>1049</v>
      </c>
      <c r="B7610" s="55" t="s">
        <v>9753</v>
      </c>
      <c r="C7610" s="57" t="s">
        <v>8068</v>
      </c>
      <c r="D7610" s="59">
        <v>6.86</v>
      </c>
    </row>
    <row r="7611" spans="1:4" ht="27">
      <c r="A7611" s="57">
        <v>1099</v>
      </c>
      <c r="B7611" s="55" t="s">
        <v>9754</v>
      </c>
      <c r="C7611" s="57" t="s">
        <v>8068</v>
      </c>
      <c r="D7611" s="59">
        <v>5.25</v>
      </c>
    </row>
    <row r="7612" spans="1:4" ht="27">
      <c r="A7612" s="57">
        <v>39678</v>
      </c>
      <c r="B7612" s="55" t="s">
        <v>9755</v>
      </c>
      <c r="C7612" s="57" t="s">
        <v>8068</v>
      </c>
      <c r="D7612" s="59">
        <v>2.11</v>
      </c>
    </row>
    <row r="7613" spans="1:4" ht="27">
      <c r="A7613" s="57">
        <v>1050</v>
      </c>
      <c r="B7613" s="55" t="s">
        <v>9756</v>
      </c>
      <c r="C7613" s="57" t="s">
        <v>8068</v>
      </c>
      <c r="D7613" s="59">
        <v>3.59</v>
      </c>
    </row>
    <row r="7614" spans="1:4" ht="27">
      <c r="A7614" s="57">
        <v>1101</v>
      </c>
      <c r="B7614" s="55" t="s">
        <v>9757</v>
      </c>
      <c r="C7614" s="57" t="s">
        <v>8068</v>
      </c>
      <c r="D7614" s="59">
        <v>22.63</v>
      </c>
    </row>
    <row r="7615" spans="1:4" ht="27">
      <c r="A7615" s="57">
        <v>1100</v>
      </c>
      <c r="B7615" s="55" t="s">
        <v>9758</v>
      </c>
      <c r="C7615" s="57" t="s">
        <v>8068</v>
      </c>
      <c r="D7615" s="59">
        <v>11.68</v>
      </c>
    </row>
    <row r="7616" spans="1:4" ht="27">
      <c r="A7616" s="57">
        <v>39679</v>
      </c>
      <c r="B7616" s="55" t="s">
        <v>9759</v>
      </c>
      <c r="C7616" s="57" t="s">
        <v>8068</v>
      </c>
      <c r="D7616" s="59">
        <v>45.11</v>
      </c>
    </row>
    <row r="7617" spans="1:4" ht="27">
      <c r="A7617" s="57">
        <v>1098</v>
      </c>
      <c r="B7617" s="55" t="s">
        <v>9760</v>
      </c>
      <c r="C7617" s="57" t="s">
        <v>8068</v>
      </c>
      <c r="D7617" s="59">
        <v>2.8</v>
      </c>
    </row>
    <row r="7618" spans="1:4" ht="27">
      <c r="A7618" s="57">
        <v>1102</v>
      </c>
      <c r="B7618" s="55" t="s">
        <v>9761</v>
      </c>
      <c r="C7618" s="57" t="s">
        <v>8068</v>
      </c>
      <c r="D7618" s="59">
        <v>33.75</v>
      </c>
    </row>
    <row r="7619" spans="1:4" ht="27">
      <c r="A7619" s="57">
        <v>1051</v>
      </c>
      <c r="B7619" s="55" t="s">
        <v>9762</v>
      </c>
      <c r="C7619" s="57" t="s">
        <v>8068</v>
      </c>
      <c r="D7619" s="59">
        <v>49.06</v>
      </c>
    </row>
    <row r="7620" spans="1:4" ht="13.5">
      <c r="A7620" s="57">
        <v>37399</v>
      </c>
      <c r="B7620" s="55" t="s">
        <v>9763</v>
      </c>
      <c r="C7620" s="57" t="s">
        <v>8068</v>
      </c>
      <c r="D7620" s="59">
        <v>15.62</v>
      </c>
    </row>
    <row r="7621" spans="1:4" ht="27">
      <c r="A7621" s="57">
        <v>41955</v>
      </c>
      <c r="B7621" s="55" t="s">
        <v>9764</v>
      </c>
      <c r="C7621" s="57" t="s">
        <v>92</v>
      </c>
      <c r="D7621" s="59">
        <v>79.02</v>
      </c>
    </row>
    <row r="7622" spans="1:4" ht="13.5">
      <c r="A7622" s="57">
        <v>41953</v>
      </c>
      <c r="B7622" s="55" t="s">
        <v>9765</v>
      </c>
      <c r="C7622" s="57" t="s">
        <v>92</v>
      </c>
      <c r="D7622" s="59">
        <v>75.41</v>
      </c>
    </row>
    <row r="7623" spans="1:4" ht="13.5">
      <c r="A7623" s="57">
        <v>41954</v>
      </c>
      <c r="B7623" s="55" t="s">
        <v>9766</v>
      </c>
      <c r="C7623" s="57" t="s">
        <v>92</v>
      </c>
      <c r="D7623" s="59">
        <v>74.69</v>
      </c>
    </row>
    <row r="7624" spans="1:4" ht="13.5">
      <c r="A7624" s="57">
        <v>25004</v>
      </c>
      <c r="B7624" s="55" t="s">
        <v>9767</v>
      </c>
      <c r="C7624" s="57" t="s">
        <v>92</v>
      </c>
      <c r="D7624" s="59">
        <v>34.74</v>
      </c>
    </row>
    <row r="7625" spans="1:4" ht="13.5">
      <c r="A7625" s="57">
        <v>25002</v>
      </c>
      <c r="B7625" s="55" t="s">
        <v>9768</v>
      </c>
      <c r="C7625" s="57" t="s">
        <v>92</v>
      </c>
      <c r="D7625" s="59">
        <v>35.03</v>
      </c>
    </row>
    <row r="7626" spans="1:4" ht="13.5">
      <c r="A7626" s="57">
        <v>37409</v>
      </c>
      <c r="B7626" s="55" t="s">
        <v>9769</v>
      </c>
      <c r="C7626" s="57" t="s">
        <v>92</v>
      </c>
      <c r="D7626" s="59">
        <v>34.450000000000003</v>
      </c>
    </row>
    <row r="7627" spans="1:4" ht="13.5">
      <c r="A7627" s="57">
        <v>841</v>
      </c>
      <c r="B7627" s="55" t="s">
        <v>9770</v>
      </c>
      <c r="C7627" s="57" t="s">
        <v>92</v>
      </c>
      <c r="D7627" s="59">
        <v>35.590000000000003</v>
      </c>
    </row>
    <row r="7628" spans="1:4" ht="13.5">
      <c r="A7628" s="57">
        <v>25005</v>
      </c>
      <c r="B7628" s="55" t="s">
        <v>9771</v>
      </c>
      <c r="C7628" s="57" t="s">
        <v>92</v>
      </c>
      <c r="D7628" s="59">
        <v>39.020000000000003</v>
      </c>
    </row>
    <row r="7629" spans="1:4" ht="13.5">
      <c r="A7629" s="57">
        <v>25003</v>
      </c>
      <c r="B7629" s="55" t="s">
        <v>9772</v>
      </c>
      <c r="C7629" s="57" t="s">
        <v>92</v>
      </c>
      <c r="D7629" s="59">
        <v>41.68</v>
      </c>
    </row>
    <row r="7630" spans="1:4" ht="13.5">
      <c r="A7630" s="57">
        <v>37410</v>
      </c>
      <c r="B7630" s="55" t="s">
        <v>9773</v>
      </c>
      <c r="C7630" s="57" t="s">
        <v>92</v>
      </c>
      <c r="D7630" s="59">
        <v>39.020000000000003</v>
      </c>
    </row>
    <row r="7631" spans="1:4" ht="13.5">
      <c r="A7631" s="57">
        <v>842</v>
      </c>
      <c r="B7631" s="55" t="s">
        <v>9774</v>
      </c>
      <c r="C7631" s="57" t="s">
        <v>92</v>
      </c>
      <c r="D7631" s="59">
        <v>43.9</v>
      </c>
    </row>
    <row r="7632" spans="1:4" ht="13.5">
      <c r="A7632" s="57">
        <v>862</v>
      </c>
      <c r="B7632" s="55" t="s">
        <v>9775</v>
      </c>
      <c r="C7632" s="57" t="s">
        <v>1</v>
      </c>
      <c r="D7632" s="59">
        <v>8.2899999999999991</v>
      </c>
    </row>
    <row r="7633" spans="1:4" ht="13.5">
      <c r="A7633" s="57">
        <v>866</v>
      </c>
      <c r="B7633" s="55" t="s">
        <v>9776</v>
      </c>
      <c r="C7633" s="57" t="s">
        <v>1</v>
      </c>
      <c r="D7633" s="59">
        <v>101.96</v>
      </c>
    </row>
    <row r="7634" spans="1:4" ht="13.5">
      <c r="A7634" s="57">
        <v>892</v>
      </c>
      <c r="B7634" s="55" t="s">
        <v>9777</v>
      </c>
      <c r="C7634" s="57" t="s">
        <v>1</v>
      </c>
      <c r="D7634" s="59">
        <v>129.66</v>
      </c>
    </row>
    <row r="7635" spans="1:4" ht="13.5">
      <c r="A7635" s="57">
        <v>857</v>
      </c>
      <c r="B7635" s="55" t="s">
        <v>9778</v>
      </c>
      <c r="C7635" s="57" t="s">
        <v>1</v>
      </c>
      <c r="D7635" s="59">
        <v>13.2</v>
      </c>
    </row>
    <row r="7636" spans="1:4" ht="13.5">
      <c r="A7636" s="57">
        <v>37404</v>
      </c>
      <c r="B7636" s="55" t="s">
        <v>9779</v>
      </c>
      <c r="C7636" s="57" t="s">
        <v>1</v>
      </c>
      <c r="D7636" s="59">
        <v>155.91999999999999</v>
      </c>
    </row>
    <row r="7637" spans="1:4" ht="13.5">
      <c r="A7637" s="57">
        <v>868</v>
      </c>
      <c r="B7637" s="55" t="s">
        <v>9780</v>
      </c>
      <c r="C7637" s="57" t="s">
        <v>1</v>
      </c>
      <c r="D7637" s="59">
        <v>20.38</v>
      </c>
    </row>
    <row r="7638" spans="1:4" ht="13.5">
      <c r="A7638" s="57">
        <v>870</v>
      </c>
      <c r="B7638" s="55" t="s">
        <v>9781</v>
      </c>
      <c r="C7638" s="57" t="s">
        <v>1</v>
      </c>
      <c r="D7638" s="59">
        <v>268.68</v>
      </c>
    </row>
    <row r="7639" spans="1:4" ht="13.5">
      <c r="A7639" s="57">
        <v>863</v>
      </c>
      <c r="B7639" s="55" t="s">
        <v>9782</v>
      </c>
      <c r="C7639" s="57" t="s">
        <v>1</v>
      </c>
      <c r="D7639" s="59">
        <v>28.16</v>
      </c>
    </row>
    <row r="7640" spans="1:4" ht="13.5">
      <c r="A7640" s="57">
        <v>867</v>
      </c>
      <c r="B7640" s="55" t="s">
        <v>9783</v>
      </c>
      <c r="C7640" s="57" t="s">
        <v>1</v>
      </c>
      <c r="D7640" s="59">
        <v>39.22</v>
      </c>
    </row>
    <row r="7641" spans="1:4" ht="13.5">
      <c r="A7641" s="57">
        <v>891</v>
      </c>
      <c r="B7641" s="55" t="s">
        <v>9784</v>
      </c>
      <c r="C7641" s="57" t="s">
        <v>1</v>
      </c>
      <c r="D7641" s="59">
        <v>451.22</v>
      </c>
    </row>
    <row r="7642" spans="1:4" ht="13.5">
      <c r="A7642" s="57">
        <v>864</v>
      </c>
      <c r="B7642" s="55" t="s">
        <v>9785</v>
      </c>
      <c r="C7642" s="57" t="s">
        <v>1</v>
      </c>
      <c r="D7642" s="59">
        <v>55.26</v>
      </c>
    </row>
    <row r="7643" spans="1:4" ht="13.5">
      <c r="A7643" s="57">
        <v>865</v>
      </c>
      <c r="B7643" s="55" t="s">
        <v>9786</v>
      </c>
      <c r="C7643" s="57" t="s">
        <v>1</v>
      </c>
      <c r="D7643" s="59">
        <v>77.83</v>
      </c>
    </row>
    <row r="7644" spans="1:4" ht="27">
      <c r="A7644" s="57">
        <v>1006</v>
      </c>
      <c r="B7644" s="55" t="s">
        <v>9787</v>
      </c>
      <c r="C7644" s="57" t="s">
        <v>1</v>
      </c>
      <c r="D7644" s="59">
        <v>92.3</v>
      </c>
    </row>
    <row r="7645" spans="1:4" ht="13.5">
      <c r="A7645" s="57">
        <v>948</v>
      </c>
      <c r="B7645" s="55" t="s">
        <v>9788</v>
      </c>
      <c r="C7645" s="57" t="s">
        <v>1</v>
      </c>
      <c r="D7645" s="59">
        <v>29.63</v>
      </c>
    </row>
    <row r="7646" spans="1:4" ht="13.5">
      <c r="A7646" s="57">
        <v>947</v>
      </c>
      <c r="B7646" s="55" t="s">
        <v>9789</v>
      </c>
      <c r="C7646" s="57" t="s">
        <v>1</v>
      </c>
      <c r="D7646" s="59">
        <v>30.14</v>
      </c>
    </row>
    <row r="7647" spans="1:4" ht="13.5">
      <c r="A7647" s="57">
        <v>911</v>
      </c>
      <c r="B7647" s="55" t="s">
        <v>9790</v>
      </c>
      <c r="C7647" s="57" t="s">
        <v>1</v>
      </c>
      <c r="D7647" s="59">
        <v>43.84</v>
      </c>
    </row>
    <row r="7648" spans="1:4" ht="13.5">
      <c r="A7648" s="57">
        <v>925</v>
      </c>
      <c r="B7648" s="55" t="s">
        <v>9791</v>
      </c>
      <c r="C7648" s="57" t="s">
        <v>1</v>
      </c>
      <c r="D7648" s="59">
        <v>40.520000000000003</v>
      </c>
    </row>
    <row r="7649" spans="1:4" ht="13.5">
      <c r="A7649" s="57">
        <v>954</v>
      </c>
      <c r="B7649" s="55" t="s">
        <v>9792</v>
      </c>
      <c r="C7649" s="57" t="s">
        <v>1</v>
      </c>
      <c r="D7649" s="59">
        <v>44.76</v>
      </c>
    </row>
    <row r="7650" spans="1:4" ht="13.5">
      <c r="A7650" s="57">
        <v>901</v>
      </c>
      <c r="B7650" s="55" t="s">
        <v>9793</v>
      </c>
      <c r="C7650" s="57" t="s">
        <v>1</v>
      </c>
      <c r="D7650" s="59">
        <v>47.91</v>
      </c>
    </row>
    <row r="7651" spans="1:4" ht="13.5">
      <c r="A7651" s="57">
        <v>926</v>
      </c>
      <c r="B7651" s="55" t="s">
        <v>9794</v>
      </c>
      <c r="C7651" s="57" t="s">
        <v>1</v>
      </c>
      <c r="D7651" s="59">
        <v>50.63</v>
      </c>
    </row>
    <row r="7652" spans="1:4" ht="13.5">
      <c r="A7652" s="57">
        <v>912</v>
      </c>
      <c r="B7652" s="55" t="s">
        <v>9795</v>
      </c>
      <c r="C7652" s="57" t="s">
        <v>1</v>
      </c>
      <c r="D7652" s="59">
        <v>50.94</v>
      </c>
    </row>
    <row r="7653" spans="1:4" ht="13.5">
      <c r="A7653" s="57">
        <v>955</v>
      </c>
      <c r="B7653" s="55" t="s">
        <v>9796</v>
      </c>
      <c r="C7653" s="57" t="s">
        <v>1</v>
      </c>
      <c r="D7653" s="59">
        <v>60.8</v>
      </c>
    </row>
    <row r="7654" spans="1:4" ht="13.5">
      <c r="A7654" s="57">
        <v>946</v>
      </c>
      <c r="B7654" s="55" t="s">
        <v>9797</v>
      </c>
      <c r="C7654" s="57" t="s">
        <v>1</v>
      </c>
      <c r="D7654" s="59">
        <v>68.36</v>
      </c>
    </row>
    <row r="7655" spans="1:4" ht="13.5">
      <c r="A7655" s="57">
        <v>953</v>
      </c>
      <c r="B7655" s="55" t="s">
        <v>9798</v>
      </c>
      <c r="C7655" s="57" t="s">
        <v>1</v>
      </c>
      <c r="D7655" s="59">
        <v>62.21</v>
      </c>
    </row>
    <row r="7656" spans="1:4" ht="13.5">
      <c r="A7656" s="57">
        <v>902</v>
      </c>
      <c r="B7656" s="55" t="s">
        <v>9799</v>
      </c>
      <c r="C7656" s="57" t="s">
        <v>1</v>
      </c>
      <c r="D7656" s="59">
        <v>75.62</v>
      </c>
    </row>
    <row r="7657" spans="1:4" ht="13.5">
      <c r="A7657" s="57">
        <v>927</v>
      </c>
      <c r="B7657" s="55" t="s">
        <v>9800</v>
      </c>
      <c r="C7657" s="57" t="s">
        <v>1</v>
      </c>
      <c r="D7657" s="59">
        <v>73.3</v>
      </c>
    </row>
    <row r="7658" spans="1:4" ht="13.5">
      <c r="A7658" s="57">
        <v>913</v>
      </c>
      <c r="B7658" s="55" t="s">
        <v>9801</v>
      </c>
      <c r="C7658" s="57" t="s">
        <v>1</v>
      </c>
      <c r="D7658" s="59">
        <v>81.81</v>
      </c>
    </row>
    <row r="7659" spans="1:4" ht="13.5">
      <c r="A7659" s="57">
        <v>903</v>
      </c>
      <c r="B7659" s="55" t="s">
        <v>9802</v>
      </c>
      <c r="C7659" s="57" t="s">
        <v>1</v>
      </c>
      <c r="D7659" s="59">
        <v>92.59</v>
      </c>
    </row>
    <row r="7660" spans="1:4" ht="13.5">
      <c r="A7660" s="57">
        <v>945</v>
      </c>
      <c r="B7660" s="55" t="s">
        <v>9803</v>
      </c>
      <c r="C7660" s="57" t="s">
        <v>1</v>
      </c>
      <c r="D7660" s="59">
        <v>97.95</v>
      </c>
    </row>
    <row r="7661" spans="1:4" ht="13.5">
      <c r="A7661" s="57">
        <v>914</v>
      </c>
      <c r="B7661" s="55" t="s">
        <v>9804</v>
      </c>
      <c r="C7661" s="57" t="s">
        <v>1</v>
      </c>
      <c r="D7661" s="59">
        <v>100.34</v>
      </c>
    </row>
    <row r="7662" spans="1:4" ht="27">
      <c r="A7662" s="57">
        <v>993</v>
      </c>
      <c r="B7662" s="55" t="s">
        <v>9805</v>
      </c>
      <c r="C7662" s="57" t="s">
        <v>1</v>
      </c>
      <c r="D7662" s="59">
        <v>1.99</v>
      </c>
    </row>
    <row r="7663" spans="1:4" ht="27">
      <c r="A7663" s="57">
        <v>1020</v>
      </c>
      <c r="B7663" s="55" t="s">
        <v>9806</v>
      </c>
      <c r="C7663" s="57" t="s">
        <v>1</v>
      </c>
      <c r="D7663" s="59">
        <v>8.65</v>
      </c>
    </row>
    <row r="7664" spans="1:4" ht="27">
      <c r="A7664" s="57">
        <v>1017</v>
      </c>
      <c r="B7664" s="55" t="s">
        <v>9807</v>
      </c>
      <c r="C7664" s="57" t="s">
        <v>1</v>
      </c>
      <c r="D7664" s="59">
        <v>95.09</v>
      </c>
    </row>
    <row r="7665" spans="1:4" ht="27">
      <c r="A7665" s="57">
        <v>999</v>
      </c>
      <c r="B7665" s="55" t="s">
        <v>9808</v>
      </c>
      <c r="C7665" s="57" t="s">
        <v>1</v>
      </c>
      <c r="D7665" s="59">
        <v>117.82</v>
      </c>
    </row>
    <row r="7666" spans="1:4" ht="27">
      <c r="A7666" s="57">
        <v>995</v>
      </c>
      <c r="B7666" s="55" t="s">
        <v>9809</v>
      </c>
      <c r="C7666" s="57" t="s">
        <v>1</v>
      </c>
      <c r="D7666" s="59">
        <v>13.27</v>
      </c>
    </row>
    <row r="7667" spans="1:4" ht="27">
      <c r="A7667" s="57">
        <v>1000</v>
      </c>
      <c r="B7667" s="55" t="s">
        <v>9810</v>
      </c>
      <c r="C7667" s="57" t="s">
        <v>1</v>
      </c>
      <c r="D7667" s="59">
        <v>144.41999999999999</v>
      </c>
    </row>
    <row r="7668" spans="1:4" ht="27">
      <c r="A7668" s="57">
        <v>1022</v>
      </c>
      <c r="B7668" s="55" t="s">
        <v>9811</v>
      </c>
      <c r="C7668" s="57" t="s">
        <v>1</v>
      </c>
      <c r="D7668" s="59">
        <v>2.76</v>
      </c>
    </row>
    <row r="7669" spans="1:4" ht="27">
      <c r="A7669" s="57">
        <v>1015</v>
      </c>
      <c r="B7669" s="55" t="s">
        <v>9812</v>
      </c>
      <c r="C7669" s="57" t="s">
        <v>1</v>
      </c>
      <c r="D7669" s="59">
        <v>190.18</v>
      </c>
    </row>
    <row r="7670" spans="1:4" ht="27">
      <c r="A7670" s="57">
        <v>996</v>
      </c>
      <c r="B7670" s="55" t="s">
        <v>9813</v>
      </c>
      <c r="C7670" s="57" t="s">
        <v>1</v>
      </c>
      <c r="D7670" s="59">
        <v>20.2</v>
      </c>
    </row>
    <row r="7671" spans="1:4" ht="27">
      <c r="A7671" s="57">
        <v>1001</v>
      </c>
      <c r="B7671" s="55" t="s">
        <v>9814</v>
      </c>
      <c r="C7671" s="57" t="s">
        <v>1</v>
      </c>
      <c r="D7671" s="59">
        <v>238</v>
      </c>
    </row>
    <row r="7672" spans="1:4" ht="27">
      <c r="A7672" s="57">
        <v>1019</v>
      </c>
      <c r="B7672" s="55" t="s">
        <v>9815</v>
      </c>
      <c r="C7672" s="57" t="s">
        <v>1</v>
      </c>
      <c r="D7672" s="59">
        <v>27.85</v>
      </c>
    </row>
    <row r="7673" spans="1:4" ht="27">
      <c r="A7673" s="57">
        <v>1021</v>
      </c>
      <c r="B7673" s="55" t="s">
        <v>9816</v>
      </c>
      <c r="C7673" s="57" t="s">
        <v>1</v>
      </c>
      <c r="D7673" s="59">
        <v>3.95</v>
      </c>
    </row>
    <row r="7674" spans="1:4" ht="27">
      <c r="A7674" s="57">
        <v>39249</v>
      </c>
      <c r="B7674" s="55" t="s">
        <v>9817</v>
      </c>
      <c r="C7674" s="57" t="s">
        <v>1</v>
      </c>
      <c r="D7674" s="59">
        <v>310.47000000000003</v>
      </c>
    </row>
    <row r="7675" spans="1:4" ht="27">
      <c r="A7675" s="57">
        <v>1018</v>
      </c>
      <c r="B7675" s="55" t="s">
        <v>9818</v>
      </c>
      <c r="C7675" s="57" t="s">
        <v>1</v>
      </c>
      <c r="D7675" s="59">
        <v>39.69</v>
      </c>
    </row>
    <row r="7676" spans="1:4" ht="27">
      <c r="A7676" s="57">
        <v>39250</v>
      </c>
      <c r="B7676" s="55" t="s">
        <v>9819</v>
      </c>
      <c r="C7676" s="57" t="s">
        <v>1</v>
      </c>
      <c r="D7676" s="59">
        <v>398.82</v>
      </c>
    </row>
    <row r="7677" spans="1:4" ht="27">
      <c r="A7677" s="57">
        <v>994</v>
      </c>
      <c r="B7677" s="55" t="s">
        <v>9820</v>
      </c>
      <c r="C7677" s="57" t="s">
        <v>1</v>
      </c>
      <c r="D7677" s="59">
        <v>5.4</v>
      </c>
    </row>
    <row r="7678" spans="1:4" ht="27">
      <c r="A7678" s="57">
        <v>977</v>
      </c>
      <c r="B7678" s="55" t="s">
        <v>9821</v>
      </c>
      <c r="C7678" s="57" t="s">
        <v>1</v>
      </c>
      <c r="D7678" s="59">
        <v>54.99</v>
      </c>
    </row>
    <row r="7679" spans="1:4" ht="27">
      <c r="A7679" s="57">
        <v>998</v>
      </c>
      <c r="B7679" s="55" t="s">
        <v>9822</v>
      </c>
      <c r="C7679" s="57" t="s">
        <v>1</v>
      </c>
      <c r="D7679" s="59">
        <v>73.05</v>
      </c>
    </row>
    <row r="7680" spans="1:4" ht="27">
      <c r="A7680" s="57">
        <v>39251</v>
      </c>
      <c r="B7680" s="55" t="s">
        <v>9823</v>
      </c>
      <c r="C7680" s="57" t="s">
        <v>1</v>
      </c>
      <c r="D7680" s="59">
        <v>0.53</v>
      </c>
    </row>
    <row r="7681" spans="1:4" ht="27">
      <c r="A7681" s="57">
        <v>1011</v>
      </c>
      <c r="B7681" s="55" t="s">
        <v>9824</v>
      </c>
      <c r="C7681" s="57" t="s">
        <v>1</v>
      </c>
      <c r="D7681" s="59">
        <v>0.73</v>
      </c>
    </row>
    <row r="7682" spans="1:4" ht="27">
      <c r="A7682" s="57">
        <v>39252</v>
      </c>
      <c r="B7682" s="55" t="s">
        <v>9825</v>
      </c>
      <c r="C7682" s="57" t="s">
        <v>1</v>
      </c>
      <c r="D7682" s="59">
        <v>0.88</v>
      </c>
    </row>
    <row r="7683" spans="1:4" ht="27">
      <c r="A7683" s="57">
        <v>1013</v>
      </c>
      <c r="B7683" s="55" t="s">
        <v>9826</v>
      </c>
      <c r="C7683" s="57" t="s">
        <v>1</v>
      </c>
      <c r="D7683" s="59">
        <v>1.1599999999999999</v>
      </c>
    </row>
    <row r="7684" spans="1:4" ht="27">
      <c r="A7684" s="57">
        <v>980</v>
      </c>
      <c r="B7684" s="55" t="s">
        <v>9827</v>
      </c>
      <c r="C7684" s="57" t="s">
        <v>1</v>
      </c>
      <c r="D7684" s="59">
        <v>7.93</v>
      </c>
    </row>
    <row r="7685" spans="1:4" ht="27">
      <c r="A7685" s="57">
        <v>39237</v>
      </c>
      <c r="B7685" s="55" t="s">
        <v>9828</v>
      </c>
      <c r="C7685" s="57" t="s">
        <v>1</v>
      </c>
      <c r="D7685" s="59">
        <v>94.09</v>
      </c>
    </row>
    <row r="7686" spans="1:4" ht="27">
      <c r="A7686" s="57">
        <v>39238</v>
      </c>
      <c r="B7686" s="55" t="s">
        <v>9829</v>
      </c>
      <c r="C7686" s="57" t="s">
        <v>1</v>
      </c>
      <c r="D7686" s="59">
        <v>117.47</v>
      </c>
    </row>
    <row r="7687" spans="1:4" ht="27">
      <c r="A7687" s="57">
        <v>979</v>
      </c>
      <c r="B7687" s="55" t="s">
        <v>9830</v>
      </c>
      <c r="C7687" s="57" t="s">
        <v>1</v>
      </c>
      <c r="D7687" s="59">
        <v>12.23</v>
      </c>
    </row>
    <row r="7688" spans="1:4" ht="27">
      <c r="A7688" s="57">
        <v>39239</v>
      </c>
      <c r="B7688" s="55" t="s">
        <v>9831</v>
      </c>
      <c r="C7688" s="57" t="s">
        <v>1</v>
      </c>
      <c r="D7688" s="59">
        <v>142.96</v>
      </c>
    </row>
    <row r="7689" spans="1:4" ht="27">
      <c r="A7689" s="57">
        <v>1014</v>
      </c>
      <c r="B7689" s="55" t="s">
        <v>9832</v>
      </c>
      <c r="C7689" s="57" t="s">
        <v>1</v>
      </c>
      <c r="D7689" s="59">
        <v>1.85</v>
      </c>
    </row>
    <row r="7690" spans="1:4" ht="27">
      <c r="A7690" s="57">
        <v>39240</v>
      </c>
      <c r="B7690" s="55" t="s">
        <v>9833</v>
      </c>
      <c r="C7690" s="57" t="s">
        <v>1</v>
      </c>
      <c r="D7690" s="59">
        <v>188.96</v>
      </c>
    </row>
    <row r="7691" spans="1:4" ht="27">
      <c r="A7691" s="57">
        <v>39232</v>
      </c>
      <c r="B7691" s="55" t="s">
        <v>9834</v>
      </c>
      <c r="C7691" s="57" t="s">
        <v>1</v>
      </c>
      <c r="D7691" s="59">
        <v>19.62</v>
      </c>
    </row>
    <row r="7692" spans="1:4" ht="27">
      <c r="A7692" s="57">
        <v>39233</v>
      </c>
      <c r="B7692" s="55" t="s">
        <v>9835</v>
      </c>
      <c r="C7692" s="57" t="s">
        <v>1</v>
      </c>
      <c r="D7692" s="59">
        <v>26.97</v>
      </c>
    </row>
    <row r="7693" spans="1:4" ht="27">
      <c r="A7693" s="57">
        <v>981</v>
      </c>
      <c r="B7693" s="55" t="s">
        <v>9836</v>
      </c>
      <c r="C7693" s="57" t="s">
        <v>1</v>
      </c>
      <c r="D7693" s="59">
        <v>3.31</v>
      </c>
    </row>
    <row r="7694" spans="1:4" ht="27">
      <c r="A7694" s="57">
        <v>39234</v>
      </c>
      <c r="B7694" s="55" t="s">
        <v>9837</v>
      </c>
      <c r="C7694" s="57" t="s">
        <v>1</v>
      </c>
      <c r="D7694" s="59">
        <v>39.590000000000003</v>
      </c>
    </row>
    <row r="7695" spans="1:4" ht="27">
      <c r="A7695" s="57">
        <v>982</v>
      </c>
      <c r="B7695" s="55" t="s">
        <v>9838</v>
      </c>
      <c r="C7695" s="57" t="s">
        <v>1</v>
      </c>
      <c r="D7695" s="59">
        <v>4.6399999999999997</v>
      </c>
    </row>
    <row r="7696" spans="1:4" ht="27">
      <c r="A7696" s="57">
        <v>39235</v>
      </c>
      <c r="B7696" s="55" t="s">
        <v>9839</v>
      </c>
      <c r="C7696" s="57" t="s">
        <v>1</v>
      </c>
      <c r="D7696" s="59">
        <v>55.68</v>
      </c>
    </row>
    <row r="7697" spans="1:4" ht="27">
      <c r="A7697" s="57">
        <v>39236</v>
      </c>
      <c r="B7697" s="55" t="s">
        <v>9840</v>
      </c>
      <c r="C7697" s="57" t="s">
        <v>1</v>
      </c>
      <c r="D7697" s="59">
        <v>72.989999999999995</v>
      </c>
    </row>
    <row r="7698" spans="1:4" ht="40.5">
      <c r="A7698" s="57">
        <v>876</v>
      </c>
      <c r="B7698" s="55" t="s">
        <v>9841</v>
      </c>
      <c r="C7698" s="57" t="s">
        <v>1</v>
      </c>
      <c r="D7698" s="59">
        <v>188.42</v>
      </c>
    </row>
    <row r="7699" spans="1:4" ht="40.5">
      <c r="A7699" s="57">
        <v>877</v>
      </c>
      <c r="B7699" s="55" t="s">
        <v>9842</v>
      </c>
      <c r="C7699" s="57" t="s">
        <v>1</v>
      </c>
      <c r="D7699" s="59">
        <v>221.51</v>
      </c>
    </row>
    <row r="7700" spans="1:4" ht="40.5">
      <c r="A7700" s="57">
        <v>882</v>
      </c>
      <c r="B7700" s="55" t="s">
        <v>9843</v>
      </c>
      <c r="C7700" s="57" t="s">
        <v>1</v>
      </c>
      <c r="D7700" s="59">
        <v>241.37</v>
      </c>
    </row>
    <row r="7701" spans="1:4" ht="40.5">
      <c r="A7701" s="57">
        <v>878</v>
      </c>
      <c r="B7701" s="55" t="s">
        <v>9844</v>
      </c>
      <c r="C7701" s="57" t="s">
        <v>1</v>
      </c>
      <c r="D7701" s="59">
        <v>300.08999999999997</v>
      </c>
    </row>
    <row r="7702" spans="1:4" ht="40.5">
      <c r="A7702" s="57">
        <v>879</v>
      </c>
      <c r="B7702" s="55" t="s">
        <v>9845</v>
      </c>
      <c r="C7702" s="57" t="s">
        <v>1</v>
      </c>
      <c r="D7702" s="59">
        <v>353.7</v>
      </c>
    </row>
    <row r="7703" spans="1:4" ht="40.5">
      <c r="A7703" s="57">
        <v>880</v>
      </c>
      <c r="B7703" s="55" t="s">
        <v>9846</v>
      </c>
      <c r="C7703" s="57" t="s">
        <v>1</v>
      </c>
      <c r="D7703" s="59">
        <v>416.17</v>
      </c>
    </row>
    <row r="7704" spans="1:4" ht="27">
      <c r="A7704" s="57">
        <v>873</v>
      </c>
      <c r="B7704" s="55" t="s">
        <v>9847</v>
      </c>
      <c r="C7704" s="57" t="s">
        <v>1</v>
      </c>
      <c r="D7704" s="59">
        <v>126.54</v>
      </c>
    </row>
    <row r="7705" spans="1:4" ht="40.5">
      <c r="A7705" s="57">
        <v>881</v>
      </c>
      <c r="B7705" s="55" t="s">
        <v>9848</v>
      </c>
      <c r="C7705" s="57" t="s">
        <v>1</v>
      </c>
      <c r="D7705" s="59">
        <v>568.83000000000004</v>
      </c>
    </row>
    <row r="7706" spans="1:4" ht="27">
      <c r="A7706" s="57">
        <v>874</v>
      </c>
      <c r="B7706" s="55" t="s">
        <v>9849</v>
      </c>
      <c r="C7706" s="57" t="s">
        <v>1</v>
      </c>
      <c r="D7706" s="59">
        <v>150.16999999999999</v>
      </c>
    </row>
    <row r="7707" spans="1:4" ht="27">
      <c r="A7707" s="57">
        <v>875</v>
      </c>
      <c r="B7707" s="55" t="s">
        <v>9850</v>
      </c>
      <c r="C7707" s="57" t="s">
        <v>1</v>
      </c>
      <c r="D7707" s="59">
        <v>179.17</v>
      </c>
    </row>
    <row r="7708" spans="1:4" ht="27">
      <c r="A7708" s="57">
        <v>983</v>
      </c>
      <c r="B7708" s="55" t="s">
        <v>9851</v>
      </c>
      <c r="C7708" s="57" t="s">
        <v>1</v>
      </c>
      <c r="D7708" s="59">
        <v>1.1200000000000001</v>
      </c>
    </row>
    <row r="7709" spans="1:4" ht="27">
      <c r="A7709" s="57">
        <v>985</v>
      </c>
      <c r="B7709" s="55" t="s">
        <v>9852</v>
      </c>
      <c r="C7709" s="57" t="s">
        <v>1</v>
      </c>
      <c r="D7709" s="59">
        <v>8.41</v>
      </c>
    </row>
    <row r="7710" spans="1:4" ht="27">
      <c r="A7710" s="57">
        <v>990</v>
      </c>
      <c r="B7710" s="55" t="s">
        <v>9853</v>
      </c>
      <c r="C7710" s="57" t="s">
        <v>1</v>
      </c>
      <c r="D7710" s="59">
        <v>115.18</v>
      </c>
    </row>
    <row r="7711" spans="1:4" ht="27">
      <c r="A7711" s="57">
        <v>39241</v>
      </c>
      <c r="B7711" s="55" t="s">
        <v>9854</v>
      </c>
      <c r="C7711" s="57" t="s">
        <v>1</v>
      </c>
      <c r="D7711" s="59">
        <v>13.17</v>
      </c>
    </row>
    <row r="7712" spans="1:4" ht="27">
      <c r="A7712" s="57">
        <v>1005</v>
      </c>
      <c r="B7712" s="55" t="s">
        <v>9855</v>
      </c>
      <c r="C7712" s="57" t="s">
        <v>1</v>
      </c>
      <c r="D7712" s="59">
        <v>141.37</v>
      </c>
    </row>
    <row r="7713" spans="1:4" ht="27">
      <c r="A7713" s="57">
        <v>984</v>
      </c>
      <c r="B7713" s="55" t="s">
        <v>9856</v>
      </c>
      <c r="C7713" s="57" t="s">
        <v>1</v>
      </c>
      <c r="D7713" s="59">
        <v>2.9</v>
      </c>
    </row>
    <row r="7714" spans="1:4" ht="27">
      <c r="A7714" s="57">
        <v>991</v>
      </c>
      <c r="B7714" s="55" t="s">
        <v>9857</v>
      </c>
      <c r="C7714" s="57" t="s">
        <v>1</v>
      </c>
      <c r="D7714" s="59">
        <v>186.8</v>
      </c>
    </row>
    <row r="7715" spans="1:4" ht="27">
      <c r="A7715" s="57">
        <v>986</v>
      </c>
      <c r="B7715" s="55" t="s">
        <v>9858</v>
      </c>
      <c r="C7715" s="57" t="s">
        <v>1</v>
      </c>
      <c r="D7715" s="59">
        <v>20.12</v>
      </c>
    </row>
    <row r="7716" spans="1:4" ht="27">
      <c r="A7716" s="57">
        <v>1024</v>
      </c>
      <c r="B7716" s="55" t="s">
        <v>9859</v>
      </c>
      <c r="C7716" s="57" t="s">
        <v>1</v>
      </c>
      <c r="D7716" s="59">
        <v>231.2</v>
      </c>
    </row>
    <row r="7717" spans="1:4" ht="27">
      <c r="A7717" s="57">
        <v>987</v>
      </c>
      <c r="B7717" s="55" t="s">
        <v>9860</v>
      </c>
      <c r="C7717" s="57" t="s">
        <v>1</v>
      </c>
      <c r="D7717" s="59">
        <v>27.35</v>
      </c>
    </row>
    <row r="7718" spans="1:4" ht="27">
      <c r="A7718" s="57">
        <v>1003</v>
      </c>
      <c r="B7718" s="55" t="s">
        <v>9861</v>
      </c>
      <c r="C7718" s="57" t="s">
        <v>1</v>
      </c>
      <c r="D7718" s="59">
        <v>4.25</v>
      </c>
    </row>
    <row r="7719" spans="1:4" ht="27">
      <c r="A7719" s="57">
        <v>992</v>
      </c>
      <c r="B7719" s="55" t="s">
        <v>9862</v>
      </c>
      <c r="C7719" s="57" t="s">
        <v>1</v>
      </c>
      <c r="D7719" s="59">
        <v>299.13</v>
      </c>
    </row>
    <row r="7720" spans="1:4" ht="27">
      <c r="A7720" s="57">
        <v>1007</v>
      </c>
      <c r="B7720" s="55" t="s">
        <v>9863</v>
      </c>
      <c r="C7720" s="57" t="s">
        <v>1</v>
      </c>
      <c r="D7720" s="59">
        <v>38.79</v>
      </c>
    </row>
    <row r="7721" spans="1:4" ht="27">
      <c r="A7721" s="57">
        <v>39242</v>
      </c>
      <c r="B7721" s="55" t="s">
        <v>9864</v>
      </c>
      <c r="C7721" s="57" t="s">
        <v>1</v>
      </c>
      <c r="D7721" s="59">
        <v>370.63</v>
      </c>
    </row>
    <row r="7722" spans="1:4" ht="27">
      <c r="A7722" s="57">
        <v>1008</v>
      </c>
      <c r="B7722" s="55" t="s">
        <v>9865</v>
      </c>
      <c r="C7722" s="57" t="s">
        <v>1</v>
      </c>
      <c r="D7722" s="59">
        <v>4.83</v>
      </c>
    </row>
    <row r="7723" spans="1:4" ht="27">
      <c r="A7723" s="57">
        <v>988</v>
      </c>
      <c r="B7723" s="55" t="s">
        <v>9866</v>
      </c>
      <c r="C7723" s="57" t="s">
        <v>1</v>
      </c>
      <c r="D7723" s="59">
        <v>53.58</v>
      </c>
    </row>
    <row r="7724" spans="1:4" ht="27">
      <c r="A7724" s="57">
        <v>989</v>
      </c>
      <c r="B7724" s="55" t="s">
        <v>9867</v>
      </c>
      <c r="C7724" s="57" t="s">
        <v>1</v>
      </c>
      <c r="D7724" s="59">
        <v>72.58</v>
      </c>
    </row>
    <row r="7725" spans="1:4" ht="13.5">
      <c r="A7725" s="57">
        <v>39598</v>
      </c>
      <c r="B7725" s="55" t="s">
        <v>9868</v>
      </c>
      <c r="C7725" s="57" t="s">
        <v>1</v>
      </c>
      <c r="D7725" s="59">
        <v>2.0299999999999998</v>
      </c>
    </row>
    <row r="7726" spans="1:4" ht="13.5">
      <c r="A7726" s="57">
        <v>39599</v>
      </c>
      <c r="B7726" s="55" t="s">
        <v>9869</v>
      </c>
      <c r="C7726" s="57" t="s">
        <v>1</v>
      </c>
      <c r="D7726" s="59">
        <v>3.06</v>
      </c>
    </row>
    <row r="7727" spans="1:4" ht="13.5">
      <c r="A7727" s="57">
        <v>34602</v>
      </c>
      <c r="B7727" s="55" t="s">
        <v>9870</v>
      </c>
      <c r="C7727" s="57" t="s">
        <v>1</v>
      </c>
      <c r="D7727" s="59">
        <v>2.79</v>
      </c>
    </row>
    <row r="7728" spans="1:4" ht="13.5">
      <c r="A7728" s="57">
        <v>34603</v>
      </c>
      <c r="B7728" s="55" t="s">
        <v>9871</v>
      </c>
      <c r="C7728" s="57" t="s">
        <v>1</v>
      </c>
      <c r="D7728" s="59">
        <v>13.43</v>
      </c>
    </row>
    <row r="7729" spans="1:4" ht="13.5">
      <c r="A7729" s="57">
        <v>34607</v>
      </c>
      <c r="B7729" s="55" t="s">
        <v>9872</v>
      </c>
      <c r="C7729" s="57" t="s">
        <v>1</v>
      </c>
      <c r="D7729" s="59">
        <v>5.98</v>
      </c>
    </row>
    <row r="7730" spans="1:4" ht="13.5">
      <c r="A7730" s="57">
        <v>34609</v>
      </c>
      <c r="B7730" s="55" t="s">
        <v>9873</v>
      </c>
      <c r="C7730" s="57" t="s">
        <v>1</v>
      </c>
      <c r="D7730" s="59">
        <v>8.98</v>
      </c>
    </row>
    <row r="7731" spans="1:4" ht="13.5">
      <c r="A7731" s="57">
        <v>34618</v>
      </c>
      <c r="B7731" s="55" t="s">
        <v>9874</v>
      </c>
      <c r="C7731" s="57" t="s">
        <v>1</v>
      </c>
      <c r="D7731" s="59">
        <v>3.7</v>
      </c>
    </row>
    <row r="7732" spans="1:4" ht="13.5">
      <c r="A7732" s="57">
        <v>34620</v>
      </c>
      <c r="B7732" s="55" t="s">
        <v>9875</v>
      </c>
      <c r="C7732" s="57" t="s">
        <v>1</v>
      </c>
      <c r="D7732" s="59">
        <v>18.53</v>
      </c>
    </row>
    <row r="7733" spans="1:4" ht="13.5">
      <c r="A7733" s="57">
        <v>34621</v>
      </c>
      <c r="B7733" s="55" t="s">
        <v>9876</v>
      </c>
      <c r="C7733" s="57" t="s">
        <v>1</v>
      </c>
      <c r="D7733" s="59">
        <v>8.59</v>
      </c>
    </row>
    <row r="7734" spans="1:4" ht="13.5">
      <c r="A7734" s="57">
        <v>34622</v>
      </c>
      <c r="B7734" s="55" t="s">
        <v>9877</v>
      </c>
      <c r="C7734" s="57" t="s">
        <v>1</v>
      </c>
      <c r="D7734" s="59">
        <v>12.18</v>
      </c>
    </row>
    <row r="7735" spans="1:4" ht="13.5">
      <c r="A7735" s="57">
        <v>34624</v>
      </c>
      <c r="B7735" s="55" t="s">
        <v>9878</v>
      </c>
      <c r="C7735" s="57" t="s">
        <v>1</v>
      </c>
      <c r="D7735" s="59">
        <v>4.7300000000000004</v>
      </c>
    </row>
    <row r="7736" spans="1:4" ht="13.5">
      <c r="A7736" s="57">
        <v>34626</v>
      </c>
      <c r="B7736" s="55" t="s">
        <v>9879</v>
      </c>
      <c r="C7736" s="57" t="s">
        <v>1</v>
      </c>
      <c r="D7736" s="59">
        <v>25.47</v>
      </c>
    </row>
    <row r="7737" spans="1:4" ht="13.5">
      <c r="A7737" s="57">
        <v>34627</v>
      </c>
      <c r="B7737" s="55" t="s">
        <v>9880</v>
      </c>
      <c r="C7737" s="57" t="s">
        <v>1</v>
      </c>
      <c r="D7737" s="59">
        <v>10.97</v>
      </c>
    </row>
    <row r="7738" spans="1:4" ht="13.5">
      <c r="A7738" s="57">
        <v>34629</v>
      </c>
      <c r="B7738" s="55" t="s">
        <v>9881</v>
      </c>
      <c r="C7738" s="57" t="s">
        <v>1</v>
      </c>
      <c r="D7738" s="59">
        <v>16.07</v>
      </c>
    </row>
    <row r="7739" spans="1:4" ht="27">
      <c r="A7739" s="57">
        <v>39257</v>
      </c>
      <c r="B7739" s="55" t="s">
        <v>9882</v>
      </c>
      <c r="C7739" s="57" t="s">
        <v>1</v>
      </c>
      <c r="D7739" s="59">
        <v>5.07</v>
      </c>
    </row>
    <row r="7740" spans="1:4" ht="27">
      <c r="A7740" s="57">
        <v>39261</v>
      </c>
      <c r="B7740" s="55" t="s">
        <v>9883</v>
      </c>
      <c r="C7740" s="57" t="s">
        <v>1</v>
      </c>
      <c r="D7740" s="59">
        <v>27</v>
      </c>
    </row>
    <row r="7741" spans="1:4" ht="27">
      <c r="A7741" s="57">
        <v>39268</v>
      </c>
      <c r="B7741" s="55" t="s">
        <v>9884</v>
      </c>
      <c r="C7741" s="57" t="s">
        <v>1</v>
      </c>
      <c r="D7741" s="59">
        <v>311.52999999999997</v>
      </c>
    </row>
    <row r="7742" spans="1:4" ht="27">
      <c r="A7742" s="57">
        <v>39262</v>
      </c>
      <c r="B7742" s="55" t="s">
        <v>9885</v>
      </c>
      <c r="C7742" s="57" t="s">
        <v>1</v>
      </c>
      <c r="D7742" s="59">
        <v>42.22</v>
      </c>
    </row>
    <row r="7743" spans="1:4" ht="27">
      <c r="A7743" s="57">
        <v>39258</v>
      </c>
      <c r="B7743" s="55" t="s">
        <v>9886</v>
      </c>
      <c r="C7743" s="57" t="s">
        <v>1</v>
      </c>
      <c r="D7743" s="59">
        <v>7.51</v>
      </c>
    </row>
    <row r="7744" spans="1:4" ht="27">
      <c r="A7744" s="57">
        <v>39263</v>
      </c>
      <c r="B7744" s="55" t="s">
        <v>9887</v>
      </c>
      <c r="C7744" s="57" t="s">
        <v>1</v>
      </c>
      <c r="D7744" s="59">
        <v>65.319999999999993</v>
      </c>
    </row>
    <row r="7745" spans="1:4" ht="27">
      <c r="A7745" s="57">
        <v>39264</v>
      </c>
      <c r="B7745" s="55" t="s">
        <v>9888</v>
      </c>
      <c r="C7745" s="57" t="s">
        <v>1</v>
      </c>
      <c r="D7745" s="59">
        <v>88.45</v>
      </c>
    </row>
    <row r="7746" spans="1:4" ht="27">
      <c r="A7746" s="57">
        <v>39259</v>
      </c>
      <c r="B7746" s="55" t="s">
        <v>9889</v>
      </c>
      <c r="C7746" s="57" t="s">
        <v>1</v>
      </c>
      <c r="D7746" s="59">
        <v>11.44</v>
      </c>
    </row>
    <row r="7747" spans="1:4" ht="27">
      <c r="A7747" s="57">
        <v>39265</v>
      </c>
      <c r="B7747" s="55" t="s">
        <v>9890</v>
      </c>
      <c r="C7747" s="57" t="s">
        <v>1</v>
      </c>
      <c r="D7747" s="59">
        <v>130.29</v>
      </c>
    </row>
    <row r="7748" spans="1:4" ht="27">
      <c r="A7748" s="57">
        <v>39260</v>
      </c>
      <c r="B7748" s="55" t="s">
        <v>9891</v>
      </c>
      <c r="C7748" s="57" t="s">
        <v>1</v>
      </c>
      <c r="D7748" s="59">
        <v>16.29</v>
      </c>
    </row>
    <row r="7749" spans="1:4" ht="27">
      <c r="A7749" s="57">
        <v>39266</v>
      </c>
      <c r="B7749" s="55" t="s">
        <v>9892</v>
      </c>
      <c r="C7749" s="57" t="s">
        <v>1</v>
      </c>
      <c r="D7749" s="59">
        <v>182.82</v>
      </c>
    </row>
    <row r="7750" spans="1:4" ht="27">
      <c r="A7750" s="57">
        <v>39267</v>
      </c>
      <c r="B7750" s="55" t="s">
        <v>9893</v>
      </c>
      <c r="C7750" s="57" t="s">
        <v>1</v>
      </c>
      <c r="D7750" s="59">
        <v>239.65</v>
      </c>
    </row>
    <row r="7751" spans="1:4" ht="13.5">
      <c r="A7751" s="57">
        <v>11901</v>
      </c>
      <c r="B7751" s="55" t="s">
        <v>9894</v>
      </c>
      <c r="C7751" s="57" t="s">
        <v>1</v>
      </c>
      <c r="D7751" s="59">
        <v>0.51</v>
      </c>
    </row>
    <row r="7752" spans="1:4" ht="13.5">
      <c r="A7752" s="57">
        <v>11902</v>
      </c>
      <c r="B7752" s="55" t="s">
        <v>9895</v>
      </c>
      <c r="C7752" s="57" t="s">
        <v>1</v>
      </c>
      <c r="D7752" s="59">
        <v>0.89</v>
      </c>
    </row>
    <row r="7753" spans="1:4" ht="13.5">
      <c r="A7753" s="57">
        <v>11903</v>
      </c>
      <c r="B7753" s="55" t="s">
        <v>9896</v>
      </c>
      <c r="C7753" s="57" t="s">
        <v>1</v>
      </c>
      <c r="D7753" s="59">
        <v>1.37</v>
      </c>
    </row>
    <row r="7754" spans="1:4" ht="13.5">
      <c r="A7754" s="57">
        <v>11904</v>
      </c>
      <c r="B7754" s="55" t="s">
        <v>9897</v>
      </c>
      <c r="C7754" s="57" t="s">
        <v>1</v>
      </c>
      <c r="D7754" s="59">
        <v>1.75</v>
      </c>
    </row>
    <row r="7755" spans="1:4" ht="13.5">
      <c r="A7755" s="57">
        <v>11905</v>
      </c>
      <c r="B7755" s="55" t="s">
        <v>9898</v>
      </c>
      <c r="C7755" s="57" t="s">
        <v>1</v>
      </c>
      <c r="D7755" s="59">
        <v>2.35</v>
      </c>
    </row>
    <row r="7756" spans="1:4" ht="13.5">
      <c r="A7756" s="57">
        <v>11906</v>
      </c>
      <c r="B7756" s="55" t="s">
        <v>9899</v>
      </c>
      <c r="C7756" s="57" t="s">
        <v>1</v>
      </c>
      <c r="D7756" s="59">
        <v>2.7</v>
      </c>
    </row>
    <row r="7757" spans="1:4" ht="13.5">
      <c r="A7757" s="57">
        <v>11919</v>
      </c>
      <c r="B7757" s="55" t="s">
        <v>9900</v>
      </c>
      <c r="C7757" s="57" t="s">
        <v>1</v>
      </c>
      <c r="D7757" s="59">
        <v>5.31</v>
      </c>
    </row>
    <row r="7758" spans="1:4" ht="13.5">
      <c r="A7758" s="57">
        <v>11920</v>
      </c>
      <c r="B7758" s="55" t="s">
        <v>9901</v>
      </c>
      <c r="C7758" s="57" t="s">
        <v>1</v>
      </c>
      <c r="D7758" s="59">
        <v>10.29</v>
      </c>
    </row>
    <row r="7759" spans="1:4" ht="13.5">
      <c r="A7759" s="57">
        <v>11924</v>
      </c>
      <c r="B7759" s="55" t="s">
        <v>9902</v>
      </c>
      <c r="C7759" s="57" t="s">
        <v>1</v>
      </c>
      <c r="D7759" s="59">
        <v>100.08</v>
      </c>
    </row>
    <row r="7760" spans="1:4" ht="13.5">
      <c r="A7760" s="57">
        <v>11921</v>
      </c>
      <c r="B7760" s="55" t="s">
        <v>9903</v>
      </c>
      <c r="C7760" s="57" t="s">
        <v>1</v>
      </c>
      <c r="D7760" s="59">
        <v>14.01</v>
      </c>
    </row>
    <row r="7761" spans="1:4" ht="13.5">
      <c r="A7761" s="57">
        <v>11922</v>
      </c>
      <c r="B7761" s="55" t="s">
        <v>9904</v>
      </c>
      <c r="C7761" s="57" t="s">
        <v>1</v>
      </c>
      <c r="D7761" s="59">
        <v>24.87</v>
      </c>
    </row>
    <row r="7762" spans="1:4" ht="13.5">
      <c r="A7762" s="57">
        <v>11923</v>
      </c>
      <c r="B7762" s="55" t="s">
        <v>9905</v>
      </c>
      <c r="C7762" s="57" t="s">
        <v>1</v>
      </c>
      <c r="D7762" s="59">
        <v>40.630000000000003</v>
      </c>
    </row>
    <row r="7763" spans="1:4" ht="13.5">
      <c r="A7763" s="57">
        <v>11916</v>
      </c>
      <c r="B7763" s="55" t="s">
        <v>9906</v>
      </c>
      <c r="C7763" s="57" t="s">
        <v>1</v>
      </c>
      <c r="D7763" s="59">
        <v>6.89</v>
      </c>
    </row>
    <row r="7764" spans="1:4" ht="13.5">
      <c r="A7764" s="57">
        <v>11914</v>
      </c>
      <c r="B7764" s="55" t="s">
        <v>9907</v>
      </c>
      <c r="C7764" s="57" t="s">
        <v>1</v>
      </c>
      <c r="D7764" s="59">
        <v>50.06</v>
      </c>
    </row>
    <row r="7765" spans="1:4" ht="13.5">
      <c r="A7765" s="57">
        <v>11917</v>
      </c>
      <c r="B7765" s="55" t="s">
        <v>9908</v>
      </c>
      <c r="C7765" s="57" t="s">
        <v>1</v>
      </c>
      <c r="D7765" s="59">
        <v>12</v>
      </c>
    </row>
    <row r="7766" spans="1:4" ht="13.5">
      <c r="A7766" s="57">
        <v>11918</v>
      </c>
      <c r="B7766" s="55" t="s">
        <v>9909</v>
      </c>
      <c r="C7766" s="57" t="s">
        <v>1</v>
      </c>
      <c r="D7766" s="59">
        <v>16.28</v>
      </c>
    </row>
    <row r="7767" spans="1:4" ht="27">
      <c r="A7767" s="57">
        <v>37734</v>
      </c>
      <c r="B7767" s="55" t="s">
        <v>9910</v>
      </c>
      <c r="C7767" s="57" t="s">
        <v>8068</v>
      </c>
      <c r="D7767" s="59">
        <v>38611.879999999997</v>
      </c>
    </row>
    <row r="7768" spans="1:4" ht="27">
      <c r="A7768" s="57">
        <v>42251</v>
      </c>
      <c r="B7768" s="55" t="s">
        <v>9911</v>
      </c>
      <c r="C7768" s="57" t="s">
        <v>8068</v>
      </c>
      <c r="D7768" s="59">
        <v>43846.15</v>
      </c>
    </row>
    <row r="7769" spans="1:4" ht="27">
      <c r="A7769" s="57">
        <v>37733</v>
      </c>
      <c r="B7769" s="55" t="s">
        <v>9912</v>
      </c>
      <c r="C7769" s="57" t="s">
        <v>8068</v>
      </c>
      <c r="D7769" s="59">
        <v>28951.040000000001</v>
      </c>
    </row>
    <row r="7770" spans="1:4" ht="27">
      <c r="A7770" s="57">
        <v>37735</v>
      </c>
      <c r="B7770" s="55" t="s">
        <v>9913</v>
      </c>
      <c r="C7770" s="57" t="s">
        <v>8068</v>
      </c>
      <c r="D7770" s="59">
        <v>34886.01</v>
      </c>
    </row>
    <row r="7771" spans="1:4" ht="40.5">
      <c r="A7771" s="57">
        <v>5090</v>
      </c>
      <c r="B7771" s="55" t="s">
        <v>9914</v>
      </c>
      <c r="C7771" s="57" t="s">
        <v>8068</v>
      </c>
      <c r="D7771" s="59">
        <v>15</v>
      </c>
    </row>
    <row r="7772" spans="1:4" ht="40.5">
      <c r="A7772" s="57">
        <v>5085</v>
      </c>
      <c r="B7772" s="55" t="s">
        <v>9915</v>
      </c>
      <c r="C7772" s="57" t="s">
        <v>8068</v>
      </c>
      <c r="D7772" s="59">
        <v>22.33</v>
      </c>
    </row>
    <row r="7773" spans="1:4" ht="40.5">
      <c r="A7773" s="57">
        <v>43603</v>
      </c>
      <c r="B7773" s="55" t="s">
        <v>9916</v>
      </c>
      <c r="C7773" s="57" t="s">
        <v>8068</v>
      </c>
      <c r="D7773" s="59">
        <v>31.9</v>
      </c>
    </row>
    <row r="7774" spans="1:4" ht="13.5">
      <c r="A7774" s="57">
        <v>38374</v>
      </c>
      <c r="B7774" s="55" t="s">
        <v>9917</v>
      </c>
      <c r="C7774" s="57" t="s">
        <v>8068</v>
      </c>
      <c r="D7774" s="59">
        <v>916.87</v>
      </c>
    </row>
    <row r="7775" spans="1:4" ht="13.5">
      <c r="A7775" s="57">
        <v>20209</v>
      </c>
      <c r="B7775" s="55" t="s">
        <v>9918</v>
      </c>
      <c r="C7775" s="57" t="s">
        <v>1</v>
      </c>
      <c r="D7775" s="59">
        <v>26.94</v>
      </c>
    </row>
    <row r="7776" spans="1:4" ht="13.5">
      <c r="A7776" s="57">
        <v>20212</v>
      </c>
      <c r="B7776" s="55" t="s">
        <v>9919</v>
      </c>
      <c r="C7776" s="57" t="s">
        <v>1</v>
      </c>
      <c r="D7776" s="59">
        <v>22.55</v>
      </c>
    </row>
    <row r="7777" spans="1:4" ht="27">
      <c r="A7777" s="57">
        <v>4433</v>
      </c>
      <c r="B7777" s="55" t="s">
        <v>9920</v>
      </c>
      <c r="C7777" s="57" t="s">
        <v>1</v>
      </c>
      <c r="D7777" s="59">
        <v>25.81</v>
      </c>
    </row>
    <row r="7778" spans="1:4" ht="27">
      <c r="A7778" s="57">
        <v>4430</v>
      </c>
      <c r="B7778" s="55" t="s">
        <v>9921</v>
      </c>
      <c r="C7778" s="57" t="s">
        <v>1</v>
      </c>
      <c r="D7778" s="59">
        <v>13.2</v>
      </c>
    </row>
    <row r="7779" spans="1:4" ht="27">
      <c r="A7779" s="57">
        <v>4400</v>
      </c>
      <c r="B7779" s="55" t="s">
        <v>9922</v>
      </c>
      <c r="C7779" s="57" t="s">
        <v>1</v>
      </c>
      <c r="D7779" s="59">
        <v>21.01</v>
      </c>
    </row>
    <row r="7780" spans="1:4" ht="27">
      <c r="A7780" s="57">
        <v>2729</v>
      </c>
      <c r="B7780" s="55" t="s">
        <v>9923</v>
      </c>
      <c r="C7780" s="57" t="s">
        <v>8068</v>
      </c>
      <c r="D7780" s="59">
        <v>17.46</v>
      </c>
    </row>
    <row r="7781" spans="1:4" ht="13.5">
      <c r="A7781" s="57">
        <v>4513</v>
      </c>
      <c r="B7781" s="55" t="s">
        <v>9924</v>
      </c>
      <c r="C7781" s="57" t="s">
        <v>1</v>
      </c>
      <c r="D7781" s="59">
        <v>4.24</v>
      </c>
    </row>
    <row r="7782" spans="1:4" ht="13.5">
      <c r="A7782" s="57">
        <v>11871</v>
      </c>
      <c r="B7782" s="55" t="s">
        <v>9925</v>
      </c>
      <c r="C7782" s="57" t="s">
        <v>8068</v>
      </c>
      <c r="D7782" s="59">
        <v>305</v>
      </c>
    </row>
    <row r="7783" spans="1:4" ht="13.5">
      <c r="A7783" s="57">
        <v>34636</v>
      </c>
      <c r="B7783" s="55" t="s">
        <v>9926</v>
      </c>
      <c r="C7783" s="57" t="s">
        <v>8068</v>
      </c>
      <c r="D7783" s="59">
        <v>405</v>
      </c>
    </row>
    <row r="7784" spans="1:4" ht="13.5">
      <c r="A7784" s="57">
        <v>34639</v>
      </c>
      <c r="B7784" s="55" t="s">
        <v>9927</v>
      </c>
      <c r="C7784" s="57" t="s">
        <v>8068</v>
      </c>
      <c r="D7784" s="59">
        <v>822.55</v>
      </c>
    </row>
    <row r="7785" spans="1:4" ht="13.5">
      <c r="A7785" s="57">
        <v>34640</v>
      </c>
      <c r="B7785" s="55" t="s">
        <v>9928</v>
      </c>
      <c r="C7785" s="57" t="s">
        <v>8068</v>
      </c>
      <c r="D7785" s="59">
        <v>923.94</v>
      </c>
    </row>
    <row r="7786" spans="1:4" ht="13.5">
      <c r="A7786" s="57">
        <v>34637</v>
      </c>
      <c r="B7786" s="55" t="s">
        <v>9929</v>
      </c>
      <c r="C7786" s="57" t="s">
        <v>8068</v>
      </c>
      <c r="D7786" s="59">
        <v>232.53</v>
      </c>
    </row>
    <row r="7787" spans="1:4" ht="13.5">
      <c r="A7787" s="57">
        <v>34638</v>
      </c>
      <c r="B7787" s="55" t="s">
        <v>9930</v>
      </c>
      <c r="C7787" s="57" t="s">
        <v>8068</v>
      </c>
      <c r="D7787" s="59">
        <v>398.76</v>
      </c>
    </row>
    <row r="7788" spans="1:4" ht="13.5">
      <c r="A7788" s="57">
        <v>11868</v>
      </c>
      <c r="B7788" s="55" t="s">
        <v>9931</v>
      </c>
      <c r="C7788" s="57" t="s">
        <v>8068</v>
      </c>
      <c r="D7788" s="59">
        <v>419.18</v>
      </c>
    </row>
    <row r="7789" spans="1:4" ht="13.5">
      <c r="A7789" s="57">
        <v>37106</v>
      </c>
      <c r="B7789" s="55" t="s">
        <v>9932</v>
      </c>
      <c r="C7789" s="57" t="s">
        <v>8068</v>
      </c>
      <c r="D7789" s="59">
        <v>4048.81</v>
      </c>
    </row>
    <row r="7790" spans="1:4" ht="13.5">
      <c r="A7790" s="57">
        <v>11869</v>
      </c>
      <c r="B7790" s="55" t="s">
        <v>9933</v>
      </c>
      <c r="C7790" s="57" t="s">
        <v>8068</v>
      </c>
      <c r="D7790" s="59">
        <v>680.11</v>
      </c>
    </row>
    <row r="7791" spans="1:4" ht="13.5">
      <c r="A7791" s="57">
        <v>37104</v>
      </c>
      <c r="B7791" s="55" t="s">
        <v>9934</v>
      </c>
      <c r="C7791" s="57" t="s">
        <v>8068</v>
      </c>
      <c r="D7791" s="59">
        <v>876.71</v>
      </c>
    </row>
    <row r="7792" spans="1:4" ht="13.5">
      <c r="A7792" s="57">
        <v>37105</v>
      </c>
      <c r="B7792" s="55" t="s">
        <v>9935</v>
      </c>
      <c r="C7792" s="57" t="s">
        <v>8068</v>
      </c>
      <c r="D7792" s="59">
        <v>1952.56</v>
      </c>
    </row>
    <row r="7793" spans="1:4" ht="27">
      <c r="A7793" s="57">
        <v>34641</v>
      </c>
      <c r="B7793" s="55" t="s">
        <v>9936</v>
      </c>
      <c r="C7793" s="57" t="s">
        <v>8068</v>
      </c>
      <c r="D7793" s="59">
        <v>55.96</v>
      </c>
    </row>
    <row r="7794" spans="1:4" ht="27">
      <c r="A7794" s="57">
        <v>43434</v>
      </c>
      <c r="B7794" s="55" t="s">
        <v>9937</v>
      </c>
      <c r="C7794" s="57" t="s">
        <v>8068</v>
      </c>
      <c r="D7794" s="59">
        <v>60.5</v>
      </c>
    </row>
    <row r="7795" spans="1:4" ht="27">
      <c r="A7795" s="57">
        <v>43435</v>
      </c>
      <c r="B7795" s="55" t="s">
        <v>9938</v>
      </c>
      <c r="C7795" s="57" t="s">
        <v>8068</v>
      </c>
      <c r="D7795" s="59">
        <v>110.92</v>
      </c>
    </row>
    <row r="7796" spans="1:4" ht="27">
      <c r="A7796" s="57">
        <v>43436</v>
      </c>
      <c r="B7796" s="55" t="s">
        <v>9939</v>
      </c>
      <c r="C7796" s="57" t="s">
        <v>8068</v>
      </c>
      <c r="D7796" s="59">
        <v>194.11</v>
      </c>
    </row>
    <row r="7797" spans="1:4" ht="27">
      <c r="A7797" s="57">
        <v>43437</v>
      </c>
      <c r="B7797" s="55" t="s">
        <v>9940</v>
      </c>
      <c r="C7797" s="57" t="s">
        <v>8068</v>
      </c>
      <c r="D7797" s="59">
        <v>351.93</v>
      </c>
    </row>
    <row r="7798" spans="1:4" ht="27">
      <c r="A7798" s="57">
        <v>43438</v>
      </c>
      <c r="B7798" s="55" t="s">
        <v>9941</v>
      </c>
      <c r="C7798" s="57" t="s">
        <v>8068</v>
      </c>
      <c r="D7798" s="59">
        <v>630.25</v>
      </c>
    </row>
    <row r="7799" spans="1:4" ht="27">
      <c r="A7799" s="57">
        <v>41627</v>
      </c>
      <c r="B7799" s="55" t="s">
        <v>9942</v>
      </c>
      <c r="C7799" s="57" t="s">
        <v>8068</v>
      </c>
      <c r="D7799" s="59">
        <v>93.27</v>
      </c>
    </row>
    <row r="7800" spans="1:4" ht="27">
      <c r="A7800" s="57">
        <v>41628</v>
      </c>
      <c r="B7800" s="55" t="s">
        <v>9943</v>
      </c>
      <c r="C7800" s="57" t="s">
        <v>8068</v>
      </c>
      <c r="D7800" s="59">
        <v>171.42</v>
      </c>
    </row>
    <row r="7801" spans="1:4" ht="27">
      <c r="A7801" s="57">
        <v>41629</v>
      </c>
      <c r="B7801" s="55" t="s">
        <v>9944</v>
      </c>
      <c r="C7801" s="57" t="s">
        <v>8068</v>
      </c>
      <c r="D7801" s="59">
        <v>217.81</v>
      </c>
    </row>
    <row r="7802" spans="1:4" ht="27">
      <c r="A7802" s="57">
        <v>43429</v>
      </c>
      <c r="B7802" s="55" t="s">
        <v>9945</v>
      </c>
      <c r="C7802" s="57" t="s">
        <v>8068</v>
      </c>
      <c r="D7802" s="59">
        <v>48.26</v>
      </c>
    </row>
    <row r="7803" spans="1:4" ht="27">
      <c r="A7803" s="57">
        <v>43430</v>
      </c>
      <c r="B7803" s="55" t="s">
        <v>9946</v>
      </c>
      <c r="C7803" s="57" t="s">
        <v>8068</v>
      </c>
      <c r="D7803" s="59">
        <v>80.16</v>
      </c>
    </row>
    <row r="7804" spans="1:4" ht="27">
      <c r="A7804" s="57">
        <v>43431</v>
      </c>
      <c r="B7804" s="55" t="s">
        <v>9947</v>
      </c>
      <c r="C7804" s="57" t="s">
        <v>8068</v>
      </c>
      <c r="D7804" s="59">
        <v>155.29</v>
      </c>
    </row>
    <row r="7805" spans="1:4" ht="27">
      <c r="A7805" s="57">
        <v>43432</v>
      </c>
      <c r="B7805" s="55" t="s">
        <v>9948</v>
      </c>
      <c r="C7805" s="57" t="s">
        <v>8068</v>
      </c>
      <c r="D7805" s="59">
        <v>322.68</v>
      </c>
    </row>
    <row r="7806" spans="1:4" ht="27">
      <c r="A7806" s="57">
        <v>43433</v>
      </c>
      <c r="B7806" s="55" t="s">
        <v>9949</v>
      </c>
      <c r="C7806" s="57" t="s">
        <v>8068</v>
      </c>
      <c r="D7806" s="59">
        <v>508.73</v>
      </c>
    </row>
    <row r="7807" spans="1:4" ht="27">
      <c r="A7807" s="57">
        <v>43094</v>
      </c>
      <c r="B7807" s="55" t="s">
        <v>9950</v>
      </c>
      <c r="C7807" s="57" t="s">
        <v>8068</v>
      </c>
      <c r="D7807" s="59">
        <v>139.09</v>
      </c>
    </row>
    <row r="7808" spans="1:4" ht="27">
      <c r="A7808" s="57">
        <v>43093</v>
      </c>
      <c r="B7808" s="55" t="s">
        <v>9951</v>
      </c>
      <c r="C7808" s="57" t="s">
        <v>8068</v>
      </c>
      <c r="D7808" s="59">
        <v>147.82</v>
      </c>
    </row>
    <row r="7809" spans="1:4" ht="27">
      <c r="A7809" s="57">
        <v>1030</v>
      </c>
      <c r="B7809" s="55" t="s">
        <v>9952</v>
      </c>
      <c r="C7809" s="57" t="s">
        <v>8068</v>
      </c>
      <c r="D7809" s="59">
        <v>42.91</v>
      </c>
    </row>
    <row r="7810" spans="1:4" ht="27">
      <c r="A7810" s="57">
        <v>11694</v>
      </c>
      <c r="B7810" s="55" t="s">
        <v>9953</v>
      </c>
      <c r="C7810" s="57" t="s">
        <v>8068</v>
      </c>
      <c r="D7810" s="59">
        <v>948.53</v>
      </c>
    </row>
    <row r="7811" spans="1:4" ht="27">
      <c r="A7811" s="57">
        <v>11881</v>
      </c>
      <c r="B7811" s="55" t="s">
        <v>9954</v>
      </c>
      <c r="C7811" s="57" t="s">
        <v>8068</v>
      </c>
      <c r="D7811" s="59">
        <v>85.71</v>
      </c>
    </row>
    <row r="7812" spans="1:4" ht="27">
      <c r="A7812" s="57">
        <v>35277</v>
      </c>
      <c r="B7812" s="55" t="s">
        <v>9955</v>
      </c>
      <c r="C7812" s="57" t="s">
        <v>8068</v>
      </c>
      <c r="D7812" s="59">
        <v>523.20000000000005</v>
      </c>
    </row>
    <row r="7813" spans="1:4" ht="40.5">
      <c r="A7813" s="57">
        <v>10521</v>
      </c>
      <c r="B7813" s="55" t="s">
        <v>9956</v>
      </c>
      <c r="C7813" s="57" t="s">
        <v>8068</v>
      </c>
      <c r="D7813" s="59">
        <v>281.47000000000003</v>
      </c>
    </row>
    <row r="7814" spans="1:4" ht="40.5">
      <c r="A7814" s="57">
        <v>10885</v>
      </c>
      <c r="B7814" s="55" t="s">
        <v>9957</v>
      </c>
      <c r="C7814" s="57" t="s">
        <v>8068</v>
      </c>
      <c r="D7814" s="59">
        <v>356.03</v>
      </c>
    </row>
    <row r="7815" spans="1:4" ht="40.5">
      <c r="A7815" s="57">
        <v>20962</v>
      </c>
      <c r="B7815" s="55" t="s">
        <v>9958</v>
      </c>
      <c r="C7815" s="57" t="s">
        <v>8068</v>
      </c>
      <c r="D7815" s="59">
        <v>294.88</v>
      </c>
    </row>
    <row r="7816" spans="1:4" ht="40.5">
      <c r="A7816" s="57">
        <v>20963</v>
      </c>
      <c r="B7816" s="55" t="s">
        <v>9959</v>
      </c>
      <c r="C7816" s="57" t="s">
        <v>8068</v>
      </c>
      <c r="D7816" s="59">
        <v>360.22</v>
      </c>
    </row>
    <row r="7817" spans="1:4" ht="13.5">
      <c r="A7817" s="57">
        <v>2555</v>
      </c>
      <c r="B7817" s="55" t="s">
        <v>9960</v>
      </c>
      <c r="C7817" s="57" t="s">
        <v>8068</v>
      </c>
      <c r="D7817" s="59">
        <v>1.96</v>
      </c>
    </row>
    <row r="7818" spans="1:4" ht="13.5">
      <c r="A7818" s="57">
        <v>2556</v>
      </c>
      <c r="B7818" s="55" t="s">
        <v>9961</v>
      </c>
      <c r="C7818" s="57" t="s">
        <v>8068</v>
      </c>
      <c r="D7818" s="59">
        <v>2.0299999999999998</v>
      </c>
    </row>
    <row r="7819" spans="1:4" ht="13.5">
      <c r="A7819" s="57">
        <v>2557</v>
      </c>
      <c r="B7819" s="55" t="s">
        <v>9962</v>
      </c>
      <c r="C7819" s="57" t="s">
        <v>8068</v>
      </c>
      <c r="D7819" s="59">
        <v>4.29</v>
      </c>
    </row>
    <row r="7820" spans="1:4" ht="27">
      <c r="A7820" s="57">
        <v>10569</v>
      </c>
      <c r="B7820" s="55" t="s">
        <v>9963</v>
      </c>
      <c r="C7820" s="57" t="s">
        <v>8068</v>
      </c>
      <c r="D7820" s="59">
        <v>4.29</v>
      </c>
    </row>
    <row r="7821" spans="1:4" ht="27">
      <c r="A7821" s="57">
        <v>39810</v>
      </c>
      <c r="B7821" s="55" t="s">
        <v>9964</v>
      </c>
      <c r="C7821" s="57" t="s">
        <v>8068</v>
      </c>
      <c r="D7821" s="59">
        <v>18.77</v>
      </c>
    </row>
    <row r="7822" spans="1:4" ht="27">
      <c r="A7822" s="57">
        <v>39811</v>
      </c>
      <c r="B7822" s="55" t="s">
        <v>9965</v>
      </c>
      <c r="C7822" s="57" t="s">
        <v>8068</v>
      </c>
      <c r="D7822" s="59">
        <v>22.96</v>
      </c>
    </row>
    <row r="7823" spans="1:4" ht="27">
      <c r="A7823" s="57">
        <v>39812</v>
      </c>
      <c r="B7823" s="55" t="s">
        <v>9966</v>
      </c>
      <c r="C7823" s="57" t="s">
        <v>8068</v>
      </c>
      <c r="D7823" s="59">
        <v>37.75</v>
      </c>
    </row>
    <row r="7824" spans="1:4" ht="27">
      <c r="A7824" s="57">
        <v>43096</v>
      </c>
      <c r="B7824" s="55" t="s">
        <v>9967</v>
      </c>
      <c r="C7824" s="57" t="s">
        <v>8068</v>
      </c>
      <c r="D7824" s="59">
        <v>125.14</v>
      </c>
    </row>
    <row r="7825" spans="1:4" ht="27">
      <c r="A7825" s="57">
        <v>43102</v>
      </c>
      <c r="B7825" s="55" t="s">
        <v>9968</v>
      </c>
      <c r="C7825" s="57" t="s">
        <v>8068</v>
      </c>
      <c r="D7825" s="59">
        <v>76.09</v>
      </c>
    </row>
    <row r="7826" spans="1:4" ht="27">
      <c r="A7826" s="57">
        <v>43103</v>
      </c>
      <c r="B7826" s="55" t="s">
        <v>9969</v>
      </c>
      <c r="C7826" s="57" t="s">
        <v>8068</v>
      </c>
      <c r="D7826" s="59">
        <v>112.05</v>
      </c>
    </row>
    <row r="7827" spans="1:4" ht="27">
      <c r="A7827" s="57">
        <v>43098</v>
      </c>
      <c r="B7827" s="55" t="s">
        <v>9970</v>
      </c>
      <c r="C7827" s="57" t="s">
        <v>8068</v>
      </c>
      <c r="D7827" s="59">
        <v>42.39</v>
      </c>
    </row>
    <row r="7828" spans="1:4" ht="27">
      <c r="A7828" s="57">
        <v>43097</v>
      </c>
      <c r="B7828" s="55" t="s">
        <v>9971</v>
      </c>
      <c r="C7828" s="57" t="s">
        <v>8068</v>
      </c>
      <c r="D7828" s="59">
        <v>25.11</v>
      </c>
    </row>
    <row r="7829" spans="1:4" ht="13.5">
      <c r="A7829" s="57">
        <v>43104</v>
      </c>
      <c r="B7829" s="55" t="s">
        <v>9972</v>
      </c>
      <c r="C7829" s="57" t="s">
        <v>8068</v>
      </c>
      <c r="D7829" s="59">
        <v>297.07</v>
      </c>
    </row>
    <row r="7830" spans="1:4" ht="27">
      <c r="A7830" s="57">
        <v>39771</v>
      </c>
      <c r="B7830" s="55" t="s">
        <v>9973</v>
      </c>
      <c r="C7830" s="57" t="s">
        <v>8068</v>
      </c>
      <c r="D7830" s="59">
        <v>41.27</v>
      </c>
    </row>
    <row r="7831" spans="1:4" ht="27">
      <c r="A7831" s="57">
        <v>39772</v>
      </c>
      <c r="B7831" s="55" t="s">
        <v>9974</v>
      </c>
      <c r="C7831" s="57" t="s">
        <v>8068</v>
      </c>
      <c r="D7831" s="59">
        <v>81.12</v>
      </c>
    </row>
    <row r="7832" spans="1:4" ht="27">
      <c r="A7832" s="57">
        <v>39773</v>
      </c>
      <c r="B7832" s="55" t="s">
        <v>9975</v>
      </c>
      <c r="C7832" s="57" t="s">
        <v>8068</v>
      </c>
      <c r="D7832" s="59">
        <v>130.38</v>
      </c>
    </row>
    <row r="7833" spans="1:4" ht="27">
      <c r="A7833" s="57">
        <v>39774</v>
      </c>
      <c r="B7833" s="55" t="s">
        <v>9976</v>
      </c>
      <c r="C7833" s="57" t="s">
        <v>8068</v>
      </c>
      <c r="D7833" s="59">
        <v>195.02</v>
      </c>
    </row>
    <row r="7834" spans="1:4" ht="27">
      <c r="A7834" s="57">
        <v>39775</v>
      </c>
      <c r="B7834" s="55" t="s">
        <v>9977</v>
      </c>
      <c r="C7834" s="57" t="s">
        <v>8068</v>
      </c>
      <c r="D7834" s="59">
        <v>260.27999999999997</v>
      </c>
    </row>
    <row r="7835" spans="1:4" ht="27">
      <c r="A7835" s="57">
        <v>39776</v>
      </c>
      <c r="B7835" s="55" t="s">
        <v>9978</v>
      </c>
      <c r="C7835" s="57" t="s">
        <v>8068</v>
      </c>
      <c r="D7835" s="59">
        <v>314.55</v>
      </c>
    </row>
    <row r="7836" spans="1:4" ht="27">
      <c r="A7836" s="57">
        <v>39777</v>
      </c>
      <c r="B7836" s="55" t="s">
        <v>9979</v>
      </c>
      <c r="C7836" s="57" t="s">
        <v>8068</v>
      </c>
      <c r="D7836" s="59">
        <v>398.69</v>
      </c>
    </row>
    <row r="7837" spans="1:4" ht="27">
      <c r="A7837" s="57">
        <v>20254</v>
      </c>
      <c r="B7837" s="55" t="s">
        <v>9980</v>
      </c>
      <c r="C7837" s="57" t="s">
        <v>8068</v>
      </c>
      <c r="D7837" s="59">
        <v>28.94</v>
      </c>
    </row>
    <row r="7838" spans="1:4" ht="27">
      <c r="A7838" s="57">
        <v>20253</v>
      </c>
      <c r="B7838" s="55" t="s">
        <v>9981</v>
      </c>
      <c r="C7838" s="57" t="s">
        <v>8068</v>
      </c>
      <c r="D7838" s="59">
        <v>95.02</v>
      </c>
    </row>
    <row r="7839" spans="1:4" ht="27">
      <c r="A7839" s="57">
        <v>11247</v>
      </c>
      <c r="B7839" s="55" t="s">
        <v>9982</v>
      </c>
      <c r="C7839" s="57" t="s">
        <v>8068</v>
      </c>
      <c r="D7839" s="59">
        <v>1827.18</v>
      </c>
    </row>
    <row r="7840" spans="1:4" ht="27">
      <c r="A7840" s="57">
        <v>11250</v>
      </c>
      <c r="B7840" s="55" t="s">
        <v>9983</v>
      </c>
      <c r="C7840" s="57" t="s">
        <v>8068</v>
      </c>
      <c r="D7840" s="59">
        <v>78.66</v>
      </c>
    </row>
    <row r="7841" spans="1:4" ht="27">
      <c r="A7841" s="57">
        <v>11249</v>
      </c>
      <c r="B7841" s="55" t="s">
        <v>9984</v>
      </c>
      <c r="C7841" s="57" t="s">
        <v>8068</v>
      </c>
      <c r="D7841" s="59">
        <v>3569.13</v>
      </c>
    </row>
    <row r="7842" spans="1:4" ht="27">
      <c r="A7842" s="57">
        <v>11251</v>
      </c>
      <c r="B7842" s="55" t="s">
        <v>9985</v>
      </c>
      <c r="C7842" s="57" t="s">
        <v>8068</v>
      </c>
      <c r="D7842" s="59">
        <v>174.24</v>
      </c>
    </row>
    <row r="7843" spans="1:4" ht="27">
      <c r="A7843" s="57">
        <v>11253</v>
      </c>
      <c r="B7843" s="55" t="s">
        <v>9986</v>
      </c>
      <c r="C7843" s="57" t="s">
        <v>8068</v>
      </c>
      <c r="D7843" s="59">
        <v>288.74</v>
      </c>
    </row>
    <row r="7844" spans="1:4" ht="27">
      <c r="A7844" s="57">
        <v>11255</v>
      </c>
      <c r="B7844" s="55" t="s">
        <v>9987</v>
      </c>
      <c r="C7844" s="57" t="s">
        <v>8068</v>
      </c>
      <c r="D7844" s="59">
        <v>431.66</v>
      </c>
    </row>
    <row r="7845" spans="1:4" ht="27">
      <c r="A7845" s="57">
        <v>14055</v>
      </c>
      <c r="B7845" s="55" t="s">
        <v>9988</v>
      </c>
      <c r="C7845" s="57" t="s">
        <v>8068</v>
      </c>
      <c r="D7845" s="59">
        <v>868.34</v>
      </c>
    </row>
    <row r="7846" spans="1:4" ht="27">
      <c r="A7846" s="57">
        <v>11256</v>
      </c>
      <c r="B7846" s="55" t="s">
        <v>9989</v>
      </c>
      <c r="C7846" s="57" t="s">
        <v>8068</v>
      </c>
      <c r="D7846" s="59">
        <v>540.69000000000005</v>
      </c>
    </row>
    <row r="7847" spans="1:4" ht="13.5">
      <c r="A7847" s="57">
        <v>1872</v>
      </c>
      <c r="B7847" s="55" t="s">
        <v>9990</v>
      </c>
      <c r="C7847" s="57" t="s">
        <v>8068</v>
      </c>
      <c r="D7847" s="59">
        <v>1.72</v>
      </c>
    </row>
    <row r="7848" spans="1:4" ht="13.5">
      <c r="A7848" s="57">
        <v>1873</v>
      </c>
      <c r="B7848" s="55" t="s">
        <v>9991</v>
      </c>
      <c r="C7848" s="57" t="s">
        <v>8068</v>
      </c>
      <c r="D7848" s="59">
        <v>3.42</v>
      </c>
    </row>
    <row r="7849" spans="1:4" ht="27">
      <c r="A7849" s="57">
        <v>39693</v>
      </c>
      <c r="B7849" s="55" t="s">
        <v>9992</v>
      </c>
      <c r="C7849" s="57" t="s">
        <v>8068</v>
      </c>
      <c r="D7849" s="59">
        <v>3395.82</v>
      </c>
    </row>
    <row r="7850" spans="1:4" ht="27">
      <c r="A7850" s="57">
        <v>39692</v>
      </c>
      <c r="B7850" s="55" t="s">
        <v>9993</v>
      </c>
      <c r="C7850" s="57" t="s">
        <v>8068</v>
      </c>
      <c r="D7850" s="59">
        <v>1086.5899999999999</v>
      </c>
    </row>
    <row r="7851" spans="1:4" ht="13.5">
      <c r="A7851" s="57">
        <v>34643</v>
      </c>
      <c r="B7851" s="55" t="s">
        <v>9994</v>
      </c>
      <c r="C7851" s="57" t="s">
        <v>8068</v>
      </c>
      <c r="D7851" s="59">
        <v>16.93</v>
      </c>
    </row>
    <row r="7852" spans="1:4" ht="27">
      <c r="A7852" s="57">
        <v>1062</v>
      </c>
      <c r="B7852" s="55" t="s">
        <v>9995</v>
      </c>
      <c r="C7852" s="57" t="s">
        <v>8068</v>
      </c>
      <c r="D7852" s="59">
        <v>344.36</v>
      </c>
    </row>
    <row r="7853" spans="1:4" ht="27">
      <c r="A7853" s="57">
        <v>39686</v>
      </c>
      <c r="B7853" s="55" t="s">
        <v>9996</v>
      </c>
      <c r="C7853" s="57" t="s">
        <v>8068</v>
      </c>
      <c r="D7853" s="59">
        <v>557.59</v>
      </c>
    </row>
    <row r="7854" spans="1:4" ht="27">
      <c r="A7854" s="57">
        <v>43095</v>
      </c>
      <c r="B7854" s="55" t="s">
        <v>9997</v>
      </c>
      <c r="C7854" s="57" t="s">
        <v>8068</v>
      </c>
      <c r="D7854" s="59">
        <v>82.46</v>
      </c>
    </row>
    <row r="7855" spans="1:4" ht="27">
      <c r="A7855" s="57">
        <v>1871</v>
      </c>
      <c r="B7855" s="55" t="s">
        <v>9998</v>
      </c>
      <c r="C7855" s="57" t="s">
        <v>8068</v>
      </c>
      <c r="D7855" s="59">
        <v>3.08</v>
      </c>
    </row>
    <row r="7856" spans="1:4" ht="27">
      <c r="A7856" s="57">
        <v>12001</v>
      </c>
      <c r="B7856" s="55" t="s">
        <v>9999</v>
      </c>
      <c r="C7856" s="57" t="s">
        <v>8068</v>
      </c>
      <c r="D7856" s="59">
        <v>4.45</v>
      </c>
    </row>
    <row r="7857" spans="1:4" ht="13.5">
      <c r="A7857" s="57">
        <v>11882</v>
      </c>
      <c r="B7857" s="55" t="s">
        <v>10000</v>
      </c>
      <c r="C7857" s="57" t="s">
        <v>8068</v>
      </c>
      <c r="D7857" s="59">
        <v>61.51</v>
      </c>
    </row>
    <row r="7858" spans="1:4" ht="27">
      <c r="A7858" s="57">
        <v>1068</v>
      </c>
      <c r="B7858" s="55" t="s">
        <v>10001</v>
      </c>
      <c r="C7858" s="57" t="s">
        <v>8068</v>
      </c>
      <c r="D7858" s="59">
        <v>2271.39</v>
      </c>
    </row>
    <row r="7859" spans="1:4" ht="27">
      <c r="A7859" s="57">
        <v>39690</v>
      </c>
      <c r="B7859" s="55" t="s">
        <v>10002</v>
      </c>
      <c r="C7859" s="57" t="s">
        <v>8068</v>
      </c>
      <c r="D7859" s="59">
        <v>3810.65</v>
      </c>
    </row>
    <row r="7860" spans="1:4" ht="27">
      <c r="A7860" s="57">
        <v>39691</v>
      </c>
      <c r="B7860" s="55" t="s">
        <v>10003</v>
      </c>
      <c r="C7860" s="57" t="s">
        <v>8068</v>
      </c>
      <c r="D7860" s="59">
        <v>4792.7299999999996</v>
      </c>
    </row>
    <row r="7861" spans="1:4" ht="27">
      <c r="A7861" s="57">
        <v>39808</v>
      </c>
      <c r="B7861" s="55" t="s">
        <v>10004</v>
      </c>
      <c r="C7861" s="57" t="s">
        <v>8068</v>
      </c>
      <c r="D7861" s="59">
        <v>43.05</v>
      </c>
    </row>
    <row r="7862" spans="1:4" ht="27">
      <c r="A7862" s="57">
        <v>39809</v>
      </c>
      <c r="B7862" s="55" t="s">
        <v>10005</v>
      </c>
      <c r="C7862" s="57" t="s">
        <v>8068</v>
      </c>
      <c r="D7862" s="59">
        <v>102.11</v>
      </c>
    </row>
    <row r="7863" spans="1:4" ht="27">
      <c r="A7863" s="57">
        <v>43439</v>
      </c>
      <c r="B7863" s="55" t="s">
        <v>10006</v>
      </c>
      <c r="C7863" s="57" t="s">
        <v>8068</v>
      </c>
      <c r="D7863" s="59">
        <v>282.35000000000002</v>
      </c>
    </row>
    <row r="7864" spans="1:4" ht="13.5">
      <c r="A7864" s="57">
        <v>11713</v>
      </c>
      <c r="B7864" s="55" t="s">
        <v>10007</v>
      </c>
      <c r="C7864" s="57" t="s">
        <v>8068</v>
      </c>
      <c r="D7864" s="59">
        <v>36.75</v>
      </c>
    </row>
    <row r="7865" spans="1:4" ht="13.5">
      <c r="A7865" s="57">
        <v>11716</v>
      </c>
      <c r="B7865" s="55" t="s">
        <v>10008</v>
      </c>
      <c r="C7865" s="57" t="s">
        <v>8068</v>
      </c>
      <c r="D7865" s="59">
        <v>15.69</v>
      </c>
    </row>
    <row r="7866" spans="1:4" ht="13.5">
      <c r="A7866" s="57">
        <v>5103</v>
      </c>
      <c r="B7866" s="55" t="s">
        <v>10009</v>
      </c>
      <c r="C7866" s="57" t="s">
        <v>8068</v>
      </c>
      <c r="D7866" s="59">
        <v>15.91</v>
      </c>
    </row>
    <row r="7867" spans="1:4" ht="13.5">
      <c r="A7867" s="57">
        <v>11712</v>
      </c>
      <c r="B7867" s="55" t="s">
        <v>10010</v>
      </c>
      <c r="C7867" s="57" t="s">
        <v>8068</v>
      </c>
      <c r="D7867" s="59">
        <v>37.06</v>
      </c>
    </row>
    <row r="7868" spans="1:4" ht="13.5">
      <c r="A7868" s="57">
        <v>11717</v>
      </c>
      <c r="B7868" s="55" t="s">
        <v>10011</v>
      </c>
      <c r="C7868" s="57" t="s">
        <v>8068</v>
      </c>
      <c r="D7868" s="59">
        <v>40.270000000000003</v>
      </c>
    </row>
    <row r="7869" spans="1:4" ht="13.5">
      <c r="A7869" s="57">
        <v>11714</v>
      </c>
      <c r="B7869" s="55" t="s">
        <v>10012</v>
      </c>
      <c r="C7869" s="57" t="s">
        <v>8068</v>
      </c>
      <c r="D7869" s="59">
        <v>50.1</v>
      </c>
    </row>
    <row r="7870" spans="1:4" ht="13.5">
      <c r="A7870" s="57">
        <v>11715</v>
      </c>
      <c r="B7870" s="55" t="s">
        <v>10013</v>
      </c>
      <c r="C7870" s="57" t="s">
        <v>8068</v>
      </c>
      <c r="D7870" s="59">
        <v>57.65</v>
      </c>
    </row>
    <row r="7871" spans="1:4" ht="13.5">
      <c r="A7871" s="57">
        <v>11880</v>
      </c>
      <c r="B7871" s="55" t="s">
        <v>10014</v>
      </c>
      <c r="C7871" s="57" t="s">
        <v>8068</v>
      </c>
      <c r="D7871" s="59">
        <v>103.63</v>
      </c>
    </row>
    <row r="7872" spans="1:4" ht="13.5">
      <c r="A7872" s="57">
        <v>1106</v>
      </c>
      <c r="B7872" s="55" t="s">
        <v>10015</v>
      </c>
      <c r="C7872" s="57" t="s">
        <v>92</v>
      </c>
      <c r="D7872" s="59">
        <v>0.9</v>
      </c>
    </row>
    <row r="7873" spans="1:4" ht="13.5">
      <c r="A7873" s="57">
        <v>11161</v>
      </c>
      <c r="B7873" s="55" t="s">
        <v>10016</v>
      </c>
      <c r="C7873" s="57" t="s">
        <v>92</v>
      </c>
      <c r="D7873" s="59">
        <v>1.5</v>
      </c>
    </row>
    <row r="7874" spans="1:4" ht="13.5">
      <c r="A7874" s="57">
        <v>1107</v>
      </c>
      <c r="B7874" s="55" t="s">
        <v>10017</v>
      </c>
      <c r="C7874" s="57" t="s">
        <v>92</v>
      </c>
      <c r="D7874" s="59">
        <v>0.76</v>
      </c>
    </row>
    <row r="7875" spans="1:4" ht="13.5">
      <c r="A7875" s="57">
        <v>4758</v>
      </c>
      <c r="B7875" s="55" t="s">
        <v>10018</v>
      </c>
      <c r="C7875" s="57" t="s">
        <v>4</v>
      </c>
      <c r="D7875" s="59">
        <v>21.52</v>
      </c>
    </row>
    <row r="7876" spans="1:4" ht="13.5">
      <c r="A7876" s="57">
        <v>41080</v>
      </c>
      <c r="B7876" s="55" t="s">
        <v>10019</v>
      </c>
      <c r="C7876" s="57" t="s">
        <v>8078</v>
      </c>
      <c r="D7876" s="59">
        <v>3785.8</v>
      </c>
    </row>
    <row r="7877" spans="1:4" ht="13.5">
      <c r="A7877" s="57">
        <v>25963</v>
      </c>
      <c r="B7877" s="55" t="s">
        <v>10020</v>
      </c>
      <c r="C7877" s="57" t="s">
        <v>92</v>
      </c>
      <c r="D7877" s="59">
        <v>0.1</v>
      </c>
    </row>
    <row r="7878" spans="1:4" ht="13.5">
      <c r="A7878" s="57">
        <v>4759</v>
      </c>
      <c r="B7878" s="55" t="s">
        <v>10021</v>
      </c>
      <c r="C7878" s="57" t="s">
        <v>4</v>
      </c>
      <c r="D7878" s="59">
        <v>15.41</v>
      </c>
    </row>
    <row r="7879" spans="1:4" ht="13.5">
      <c r="A7879" s="57">
        <v>41068</v>
      </c>
      <c r="B7879" s="55" t="s">
        <v>10022</v>
      </c>
      <c r="C7879" s="57" t="s">
        <v>8078</v>
      </c>
      <c r="D7879" s="59">
        <v>2710.74</v>
      </c>
    </row>
    <row r="7880" spans="1:4" ht="13.5">
      <c r="A7880" s="57">
        <v>1108</v>
      </c>
      <c r="B7880" s="55" t="s">
        <v>10023</v>
      </c>
      <c r="C7880" s="57" t="s">
        <v>1</v>
      </c>
      <c r="D7880" s="59">
        <v>37.04</v>
      </c>
    </row>
    <row r="7881" spans="1:4" ht="13.5">
      <c r="A7881" s="57">
        <v>1117</v>
      </c>
      <c r="B7881" s="55" t="s">
        <v>10024</v>
      </c>
      <c r="C7881" s="57" t="s">
        <v>1</v>
      </c>
      <c r="D7881" s="59">
        <v>37.33</v>
      </c>
    </row>
    <row r="7882" spans="1:4" ht="13.5">
      <c r="A7882" s="57">
        <v>1118</v>
      </c>
      <c r="B7882" s="55" t="s">
        <v>10025</v>
      </c>
      <c r="C7882" s="57" t="s">
        <v>1</v>
      </c>
      <c r="D7882" s="59">
        <v>44.12</v>
      </c>
    </row>
    <row r="7883" spans="1:4" ht="13.5">
      <c r="A7883" s="57">
        <v>1110</v>
      </c>
      <c r="B7883" s="55" t="s">
        <v>10026</v>
      </c>
      <c r="C7883" s="57" t="s">
        <v>1</v>
      </c>
      <c r="D7883" s="59">
        <v>44.12</v>
      </c>
    </row>
    <row r="7884" spans="1:4" ht="27">
      <c r="A7884" s="57">
        <v>12618</v>
      </c>
      <c r="B7884" s="55" t="s">
        <v>10027</v>
      </c>
      <c r="C7884" s="57" t="s">
        <v>8068</v>
      </c>
      <c r="D7884" s="59">
        <v>44.27</v>
      </c>
    </row>
    <row r="7885" spans="1:4" ht="13.5">
      <c r="A7885" s="57">
        <v>40784</v>
      </c>
      <c r="B7885" s="55" t="s">
        <v>10028</v>
      </c>
      <c r="C7885" s="57" t="s">
        <v>1</v>
      </c>
      <c r="D7885" s="59">
        <v>121.7</v>
      </c>
    </row>
    <row r="7886" spans="1:4" ht="13.5">
      <c r="A7886" s="57">
        <v>40782</v>
      </c>
      <c r="B7886" s="55" t="s">
        <v>10029</v>
      </c>
      <c r="C7886" s="57" t="s">
        <v>1</v>
      </c>
      <c r="D7886" s="59">
        <v>47.76</v>
      </c>
    </row>
    <row r="7887" spans="1:4" ht="13.5">
      <c r="A7887" s="57">
        <v>40783</v>
      </c>
      <c r="B7887" s="55" t="s">
        <v>10030</v>
      </c>
      <c r="C7887" s="57" t="s">
        <v>1</v>
      </c>
      <c r="D7887" s="59">
        <v>62.21</v>
      </c>
    </row>
    <row r="7888" spans="1:4" ht="13.5">
      <c r="A7888" s="57">
        <v>1109</v>
      </c>
      <c r="B7888" s="55" t="s">
        <v>10031</v>
      </c>
      <c r="C7888" s="57" t="s">
        <v>1</v>
      </c>
      <c r="D7888" s="59">
        <v>37.04</v>
      </c>
    </row>
    <row r="7889" spans="1:4" ht="13.5">
      <c r="A7889" s="57">
        <v>1119</v>
      </c>
      <c r="B7889" s="55" t="s">
        <v>10032</v>
      </c>
      <c r="C7889" s="57" t="s">
        <v>1</v>
      </c>
      <c r="D7889" s="59">
        <v>23.88</v>
      </c>
    </row>
    <row r="7890" spans="1:4" ht="27">
      <c r="A7890" s="57">
        <v>13115</v>
      </c>
      <c r="B7890" s="55" t="s">
        <v>10033</v>
      </c>
      <c r="C7890" s="57" t="s">
        <v>1</v>
      </c>
      <c r="D7890" s="59">
        <v>14.06</v>
      </c>
    </row>
    <row r="7891" spans="1:4" ht="27">
      <c r="A7891" s="57">
        <v>10541</v>
      </c>
      <c r="B7891" s="55" t="s">
        <v>10034</v>
      </c>
      <c r="C7891" s="57" t="s">
        <v>1</v>
      </c>
      <c r="D7891" s="59">
        <v>17.190000000000001</v>
      </c>
    </row>
    <row r="7892" spans="1:4" ht="27">
      <c r="A7892" s="57">
        <v>10542</v>
      </c>
      <c r="B7892" s="55" t="s">
        <v>10035</v>
      </c>
      <c r="C7892" s="57" t="s">
        <v>1</v>
      </c>
      <c r="D7892" s="59">
        <v>22.47</v>
      </c>
    </row>
    <row r="7893" spans="1:4" ht="27">
      <c r="A7893" s="57">
        <v>10543</v>
      </c>
      <c r="B7893" s="55" t="s">
        <v>10036</v>
      </c>
      <c r="C7893" s="57" t="s">
        <v>1</v>
      </c>
      <c r="D7893" s="59">
        <v>36.47</v>
      </c>
    </row>
    <row r="7894" spans="1:4" ht="27">
      <c r="A7894" s="57">
        <v>10544</v>
      </c>
      <c r="B7894" s="55" t="s">
        <v>10037</v>
      </c>
      <c r="C7894" s="57" t="s">
        <v>1</v>
      </c>
      <c r="D7894" s="59">
        <v>47.17</v>
      </c>
    </row>
    <row r="7895" spans="1:4" ht="27">
      <c r="A7895" s="57">
        <v>10545</v>
      </c>
      <c r="B7895" s="55" t="s">
        <v>10038</v>
      </c>
      <c r="C7895" s="57" t="s">
        <v>1</v>
      </c>
      <c r="D7895" s="59">
        <v>88.15</v>
      </c>
    </row>
    <row r="7896" spans="1:4" ht="13.5">
      <c r="A7896" s="57">
        <v>38365</v>
      </c>
      <c r="B7896" s="55" t="s">
        <v>10039</v>
      </c>
      <c r="C7896" s="57" t="s">
        <v>3</v>
      </c>
      <c r="D7896" s="59">
        <v>1.6</v>
      </c>
    </row>
    <row r="7897" spans="1:4" ht="27">
      <c r="A7897" s="57">
        <v>37745</v>
      </c>
      <c r="B7897" s="55" t="s">
        <v>10040</v>
      </c>
      <c r="C7897" s="57" t="s">
        <v>8068</v>
      </c>
      <c r="D7897" s="59">
        <v>294300</v>
      </c>
    </row>
    <row r="7898" spans="1:4" ht="27">
      <c r="A7898" s="57">
        <v>37754</v>
      </c>
      <c r="B7898" s="55" t="s">
        <v>10041</v>
      </c>
      <c r="C7898" s="57" t="s">
        <v>8068</v>
      </c>
      <c r="D7898" s="59">
        <v>307338.59999999998</v>
      </c>
    </row>
    <row r="7899" spans="1:4" ht="27">
      <c r="A7899" s="57">
        <v>37748</v>
      </c>
      <c r="B7899" s="55" t="s">
        <v>10042</v>
      </c>
      <c r="C7899" s="57" t="s">
        <v>8068</v>
      </c>
      <c r="D7899" s="59">
        <v>312880.01</v>
      </c>
    </row>
    <row r="7900" spans="1:4" ht="27">
      <c r="A7900" s="57">
        <v>37761</v>
      </c>
      <c r="B7900" s="55" t="s">
        <v>10043</v>
      </c>
      <c r="C7900" s="57" t="s">
        <v>8068</v>
      </c>
      <c r="D7900" s="59">
        <v>258909.48</v>
      </c>
    </row>
    <row r="7901" spans="1:4" ht="27">
      <c r="A7901" s="57">
        <v>37757</v>
      </c>
      <c r="B7901" s="55" t="s">
        <v>10044</v>
      </c>
      <c r="C7901" s="57" t="s">
        <v>8068</v>
      </c>
      <c r="D7901" s="59">
        <v>360424.35</v>
      </c>
    </row>
    <row r="7902" spans="1:4" ht="27">
      <c r="A7902" s="57">
        <v>37759</v>
      </c>
      <c r="B7902" s="55" t="s">
        <v>10045</v>
      </c>
      <c r="C7902" s="57" t="s">
        <v>8068</v>
      </c>
      <c r="D7902" s="59">
        <v>361821.36</v>
      </c>
    </row>
    <row r="7903" spans="1:4" ht="27">
      <c r="A7903" s="57">
        <v>37766</v>
      </c>
      <c r="B7903" s="55" t="s">
        <v>10046</v>
      </c>
      <c r="C7903" s="57" t="s">
        <v>8068</v>
      </c>
      <c r="D7903" s="59">
        <v>361821.33</v>
      </c>
    </row>
    <row r="7904" spans="1:4" ht="27">
      <c r="A7904" s="57">
        <v>37752</v>
      </c>
      <c r="B7904" s="55" t="s">
        <v>10047</v>
      </c>
      <c r="C7904" s="57" t="s">
        <v>8068</v>
      </c>
      <c r="D7904" s="59">
        <v>328107.24</v>
      </c>
    </row>
    <row r="7905" spans="1:4" ht="27">
      <c r="A7905" s="57">
        <v>37760</v>
      </c>
      <c r="B7905" s="55" t="s">
        <v>10048</v>
      </c>
      <c r="C7905" s="57" t="s">
        <v>8068</v>
      </c>
      <c r="D7905" s="59">
        <v>345523.09</v>
      </c>
    </row>
    <row r="7906" spans="1:4" ht="27">
      <c r="A7906" s="57">
        <v>37765</v>
      </c>
      <c r="B7906" s="55" t="s">
        <v>10049</v>
      </c>
      <c r="C7906" s="57" t="s">
        <v>8068</v>
      </c>
      <c r="D7906" s="59">
        <v>241214.25</v>
      </c>
    </row>
    <row r="7907" spans="1:4" ht="27">
      <c r="A7907" s="57">
        <v>37746</v>
      </c>
      <c r="B7907" s="55" t="s">
        <v>10050</v>
      </c>
      <c r="C7907" s="57" t="s">
        <v>8068</v>
      </c>
      <c r="D7907" s="59">
        <v>264450.88</v>
      </c>
    </row>
    <row r="7908" spans="1:4" ht="27">
      <c r="A7908" s="57">
        <v>37750</v>
      </c>
      <c r="B7908" s="55" t="s">
        <v>10051</v>
      </c>
      <c r="C7908" s="57" t="s">
        <v>8068</v>
      </c>
      <c r="D7908" s="59">
        <v>263519.57</v>
      </c>
    </row>
    <row r="7909" spans="1:4" ht="27">
      <c r="A7909" s="57">
        <v>37753</v>
      </c>
      <c r="B7909" s="55" t="s">
        <v>10052</v>
      </c>
      <c r="C7909" s="57" t="s">
        <v>8068</v>
      </c>
      <c r="D7909" s="59">
        <v>262588.23</v>
      </c>
    </row>
    <row r="7910" spans="1:4" ht="27">
      <c r="A7910" s="57">
        <v>37756</v>
      </c>
      <c r="B7910" s="55" t="s">
        <v>10053</v>
      </c>
      <c r="C7910" s="57" t="s">
        <v>8068</v>
      </c>
      <c r="D7910" s="59">
        <v>258909.48</v>
      </c>
    </row>
    <row r="7911" spans="1:4" ht="27">
      <c r="A7911" s="57">
        <v>37755</v>
      </c>
      <c r="B7911" s="55" t="s">
        <v>10054</v>
      </c>
      <c r="C7911" s="57" t="s">
        <v>8068</v>
      </c>
      <c r="D7911" s="59">
        <v>376256.95</v>
      </c>
    </row>
    <row r="7912" spans="1:4" ht="27">
      <c r="A7912" s="57">
        <v>37758</v>
      </c>
      <c r="B7912" s="55" t="s">
        <v>10055</v>
      </c>
      <c r="C7912" s="57" t="s">
        <v>8068</v>
      </c>
      <c r="D7912" s="59">
        <v>424686.08000000002</v>
      </c>
    </row>
    <row r="7913" spans="1:4" ht="27">
      <c r="A7913" s="57">
        <v>37747</v>
      </c>
      <c r="B7913" s="55" t="s">
        <v>10056</v>
      </c>
      <c r="C7913" s="57" t="s">
        <v>8068</v>
      </c>
      <c r="D7913" s="59">
        <v>382124.32</v>
      </c>
    </row>
    <row r="7914" spans="1:4" ht="27">
      <c r="A7914" s="57">
        <v>37767</v>
      </c>
      <c r="B7914" s="55" t="s">
        <v>10057</v>
      </c>
      <c r="C7914" s="57" t="s">
        <v>8068</v>
      </c>
      <c r="D7914" s="59">
        <v>403265.51</v>
      </c>
    </row>
    <row r="7915" spans="1:4" ht="27">
      <c r="A7915" s="57">
        <v>37751</v>
      </c>
      <c r="B7915" s="55" t="s">
        <v>10058</v>
      </c>
      <c r="C7915" s="57" t="s">
        <v>8068</v>
      </c>
      <c r="D7915" s="59">
        <v>403265.51</v>
      </c>
    </row>
    <row r="7916" spans="1:4" ht="40.5">
      <c r="A7916" s="57">
        <v>37749</v>
      </c>
      <c r="B7916" s="55" t="s">
        <v>10059</v>
      </c>
      <c r="C7916" s="57" t="s">
        <v>8068</v>
      </c>
      <c r="D7916" s="59">
        <v>398608.86</v>
      </c>
    </row>
    <row r="7917" spans="1:4" ht="13.5">
      <c r="A7917" s="57">
        <v>1159</v>
      </c>
      <c r="B7917" s="55" t="s">
        <v>10060</v>
      </c>
      <c r="C7917" s="57" t="s">
        <v>8068</v>
      </c>
      <c r="D7917" s="59">
        <v>182026</v>
      </c>
    </row>
    <row r="7918" spans="1:4" ht="13.5">
      <c r="A7918" s="57">
        <v>12114</v>
      </c>
      <c r="B7918" s="55" t="s">
        <v>10061</v>
      </c>
      <c r="C7918" s="57" t="s">
        <v>8068</v>
      </c>
      <c r="D7918" s="59">
        <v>153.94999999999999</v>
      </c>
    </row>
    <row r="7919" spans="1:4" ht="13.5">
      <c r="A7919" s="57">
        <v>38106</v>
      </c>
      <c r="B7919" s="55" t="s">
        <v>10062</v>
      </c>
      <c r="C7919" s="57" t="s">
        <v>8068</v>
      </c>
      <c r="D7919" s="59">
        <v>20.92</v>
      </c>
    </row>
    <row r="7920" spans="1:4" ht="27">
      <c r="A7920" s="57">
        <v>38085</v>
      </c>
      <c r="B7920" s="55" t="s">
        <v>10063</v>
      </c>
      <c r="C7920" s="57" t="s">
        <v>8068</v>
      </c>
      <c r="D7920" s="59">
        <v>24.71</v>
      </c>
    </row>
    <row r="7921" spans="1:4" ht="13.5">
      <c r="A7921" s="57">
        <v>38599</v>
      </c>
      <c r="B7921" s="55" t="s">
        <v>10064</v>
      </c>
      <c r="C7921" s="57" t="s">
        <v>8068</v>
      </c>
      <c r="D7921" s="59">
        <v>3.69</v>
      </c>
    </row>
    <row r="7922" spans="1:4" ht="13.5">
      <c r="A7922" s="57">
        <v>38596</v>
      </c>
      <c r="B7922" s="55" t="s">
        <v>10065</v>
      </c>
      <c r="C7922" s="57" t="s">
        <v>8068</v>
      </c>
      <c r="D7922" s="59">
        <v>3.06</v>
      </c>
    </row>
    <row r="7923" spans="1:4" ht="13.5">
      <c r="A7923" s="57">
        <v>38600</v>
      </c>
      <c r="B7923" s="55" t="s">
        <v>10066</v>
      </c>
      <c r="C7923" s="57" t="s">
        <v>8068</v>
      </c>
      <c r="D7923" s="59">
        <v>3.91</v>
      </c>
    </row>
    <row r="7924" spans="1:4" ht="13.5">
      <c r="A7924" s="57">
        <v>38597</v>
      </c>
      <c r="B7924" s="55" t="s">
        <v>10067</v>
      </c>
      <c r="C7924" s="57" t="s">
        <v>8068</v>
      </c>
      <c r="D7924" s="59">
        <v>3.08</v>
      </c>
    </row>
    <row r="7925" spans="1:4" ht="13.5">
      <c r="A7925" s="57">
        <v>659</v>
      </c>
      <c r="B7925" s="55" t="s">
        <v>10068</v>
      </c>
      <c r="C7925" s="57" t="s">
        <v>8068</v>
      </c>
      <c r="D7925" s="59">
        <v>1.77</v>
      </c>
    </row>
    <row r="7926" spans="1:4" ht="13.5">
      <c r="A7926" s="57">
        <v>660</v>
      </c>
      <c r="B7926" s="55" t="s">
        <v>10069</v>
      </c>
      <c r="C7926" s="57" t="s">
        <v>8068</v>
      </c>
      <c r="D7926" s="59">
        <v>2.12</v>
      </c>
    </row>
    <row r="7927" spans="1:4" ht="13.5">
      <c r="A7927" s="57">
        <v>658</v>
      </c>
      <c r="B7927" s="55" t="s">
        <v>10070</v>
      </c>
      <c r="C7927" s="57" t="s">
        <v>8068</v>
      </c>
      <c r="D7927" s="59">
        <v>1.2</v>
      </c>
    </row>
    <row r="7928" spans="1:4" ht="13.5">
      <c r="A7928" s="57">
        <v>38548</v>
      </c>
      <c r="B7928" s="55" t="s">
        <v>10071</v>
      </c>
      <c r="C7928" s="57" t="s">
        <v>8068</v>
      </c>
      <c r="D7928" s="59">
        <v>1.23</v>
      </c>
    </row>
    <row r="7929" spans="1:4" ht="13.5">
      <c r="A7929" s="57">
        <v>34649</v>
      </c>
      <c r="B7929" s="55" t="s">
        <v>10072</v>
      </c>
      <c r="C7929" s="57" t="s">
        <v>8068</v>
      </c>
      <c r="D7929" s="59">
        <v>1.66</v>
      </c>
    </row>
    <row r="7930" spans="1:4" ht="13.5">
      <c r="A7930" s="57">
        <v>34655</v>
      </c>
      <c r="B7930" s="55" t="s">
        <v>10073</v>
      </c>
      <c r="C7930" s="57" t="s">
        <v>8068</v>
      </c>
      <c r="D7930" s="59">
        <v>2.2000000000000002</v>
      </c>
    </row>
    <row r="7931" spans="1:4" ht="13.5">
      <c r="A7931" s="57">
        <v>40607</v>
      </c>
      <c r="B7931" s="55" t="s">
        <v>10074</v>
      </c>
      <c r="C7931" s="57" t="s">
        <v>8068</v>
      </c>
      <c r="D7931" s="59">
        <v>4.9000000000000004</v>
      </c>
    </row>
    <row r="7932" spans="1:4" ht="13.5">
      <c r="A7932" s="57">
        <v>569</v>
      </c>
      <c r="B7932" s="55" t="s">
        <v>10075</v>
      </c>
      <c r="C7932" s="57" t="s">
        <v>92</v>
      </c>
      <c r="D7932" s="59">
        <v>9.89</v>
      </c>
    </row>
    <row r="7933" spans="1:4" ht="13.5">
      <c r="A7933" s="57">
        <v>567</v>
      </c>
      <c r="B7933" s="55" t="s">
        <v>10076</v>
      </c>
      <c r="C7933" s="57" t="s">
        <v>1</v>
      </c>
      <c r="D7933" s="59">
        <v>14.46</v>
      </c>
    </row>
    <row r="7934" spans="1:4" ht="13.5">
      <c r="A7934" s="57">
        <v>574</v>
      </c>
      <c r="B7934" s="55" t="s">
        <v>10077</v>
      </c>
      <c r="C7934" s="57" t="s">
        <v>1</v>
      </c>
      <c r="D7934" s="59">
        <v>38.01</v>
      </c>
    </row>
    <row r="7935" spans="1:4" ht="13.5">
      <c r="A7935" s="57">
        <v>568</v>
      </c>
      <c r="B7935" s="55" t="s">
        <v>10078</v>
      </c>
      <c r="C7935" s="57" t="s">
        <v>1</v>
      </c>
      <c r="D7935" s="59">
        <v>80.09</v>
      </c>
    </row>
    <row r="7936" spans="1:4" ht="13.5">
      <c r="A7936" s="57">
        <v>585</v>
      </c>
      <c r="B7936" s="55" t="s">
        <v>10079</v>
      </c>
      <c r="C7936" s="57" t="s">
        <v>92</v>
      </c>
      <c r="D7936" s="59">
        <v>28.93</v>
      </c>
    </row>
    <row r="7937" spans="1:4" ht="13.5">
      <c r="A7937" s="57">
        <v>4777</v>
      </c>
      <c r="B7937" s="55" t="s">
        <v>10080</v>
      </c>
      <c r="C7937" s="57" t="s">
        <v>92</v>
      </c>
      <c r="D7937" s="59">
        <v>10.83</v>
      </c>
    </row>
    <row r="7938" spans="1:4" ht="13.5">
      <c r="A7938" s="57">
        <v>587</v>
      </c>
      <c r="B7938" s="55" t="s">
        <v>10081</v>
      </c>
      <c r="C7938" s="57" t="s">
        <v>92</v>
      </c>
      <c r="D7938" s="59">
        <v>31</v>
      </c>
    </row>
    <row r="7939" spans="1:4" ht="13.5">
      <c r="A7939" s="57">
        <v>590</v>
      </c>
      <c r="B7939" s="55" t="s">
        <v>10082</v>
      </c>
      <c r="C7939" s="57" t="s">
        <v>92</v>
      </c>
      <c r="D7939" s="59">
        <v>29.96</v>
      </c>
    </row>
    <row r="7940" spans="1:4" ht="13.5">
      <c r="A7940" s="57">
        <v>592</v>
      </c>
      <c r="B7940" s="55" t="s">
        <v>10083</v>
      </c>
      <c r="C7940" s="57" t="s">
        <v>92</v>
      </c>
      <c r="D7940" s="59">
        <v>31</v>
      </c>
    </row>
    <row r="7941" spans="1:4" ht="13.5">
      <c r="A7941" s="57">
        <v>586</v>
      </c>
      <c r="B7941" s="55" t="s">
        <v>10084</v>
      </c>
      <c r="C7941" s="57" t="s">
        <v>1</v>
      </c>
      <c r="D7941" s="59">
        <v>18.22</v>
      </c>
    </row>
    <row r="7942" spans="1:4" ht="13.5">
      <c r="A7942" s="57">
        <v>591</v>
      </c>
      <c r="B7942" s="55" t="s">
        <v>10085</v>
      </c>
      <c r="C7942" s="57" t="s">
        <v>92</v>
      </c>
      <c r="D7942" s="59">
        <v>28.93</v>
      </c>
    </row>
    <row r="7943" spans="1:4" ht="13.5">
      <c r="A7943" s="57">
        <v>588</v>
      </c>
      <c r="B7943" s="55" t="s">
        <v>10086</v>
      </c>
      <c r="C7943" s="57" t="s">
        <v>1</v>
      </c>
      <c r="D7943" s="59">
        <v>28.83</v>
      </c>
    </row>
    <row r="7944" spans="1:4" ht="13.5">
      <c r="A7944" s="57">
        <v>589</v>
      </c>
      <c r="B7944" s="55" t="s">
        <v>10087</v>
      </c>
      <c r="C7944" s="57" t="s">
        <v>1</v>
      </c>
      <c r="D7944" s="59">
        <v>48.73</v>
      </c>
    </row>
    <row r="7945" spans="1:4" ht="13.5">
      <c r="A7945" s="57">
        <v>584</v>
      </c>
      <c r="B7945" s="55" t="s">
        <v>10088</v>
      </c>
      <c r="C7945" s="57" t="s">
        <v>1</v>
      </c>
      <c r="D7945" s="59">
        <v>30.79</v>
      </c>
    </row>
    <row r="7946" spans="1:4" ht="13.5">
      <c r="A7946" s="57">
        <v>1165</v>
      </c>
      <c r="B7946" s="55" t="s">
        <v>10089</v>
      </c>
      <c r="C7946" s="57" t="s">
        <v>8068</v>
      </c>
      <c r="D7946" s="59">
        <v>14.67</v>
      </c>
    </row>
    <row r="7947" spans="1:4" ht="13.5">
      <c r="A7947" s="57">
        <v>1164</v>
      </c>
      <c r="B7947" s="55" t="s">
        <v>10090</v>
      </c>
      <c r="C7947" s="57" t="s">
        <v>8068</v>
      </c>
      <c r="D7947" s="59">
        <v>11.88</v>
      </c>
    </row>
    <row r="7948" spans="1:4" ht="13.5">
      <c r="A7948" s="57">
        <v>1162</v>
      </c>
      <c r="B7948" s="55" t="s">
        <v>10091</v>
      </c>
      <c r="C7948" s="57" t="s">
        <v>8068</v>
      </c>
      <c r="D7948" s="59">
        <v>4.13</v>
      </c>
    </row>
    <row r="7949" spans="1:4" ht="13.5">
      <c r="A7949" s="57">
        <v>12395</v>
      </c>
      <c r="B7949" s="55" t="s">
        <v>10092</v>
      </c>
      <c r="C7949" s="57" t="s">
        <v>8068</v>
      </c>
      <c r="D7949" s="59">
        <v>4.01</v>
      </c>
    </row>
    <row r="7950" spans="1:4" ht="13.5">
      <c r="A7950" s="57">
        <v>1170</v>
      </c>
      <c r="B7950" s="55" t="s">
        <v>10093</v>
      </c>
      <c r="C7950" s="57" t="s">
        <v>8068</v>
      </c>
      <c r="D7950" s="59">
        <v>7.78</v>
      </c>
    </row>
    <row r="7951" spans="1:4" ht="13.5">
      <c r="A7951" s="57">
        <v>1169</v>
      </c>
      <c r="B7951" s="55" t="s">
        <v>10094</v>
      </c>
      <c r="C7951" s="57" t="s">
        <v>8068</v>
      </c>
      <c r="D7951" s="59">
        <v>38.22</v>
      </c>
    </row>
    <row r="7952" spans="1:4" ht="13.5">
      <c r="A7952" s="57">
        <v>1166</v>
      </c>
      <c r="B7952" s="55" t="s">
        <v>10095</v>
      </c>
      <c r="C7952" s="57" t="s">
        <v>8068</v>
      </c>
      <c r="D7952" s="59">
        <v>21.19</v>
      </c>
    </row>
    <row r="7953" spans="1:4" ht="13.5">
      <c r="A7953" s="57">
        <v>1163</v>
      </c>
      <c r="B7953" s="55" t="s">
        <v>10096</v>
      </c>
      <c r="C7953" s="57" t="s">
        <v>8068</v>
      </c>
      <c r="D7953" s="59">
        <v>5.34</v>
      </c>
    </row>
    <row r="7954" spans="1:4" ht="13.5">
      <c r="A7954" s="57">
        <v>12396</v>
      </c>
      <c r="B7954" s="55" t="s">
        <v>10097</v>
      </c>
      <c r="C7954" s="57" t="s">
        <v>8068</v>
      </c>
      <c r="D7954" s="59">
        <v>4.01</v>
      </c>
    </row>
    <row r="7955" spans="1:4" ht="13.5">
      <c r="A7955" s="57">
        <v>1168</v>
      </c>
      <c r="B7955" s="55" t="s">
        <v>10098</v>
      </c>
      <c r="C7955" s="57" t="s">
        <v>8068</v>
      </c>
      <c r="D7955" s="59">
        <v>54.48</v>
      </c>
    </row>
    <row r="7956" spans="1:4" ht="13.5">
      <c r="A7956" s="57">
        <v>1167</v>
      </c>
      <c r="B7956" s="55" t="s">
        <v>10099</v>
      </c>
      <c r="C7956" s="57" t="s">
        <v>8068</v>
      </c>
      <c r="D7956" s="59">
        <v>91.13</v>
      </c>
    </row>
    <row r="7957" spans="1:4" ht="13.5">
      <c r="A7957" s="57">
        <v>36331</v>
      </c>
      <c r="B7957" s="55" t="s">
        <v>10100</v>
      </c>
      <c r="C7957" s="57" t="s">
        <v>8068</v>
      </c>
      <c r="D7957" s="59">
        <v>1.71</v>
      </c>
    </row>
    <row r="7958" spans="1:4" ht="13.5">
      <c r="A7958" s="57">
        <v>36346</v>
      </c>
      <c r="B7958" s="55" t="s">
        <v>10101</v>
      </c>
      <c r="C7958" s="57" t="s">
        <v>8068</v>
      </c>
      <c r="D7958" s="59">
        <v>2.93</v>
      </c>
    </row>
    <row r="7959" spans="1:4" ht="13.5">
      <c r="A7959" s="57">
        <v>1210</v>
      </c>
      <c r="B7959" s="55" t="s">
        <v>10102</v>
      </c>
      <c r="C7959" s="57" t="s">
        <v>8068</v>
      </c>
      <c r="D7959" s="59">
        <v>15.09</v>
      </c>
    </row>
    <row r="7960" spans="1:4" ht="13.5">
      <c r="A7960" s="57">
        <v>1203</v>
      </c>
      <c r="B7960" s="55" t="s">
        <v>10103</v>
      </c>
      <c r="C7960" s="57" t="s">
        <v>8068</v>
      </c>
      <c r="D7960" s="59">
        <v>14.63</v>
      </c>
    </row>
    <row r="7961" spans="1:4" ht="13.5">
      <c r="A7961" s="57">
        <v>1197</v>
      </c>
      <c r="B7961" s="55" t="s">
        <v>10104</v>
      </c>
      <c r="C7961" s="57" t="s">
        <v>8068</v>
      </c>
      <c r="D7961" s="59">
        <v>1.87</v>
      </c>
    </row>
    <row r="7962" spans="1:4" ht="13.5">
      <c r="A7962" s="57">
        <v>1202</v>
      </c>
      <c r="B7962" s="55" t="s">
        <v>10105</v>
      </c>
      <c r="C7962" s="57" t="s">
        <v>8068</v>
      </c>
      <c r="D7962" s="59">
        <v>5.03</v>
      </c>
    </row>
    <row r="7963" spans="1:4" ht="13.5">
      <c r="A7963" s="57">
        <v>1188</v>
      </c>
      <c r="B7963" s="55" t="s">
        <v>10106</v>
      </c>
      <c r="C7963" s="57" t="s">
        <v>8068</v>
      </c>
      <c r="D7963" s="59">
        <v>29.74</v>
      </c>
    </row>
    <row r="7964" spans="1:4" ht="13.5">
      <c r="A7964" s="57">
        <v>1211</v>
      </c>
      <c r="B7964" s="55" t="s">
        <v>10107</v>
      </c>
      <c r="C7964" s="57" t="s">
        <v>8068</v>
      </c>
      <c r="D7964" s="59">
        <v>15.35</v>
      </c>
    </row>
    <row r="7965" spans="1:4" ht="13.5">
      <c r="A7965" s="57">
        <v>1198</v>
      </c>
      <c r="B7965" s="55" t="s">
        <v>10108</v>
      </c>
      <c r="C7965" s="57" t="s">
        <v>8068</v>
      </c>
      <c r="D7965" s="59">
        <v>2.77</v>
      </c>
    </row>
    <row r="7966" spans="1:4" ht="13.5">
      <c r="A7966" s="57">
        <v>1199</v>
      </c>
      <c r="B7966" s="55" t="s">
        <v>10109</v>
      </c>
      <c r="C7966" s="57" t="s">
        <v>8068</v>
      </c>
      <c r="D7966" s="59">
        <v>38.840000000000003</v>
      </c>
    </row>
    <row r="7967" spans="1:4" ht="13.5">
      <c r="A7967" s="57">
        <v>20088</v>
      </c>
      <c r="B7967" s="55" t="s">
        <v>10110</v>
      </c>
      <c r="C7967" s="57" t="s">
        <v>8068</v>
      </c>
      <c r="D7967" s="59">
        <v>17.260000000000002</v>
      </c>
    </row>
    <row r="7968" spans="1:4" ht="13.5">
      <c r="A7968" s="57">
        <v>20089</v>
      </c>
      <c r="B7968" s="55" t="s">
        <v>10111</v>
      </c>
      <c r="C7968" s="57" t="s">
        <v>8068</v>
      </c>
      <c r="D7968" s="59">
        <v>82.27</v>
      </c>
    </row>
    <row r="7969" spans="1:4" ht="13.5">
      <c r="A7969" s="57">
        <v>20087</v>
      </c>
      <c r="B7969" s="55" t="s">
        <v>10112</v>
      </c>
      <c r="C7969" s="57" t="s">
        <v>8068</v>
      </c>
      <c r="D7969" s="59">
        <v>12.43</v>
      </c>
    </row>
    <row r="7970" spans="1:4" ht="13.5">
      <c r="A7970" s="57">
        <v>1200</v>
      </c>
      <c r="B7970" s="55" t="s">
        <v>10113</v>
      </c>
      <c r="C7970" s="57" t="s">
        <v>8068</v>
      </c>
      <c r="D7970" s="59">
        <v>10.09</v>
      </c>
    </row>
    <row r="7971" spans="1:4" ht="13.5">
      <c r="A7971" s="57">
        <v>12909</v>
      </c>
      <c r="B7971" s="55" t="s">
        <v>10114</v>
      </c>
      <c r="C7971" s="57" t="s">
        <v>8068</v>
      </c>
      <c r="D7971" s="59">
        <v>4.58</v>
      </c>
    </row>
    <row r="7972" spans="1:4" ht="13.5">
      <c r="A7972" s="57">
        <v>12910</v>
      </c>
      <c r="B7972" s="55" t="s">
        <v>10115</v>
      </c>
      <c r="C7972" s="57" t="s">
        <v>8068</v>
      </c>
      <c r="D7972" s="59">
        <v>7.64</v>
      </c>
    </row>
    <row r="7973" spans="1:4" ht="13.5">
      <c r="A7973" s="57">
        <v>1184</v>
      </c>
      <c r="B7973" s="55" t="s">
        <v>10116</v>
      </c>
      <c r="C7973" s="57" t="s">
        <v>8068</v>
      </c>
      <c r="D7973" s="59">
        <v>95.5</v>
      </c>
    </row>
    <row r="7974" spans="1:4" ht="13.5">
      <c r="A7974" s="57">
        <v>1191</v>
      </c>
      <c r="B7974" s="55" t="s">
        <v>10117</v>
      </c>
      <c r="C7974" s="57" t="s">
        <v>8068</v>
      </c>
      <c r="D7974" s="59">
        <v>1.36</v>
      </c>
    </row>
    <row r="7975" spans="1:4" ht="13.5">
      <c r="A7975" s="57">
        <v>1185</v>
      </c>
      <c r="B7975" s="55" t="s">
        <v>10118</v>
      </c>
      <c r="C7975" s="57" t="s">
        <v>8068</v>
      </c>
      <c r="D7975" s="59">
        <v>1.55</v>
      </c>
    </row>
    <row r="7976" spans="1:4" ht="13.5">
      <c r="A7976" s="57">
        <v>1189</v>
      </c>
      <c r="B7976" s="55" t="s">
        <v>10119</v>
      </c>
      <c r="C7976" s="57" t="s">
        <v>8068</v>
      </c>
      <c r="D7976" s="59">
        <v>2.69</v>
      </c>
    </row>
    <row r="7977" spans="1:4" ht="13.5">
      <c r="A7977" s="57">
        <v>1193</v>
      </c>
      <c r="B7977" s="55" t="s">
        <v>10120</v>
      </c>
      <c r="C7977" s="57" t="s">
        <v>8068</v>
      </c>
      <c r="D7977" s="59">
        <v>5.17</v>
      </c>
    </row>
    <row r="7978" spans="1:4" ht="13.5">
      <c r="A7978" s="57">
        <v>1194</v>
      </c>
      <c r="B7978" s="55" t="s">
        <v>10121</v>
      </c>
      <c r="C7978" s="57" t="s">
        <v>8068</v>
      </c>
      <c r="D7978" s="59">
        <v>9.7899999999999991</v>
      </c>
    </row>
    <row r="7979" spans="1:4" ht="13.5">
      <c r="A7979" s="57">
        <v>1195</v>
      </c>
      <c r="B7979" s="55" t="s">
        <v>10122</v>
      </c>
      <c r="C7979" s="57" t="s">
        <v>8068</v>
      </c>
      <c r="D7979" s="59">
        <v>14.73</v>
      </c>
    </row>
    <row r="7980" spans="1:4" ht="13.5">
      <c r="A7980" s="57">
        <v>1204</v>
      </c>
      <c r="B7980" s="55" t="s">
        <v>10123</v>
      </c>
      <c r="C7980" s="57" t="s">
        <v>8068</v>
      </c>
      <c r="D7980" s="59">
        <v>26.79</v>
      </c>
    </row>
    <row r="7981" spans="1:4" ht="13.5">
      <c r="A7981" s="57">
        <v>1205</v>
      </c>
      <c r="B7981" s="55" t="s">
        <v>10124</v>
      </c>
      <c r="C7981" s="57" t="s">
        <v>8068</v>
      </c>
      <c r="D7981" s="59">
        <v>63.54</v>
      </c>
    </row>
    <row r="7982" spans="1:4" ht="13.5">
      <c r="A7982" s="57">
        <v>1207</v>
      </c>
      <c r="B7982" s="55" t="s">
        <v>10125</v>
      </c>
      <c r="C7982" s="57" t="s">
        <v>8068</v>
      </c>
      <c r="D7982" s="59">
        <v>32.229999999999997</v>
      </c>
    </row>
    <row r="7983" spans="1:4" ht="13.5">
      <c r="A7983" s="57">
        <v>1206</v>
      </c>
      <c r="B7983" s="55" t="s">
        <v>10126</v>
      </c>
      <c r="C7983" s="57" t="s">
        <v>8068</v>
      </c>
      <c r="D7983" s="59">
        <v>8.08</v>
      </c>
    </row>
    <row r="7984" spans="1:4" ht="13.5">
      <c r="A7984" s="57">
        <v>1183</v>
      </c>
      <c r="B7984" s="55" t="s">
        <v>10127</v>
      </c>
      <c r="C7984" s="57" t="s">
        <v>8068</v>
      </c>
      <c r="D7984" s="59">
        <v>21.04</v>
      </c>
    </row>
    <row r="7985" spans="1:4" ht="13.5">
      <c r="A7985" s="57">
        <v>42685</v>
      </c>
      <c r="B7985" s="55" t="s">
        <v>10128</v>
      </c>
      <c r="C7985" s="57" t="s">
        <v>8068</v>
      </c>
      <c r="D7985" s="59">
        <v>76.33</v>
      </c>
    </row>
    <row r="7986" spans="1:4" ht="13.5">
      <c r="A7986" s="57">
        <v>42686</v>
      </c>
      <c r="B7986" s="55" t="s">
        <v>10129</v>
      </c>
      <c r="C7986" s="57" t="s">
        <v>8068</v>
      </c>
      <c r="D7986" s="59">
        <v>118.83</v>
      </c>
    </row>
    <row r="7987" spans="1:4" ht="13.5">
      <c r="A7987" s="57">
        <v>12894</v>
      </c>
      <c r="B7987" s="55" t="s">
        <v>10130</v>
      </c>
      <c r="C7987" s="57" t="s">
        <v>8068</v>
      </c>
      <c r="D7987" s="59">
        <v>16.510000000000002</v>
      </c>
    </row>
    <row r="7988" spans="1:4" ht="27">
      <c r="A7988" s="57">
        <v>12895</v>
      </c>
      <c r="B7988" s="55" t="s">
        <v>10131</v>
      </c>
      <c r="C7988" s="57" t="s">
        <v>8068</v>
      </c>
      <c r="D7988" s="59">
        <v>12.7</v>
      </c>
    </row>
    <row r="7989" spans="1:4" ht="27">
      <c r="A7989" s="57">
        <v>1631</v>
      </c>
      <c r="B7989" s="55" t="s">
        <v>10132</v>
      </c>
      <c r="C7989" s="57" t="s">
        <v>8068</v>
      </c>
      <c r="D7989" s="59">
        <v>227.81</v>
      </c>
    </row>
    <row r="7990" spans="1:4" ht="27">
      <c r="A7990" s="57">
        <v>1633</v>
      </c>
      <c r="B7990" s="55" t="s">
        <v>10133</v>
      </c>
      <c r="C7990" s="57" t="s">
        <v>8068</v>
      </c>
      <c r="D7990" s="59">
        <v>387.06</v>
      </c>
    </row>
    <row r="7991" spans="1:4" ht="13.5">
      <c r="A7991" s="57">
        <v>10818</v>
      </c>
      <c r="B7991" s="55" t="s">
        <v>10134</v>
      </c>
      <c r="C7991" s="57" t="s">
        <v>92</v>
      </c>
      <c r="D7991" s="59">
        <v>27.92</v>
      </c>
    </row>
    <row r="7992" spans="1:4" ht="40.5">
      <c r="A7992" s="57">
        <v>39359</v>
      </c>
      <c r="B7992" s="55" t="s">
        <v>10135</v>
      </c>
      <c r="C7992" s="57" t="s">
        <v>8068</v>
      </c>
      <c r="D7992" s="59">
        <v>31.56</v>
      </c>
    </row>
    <row r="7993" spans="1:4" ht="40.5">
      <c r="A7993" s="57">
        <v>39360</v>
      </c>
      <c r="B7993" s="55" t="s">
        <v>10136</v>
      </c>
      <c r="C7993" s="57" t="s">
        <v>8068</v>
      </c>
      <c r="D7993" s="59">
        <v>28.68</v>
      </c>
    </row>
    <row r="7994" spans="1:4" ht="13.5">
      <c r="A7994" s="57">
        <v>10710</v>
      </c>
      <c r="B7994" s="55" t="s">
        <v>10137</v>
      </c>
      <c r="C7994" s="57" t="s">
        <v>3</v>
      </c>
      <c r="D7994" s="59">
        <v>125.8</v>
      </c>
    </row>
    <row r="7995" spans="1:4" ht="13.5">
      <c r="A7995" s="57">
        <v>10709</v>
      </c>
      <c r="B7995" s="55" t="s">
        <v>10138</v>
      </c>
      <c r="C7995" s="57" t="s">
        <v>3</v>
      </c>
      <c r="D7995" s="59">
        <v>154.55000000000001</v>
      </c>
    </row>
    <row r="7996" spans="1:4" ht="27">
      <c r="A7996" s="57">
        <v>39636</v>
      </c>
      <c r="B7996" s="55" t="s">
        <v>10139</v>
      </c>
      <c r="C7996" s="57" t="s">
        <v>3</v>
      </c>
      <c r="D7996" s="59">
        <v>157.82</v>
      </c>
    </row>
    <row r="7997" spans="1:4" ht="27">
      <c r="A7997" s="57">
        <v>10708</v>
      </c>
      <c r="B7997" s="55" t="s">
        <v>10140</v>
      </c>
      <c r="C7997" s="57" t="s">
        <v>3</v>
      </c>
      <c r="D7997" s="59">
        <v>48.7</v>
      </c>
    </row>
    <row r="7998" spans="1:4" ht="27">
      <c r="A7998" s="57">
        <v>39635</v>
      </c>
      <c r="B7998" s="55" t="s">
        <v>10141</v>
      </c>
      <c r="C7998" s="57" t="s">
        <v>3</v>
      </c>
      <c r="D7998" s="59">
        <v>82.91</v>
      </c>
    </row>
    <row r="7999" spans="1:4" ht="13.5">
      <c r="A7999" s="57">
        <v>6117</v>
      </c>
      <c r="B7999" s="55" t="s">
        <v>10142</v>
      </c>
      <c r="C7999" s="57" t="s">
        <v>4</v>
      </c>
      <c r="D7999" s="59">
        <v>13.92</v>
      </c>
    </row>
    <row r="8000" spans="1:4" ht="13.5">
      <c r="A8000" s="57">
        <v>40913</v>
      </c>
      <c r="B8000" s="55" t="s">
        <v>10143</v>
      </c>
      <c r="C8000" s="57" t="s">
        <v>8078</v>
      </c>
      <c r="D8000" s="59">
        <v>2448.29</v>
      </c>
    </row>
    <row r="8001" spans="1:4" ht="13.5">
      <c r="A8001" s="57">
        <v>1214</v>
      </c>
      <c r="B8001" s="55" t="s">
        <v>10144</v>
      </c>
      <c r="C8001" s="57" t="s">
        <v>4</v>
      </c>
      <c r="D8001" s="59">
        <v>14.82</v>
      </c>
    </row>
    <row r="8002" spans="1:4" ht="13.5">
      <c r="A8002" s="57">
        <v>40915</v>
      </c>
      <c r="B8002" s="55" t="s">
        <v>10145</v>
      </c>
      <c r="C8002" s="57" t="s">
        <v>8078</v>
      </c>
      <c r="D8002" s="59">
        <v>2609.02</v>
      </c>
    </row>
    <row r="8003" spans="1:4" ht="13.5">
      <c r="A8003" s="57">
        <v>1213</v>
      </c>
      <c r="B8003" s="55" t="s">
        <v>10146</v>
      </c>
      <c r="C8003" s="57" t="s">
        <v>4</v>
      </c>
      <c r="D8003" s="59">
        <v>17.68</v>
      </c>
    </row>
    <row r="8004" spans="1:4" ht="13.5">
      <c r="A8004" s="57">
        <v>40914</v>
      </c>
      <c r="B8004" s="55" t="s">
        <v>10147</v>
      </c>
      <c r="C8004" s="57" t="s">
        <v>8078</v>
      </c>
      <c r="D8004" s="59">
        <v>3107.54</v>
      </c>
    </row>
    <row r="8005" spans="1:4" ht="27">
      <c r="A8005" s="57">
        <v>5091</v>
      </c>
      <c r="B8005" s="55" t="s">
        <v>10148</v>
      </c>
      <c r="C8005" s="57" t="s">
        <v>8068</v>
      </c>
      <c r="D8005" s="59">
        <v>14.64</v>
      </c>
    </row>
    <row r="8006" spans="1:4" ht="27">
      <c r="A8006" s="57">
        <v>14615</v>
      </c>
      <c r="B8006" s="55" t="s">
        <v>10149</v>
      </c>
      <c r="C8006" s="57" t="s">
        <v>8068</v>
      </c>
      <c r="D8006" s="59">
        <v>3675.16</v>
      </c>
    </row>
    <row r="8007" spans="1:4" ht="13.5">
      <c r="A8007" s="57">
        <v>2711</v>
      </c>
      <c r="B8007" s="55" t="s">
        <v>10150</v>
      </c>
      <c r="C8007" s="57" t="s">
        <v>8068</v>
      </c>
      <c r="D8007" s="59">
        <v>162.9</v>
      </c>
    </row>
    <row r="8008" spans="1:4" ht="27">
      <c r="A8008" s="57">
        <v>37727</v>
      </c>
      <c r="B8008" s="55" t="s">
        <v>10151</v>
      </c>
      <c r="C8008" s="57" t="s">
        <v>8068</v>
      </c>
      <c r="D8008" s="59">
        <v>9000</v>
      </c>
    </row>
    <row r="8009" spans="1:4" ht="27">
      <c r="A8009" s="57">
        <v>37728</v>
      </c>
      <c r="B8009" s="55" t="s">
        <v>10152</v>
      </c>
      <c r="C8009" s="57" t="s">
        <v>8068</v>
      </c>
      <c r="D8009" s="59">
        <v>12209.79</v>
      </c>
    </row>
    <row r="8010" spans="1:4" ht="27">
      <c r="A8010" s="57">
        <v>37729</v>
      </c>
      <c r="B8010" s="55" t="s">
        <v>10153</v>
      </c>
      <c r="C8010" s="57" t="s">
        <v>8068</v>
      </c>
      <c r="D8010" s="59">
        <v>13216.78</v>
      </c>
    </row>
    <row r="8011" spans="1:4" ht="27">
      <c r="A8011" s="57">
        <v>37730</v>
      </c>
      <c r="B8011" s="55" t="s">
        <v>10154</v>
      </c>
      <c r="C8011" s="57" t="s">
        <v>8068</v>
      </c>
      <c r="D8011" s="59">
        <v>14223.77</v>
      </c>
    </row>
    <row r="8012" spans="1:4" ht="27">
      <c r="A8012" s="57">
        <v>37731</v>
      </c>
      <c r="B8012" s="55" t="s">
        <v>10155</v>
      </c>
      <c r="C8012" s="57" t="s">
        <v>8068</v>
      </c>
      <c r="D8012" s="59">
        <v>15230.76</v>
      </c>
    </row>
    <row r="8013" spans="1:4" ht="27">
      <c r="A8013" s="57">
        <v>37732</v>
      </c>
      <c r="B8013" s="55" t="s">
        <v>10156</v>
      </c>
      <c r="C8013" s="57" t="s">
        <v>8068</v>
      </c>
      <c r="D8013" s="59">
        <v>17370.62</v>
      </c>
    </row>
    <row r="8014" spans="1:4" ht="27">
      <c r="A8014" s="57">
        <v>42250</v>
      </c>
      <c r="B8014" s="55" t="s">
        <v>10157</v>
      </c>
      <c r="C8014" s="57" t="s">
        <v>14</v>
      </c>
      <c r="D8014" s="59">
        <v>1884.26</v>
      </c>
    </row>
    <row r="8015" spans="1:4" ht="27">
      <c r="A8015" s="57">
        <v>42256</v>
      </c>
      <c r="B8015" s="55" t="s">
        <v>10158</v>
      </c>
      <c r="C8015" s="57" t="s">
        <v>92</v>
      </c>
      <c r="D8015" s="59">
        <v>5.3</v>
      </c>
    </row>
    <row r="8016" spans="1:4" ht="13.5">
      <c r="A8016" s="57">
        <v>4743</v>
      </c>
      <c r="B8016" s="55" t="s">
        <v>10159</v>
      </c>
      <c r="C8016" s="57" t="s">
        <v>7</v>
      </c>
      <c r="D8016" s="59">
        <v>40.880000000000003</v>
      </c>
    </row>
    <row r="8017" spans="1:4" ht="13.5">
      <c r="A8017" s="57">
        <v>4744</v>
      </c>
      <c r="B8017" s="55" t="s">
        <v>10160</v>
      </c>
      <c r="C8017" s="57" t="s">
        <v>7</v>
      </c>
      <c r="D8017" s="59">
        <v>65.41</v>
      </c>
    </row>
    <row r="8018" spans="1:4" ht="13.5">
      <c r="A8018" s="57">
        <v>4745</v>
      </c>
      <c r="B8018" s="55" t="s">
        <v>10161</v>
      </c>
      <c r="C8018" s="57" t="s">
        <v>7</v>
      </c>
      <c r="D8018" s="59">
        <v>78.45</v>
      </c>
    </row>
    <row r="8019" spans="1:4" ht="40.5">
      <c r="A8019" s="57">
        <v>36496</v>
      </c>
      <c r="B8019" s="55" t="s">
        <v>10162</v>
      </c>
      <c r="C8019" s="57" t="s">
        <v>8068</v>
      </c>
      <c r="D8019" s="59">
        <v>9331.17</v>
      </c>
    </row>
    <row r="8020" spans="1:4" ht="40.5">
      <c r="A8020" s="57">
        <v>10630</v>
      </c>
      <c r="B8020" s="55" t="s">
        <v>10163</v>
      </c>
      <c r="C8020" s="57" t="s">
        <v>8068</v>
      </c>
      <c r="D8020" s="59">
        <v>507439.71</v>
      </c>
    </row>
    <row r="8021" spans="1:4" ht="40.5">
      <c r="A8021" s="57">
        <v>37762</v>
      </c>
      <c r="B8021" s="55" t="s">
        <v>10164</v>
      </c>
      <c r="C8021" s="57" t="s">
        <v>8068</v>
      </c>
      <c r="D8021" s="59">
        <v>435200.12</v>
      </c>
    </row>
    <row r="8022" spans="1:4" ht="40.5">
      <c r="A8022" s="57">
        <v>37763</v>
      </c>
      <c r="B8022" s="55" t="s">
        <v>10165</v>
      </c>
      <c r="C8022" s="57" t="s">
        <v>8068</v>
      </c>
      <c r="D8022" s="59">
        <v>440485.87</v>
      </c>
    </row>
    <row r="8023" spans="1:4" ht="27">
      <c r="A8023" s="57">
        <v>41992</v>
      </c>
      <c r="B8023" s="55" t="s">
        <v>10166</v>
      </c>
      <c r="C8023" s="57" t="s">
        <v>8068</v>
      </c>
      <c r="D8023" s="59">
        <v>500744.41</v>
      </c>
    </row>
    <row r="8024" spans="1:4" ht="40.5">
      <c r="A8024" s="57">
        <v>13215</v>
      </c>
      <c r="B8024" s="55" t="s">
        <v>10167</v>
      </c>
      <c r="C8024" s="57" t="s">
        <v>8068</v>
      </c>
      <c r="D8024" s="59">
        <v>614037.32999999996</v>
      </c>
    </row>
    <row r="8025" spans="1:4" ht="13.5">
      <c r="A8025" s="57">
        <v>4235</v>
      </c>
      <c r="B8025" s="55" t="s">
        <v>10168</v>
      </c>
      <c r="C8025" s="57" t="s">
        <v>4</v>
      </c>
      <c r="D8025" s="59">
        <v>13.74</v>
      </c>
    </row>
    <row r="8026" spans="1:4" ht="13.5">
      <c r="A8026" s="57">
        <v>40976</v>
      </c>
      <c r="B8026" s="55" t="s">
        <v>10169</v>
      </c>
      <c r="C8026" s="57" t="s">
        <v>8078</v>
      </c>
      <c r="D8026" s="59">
        <v>2418.83</v>
      </c>
    </row>
    <row r="8027" spans="1:4" ht="13.5">
      <c r="A8027" s="57">
        <v>39013</v>
      </c>
      <c r="B8027" s="55" t="s">
        <v>10170</v>
      </c>
      <c r="C8027" s="57" t="s">
        <v>8068</v>
      </c>
      <c r="D8027" s="59">
        <v>1.24</v>
      </c>
    </row>
    <row r="8028" spans="1:4" ht="40.5">
      <c r="A8028" s="57">
        <v>43091</v>
      </c>
      <c r="B8028" s="55" t="s">
        <v>10171</v>
      </c>
      <c r="C8028" s="57" t="s">
        <v>8068</v>
      </c>
      <c r="D8028" s="59">
        <v>3444.36</v>
      </c>
    </row>
    <row r="8029" spans="1:4" ht="40.5">
      <c r="A8029" s="57">
        <v>43092</v>
      </c>
      <c r="B8029" s="55" t="s">
        <v>10172</v>
      </c>
      <c r="C8029" s="57" t="s">
        <v>8068</v>
      </c>
      <c r="D8029" s="59">
        <v>4592.4799999999996</v>
      </c>
    </row>
    <row r="8030" spans="1:4" ht="40.5">
      <c r="A8030" s="57">
        <v>43089</v>
      </c>
      <c r="B8030" s="55" t="s">
        <v>10173</v>
      </c>
      <c r="C8030" s="57" t="s">
        <v>8068</v>
      </c>
      <c r="D8030" s="59">
        <v>800.37</v>
      </c>
    </row>
    <row r="8031" spans="1:4" ht="40.5">
      <c r="A8031" s="57">
        <v>43090</v>
      </c>
      <c r="B8031" s="55" t="s">
        <v>10174</v>
      </c>
      <c r="C8031" s="57" t="s">
        <v>8068</v>
      </c>
      <c r="D8031" s="59">
        <v>1766.33</v>
      </c>
    </row>
    <row r="8032" spans="1:4" ht="13.5">
      <c r="A8032" s="57">
        <v>41967</v>
      </c>
      <c r="B8032" s="55" t="s">
        <v>10175</v>
      </c>
      <c r="C8032" s="57" t="s">
        <v>109</v>
      </c>
      <c r="D8032" s="59">
        <v>7.86</v>
      </c>
    </row>
    <row r="8033" spans="1:4" ht="27">
      <c r="A8033" s="57">
        <v>12760</v>
      </c>
      <c r="B8033" s="55" t="s">
        <v>10176</v>
      </c>
      <c r="C8033" s="57" t="s">
        <v>3</v>
      </c>
      <c r="D8033" s="59">
        <v>1279</v>
      </c>
    </row>
    <row r="8034" spans="1:4" ht="27">
      <c r="A8034" s="57">
        <v>12759</v>
      </c>
      <c r="B8034" s="55" t="s">
        <v>10177</v>
      </c>
      <c r="C8034" s="57" t="s">
        <v>3</v>
      </c>
      <c r="D8034" s="59">
        <v>852.66</v>
      </c>
    </row>
    <row r="8035" spans="1:4" ht="27">
      <c r="A8035" s="57">
        <v>43105</v>
      </c>
      <c r="B8035" s="55" t="s">
        <v>10178</v>
      </c>
      <c r="C8035" s="57" t="s">
        <v>92</v>
      </c>
      <c r="D8035" s="59">
        <v>48.17</v>
      </c>
    </row>
    <row r="8036" spans="1:4" ht="27">
      <c r="A8036" s="57">
        <v>40424</v>
      </c>
      <c r="B8036" s="55" t="s">
        <v>10179</v>
      </c>
      <c r="C8036" s="57" t="s">
        <v>92</v>
      </c>
      <c r="D8036" s="59">
        <v>12.24</v>
      </c>
    </row>
    <row r="8037" spans="1:4" ht="13.5">
      <c r="A8037" s="57">
        <v>1325</v>
      </c>
      <c r="B8037" s="55" t="s">
        <v>10180</v>
      </c>
      <c r="C8037" s="57" t="s">
        <v>92</v>
      </c>
      <c r="D8037" s="59">
        <v>13.4</v>
      </c>
    </row>
    <row r="8038" spans="1:4" ht="13.5">
      <c r="A8038" s="57">
        <v>1327</v>
      </c>
      <c r="B8038" s="55" t="s">
        <v>10181</v>
      </c>
      <c r="C8038" s="57" t="s">
        <v>92</v>
      </c>
      <c r="D8038" s="59">
        <v>14.27</v>
      </c>
    </row>
    <row r="8039" spans="1:4" ht="13.5">
      <c r="A8039" s="57">
        <v>1328</v>
      </c>
      <c r="B8039" s="55" t="s">
        <v>10182</v>
      </c>
      <c r="C8039" s="57" t="s">
        <v>92</v>
      </c>
      <c r="D8039" s="59">
        <v>13.44</v>
      </c>
    </row>
    <row r="8040" spans="1:4" ht="13.5">
      <c r="A8040" s="57">
        <v>1321</v>
      </c>
      <c r="B8040" s="55" t="s">
        <v>10183</v>
      </c>
      <c r="C8040" s="57" t="s">
        <v>92</v>
      </c>
      <c r="D8040" s="59">
        <v>12.44</v>
      </c>
    </row>
    <row r="8041" spans="1:4" ht="13.5">
      <c r="A8041" s="57">
        <v>1318</v>
      </c>
      <c r="B8041" s="55" t="s">
        <v>10184</v>
      </c>
      <c r="C8041" s="57" t="s">
        <v>92</v>
      </c>
      <c r="D8041" s="59">
        <v>12.45</v>
      </c>
    </row>
    <row r="8042" spans="1:4" ht="13.5">
      <c r="A8042" s="57">
        <v>1322</v>
      </c>
      <c r="B8042" s="55" t="s">
        <v>10185</v>
      </c>
      <c r="C8042" s="57" t="s">
        <v>92</v>
      </c>
      <c r="D8042" s="59">
        <v>13.15</v>
      </c>
    </row>
    <row r="8043" spans="1:4" ht="13.5">
      <c r="A8043" s="57">
        <v>1323</v>
      </c>
      <c r="B8043" s="55" t="s">
        <v>10186</v>
      </c>
      <c r="C8043" s="57" t="s">
        <v>92</v>
      </c>
      <c r="D8043" s="59">
        <v>13.15</v>
      </c>
    </row>
    <row r="8044" spans="1:4" ht="13.5">
      <c r="A8044" s="57">
        <v>1319</v>
      </c>
      <c r="B8044" s="55" t="s">
        <v>10187</v>
      </c>
      <c r="C8044" s="57" t="s">
        <v>92</v>
      </c>
      <c r="D8044" s="59">
        <v>11.08</v>
      </c>
    </row>
    <row r="8045" spans="1:4" ht="13.5">
      <c r="A8045" s="57">
        <v>11026</v>
      </c>
      <c r="B8045" s="55" t="s">
        <v>10188</v>
      </c>
      <c r="C8045" s="57" t="s">
        <v>92</v>
      </c>
      <c r="D8045" s="59">
        <v>15.25</v>
      </c>
    </row>
    <row r="8046" spans="1:4" ht="13.5">
      <c r="A8046" s="57">
        <v>11027</v>
      </c>
      <c r="B8046" s="55" t="s">
        <v>10189</v>
      </c>
      <c r="C8046" s="57" t="s">
        <v>92</v>
      </c>
      <c r="D8046" s="59">
        <v>15.87</v>
      </c>
    </row>
    <row r="8047" spans="1:4" ht="13.5">
      <c r="A8047" s="57">
        <v>11046</v>
      </c>
      <c r="B8047" s="55" t="s">
        <v>10190</v>
      </c>
      <c r="C8047" s="57" t="s">
        <v>92</v>
      </c>
      <c r="D8047" s="59">
        <v>15.2</v>
      </c>
    </row>
    <row r="8048" spans="1:4" ht="13.5">
      <c r="A8048" s="57">
        <v>11047</v>
      </c>
      <c r="B8048" s="55" t="s">
        <v>10191</v>
      </c>
      <c r="C8048" s="57" t="s">
        <v>92</v>
      </c>
      <c r="D8048" s="59">
        <v>16.57</v>
      </c>
    </row>
    <row r="8049" spans="1:4" ht="13.5">
      <c r="A8049" s="57">
        <v>43668</v>
      </c>
      <c r="B8049" s="55" t="s">
        <v>10192</v>
      </c>
      <c r="C8049" s="57" t="s">
        <v>92</v>
      </c>
      <c r="D8049" s="59">
        <v>14.62</v>
      </c>
    </row>
    <row r="8050" spans="1:4" ht="13.5">
      <c r="A8050" s="57">
        <v>11049</v>
      </c>
      <c r="B8050" s="55" t="s">
        <v>10193</v>
      </c>
      <c r="C8050" s="57" t="s">
        <v>92</v>
      </c>
      <c r="D8050" s="59">
        <v>15.84</v>
      </c>
    </row>
    <row r="8051" spans="1:4" ht="13.5">
      <c r="A8051" s="57">
        <v>43106</v>
      </c>
      <c r="B8051" s="55" t="s">
        <v>10194</v>
      </c>
      <c r="C8051" s="57" t="s">
        <v>92</v>
      </c>
      <c r="D8051" s="59">
        <v>15.94</v>
      </c>
    </row>
    <row r="8052" spans="1:4" ht="13.5">
      <c r="A8052" s="57">
        <v>11051</v>
      </c>
      <c r="B8052" s="55" t="s">
        <v>10195</v>
      </c>
      <c r="C8052" s="57" t="s">
        <v>92</v>
      </c>
      <c r="D8052" s="59">
        <v>16.63</v>
      </c>
    </row>
    <row r="8053" spans="1:4" ht="13.5">
      <c r="A8053" s="57">
        <v>11061</v>
      </c>
      <c r="B8053" s="55" t="s">
        <v>10196</v>
      </c>
      <c r="C8053" s="57" t="s">
        <v>92</v>
      </c>
      <c r="D8053" s="59">
        <v>19.95</v>
      </c>
    </row>
    <row r="8054" spans="1:4" ht="13.5">
      <c r="A8054" s="57">
        <v>43667</v>
      </c>
      <c r="B8054" s="55" t="s">
        <v>10197</v>
      </c>
      <c r="C8054" s="57" t="s">
        <v>92</v>
      </c>
      <c r="D8054" s="59">
        <v>14.5</v>
      </c>
    </row>
    <row r="8055" spans="1:4" ht="13.5">
      <c r="A8055" s="57">
        <v>1333</v>
      </c>
      <c r="B8055" s="55" t="s">
        <v>10198</v>
      </c>
      <c r="C8055" s="57" t="s">
        <v>92</v>
      </c>
      <c r="D8055" s="59">
        <v>12.08</v>
      </c>
    </row>
    <row r="8056" spans="1:4" ht="13.5">
      <c r="A8056" s="57">
        <v>1330</v>
      </c>
      <c r="B8056" s="55" t="s">
        <v>10199</v>
      </c>
      <c r="C8056" s="57" t="s">
        <v>92</v>
      </c>
      <c r="D8056" s="59">
        <v>11.97</v>
      </c>
    </row>
    <row r="8057" spans="1:4" ht="13.5">
      <c r="A8057" s="57">
        <v>10957</v>
      </c>
      <c r="B8057" s="55" t="s">
        <v>10200</v>
      </c>
      <c r="C8057" s="57" t="s">
        <v>92</v>
      </c>
      <c r="D8057" s="59">
        <v>13.8</v>
      </c>
    </row>
    <row r="8058" spans="1:4" ht="13.5">
      <c r="A8058" s="57">
        <v>1332</v>
      </c>
      <c r="B8058" s="55" t="s">
        <v>10201</v>
      </c>
      <c r="C8058" s="57" t="s">
        <v>92</v>
      </c>
      <c r="D8058" s="59">
        <v>12.27</v>
      </c>
    </row>
    <row r="8059" spans="1:4" ht="13.5">
      <c r="A8059" s="57">
        <v>1334</v>
      </c>
      <c r="B8059" s="55" t="s">
        <v>10202</v>
      </c>
      <c r="C8059" s="57" t="s">
        <v>92</v>
      </c>
      <c r="D8059" s="59">
        <v>13.61</v>
      </c>
    </row>
    <row r="8060" spans="1:4" ht="13.5">
      <c r="A8060" s="57">
        <v>1335</v>
      </c>
      <c r="B8060" s="55" t="s">
        <v>10203</v>
      </c>
      <c r="C8060" s="57" t="s">
        <v>92</v>
      </c>
      <c r="D8060" s="59">
        <v>14.06</v>
      </c>
    </row>
    <row r="8061" spans="1:4" ht="13.5">
      <c r="A8061" s="57">
        <v>40425</v>
      </c>
      <c r="B8061" s="55" t="s">
        <v>10204</v>
      </c>
      <c r="C8061" s="57" t="s">
        <v>92</v>
      </c>
      <c r="D8061" s="59">
        <v>12.03</v>
      </c>
    </row>
    <row r="8062" spans="1:4" ht="13.5">
      <c r="A8062" s="57">
        <v>1337</v>
      </c>
      <c r="B8062" s="55" t="s">
        <v>10205</v>
      </c>
      <c r="C8062" s="57" t="s">
        <v>92</v>
      </c>
      <c r="D8062" s="59">
        <v>13.8</v>
      </c>
    </row>
    <row r="8063" spans="1:4" ht="13.5">
      <c r="A8063" s="57">
        <v>1338</v>
      </c>
      <c r="B8063" s="55" t="s">
        <v>10206</v>
      </c>
      <c r="C8063" s="57" t="s">
        <v>3</v>
      </c>
      <c r="D8063" s="59">
        <v>35.200000000000003</v>
      </c>
    </row>
    <row r="8064" spans="1:4" ht="13.5">
      <c r="A8064" s="57">
        <v>1340</v>
      </c>
      <c r="B8064" s="55" t="s">
        <v>10207</v>
      </c>
      <c r="C8064" s="57" t="s">
        <v>3</v>
      </c>
      <c r="D8064" s="59">
        <v>40.69</v>
      </c>
    </row>
    <row r="8065" spans="1:4" ht="13.5">
      <c r="A8065" s="57">
        <v>1341</v>
      </c>
      <c r="B8065" s="55" t="s">
        <v>10208</v>
      </c>
      <c r="C8065" s="57" t="s">
        <v>3</v>
      </c>
      <c r="D8065" s="59">
        <v>39.19</v>
      </c>
    </row>
    <row r="8066" spans="1:4" ht="13.5">
      <c r="A8066" s="57">
        <v>11134</v>
      </c>
      <c r="B8066" s="55" t="s">
        <v>10209</v>
      </c>
      <c r="C8066" s="57" t="s">
        <v>3</v>
      </c>
      <c r="D8066" s="59">
        <v>34.36</v>
      </c>
    </row>
    <row r="8067" spans="1:4" ht="13.5">
      <c r="A8067" s="57">
        <v>11135</v>
      </c>
      <c r="B8067" s="55" t="s">
        <v>10210</v>
      </c>
      <c r="C8067" s="57" t="s">
        <v>3</v>
      </c>
      <c r="D8067" s="59">
        <v>41.88</v>
      </c>
    </row>
    <row r="8068" spans="1:4" ht="13.5">
      <c r="A8068" s="57">
        <v>11136</v>
      </c>
      <c r="B8068" s="55" t="s">
        <v>10211</v>
      </c>
      <c r="C8068" s="57" t="s">
        <v>3</v>
      </c>
      <c r="D8068" s="59">
        <v>45.3</v>
      </c>
    </row>
    <row r="8069" spans="1:4" ht="13.5">
      <c r="A8069" s="57">
        <v>34743</v>
      </c>
      <c r="B8069" s="55" t="s">
        <v>10212</v>
      </c>
      <c r="C8069" s="57" t="s">
        <v>3</v>
      </c>
      <c r="D8069" s="59">
        <v>57.67</v>
      </c>
    </row>
    <row r="8070" spans="1:4" ht="13.5">
      <c r="A8070" s="57">
        <v>11137</v>
      </c>
      <c r="B8070" s="55" t="s">
        <v>10213</v>
      </c>
      <c r="C8070" s="57" t="s">
        <v>3</v>
      </c>
      <c r="D8070" s="59">
        <v>64.319999999999993</v>
      </c>
    </row>
    <row r="8071" spans="1:4" ht="13.5">
      <c r="A8071" s="57">
        <v>34745</v>
      </c>
      <c r="B8071" s="55" t="s">
        <v>10214</v>
      </c>
      <c r="C8071" s="57" t="s">
        <v>3</v>
      </c>
      <c r="D8071" s="59">
        <v>73.3</v>
      </c>
    </row>
    <row r="8072" spans="1:4" ht="13.5">
      <c r="A8072" s="57">
        <v>34746</v>
      </c>
      <c r="B8072" s="55" t="s">
        <v>10215</v>
      </c>
      <c r="C8072" s="57" t="s">
        <v>3</v>
      </c>
      <c r="D8072" s="59">
        <v>18.87</v>
      </c>
    </row>
    <row r="8073" spans="1:4" ht="13.5">
      <c r="A8073" s="57">
        <v>1360</v>
      </c>
      <c r="B8073" s="55" t="s">
        <v>10216</v>
      </c>
      <c r="C8073" s="57" t="s">
        <v>3</v>
      </c>
      <c r="D8073" s="59">
        <v>23.31</v>
      </c>
    </row>
    <row r="8074" spans="1:4" ht="27">
      <c r="A8074" s="57">
        <v>1346</v>
      </c>
      <c r="B8074" s="55" t="s">
        <v>10217</v>
      </c>
      <c r="C8074" s="57" t="s">
        <v>3</v>
      </c>
      <c r="D8074" s="59">
        <v>35.270000000000003</v>
      </c>
    </row>
    <row r="8075" spans="1:4" ht="27">
      <c r="A8075" s="57">
        <v>1345</v>
      </c>
      <c r="B8075" s="55" t="s">
        <v>10218</v>
      </c>
      <c r="C8075" s="57" t="s">
        <v>3</v>
      </c>
      <c r="D8075" s="59">
        <v>57.15</v>
      </c>
    </row>
    <row r="8076" spans="1:4" ht="27">
      <c r="A8076" s="57">
        <v>1347</v>
      </c>
      <c r="B8076" s="55" t="s">
        <v>10219</v>
      </c>
      <c r="C8076" s="57" t="s">
        <v>3</v>
      </c>
      <c r="D8076" s="59">
        <v>42.15</v>
      </c>
    </row>
    <row r="8077" spans="1:4" ht="27">
      <c r="A8077" s="57">
        <v>1355</v>
      </c>
      <c r="B8077" s="55" t="s">
        <v>10220</v>
      </c>
      <c r="C8077" s="57" t="s">
        <v>3</v>
      </c>
      <c r="D8077" s="59">
        <v>24.33</v>
      </c>
    </row>
    <row r="8078" spans="1:4" ht="27">
      <c r="A8078" s="57">
        <v>1358</v>
      </c>
      <c r="B8078" s="55" t="s">
        <v>10221</v>
      </c>
      <c r="C8078" s="57" t="s">
        <v>3</v>
      </c>
      <c r="D8078" s="59">
        <v>28.18</v>
      </c>
    </row>
    <row r="8079" spans="1:4" ht="13.5">
      <c r="A8079" s="57">
        <v>34659</v>
      </c>
      <c r="B8079" s="55" t="s">
        <v>10222</v>
      </c>
      <c r="C8079" s="57" t="s">
        <v>3</v>
      </c>
      <c r="D8079" s="59">
        <v>38.42</v>
      </c>
    </row>
    <row r="8080" spans="1:4" ht="13.5">
      <c r="A8080" s="57">
        <v>34514</v>
      </c>
      <c r="B8080" s="55" t="s">
        <v>10223</v>
      </c>
      <c r="C8080" s="57" t="s">
        <v>3</v>
      </c>
      <c r="D8080" s="59">
        <v>42.56</v>
      </c>
    </row>
    <row r="8081" spans="1:4" ht="13.5">
      <c r="A8081" s="57">
        <v>34660</v>
      </c>
      <c r="B8081" s="55" t="s">
        <v>10224</v>
      </c>
      <c r="C8081" s="57" t="s">
        <v>3</v>
      </c>
      <c r="D8081" s="59">
        <v>54.01</v>
      </c>
    </row>
    <row r="8082" spans="1:4" ht="13.5">
      <c r="A8082" s="57">
        <v>34661</v>
      </c>
      <c r="B8082" s="55" t="s">
        <v>10225</v>
      </c>
      <c r="C8082" s="57" t="s">
        <v>3</v>
      </c>
      <c r="D8082" s="59">
        <v>77.569999999999993</v>
      </c>
    </row>
    <row r="8083" spans="1:4" ht="13.5">
      <c r="A8083" s="57">
        <v>34667</v>
      </c>
      <c r="B8083" s="55" t="s">
        <v>10226</v>
      </c>
      <c r="C8083" s="57" t="s">
        <v>3</v>
      </c>
      <c r="D8083" s="59">
        <v>28.09</v>
      </c>
    </row>
    <row r="8084" spans="1:4" ht="13.5">
      <c r="A8084" s="57">
        <v>34668</v>
      </c>
      <c r="B8084" s="55" t="s">
        <v>10227</v>
      </c>
      <c r="C8084" s="57" t="s">
        <v>3</v>
      </c>
      <c r="D8084" s="59">
        <v>36.71</v>
      </c>
    </row>
    <row r="8085" spans="1:4" ht="13.5">
      <c r="A8085" s="57">
        <v>34741</v>
      </c>
      <c r="B8085" s="55" t="s">
        <v>10228</v>
      </c>
      <c r="C8085" s="57" t="s">
        <v>3</v>
      </c>
      <c r="D8085" s="59">
        <v>40.39</v>
      </c>
    </row>
    <row r="8086" spans="1:4" ht="13.5">
      <c r="A8086" s="57">
        <v>34664</v>
      </c>
      <c r="B8086" s="55" t="s">
        <v>10229</v>
      </c>
      <c r="C8086" s="57" t="s">
        <v>3</v>
      </c>
      <c r="D8086" s="59">
        <v>44.08</v>
      </c>
    </row>
    <row r="8087" spans="1:4" ht="13.5">
      <c r="A8087" s="57">
        <v>34665</v>
      </c>
      <c r="B8087" s="55" t="s">
        <v>10230</v>
      </c>
      <c r="C8087" s="57" t="s">
        <v>3</v>
      </c>
      <c r="D8087" s="59">
        <v>54.72</v>
      </c>
    </row>
    <row r="8088" spans="1:4" ht="13.5">
      <c r="A8088" s="57">
        <v>34666</v>
      </c>
      <c r="B8088" s="55" t="s">
        <v>10231</v>
      </c>
      <c r="C8088" s="57" t="s">
        <v>3</v>
      </c>
      <c r="D8088" s="59">
        <v>82.65</v>
      </c>
    </row>
    <row r="8089" spans="1:4" ht="13.5">
      <c r="A8089" s="57">
        <v>34669</v>
      </c>
      <c r="B8089" s="55" t="s">
        <v>10232</v>
      </c>
      <c r="C8089" s="57" t="s">
        <v>3</v>
      </c>
      <c r="D8089" s="59">
        <v>30.3</v>
      </c>
    </row>
    <row r="8090" spans="1:4" ht="13.5">
      <c r="A8090" s="57">
        <v>34670</v>
      </c>
      <c r="B8090" s="55" t="s">
        <v>10233</v>
      </c>
      <c r="C8090" s="57" t="s">
        <v>3</v>
      </c>
      <c r="D8090" s="59">
        <v>37.06</v>
      </c>
    </row>
    <row r="8091" spans="1:4" ht="13.5">
      <c r="A8091" s="57">
        <v>34671</v>
      </c>
      <c r="B8091" s="55" t="s">
        <v>10234</v>
      </c>
      <c r="C8091" s="57" t="s">
        <v>3</v>
      </c>
      <c r="D8091" s="59">
        <v>30.94</v>
      </c>
    </row>
    <row r="8092" spans="1:4" ht="13.5">
      <c r="A8092" s="57">
        <v>34672</v>
      </c>
      <c r="B8092" s="55" t="s">
        <v>10235</v>
      </c>
      <c r="C8092" s="57" t="s">
        <v>3</v>
      </c>
      <c r="D8092" s="59">
        <v>32.619999999999997</v>
      </c>
    </row>
    <row r="8093" spans="1:4" ht="13.5">
      <c r="A8093" s="57">
        <v>34673</v>
      </c>
      <c r="B8093" s="55" t="s">
        <v>10236</v>
      </c>
      <c r="C8093" s="57" t="s">
        <v>3</v>
      </c>
      <c r="D8093" s="59">
        <v>39.81</v>
      </c>
    </row>
    <row r="8094" spans="1:4" ht="13.5">
      <c r="A8094" s="57">
        <v>34674</v>
      </c>
      <c r="B8094" s="55" t="s">
        <v>10237</v>
      </c>
      <c r="C8094" s="57" t="s">
        <v>3</v>
      </c>
      <c r="D8094" s="59">
        <v>52.92</v>
      </c>
    </row>
    <row r="8095" spans="1:4" ht="13.5">
      <c r="A8095" s="57">
        <v>34675</v>
      </c>
      <c r="B8095" s="55" t="s">
        <v>10238</v>
      </c>
      <c r="C8095" s="57" t="s">
        <v>3</v>
      </c>
      <c r="D8095" s="59">
        <v>64.52</v>
      </c>
    </row>
    <row r="8096" spans="1:4" ht="13.5">
      <c r="A8096" s="57">
        <v>34676</v>
      </c>
      <c r="B8096" s="55" t="s">
        <v>10239</v>
      </c>
      <c r="C8096" s="57" t="s">
        <v>3</v>
      </c>
      <c r="D8096" s="59">
        <v>18.57</v>
      </c>
    </row>
    <row r="8097" spans="1:4" ht="13.5">
      <c r="A8097" s="57">
        <v>34677</v>
      </c>
      <c r="B8097" s="55" t="s">
        <v>10240</v>
      </c>
      <c r="C8097" s="57" t="s">
        <v>3</v>
      </c>
      <c r="D8097" s="59">
        <v>24.97</v>
      </c>
    </row>
    <row r="8098" spans="1:4" ht="27">
      <c r="A8098" s="57">
        <v>43126</v>
      </c>
      <c r="B8098" s="55" t="s">
        <v>10241</v>
      </c>
      <c r="C8098" s="57" t="s">
        <v>3</v>
      </c>
      <c r="D8098" s="59">
        <v>129.24</v>
      </c>
    </row>
    <row r="8099" spans="1:4" ht="27">
      <c r="A8099" s="57">
        <v>43124</v>
      </c>
      <c r="B8099" s="55" t="s">
        <v>10242</v>
      </c>
      <c r="C8099" s="57" t="s">
        <v>3</v>
      </c>
      <c r="D8099" s="59">
        <v>150.91</v>
      </c>
    </row>
    <row r="8100" spans="1:4" ht="27">
      <c r="A8100" s="57">
        <v>43125</v>
      </c>
      <c r="B8100" s="55" t="s">
        <v>10243</v>
      </c>
      <c r="C8100" s="57" t="s">
        <v>3</v>
      </c>
      <c r="D8100" s="59">
        <v>195.71</v>
      </c>
    </row>
    <row r="8101" spans="1:4" ht="27">
      <c r="A8101" s="57">
        <v>40623</v>
      </c>
      <c r="B8101" s="55" t="s">
        <v>10244</v>
      </c>
      <c r="C8101" s="57" t="s">
        <v>9470</v>
      </c>
      <c r="D8101" s="59">
        <v>134.35</v>
      </c>
    </row>
    <row r="8102" spans="1:4" ht="27">
      <c r="A8102" s="57">
        <v>43701</v>
      </c>
      <c r="B8102" s="55" t="s">
        <v>10245</v>
      </c>
      <c r="C8102" s="57" t="s">
        <v>92</v>
      </c>
      <c r="D8102" s="59">
        <v>51.33</v>
      </c>
    </row>
    <row r="8103" spans="1:4" ht="27">
      <c r="A8103" s="57">
        <v>12083</v>
      </c>
      <c r="B8103" s="55" t="s">
        <v>10246</v>
      </c>
      <c r="C8103" s="57" t="s">
        <v>8068</v>
      </c>
      <c r="D8103" s="59">
        <v>694.92</v>
      </c>
    </row>
    <row r="8104" spans="1:4" ht="27">
      <c r="A8104" s="57">
        <v>12081</v>
      </c>
      <c r="B8104" s="55" t="s">
        <v>10247</v>
      </c>
      <c r="C8104" s="57" t="s">
        <v>8068</v>
      </c>
      <c r="D8104" s="59">
        <v>235</v>
      </c>
    </row>
    <row r="8105" spans="1:4" ht="27">
      <c r="A8105" s="57">
        <v>12082</v>
      </c>
      <c r="B8105" s="55" t="s">
        <v>10248</v>
      </c>
      <c r="C8105" s="57" t="s">
        <v>8068</v>
      </c>
      <c r="D8105" s="59">
        <v>369.33</v>
      </c>
    </row>
    <row r="8106" spans="1:4" ht="27">
      <c r="A8106" s="57">
        <v>13354</v>
      </c>
      <c r="B8106" s="55" t="s">
        <v>10249</v>
      </c>
      <c r="C8106" s="57" t="s">
        <v>8068</v>
      </c>
      <c r="D8106" s="59">
        <v>551.6</v>
      </c>
    </row>
    <row r="8107" spans="1:4" ht="27">
      <c r="A8107" s="57">
        <v>14057</v>
      </c>
      <c r="B8107" s="55" t="s">
        <v>10250</v>
      </c>
      <c r="C8107" s="57" t="s">
        <v>8068</v>
      </c>
      <c r="D8107" s="59">
        <v>307.97000000000003</v>
      </c>
    </row>
    <row r="8108" spans="1:4" ht="27">
      <c r="A8108" s="57">
        <v>14058</v>
      </c>
      <c r="B8108" s="55" t="s">
        <v>10251</v>
      </c>
      <c r="C8108" s="57" t="s">
        <v>8068</v>
      </c>
      <c r="D8108" s="59">
        <v>485.81</v>
      </c>
    </row>
    <row r="8109" spans="1:4" ht="27">
      <c r="A8109" s="57">
        <v>20971</v>
      </c>
      <c r="B8109" s="55" t="s">
        <v>10252</v>
      </c>
      <c r="C8109" s="57" t="s">
        <v>8068</v>
      </c>
      <c r="D8109" s="59">
        <v>13.33</v>
      </c>
    </row>
    <row r="8110" spans="1:4" ht="40.5">
      <c r="A8110" s="57">
        <v>5047</v>
      </c>
      <c r="B8110" s="55" t="s">
        <v>10253</v>
      </c>
      <c r="C8110" s="57" t="s">
        <v>8068</v>
      </c>
      <c r="D8110" s="59">
        <v>330.99</v>
      </c>
    </row>
    <row r="8111" spans="1:4" ht="27">
      <c r="A8111" s="57">
        <v>13369</v>
      </c>
      <c r="B8111" s="55" t="s">
        <v>10254</v>
      </c>
      <c r="C8111" s="57" t="s">
        <v>8068</v>
      </c>
      <c r="D8111" s="59">
        <v>359.04</v>
      </c>
    </row>
    <row r="8112" spans="1:4" ht="27">
      <c r="A8112" s="57">
        <v>13370</v>
      </c>
      <c r="B8112" s="55" t="s">
        <v>10255</v>
      </c>
      <c r="C8112" s="57" t="s">
        <v>8068</v>
      </c>
      <c r="D8112" s="59">
        <v>497.71</v>
      </c>
    </row>
    <row r="8113" spans="1:4" ht="13.5">
      <c r="A8113" s="57">
        <v>13279</v>
      </c>
      <c r="B8113" s="55" t="s">
        <v>10256</v>
      </c>
      <c r="C8113" s="57" t="s">
        <v>92</v>
      </c>
      <c r="D8113" s="59">
        <v>10.039999999999999</v>
      </c>
    </row>
    <row r="8114" spans="1:4" ht="13.5">
      <c r="A8114" s="57">
        <v>11977</v>
      </c>
      <c r="B8114" s="55" t="s">
        <v>10257</v>
      </c>
      <c r="C8114" s="57" t="s">
        <v>8068</v>
      </c>
      <c r="D8114" s="59">
        <v>5.2</v>
      </c>
    </row>
    <row r="8115" spans="1:4" ht="13.5">
      <c r="A8115" s="57">
        <v>11975</v>
      </c>
      <c r="B8115" s="55" t="s">
        <v>10258</v>
      </c>
      <c r="C8115" s="57" t="s">
        <v>8068</v>
      </c>
      <c r="D8115" s="59">
        <v>11.4</v>
      </c>
    </row>
    <row r="8116" spans="1:4" ht="13.5">
      <c r="A8116" s="57">
        <v>39746</v>
      </c>
      <c r="B8116" s="55" t="s">
        <v>10259</v>
      </c>
      <c r="C8116" s="57" t="s">
        <v>8068</v>
      </c>
      <c r="D8116" s="59">
        <v>126.89</v>
      </c>
    </row>
    <row r="8117" spans="1:4" ht="13.5">
      <c r="A8117" s="57">
        <v>11976</v>
      </c>
      <c r="B8117" s="55" t="s">
        <v>10260</v>
      </c>
      <c r="C8117" s="57" t="s">
        <v>8068</v>
      </c>
      <c r="D8117" s="59">
        <v>0.57999999999999996</v>
      </c>
    </row>
    <row r="8118" spans="1:4" ht="13.5">
      <c r="A8118" s="57">
        <v>1368</v>
      </c>
      <c r="B8118" s="55" t="s">
        <v>10261</v>
      </c>
      <c r="C8118" s="57" t="s">
        <v>8068</v>
      </c>
      <c r="D8118" s="59">
        <v>66.400000000000006</v>
      </c>
    </row>
    <row r="8119" spans="1:4" ht="13.5">
      <c r="A8119" s="57">
        <v>1367</v>
      </c>
      <c r="B8119" s="55" t="s">
        <v>10262</v>
      </c>
      <c r="C8119" s="57" t="s">
        <v>8068</v>
      </c>
      <c r="D8119" s="59">
        <v>214.78</v>
      </c>
    </row>
    <row r="8120" spans="1:4" ht="13.5">
      <c r="A8120" s="57">
        <v>7608</v>
      </c>
      <c r="B8120" s="55" t="s">
        <v>10263</v>
      </c>
      <c r="C8120" s="57" t="s">
        <v>8068</v>
      </c>
      <c r="D8120" s="59">
        <v>6.37</v>
      </c>
    </row>
    <row r="8121" spans="1:4" ht="27">
      <c r="A8121" s="57">
        <v>41900</v>
      </c>
      <c r="B8121" s="55" t="s">
        <v>10264</v>
      </c>
      <c r="C8121" s="57" t="s">
        <v>92</v>
      </c>
      <c r="D8121" s="59">
        <v>3.09</v>
      </c>
    </row>
    <row r="8122" spans="1:4" ht="27">
      <c r="A8122" s="57">
        <v>41899</v>
      </c>
      <c r="B8122" s="55" t="s">
        <v>10265</v>
      </c>
      <c r="C8122" s="57" t="s">
        <v>14</v>
      </c>
      <c r="D8122" s="59">
        <v>2971.86</v>
      </c>
    </row>
    <row r="8123" spans="1:4" ht="13.5">
      <c r="A8123" s="57">
        <v>1380</v>
      </c>
      <c r="B8123" s="55" t="s">
        <v>10266</v>
      </c>
      <c r="C8123" s="57" t="s">
        <v>92</v>
      </c>
      <c r="D8123" s="59">
        <v>3.16</v>
      </c>
    </row>
    <row r="8124" spans="1:4" ht="13.5">
      <c r="A8124" s="57">
        <v>1375</v>
      </c>
      <c r="B8124" s="55" t="s">
        <v>10267</v>
      </c>
      <c r="C8124" s="57" t="s">
        <v>92</v>
      </c>
      <c r="D8124" s="59">
        <v>12.79</v>
      </c>
    </row>
    <row r="8125" spans="1:4" ht="13.5">
      <c r="A8125" s="57">
        <v>1379</v>
      </c>
      <c r="B8125" s="55" t="s">
        <v>10268</v>
      </c>
      <c r="C8125" s="57" t="s">
        <v>92</v>
      </c>
      <c r="D8125" s="59">
        <v>0.54</v>
      </c>
    </row>
    <row r="8126" spans="1:4" ht="13.5">
      <c r="A8126" s="57">
        <v>10511</v>
      </c>
      <c r="B8126" s="55" t="s">
        <v>10269</v>
      </c>
      <c r="C8126" s="57" t="s">
        <v>10270</v>
      </c>
      <c r="D8126" s="59">
        <v>27</v>
      </c>
    </row>
    <row r="8127" spans="1:4" ht="13.5">
      <c r="A8127" s="57">
        <v>13284</v>
      </c>
      <c r="B8127" s="55" t="s">
        <v>10271</v>
      </c>
      <c r="C8127" s="57" t="s">
        <v>92</v>
      </c>
      <c r="D8127" s="59">
        <v>0.45</v>
      </c>
    </row>
    <row r="8128" spans="1:4" ht="13.5">
      <c r="A8128" s="57">
        <v>25974</v>
      </c>
      <c r="B8128" s="55" t="s">
        <v>10272</v>
      </c>
      <c r="C8128" s="57" t="s">
        <v>92</v>
      </c>
      <c r="D8128" s="59">
        <v>1.81</v>
      </c>
    </row>
    <row r="8129" spans="1:4" ht="13.5">
      <c r="A8129" s="57">
        <v>1382</v>
      </c>
      <c r="B8129" s="55" t="s">
        <v>10273</v>
      </c>
      <c r="C8129" s="57" t="s">
        <v>10270</v>
      </c>
      <c r="D8129" s="59">
        <v>26.01</v>
      </c>
    </row>
    <row r="8130" spans="1:4" ht="13.5">
      <c r="A8130" s="57">
        <v>34753</v>
      </c>
      <c r="B8130" s="55" t="s">
        <v>10274</v>
      </c>
      <c r="C8130" s="57" t="s">
        <v>92</v>
      </c>
      <c r="D8130" s="59">
        <v>0.52</v>
      </c>
    </row>
    <row r="8131" spans="1:4" ht="27">
      <c r="A8131" s="57">
        <v>420</v>
      </c>
      <c r="B8131" s="55" t="s">
        <v>10275</v>
      </c>
      <c r="C8131" s="57" t="s">
        <v>8068</v>
      </c>
      <c r="D8131" s="59">
        <v>22.28</v>
      </c>
    </row>
    <row r="8132" spans="1:4" ht="27">
      <c r="A8132" s="57">
        <v>12327</v>
      </c>
      <c r="B8132" s="55" t="s">
        <v>10276</v>
      </c>
      <c r="C8132" s="57" t="s">
        <v>8068</v>
      </c>
      <c r="D8132" s="59">
        <v>26.54</v>
      </c>
    </row>
    <row r="8133" spans="1:4" ht="27">
      <c r="A8133" s="57">
        <v>36148</v>
      </c>
      <c r="B8133" s="55" t="s">
        <v>10277</v>
      </c>
      <c r="C8133" s="57" t="s">
        <v>8068</v>
      </c>
      <c r="D8133" s="59">
        <v>60.96</v>
      </c>
    </row>
    <row r="8134" spans="1:4" ht="13.5">
      <c r="A8134" s="57">
        <v>12329</v>
      </c>
      <c r="B8134" s="55" t="s">
        <v>10278</v>
      </c>
      <c r="C8134" s="57" t="s">
        <v>92</v>
      </c>
      <c r="D8134" s="59">
        <v>121.07</v>
      </c>
    </row>
    <row r="8135" spans="1:4" ht="13.5">
      <c r="A8135" s="57">
        <v>1339</v>
      </c>
      <c r="B8135" s="55" t="s">
        <v>10279</v>
      </c>
      <c r="C8135" s="57" t="s">
        <v>92</v>
      </c>
      <c r="D8135" s="59">
        <v>35.29</v>
      </c>
    </row>
    <row r="8136" spans="1:4" ht="13.5">
      <c r="A8136" s="57">
        <v>11849</v>
      </c>
      <c r="B8136" s="55" t="s">
        <v>10280</v>
      </c>
      <c r="C8136" s="57" t="s">
        <v>109</v>
      </c>
      <c r="D8136" s="59">
        <v>19.68</v>
      </c>
    </row>
    <row r="8137" spans="1:4" ht="27">
      <c r="A8137" s="57">
        <v>37418</v>
      </c>
      <c r="B8137" s="55" t="s">
        <v>10281</v>
      </c>
      <c r="C8137" s="57" t="s">
        <v>8068</v>
      </c>
      <c r="D8137" s="59">
        <v>15.12</v>
      </c>
    </row>
    <row r="8138" spans="1:4" ht="27">
      <c r="A8138" s="57">
        <v>37419</v>
      </c>
      <c r="B8138" s="55" t="s">
        <v>10282</v>
      </c>
      <c r="C8138" s="57" t="s">
        <v>8068</v>
      </c>
      <c r="D8138" s="59">
        <v>15.53</v>
      </c>
    </row>
    <row r="8139" spans="1:4" ht="27">
      <c r="A8139" s="57">
        <v>1427</v>
      </c>
      <c r="B8139" s="55" t="s">
        <v>10283</v>
      </c>
      <c r="C8139" s="57" t="s">
        <v>8068</v>
      </c>
      <c r="D8139" s="59">
        <v>18.95</v>
      </c>
    </row>
    <row r="8140" spans="1:4" ht="27">
      <c r="A8140" s="57">
        <v>1402</v>
      </c>
      <c r="B8140" s="55" t="s">
        <v>10284</v>
      </c>
      <c r="C8140" s="57" t="s">
        <v>8068</v>
      </c>
      <c r="D8140" s="59">
        <v>6.56</v>
      </c>
    </row>
    <row r="8141" spans="1:4" ht="27">
      <c r="A8141" s="57">
        <v>1420</v>
      </c>
      <c r="B8141" s="55" t="s">
        <v>10285</v>
      </c>
      <c r="C8141" s="57" t="s">
        <v>8068</v>
      </c>
      <c r="D8141" s="59">
        <v>8.43</v>
      </c>
    </row>
    <row r="8142" spans="1:4" ht="27">
      <c r="A8142" s="57">
        <v>1419</v>
      </c>
      <c r="B8142" s="55" t="s">
        <v>10286</v>
      </c>
      <c r="C8142" s="57" t="s">
        <v>8068</v>
      </c>
      <c r="D8142" s="59">
        <v>10.19</v>
      </c>
    </row>
    <row r="8143" spans="1:4" ht="27">
      <c r="A8143" s="57">
        <v>1414</v>
      </c>
      <c r="B8143" s="55" t="s">
        <v>10287</v>
      </c>
      <c r="C8143" s="57" t="s">
        <v>8068</v>
      </c>
      <c r="D8143" s="59">
        <v>9.9700000000000006</v>
      </c>
    </row>
    <row r="8144" spans="1:4" ht="27">
      <c r="A8144" s="57">
        <v>1413</v>
      </c>
      <c r="B8144" s="55" t="s">
        <v>10288</v>
      </c>
      <c r="C8144" s="57" t="s">
        <v>8068</v>
      </c>
      <c r="D8144" s="59">
        <v>14.72</v>
      </c>
    </row>
    <row r="8145" spans="1:4" ht="27">
      <c r="A8145" s="57">
        <v>1412</v>
      </c>
      <c r="B8145" s="55" t="s">
        <v>10289</v>
      </c>
      <c r="C8145" s="57" t="s">
        <v>8068</v>
      </c>
      <c r="D8145" s="59">
        <v>12.47</v>
      </c>
    </row>
    <row r="8146" spans="1:4" ht="27">
      <c r="A8146" s="57">
        <v>1411</v>
      </c>
      <c r="B8146" s="55" t="s">
        <v>10290</v>
      </c>
      <c r="C8146" s="57" t="s">
        <v>8068</v>
      </c>
      <c r="D8146" s="59">
        <v>22.69</v>
      </c>
    </row>
    <row r="8147" spans="1:4" ht="27">
      <c r="A8147" s="57">
        <v>1406</v>
      </c>
      <c r="B8147" s="55" t="s">
        <v>10291</v>
      </c>
      <c r="C8147" s="57" t="s">
        <v>8068</v>
      </c>
      <c r="D8147" s="59">
        <v>15.05</v>
      </c>
    </row>
    <row r="8148" spans="1:4" ht="27">
      <c r="A8148" s="57">
        <v>1407</v>
      </c>
      <c r="B8148" s="55" t="s">
        <v>10292</v>
      </c>
      <c r="C8148" s="57" t="s">
        <v>8068</v>
      </c>
      <c r="D8148" s="59">
        <v>18.77</v>
      </c>
    </row>
    <row r="8149" spans="1:4" ht="27">
      <c r="A8149" s="57">
        <v>1404</v>
      </c>
      <c r="B8149" s="55" t="s">
        <v>10293</v>
      </c>
      <c r="C8149" s="57" t="s">
        <v>8068</v>
      </c>
      <c r="D8149" s="59">
        <v>19.95</v>
      </c>
    </row>
    <row r="8150" spans="1:4" ht="54">
      <c r="A8150" s="57">
        <v>11281</v>
      </c>
      <c r="B8150" s="55" t="s">
        <v>10294</v>
      </c>
      <c r="C8150" s="57" t="s">
        <v>8068</v>
      </c>
      <c r="D8150" s="59">
        <v>10685</v>
      </c>
    </row>
    <row r="8151" spans="1:4" ht="54">
      <c r="A8151" s="57">
        <v>1442</v>
      </c>
      <c r="B8151" s="55" t="s">
        <v>10295</v>
      </c>
      <c r="C8151" s="57" t="s">
        <v>8068</v>
      </c>
      <c r="D8151" s="59">
        <v>8969.9699999999993</v>
      </c>
    </row>
    <row r="8152" spans="1:4" ht="54">
      <c r="A8152" s="57">
        <v>13457</v>
      </c>
      <c r="B8152" s="55" t="s">
        <v>10296</v>
      </c>
      <c r="C8152" s="57" t="s">
        <v>8068</v>
      </c>
      <c r="D8152" s="59">
        <v>7742.75</v>
      </c>
    </row>
    <row r="8153" spans="1:4" ht="54">
      <c r="A8153" s="57">
        <v>40699</v>
      </c>
      <c r="B8153" s="55" t="s">
        <v>10297</v>
      </c>
      <c r="C8153" s="57" t="s">
        <v>8068</v>
      </c>
      <c r="D8153" s="59">
        <v>5985.44</v>
      </c>
    </row>
    <row r="8154" spans="1:4" ht="54">
      <c r="A8154" s="57">
        <v>40701</v>
      </c>
      <c r="B8154" s="55" t="s">
        <v>10298</v>
      </c>
      <c r="C8154" s="57" t="s">
        <v>8068</v>
      </c>
      <c r="D8154" s="59">
        <v>105830.81</v>
      </c>
    </row>
    <row r="8155" spans="1:4" ht="54">
      <c r="A8155" s="57">
        <v>40700</v>
      </c>
      <c r="B8155" s="55" t="s">
        <v>10299</v>
      </c>
      <c r="C8155" s="57" t="s">
        <v>8068</v>
      </c>
      <c r="D8155" s="59">
        <v>13933.32</v>
      </c>
    </row>
    <row r="8156" spans="1:4" ht="27">
      <c r="A8156" s="57">
        <v>13458</v>
      </c>
      <c r="B8156" s="55" t="s">
        <v>10300</v>
      </c>
      <c r="C8156" s="57" t="s">
        <v>8068</v>
      </c>
      <c r="D8156" s="59">
        <v>13240.1</v>
      </c>
    </row>
    <row r="8157" spans="1:4" ht="27">
      <c r="A8157" s="57">
        <v>36524</v>
      </c>
      <c r="B8157" s="55" t="s">
        <v>10301</v>
      </c>
      <c r="C8157" s="57" t="s">
        <v>8068</v>
      </c>
      <c r="D8157" s="59">
        <v>108690.68</v>
      </c>
    </row>
    <row r="8158" spans="1:4" ht="27">
      <c r="A8158" s="57">
        <v>36526</v>
      </c>
      <c r="B8158" s="55" t="s">
        <v>10302</v>
      </c>
      <c r="C8158" s="57" t="s">
        <v>8068</v>
      </c>
      <c r="D8158" s="59">
        <v>87587.37</v>
      </c>
    </row>
    <row r="8159" spans="1:4" ht="27">
      <c r="A8159" s="57">
        <v>36523</v>
      </c>
      <c r="B8159" s="55" t="s">
        <v>10303</v>
      </c>
      <c r="C8159" s="57" t="s">
        <v>8068</v>
      </c>
      <c r="D8159" s="59">
        <v>187512.75</v>
      </c>
    </row>
    <row r="8160" spans="1:4" ht="27">
      <c r="A8160" s="57">
        <v>36527</v>
      </c>
      <c r="B8160" s="55" t="s">
        <v>10304</v>
      </c>
      <c r="C8160" s="57" t="s">
        <v>8068</v>
      </c>
      <c r="D8160" s="59">
        <v>203677.47</v>
      </c>
    </row>
    <row r="8161" spans="1:4" ht="27">
      <c r="A8161" s="57">
        <v>13803</v>
      </c>
      <c r="B8161" s="55" t="s">
        <v>10305</v>
      </c>
      <c r="C8161" s="57" t="s">
        <v>8068</v>
      </c>
      <c r="D8161" s="59">
        <v>73648</v>
      </c>
    </row>
    <row r="8162" spans="1:4" ht="27">
      <c r="A8162" s="57">
        <v>38642</v>
      </c>
      <c r="B8162" s="55" t="s">
        <v>10306</v>
      </c>
      <c r="C8162" s="57" t="s">
        <v>8068</v>
      </c>
      <c r="D8162" s="59">
        <v>47421.34</v>
      </c>
    </row>
    <row r="8163" spans="1:4" ht="27">
      <c r="A8163" s="57">
        <v>36522</v>
      </c>
      <c r="B8163" s="55" t="s">
        <v>10307</v>
      </c>
      <c r="C8163" s="57" t="s">
        <v>8068</v>
      </c>
      <c r="D8163" s="59">
        <v>55150.45</v>
      </c>
    </row>
    <row r="8164" spans="1:4" ht="27">
      <c r="A8164" s="57">
        <v>36525</v>
      </c>
      <c r="B8164" s="55" t="s">
        <v>10308</v>
      </c>
      <c r="C8164" s="57" t="s">
        <v>8068</v>
      </c>
      <c r="D8164" s="59">
        <v>73859.34</v>
      </c>
    </row>
    <row r="8165" spans="1:4" ht="27">
      <c r="A8165" s="57">
        <v>41991</v>
      </c>
      <c r="B8165" s="55" t="s">
        <v>10309</v>
      </c>
      <c r="C8165" s="57" t="s">
        <v>8068</v>
      </c>
      <c r="D8165" s="59">
        <v>2729.21</v>
      </c>
    </row>
    <row r="8166" spans="1:4" ht="27">
      <c r="A8166" s="57">
        <v>34348</v>
      </c>
      <c r="B8166" s="55" t="s">
        <v>10310</v>
      </c>
      <c r="C8166" s="57" t="s">
        <v>1</v>
      </c>
      <c r="D8166" s="59">
        <v>24.73</v>
      </c>
    </row>
    <row r="8167" spans="1:4" ht="27">
      <c r="A8167" s="57">
        <v>34347</v>
      </c>
      <c r="B8167" s="55" t="s">
        <v>10311</v>
      </c>
      <c r="C8167" s="57" t="s">
        <v>1</v>
      </c>
      <c r="D8167" s="59">
        <v>17.68</v>
      </c>
    </row>
    <row r="8168" spans="1:4" ht="27">
      <c r="A8168" s="57">
        <v>11146</v>
      </c>
      <c r="B8168" s="55" t="s">
        <v>10312</v>
      </c>
      <c r="C8168" s="57" t="s">
        <v>7</v>
      </c>
      <c r="D8168" s="59">
        <v>370.01</v>
      </c>
    </row>
    <row r="8169" spans="1:4" ht="27">
      <c r="A8169" s="57">
        <v>11147</v>
      </c>
      <c r="B8169" s="55" t="s">
        <v>10313</v>
      </c>
      <c r="C8169" s="57" t="s">
        <v>7</v>
      </c>
      <c r="D8169" s="59">
        <v>384.49</v>
      </c>
    </row>
    <row r="8170" spans="1:4" ht="27">
      <c r="A8170" s="57">
        <v>34872</v>
      </c>
      <c r="B8170" s="55" t="s">
        <v>10314</v>
      </c>
      <c r="C8170" s="57" t="s">
        <v>7</v>
      </c>
      <c r="D8170" s="59">
        <v>388.8</v>
      </c>
    </row>
    <row r="8171" spans="1:4" ht="27">
      <c r="A8171" s="57">
        <v>34491</v>
      </c>
      <c r="B8171" s="55" t="s">
        <v>10315</v>
      </c>
      <c r="C8171" s="57" t="s">
        <v>7</v>
      </c>
      <c r="D8171" s="59">
        <v>400.07</v>
      </c>
    </row>
    <row r="8172" spans="1:4" ht="27">
      <c r="A8172" s="57">
        <v>34770</v>
      </c>
      <c r="B8172" s="55" t="s">
        <v>10316</v>
      </c>
      <c r="C8172" s="57" t="s">
        <v>14</v>
      </c>
      <c r="D8172" s="59">
        <v>328.59</v>
      </c>
    </row>
    <row r="8173" spans="1:4" ht="27">
      <c r="A8173" s="57">
        <v>1518</v>
      </c>
      <c r="B8173" s="55" t="s">
        <v>10317</v>
      </c>
      <c r="C8173" s="57" t="s">
        <v>14</v>
      </c>
      <c r="D8173" s="59">
        <v>335</v>
      </c>
    </row>
    <row r="8174" spans="1:4" ht="27">
      <c r="A8174" s="57">
        <v>41965</v>
      </c>
      <c r="B8174" s="55" t="s">
        <v>10318</v>
      </c>
      <c r="C8174" s="57" t="s">
        <v>14</v>
      </c>
      <c r="D8174" s="59">
        <v>324.55</v>
      </c>
    </row>
    <row r="8175" spans="1:4" ht="27">
      <c r="A8175" s="57">
        <v>34492</v>
      </c>
      <c r="B8175" s="55" t="s">
        <v>10319</v>
      </c>
      <c r="C8175" s="57" t="s">
        <v>7</v>
      </c>
      <c r="D8175" s="59">
        <v>328.82</v>
      </c>
    </row>
    <row r="8176" spans="1:4" ht="27">
      <c r="A8176" s="57">
        <v>1524</v>
      </c>
      <c r="B8176" s="55" t="s">
        <v>10320</v>
      </c>
      <c r="C8176" s="57" t="s">
        <v>7</v>
      </c>
      <c r="D8176" s="59">
        <v>355</v>
      </c>
    </row>
    <row r="8177" spans="1:4" ht="27">
      <c r="A8177" s="57">
        <v>38404</v>
      </c>
      <c r="B8177" s="55" t="s">
        <v>10321</v>
      </c>
      <c r="C8177" s="57" t="s">
        <v>7</v>
      </c>
      <c r="D8177" s="59">
        <v>340.6</v>
      </c>
    </row>
    <row r="8178" spans="1:4" ht="27">
      <c r="A8178" s="57">
        <v>39849</v>
      </c>
      <c r="B8178" s="55" t="s">
        <v>10322</v>
      </c>
      <c r="C8178" s="57" t="s">
        <v>7</v>
      </c>
      <c r="D8178" s="59">
        <v>390.33</v>
      </c>
    </row>
    <row r="8179" spans="1:4" ht="27">
      <c r="A8179" s="57">
        <v>38464</v>
      </c>
      <c r="B8179" s="55" t="s">
        <v>10323</v>
      </c>
      <c r="C8179" s="57" t="s">
        <v>7</v>
      </c>
      <c r="D8179" s="59">
        <v>395.99</v>
      </c>
    </row>
    <row r="8180" spans="1:4" ht="27">
      <c r="A8180" s="57">
        <v>34493</v>
      </c>
      <c r="B8180" s="55" t="s">
        <v>10324</v>
      </c>
      <c r="C8180" s="57" t="s">
        <v>7</v>
      </c>
      <c r="D8180" s="59">
        <v>338.09</v>
      </c>
    </row>
    <row r="8181" spans="1:4" ht="27">
      <c r="A8181" s="57">
        <v>1527</v>
      </c>
      <c r="B8181" s="55" t="s">
        <v>10325</v>
      </c>
      <c r="C8181" s="57" t="s">
        <v>7</v>
      </c>
      <c r="D8181" s="59">
        <v>366.26</v>
      </c>
    </row>
    <row r="8182" spans="1:4" ht="27">
      <c r="A8182" s="57">
        <v>38405</v>
      </c>
      <c r="B8182" s="55" t="s">
        <v>10326</v>
      </c>
      <c r="C8182" s="57" t="s">
        <v>7</v>
      </c>
      <c r="D8182" s="59">
        <v>351.1</v>
      </c>
    </row>
    <row r="8183" spans="1:4" ht="27">
      <c r="A8183" s="57">
        <v>38408</v>
      </c>
      <c r="B8183" s="55" t="s">
        <v>10327</v>
      </c>
      <c r="C8183" s="57" t="s">
        <v>7</v>
      </c>
      <c r="D8183" s="59">
        <v>388.64</v>
      </c>
    </row>
    <row r="8184" spans="1:4" ht="27">
      <c r="A8184" s="57">
        <v>34494</v>
      </c>
      <c r="B8184" s="55" t="s">
        <v>10328</v>
      </c>
      <c r="C8184" s="57" t="s">
        <v>7</v>
      </c>
      <c r="D8184" s="59">
        <v>349.36</v>
      </c>
    </row>
    <row r="8185" spans="1:4" ht="27">
      <c r="A8185" s="57">
        <v>1525</v>
      </c>
      <c r="B8185" s="55" t="s">
        <v>10329</v>
      </c>
      <c r="C8185" s="57" t="s">
        <v>7</v>
      </c>
      <c r="D8185" s="59">
        <v>377.53</v>
      </c>
    </row>
    <row r="8186" spans="1:4" ht="27">
      <c r="A8186" s="57">
        <v>38406</v>
      </c>
      <c r="B8186" s="55" t="s">
        <v>10330</v>
      </c>
      <c r="C8186" s="57" t="s">
        <v>7</v>
      </c>
      <c r="D8186" s="59">
        <v>370.74</v>
      </c>
    </row>
    <row r="8187" spans="1:4" ht="27">
      <c r="A8187" s="57">
        <v>38409</v>
      </c>
      <c r="B8187" s="55" t="s">
        <v>10331</v>
      </c>
      <c r="C8187" s="57" t="s">
        <v>7</v>
      </c>
      <c r="D8187" s="59">
        <v>391.28</v>
      </c>
    </row>
    <row r="8188" spans="1:4" ht="27">
      <c r="A8188" s="57">
        <v>43360</v>
      </c>
      <c r="B8188" s="55" t="s">
        <v>10332</v>
      </c>
      <c r="C8188" s="57" t="s">
        <v>7</v>
      </c>
      <c r="D8188" s="59">
        <v>408</v>
      </c>
    </row>
    <row r="8189" spans="1:4" ht="27">
      <c r="A8189" s="57">
        <v>34495</v>
      </c>
      <c r="B8189" s="55" t="s">
        <v>10333</v>
      </c>
      <c r="C8189" s="57" t="s">
        <v>7</v>
      </c>
      <c r="D8189" s="59">
        <v>360.63</v>
      </c>
    </row>
    <row r="8190" spans="1:4" ht="27">
      <c r="A8190" s="57">
        <v>11145</v>
      </c>
      <c r="B8190" s="55" t="s">
        <v>10334</v>
      </c>
      <c r="C8190" s="57" t="s">
        <v>7</v>
      </c>
      <c r="D8190" s="59">
        <v>388.8</v>
      </c>
    </row>
    <row r="8191" spans="1:4" ht="27">
      <c r="A8191" s="57">
        <v>34496</v>
      </c>
      <c r="B8191" s="55" t="s">
        <v>10335</v>
      </c>
      <c r="C8191" s="57" t="s">
        <v>7</v>
      </c>
      <c r="D8191" s="59">
        <v>376.2</v>
      </c>
    </row>
    <row r="8192" spans="1:4" ht="27">
      <c r="A8192" s="57">
        <v>34479</v>
      </c>
      <c r="B8192" s="55" t="s">
        <v>10336</v>
      </c>
      <c r="C8192" s="57" t="s">
        <v>7</v>
      </c>
      <c r="D8192" s="59">
        <v>400.07</v>
      </c>
    </row>
    <row r="8193" spans="1:4" ht="27">
      <c r="A8193" s="57">
        <v>34481</v>
      </c>
      <c r="B8193" s="55" t="s">
        <v>10337</v>
      </c>
      <c r="C8193" s="57" t="s">
        <v>7</v>
      </c>
      <c r="D8193" s="59">
        <v>418.03</v>
      </c>
    </row>
    <row r="8194" spans="1:4" ht="27">
      <c r="A8194" s="57">
        <v>34483</v>
      </c>
      <c r="B8194" s="55" t="s">
        <v>10338</v>
      </c>
      <c r="C8194" s="57" t="s">
        <v>7</v>
      </c>
      <c r="D8194" s="59">
        <v>446.64</v>
      </c>
    </row>
    <row r="8195" spans="1:4" ht="27">
      <c r="A8195" s="57">
        <v>34485</v>
      </c>
      <c r="B8195" s="55" t="s">
        <v>10339</v>
      </c>
      <c r="C8195" s="57" t="s">
        <v>7</v>
      </c>
      <c r="D8195" s="59">
        <v>477.63</v>
      </c>
    </row>
    <row r="8196" spans="1:4" ht="27">
      <c r="A8196" s="57">
        <v>14041</v>
      </c>
      <c r="B8196" s="55" t="s">
        <v>10340</v>
      </c>
      <c r="C8196" s="57" t="s">
        <v>7</v>
      </c>
      <c r="D8196" s="59">
        <v>310.48</v>
      </c>
    </row>
    <row r="8197" spans="1:4" ht="27">
      <c r="A8197" s="57">
        <v>1523</v>
      </c>
      <c r="B8197" s="55" t="s">
        <v>10341</v>
      </c>
      <c r="C8197" s="57" t="s">
        <v>7</v>
      </c>
      <c r="D8197" s="59">
        <v>315.55</v>
      </c>
    </row>
    <row r="8198" spans="1:4" ht="13.5">
      <c r="A8198" s="57">
        <v>14052</v>
      </c>
      <c r="B8198" s="55" t="s">
        <v>10342</v>
      </c>
      <c r="C8198" s="57" t="s">
        <v>8068</v>
      </c>
      <c r="D8198" s="59">
        <v>9.48</v>
      </c>
    </row>
    <row r="8199" spans="1:4" ht="13.5">
      <c r="A8199" s="57">
        <v>14054</v>
      </c>
      <c r="B8199" s="55" t="s">
        <v>10343</v>
      </c>
      <c r="C8199" s="57" t="s">
        <v>8068</v>
      </c>
      <c r="D8199" s="59">
        <v>12.32</v>
      </c>
    </row>
    <row r="8200" spans="1:4" ht="13.5">
      <c r="A8200" s="57">
        <v>14053</v>
      </c>
      <c r="B8200" s="55" t="s">
        <v>10344</v>
      </c>
      <c r="C8200" s="57" t="s">
        <v>8068</v>
      </c>
      <c r="D8200" s="59">
        <v>9.6199999999999992</v>
      </c>
    </row>
    <row r="8201" spans="1:4" ht="13.5">
      <c r="A8201" s="57">
        <v>2558</v>
      </c>
      <c r="B8201" s="55" t="s">
        <v>10345</v>
      </c>
      <c r="C8201" s="57" t="s">
        <v>8068</v>
      </c>
      <c r="D8201" s="59">
        <v>7.24</v>
      </c>
    </row>
    <row r="8202" spans="1:4" ht="13.5">
      <c r="A8202" s="57">
        <v>2560</v>
      </c>
      <c r="B8202" s="55" t="s">
        <v>10346</v>
      </c>
      <c r="C8202" s="57" t="s">
        <v>8068</v>
      </c>
      <c r="D8202" s="59">
        <v>12.75</v>
      </c>
    </row>
    <row r="8203" spans="1:4" ht="13.5">
      <c r="A8203" s="57">
        <v>2559</v>
      </c>
      <c r="B8203" s="55" t="s">
        <v>10347</v>
      </c>
      <c r="C8203" s="57" t="s">
        <v>8068</v>
      </c>
      <c r="D8203" s="59">
        <v>10.199999999999999</v>
      </c>
    </row>
    <row r="8204" spans="1:4" ht="13.5">
      <c r="A8204" s="57">
        <v>2592</v>
      </c>
      <c r="B8204" s="55" t="s">
        <v>10348</v>
      </c>
      <c r="C8204" s="57" t="s">
        <v>8068</v>
      </c>
      <c r="D8204" s="59">
        <v>169.09</v>
      </c>
    </row>
    <row r="8205" spans="1:4" ht="13.5">
      <c r="A8205" s="57">
        <v>2566</v>
      </c>
      <c r="B8205" s="55" t="s">
        <v>10349</v>
      </c>
      <c r="C8205" s="57" t="s">
        <v>8068</v>
      </c>
      <c r="D8205" s="59">
        <v>17.010000000000002</v>
      </c>
    </row>
    <row r="8206" spans="1:4" ht="13.5">
      <c r="A8206" s="57">
        <v>2589</v>
      </c>
      <c r="B8206" s="55" t="s">
        <v>10350</v>
      </c>
      <c r="C8206" s="57" t="s">
        <v>8068</v>
      </c>
      <c r="D8206" s="59">
        <v>22.62</v>
      </c>
    </row>
    <row r="8207" spans="1:4" ht="13.5">
      <c r="A8207" s="57">
        <v>2591</v>
      </c>
      <c r="B8207" s="55" t="s">
        <v>10351</v>
      </c>
      <c r="C8207" s="57" t="s">
        <v>8068</v>
      </c>
      <c r="D8207" s="59">
        <v>8.25</v>
      </c>
    </row>
    <row r="8208" spans="1:4" ht="13.5">
      <c r="A8208" s="57">
        <v>2590</v>
      </c>
      <c r="B8208" s="55" t="s">
        <v>10352</v>
      </c>
      <c r="C8208" s="57" t="s">
        <v>8068</v>
      </c>
      <c r="D8208" s="59">
        <v>13.88</v>
      </c>
    </row>
    <row r="8209" spans="1:4" ht="13.5">
      <c r="A8209" s="57">
        <v>2567</v>
      </c>
      <c r="B8209" s="55" t="s">
        <v>10353</v>
      </c>
      <c r="C8209" s="57" t="s">
        <v>8068</v>
      </c>
      <c r="D8209" s="59">
        <v>33.17</v>
      </c>
    </row>
    <row r="8210" spans="1:4" ht="13.5">
      <c r="A8210" s="57">
        <v>2565</v>
      </c>
      <c r="B8210" s="55" t="s">
        <v>10354</v>
      </c>
      <c r="C8210" s="57" t="s">
        <v>8068</v>
      </c>
      <c r="D8210" s="59">
        <v>8.26</v>
      </c>
    </row>
    <row r="8211" spans="1:4" ht="13.5">
      <c r="A8211" s="57">
        <v>2568</v>
      </c>
      <c r="B8211" s="55" t="s">
        <v>10355</v>
      </c>
      <c r="C8211" s="57" t="s">
        <v>8068</v>
      </c>
      <c r="D8211" s="59">
        <v>92.12</v>
      </c>
    </row>
    <row r="8212" spans="1:4" ht="13.5">
      <c r="A8212" s="57">
        <v>2594</v>
      </c>
      <c r="B8212" s="55" t="s">
        <v>10356</v>
      </c>
      <c r="C8212" s="57" t="s">
        <v>8068</v>
      </c>
      <c r="D8212" s="59">
        <v>153.47</v>
      </c>
    </row>
    <row r="8213" spans="1:4" ht="13.5">
      <c r="A8213" s="57">
        <v>2587</v>
      </c>
      <c r="B8213" s="55" t="s">
        <v>10357</v>
      </c>
      <c r="C8213" s="57" t="s">
        <v>8068</v>
      </c>
      <c r="D8213" s="59">
        <v>26.15</v>
      </c>
    </row>
    <row r="8214" spans="1:4" ht="13.5">
      <c r="A8214" s="57">
        <v>2588</v>
      </c>
      <c r="B8214" s="55" t="s">
        <v>10358</v>
      </c>
      <c r="C8214" s="57" t="s">
        <v>8068</v>
      </c>
      <c r="D8214" s="59">
        <v>20.77</v>
      </c>
    </row>
    <row r="8215" spans="1:4" ht="13.5">
      <c r="A8215" s="57">
        <v>2569</v>
      </c>
      <c r="B8215" s="55" t="s">
        <v>10359</v>
      </c>
      <c r="C8215" s="57" t="s">
        <v>8068</v>
      </c>
      <c r="D8215" s="59">
        <v>8</v>
      </c>
    </row>
    <row r="8216" spans="1:4" ht="13.5">
      <c r="A8216" s="57">
        <v>2570</v>
      </c>
      <c r="B8216" s="55" t="s">
        <v>10360</v>
      </c>
      <c r="C8216" s="57" t="s">
        <v>8068</v>
      </c>
      <c r="D8216" s="59">
        <v>13.42</v>
      </c>
    </row>
    <row r="8217" spans="1:4" ht="13.5">
      <c r="A8217" s="57">
        <v>2571</v>
      </c>
      <c r="B8217" s="55" t="s">
        <v>10361</v>
      </c>
      <c r="C8217" s="57" t="s">
        <v>8068</v>
      </c>
      <c r="D8217" s="59">
        <v>39.840000000000003</v>
      </c>
    </row>
    <row r="8218" spans="1:4" ht="13.5">
      <c r="A8218" s="57">
        <v>2593</v>
      </c>
      <c r="B8218" s="55" t="s">
        <v>10362</v>
      </c>
      <c r="C8218" s="57" t="s">
        <v>8068</v>
      </c>
      <c r="D8218" s="59">
        <v>8.5299999999999994</v>
      </c>
    </row>
    <row r="8219" spans="1:4" ht="13.5">
      <c r="A8219" s="57">
        <v>2572</v>
      </c>
      <c r="B8219" s="55" t="s">
        <v>10363</v>
      </c>
      <c r="C8219" s="57" t="s">
        <v>8068</v>
      </c>
      <c r="D8219" s="59">
        <v>117.81</v>
      </c>
    </row>
    <row r="8220" spans="1:4" ht="13.5">
      <c r="A8220" s="57">
        <v>2595</v>
      </c>
      <c r="B8220" s="55" t="s">
        <v>10364</v>
      </c>
      <c r="C8220" s="57" t="s">
        <v>8068</v>
      </c>
      <c r="D8220" s="59">
        <v>183.81</v>
      </c>
    </row>
    <row r="8221" spans="1:4" ht="13.5">
      <c r="A8221" s="57">
        <v>2576</v>
      </c>
      <c r="B8221" s="55" t="s">
        <v>10365</v>
      </c>
      <c r="C8221" s="57" t="s">
        <v>8068</v>
      </c>
      <c r="D8221" s="59">
        <v>31.33</v>
      </c>
    </row>
    <row r="8222" spans="1:4" ht="13.5">
      <c r="A8222" s="57">
        <v>2575</v>
      </c>
      <c r="B8222" s="55" t="s">
        <v>10366</v>
      </c>
      <c r="C8222" s="57" t="s">
        <v>8068</v>
      </c>
      <c r="D8222" s="59">
        <v>23.55</v>
      </c>
    </row>
    <row r="8223" spans="1:4" ht="13.5">
      <c r="A8223" s="57">
        <v>2573</v>
      </c>
      <c r="B8223" s="55" t="s">
        <v>10367</v>
      </c>
      <c r="C8223" s="57" t="s">
        <v>8068</v>
      </c>
      <c r="D8223" s="59">
        <v>9.7799999999999994</v>
      </c>
    </row>
    <row r="8224" spans="1:4" ht="13.5">
      <c r="A8224" s="57">
        <v>2586</v>
      </c>
      <c r="B8224" s="55" t="s">
        <v>10368</v>
      </c>
      <c r="C8224" s="57" t="s">
        <v>8068</v>
      </c>
      <c r="D8224" s="59">
        <v>15.85</v>
      </c>
    </row>
    <row r="8225" spans="1:4" ht="13.5">
      <c r="A8225" s="57">
        <v>2577</v>
      </c>
      <c r="B8225" s="55" t="s">
        <v>10369</v>
      </c>
      <c r="C8225" s="57" t="s">
        <v>8068</v>
      </c>
      <c r="D8225" s="59">
        <v>42.46</v>
      </c>
    </row>
    <row r="8226" spans="1:4" ht="13.5">
      <c r="A8226" s="57">
        <v>2574</v>
      </c>
      <c r="B8226" s="55" t="s">
        <v>10370</v>
      </c>
      <c r="C8226" s="57" t="s">
        <v>8068</v>
      </c>
      <c r="D8226" s="59">
        <v>9.84</v>
      </c>
    </row>
    <row r="8227" spans="1:4" ht="13.5">
      <c r="A8227" s="57">
        <v>2578</v>
      </c>
      <c r="B8227" s="55" t="s">
        <v>10371</v>
      </c>
      <c r="C8227" s="57" t="s">
        <v>8068</v>
      </c>
      <c r="D8227" s="59">
        <v>132.56</v>
      </c>
    </row>
    <row r="8228" spans="1:4" ht="13.5">
      <c r="A8228" s="57">
        <v>2585</v>
      </c>
      <c r="B8228" s="55" t="s">
        <v>10372</v>
      </c>
      <c r="C8228" s="57" t="s">
        <v>8068</v>
      </c>
      <c r="D8228" s="59">
        <v>181.9</v>
      </c>
    </row>
    <row r="8229" spans="1:4" ht="13.5">
      <c r="A8229" s="57">
        <v>12008</v>
      </c>
      <c r="B8229" s="55" t="s">
        <v>10373</v>
      </c>
      <c r="C8229" s="57" t="s">
        <v>8068</v>
      </c>
      <c r="D8229" s="59">
        <v>97.6</v>
      </c>
    </row>
    <row r="8230" spans="1:4" ht="13.5">
      <c r="A8230" s="57">
        <v>2582</v>
      </c>
      <c r="B8230" s="55" t="s">
        <v>10374</v>
      </c>
      <c r="C8230" s="57" t="s">
        <v>8068</v>
      </c>
      <c r="D8230" s="59">
        <v>29.06</v>
      </c>
    </row>
    <row r="8231" spans="1:4" ht="13.5">
      <c r="A8231" s="57">
        <v>2597</v>
      </c>
      <c r="B8231" s="55" t="s">
        <v>10375</v>
      </c>
      <c r="C8231" s="57" t="s">
        <v>8068</v>
      </c>
      <c r="D8231" s="59">
        <v>24.91</v>
      </c>
    </row>
    <row r="8232" spans="1:4" ht="13.5">
      <c r="A8232" s="57">
        <v>2579</v>
      </c>
      <c r="B8232" s="55" t="s">
        <v>10376</v>
      </c>
      <c r="C8232" s="57" t="s">
        <v>8068</v>
      </c>
      <c r="D8232" s="59">
        <v>11.86</v>
      </c>
    </row>
    <row r="8233" spans="1:4" ht="13.5">
      <c r="A8233" s="57">
        <v>2581</v>
      </c>
      <c r="B8233" s="55" t="s">
        <v>10377</v>
      </c>
      <c r="C8233" s="57" t="s">
        <v>8068</v>
      </c>
      <c r="D8233" s="59">
        <v>15.17</v>
      </c>
    </row>
    <row r="8234" spans="1:4" ht="13.5">
      <c r="A8234" s="57">
        <v>2596</v>
      </c>
      <c r="B8234" s="55" t="s">
        <v>10378</v>
      </c>
      <c r="C8234" s="57" t="s">
        <v>8068</v>
      </c>
      <c r="D8234" s="59">
        <v>44.88</v>
      </c>
    </row>
    <row r="8235" spans="1:4" ht="13.5">
      <c r="A8235" s="57">
        <v>2580</v>
      </c>
      <c r="B8235" s="55" t="s">
        <v>10379</v>
      </c>
      <c r="C8235" s="57" t="s">
        <v>8068</v>
      </c>
      <c r="D8235" s="59">
        <v>13</v>
      </c>
    </row>
    <row r="8236" spans="1:4" ht="13.5">
      <c r="A8236" s="57">
        <v>2583</v>
      </c>
      <c r="B8236" s="55" t="s">
        <v>10380</v>
      </c>
      <c r="C8236" s="57" t="s">
        <v>8068</v>
      </c>
      <c r="D8236" s="59">
        <v>109.16</v>
      </c>
    </row>
    <row r="8237" spans="1:4" ht="13.5">
      <c r="A8237" s="57">
        <v>2584</v>
      </c>
      <c r="B8237" s="55" t="s">
        <v>10381</v>
      </c>
      <c r="C8237" s="57" t="s">
        <v>8068</v>
      </c>
      <c r="D8237" s="59">
        <v>181.72</v>
      </c>
    </row>
    <row r="8238" spans="1:4" ht="13.5">
      <c r="A8238" s="57">
        <v>12010</v>
      </c>
      <c r="B8238" s="55" t="s">
        <v>10382</v>
      </c>
      <c r="C8238" s="57" t="s">
        <v>8068</v>
      </c>
      <c r="D8238" s="59">
        <v>7.24</v>
      </c>
    </row>
    <row r="8239" spans="1:4" ht="13.5">
      <c r="A8239" s="57">
        <v>39329</v>
      </c>
      <c r="B8239" s="55" t="s">
        <v>10383</v>
      </c>
      <c r="C8239" s="57" t="s">
        <v>8068</v>
      </c>
      <c r="D8239" s="59">
        <v>7.57</v>
      </c>
    </row>
    <row r="8240" spans="1:4" ht="13.5">
      <c r="A8240" s="57">
        <v>39330</v>
      </c>
      <c r="B8240" s="55" t="s">
        <v>10384</v>
      </c>
      <c r="C8240" s="57" t="s">
        <v>8068</v>
      </c>
      <c r="D8240" s="59">
        <v>7.96</v>
      </c>
    </row>
    <row r="8241" spans="1:4" ht="13.5">
      <c r="A8241" s="57">
        <v>39332</v>
      </c>
      <c r="B8241" s="55" t="s">
        <v>10385</v>
      </c>
      <c r="C8241" s="57" t="s">
        <v>8068</v>
      </c>
      <c r="D8241" s="59">
        <v>8.9</v>
      </c>
    </row>
    <row r="8242" spans="1:4" ht="13.5">
      <c r="A8242" s="57">
        <v>39331</v>
      </c>
      <c r="B8242" s="55" t="s">
        <v>10386</v>
      </c>
      <c r="C8242" s="57" t="s">
        <v>8068</v>
      </c>
      <c r="D8242" s="59">
        <v>7.08</v>
      </c>
    </row>
    <row r="8243" spans="1:4" ht="13.5">
      <c r="A8243" s="57">
        <v>39333</v>
      </c>
      <c r="B8243" s="55" t="s">
        <v>10387</v>
      </c>
      <c r="C8243" s="57" t="s">
        <v>8068</v>
      </c>
      <c r="D8243" s="59">
        <v>6.9</v>
      </c>
    </row>
    <row r="8244" spans="1:4" ht="13.5">
      <c r="A8244" s="57">
        <v>39335</v>
      </c>
      <c r="B8244" s="55" t="s">
        <v>10388</v>
      </c>
      <c r="C8244" s="57" t="s">
        <v>8068</v>
      </c>
      <c r="D8244" s="59">
        <v>7.99</v>
      </c>
    </row>
    <row r="8245" spans="1:4" ht="13.5">
      <c r="A8245" s="57">
        <v>39334</v>
      </c>
      <c r="B8245" s="55" t="s">
        <v>10389</v>
      </c>
      <c r="C8245" s="57" t="s">
        <v>8068</v>
      </c>
      <c r="D8245" s="59">
        <v>6.35</v>
      </c>
    </row>
    <row r="8246" spans="1:4" ht="13.5">
      <c r="A8246" s="57">
        <v>12016</v>
      </c>
      <c r="B8246" s="55" t="s">
        <v>10390</v>
      </c>
      <c r="C8246" s="57" t="s">
        <v>8068</v>
      </c>
      <c r="D8246" s="59">
        <v>7.97</v>
      </c>
    </row>
    <row r="8247" spans="1:4" ht="13.5">
      <c r="A8247" s="57">
        <v>12015</v>
      </c>
      <c r="B8247" s="55" t="s">
        <v>10391</v>
      </c>
      <c r="C8247" s="57" t="s">
        <v>8068</v>
      </c>
      <c r="D8247" s="59">
        <v>9.2799999999999994</v>
      </c>
    </row>
    <row r="8248" spans="1:4" ht="13.5">
      <c r="A8248" s="57">
        <v>12020</v>
      </c>
      <c r="B8248" s="55" t="s">
        <v>10392</v>
      </c>
      <c r="C8248" s="57" t="s">
        <v>8068</v>
      </c>
      <c r="D8248" s="59">
        <v>7.97</v>
      </c>
    </row>
    <row r="8249" spans="1:4" ht="13.5">
      <c r="A8249" s="57">
        <v>12019</v>
      </c>
      <c r="B8249" s="55" t="s">
        <v>10393</v>
      </c>
      <c r="C8249" s="57" t="s">
        <v>8068</v>
      </c>
      <c r="D8249" s="59">
        <v>9.2799999999999994</v>
      </c>
    </row>
    <row r="8250" spans="1:4" ht="13.5">
      <c r="A8250" s="57">
        <v>39336</v>
      </c>
      <c r="B8250" s="55" t="s">
        <v>10394</v>
      </c>
      <c r="C8250" s="57" t="s">
        <v>8068</v>
      </c>
      <c r="D8250" s="59">
        <v>7.96</v>
      </c>
    </row>
    <row r="8251" spans="1:4" ht="13.5">
      <c r="A8251" s="57">
        <v>39338</v>
      </c>
      <c r="B8251" s="55" t="s">
        <v>10395</v>
      </c>
      <c r="C8251" s="57" t="s">
        <v>8068</v>
      </c>
      <c r="D8251" s="59">
        <v>8.9</v>
      </c>
    </row>
    <row r="8252" spans="1:4" ht="13.5">
      <c r="A8252" s="57">
        <v>39337</v>
      </c>
      <c r="B8252" s="55" t="s">
        <v>10396</v>
      </c>
      <c r="C8252" s="57" t="s">
        <v>8068</v>
      </c>
      <c r="D8252" s="59">
        <v>7.08</v>
      </c>
    </row>
    <row r="8253" spans="1:4" ht="13.5">
      <c r="A8253" s="57">
        <v>39341</v>
      </c>
      <c r="B8253" s="55" t="s">
        <v>10397</v>
      </c>
      <c r="C8253" s="57" t="s">
        <v>8068</v>
      </c>
      <c r="D8253" s="59">
        <v>11.6</v>
      </c>
    </row>
    <row r="8254" spans="1:4" ht="13.5">
      <c r="A8254" s="57">
        <v>39340</v>
      </c>
      <c r="B8254" s="55" t="s">
        <v>10398</v>
      </c>
      <c r="C8254" s="57" t="s">
        <v>8068</v>
      </c>
      <c r="D8254" s="59">
        <v>8.51</v>
      </c>
    </row>
    <row r="8255" spans="1:4" ht="13.5">
      <c r="A8255" s="57">
        <v>12025</v>
      </c>
      <c r="B8255" s="55" t="s">
        <v>10399</v>
      </c>
      <c r="C8255" s="57" t="s">
        <v>8068</v>
      </c>
      <c r="D8255" s="59">
        <v>8.7899999999999991</v>
      </c>
    </row>
    <row r="8256" spans="1:4" ht="13.5">
      <c r="A8256" s="57">
        <v>39342</v>
      </c>
      <c r="B8256" s="55" t="s">
        <v>10400</v>
      </c>
      <c r="C8256" s="57" t="s">
        <v>8068</v>
      </c>
      <c r="D8256" s="59">
        <v>11.6</v>
      </c>
    </row>
    <row r="8257" spans="1:4" ht="13.5">
      <c r="A8257" s="57">
        <v>39343</v>
      </c>
      <c r="B8257" s="55" t="s">
        <v>10401</v>
      </c>
      <c r="C8257" s="57" t="s">
        <v>8068</v>
      </c>
      <c r="D8257" s="59">
        <v>9.7899999999999991</v>
      </c>
    </row>
    <row r="8258" spans="1:4" ht="13.5">
      <c r="A8258" s="57">
        <v>39345</v>
      </c>
      <c r="B8258" s="55" t="s">
        <v>10402</v>
      </c>
      <c r="C8258" s="57" t="s">
        <v>8068</v>
      </c>
      <c r="D8258" s="59">
        <v>13.25</v>
      </c>
    </row>
    <row r="8259" spans="1:4" ht="13.5">
      <c r="A8259" s="57">
        <v>39344</v>
      </c>
      <c r="B8259" s="55" t="s">
        <v>10403</v>
      </c>
      <c r="C8259" s="57" t="s">
        <v>8068</v>
      </c>
      <c r="D8259" s="59">
        <v>9.4700000000000006</v>
      </c>
    </row>
    <row r="8260" spans="1:4" ht="13.5">
      <c r="A8260" s="57">
        <v>12623</v>
      </c>
      <c r="B8260" s="55" t="s">
        <v>10404</v>
      </c>
      <c r="C8260" s="57" t="s">
        <v>1</v>
      </c>
      <c r="D8260" s="59">
        <v>11.53</v>
      </c>
    </row>
    <row r="8261" spans="1:4" ht="13.5">
      <c r="A8261" s="57">
        <v>34498</v>
      </c>
      <c r="B8261" s="55" t="s">
        <v>10405</v>
      </c>
      <c r="C8261" s="57" t="s">
        <v>8068</v>
      </c>
      <c r="D8261" s="59">
        <v>121.94</v>
      </c>
    </row>
    <row r="8262" spans="1:4" ht="13.5">
      <c r="A8262" s="57">
        <v>13244</v>
      </c>
      <c r="B8262" s="55" t="s">
        <v>10406</v>
      </c>
      <c r="C8262" s="57" t="s">
        <v>8068</v>
      </c>
      <c r="D8262" s="59">
        <v>51.33</v>
      </c>
    </row>
    <row r="8263" spans="1:4" ht="27">
      <c r="A8263" s="57">
        <v>38998</v>
      </c>
      <c r="B8263" s="55" t="s">
        <v>10407</v>
      </c>
      <c r="C8263" s="57" t="s">
        <v>8068</v>
      </c>
      <c r="D8263" s="59">
        <v>12.4</v>
      </c>
    </row>
    <row r="8264" spans="1:4" ht="27">
      <c r="A8264" s="57">
        <v>38999</v>
      </c>
      <c r="B8264" s="55" t="s">
        <v>10408</v>
      </c>
      <c r="C8264" s="57" t="s">
        <v>8068</v>
      </c>
      <c r="D8264" s="59">
        <v>20.52</v>
      </c>
    </row>
    <row r="8265" spans="1:4" ht="27">
      <c r="A8265" s="57">
        <v>38996</v>
      </c>
      <c r="B8265" s="55" t="s">
        <v>10409</v>
      </c>
      <c r="C8265" s="57" t="s">
        <v>8068</v>
      </c>
      <c r="D8265" s="59">
        <v>17.920000000000002</v>
      </c>
    </row>
    <row r="8266" spans="1:4" ht="27">
      <c r="A8266" s="57">
        <v>38997</v>
      </c>
      <c r="B8266" s="55" t="s">
        <v>10410</v>
      </c>
      <c r="C8266" s="57" t="s">
        <v>8068</v>
      </c>
      <c r="D8266" s="59">
        <v>29.01</v>
      </c>
    </row>
    <row r="8267" spans="1:4" ht="13.5">
      <c r="A8267" s="57">
        <v>39862</v>
      </c>
      <c r="B8267" s="55" t="s">
        <v>10411</v>
      </c>
      <c r="C8267" s="57" t="s">
        <v>8068</v>
      </c>
      <c r="D8267" s="59">
        <v>9.92</v>
      </c>
    </row>
    <row r="8268" spans="1:4" ht="13.5">
      <c r="A8268" s="57">
        <v>39863</v>
      </c>
      <c r="B8268" s="55" t="s">
        <v>10412</v>
      </c>
      <c r="C8268" s="57" t="s">
        <v>8068</v>
      </c>
      <c r="D8268" s="59">
        <v>10.06</v>
      </c>
    </row>
    <row r="8269" spans="1:4" ht="13.5">
      <c r="A8269" s="57">
        <v>39864</v>
      </c>
      <c r="B8269" s="55" t="s">
        <v>10413</v>
      </c>
      <c r="C8269" s="57" t="s">
        <v>8068</v>
      </c>
      <c r="D8269" s="59">
        <v>12.49</v>
      </c>
    </row>
    <row r="8270" spans="1:4" ht="13.5">
      <c r="A8270" s="57">
        <v>39865</v>
      </c>
      <c r="B8270" s="55" t="s">
        <v>10414</v>
      </c>
      <c r="C8270" s="57" t="s">
        <v>8068</v>
      </c>
      <c r="D8270" s="59">
        <v>17.600000000000001</v>
      </c>
    </row>
    <row r="8271" spans="1:4" ht="27">
      <c r="A8271" s="57">
        <v>2517</v>
      </c>
      <c r="B8271" s="55" t="s">
        <v>10415</v>
      </c>
      <c r="C8271" s="57" t="s">
        <v>8068</v>
      </c>
      <c r="D8271" s="59">
        <v>18.100000000000001</v>
      </c>
    </row>
    <row r="8272" spans="1:4" ht="27">
      <c r="A8272" s="57">
        <v>2522</v>
      </c>
      <c r="B8272" s="55" t="s">
        <v>10416</v>
      </c>
      <c r="C8272" s="57" t="s">
        <v>8068</v>
      </c>
      <c r="D8272" s="59">
        <v>11.7</v>
      </c>
    </row>
    <row r="8273" spans="1:4" ht="27">
      <c r="A8273" s="57">
        <v>2548</v>
      </c>
      <c r="B8273" s="55" t="s">
        <v>10417</v>
      </c>
      <c r="C8273" s="57" t="s">
        <v>8068</v>
      </c>
      <c r="D8273" s="59">
        <v>7.19</v>
      </c>
    </row>
    <row r="8274" spans="1:4" ht="27">
      <c r="A8274" s="57">
        <v>2516</v>
      </c>
      <c r="B8274" s="55" t="s">
        <v>10418</v>
      </c>
      <c r="C8274" s="57" t="s">
        <v>8068</v>
      </c>
      <c r="D8274" s="59">
        <v>9.39</v>
      </c>
    </row>
    <row r="8275" spans="1:4" ht="27">
      <c r="A8275" s="57">
        <v>2518</v>
      </c>
      <c r="B8275" s="55" t="s">
        <v>10419</v>
      </c>
      <c r="C8275" s="57" t="s">
        <v>8068</v>
      </c>
      <c r="D8275" s="59">
        <v>86.18</v>
      </c>
    </row>
    <row r="8276" spans="1:4" ht="27">
      <c r="A8276" s="57">
        <v>2521</v>
      </c>
      <c r="B8276" s="55" t="s">
        <v>10420</v>
      </c>
      <c r="C8276" s="57" t="s">
        <v>8068</v>
      </c>
      <c r="D8276" s="59">
        <v>36.68</v>
      </c>
    </row>
    <row r="8277" spans="1:4" ht="27">
      <c r="A8277" s="57">
        <v>2515</v>
      </c>
      <c r="B8277" s="55" t="s">
        <v>10421</v>
      </c>
      <c r="C8277" s="57" t="s">
        <v>8068</v>
      </c>
      <c r="D8277" s="59">
        <v>7.82</v>
      </c>
    </row>
    <row r="8278" spans="1:4" ht="27">
      <c r="A8278" s="57">
        <v>2519</v>
      </c>
      <c r="B8278" s="55" t="s">
        <v>10422</v>
      </c>
      <c r="C8278" s="57" t="s">
        <v>8068</v>
      </c>
      <c r="D8278" s="59">
        <v>103.91</v>
      </c>
    </row>
    <row r="8279" spans="1:4" ht="27">
      <c r="A8279" s="57">
        <v>2520</v>
      </c>
      <c r="B8279" s="55" t="s">
        <v>10423</v>
      </c>
      <c r="C8279" s="57" t="s">
        <v>8068</v>
      </c>
      <c r="D8279" s="59">
        <v>191.26</v>
      </c>
    </row>
    <row r="8280" spans="1:4" ht="27">
      <c r="A8280" s="57">
        <v>1602</v>
      </c>
      <c r="B8280" s="55" t="s">
        <v>10424</v>
      </c>
      <c r="C8280" s="57" t="s">
        <v>8068</v>
      </c>
      <c r="D8280" s="59">
        <v>34.020000000000003</v>
      </c>
    </row>
    <row r="8281" spans="1:4" ht="27">
      <c r="A8281" s="57">
        <v>1601</v>
      </c>
      <c r="B8281" s="55" t="s">
        <v>10425</v>
      </c>
      <c r="C8281" s="57" t="s">
        <v>8068</v>
      </c>
      <c r="D8281" s="59">
        <v>30.32</v>
      </c>
    </row>
    <row r="8282" spans="1:4" ht="27">
      <c r="A8282" s="57">
        <v>1598</v>
      </c>
      <c r="B8282" s="55" t="s">
        <v>10426</v>
      </c>
      <c r="C8282" s="57" t="s">
        <v>8068</v>
      </c>
      <c r="D8282" s="59">
        <v>8.9700000000000006</v>
      </c>
    </row>
    <row r="8283" spans="1:4" ht="27">
      <c r="A8283" s="57">
        <v>1600</v>
      </c>
      <c r="B8283" s="55" t="s">
        <v>10427</v>
      </c>
      <c r="C8283" s="57" t="s">
        <v>8068</v>
      </c>
      <c r="D8283" s="59">
        <v>13.24</v>
      </c>
    </row>
    <row r="8284" spans="1:4" ht="27">
      <c r="A8284" s="57">
        <v>1603</v>
      </c>
      <c r="B8284" s="55" t="s">
        <v>10428</v>
      </c>
      <c r="C8284" s="57" t="s">
        <v>8068</v>
      </c>
      <c r="D8284" s="59">
        <v>51.36</v>
      </c>
    </row>
    <row r="8285" spans="1:4" ht="27">
      <c r="A8285" s="57">
        <v>1599</v>
      </c>
      <c r="B8285" s="55" t="s">
        <v>10429</v>
      </c>
      <c r="C8285" s="57" t="s">
        <v>8068</v>
      </c>
      <c r="D8285" s="59">
        <v>10.41</v>
      </c>
    </row>
    <row r="8286" spans="1:4" ht="27">
      <c r="A8286" s="57">
        <v>1597</v>
      </c>
      <c r="B8286" s="55" t="s">
        <v>10430</v>
      </c>
      <c r="C8286" s="57" t="s">
        <v>8068</v>
      </c>
      <c r="D8286" s="59">
        <v>8.43</v>
      </c>
    </row>
    <row r="8287" spans="1:4" ht="13.5">
      <c r="A8287" s="57">
        <v>39600</v>
      </c>
      <c r="B8287" s="55" t="s">
        <v>10431</v>
      </c>
      <c r="C8287" s="57" t="s">
        <v>8068</v>
      </c>
      <c r="D8287" s="59">
        <v>17.329999999999998</v>
      </c>
    </row>
    <row r="8288" spans="1:4" ht="13.5">
      <c r="A8288" s="57">
        <v>39601</v>
      </c>
      <c r="B8288" s="55" t="s">
        <v>10432</v>
      </c>
      <c r="C8288" s="57" t="s">
        <v>8068</v>
      </c>
      <c r="D8288" s="59">
        <v>30.14</v>
      </c>
    </row>
    <row r="8289" spans="1:4" ht="13.5">
      <c r="A8289" s="57">
        <v>39602</v>
      </c>
      <c r="B8289" s="55" t="s">
        <v>10433</v>
      </c>
      <c r="C8289" s="57" t="s">
        <v>8068</v>
      </c>
      <c r="D8289" s="59">
        <v>1.98</v>
      </c>
    </row>
    <row r="8290" spans="1:4" ht="13.5">
      <c r="A8290" s="57">
        <v>39603</v>
      </c>
      <c r="B8290" s="55" t="s">
        <v>10434</v>
      </c>
      <c r="C8290" s="57" t="s">
        <v>8068</v>
      </c>
      <c r="D8290" s="59">
        <v>3.4</v>
      </c>
    </row>
    <row r="8291" spans="1:4" ht="27">
      <c r="A8291" s="57">
        <v>11821</v>
      </c>
      <c r="B8291" s="55" t="s">
        <v>10435</v>
      </c>
      <c r="C8291" s="57" t="s">
        <v>8068</v>
      </c>
      <c r="D8291" s="59">
        <v>6.93</v>
      </c>
    </row>
    <row r="8292" spans="1:4" ht="27">
      <c r="A8292" s="57">
        <v>1562</v>
      </c>
      <c r="B8292" s="55" t="s">
        <v>10436</v>
      </c>
      <c r="C8292" s="57" t="s">
        <v>8068</v>
      </c>
      <c r="D8292" s="59">
        <v>11.35</v>
      </c>
    </row>
    <row r="8293" spans="1:4" ht="27">
      <c r="A8293" s="57">
        <v>1563</v>
      </c>
      <c r="B8293" s="55" t="s">
        <v>10437</v>
      </c>
      <c r="C8293" s="57" t="s">
        <v>8068</v>
      </c>
      <c r="D8293" s="59">
        <v>15.23</v>
      </c>
    </row>
    <row r="8294" spans="1:4" ht="13.5">
      <c r="A8294" s="57">
        <v>11856</v>
      </c>
      <c r="B8294" s="55" t="s">
        <v>10438</v>
      </c>
      <c r="C8294" s="57" t="s">
        <v>8068</v>
      </c>
      <c r="D8294" s="59">
        <v>4.54</v>
      </c>
    </row>
    <row r="8295" spans="1:4" ht="13.5">
      <c r="A8295" s="57">
        <v>11857</v>
      </c>
      <c r="B8295" s="55" t="s">
        <v>10439</v>
      </c>
      <c r="C8295" s="57" t="s">
        <v>8068</v>
      </c>
      <c r="D8295" s="59">
        <v>23.89</v>
      </c>
    </row>
    <row r="8296" spans="1:4" ht="13.5">
      <c r="A8296" s="57">
        <v>11858</v>
      </c>
      <c r="B8296" s="55" t="s">
        <v>10440</v>
      </c>
      <c r="C8296" s="57" t="s">
        <v>8068</v>
      </c>
      <c r="D8296" s="59">
        <v>29.65</v>
      </c>
    </row>
    <row r="8297" spans="1:4" ht="13.5">
      <c r="A8297" s="57">
        <v>1539</v>
      </c>
      <c r="B8297" s="55" t="s">
        <v>10441</v>
      </c>
      <c r="C8297" s="57" t="s">
        <v>8068</v>
      </c>
      <c r="D8297" s="59">
        <v>5.33</v>
      </c>
    </row>
    <row r="8298" spans="1:4" ht="13.5">
      <c r="A8298" s="57">
        <v>11859</v>
      </c>
      <c r="B8298" s="55" t="s">
        <v>10442</v>
      </c>
      <c r="C8298" s="57" t="s">
        <v>8068</v>
      </c>
      <c r="D8298" s="59">
        <v>40.340000000000003</v>
      </c>
    </row>
    <row r="8299" spans="1:4" ht="13.5">
      <c r="A8299" s="57">
        <v>1550</v>
      </c>
      <c r="B8299" s="55" t="s">
        <v>10443</v>
      </c>
      <c r="C8299" s="57" t="s">
        <v>8068</v>
      </c>
      <c r="D8299" s="59">
        <v>5.63</v>
      </c>
    </row>
    <row r="8300" spans="1:4" ht="13.5">
      <c r="A8300" s="57">
        <v>11854</v>
      </c>
      <c r="B8300" s="55" t="s">
        <v>10444</v>
      </c>
      <c r="C8300" s="57" t="s">
        <v>8068</v>
      </c>
      <c r="D8300" s="59">
        <v>7.03</v>
      </c>
    </row>
    <row r="8301" spans="1:4" ht="13.5">
      <c r="A8301" s="57">
        <v>11862</v>
      </c>
      <c r="B8301" s="55" t="s">
        <v>10445</v>
      </c>
      <c r="C8301" s="57" t="s">
        <v>8068</v>
      </c>
      <c r="D8301" s="59">
        <v>9.86</v>
      </c>
    </row>
    <row r="8302" spans="1:4" ht="13.5">
      <c r="A8302" s="57">
        <v>11863</v>
      </c>
      <c r="B8302" s="55" t="s">
        <v>10446</v>
      </c>
      <c r="C8302" s="57" t="s">
        <v>8068</v>
      </c>
      <c r="D8302" s="59">
        <v>3.98</v>
      </c>
    </row>
    <row r="8303" spans="1:4" ht="13.5">
      <c r="A8303" s="57">
        <v>11855</v>
      </c>
      <c r="B8303" s="55" t="s">
        <v>10447</v>
      </c>
      <c r="C8303" s="57" t="s">
        <v>8068</v>
      </c>
      <c r="D8303" s="59">
        <v>14.72</v>
      </c>
    </row>
    <row r="8304" spans="1:4" ht="13.5">
      <c r="A8304" s="57">
        <v>11864</v>
      </c>
      <c r="B8304" s="55" t="s">
        <v>10448</v>
      </c>
      <c r="C8304" s="57" t="s">
        <v>8068</v>
      </c>
      <c r="D8304" s="59">
        <v>22.26</v>
      </c>
    </row>
    <row r="8305" spans="1:4" ht="27">
      <c r="A8305" s="57">
        <v>2527</v>
      </c>
      <c r="B8305" s="55" t="s">
        <v>10449</v>
      </c>
      <c r="C8305" s="57" t="s">
        <v>8068</v>
      </c>
      <c r="D8305" s="59">
        <v>6.48</v>
      </c>
    </row>
    <row r="8306" spans="1:4" ht="27">
      <c r="A8306" s="57">
        <v>2526</v>
      </c>
      <c r="B8306" s="55" t="s">
        <v>10450</v>
      </c>
      <c r="C8306" s="57" t="s">
        <v>8068</v>
      </c>
      <c r="D8306" s="59">
        <v>4.1500000000000004</v>
      </c>
    </row>
    <row r="8307" spans="1:4" ht="27">
      <c r="A8307" s="57">
        <v>2487</v>
      </c>
      <c r="B8307" s="55" t="s">
        <v>10451</v>
      </c>
      <c r="C8307" s="57" t="s">
        <v>8068</v>
      </c>
      <c r="D8307" s="59">
        <v>1.41</v>
      </c>
    </row>
    <row r="8308" spans="1:4" ht="27">
      <c r="A8308" s="57">
        <v>2483</v>
      </c>
      <c r="B8308" s="55" t="s">
        <v>10452</v>
      </c>
      <c r="C8308" s="57" t="s">
        <v>8068</v>
      </c>
      <c r="D8308" s="59">
        <v>2.95</v>
      </c>
    </row>
    <row r="8309" spans="1:4" ht="27">
      <c r="A8309" s="57">
        <v>2528</v>
      </c>
      <c r="B8309" s="55" t="s">
        <v>10453</v>
      </c>
      <c r="C8309" s="57" t="s">
        <v>8068</v>
      </c>
      <c r="D8309" s="59">
        <v>16.3</v>
      </c>
    </row>
    <row r="8310" spans="1:4" ht="27">
      <c r="A8310" s="57">
        <v>2489</v>
      </c>
      <c r="B8310" s="55" t="s">
        <v>10454</v>
      </c>
      <c r="C8310" s="57" t="s">
        <v>8068</v>
      </c>
      <c r="D8310" s="59">
        <v>7.18</v>
      </c>
    </row>
    <row r="8311" spans="1:4" ht="27">
      <c r="A8311" s="57">
        <v>2488</v>
      </c>
      <c r="B8311" s="55" t="s">
        <v>10455</v>
      </c>
      <c r="C8311" s="57" t="s">
        <v>8068</v>
      </c>
      <c r="D8311" s="59">
        <v>1.66</v>
      </c>
    </row>
    <row r="8312" spans="1:4" ht="27">
      <c r="A8312" s="57">
        <v>2484</v>
      </c>
      <c r="B8312" s="55" t="s">
        <v>10456</v>
      </c>
      <c r="C8312" s="57" t="s">
        <v>8068</v>
      </c>
      <c r="D8312" s="59">
        <v>23.68</v>
      </c>
    </row>
    <row r="8313" spans="1:4" ht="27">
      <c r="A8313" s="57">
        <v>2485</v>
      </c>
      <c r="B8313" s="55" t="s">
        <v>10457</v>
      </c>
      <c r="C8313" s="57" t="s">
        <v>8068</v>
      </c>
      <c r="D8313" s="59">
        <v>37.119999999999997</v>
      </c>
    </row>
    <row r="8314" spans="1:4" ht="13.5">
      <c r="A8314" s="57">
        <v>38005</v>
      </c>
      <c r="B8314" s="55" t="s">
        <v>10458</v>
      </c>
      <c r="C8314" s="57" t="s">
        <v>8068</v>
      </c>
      <c r="D8314" s="59">
        <v>20.21</v>
      </c>
    </row>
    <row r="8315" spans="1:4" ht="13.5">
      <c r="A8315" s="57">
        <v>38006</v>
      </c>
      <c r="B8315" s="55" t="s">
        <v>10459</v>
      </c>
      <c r="C8315" s="57" t="s">
        <v>8068</v>
      </c>
      <c r="D8315" s="59">
        <v>24.81</v>
      </c>
    </row>
    <row r="8316" spans="1:4" ht="13.5">
      <c r="A8316" s="57">
        <v>38428</v>
      </c>
      <c r="B8316" s="55" t="s">
        <v>10460</v>
      </c>
      <c r="C8316" s="57" t="s">
        <v>8068</v>
      </c>
      <c r="D8316" s="59">
        <v>23.24</v>
      </c>
    </row>
    <row r="8317" spans="1:4" ht="13.5">
      <c r="A8317" s="57">
        <v>38007</v>
      </c>
      <c r="B8317" s="55" t="s">
        <v>10461</v>
      </c>
      <c r="C8317" s="57" t="s">
        <v>8068</v>
      </c>
      <c r="D8317" s="59">
        <v>37.97</v>
      </c>
    </row>
    <row r="8318" spans="1:4" ht="13.5">
      <c r="A8318" s="57">
        <v>38008</v>
      </c>
      <c r="B8318" s="55" t="s">
        <v>10462</v>
      </c>
      <c r="C8318" s="57" t="s">
        <v>8068</v>
      </c>
      <c r="D8318" s="59">
        <v>152.91</v>
      </c>
    </row>
    <row r="8319" spans="1:4" ht="13.5">
      <c r="A8319" s="57">
        <v>38009</v>
      </c>
      <c r="B8319" s="55" t="s">
        <v>10463</v>
      </c>
      <c r="C8319" s="57" t="s">
        <v>8068</v>
      </c>
      <c r="D8319" s="59">
        <v>186.89</v>
      </c>
    </row>
    <row r="8320" spans="1:4" ht="27">
      <c r="A8320" s="57">
        <v>39279</v>
      </c>
      <c r="B8320" s="55" t="s">
        <v>10464</v>
      </c>
      <c r="C8320" s="57" t="s">
        <v>8068</v>
      </c>
      <c r="D8320" s="59">
        <v>14.03</v>
      </c>
    </row>
    <row r="8321" spans="1:4" ht="27">
      <c r="A8321" s="57">
        <v>38845</v>
      </c>
      <c r="B8321" s="55" t="s">
        <v>10465</v>
      </c>
      <c r="C8321" s="57" t="s">
        <v>8068</v>
      </c>
      <c r="D8321" s="59">
        <v>20.3</v>
      </c>
    </row>
    <row r="8322" spans="1:4" ht="27">
      <c r="A8322" s="57">
        <v>39280</v>
      </c>
      <c r="B8322" s="55" t="s">
        <v>10466</v>
      </c>
      <c r="C8322" s="57" t="s">
        <v>8068</v>
      </c>
      <c r="D8322" s="59">
        <v>18.190000000000001</v>
      </c>
    </row>
    <row r="8323" spans="1:4" ht="27">
      <c r="A8323" s="57">
        <v>39281</v>
      </c>
      <c r="B8323" s="55" t="s">
        <v>10467</v>
      </c>
      <c r="C8323" s="57" t="s">
        <v>8068</v>
      </c>
      <c r="D8323" s="59">
        <v>23.94</v>
      </c>
    </row>
    <row r="8324" spans="1:4" ht="27">
      <c r="A8324" s="57">
        <v>38849</v>
      </c>
      <c r="B8324" s="55" t="s">
        <v>10468</v>
      </c>
      <c r="C8324" s="57" t="s">
        <v>8068</v>
      </c>
      <c r="D8324" s="59">
        <v>20.51</v>
      </c>
    </row>
    <row r="8325" spans="1:4" ht="27">
      <c r="A8325" s="57">
        <v>39282</v>
      </c>
      <c r="B8325" s="55" t="s">
        <v>10469</v>
      </c>
      <c r="C8325" s="57" t="s">
        <v>8068</v>
      </c>
      <c r="D8325" s="59">
        <v>24.52</v>
      </c>
    </row>
    <row r="8326" spans="1:4" ht="27">
      <c r="A8326" s="57">
        <v>38852</v>
      </c>
      <c r="B8326" s="55" t="s">
        <v>10470</v>
      </c>
      <c r="C8326" s="57" t="s">
        <v>8068</v>
      </c>
      <c r="D8326" s="59">
        <v>33.35</v>
      </c>
    </row>
    <row r="8327" spans="1:4" ht="27">
      <c r="A8327" s="57">
        <v>38844</v>
      </c>
      <c r="B8327" s="55" t="s">
        <v>10471</v>
      </c>
      <c r="C8327" s="57" t="s">
        <v>8068</v>
      </c>
      <c r="D8327" s="59">
        <v>10.25</v>
      </c>
    </row>
    <row r="8328" spans="1:4" ht="27">
      <c r="A8328" s="57">
        <v>38846</v>
      </c>
      <c r="B8328" s="55" t="s">
        <v>10472</v>
      </c>
      <c r="C8328" s="57" t="s">
        <v>8068</v>
      </c>
      <c r="D8328" s="59">
        <v>11.21</v>
      </c>
    </row>
    <row r="8329" spans="1:4" ht="27">
      <c r="A8329" s="57">
        <v>38847</v>
      </c>
      <c r="B8329" s="55" t="s">
        <v>10473</v>
      </c>
      <c r="C8329" s="57" t="s">
        <v>8068</v>
      </c>
      <c r="D8329" s="59">
        <v>13.79</v>
      </c>
    </row>
    <row r="8330" spans="1:4" ht="27">
      <c r="A8330" s="57">
        <v>38850</v>
      </c>
      <c r="B8330" s="55" t="s">
        <v>10474</v>
      </c>
      <c r="C8330" s="57" t="s">
        <v>8068</v>
      </c>
      <c r="D8330" s="59">
        <v>19.170000000000002</v>
      </c>
    </row>
    <row r="8331" spans="1:4" ht="27">
      <c r="A8331" s="57">
        <v>38848</v>
      </c>
      <c r="B8331" s="55" t="s">
        <v>10475</v>
      </c>
      <c r="C8331" s="57" t="s">
        <v>8068</v>
      </c>
      <c r="D8331" s="59">
        <v>16.04</v>
      </c>
    </row>
    <row r="8332" spans="1:4" ht="27">
      <c r="A8332" s="57">
        <v>38851</v>
      </c>
      <c r="B8332" s="55" t="s">
        <v>10476</v>
      </c>
      <c r="C8332" s="57" t="s">
        <v>8068</v>
      </c>
      <c r="D8332" s="59">
        <v>29.15</v>
      </c>
    </row>
    <row r="8333" spans="1:4" ht="13.5">
      <c r="A8333" s="57">
        <v>38860</v>
      </c>
      <c r="B8333" s="55" t="s">
        <v>10477</v>
      </c>
      <c r="C8333" s="57" t="s">
        <v>8068</v>
      </c>
      <c r="D8333" s="59">
        <v>8.23</v>
      </c>
    </row>
    <row r="8334" spans="1:4" ht="13.5">
      <c r="A8334" s="57">
        <v>38861</v>
      </c>
      <c r="B8334" s="55" t="s">
        <v>10478</v>
      </c>
      <c r="C8334" s="57" t="s">
        <v>8068</v>
      </c>
      <c r="D8334" s="59">
        <v>11.09</v>
      </c>
    </row>
    <row r="8335" spans="1:4" ht="13.5">
      <c r="A8335" s="57">
        <v>38862</v>
      </c>
      <c r="B8335" s="55" t="s">
        <v>10479</v>
      </c>
      <c r="C8335" s="57" t="s">
        <v>8068</v>
      </c>
      <c r="D8335" s="59">
        <v>9.34</v>
      </c>
    </row>
    <row r="8336" spans="1:4" ht="13.5">
      <c r="A8336" s="57">
        <v>38863</v>
      </c>
      <c r="B8336" s="55" t="s">
        <v>10480</v>
      </c>
      <c r="C8336" s="57" t="s">
        <v>8068</v>
      </c>
      <c r="D8336" s="59">
        <v>10.74</v>
      </c>
    </row>
    <row r="8337" spans="1:4" ht="13.5">
      <c r="A8337" s="57">
        <v>38865</v>
      </c>
      <c r="B8337" s="55" t="s">
        <v>10481</v>
      </c>
      <c r="C8337" s="57" t="s">
        <v>8068</v>
      </c>
      <c r="D8337" s="59">
        <v>14.58</v>
      </c>
    </row>
    <row r="8338" spans="1:4" ht="13.5">
      <c r="A8338" s="57">
        <v>38864</v>
      </c>
      <c r="B8338" s="55" t="s">
        <v>10482</v>
      </c>
      <c r="C8338" s="57" t="s">
        <v>8068</v>
      </c>
      <c r="D8338" s="59">
        <v>22.28</v>
      </c>
    </row>
    <row r="8339" spans="1:4" ht="13.5">
      <c r="A8339" s="57">
        <v>38866</v>
      </c>
      <c r="B8339" s="55" t="s">
        <v>10483</v>
      </c>
      <c r="C8339" s="57" t="s">
        <v>8068</v>
      </c>
      <c r="D8339" s="59">
        <v>15.69</v>
      </c>
    </row>
    <row r="8340" spans="1:4" ht="13.5">
      <c r="A8340" s="57">
        <v>38868</v>
      </c>
      <c r="B8340" s="55" t="s">
        <v>10484</v>
      </c>
      <c r="C8340" s="57" t="s">
        <v>8068</v>
      </c>
      <c r="D8340" s="59">
        <v>26.15</v>
      </c>
    </row>
    <row r="8341" spans="1:4" ht="27">
      <c r="A8341" s="57">
        <v>38853</v>
      </c>
      <c r="B8341" s="55" t="s">
        <v>10485</v>
      </c>
      <c r="C8341" s="57" t="s">
        <v>8068</v>
      </c>
      <c r="D8341" s="59">
        <v>8.4499999999999993</v>
      </c>
    </row>
    <row r="8342" spans="1:4" ht="27">
      <c r="A8342" s="57">
        <v>38854</v>
      </c>
      <c r="B8342" s="55" t="s">
        <v>10486</v>
      </c>
      <c r="C8342" s="57" t="s">
        <v>8068</v>
      </c>
      <c r="D8342" s="59">
        <v>11.55</v>
      </c>
    </row>
    <row r="8343" spans="1:4" ht="27">
      <c r="A8343" s="57">
        <v>38855</v>
      </c>
      <c r="B8343" s="55" t="s">
        <v>10487</v>
      </c>
      <c r="C8343" s="57" t="s">
        <v>8068</v>
      </c>
      <c r="D8343" s="59">
        <v>8.56</v>
      </c>
    </row>
    <row r="8344" spans="1:4" ht="27">
      <c r="A8344" s="57">
        <v>38856</v>
      </c>
      <c r="B8344" s="55" t="s">
        <v>10488</v>
      </c>
      <c r="C8344" s="57" t="s">
        <v>8068</v>
      </c>
      <c r="D8344" s="59">
        <v>13.76</v>
      </c>
    </row>
    <row r="8345" spans="1:4" ht="27">
      <c r="A8345" s="57">
        <v>38857</v>
      </c>
      <c r="B8345" s="55" t="s">
        <v>10489</v>
      </c>
      <c r="C8345" s="57" t="s">
        <v>8068</v>
      </c>
      <c r="D8345" s="59">
        <v>18.2</v>
      </c>
    </row>
    <row r="8346" spans="1:4" ht="27">
      <c r="A8346" s="57">
        <v>38858</v>
      </c>
      <c r="B8346" s="55" t="s">
        <v>10490</v>
      </c>
      <c r="C8346" s="57" t="s">
        <v>8068</v>
      </c>
      <c r="D8346" s="59">
        <v>16.55</v>
      </c>
    </row>
    <row r="8347" spans="1:4" ht="27">
      <c r="A8347" s="57">
        <v>38859</v>
      </c>
      <c r="B8347" s="55" t="s">
        <v>10491</v>
      </c>
      <c r="C8347" s="57" t="s">
        <v>8068</v>
      </c>
      <c r="D8347" s="59">
        <v>26.8</v>
      </c>
    </row>
    <row r="8348" spans="1:4" ht="40.5">
      <c r="A8348" s="57">
        <v>3104</v>
      </c>
      <c r="B8348" s="55" t="s">
        <v>10492</v>
      </c>
      <c r="C8348" s="57" t="s">
        <v>10493</v>
      </c>
      <c r="D8348" s="59">
        <v>97.38</v>
      </c>
    </row>
    <row r="8349" spans="1:4" ht="27">
      <c r="A8349" s="57">
        <v>1607</v>
      </c>
      <c r="B8349" s="55" t="s">
        <v>10494</v>
      </c>
      <c r="C8349" s="57" t="s">
        <v>10493</v>
      </c>
      <c r="D8349" s="59">
        <v>0.22</v>
      </c>
    </row>
    <row r="8350" spans="1:4" ht="27">
      <c r="A8350" s="57">
        <v>38169</v>
      </c>
      <c r="B8350" s="55" t="s">
        <v>10495</v>
      </c>
      <c r="C8350" s="57" t="s">
        <v>10493</v>
      </c>
      <c r="D8350" s="59">
        <v>59.28</v>
      </c>
    </row>
    <row r="8351" spans="1:4" ht="27">
      <c r="A8351" s="57">
        <v>6142</v>
      </c>
      <c r="B8351" s="55" t="s">
        <v>10496</v>
      </c>
      <c r="C8351" s="57" t="s">
        <v>8068</v>
      </c>
      <c r="D8351" s="59">
        <v>8.11</v>
      </c>
    </row>
    <row r="8352" spans="1:4" ht="27">
      <c r="A8352" s="57">
        <v>11686</v>
      </c>
      <c r="B8352" s="55" t="s">
        <v>10497</v>
      </c>
      <c r="C8352" s="57" t="s">
        <v>8068</v>
      </c>
      <c r="D8352" s="59">
        <v>11.26</v>
      </c>
    </row>
    <row r="8353" spans="1:4" ht="13.5">
      <c r="A8353" s="57">
        <v>37598</v>
      </c>
      <c r="B8353" s="55" t="s">
        <v>10498</v>
      </c>
      <c r="C8353" s="57" t="s">
        <v>8068</v>
      </c>
      <c r="D8353" s="59">
        <v>22.83</v>
      </c>
    </row>
    <row r="8354" spans="1:4" ht="40.5">
      <c r="A8354" s="57">
        <v>25398</v>
      </c>
      <c r="B8354" s="55" t="s">
        <v>10499</v>
      </c>
      <c r="C8354" s="57" t="s">
        <v>8068</v>
      </c>
      <c r="D8354" s="59">
        <v>3551.68</v>
      </c>
    </row>
    <row r="8355" spans="1:4" ht="40.5">
      <c r="A8355" s="57">
        <v>25399</v>
      </c>
      <c r="B8355" s="55" t="s">
        <v>10500</v>
      </c>
      <c r="C8355" s="57" t="s">
        <v>8068</v>
      </c>
      <c r="D8355" s="59">
        <v>2156.1799999999998</v>
      </c>
    </row>
    <row r="8356" spans="1:4" ht="27">
      <c r="A8356" s="57">
        <v>43440</v>
      </c>
      <c r="B8356" s="55" t="s">
        <v>10501</v>
      </c>
      <c r="C8356" s="57" t="s">
        <v>8068</v>
      </c>
      <c r="D8356" s="59">
        <v>243.52</v>
      </c>
    </row>
    <row r="8357" spans="1:4" ht="27">
      <c r="A8357" s="57">
        <v>10667</v>
      </c>
      <c r="B8357" s="55" t="s">
        <v>10502</v>
      </c>
      <c r="C8357" s="57" t="s">
        <v>8068</v>
      </c>
      <c r="D8357" s="59">
        <v>13365</v>
      </c>
    </row>
    <row r="8358" spans="1:4" ht="27">
      <c r="A8358" s="57">
        <v>1613</v>
      </c>
      <c r="B8358" s="55" t="s">
        <v>10503</v>
      </c>
      <c r="C8358" s="57" t="s">
        <v>8068</v>
      </c>
      <c r="D8358" s="59">
        <v>2286.44</v>
      </c>
    </row>
    <row r="8359" spans="1:4" ht="27">
      <c r="A8359" s="57">
        <v>1626</v>
      </c>
      <c r="B8359" s="55" t="s">
        <v>10504</v>
      </c>
      <c r="C8359" s="57" t="s">
        <v>8068</v>
      </c>
      <c r="D8359" s="59">
        <v>3419.66</v>
      </c>
    </row>
    <row r="8360" spans="1:4" ht="27">
      <c r="A8360" s="57">
        <v>1625</v>
      </c>
      <c r="B8360" s="55" t="s">
        <v>10505</v>
      </c>
      <c r="C8360" s="57" t="s">
        <v>8068</v>
      </c>
      <c r="D8360" s="59">
        <v>238.85</v>
      </c>
    </row>
    <row r="8361" spans="1:4" ht="27">
      <c r="A8361" s="57">
        <v>1622</v>
      </c>
      <c r="B8361" s="55" t="s">
        <v>10506</v>
      </c>
      <c r="C8361" s="57" t="s">
        <v>8068</v>
      </c>
      <c r="D8361" s="59">
        <v>7716.76</v>
      </c>
    </row>
    <row r="8362" spans="1:4" ht="27">
      <c r="A8362" s="57">
        <v>1620</v>
      </c>
      <c r="B8362" s="55" t="s">
        <v>10507</v>
      </c>
      <c r="C8362" s="57" t="s">
        <v>8068</v>
      </c>
      <c r="D8362" s="59">
        <v>503.14</v>
      </c>
    </row>
    <row r="8363" spans="1:4" ht="27">
      <c r="A8363" s="57">
        <v>1629</v>
      </c>
      <c r="B8363" s="55" t="s">
        <v>10508</v>
      </c>
      <c r="C8363" s="57" t="s">
        <v>8068</v>
      </c>
      <c r="D8363" s="59">
        <v>18780.759999999998</v>
      </c>
    </row>
    <row r="8364" spans="1:4" ht="27">
      <c r="A8364" s="57">
        <v>1627</v>
      </c>
      <c r="B8364" s="55" t="s">
        <v>10509</v>
      </c>
      <c r="C8364" s="57" t="s">
        <v>8068</v>
      </c>
      <c r="D8364" s="59">
        <v>961.74</v>
      </c>
    </row>
    <row r="8365" spans="1:4" ht="27">
      <c r="A8365" s="57">
        <v>1623</v>
      </c>
      <c r="B8365" s="55" t="s">
        <v>10510</v>
      </c>
      <c r="C8365" s="57" t="s">
        <v>8068</v>
      </c>
      <c r="D8365" s="59">
        <v>194.79</v>
      </c>
    </row>
    <row r="8366" spans="1:4" ht="27">
      <c r="A8366" s="57">
        <v>1619</v>
      </c>
      <c r="B8366" s="55" t="s">
        <v>10511</v>
      </c>
      <c r="C8366" s="57" t="s">
        <v>8068</v>
      </c>
      <c r="D8366" s="59">
        <v>267.95</v>
      </c>
    </row>
    <row r="8367" spans="1:4" ht="27">
      <c r="A8367" s="57">
        <v>1630</v>
      </c>
      <c r="B8367" s="55" t="s">
        <v>10512</v>
      </c>
      <c r="C8367" s="57" t="s">
        <v>8068</v>
      </c>
      <c r="D8367" s="59">
        <v>5899.62</v>
      </c>
    </row>
    <row r="8368" spans="1:4" ht="27">
      <c r="A8368" s="57">
        <v>1616</v>
      </c>
      <c r="B8368" s="55" t="s">
        <v>10513</v>
      </c>
      <c r="C8368" s="57" t="s">
        <v>8068</v>
      </c>
      <c r="D8368" s="59">
        <v>9073.7199999999993</v>
      </c>
    </row>
    <row r="8369" spans="1:4" ht="27">
      <c r="A8369" s="57">
        <v>1614</v>
      </c>
      <c r="B8369" s="55" t="s">
        <v>10514</v>
      </c>
      <c r="C8369" s="57" t="s">
        <v>8068</v>
      </c>
      <c r="D8369" s="59">
        <v>414.7</v>
      </c>
    </row>
    <row r="8370" spans="1:4" ht="27">
      <c r="A8370" s="57">
        <v>1617</v>
      </c>
      <c r="B8370" s="55" t="s">
        <v>10515</v>
      </c>
      <c r="C8370" s="57" t="s">
        <v>8068</v>
      </c>
      <c r="D8370" s="59">
        <v>10832.06</v>
      </c>
    </row>
    <row r="8371" spans="1:4" ht="27">
      <c r="A8371" s="57">
        <v>1621</v>
      </c>
      <c r="B8371" s="55" t="s">
        <v>10516</v>
      </c>
      <c r="C8371" s="57" t="s">
        <v>8068</v>
      </c>
      <c r="D8371" s="59">
        <v>741.68</v>
      </c>
    </row>
    <row r="8372" spans="1:4" ht="27">
      <c r="A8372" s="57">
        <v>1624</v>
      </c>
      <c r="B8372" s="55" t="s">
        <v>10517</v>
      </c>
      <c r="C8372" s="57" t="s">
        <v>8068</v>
      </c>
      <c r="D8372" s="59">
        <v>26625.73</v>
      </c>
    </row>
    <row r="8373" spans="1:4" ht="27">
      <c r="A8373" s="57">
        <v>1615</v>
      </c>
      <c r="B8373" s="55" t="s">
        <v>10518</v>
      </c>
      <c r="C8373" s="57" t="s">
        <v>8068</v>
      </c>
      <c r="D8373" s="59">
        <v>1392.76</v>
      </c>
    </row>
    <row r="8374" spans="1:4" ht="13.5">
      <c r="A8374" s="57">
        <v>1612</v>
      </c>
      <c r="B8374" s="55" t="s">
        <v>10519</v>
      </c>
      <c r="C8374" s="57" t="s">
        <v>8068</v>
      </c>
      <c r="D8374" s="59">
        <v>183.44</v>
      </c>
    </row>
    <row r="8375" spans="1:4" ht="27">
      <c r="A8375" s="57">
        <v>1618</v>
      </c>
      <c r="B8375" s="55" t="s">
        <v>10520</v>
      </c>
      <c r="C8375" s="57" t="s">
        <v>8068</v>
      </c>
      <c r="D8375" s="59">
        <v>1913.86</v>
      </c>
    </row>
    <row r="8376" spans="1:4" ht="13.5">
      <c r="A8376" s="57">
        <v>14211</v>
      </c>
      <c r="B8376" s="55" t="s">
        <v>10521</v>
      </c>
      <c r="C8376" s="57" t="s">
        <v>8068</v>
      </c>
      <c r="D8376" s="59">
        <v>21.73</v>
      </c>
    </row>
    <row r="8377" spans="1:4" ht="13.5">
      <c r="A8377" s="57">
        <v>34500</v>
      </c>
      <c r="B8377" s="55" t="s">
        <v>10522</v>
      </c>
      <c r="C8377" s="57" t="s">
        <v>4</v>
      </c>
      <c r="D8377" s="59">
        <v>134.66</v>
      </c>
    </row>
    <row r="8378" spans="1:4" ht="13.5">
      <c r="A8378" s="57">
        <v>40934</v>
      </c>
      <c r="B8378" s="55" t="s">
        <v>10523</v>
      </c>
      <c r="C8378" s="57" t="s">
        <v>8078</v>
      </c>
      <c r="D8378" s="59">
        <v>23667.95</v>
      </c>
    </row>
    <row r="8379" spans="1:4" ht="13.5">
      <c r="A8379" s="57">
        <v>5328</v>
      </c>
      <c r="B8379" s="55" t="s">
        <v>10524</v>
      </c>
      <c r="C8379" s="57" t="s">
        <v>8068</v>
      </c>
      <c r="D8379" s="59">
        <v>4.6900000000000004</v>
      </c>
    </row>
    <row r="8380" spans="1:4" ht="13.5">
      <c r="A8380" s="57">
        <v>38200</v>
      </c>
      <c r="B8380" s="55" t="s">
        <v>10525</v>
      </c>
      <c r="C8380" s="57" t="s">
        <v>8993</v>
      </c>
      <c r="D8380" s="59">
        <v>542.07000000000005</v>
      </c>
    </row>
    <row r="8381" spans="1:4" ht="27">
      <c r="A8381" s="57">
        <v>39269</v>
      </c>
      <c r="B8381" s="55" t="s">
        <v>10526</v>
      </c>
      <c r="C8381" s="57" t="s">
        <v>1</v>
      </c>
      <c r="D8381" s="59">
        <v>1.1200000000000001</v>
      </c>
    </row>
    <row r="8382" spans="1:4" ht="27">
      <c r="A8382" s="57">
        <v>11889</v>
      </c>
      <c r="B8382" s="55" t="s">
        <v>10527</v>
      </c>
      <c r="C8382" s="57" t="s">
        <v>1</v>
      </c>
      <c r="D8382" s="59">
        <v>1.55</v>
      </c>
    </row>
    <row r="8383" spans="1:4" ht="27">
      <c r="A8383" s="57">
        <v>39270</v>
      </c>
      <c r="B8383" s="55" t="s">
        <v>10528</v>
      </c>
      <c r="C8383" s="57" t="s">
        <v>1</v>
      </c>
      <c r="D8383" s="59">
        <v>1.85</v>
      </c>
    </row>
    <row r="8384" spans="1:4" ht="27">
      <c r="A8384" s="57">
        <v>11890</v>
      </c>
      <c r="B8384" s="55" t="s">
        <v>10529</v>
      </c>
      <c r="C8384" s="57" t="s">
        <v>1</v>
      </c>
      <c r="D8384" s="59">
        <v>2.41</v>
      </c>
    </row>
    <row r="8385" spans="1:4" ht="27">
      <c r="A8385" s="57">
        <v>11891</v>
      </c>
      <c r="B8385" s="55" t="s">
        <v>10530</v>
      </c>
      <c r="C8385" s="57" t="s">
        <v>1</v>
      </c>
      <c r="D8385" s="59">
        <v>3.98</v>
      </c>
    </row>
    <row r="8386" spans="1:4" ht="27">
      <c r="A8386" s="57">
        <v>11892</v>
      </c>
      <c r="B8386" s="55" t="s">
        <v>10531</v>
      </c>
      <c r="C8386" s="57" t="s">
        <v>1</v>
      </c>
      <c r="D8386" s="59">
        <v>6.13</v>
      </c>
    </row>
    <row r="8387" spans="1:4" ht="13.5">
      <c r="A8387" s="57">
        <v>37601</v>
      </c>
      <c r="B8387" s="55" t="s">
        <v>10532</v>
      </c>
      <c r="C8387" s="57" t="s">
        <v>1</v>
      </c>
      <c r="D8387" s="59">
        <v>5.07</v>
      </c>
    </row>
    <row r="8388" spans="1:4" ht="13.5">
      <c r="A8388" s="57">
        <v>1634</v>
      </c>
      <c r="B8388" s="55" t="s">
        <v>10533</v>
      </c>
      <c r="C8388" s="57" t="s">
        <v>1</v>
      </c>
      <c r="D8388" s="59">
        <v>5.24</v>
      </c>
    </row>
    <row r="8389" spans="1:4" ht="13.5">
      <c r="A8389" s="57">
        <v>5086</v>
      </c>
      <c r="B8389" s="55" t="s">
        <v>10534</v>
      </c>
      <c r="C8389" s="57" t="s">
        <v>92</v>
      </c>
      <c r="D8389" s="59">
        <v>24.54</v>
      </c>
    </row>
    <row r="8390" spans="1:4" ht="27">
      <c r="A8390" s="57">
        <v>11280</v>
      </c>
      <c r="B8390" s="55" t="s">
        <v>10535</v>
      </c>
      <c r="C8390" s="57" t="s">
        <v>8068</v>
      </c>
      <c r="D8390" s="59">
        <v>12925.97</v>
      </c>
    </row>
    <row r="8391" spans="1:4" ht="27">
      <c r="A8391" s="57">
        <v>40519</v>
      </c>
      <c r="B8391" s="55" t="s">
        <v>10536</v>
      </c>
      <c r="C8391" s="57" t="s">
        <v>8068</v>
      </c>
      <c r="D8391" s="59">
        <v>106557.33</v>
      </c>
    </row>
    <row r="8392" spans="1:4" ht="13.5">
      <c r="A8392" s="57">
        <v>39869</v>
      </c>
      <c r="B8392" s="55" t="s">
        <v>10537</v>
      </c>
      <c r="C8392" s="57" t="s">
        <v>8068</v>
      </c>
      <c r="D8392" s="59">
        <v>9.85</v>
      </c>
    </row>
    <row r="8393" spans="1:4" ht="13.5">
      <c r="A8393" s="57">
        <v>39870</v>
      </c>
      <c r="B8393" s="55" t="s">
        <v>10538</v>
      </c>
      <c r="C8393" s="57" t="s">
        <v>8068</v>
      </c>
      <c r="D8393" s="59">
        <v>15.07</v>
      </c>
    </row>
    <row r="8394" spans="1:4" ht="13.5">
      <c r="A8394" s="57">
        <v>39871</v>
      </c>
      <c r="B8394" s="55" t="s">
        <v>10539</v>
      </c>
      <c r="C8394" s="57" t="s">
        <v>8068</v>
      </c>
      <c r="D8394" s="59">
        <v>16.899999999999999</v>
      </c>
    </row>
    <row r="8395" spans="1:4" ht="13.5">
      <c r="A8395" s="57">
        <v>12722</v>
      </c>
      <c r="B8395" s="55" t="s">
        <v>10540</v>
      </c>
      <c r="C8395" s="57" t="s">
        <v>8068</v>
      </c>
      <c r="D8395" s="59">
        <v>565.51</v>
      </c>
    </row>
    <row r="8396" spans="1:4" ht="13.5">
      <c r="A8396" s="57">
        <v>12714</v>
      </c>
      <c r="B8396" s="55" t="s">
        <v>10541</v>
      </c>
      <c r="C8396" s="57" t="s">
        <v>8068</v>
      </c>
      <c r="D8396" s="59">
        <v>3.69</v>
      </c>
    </row>
    <row r="8397" spans="1:4" ht="13.5">
      <c r="A8397" s="57">
        <v>12715</v>
      </c>
      <c r="B8397" s="55" t="s">
        <v>10542</v>
      </c>
      <c r="C8397" s="57" t="s">
        <v>8068</v>
      </c>
      <c r="D8397" s="59">
        <v>8.33</v>
      </c>
    </row>
    <row r="8398" spans="1:4" ht="13.5">
      <c r="A8398" s="57">
        <v>12716</v>
      </c>
      <c r="B8398" s="55" t="s">
        <v>10543</v>
      </c>
      <c r="C8398" s="57" t="s">
        <v>8068</v>
      </c>
      <c r="D8398" s="59">
        <v>14.31</v>
      </c>
    </row>
    <row r="8399" spans="1:4" ht="13.5">
      <c r="A8399" s="57">
        <v>12717</v>
      </c>
      <c r="B8399" s="55" t="s">
        <v>10544</v>
      </c>
      <c r="C8399" s="57" t="s">
        <v>8068</v>
      </c>
      <c r="D8399" s="59">
        <v>28.13</v>
      </c>
    </row>
    <row r="8400" spans="1:4" ht="13.5">
      <c r="A8400" s="57">
        <v>12718</v>
      </c>
      <c r="B8400" s="55" t="s">
        <v>10545</v>
      </c>
      <c r="C8400" s="57" t="s">
        <v>8068</v>
      </c>
      <c r="D8400" s="59">
        <v>43.17</v>
      </c>
    </row>
    <row r="8401" spans="1:4" ht="13.5">
      <c r="A8401" s="57">
        <v>12719</v>
      </c>
      <c r="B8401" s="55" t="s">
        <v>10546</v>
      </c>
      <c r="C8401" s="57" t="s">
        <v>8068</v>
      </c>
      <c r="D8401" s="59">
        <v>68.540000000000006</v>
      </c>
    </row>
    <row r="8402" spans="1:4" ht="13.5">
      <c r="A8402" s="57">
        <v>12720</v>
      </c>
      <c r="B8402" s="55" t="s">
        <v>10547</v>
      </c>
      <c r="C8402" s="57" t="s">
        <v>8068</v>
      </c>
      <c r="D8402" s="59">
        <v>238.66</v>
      </c>
    </row>
    <row r="8403" spans="1:4" ht="13.5">
      <c r="A8403" s="57">
        <v>12721</v>
      </c>
      <c r="B8403" s="55" t="s">
        <v>10548</v>
      </c>
      <c r="C8403" s="57" t="s">
        <v>8068</v>
      </c>
      <c r="D8403" s="59">
        <v>228.86</v>
      </c>
    </row>
    <row r="8404" spans="1:4" ht="13.5">
      <c r="A8404" s="57">
        <v>3468</v>
      </c>
      <c r="B8404" s="55" t="s">
        <v>10549</v>
      </c>
      <c r="C8404" s="57" t="s">
        <v>8068</v>
      </c>
      <c r="D8404" s="59">
        <v>32.450000000000003</v>
      </c>
    </row>
    <row r="8405" spans="1:4" ht="13.5">
      <c r="A8405" s="57">
        <v>3465</v>
      </c>
      <c r="B8405" s="55" t="s">
        <v>10550</v>
      </c>
      <c r="C8405" s="57" t="s">
        <v>8068</v>
      </c>
      <c r="D8405" s="59">
        <v>32.44</v>
      </c>
    </row>
    <row r="8406" spans="1:4" ht="13.5">
      <c r="A8406" s="57">
        <v>12403</v>
      </c>
      <c r="B8406" s="55" t="s">
        <v>10551</v>
      </c>
      <c r="C8406" s="57" t="s">
        <v>8068</v>
      </c>
      <c r="D8406" s="59">
        <v>23.12</v>
      </c>
    </row>
    <row r="8407" spans="1:4" ht="13.5">
      <c r="A8407" s="57">
        <v>3463</v>
      </c>
      <c r="B8407" s="55" t="s">
        <v>10552</v>
      </c>
      <c r="C8407" s="57" t="s">
        <v>8068</v>
      </c>
      <c r="D8407" s="59">
        <v>13.51</v>
      </c>
    </row>
    <row r="8408" spans="1:4" ht="13.5">
      <c r="A8408" s="57">
        <v>3464</v>
      </c>
      <c r="B8408" s="55" t="s">
        <v>10553</v>
      </c>
      <c r="C8408" s="57" t="s">
        <v>8068</v>
      </c>
      <c r="D8408" s="59">
        <v>13.51</v>
      </c>
    </row>
    <row r="8409" spans="1:4" ht="13.5">
      <c r="A8409" s="57">
        <v>3466</v>
      </c>
      <c r="B8409" s="55" t="s">
        <v>10554</v>
      </c>
      <c r="C8409" s="57" t="s">
        <v>8068</v>
      </c>
      <c r="D8409" s="59">
        <v>82.4</v>
      </c>
    </row>
    <row r="8410" spans="1:4" ht="13.5">
      <c r="A8410" s="57">
        <v>3467</v>
      </c>
      <c r="B8410" s="55" t="s">
        <v>10555</v>
      </c>
      <c r="C8410" s="57" t="s">
        <v>8068</v>
      </c>
      <c r="D8410" s="59">
        <v>46.53</v>
      </c>
    </row>
    <row r="8411" spans="1:4" ht="13.5">
      <c r="A8411" s="57">
        <v>3462</v>
      </c>
      <c r="B8411" s="55" t="s">
        <v>10556</v>
      </c>
      <c r="C8411" s="57" t="s">
        <v>8068</v>
      </c>
      <c r="D8411" s="59">
        <v>8.91</v>
      </c>
    </row>
    <row r="8412" spans="1:4" ht="13.5">
      <c r="A8412" s="57">
        <v>3446</v>
      </c>
      <c r="B8412" s="55" t="s">
        <v>10557</v>
      </c>
      <c r="C8412" s="57" t="s">
        <v>8068</v>
      </c>
      <c r="D8412" s="59">
        <v>27.43</v>
      </c>
    </row>
    <row r="8413" spans="1:4" ht="13.5">
      <c r="A8413" s="57">
        <v>3445</v>
      </c>
      <c r="B8413" s="55" t="s">
        <v>10558</v>
      </c>
      <c r="C8413" s="57" t="s">
        <v>8068</v>
      </c>
      <c r="D8413" s="59">
        <v>22.4</v>
      </c>
    </row>
    <row r="8414" spans="1:4" ht="13.5">
      <c r="A8414" s="57">
        <v>3441</v>
      </c>
      <c r="B8414" s="55" t="s">
        <v>10559</v>
      </c>
      <c r="C8414" s="57" t="s">
        <v>8068</v>
      </c>
      <c r="D8414" s="59">
        <v>6.32</v>
      </c>
    </row>
    <row r="8415" spans="1:4" ht="13.5">
      <c r="A8415" s="57">
        <v>3444</v>
      </c>
      <c r="B8415" s="55" t="s">
        <v>10560</v>
      </c>
      <c r="C8415" s="57" t="s">
        <v>8068</v>
      </c>
      <c r="D8415" s="59">
        <v>13.78</v>
      </c>
    </row>
    <row r="8416" spans="1:4" ht="13.5">
      <c r="A8416" s="57">
        <v>12402</v>
      </c>
      <c r="B8416" s="55" t="s">
        <v>10561</v>
      </c>
      <c r="C8416" s="57" t="s">
        <v>8068</v>
      </c>
      <c r="D8416" s="59">
        <v>77.11</v>
      </c>
    </row>
    <row r="8417" spans="1:4" ht="13.5">
      <c r="A8417" s="57">
        <v>3447</v>
      </c>
      <c r="B8417" s="55" t="s">
        <v>10562</v>
      </c>
      <c r="C8417" s="57" t="s">
        <v>8068</v>
      </c>
      <c r="D8417" s="59">
        <v>39.89</v>
      </c>
    </row>
    <row r="8418" spans="1:4" ht="13.5">
      <c r="A8418" s="57">
        <v>3442</v>
      </c>
      <c r="B8418" s="55" t="s">
        <v>10563</v>
      </c>
      <c r="C8418" s="57" t="s">
        <v>8068</v>
      </c>
      <c r="D8418" s="59">
        <v>9.4499999999999993</v>
      </c>
    </row>
    <row r="8419" spans="1:4" ht="13.5">
      <c r="A8419" s="57">
        <v>3448</v>
      </c>
      <c r="B8419" s="55" t="s">
        <v>10564</v>
      </c>
      <c r="C8419" s="57" t="s">
        <v>8068</v>
      </c>
      <c r="D8419" s="59">
        <v>112.74</v>
      </c>
    </row>
    <row r="8420" spans="1:4" ht="13.5">
      <c r="A8420" s="57">
        <v>3449</v>
      </c>
      <c r="B8420" s="55" t="s">
        <v>10565</v>
      </c>
      <c r="C8420" s="57" t="s">
        <v>8068</v>
      </c>
      <c r="D8420" s="59">
        <v>197.55</v>
      </c>
    </row>
    <row r="8421" spans="1:4" ht="13.5">
      <c r="A8421" s="57">
        <v>37438</v>
      </c>
      <c r="B8421" s="55" t="s">
        <v>10566</v>
      </c>
      <c r="C8421" s="57" t="s">
        <v>8068</v>
      </c>
      <c r="D8421" s="59">
        <v>169.71</v>
      </c>
    </row>
    <row r="8422" spans="1:4" ht="13.5">
      <c r="A8422" s="57">
        <v>37439</v>
      </c>
      <c r="B8422" s="55" t="s">
        <v>10567</v>
      </c>
      <c r="C8422" s="57" t="s">
        <v>8068</v>
      </c>
      <c r="D8422" s="59">
        <v>1109.54</v>
      </c>
    </row>
    <row r="8423" spans="1:4" ht="13.5">
      <c r="A8423" s="57">
        <v>37435</v>
      </c>
      <c r="B8423" s="55" t="s">
        <v>10568</v>
      </c>
      <c r="C8423" s="57" t="s">
        <v>8068</v>
      </c>
      <c r="D8423" s="59">
        <v>19.940000000000001</v>
      </c>
    </row>
    <row r="8424" spans="1:4" ht="13.5">
      <c r="A8424" s="57">
        <v>37436</v>
      </c>
      <c r="B8424" s="55" t="s">
        <v>10569</v>
      </c>
      <c r="C8424" s="57" t="s">
        <v>8068</v>
      </c>
      <c r="D8424" s="59">
        <v>23.53</v>
      </c>
    </row>
    <row r="8425" spans="1:4" ht="13.5">
      <c r="A8425" s="57">
        <v>37437</v>
      </c>
      <c r="B8425" s="55" t="s">
        <v>10570</v>
      </c>
      <c r="C8425" s="57" t="s">
        <v>8068</v>
      </c>
      <c r="D8425" s="59">
        <v>34.04</v>
      </c>
    </row>
    <row r="8426" spans="1:4" ht="13.5">
      <c r="A8426" s="57">
        <v>3473</v>
      </c>
      <c r="B8426" s="55" t="s">
        <v>10571</v>
      </c>
      <c r="C8426" s="57" t="s">
        <v>8068</v>
      </c>
      <c r="D8426" s="59">
        <v>31.02</v>
      </c>
    </row>
    <row r="8427" spans="1:4" ht="13.5">
      <c r="A8427" s="57">
        <v>3474</v>
      </c>
      <c r="B8427" s="55" t="s">
        <v>10572</v>
      </c>
      <c r="C8427" s="57" t="s">
        <v>8068</v>
      </c>
      <c r="D8427" s="59">
        <v>25.57</v>
      </c>
    </row>
    <row r="8428" spans="1:4" ht="13.5">
      <c r="A8428" s="57">
        <v>3450</v>
      </c>
      <c r="B8428" s="55" t="s">
        <v>10573</v>
      </c>
      <c r="C8428" s="57" t="s">
        <v>8068</v>
      </c>
      <c r="D8428" s="59">
        <v>7.41</v>
      </c>
    </row>
    <row r="8429" spans="1:4" ht="13.5">
      <c r="A8429" s="57">
        <v>3443</v>
      </c>
      <c r="B8429" s="55" t="s">
        <v>10574</v>
      </c>
      <c r="C8429" s="57" t="s">
        <v>8068</v>
      </c>
      <c r="D8429" s="59">
        <v>15.9</v>
      </c>
    </row>
    <row r="8430" spans="1:4" ht="13.5">
      <c r="A8430" s="57">
        <v>3453</v>
      </c>
      <c r="B8430" s="55" t="s">
        <v>10575</v>
      </c>
      <c r="C8430" s="57" t="s">
        <v>8068</v>
      </c>
      <c r="D8430" s="59">
        <v>90.54</v>
      </c>
    </row>
    <row r="8431" spans="1:4" ht="13.5">
      <c r="A8431" s="57">
        <v>3452</v>
      </c>
      <c r="B8431" s="55" t="s">
        <v>10576</v>
      </c>
      <c r="C8431" s="57" t="s">
        <v>8068</v>
      </c>
      <c r="D8431" s="59">
        <v>44.69</v>
      </c>
    </row>
    <row r="8432" spans="1:4" ht="13.5">
      <c r="A8432" s="57">
        <v>3451</v>
      </c>
      <c r="B8432" s="55" t="s">
        <v>10577</v>
      </c>
      <c r="C8432" s="57" t="s">
        <v>8068</v>
      </c>
      <c r="D8432" s="59">
        <v>8.86</v>
      </c>
    </row>
    <row r="8433" spans="1:4" ht="13.5">
      <c r="A8433" s="57">
        <v>3454</v>
      </c>
      <c r="B8433" s="55" t="s">
        <v>10578</v>
      </c>
      <c r="C8433" s="57" t="s">
        <v>8068</v>
      </c>
      <c r="D8433" s="59">
        <v>137.69999999999999</v>
      </c>
    </row>
    <row r="8434" spans="1:4" ht="13.5">
      <c r="A8434" s="57">
        <v>3458</v>
      </c>
      <c r="B8434" s="55" t="s">
        <v>10579</v>
      </c>
      <c r="C8434" s="57" t="s">
        <v>8068</v>
      </c>
      <c r="D8434" s="59">
        <v>24.86</v>
      </c>
    </row>
    <row r="8435" spans="1:4" ht="13.5">
      <c r="A8435" s="57">
        <v>3457</v>
      </c>
      <c r="B8435" s="55" t="s">
        <v>10580</v>
      </c>
      <c r="C8435" s="57" t="s">
        <v>8068</v>
      </c>
      <c r="D8435" s="59">
        <v>18.66</v>
      </c>
    </row>
    <row r="8436" spans="1:4" ht="13.5">
      <c r="A8436" s="57">
        <v>3455</v>
      </c>
      <c r="B8436" s="55" t="s">
        <v>10581</v>
      </c>
      <c r="C8436" s="57" t="s">
        <v>8068</v>
      </c>
      <c r="D8436" s="59">
        <v>5.3</v>
      </c>
    </row>
    <row r="8437" spans="1:4" ht="13.5">
      <c r="A8437" s="57">
        <v>3472</v>
      </c>
      <c r="B8437" s="55" t="s">
        <v>10582</v>
      </c>
      <c r="C8437" s="57" t="s">
        <v>8068</v>
      </c>
      <c r="D8437" s="59">
        <v>11.91</v>
      </c>
    </row>
    <row r="8438" spans="1:4" ht="13.5">
      <c r="A8438" s="57">
        <v>3470</v>
      </c>
      <c r="B8438" s="55" t="s">
        <v>10583</v>
      </c>
      <c r="C8438" s="57" t="s">
        <v>8068</v>
      </c>
      <c r="D8438" s="59">
        <v>69.42</v>
      </c>
    </row>
    <row r="8439" spans="1:4" ht="13.5">
      <c r="A8439" s="57">
        <v>3471</v>
      </c>
      <c r="B8439" s="55" t="s">
        <v>10584</v>
      </c>
      <c r="C8439" s="57" t="s">
        <v>8068</v>
      </c>
      <c r="D8439" s="59">
        <v>38.15</v>
      </c>
    </row>
    <row r="8440" spans="1:4" ht="13.5">
      <c r="A8440" s="57">
        <v>3456</v>
      </c>
      <c r="B8440" s="55" t="s">
        <v>10585</v>
      </c>
      <c r="C8440" s="57" t="s">
        <v>8068</v>
      </c>
      <c r="D8440" s="59">
        <v>7.93</v>
      </c>
    </row>
    <row r="8441" spans="1:4" ht="13.5">
      <c r="A8441" s="57">
        <v>3459</v>
      </c>
      <c r="B8441" s="55" t="s">
        <v>10586</v>
      </c>
      <c r="C8441" s="57" t="s">
        <v>8068</v>
      </c>
      <c r="D8441" s="59">
        <v>97.92</v>
      </c>
    </row>
    <row r="8442" spans="1:4" ht="13.5">
      <c r="A8442" s="57">
        <v>3469</v>
      </c>
      <c r="B8442" s="55" t="s">
        <v>10587</v>
      </c>
      <c r="C8442" s="57" t="s">
        <v>8068</v>
      </c>
      <c r="D8442" s="59">
        <v>186.23</v>
      </c>
    </row>
    <row r="8443" spans="1:4" ht="13.5">
      <c r="A8443" s="57">
        <v>3460</v>
      </c>
      <c r="B8443" s="55" t="s">
        <v>10588</v>
      </c>
      <c r="C8443" s="57" t="s">
        <v>8068</v>
      </c>
      <c r="D8443" s="59">
        <v>271.73</v>
      </c>
    </row>
    <row r="8444" spans="1:4" ht="13.5">
      <c r="A8444" s="57">
        <v>3461</v>
      </c>
      <c r="B8444" s="55" t="s">
        <v>10589</v>
      </c>
      <c r="C8444" s="57" t="s">
        <v>8068</v>
      </c>
      <c r="D8444" s="59">
        <v>694.53</v>
      </c>
    </row>
    <row r="8445" spans="1:4" ht="13.5">
      <c r="A8445" s="57">
        <v>37433</v>
      </c>
      <c r="B8445" s="55" t="s">
        <v>10590</v>
      </c>
      <c r="C8445" s="57" t="s">
        <v>8068</v>
      </c>
      <c r="D8445" s="59">
        <v>169.71</v>
      </c>
    </row>
    <row r="8446" spans="1:4" ht="13.5">
      <c r="A8446" s="57">
        <v>37430</v>
      </c>
      <c r="B8446" s="55" t="s">
        <v>10591</v>
      </c>
      <c r="C8446" s="57" t="s">
        <v>8068</v>
      </c>
      <c r="D8446" s="59">
        <v>21.26</v>
      </c>
    </row>
    <row r="8447" spans="1:4" ht="13.5">
      <c r="A8447" s="57">
        <v>37434</v>
      </c>
      <c r="B8447" s="55" t="s">
        <v>10592</v>
      </c>
      <c r="C8447" s="57" t="s">
        <v>8068</v>
      </c>
      <c r="D8447" s="59">
        <v>1582.36</v>
      </c>
    </row>
    <row r="8448" spans="1:4" ht="13.5">
      <c r="A8448" s="57">
        <v>37431</v>
      </c>
      <c r="B8448" s="55" t="s">
        <v>10593</v>
      </c>
      <c r="C8448" s="57" t="s">
        <v>8068</v>
      </c>
      <c r="D8448" s="59">
        <v>28.85</v>
      </c>
    </row>
    <row r="8449" spans="1:4" ht="13.5">
      <c r="A8449" s="57">
        <v>37432</v>
      </c>
      <c r="B8449" s="55" t="s">
        <v>10594</v>
      </c>
      <c r="C8449" s="57" t="s">
        <v>8068</v>
      </c>
      <c r="D8449" s="59">
        <v>53.21</v>
      </c>
    </row>
    <row r="8450" spans="1:4" ht="27">
      <c r="A8450" s="57">
        <v>37413</v>
      </c>
      <c r="B8450" s="55" t="s">
        <v>10595</v>
      </c>
      <c r="C8450" s="57" t="s">
        <v>8068</v>
      </c>
      <c r="D8450" s="59">
        <v>3.46</v>
      </c>
    </row>
    <row r="8451" spans="1:4" ht="27">
      <c r="A8451" s="57">
        <v>37414</v>
      </c>
      <c r="B8451" s="55" t="s">
        <v>10596</v>
      </c>
      <c r="C8451" s="57" t="s">
        <v>8068</v>
      </c>
      <c r="D8451" s="59">
        <v>3.93</v>
      </c>
    </row>
    <row r="8452" spans="1:4" ht="27">
      <c r="A8452" s="57">
        <v>37415</v>
      </c>
      <c r="B8452" s="55" t="s">
        <v>10597</v>
      </c>
      <c r="C8452" s="57" t="s">
        <v>8068</v>
      </c>
      <c r="D8452" s="59">
        <v>7.15</v>
      </c>
    </row>
    <row r="8453" spans="1:4" ht="27">
      <c r="A8453" s="57">
        <v>37416</v>
      </c>
      <c r="B8453" s="55" t="s">
        <v>10598</v>
      </c>
      <c r="C8453" s="57" t="s">
        <v>8068</v>
      </c>
      <c r="D8453" s="59">
        <v>3.24</v>
      </c>
    </row>
    <row r="8454" spans="1:4" ht="27">
      <c r="A8454" s="57">
        <v>37417</v>
      </c>
      <c r="B8454" s="55" t="s">
        <v>10599</v>
      </c>
      <c r="C8454" s="57" t="s">
        <v>8068</v>
      </c>
      <c r="D8454" s="59">
        <v>4.66</v>
      </c>
    </row>
    <row r="8455" spans="1:4" ht="27">
      <c r="A8455" s="57">
        <v>43590</v>
      </c>
      <c r="B8455" s="55" t="s">
        <v>10600</v>
      </c>
      <c r="C8455" s="57" t="s">
        <v>8068</v>
      </c>
      <c r="D8455" s="59">
        <v>114.1</v>
      </c>
    </row>
    <row r="8456" spans="1:4" ht="27">
      <c r="A8456" s="57">
        <v>43589</v>
      </c>
      <c r="B8456" s="55" t="s">
        <v>10601</v>
      </c>
      <c r="C8456" s="57" t="s">
        <v>8068</v>
      </c>
      <c r="D8456" s="59">
        <v>20.64</v>
      </c>
    </row>
    <row r="8457" spans="1:4" ht="13.5">
      <c r="A8457" s="57">
        <v>34519</v>
      </c>
      <c r="B8457" s="55" t="s">
        <v>10602</v>
      </c>
      <c r="C8457" s="57" t="s">
        <v>8068</v>
      </c>
      <c r="D8457" s="59">
        <v>96.48</v>
      </c>
    </row>
    <row r="8458" spans="1:4" ht="13.5">
      <c r="A8458" s="57">
        <v>1649</v>
      </c>
      <c r="B8458" s="55" t="s">
        <v>10603</v>
      </c>
      <c r="C8458" s="57" t="s">
        <v>8068</v>
      </c>
      <c r="D8458" s="59">
        <v>58.63</v>
      </c>
    </row>
    <row r="8459" spans="1:4" ht="13.5">
      <c r="A8459" s="57">
        <v>1653</v>
      </c>
      <c r="B8459" s="55" t="s">
        <v>10604</v>
      </c>
      <c r="C8459" s="57" t="s">
        <v>8068</v>
      </c>
      <c r="D8459" s="59">
        <v>45.92</v>
      </c>
    </row>
    <row r="8460" spans="1:4" ht="13.5">
      <c r="A8460" s="57">
        <v>1647</v>
      </c>
      <c r="B8460" s="55" t="s">
        <v>10605</v>
      </c>
      <c r="C8460" s="57" t="s">
        <v>8068</v>
      </c>
      <c r="D8460" s="59">
        <v>16.440000000000001</v>
      </c>
    </row>
    <row r="8461" spans="1:4" ht="13.5">
      <c r="A8461" s="57">
        <v>1648</v>
      </c>
      <c r="B8461" s="55" t="s">
        <v>10606</v>
      </c>
      <c r="C8461" s="57" t="s">
        <v>8068</v>
      </c>
      <c r="D8461" s="59">
        <v>31.58</v>
      </c>
    </row>
    <row r="8462" spans="1:4" ht="13.5">
      <c r="A8462" s="57">
        <v>1651</v>
      </c>
      <c r="B8462" s="55" t="s">
        <v>10607</v>
      </c>
      <c r="C8462" s="57" t="s">
        <v>8068</v>
      </c>
      <c r="D8462" s="59">
        <v>146.49</v>
      </c>
    </row>
    <row r="8463" spans="1:4" ht="13.5">
      <c r="A8463" s="57">
        <v>1650</v>
      </c>
      <c r="B8463" s="55" t="s">
        <v>10608</v>
      </c>
      <c r="C8463" s="57" t="s">
        <v>8068</v>
      </c>
      <c r="D8463" s="59">
        <v>80.97</v>
      </c>
    </row>
    <row r="8464" spans="1:4" ht="13.5">
      <c r="A8464" s="57">
        <v>1654</v>
      </c>
      <c r="B8464" s="55" t="s">
        <v>10609</v>
      </c>
      <c r="C8464" s="57" t="s">
        <v>8068</v>
      </c>
      <c r="D8464" s="59">
        <v>22.57</v>
      </c>
    </row>
    <row r="8465" spans="1:4" ht="13.5">
      <c r="A8465" s="57">
        <v>1652</v>
      </c>
      <c r="B8465" s="55" t="s">
        <v>10610</v>
      </c>
      <c r="C8465" s="57" t="s">
        <v>8068</v>
      </c>
      <c r="D8465" s="59">
        <v>210.26</v>
      </c>
    </row>
    <row r="8466" spans="1:4" ht="27">
      <c r="A8466" s="57">
        <v>10510</v>
      </c>
      <c r="B8466" s="55" t="s">
        <v>10611</v>
      </c>
      <c r="C8466" s="57" t="s">
        <v>8068</v>
      </c>
      <c r="D8466" s="59">
        <v>90.43</v>
      </c>
    </row>
    <row r="8467" spans="1:4" ht="13.5">
      <c r="A8467" s="57">
        <v>1747</v>
      </c>
      <c r="B8467" s="55" t="s">
        <v>10612</v>
      </c>
      <c r="C8467" s="57" t="s">
        <v>8068</v>
      </c>
      <c r="D8467" s="59">
        <v>175.45</v>
      </c>
    </row>
    <row r="8468" spans="1:4" ht="13.5">
      <c r="A8468" s="57">
        <v>1744</v>
      </c>
      <c r="B8468" s="55" t="s">
        <v>10613</v>
      </c>
      <c r="C8468" s="57" t="s">
        <v>8068</v>
      </c>
      <c r="D8468" s="59">
        <v>121.52</v>
      </c>
    </row>
    <row r="8469" spans="1:4" ht="13.5">
      <c r="A8469" s="57">
        <v>1743</v>
      </c>
      <c r="B8469" s="55" t="s">
        <v>10614</v>
      </c>
      <c r="C8469" s="57" t="s">
        <v>8068</v>
      </c>
      <c r="D8469" s="59">
        <v>159.58000000000001</v>
      </c>
    </row>
    <row r="8470" spans="1:4" ht="27">
      <c r="A8470" s="57">
        <v>39640</v>
      </c>
      <c r="B8470" s="55" t="s">
        <v>10615</v>
      </c>
      <c r="C8470" s="57" t="s">
        <v>8068</v>
      </c>
      <c r="D8470" s="59">
        <v>7.08</v>
      </c>
    </row>
    <row r="8471" spans="1:4" ht="27">
      <c r="A8471" s="57">
        <v>11013</v>
      </c>
      <c r="B8471" s="55" t="s">
        <v>10616</v>
      </c>
      <c r="C8471" s="57" t="s">
        <v>8068</v>
      </c>
      <c r="D8471" s="59">
        <v>14.57</v>
      </c>
    </row>
    <row r="8472" spans="1:4" ht="27">
      <c r="A8472" s="57">
        <v>11017</v>
      </c>
      <c r="B8472" s="55" t="s">
        <v>10617</v>
      </c>
      <c r="C8472" s="57" t="s">
        <v>8068</v>
      </c>
      <c r="D8472" s="59">
        <v>6.22</v>
      </c>
    </row>
    <row r="8473" spans="1:4" ht="27">
      <c r="A8473" s="57">
        <v>20236</v>
      </c>
      <c r="B8473" s="55" t="s">
        <v>10618</v>
      </c>
      <c r="C8473" s="57" t="s">
        <v>8068</v>
      </c>
      <c r="D8473" s="59">
        <v>27.38</v>
      </c>
    </row>
    <row r="8474" spans="1:4" ht="27">
      <c r="A8474" s="57">
        <v>7215</v>
      </c>
      <c r="B8474" s="55" t="s">
        <v>10619</v>
      </c>
      <c r="C8474" s="57" t="s">
        <v>8068</v>
      </c>
      <c r="D8474" s="59">
        <v>23.44</v>
      </c>
    </row>
    <row r="8475" spans="1:4" ht="27">
      <c r="A8475" s="57">
        <v>7216</v>
      </c>
      <c r="B8475" s="55" t="s">
        <v>10620</v>
      </c>
      <c r="C8475" s="57" t="s">
        <v>8068</v>
      </c>
      <c r="D8475" s="59">
        <v>98</v>
      </c>
    </row>
    <row r="8476" spans="1:4" ht="27">
      <c r="A8476" s="57">
        <v>20235</v>
      </c>
      <c r="B8476" s="55" t="s">
        <v>10621</v>
      </c>
      <c r="C8476" s="57" t="s">
        <v>8068</v>
      </c>
      <c r="D8476" s="59">
        <v>49.54</v>
      </c>
    </row>
    <row r="8477" spans="1:4" ht="13.5">
      <c r="A8477" s="57">
        <v>7181</v>
      </c>
      <c r="B8477" s="55" t="s">
        <v>10622</v>
      </c>
      <c r="C8477" s="57" t="s">
        <v>8068</v>
      </c>
      <c r="D8477" s="59">
        <v>2.29</v>
      </c>
    </row>
    <row r="8478" spans="1:4" ht="27">
      <c r="A8478" s="57">
        <v>40742</v>
      </c>
      <c r="B8478" s="55" t="s">
        <v>10623</v>
      </c>
      <c r="C8478" s="57" t="s">
        <v>8068</v>
      </c>
      <c r="D8478" s="59">
        <v>7.18</v>
      </c>
    </row>
    <row r="8479" spans="1:4" ht="27">
      <c r="A8479" s="57">
        <v>7214</v>
      </c>
      <c r="B8479" s="55" t="s">
        <v>10624</v>
      </c>
      <c r="C8479" s="57" t="s">
        <v>8068</v>
      </c>
      <c r="D8479" s="59">
        <v>33.57</v>
      </c>
    </row>
    <row r="8480" spans="1:4" ht="27">
      <c r="A8480" s="57">
        <v>7219</v>
      </c>
      <c r="B8480" s="55" t="s">
        <v>10625</v>
      </c>
      <c r="C8480" s="57" t="s">
        <v>8068</v>
      </c>
      <c r="D8480" s="59">
        <v>34.75</v>
      </c>
    </row>
    <row r="8481" spans="1:4" ht="13.5">
      <c r="A8481" s="57">
        <v>37972</v>
      </c>
      <c r="B8481" s="55" t="s">
        <v>10626</v>
      </c>
      <c r="C8481" s="57" t="s">
        <v>8068</v>
      </c>
      <c r="D8481" s="59">
        <v>7.24</v>
      </c>
    </row>
    <row r="8482" spans="1:4" ht="13.5">
      <c r="A8482" s="57">
        <v>37973</v>
      </c>
      <c r="B8482" s="55" t="s">
        <v>10627</v>
      </c>
      <c r="C8482" s="57" t="s">
        <v>8068</v>
      </c>
      <c r="D8482" s="59">
        <v>11.59</v>
      </c>
    </row>
    <row r="8483" spans="1:4" ht="13.5">
      <c r="A8483" s="57">
        <v>37971</v>
      </c>
      <c r="B8483" s="55" t="s">
        <v>10628</v>
      </c>
      <c r="C8483" s="57" t="s">
        <v>8068</v>
      </c>
      <c r="D8483" s="59">
        <v>4.3499999999999996</v>
      </c>
    </row>
    <row r="8484" spans="1:4" ht="13.5">
      <c r="A8484" s="57">
        <v>20094</v>
      </c>
      <c r="B8484" s="55" t="s">
        <v>10629</v>
      </c>
      <c r="C8484" s="57" t="s">
        <v>8068</v>
      </c>
      <c r="D8484" s="59">
        <v>24.67</v>
      </c>
    </row>
    <row r="8485" spans="1:4" ht="13.5">
      <c r="A8485" s="57">
        <v>20095</v>
      </c>
      <c r="B8485" s="55" t="s">
        <v>10630</v>
      </c>
      <c r="C8485" s="57" t="s">
        <v>8068</v>
      </c>
      <c r="D8485" s="59">
        <v>31.41</v>
      </c>
    </row>
    <row r="8486" spans="1:4" ht="13.5">
      <c r="A8486" s="57">
        <v>1954</v>
      </c>
      <c r="B8486" s="55" t="s">
        <v>10631</v>
      </c>
      <c r="C8486" s="57" t="s">
        <v>8068</v>
      </c>
      <c r="D8486" s="59">
        <v>170.34</v>
      </c>
    </row>
    <row r="8487" spans="1:4" ht="13.5">
      <c r="A8487" s="57">
        <v>1926</v>
      </c>
      <c r="B8487" s="55" t="s">
        <v>10632</v>
      </c>
      <c r="C8487" s="57" t="s">
        <v>8068</v>
      </c>
      <c r="D8487" s="59">
        <v>2.25</v>
      </c>
    </row>
    <row r="8488" spans="1:4" ht="13.5">
      <c r="A8488" s="57">
        <v>1927</v>
      </c>
      <c r="B8488" s="55" t="s">
        <v>10633</v>
      </c>
      <c r="C8488" s="57" t="s">
        <v>8068</v>
      </c>
      <c r="D8488" s="59">
        <v>2.96</v>
      </c>
    </row>
    <row r="8489" spans="1:4" ht="13.5">
      <c r="A8489" s="57">
        <v>1923</v>
      </c>
      <c r="B8489" s="55" t="s">
        <v>10634</v>
      </c>
      <c r="C8489" s="57" t="s">
        <v>8068</v>
      </c>
      <c r="D8489" s="59">
        <v>4.8600000000000003</v>
      </c>
    </row>
    <row r="8490" spans="1:4" ht="13.5">
      <c r="A8490" s="57">
        <v>1929</v>
      </c>
      <c r="B8490" s="55" t="s">
        <v>10635</v>
      </c>
      <c r="C8490" s="57" t="s">
        <v>8068</v>
      </c>
      <c r="D8490" s="59">
        <v>7.96</v>
      </c>
    </row>
    <row r="8491" spans="1:4" ht="13.5">
      <c r="A8491" s="57">
        <v>1930</v>
      </c>
      <c r="B8491" s="55" t="s">
        <v>10636</v>
      </c>
      <c r="C8491" s="57" t="s">
        <v>8068</v>
      </c>
      <c r="D8491" s="59">
        <v>15.43</v>
      </c>
    </row>
    <row r="8492" spans="1:4" ht="13.5">
      <c r="A8492" s="57">
        <v>1924</v>
      </c>
      <c r="B8492" s="55" t="s">
        <v>10637</v>
      </c>
      <c r="C8492" s="57" t="s">
        <v>8068</v>
      </c>
      <c r="D8492" s="59">
        <v>26.59</v>
      </c>
    </row>
    <row r="8493" spans="1:4" ht="13.5">
      <c r="A8493" s="57">
        <v>1922</v>
      </c>
      <c r="B8493" s="55" t="s">
        <v>10638</v>
      </c>
      <c r="C8493" s="57" t="s">
        <v>8068</v>
      </c>
      <c r="D8493" s="59">
        <v>39.49</v>
      </c>
    </row>
    <row r="8494" spans="1:4" ht="13.5">
      <c r="A8494" s="57">
        <v>1953</v>
      </c>
      <c r="B8494" s="55" t="s">
        <v>10639</v>
      </c>
      <c r="C8494" s="57" t="s">
        <v>8068</v>
      </c>
      <c r="D8494" s="59">
        <v>69.010000000000005</v>
      </c>
    </row>
    <row r="8495" spans="1:4" ht="13.5">
      <c r="A8495" s="57">
        <v>1962</v>
      </c>
      <c r="B8495" s="55" t="s">
        <v>10640</v>
      </c>
      <c r="C8495" s="57" t="s">
        <v>8068</v>
      </c>
      <c r="D8495" s="59">
        <v>225.79</v>
      </c>
    </row>
    <row r="8496" spans="1:4" ht="13.5">
      <c r="A8496" s="57">
        <v>1955</v>
      </c>
      <c r="B8496" s="55" t="s">
        <v>10641</v>
      </c>
      <c r="C8496" s="57" t="s">
        <v>8068</v>
      </c>
      <c r="D8496" s="59">
        <v>2.98</v>
      </c>
    </row>
    <row r="8497" spans="1:4" ht="13.5">
      <c r="A8497" s="57">
        <v>1956</v>
      </c>
      <c r="B8497" s="55" t="s">
        <v>10642</v>
      </c>
      <c r="C8497" s="57" t="s">
        <v>8068</v>
      </c>
      <c r="D8497" s="59">
        <v>3.85</v>
      </c>
    </row>
    <row r="8498" spans="1:4" ht="13.5">
      <c r="A8498" s="57">
        <v>1957</v>
      </c>
      <c r="B8498" s="55" t="s">
        <v>10643</v>
      </c>
      <c r="C8498" s="57" t="s">
        <v>8068</v>
      </c>
      <c r="D8498" s="59">
        <v>8.75</v>
      </c>
    </row>
    <row r="8499" spans="1:4" ht="13.5">
      <c r="A8499" s="57">
        <v>1958</v>
      </c>
      <c r="B8499" s="55" t="s">
        <v>10644</v>
      </c>
      <c r="C8499" s="57" t="s">
        <v>8068</v>
      </c>
      <c r="D8499" s="59">
        <v>15.54</v>
      </c>
    </row>
    <row r="8500" spans="1:4" ht="13.5">
      <c r="A8500" s="57">
        <v>1959</v>
      </c>
      <c r="B8500" s="55" t="s">
        <v>10645</v>
      </c>
      <c r="C8500" s="57" t="s">
        <v>8068</v>
      </c>
      <c r="D8500" s="59">
        <v>18.940000000000001</v>
      </c>
    </row>
    <row r="8501" spans="1:4" ht="13.5">
      <c r="A8501" s="57">
        <v>1925</v>
      </c>
      <c r="B8501" s="55" t="s">
        <v>10646</v>
      </c>
      <c r="C8501" s="57" t="s">
        <v>8068</v>
      </c>
      <c r="D8501" s="59">
        <v>46.82</v>
      </c>
    </row>
    <row r="8502" spans="1:4" ht="13.5">
      <c r="A8502" s="57">
        <v>1960</v>
      </c>
      <c r="B8502" s="55" t="s">
        <v>10647</v>
      </c>
      <c r="C8502" s="57" t="s">
        <v>8068</v>
      </c>
      <c r="D8502" s="59">
        <v>66.56</v>
      </c>
    </row>
    <row r="8503" spans="1:4" ht="13.5">
      <c r="A8503" s="57">
        <v>1961</v>
      </c>
      <c r="B8503" s="55" t="s">
        <v>10648</v>
      </c>
      <c r="C8503" s="57" t="s">
        <v>8068</v>
      </c>
      <c r="D8503" s="59">
        <v>95.65</v>
      </c>
    </row>
    <row r="8504" spans="1:4" ht="13.5">
      <c r="A8504" s="57">
        <v>38426</v>
      </c>
      <c r="B8504" s="55" t="s">
        <v>10649</v>
      </c>
      <c r="C8504" s="57" t="s">
        <v>8068</v>
      </c>
      <c r="D8504" s="59">
        <v>28.26</v>
      </c>
    </row>
    <row r="8505" spans="1:4" ht="13.5">
      <c r="A8505" s="57">
        <v>38423</v>
      </c>
      <c r="B8505" s="55" t="s">
        <v>10650</v>
      </c>
      <c r="C8505" s="57" t="s">
        <v>8068</v>
      </c>
      <c r="D8505" s="59">
        <v>64.11</v>
      </c>
    </row>
    <row r="8506" spans="1:4" ht="13.5">
      <c r="A8506" s="57">
        <v>38421</v>
      </c>
      <c r="B8506" s="55" t="s">
        <v>10651</v>
      </c>
      <c r="C8506" s="57" t="s">
        <v>8068</v>
      </c>
      <c r="D8506" s="59">
        <v>30.26</v>
      </c>
    </row>
    <row r="8507" spans="1:4" ht="13.5">
      <c r="A8507" s="57">
        <v>38422</v>
      </c>
      <c r="B8507" s="55" t="s">
        <v>10652</v>
      </c>
      <c r="C8507" s="57" t="s">
        <v>8068</v>
      </c>
      <c r="D8507" s="59">
        <v>44.24</v>
      </c>
    </row>
    <row r="8508" spans="1:4" ht="13.5">
      <c r="A8508" s="57">
        <v>39866</v>
      </c>
      <c r="B8508" s="55" t="s">
        <v>10653</v>
      </c>
      <c r="C8508" s="57" t="s">
        <v>8068</v>
      </c>
      <c r="D8508" s="59">
        <v>13.05</v>
      </c>
    </row>
    <row r="8509" spans="1:4" ht="13.5">
      <c r="A8509" s="57">
        <v>39867</v>
      </c>
      <c r="B8509" s="55" t="s">
        <v>10654</v>
      </c>
      <c r="C8509" s="57" t="s">
        <v>8068</v>
      </c>
      <c r="D8509" s="59">
        <v>29.02</v>
      </c>
    </row>
    <row r="8510" spans="1:4" ht="13.5">
      <c r="A8510" s="57">
        <v>39868</v>
      </c>
      <c r="B8510" s="55" t="s">
        <v>10655</v>
      </c>
      <c r="C8510" s="57" t="s">
        <v>8068</v>
      </c>
      <c r="D8510" s="59">
        <v>52.28</v>
      </c>
    </row>
    <row r="8511" spans="1:4" ht="13.5">
      <c r="A8511" s="57">
        <v>37999</v>
      </c>
      <c r="B8511" s="55" t="s">
        <v>10656</v>
      </c>
      <c r="C8511" s="57" t="s">
        <v>8068</v>
      </c>
      <c r="D8511" s="59">
        <v>6.94</v>
      </c>
    </row>
    <row r="8512" spans="1:4" ht="13.5">
      <c r="A8512" s="57">
        <v>38000</v>
      </c>
      <c r="B8512" s="55" t="s">
        <v>10657</v>
      </c>
      <c r="C8512" s="57" t="s">
        <v>8068</v>
      </c>
      <c r="D8512" s="59">
        <v>9.18</v>
      </c>
    </row>
    <row r="8513" spans="1:4" ht="13.5">
      <c r="A8513" s="57">
        <v>38129</v>
      </c>
      <c r="B8513" s="55" t="s">
        <v>10658</v>
      </c>
      <c r="C8513" s="57" t="s">
        <v>8068</v>
      </c>
      <c r="D8513" s="59">
        <v>5.17</v>
      </c>
    </row>
    <row r="8514" spans="1:4" ht="13.5">
      <c r="A8514" s="57">
        <v>38025</v>
      </c>
      <c r="B8514" s="55" t="s">
        <v>10659</v>
      </c>
      <c r="C8514" s="57" t="s">
        <v>8068</v>
      </c>
      <c r="D8514" s="59">
        <v>8.64</v>
      </c>
    </row>
    <row r="8515" spans="1:4" ht="13.5">
      <c r="A8515" s="57">
        <v>38026</v>
      </c>
      <c r="B8515" s="55" t="s">
        <v>10660</v>
      </c>
      <c r="C8515" s="57" t="s">
        <v>8068</v>
      </c>
      <c r="D8515" s="59">
        <v>23.15</v>
      </c>
    </row>
    <row r="8516" spans="1:4" ht="13.5">
      <c r="A8516" s="57">
        <v>1858</v>
      </c>
      <c r="B8516" s="55" t="s">
        <v>10661</v>
      </c>
      <c r="C8516" s="57" t="s">
        <v>8068</v>
      </c>
      <c r="D8516" s="59">
        <v>34.54</v>
      </c>
    </row>
    <row r="8517" spans="1:4" ht="13.5">
      <c r="A8517" s="57">
        <v>1844</v>
      </c>
      <c r="B8517" s="55" t="s">
        <v>10662</v>
      </c>
      <c r="C8517" s="57" t="s">
        <v>8068</v>
      </c>
      <c r="D8517" s="59">
        <v>127.35</v>
      </c>
    </row>
    <row r="8518" spans="1:4" ht="13.5">
      <c r="A8518" s="57">
        <v>1863</v>
      </c>
      <c r="B8518" s="55" t="s">
        <v>10663</v>
      </c>
      <c r="C8518" s="57" t="s">
        <v>8068</v>
      </c>
      <c r="D8518" s="59">
        <v>50.12</v>
      </c>
    </row>
    <row r="8519" spans="1:4" ht="13.5">
      <c r="A8519" s="57">
        <v>1865</v>
      </c>
      <c r="B8519" s="55" t="s">
        <v>10664</v>
      </c>
      <c r="C8519" s="57" t="s">
        <v>8068</v>
      </c>
      <c r="D8519" s="59">
        <v>182.87</v>
      </c>
    </row>
    <row r="8520" spans="1:4" ht="13.5">
      <c r="A8520" s="57">
        <v>36355</v>
      </c>
      <c r="B8520" s="55" t="s">
        <v>10665</v>
      </c>
      <c r="C8520" s="57" t="s">
        <v>8068</v>
      </c>
      <c r="D8520" s="59">
        <v>6.86</v>
      </c>
    </row>
    <row r="8521" spans="1:4" ht="13.5">
      <c r="A8521" s="57">
        <v>36356</v>
      </c>
      <c r="B8521" s="55" t="s">
        <v>10666</v>
      </c>
      <c r="C8521" s="57" t="s">
        <v>8068</v>
      </c>
      <c r="D8521" s="59">
        <v>11.54</v>
      </c>
    </row>
    <row r="8522" spans="1:4" ht="13.5">
      <c r="A8522" s="57">
        <v>1932</v>
      </c>
      <c r="B8522" s="55" t="s">
        <v>10667</v>
      </c>
      <c r="C8522" s="57" t="s">
        <v>8068</v>
      </c>
      <c r="D8522" s="59">
        <v>10.92</v>
      </c>
    </row>
    <row r="8523" spans="1:4" ht="13.5">
      <c r="A8523" s="57">
        <v>1933</v>
      </c>
      <c r="B8523" s="55" t="s">
        <v>10668</v>
      </c>
      <c r="C8523" s="57" t="s">
        <v>8068</v>
      </c>
      <c r="D8523" s="59">
        <v>4.8</v>
      </c>
    </row>
    <row r="8524" spans="1:4" ht="13.5">
      <c r="A8524" s="57">
        <v>1951</v>
      </c>
      <c r="B8524" s="55" t="s">
        <v>10669</v>
      </c>
      <c r="C8524" s="57" t="s">
        <v>8068</v>
      </c>
      <c r="D8524" s="59">
        <v>21.36</v>
      </c>
    </row>
    <row r="8525" spans="1:4" ht="13.5">
      <c r="A8525" s="57">
        <v>1966</v>
      </c>
      <c r="B8525" s="55" t="s">
        <v>10670</v>
      </c>
      <c r="C8525" s="57" t="s">
        <v>8068</v>
      </c>
      <c r="D8525" s="59">
        <v>24.58</v>
      </c>
    </row>
    <row r="8526" spans="1:4" ht="13.5">
      <c r="A8526" s="57">
        <v>1952</v>
      </c>
      <c r="B8526" s="55" t="s">
        <v>10671</v>
      </c>
      <c r="C8526" s="57" t="s">
        <v>8068</v>
      </c>
      <c r="D8526" s="59">
        <v>92.3</v>
      </c>
    </row>
    <row r="8527" spans="1:4" ht="13.5">
      <c r="A8527" s="57">
        <v>20104</v>
      </c>
      <c r="B8527" s="55" t="s">
        <v>10672</v>
      </c>
      <c r="C8527" s="57" t="s">
        <v>8068</v>
      </c>
      <c r="D8527" s="59">
        <v>682.01</v>
      </c>
    </row>
    <row r="8528" spans="1:4" ht="13.5">
      <c r="A8528" s="57">
        <v>20105</v>
      </c>
      <c r="B8528" s="55" t="s">
        <v>10673</v>
      </c>
      <c r="C8528" s="57" t="s">
        <v>8068</v>
      </c>
      <c r="D8528" s="59">
        <v>1062.3</v>
      </c>
    </row>
    <row r="8529" spans="1:4" ht="13.5">
      <c r="A8529" s="57">
        <v>1965</v>
      </c>
      <c r="B8529" s="55" t="s">
        <v>10674</v>
      </c>
      <c r="C8529" s="57" t="s">
        <v>8068</v>
      </c>
      <c r="D8529" s="59">
        <v>49.83</v>
      </c>
    </row>
    <row r="8530" spans="1:4" ht="13.5">
      <c r="A8530" s="57">
        <v>10765</v>
      </c>
      <c r="B8530" s="55" t="s">
        <v>10675</v>
      </c>
      <c r="C8530" s="57" t="s">
        <v>8068</v>
      </c>
      <c r="D8530" s="59">
        <v>12.59</v>
      </c>
    </row>
    <row r="8531" spans="1:4" ht="13.5">
      <c r="A8531" s="57">
        <v>10767</v>
      </c>
      <c r="B8531" s="55" t="s">
        <v>10676</v>
      </c>
      <c r="C8531" s="57" t="s">
        <v>8068</v>
      </c>
      <c r="D8531" s="59">
        <v>41.27</v>
      </c>
    </row>
    <row r="8532" spans="1:4" ht="13.5">
      <c r="A8532" s="57">
        <v>1970</v>
      </c>
      <c r="B8532" s="55" t="s">
        <v>10677</v>
      </c>
      <c r="C8532" s="57" t="s">
        <v>8068</v>
      </c>
      <c r="D8532" s="59">
        <v>51.72</v>
      </c>
    </row>
    <row r="8533" spans="1:4" ht="13.5">
      <c r="A8533" s="57">
        <v>1967</v>
      </c>
      <c r="B8533" s="55" t="s">
        <v>10678</v>
      </c>
      <c r="C8533" s="57" t="s">
        <v>8068</v>
      </c>
      <c r="D8533" s="59">
        <v>5.75</v>
      </c>
    </row>
    <row r="8534" spans="1:4" ht="13.5">
      <c r="A8534" s="57">
        <v>1968</v>
      </c>
      <c r="B8534" s="55" t="s">
        <v>10679</v>
      </c>
      <c r="C8534" s="57" t="s">
        <v>8068</v>
      </c>
      <c r="D8534" s="59">
        <v>12.06</v>
      </c>
    </row>
    <row r="8535" spans="1:4" ht="13.5">
      <c r="A8535" s="57">
        <v>1969</v>
      </c>
      <c r="B8535" s="55" t="s">
        <v>10680</v>
      </c>
      <c r="C8535" s="57" t="s">
        <v>8068</v>
      </c>
      <c r="D8535" s="59">
        <v>35.47</v>
      </c>
    </row>
    <row r="8536" spans="1:4" ht="13.5">
      <c r="A8536" s="57">
        <v>1839</v>
      </c>
      <c r="B8536" s="55" t="s">
        <v>10681</v>
      </c>
      <c r="C8536" s="57" t="s">
        <v>8068</v>
      </c>
      <c r="D8536" s="59">
        <v>135.82</v>
      </c>
    </row>
    <row r="8537" spans="1:4" ht="13.5">
      <c r="A8537" s="57">
        <v>1835</v>
      </c>
      <c r="B8537" s="55" t="s">
        <v>10682</v>
      </c>
      <c r="C8537" s="57" t="s">
        <v>8068</v>
      </c>
      <c r="D8537" s="59">
        <v>28.87</v>
      </c>
    </row>
    <row r="8538" spans="1:4" ht="13.5">
      <c r="A8538" s="57">
        <v>1823</v>
      </c>
      <c r="B8538" s="55" t="s">
        <v>10683</v>
      </c>
      <c r="C8538" s="57" t="s">
        <v>8068</v>
      </c>
      <c r="D8538" s="59">
        <v>55.83</v>
      </c>
    </row>
    <row r="8539" spans="1:4" ht="13.5">
      <c r="A8539" s="57">
        <v>1827</v>
      </c>
      <c r="B8539" s="55" t="s">
        <v>10684</v>
      </c>
      <c r="C8539" s="57" t="s">
        <v>8068</v>
      </c>
      <c r="D8539" s="59">
        <v>134.5</v>
      </c>
    </row>
    <row r="8540" spans="1:4" ht="13.5">
      <c r="A8540" s="57">
        <v>1831</v>
      </c>
      <c r="B8540" s="55" t="s">
        <v>10685</v>
      </c>
      <c r="C8540" s="57" t="s">
        <v>8068</v>
      </c>
      <c r="D8540" s="59">
        <v>29.36</v>
      </c>
    </row>
    <row r="8541" spans="1:4" ht="13.5">
      <c r="A8541" s="57">
        <v>1825</v>
      </c>
      <c r="B8541" s="55" t="s">
        <v>10686</v>
      </c>
      <c r="C8541" s="57" t="s">
        <v>8068</v>
      </c>
      <c r="D8541" s="59">
        <v>72.459999999999994</v>
      </c>
    </row>
    <row r="8542" spans="1:4" ht="13.5">
      <c r="A8542" s="57">
        <v>1828</v>
      </c>
      <c r="B8542" s="55" t="s">
        <v>10687</v>
      </c>
      <c r="C8542" s="57" t="s">
        <v>8068</v>
      </c>
      <c r="D8542" s="59">
        <v>164.13</v>
      </c>
    </row>
    <row r="8543" spans="1:4" ht="13.5">
      <c r="A8543" s="57">
        <v>1845</v>
      </c>
      <c r="B8543" s="55" t="s">
        <v>10688</v>
      </c>
      <c r="C8543" s="57" t="s">
        <v>8068</v>
      </c>
      <c r="D8543" s="59">
        <v>36.79</v>
      </c>
    </row>
    <row r="8544" spans="1:4" ht="13.5">
      <c r="A8544" s="57">
        <v>1824</v>
      </c>
      <c r="B8544" s="55" t="s">
        <v>10689</v>
      </c>
      <c r="C8544" s="57" t="s">
        <v>8068</v>
      </c>
      <c r="D8544" s="59">
        <v>86.86</v>
      </c>
    </row>
    <row r="8545" spans="1:4" ht="13.5">
      <c r="A8545" s="57">
        <v>1941</v>
      </c>
      <c r="B8545" s="55" t="s">
        <v>10690</v>
      </c>
      <c r="C8545" s="57" t="s">
        <v>8068</v>
      </c>
      <c r="D8545" s="59">
        <v>33.369999999999997</v>
      </c>
    </row>
    <row r="8546" spans="1:4" ht="13.5">
      <c r="A8546" s="57">
        <v>1940</v>
      </c>
      <c r="B8546" s="55" t="s">
        <v>10691</v>
      </c>
      <c r="C8546" s="57" t="s">
        <v>8068</v>
      </c>
      <c r="D8546" s="59">
        <v>25.22</v>
      </c>
    </row>
    <row r="8547" spans="1:4" ht="13.5">
      <c r="A8547" s="57">
        <v>1937</v>
      </c>
      <c r="B8547" s="55" t="s">
        <v>10692</v>
      </c>
      <c r="C8547" s="57" t="s">
        <v>8068</v>
      </c>
      <c r="D8547" s="59">
        <v>5.23</v>
      </c>
    </row>
    <row r="8548" spans="1:4" ht="13.5">
      <c r="A8548" s="57">
        <v>1939</v>
      </c>
      <c r="B8548" s="55" t="s">
        <v>10693</v>
      </c>
      <c r="C8548" s="57" t="s">
        <v>8068</v>
      </c>
      <c r="D8548" s="59">
        <v>10.37</v>
      </c>
    </row>
    <row r="8549" spans="1:4" ht="13.5">
      <c r="A8549" s="57">
        <v>1942</v>
      </c>
      <c r="B8549" s="55" t="s">
        <v>10694</v>
      </c>
      <c r="C8549" s="57" t="s">
        <v>8068</v>
      </c>
      <c r="D8549" s="59">
        <v>47.62</v>
      </c>
    </row>
    <row r="8550" spans="1:4" ht="13.5">
      <c r="A8550" s="57">
        <v>1938</v>
      </c>
      <c r="B8550" s="55" t="s">
        <v>10695</v>
      </c>
      <c r="C8550" s="57" t="s">
        <v>8068</v>
      </c>
      <c r="D8550" s="59">
        <v>6.63</v>
      </c>
    </row>
    <row r="8551" spans="1:4" ht="27">
      <c r="A8551" s="57">
        <v>42692</v>
      </c>
      <c r="B8551" s="55" t="s">
        <v>10696</v>
      </c>
      <c r="C8551" s="57" t="s">
        <v>8068</v>
      </c>
      <c r="D8551" s="59">
        <v>405.73</v>
      </c>
    </row>
    <row r="8552" spans="1:4" ht="27">
      <c r="A8552" s="57">
        <v>42693</v>
      </c>
      <c r="B8552" s="55" t="s">
        <v>10697</v>
      </c>
      <c r="C8552" s="57" t="s">
        <v>8068</v>
      </c>
      <c r="D8552" s="59">
        <v>667.4</v>
      </c>
    </row>
    <row r="8553" spans="1:4" ht="27">
      <c r="A8553" s="57">
        <v>42695</v>
      </c>
      <c r="B8553" s="55" t="s">
        <v>10698</v>
      </c>
      <c r="C8553" s="57" t="s">
        <v>8068</v>
      </c>
      <c r="D8553" s="59">
        <v>507.46</v>
      </c>
    </row>
    <row r="8554" spans="1:4" ht="27">
      <c r="A8554" s="57">
        <v>42694</v>
      </c>
      <c r="B8554" s="55" t="s">
        <v>10699</v>
      </c>
      <c r="C8554" s="57" t="s">
        <v>8068</v>
      </c>
      <c r="D8554" s="59">
        <v>750.21</v>
      </c>
    </row>
    <row r="8555" spans="1:4" ht="27">
      <c r="A8555" s="57">
        <v>20097</v>
      </c>
      <c r="B8555" s="55" t="s">
        <v>10700</v>
      </c>
      <c r="C8555" s="57" t="s">
        <v>8068</v>
      </c>
      <c r="D8555" s="59">
        <v>48.86</v>
      </c>
    </row>
    <row r="8556" spans="1:4" ht="27">
      <c r="A8556" s="57">
        <v>20098</v>
      </c>
      <c r="B8556" s="55" t="s">
        <v>10701</v>
      </c>
      <c r="C8556" s="57" t="s">
        <v>8068</v>
      </c>
      <c r="D8556" s="59">
        <v>164.74</v>
      </c>
    </row>
    <row r="8557" spans="1:4" ht="27">
      <c r="A8557" s="57">
        <v>20096</v>
      </c>
      <c r="B8557" s="55" t="s">
        <v>10702</v>
      </c>
      <c r="C8557" s="57" t="s">
        <v>8068</v>
      </c>
      <c r="D8557" s="59">
        <v>31.97</v>
      </c>
    </row>
    <row r="8558" spans="1:4" ht="13.5">
      <c r="A8558" s="57">
        <v>1964</v>
      </c>
      <c r="B8558" s="55" t="s">
        <v>10703</v>
      </c>
      <c r="C8558" s="57" t="s">
        <v>8068</v>
      </c>
      <c r="D8558" s="59">
        <v>29.55</v>
      </c>
    </row>
    <row r="8559" spans="1:4" ht="13.5">
      <c r="A8559" s="57">
        <v>1880</v>
      </c>
      <c r="B8559" s="55" t="s">
        <v>10704</v>
      </c>
      <c r="C8559" s="57" t="s">
        <v>8068</v>
      </c>
      <c r="D8559" s="59">
        <v>2.36</v>
      </c>
    </row>
    <row r="8560" spans="1:4" ht="13.5">
      <c r="A8560" s="57">
        <v>39274</v>
      </c>
      <c r="B8560" s="55" t="s">
        <v>10705</v>
      </c>
      <c r="C8560" s="57" t="s">
        <v>8068</v>
      </c>
      <c r="D8560" s="59">
        <v>1.83</v>
      </c>
    </row>
    <row r="8561" spans="1:4" ht="27">
      <c r="A8561" s="57">
        <v>2628</v>
      </c>
      <c r="B8561" s="55" t="s">
        <v>10706</v>
      </c>
      <c r="C8561" s="57" t="s">
        <v>8068</v>
      </c>
      <c r="D8561" s="59">
        <v>207.62</v>
      </c>
    </row>
    <row r="8562" spans="1:4" ht="27">
      <c r="A8562" s="57">
        <v>2622</v>
      </c>
      <c r="B8562" s="55" t="s">
        <v>10707</v>
      </c>
      <c r="C8562" s="57" t="s">
        <v>8068</v>
      </c>
      <c r="D8562" s="59">
        <v>4.93</v>
      </c>
    </row>
    <row r="8563" spans="1:4" ht="27">
      <c r="A8563" s="57">
        <v>2623</v>
      </c>
      <c r="B8563" s="55" t="s">
        <v>10708</v>
      </c>
      <c r="C8563" s="57" t="s">
        <v>8068</v>
      </c>
      <c r="D8563" s="59">
        <v>5.93</v>
      </c>
    </row>
    <row r="8564" spans="1:4" ht="27">
      <c r="A8564" s="57">
        <v>2624</v>
      </c>
      <c r="B8564" s="55" t="s">
        <v>10709</v>
      </c>
      <c r="C8564" s="57" t="s">
        <v>8068</v>
      </c>
      <c r="D8564" s="59">
        <v>9.43</v>
      </c>
    </row>
    <row r="8565" spans="1:4" ht="27">
      <c r="A8565" s="57">
        <v>2625</v>
      </c>
      <c r="B8565" s="55" t="s">
        <v>10710</v>
      </c>
      <c r="C8565" s="57" t="s">
        <v>8068</v>
      </c>
      <c r="D8565" s="59">
        <v>19.920000000000002</v>
      </c>
    </row>
    <row r="8566" spans="1:4" ht="27">
      <c r="A8566" s="57">
        <v>2626</v>
      </c>
      <c r="B8566" s="55" t="s">
        <v>10711</v>
      </c>
      <c r="C8566" s="57" t="s">
        <v>8068</v>
      </c>
      <c r="D8566" s="59">
        <v>29.19</v>
      </c>
    </row>
    <row r="8567" spans="1:4" ht="27">
      <c r="A8567" s="57">
        <v>2630</v>
      </c>
      <c r="B8567" s="55" t="s">
        <v>10712</v>
      </c>
      <c r="C8567" s="57" t="s">
        <v>8068</v>
      </c>
      <c r="D8567" s="59">
        <v>44.39</v>
      </c>
    </row>
    <row r="8568" spans="1:4" ht="27">
      <c r="A8568" s="57">
        <v>2627</v>
      </c>
      <c r="B8568" s="55" t="s">
        <v>10713</v>
      </c>
      <c r="C8568" s="57" t="s">
        <v>8068</v>
      </c>
      <c r="D8568" s="59">
        <v>78.2</v>
      </c>
    </row>
    <row r="8569" spans="1:4" ht="27">
      <c r="A8569" s="57">
        <v>2629</v>
      </c>
      <c r="B8569" s="55" t="s">
        <v>10714</v>
      </c>
      <c r="C8569" s="57" t="s">
        <v>8068</v>
      </c>
      <c r="D8569" s="59">
        <v>105.77</v>
      </c>
    </row>
    <row r="8570" spans="1:4" ht="13.5">
      <c r="A8570" s="57">
        <v>12033</v>
      </c>
      <c r="B8570" s="55" t="s">
        <v>10715</v>
      </c>
      <c r="C8570" s="57" t="s">
        <v>8068</v>
      </c>
      <c r="D8570" s="59">
        <v>7.56</v>
      </c>
    </row>
    <row r="8571" spans="1:4" ht="13.5">
      <c r="A8571" s="57">
        <v>40408</v>
      </c>
      <c r="B8571" s="55" t="s">
        <v>10716</v>
      </c>
      <c r="C8571" s="57" t="s">
        <v>8068</v>
      </c>
      <c r="D8571" s="59">
        <v>4.96</v>
      </c>
    </row>
    <row r="8572" spans="1:4" ht="13.5">
      <c r="A8572" s="57">
        <v>40409</v>
      </c>
      <c r="B8572" s="55" t="s">
        <v>10717</v>
      </c>
      <c r="C8572" s="57" t="s">
        <v>8068</v>
      </c>
      <c r="D8572" s="59">
        <v>1.75</v>
      </c>
    </row>
    <row r="8573" spans="1:4" ht="13.5">
      <c r="A8573" s="57">
        <v>39276</v>
      </c>
      <c r="B8573" s="55" t="s">
        <v>10718</v>
      </c>
      <c r="C8573" s="57" t="s">
        <v>8068</v>
      </c>
      <c r="D8573" s="59">
        <v>4.47</v>
      </c>
    </row>
    <row r="8574" spans="1:4" ht="13.5">
      <c r="A8574" s="57">
        <v>39277</v>
      </c>
      <c r="B8574" s="55" t="s">
        <v>10719</v>
      </c>
      <c r="C8574" s="57" t="s">
        <v>8068</v>
      </c>
      <c r="D8574" s="59">
        <v>12.08</v>
      </c>
    </row>
    <row r="8575" spans="1:4" ht="13.5">
      <c r="A8575" s="57">
        <v>12034</v>
      </c>
      <c r="B8575" s="55" t="s">
        <v>10720</v>
      </c>
      <c r="C8575" s="57" t="s">
        <v>8068</v>
      </c>
      <c r="D8575" s="59">
        <v>3.42</v>
      </c>
    </row>
    <row r="8576" spans="1:4" ht="13.5">
      <c r="A8576" s="57">
        <v>39879</v>
      </c>
      <c r="B8576" s="55" t="s">
        <v>10721</v>
      </c>
      <c r="C8576" s="57" t="s">
        <v>8068</v>
      </c>
      <c r="D8576" s="59">
        <v>3.67</v>
      </c>
    </row>
    <row r="8577" spans="1:4" ht="13.5">
      <c r="A8577" s="57">
        <v>39880</v>
      </c>
      <c r="B8577" s="55" t="s">
        <v>10722</v>
      </c>
      <c r="C8577" s="57" t="s">
        <v>8068</v>
      </c>
      <c r="D8577" s="59">
        <v>8.1199999999999992</v>
      </c>
    </row>
    <row r="8578" spans="1:4" ht="13.5">
      <c r="A8578" s="57">
        <v>39881</v>
      </c>
      <c r="B8578" s="55" t="s">
        <v>10723</v>
      </c>
      <c r="C8578" s="57" t="s">
        <v>8068</v>
      </c>
      <c r="D8578" s="59">
        <v>13.04</v>
      </c>
    </row>
    <row r="8579" spans="1:4" ht="13.5">
      <c r="A8579" s="57">
        <v>39882</v>
      </c>
      <c r="B8579" s="55" t="s">
        <v>10724</v>
      </c>
      <c r="C8579" s="57" t="s">
        <v>8068</v>
      </c>
      <c r="D8579" s="59">
        <v>34.35</v>
      </c>
    </row>
    <row r="8580" spans="1:4" ht="13.5">
      <c r="A8580" s="57">
        <v>39883</v>
      </c>
      <c r="B8580" s="55" t="s">
        <v>10725</v>
      </c>
      <c r="C8580" s="57" t="s">
        <v>8068</v>
      </c>
      <c r="D8580" s="59">
        <v>54.86</v>
      </c>
    </row>
    <row r="8581" spans="1:4" ht="13.5">
      <c r="A8581" s="57">
        <v>39884</v>
      </c>
      <c r="B8581" s="55" t="s">
        <v>10726</v>
      </c>
      <c r="C8581" s="57" t="s">
        <v>8068</v>
      </c>
      <c r="D8581" s="59">
        <v>81.48</v>
      </c>
    </row>
    <row r="8582" spans="1:4" ht="13.5">
      <c r="A8582" s="57">
        <v>39885</v>
      </c>
      <c r="B8582" s="55" t="s">
        <v>10727</v>
      </c>
      <c r="C8582" s="57" t="s">
        <v>8068</v>
      </c>
      <c r="D8582" s="59">
        <v>193.66</v>
      </c>
    </row>
    <row r="8583" spans="1:4" ht="13.5">
      <c r="A8583" s="57">
        <v>1777</v>
      </c>
      <c r="B8583" s="55" t="s">
        <v>10728</v>
      </c>
      <c r="C8583" s="57" t="s">
        <v>8068</v>
      </c>
      <c r="D8583" s="59">
        <v>63.22</v>
      </c>
    </row>
    <row r="8584" spans="1:4" ht="13.5">
      <c r="A8584" s="57">
        <v>1819</v>
      </c>
      <c r="B8584" s="55" t="s">
        <v>10729</v>
      </c>
      <c r="C8584" s="57" t="s">
        <v>8068</v>
      </c>
      <c r="D8584" s="59">
        <v>45.99</v>
      </c>
    </row>
    <row r="8585" spans="1:4" ht="13.5">
      <c r="A8585" s="57">
        <v>1775</v>
      </c>
      <c r="B8585" s="55" t="s">
        <v>10730</v>
      </c>
      <c r="C8585" s="57" t="s">
        <v>8068</v>
      </c>
      <c r="D8585" s="59">
        <v>13.75</v>
      </c>
    </row>
    <row r="8586" spans="1:4" ht="13.5">
      <c r="A8586" s="57">
        <v>1776</v>
      </c>
      <c r="B8586" s="55" t="s">
        <v>10731</v>
      </c>
      <c r="C8586" s="57" t="s">
        <v>8068</v>
      </c>
      <c r="D8586" s="59">
        <v>37.42</v>
      </c>
    </row>
    <row r="8587" spans="1:4" ht="13.5">
      <c r="A8587" s="57">
        <v>1778</v>
      </c>
      <c r="B8587" s="55" t="s">
        <v>10732</v>
      </c>
      <c r="C8587" s="57" t="s">
        <v>8068</v>
      </c>
      <c r="D8587" s="59">
        <v>153.02000000000001</v>
      </c>
    </row>
    <row r="8588" spans="1:4" ht="13.5">
      <c r="A8588" s="57">
        <v>1818</v>
      </c>
      <c r="B8588" s="55" t="s">
        <v>10733</v>
      </c>
      <c r="C8588" s="57" t="s">
        <v>8068</v>
      </c>
      <c r="D8588" s="59">
        <v>101.58</v>
      </c>
    </row>
    <row r="8589" spans="1:4" ht="13.5">
      <c r="A8589" s="57">
        <v>1820</v>
      </c>
      <c r="B8589" s="55" t="s">
        <v>10734</v>
      </c>
      <c r="C8589" s="57" t="s">
        <v>8068</v>
      </c>
      <c r="D8589" s="59">
        <v>19.86</v>
      </c>
    </row>
    <row r="8590" spans="1:4" ht="13.5">
      <c r="A8590" s="57">
        <v>1779</v>
      </c>
      <c r="B8590" s="55" t="s">
        <v>10735</v>
      </c>
      <c r="C8590" s="57" t="s">
        <v>8068</v>
      </c>
      <c r="D8590" s="59">
        <v>222.55</v>
      </c>
    </row>
    <row r="8591" spans="1:4" ht="13.5">
      <c r="A8591" s="57">
        <v>1780</v>
      </c>
      <c r="B8591" s="55" t="s">
        <v>10736</v>
      </c>
      <c r="C8591" s="57" t="s">
        <v>8068</v>
      </c>
      <c r="D8591" s="59">
        <v>458.8</v>
      </c>
    </row>
    <row r="8592" spans="1:4" ht="13.5">
      <c r="A8592" s="57">
        <v>1783</v>
      </c>
      <c r="B8592" s="55" t="s">
        <v>10737</v>
      </c>
      <c r="C8592" s="57" t="s">
        <v>8068</v>
      </c>
      <c r="D8592" s="59">
        <v>48.51</v>
      </c>
    </row>
    <row r="8593" spans="1:4" ht="13.5">
      <c r="A8593" s="57">
        <v>1782</v>
      </c>
      <c r="B8593" s="55" t="s">
        <v>10738</v>
      </c>
      <c r="C8593" s="57" t="s">
        <v>8068</v>
      </c>
      <c r="D8593" s="59">
        <v>38.35</v>
      </c>
    </row>
    <row r="8594" spans="1:4" ht="13.5">
      <c r="A8594" s="57">
        <v>1817</v>
      </c>
      <c r="B8594" s="55" t="s">
        <v>10739</v>
      </c>
      <c r="C8594" s="57" t="s">
        <v>8068</v>
      </c>
      <c r="D8594" s="59">
        <v>11.43</v>
      </c>
    </row>
    <row r="8595" spans="1:4" ht="13.5">
      <c r="A8595" s="57">
        <v>1781</v>
      </c>
      <c r="B8595" s="55" t="s">
        <v>10740</v>
      </c>
      <c r="C8595" s="57" t="s">
        <v>8068</v>
      </c>
      <c r="D8595" s="59">
        <v>24.99</v>
      </c>
    </row>
    <row r="8596" spans="1:4" ht="13.5">
      <c r="A8596" s="57">
        <v>1784</v>
      </c>
      <c r="B8596" s="55" t="s">
        <v>10741</v>
      </c>
      <c r="C8596" s="57" t="s">
        <v>8068</v>
      </c>
      <c r="D8596" s="59">
        <v>136.97999999999999</v>
      </c>
    </row>
    <row r="8597" spans="1:4" ht="13.5">
      <c r="A8597" s="57">
        <v>1810</v>
      </c>
      <c r="B8597" s="55" t="s">
        <v>10742</v>
      </c>
      <c r="C8597" s="57" t="s">
        <v>8068</v>
      </c>
      <c r="D8597" s="59">
        <v>75.97</v>
      </c>
    </row>
    <row r="8598" spans="1:4" ht="13.5">
      <c r="A8598" s="57">
        <v>1811</v>
      </c>
      <c r="B8598" s="55" t="s">
        <v>10743</v>
      </c>
      <c r="C8598" s="57" t="s">
        <v>8068</v>
      </c>
      <c r="D8598" s="59">
        <v>16.43</v>
      </c>
    </row>
    <row r="8599" spans="1:4" ht="13.5">
      <c r="A8599" s="57">
        <v>1812</v>
      </c>
      <c r="B8599" s="55" t="s">
        <v>10744</v>
      </c>
      <c r="C8599" s="57" t="s">
        <v>8068</v>
      </c>
      <c r="D8599" s="59">
        <v>191.79</v>
      </c>
    </row>
    <row r="8600" spans="1:4" ht="13.5">
      <c r="A8600" s="57">
        <v>40386</v>
      </c>
      <c r="B8600" s="55" t="s">
        <v>10745</v>
      </c>
      <c r="C8600" s="57" t="s">
        <v>8068</v>
      </c>
      <c r="D8600" s="59">
        <v>106.11</v>
      </c>
    </row>
    <row r="8601" spans="1:4" ht="13.5">
      <c r="A8601" s="57">
        <v>40384</v>
      </c>
      <c r="B8601" s="55" t="s">
        <v>10746</v>
      </c>
      <c r="C8601" s="57" t="s">
        <v>8068</v>
      </c>
      <c r="D8601" s="59">
        <v>72.650000000000006</v>
      </c>
    </row>
    <row r="8602" spans="1:4" ht="13.5">
      <c r="A8602" s="57">
        <v>40379</v>
      </c>
      <c r="B8602" s="55" t="s">
        <v>10747</v>
      </c>
      <c r="C8602" s="57" t="s">
        <v>8068</v>
      </c>
      <c r="D8602" s="59">
        <v>25.11</v>
      </c>
    </row>
    <row r="8603" spans="1:4" ht="13.5">
      <c r="A8603" s="57">
        <v>40423</v>
      </c>
      <c r="B8603" s="55" t="s">
        <v>10748</v>
      </c>
      <c r="C8603" s="57" t="s">
        <v>8068</v>
      </c>
      <c r="D8603" s="59">
        <v>47.53</v>
      </c>
    </row>
    <row r="8604" spans="1:4" ht="13.5">
      <c r="A8604" s="57">
        <v>40389</v>
      </c>
      <c r="B8604" s="55" t="s">
        <v>10749</v>
      </c>
      <c r="C8604" s="57" t="s">
        <v>8068</v>
      </c>
      <c r="D8604" s="59">
        <v>301.41000000000003</v>
      </c>
    </row>
    <row r="8605" spans="1:4" ht="13.5">
      <c r="A8605" s="57">
        <v>40388</v>
      </c>
      <c r="B8605" s="55" t="s">
        <v>10750</v>
      </c>
      <c r="C8605" s="57" t="s">
        <v>8068</v>
      </c>
      <c r="D8605" s="59">
        <v>150.87</v>
      </c>
    </row>
    <row r="8606" spans="1:4" ht="13.5">
      <c r="A8606" s="57">
        <v>40381</v>
      </c>
      <c r="B8606" s="55" t="s">
        <v>10751</v>
      </c>
      <c r="C8606" s="57" t="s">
        <v>8068</v>
      </c>
      <c r="D8606" s="59">
        <v>33.49</v>
      </c>
    </row>
    <row r="8607" spans="1:4" ht="13.5">
      <c r="A8607" s="57">
        <v>40391</v>
      </c>
      <c r="B8607" s="55" t="s">
        <v>10752</v>
      </c>
      <c r="C8607" s="57" t="s">
        <v>8068</v>
      </c>
      <c r="D8607" s="59">
        <v>782.31</v>
      </c>
    </row>
    <row r="8608" spans="1:4" ht="13.5">
      <c r="A8608" s="57">
        <v>40414</v>
      </c>
      <c r="B8608" s="55" t="s">
        <v>10753</v>
      </c>
      <c r="C8608" s="57" t="s">
        <v>8068</v>
      </c>
      <c r="D8608" s="59">
        <v>17.440000000000001</v>
      </c>
    </row>
    <row r="8609" spans="1:4" ht="13.5">
      <c r="A8609" s="57">
        <v>40416</v>
      </c>
      <c r="B8609" s="55" t="s">
        <v>10754</v>
      </c>
      <c r="C8609" s="57" t="s">
        <v>8068</v>
      </c>
      <c r="D8609" s="59">
        <v>24.1</v>
      </c>
    </row>
    <row r="8610" spans="1:4" ht="13.5">
      <c r="A8610" s="57">
        <v>40418</v>
      </c>
      <c r="B8610" s="55" t="s">
        <v>10755</v>
      </c>
      <c r="C8610" s="57" t="s">
        <v>8068</v>
      </c>
      <c r="D8610" s="59">
        <v>28.75</v>
      </c>
    </row>
    <row r="8611" spans="1:4" ht="27">
      <c r="A8611" s="57">
        <v>2609</v>
      </c>
      <c r="B8611" s="55" t="s">
        <v>10756</v>
      </c>
      <c r="C8611" s="57" t="s">
        <v>8068</v>
      </c>
      <c r="D8611" s="59">
        <v>4.63</v>
      </c>
    </row>
    <row r="8612" spans="1:4" ht="27">
      <c r="A8612" s="57">
        <v>2634</v>
      </c>
      <c r="B8612" s="55" t="s">
        <v>10757</v>
      </c>
      <c r="C8612" s="57" t="s">
        <v>8068</v>
      </c>
      <c r="D8612" s="59">
        <v>6.08</v>
      </c>
    </row>
    <row r="8613" spans="1:4" ht="27">
      <c r="A8613" s="57">
        <v>2611</v>
      </c>
      <c r="B8613" s="55" t="s">
        <v>10758</v>
      </c>
      <c r="C8613" s="57" t="s">
        <v>8068</v>
      </c>
      <c r="D8613" s="59">
        <v>17.14</v>
      </c>
    </row>
    <row r="8614" spans="1:4" ht="13.5">
      <c r="A8614" s="57">
        <v>34359</v>
      </c>
      <c r="B8614" s="55" t="s">
        <v>10759</v>
      </c>
      <c r="C8614" s="57" t="s">
        <v>8068</v>
      </c>
      <c r="D8614" s="59">
        <v>9.19</v>
      </c>
    </row>
    <row r="8615" spans="1:4" ht="13.5">
      <c r="A8615" s="57">
        <v>1789</v>
      </c>
      <c r="B8615" s="55" t="s">
        <v>10760</v>
      </c>
      <c r="C8615" s="57" t="s">
        <v>8068</v>
      </c>
      <c r="D8615" s="59">
        <v>60.67</v>
      </c>
    </row>
    <row r="8616" spans="1:4" ht="13.5">
      <c r="A8616" s="57">
        <v>1788</v>
      </c>
      <c r="B8616" s="55" t="s">
        <v>10761</v>
      </c>
      <c r="C8616" s="57" t="s">
        <v>8068</v>
      </c>
      <c r="D8616" s="59">
        <v>48.63</v>
      </c>
    </row>
    <row r="8617" spans="1:4" ht="13.5">
      <c r="A8617" s="57">
        <v>1786</v>
      </c>
      <c r="B8617" s="55" t="s">
        <v>10762</v>
      </c>
      <c r="C8617" s="57" t="s">
        <v>8068</v>
      </c>
      <c r="D8617" s="59">
        <v>12.07</v>
      </c>
    </row>
    <row r="8618" spans="1:4" ht="13.5">
      <c r="A8618" s="57">
        <v>1787</v>
      </c>
      <c r="B8618" s="55" t="s">
        <v>10763</v>
      </c>
      <c r="C8618" s="57" t="s">
        <v>8068</v>
      </c>
      <c r="D8618" s="59">
        <v>28.92</v>
      </c>
    </row>
    <row r="8619" spans="1:4" ht="13.5">
      <c r="A8619" s="57">
        <v>1791</v>
      </c>
      <c r="B8619" s="55" t="s">
        <v>10764</v>
      </c>
      <c r="C8619" s="57" t="s">
        <v>8068</v>
      </c>
      <c r="D8619" s="59">
        <v>175.36</v>
      </c>
    </row>
    <row r="8620" spans="1:4" ht="13.5">
      <c r="A8620" s="57">
        <v>1790</v>
      </c>
      <c r="B8620" s="55" t="s">
        <v>10765</v>
      </c>
      <c r="C8620" s="57" t="s">
        <v>8068</v>
      </c>
      <c r="D8620" s="59">
        <v>101.05</v>
      </c>
    </row>
    <row r="8621" spans="1:4" ht="13.5">
      <c r="A8621" s="57">
        <v>1813</v>
      </c>
      <c r="B8621" s="55" t="s">
        <v>10766</v>
      </c>
      <c r="C8621" s="57" t="s">
        <v>8068</v>
      </c>
      <c r="D8621" s="59">
        <v>19.16</v>
      </c>
    </row>
    <row r="8622" spans="1:4" ht="13.5">
      <c r="A8622" s="57">
        <v>1792</v>
      </c>
      <c r="B8622" s="55" t="s">
        <v>10767</v>
      </c>
      <c r="C8622" s="57" t="s">
        <v>8068</v>
      </c>
      <c r="D8622" s="59">
        <v>236.7</v>
      </c>
    </row>
    <row r="8623" spans="1:4" ht="13.5">
      <c r="A8623" s="57">
        <v>1793</v>
      </c>
      <c r="B8623" s="55" t="s">
        <v>10768</v>
      </c>
      <c r="C8623" s="57" t="s">
        <v>8068</v>
      </c>
      <c r="D8623" s="59">
        <v>478.3</v>
      </c>
    </row>
    <row r="8624" spans="1:4" ht="13.5">
      <c r="A8624" s="57">
        <v>1809</v>
      </c>
      <c r="B8624" s="55" t="s">
        <v>10769</v>
      </c>
      <c r="C8624" s="57" t="s">
        <v>8068</v>
      </c>
      <c r="D8624" s="59">
        <v>56.88</v>
      </c>
    </row>
    <row r="8625" spans="1:4" ht="13.5">
      <c r="A8625" s="57">
        <v>1814</v>
      </c>
      <c r="B8625" s="55" t="s">
        <v>10770</v>
      </c>
      <c r="C8625" s="57" t="s">
        <v>8068</v>
      </c>
      <c r="D8625" s="59">
        <v>46.73</v>
      </c>
    </row>
    <row r="8626" spans="1:4" ht="13.5">
      <c r="A8626" s="57">
        <v>1803</v>
      </c>
      <c r="B8626" s="55" t="s">
        <v>10771</v>
      </c>
      <c r="C8626" s="57" t="s">
        <v>8068</v>
      </c>
      <c r="D8626" s="59">
        <v>11.81</v>
      </c>
    </row>
    <row r="8627" spans="1:4" ht="13.5">
      <c r="A8627" s="57">
        <v>1805</v>
      </c>
      <c r="B8627" s="55" t="s">
        <v>10772</v>
      </c>
      <c r="C8627" s="57" t="s">
        <v>8068</v>
      </c>
      <c r="D8627" s="59">
        <v>27.12</v>
      </c>
    </row>
    <row r="8628" spans="1:4" ht="13.5">
      <c r="A8628" s="57">
        <v>1821</v>
      </c>
      <c r="B8628" s="55" t="s">
        <v>10773</v>
      </c>
      <c r="C8628" s="57" t="s">
        <v>8068</v>
      </c>
      <c r="D8628" s="59">
        <v>160.21</v>
      </c>
    </row>
    <row r="8629" spans="1:4" ht="13.5">
      <c r="A8629" s="57">
        <v>1806</v>
      </c>
      <c r="B8629" s="55" t="s">
        <v>10774</v>
      </c>
      <c r="C8629" s="57" t="s">
        <v>8068</v>
      </c>
      <c r="D8629" s="59">
        <v>95.36</v>
      </c>
    </row>
    <row r="8630" spans="1:4" ht="13.5">
      <c r="A8630" s="57">
        <v>1804</v>
      </c>
      <c r="B8630" s="55" t="s">
        <v>10775</v>
      </c>
      <c r="C8630" s="57" t="s">
        <v>8068</v>
      </c>
      <c r="D8630" s="59">
        <v>16.809999999999999</v>
      </c>
    </row>
    <row r="8631" spans="1:4" ht="13.5">
      <c r="A8631" s="57">
        <v>1807</v>
      </c>
      <c r="B8631" s="55" t="s">
        <v>10776</v>
      </c>
      <c r="C8631" s="57" t="s">
        <v>8068</v>
      </c>
      <c r="D8631" s="59">
        <v>229.13</v>
      </c>
    </row>
    <row r="8632" spans="1:4" ht="13.5">
      <c r="A8632" s="57">
        <v>1808</v>
      </c>
      <c r="B8632" s="55" t="s">
        <v>10777</v>
      </c>
      <c r="C8632" s="57" t="s">
        <v>8068</v>
      </c>
      <c r="D8632" s="59">
        <v>459.37</v>
      </c>
    </row>
    <row r="8633" spans="1:4" ht="13.5">
      <c r="A8633" s="57">
        <v>1797</v>
      </c>
      <c r="B8633" s="55" t="s">
        <v>10778</v>
      </c>
      <c r="C8633" s="57" t="s">
        <v>8068</v>
      </c>
      <c r="D8633" s="59">
        <v>68.89</v>
      </c>
    </row>
    <row r="8634" spans="1:4" ht="13.5">
      <c r="A8634" s="57">
        <v>1796</v>
      </c>
      <c r="B8634" s="55" t="s">
        <v>10779</v>
      </c>
      <c r="C8634" s="57" t="s">
        <v>8068</v>
      </c>
      <c r="D8634" s="59">
        <v>52.85</v>
      </c>
    </row>
    <row r="8635" spans="1:4" ht="13.5">
      <c r="A8635" s="57">
        <v>1794</v>
      </c>
      <c r="B8635" s="55" t="s">
        <v>10780</v>
      </c>
      <c r="C8635" s="57" t="s">
        <v>8068</v>
      </c>
      <c r="D8635" s="59">
        <v>12.61</v>
      </c>
    </row>
    <row r="8636" spans="1:4" ht="13.5">
      <c r="A8636" s="57">
        <v>1816</v>
      </c>
      <c r="B8636" s="55" t="s">
        <v>10781</v>
      </c>
      <c r="C8636" s="57" t="s">
        <v>8068</v>
      </c>
      <c r="D8636" s="59">
        <v>28.44</v>
      </c>
    </row>
    <row r="8637" spans="1:4" ht="13.5">
      <c r="A8637" s="57">
        <v>1815</v>
      </c>
      <c r="B8637" s="55" t="s">
        <v>10782</v>
      </c>
      <c r="C8637" s="57" t="s">
        <v>8068</v>
      </c>
      <c r="D8637" s="59">
        <v>218.45</v>
      </c>
    </row>
    <row r="8638" spans="1:4" ht="13.5">
      <c r="A8638" s="57">
        <v>1798</v>
      </c>
      <c r="B8638" s="55" t="s">
        <v>10783</v>
      </c>
      <c r="C8638" s="57" t="s">
        <v>8068</v>
      </c>
      <c r="D8638" s="59">
        <v>97.75</v>
      </c>
    </row>
    <row r="8639" spans="1:4" ht="13.5">
      <c r="A8639" s="57">
        <v>1795</v>
      </c>
      <c r="B8639" s="55" t="s">
        <v>10784</v>
      </c>
      <c r="C8639" s="57" t="s">
        <v>8068</v>
      </c>
      <c r="D8639" s="59">
        <v>17.48</v>
      </c>
    </row>
    <row r="8640" spans="1:4" ht="13.5">
      <c r="A8640" s="57">
        <v>1799</v>
      </c>
      <c r="B8640" s="55" t="s">
        <v>10785</v>
      </c>
      <c r="C8640" s="57" t="s">
        <v>8068</v>
      </c>
      <c r="D8640" s="59">
        <v>284.51</v>
      </c>
    </row>
    <row r="8641" spans="1:4" ht="13.5">
      <c r="A8641" s="57">
        <v>1800</v>
      </c>
      <c r="B8641" s="55" t="s">
        <v>10786</v>
      </c>
      <c r="C8641" s="57" t="s">
        <v>8068</v>
      </c>
      <c r="D8641" s="59">
        <v>543.16999999999996</v>
      </c>
    </row>
    <row r="8642" spans="1:4" ht="13.5">
      <c r="A8642" s="57">
        <v>1802</v>
      </c>
      <c r="B8642" s="55" t="s">
        <v>10787</v>
      </c>
      <c r="C8642" s="57" t="s">
        <v>8068</v>
      </c>
      <c r="D8642" s="59">
        <v>1358.7</v>
      </c>
    </row>
    <row r="8643" spans="1:4" ht="13.5">
      <c r="A8643" s="57">
        <v>40385</v>
      </c>
      <c r="B8643" s="55" t="s">
        <v>10788</v>
      </c>
      <c r="C8643" s="57" t="s">
        <v>8068</v>
      </c>
      <c r="D8643" s="59">
        <v>106.11</v>
      </c>
    </row>
    <row r="8644" spans="1:4" ht="13.5">
      <c r="A8644" s="57">
        <v>40383</v>
      </c>
      <c r="B8644" s="55" t="s">
        <v>10789</v>
      </c>
      <c r="C8644" s="57" t="s">
        <v>8068</v>
      </c>
      <c r="D8644" s="59">
        <v>72.650000000000006</v>
      </c>
    </row>
    <row r="8645" spans="1:4" ht="13.5">
      <c r="A8645" s="57">
        <v>40378</v>
      </c>
      <c r="B8645" s="55" t="s">
        <v>10790</v>
      </c>
      <c r="C8645" s="57" t="s">
        <v>8068</v>
      </c>
      <c r="D8645" s="59">
        <v>25.11</v>
      </c>
    </row>
    <row r="8646" spans="1:4" ht="13.5">
      <c r="A8646" s="57">
        <v>40382</v>
      </c>
      <c r="B8646" s="55" t="s">
        <v>10791</v>
      </c>
      <c r="C8646" s="57" t="s">
        <v>8068</v>
      </c>
      <c r="D8646" s="59">
        <v>47.53</v>
      </c>
    </row>
    <row r="8647" spans="1:4" ht="13.5">
      <c r="A8647" s="57">
        <v>40422</v>
      </c>
      <c r="B8647" s="55" t="s">
        <v>10792</v>
      </c>
      <c r="C8647" s="57" t="s">
        <v>8068</v>
      </c>
      <c r="D8647" s="59">
        <v>323.79000000000002</v>
      </c>
    </row>
    <row r="8648" spans="1:4" ht="13.5">
      <c r="A8648" s="57">
        <v>40387</v>
      </c>
      <c r="B8648" s="55" t="s">
        <v>10793</v>
      </c>
      <c r="C8648" s="57" t="s">
        <v>8068</v>
      </c>
      <c r="D8648" s="59">
        <v>164.86</v>
      </c>
    </row>
    <row r="8649" spans="1:4" ht="13.5">
      <c r="A8649" s="57">
        <v>40380</v>
      </c>
      <c r="B8649" s="55" t="s">
        <v>10794</v>
      </c>
      <c r="C8649" s="57" t="s">
        <v>8068</v>
      </c>
      <c r="D8649" s="59">
        <v>33.49</v>
      </c>
    </row>
    <row r="8650" spans="1:4" ht="13.5">
      <c r="A8650" s="57">
        <v>40390</v>
      </c>
      <c r="B8650" s="55" t="s">
        <v>10795</v>
      </c>
      <c r="C8650" s="57" t="s">
        <v>8068</v>
      </c>
      <c r="D8650" s="59">
        <v>681.93</v>
      </c>
    </row>
    <row r="8651" spans="1:4" ht="13.5">
      <c r="A8651" s="57">
        <v>40413</v>
      </c>
      <c r="B8651" s="55" t="s">
        <v>10796</v>
      </c>
      <c r="C8651" s="57" t="s">
        <v>8068</v>
      </c>
      <c r="D8651" s="59">
        <v>18.940000000000001</v>
      </c>
    </row>
    <row r="8652" spans="1:4" ht="13.5">
      <c r="A8652" s="57">
        <v>40415</v>
      </c>
      <c r="B8652" s="55" t="s">
        <v>10797</v>
      </c>
      <c r="C8652" s="57" t="s">
        <v>8068</v>
      </c>
      <c r="D8652" s="59">
        <v>26.99</v>
      </c>
    </row>
    <row r="8653" spans="1:4" ht="13.5">
      <c r="A8653" s="57">
        <v>40417</v>
      </c>
      <c r="B8653" s="55" t="s">
        <v>10798</v>
      </c>
      <c r="C8653" s="57" t="s">
        <v>8068</v>
      </c>
      <c r="D8653" s="59">
        <v>31.84</v>
      </c>
    </row>
    <row r="8654" spans="1:4" ht="13.5">
      <c r="A8654" s="57">
        <v>39271</v>
      </c>
      <c r="B8654" s="55" t="s">
        <v>10799</v>
      </c>
      <c r="C8654" s="57" t="s">
        <v>8068</v>
      </c>
      <c r="D8654" s="59">
        <v>1.52</v>
      </c>
    </row>
    <row r="8655" spans="1:4" ht="13.5">
      <c r="A8655" s="57">
        <v>39273</v>
      </c>
      <c r="B8655" s="55" t="s">
        <v>10800</v>
      </c>
      <c r="C8655" s="57" t="s">
        <v>8068</v>
      </c>
      <c r="D8655" s="59">
        <v>2.58</v>
      </c>
    </row>
    <row r="8656" spans="1:4" ht="13.5">
      <c r="A8656" s="57">
        <v>39272</v>
      </c>
      <c r="B8656" s="55" t="s">
        <v>10801</v>
      </c>
      <c r="C8656" s="57" t="s">
        <v>8068</v>
      </c>
      <c r="D8656" s="59">
        <v>1.87</v>
      </c>
    </row>
    <row r="8657" spans="1:4" ht="13.5">
      <c r="A8657" s="57">
        <v>1875</v>
      </c>
      <c r="B8657" s="55" t="s">
        <v>10802</v>
      </c>
      <c r="C8657" s="57" t="s">
        <v>8068</v>
      </c>
      <c r="D8657" s="59">
        <v>4.13</v>
      </c>
    </row>
    <row r="8658" spans="1:4" ht="13.5">
      <c r="A8658" s="57">
        <v>1874</v>
      </c>
      <c r="B8658" s="55" t="s">
        <v>10803</v>
      </c>
      <c r="C8658" s="57" t="s">
        <v>8068</v>
      </c>
      <c r="D8658" s="59">
        <v>3.41</v>
      </c>
    </row>
    <row r="8659" spans="1:4" ht="13.5">
      <c r="A8659" s="57">
        <v>1870</v>
      </c>
      <c r="B8659" s="55" t="s">
        <v>10804</v>
      </c>
      <c r="C8659" s="57" t="s">
        <v>8068</v>
      </c>
      <c r="D8659" s="59">
        <v>1.97</v>
      </c>
    </row>
    <row r="8660" spans="1:4" ht="13.5">
      <c r="A8660" s="57">
        <v>1884</v>
      </c>
      <c r="B8660" s="55" t="s">
        <v>10805</v>
      </c>
      <c r="C8660" s="57" t="s">
        <v>8068</v>
      </c>
      <c r="D8660" s="59">
        <v>3.02</v>
      </c>
    </row>
    <row r="8661" spans="1:4" ht="13.5">
      <c r="A8661" s="57">
        <v>1887</v>
      </c>
      <c r="B8661" s="55" t="s">
        <v>10806</v>
      </c>
      <c r="C8661" s="57" t="s">
        <v>8068</v>
      </c>
      <c r="D8661" s="59">
        <v>17.13</v>
      </c>
    </row>
    <row r="8662" spans="1:4" ht="13.5">
      <c r="A8662" s="57">
        <v>1876</v>
      </c>
      <c r="B8662" s="55" t="s">
        <v>10807</v>
      </c>
      <c r="C8662" s="57" t="s">
        <v>8068</v>
      </c>
      <c r="D8662" s="59">
        <v>6.71</v>
      </c>
    </row>
    <row r="8663" spans="1:4" ht="13.5">
      <c r="A8663" s="57">
        <v>1879</v>
      </c>
      <c r="B8663" s="55" t="s">
        <v>10808</v>
      </c>
      <c r="C8663" s="57" t="s">
        <v>8068</v>
      </c>
      <c r="D8663" s="59">
        <v>1.99</v>
      </c>
    </row>
    <row r="8664" spans="1:4" ht="13.5">
      <c r="A8664" s="57">
        <v>1877</v>
      </c>
      <c r="B8664" s="55" t="s">
        <v>10809</v>
      </c>
      <c r="C8664" s="57" t="s">
        <v>8068</v>
      </c>
      <c r="D8664" s="59">
        <v>17.149999999999999</v>
      </c>
    </row>
    <row r="8665" spans="1:4" ht="13.5">
      <c r="A8665" s="57">
        <v>1878</v>
      </c>
      <c r="B8665" s="55" t="s">
        <v>10810</v>
      </c>
      <c r="C8665" s="57" t="s">
        <v>8068</v>
      </c>
      <c r="D8665" s="59">
        <v>34.46</v>
      </c>
    </row>
    <row r="8666" spans="1:4" ht="27">
      <c r="A8666" s="57">
        <v>2621</v>
      </c>
      <c r="B8666" s="55" t="s">
        <v>10811</v>
      </c>
      <c r="C8666" s="57" t="s">
        <v>8068</v>
      </c>
      <c r="D8666" s="59">
        <v>146.69</v>
      </c>
    </row>
    <row r="8667" spans="1:4" ht="27">
      <c r="A8667" s="57">
        <v>2616</v>
      </c>
      <c r="B8667" s="55" t="s">
        <v>10812</v>
      </c>
      <c r="C8667" s="57" t="s">
        <v>8068</v>
      </c>
      <c r="D8667" s="59">
        <v>4.1500000000000004</v>
      </c>
    </row>
    <row r="8668" spans="1:4" ht="27">
      <c r="A8668" s="57">
        <v>2633</v>
      </c>
      <c r="B8668" s="55" t="s">
        <v>10813</v>
      </c>
      <c r="C8668" s="57" t="s">
        <v>8068</v>
      </c>
      <c r="D8668" s="59">
        <v>4.6900000000000004</v>
      </c>
    </row>
    <row r="8669" spans="1:4" ht="27">
      <c r="A8669" s="57">
        <v>2617</v>
      </c>
      <c r="B8669" s="55" t="s">
        <v>10814</v>
      </c>
      <c r="C8669" s="57" t="s">
        <v>8068</v>
      </c>
      <c r="D8669" s="59">
        <v>6.38</v>
      </c>
    </row>
    <row r="8670" spans="1:4" ht="27">
      <c r="A8670" s="57">
        <v>2618</v>
      </c>
      <c r="B8670" s="55" t="s">
        <v>10815</v>
      </c>
      <c r="C8670" s="57" t="s">
        <v>8068</v>
      </c>
      <c r="D8670" s="59">
        <v>14.53</v>
      </c>
    </row>
    <row r="8671" spans="1:4" ht="27">
      <c r="A8671" s="57">
        <v>2632</v>
      </c>
      <c r="B8671" s="55" t="s">
        <v>10816</v>
      </c>
      <c r="C8671" s="57" t="s">
        <v>8068</v>
      </c>
      <c r="D8671" s="59">
        <v>17.72</v>
      </c>
    </row>
    <row r="8672" spans="1:4" ht="27">
      <c r="A8672" s="57">
        <v>2631</v>
      </c>
      <c r="B8672" s="55" t="s">
        <v>10817</v>
      </c>
      <c r="C8672" s="57" t="s">
        <v>8068</v>
      </c>
      <c r="D8672" s="59">
        <v>26.02</v>
      </c>
    </row>
    <row r="8673" spans="1:4" ht="27">
      <c r="A8673" s="57">
        <v>2619</v>
      </c>
      <c r="B8673" s="55" t="s">
        <v>10818</v>
      </c>
      <c r="C8673" s="57" t="s">
        <v>8068</v>
      </c>
      <c r="D8673" s="59">
        <v>65.88</v>
      </c>
    </row>
    <row r="8674" spans="1:4" ht="27">
      <c r="A8674" s="57">
        <v>2620</v>
      </c>
      <c r="B8674" s="55" t="s">
        <v>10819</v>
      </c>
      <c r="C8674" s="57" t="s">
        <v>8068</v>
      </c>
      <c r="D8674" s="59">
        <v>86.49</v>
      </c>
    </row>
    <row r="8675" spans="1:4" ht="13.5">
      <c r="A8675" s="57">
        <v>25968</v>
      </c>
      <c r="B8675" s="55" t="s">
        <v>10820</v>
      </c>
      <c r="C8675" s="57" t="s">
        <v>8068</v>
      </c>
      <c r="D8675" s="59">
        <v>38.25</v>
      </c>
    </row>
    <row r="8676" spans="1:4" ht="13.5">
      <c r="A8676" s="57">
        <v>38369</v>
      </c>
      <c r="B8676" s="55" t="s">
        <v>10821</v>
      </c>
      <c r="C8676" s="57" t="s">
        <v>8068</v>
      </c>
      <c r="D8676" s="59">
        <v>16.3</v>
      </c>
    </row>
    <row r="8677" spans="1:4" ht="13.5">
      <c r="A8677" s="57">
        <v>38370</v>
      </c>
      <c r="B8677" s="55" t="s">
        <v>10822</v>
      </c>
      <c r="C8677" s="57" t="s">
        <v>8068</v>
      </c>
      <c r="D8677" s="59">
        <v>16.3</v>
      </c>
    </row>
    <row r="8678" spans="1:4" ht="13.5">
      <c r="A8678" s="57">
        <v>38372</v>
      </c>
      <c r="B8678" s="55" t="s">
        <v>10823</v>
      </c>
      <c r="C8678" s="57" t="s">
        <v>8068</v>
      </c>
      <c r="D8678" s="59">
        <v>15.9</v>
      </c>
    </row>
    <row r="8679" spans="1:4" ht="13.5">
      <c r="A8679" s="57">
        <v>2357</v>
      </c>
      <c r="B8679" s="55" t="s">
        <v>10824</v>
      </c>
      <c r="C8679" s="57" t="s">
        <v>4</v>
      </c>
      <c r="D8679" s="59">
        <v>28.16</v>
      </c>
    </row>
    <row r="8680" spans="1:4" ht="13.5">
      <c r="A8680" s="57">
        <v>40806</v>
      </c>
      <c r="B8680" s="55" t="s">
        <v>10825</v>
      </c>
      <c r="C8680" s="57" t="s">
        <v>8078</v>
      </c>
      <c r="D8680" s="59">
        <v>4951.21</v>
      </c>
    </row>
    <row r="8681" spans="1:4" ht="13.5">
      <c r="A8681" s="57">
        <v>2355</v>
      </c>
      <c r="B8681" s="55" t="s">
        <v>10826</v>
      </c>
      <c r="C8681" s="57" t="s">
        <v>4</v>
      </c>
      <c r="D8681" s="59">
        <v>49.15</v>
      </c>
    </row>
    <row r="8682" spans="1:4" ht="13.5">
      <c r="A8682" s="57">
        <v>40805</v>
      </c>
      <c r="B8682" s="55" t="s">
        <v>10827</v>
      </c>
      <c r="C8682" s="57" t="s">
        <v>8078</v>
      </c>
      <c r="D8682" s="59">
        <v>8641.11</v>
      </c>
    </row>
    <row r="8683" spans="1:4" ht="13.5">
      <c r="A8683" s="57">
        <v>2358</v>
      </c>
      <c r="B8683" s="55" t="s">
        <v>10828</v>
      </c>
      <c r="C8683" s="57" t="s">
        <v>4</v>
      </c>
      <c r="D8683" s="59">
        <v>37.54</v>
      </c>
    </row>
    <row r="8684" spans="1:4" ht="13.5">
      <c r="A8684" s="57">
        <v>40807</v>
      </c>
      <c r="B8684" s="55" t="s">
        <v>10829</v>
      </c>
      <c r="C8684" s="57" t="s">
        <v>8078</v>
      </c>
      <c r="D8684" s="59">
        <v>6599.41</v>
      </c>
    </row>
    <row r="8685" spans="1:4" ht="13.5">
      <c r="A8685" s="57">
        <v>2359</v>
      </c>
      <c r="B8685" s="55" t="s">
        <v>10830</v>
      </c>
      <c r="C8685" s="57" t="s">
        <v>4</v>
      </c>
      <c r="D8685" s="59">
        <v>33.78</v>
      </c>
    </row>
    <row r="8686" spans="1:4" ht="13.5">
      <c r="A8686" s="57">
        <v>40808</v>
      </c>
      <c r="B8686" s="55" t="s">
        <v>10831</v>
      </c>
      <c r="C8686" s="57" t="s">
        <v>8078</v>
      </c>
      <c r="D8686" s="59">
        <v>5939.48</v>
      </c>
    </row>
    <row r="8687" spans="1:4" ht="13.5">
      <c r="A8687" s="57">
        <v>43144</v>
      </c>
      <c r="B8687" s="55" t="s">
        <v>10832</v>
      </c>
      <c r="C8687" s="57" t="s">
        <v>92</v>
      </c>
      <c r="D8687" s="59">
        <v>28.37</v>
      </c>
    </row>
    <row r="8688" spans="1:4" ht="13.5">
      <c r="A8688" s="57">
        <v>39397</v>
      </c>
      <c r="B8688" s="55" t="s">
        <v>10833</v>
      </c>
      <c r="C8688" s="57" t="s">
        <v>109</v>
      </c>
      <c r="D8688" s="59">
        <v>12.93</v>
      </c>
    </row>
    <row r="8689" spans="1:4" ht="13.5">
      <c r="A8689" s="57">
        <v>2692</v>
      </c>
      <c r="B8689" s="55" t="s">
        <v>10834</v>
      </c>
      <c r="C8689" s="57" t="s">
        <v>109</v>
      </c>
      <c r="D8689" s="59">
        <v>5.22</v>
      </c>
    </row>
    <row r="8690" spans="1:4" ht="13.5">
      <c r="A8690" s="57">
        <v>5330</v>
      </c>
      <c r="B8690" s="55" t="s">
        <v>10835</v>
      </c>
      <c r="C8690" s="57" t="s">
        <v>109</v>
      </c>
      <c r="D8690" s="59">
        <v>39.69</v>
      </c>
    </row>
    <row r="8691" spans="1:4" ht="13.5">
      <c r="A8691" s="57">
        <v>26017</v>
      </c>
      <c r="B8691" s="55" t="s">
        <v>10836</v>
      </c>
      <c r="C8691" s="57" t="s">
        <v>8068</v>
      </c>
      <c r="D8691" s="59">
        <v>20.440000000000001</v>
      </c>
    </row>
    <row r="8692" spans="1:4" ht="13.5">
      <c r="A8692" s="57">
        <v>25931</v>
      </c>
      <c r="B8692" s="55" t="s">
        <v>10837</v>
      </c>
      <c r="C8692" s="57" t="s">
        <v>8068</v>
      </c>
      <c r="D8692" s="59">
        <v>64.98</v>
      </c>
    </row>
    <row r="8693" spans="1:4" ht="27">
      <c r="A8693" s="57">
        <v>38140</v>
      </c>
      <c r="B8693" s="55" t="s">
        <v>10838</v>
      </c>
      <c r="C8693" s="57" t="s">
        <v>8068</v>
      </c>
      <c r="D8693" s="59">
        <v>15.76</v>
      </c>
    </row>
    <row r="8694" spans="1:4" ht="27">
      <c r="A8694" s="57">
        <v>13887</v>
      </c>
      <c r="B8694" s="55" t="s">
        <v>10839</v>
      </c>
      <c r="C8694" s="57" t="s">
        <v>8068</v>
      </c>
      <c r="D8694" s="59">
        <v>373.13</v>
      </c>
    </row>
    <row r="8695" spans="1:4" ht="13.5">
      <c r="A8695" s="57">
        <v>26018</v>
      </c>
      <c r="B8695" s="55" t="s">
        <v>10840</v>
      </c>
      <c r="C8695" s="57" t="s">
        <v>8068</v>
      </c>
      <c r="D8695" s="59">
        <v>16.61</v>
      </c>
    </row>
    <row r="8696" spans="1:4" ht="27">
      <c r="A8696" s="57">
        <v>26019</v>
      </c>
      <c r="B8696" s="55" t="s">
        <v>10841</v>
      </c>
      <c r="C8696" s="57" t="s">
        <v>8068</v>
      </c>
      <c r="D8696" s="59">
        <v>15.68</v>
      </c>
    </row>
    <row r="8697" spans="1:4" ht="13.5">
      <c r="A8697" s="57">
        <v>26020</v>
      </c>
      <c r="B8697" s="55" t="s">
        <v>10842</v>
      </c>
      <c r="C8697" s="57" t="s">
        <v>8068</v>
      </c>
      <c r="D8697" s="59">
        <v>4.08</v>
      </c>
    </row>
    <row r="8698" spans="1:4" ht="13.5">
      <c r="A8698" s="57">
        <v>34544</v>
      </c>
      <c r="B8698" s="55" t="s">
        <v>10843</v>
      </c>
      <c r="C8698" s="57" t="s">
        <v>8068</v>
      </c>
      <c r="D8698" s="59">
        <v>1392.99</v>
      </c>
    </row>
    <row r="8699" spans="1:4" ht="27">
      <c r="A8699" s="57">
        <v>34729</v>
      </c>
      <c r="B8699" s="55" t="s">
        <v>10844</v>
      </c>
      <c r="C8699" s="57" t="s">
        <v>8068</v>
      </c>
      <c r="D8699" s="59">
        <v>1095.8</v>
      </c>
    </row>
    <row r="8700" spans="1:4" ht="27">
      <c r="A8700" s="57">
        <v>34734</v>
      </c>
      <c r="B8700" s="55" t="s">
        <v>10845</v>
      </c>
      <c r="C8700" s="57" t="s">
        <v>8068</v>
      </c>
      <c r="D8700" s="59">
        <v>1696.65</v>
      </c>
    </row>
    <row r="8701" spans="1:4" ht="27">
      <c r="A8701" s="57">
        <v>34738</v>
      </c>
      <c r="B8701" s="55" t="s">
        <v>10846</v>
      </c>
      <c r="C8701" s="57" t="s">
        <v>8068</v>
      </c>
      <c r="D8701" s="59">
        <v>3963.91</v>
      </c>
    </row>
    <row r="8702" spans="1:4" ht="13.5">
      <c r="A8702" s="57">
        <v>2391</v>
      </c>
      <c r="B8702" s="55" t="s">
        <v>10847</v>
      </c>
      <c r="C8702" s="57" t="s">
        <v>8068</v>
      </c>
      <c r="D8702" s="59">
        <v>322.39</v>
      </c>
    </row>
    <row r="8703" spans="1:4" ht="13.5">
      <c r="A8703" s="57">
        <v>2374</v>
      </c>
      <c r="B8703" s="55" t="s">
        <v>10848</v>
      </c>
      <c r="C8703" s="57" t="s">
        <v>8068</v>
      </c>
      <c r="D8703" s="59">
        <v>365.75</v>
      </c>
    </row>
    <row r="8704" spans="1:4" ht="13.5">
      <c r="A8704" s="57">
        <v>2377</v>
      </c>
      <c r="B8704" s="55" t="s">
        <v>10849</v>
      </c>
      <c r="C8704" s="57" t="s">
        <v>8068</v>
      </c>
      <c r="D8704" s="59">
        <v>513.29</v>
      </c>
    </row>
    <row r="8705" spans="1:4" ht="13.5">
      <c r="A8705" s="57">
        <v>2393</v>
      </c>
      <c r="B8705" s="55" t="s">
        <v>10850</v>
      </c>
      <c r="C8705" s="57" t="s">
        <v>8068</v>
      </c>
      <c r="D8705" s="59">
        <v>859.57</v>
      </c>
    </row>
    <row r="8706" spans="1:4" ht="13.5">
      <c r="A8706" s="57">
        <v>34705</v>
      </c>
      <c r="B8706" s="55" t="s">
        <v>10851</v>
      </c>
      <c r="C8706" s="57" t="s">
        <v>8068</v>
      </c>
      <c r="D8706" s="59">
        <v>751.82</v>
      </c>
    </row>
    <row r="8707" spans="1:4" ht="13.5">
      <c r="A8707" s="57">
        <v>34707</v>
      </c>
      <c r="B8707" s="55" t="s">
        <v>10852</v>
      </c>
      <c r="C8707" s="57" t="s">
        <v>8068</v>
      </c>
      <c r="D8707" s="59">
        <v>1393.13</v>
      </c>
    </row>
    <row r="8708" spans="1:4" ht="13.5">
      <c r="A8708" s="57">
        <v>2378</v>
      </c>
      <c r="B8708" s="55" t="s">
        <v>10853</v>
      </c>
      <c r="C8708" s="57" t="s">
        <v>8068</v>
      </c>
      <c r="D8708" s="59">
        <v>1180.74</v>
      </c>
    </row>
    <row r="8709" spans="1:4" ht="13.5">
      <c r="A8709" s="57">
        <v>2379</v>
      </c>
      <c r="B8709" s="55" t="s">
        <v>10854</v>
      </c>
      <c r="C8709" s="57" t="s">
        <v>8068</v>
      </c>
      <c r="D8709" s="59">
        <v>1180.74</v>
      </c>
    </row>
    <row r="8710" spans="1:4" ht="13.5">
      <c r="A8710" s="57">
        <v>2376</v>
      </c>
      <c r="B8710" s="55" t="s">
        <v>10855</v>
      </c>
      <c r="C8710" s="57" t="s">
        <v>8068</v>
      </c>
      <c r="D8710" s="59">
        <v>1944.67</v>
      </c>
    </row>
    <row r="8711" spans="1:4" ht="13.5">
      <c r="A8711" s="57">
        <v>2394</v>
      </c>
      <c r="B8711" s="55" t="s">
        <v>10856</v>
      </c>
      <c r="C8711" s="57" t="s">
        <v>8068</v>
      </c>
      <c r="D8711" s="59">
        <v>4157.34</v>
      </c>
    </row>
    <row r="8712" spans="1:4" ht="13.5">
      <c r="A8712" s="57">
        <v>34686</v>
      </c>
      <c r="B8712" s="55" t="s">
        <v>10857</v>
      </c>
      <c r="C8712" s="57" t="s">
        <v>8068</v>
      </c>
      <c r="D8712" s="59">
        <v>12.48</v>
      </c>
    </row>
    <row r="8713" spans="1:4" ht="13.5">
      <c r="A8713" s="57">
        <v>34616</v>
      </c>
      <c r="B8713" s="55" t="s">
        <v>10858</v>
      </c>
      <c r="C8713" s="57" t="s">
        <v>8068</v>
      </c>
      <c r="D8713" s="59">
        <v>48.24</v>
      </c>
    </row>
    <row r="8714" spans="1:4" ht="13.5">
      <c r="A8714" s="57">
        <v>34623</v>
      </c>
      <c r="B8714" s="55" t="s">
        <v>10859</v>
      </c>
      <c r="C8714" s="57" t="s">
        <v>8068</v>
      </c>
      <c r="D8714" s="59">
        <v>47.5</v>
      </c>
    </row>
    <row r="8715" spans="1:4" ht="13.5">
      <c r="A8715" s="57">
        <v>34628</v>
      </c>
      <c r="B8715" s="55" t="s">
        <v>10860</v>
      </c>
      <c r="C8715" s="57" t="s">
        <v>8068</v>
      </c>
      <c r="D8715" s="59">
        <v>68.040000000000006</v>
      </c>
    </row>
    <row r="8716" spans="1:4" ht="13.5">
      <c r="A8716" s="57">
        <v>34653</v>
      </c>
      <c r="B8716" s="55" t="s">
        <v>10861</v>
      </c>
      <c r="C8716" s="57" t="s">
        <v>8068</v>
      </c>
      <c r="D8716" s="59">
        <v>8.41</v>
      </c>
    </row>
    <row r="8717" spans="1:4" ht="13.5">
      <c r="A8717" s="57">
        <v>34688</v>
      </c>
      <c r="B8717" s="55" t="s">
        <v>10862</v>
      </c>
      <c r="C8717" s="57" t="s">
        <v>8068</v>
      </c>
      <c r="D8717" s="59">
        <v>15.25</v>
      </c>
    </row>
    <row r="8718" spans="1:4" ht="13.5">
      <c r="A8718" s="57">
        <v>34709</v>
      </c>
      <c r="B8718" s="55" t="s">
        <v>10863</v>
      </c>
      <c r="C8718" s="57" t="s">
        <v>8068</v>
      </c>
      <c r="D8718" s="59">
        <v>59.1</v>
      </c>
    </row>
    <row r="8719" spans="1:4" ht="13.5">
      <c r="A8719" s="57">
        <v>34714</v>
      </c>
      <c r="B8719" s="55" t="s">
        <v>10864</v>
      </c>
      <c r="C8719" s="57" t="s">
        <v>8068</v>
      </c>
      <c r="D8719" s="59">
        <v>70.59</v>
      </c>
    </row>
    <row r="8720" spans="1:4" ht="13.5">
      <c r="A8720" s="57">
        <v>2388</v>
      </c>
      <c r="B8720" s="55" t="s">
        <v>10865</v>
      </c>
      <c r="C8720" s="57" t="s">
        <v>8068</v>
      </c>
      <c r="D8720" s="59">
        <v>58.66</v>
      </c>
    </row>
    <row r="8721" spans="1:4" ht="13.5">
      <c r="A8721" s="57">
        <v>34606</v>
      </c>
      <c r="B8721" s="55" t="s">
        <v>10866</v>
      </c>
      <c r="C8721" s="57" t="s">
        <v>8068</v>
      </c>
      <c r="D8721" s="59">
        <v>89.98</v>
      </c>
    </row>
    <row r="8722" spans="1:4" ht="13.5">
      <c r="A8722" s="57">
        <v>34689</v>
      </c>
      <c r="B8722" s="55" t="s">
        <v>10867</v>
      </c>
      <c r="C8722" s="57" t="s">
        <v>8068</v>
      </c>
      <c r="D8722" s="59">
        <v>28.65</v>
      </c>
    </row>
    <row r="8723" spans="1:4" ht="13.5">
      <c r="A8723" s="57">
        <v>2370</v>
      </c>
      <c r="B8723" s="55" t="s">
        <v>10868</v>
      </c>
      <c r="C8723" s="57" t="s">
        <v>8068</v>
      </c>
      <c r="D8723" s="59">
        <v>10.9</v>
      </c>
    </row>
    <row r="8724" spans="1:4" ht="13.5">
      <c r="A8724" s="57">
        <v>2386</v>
      </c>
      <c r="B8724" s="55" t="s">
        <v>10869</v>
      </c>
      <c r="C8724" s="57" t="s">
        <v>8068</v>
      </c>
      <c r="D8724" s="59">
        <v>18.28</v>
      </c>
    </row>
    <row r="8725" spans="1:4" ht="13.5">
      <c r="A8725" s="57">
        <v>2392</v>
      </c>
      <c r="B8725" s="55" t="s">
        <v>10870</v>
      </c>
      <c r="C8725" s="57" t="s">
        <v>8068</v>
      </c>
      <c r="D8725" s="59">
        <v>73.17</v>
      </c>
    </row>
    <row r="8726" spans="1:4" ht="13.5">
      <c r="A8726" s="57">
        <v>2373</v>
      </c>
      <c r="B8726" s="55" t="s">
        <v>10871</v>
      </c>
      <c r="C8726" s="57" t="s">
        <v>8068</v>
      </c>
      <c r="D8726" s="59">
        <v>103.09</v>
      </c>
    </row>
    <row r="8727" spans="1:4" ht="27">
      <c r="A8727" s="57">
        <v>39465</v>
      </c>
      <c r="B8727" s="55" t="s">
        <v>10872</v>
      </c>
      <c r="C8727" s="57" t="s">
        <v>8068</v>
      </c>
      <c r="D8727" s="59">
        <v>62.97</v>
      </c>
    </row>
    <row r="8728" spans="1:4" ht="27">
      <c r="A8728" s="57">
        <v>39466</v>
      </c>
      <c r="B8728" s="55" t="s">
        <v>10873</v>
      </c>
      <c r="C8728" s="57" t="s">
        <v>8068</v>
      </c>
      <c r="D8728" s="59">
        <v>70.849999999999994</v>
      </c>
    </row>
    <row r="8729" spans="1:4" ht="27">
      <c r="A8729" s="57">
        <v>39467</v>
      </c>
      <c r="B8729" s="55" t="s">
        <v>10874</v>
      </c>
      <c r="C8729" s="57" t="s">
        <v>8068</v>
      </c>
      <c r="D8729" s="59">
        <v>90.62</v>
      </c>
    </row>
    <row r="8730" spans="1:4" ht="27">
      <c r="A8730" s="57">
        <v>39468</v>
      </c>
      <c r="B8730" s="55" t="s">
        <v>10875</v>
      </c>
      <c r="C8730" s="57" t="s">
        <v>8068</v>
      </c>
      <c r="D8730" s="59">
        <v>161.08000000000001</v>
      </c>
    </row>
    <row r="8731" spans="1:4" ht="27">
      <c r="A8731" s="57">
        <v>39469</v>
      </c>
      <c r="B8731" s="55" t="s">
        <v>10876</v>
      </c>
      <c r="C8731" s="57" t="s">
        <v>8068</v>
      </c>
      <c r="D8731" s="59">
        <v>65.61</v>
      </c>
    </row>
    <row r="8732" spans="1:4" ht="27">
      <c r="A8732" s="57">
        <v>39470</v>
      </c>
      <c r="B8732" s="55" t="s">
        <v>10877</v>
      </c>
      <c r="C8732" s="57" t="s">
        <v>8068</v>
      </c>
      <c r="D8732" s="59">
        <v>80.62</v>
      </c>
    </row>
    <row r="8733" spans="1:4" ht="27">
      <c r="A8733" s="57">
        <v>39471</v>
      </c>
      <c r="B8733" s="55" t="s">
        <v>10878</v>
      </c>
      <c r="C8733" s="57" t="s">
        <v>8068</v>
      </c>
      <c r="D8733" s="59">
        <v>96.88</v>
      </c>
    </row>
    <row r="8734" spans="1:4" ht="27">
      <c r="A8734" s="57">
        <v>39472</v>
      </c>
      <c r="B8734" s="55" t="s">
        <v>10879</v>
      </c>
      <c r="C8734" s="57" t="s">
        <v>8068</v>
      </c>
      <c r="D8734" s="59">
        <v>168.34</v>
      </c>
    </row>
    <row r="8735" spans="1:4" ht="27">
      <c r="A8735" s="57">
        <v>39473</v>
      </c>
      <c r="B8735" s="55" t="s">
        <v>10880</v>
      </c>
      <c r="C8735" s="57" t="s">
        <v>8068</v>
      </c>
      <c r="D8735" s="59">
        <v>108.75</v>
      </c>
    </row>
    <row r="8736" spans="1:4" ht="27">
      <c r="A8736" s="57">
        <v>39474</v>
      </c>
      <c r="B8736" s="55" t="s">
        <v>10881</v>
      </c>
      <c r="C8736" s="57" t="s">
        <v>8068</v>
      </c>
      <c r="D8736" s="59">
        <v>115.93</v>
      </c>
    </row>
    <row r="8737" spans="1:4" ht="27">
      <c r="A8737" s="57">
        <v>39475</v>
      </c>
      <c r="B8737" s="55" t="s">
        <v>10882</v>
      </c>
      <c r="C8737" s="57" t="s">
        <v>8068</v>
      </c>
      <c r="D8737" s="59">
        <v>131.53</v>
      </c>
    </row>
    <row r="8738" spans="1:4" ht="27">
      <c r="A8738" s="57">
        <v>39476</v>
      </c>
      <c r="B8738" s="55" t="s">
        <v>10883</v>
      </c>
      <c r="C8738" s="57" t="s">
        <v>8068</v>
      </c>
      <c r="D8738" s="59">
        <v>247.61</v>
      </c>
    </row>
    <row r="8739" spans="1:4" ht="27">
      <c r="A8739" s="57">
        <v>39477</v>
      </c>
      <c r="B8739" s="55" t="s">
        <v>10884</v>
      </c>
      <c r="C8739" s="57" t="s">
        <v>8068</v>
      </c>
      <c r="D8739" s="59">
        <v>121.32</v>
      </c>
    </row>
    <row r="8740" spans="1:4" ht="27">
      <c r="A8740" s="57">
        <v>39478</v>
      </c>
      <c r="B8740" s="55" t="s">
        <v>10885</v>
      </c>
      <c r="C8740" s="57" t="s">
        <v>8068</v>
      </c>
      <c r="D8740" s="59">
        <v>125.07</v>
      </c>
    </row>
    <row r="8741" spans="1:4" ht="27">
      <c r="A8741" s="57">
        <v>39479</v>
      </c>
      <c r="B8741" s="55" t="s">
        <v>10886</v>
      </c>
      <c r="C8741" s="57" t="s">
        <v>8068</v>
      </c>
      <c r="D8741" s="59">
        <v>147.36000000000001</v>
      </c>
    </row>
    <row r="8742" spans="1:4" ht="27">
      <c r="A8742" s="57">
        <v>39480</v>
      </c>
      <c r="B8742" s="55" t="s">
        <v>10887</v>
      </c>
      <c r="C8742" s="57" t="s">
        <v>8068</v>
      </c>
      <c r="D8742" s="59">
        <v>304.08</v>
      </c>
    </row>
    <row r="8743" spans="1:4" ht="13.5">
      <c r="A8743" s="57">
        <v>39459</v>
      </c>
      <c r="B8743" s="55" t="s">
        <v>10888</v>
      </c>
      <c r="C8743" s="57" t="s">
        <v>8068</v>
      </c>
      <c r="D8743" s="59">
        <v>258.08999999999997</v>
      </c>
    </row>
    <row r="8744" spans="1:4" ht="13.5">
      <c r="A8744" s="57">
        <v>39445</v>
      </c>
      <c r="B8744" s="55" t="s">
        <v>10889</v>
      </c>
      <c r="C8744" s="57" t="s">
        <v>8068</v>
      </c>
      <c r="D8744" s="59">
        <v>129.58000000000001</v>
      </c>
    </row>
    <row r="8745" spans="1:4" ht="13.5">
      <c r="A8745" s="57">
        <v>39446</v>
      </c>
      <c r="B8745" s="55" t="s">
        <v>10890</v>
      </c>
      <c r="C8745" s="57" t="s">
        <v>8068</v>
      </c>
      <c r="D8745" s="59">
        <v>131.88999999999999</v>
      </c>
    </row>
    <row r="8746" spans="1:4" ht="13.5">
      <c r="A8746" s="57">
        <v>39447</v>
      </c>
      <c r="B8746" s="55" t="s">
        <v>10891</v>
      </c>
      <c r="C8746" s="57" t="s">
        <v>8068</v>
      </c>
      <c r="D8746" s="59">
        <v>141.04</v>
      </c>
    </row>
    <row r="8747" spans="1:4" ht="13.5">
      <c r="A8747" s="57">
        <v>39448</v>
      </c>
      <c r="B8747" s="55" t="s">
        <v>10892</v>
      </c>
      <c r="C8747" s="57" t="s">
        <v>8068</v>
      </c>
      <c r="D8747" s="59">
        <v>240.5</v>
      </c>
    </row>
    <row r="8748" spans="1:4" ht="13.5">
      <c r="A8748" s="57">
        <v>39450</v>
      </c>
      <c r="B8748" s="55" t="s">
        <v>10893</v>
      </c>
      <c r="C8748" s="57" t="s">
        <v>8068</v>
      </c>
      <c r="D8748" s="59">
        <v>146.72999999999999</v>
      </c>
    </row>
    <row r="8749" spans="1:4" ht="13.5">
      <c r="A8749" s="57">
        <v>39451</v>
      </c>
      <c r="B8749" s="55" t="s">
        <v>10894</v>
      </c>
      <c r="C8749" s="57" t="s">
        <v>8068</v>
      </c>
      <c r="D8749" s="59">
        <v>160.04</v>
      </c>
    </row>
    <row r="8750" spans="1:4" ht="13.5">
      <c r="A8750" s="57">
        <v>39452</v>
      </c>
      <c r="B8750" s="55" t="s">
        <v>10895</v>
      </c>
      <c r="C8750" s="57" t="s">
        <v>8068</v>
      </c>
      <c r="D8750" s="59">
        <v>161</v>
      </c>
    </row>
    <row r="8751" spans="1:4" ht="13.5">
      <c r="A8751" s="57">
        <v>39523</v>
      </c>
      <c r="B8751" s="55" t="s">
        <v>10896</v>
      </c>
      <c r="C8751" s="57" t="s">
        <v>8068</v>
      </c>
      <c r="D8751" s="59">
        <v>269.43</v>
      </c>
    </row>
    <row r="8752" spans="1:4" ht="13.5">
      <c r="A8752" s="57">
        <v>39449</v>
      </c>
      <c r="B8752" s="55" t="s">
        <v>10897</v>
      </c>
      <c r="C8752" s="57" t="s">
        <v>8068</v>
      </c>
      <c r="D8752" s="59">
        <v>298.38</v>
      </c>
    </row>
    <row r="8753" spans="1:4" ht="13.5">
      <c r="A8753" s="57">
        <v>39455</v>
      </c>
      <c r="B8753" s="55" t="s">
        <v>10898</v>
      </c>
      <c r="C8753" s="57" t="s">
        <v>8068</v>
      </c>
      <c r="D8753" s="59">
        <v>147.63999999999999</v>
      </c>
    </row>
    <row r="8754" spans="1:4" ht="13.5">
      <c r="A8754" s="57">
        <v>39456</v>
      </c>
      <c r="B8754" s="55" t="s">
        <v>10899</v>
      </c>
      <c r="C8754" s="57" t="s">
        <v>8068</v>
      </c>
      <c r="D8754" s="59">
        <v>147.75</v>
      </c>
    </row>
    <row r="8755" spans="1:4" ht="13.5">
      <c r="A8755" s="57">
        <v>39457</v>
      </c>
      <c r="B8755" s="55" t="s">
        <v>10900</v>
      </c>
      <c r="C8755" s="57" t="s">
        <v>8068</v>
      </c>
      <c r="D8755" s="59">
        <v>161.07</v>
      </c>
    </row>
    <row r="8756" spans="1:4" ht="13.5">
      <c r="A8756" s="57">
        <v>39458</v>
      </c>
      <c r="B8756" s="55" t="s">
        <v>10901</v>
      </c>
      <c r="C8756" s="57" t="s">
        <v>8068</v>
      </c>
      <c r="D8756" s="59">
        <v>300.57</v>
      </c>
    </row>
    <row r="8757" spans="1:4" ht="13.5">
      <c r="A8757" s="57">
        <v>39464</v>
      </c>
      <c r="B8757" s="55" t="s">
        <v>10902</v>
      </c>
      <c r="C8757" s="57" t="s">
        <v>8068</v>
      </c>
      <c r="D8757" s="59">
        <v>483.35</v>
      </c>
    </row>
    <row r="8758" spans="1:4" ht="13.5">
      <c r="A8758" s="57">
        <v>39460</v>
      </c>
      <c r="B8758" s="55" t="s">
        <v>10903</v>
      </c>
      <c r="C8758" s="57" t="s">
        <v>8068</v>
      </c>
      <c r="D8758" s="59">
        <v>183.32</v>
      </c>
    </row>
    <row r="8759" spans="1:4" ht="13.5">
      <c r="A8759" s="57">
        <v>39461</v>
      </c>
      <c r="B8759" s="55" t="s">
        <v>10904</v>
      </c>
      <c r="C8759" s="57" t="s">
        <v>8068</v>
      </c>
      <c r="D8759" s="59">
        <v>214.81</v>
      </c>
    </row>
    <row r="8760" spans="1:4" ht="13.5">
      <c r="A8760" s="57">
        <v>39462</v>
      </c>
      <c r="B8760" s="55" t="s">
        <v>10905</v>
      </c>
      <c r="C8760" s="57" t="s">
        <v>8068</v>
      </c>
      <c r="D8760" s="59">
        <v>207.02</v>
      </c>
    </row>
    <row r="8761" spans="1:4" ht="13.5">
      <c r="A8761" s="57">
        <v>39463</v>
      </c>
      <c r="B8761" s="55" t="s">
        <v>10906</v>
      </c>
      <c r="C8761" s="57" t="s">
        <v>8068</v>
      </c>
      <c r="D8761" s="59">
        <v>479.6</v>
      </c>
    </row>
    <row r="8762" spans="1:4" ht="13.5">
      <c r="A8762" s="57">
        <v>26039</v>
      </c>
      <c r="B8762" s="55" t="s">
        <v>10907</v>
      </c>
      <c r="C8762" s="57" t="s">
        <v>8068</v>
      </c>
      <c r="D8762" s="59">
        <v>249588.52</v>
      </c>
    </row>
    <row r="8763" spans="1:4" ht="13.5">
      <c r="A8763" s="57">
        <v>2401</v>
      </c>
      <c r="B8763" s="55" t="s">
        <v>10908</v>
      </c>
      <c r="C8763" s="57" t="s">
        <v>8068</v>
      </c>
      <c r="D8763" s="59">
        <v>57408.12</v>
      </c>
    </row>
    <row r="8764" spans="1:4" ht="27">
      <c r="A8764" s="57">
        <v>38870</v>
      </c>
      <c r="B8764" s="55" t="s">
        <v>10909</v>
      </c>
      <c r="C8764" s="57" t="s">
        <v>8068</v>
      </c>
      <c r="D8764" s="59">
        <v>47.97</v>
      </c>
    </row>
    <row r="8765" spans="1:4" ht="27">
      <c r="A8765" s="57">
        <v>38869</v>
      </c>
      <c r="B8765" s="55" t="s">
        <v>10910</v>
      </c>
      <c r="C8765" s="57" t="s">
        <v>8068</v>
      </c>
      <c r="D8765" s="59">
        <v>42.31</v>
      </c>
    </row>
    <row r="8766" spans="1:4" ht="27">
      <c r="A8766" s="57">
        <v>38872</v>
      </c>
      <c r="B8766" s="55" t="s">
        <v>10911</v>
      </c>
      <c r="C8766" s="57" t="s">
        <v>8068</v>
      </c>
      <c r="D8766" s="59">
        <v>65.52</v>
      </c>
    </row>
    <row r="8767" spans="1:4" ht="27">
      <c r="A8767" s="57">
        <v>38871</v>
      </c>
      <c r="B8767" s="55" t="s">
        <v>10912</v>
      </c>
      <c r="C8767" s="57" t="s">
        <v>8068</v>
      </c>
      <c r="D8767" s="59">
        <v>52.7</v>
      </c>
    </row>
    <row r="8768" spans="1:4" ht="27">
      <c r="A8768" s="57">
        <v>39283</v>
      </c>
      <c r="B8768" s="55" t="s">
        <v>10913</v>
      </c>
      <c r="C8768" s="57" t="s">
        <v>8068</v>
      </c>
      <c r="D8768" s="59">
        <v>164.16</v>
      </c>
    </row>
    <row r="8769" spans="1:4" ht="27">
      <c r="A8769" s="57">
        <v>39284</v>
      </c>
      <c r="B8769" s="55" t="s">
        <v>10914</v>
      </c>
      <c r="C8769" s="57" t="s">
        <v>8068</v>
      </c>
      <c r="D8769" s="59">
        <v>177.89</v>
      </c>
    </row>
    <row r="8770" spans="1:4" ht="27">
      <c r="A8770" s="57">
        <v>39285</v>
      </c>
      <c r="B8770" s="55" t="s">
        <v>10915</v>
      </c>
      <c r="C8770" s="57" t="s">
        <v>8068</v>
      </c>
      <c r="D8770" s="59">
        <v>180.46</v>
      </c>
    </row>
    <row r="8771" spans="1:4" ht="27">
      <c r="A8771" s="57">
        <v>39286</v>
      </c>
      <c r="B8771" s="55" t="s">
        <v>10916</v>
      </c>
      <c r="C8771" s="57" t="s">
        <v>8068</v>
      </c>
      <c r="D8771" s="59">
        <v>176.52</v>
      </c>
    </row>
    <row r="8772" spans="1:4" ht="27">
      <c r="A8772" s="57">
        <v>39287</v>
      </c>
      <c r="B8772" s="55" t="s">
        <v>10917</v>
      </c>
      <c r="C8772" s="57" t="s">
        <v>8068</v>
      </c>
      <c r="D8772" s="59">
        <v>207.27</v>
      </c>
    </row>
    <row r="8773" spans="1:4" ht="27">
      <c r="A8773" s="57">
        <v>39288</v>
      </c>
      <c r="B8773" s="55" t="s">
        <v>10918</v>
      </c>
      <c r="C8773" s="57" t="s">
        <v>8068</v>
      </c>
      <c r="D8773" s="59">
        <v>221.21</v>
      </c>
    </row>
    <row r="8774" spans="1:4" ht="27">
      <c r="A8774" s="57">
        <v>2414</v>
      </c>
      <c r="B8774" s="55" t="s">
        <v>10919</v>
      </c>
      <c r="C8774" s="57" t="s">
        <v>3</v>
      </c>
      <c r="D8774" s="59">
        <v>102.13</v>
      </c>
    </row>
    <row r="8775" spans="1:4" ht="27">
      <c r="A8775" s="57">
        <v>2413</v>
      </c>
      <c r="B8775" s="55" t="s">
        <v>10920</v>
      </c>
      <c r="C8775" s="57" t="s">
        <v>3</v>
      </c>
      <c r="D8775" s="59">
        <v>98.25</v>
      </c>
    </row>
    <row r="8776" spans="1:4" ht="27">
      <c r="A8776" s="57">
        <v>2405</v>
      </c>
      <c r="B8776" s="55" t="s">
        <v>10921</v>
      </c>
      <c r="C8776" s="57" t="s">
        <v>3</v>
      </c>
      <c r="D8776" s="59">
        <v>114.36</v>
      </c>
    </row>
    <row r="8777" spans="1:4" ht="27">
      <c r="A8777" s="57">
        <v>13361</v>
      </c>
      <c r="B8777" s="55" t="s">
        <v>10922</v>
      </c>
      <c r="C8777" s="57" t="s">
        <v>3</v>
      </c>
      <c r="D8777" s="59">
        <v>95.67</v>
      </c>
    </row>
    <row r="8778" spans="1:4" ht="27">
      <c r="A8778" s="57">
        <v>11987</v>
      </c>
      <c r="B8778" s="55" t="s">
        <v>10923</v>
      </c>
      <c r="C8778" s="57" t="s">
        <v>3</v>
      </c>
      <c r="D8778" s="59">
        <v>255.98</v>
      </c>
    </row>
    <row r="8779" spans="1:4" ht="27">
      <c r="A8779" s="57">
        <v>2416</v>
      </c>
      <c r="B8779" s="55" t="s">
        <v>10924</v>
      </c>
      <c r="C8779" s="57" t="s">
        <v>3</v>
      </c>
      <c r="D8779" s="59">
        <v>113.25</v>
      </c>
    </row>
    <row r="8780" spans="1:4" ht="27">
      <c r="A8780" s="57">
        <v>2412</v>
      </c>
      <c r="B8780" s="55" t="s">
        <v>10925</v>
      </c>
      <c r="C8780" s="57" t="s">
        <v>3</v>
      </c>
      <c r="D8780" s="59">
        <v>109.37</v>
      </c>
    </row>
    <row r="8781" spans="1:4" ht="27">
      <c r="A8781" s="57">
        <v>2411</v>
      </c>
      <c r="B8781" s="55" t="s">
        <v>10926</v>
      </c>
      <c r="C8781" s="57" t="s">
        <v>3</v>
      </c>
      <c r="D8781" s="59">
        <v>95.67</v>
      </c>
    </row>
    <row r="8782" spans="1:4" ht="27">
      <c r="A8782" s="57">
        <v>2406</v>
      </c>
      <c r="B8782" s="55" t="s">
        <v>10927</v>
      </c>
      <c r="C8782" s="57" t="s">
        <v>3</v>
      </c>
      <c r="D8782" s="59">
        <v>93.08</v>
      </c>
    </row>
    <row r="8783" spans="1:4" ht="27">
      <c r="A8783" s="57">
        <v>10571</v>
      </c>
      <c r="B8783" s="55" t="s">
        <v>10928</v>
      </c>
      <c r="C8783" s="57" t="s">
        <v>3</v>
      </c>
      <c r="D8783" s="59">
        <v>227.54</v>
      </c>
    </row>
    <row r="8784" spans="1:4" ht="27">
      <c r="A8784" s="57">
        <v>11985</v>
      </c>
      <c r="B8784" s="55" t="s">
        <v>10929</v>
      </c>
      <c r="C8784" s="57" t="s">
        <v>3</v>
      </c>
      <c r="D8784" s="59">
        <v>219.78</v>
      </c>
    </row>
    <row r="8785" spans="1:4" ht="27">
      <c r="A8785" s="57">
        <v>2410</v>
      </c>
      <c r="B8785" s="55" t="s">
        <v>10930</v>
      </c>
      <c r="C8785" s="57" t="s">
        <v>3</v>
      </c>
      <c r="D8785" s="59">
        <v>96.96</v>
      </c>
    </row>
    <row r="8786" spans="1:4" ht="27">
      <c r="A8786" s="57">
        <v>2417</v>
      </c>
      <c r="B8786" s="55" t="s">
        <v>10931</v>
      </c>
      <c r="C8786" s="57" t="s">
        <v>3</v>
      </c>
      <c r="D8786" s="59">
        <v>103.42</v>
      </c>
    </row>
    <row r="8787" spans="1:4" ht="27">
      <c r="A8787" s="57">
        <v>2415</v>
      </c>
      <c r="B8787" s="55" t="s">
        <v>10932</v>
      </c>
      <c r="C8787" s="57" t="s">
        <v>3</v>
      </c>
      <c r="D8787" s="59">
        <v>82.74</v>
      </c>
    </row>
    <row r="8788" spans="1:4" ht="27">
      <c r="A8788" s="57">
        <v>13360</v>
      </c>
      <c r="B8788" s="55" t="s">
        <v>10933</v>
      </c>
      <c r="C8788" s="57" t="s">
        <v>3</v>
      </c>
      <c r="D8788" s="59">
        <v>82.74</v>
      </c>
    </row>
    <row r="8789" spans="1:4" ht="27">
      <c r="A8789" s="57">
        <v>11983</v>
      </c>
      <c r="B8789" s="55" t="s">
        <v>10934</v>
      </c>
      <c r="C8789" s="57" t="s">
        <v>3</v>
      </c>
      <c r="D8789" s="59">
        <v>201.68</v>
      </c>
    </row>
    <row r="8790" spans="1:4" ht="27">
      <c r="A8790" s="57">
        <v>11986</v>
      </c>
      <c r="B8790" s="55" t="s">
        <v>10935</v>
      </c>
      <c r="C8790" s="57" t="s">
        <v>3</v>
      </c>
      <c r="D8790" s="59">
        <v>245.64</v>
      </c>
    </row>
    <row r="8791" spans="1:4" ht="27">
      <c r="A8791" s="57">
        <v>25976</v>
      </c>
      <c r="B8791" s="55" t="s">
        <v>10936</v>
      </c>
      <c r="C8791" s="57" t="s">
        <v>3</v>
      </c>
      <c r="D8791" s="59">
        <v>238.39</v>
      </c>
    </row>
    <row r="8792" spans="1:4" ht="13.5">
      <c r="A8792" s="57">
        <v>10629</v>
      </c>
      <c r="B8792" s="55" t="s">
        <v>10937</v>
      </c>
      <c r="C8792" s="57" t="s">
        <v>3</v>
      </c>
      <c r="D8792" s="59">
        <v>495.39</v>
      </c>
    </row>
    <row r="8793" spans="1:4" ht="13.5">
      <c r="A8793" s="57">
        <v>10698</v>
      </c>
      <c r="B8793" s="55" t="s">
        <v>10938</v>
      </c>
      <c r="C8793" s="57" t="s">
        <v>3</v>
      </c>
      <c r="D8793" s="59">
        <v>158.78</v>
      </c>
    </row>
    <row r="8794" spans="1:4" ht="27">
      <c r="A8794" s="57">
        <v>40521</v>
      </c>
      <c r="B8794" s="55" t="s">
        <v>10939</v>
      </c>
      <c r="C8794" s="57" t="s">
        <v>8068</v>
      </c>
      <c r="D8794" s="59">
        <v>112933.63</v>
      </c>
    </row>
    <row r="8795" spans="1:4" ht="27">
      <c r="A8795" s="57">
        <v>2432</v>
      </c>
      <c r="B8795" s="55" t="s">
        <v>10940</v>
      </c>
      <c r="C8795" s="57" t="s">
        <v>8068</v>
      </c>
      <c r="D8795" s="59">
        <v>18.059999999999999</v>
      </c>
    </row>
    <row r="8796" spans="1:4" ht="27">
      <c r="A8796" s="57">
        <v>2433</v>
      </c>
      <c r="B8796" s="55" t="s">
        <v>10941</v>
      </c>
      <c r="C8796" s="57" t="s">
        <v>8068</v>
      </c>
      <c r="D8796" s="59">
        <v>6.12</v>
      </c>
    </row>
    <row r="8797" spans="1:4" ht="27">
      <c r="A8797" s="57">
        <v>2420</v>
      </c>
      <c r="B8797" s="55" t="s">
        <v>10942</v>
      </c>
      <c r="C8797" s="57" t="s">
        <v>8068</v>
      </c>
      <c r="D8797" s="59">
        <v>10.51</v>
      </c>
    </row>
    <row r="8798" spans="1:4" ht="27">
      <c r="A8798" s="57">
        <v>11447</v>
      </c>
      <c r="B8798" s="55" t="s">
        <v>10943</v>
      </c>
      <c r="C8798" s="57" t="s">
        <v>8068</v>
      </c>
      <c r="D8798" s="59">
        <v>20.77</v>
      </c>
    </row>
    <row r="8799" spans="1:4" ht="13.5">
      <c r="A8799" s="57">
        <v>11451</v>
      </c>
      <c r="B8799" s="55" t="s">
        <v>10944</v>
      </c>
      <c r="C8799" s="57" t="s">
        <v>8068</v>
      </c>
      <c r="D8799" s="59">
        <v>55.68</v>
      </c>
    </row>
    <row r="8800" spans="1:4" ht="13.5">
      <c r="A8800" s="57">
        <v>11116</v>
      </c>
      <c r="B8800" s="55" t="s">
        <v>10945</v>
      </c>
      <c r="C8800" s="57" t="s">
        <v>8068</v>
      </c>
      <c r="D8800" s="59">
        <v>496.91</v>
      </c>
    </row>
    <row r="8801" spans="1:4" ht="13.5">
      <c r="A8801" s="57">
        <v>38411</v>
      </c>
      <c r="B8801" s="55" t="s">
        <v>10946</v>
      </c>
      <c r="C8801" s="57" t="s">
        <v>8068</v>
      </c>
      <c r="D8801" s="59">
        <v>1045.94</v>
      </c>
    </row>
    <row r="8802" spans="1:4" ht="13.5">
      <c r="A8802" s="57">
        <v>1370</v>
      </c>
      <c r="B8802" s="55" t="s">
        <v>10947</v>
      </c>
      <c r="C8802" s="57" t="s">
        <v>8068</v>
      </c>
      <c r="D8802" s="59">
        <v>90.42</v>
      </c>
    </row>
    <row r="8803" spans="1:4" ht="13.5">
      <c r="A8803" s="57">
        <v>38189</v>
      </c>
      <c r="B8803" s="55" t="s">
        <v>10948</v>
      </c>
      <c r="C8803" s="57" t="s">
        <v>8068</v>
      </c>
      <c r="D8803" s="59">
        <v>170.76</v>
      </c>
    </row>
    <row r="8804" spans="1:4" ht="13.5">
      <c r="A8804" s="57">
        <v>38190</v>
      </c>
      <c r="B8804" s="55" t="s">
        <v>10949</v>
      </c>
      <c r="C8804" s="57" t="s">
        <v>8068</v>
      </c>
      <c r="D8804" s="59">
        <v>384</v>
      </c>
    </row>
    <row r="8805" spans="1:4" ht="27">
      <c r="A8805" s="57">
        <v>36516</v>
      </c>
      <c r="B8805" s="55" t="s">
        <v>10950</v>
      </c>
      <c r="C8805" s="57" t="s">
        <v>8068</v>
      </c>
      <c r="D8805" s="59">
        <v>90294.37</v>
      </c>
    </row>
    <row r="8806" spans="1:4" ht="13.5">
      <c r="A8806" s="57">
        <v>34777</v>
      </c>
      <c r="B8806" s="55" t="s">
        <v>10951</v>
      </c>
      <c r="C8806" s="57" t="s">
        <v>8068</v>
      </c>
      <c r="D8806" s="59">
        <v>1.88</v>
      </c>
    </row>
    <row r="8807" spans="1:4" ht="27">
      <c r="A8807" s="57">
        <v>7272</v>
      </c>
      <c r="B8807" s="55" t="s">
        <v>10952</v>
      </c>
      <c r="C8807" s="57" t="s">
        <v>8068</v>
      </c>
      <c r="D8807" s="59">
        <v>1.58</v>
      </c>
    </row>
    <row r="8808" spans="1:4" ht="13.5">
      <c r="A8808" s="57">
        <v>10605</v>
      </c>
      <c r="B8808" s="55" t="s">
        <v>10953</v>
      </c>
      <c r="C8808" s="57" t="s">
        <v>8068</v>
      </c>
      <c r="D8808" s="59">
        <v>3.36</v>
      </c>
    </row>
    <row r="8809" spans="1:4" ht="13.5">
      <c r="A8809" s="57">
        <v>10604</v>
      </c>
      <c r="B8809" s="55" t="s">
        <v>10954</v>
      </c>
      <c r="C8809" s="57" t="s">
        <v>8068</v>
      </c>
      <c r="D8809" s="59">
        <v>7.83</v>
      </c>
    </row>
    <row r="8810" spans="1:4" ht="13.5">
      <c r="A8810" s="57">
        <v>672</v>
      </c>
      <c r="B8810" s="55" t="s">
        <v>10955</v>
      </c>
      <c r="C8810" s="57" t="s">
        <v>8068</v>
      </c>
      <c r="D8810" s="59">
        <v>10.77</v>
      </c>
    </row>
    <row r="8811" spans="1:4" ht="13.5">
      <c r="A8811" s="57">
        <v>668</v>
      </c>
      <c r="B8811" s="55" t="s">
        <v>10956</v>
      </c>
      <c r="C8811" s="57" t="s">
        <v>8068</v>
      </c>
      <c r="D8811" s="59">
        <v>13</v>
      </c>
    </row>
    <row r="8812" spans="1:4" ht="13.5">
      <c r="A8812" s="57">
        <v>10578</v>
      </c>
      <c r="B8812" s="55" t="s">
        <v>10957</v>
      </c>
      <c r="C8812" s="57" t="s">
        <v>8068</v>
      </c>
      <c r="D8812" s="59">
        <v>15.15</v>
      </c>
    </row>
    <row r="8813" spans="1:4" ht="13.5">
      <c r="A8813" s="57">
        <v>666</v>
      </c>
      <c r="B8813" s="55" t="s">
        <v>10958</v>
      </c>
      <c r="C8813" s="57" t="s">
        <v>8068</v>
      </c>
      <c r="D8813" s="59">
        <v>16.84</v>
      </c>
    </row>
    <row r="8814" spans="1:4" ht="13.5">
      <c r="A8814" s="57">
        <v>665</v>
      </c>
      <c r="B8814" s="55" t="s">
        <v>10959</v>
      </c>
      <c r="C8814" s="57" t="s">
        <v>8068</v>
      </c>
      <c r="D8814" s="59">
        <v>22.53</v>
      </c>
    </row>
    <row r="8815" spans="1:4" ht="13.5">
      <c r="A8815" s="57">
        <v>10577</v>
      </c>
      <c r="B8815" s="55" t="s">
        <v>10960</v>
      </c>
      <c r="C8815" s="57" t="s">
        <v>8068</v>
      </c>
      <c r="D8815" s="59">
        <v>19.98</v>
      </c>
    </row>
    <row r="8816" spans="1:4" ht="13.5">
      <c r="A8816" s="57">
        <v>10583</v>
      </c>
      <c r="B8816" s="55" t="s">
        <v>10961</v>
      </c>
      <c r="C8816" s="57" t="s">
        <v>8068</v>
      </c>
      <c r="D8816" s="59">
        <v>10.38</v>
      </c>
    </row>
    <row r="8817" spans="1:4" ht="13.5">
      <c r="A8817" s="57">
        <v>10579</v>
      </c>
      <c r="B8817" s="55" t="s">
        <v>10962</v>
      </c>
      <c r="C8817" s="57" t="s">
        <v>8068</v>
      </c>
      <c r="D8817" s="59">
        <v>18.09</v>
      </c>
    </row>
    <row r="8818" spans="1:4" ht="13.5">
      <c r="A8818" s="57">
        <v>10582</v>
      </c>
      <c r="B8818" s="55" t="s">
        <v>10963</v>
      </c>
      <c r="C8818" s="57" t="s">
        <v>8068</v>
      </c>
      <c r="D8818" s="59">
        <v>9.14</v>
      </c>
    </row>
    <row r="8819" spans="1:4" ht="13.5">
      <c r="A8819" s="57">
        <v>2436</v>
      </c>
      <c r="B8819" s="55" t="s">
        <v>10964</v>
      </c>
      <c r="C8819" s="57" t="s">
        <v>4</v>
      </c>
      <c r="D8819" s="59">
        <v>19.3</v>
      </c>
    </row>
    <row r="8820" spans="1:4" ht="13.5">
      <c r="A8820" s="57">
        <v>40918</v>
      </c>
      <c r="B8820" s="55" t="s">
        <v>10965</v>
      </c>
      <c r="C8820" s="57" t="s">
        <v>8078</v>
      </c>
      <c r="D8820" s="59">
        <v>3392.47</v>
      </c>
    </row>
    <row r="8821" spans="1:4" ht="13.5">
      <c r="A8821" s="57">
        <v>2439</v>
      </c>
      <c r="B8821" s="55" t="s">
        <v>10966</v>
      </c>
      <c r="C8821" s="57" t="s">
        <v>4</v>
      </c>
      <c r="D8821" s="59">
        <v>21.24</v>
      </c>
    </row>
    <row r="8822" spans="1:4" ht="13.5">
      <c r="A8822" s="57">
        <v>40923</v>
      </c>
      <c r="B8822" s="55" t="s">
        <v>10967</v>
      </c>
      <c r="C8822" s="57" t="s">
        <v>8078</v>
      </c>
      <c r="D8822" s="59">
        <v>3737.86</v>
      </c>
    </row>
    <row r="8823" spans="1:4" ht="13.5">
      <c r="A8823" s="57">
        <v>10998</v>
      </c>
      <c r="B8823" s="55" t="s">
        <v>10968</v>
      </c>
      <c r="C8823" s="57" t="s">
        <v>92</v>
      </c>
      <c r="D8823" s="59">
        <v>23.96</v>
      </c>
    </row>
    <row r="8824" spans="1:4" ht="13.5">
      <c r="A8824" s="57">
        <v>11002</v>
      </c>
      <c r="B8824" s="55" t="s">
        <v>10969</v>
      </c>
      <c r="C8824" s="57" t="s">
        <v>92</v>
      </c>
      <c r="D8824" s="59">
        <v>21.95</v>
      </c>
    </row>
    <row r="8825" spans="1:4" ht="13.5">
      <c r="A8825" s="57">
        <v>10999</v>
      </c>
      <c r="B8825" s="55" t="s">
        <v>10970</v>
      </c>
      <c r="C8825" s="57" t="s">
        <v>92</v>
      </c>
      <c r="D8825" s="59">
        <v>21.09</v>
      </c>
    </row>
    <row r="8826" spans="1:4" ht="13.5">
      <c r="A8826" s="57">
        <v>10997</v>
      </c>
      <c r="B8826" s="55" t="s">
        <v>10971</v>
      </c>
      <c r="C8826" s="57" t="s">
        <v>92</v>
      </c>
      <c r="D8826" s="59">
        <v>22.86</v>
      </c>
    </row>
    <row r="8827" spans="1:4" ht="13.5">
      <c r="A8827" s="57">
        <v>2685</v>
      </c>
      <c r="B8827" s="55" t="s">
        <v>10972</v>
      </c>
      <c r="C8827" s="57" t="s">
        <v>1</v>
      </c>
      <c r="D8827" s="59">
        <v>5</v>
      </c>
    </row>
    <row r="8828" spans="1:4" ht="13.5">
      <c r="A8828" s="57">
        <v>2680</v>
      </c>
      <c r="B8828" s="55" t="s">
        <v>10973</v>
      </c>
      <c r="C8828" s="57" t="s">
        <v>1</v>
      </c>
      <c r="D8828" s="59">
        <v>7.32</v>
      </c>
    </row>
    <row r="8829" spans="1:4" ht="13.5">
      <c r="A8829" s="57">
        <v>2684</v>
      </c>
      <c r="B8829" s="55" t="s">
        <v>10974</v>
      </c>
      <c r="C8829" s="57" t="s">
        <v>1</v>
      </c>
      <c r="D8829" s="59">
        <v>6.66</v>
      </c>
    </row>
    <row r="8830" spans="1:4" ht="13.5">
      <c r="A8830" s="57">
        <v>2673</v>
      </c>
      <c r="B8830" s="55" t="s">
        <v>10975</v>
      </c>
      <c r="C8830" s="57" t="s">
        <v>1</v>
      </c>
      <c r="D8830" s="59">
        <v>2.57</v>
      </c>
    </row>
    <row r="8831" spans="1:4" ht="13.5">
      <c r="A8831" s="57">
        <v>2681</v>
      </c>
      <c r="B8831" s="55" t="s">
        <v>10976</v>
      </c>
      <c r="C8831" s="57" t="s">
        <v>1</v>
      </c>
      <c r="D8831" s="59">
        <v>11.96</v>
      </c>
    </row>
    <row r="8832" spans="1:4" ht="13.5">
      <c r="A8832" s="57">
        <v>2682</v>
      </c>
      <c r="B8832" s="55" t="s">
        <v>10977</v>
      </c>
      <c r="C8832" s="57" t="s">
        <v>1</v>
      </c>
      <c r="D8832" s="59">
        <v>17.440000000000001</v>
      </c>
    </row>
    <row r="8833" spans="1:4" ht="13.5">
      <c r="A8833" s="57">
        <v>2686</v>
      </c>
      <c r="B8833" s="55" t="s">
        <v>10978</v>
      </c>
      <c r="C8833" s="57" t="s">
        <v>1</v>
      </c>
      <c r="D8833" s="59">
        <v>21.88</v>
      </c>
    </row>
    <row r="8834" spans="1:4" ht="13.5">
      <c r="A8834" s="57">
        <v>2674</v>
      </c>
      <c r="B8834" s="55" t="s">
        <v>10979</v>
      </c>
      <c r="C8834" s="57" t="s">
        <v>1</v>
      </c>
      <c r="D8834" s="59">
        <v>3.2</v>
      </c>
    </row>
    <row r="8835" spans="1:4" ht="13.5">
      <c r="A8835" s="57">
        <v>2683</v>
      </c>
      <c r="B8835" s="55" t="s">
        <v>10980</v>
      </c>
      <c r="C8835" s="57" t="s">
        <v>1</v>
      </c>
      <c r="D8835" s="59">
        <v>34.47</v>
      </c>
    </row>
    <row r="8836" spans="1:4" ht="13.5">
      <c r="A8836" s="57">
        <v>2676</v>
      </c>
      <c r="B8836" s="55" t="s">
        <v>10981</v>
      </c>
      <c r="C8836" s="57" t="s">
        <v>1</v>
      </c>
      <c r="D8836" s="59">
        <v>1.49</v>
      </c>
    </row>
    <row r="8837" spans="1:4" ht="13.5">
      <c r="A8837" s="57">
        <v>2678</v>
      </c>
      <c r="B8837" s="55" t="s">
        <v>10982</v>
      </c>
      <c r="C8837" s="57" t="s">
        <v>1</v>
      </c>
      <c r="D8837" s="59">
        <v>1.87</v>
      </c>
    </row>
    <row r="8838" spans="1:4" ht="13.5">
      <c r="A8838" s="57">
        <v>2679</v>
      </c>
      <c r="B8838" s="55" t="s">
        <v>10983</v>
      </c>
      <c r="C8838" s="57" t="s">
        <v>1</v>
      </c>
      <c r="D8838" s="59">
        <v>2.88</v>
      </c>
    </row>
    <row r="8839" spans="1:4" ht="13.5">
      <c r="A8839" s="57">
        <v>12070</v>
      </c>
      <c r="B8839" s="55" t="s">
        <v>10984</v>
      </c>
      <c r="C8839" s="57" t="s">
        <v>1</v>
      </c>
      <c r="D8839" s="59">
        <v>4.01</v>
      </c>
    </row>
    <row r="8840" spans="1:4" ht="13.5">
      <c r="A8840" s="57">
        <v>2675</v>
      </c>
      <c r="B8840" s="55" t="s">
        <v>10985</v>
      </c>
      <c r="C8840" s="57" t="s">
        <v>1</v>
      </c>
      <c r="D8840" s="59">
        <v>5.22</v>
      </c>
    </row>
    <row r="8841" spans="1:4" ht="13.5">
      <c r="A8841" s="57">
        <v>12067</v>
      </c>
      <c r="B8841" s="55" t="s">
        <v>10986</v>
      </c>
      <c r="C8841" s="57" t="s">
        <v>1</v>
      </c>
      <c r="D8841" s="59">
        <v>7.08</v>
      </c>
    </row>
    <row r="8842" spans="1:4" ht="13.5">
      <c r="A8842" s="57">
        <v>40401</v>
      </c>
      <c r="B8842" s="55" t="s">
        <v>10987</v>
      </c>
      <c r="C8842" s="57" t="s">
        <v>1</v>
      </c>
      <c r="D8842" s="59">
        <v>2.36</v>
      </c>
    </row>
    <row r="8843" spans="1:4" ht="13.5">
      <c r="A8843" s="57">
        <v>40402</v>
      </c>
      <c r="B8843" s="55" t="s">
        <v>10988</v>
      </c>
      <c r="C8843" s="57" t="s">
        <v>1</v>
      </c>
      <c r="D8843" s="59">
        <v>3.03</v>
      </c>
    </row>
    <row r="8844" spans="1:4" ht="13.5">
      <c r="A8844" s="57">
        <v>40400</v>
      </c>
      <c r="B8844" s="55" t="s">
        <v>10989</v>
      </c>
      <c r="C8844" s="57" t="s">
        <v>1</v>
      </c>
      <c r="D8844" s="59">
        <v>1.6</v>
      </c>
    </row>
    <row r="8845" spans="1:4" ht="27">
      <c r="A8845" s="57">
        <v>2504</v>
      </c>
      <c r="B8845" s="55" t="s">
        <v>10990</v>
      </c>
      <c r="C8845" s="57" t="s">
        <v>1</v>
      </c>
      <c r="D8845" s="59">
        <v>10.66</v>
      </c>
    </row>
    <row r="8846" spans="1:4" ht="27">
      <c r="A8846" s="57">
        <v>2501</v>
      </c>
      <c r="B8846" s="55" t="s">
        <v>10991</v>
      </c>
      <c r="C8846" s="57" t="s">
        <v>1</v>
      </c>
      <c r="D8846" s="59">
        <v>13.98</v>
      </c>
    </row>
    <row r="8847" spans="1:4" ht="27">
      <c r="A8847" s="57">
        <v>2502</v>
      </c>
      <c r="B8847" s="55" t="s">
        <v>10992</v>
      </c>
      <c r="C8847" s="57" t="s">
        <v>1</v>
      </c>
      <c r="D8847" s="59">
        <v>21.1</v>
      </c>
    </row>
    <row r="8848" spans="1:4" ht="27">
      <c r="A8848" s="57">
        <v>2503</v>
      </c>
      <c r="B8848" s="55" t="s">
        <v>10993</v>
      </c>
      <c r="C8848" s="57" t="s">
        <v>1</v>
      </c>
      <c r="D8848" s="59">
        <v>27.15</v>
      </c>
    </row>
    <row r="8849" spans="1:4" ht="27">
      <c r="A8849" s="57">
        <v>2500</v>
      </c>
      <c r="B8849" s="55" t="s">
        <v>10994</v>
      </c>
      <c r="C8849" s="57" t="s">
        <v>1</v>
      </c>
      <c r="D8849" s="59">
        <v>36.17</v>
      </c>
    </row>
    <row r="8850" spans="1:4" ht="27">
      <c r="A8850" s="57">
        <v>2505</v>
      </c>
      <c r="B8850" s="55" t="s">
        <v>10995</v>
      </c>
      <c r="C8850" s="57" t="s">
        <v>1</v>
      </c>
      <c r="D8850" s="59">
        <v>56.37</v>
      </c>
    </row>
    <row r="8851" spans="1:4" ht="13.5">
      <c r="A8851" s="57">
        <v>12056</v>
      </c>
      <c r="B8851" s="55" t="s">
        <v>10996</v>
      </c>
      <c r="C8851" s="57" t="s">
        <v>1</v>
      </c>
      <c r="D8851" s="59">
        <v>22.78</v>
      </c>
    </row>
    <row r="8852" spans="1:4" ht="13.5">
      <c r="A8852" s="57">
        <v>12057</v>
      </c>
      <c r="B8852" s="55" t="s">
        <v>10997</v>
      </c>
      <c r="C8852" s="57" t="s">
        <v>1</v>
      </c>
      <c r="D8852" s="59">
        <v>19.34</v>
      </c>
    </row>
    <row r="8853" spans="1:4" ht="13.5">
      <c r="A8853" s="57">
        <v>12059</v>
      </c>
      <c r="B8853" s="55" t="s">
        <v>10998</v>
      </c>
      <c r="C8853" s="57" t="s">
        <v>1</v>
      </c>
      <c r="D8853" s="59">
        <v>6.79</v>
      </c>
    </row>
    <row r="8854" spans="1:4" ht="13.5">
      <c r="A8854" s="57">
        <v>12058</v>
      </c>
      <c r="B8854" s="55" t="s">
        <v>10999</v>
      </c>
      <c r="C8854" s="57" t="s">
        <v>1</v>
      </c>
      <c r="D8854" s="59">
        <v>12.06</v>
      </c>
    </row>
    <row r="8855" spans="1:4" ht="13.5">
      <c r="A8855" s="57">
        <v>12060</v>
      </c>
      <c r="B8855" s="55" t="s">
        <v>11000</v>
      </c>
      <c r="C8855" s="57" t="s">
        <v>1</v>
      </c>
      <c r="D8855" s="59">
        <v>50.26</v>
      </c>
    </row>
    <row r="8856" spans="1:4" ht="13.5">
      <c r="A8856" s="57">
        <v>12061</v>
      </c>
      <c r="B8856" s="55" t="s">
        <v>11001</v>
      </c>
      <c r="C8856" s="57" t="s">
        <v>1</v>
      </c>
      <c r="D8856" s="59">
        <v>30.69</v>
      </c>
    </row>
    <row r="8857" spans="1:4" ht="13.5">
      <c r="A8857" s="57">
        <v>12062</v>
      </c>
      <c r="B8857" s="55" t="s">
        <v>11002</v>
      </c>
      <c r="C8857" s="57" t="s">
        <v>1</v>
      </c>
      <c r="D8857" s="59">
        <v>56.6</v>
      </c>
    </row>
    <row r="8858" spans="1:4" ht="27">
      <c r="A8858" s="57">
        <v>21137</v>
      </c>
      <c r="B8858" s="55" t="s">
        <v>11003</v>
      </c>
      <c r="C8858" s="57" t="s">
        <v>1</v>
      </c>
      <c r="D8858" s="59">
        <v>9.83</v>
      </c>
    </row>
    <row r="8859" spans="1:4" ht="13.5">
      <c r="A8859" s="57">
        <v>2687</v>
      </c>
      <c r="B8859" s="55" t="s">
        <v>11004</v>
      </c>
      <c r="C8859" s="57" t="s">
        <v>1</v>
      </c>
      <c r="D8859" s="59">
        <v>1.3</v>
      </c>
    </row>
    <row r="8860" spans="1:4" ht="13.5">
      <c r="A8860" s="57">
        <v>2689</v>
      </c>
      <c r="B8860" s="55" t="s">
        <v>11005</v>
      </c>
      <c r="C8860" s="57" t="s">
        <v>1</v>
      </c>
      <c r="D8860" s="59">
        <v>1.55</v>
      </c>
    </row>
    <row r="8861" spans="1:4" ht="13.5">
      <c r="A8861" s="57">
        <v>2688</v>
      </c>
      <c r="B8861" s="55" t="s">
        <v>11006</v>
      </c>
      <c r="C8861" s="57" t="s">
        <v>1</v>
      </c>
      <c r="D8861" s="59">
        <v>1.68</v>
      </c>
    </row>
    <row r="8862" spans="1:4" ht="13.5">
      <c r="A8862" s="57">
        <v>2690</v>
      </c>
      <c r="B8862" s="55" t="s">
        <v>11007</v>
      </c>
      <c r="C8862" s="57" t="s">
        <v>1</v>
      </c>
      <c r="D8862" s="59">
        <v>2.88</v>
      </c>
    </row>
    <row r="8863" spans="1:4" ht="27">
      <c r="A8863" s="57">
        <v>39243</v>
      </c>
      <c r="B8863" s="55" t="s">
        <v>11008</v>
      </c>
      <c r="C8863" s="57" t="s">
        <v>1</v>
      </c>
      <c r="D8863" s="59">
        <v>1.89</v>
      </c>
    </row>
    <row r="8864" spans="1:4" ht="27">
      <c r="A8864" s="57">
        <v>39244</v>
      </c>
      <c r="B8864" s="55" t="s">
        <v>11009</v>
      </c>
      <c r="C8864" s="57" t="s">
        <v>1</v>
      </c>
      <c r="D8864" s="59">
        <v>2.56</v>
      </c>
    </row>
    <row r="8865" spans="1:4" ht="27">
      <c r="A8865" s="57">
        <v>39245</v>
      </c>
      <c r="B8865" s="55" t="s">
        <v>11010</v>
      </c>
      <c r="C8865" s="57" t="s">
        <v>1</v>
      </c>
      <c r="D8865" s="59">
        <v>4.93</v>
      </c>
    </row>
    <row r="8866" spans="1:4" ht="27">
      <c r="A8866" s="57">
        <v>39254</v>
      </c>
      <c r="B8866" s="55" t="s">
        <v>11011</v>
      </c>
      <c r="C8866" s="57" t="s">
        <v>1</v>
      </c>
      <c r="D8866" s="59">
        <v>7.38</v>
      </c>
    </row>
    <row r="8867" spans="1:4" ht="27">
      <c r="A8867" s="57">
        <v>39255</v>
      </c>
      <c r="B8867" s="55" t="s">
        <v>11012</v>
      </c>
      <c r="C8867" s="57" t="s">
        <v>1</v>
      </c>
      <c r="D8867" s="59">
        <v>13.66</v>
      </c>
    </row>
    <row r="8868" spans="1:4" ht="27">
      <c r="A8868" s="57">
        <v>39253</v>
      </c>
      <c r="B8868" s="55" t="s">
        <v>11013</v>
      </c>
      <c r="C8868" s="57" t="s">
        <v>1</v>
      </c>
      <c r="D8868" s="59">
        <v>9.4</v>
      </c>
    </row>
    <row r="8869" spans="1:4" ht="27">
      <c r="A8869" s="57">
        <v>2446</v>
      </c>
      <c r="B8869" s="55" t="s">
        <v>11014</v>
      </c>
      <c r="C8869" s="57" t="s">
        <v>1</v>
      </c>
      <c r="D8869" s="59">
        <v>5.89</v>
      </c>
    </row>
    <row r="8870" spans="1:4" ht="27">
      <c r="A8870" s="57">
        <v>2442</v>
      </c>
      <c r="B8870" s="55" t="s">
        <v>11015</v>
      </c>
      <c r="C8870" s="57" t="s">
        <v>1</v>
      </c>
      <c r="D8870" s="59">
        <v>8.25</v>
      </c>
    </row>
    <row r="8871" spans="1:4" ht="27">
      <c r="A8871" s="57">
        <v>39246</v>
      </c>
      <c r="B8871" s="55" t="s">
        <v>11016</v>
      </c>
      <c r="C8871" s="57" t="s">
        <v>1</v>
      </c>
      <c r="D8871" s="59">
        <v>4.0999999999999996</v>
      </c>
    </row>
    <row r="8872" spans="1:4" ht="27">
      <c r="A8872" s="57">
        <v>39247</v>
      </c>
      <c r="B8872" s="55" t="s">
        <v>11017</v>
      </c>
      <c r="C8872" s="57" t="s">
        <v>1</v>
      </c>
      <c r="D8872" s="59">
        <v>3.57</v>
      </c>
    </row>
    <row r="8873" spans="1:4" ht="27">
      <c r="A8873" s="57">
        <v>39248</v>
      </c>
      <c r="B8873" s="55" t="s">
        <v>11018</v>
      </c>
      <c r="C8873" s="57" t="s">
        <v>1</v>
      </c>
      <c r="D8873" s="59">
        <v>11.5</v>
      </c>
    </row>
    <row r="8874" spans="1:4" ht="13.5">
      <c r="A8874" s="57">
        <v>2438</v>
      </c>
      <c r="B8874" s="55" t="s">
        <v>11019</v>
      </c>
      <c r="C8874" s="57" t="s">
        <v>4</v>
      </c>
      <c r="D8874" s="59">
        <v>23.14</v>
      </c>
    </row>
    <row r="8875" spans="1:4" ht="13.5">
      <c r="A8875" s="57">
        <v>40922</v>
      </c>
      <c r="B8875" s="55" t="s">
        <v>11020</v>
      </c>
      <c r="C8875" s="57" t="s">
        <v>8078</v>
      </c>
      <c r="D8875" s="59">
        <v>4070.49</v>
      </c>
    </row>
    <row r="8876" spans="1:4" ht="40.5">
      <c r="A8876" s="57">
        <v>36486</v>
      </c>
      <c r="B8876" s="55" t="s">
        <v>11021</v>
      </c>
      <c r="C8876" s="57" t="s">
        <v>8068</v>
      </c>
      <c r="D8876" s="59">
        <v>41561.51</v>
      </c>
    </row>
    <row r="8877" spans="1:4" ht="40.5">
      <c r="A8877" s="57">
        <v>37777</v>
      </c>
      <c r="B8877" s="55" t="s">
        <v>11022</v>
      </c>
      <c r="C8877" s="57" t="s">
        <v>8068</v>
      </c>
      <c r="D8877" s="59">
        <v>195670.78</v>
      </c>
    </row>
    <row r="8878" spans="1:4" ht="13.5">
      <c r="A8878" s="57">
        <v>12624</v>
      </c>
      <c r="B8878" s="55" t="s">
        <v>11023</v>
      </c>
      <c r="C8878" s="57" t="s">
        <v>8068</v>
      </c>
      <c r="D8878" s="59">
        <v>11.07</v>
      </c>
    </row>
    <row r="8879" spans="1:4" ht="13.5">
      <c r="A8879" s="57">
        <v>517</v>
      </c>
      <c r="B8879" s="55" t="s">
        <v>11024</v>
      </c>
      <c r="C8879" s="57" t="s">
        <v>109</v>
      </c>
      <c r="D8879" s="59">
        <v>4.4800000000000004</v>
      </c>
    </row>
    <row r="8880" spans="1:4" ht="27">
      <c r="A8880" s="57">
        <v>41904</v>
      </c>
      <c r="B8880" s="55" t="s">
        <v>11025</v>
      </c>
      <c r="C8880" s="57" t="s">
        <v>14</v>
      </c>
      <c r="D8880" s="59">
        <v>2419.5500000000002</v>
      </c>
    </row>
    <row r="8881" spans="1:4" ht="27">
      <c r="A8881" s="57">
        <v>41905</v>
      </c>
      <c r="B8881" s="55" t="s">
        <v>11026</v>
      </c>
      <c r="C8881" s="57" t="s">
        <v>92</v>
      </c>
      <c r="D8881" s="59">
        <v>2.38</v>
      </c>
    </row>
    <row r="8882" spans="1:4" ht="27">
      <c r="A8882" s="57">
        <v>41903</v>
      </c>
      <c r="B8882" s="55" t="s">
        <v>11027</v>
      </c>
      <c r="C8882" s="57" t="s">
        <v>92</v>
      </c>
      <c r="D8882" s="59">
        <v>2.68</v>
      </c>
    </row>
    <row r="8883" spans="1:4" ht="27">
      <c r="A8883" s="57">
        <v>37534</v>
      </c>
      <c r="B8883" s="55" t="s">
        <v>11028</v>
      </c>
      <c r="C8883" s="57" t="s">
        <v>92</v>
      </c>
      <c r="D8883" s="59">
        <v>15.19</v>
      </c>
    </row>
    <row r="8884" spans="1:4" ht="27">
      <c r="A8884" s="57">
        <v>37535</v>
      </c>
      <c r="B8884" s="55" t="s">
        <v>11029</v>
      </c>
      <c r="C8884" s="57" t="s">
        <v>92</v>
      </c>
      <c r="D8884" s="59">
        <v>15.19</v>
      </c>
    </row>
    <row r="8885" spans="1:4" ht="27">
      <c r="A8885" s="57">
        <v>37533</v>
      </c>
      <c r="B8885" s="55" t="s">
        <v>11030</v>
      </c>
      <c r="C8885" s="57" t="s">
        <v>92</v>
      </c>
      <c r="D8885" s="59">
        <v>15.19</v>
      </c>
    </row>
    <row r="8886" spans="1:4" ht="27">
      <c r="A8886" s="57">
        <v>37537</v>
      </c>
      <c r="B8886" s="55" t="s">
        <v>11031</v>
      </c>
      <c r="C8886" s="57" t="s">
        <v>92</v>
      </c>
      <c r="D8886" s="59">
        <v>11.5</v>
      </c>
    </row>
    <row r="8887" spans="1:4" ht="27">
      <c r="A8887" s="57">
        <v>37536</v>
      </c>
      <c r="B8887" s="55" t="s">
        <v>11032</v>
      </c>
      <c r="C8887" s="57" t="s">
        <v>92</v>
      </c>
      <c r="D8887" s="59">
        <v>11.5</v>
      </c>
    </row>
    <row r="8888" spans="1:4" ht="27">
      <c r="A8888" s="57">
        <v>37532</v>
      </c>
      <c r="B8888" s="55" t="s">
        <v>11033</v>
      </c>
      <c r="C8888" s="57" t="s">
        <v>92</v>
      </c>
      <c r="D8888" s="59">
        <v>11.5</v>
      </c>
    </row>
    <row r="8889" spans="1:4" ht="13.5">
      <c r="A8889" s="57">
        <v>2696</v>
      </c>
      <c r="B8889" s="55" t="s">
        <v>11034</v>
      </c>
      <c r="C8889" s="57" t="s">
        <v>4</v>
      </c>
      <c r="D8889" s="59">
        <v>15.8</v>
      </c>
    </row>
    <row r="8890" spans="1:4" ht="13.5">
      <c r="A8890" s="57">
        <v>40928</v>
      </c>
      <c r="B8890" s="55" t="s">
        <v>11035</v>
      </c>
      <c r="C8890" s="57" t="s">
        <v>8078</v>
      </c>
      <c r="D8890" s="59">
        <v>2777.03</v>
      </c>
    </row>
    <row r="8891" spans="1:4" ht="13.5">
      <c r="A8891" s="57">
        <v>4083</v>
      </c>
      <c r="B8891" s="55" t="s">
        <v>11036</v>
      </c>
      <c r="C8891" s="57" t="s">
        <v>4</v>
      </c>
      <c r="D8891" s="59">
        <v>36.78</v>
      </c>
    </row>
    <row r="8892" spans="1:4" ht="13.5">
      <c r="A8892" s="57">
        <v>40818</v>
      </c>
      <c r="B8892" s="55" t="s">
        <v>11037</v>
      </c>
      <c r="C8892" s="57" t="s">
        <v>8078</v>
      </c>
      <c r="D8892" s="59">
        <v>6465.82</v>
      </c>
    </row>
    <row r="8893" spans="1:4" ht="13.5">
      <c r="A8893" s="57">
        <v>43146</v>
      </c>
      <c r="B8893" s="55" t="s">
        <v>11038</v>
      </c>
      <c r="C8893" s="57" t="s">
        <v>92</v>
      </c>
      <c r="D8893" s="59">
        <v>6.68</v>
      </c>
    </row>
    <row r="8894" spans="1:4" ht="13.5">
      <c r="A8894" s="57">
        <v>2705</v>
      </c>
      <c r="B8894" s="55" t="s">
        <v>11039</v>
      </c>
      <c r="C8894" s="57" t="s">
        <v>11040</v>
      </c>
      <c r="D8894" s="59">
        <v>0.81</v>
      </c>
    </row>
    <row r="8895" spans="1:4" ht="27">
      <c r="A8895" s="57">
        <v>14250</v>
      </c>
      <c r="B8895" s="55" t="s">
        <v>11041</v>
      </c>
      <c r="C8895" s="57" t="s">
        <v>11040</v>
      </c>
      <c r="D8895" s="59">
        <v>0.83</v>
      </c>
    </row>
    <row r="8896" spans="1:4" ht="13.5">
      <c r="A8896" s="57">
        <v>11683</v>
      </c>
      <c r="B8896" s="55" t="s">
        <v>11042</v>
      </c>
      <c r="C8896" s="57" t="s">
        <v>8068</v>
      </c>
      <c r="D8896" s="59">
        <v>29.58</v>
      </c>
    </row>
    <row r="8897" spans="1:4" ht="13.5">
      <c r="A8897" s="57">
        <v>11684</v>
      </c>
      <c r="B8897" s="55" t="s">
        <v>11043</v>
      </c>
      <c r="C8897" s="57" t="s">
        <v>8068</v>
      </c>
      <c r="D8897" s="59">
        <v>32.380000000000003</v>
      </c>
    </row>
    <row r="8898" spans="1:4" ht="13.5">
      <c r="A8898" s="57">
        <v>6141</v>
      </c>
      <c r="B8898" s="55" t="s">
        <v>11044</v>
      </c>
      <c r="C8898" s="57" t="s">
        <v>8068</v>
      </c>
      <c r="D8898" s="59">
        <v>3.31</v>
      </c>
    </row>
    <row r="8899" spans="1:4" ht="13.5">
      <c r="A8899" s="57">
        <v>11681</v>
      </c>
      <c r="B8899" s="55" t="s">
        <v>11045</v>
      </c>
      <c r="C8899" s="57" t="s">
        <v>8068</v>
      </c>
      <c r="D8899" s="59">
        <v>6.22</v>
      </c>
    </row>
    <row r="8900" spans="1:4" ht="13.5">
      <c r="A8900" s="57">
        <v>2706</v>
      </c>
      <c r="B8900" s="55" t="s">
        <v>11046</v>
      </c>
      <c r="C8900" s="57" t="s">
        <v>4</v>
      </c>
      <c r="D8900" s="59">
        <v>91.86</v>
      </c>
    </row>
    <row r="8901" spans="1:4" ht="13.5">
      <c r="A8901" s="57">
        <v>40811</v>
      </c>
      <c r="B8901" s="55" t="s">
        <v>11047</v>
      </c>
      <c r="C8901" s="57" t="s">
        <v>8078</v>
      </c>
      <c r="D8901" s="59">
        <v>16145.58</v>
      </c>
    </row>
    <row r="8902" spans="1:4" ht="13.5">
      <c r="A8902" s="57">
        <v>2707</v>
      </c>
      <c r="B8902" s="55" t="s">
        <v>11048</v>
      </c>
      <c r="C8902" s="57" t="s">
        <v>4</v>
      </c>
      <c r="D8902" s="59">
        <v>104.55</v>
      </c>
    </row>
    <row r="8903" spans="1:4" ht="13.5">
      <c r="A8903" s="57">
        <v>40813</v>
      </c>
      <c r="B8903" s="55" t="s">
        <v>11049</v>
      </c>
      <c r="C8903" s="57" t="s">
        <v>8078</v>
      </c>
      <c r="D8903" s="59">
        <v>18376.98</v>
      </c>
    </row>
    <row r="8904" spans="1:4" ht="13.5">
      <c r="A8904" s="57">
        <v>2708</v>
      </c>
      <c r="B8904" s="55" t="s">
        <v>11050</v>
      </c>
      <c r="C8904" s="57" t="s">
        <v>4</v>
      </c>
      <c r="D8904" s="59">
        <v>142.91</v>
      </c>
    </row>
    <row r="8905" spans="1:4" ht="13.5">
      <c r="A8905" s="57">
        <v>40814</v>
      </c>
      <c r="B8905" s="55" t="s">
        <v>11051</v>
      </c>
      <c r="C8905" s="57" t="s">
        <v>8078</v>
      </c>
      <c r="D8905" s="59">
        <v>25120.84</v>
      </c>
    </row>
    <row r="8906" spans="1:4" ht="13.5">
      <c r="A8906" s="57">
        <v>34779</v>
      </c>
      <c r="B8906" s="55" t="s">
        <v>11052</v>
      </c>
      <c r="C8906" s="57" t="s">
        <v>4</v>
      </c>
      <c r="D8906" s="59">
        <v>93.2</v>
      </c>
    </row>
    <row r="8907" spans="1:4" ht="13.5">
      <c r="A8907" s="57">
        <v>40936</v>
      </c>
      <c r="B8907" s="55" t="s">
        <v>11053</v>
      </c>
      <c r="C8907" s="57" t="s">
        <v>8078</v>
      </c>
      <c r="D8907" s="59">
        <v>16381.11</v>
      </c>
    </row>
    <row r="8908" spans="1:4" ht="13.5">
      <c r="A8908" s="57">
        <v>34780</v>
      </c>
      <c r="B8908" s="55" t="s">
        <v>11054</v>
      </c>
      <c r="C8908" s="57" t="s">
        <v>4</v>
      </c>
      <c r="D8908" s="59">
        <v>105.13</v>
      </c>
    </row>
    <row r="8909" spans="1:4" ht="13.5">
      <c r="A8909" s="57">
        <v>40937</v>
      </c>
      <c r="B8909" s="55" t="s">
        <v>11055</v>
      </c>
      <c r="C8909" s="57" t="s">
        <v>8078</v>
      </c>
      <c r="D8909" s="59">
        <v>18481.12</v>
      </c>
    </row>
    <row r="8910" spans="1:4" ht="13.5">
      <c r="A8910" s="57">
        <v>34782</v>
      </c>
      <c r="B8910" s="55" t="s">
        <v>11056</v>
      </c>
      <c r="C8910" s="57" t="s">
        <v>4</v>
      </c>
      <c r="D8910" s="59">
        <v>144.08000000000001</v>
      </c>
    </row>
    <row r="8911" spans="1:4" ht="13.5">
      <c r="A8911" s="57">
        <v>40938</v>
      </c>
      <c r="B8911" s="55" t="s">
        <v>11057</v>
      </c>
      <c r="C8911" s="57" t="s">
        <v>8078</v>
      </c>
      <c r="D8911" s="59">
        <v>25326.63</v>
      </c>
    </row>
    <row r="8912" spans="1:4" ht="13.5">
      <c r="A8912" s="57">
        <v>34783</v>
      </c>
      <c r="B8912" s="55" t="s">
        <v>11058</v>
      </c>
      <c r="C8912" s="57" t="s">
        <v>4</v>
      </c>
      <c r="D8912" s="59">
        <v>97.61</v>
      </c>
    </row>
    <row r="8913" spans="1:4" ht="13.5">
      <c r="A8913" s="57">
        <v>40939</v>
      </c>
      <c r="B8913" s="55" t="s">
        <v>11059</v>
      </c>
      <c r="C8913" s="57" t="s">
        <v>8078</v>
      </c>
      <c r="D8913" s="59">
        <v>17158.64</v>
      </c>
    </row>
    <row r="8914" spans="1:4" ht="13.5">
      <c r="A8914" s="57">
        <v>34785</v>
      </c>
      <c r="B8914" s="55" t="s">
        <v>11060</v>
      </c>
      <c r="C8914" s="57" t="s">
        <v>4</v>
      </c>
      <c r="D8914" s="59">
        <v>94.43</v>
      </c>
    </row>
    <row r="8915" spans="1:4" ht="13.5">
      <c r="A8915" s="57">
        <v>40940</v>
      </c>
      <c r="B8915" s="55" t="s">
        <v>11061</v>
      </c>
      <c r="C8915" s="57" t="s">
        <v>8078</v>
      </c>
      <c r="D8915" s="59">
        <v>16601.310000000001</v>
      </c>
    </row>
    <row r="8916" spans="1:4" ht="13.5">
      <c r="A8916" s="57">
        <v>38403</v>
      </c>
      <c r="B8916" s="55" t="s">
        <v>11062</v>
      </c>
      <c r="C8916" s="57" t="s">
        <v>8068</v>
      </c>
      <c r="D8916" s="59">
        <v>40.35</v>
      </c>
    </row>
    <row r="8917" spans="1:4" ht="13.5">
      <c r="A8917" s="57">
        <v>43482</v>
      </c>
      <c r="B8917" s="55" t="s">
        <v>11063</v>
      </c>
      <c r="C8917" s="57" t="s">
        <v>4</v>
      </c>
      <c r="D8917" s="59">
        <v>0.57999999999999996</v>
      </c>
    </row>
    <row r="8918" spans="1:4" ht="13.5">
      <c r="A8918" s="57">
        <v>43494</v>
      </c>
      <c r="B8918" s="55" t="s">
        <v>11064</v>
      </c>
      <c r="C8918" s="57" t="s">
        <v>8078</v>
      </c>
      <c r="D8918" s="59">
        <v>108.8</v>
      </c>
    </row>
    <row r="8919" spans="1:4" ht="27">
      <c r="A8919" s="57">
        <v>43483</v>
      </c>
      <c r="B8919" s="55" t="s">
        <v>11065</v>
      </c>
      <c r="C8919" s="57" t="s">
        <v>4</v>
      </c>
      <c r="D8919" s="59">
        <v>1.05</v>
      </c>
    </row>
    <row r="8920" spans="1:4" ht="27">
      <c r="A8920" s="57">
        <v>43495</v>
      </c>
      <c r="B8920" s="55" t="s">
        <v>11066</v>
      </c>
      <c r="C8920" s="57" t="s">
        <v>8078</v>
      </c>
      <c r="D8920" s="59">
        <v>197.14</v>
      </c>
    </row>
    <row r="8921" spans="1:4" ht="13.5">
      <c r="A8921" s="57">
        <v>43484</v>
      </c>
      <c r="B8921" s="55" t="s">
        <v>11067</v>
      </c>
      <c r="C8921" s="57" t="s">
        <v>4</v>
      </c>
      <c r="D8921" s="59">
        <v>0.91</v>
      </c>
    </row>
    <row r="8922" spans="1:4" ht="13.5">
      <c r="A8922" s="57">
        <v>43496</v>
      </c>
      <c r="B8922" s="55" t="s">
        <v>11068</v>
      </c>
      <c r="C8922" s="57" t="s">
        <v>8078</v>
      </c>
      <c r="D8922" s="59">
        <v>171.87</v>
      </c>
    </row>
    <row r="8923" spans="1:4" ht="13.5">
      <c r="A8923" s="57">
        <v>43485</v>
      </c>
      <c r="B8923" s="55" t="s">
        <v>11069</v>
      </c>
      <c r="C8923" s="57" t="s">
        <v>4</v>
      </c>
      <c r="D8923" s="59">
        <v>0.8</v>
      </c>
    </row>
    <row r="8924" spans="1:4" ht="13.5">
      <c r="A8924" s="57">
        <v>43497</v>
      </c>
      <c r="B8924" s="55" t="s">
        <v>11070</v>
      </c>
      <c r="C8924" s="57" t="s">
        <v>8078</v>
      </c>
      <c r="D8924" s="59">
        <v>151.31</v>
      </c>
    </row>
    <row r="8925" spans="1:4" ht="13.5">
      <c r="A8925" s="57">
        <v>43487</v>
      </c>
      <c r="B8925" s="55" t="s">
        <v>11071</v>
      </c>
      <c r="C8925" s="57" t="s">
        <v>4</v>
      </c>
      <c r="D8925" s="59">
        <v>0.94</v>
      </c>
    </row>
    <row r="8926" spans="1:4" ht="27">
      <c r="A8926" s="57">
        <v>43499</v>
      </c>
      <c r="B8926" s="55" t="s">
        <v>11072</v>
      </c>
      <c r="C8926" s="57" t="s">
        <v>8078</v>
      </c>
      <c r="D8926" s="59">
        <v>177.24</v>
      </c>
    </row>
    <row r="8927" spans="1:4" ht="13.5">
      <c r="A8927" s="57">
        <v>43486</v>
      </c>
      <c r="B8927" s="55" t="s">
        <v>11073</v>
      </c>
      <c r="C8927" s="57" t="s">
        <v>4</v>
      </c>
      <c r="D8927" s="59">
        <v>0.55000000000000004</v>
      </c>
    </row>
    <row r="8928" spans="1:4" ht="27">
      <c r="A8928" s="57">
        <v>43498</v>
      </c>
      <c r="B8928" s="55" t="s">
        <v>11074</v>
      </c>
      <c r="C8928" s="57" t="s">
        <v>8078</v>
      </c>
      <c r="D8928" s="59">
        <v>103.22</v>
      </c>
    </row>
    <row r="8929" spans="1:4" ht="27">
      <c r="A8929" s="57">
        <v>43488</v>
      </c>
      <c r="B8929" s="55" t="s">
        <v>11075</v>
      </c>
      <c r="C8929" s="57" t="s">
        <v>4</v>
      </c>
      <c r="D8929" s="59">
        <v>0.63</v>
      </c>
    </row>
    <row r="8930" spans="1:4" ht="27">
      <c r="A8930" s="57">
        <v>43500</v>
      </c>
      <c r="B8930" s="55" t="s">
        <v>11076</v>
      </c>
      <c r="C8930" s="57" t="s">
        <v>8078</v>
      </c>
      <c r="D8930" s="59">
        <v>119.49</v>
      </c>
    </row>
    <row r="8931" spans="1:4" ht="13.5">
      <c r="A8931" s="57">
        <v>43489</v>
      </c>
      <c r="B8931" s="55" t="s">
        <v>11077</v>
      </c>
      <c r="C8931" s="57" t="s">
        <v>4</v>
      </c>
      <c r="D8931" s="59">
        <v>0.95</v>
      </c>
    </row>
    <row r="8932" spans="1:4" ht="13.5">
      <c r="A8932" s="57">
        <v>43501</v>
      </c>
      <c r="B8932" s="55" t="s">
        <v>11078</v>
      </c>
      <c r="C8932" s="57" t="s">
        <v>8078</v>
      </c>
      <c r="D8932" s="59">
        <v>178.44</v>
      </c>
    </row>
    <row r="8933" spans="1:4" ht="13.5">
      <c r="A8933" s="57">
        <v>43490</v>
      </c>
      <c r="B8933" s="55" t="s">
        <v>11079</v>
      </c>
      <c r="C8933" s="57" t="s">
        <v>4</v>
      </c>
      <c r="D8933" s="59">
        <v>1.33</v>
      </c>
    </row>
    <row r="8934" spans="1:4" ht="13.5">
      <c r="A8934" s="57">
        <v>43502</v>
      </c>
      <c r="B8934" s="55" t="s">
        <v>11080</v>
      </c>
      <c r="C8934" s="57" t="s">
        <v>8078</v>
      </c>
      <c r="D8934" s="59">
        <v>250.26</v>
      </c>
    </row>
    <row r="8935" spans="1:4" ht="13.5">
      <c r="A8935" s="57">
        <v>43491</v>
      </c>
      <c r="B8935" s="55" t="s">
        <v>11081</v>
      </c>
      <c r="C8935" s="57" t="s">
        <v>4</v>
      </c>
      <c r="D8935" s="59">
        <v>1.01</v>
      </c>
    </row>
    <row r="8936" spans="1:4" ht="13.5">
      <c r="A8936" s="57">
        <v>43503</v>
      </c>
      <c r="B8936" s="55" t="s">
        <v>11082</v>
      </c>
      <c r="C8936" s="57" t="s">
        <v>8078</v>
      </c>
      <c r="D8936" s="59">
        <v>191.25</v>
      </c>
    </row>
    <row r="8937" spans="1:4" ht="13.5">
      <c r="A8937" s="57">
        <v>43492</v>
      </c>
      <c r="B8937" s="55" t="s">
        <v>11083</v>
      </c>
      <c r="C8937" s="57" t="s">
        <v>4</v>
      </c>
      <c r="D8937" s="59">
        <v>1.3</v>
      </c>
    </row>
    <row r="8938" spans="1:4" ht="13.5">
      <c r="A8938" s="57">
        <v>43504</v>
      </c>
      <c r="B8938" s="55" t="s">
        <v>11084</v>
      </c>
      <c r="C8938" s="57" t="s">
        <v>8078</v>
      </c>
      <c r="D8938" s="59">
        <v>244.54</v>
      </c>
    </row>
    <row r="8939" spans="1:4" ht="13.5">
      <c r="A8939" s="57">
        <v>43493</v>
      </c>
      <c r="B8939" s="55" t="s">
        <v>11085</v>
      </c>
      <c r="C8939" s="57" t="s">
        <v>4</v>
      </c>
      <c r="D8939" s="59">
        <v>0.52</v>
      </c>
    </row>
    <row r="8940" spans="1:4" ht="13.5">
      <c r="A8940" s="57">
        <v>43505</v>
      </c>
      <c r="B8940" s="55" t="s">
        <v>11086</v>
      </c>
      <c r="C8940" s="57" t="s">
        <v>8078</v>
      </c>
      <c r="D8940" s="59">
        <v>98.01</v>
      </c>
    </row>
    <row r="8941" spans="1:4" ht="40.5">
      <c r="A8941" s="57">
        <v>37774</v>
      </c>
      <c r="B8941" s="55" t="s">
        <v>11087</v>
      </c>
      <c r="C8941" s="57" t="s">
        <v>8068</v>
      </c>
      <c r="D8941" s="59">
        <v>188694.18</v>
      </c>
    </row>
    <row r="8942" spans="1:4" ht="40.5">
      <c r="A8942" s="57">
        <v>38630</v>
      </c>
      <c r="B8942" s="55" t="s">
        <v>11088</v>
      </c>
      <c r="C8942" s="57" t="s">
        <v>8068</v>
      </c>
      <c r="D8942" s="59">
        <v>921093.75</v>
      </c>
    </row>
    <row r="8943" spans="1:4" ht="54">
      <c r="A8943" s="57">
        <v>38629</v>
      </c>
      <c r="B8943" s="55" t="s">
        <v>11089</v>
      </c>
      <c r="C8943" s="57" t="s">
        <v>8068</v>
      </c>
      <c r="D8943" s="59">
        <v>1371093.75</v>
      </c>
    </row>
    <row r="8944" spans="1:4" ht="13.5">
      <c r="A8944" s="57">
        <v>38476</v>
      </c>
      <c r="B8944" s="55" t="s">
        <v>11090</v>
      </c>
      <c r="C8944" s="57" t="s">
        <v>8068</v>
      </c>
      <c r="D8944" s="59">
        <v>303.29000000000002</v>
      </c>
    </row>
    <row r="8945" spans="1:4" ht="13.5">
      <c r="A8945" s="57">
        <v>38477</v>
      </c>
      <c r="B8945" s="55" t="s">
        <v>11091</v>
      </c>
      <c r="C8945" s="57" t="s">
        <v>8068</v>
      </c>
      <c r="D8945" s="59">
        <v>858.93</v>
      </c>
    </row>
    <row r="8946" spans="1:4" ht="27">
      <c r="A8946" s="57">
        <v>40635</v>
      </c>
      <c r="B8946" s="55" t="s">
        <v>11092</v>
      </c>
      <c r="C8946" s="57" t="s">
        <v>8068</v>
      </c>
      <c r="D8946" s="59">
        <v>738693.9</v>
      </c>
    </row>
    <row r="8947" spans="1:4" ht="27">
      <c r="A8947" s="57">
        <v>36483</v>
      </c>
      <c r="B8947" s="55" t="s">
        <v>11093</v>
      </c>
      <c r="C8947" s="57" t="s">
        <v>8068</v>
      </c>
      <c r="D8947" s="59">
        <v>669375</v>
      </c>
    </row>
    <row r="8948" spans="1:4" ht="27">
      <c r="A8948" s="57">
        <v>14525</v>
      </c>
      <c r="B8948" s="55" t="s">
        <v>11094</v>
      </c>
      <c r="C8948" s="57" t="s">
        <v>8068</v>
      </c>
      <c r="D8948" s="59">
        <v>700875</v>
      </c>
    </row>
    <row r="8949" spans="1:4" ht="27">
      <c r="A8949" s="57">
        <v>36482</v>
      </c>
      <c r="B8949" s="55" t="s">
        <v>11095</v>
      </c>
      <c r="C8949" s="57" t="s">
        <v>8068</v>
      </c>
      <c r="D8949" s="59">
        <v>601097.93000000005</v>
      </c>
    </row>
    <row r="8950" spans="1:4" ht="27">
      <c r="A8950" s="57">
        <v>36408</v>
      </c>
      <c r="B8950" s="55" t="s">
        <v>11096</v>
      </c>
      <c r="C8950" s="57" t="s">
        <v>8068</v>
      </c>
      <c r="D8950" s="59">
        <v>718200</v>
      </c>
    </row>
    <row r="8951" spans="1:4" ht="27">
      <c r="A8951" s="57">
        <v>2723</v>
      </c>
      <c r="B8951" s="55" t="s">
        <v>11097</v>
      </c>
      <c r="C8951" s="57" t="s">
        <v>8068</v>
      </c>
      <c r="D8951" s="59">
        <v>551250</v>
      </c>
    </row>
    <row r="8952" spans="1:4" ht="27">
      <c r="A8952" s="57">
        <v>36481</v>
      </c>
      <c r="B8952" s="55" t="s">
        <v>11098</v>
      </c>
      <c r="C8952" s="57" t="s">
        <v>8068</v>
      </c>
      <c r="D8952" s="59">
        <v>657562.5</v>
      </c>
    </row>
    <row r="8953" spans="1:4" ht="27">
      <c r="A8953" s="57">
        <v>10685</v>
      </c>
      <c r="B8953" s="55" t="s">
        <v>11099</v>
      </c>
      <c r="C8953" s="57" t="s">
        <v>8068</v>
      </c>
      <c r="D8953" s="59">
        <v>630000</v>
      </c>
    </row>
    <row r="8954" spans="1:4" ht="40.5">
      <c r="A8954" s="57">
        <v>40636</v>
      </c>
      <c r="B8954" s="55" t="s">
        <v>11100</v>
      </c>
      <c r="C8954" s="57" t="s">
        <v>8068</v>
      </c>
      <c r="D8954" s="59">
        <v>711131.4</v>
      </c>
    </row>
    <row r="8955" spans="1:4" ht="13.5">
      <c r="A8955" s="57">
        <v>4111</v>
      </c>
      <c r="B8955" s="55" t="s">
        <v>11101</v>
      </c>
      <c r="C8955" s="57" t="s">
        <v>8068</v>
      </c>
      <c r="D8955" s="59">
        <v>39.590000000000003</v>
      </c>
    </row>
    <row r="8956" spans="1:4" ht="27">
      <c r="A8956" s="57">
        <v>26021</v>
      </c>
      <c r="B8956" s="55" t="s">
        <v>11102</v>
      </c>
      <c r="C8956" s="57" t="s">
        <v>8068</v>
      </c>
      <c r="D8956" s="59">
        <v>37.76</v>
      </c>
    </row>
    <row r="8957" spans="1:4" ht="13.5">
      <c r="A8957" s="57">
        <v>12</v>
      </c>
      <c r="B8957" s="55" t="s">
        <v>11103</v>
      </c>
      <c r="C8957" s="57" t="s">
        <v>8068</v>
      </c>
      <c r="D8957" s="59">
        <v>7</v>
      </c>
    </row>
    <row r="8958" spans="1:4" ht="13.5">
      <c r="A8958" s="57">
        <v>37554</v>
      </c>
      <c r="B8958" s="55" t="s">
        <v>11104</v>
      </c>
      <c r="C8958" s="57" t="s">
        <v>8068</v>
      </c>
      <c r="D8958" s="59">
        <v>164.41</v>
      </c>
    </row>
    <row r="8959" spans="1:4" ht="13.5">
      <c r="A8959" s="57">
        <v>37555</v>
      </c>
      <c r="B8959" s="55" t="s">
        <v>11105</v>
      </c>
      <c r="C8959" s="57" t="s">
        <v>8068</v>
      </c>
      <c r="D8959" s="59">
        <v>199.99</v>
      </c>
    </row>
    <row r="8960" spans="1:4" ht="27">
      <c r="A8960" s="57">
        <v>10902</v>
      </c>
      <c r="B8960" s="55" t="s">
        <v>11106</v>
      </c>
      <c r="C8960" s="57" t="s">
        <v>8068</v>
      </c>
      <c r="D8960" s="59">
        <v>50.18</v>
      </c>
    </row>
    <row r="8961" spans="1:4" ht="27">
      <c r="A8961" s="57">
        <v>20965</v>
      </c>
      <c r="B8961" s="55" t="s">
        <v>11107</v>
      </c>
      <c r="C8961" s="57" t="s">
        <v>8068</v>
      </c>
      <c r="D8961" s="59">
        <v>50.65</v>
      </c>
    </row>
    <row r="8962" spans="1:4" ht="27">
      <c r="A8962" s="57">
        <v>20966</v>
      </c>
      <c r="B8962" s="55" t="s">
        <v>11108</v>
      </c>
      <c r="C8962" s="57" t="s">
        <v>8068</v>
      </c>
      <c r="D8962" s="59">
        <v>54.53</v>
      </c>
    </row>
    <row r="8963" spans="1:4" ht="27">
      <c r="A8963" s="57">
        <v>10903</v>
      </c>
      <c r="B8963" s="55" t="s">
        <v>11109</v>
      </c>
      <c r="C8963" s="57" t="s">
        <v>8068</v>
      </c>
      <c r="D8963" s="59">
        <v>82.66</v>
      </c>
    </row>
    <row r="8964" spans="1:4" ht="27">
      <c r="A8964" s="57">
        <v>20967</v>
      </c>
      <c r="B8964" s="55" t="s">
        <v>11110</v>
      </c>
      <c r="C8964" s="57" t="s">
        <v>8068</v>
      </c>
      <c r="D8964" s="59">
        <v>82.66</v>
      </c>
    </row>
    <row r="8965" spans="1:4" ht="27">
      <c r="A8965" s="57">
        <v>20968</v>
      </c>
      <c r="B8965" s="55" t="s">
        <v>11111</v>
      </c>
      <c r="C8965" s="57" t="s">
        <v>8068</v>
      </c>
      <c r="D8965" s="59">
        <v>90.66</v>
      </c>
    </row>
    <row r="8966" spans="1:4" ht="27">
      <c r="A8966" s="57">
        <v>11359</v>
      </c>
      <c r="B8966" s="55" t="s">
        <v>11112</v>
      </c>
      <c r="C8966" s="57" t="s">
        <v>8068</v>
      </c>
      <c r="D8966" s="59">
        <v>935.61</v>
      </c>
    </row>
    <row r="8967" spans="1:4" ht="27">
      <c r="A8967" s="57">
        <v>39017</v>
      </c>
      <c r="B8967" s="55" t="s">
        <v>11113</v>
      </c>
      <c r="C8967" s="57" t="s">
        <v>8068</v>
      </c>
      <c r="D8967" s="59">
        <v>0.18</v>
      </c>
    </row>
    <row r="8968" spans="1:4" ht="27">
      <c r="A8968" s="57">
        <v>39315</v>
      </c>
      <c r="B8968" s="55" t="s">
        <v>11114</v>
      </c>
      <c r="C8968" s="57" t="s">
        <v>8068</v>
      </c>
      <c r="D8968" s="59">
        <v>0.28999999999999998</v>
      </c>
    </row>
    <row r="8969" spans="1:4" ht="27">
      <c r="A8969" s="57">
        <v>39016</v>
      </c>
      <c r="B8969" s="55" t="s">
        <v>11115</v>
      </c>
      <c r="C8969" s="57" t="s">
        <v>8068</v>
      </c>
      <c r="D8969" s="59">
        <v>0.3</v>
      </c>
    </row>
    <row r="8970" spans="1:4" ht="13.5">
      <c r="A8970" s="57">
        <v>40432</v>
      </c>
      <c r="B8970" s="55" t="s">
        <v>11116</v>
      </c>
      <c r="C8970" s="57" t="s">
        <v>8068</v>
      </c>
      <c r="D8970" s="59">
        <v>2.31</v>
      </c>
    </row>
    <row r="8971" spans="1:4" ht="27">
      <c r="A8971" s="57">
        <v>39481</v>
      </c>
      <c r="B8971" s="55" t="s">
        <v>11117</v>
      </c>
      <c r="C8971" s="57" t="s">
        <v>8068</v>
      </c>
      <c r="D8971" s="59">
        <v>1.45</v>
      </c>
    </row>
    <row r="8972" spans="1:4" ht="13.5">
      <c r="A8972" s="57">
        <v>40433</v>
      </c>
      <c r="B8972" s="55" t="s">
        <v>11118</v>
      </c>
      <c r="C8972" s="57" t="s">
        <v>8068</v>
      </c>
      <c r="D8972" s="59">
        <v>1.28</v>
      </c>
    </row>
    <row r="8973" spans="1:4" ht="27">
      <c r="A8973" s="57">
        <v>20219</v>
      </c>
      <c r="B8973" s="55" t="s">
        <v>11119</v>
      </c>
      <c r="C8973" s="57" t="s">
        <v>8068</v>
      </c>
      <c r="D8973" s="59">
        <v>74000</v>
      </c>
    </row>
    <row r="8974" spans="1:4" ht="27">
      <c r="A8974" s="57">
        <v>36484</v>
      </c>
      <c r="B8974" s="55" t="s">
        <v>11120</v>
      </c>
      <c r="C8974" s="57" t="s">
        <v>8068</v>
      </c>
      <c r="D8974" s="59">
        <v>157088.51999999999</v>
      </c>
    </row>
    <row r="8975" spans="1:4" ht="13.5">
      <c r="A8975" s="57">
        <v>38367</v>
      </c>
      <c r="B8975" s="55" t="s">
        <v>11121</v>
      </c>
      <c r="C8975" s="57" t="s">
        <v>8068</v>
      </c>
      <c r="D8975" s="59">
        <v>16.29</v>
      </c>
    </row>
    <row r="8976" spans="1:4" ht="13.5">
      <c r="A8976" s="57">
        <v>38368</v>
      </c>
      <c r="B8976" s="55" t="s">
        <v>11122</v>
      </c>
      <c r="C8976" s="57" t="s">
        <v>8068</v>
      </c>
      <c r="D8976" s="59">
        <v>6.18</v>
      </c>
    </row>
    <row r="8977" spans="1:4" ht="13.5">
      <c r="A8977" s="57">
        <v>38091</v>
      </c>
      <c r="B8977" s="55" t="s">
        <v>11123</v>
      </c>
      <c r="C8977" s="57" t="s">
        <v>8068</v>
      </c>
      <c r="D8977" s="59">
        <v>2.75</v>
      </c>
    </row>
    <row r="8978" spans="1:4" ht="13.5">
      <c r="A8978" s="57">
        <v>38095</v>
      </c>
      <c r="B8978" s="55" t="s">
        <v>11124</v>
      </c>
      <c r="C8978" s="57" t="s">
        <v>8068</v>
      </c>
      <c r="D8978" s="59">
        <v>5.83</v>
      </c>
    </row>
    <row r="8979" spans="1:4" ht="13.5">
      <c r="A8979" s="57">
        <v>38092</v>
      </c>
      <c r="B8979" s="55" t="s">
        <v>11125</v>
      </c>
      <c r="C8979" s="57" t="s">
        <v>8068</v>
      </c>
      <c r="D8979" s="59">
        <v>2.61</v>
      </c>
    </row>
    <row r="8980" spans="1:4" ht="13.5">
      <c r="A8980" s="57">
        <v>38093</v>
      </c>
      <c r="B8980" s="55" t="s">
        <v>11126</v>
      </c>
      <c r="C8980" s="57" t="s">
        <v>8068</v>
      </c>
      <c r="D8980" s="59">
        <v>2.7</v>
      </c>
    </row>
    <row r="8981" spans="1:4" ht="13.5">
      <c r="A8981" s="57">
        <v>38096</v>
      </c>
      <c r="B8981" s="55" t="s">
        <v>11127</v>
      </c>
      <c r="C8981" s="57" t="s">
        <v>8068</v>
      </c>
      <c r="D8981" s="59">
        <v>6.27</v>
      </c>
    </row>
    <row r="8982" spans="1:4" ht="13.5">
      <c r="A8982" s="57">
        <v>38094</v>
      </c>
      <c r="B8982" s="55" t="s">
        <v>11128</v>
      </c>
      <c r="C8982" s="57" t="s">
        <v>8068</v>
      </c>
      <c r="D8982" s="59">
        <v>3.31</v>
      </c>
    </row>
    <row r="8983" spans="1:4" ht="13.5">
      <c r="A8983" s="57">
        <v>38097</v>
      </c>
      <c r="B8983" s="55" t="s">
        <v>11129</v>
      </c>
      <c r="C8983" s="57" t="s">
        <v>8068</v>
      </c>
      <c r="D8983" s="59">
        <v>6.72</v>
      </c>
    </row>
    <row r="8984" spans="1:4" ht="13.5">
      <c r="A8984" s="57">
        <v>38098</v>
      </c>
      <c r="B8984" s="55" t="s">
        <v>11130</v>
      </c>
      <c r="C8984" s="57" t="s">
        <v>8068</v>
      </c>
      <c r="D8984" s="59">
        <v>6.72</v>
      </c>
    </row>
    <row r="8985" spans="1:4" ht="13.5">
      <c r="A8985" s="57">
        <v>11186</v>
      </c>
      <c r="B8985" s="55" t="s">
        <v>11131</v>
      </c>
      <c r="C8985" s="57" t="s">
        <v>3</v>
      </c>
      <c r="D8985" s="59">
        <v>477.77</v>
      </c>
    </row>
    <row r="8986" spans="1:4" ht="27">
      <c r="A8986" s="57">
        <v>11558</v>
      </c>
      <c r="B8986" s="55" t="s">
        <v>11132</v>
      </c>
      <c r="C8986" s="57" t="s">
        <v>9470</v>
      </c>
      <c r="D8986" s="59">
        <v>10.75</v>
      </c>
    </row>
    <row r="8987" spans="1:4" ht="27">
      <c r="A8987" s="57">
        <v>11557</v>
      </c>
      <c r="B8987" s="55" t="s">
        <v>11133</v>
      </c>
      <c r="C8987" s="57" t="s">
        <v>9470</v>
      </c>
      <c r="D8987" s="59">
        <v>27.22</v>
      </c>
    </row>
    <row r="8988" spans="1:4" ht="13.5">
      <c r="A8988" s="57">
        <v>2759</v>
      </c>
      <c r="B8988" s="55" t="s">
        <v>11134</v>
      </c>
      <c r="C8988" s="57" t="s">
        <v>8068</v>
      </c>
      <c r="D8988" s="59">
        <v>5.8</v>
      </c>
    </row>
    <row r="8989" spans="1:4" ht="13.5">
      <c r="A8989" s="57">
        <v>38124</v>
      </c>
      <c r="B8989" s="55" t="s">
        <v>11135</v>
      </c>
      <c r="C8989" s="57" t="s">
        <v>8068</v>
      </c>
      <c r="D8989" s="59">
        <v>24.7</v>
      </c>
    </row>
    <row r="8990" spans="1:4" ht="13.5">
      <c r="A8990" s="57">
        <v>38380</v>
      </c>
      <c r="B8990" s="55" t="s">
        <v>11136</v>
      </c>
      <c r="C8990" s="57" t="s">
        <v>8068</v>
      </c>
      <c r="D8990" s="59">
        <v>25.89</v>
      </c>
    </row>
    <row r="8991" spans="1:4" ht="27">
      <c r="A8991" s="57">
        <v>20059</v>
      </c>
      <c r="B8991" s="55" t="s">
        <v>11137</v>
      </c>
      <c r="C8991" s="57" t="s">
        <v>8068</v>
      </c>
      <c r="D8991" s="59">
        <v>15.71</v>
      </c>
    </row>
    <row r="8992" spans="1:4" ht="40.5">
      <c r="A8992" s="57">
        <v>42429</v>
      </c>
      <c r="B8992" s="55" t="s">
        <v>11138</v>
      </c>
      <c r="C8992" s="57" t="s">
        <v>8068</v>
      </c>
      <c r="D8992" s="59">
        <v>5040.8100000000004</v>
      </c>
    </row>
    <row r="8993" spans="1:4" ht="13.5">
      <c r="A8993" s="57">
        <v>39616</v>
      </c>
      <c r="B8993" s="55" t="s">
        <v>11139</v>
      </c>
      <c r="C8993" s="57" t="s">
        <v>8068</v>
      </c>
      <c r="D8993" s="59">
        <v>406.5</v>
      </c>
    </row>
    <row r="8994" spans="1:4" ht="13.5">
      <c r="A8994" s="57">
        <v>39618</v>
      </c>
      <c r="B8994" s="55" t="s">
        <v>11140</v>
      </c>
      <c r="C8994" s="57" t="s">
        <v>8068</v>
      </c>
      <c r="D8994" s="59">
        <v>737.32</v>
      </c>
    </row>
    <row r="8995" spans="1:4" ht="13.5">
      <c r="A8995" s="57">
        <v>39619</v>
      </c>
      <c r="B8995" s="55" t="s">
        <v>11141</v>
      </c>
      <c r="C8995" s="57" t="s">
        <v>8068</v>
      </c>
      <c r="D8995" s="59">
        <v>1009.83</v>
      </c>
    </row>
    <row r="8996" spans="1:4" ht="13.5">
      <c r="A8996" s="57">
        <v>39613</v>
      </c>
      <c r="B8996" s="55" t="s">
        <v>11142</v>
      </c>
      <c r="C8996" s="57" t="s">
        <v>8068</v>
      </c>
      <c r="D8996" s="59">
        <v>161.47</v>
      </c>
    </row>
    <row r="8997" spans="1:4" ht="13.5">
      <c r="A8997" s="57">
        <v>39614</v>
      </c>
      <c r="B8997" s="55" t="s">
        <v>11143</v>
      </c>
      <c r="C8997" s="57" t="s">
        <v>8068</v>
      </c>
      <c r="D8997" s="59">
        <v>235.57</v>
      </c>
    </row>
    <row r="8998" spans="1:4" ht="27">
      <c r="A8998" s="57">
        <v>38538</v>
      </c>
      <c r="B8998" s="55" t="s">
        <v>11144</v>
      </c>
      <c r="C8998" s="57" t="s">
        <v>1</v>
      </c>
      <c r="D8998" s="59">
        <v>47.06</v>
      </c>
    </row>
    <row r="8999" spans="1:4" ht="27">
      <c r="A8999" s="57">
        <v>38539</v>
      </c>
      <c r="B8999" s="55" t="s">
        <v>11145</v>
      </c>
      <c r="C8999" s="57" t="s">
        <v>1</v>
      </c>
      <c r="D8999" s="59">
        <v>63.99</v>
      </c>
    </row>
    <row r="9000" spans="1:4" ht="27">
      <c r="A9000" s="57">
        <v>38540</v>
      </c>
      <c r="B9000" s="55" t="s">
        <v>11146</v>
      </c>
      <c r="C9000" s="57" t="s">
        <v>1</v>
      </c>
      <c r="D9000" s="59">
        <v>164</v>
      </c>
    </row>
    <row r="9001" spans="1:4" ht="13.5">
      <c r="A9001" s="57">
        <v>38384</v>
      </c>
      <c r="B9001" s="55" t="s">
        <v>11147</v>
      </c>
      <c r="C9001" s="57" t="s">
        <v>8068</v>
      </c>
      <c r="D9001" s="59">
        <v>16.02</v>
      </c>
    </row>
    <row r="9002" spans="1:4" ht="13.5">
      <c r="A9002" s="57">
        <v>13</v>
      </c>
      <c r="B9002" s="55" t="s">
        <v>11148</v>
      </c>
      <c r="C9002" s="57" t="s">
        <v>92</v>
      </c>
      <c r="D9002" s="59">
        <v>10.77</v>
      </c>
    </row>
    <row r="9003" spans="1:4" ht="13.5">
      <c r="A9003" s="57">
        <v>2762</v>
      </c>
      <c r="B9003" s="55" t="s">
        <v>11149</v>
      </c>
      <c r="C9003" s="57" t="s">
        <v>1</v>
      </c>
      <c r="D9003" s="59">
        <v>7.25</v>
      </c>
    </row>
    <row r="9004" spans="1:4" ht="27">
      <c r="A9004" s="57">
        <v>21142</v>
      </c>
      <c r="B9004" s="55" t="s">
        <v>11150</v>
      </c>
      <c r="C9004" s="57" t="s">
        <v>8068</v>
      </c>
      <c r="D9004" s="59">
        <v>27.81</v>
      </c>
    </row>
    <row r="9005" spans="1:4" ht="13.5">
      <c r="A9005" s="57">
        <v>12865</v>
      </c>
      <c r="B9005" s="55" t="s">
        <v>11151</v>
      </c>
      <c r="C9005" s="57" t="s">
        <v>4</v>
      </c>
      <c r="D9005" s="59">
        <v>18.54</v>
      </c>
    </row>
    <row r="9006" spans="1:4" ht="13.5">
      <c r="A9006" s="57">
        <v>41074</v>
      </c>
      <c r="B9006" s="55" t="s">
        <v>11152</v>
      </c>
      <c r="C9006" s="57" t="s">
        <v>8078</v>
      </c>
      <c r="D9006" s="59">
        <v>3260.47</v>
      </c>
    </row>
    <row r="9007" spans="1:4" ht="13.5">
      <c r="A9007" s="57">
        <v>4223</v>
      </c>
      <c r="B9007" s="55" t="s">
        <v>11153</v>
      </c>
      <c r="C9007" s="57" t="s">
        <v>109</v>
      </c>
      <c r="D9007" s="59">
        <v>3.94</v>
      </c>
    </row>
    <row r="9008" spans="1:4" ht="13.5">
      <c r="A9008" s="57">
        <v>37372</v>
      </c>
      <c r="B9008" s="55" t="s">
        <v>11154</v>
      </c>
      <c r="C9008" s="57" t="s">
        <v>4</v>
      </c>
      <c r="D9008" s="59">
        <v>0.55000000000000004</v>
      </c>
    </row>
    <row r="9009" spans="1:4" ht="13.5">
      <c r="A9009" s="57">
        <v>40863</v>
      </c>
      <c r="B9009" s="55" t="s">
        <v>11155</v>
      </c>
      <c r="C9009" s="57" t="s">
        <v>8078</v>
      </c>
      <c r="D9009" s="59">
        <v>103.7</v>
      </c>
    </row>
    <row r="9010" spans="1:4" ht="13.5">
      <c r="A9010" s="57">
        <v>38475</v>
      </c>
      <c r="B9010" s="55" t="s">
        <v>11156</v>
      </c>
      <c r="C9010" s="57" t="s">
        <v>8068</v>
      </c>
      <c r="D9010" s="59">
        <v>24.3</v>
      </c>
    </row>
    <row r="9011" spans="1:4" ht="13.5">
      <c r="A9011" s="57">
        <v>38474</v>
      </c>
      <c r="B9011" s="55" t="s">
        <v>11157</v>
      </c>
      <c r="C9011" s="57" t="s">
        <v>8068</v>
      </c>
      <c r="D9011" s="59">
        <v>30.04</v>
      </c>
    </row>
    <row r="9012" spans="1:4" ht="13.5">
      <c r="A9012" s="57">
        <v>10886</v>
      </c>
      <c r="B9012" s="55" t="s">
        <v>11158</v>
      </c>
      <c r="C9012" s="57" t="s">
        <v>8068</v>
      </c>
      <c r="D9012" s="59">
        <v>148.75</v>
      </c>
    </row>
    <row r="9013" spans="1:4" ht="13.5">
      <c r="A9013" s="57">
        <v>10888</v>
      </c>
      <c r="B9013" s="55" t="s">
        <v>11159</v>
      </c>
      <c r="C9013" s="57" t="s">
        <v>8068</v>
      </c>
      <c r="D9013" s="59">
        <v>470.76</v>
      </c>
    </row>
    <row r="9014" spans="1:4" ht="13.5">
      <c r="A9014" s="57">
        <v>10889</v>
      </c>
      <c r="B9014" s="55" t="s">
        <v>11160</v>
      </c>
      <c r="C9014" s="57" t="s">
        <v>8068</v>
      </c>
      <c r="D9014" s="59">
        <v>510</v>
      </c>
    </row>
    <row r="9015" spans="1:4" ht="13.5">
      <c r="A9015" s="57">
        <v>10890</v>
      </c>
      <c r="B9015" s="55" t="s">
        <v>11161</v>
      </c>
      <c r="C9015" s="57" t="s">
        <v>8068</v>
      </c>
      <c r="D9015" s="59">
        <v>235.38</v>
      </c>
    </row>
    <row r="9016" spans="1:4" ht="13.5">
      <c r="A9016" s="57">
        <v>10891</v>
      </c>
      <c r="B9016" s="55" t="s">
        <v>11162</v>
      </c>
      <c r="C9016" s="57" t="s">
        <v>8068</v>
      </c>
      <c r="D9016" s="59">
        <v>143.84</v>
      </c>
    </row>
    <row r="9017" spans="1:4" ht="13.5">
      <c r="A9017" s="57">
        <v>10892</v>
      </c>
      <c r="B9017" s="55" t="s">
        <v>11163</v>
      </c>
      <c r="C9017" s="57" t="s">
        <v>8068</v>
      </c>
      <c r="D9017" s="59">
        <v>170</v>
      </c>
    </row>
    <row r="9018" spans="1:4" ht="13.5">
      <c r="A9018" s="57">
        <v>20977</v>
      </c>
      <c r="B9018" s="55" t="s">
        <v>11164</v>
      </c>
      <c r="C9018" s="57" t="s">
        <v>8068</v>
      </c>
      <c r="D9018" s="59">
        <v>202.69</v>
      </c>
    </row>
    <row r="9019" spans="1:4" ht="13.5">
      <c r="A9019" s="57">
        <v>3073</v>
      </c>
      <c r="B9019" s="55" t="s">
        <v>11165</v>
      </c>
      <c r="C9019" s="57" t="s">
        <v>8068</v>
      </c>
      <c r="D9019" s="59">
        <v>197.82</v>
      </c>
    </row>
    <row r="9020" spans="1:4" ht="13.5">
      <c r="A9020" s="57">
        <v>3068</v>
      </c>
      <c r="B9020" s="55" t="s">
        <v>11166</v>
      </c>
      <c r="C9020" s="57" t="s">
        <v>8068</v>
      </c>
      <c r="D9020" s="59">
        <v>39.549999999999997</v>
      </c>
    </row>
    <row r="9021" spans="1:4" ht="13.5">
      <c r="A9021" s="57">
        <v>3074</v>
      </c>
      <c r="B9021" s="55" t="s">
        <v>11167</v>
      </c>
      <c r="C9021" s="57" t="s">
        <v>8068</v>
      </c>
      <c r="D9021" s="59">
        <v>124.89</v>
      </c>
    </row>
    <row r="9022" spans="1:4" ht="13.5">
      <c r="A9022" s="57">
        <v>3076</v>
      </c>
      <c r="B9022" s="55" t="s">
        <v>11168</v>
      </c>
      <c r="C9022" s="57" t="s">
        <v>8068</v>
      </c>
      <c r="D9022" s="59">
        <v>162.63</v>
      </c>
    </row>
    <row r="9023" spans="1:4" ht="13.5">
      <c r="A9023" s="57">
        <v>3072</v>
      </c>
      <c r="B9023" s="55" t="s">
        <v>11169</v>
      </c>
      <c r="C9023" s="57" t="s">
        <v>8068</v>
      </c>
      <c r="D9023" s="59">
        <v>40.97</v>
      </c>
    </row>
    <row r="9024" spans="1:4" ht="13.5">
      <c r="A9024" s="57">
        <v>3075</v>
      </c>
      <c r="B9024" s="55" t="s">
        <v>11170</v>
      </c>
      <c r="C9024" s="57" t="s">
        <v>8068</v>
      </c>
      <c r="D9024" s="59">
        <v>102.77</v>
      </c>
    </row>
    <row r="9025" spans="1:4" ht="13.5">
      <c r="A9025" s="57">
        <v>10780</v>
      </c>
      <c r="B9025" s="55" t="s">
        <v>11171</v>
      </c>
      <c r="C9025" s="57" t="s">
        <v>8068</v>
      </c>
      <c r="D9025" s="59">
        <v>8.68</v>
      </c>
    </row>
    <row r="9026" spans="1:4" ht="13.5">
      <c r="A9026" s="57">
        <v>10781</v>
      </c>
      <c r="B9026" s="55" t="s">
        <v>11172</v>
      </c>
      <c r="C9026" s="57" t="s">
        <v>8068</v>
      </c>
      <c r="D9026" s="59">
        <v>13.93</v>
      </c>
    </row>
    <row r="9027" spans="1:4" ht="13.5">
      <c r="A9027" s="57">
        <v>20106</v>
      </c>
      <c r="B9027" s="55" t="s">
        <v>11173</v>
      </c>
      <c r="C9027" s="57" t="s">
        <v>8068</v>
      </c>
      <c r="D9027" s="59">
        <v>4.59</v>
      </c>
    </row>
    <row r="9028" spans="1:4" ht="13.5">
      <c r="A9028" s="57">
        <v>20107</v>
      </c>
      <c r="B9028" s="55" t="s">
        <v>11174</v>
      </c>
      <c r="C9028" s="57" t="s">
        <v>8068</v>
      </c>
      <c r="D9028" s="59">
        <v>5.26</v>
      </c>
    </row>
    <row r="9029" spans="1:4" ht="13.5">
      <c r="A9029" s="57">
        <v>20108</v>
      </c>
      <c r="B9029" s="55" t="s">
        <v>11175</v>
      </c>
      <c r="C9029" s="57" t="s">
        <v>8068</v>
      </c>
      <c r="D9029" s="59">
        <v>6.94</v>
      </c>
    </row>
    <row r="9030" spans="1:4" ht="13.5">
      <c r="A9030" s="57">
        <v>20109</v>
      </c>
      <c r="B9030" s="55" t="s">
        <v>11176</v>
      </c>
      <c r="C9030" s="57" t="s">
        <v>8068</v>
      </c>
      <c r="D9030" s="59">
        <v>8.68</v>
      </c>
    </row>
    <row r="9031" spans="1:4" ht="13.5">
      <c r="A9031" s="57">
        <v>34795</v>
      </c>
      <c r="B9031" s="55" t="s">
        <v>11177</v>
      </c>
      <c r="C9031" s="57" t="s">
        <v>3</v>
      </c>
      <c r="D9031" s="59">
        <v>286.73</v>
      </c>
    </row>
    <row r="9032" spans="1:4" ht="13.5">
      <c r="A9032" s="57">
        <v>34796</v>
      </c>
      <c r="B9032" s="55" t="s">
        <v>11178</v>
      </c>
      <c r="C9032" s="57" t="s">
        <v>1</v>
      </c>
      <c r="D9032" s="59">
        <v>12.58</v>
      </c>
    </row>
    <row r="9033" spans="1:4" ht="27">
      <c r="A9033" s="57">
        <v>43612</v>
      </c>
      <c r="B9033" s="55" t="s">
        <v>11179</v>
      </c>
      <c r="C9033" s="57" t="s">
        <v>10493</v>
      </c>
      <c r="D9033" s="59">
        <v>61.5</v>
      </c>
    </row>
    <row r="9034" spans="1:4" ht="27">
      <c r="A9034" s="57">
        <v>43613</v>
      </c>
      <c r="B9034" s="55" t="s">
        <v>11180</v>
      </c>
      <c r="C9034" s="57" t="s">
        <v>10493</v>
      </c>
      <c r="D9034" s="59">
        <v>50.92</v>
      </c>
    </row>
    <row r="9035" spans="1:4" ht="27">
      <c r="A9035" s="57">
        <v>11480</v>
      </c>
      <c r="B9035" s="55" t="s">
        <v>11181</v>
      </c>
      <c r="C9035" s="57" t="s">
        <v>10493</v>
      </c>
      <c r="D9035" s="59">
        <v>78.14</v>
      </c>
    </row>
    <row r="9036" spans="1:4" ht="40.5">
      <c r="A9036" s="57">
        <v>11469</v>
      </c>
      <c r="B9036" s="55" t="s">
        <v>11182</v>
      </c>
      <c r="C9036" s="57" t="s">
        <v>8068</v>
      </c>
      <c r="D9036" s="59">
        <v>8.34</v>
      </c>
    </row>
    <row r="9037" spans="1:4" ht="27">
      <c r="A9037" s="57">
        <v>11468</v>
      </c>
      <c r="B9037" s="55" t="s">
        <v>11183</v>
      </c>
      <c r="C9037" s="57" t="s">
        <v>8068</v>
      </c>
      <c r="D9037" s="59">
        <v>8.34</v>
      </c>
    </row>
    <row r="9038" spans="1:4" ht="27">
      <c r="A9038" s="57">
        <v>11484</v>
      </c>
      <c r="B9038" s="55" t="s">
        <v>11184</v>
      </c>
      <c r="C9038" s="57" t="s">
        <v>8068</v>
      </c>
      <c r="D9038" s="59">
        <v>36.659999999999997</v>
      </c>
    </row>
    <row r="9039" spans="1:4" ht="27">
      <c r="A9039" s="57">
        <v>38155</v>
      </c>
      <c r="B9039" s="55" t="s">
        <v>11185</v>
      </c>
      <c r="C9039" s="57" t="s">
        <v>8068</v>
      </c>
      <c r="D9039" s="59">
        <v>56.92</v>
      </c>
    </row>
    <row r="9040" spans="1:4" ht="27">
      <c r="A9040" s="57">
        <v>11467</v>
      </c>
      <c r="B9040" s="55" t="s">
        <v>11186</v>
      </c>
      <c r="C9040" s="57" t="s">
        <v>8068</v>
      </c>
      <c r="D9040" s="59">
        <v>13</v>
      </c>
    </row>
    <row r="9041" spans="1:4" ht="40.5">
      <c r="A9041" s="57">
        <v>38153</v>
      </c>
      <c r="B9041" s="55" t="s">
        <v>11187</v>
      </c>
      <c r="C9041" s="57" t="s">
        <v>10493</v>
      </c>
      <c r="D9041" s="59">
        <v>33.22</v>
      </c>
    </row>
    <row r="9042" spans="1:4" ht="40.5">
      <c r="A9042" s="57">
        <v>43607</v>
      </c>
      <c r="B9042" s="55" t="s">
        <v>11188</v>
      </c>
      <c r="C9042" s="57" t="s">
        <v>8068</v>
      </c>
      <c r="D9042" s="59">
        <v>62.84</v>
      </c>
    </row>
    <row r="9043" spans="1:4" ht="40.5">
      <c r="A9043" s="57">
        <v>3080</v>
      </c>
      <c r="B9043" s="55" t="s">
        <v>11189</v>
      </c>
      <c r="C9043" s="57" t="s">
        <v>10493</v>
      </c>
      <c r="D9043" s="59">
        <v>42.25</v>
      </c>
    </row>
    <row r="9044" spans="1:4" ht="40.5">
      <c r="A9044" s="57">
        <v>3081</v>
      </c>
      <c r="B9044" s="55" t="s">
        <v>11190</v>
      </c>
      <c r="C9044" s="57" t="s">
        <v>10493</v>
      </c>
      <c r="D9044" s="59">
        <v>83.59</v>
      </c>
    </row>
    <row r="9045" spans="1:4" ht="40.5">
      <c r="A9045" s="57">
        <v>3090</v>
      </c>
      <c r="B9045" s="55" t="s">
        <v>11191</v>
      </c>
      <c r="C9045" s="57" t="s">
        <v>10493</v>
      </c>
      <c r="D9045" s="59">
        <v>37.71</v>
      </c>
    </row>
    <row r="9046" spans="1:4" ht="40.5">
      <c r="A9046" s="57">
        <v>43611</v>
      </c>
      <c r="B9046" s="55" t="s">
        <v>11192</v>
      </c>
      <c r="C9046" s="57" t="s">
        <v>10493</v>
      </c>
      <c r="D9046" s="59">
        <v>62.57</v>
      </c>
    </row>
    <row r="9047" spans="1:4" ht="40.5">
      <c r="A9047" s="57">
        <v>3103</v>
      </c>
      <c r="B9047" s="55" t="s">
        <v>11193</v>
      </c>
      <c r="C9047" s="57" t="s">
        <v>8068</v>
      </c>
      <c r="D9047" s="59">
        <v>31.26</v>
      </c>
    </row>
    <row r="9048" spans="1:4" ht="40.5">
      <c r="A9048" s="57">
        <v>3097</v>
      </c>
      <c r="B9048" s="55" t="s">
        <v>11194</v>
      </c>
      <c r="C9048" s="57" t="s">
        <v>10493</v>
      </c>
      <c r="D9048" s="59">
        <v>47.3</v>
      </c>
    </row>
    <row r="9049" spans="1:4" ht="40.5">
      <c r="A9049" s="57">
        <v>3099</v>
      </c>
      <c r="B9049" s="55" t="s">
        <v>11195</v>
      </c>
      <c r="C9049" s="57" t="s">
        <v>10493</v>
      </c>
      <c r="D9049" s="59">
        <v>75.739999999999995</v>
      </c>
    </row>
    <row r="9050" spans="1:4" ht="40.5">
      <c r="A9050" s="57">
        <v>38151</v>
      </c>
      <c r="B9050" s="55" t="s">
        <v>11196</v>
      </c>
      <c r="C9050" s="57" t="s">
        <v>10493</v>
      </c>
      <c r="D9050" s="59">
        <v>54.91</v>
      </c>
    </row>
    <row r="9051" spans="1:4" ht="40.5">
      <c r="A9051" s="57">
        <v>38152</v>
      </c>
      <c r="B9051" s="55" t="s">
        <v>11197</v>
      </c>
      <c r="C9051" s="57" t="s">
        <v>10493</v>
      </c>
      <c r="D9051" s="59">
        <v>88.58</v>
      </c>
    </row>
    <row r="9052" spans="1:4" ht="40.5">
      <c r="A9052" s="57">
        <v>43610</v>
      </c>
      <c r="B9052" s="55" t="s">
        <v>11198</v>
      </c>
      <c r="C9052" s="57" t="s">
        <v>8068</v>
      </c>
      <c r="D9052" s="59">
        <v>46.93</v>
      </c>
    </row>
    <row r="9053" spans="1:4" ht="40.5">
      <c r="A9053" s="57">
        <v>3093</v>
      </c>
      <c r="B9053" s="55" t="s">
        <v>11199</v>
      </c>
      <c r="C9053" s="57" t="s">
        <v>10493</v>
      </c>
      <c r="D9053" s="59">
        <v>75.739999999999995</v>
      </c>
    </row>
    <row r="9054" spans="1:4" ht="27">
      <c r="A9054" s="57">
        <v>38165</v>
      </c>
      <c r="B9054" s="55" t="s">
        <v>11200</v>
      </c>
      <c r="C9054" s="57" t="s">
        <v>10493</v>
      </c>
      <c r="D9054" s="59">
        <v>51.73</v>
      </c>
    </row>
    <row r="9055" spans="1:4" ht="27">
      <c r="A9055" s="57">
        <v>38177</v>
      </c>
      <c r="B9055" s="55" t="s">
        <v>11201</v>
      </c>
      <c r="C9055" s="57" t="s">
        <v>8068</v>
      </c>
      <c r="D9055" s="59">
        <v>15.37</v>
      </c>
    </row>
    <row r="9056" spans="1:4" ht="27">
      <c r="A9056" s="57">
        <v>11458</v>
      </c>
      <c r="B9056" s="55" t="s">
        <v>11202</v>
      </c>
      <c r="C9056" s="57" t="s">
        <v>8068</v>
      </c>
      <c r="D9056" s="59">
        <v>18.350000000000001</v>
      </c>
    </row>
    <row r="9057" spans="1:4" ht="40.5">
      <c r="A9057" s="57">
        <v>3108</v>
      </c>
      <c r="B9057" s="55" t="s">
        <v>11203</v>
      </c>
      <c r="C9057" s="57" t="s">
        <v>8068</v>
      </c>
      <c r="D9057" s="59">
        <v>78.010000000000005</v>
      </c>
    </row>
    <row r="9058" spans="1:4" ht="40.5">
      <c r="A9058" s="57">
        <v>3105</v>
      </c>
      <c r="B9058" s="55" t="s">
        <v>11204</v>
      </c>
      <c r="C9058" s="57" t="s">
        <v>8068</v>
      </c>
      <c r="D9058" s="59">
        <v>102.03</v>
      </c>
    </row>
    <row r="9059" spans="1:4" ht="27">
      <c r="A9059" s="57">
        <v>38178</v>
      </c>
      <c r="B9059" s="55" t="s">
        <v>11205</v>
      </c>
      <c r="C9059" s="57" t="s">
        <v>8068</v>
      </c>
      <c r="D9059" s="59">
        <v>16.91</v>
      </c>
    </row>
    <row r="9060" spans="1:4" ht="27">
      <c r="A9060" s="57">
        <v>43575</v>
      </c>
      <c r="B9060" s="55" t="s">
        <v>11206</v>
      </c>
      <c r="C9060" s="57" t="s">
        <v>8068</v>
      </c>
      <c r="D9060" s="59">
        <v>36.64</v>
      </c>
    </row>
    <row r="9061" spans="1:4" ht="27">
      <c r="A9061" s="57">
        <v>43577</v>
      </c>
      <c r="B9061" s="55" t="s">
        <v>11207</v>
      </c>
      <c r="C9061" s="57" t="s">
        <v>8068</v>
      </c>
      <c r="D9061" s="59">
        <v>63.71</v>
      </c>
    </row>
    <row r="9062" spans="1:4" ht="27">
      <c r="A9062" s="57">
        <v>42481</v>
      </c>
      <c r="B9062" s="55" t="s">
        <v>11208</v>
      </c>
      <c r="C9062" s="57" t="s">
        <v>3</v>
      </c>
      <c r="D9062" s="59">
        <v>16.45</v>
      </c>
    </row>
    <row r="9063" spans="1:4" ht="27">
      <c r="A9063" s="57">
        <v>43458</v>
      </c>
      <c r="B9063" s="55" t="s">
        <v>11209</v>
      </c>
      <c r="C9063" s="57" t="s">
        <v>4</v>
      </c>
      <c r="D9063" s="59">
        <v>0.04</v>
      </c>
    </row>
    <row r="9064" spans="1:4" ht="27">
      <c r="A9064" s="57">
        <v>43470</v>
      </c>
      <c r="B9064" s="55" t="s">
        <v>11210</v>
      </c>
      <c r="C9064" s="57" t="s">
        <v>8078</v>
      </c>
      <c r="D9064" s="59">
        <v>7.9</v>
      </c>
    </row>
    <row r="9065" spans="1:4" ht="27">
      <c r="A9065" s="57">
        <v>43459</v>
      </c>
      <c r="B9065" s="55" t="s">
        <v>11211</v>
      </c>
      <c r="C9065" s="57" t="s">
        <v>4</v>
      </c>
      <c r="D9065" s="59">
        <v>0.38</v>
      </c>
    </row>
    <row r="9066" spans="1:4" ht="27">
      <c r="A9066" s="57">
        <v>43471</v>
      </c>
      <c r="B9066" s="55" t="s">
        <v>11212</v>
      </c>
      <c r="C9066" s="57" t="s">
        <v>8078</v>
      </c>
      <c r="D9066" s="59">
        <v>71.44</v>
      </c>
    </row>
    <row r="9067" spans="1:4" ht="27">
      <c r="A9067" s="57">
        <v>43460</v>
      </c>
      <c r="B9067" s="55" t="s">
        <v>11213</v>
      </c>
      <c r="C9067" s="57" t="s">
        <v>4</v>
      </c>
      <c r="D9067" s="59">
        <v>0.62</v>
      </c>
    </row>
    <row r="9068" spans="1:4" ht="27">
      <c r="A9068" s="57">
        <v>43472</v>
      </c>
      <c r="B9068" s="55" t="s">
        <v>11214</v>
      </c>
      <c r="C9068" s="57" t="s">
        <v>8078</v>
      </c>
      <c r="D9068" s="59">
        <v>117.38</v>
      </c>
    </row>
    <row r="9069" spans="1:4" ht="13.5">
      <c r="A9069" s="57">
        <v>43461</v>
      </c>
      <c r="B9069" s="55" t="s">
        <v>11215</v>
      </c>
      <c r="C9069" s="57" t="s">
        <v>4</v>
      </c>
      <c r="D9069" s="59">
        <v>0.28000000000000003</v>
      </c>
    </row>
    <row r="9070" spans="1:4" ht="27">
      <c r="A9070" s="57">
        <v>43473</v>
      </c>
      <c r="B9070" s="55" t="s">
        <v>11216</v>
      </c>
      <c r="C9070" s="57" t="s">
        <v>8078</v>
      </c>
      <c r="D9070" s="59">
        <v>53.34</v>
      </c>
    </row>
    <row r="9071" spans="1:4" ht="27">
      <c r="A9071" s="57">
        <v>43463</v>
      </c>
      <c r="B9071" s="55" t="s">
        <v>11217</v>
      </c>
      <c r="C9071" s="57" t="s">
        <v>4</v>
      </c>
      <c r="D9071" s="59">
        <v>0.08</v>
      </c>
    </row>
    <row r="9072" spans="1:4" ht="27">
      <c r="A9072" s="57">
        <v>43475</v>
      </c>
      <c r="B9072" s="55" t="s">
        <v>11218</v>
      </c>
      <c r="C9072" s="57" t="s">
        <v>8078</v>
      </c>
      <c r="D9072" s="59">
        <v>14.97</v>
      </c>
    </row>
    <row r="9073" spans="1:4" ht="27">
      <c r="A9073" s="57">
        <v>43462</v>
      </c>
      <c r="B9073" s="55" t="s">
        <v>11219</v>
      </c>
      <c r="C9073" s="57" t="s">
        <v>4</v>
      </c>
      <c r="D9073" s="59">
        <v>0.01</v>
      </c>
    </row>
    <row r="9074" spans="1:4" ht="27">
      <c r="A9074" s="57">
        <v>43474</v>
      </c>
      <c r="B9074" s="55" t="s">
        <v>11220</v>
      </c>
      <c r="C9074" s="57" t="s">
        <v>8078</v>
      </c>
      <c r="D9074" s="59">
        <v>1.6</v>
      </c>
    </row>
    <row r="9075" spans="1:4" ht="27">
      <c r="A9075" s="57">
        <v>43464</v>
      </c>
      <c r="B9075" s="55" t="s">
        <v>11221</v>
      </c>
      <c r="C9075" s="57" t="s">
        <v>4</v>
      </c>
      <c r="D9075" s="59">
        <v>0.01</v>
      </c>
    </row>
    <row r="9076" spans="1:4" ht="27">
      <c r="A9076" s="57">
        <v>43476</v>
      </c>
      <c r="B9076" s="55" t="s">
        <v>11222</v>
      </c>
      <c r="C9076" s="57" t="s">
        <v>8078</v>
      </c>
      <c r="D9076" s="59">
        <v>0.01</v>
      </c>
    </row>
    <row r="9077" spans="1:4" ht="13.5">
      <c r="A9077" s="57">
        <v>43465</v>
      </c>
      <c r="B9077" s="55" t="s">
        <v>11223</v>
      </c>
      <c r="C9077" s="57" t="s">
        <v>4</v>
      </c>
      <c r="D9077" s="59">
        <v>0.57999999999999996</v>
      </c>
    </row>
    <row r="9078" spans="1:4" ht="27">
      <c r="A9078" s="57">
        <v>43477</v>
      </c>
      <c r="B9078" s="55" t="s">
        <v>11224</v>
      </c>
      <c r="C9078" s="57" t="s">
        <v>8078</v>
      </c>
      <c r="D9078" s="59">
        <v>110.22</v>
      </c>
    </row>
    <row r="9079" spans="1:4" ht="13.5">
      <c r="A9079" s="57">
        <v>43466</v>
      </c>
      <c r="B9079" s="55" t="s">
        <v>11225</v>
      </c>
      <c r="C9079" s="57" t="s">
        <v>4</v>
      </c>
      <c r="D9079" s="59">
        <v>1.27</v>
      </c>
    </row>
    <row r="9080" spans="1:4" ht="13.5">
      <c r="A9080" s="57">
        <v>43478</v>
      </c>
      <c r="B9080" s="55" t="s">
        <v>11226</v>
      </c>
      <c r="C9080" s="57" t="s">
        <v>8078</v>
      </c>
      <c r="D9080" s="59">
        <v>240.1</v>
      </c>
    </row>
    <row r="9081" spans="1:4" ht="13.5">
      <c r="A9081" s="57">
        <v>43467</v>
      </c>
      <c r="B9081" s="55" t="s">
        <v>11227</v>
      </c>
      <c r="C9081" s="57" t="s">
        <v>4</v>
      </c>
      <c r="D9081" s="59">
        <v>0.41</v>
      </c>
    </row>
    <row r="9082" spans="1:4" ht="27">
      <c r="A9082" s="57">
        <v>43479</v>
      </c>
      <c r="B9082" s="55" t="s">
        <v>11228</v>
      </c>
      <c r="C9082" s="57" t="s">
        <v>8078</v>
      </c>
      <c r="D9082" s="59">
        <v>76.97</v>
      </c>
    </row>
    <row r="9083" spans="1:4" ht="13.5">
      <c r="A9083" s="57">
        <v>43468</v>
      </c>
      <c r="B9083" s="55" t="s">
        <v>11229</v>
      </c>
      <c r="C9083" s="57" t="s">
        <v>4</v>
      </c>
      <c r="D9083" s="59">
        <v>0.89</v>
      </c>
    </row>
    <row r="9084" spans="1:4" ht="27">
      <c r="A9084" s="57">
        <v>43480</v>
      </c>
      <c r="B9084" s="55" t="s">
        <v>11230</v>
      </c>
      <c r="C9084" s="57" t="s">
        <v>8078</v>
      </c>
      <c r="D9084" s="59">
        <v>167.28</v>
      </c>
    </row>
    <row r="9085" spans="1:4" ht="13.5">
      <c r="A9085" s="57">
        <v>43469</v>
      </c>
      <c r="B9085" s="55" t="s">
        <v>11231</v>
      </c>
      <c r="C9085" s="57" t="s">
        <v>4</v>
      </c>
      <c r="D9085" s="59">
        <v>0.06</v>
      </c>
    </row>
    <row r="9086" spans="1:4" ht="27">
      <c r="A9086" s="57">
        <v>43481</v>
      </c>
      <c r="B9086" s="55" t="s">
        <v>11232</v>
      </c>
      <c r="C9086" s="57" t="s">
        <v>8078</v>
      </c>
      <c r="D9086" s="59">
        <v>10.78</v>
      </c>
    </row>
    <row r="9087" spans="1:4" ht="27">
      <c r="A9087" s="57">
        <v>3119</v>
      </c>
      <c r="B9087" s="55" t="s">
        <v>11233</v>
      </c>
      <c r="C9087" s="57" t="s">
        <v>8068</v>
      </c>
      <c r="D9087" s="59">
        <v>1.98</v>
      </c>
    </row>
    <row r="9088" spans="1:4" ht="27">
      <c r="A9088" s="57">
        <v>3122</v>
      </c>
      <c r="B9088" s="55" t="s">
        <v>11234</v>
      </c>
      <c r="C9088" s="57" t="s">
        <v>8068</v>
      </c>
      <c r="D9088" s="59">
        <v>4.04</v>
      </c>
    </row>
    <row r="9089" spans="1:4" ht="27">
      <c r="A9089" s="57">
        <v>3121</v>
      </c>
      <c r="B9089" s="55" t="s">
        <v>11235</v>
      </c>
      <c r="C9089" s="57" t="s">
        <v>8068</v>
      </c>
      <c r="D9089" s="59">
        <v>4.58</v>
      </c>
    </row>
    <row r="9090" spans="1:4" ht="27">
      <c r="A9090" s="57">
        <v>3120</v>
      </c>
      <c r="B9090" s="55" t="s">
        <v>11236</v>
      </c>
      <c r="C9090" s="57" t="s">
        <v>8068</v>
      </c>
      <c r="D9090" s="59">
        <v>8.68</v>
      </c>
    </row>
    <row r="9091" spans="1:4" ht="27">
      <c r="A9091" s="57">
        <v>11455</v>
      </c>
      <c r="B9091" s="55" t="s">
        <v>11237</v>
      </c>
      <c r="C9091" s="57" t="s">
        <v>8068</v>
      </c>
      <c r="D9091" s="59">
        <v>12.56</v>
      </c>
    </row>
    <row r="9092" spans="1:4" ht="27">
      <c r="A9092" s="57">
        <v>11456</v>
      </c>
      <c r="B9092" s="55" t="s">
        <v>11238</v>
      </c>
      <c r="C9092" s="57" t="s">
        <v>8068</v>
      </c>
      <c r="D9092" s="59">
        <v>15.01</v>
      </c>
    </row>
    <row r="9093" spans="1:4" ht="40.5">
      <c r="A9093" s="57">
        <v>3107</v>
      </c>
      <c r="B9093" s="55" t="s">
        <v>11239</v>
      </c>
      <c r="C9093" s="57" t="s">
        <v>8068</v>
      </c>
      <c r="D9093" s="59">
        <v>6.33</v>
      </c>
    </row>
    <row r="9094" spans="1:4" ht="40.5">
      <c r="A9094" s="57">
        <v>43583</v>
      </c>
      <c r="B9094" s="55" t="s">
        <v>11240</v>
      </c>
      <c r="C9094" s="57" t="s">
        <v>8068</v>
      </c>
      <c r="D9094" s="59">
        <v>7.14</v>
      </c>
    </row>
    <row r="9095" spans="1:4" ht="40.5">
      <c r="A9095" s="57">
        <v>43586</v>
      </c>
      <c r="B9095" s="55" t="s">
        <v>11241</v>
      </c>
      <c r="C9095" s="57" t="s">
        <v>8068</v>
      </c>
      <c r="D9095" s="59">
        <v>7.32</v>
      </c>
    </row>
    <row r="9096" spans="1:4" ht="40.5">
      <c r="A9096" s="57">
        <v>11461</v>
      </c>
      <c r="B9096" s="55" t="s">
        <v>11242</v>
      </c>
      <c r="C9096" s="57" t="s">
        <v>8068</v>
      </c>
      <c r="D9096" s="59">
        <v>7.98</v>
      </c>
    </row>
    <row r="9097" spans="1:4" ht="40.5">
      <c r="A9097" s="57">
        <v>43587</v>
      </c>
      <c r="B9097" s="55" t="s">
        <v>11243</v>
      </c>
      <c r="C9097" s="57" t="s">
        <v>8068</v>
      </c>
      <c r="D9097" s="59">
        <v>9.1999999999999993</v>
      </c>
    </row>
    <row r="9098" spans="1:4" ht="40.5">
      <c r="A9098" s="57">
        <v>3106</v>
      </c>
      <c r="B9098" s="55" t="s">
        <v>11244</v>
      </c>
      <c r="C9098" s="57" t="s">
        <v>8068</v>
      </c>
      <c r="D9098" s="59">
        <v>11.68</v>
      </c>
    </row>
    <row r="9099" spans="1:4" ht="13.5">
      <c r="A9099" s="57">
        <v>25951</v>
      </c>
      <c r="B9099" s="55" t="s">
        <v>11245</v>
      </c>
      <c r="C9099" s="57" t="s">
        <v>92</v>
      </c>
      <c r="D9099" s="59">
        <v>1.84</v>
      </c>
    </row>
    <row r="9100" spans="1:4" ht="13.5">
      <c r="A9100" s="57">
        <v>3123</v>
      </c>
      <c r="B9100" s="55" t="s">
        <v>11246</v>
      </c>
      <c r="C9100" s="57" t="s">
        <v>92</v>
      </c>
      <c r="D9100" s="59">
        <v>1.72</v>
      </c>
    </row>
    <row r="9101" spans="1:4" ht="13.5">
      <c r="A9101" s="57">
        <v>38125</v>
      </c>
      <c r="B9101" s="55" t="s">
        <v>11247</v>
      </c>
      <c r="C9101" s="57" t="s">
        <v>92</v>
      </c>
      <c r="D9101" s="59">
        <v>1.23</v>
      </c>
    </row>
    <row r="9102" spans="1:4" ht="27">
      <c r="A9102" s="57">
        <v>39014</v>
      </c>
      <c r="B9102" s="55" t="s">
        <v>11248</v>
      </c>
      <c r="C9102" s="57" t="s">
        <v>92</v>
      </c>
      <c r="D9102" s="59">
        <v>6.68</v>
      </c>
    </row>
    <row r="9103" spans="1:4" ht="27">
      <c r="A9103" s="57">
        <v>39365</v>
      </c>
      <c r="B9103" s="55" t="s">
        <v>11249</v>
      </c>
      <c r="C9103" s="57" t="s">
        <v>8068</v>
      </c>
      <c r="D9103" s="59">
        <v>1088.79</v>
      </c>
    </row>
    <row r="9104" spans="1:4" ht="27">
      <c r="A9104" s="57">
        <v>39366</v>
      </c>
      <c r="B9104" s="55" t="s">
        <v>11250</v>
      </c>
      <c r="C9104" s="57" t="s">
        <v>8068</v>
      </c>
      <c r="D9104" s="59">
        <v>2787.77</v>
      </c>
    </row>
    <row r="9105" spans="1:4" ht="27">
      <c r="A9105" s="57">
        <v>39367</v>
      </c>
      <c r="B9105" s="55" t="s">
        <v>11251</v>
      </c>
      <c r="C9105" s="57" t="s">
        <v>8068</v>
      </c>
      <c r="D9105" s="59">
        <v>3810.37</v>
      </c>
    </row>
    <row r="9106" spans="1:4" ht="13.5">
      <c r="A9106" s="57">
        <v>37394</v>
      </c>
      <c r="B9106" s="55" t="s">
        <v>11252</v>
      </c>
      <c r="C9106" s="57" t="s">
        <v>11253</v>
      </c>
      <c r="D9106" s="59">
        <v>40.42</v>
      </c>
    </row>
    <row r="9107" spans="1:4" ht="13.5">
      <c r="A9107" s="57">
        <v>14146</v>
      </c>
      <c r="B9107" s="55" t="s">
        <v>11254</v>
      </c>
      <c r="C9107" s="57" t="s">
        <v>11253</v>
      </c>
      <c r="D9107" s="59">
        <v>65</v>
      </c>
    </row>
    <row r="9108" spans="1:4" ht="13.5">
      <c r="A9108" s="57">
        <v>38134</v>
      </c>
      <c r="B9108" s="55" t="s">
        <v>11255</v>
      </c>
      <c r="C9108" s="57" t="s">
        <v>92</v>
      </c>
      <c r="D9108" s="59">
        <v>85.78</v>
      </c>
    </row>
    <row r="9109" spans="1:4" ht="13.5">
      <c r="A9109" s="57">
        <v>38132</v>
      </c>
      <c r="B9109" s="55" t="s">
        <v>11256</v>
      </c>
      <c r="C9109" s="57" t="s">
        <v>92</v>
      </c>
      <c r="D9109" s="59">
        <v>87.49</v>
      </c>
    </row>
    <row r="9110" spans="1:4" ht="13.5">
      <c r="A9110" s="57">
        <v>38133</v>
      </c>
      <c r="B9110" s="55" t="s">
        <v>11257</v>
      </c>
      <c r="C9110" s="57" t="s">
        <v>92</v>
      </c>
      <c r="D9110" s="59">
        <v>84.63</v>
      </c>
    </row>
    <row r="9111" spans="1:4" ht="27">
      <c r="A9111" s="57">
        <v>938</v>
      </c>
      <c r="B9111" s="55" t="s">
        <v>11258</v>
      </c>
      <c r="C9111" s="57" t="s">
        <v>1</v>
      </c>
      <c r="D9111" s="59">
        <v>1.19</v>
      </c>
    </row>
    <row r="9112" spans="1:4" ht="27">
      <c r="A9112" s="57">
        <v>937</v>
      </c>
      <c r="B9112" s="55" t="s">
        <v>11259</v>
      </c>
      <c r="C9112" s="57" t="s">
        <v>1</v>
      </c>
      <c r="D9112" s="59">
        <v>7.37</v>
      </c>
    </row>
    <row r="9113" spans="1:4" ht="27">
      <c r="A9113" s="57">
        <v>939</v>
      </c>
      <c r="B9113" s="55" t="s">
        <v>11260</v>
      </c>
      <c r="C9113" s="57" t="s">
        <v>1</v>
      </c>
      <c r="D9113" s="59">
        <v>1.91</v>
      </c>
    </row>
    <row r="9114" spans="1:4" ht="27">
      <c r="A9114" s="57">
        <v>944</v>
      </c>
      <c r="B9114" s="55" t="s">
        <v>11261</v>
      </c>
      <c r="C9114" s="57" t="s">
        <v>1</v>
      </c>
      <c r="D9114" s="59">
        <v>3.26</v>
      </c>
    </row>
    <row r="9115" spans="1:4" ht="27">
      <c r="A9115" s="57">
        <v>940</v>
      </c>
      <c r="B9115" s="55" t="s">
        <v>11262</v>
      </c>
      <c r="C9115" s="57" t="s">
        <v>1</v>
      </c>
      <c r="D9115" s="59">
        <v>4.51</v>
      </c>
    </row>
    <row r="9116" spans="1:4" ht="27">
      <c r="A9116" s="57">
        <v>936</v>
      </c>
      <c r="B9116" s="55" t="s">
        <v>11263</v>
      </c>
      <c r="C9116" s="57" t="s">
        <v>1</v>
      </c>
      <c r="D9116" s="59">
        <v>1.0900000000000001</v>
      </c>
    </row>
    <row r="9117" spans="1:4" ht="27">
      <c r="A9117" s="57">
        <v>935</v>
      </c>
      <c r="B9117" s="55" t="s">
        <v>11264</v>
      </c>
      <c r="C9117" s="57" t="s">
        <v>1</v>
      </c>
      <c r="D9117" s="59">
        <v>0.83</v>
      </c>
    </row>
    <row r="9118" spans="1:4" ht="13.5">
      <c r="A9118" s="57">
        <v>406</v>
      </c>
      <c r="B9118" s="55" t="s">
        <v>11265</v>
      </c>
      <c r="C9118" s="57" t="s">
        <v>8068</v>
      </c>
      <c r="D9118" s="59">
        <v>75.81</v>
      </c>
    </row>
    <row r="9119" spans="1:4" ht="13.5">
      <c r="A9119" s="57">
        <v>42529</v>
      </c>
      <c r="B9119" s="55" t="s">
        <v>11266</v>
      </c>
      <c r="C9119" s="57" t="s">
        <v>1</v>
      </c>
      <c r="D9119" s="59">
        <v>0.94</v>
      </c>
    </row>
    <row r="9120" spans="1:4" ht="27">
      <c r="A9120" s="57">
        <v>39634</v>
      </c>
      <c r="B9120" s="55" t="s">
        <v>11267</v>
      </c>
      <c r="C9120" s="57" t="s">
        <v>1</v>
      </c>
      <c r="D9120" s="59">
        <v>8.1199999999999992</v>
      </c>
    </row>
    <row r="9121" spans="1:4" ht="13.5">
      <c r="A9121" s="57">
        <v>39701</v>
      </c>
      <c r="B9121" s="55" t="s">
        <v>11268</v>
      </c>
      <c r="C9121" s="57" t="s">
        <v>8068</v>
      </c>
      <c r="D9121" s="59">
        <v>74.430000000000007</v>
      </c>
    </row>
    <row r="9122" spans="1:4" ht="13.5">
      <c r="A9122" s="57">
        <v>12815</v>
      </c>
      <c r="B9122" s="55" t="s">
        <v>11269</v>
      </c>
      <c r="C9122" s="57" t="s">
        <v>8068</v>
      </c>
      <c r="D9122" s="59">
        <v>7.05</v>
      </c>
    </row>
    <row r="9123" spans="1:4" ht="13.5">
      <c r="A9123" s="57">
        <v>407</v>
      </c>
      <c r="B9123" s="55" t="s">
        <v>11270</v>
      </c>
      <c r="C9123" s="57" t="s">
        <v>92</v>
      </c>
      <c r="D9123" s="59">
        <v>49.6</v>
      </c>
    </row>
    <row r="9124" spans="1:4" ht="27">
      <c r="A9124" s="57">
        <v>39431</v>
      </c>
      <c r="B9124" s="55" t="s">
        <v>11271</v>
      </c>
      <c r="C9124" s="57" t="s">
        <v>1</v>
      </c>
      <c r="D9124" s="59">
        <v>0.16</v>
      </c>
    </row>
    <row r="9125" spans="1:4" ht="27">
      <c r="A9125" s="57">
        <v>39432</v>
      </c>
      <c r="B9125" s="55" t="s">
        <v>11272</v>
      </c>
      <c r="C9125" s="57" t="s">
        <v>1</v>
      </c>
      <c r="D9125" s="59">
        <v>2.09</v>
      </c>
    </row>
    <row r="9126" spans="1:4" ht="13.5">
      <c r="A9126" s="57">
        <v>20111</v>
      </c>
      <c r="B9126" s="55" t="s">
        <v>11273</v>
      </c>
      <c r="C9126" s="57" t="s">
        <v>8068</v>
      </c>
      <c r="D9126" s="59">
        <v>10.45</v>
      </c>
    </row>
    <row r="9127" spans="1:4" ht="13.5">
      <c r="A9127" s="57">
        <v>21127</v>
      </c>
      <c r="B9127" s="55" t="s">
        <v>11274</v>
      </c>
      <c r="C9127" s="57" t="s">
        <v>8068</v>
      </c>
      <c r="D9127" s="59">
        <v>3.95</v>
      </c>
    </row>
    <row r="9128" spans="1:4" ht="13.5">
      <c r="A9128" s="57">
        <v>404</v>
      </c>
      <c r="B9128" s="55" t="s">
        <v>11275</v>
      </c>
      <c r="C9128" s="57" t="s">
        <v>1</v>
      </c>
      <c r="D9128" s="59">
        <v>1.42</v>
      </c>
    </row>
    <row r="9129" spans="1:4" ht="13.5">
      <c r="A9129" s="57">
        <v>14151</v>
      </c>
      <c r="B9129" s="55" t="s">
        <v>11276</v>
      </c>
      <c r="C9129" s="57" t="s">
        <v>8068</v>
      </c>
      <c r="D9129" s="59">
        <v>46.71</v>
      </c>
    </row>
    <row r="9130" spans="1:4" ht="13.5">
      <c r="A9130" s="57">
        <v>14153</v>
      </c>
      <c r="B9130" s="55" t="s">
        <v>11277</v>
      </c>
      <c r="C9130" s="57" t="s">
        <v>8068</v>
      </c>
      <c r="D9130" s="59">
        <v>52.81</v>
      </c>
    </row>
    <row r="9131" spans="1:4" ht="13.5">
      <c r="A9131" s="57">
        <v>14152</v>
      </c>
      <c r="B9131" s="55" t="s">
        <v>11278</v>
      </c>
      <c r="C9131" s="57" t="s">
        <v>8068</v>
      </c>
      <c r="D9131" s="59">
        <v>40.54</v>
      </c>
    </row>
    <row r="9132" spans="1:4" ht="13.5">
      <c r="A9132" s="57">
        <v>14154</v>
      </c>
      <c r="B9132" s="55" t="s">
        <v>11279</v>
      </c>
      <c r="C9132" s="57" t="s">
        <v>8068</v>
      </c>
      <c r="D9132" s="59">
        <v>141.9</v>
      </c>
    </row>
    <row r="9133" spans="1:4" ht="27">
      <c r="A9133" s="57">
        <v>42015</v>
      </c>
      <c r="B9133" s="55" t="s">
        <v>11280</v>
      </c>
      <c r="C9133" s="57" t="s">
        <v>1</v>
      </c>
      <c r="D9133" s="59">
        <v>1.67</v>
      </c>
    </row>
    <row r="9134" spans="1:4" ht="13.5">
      <c r="A9134" s="57">
        <v>3146</v>
      </c>
      <c r="B9134" s="55" t="s">
        <v>11281</v>
      </c>
      <c r="C9134" s="57" t="s">
        <v>8068</v>
      </c>
      <c r="D9134" s="59">
        <v>4.17</v>
      </c>
    </row>
    <row r="9135" spans="1:4" ht="13.5">
      <c r="A9135" s="57">
        <v>3143</v>
      </c>
      <c r="B9135" s="55" t="s">
        <v>11282</v>
      </c>
      <c r="C9135" s="57" t="s">
        <v>8068</v>
      </c>
      <c r="D9135" s="59">
        <v>9.48</v>
      </c>
    </row>
    <row r="9136" spans="1:4" ht="13.5">
      <c r="A9136" s="57">
        <v>3148</v>
      </c>
      <c r="B9136" s="55" t="s">
        <v>11283</v>
      </c>
      <c r="C9136" s="57" t="s">
        <v>8068</v>
      </c>
      <c r="D9136" s="59">
        <v>15.38</v>
      </c>
    </row>
    <row r="9137" spans="1:4" ht="13.5">
      <c r="A9137" s="57">
        <v>4310</v>
      </c>
      <c r="B9137" s="55" t="s">
        <v>11284</v>
      </c>
      <c r="C9137" s="57" t="s">
        <v>8068</v>
      </c>
      <c r="D9137" s="59">
        <v>2.65</v>
      </c>
    </row>
    <row r="9138" spans="1:4" ht="13.5">
      <c r="A9138" s="57">
        <v>4311</v>
      </c>
      <c r="B9138" s="55" t="s">
        <v>11285</v>
      </c>
      <c r="C9138" s="57" t="s">
        <v>8068</v>
      </c>
      <c r="D9138" s="59">
        <v>1.87</v>
      </c>
    </row>
    <row r="9139" spans="1:4" ht="13.5">
      <c r="A9139" s="57">
        <v>4312</v>
      </c>
      <c r="B9139" s="55" t="s">
        <v>11286</v>
      </c>
      <c r="C9139" s="57" t="s">
        <v>8068</v>
      </c>
      <c r="D9139" s="59">
        <v>2.62</v>
      </c>
    </row>
    <row r="9140" spans="1:4" ht="13.5">
      <c r="A9140" s="57">
        <v>13261</v>
      </c>
      <c r="B9140" s="55" t="s">
        <v>11287</v>
      </c>
      <c r="C9140" s="57" t="s">
        <v>8068</v>
      </c>
      <c r="D9140" s="59">
        <v>1.65</v>
      </c>
    </row>
    <row r="9141" spans="1:4" ht="13.5">
      <c r="A9141" s="57">
        <v>3255</v>
      </c>
      <c r="B9141" s="55" t="s">
        <v>11288</v>
      </c>
      <c r="C9141" s="57" t="s">
        <v>8068</v>
      </c>
      <c r="D9141" s="59">
        <v>9.52</v>
      </c>
    </row>
    <row r="9142" spans="1:4" ht="13.5">
      <c r="A9142" s="57">
        <v>3254</v>
      </c>
      <c r="B9142" s="55" t="s">
        <v>11289</v>
      </c>
      <c r="C9142" s="57" t="s">
        <v>8068</v>
      </c>
      <c r="D9142" s="59">
        <v>154.62</v>
      </c>
    </row>
    <row r="9143" spans="1:4" ht="13.5">
      <c r="A9143" s="57">
        <v>3259</v>
      </c>
      <c r="B9143" s="55" t="s">
        <v>11290</v>
      </c>
      <c r="C9143" s="57" t="s">
        <v>8068</v>
      </c>
      <c r="D9143" s="59">
        <v>18.579999999999998</v>
      </c>
    </row>
    <row r="9144" spans="1:4" ht="13.5">
      <c r="A9144" s="57">
        <v>3258</v>
      </c>
      <c r="B9144" s="55" t="s">
        <v>11291</v>
      </c>
      <c r="C9144" s="57" t="s">
        <v>8068</v>
      </c>
      <c r="D9144" s="59">
        <v>11.23</v>
      </c>
    </row>
    <row r="9145" spans="1:4" ht="13.5">
      <c r="A9145" s="57">
        <v>3251</v>
      </c>
      <c r="B9145" s="55" t="s">
        <v>11292</v>
      </c>
      <c r="C9145" s="57" t="s">
        <v>8068</v>
      </c>
      <c r="D9145" s="59">
        <v>6.62</v>
      </c>
    </row>
    <row r="9146" spans="1:4" ht="13.5">
      <c r="A9146" s="57">
        <v>3256</v>
      </c>
      <c r="B9146" s="55" t="s">
        <v>11293</v>
      </c>
      <c r="C9146" s="57" t="s">
        <v>8068</v>
      </c>
      <c r="D9146" s="59">
        <v>12.53</v>
      </c>
    </row>
    <row r="9147" spans="1:4" ht="13.5">
      <c r="A9147" s="57">
        <v>3261</v>
      </c>
      <c r="B9147" s="55" t="s">
        <v>11294</v>
      </c>
      <c r="C9147" s="57" t="s">
        <v>8068</v>
      </c>
      <c r="D9147" s="59">
        <v>136.74</v>
      </c>
    </row>
    <row r="9148" spans="1:4" ht="13.5">
      <c r="A9148" s="57">
        <v>3260</v>
      </c>
      <c r="B9148" s="55" t="s">
        <v>11295</v>
      </c>
      <c r="C9148" s="57" t="s">
        <v>8068</v>
      </c>
      <c r="D9148" s="59">
        <v>23.49</v>
      </c>
    </row>
    <row r="9149" spans="1:4" ht="13.5">
      <c r="A9149" s="57">
        <v>3272</v>
      </c>
      <c r="B9149" s="55" t="s">
        <v>11296</v>
      </c>
      <c r="C9149" s="57" t="s">
        <v>8068</v>
      </c>
      <c r="D9149" s="59">
        <v>40.43</v>
      </c>
    </row>
    <row r="9150" spans="1:4" ht="13.5">
      <c r="A9150" s="57">
        <v>3265</v>
      </c>
      <c r="B9150" s="55" t="s">
        <v>11297</v>
      </c>
      <c r="C9150" s="57" t="s">
        <v>8068</v>
      </c>
      <c r="D9150" s="59">
        <v>32.119999999999997</v>
      </c>
    </row>
    <row r="9151" spans="1:4" ht="13.5">
      <c r="A9151" s="57">
        <v>3262</v>
      </c>
      <c r="B9151" s="55" t="s">
        <v>11298</v>
      </c>
      <c r="C9151" s="57" t="s">
        <v>8068</v>
      </c>
      <c r="D9151" s="59">
        <v>14.06</v>
      </c>
    </row>
    <row r="9152" spans="1:4" ht="13.5">
      <c r="A9152" s="57">
        <v>3264</v>
      </c>
      <c r="B9152" s="55" t="s">
        <v>11299</v>
      </c>
      <c r="C9152" s="57" t="s">
        <v>8068</v>
      </c>
      <c r="D9152" s="59">
        <v>23.09</v>
      </c>
    </row>
    <row r="9153" spans="1:4" ht="13.5">
      <c r="A9153" s="57">
        <v>3267</v>
      </c>
      <c r="B9153" s="55" t="s">
        <v>11300</v>
      </c>
      <c r="C9153" s="57" t="s">
        <v>8068</v>
      </c>
      <c r="D9153" s="59">
        <v>75.42</v>
      </c>
    </row>
    <row r="9154" spans="1:4" ht="13.5">
      <c r="A9154" s="57">
        <v>3266</v>
      </c>
      <c r="B9154" s="55" t="s">
        <v>11301</v>
      </c>
      <c r="C9154" s="57" t="s">
        <v>8068</v>
      </c>
      <c r="D9154" s="59">
        <v>47.99</v>
      </c>
    </row>
    <row r="9155" spans="1:4" ht="13.5">
      <c r="A9155" s="57">
        <v>3263</v>
      </c>
      <c r="B9155" s="55" t="s">
        <v>11302</v>
      </c>
      <c r="C9155" s="57" t="s">
        <v>8068</v>
      </c>
      <c r="D9155" s="59">
        <v>19.2</v>
      </c>
    </row>
    <row r="9156" spans="1:4" ht="13.5">
      <c r="A9156" s="57">
        <v>3268</v>
      </c>
      <c r="B9156" s="55" t="s">
        <v>11303</v>
      </c>
      <c r="C9156" s="57" t="s">
        <v>8068</v>
      </c>
      <c r="D9156" s="59">
        <v>101.98</v>
      </c>
    </row>
    <row r="9157" spans="1:4" ht="13.5">
      <c r="A9157" s="57">
        <v>3271</v>
      </c>
      <c r="B9157" s="55" t="s">
        <v>11304</v>
      </c>
      <c r="C9157" s="57" t="s">
        <v>8068</v>
      </c>
      <c r="D9157" s="59">
        <v>150.77000000000001</v>
      </c>
    </row>
    <row r="9158" spans="1:4" ht="13.5">
      <c r="A9158" s="57">
        <v>3270</v>
      </c>
      <c r="B9158" s="55" t="s">
        <v>11305</v>
      </c>
      <c r="C9158" s="57" t="s">
        <v>8068</v>
      </c>
      <c r="D9158" s="59">
        <v>253.3</v>
      </c>
    </row>
    <row r="9159" spans="1:4" ht="27">
      <c r="A9159" s="57">
        <v>3275</v>
      </c>
      <c r="B9159" s="55" t="s">
        <v>11306</v>
      </c>
      <c r="C9159" s="57" t="s">
        <v>3</v>
      </c>
      <c r="D9159" s="59">
        <v>141.66</v>
      </c>
    </row>
    <row r="9160" spans="1:4" ht="27">
      <c r="A9160" s="57">
        <v>39512</v>
      </c>
      <c r="B9160" s="55" t="s">
        <v>11307</v>
      </c>
      <c r="C9160" s="57" t="s">
        <v>3</v>
      </c>
      <c r="D9160" s="59">
        <v>58.65</v>
      </c>
    </row>
    <row r="9161" spans="1:4" ht="27">
      <c r="A9161" s="57">
        <v>39511</v>
      </c>
      <c r="B9161" s="55" t="s">
        <v>11308</v>
      </c>
      <c r="C9161" s="57" t="s">
        <v>3</v>
      </c>
      <c r="D9161" s="59">
        <v>63.97</v>
      </c>
    </row>
    <row r="9162" spans="1:4" ht="27">
      <c r="A9162" s="57">
        <v>39513</v>
      </c>
      <c r="B9162" s="55" t="s">
        <v>11309</v>
      </c>
      <c r="C9162" s="57" t="s">
        <v>3</v>
      </c>
      <c r="D9162" s="59">
        <v>68.61</v>
      </c>
    </row>
    <row r="9163" spans="1:4" ht="27">
      <c r="A9163" s="57">
        <v>3286</v>
      </c>
      <c r="B9163" s="55" t="s">
        <v>11310</v>
      </c>
      <c r="C9163" s="57" t="s">
        <v>3</v>
      </c>
      <c r="D9163" s="59">
        <v>60.88</v>
      </c>
    </row>
    <row r="9164" spans="1:4" ht="27">
      <c r="A9164" s="57">
        <v>3287</v>
      </c>
      <c r="B9164" s="55" t="s">
        <v>11311</v>
      </c>
      <c r="C9164" s="57" t="s">
        <v>3</v>
      </c>
      <c r="D9164" s="59">
        <v>92</v>
      </c>
    </row>
    <row r="9165" spans="1:4" ht="27">
      <c r="A9165" s="57">
        <v>3283</v>
      </c>
      <c r="B9165" s="55" t="s">
        <v>11312</v>
      </c>
      <c r="C9165" s="57" t="s">
        <v>3</v>
      </c>
      <c r="D9165" s="59">
        <v>19.32</v>
      </c>
    </row>
    <row r="9166" spans="1:4" ht="27">
      <c r="A9166" s="57">
        <v>11587</v>
      </c>
      <c r="B9166" s="55" t="s">
        <v>11313</v>
      </c>
      <c r="C9166" s="57" t="s">
        <v>3</v>
      </c>
      <c r="D9166" s="59">
        <v>97.13</v>
      </c>
    </row>
    <row r="9167" spans="1:4" ht="27">
      <c r="A9167" s="57">
        <v>36225</v>
      </c>
      <c r="B9167" s="55" t="s">
        <v>11314</v>
      </c>
      <c r="C9167" s="57" t="s">
        <v>3</v>
      </c>
      <c r="D9167" s="59">
        <v>39.46</v>
      </c>
    </row>
    <row r="9168" spans="1:4" ht="27">
      <c r="A9168" s="57">
        <v>36230</v>
      </c>
      <c r="B9168" s="55" t="s">
        <v>11315</v>
      </c>
      <c r="C9168" s="57" t="s">
        <v>3</v>
      </c>
      <c r="D9168" s="59">
        <v>28.99</v>
      </c>
    </row>
    <row r="9169" spans="1:4" ht="27">
      <c r="A9169" s="57">
        <v>36238</v>
      </c>
      <c r="B9169" s="55" t="s">
        <v>11316</v>
      </c>
      <c r="C9169" s="57" t="s">
        <v>3</v>
      </c>
      <c r="D9169" s="59">
        <v>28.33</v>
      </c>
    </row>
    <row r="9170" spans="1:4" ht="40.5">
      <c r="A9170" s="57">
        <v>39363</v>
      </c>
      <c r="B9170" s="55" t="s">
        <v>11317</v>
      </c>
      <c r="C9170" s="57" t="s">
        <v>8068</v>
      </c>
      <c r="D9170" s="59">
        <v>4435.09</v>
      </c>
    </row>
    <row r="9171" spans="1:4" ht="40.5">
      <c r="A9171" s="57">
        <v>39361</v>
      </c>
      <c r="B9171" s="55" t="s">
        <v>11318</v>
      </c>
      <c r="C9171" s="57" t="s">
        <v>8068</v>
      </c>
      <c r="D9171" s="59">
        <v>1140.45</v>
      </c>
    </row>
    <row r="9172" spans="1:4" ht="40.5">
      <c r="A9172" s="57">
        <v>39362</v>
      </c>
      <c r="B9172" s="55" t="s">
        <v>11319</v>
      </c>
      <c r="C9172" s="57" t="s">
        <v>8068</v>
      </c>
      <c r="D9172" s="59">
        <v>3509.46</v>
      </c>
    </row>
    <row r="9173" spans="1:4" ht="40.5">
      <c r="A9173" s="57">
        <v>39364</v>
      </c>
      <c r="B9173" s="55" t="s">
        <v>11320</v>
      </c>
      <c r="C9173" s="57" t="s">
        <v>8068</v>
      </c>
      <c r="D9173" s="59">
        <v>10137.35</v>
      </c>
    </row>
    <row r="9174" spans="1:4" ht="27">
      <c r="A9174" s="57">
        <v>14576</v>
      </c>
      <c r="B9174" s="55" t="s">
        <v>11321</v>
      </c>
      <c r="C9174" s="57" t="s">
        <v>8068</v>
      </c>
      <c r="D9174" s="59">
        <v>4186460.85</v>
      </c>
    </row>
    <row r="9175" spans="1:4" ht="13.5">
      <c r="A9175" s="57">
        <v>13877</v>
      </c>
      <c r="B9175" s="55" t="s">
        <v>11322</v>
      </c>
      <c r="C9175" s="57" t="s">
        <v>8068</v>
      </c>
      <c r="D9175" s="59">
        <v>1792161.45</v>
      </c>
    </row>
    <row r="9176" spans="1:4" ht="13.5">
      <c r="A9176" s="57">
        <v>7307</v>
      </c>
      <c r="B9176" s="55" t="s">
        <v>11323</v>
      </c>
      <c r="C9176" s="57" t="s">
        <v>109</v>
      </c>
      <c r="D9176" s="59">
        <v>28.46</v>
      </c>
    </row>
    <row r="9177" spans="1:4" ht="13.5">
      <c r="A9177" s="57">
        <v>38122</v>
      </c>
      <c r="B9177" s="55" t="s">
        <v>11324</v>
      </c>
      <c r="C9177" s="57" t="s">
        <v>109</v>
      </c>
      <c r="D9177" s="59">
        <v>14.94</v>
      </c>
    </row>
    <row r="9178" spans="1:4" ht="27">
      <c r="A9178" s="57">
        <v>38633</v>
      </c>
      <c r="B9178" s="55" t="s">
        <v>11325</v>
      </c>
      <c r="C9178" s="57" t="s">
        <v>8068</v>
      </c>
      <c r="D9178" s="59">
        <v>17.32</v>
      </c>
    </row>
    <row r="9179" spans="1:4" ht="27">
      <c r="A9179" s="57">
        <v>12344</v>
      </c>
      <c r="B9179" s="55" t="s">
        <v>11326</v>
      </c>
      <c r="C9179" s="57" t="s">
        <v>8068</v>
      </c>
      <c r="D9179" s="59">
        <v>2.92</v>
      </c>
    </row>
    <row r="9180" spans="1:4" ht="27">
      <c r="A9180" s="57">
        <v>12343</v>
      </c>
      <c r="B9180" s="55" t="s">
        <v>11327</v>
      </c>
      <c r="C9180" s="57" t="s">
        <v>8068</v>
      </c>
      <c r="D9180" s="59">
        <v>4.53</v>
      </c>
    </row>
    <row r="9181" spans="1:4" ht="27">
      <c r="A9181" s="57">
        <v>3295</v>
      </c>
      <c r="B9181" s="55" t="s">
        <v>11328</v>
      </c>
      <c r="C9181" s="57" t="s">
        <v>8068</v>
      </c>
      <c r="D9181" s="59">
        <v>15.83</v>
      </c>
    </row>
    <row r="9182" spans="1:4" ht="27">
      <c r="A9182" s="57">
        <v>3302</v>
      </c>
      <c r="B9182" s="55" t="s">
        <v>11329</v>
      </c>
      <c r="C9182" s="57" t="s">
        <v>8068</v>
      </c>
      <c r="D9182" s="59">
        <v>16.55</v>
      </c>
    </row>
    <row r="9183" spans="1:4" ht="27">
      <c r="A9183" s="57">
        <v>3297</v>
      </c>
      <c r="B9183" s="55" t="s">
        <v>11330</v>
      </c>
      <c r="C9183" s="57" t="s">
        <v>8068</v>
      </c>
      <c r="D9183" s="59">
        <v>17.66</v>
      </c>
    </row>
    <row r="9184" spans="1:4" ht="27">
      <c r="A9184" s="57">
        <v>3294</v>
      </c>
      <c r="B9184" s="55" t="s">
        <v>11331</v>
      </c>
      <c r="C9184" s="57" t="s">
        <v>8068</v>
      </c>
      <c r="D9184" s="59">
        <v>17.93</v>
      </c>
    </row>
    <row r="9185" spans="1:4" ht="27">
      <c r="A9185" s="57">
        <v>3292</v>
      </c>
      <c r="B9185" s="55" t="s">
        <v>11332</v>
      </c>
      <c r="C9185" s="57" t="s">
        <v>8068</v>
      </c>
      <c r="D9185" s="59">
        <v>16.850000000000001</v>
      </c>
    </row>
    <row r="9186" spans="1:4" ht="27">
      <c r="A9186" s="57">
        <v>3298</v>
      </c>
      <c r="B9186" s="55" t="s">
        <v>11333</v>
      </c>
      <c r="C9186" s="57" t="s">
        <v>8068</v>
      </c>
      <c r="D9186" s="59">
        <v>39.49</v>
      </c>
    </row>
    <row r="9187" spans="1:4" ht="27">
      <c r="A9187" s="57">
        <v>11596</v>
      </c>
      <c r="B9187" s="55" t="s">
        <v>11334</v>
      </c>
      <c r="C9187" s="57" t="s">
        <v>8068</v>
      </c>
      <c r="D9187" s="59">
        <v>427.37</v>
      </c>
    </row>
    <row r="9188" spans="1:4" ht="27">
      <c r="A9188" s="57">
        <v>34802</v>
      </c>
      <c r="B9188" s="55" t="s">
        <v>11335</v>
      </c>
      <c r="C9188" s="57" t="s">
        <v>8068</v>
      </c>
      <c r="D9188" s="59">
        <v>1173.69</v>
      </c>
    </row>
    <row r="9189" spans="1:4" ht="27">
      <c r="A9189" s="57">
        <v>11588</v>
      </c>
      <c r="B9189" s="55" t="s">
        <v>11336</v>
      </c>
      <c r="C9189" s="57" t="s">
        <v>8068</v>
      </c>
      <c r="D9189" s="59">
        <v>1266.23</v>
      </c>
    </row>
    <row r="9190" spans="1:4" ht="27">
      <c r="A9190" s="57">
        <v>34383</v>
      </c>
      <c r="B9190" s="55" t="s">
        <v>11337</v>
      </c>
      <c r="C9190" s="57" t="s">
        <v>8068</v>
      </c>
      <c r="D9190" s="59">
        <v>1392.94</v>
      </c>
    </row>
    <row r="9191" spans="1:4" ht="27">
      <c r="A9191" s="57">
        <v>40451</v>
      </c>
      <c r="B9191" s="55" t="s">
        <v>11338</v>
      </c>
      <c r="C9191" s="57" t="s">
        <v>3</v>
      </c>
      <c r="D9191" s="59">
        <v>112.6</v>
      </c>
    </row>
    <row r="9192" spans="1:4" ht="27">
      <c r="A9192" s="57">
        <v>40453</v>
      </c>
      <c r="B9192" s="55" t="s">
        <v>11339</v>
      </c>
      <c r="C9192" s="57" t="s">
        <v>3</v>
      </c>
      <c r="D9192" s="59">
        <v>121.83</v>
      </c>
    </row>
    <row r="9193" spans="1:4" ht="27">
      <c r="A9193" s="57">
        <v>40452</v>
      </c>
      <c r="B9193" s="55" t="s">
        <v>11340</v>
      </c>
      <c r="C9193" s="57" t="s">
        <v>3</v>
      </c>
      <c r="D9193" s="59">
        <v>133.63</v>
      </c>
    </row>
    <row r="9194" spans="1:4" ht="27">
      <c r="A9194" s="57">
        <v>11594</v>
      </c>
      <c r="B9194" s="55" t="s">
        <v>11341</v>
      </c>
      <c r="C9194" s="57" t="s">
        <v>8068</v>
      </c>
      <c r="D9194" s="59">
        <v>403.58</v>
      </c>
    </row>
    <row r="9195" spans="1:4" ht="27">
      <c r="A9195" s="57">
        <v>3311</v>
      </c>
      <c r="B9195" s="55" t="s">
        <v>11342</v>
      </c>
      <c r="C9195" s="57" t="s">
        <v>7</v>
      </c>
      <c r="D9195" s="59">
        <v>403.58</v>
      </c>
    </row>
    <row r="9196" spans="1:4" ht="13.5">
      <c r="A9196" s="57">
        <v>11599</v>
      </c>
      <c r="B9196" s="55" t="s">
        <v>11343</v>
      </c>
      <c r="C9196" s="57" t="s">
        <v>8068</v>
      </c>
      <c r="D9196" s="59">
        <v>536.72</v>
      </c>
    </row>
    <row r="9197" spans="1:4" ht="27">
      <c r="A9197" s="57">
        <v>11593</v>
      </c>
      <c r="B9197" s="55" t="s">
        <v>11344</v>
      </c>
      <c r="C9197" s="57" t="s">
        <v>8068</v>
      </c>
      <c r="D9197" s="59">
        <v>752.44</v>
      </c>
    </row>
    <row r="9198" spans="1:4" ht="27">
      <c r="A9198" s="57">
        <v>3314</v>
      </c>
      <c r="B9198" s="55" t="s">
        <v>11345</v>
      </c>
      <c r="C9198" s="57" t="s">
        <v>7</v>
      </c>
      <c r="D9198" s="59">
        <v>538.15</v>
      </c>
    </row>
    <row r="9199" spans="1:4" ht="27">
      <c r="A9199" s="57">
        <v>11597</v>
      </c>
      <c r="B9199" s="55" t="s">
        <v>11346</v>
      </c>
      <c r="C9199" s="57" t="s">
        <v>8068</v>
      </c>
      <c r="D9199" s="59">
        <v>625.79999999999995</v>
      </c>
    </row>
    <row r="9200" spans="1:4" ht="13.5">
      <c r="A9200" s="57">
        <v>3309</v>
      </c>
      <c r="B9200" s="55" t="s">
        <v>11347</v>
      </c>
      <c r="C9200" s="57" t="s">
        <v>7</v>
      </c>
      <c r="D9200" s="59">
        <v>427.37</v>
      </c>
    </row>
    <row r="9201" spans="1:4" ht="40.5">
      <c r="A9201" s="57">
        <v>34612</v>
      </c>
      <c r="B9201" s="55" t="s">
        <v>11348</v>
      </c>
      <c r="C9201" s="57" t="s">
        <v>8068</v>
      </c>
      <c r="D9201" s="59">
        <v>774.01</v>
      </c>
    </row>
    <row r="9202" spans="1:4" ht="40.5">
      <c r="A9202" s="57">
        <v>34635</v>
      </c>
      <c r="B9202" s="55" t="s">
        <v>11349</v>
      </c>
      <c r="C9202" s="57" t="s">
        <v>8068</v>
      </c>
      <c r="D9202" s="59">
        <v>995.34</v>
      </c>
    </row>
    <row r="9203" spans="1:4" ht="40.5">
      <c r="A9203" s="57">
        <v>34633</v>
      </c>
      <c r="B9203" s="55" t="s">
        <v>11350</v>
      </c>
      <c r="C9203" s="57" t="s">
        <v>8068</v>
      </c>
      <c r="D9203" s="59">
        <v>1097.1300000000001</v>
      </c>
    </row>
    <row r="9204" spans="1:4" ht="27">
      <c r="A9204" s="57">
        <v>40440</v>
      </c>
      <c r="B9204" s="55" t="s">
        <v>11351</v>
      </c>
      <c r="C9204" s="57" t="s">
        <v>7</v>
      </c>
      <c r="D9204" s="59">
        <v>560.54</v>
      </c>
    </row>
    <row r="9205" spans="1:4" ht="27">
      <c r="A9205" s="57">
        <v>40441</v>
      </c>
      <c r="B9205" s="55" t="s">
        <v>11352</v>
      </c>
      <c r="C9205" s="57" t="s">
        <v>7</v>
      </c>
      <c r="D9205" s="59">
        <v>357.87</v>
      </c>
    </row>
    <row r="9206" spans="1:4" ht="40.5">
      <c r="A9206" s="57">
        <v>40449</v>
      </c>
      <c r="B9206" s="55" t="s">
        <v>11353</v>
      </c>
      <c r="C9206" s="57" t="s">
        <v>7</v>
      </c>
      <c r="D9206" s="59">
        <v>300.85000000000002</v>
      </c>
    </row>
    <row r="9207" spans="1:4" ht="27">
      <c r="A9207" s="57">
        <v>34800</v>
      </c>
      <c r="B9207" s="55" t="s">
        <v>11354</v>
      </c>
      <c r="C9207" s="57" t="s">
        <v>7</v>
      </c>
      <c r="D9207" s="59">
        <v>376.22</v>
      </c>
    </row>
    <row r="9208" spans="1:4" ht="27">
      <c r="A9208" s="57">
        <v>11592</v>
      </c>
      <c r="B9208" s="55" t="s">
        <v>11355</v>
      </c>
      <c r="C9208" s="57" t="s">
        <v>8068</v>
      </c>
      <c r="D9208" s="59">
        <v>538.15</v>
      </c>
    </row>
    <row r="9209" spans="1:4" ht="27">
      <c r="A9209" s="57">
        <v>40438</v>
      </c>
      <c r="B9209" s="55" t="s">
        <v>11356</v>
      </c>
      <c r="C9209" s="57" t="s">
        <v>7</v>
      </c>
      <c r="D9209" s="59">
        <v>250.64</v>
      </c>
    </row>
    <row r="9210" spans="1:4" ht="27">
      <c r="A9210" s="57">
        <v>40436</v>
      </c>
      <c r="B9210" s="55" t="s">
        <v>11357</v>
      </c>
      <c r="C9210" s="57" t="s">
        <v>7</v>
      </c>
      <c r="D9210" s="59">
        <v>312.52999999999997</v>
      </c>
    </row>
    <row r="9211" spans="1:4" ht="27">
      <c r="A9211" s="57">
        <v>4315</v>
      </c>
      <c r="B9211" s="55" t="s">
        <v>11358</v>
      </c>
      <c r="C9211" s="57" t="s">
        <v>8068</v>
      </c>
      <c r="D9211" s="59">
        <v>1.92</v>
      </c>
    </row>
    <row r="9212" spans="1:4" ht="13.5">
      <c r="A9212" s="57">
        <v>42482</v>
      </c>
      <c r="B9212" s="55" t="s">
        <v>11359</v>
      </c>
      <c r="C9212" s="57" t="s">
        <v>8068</v>
      </c>
      <c r="D9212" s="59">
        <v>2.56</v>
      </c>
    </row>
    <row r="9213" spans="1:4" ht="13.5">
      <c r="A9213" s="57">
        <v>402</v>
      </c>
      <c r="B9213" s="55" t="s">
        <v>11360</v>
      </c>
      <c r="C9213" s="57" t="s">
        <v>8068</v>
      </c>
      <c r="D9213" s="59">
        <v>9.92</v>
      </c>
    </row>
    <row r="9214" spans="1:4" ht="13.5">
      <c r="A9214" s="57">
        <v>4226</v>
      </c>
      <c r="B9214" s="55" t="s">
        <v>11361</v>
      </c>
      <c r="C9214" s="57" t="s">
        <v>92</v>
      </c>
      <c r="D9214" s="59">
        <v>5.88</v>
      </c>
    </row>
    <row r="9215" spans="1:4" ht="13.5">
      <c r="A9215" s="57">
        <v>4222</v>
      </c>
      <c r="B9215" s="55" t="s">
        <v>11362</v>
      </c>
      <c r="C9215" s="57" t="s">
        <v>109</v>
      </c>
      <c r="D9215" s="59">
        <v>4.9800000000000004</v>
      </c>
    </row>
    <row r="9216" spans="1:4" ht="27">
      <c r="A9216" s="57">
        <v>34804</v>
      </c>
      <c r="B9216" s="55" t="s">
        <v>11363</v>
      </c>
      <c r="C9216" s="57" t="s">
        <v>3</v>
      </c>
      <c r="D9216" s="59">
        <v>45.43</v>
      </c>
    </row>
    <row r="9217" spans="1:4" ht="27">
      <c r="A9217" s="57">
        <v>4013</v>
      </c>
      <c r="B9217" s="55" t="s">
        <v>11364</v>
      </c>
      <c r="C9217" s="57" t="s">
        <v>3</v>
      </c>
      <c r="D9217" s="59">
        <v>5.25</v>
      </c>
    </row>
    <row r="9218" spans="1:4" ht="27">
      <c r="A9218" s="57">
        <v>4011</v>
      </c>
      <c r="B9218" s="55" t="s">
        <v>11365</v>
      </c>
      <c r="C9218" s="57" t="s">
        <v>3</v>
      </c>
      <c r="D9218" s="59">
        <v>5.86</v>
      </c>
    </row>
    <row r="9219" spans="1:4" ht="27">
      <c r="A9219" s="57">
        <v>4021</v>
      </c>
      <c r="B9219" s="55" t="s">
        <v>11366</v>
      </c>
      <c r="C9219" s="57" t="s">
        <v>3</v>
      </c>
      <c r="D9219" s="59">
        <v>7.31</v>
      </c>
    </row>
    <row r="9220" spans="1:4" ht="27">
      <c r="A9220" s="57">
        <v>4019</v>
      </c>
      <c r="B9220" s="55" t="s">
        <v>11367</v>
      </c>
      <c r="C9220" s="57" t="s">
        <v>3</v>
      </c>
      <c r="D9220" s="59">
        <v>8.7799999999999994</v>
      </c>
    </row>
    <row r="9221" spans="1:4" ht="27">
      <c r="A9221" s="57">
        <v>4012</v>
      </c>
      <c r="B9221" s="55" t="s">
        <v>11368</v>
      </c>
      <c r="C9221" s="57" t="s">
        <v>3</v>
      </c>
      <c r="D9221" s="59">
        <v>11.76</v>
      </c>
    </row>
    <row r="9222" spans="1:4" ht="27">
      <c r="A9222" s="57">
        <v>4020</v>
      </c>
      <c r="B9222" s="55" t="s">
        <v>11369</v>
      </c>
      <c r="C9222" s="57" t="s">
        <v>3</v>
      </c>
      <c r="D9222" s="59">
        <v>14.73</v>
      </c>
    </row>
    <row r="9223" spans="1:4" ht="27">
      <c r="A9223" s="57">
        <v>4018</v>
      </c>
      <c r="B9223" s="55" t="s">
        <v>11370</v>
      </c>
      <c r="C9223" s="57" t="s">
        <v>3</v>
      </c>
      <c r="D9223" s="59">
        <v>17.64</v>
      </c>
    </row>
    <row r="9224" spans="1:4" ht="27">
      <c r="A9224" s="57">
        <v>36498</v>
      </c>
      <c r="B9224" s="55" t="s">
        <v>11371</v>
      </c>
      <c r="C9224" s="57" t="s">
        <v>8068</v>
      </c>
      <c r="D9224" s="59">
        <v>4841.6499999999996</v>
      </c>
    </row>
    <row r="9225" spans="1:4" ht="13.5">
      <c r="A9225" s="57">
        <v>12872</v>
      </c>
      <c r="B9225" s="55" t="s">
        <v>11372</v>
      </c>
      <c r="C9225" s="57" t="s">
        <v>4</v>
      </c>
      <c r="D9225" s="59">
        <v>13.05</v>
      </c>
    </row>
    <row r="9226" spans="1:4" ht="13.5">
      <c r="A9226" s="57">
        <v>41075</v>
      </c>
      <c r="B9226" s="55" t="s">
        <v>11373</v>
      </c>
      <c r="C9226" s="57" t="s">
        <v>8078</v>
      </c>
      <c r="D9226" s="59">
        <v>2295.64</v>
      </c>
    </row>
    <row r="9227" spans="1:4" ht="13.5">
      <c r="A9227" s="57">
        <v>3315</v>
      </c>
      <c r="B9227" s="55" t="s">
        <v>11374</v>
      </c>
      <c r="C9227" s="57" t="s">
        <v>92</v>
      </c>
      <c r="D9227" s="59">
        <v>0.4</v>
      </c>
    </row>
    <row r="9228" spans="1:4" ht="13.5">
      <c r="A9228" s="57">
        <v>36870</v>
      </c>
      <c r="B9228" s="55" t="s">
        <v>11375</v>
      </c>
      <c r="C9228" s="57" t="s">
        <v>92</v>
      </c>
      <c r="D9228" s="59">
        <v>0.6</v>
      </c>
    </row>
    <row r="9229" spans="1:4" ht="27">
      <c r="A9229" s="57">
        <v>5092</v>
      </c>
      <c r="B9229" s="55" t="s">
        <v>11376</v>
      </c>
      <c r="C9229" s="57" t="s">
        <v>9470</v>
      </c>
      <c r="D9229" s="59">
        <v>13.16</v>
      </c>
    </row>
    <row r="9230" spans="1:4" ht="13.5">
      <c r="A9230" s="57">
        <v>11462</v>
      </c>
      <c r="B9230" s="55" t="s">
        <v>11377</v>
      </c>
      <c r="C9230" s="57" t="s">
        <v>9470</v>
      </c>
      <c r="D9230" s="59">
        <v>13.46</v>
      </c>
    </row>
    <row r="9231" spans="1:4" ht="27">
      <c r="A9231" s="57">
        <v>36529</v>
      </c>
      <c r="B9231" s="55" t="s">
        <v>11378</v>
      </c>
      <c r="C9231" s="57" t="s">
        <v>8068</v>
      </c>
      <c r="D9231" s="59">
        <v>43112.24</v>
      </c>
    </row>
    <row r="9232" spans="1:4" ht="13.5">
      <c r="A9232" s="57">
        <v>3318</v>
      </c>
      <c r="B9232" s="55" t="s">
        <v>11379</v>
      </c>
      <c r="C9232" s="57" t="s">
        <v>8068</v>
      </c>
      <c r="D9232" s="59">
        <v>33800</v>
      </c>
    </row>
    <row r="9233" spans="1:4" ht="13.5">
      <c r="A9233" s="57">
        <v>3324</v>
      </c>
      <c r="B9233" s="55" t="s">
        <v>11380</v>
      </c>
      <c r="C9233" s="57" t="s">
        <v>3</v>
      </c>
      <c r="D9233" s="59">
        <v>6.07</v>
      </c>
    </row>
    <row r="9234" spans="1:4" ht="13.5">
      <c r="A9234" s="57">
        <v>3322</v>
      </c>
      <c r="B9234" s="55" t="s">
        <v>11381</v>
      </c>
      <c r="C9234" s="57" t="s">
        <v>3</v>
      </c>
      <c r="D9234" s="59">
        <v>8.5</v>
      </c>
    </row>
    <row r="9235" spans="1:4" ht="13.5">
      <c r="A9235" s="57">
        <v>5076</v>
      </c>
      <c r="B9235" s="55" t="s">
        <v>11382</v>
      </c>
      <c r="C9235" s="57" t="s">
        <v>92</v>
      </c>
      <c r="D9235" s="59">
        <v>20.5</v>
      </c>
    </row>
    <row r="9236" spans="1:4" ht="13.5">
      <c r="A9236" s="57">
        <v>5077</v>
      </c>
      <c r="B9236" s="55" t="s">
        <v>11383</v>
      </c>
      <c r="C9236" s="57" t="s">
        <v>92</v>
      </c>
      <c r="D9236" s="59">
        <v>22.65</v>
      </c>
    </row>
    <row r="9237" spans="1:4" ht="27">
      <c r="A9237" s="57">
        <v>11837</v>
      </c>
      <c r="B9237" s="55" t="s">
        <v>11384</v>
      </c>
      <c r="C9237" s="57" t="s">
        <v>8068</v>
      </c>
      <c r="D9237" s="59">
        <v>45.84</v>
      </c>
    </row>
    <row r="9238" spans="1:4" ht="27">
      <c r="A9238" s="57">
        <v>38055</v>
      </c>
      <c r="B9238" s="55" t="s">
        <v>11385</v>
      </c>
      <c r="C9238" s="57" t="s">
        <v>8068</v>
      </c>
      <c r="D9238" s="59">
        <v>4.16</v>
      </c>
    </row>
    <row r="9239" spans="1:4" ht="27">
      <c r="A9239" s="57">
        <v>415</v>
      </c>
      <c r="B9239" s="55" t="s">
        <v>11386</v>
      </c>
      <c r="C9239" s="57" t="s">
        <v>8068</v>
      </c>
      <c r="D9239" s="59">
        <v>18.8</v>
      </c>
    </row>
    <row r="9240" spans="1:4" ht="27">
      <c r="A9240" s="57">
        <v>416</v>
      </c>
      <c r="B9240" s="55" t="s">
        <v>11387</v>
      </c>
      <c r="C9240" s="57" t="s">
        <v>8068</v>
      </c>
      <c r="D9240" s="59">
        <v>6.88</v>
      </c>
    </row>
    <row r="9241" spans="1:4" ht="27">
      <c r="A9241" s="57">
        <v>425</v>
      </c>
      <c r="B9241" s="55" t="s">
        <v>11388</v>
      </c>
      <c r="C9241" s="57" t="s">
        <v>8068</v>
      </c>
      <c r="D9241" s="59">
        <v>4.26</v>
      </c>
    </row>
    <row r="9242" spans="1:4" ht="27">
      <c r="A9242" s="57">
        <v>426</v>
      </c>
      <c r="B9242" s="55" t="s">
        <v>11389</v>
      </c>
      <c r="C9242" s="57" t="s">
        <v>8068</v>
      </c>
      <c r="D9242" s="59">
        <v>23.49</v>
      </c>
    </row>
    <row r="9243" spans="1:4" ht="27">
      <c r="A9243" s="57">
        <v>38056</v>
      </c>
      <c r="B9243" s="55" t="s">
        <v>11390</v>
      </c>
      <c r="C9243" s="57" t="s">
        <v>8068</v>
      </c>
      <c r="D9243" s="59">
        <v>22.94</v>
      </c>
    </row>
    <row r="9244" spans="1:4" ht="13.5">
      <c r="A9244" s="57">
        <v>1564</v>
      </c>
      <c r="B9244" s="55" t="s">
        <v>11391</v>
      </c>
      <c r="C9244" s="57" t="s">
        <v>8068</v>
      </c>
      <c r="D9244" s="59">
        <v>8.75</v>
      </c>
    </row>
    <row r="9245" spans="1:4" ht="13.5">
      <c r="A9245" s="57">
        <v>11032</v>
      </c>
      <c r="B9245" s="55" t="s">
        <v>11392</v>
      </c>
      <c r="C9245" s="57" t="s">
        <v>8068</v>
      </c>
      <c r="D9245" s="59">
        <v>10.86</v>
      </c>
    </row>
    <row r="9246" spans="1:4" ht="27">
      <c r="A9246" s="57">
        <v>36786</v>
      </c>
      <c r="B9246" s="55" t="s">
        <v>11393</v>
      </c>
      <c r="C9246" s="57" t="s">
        <v>11394</v>
      </c>
      <c r="D9246" s="59">
        <v>141.55000000000001</v>
      </c>
    </row>
    <row r="9247" spans="1:4" ht="13.5">
      <c r="A9247" s="57">
        <v>36785</v>
      </c>
      <c r="B9247" s="55" t="s">
        <v>11395</v>
      </c>
      <c r="C9247" s="57" t="s">
        <v>11394</v>
      </c>
      <c r="D9247" s="59">
        <v>123</v>
      </c>
    </row>
    <row r="9248" spans="1:4" ht="27">
      <c r="A9248" s="57">
        <v>36782</v>
      </c>
      <c r="B9248" s="55" t="s">
        <v>11396</v>
      </c>
      <c r="C9248" s="57" t="s">
        <v>11394</v>
      </c>
      <c r="D9248" s="59">
        <v>146.83000000000001</v>
      </c>
    </row>
    <row r="9249" spans="1:4" ht="13.5">
      <c r="A9249" s="57">
        <v>25930</v>
      </c>
      <c r="B9249" s="55" t="s">
        <v>11397</v>
      </c>
      <c r="C9249" s="57" t="s">
        <v>11394</v>
      </c>
      <c r="D9249" s="59">
        <v>165.38</v>
      </c>
    </row>
    <row r="9250" spans="1:4" ht="27">
      <c r="A9250" s="57">
        <v>4824</v>
      </c>
      <c r="B9250" s="55" t="s">
        <v>11398</v>
      </c>
      <c r="C9250" s="57" t="s">
        <v>92</v>
      </c>
      <c r="D9250" s="59">
        <v>0.46</v>
      </c>
    </row>
    <row r="9251" spans="1:4" ht="27">
      <c r="A9251" s="57">
        <v>11795</v>
      </c>
      <c r="B9251" s="55" t="s">
        <v>11399</v>
      </c>
      <c r="C9251" s="57" t="s">
        <v>3</v>
      </c>
      <c r="D9251" s="59">
        <v>215.09</v>
      </c>
    </row>
    <row r="9252" spans="1:4" ht="13.5">
      <c r="A9252" s="57">
        <v>134</v>
      </c>
      <c r="B9252" s="55" t="s">
        <v>11400</v>
      </c>
      <c r="C9252" s="57" t="s">
        <v>92</v>
      </c>
      <c r="D9252" s="59">
        <v>1.28</v>
      </c>
    </row>
    <row r="9253" spans="1:4" ht="13.5">
      <c r="A9253" s="57">
        <v>4229</v>
      </c>
      <c r="B9253" s="55" t="s">
        <v>11401</v>
      </c>
      <c r="C9253" s="57" t="s">
        <v>92</v>
      </c>
      <c r="D9253" s="59">
        <v>32.29</v>
      </c>
    </row>
    <row r="9254" spans="1:4" ht="13.5">
      <c r="A9254" s="57">
        <v>11244</v>
      </c>
      <c r="B9254" s="55" t="s">
        <v>11402</v>
      </c>
      <c r="C9254" s="57" t="s">
        <v>8068</v>
      </c>
      <c r="D9254" s="59">
        <v>219.41</v>
      </c>
    </row>
    <row r="9255" spans="1:4" ht="27">
      <c r="A9255" s="57">
        <v>11245</v>
      </c>
      <c r="B9255" s="55" t="s">
        <v>11403</v>
      </c>
      <c r="C9255" s="57" t="s">
        <v>8068</v>
      </c>
      <c r="D9255" s="59">
        <v>303.48</v>
      </c>
    </row>
    <row r="9256" spans="1:4" ht="13.5">
      <c r="A9256" s="57">
        <v>11235</v>
      </c>
      <c r="B9256" s="55" t="s">
        <v>11404</v>
      </c>
      <c r="C9256" s="57" t="s">
        <v>8068</v>
      </c>
      <c r="D9256" s="59">
        <v>167.44</v>
      </c>
    </row>
    <row r="9257" spans="1:4" ht="13.5">
      <c r="A9257" s="57">
        <v>11236</v>
      </c>
      <c r="B9257" s="55" t="s">
        <v>11405</v>
      </c>
      <c r="C9257" s="57" t="s">
        <v>8068</v>
      </c>
      <c r="D9257" s="59">
        <v>212.79</v>
      </c>
    </row>
    <row r="9258" spans="1:4" ht="13.5">
      <c r="A9258" s="57">
        <v>11731</v>
      </c>
      <c r="B9258" s="55" t="s">
        <v>11406</v>
      </c>
      <c r="C9258" s="57" t="s">
        <v>8068</v>
      </c>
      <c r="D9258" s="59">
        <v>5.97</v>
      </c>
    </row>
    <row r="9259" spans="1:4" ht="13.5">
      <c r="A9259" s="57">
        <v>11732</v>
      </c>
      <c r="B9259" s="55" t="s">
        <v>11407</v>
      </c>
      <c r="C9259" s="57" t="s">
        <v>8068</v>
      </c>
      <c r="D9259" s="59">
        <v>30.34</v>
      </c>
    </row>
    <row r="9260" spans="1:4" ht="13.5">
      <c r="A9260" s="57">
        <v>36494</v>
      </c>
      <c r="B9260" s="55" t="s">
        <v>11408</v>
      </c>
      <c r="C9260" s="57" t="s">
        <v>8068</v>
      </c>
      <c r="D9260" s="59">
        <v>426421.09</v>
      </c>
    </row>
    <row r="9261" spans="1:4" ht="13.5">
      <c r="A9261" s="57">
        <v>36493</v>
      </c>
      <c r="B9261" s="55" t="s">
        <v>11409</v>
      </c>
      <c r="C9261" s="57" t="s">
        <v>8068</v>
      </c>
      <c r="D9261" s="59">
        <v>483117.77</v>
      </c>
    </row>
    <row r="9262" spans="1:4" ht="13.5">
      <c r="A9262" s="57">
        <v>36492</v>
      </c>
      <c r="B9262" s="55" t="s">
        <v>11410</v>
      </c>
      <c r="C9262" s="57" t="s">
        <v>8068</v>
      </c>
      <c r="D9262" s="59">
        <v>897449.6</v>
      </c>
    </row>
    <row r="9263" spans="1:4" ht="27">
      <c r="A9263" s="57">
        <v>13333</v>
      </c>
      <c r="B9263" s="55" t="s">
        <v>11411</v>
      </c>
      <c r="C9263" s="57" t="s">
        <v>8068</v>
      </c>
      <c r="D9263" s="59">
        <v>134076.43</v>
      </c>
    </row>
    <row r="9264" spans="1:4" ht="13.5">
      <c r="A9264" s="57">
        <v>13533</v>
      </c>
      <c r="B9264" s="55" t="s">
        <v>11412</v>
      </c>
      <c r="C9264" s="57" t="s">
        <v>8068</v>
      </c>
      <c r="D9264" s="59">
        <v>119849.43</v>
      </c>
    </row>
    <row r="9265" spans="1:4" ht="27">
      <c r="A9265" s="57">
        <v>36499</v>
      </c>
      <c r="B9265" s="55" t="s">
        <v>11413</v>
      </c>
      <c r="C9265" s="57" t="s">
        <v>8068</v>
      </c>
      <c r="D9265" s="59">
        <v>2614.4899999999998</v>
      </c>
    </row>
    <row r="9266" spans="1:4" ht="27">
      <c r="A9266" s="57">
        <v>39585</v>
      </c>
      <c r="B9266" s="55" t="s">
        <v>11414</v>
      </c>
      <c r="C9266" s="57" t="s">
        <v>8068</v>
      </c>
      <c r="D9266" s="59">
        <v>86573.14</v>
      </c>
    </row>
    <row r="9267" spans="1:4" ht="27">
      <c r="A9267" s="57">
        <v>39586</v>
      </c>
      <c r="B9267" s="55" t="s">
        <v>11415</v>
      </c>
      <c r="C9267" s="57" t="s">
        <v>8068</v>
      </c>
      <c r="D9267" s="59">
        <v>101544.44</v>
      </c>
    </row>
    <row r="9268" spans="1:4" ht="27">
      <c r="A9268" s="57">
        <v>39587</v>
      </c>
      <c r="B9268" s="55" t="s">
        <v>11416</v>
      </c>
      <c r="C9268" s="57" t="s">
        <v>8068</v>
      </c>
      <c r="D9268" s="59">
        <v>123675.92</v>
      </c>
    </row>
    <row r="9269" spans="1:4" ht="27">
      <c r="A9269" s="57">
        <v>39588</v>
      </c>
      <c r="B9269" s="55" t="s">
        <v>11417</v>
      </c>
      <c r="C9269" s="57" t="s">
        <v>8068</v>
      </c>
      <c r="D9269" s="59">
        <v>143203.70000000001</v>
      </c>
    </row>
    <row r="9270" spans="1:4" ht="27">
      <c r="A9270" s="57">
        <v>39584</v>
      </c>
      <c r="B9270" s="55" t="s">
        <v>11418</v>
      </c>
      <c r="C9270" s="57" t="s">
        <v>8068</v>
      </c>
      <c r="D9270" s="59">
        <v>77095.66</v>
      </c>
    </row>
    <row r="9271" spans="1:4" ht="27">
      <c r="A9271" s="57">
        <v>39590</v>
      </c>
      <c r="B9271" s="55" t="s">
        <v>11419</v>
      </c>
      <c r="C9271" s="57" t="s">
        <v>8068</v>
      </c>
      <c r="D9271" s="59">
        <v>75247.03</v>
      </c>
    </row>
    <row r="9272" spans="1:4" ht="27">
      <c r="A9272" s="57">
        <v>39592</v>
      </c>
      <c r="B9272" s="55" t="s">
        <v>11420</v>
      </c>
      <c r="C9272" s="57" t="s">
        <v>8068</v>
      </c>
      <c r="D9272" s="59">
        <v>108131.81</v>
      </c>
    </row>
    <row r="9273" spans="1:4" ht="27">
      <c r="A9273" s="57">
        <v>39593</v>
      </c>
      <c r="B9273" s="55" t="s">
        <v>11421</v>
      </c>
      <c r="C9273" s="57" t="s">
        <v>8068</v>
      </c>
      <c r="D9273" s="59">
        <v>123675.92</v>
      </c>
    </row>
    <row r="9274" spans="1:4" ht="27">
      <c r="A9274" s="57">
        <v>14254</v>
      </c>
      <c r="B9274" s="55" t="s">
        <v>11422</v>
      </c>
      <c r="C9274" s="57" t="s">
        <v>8068</v>
      </c>
      <c r="D9274" s="59">
        <v>70300</v>
      </c>
    </row>
    <row r="9275" spans="1:4" ht="13.5">
      <c r="A9275" s="57">
        <v>25987</v>
      </c>
      <c r="B9275" s="55" t="s">
        <v>11423</v>
      </c>
      <c r="C9275" s="57" t="s">
        <v>8068</v>
      </c>
      <c r="D9275" s="59">
        <v>58706.1</v>
      </c>
    </row>
    <row r="9276" spans="1:4" ht="13.5">
      <c r="A9276" s="57">
        <v>25019</v>
      </c>
      <c r="B9276" s="55" t="s">
        <v>11424</v>
      </c>
      <c r="C9276" s="57" t="s">
        <v>8068</v>
      </c>
      <c r="D9276" s="59">
        <v>100628.83</v>
      </c>
    </row>
    <row r="9277" spans="1:4" ht="13.5">
      <c r="A9277" s="57">
        <v>36501</v>
      </c>
      <c r="B9277" s="55" t="s">
        <v>11425</v>
      </c>
      <c r="C9277" s="57" t="s">
        <v>8068</v>
      </c>
      <c r="D9277" s="59">
        <v>89594.34</v>
      </c>
    </row>
    <row r="9278" spans="1:4" ht="13.5">
      <c r="A9278" s="57">
        <v>25986</v>
      </c>
      <c r="B9278" s="55" t="s">
        <v>11426</v>
      </c>
      <c r="C9278" s="57" t="s">
        <v>8068</v>
      </c>
      <c r="D9278" s="59">
        <v>107709.56</v>
      </c>
    </row>
    <row r="9279" spans="1:4" ht="13.5">
      <c r="A9279" s="57">
        <v>36500</v>
      </c>
      <c r="B9279" s="55" t="s">
        <v>11427</v>
      </c>
      <c r="C9279" s="57" t="s">
        <v>8068</v>
      </c>
      <c r="D9279" s="59">
        <v>63313.87</v>
      </c>
    </row>
    <row r="9280" spans="1:4" ht="27">
      <c r="A9280" s="57">
        <v>20017</v>
      </c>
      <c r="B9280" s="55" t="s">
        <v>11428</v>
      </c>
      <c r="C9280" s="57" t="s">
        <v>1</v>
      </c>
      <c r="D9280" s="59">
        <v>4.75</v>
      </c>
    </row>
    <row r="9281" spans="1:4" ht="27">
      <c r="A9281" s="57">
        <v>20007</v>
      </c>
      <c r="B9281" s="55" t="s">
        <v>11429</v>
      </c>
      <c r="C9281" s="57" t="s">
        <v>1</v>
      </c>
      <c r="D9281" s="59">
        <v>3.64</v>
      </c>
    </row>
    <row r="9282" spans="1:4" ht="27">
      <c r="A9282" s="57">
        <v>39836</v>
      </c>
      <c r="B9282" s="55" t="s">
        <v>11430</v>
      </c>
      <c r="C9282" s="57" t="s">
        <v>9505</v>
      </c>
      <c r="D9282" s="59">
        <v>172.39</v>
      </c>
    </row>
    <row r="9283" spans="1:4" ht="13.5">
      <c r="A9283" s="57">
        <v>39830</v>
      </c>
      <c r="B9283" s="55" t="s">
        <v>11431</v>
      </c>
      <c r="C9283" s="57" t="s">
        <v>9505</v>
      </c>
      <c r="D9283" s="59">
        <v>196.61</v>
      </c>
    </row>
    <row r="9284" spans="1:4" ht="13.5">
      <c r="A9284" s="57">
        <v>39831</v>
      </c>
      <c r="B9284" s="55" t="s">
        <v>11432</v>
      </c>
      <c r="C9284" s="57" t="s">
        <v>9505</v>
      </c>
      <c r="D9284" s="59">
        <v>196.2</v>
      </c>
    </row>
    <row r="9285" spans="1:4" ht="27">
      <c r="A9285" s="57">
        <v>36888</v>
      </c>
      <c r="B9285" s="55" t="s">
        <v>11433</v>
      </c>
      <c r="C9285" s="57" t="s">
        <v>1</v>
      </c>
      <c r="D9285" s="59">
        <v>16.399999999999999</v>
      </c>
    </row>
    <row r="9286" spans="1:4" ht="13.5">
      <c r="A9286" s="57">
        <v>40527</v>
      </c>
      <c r="B9286" s="55" t="s">
        <v>11434</v>
      </c>
      <c r="C9286" s="57" t="s">
        <v>8068</v>
      </c>
      <c r="D9286" s="59">
        <v>2398.8200000000002</v>
      </c>
    </row>
    <row r="9287" spans="1:4" ht="27">
      <c r="A9287" s="57">
        <v>36497</v>
      </c>
      <c r="B9287" s="55" t="s">
        <v>11435</v>
      </c>
      <c r="C9287" s="57" t="s">
        <v>8068</v>
      </c>
      <c r="D9287" s="59">
        <v>2738.51</v>
      </c>
    </row>
    <row r="9288" spans="1:4" ht="27">
      <c r="A9288" s="57">
        <v>36487</v>
      </c>
      <c r="B9288" s="55" t="s">
        <v>11436</v>
      </c>
      <c r="C9288" s="57" t="s">
        <v>8068</v>
      </c>
      <c r="D9288" s="59">
        <v>4768.16</v>
      </c>
    </row>
    <row r="9289" spans="1:4" ht="27">
      <c r="A9289" s="57">
        <v>25952</v>
      </c>
      <c r="B9289" s="55" t="s">
        <v>11437</v>
      </c>
      <c r="C9289" s="57" t="s">
        <v>8068</v>
      </c>
      <c r="D9289" s="59">
        <v>745662.84</v>
      </c>
    </row>
    <row r="9290" spans="1:4" ht="27">
      <c r="A9290" s="57">
        <v>25954</v>
      </c>
      <c r="B9290" s="55" t="s">
        <v>11438</v>
      </c>
      <c r="C9290" s="57" t="s">
        <v>8068</v>
      </c>
      <c r="D9290" s="59">
        <v>1433966.99</v>
      </c>
    </row>
    <row r="9291" spans="1:4" ht="27">
      <c r="A9291" s="57">
        <v>25953</v>
      </c>
      <c r="B9291" s="55" t="s">
        <v>11439</v>
      </c>
      <c r="C9291" s="57" t="s">
        <v>8068</v>
      </c>
      <c r="D9291" s="59">
        <v>2437743.88</v>
      </c>
    </row>
    <row r="9292" spans="1:4" ht="40.5">
      <c r="A9292" s="57">
        <v>37776</v>
      </c>
      <c r="B9292" s="55" t="s">
        <v>11440</v>
      </c>
      <c r="C9292" s="57" t="s">
        <v>8068</v>
      </c>
      <c r="D9292" s="59">
        <v>149402.54</v>
      </c>
    </row>
    <row r="9293" spans="1:4" ht="40.5">
      <c r="A9293" s="57">
        <v>37775</v>
      </c>
      <c r="B9293" s="55" t="s">
        <v>11441</v>
      </c>
      <c r="C9293" s="57" t="s">
        <v>8068</v>
      </c>
      <c r="D9293" s="59">
        <v>235320.31</v>
      </c>
    </row>
    <row r="9294" spans="1:4" ht="40.5">
      <c r="A9294" s="57">
        <v>36491</v>
      </c>
      <c r="B9294" s="55" t="s">
        <v>11442</v>
      </c>
      <c r="C9294" s="57" t="s">
        <v>8068</v>
      </c>
      <c r="D9294" s="59">
        <v>871460.93</v>
      </c>
    </row>
    <row r="9295" spans="1:4" ht="40.5">
      <c r="A9295" s="57">
        <v>10712</v>
      </c>
      <c r="B9295" s="55" t="s">
        <v>11443</v>
      </c>
      <c r="C9295" s="57" t="s">
        <v>8068</v>
      </c>
      <c r="D9295" s="59">
        <v>58830.07</v>
      </c>
    </row>
    <row r="9296" spans="1:4" ht="40.5">
      <c r="A9296" s="57">
        <v>3363</v>
      </c>
      <c r="B9296" s="55" t="s">
        <v>11444</v>
      </c>
      <c r="C9296" s="57" t="s">
        <v>8068</v>
      </c>
      <c r="D9296" s="59">
        <v>82750</v>
      </c>
    </row>
    <row r="9297" spans="1:4" ht="40.5">
      <c r="A9297" s="57">
        <v>3365</v>
      </c>
      <c r="B9297" s="55" t="s">
        <v>11445</v>
      </c>
      <c r="C9297" s="57" t="s">
        <v>8068</v>
      </c>
      <c r="D9297" s="59">
        <v>193428.12</v>
      </c>
    </row>
    <row r="9298" spans="1:4" ht="13.5">
      <c r="A9298" s="57">
        <v>7569</v>
      </c>
      <c r="B9298" s="55" t="s">
        <v>11446</v>
      </c>
      <c r="C9298" s="57" t="s">
        <v>8068</v>
      </c>
      <c r="D9298" s="59">
        <v>46.34</v>
      </c>
    </row>
    <row r="9299" spans="1:4" ht="13.5">
      <c r="A9299" s="57">
        <v>34349</v>
      </c>
      <c r="B9299" s="55" t="s">
        <v>11447</v>
      </c>
      <c r="C9299" s="57" t="s">
        <v>8068</v>
      </c>
      <c r="D9299" s="59">
        <v>30.27</v>
      </c>
    </row>
    <row r="9300" spans="1:4" ht="27">
      <c r="A9300" s="57">
        <v>11991</v>
      </c>
      <c r="B9300" s="55" t="s">
        <v>11448</v>
      </c>
      <c r="C9300" s="57" t="s">
        <v>8068</v>
      </c>
      <c r="D9300" s="59">
        <v>52.21</v>
      </c>
    </row>
    <row r="9301" spans="1:4" ht="13.5">
      <c r="A9301" s="57">
        <v>20062</v>
      </c>
      <c r="B9301" s="55" t="s">
        <v>11449</v>
      </c>
      <c r="C9301" s="57" t="s">
        <v>8068</v>
      </c>
      <c r="D9301" s="59">
        <v>13.75</v>
      </c>
    </row>
    <row r="9302" spans="1:4" ht="27">
      <c r="A9302" s="57">
        <v>11029</v>
      </c>
      <c r="B9302" s="55" t="s">
        <v>11450</v>
      </c>
      <c r="C9302" s="57" t="s">
        <v>10493</v>
      </c>
      <c r="D9302" s="59">
        <v>1.66</v>
      </c>
    </row>
    <row r="9303" spans="1:4" ht="27">
      <c r="A9303" s="57">
        <v>4316</v>
      </c>
      <c r="B9303" s="55" t="s">
        <v>11451</v>
      </c>
      <c r="C9303" s="57" t="s">
        <v>8068</v>
      </c>
      <c r="D9303" s="59">
        <v>1.68</v>
      </c>
    </row>
    <row r="9304" spans="1:4" ht="27">
      <c r="A9304" s="57">
        <v>4313</v>
      </c>
      <c r="B9304" s="55" t="s">
        <v>11452</v>
      </c>
      <c r="C9304" s="57" t="s">
        <v>10493</v>
      </c>
      <c r="D9304" s="59">
        <v>2.41</v>
      </c>
    </row>
    <row r="9305" spans="1:4" ht="27">
      <c r="A9305" s="57">
        <v>4317</v>
      </c>
      <c r="B9305" s="55" t="s">
        <v>11453</v>
      </c>
      <c r="C9305" s="57" t="s">
        <v>8068</v>
      </c>
      <c r="D9305" s="59">
        <v>2.75</v>
      </c>
    </row>
    <row r="9306" spans="1:4" ht="27">
      <c r="A9306" s="57">
        <v>4314</v>
      </c>
      <c r="B9306" s="55" t="s">
        <v>11454</v>
      </c>
      <c r="C9306" s="57" t="s">
        <v>10493</v>
      </c>
      <c r="D9306" s="59">
        <v>3.22</v>
      </c>
    </row>
    <row r="9307" spans="1:4" ht="27">
      <c r="A9307" s="57">
        <v>10921</v>
      </c>
      <c r="B9307" s="55" t="s">
        <v>11455</v>
      </c>
      <c r="C9307" s="57" t="s">
        <v>8068</v>
      </c>
      <c r="D9307" s="59">
        <v>3802</v>
      </c>
    </row>
    <row r="9308" spans="1:4" ht="27">
      <c r="A9308" s="57">
        <v>10922</v>
      </c>
      <c r="B9308" s="55" t="s">
        <v>11456</v>
      </c>
      <c r="C9308" s="57" t="s">
        <v>8068</v>
      </c>
      <c r="D9308" s="59">
        <v>3443.75</v>
      </c>
    </row>
    <row r="9309" spans="1:4" ht="13.5">
      <c r="A9309" s="57">
        <v>10923</v>
      </c>
      <c r="B9309" s="55" t="s">
        <v>11457</v>
      </c>
      <c r="C9309" s="57" t="s">
        <v>8068</v>
      </c>
      <c r="D9309" s="59">
        <v>2035.41</v>
      </c>
    </row>
    <row r="9310" spans="1:4" ht="13.5">
      <c r="A9310" s="57">
        <v>10924</v>
      </c>
      <c r="B9310" s="55" t="s">
        <v>11458</v>
      </c>
      <c r="C9310" s="57" t="s">
        <v>8068</v>
      </c>
      <c r="D9310" s="59">
        <v>2143.6799999999998</v>
      </c>
    </row>
    <row r="9311" spans="1:4" ht="27">
      <c r="A9311" s="57">
        <v>37772</v>
      </c>
      <c r="B9311" s="55" t="s">
        <v>11459</v>
      </c>
      <c r="C9311" s="57" t="s">
        <v>8068</v>
      </c>
      <c r="D9311" s="59">
        <v>114526.71</v>
      </c>
    </row>
    <row r="9312" spans="1:4" ht="40.5">
      <c r="A9312" s="57">
        <v>37771</v>
      </c>
      <c r="B9312" s="55" t="s">
        <v>11460</v>
      </c>
      <c r="C9312" s="57" t="s">
        <v>8068</v>
      </c>
      <c r="D9312" s="59">
        <v>121838.18</v>
      </c>
    </row>
    <row r="9313" spans="1:4" ht="13.5">
      <c r="A9313" s="57">
        <v>12770</v>
      </c>
      <c r="B9313" s="55" t="s">
        <v>11461</v>
      </c>
      <c r="C9313" s="57" t="s">
        <v>8068</v>
      </c>
      <c r="D9313" s="59">
        <v>440.19</v>
      </c>
    </row>
    <row r="9314" spans="1:4" ht="13.5">
      <c r="A9314" s="57">
        <v>12772</v>
      </c>
      <c r="B9314" s="55" t="s">
        <v>11462</v>
      </c>
      <c r="C9314" s="57" t="s">
        <v>8068</v>
      </c>
      <c r="D9314" s="59">
        <v>731.6</v>
      </c>
    </row>
    <row r="9315" spans="1:4" ht="13.5">
      <c r="A9315" s="57">
        <v>12768</v>
      </c>
      <c r="B9315" s="55" t="s">
        <v>11463</v>
      </c>
      <c r="C9315" s="57" t="s">
        <v>8068</v>
      </c>
      <c r="D9315" s="59">
        <v>1029.2</v>
      </c>
    </row>
    <row r="9316" spans="1:4" ht="13.5">
      <c r="A9316" s="57">
        <v>12775</v>
      </c>
      <c r="B9316" s="55" t="s">
        <v>11464</v>
      </c>
      <c r="C9316" s="57" t="s">
        <v>8068</v>
      </c>
      <c r="D9316" s="59">
        <v>322.39</v>
      </c>
    </row>
    <row r="9317" spans="1:4" ht="13.5">
      <c r="A9317" s="57">
        <v>12769</v>
      </c>
      <c r="B9317" s="55" t="s">
        <v>11465</v>
      </c>
      <c r="C9317" s="57" t="s">
        <v>8068</v>
      </c>
      <c r="D9317" s="59">
        <v>84.32</v>
      </c>
    </row>
    <row r="9318" spans="1:4" ht="13.5">
      <c r="A9318" s="57">
        <v>12773</v>
      </c>
      <c r="B9318" s="55" t="s">
        <v>11466</v>
      </c>
      <c r="C9318" s="57" t="s">
        <v>8068</v>
      </c>
      <c r="D9318" s="59">
        <v>90.51</v>
      </c>
    </row>
    <row r="9319" spans="1:4" ht="13.5">
      <c r="A9319" s="57">
        <v>12774</v>
      </c>
      <c r="B9319" s="55" t="s">
        <v>11467</v>
      </c>
      <c r="C9319" s="57" t="s">
        <v>8068</v>
      </c>
      <c r="D9319" s="59">
        <v>111.59</v>
      </c>
    </row>
    <row r="9320" spans="1:4" ht="13.5">
      <c r="A9320" s="57">
        <v>12776</v>
      </c>
      <c r="B9320" s="55" t="s">
        <v>11468</v>
      </c>
      <c r="C9320" s="57" t="s">
        <v>8068</v>
      </c>
      <c r="D9320" s="59">
        <v>1661.6</v>
      </c>
    </row>
    <row r="9321" spans="1:4" ht="13.5">
      <c r="A9321" s="57">
        <v>12777</v>
      </c>
      <c r="B9321" s="55" t="s">
        <v>11469</v>
      </c>
      <c r="C9321" s="57" t="s">
        <v>8068</v>
      </c>
      <c r="D9321" s="59">
        <v>2169.9899999999998</v>
      </c>
    </row>
    <row r="9322" spans="1:4" ht="27">
      <c r="A9322" s="57">
        <v>3391</v>
      </c>
      <c r="B9322" s="55" t="s">
        <v>11470</v>
      </c>
      <c r="C9322" s="57" t="s">
        <v>8068</v>
      </c>
      <c r="D9322" s="59">
        <v>24.09</v>
      </c>
    </row>
    <row r="9323" spans="1:4" ht="27">
      <c r="A9323" s="57">
        <v>3389</v>
      </c>
      <c r="B9323" s="55" t="s">
        <v>11471</v>
      </c>
      <c r="C9323" s="57" t="s">
        <v>8068</v>
      </c>
      <c r="D9323" s="59">
        <v>12.5</v>
      </c>
    </row>
    <row r="9324" spans="1:4" ht="27">
      <c r="A9324" s="57">
        <v>3390</v>
      </c>
      <c r="B9324" s="55" t="s">
        <v>11472</v>
      </c>
      <c r="C9324" s="57" t="s">
        <v>8068</v>
      </c>
      <c r="D9324" s="59">
        <v>14.06</v>
      </c>
    </row>
    <row r="9325" spans="1:4" ht="13.5">
      <c r="A9325" s="57">
        <v>12873</v>
      </c>
      <c r="B9325" s="55" t="s">
        <v>11473</v>
      </c>
      <c r="C9325" s="57" t="s">
        <v>4</v>
      </c>
      <c r="D9325" s="59">
        <v>16.38</v>
      </c>
    </row>
    <row r="9326" spans="1:4" ht="13.5">
      <c r="A9326" s="57">
        <v>41076</v>
      </c>
      <c r="B9326" s="55" t="s">
        <v>11474</v>
      </c>
      <c r="C9326" s="57" t="s">
        <v>8078</v>
      </c>
      <c r="D9326" s="59">
        <v>2883.39</v>
      </c>
    </row>
    <row r="9327" spans="1:4" ht="13.5">
      <c r="A9327" s="57">
        <v>140</v>
      </c>
      <c r="B9327" s="55" t="s">
        <v>11475</v>
      </c>
      <c r="C9327" s="57" t="s">
        <v>92</v>
      </c>
      <c r="D9327" s="59">
        <v>14.27</v>
      </c>
    </row>
    <row r="9328" spans="1:4" ht="13.5">
      <c r="A9328" s="57">
        <v>151</v>
      </c>
      <c r="B9328" s="55" t="s">
        <v>11476</v>
      </c>
      <c r="C9328" s="57" t="s">
        <v>109</v>
      </c>
      <c r="D9328" s="59">
        <v>21.07</v>
      </c>
    </row>
    <row r="9329" spans="1:4" ht="13.5">
      <c r="A9329" s="57">
        <v>7340</v>
      </c>
      <c r="B9329" s="55" t="s">
        <v>11477</v>
      </c>
      <c r="C9329" s="57" t="s">
        <v>109</v>
      </c>
      <c r="D9329" s="59">
        <v>18.11</v>
      </c>
    </row>
    <row r="9330" spans="1:4" ht="13.5">
      <c r="A9330" s="57">
        <v>2701</v>
      </c>
      <c r="B9330" s="55" t="s">
        <v>11478</v>
      </c>
      <c r="C9330" s="57" t="s">
        <v>4</v>
      </c>
      <c r="D9330" s="59">
        <v>18.8</v>
      </c>
    </row>
    <row r="9331" spans="1:4" ht="13.5">
      <c r="A9331" s="57">
        <v>40929</v>
      </c>
      <c r="B9331" s="55" t="s">
        <v>11479</v>
      </c>
      <c r="C9331" s="57" t="s">
        <v>8078</v>
      </c>
      <c r="D9331" s="59">
        <v>3308.84</v>
      </c>
    </row>
    <row r="9332" spans="1:4" ht="13.5">
      <c r="A9332" s="57">
        <v>38114</v>
      </c>
      <c r="B9332" s="55" t="s">
        <v>11480</v>
      </c>
      <c r="C9332" s="57" t="s">
        <v>8068</v>
      </c>
      <c r="D9332" s="59">
        <v>20.23</v>
      </c>
    </row>
    <row r="9333" spans="1:4" ht="27">
      <c r="A9333" s="57">
        <v>38064</v>
      </c>
      <c r="B9333" s="55" t="s">
        <v>11481</v>
      </c>
      <c r="C9333" s="57" t="s">
        <v>8068</v>
      </c>
      <c r="D9333" s="59">
        <v>22.62</v>
      </c>
    </row>
    <row r="9334" spans="1:4" ht="13.5">
      <c r="A9334" s="57">
        <v>38115</v>
      </c>
      <c r="B9334" s="55" t="s">
        <v>11482</v>
      </c>
      <c r="C9334" s="57" t="s">
        <v>8068</v>
      </c>
      <c r="D9334" s="59">
        <v>21.6</v>
      </c>
    </row>
    <row r="9335" spans="1:4" ht="27">
      <c r="A9335" s="57">
        <v>38065</v>
      </c>
      <c r="B9335" s="55" t="s">
        <v>11483</v>
      </c>
      <c r="C9335" s="57" t="s">
        <v>8068</v>
      </c>
      <c r="D9335" s="59">
        <v>32.090000000000003</v>
      </c>
    </row>
    <row r="9336" spans="1:4" ht="27">
      <c r="A9336" s="57">
        <v>38078</v>
      </c>
      <c r="B9336" s="55" t="s">
        <v>11484</v>
      </c>
      <c r="C9336" s="57" t="s">
        <v>8068</v>
      </c>
      <c r="D9336" s="59">
        <v>18.72</v>
      </c>
    </row>
    <row r="9337" spans="1:4" ht="13.5">
      <c r="A9337" s="57">
        <v>38113</v>
      </c>
      <c r="B9337" s="55" t="s">
        <v>11485</v>
      </c>
      <c r="C9337" s="57" t="s">
        <v>8068</v>
      </c>
      <c r="D9337" s="59">
        <v>10.17</v>
      </c>
    </row>
    <row r="9338" spans="1:4" ht="27">
      <c r="A9338" s="57">
        <v>38063</v>
      </c>
      <c r="B9338" s="55" t="s">
        <v>11486</v>
      </c>
      <c r="C9338" s="57" t="s">
        <v>8068</v>
      </c>
      <c r="D9338" s="59">
        <v>10.91</v>
      </c>
    </row>
    <row r="9339" spans="1:4" ht="27">
      <c r="A9339" s="57">
        <v>38080</v>
      </c>
      <c r="B9339" s="55" t="s">
        <v>11487</v>
      </c>
      <c r="C9339" s="57" t="s">
        <v>8068</v>
      </c>
      <c r="D9339" s="59">
        <v>32.51</v>
      </c>
    </row>
    <row r="9340" spans="1:4" ht="27">
      <c r="A9340" s="57">
        <v>38069</v>
      </c>
      <c r="B9340" s="55" t="s">
        <v>11488</v>
      </c>
      <c r="C9340" s="57" t="s">
        <v>8068</v>
      </c>
      <c r="D9340" s="59">
        <v>17.78</v>
      </c>
    </row>
    <row r="9341" spans="1:4" ht="27">
      <c r="A9341" s="57">
        <v>38077</v>
      </c>
      <c r="B9341" s="55" t="s">
        <v>11489</v>
      </c>
      <c r="C9341" s="57" t="s">
        <v>8068</v>
      </c>
      <c r="D9341" s="59">
        <v>17.38</v>
      </c>
    </row>
    <row r="9342" spans="1:4" ht="27">
      <c r="A9342" s="57">
        <v>38073</v>
      </c>
      <c r="B9342" s="55" t="s">
        <v>11490</v>
      </c>
      <c r="C9342" s="57" t="s">
        <v>8068</v>
      </c>
      <c r="D9342" s="59">
        <v>26.47</v>
      </c>
    </row>
    <row r="9343" spans="1:4" ht="13.5">
      <c r="A9343" s="57">
        <v>38112</v>
      </c>
      <c r="B9343" s="55" t="s">
        <v>11491</v>
      </c>
      <c r="C9343" s="57" t="s">
        <v>8068</v>
      </c>
      <c r="D9343" s="59">
        <v>7.81</v>
      </c>
    </row>
    <row r="9344" spans="1:4" ht="27">
      <c r="A9344" s="57">
        <v>38062</v>
      </c>
      <c r="B9344" s="55" t="s">
        <v>11492</v>
      </c>
      <c r="C9344" s="57" t="s">
        <v>8068</v>
      </c>
      <c r="D9344" s="59">
        <v>8.01</v>
      </c>
    </row>
    <row r="9345" spans="1:4" ht="27">
      <c r="A9345" s="57">
        <v>12128</v>
      </c>
      <c r="B9345" s="55" t="s">
        <v>11493</v>
      </c>
      <c r="C9345" s="57" t="s">
        <v>8068</v>
      </c>
      <c r="D9345" s="59">
        <v>10.71</v>
      </c>
    </row>
    <row r="9346" spans="1:4" ht="27">
      <c r="A9346" s="57">
        <v>12129</v>
      </c>
      <c r="B9346" s="55" t="s">
        <v>11494</v>
      </c>
      <c r="C9346" s="57" t="s">
        <v>8068</v>
      </c>
      <c r="D9346" s="59">
        <v>14.16</v>
      </c>
    </row>
    <row r="9347" spans="1:4" ht="27">
      <c r="A9347" s="57">
        <v>38081</v>
      </c>
      <c r="B9347" s="55" t="s">
        <v>11495</v>
      </c>
      <c r="C9347" s="57" t="s">
        <v>8068</v>
      </c>
      <c r="D9347" s="59">
        <v>27.58</v>
      </c>
    </row>
    <row r="9348" spans="1:4" ht="27">
      <c r="A9348" s="57">
        <v>38070</v>
      </c>
      <c r="B9348" s="55" t="s">
        <v>11496</v>
      </c>
      <c r="C9348" s="57" t="s">
        <v>8068</v>
      </c>
      <c r="D9348" s="59">
        <v>19</v>
      </c>
    </row>
    <row r="9349" spans="1:4" ht="27">
      <c r="A9349" s="57">
        <v>38074</v>
      </c>
      <c r="B9349" s="55" t="s">
        <v>11497</v>
      </c>
      <c r="C9349" s="57" t="s">
        <v>8068</v>
      </c>
      <c r="D9349" s="59">
        <v>28.89</v>
      </c>
    </row>
    <row r="9350" spans="1:4" ht="27">
      <c r="A9350" s="57">
        <v>38079</v>
      </c>
      <c r="B9350" s="55" t="s">
        <v>11498</v>
      </c>
      <c r="C9350" s="57" t="s">
        <v>8068</v>
      </c>
      <c r="D9350" s="59">
        <v>24.8</v>
      </c>
    </row>
    <row r="9351" spans="1:4" ht="27">
      <c r="A9351" s="57">
        <v>38072</v>
      </c>
      <c r="B9351" s="55" t="s">
        <v>11499</v>
      </c>
      <c r="C9351" s="57" t="s">
        <v>8068</v>
      </c>
      <c r="D9351" s="59">
        <v>23.83</v>
      </c>
    </row>
    <row r="9352" spans="1:4" ht="27">
      <c r="A9352" s="57">
        <v>38068</v>
      </c>
      <c r="B9352" s="55" t="s">
        <v>11500</v>
      </c>
      <c r="C9352" s="57" t="s">
        <v>8068</v>
      </c>
      <c r="D9352" s="59">
        <v>16.45</v>
      </c>
    </row>
    <row r="9353" spans="1:4" ht="27">
      <c r="A9353" s="57">
        <v>38071</v>
      </c>
      <c r="B9353" s="55" t="s">
        <v>11501</v>
      </c>
      <c r="C9353" s="57" t="s">
        <v>8068</v>
      </c>
      <c r="D9353" s="59">
        <v>19.670000000000002</v>
      </c>
    </row>
    <row r="9354" spans="1:4" ht="27">
      <c r="A9354" s="57">
        <v>38412</v>
      </c>
      <c r="B9354" s="55" t="s">
        <v>11502</v>
      </c>
      <c r="C9354" s="57" t="s">
        <v>8068</v>
      </c>
      <c r="D9354" s="59">
        <v>1086</v>
      </c>
    </row>
    <row r="9355" spans="1:4" ht="27">
      <c r="A9355" s="57">
        <v>3405</v>
      </c>
      <c r="B9355" s="55" t="s">
        <v>11503</v>
      </c>
      <c r="C9355" s="57" t="s">
        <v>8068</v>
      </c>
      <c r="D9355" s="59">
        <v>93.11</v>
      </c>
    </row>
    <row r="9356" spans="1:4" ht="13.5">
      <c r="A9356" s="57">
        <v>3394</v>
      </c>
      <c r="B9356" s="55" t="s">
        <v>11504</v>
      </c>
      <c r="C9356" s="57" t="s">
        <v>8068</v>
      </c>
      <c r="D9356" s="59">
        <v>491.49</v>
      </c>
    </row>
    <row r="9357" spans="1:4" ht="13.5">
      <c r="A9357" s="57">
        <v>3393</v>
      </c>
      <c r="B9357" s="55" t="s">
        <v>11505</v>
      </c>
      <c r="C9357" s="57" t="s">
        <v>8068</v>
      </c>
      <c r="D9357" s="59">
        <v>836.82</v>
      </c>
    </row>
    <row r="9358" spans="1:4" ht="13.5">
      <c r="A9358" s="57">
        <v>3406</v>
      </c>
      <c r="B9358" s="55" t="s">
        <v>11506</v>
      </c>
      <c r="C9358" s="57" t="s">
        <v>8068</v>
      </c>
      <c r="D9358" s="59">
        <v>28.5</v>
      </c>
    </row>
    <row r="9359" spans="1:4" ht="13.5">
      <c r="A9359" s="57">
        <v>3395</v>
      </c>
      <c r="B9359" s="55" t="s">
        <v>11507</v>
      </c>
      <c r="C9359" s="57" t="s">
        <v>8068</v>
      </c>
      <c r="D9359" s="59">
        <v>120.22</v>
      </c>
    </row>
    <row r="9360" spans="1:4" ht="27">
      <c r="A9360" s="57">
        <v>3398</v>
      </c>
      <c r="B9360" s="55" t="s">
        <v>11508</v>
      </c>
      <c r="C9360" s="57" t="s">
        <v>8068</v>
      </c>
      <c r="D9360" s="59">
        <v>5.71</v>
      </c>
    </row>
    <row r="9361" spans="1:4" ht="27">
      <c r="A9361" s="57">
        <v>34379</v>
      </c>
      <c r="B9361" s="55" t="s">
        <v>11509</v>
      </c>
      <c r="C9361" s="57" t="s">
        <v>8068</v>
      </c>
      <c r="D9361" s="59">
        <v>500</v>
      </c>
    </row>
    <row r="9362" spans="1:4" ht="27">
      <c r="A9362" s="57">
        <v>34378</v>
      </c>
      <c r="B9362" s="55" t="s">
        <v>11510</v>
      </c>
      <c r="C9362" s="57" t="s">
        <v>8068</v>
      </c>
      <c r="D9362" s="59">
        <v>402.72</v>
      </c>
    </row>
    <row r="9363" spans="1:4" ht="27">
      <c r="A9363" s="57">
        <v>34377</v>
      </c>
      <c r="B9363" s="55" t="s">
        <v>11511</v>
      </c>
      <c r="C9363" s="57" t="s">
        <v>8068</v>
      </c>
      <c r="D9363" s="59">
        <v>371.4</v>
      </c>
    </row>
    <row r="9364" spans="1:4" ht="27">
      <c r="A9364" s="57">
        <v>581</v>
      </c>
      <c r="B9364" s="55" t="s">
        <v>11512</v>
      </c>
      <c r="C9364" s="57" t="s">
        <v>3</v>
      </c>
      <c r="D9364" s="59">
        <v>705.4</v>
      </c>
    </row>
    <row r="9365" spans="1:4" ht="40.5">
      <c r="A9365" s="57">
        <v>40662</v>
      </c>
      <c r="B9365" s="55" t="s">
        <v>11513</v>
      </c>
      <c r="C9365" s="57" t="s">
        <v>8068</v>
      </c>
      <c r="D9365" s="59">
        <v>201.19</v>
      </c>
    </row>
    <row r="9366" spans="1:4" ht="40.5">
      <c r="A9366" s="57">
        <v>3437</v>
      </c>
      <c r="B9366" s="55" t="s">
        <v>11514</v>
      </c>
      <c r="C9366" s="57" t="s">
        <v>3</v>
      </c>
      <c r="D9366" s="59">
        <v>558.88</v>
      </c>
    </row>
    <row r="9367" spans="1:4" ht="13.5">
      <c r="A9367" s="57">
        <v>11190</v>
      </c>
      <c r="B9367" s="55" t="s">
        <v>11515</v>
      </c>
      <c r="C9367" s="57" t="s">
        <v>8068</v>
      </c>
      <c r="D9367" s="59">
        <v>149</v>
      </c>
    </row>
    <row r="9368" spans="1:4" ht="40.5">
      <c r="A9368" s="57">
        <v>3428</v>
      </c>
      <c r="B9368" s="55" t="s">
        <v>11516</v>
      </c>
      <c r="C9368" s="57" t="s">
        <v>3</v>
      </c>
      <c r="D9368" s="59">
        <v>829</v>
      </c>
    </row>
    <row r="9369" spans="1:4" ht="54">
      <c r="A9369" s="57">
        <v>3429</v>
      </c>
      <c r="B9369" s="55" t="s">
        <v>11517</v>
      </c>
      <c r="C9369" s="57" t="s">
        <v>3</v>
      </c>
      <c r="D9369" s="59">
        <v>473.64</v>
      </c>
    </row>
    <row r="9370" spans="1:4" ht="40.5">
      <c r="A9370" s="57">
        <v>34371</v>
      </c>
      <c r="B9370" s="55" t="s">
        <v>11518</v>
      </c>
      <c r="C9370" s="57" t="s">
        <v>8068</v>
      </c>
      <c r="D9370" s="59">
        <v>1359.41</v>
      </c>
    </row>
    <row r="9371" spans="1:4" ht="40.5">
      <c r="A9371" s="57">
        <v>34370</v>
      </c>
      <c r="B9371" s="55" t="s">
        <v>11519</v>
      </c>
      <c r="C9371" s="57" t="s">
        <v>8068</v>
      </c>
      <c r="D9371" s="59">
        <v>1127.3599999999999</v>
      </c>
    </row>
    <row r="9372" spans="1:4" ht="40.5">
      <c r="A9372" s="57">
        <v>34372</v>
      </c>
      <c r="B9372" s="55" t="s">
        <v>11520</v>
      </c>
      <c r="C9372" s="57" t="s">
        <v>8068</v>
      </c>
      <c r="D9372" s="59">
        <v>1568.32</v>
      </c>
    </row>
    <row r="9373" spans="1:4" ht="40.5">
      <c r="A9373" s="57">
        <v>34373</v>
      </c>
      <c r="B9373" s="55" t="s">
        <v>11521</v>
      </c>
      <c r="C9373" s="57" t="s">
        <v>8068</v>
      </c>
      <c r="D9373" s="59">
        <v>1941.35</v>
      </c>
    </row>
    <row r="9374" spans="1:4" ht="40.5">
      <c r="A9374" s="57">
        <v>36896</v>
      </c>
      <c r="B9374" s="55" t="s">
        <v>11522</v>
      </c>
      <c r="C9374" s="57" t="s">
        <v>8068</v>
      </c>
      <c r="D9374" s="59">
        <v>646.86</v>
      </c>
    </row>
    <row r="9375" spans="1:4" ht="40.5">
      <c r="A9375" s="57">
        <v>34367</v>
      </c>
      <c r="B9375" s="55" t="s">
        <v>11523</v>
      </c>
      <c r="C9375" s="57" t="s">
        <v>8068</v>
      </c>
      <c r="D9375" s="59">
        <v>759.82</v>
      </c>
    </row>
    <row r="9376" spans="1:4" ht="27">
      <c r="A9376" s="57">
        <v>36884</v>
      </c>
      <c r="B9376" s="55" t="s">
        <v>11524</v>
      </c>
      <c r="C9376" s="57" t="s">
        <v>3</v>
      </c>
      <c r="D9376" s="59">
        <v>629.32000000000005</v>
      </c>
    </row>
    <row r="9377" spans="1:4" ht="27">
      <c r="A9377" s="57">
        <v>36897</v>
      </c>
      <c r="B9377" s="55" t="s">
        <v>11524</v>
      </c>
      <c r="C9377" s="57" t="s">
        <v>8068</v>
      </c>
      <c r="D9377" s="59">
        <v>896</v>
      </c>
    </row>
    <row r="9378" spans="1:4" ht="27">
      <c r="A9378" s="57">
        <v>597</v>
      </c>
      <c r="B9378" s="55" t="s">
        <v>11525</v>
      </c>
      <c r="C9378" s="57" t="s">
        <v>3</v>
      </c>
      <c r="D9378" s="59">
        <v>661.81</v>
      </c>
    </row>
    <row r="9379" spans="1:4" ht="40.5">
      <c r="A9379" s="57">
        <v>34369</v>
      </c>
      <c r="B9379" s="55" t="s">
        <v>11526</v>
      </c>
      <c r="C9379" s="57" t="s">
        <v>8068</v>
      </c>
      <c r="D9379" s="59">
        <v>1061.5899999999999</v>
      </c>
    </row>
    <row r="9380" spans="1:4" ht="27">
      <c r="A9380" s="57">
        <v>34362</v>
      </c>
      <c r="B9380" s="55" t="s">
        <v>11527</v>
      </c>
      <c r="C9380" s="57" t="s">
        <v>8068</v>
      </c>
      <c r="D9380" s="59">
        <v>736.61</v>
      </c>
    </row>
    <row r="9381" spans="1:4" ht="27">
      <c r="A9381" s="57">
        <v>34363</v>
      </c>
      <c r="B9381" s="55" t="s">
        <v>11528</v>
      </c>
      <c r="C9381" s="57" t="s">
        <v>8068</v>
      </c>
      <c r="D9381" s="59">
        <v>832.56</v>
      </c>
    </row>
    <row r="9382" spans="1:4" ht="40.5">
      <c r="A9382" s="57">
        <v>34364</v>
      </c>
      <c r="B9382" s="55" t="s">
        <v>11529</v>
      </c>
      <c r="C9382" s="57" t="s">
        <v>8068</v>
      </c>
      <c r="D9382" s="59">
        <v>1038.3800000000001</v>
      </c>
    </row>
    <row r="9383" spans="1:4" ht="40.5">
      <c r="A9383" s="57">
        <v>34365</v>
      </c>
      <c r="B9383" s="55" t="s">
        <v>11530</v>
      </c>
      <c r="C9383" s="57" t="s">
        <v>8068</v>
      </c>
      <c r="D9383" s="59">
        <v>1169.9100000000001</v>
      </c>
    </row>
    <row r="9384" spans="1:4" ht="54">
      <c r="A9384" s="57">
        <v>40659</v>
      </c>
      <c r="B9384" s="55" t="s">
        <v>11531</v>
      </c>
      <c r="C9384" s="57" t="s">
        <v>3</v>
      </c>
      <c r="D9384" s="59">
        <v>790.73</v>
      </c>
    </row>
    <row r="9385" spans="1:4" ht="54">
      <c r="A9385" s="57">
        <v>40660</v>
      </c>
      <c r="B9385" s="55" t="s">
        <v>11532</v>
      </c>
      <c r="C9385" s="57" t="s">
        <v>3</v>
      </c>
      <c r="D9385" s="59">
        <v>1002.16</v>
      </c>
    </row>
    <row r="9386" spans="1:4" ht="54">
      <c r="A9386" s="57">
        <v>40661</v>
      </c>
      <c r="B9386" s="55" t="s">
        <v>11533</v>
      </c>
      <c r="C9386" s="57" t="s">
        <v>3</v>
      </c>
      <c r="D9386" s="59">
        <v>616.15</v>
      </c>
    </row>
    <row r="9387" spans="1:4" ht="54">
      <c r="A9387" s="57">
        <v>3421</v>
      </c>
      <c r="B9387" s="55" t="s">
        <v>11534</v>
      </c>
      <c r="C9387" s="57" t="s">
        <v>3</v>
      </c>
      <c r="D9387" s="59">
        <v>620.87</v>
      </c>
    </row>
    <row r="9388" spans="1:4" ht="27">
      <c r="A9388" s="57">
        <v>599</v>
      </c>
      <c r="B9388" s="55" t="s">
        <v>11535</v>
      </c>
      <c r="C9388" s="57" t="s">
        <v>3</v>
      </c>
      <c r="D9388" s="59">
        <v>560.97</v>
      </c>
    </row>
    <row r="9389" spans="1:4" ht="27">
      <c r="A9389" s="57">
        <v>34380</v>
      </c>
      <c r="B9389" s="55" t="s">
        <v>11536</v>
      </c>
      <c r="C9389" s="57" t="s">
        <v>8068</v>
      </c>
      <c r="D9389" s="59">
        <v>290.93</v>
      </c>
    </row>
    <row r="9390" spans="1:4" ht="27">
      <c r="A9390" s="57">
        <v>34381</v>
      </c>
      <c r="B9390" s="55" t="s">
        <v>11537</v>
      </c>
      <c r="C9390" s="57" t="s">
        <v>8068</v>
      </c>
      <c r="D9390" s="59">
        <v>379.14</v>
      </c>
    </row>
    <row r="9391" spans="1:4" ht="27">
      <c r="A9391" s="57">
        <v>601</v>
      </c>
      <c r="B9391" s="55" t="s">
        <v>11537</v>
      </c>
      <c r="C9391" s="57" t="s">
        <v>3</v>
      </c>
      <c r="D9391" s="59">
        <v>756.74</v>
      </c>
    </row>
    <row r="9392" spans="1:4" ht="40.5">
      <c r="A9392" s="57">
        <v>3423</v>
      </c>
      <c r="B9392" s="55" t="s">
        <v>11538</v>
      </c>
      <c r="C9392" s="57" t="s">
        <v>3</v>
      </c>
      <c r="D9392" s="59">
        <v>875.57</v>
      </c>
    </row>
    <row r="9393" spans="1:4" ht="27">
      <c r="A9393" s="57">
        <v>34797</v>
      </c>
      <c r="B9393" s="55" t="s">
        <v>11539</v>
      </c>
      <c r="C9393" s="57" t="s">
        <v>8068</v>
      </c>
      <c r="D9393" s="59">
        <v>324.54000000000002</v>
      </c>
    </row>
    <row r="9394" spans="1:4" ht="13.5">
      <c r="A9394" s="57">
        <v>25964</v>
      </c>
      <c r="B9394" s="55" t="s">
        <v>11540</v>
      </c>
      <c r="C9394" s="57" t="s">
        <v>4</v>
      </c>
      <c r="D9394" s="59">
        <v>17.09</v>
      </c>
    </row>
    <row r="9395" spans="1:4" ht="13.5">
      <c r="A9395" s="57">
        <v>41077</v>
      </c>
      <c r="B9395" s="55" t="s">
        <v>11541</v>
      </c>
      <c r="C9395" s="57" t="s">
        <v>8078</v>
      </c>
      <c r="D9395" s="59">
        <v>3007.79</v>
      </c>
    </row>
    <row r="9396" spans="1:4" ht="27">
      <c r="A9396" s="57">
        <v>20159</v>
      </c>
      <c r="B9396" s="55" t="s">
        <v>11542</v>
      </c>
      <c r="C9396" s="57" t="s">
        <v>8068</v>
      </c>
      <c r="D9396" s="59">
        <v>60.99</v>
      </c>
    </row>
    <row r="9397" spans="1:4" ht="13.5">
      <c r="A9397" s="57">
        <v>37963</v>
      </c>
      <c r="B9397" s="55" t="s">
        <v>11543</v>
      </c>
      <c r="C9397" s="57" t="s">
        <v>8068</v>
      </c>
      <c r="D9397" s="59">
        <v>3.97</v>
      </c>
    </row>
    <row r="9398" spans="1:4" ht="13.5">
      <c r="A9398" s="57">
        <v>37964</v>
      </c>
      <c r="B9398" s="55" t="s">
        <v>11544</v>
      </c>
      <c r="C9398" s="57" t="s">
        <v>8068</v>
      </c>
      <c r="D9398" s="59">
        <v>6.62</v>
      </c>
    </row>
    <row r="9399" spans="1:4" ht="13.5">
      <c r="A9399" s="57">
        <v>37965</v>
      </c>
      <c r="B9399" s="55" t="s">
        <v>11545</v>
      </c>
      <c r="C9399" s="57" t="s">
        <v>8068</v>
      </c>
      <c r="D9399" s="59">
        <v>9.59</v>
      </c>
    </row>
    <row r="9400" spans="1:4" ht="13.5">
      <c r="A9400" s="57">
        <v>37966</v>
      </c>
      <c r="B9400" s="55" t="s">
        <v>11546</v>
      </c>
      <c r="C9400" s="57" t="s">
        <v>8068</v>
      </c>
      <c r="D9400" s="59">
        <v>17.37</v>
      </c>
    </row>
    <row r="9401" spans="1:4" ht="13.5">
      <c r="A9401" s="57">
        <v>37967</v>
      </c>
      <c r="B9401" s="55" t="s">
        <v>11547</v>
      </c>
      <c r="C9401" s="57" t="s">
        <v>8068</v>
      </c>
      <c r="D9401" s="59">
        <v>27.86</v>
      </c>
    </row>
    <row r="9402" spans="1:4" ht="13.5">
      <c r="A9402" s="57">
        <v>37968</v>
      </c>
      <c r="B9402" s="55" t="s">
        <v>11548</v>
      </c>
      <c r="C9402" s="57" t="s">
        <v>8068</v>
      </c>
      <c r="D9402" s="59">
        <v>61.1</v>
      </c>
    </row>
    <row r="9403" spans="1:4" ht="13.5">
      <c r="A9403" s="57">
        <v>37969</v>
      </c>
      <c r="B9403" s="55" t="s">
        <v>11549</v>
      </c>
      <c r="C9403" s="57" t="s">
        <v>8068</v>
      </c>
      <c r="D9403" s="59">
        <v>163.24</v>
      </c>
    </row>
    <row r="9404" spans="1:4" ht="13.5">
      <c r="A9404" s="57">
        <v>37970</v>
      </c>
      <c r="B9404" s="55" t="s">
        <v>11550</v>
      </c>
      <c r="C9404" s="57" t="s">
        <v>8068</v>
      </c>
      <c r="D9404" s="59">
        <v>190.43</v>
      </c>
    </row>
    <row r="9405" spans="1:4" ht="13.5">
      <c r="A9405" s="57">
        <v>21118</v>
      </c>
      <c r="B9405" s="55" t="s">
        <v>11551</v>
      </c>
      <c r="C9405" s="57" t="s">
        <v>8068</v>
      </c>
      <c r="D9405" s="59">
        <v>3</v>
      </c>
    </row>
    <row r="9406" spans="1:4" ht="13.5">
      <c r="A9406" s="57">
        <v>37956</v>
      </c>
      <c r="B9406" s="55" t="s">
        <v>11552</v>
      </c>
      <c r="C9406" s="57" t="s">
        <v>8068</v>
      </c>
      <c r="D9406" s="59">
        <v>4.75</v>
      </c>
    </row>
    <row r="9407" spans="1:4" ht="13.5">
      <c r="A9407" s="57">
        <v>37957</v>
      </c>
      <c r="B9407" s="55" t="s">
        <v>11553</v>
      </c>
      <c r="C9407" s="57" t="s">
        <v>8068</v>
      </c>
      <c r="D9407" s="59">
        <v>10.02</v>
      </c>
    </row>
    <row r="9408" spans="1:4" ht="13.5">
      <c r="A9408" s="57">
        <v>37958</v>
      </c>
      <c r="B9408" s="55" t="s">
        <v>11554</v>
      </c>
      <c r="C9408" s="57" t="s">
        <v>8068</v>
      </c>
      <c r="D9408" s="59">
        <v>17.37</v>
      </c>
    </row>
    <row r="9409" spans="1:4" ht="13.5">
      <c r="A9409" s="57">
        <v>37959</v>
      </c>
      <c r="B9409" s="55" t="s">
        <v>11555</v>
      </c>
      <c r="C9409" s="57" t="s">
        <v>8068</v>
      </c>
      <c r="D9409" s="59">
        <v>27.86</v>
      </c>
    </row>
    <row r="9410" spans="1:4" ht="13.5">
      <c r="A9410" s="57">
        <v>37960</v>
      </c>
      <c r="B9410" s="55" t="s">
        <v>11556</v>
      </c>
      <c r="C9410" s="57" t="s">
        <v>8068</v>
      </c>
      <c r="D9410" s="59">
        <v>60</v>
      </c>
    </row>
    <row r="9411" spans="1:4" ht="13.5">
      <c r="A9411" s="57">
        <v>37961</v>
      </c>
      <c r="B9411" s="55" t="s">
        <v>11557</v>
      </c>
      <c r="C9411" s="57" t="s">
        <v>8068</v>
      </c>
      <c r="D9411" s="59">
        <v>159.18</v>
      </c>
    </row>
    <row r="9412" spans="1:4" ht="13.5">
      <c r="A9412" s="57">
        <v>37962</v>
      </c>
      <c r="B9412" s="55" t="s">
        <v>11558</v>
      </c>
      <c r="C9412" s="57" t="s">
        <v>8068</v>
      </c>
      <c r="D9412" s="59">
        <v>184.97</v>
      </c>
    </row>
    <row r="9413" spans="1:4" ht="13.5">
      <c r="A9413" s="57">
        <v>3533</v>
      </c>
      <c r="B9413" s="55" t="s">
        <v>11559</v>
      </c>
      <c r="C9413" s="57" t="s">
        <v>8068</v>
      </c>
      <c r="D9413" s="59">
        <v>2.85</v>
      </c>
    </row>
    <row r="9414" spans="1:4" ht="13.5">
      <c r="A9414" s="57">
        <v>3538</v>
      </c>
      <c r="B9414" s="55" t="s">
        <v>11560</v>
      </c>
      <c r="C9414" s="57" t="s">
        <v>8068</v>
      </c>
      <c r="D9414" s="59">
        <v>4.92</v>
      </c>
    </row>
    <row r="9415" spans="1:4" ht="27">
      <c r="A9415" s="57">
        <v>3497</v>
      </c>
      <c r="B9415" s="55" t="s">
        <v>11561</v>
      </c>
      <c r="C9415" s="57" t="s">
        <v>8068</v>
      </c>
      <c r="D9415" s="59">
        <v>18.38</v>
      </c>
    </row>
    <row r="9416" spans="1:4" ht="13.5">
      <c r="A9416" s="57">
        <v>3498</v>
      </c>
      <c r="B9416" s="55" t="s">
        <v>11562</v>
      </c>
      <c r="C9416" s="57" t="s">
        <v>8068</v>
      </c>
      <c r="D9416" s="59">
        <v>5.84</v>
      </c>
    </row>
    <row r="9417" spans="1:4" ht="13.5">
      <c r="A9417" s="57">
        <v>3496</v>
      </c>
      <c r="B9417" s="55" t="s">
        <v>11563</v>
      </c>
      <c r="C9417" s="57" t="s">
        <v>8068</v>
      </c>
      <c r="D9417" s="59">
        <v>4.71</v>
      </c>
    </row>
    <row r="9418" spans="1:4" ht="13.5">
      <c r="A9418" s="57">
        <v>38429</v>
      </c>
      <c r="B9418" s="55" t="s">
        <v>11564</v>
      </c>
      <c r="C9418" s="57" t="s">
        <v>8068</v>
      </c>
      <c r="D9418" s="59">
        <v>10.130000000000001</v>
      </c>
    </row>
    <row r="9419" spans="1:4" ht="13.5">
      <c r="A9419" s="57">
        <v>38431</v>
      </c>
      <c r="B9419" s="55" t="s">
        <v>11565</v>
      </c>
      <c r="C9419" s="57" t="s">
        <v>8068</v>
      </c>
      <c r="D9419" s="59">
        <v>16.05</v>
      </c>
    </row>
    <row r="9420" spans="1:4" ht="13.5">
      <c r="A9420" s="57">
        <v>38430</v>
      </c>
      <c r="B9420" s="55" t="s">
        <v>11566</v>
      </c>
      <c r="C9420" s="57" t="s">
        <v>8068</v>
      </c>
      <c r="D9420" s="59">
        <v>20.51</v>
      </c>
    </row>
    <row r="9421" spans="1:4" ht="13.5">
      <c r="A9421" s="57">
        <v>36348</v>
      </c>
      <c r="B9421" s="55" t="s">
        <v>11567</v>
      </c>
      <c r="C9421" s="57" t="s">
        <v>8068</v>
      </c>
      <c r="D9421" s="59">
        <v>1.63</v>
      </c>
    </row>
    <row r="9422" spans="1:4" ht="13.5">
      <c r="A9422" s="57">
        <v>36349</v>
      </c>
      <c r="B9422" s="55" t="s">
        <v>11568</v>
      </c>
      <c r="C9422" s="57" t="s">
        <v>8068</v>
      </c>
      <c r="D9422" s="59">
        <v>2.4500000000000002</v>
      </c>
    </row>
    <row r="9423" spans="1:4" ht="13.5">
      <c r="A9423" s="57">
        <v>38433</v>
      </c>
      <c r="B9423" s="55" t="s">
        <v>11569</v>
      </c>
      <c r="C9423" s="57" t="s">
        <v>8068</v>
      </c>
      <c r="D9423" s="59">
        <v>4.55</v>
      </c>
    </row>
    <row r="9424" spans="1:4" ht="13.5">
      <c r="A9424" s="57">
        <v>38440</v>
      </c>
      <c r="B9424" s="55" t="s">
        <v>11570</v>
      </c>
      <c r="C9424" s="57" t="s">
        <v>8068</v>
      </c>
      <c r="D9424" s="59">
        <v>156.85</v>
      </c>
    </row>
    <row r="9425" spans="1:4" ht="13.5">
      <c r="A9425" s="57">
        <v>36359</v>
      </c>
      <c r="B9425" s="55" t="s">
        <v>11571</v>
      </c>
      <c r="C9425" s="57" t="s">
        <v>8068</v>
      </c>
      <c r="D9425" s="59">
        <v>1.95</v>
      </c>
    </row>
    <row r="9426" spans="1:4" ht="13.5">
      <c r="A9426" s="57">
        <v>36360</v>
      </c>
      <c r="B9426" s="55" t="s">
        <v>11572</v>
      </c>
      <c r="C9426" s="57" t="s">
        <v>8068</v>
      </c>
      <c r="D9426" s="59">
        <v>3.01</v>
      </c>
    </row>
    <row r="9427" spans="1:4" ht="13.5">
      <c r="A9427" s="57">
        <v>38434</v>
      </c>
      <c r="B9427" s="55" t="s">
        <v>11573</v>
      </c>
      <c r="C9427" s="57" t="s">
        <v>8068</v>
      </c>
      <c r="D9427" s="59">
        <v>4.5999999999999996</v>
      </c>
    </row>
    <row r="9428" spans="1:4" ht="13.5">
      <c r="A9428" s="57">
        <v>38435</v>
      </c>
      <c r="B9428" s="55" t="s">
        <v>11574</v>
      </c>
      <c r="C9428" s="57" t="s">
        <v>8068</v>
      </c>
      <c r="D9428" s="59">
        <v>8.75</v>
      </c>
    </row>
    <row r="9429" spans="1:4" ht="13.5">
      <c r="A9429" s="57">
        <v>38436</v>
      </c>
      <c r="B9429" s="55" t="s">
        <v>11575</v>
      </c>
      <c r="C9429" s="57" t="s">
        <v>8068</v>
      </c>
      <c r="D9429" s="59">
        <v>18.079999999999998</v>
      </c>
    </row>
    <row r="9430" spans="1:4" ht="13.5">
      <c r="A9430" s="57">
        <v>38437</v>
      </c>
      <c r="B9430" s="55" t="s">
        <v>11576</v>
      </c>
      <c r="C9430" s="57" t="s">
        <v>8068</v>
      </c>
      <c r="D9430" s="59">
        <v>27.16</v>
      </c>
    </row>
    <row r="9431" spans="1:4" ht="13.5">
      <c r="A9431" s="57">
        <v>38438</v>
      </c>
      <c r="B9431" s="55" t="s">
        <v>11577</v>
      </c>
      <c r="C9431" s="57" t="s">
        <v>8068</v>
      </c>
      <c r="D9431" s="59">
        <v>68.62</v>
      </c>
    </row>
    <row r="9432" spans="1:4" ht="13.5">
      <c r="A9432" s="57">
        <v>38439</v>
      </c>
      <c r="B9432" s="55" t="s">
        <v>11578</v>
      </c>
      <c r="C9432" s="57" t="s">
        <v>8068</v>
      </c>
      <c r="D9432" s="59">
        <v>104.58</v>
      </c>
    </row>
    <row r="9433" spans="1:4" ht="13.5">
      <c r="A9433" s="57">
        <v>10836</v>
      </c>
      <c r="B9433" s="55" t="s">
        <v>11579</v>
      </c>
      <c r="C9433" s="57" t="s">
        <v>8068</v>
      </c>
      <c r="D9433" s="59">
        <v>21.38</v>
      </c>
    </row>
    <row r="9434" spans="1:4" ht="13.5">
      <c r="A9434" s="57">
        <v>20128</v>
      </c>
      <c r="B9434" s="55" t="s">
        <v>11580</v>
      </c>
      <c r="C9434" s="57" t="s">
        <v>8068</v>
      </c>
      <c r="D9434" s="59">
        <v>62.66</v>
      </c>
    </row>
    <row r="9435" spans="1:4" ht="13.5">
      <c r="A9435" s="57">
        <v>20131</v>
      </c>
      <c r="B9435" s="55" t="s">
        <v>11581</v>
      </c>
      <c r="C9435" s="57" t="s">
        <v>8068</v>
      </c>
      <c r="D9435" s="59">
        <v>57.2</v>
      </c>
    </row>
    <row r="9436" spans="1:4" ht="13.5">
      <c r="A9436" s="57">
        <v>3521</v>
      </c>
      <c r="B9436" s="55" t="s">
        <v>11582</v>
      </c>
      <c r="C9436" s="57" t="s">
        <v>8068</v>
      </c>
      <c r="D9436" s="59">
        <v>2.48</v>
      </c>
    </row>
    <row r="9437" spans="1:4" ht="13.5">
      <c r="A9437" s="57">
        <v>3531</v>
      </c>
      <c r="B9437" s="55" t="s">
        <v>11583</v>
      </c>
      <c r="C9437" s="57" t="s">
        <v>8068</v>
      </c>
      <c r="D9437" s="59">
        <v>2.81</v>
      </c>
    </row>
    <row r="9438" spans="1:4" ht="13.5">
      <c r="A9438" s="57">
        <v>3522</v>
      </c>
      <c r="B9438" s="55" t="s">
        <v>11584</v>
      </c>
      <c r="C9438" s="57" t="s">
        <v>8068</v>
      </c>
      <c r="D9438" s="59">
        <v>4.17</v>
      </c>
    </row>
    <row r="9439" spans="1:4" ht="13.5">
      <c r="A9439" s="57">
        <v>3527</v>
      </c>
      <c r="B9439" s="55" t="s">
        <v>11585</v>
      </c>
      <c r="C9439" s="57" t="s">
        <v>8068</v>
      </c>
      <c r="D9439" s="59">
        <v>14.35</v>
      </c>
    </row>
    <row r="9440" spans="1:4" ht="27">
      <c r="A9440" s="57">
        <v>10835</v>
      </c>
      <c r="B9440" s="55" t="s">
        <v>11586</v>
      </c>
      <c r="C9440" s="57" t="s">
        <v>8068</v>
      </c>
      <c r="D9440" s="59">
        <v>4.47</v>
      </c>
    </row>
    <row r="9441" spans="1:4" ht="13.5">
      <c r="A9441" s="57">
        <v>3475</v>
      </c>
      <c r="B9441" s="55" t="s">
        <v>11587</v>
      </c>
      <c r="C9441" s="57" t="s">
        <v>8068</v>
      </c>
      <c r="D9441" s="59">
        <v>4.82</v>
      </c>
    </row>
    <row r="9442" spans="1:4" ht="13.5">
      <c r="A9442" s="57">
        <v>3485</v>
      </c>
      <c r="B9442" s="55" t="s">
        <v>11588</v>
      </c>
      <c r="C9442" s="57" t="s">
        <v>8068</v>
      </c>
      <c r="D9442" s="59">
        <v>15.41</v>
      </c>
    </row>
    <row r="9443" spans="1:4" ht="13.5">
      <c r="A9443" s="57">
        <v>3534</v>
      </c>
      <c r="B9443" s="55" t="s">
        <v>11589</v>
      </c>
      <c r="C9443" s="57" t="s">
        <v>8068</v>
      </c>
      <c r="D9443" s="59">
        <v>6.09</v>
      </c>
    </row>
    <row r="9444" spans="1:4" ht="13.5">
      <c r="A9444" s="57">
        <v>3543</v>
      </c>
      <c r="B9444" s="55" t="s">
        <v>11590</v>
      </c>
      <c r="C9444" s="57" t="s">
        <v>8068</v>
      </c>
      <c r="D9444" s="59">
        <v>3.06</v>
      </c>
    </row>
    <row r="9445" spans="1:4" ht="13.5">
      <c r="A9445" s="57">
        <v>3482</v>
      </c>
      <c r="B9445" s="55" t="s">
        <v>11591</v>
      </c>
      <c r="C9445" s="57" t="s">
        <v>8068</v>
      </c>
      <c r="D9445" s="59">
        <v>7.74</v>
      </c>
    </row>
    <row r="9446" spans="1:4" ht="13.5">
      <c r="A9446" s="57">
        <v>3505</v>
      </c>
      <c r="B9446" s="55" t="s">
        <v>11592</v>
      </c>
      <c r="C9446" s="57" t="s">
        <v>8068</v>
      </c>
      <c r="D9446" s="59">
        <v>4.3899999999999997</v>
      </c>
    </row>
    <row r="9447" spans="1:4" ht="13.5">
      <c r="A9447" s="57">
        <v>3516</v>
      </c>
      <c r="B9447" s="55" t="s">
        <v>11593</v>
      </c>
      <c r="C9447" s="57" t="s">
        <v>8068</v>
      </c>
      <c r="D9447" s="59">
        <v>1.17</v>
      </c>
    </row>
    <row r="9448" spans="1:4" ht="13.5">
      <c r="A9448" s="57">
        <v>3517</v>
      </c>
      <c r="B9448" s="55" t="s">
        <v>11594</v>
      </c>
      <c r="C9448" s="57" t="s">
        <v>8068</v>
      </c>
      <c r="D9448" s="59">
        <v>4.08</v>
      </c>
    </row>
    <row r="9449" spans="1:4" ht="27">
      <c r="A9449" s="57">
        <v>3515</v>
      </c>
      <c r="B9449" s="55" t="s">
        <v>11595</v>
      </c>
      <c r="C9449" s="57" t="s">
        <v>8068</v>
      </c>
      <c r="D9449" s="59">
        <v>7.11</v>
      </c>
    </row>
    <row r="9450" spans="1:4" ht="27">
      <c r="A9450" s="57">
        <v>20147</v>
      </c>
      <c r="B9450" s="55" t="s">
        <v>11596</v>
      </c>
      <c r="C9450" s="57" t="s">
        <v>8068</v>
      </c>
      <c r="D9450" s="59">
        <v>7.66</v>
      </c>
    </row>
    <row r="9451" spans="1:4" ht="27">
      <c r="A9451" s="57">
        <v>3524</v>
      </c>
      <c r="B9451" s="55" t="s">
        <v>11597</v>
      </c>
      <c r="C9451" s="57" t="s">
        <v>8068</v>
      </c>
      <c r="D9451" s="59">
        <v>9.08</v>
      </c>
    </row>
    <row r="9452" spans="1:4" ht="27">
      <c r="A9452" s="57">
        <v>3532</v>
      </c>
      <c r="B9452" s="55" t="s">
        <v>11598</v>
      </c>
      <c r="C9452" s="57" t="s">
        <v>8068</v>
      </c>
      <c r="D9452" s="59">
        <v>16.61</v>
      </c>
    </row>
    <row r="9453" spans="1:4" ht="13.5">
      <c r="A9453" s="57">
        <v>3528</v>
      </c>
      <c r="B9453" s="55" t="s">
        <v>11599</v>
      </c>
      <c r="C9453" s="57" t="s">
        <v>8068</v>
      </c>
      <c r="D9453" s="59">
        <v>9.2200000000000006</v>
      </c>
    </row>
    <row r="9454" spans="1:4" ht="13.5">
      <c r="A9454" s="57">
        <v>37952</v>
      </c>
      <c r="B9454" s="55" t="s">
        <v>11600</v>
      </c>
      <c r="C9454" s="57" t="s">
        <v>8068</v>
      </c>
      <c r="D9454" s="59">
        <v>65.7</v>
      </c>
    </row>
    <row r="9455" spans="1:4" ht="13.5">
      <c r="A9455" s="57">
        <v>37951</v>
      </c>
      <c r="B9455" s="55" t="s">
        <v>11601</v>
      </c>
      <c r="C9455" s="57" t="s">
        <v>8068</v>
      </c>
      <c r="D9455" s="59">
        <v>2.39</v>
      </c>
    </row>
    <row r="9456" spans="1:4" ht="13.5">
      <c r="A9456" s="57">
        <v>3518</v>
      </c>
      <c r="B9456" s="55" t="s">
        <v>11602</v>
      </c>
      <c r="C9456" s="57" t="s">
        <v>8068</v>
      </c>
      <c r="D9456" s="59">
        <v>3.5</v>
      </c>
    </row>
    <row r="9457" spans="1:4" ht="13.5">
      <c r="A9457" s="57">
        <v>3519</v>
      </c>
      <c r="B9457" s="55" t="s">
        <v>11603</v>
      </c>
      <c r="C9457" s="57" t="s">
        <v>8068</v>
      </c>
      <c r="D9457" s="59">
        <v>8.2799999999999994</v>
      </c>
    </row>
    <row r="9458" spans="1:4" ht="13.5">
      <c r="A9458" s="57">
        <v>3520</v>
      </c>
      <c r="B9458" s="55" t="s">
        <v>11604</v>
      </c>
      <c r="C9458" s="57" t="s">
        <v>8068</v>
      </c>
      <c r="D9458" s="59">
        <v>9.2799999999999994</v>
      </c>
    </row>
    <row r="9459" spans="1:4" ht="13.5">
      <c r="A9459" s="57">
        <v>37950</v>
      </c>
      <c r="B9459" s="55" t="s">
        <v>11605</v>
      </c>
      <c r="C9459" s="57" t="s">
        <v>8068</v>
      </c>
      <c r="D9459" s="59">
        <v>57.2</v>
      </c>
    </row>
    <row r="9460" spans="1:4" ht="13.5">
      <c r="A9460" s="57">
        <v>37949</v>
      </c>
      <c r="B9460" s="55" t="s">
        <v>11606</v>
      </c>
      <c r="C9460" s="57" t="s">
        <v>8068</v>
      </c>
      <c r="D9460" s="59">
        <v>2.09</v>
      </c>
    </row>
    <row r="9461" spans="1:4" ht="13.5">
      <c r="A9461" s="57">
        <v>3526</v>
      </c>
      <c r="B9461" s="55" t="s">
        <v>11607</v>
      </c>
      <c r="C9461" s="57" t="s">
        <v>8068</v>
      </c>
      <c r="D9461" s="59">
        <v>2.81</v>
      </c>
    </row>
    <row r="9462" spans="1:4" ht="13.5">
      <c r="A9462" s="57">
        <v>3509</v>
      </c>
      <c r="B9462" s="55" t="s">
        <v>11608</v>
      </c>
      <c r="C9462" s="57" t="s">
        <v>8068</v>
      </c>
      <c r="D9462" s="59">
        <v>7.3</v>
      </c>
    </row>
    <row r="9463" spans="1:4" ht="13.5">
      <c r="A9463" s="57">
        <v>3530</v>
      </c>
      <c r="B9463" s="55" t="s">
        <v>11609</v>
      </c>
      <c r="C9463" s="57" t="s">
        <v>8068</v>
      </c>
      <c r="D9463" s="59">
        <v>285.92</v>
      </c>
    </row>
    <row r="9464" spans="1:4" ht="13.5">
      <c r="A9464" s="57">
        <v>3542</v>
      </c>
      <c r="B9464" s="55" t="s">
        <v>11610</v>
      </c>
      <c r="C9464" s="57" t="s">
        <v>8068</v>
      </c>
      <c r="D9464" s="59">
        <v>0.66</v>
      </c>
    </row>
    <row r="9465" spans="1:4" ht="13.5">
      <c r="A9465" s="57">
        <v>3529</v>
      </c>
      <c r="B9465" s="55" t="s">
        <v>11611</v>
      </c>
      <c r="C9465" s="57" t="s">
        <v>8068</v>
      </c>
      <c r="D9465" s="59">
        <v>0.92</v>
      </c>
    </row>
    <row r="9466" spans="1:4" ht="13.5">
      <c r="A9466" s="57">
        <v>3536</v>
      </c>
      <c r="B9466" s="55" t="s">
        <v>11612</v>
      </c>
      <c r="C9466" s="57" t="s">
        <v>8068</v>
      </c>
      <c r="D9466" s="59">
        <v>2.74</v>
      </c>
    </row>
    <row r="9467" spans="1:4" ht="13.5">
      <c r="A9467" s="57">
        <v>3535</v>
      </c>
      <c r="B9467" s="55" t="s">
        <v>11613</v>
      </c>
      <c r="C9467" s="57" t="s">
        <v>8068</v>
      </c>
      <c r="D9467" s="59">
        <v>6.49</v>
      </c>
    </row>
    <row r="9468" spans="1:4" ht="13.5">
      <c r="A9468" s="57">
        <v>3540</v>
      </c>
      <c r="B9468" s="55" t="s">
        <v>11614</v>
      </c>
      <c r="C9468" s="57" t="s">
        <v>8068</v>
      </c>
      <c r="D9468" s="59">
        <v>7.03</v>
      </c>
    </row>
    <row r="9469" spans="1:4" ht="13.5">
      <c r="A9469" s="57">
        <v>3539</v>
      </c>
      <c r="B9469" s="55" t="s">
        <v>11615</v>
      </c>
      <c r="C9469" s="57" t="s">
        <v>8068</v>
      </c>
      <c r="D9469" s="59">
        <v>30.5</v>
      </c>
    </row>
    <row r="9470" spans="1:4" ht="13.5">
      <c r="A9470" s="57">
        <v>3513</v>
      </c>
      <c r="B9470" s="55" t="s">
        <v>11616</v>
      </c>
      <c r="C9470" s="57" t="s">
        <v>8068</v>
      </c>
      <c r="D9470" s="59">
        <v>135.54</v>
      </c>
    </row>
    <row r="9471" spans="1:4" ht="13.5">
      <c r="A9471" s="57">
        <v>3492</v>
      </c>
      <c r="B9471" s="55" t="s">
        <v>11617</v>
      </c>
      <c r="C9471" s="57" t="s">
        <v>8068</v>
      </c>
      <c r="D9471" s="59">
        <v>26.09</v>
      </c>
    </row>
    <row r="9472" spans="1:4" ht="13.5">
      <c r="A9472" s="57">
        <v>3491</v>
      </c>
      <c r="B9472" s="55" t="s">
        <v>11618</v>
      </c>
      <c r="C9472" s="57" t="s">
        <v>8068</v>
      </c>
      <c r="D9472" s="59">
        <v>14.88</v>
      </c>
    </row>
    <row r="9473" spans="1:4" ht="13.5">
      <c r="A9473" s="57">
        <v>3493</v>
      </c>
      <c r="B9473" s="55" t="s">
        <v>11619</v>
      </c>
      <c r="C9473" s="57" t="s">
        <v>8068</v>
      </c>
      <c r="D9473" s="59">
        <v>35.67</v>
      </c>
    </row>
    <row r="9474" spans="1:4" ht="13.5">
      <c r="A9474" s="57">
        <v>12628</v>
      </c>
      <c r="B9474" s="55" t="s">
        <v>11620</v>
      </c>
      <c r="C9474" s="57" t="s">
        <v>8068</v>
      </c>
      <c r="D9474" s="59">
        <v>6.97</v>
      </c>
    </row>
    <row r="9475" spans="1:4" ht="13.5">
      <c r="A9475" s="57">
        <v>12629</v>
      </c>
      <c r="B9475" s="55" t="s">
        <v>11621</v>
      </c>
      <c r="C9475" s="57" t="s">
        <v>8068</v>
      </c>
      <c r="D9475" s="59">
        <v>7.56</v>
      </c>
    </row>
    <row r="9476" spans="1:4" ht="13.5">
      <c r="A9476" s="57">
        <v>3481</v>
      </c>
      <c r="B9476" s="55" t="s">
        <v>11622</v>
      </c>
      <c r="C9476" s="57" t="s">
        <v>8068</v>
      </c>
      <c r="D9476" s="59">
        <v>18.07</v>
      </c>
    </row>
    <row r="9477" spans="1:4" ht="13.5">
      <c r="A9477" s="57">
        <v>3510</v>
      </c>
      <c r="B9477" s="55" t="s">
        <v>11623</v>
      </c>
      <c r="C9477" s="57" t="s">
        <v>8068</v>
      </c>
      <c r="D9477" s="59">
        <v>16.89</v>
      </c>
    </row>
    <row r="9478" spans="1:4" ht="13.5">
      <c r="A9478" s="57">
        <v>3508</v>
      </c>
      <c r="B9478" s="55" t="s">
        <v>11624</v>
      </c>
      <c r="C9478" s="57" t="s">
        <v>8068</v>
      </c>
      <c r="D9478" s="59">
        <v>44.15</v>
      </c>
    </row>
    <row r="9479" spans="1:4" ht="27">
      <c r="A9479" s="57">
        <v>38939</v>
      </c>
      <c r="B9479" s="55" t="s">
        <v>11625</v>
      </c>
      <c r="C9479" s="57" t="s">
        <v>8068</v>
      </c>
      <c r="D9479" s="59">
        <v>16.98</v>
      </c>
    </row>
    <row r="9480" spans="1:4" ht="27">
      <c r="A9480" s="57">
        <v>38940</v>
      </c>
      <c r="B9480" s="55" t="s">
        <v>11626</v>
      </c>
      <c r="C9480" s="57" t="s">
        <v>8068</v>
      </c>
      <c r="D9480" s="59">
        <v>25.93</v>
      </c>
    </row>
    <row r="9481" spans="1:4" ht="27">
      <c r="A9481" s="57">
        <v>38941</v>
      </c>
      <c r="B9481" s="55" t="s">
        <v>11627</v>
      </c>
      <c r="C9481" s="57" t="s">
        <v>8068</v>
      </c>
      <c r="D9481" s="59">
        <v>30.63</v>
      </c>
    </row>
    <row r="9482" spans="1:4" ht="27">
      <c r="A9482" s="57">
        <v>38942</v>
      </c>
      <c r="B9482" s="55" t="s">
        <v>11628</v>
      </c>
      <c r="C9482" s="57" t="s">
        <v>8068</v>
      </c>
      <c r="D9482" s="59">
        <v>34.31</v>
      </c>
    </row>
    <row r="9483" spans="1:4" ht="13.5">
      <c r="A9483" s="57">
        <v>38987</v>
      </c>
      <c r="B9483" s="55" t="s">
        <v>11629</v>
      </c>
      <c r="C9483" s="57" t="s">
        <v>8068</v>
      </c>
      <c r="D9483" s="59">
        <v>8.14</v>
      </c>
    </row>
    <row r="9484" spans="1:4" ht="13.5">
      <c r="A9484" s="57">
        <v>38988</v>
      </c>
      <c r="B9484" s="55" t="s">
        <v>11630</v>
      </c>
      <c r="C9484" s="57" t="s">
        <v>8068</v>
      </c>
      <c r="D9484" s="59">
        <v>18.91</v>
      </c>
    </row>
    <row r="9485" spans="1:4" ht="13.5">
      <c r="A9485" s="57">
        <v>38989</v>
      </c>
      <c r="B9485" s="55" t="s">
        <v>11631</v>
      </c>
      <c r="C9485" s="57" t="s">
        <v>8068</v>
      </c>
      <c r="D9485" s="59">
        <v>25.13</v>
      </c>
    </row>
    <row r="9486" spans="1:4" ht="13.5">
      <c r="A9486" s="57">
        <v>38990</v>
      </c>
      <c r="B9486" s="55" t="s">
        <v>11632</v>
      </c>
      <c r="C9486" s="57" t="s">
        <v>8068</v>
      </c>
      <c r="D9486" s="59">
        <v>66.23</v>
      </c>
    </row>
    <row r="9487" spans="1:4" ht="13.5">
      <c r="A9487" s="57">
        <v>38991</v>
      </c>
      <c r="B9487" s="55" t="s">
        <v>11633</v>
      </c>
      <c r="C9487" s="57" t="s">
        <v>8068</v>
      </c>
      <c r="D9487" s="59">
        <v>133.82</v>
      </c>
    </row>
    <row r="9488" spans="1:4" ht="13.5">
      <c r="A9488" s="57">
        <v>38913</v>
      </c>
      <c r="B9488" s="55" t="s">
        <v>11634</v>
      </c>
      <c r="C9488" s="57" t="s">
        <v>8068</v>
      </c>
      <c r="D9488" s="59">
        <v>15.76</v>
      </c>
    </row>
    <row r="9489" spans="1:4" ht="13.5">
      <c r="A9489" s="57">
        <v>38914</v>
      </c>
      <c r="B9489" s="55" t="s">
        <v>11635</v>
      </c>
      <c r="C9489" s="57" t="s">
        <v>8068</v>
      </c>
      <c r="D9489" s="59">
        <v>18.28</v>
      </c>
    </row>
    <row r="9490" spans="1:4" ht="13.5">
      <c r="A9490" s="57">
        <v>38915</v>
      </c>
      <c r="B9490" s="55" t="s">
        <v>11636</v>
      </c>
      <c r="C9490" s="57" t="s">
        <v>8068</v>
      </c>
      <c r="D9490" s="59">
        <v>31.74</v>
      </c>
    </row>
    <row r="9491" spans="1:4" ht="13.5">
      <c r="A9491" s="57">
        <v>38916</v>
      </c>
      <c r="B9491" s="55" t="s">
        <v>11637</v>
      </c>
      <c r="C9491" s="57" t="s">
        <v>8068</v>
      </c>
      <c r="D9491" s="59">
        <v>41.87</v>
      </c>
    </row>
    <row r="9492" spans="1:4" ht="13.5">
      <c r="A9492" s="57">
        <v>39300</v>
      </c>
      <c r="B9492" s="55" t="s">
        <v>11638</v>
      </c>
      <c r="C9492" s="57" t="s">
        <v>8068</v>
      </c>
      <c r="D9492" s="59">
        <v>14.24</v>
      </c>
    </row>
    <row r="9493" spans="1:4" ht="13.5">
      <c r="A9493" s="57">
        <v>39301</v>
      </c>
      <c r="B9493" s="55" t="s">
        <v>11639</v>
      </c>
      <c r="C9493" s="57" t="s">
        <v>8068</v>
      </c>
      <c r="D9493" s="59">
        <v>19.75</v>
      </c>
    </row>
    <row r="9494" spans="1:4" ht="13.5">
      <c r="A9494" s="57">
        <v>39302</v>
      </c>
      <c r="B9494" s="55" t="s">
        <v>11640</v>
      </c>
      <c r="C9494" s="57" t="s">
        <v>8068</v>
      </c>
      <c r="D9494" s="59">
        <v>24.82</v>
      </c>
    </row>
    <row r="9495" spans="1:4" ht="13.5">
      <c r="A9495" s="57">
        <v>39303</v>
      </c>
      <c r="B9495" s="55" t="s">
        <v>11641</v>
      </c>
      <c r="C9495" s="57" t="s">
        <v>8068</v>
      </c>
      <c r="D9495" s="59">
        <v>43.64</v>
      </c>
    </row>
    <row r="9496" spans="1:4" ht="27">
      <c r="A9496" s="57">
        <v>38923</v>
      </c>
      <c r="B9496" s="55" t="s">
        <v>11642</v>
      </c>
      <c r="C9496" s="57" t="s">
        <v>8068</v>
      </c>
      <c r="D9496" s="59">
        <v>13.9</v>
      </c>
    </row>
    <row r="9497" spans="1:4" ht="27">
      <c r="A9497" s="57">
        <v>38925</v>
      </c>
      <c r="B9497" s="55" t="s">
        <v>11643</v>
      </c>
      <c r="C9497" s="57" t="s">
        <v>8068</v>
      </c>
      <c r="D9497" s="59">
        <v>14.94</v>
      </c>
    </row>
    <row r="9498" spans="1:4" ht="27">
      <c r="A9498" s="57">
        <v>38926</v>
      </c>
      <c r="B9498" s="55" t="s">
        <v>11644</v>
      </c>
      <c r="C9498" s="57" t="s">
        <v>8068</v>
      </c>
      <c r="D9498" s="59">
        <v>21.34</v>
      </c>
    </row>
    <row r="9499" spans="1:4" ht="27">
      <c r="A9499" s="57">
        <v>38927</v>
      </c>
      <c r="B9499" s="55" t="s">
        <v>11645</v>
      </c>
      <c r="C9499" s="57" t="s">
        <v>8068</v>
      </c>
      <c r="D9499" s="59">
        <v>22.82</v>
      </c>
    </row>
    <row r="9500" spans="1:4" ht="27">
      <c r="A9500" s="57">
        <v>39304</v>
      </c>
      <c r="B9500" s="55" t="s">
        <v>11646</v>
      </c>
      <c r="C9500" s="57" t="s">
        <v>8068</v>
      </c>
      <c r="D9500" s="59">
        <v>17.579999999999998</v>
      </c>
    </row>
    <row r="9501" spans="1:4" ht="27">
      <c r="A9501" s="57">
        <v>38924</v>
      </c>
      <c r="B9501" s="55" t="s">
        <v>11647</v>
      </c>
      <c r="C9501" s="57" t="s">
        <v>8068</v>
      </c>
      <c r="D9501" s="59">
        <v>25.05</v>
      </c>
    </row>
    <row r="9502" spans="1:4" ht="27">
      <c r="A9502" s="57">
        <v>39305</v>
      </c>
      <c r="B9502" s="55" t="s">
        <v>11648</v>
      </c>
      <c r="C9502" s="57" t="s">
        <v>8068</v>
      </c>
      <c r="D9502" s="59">
        <v>23.02</v>
      </c>
    </row>
    <row r="9503" spans="1:4" ht="27">
      <c r="A9503" s="57">
        <v>39306</v>
      </c>
      <c r="B9503" s="55" t="s">
        <v>11649</v>
      </c>
      <c r="C9503" s="57" t="s">
        <v>8068</v>
      </c>
      <c r="D9503" s="59">
        <v>28.8</v>
      </c>
    </row>
    <row r="9504" spans="1:4" ht="27">
      <c r="A9504" s="57">
        <v>38928</v>
      </c>
      <c r="B9504" s="55" t="s">
        <v>11650</v>
      </c>
      <c r="C9504" s="57" t="s">
        <v>8068</v>
      </c>
      <c r="D9504" s="59">
        <v>25.29</v>
      </c>
    </row>
    <row r="9505" spans="1:4" ht="27">
      <c r="A9505" s="57">
        <v>38929</v>
      </c>
      <c r="B9505" s="55" t="s">
        <v>11651</v>
      </c>
      <c r="C9505" s="57" t="s">
        <v>8068</v>
      </c>
      <c r="D9505" s="59">
        <v>44.85</v>
      </c>
    </row>
    <row r="9506" spans="1:4" ht="27">
      <c r="A9506" s="57">
        <v>39307</v>
      </c>
      <c r="B9506" s="55" t="s">
        <v>11652</v>
      </c>
      <c r="C9506" s="57" t="s">
        <v>8068</v>
      </c>
      <c r="D9506" s="59">
        <v>33.14</v>
      </c>
    </row>
    <row r="9507" spans="1:4" ht="27">
      <c r="A9507" s="57">
        <v>38930</v>
      </c>
      <c r="B9507" s="55" t="s">
        <v>11653</v>
      </c>
      <c r="C9507" s="57" t="s">
        <v>8068</v>
      </c>
      <c r="D9507" s="59">
        <v>56.34</v>
      </c>
    </row>
    <row r="9508" spans="1:4" ht="27">
      <c r="A9508" s="57">
        <v>38931</v>
      </c>
      <c r="B9508" s="55" t="s">
        <v>11654</v>
      </c>
      <c r="C9508" s="57" t="s">
        <v>8068</v>
      </c>
      <c r="D9508" s="59">
        <v>14.19</v>
      </c>
    </row>
    <row r="9509" spans="1:4" ht="27">
      <c r="A9509" s="57">
        <v>38932</v>
      </c>
      <c r="B9509" s="55" t="s">
        <v>11655</v>
      </c>
      <c r="C9509" s="57" t="s">
        <v>8068</v>
      </c>
      <c r="D9509" s="59">
        <v>14.33</v>
      </c>
    </row>
    <row r="9510" spans="1:4" ht="27">
      <c r="A9510" s="57">
        <v>38934</v>
      </c>
      <c r="B9510" s="55" t="s">
        <v>11656</v>
      </c>
      <c r="C9510" s="57" t="s">
        <v>8068</v>
      </c>
      <c r="D9510" s="59">
        <v>21.17</v>
      </c>
    </row>
    <row r="9511" spans="1:4" ht="27">
      <c r="A9511" s="57">
        <v>38935</v>
      </c>
      <c r="B9511" s="55" t="s">
        <v>11657</v>
      </c>
      <c r="C9511" s="57" t="s">
        <v>8068</v>
      </c>
      <c r="D9511" s="59">
        <v>22.66</v>
      </c>
    </row>
    <row r="9512" spans="1:4" ht="27">
      <c r="A9512" s="57">
        <v>38936</v>
      </c>
      <c r="B9512" s="55" t="s">
        <v>11658</v>
      </c>
      <c r="C9512" s="57" t="s">
        <v>8068</v>
      </c>
      <c r="D9512" s="59">
        <v>24.27</v>
      </c>
    </row>
    <row r="9513" spans="1:4" ht="27">
      <c r="A9513" s="57">
        <v>38937</v>
      </c>
      <c r="B9513" s="55" t="s">
        <v>11659</v>
      </c>
      <c r="C9513" s="57" t="s">
        <v>8068</v>
      </c>
      <c r="D9513" s="59">
        <v>29.57</v>
      </c>
    </row>
    <row r="9514" spans="1:4" ht="27">
      <c r="A9514" s="57">
        <v>38938</v>
      </c>
      <c r="B9514" s="55" t="s">
        <v>11660</v>
      </c>
      <c r="C9514" s="57" t="s">
        <v>8068</v>
      </c>
      <c r="D9514" s="59">
        <v>43.97</v>
      </c>
    </row>
    <row r="9515" spans="1:4" ht="13.5">
      <c r="A9515" s="57">
        <v>3489</v>
      </c>
      <c r="B9515" s="55" t="s">
        <v>11661</v>
      </c>
      <c r="C9515" s="57" t="s">
        <v>8068</v>
      </c>
      <c r="D9515" s="59">
        <v>16.690000000000001</v>
      </c>
    </row>
    <row r="9516" spans="1:4" ht="13.5">
      <c r="A9516" s="57">
        <v>20151</v>
      </c>
      <c r="B9516" s="55" t="s">
        <v>11662</v>
      </c>
      <c r="C9516" s="57" t="s">
        <v>8068</v>
      </c>
      <c r="D9516" s="59">
        <v>25.76</v>
      </c>
    </row>
    <row r="9517" spans="1:4" ht="13.5">
      <c r="A9517" s="57">
        <v>20152</v>
      </c>
      <c r="B9517" s="55" t="s">
        <v>11663</v>
      </c>
      <c r="C9517" s="57" t="s">
        <v>8068</v>
      </c>
      <c r="D9517" s="59">
        <v>89.63</v>
      </c>
    </row>
    <row r="9518" spans="1:4" ht="13.5">
      <c r="A9518" s="57">
        <v>20148</v>
      </c>
      <c r="B9518" s="55" t="s">
        <v>11664</v>
      </c>
      <c r="C9518" s="57" t="s">
        <v>8068</v>
      </c>
      <c r="D9518" s="59">
        <v>5.12</v>
      </c>
    </row>
    <row r="9519" spans="1:4" ht="13.5">
      <c r="A9519" s="57">
        <v>20149</v>
      </c>
      <c r="B9519" s="55" t="s">
        <v>11665</v>
      </c>
      <c r="C9519" s="57" t="s">
        <v>8068</v>
      </c>
      <c r="D9519" s="59">
        <v>7.93</v>
      </c>
    </row>
    <row r="9520" spans="1:4" ht="13.5">
      <c r="A9520" s="57">
        <v>20150</v>
      </c>
      <c r="B9520" s="55" t="s">
        <v>11666</v>
      </c>
      <c r="C9520" s="57" t="s">
        <v>8068</v>
      </c>
      <c r="D9520" s="59">
        <v>18.489999999999998</v>
      </c>
    </row>
    <row r="9521" spans="1:4" ht="13.5">
      <c r="A9521" s="57">
        <v>20157</v>
      </c>
      <c r="B9521" s="55" t="s">
        <v>11667</v>
      </c>
      <c r="C9521" s="57" t="s">
        <v>8068</v>
      </c>
      <c r="D9521" s="59">
        <v>34.75</v>
      </c>
    </row>
    <row r="9522" spans="1:4" ht="13.5">
      <c r="A9522" s="57">
        <v>20158</v>
      </c>
      <c r="B9522" s="55" t="s">
        <v>11668</v>
      </c>
      <c r="C9522" s="57" t="s">
        <v>8068</v>
      </c>
      <c r="D9522" s="59">
        <v>115.46</v>
      </c>
    </row>
    <row r="9523" spans="1:4" ht="13.5">
      <c r="A9523" s="57">
        <v>20154</v>
      </c>
      <c r="B9523" s="55" t="s">
        <v>11669</v>
      </c>
      <c r="C9523" s="57" t="s">
        <v>8068</v>
      </c>
      <c r="D9523" s="59">
        <v>6.59</v>
      </c>
    </row>
    <row r="9524" spans="1:4" ht="13.5">
      <c r="A9524" s="57">
        <v>20155</v>
      </c>
      <c r="B9524" s="55" t="s">
        <v>11670</v>
      </c>
      <c r="C9524" s="57" t="s">
        <v>8068</v>
      </c>
      <c r="D9524" s="59">
        <v>9.86</v>
      </c>
    </row>
    <row r="9525" spans="1:4" ht="13.5">
      <c r="A9525" s="57">
        <v>20156</v>
      </c>
      <c r="B9525" s="55" t="s">
        <v>11671</v>
      </c>
      <c r="C9525" s="57" t="s">
        <v>8068</v>
      </c>
      <c r="D9525" s="59">
        <v>22.19</v>
      </c>
    </row>
    <row r="9526" spans="1:4" ht="13.5">
      <c r="A9526" s="57">
        <v>3512</v>
      </c>
      <c r="B9526" s="55" t="s">
        <v>11672</v>
      </c>
      <c r="C9526" s="57" t="s">
        <v>8068</v>
      </c>
      <c r="D9526" s="59">
        <v>261.48</v>
      </c>
    </row>
    <row r="9527" spans="1:4" ht="13.5">
      <c r="A9527" s="57">
        <v>3499</v>
      </c>
      <c r="B9527" s="55" t="s">
        <v>11673</v>
      </c>
      <c r="C9527" s="57" t="s">
        <v>8068</v>
      </c>
      <c r="D9527" s="59">
        <v>1.1100000000000001</v>
      </c>
    </row>
    <row r="9528" spans="1:4" ht="13.5">
      <c r="A9528" s="57">
        <v>3500</v>
      </c>
      <c r="B9528" s="55" t="s">
        <v>11674</v>
      </c>
      <c r="C9528" s="57" t="s">
        <v>8068</v>
      </c>
      <c r="D9528" s="59">
        <v>1.87</v>
      </c>
    </row>
    <row r="9529" spans="1:4" ht="13.5">
      <c r="A9529" s="57">
        <v>3501</v>
      </c>
      <c r="B9529" s="55" t="s">
        <v>11675</v>
      </c>
      <c r="C9529" s="57" t="s">
        <v>8068</v>
      </c>
      <c r="D9529" s="59">
        <v>5.42</v>
      </c>
    </row>
    <row r="9530" spans="1:4" ht="13.5">
      <c r="A9530" s="57">
        <v>3502</v>
      </c>
      <c r="B9530" s="55" t="s">
        <v>11676</v>
      </c>
      <c r="C9530" s="57" t="s">
        <v>8068</v>
      </c>
      <c r="D9530" s="59">
        <v>7.72</v>
      </c>
    </row>
    <row r="9531" spans="1:4" ht="13.5">
      <c r="A9531" s="57">
        <v>3503</v>
      </c>
      <c r="B9531" s="55" t="s">
        <v>11677</v>
      </c>
      <c r="C9531" s="57" t="s">
        <v>8068</v>
      </c>
      <c r="D9531" s="59">
        <v>9.24</v>
      </c>
    </row>
    <row r="9532" spans="1:4" ht="13.5">
      <c r="A9532" s="57">
        <v>3477</v>
      </c>
      <c r="B9532" s="55" t="s">
        <v>11678</v>
      </c>
      <c r="C9532" s="57" t="s">
        <v>8068</v>
      </c>
      <c r="D9532" s="59">
        <v>35.79</v>
      </c>
    </row>
    <row r="9533" spans="1:4" ht="13.5">
      <c r="A9533" s="57">
        <v>3478</v>
      </c>
      <c r="B9533" s="55" t="s">
        <v>11679</v>
      </c>
      <c r="C9533" s="57" t="s">
        <v>8068</v>
      </c>
      <c r="D9533" s="59">
        <v>82.24</v>
      </c>
    </row>
    <row r="9534" spans="1:4" ht="13.5">
      <c r="A9534" s="57">
        <v>3525</v>
      </c>
      <c r="B9534" s="55" t="s">
        <v>11680</v>
      </c>
      <c r="C9534" s="57" t="s">
        <v>8068</v>
      </c>
      <c r="D9534" s="59">
        <v>97.57</v>
      </c>
    </row>
    <row r="9535" spans="1:4" ht="13.5">
      <c r="A9535" s="57">
        <v>3511</v>
      </c>
      <c r="B9535" s="55" t="s">
        <v>11681</v>
      </c>
      <c r="C9535" s="57" t="s">
        <v>8068</v>
      </c>
      <c r="D9535" s="59">
        <v>114.49</v>
      </c>
    </row>
    <row r="9536" spans="1:4" ht="27">
      <c r="A9536" s="57">
        <v>38917</v>
      </c>
      <c r="B9536" s="55" t="s">
        <v>11682</v>
      </c>
      <c r="C9536" s="57" t="s">
        <v>8068</v>
      </c>
      <c r="D9536" s="59">
        <v>13.57</v>
      </c>
    </row>
    <row r="9537" spans="1:4" ht="27">
      <c r="A9537" s="57">
        <v>38919</v>
      </c>
      <c r="B9537" s="55" t="s">
        <v>11683</v>
      </c>
      <c r="C9537" s="57" t="s">
        <v>8068</v>
      </c>
      <c r="D9537" s="59">
        <v>20.190000000000001</v>
      </c>
    </row>
    <row r="9538" spans="1:4" ht="27">
      <c r="A9538" s="57">
        <v>38922</v>
      </c>
      <c r="B9538" s="55" t="s">
        <v>11684</v>
      </c>
      <c r="C9538" s="57" t="s">
        <v>8068</v>
      </c>
      <c r="D9538" s="59">
        <v>26.09</v>
      </c>
    </row>
    <row r="9539" spans="1:4" ht="27">
      <c r="A9539" s="57">
        <v>38921</v>
      </c>
      <c r="B9539" s="55" t="s">
        <v>11685</v>
      </c>
      <c r="C9539" s="57" t="s">
        <v>8068</v>
      </c>
      <c r="D9539" s="59">
        <v>32.26</v>
      </c>
    </row>
    <row r="9540" spans="1:4" ht="27">
      <c r="A9540" s="57">
        <v>38918</v>
      </c>
      <c r="B9540" s="55" t="s">
        <v>11686</v>
      </c>
      <c r="C9540" s="57" t="s">
        <v>8068</v>
      </c>
      <c r="D9540" s="59">
        <v>30.66</v>
      </c>
    </row>
    <row r="9541" spans="1:4" ht="27">
      <c r="A9541" s="57">
        <v>38920</v>
      </c>
      <c r="B9541" s="55" t="s">
        <v>11687</v>
      </c>
      <c r="C9541" s="57" t="s">
        <v>8068</v>
      </c>
      <c r="D9541" s="59">
        <v>38.32</v>
      </c>
    </row>
    <row r="9542" spans="1:4" ht="27">
      <c r="A9542" s="57">
        <v>12032</v>
      </c>
      <c r="B9542" s="55" t="s">
        <v>11688</v>
      </c>
      <c r="C9542" s="57" t="s">
        <v>9505</v>
      </c>
      <c r="D9542" s="59">
        <v>40.96</v>
      </c>
    </row>
    <row r="9543" spans="1:4" ht="27">
      <c r="A9543" s="57">
        <v>12030</v>
      </c>
      <c r="B9543" s="55" t="s">
        <v>11689</v>
      </c>
      <c r="C9543" s="57" t="s">
        <v>9505</v>
      </c>
      <c r="D9543" s="59">
        <v>38.479999999999997</v>
      </c>
    </row>
    <row r="9544" spans="1:4" ht="27">
      <c r="A9544" s="57">
        <v>10908</v>
      </c>
      <c r="B9544" s="55" t="s">
        <v>11690</v>
      </c>
      <c r="C9544" s="57" t="s">
        <v>8068</v>
      </c>
      <c r="D9544" s="59">
        <v>19.46</v>
      </c>
    </row>
    <row r="9545" spans="1:4" ht="27">
      <c r="A9545" s="57">
        <v>10909</v>
      </c>
      <c r="B9545" s="55" t="s">
        <v>11691</v>
      </c>
      <c r="C9545" s="57" t="s">
        <v>8068</v>
      </c>
      <c r="D9545" s="59">
        <v>31.03</v>
      </c>
    </row>
    <row r="9546" spans="1:4" ht="27">
      <c r="A9546" s="57">
        <v>3669</v>
      </c>
      <c r="B9546" s="55" t="s">
        <v>11692</v>
      </c>
      <c r="C9546" s="57" t="s">
        <v>8068</v>
      </c>
      <c r="D9546" s="59">
        <v>13.3</v>
      </c>
    </row>
    <row r="9547" spans="1:4" ht="27">
      <c r="A9547" s="57">
        <v>20138</v>
      </c>
      <c r="B9547" s="55" t="s">
        <v>11693</v>
      </c>
      <c r="C9547" s="57" t="s">
        <v>8068</v>
      </c>
      <c r="D9547" s="59">
        <v>66.06</v>
      </c>
    </row>
    <row r="9548" spans="1:4" ht="27">
      <c r="A9548" s="57">
        <v>20139</v>
      </c>
      <c r="B9548" s="55" t="s">
        <v>11694</v>
      </c>
      <c r="C9548" s="57" t="s">
        <v>8068</v>
      </c>
      <c r="D9548" s="59">
        <v>110.99</v>
      </c>
    </row>
    <row r="9549" spans="1:4" ht="13.5">
      <c r="A9549" s="57">
        <v>3668</v>
      </c>
      <c r="B9549" s="55" t="s">
        <v>11695</v>
      </c>
      <c r="C9549" s="57" t="s">
        <v>8068</v>
      </c>
      <c r="D9549" s="59">
        <v>44.01</v>
      </c>
    </row>
    <row r="9550" spans="1:4" ht="13.5">
      <c r="A9550" s="57">
        <v>3656</v>
      </c>
      <c r="B9550" s="55" t="s">
        <v>11696</v>
      </c>
      <c r="C9550" s="57" t="s">
        <v>8068</v>
      </c>
      <c r="D9550" s="59">
        <v>21.81</v>
      </c>
    </row>
    <row r="9551" spans="1:4" ht="13.5">
      <c r="A9551" s="57">
        <v>10911</v>
      </c>
      <c r="B9551" s="55" t="s">
        <v>11697</v>
      </c>
      <c r="C9551" s="57" t="s">
        <v>8068</v>
      </c>
      <c r="D9551" s="59">
        <v>24.21</v>
      </c>
    </row>
    <row r="9552" spans="1:4" ht="13.5">
      <c r="A9552" s="57">
        <v>3654</v>
      </c>
      <c r="B9552" s="55" t="s">
        <v>11698</v>
      </c>
      <c r="C9552" s="57" t="s">
        <v>8068</v>
      </c>
      <c r="D9552" s="59">
        <v>5.81</v>
      </c>
    </row>
    <row r="9553" spans="1:4" ht="13.5">
      <c r="A9553" s="57">
        <v>3664</v>
      </c>
      <c r="B9553" s="55" t="s">
        <v>11699</v>
      </c>
      <c r="C9553" s="57" t="s">
        <v>8068</v>
      </c>
      <c r="D9553" s="59">
        <v>7.21</v>
      </c>
    </row>
    <row r="9554" spans="1:4" ht="13.5">
      <c r="A9554" s="57">
        <v>3657</v>
      </c>
      <c r="B9554" s="55" t="s">
        <v>11700</v>
      </c>
      <c r="C9554" s="57" t="s">
        <v>8068</v>
      </c>
      <c r="D9554" s="59">
        <v>7.77</v>
      </c>
    </row>
    <row r="9555" spans="1:4" ht="27">
      <c r="A9555" s="57">
        <v>12625</v>
      </c>
      <c r="B9555" s="55" t="s">
        <v>11701</v>
      </c>
      <c r="C9555" s="57" t="s">
        <v>8068</v>
      </c>
      <c r="D9555" s="59">
        <v>9.56</v>
      </c>
    </row>
    <row r="9556" spans="1:4" ht="13.5">
      <c r="A9556" s="57">
        <v>20136</v>
      </c>
      <c r="B9556" s="55" t="s">
        <v>11702</v>
      </c>
      <c r="C9556" s="57" t="s">
        <v>8068</v>
      </c>
      <c r="D9556" s="59">
        <v>149.08000000000001</v>
      </c>
    </row>
    <row r="9557" spans="1:4" ht="13.5">
      <c r="A9557" s="57">
        <v>20144</v>
      </c>
      <c r="B9557" s="55" t="s">
        <v>11703</v>
      </c>
      <c r="C9557" s="57" t="s">
        <v>8068</v>
      </c>
      <c r="D9557" s="59">
        <v>65.489999999999995</v>
      </c>
    </row>
    <row r="9558" spans="1:4" ht="13.5">
      <c r="A9558" s="57">
        <v>20143</v>
      </c>
      <c r="B9558" s="55" t="s">
        <v>11704</v>
      </c>
      <c r="C9558" s="57" t="s">
        <v>8068</v>
      </c>
      <c r="D9558" s="59">
        <v>61.16</v>
      </c>
    </row>
    <row r="9559" spans="1:4" ht="13.5">
      <c r="A9559" s="57">
        <v>20145</v>
      </c>
      <c r="B9559" s="55" t="s">
        <v>11705</v>
      </c>
      <c r="C9559" s="57" t="s">
        <v>8068</v>
      </c>
      <c r="D9559" s="59">
        <v>173.55</v>
      </c>
    </row>
    <row r="9560" spans="1:4" ht="13.5">
      <c r="A9560" s="57">
        <v>20146</v>
      </c>
      <c r="B9560" s="55" t="s">
        <v>11706</v>
      </c>
      <c r="C9560" s="57" t="s">
        <v>8068</v>
      </c>
      <c r="D9560" s="59">
        <v>195.71</v>
      </c>
    </row>
    <row r="9561" spans="1:4" ht="13.5">
      <c r="A9561" s="57">
        <v>20140</v>
      </c>
      <c r="B9561" s="55" t="s">
        <v>11707</v>
      </c>
      <c r="C9561" s="57" t="s">
        <v>8068</v>
      </c>
      <c r="D9561" s="59">
        <v>7.79</v>
      </c>
    </row>
    <row r="9562" spans="1:4" ht="13.5">
      <c r="A9562" s="57">
        <v>20141</v>
      </c>
      <c r="B9562" s="55" t="s">
        <v>11708</v>
      </c>
      <c r="C9562" s="57" t="s">
        <v>8068</v>
      </c>
      <c r="D9562" s="59">
        <v>13.68</v>
      </c>
    </row>
    <row r="9563" spans="1:4" ht="13.5">
      <c r="A9563" s="57">
        <v>20142</v>
      </c>
      <c r="B9563" s="55" t="s">
        <v>11709</v>
      </c>
      <c r="C9563" s="57" t="s">
        <v>8068</v>
      </c>
      <c r="D9563" s="59">
        <v>41.85</v>
      </c>
    </row>
    <row r="9564" spans="1:4" ht="13.5">
      <c r="A9564" s="57">
        <v>3659</v>
      </c>
      <c r="B9564" s="55" t="s">
        <v>11710</v>
      </c>
      <c r="C9564" s="57" t="s">
        <v>8068</v>
      </c>
      <c r="D9564" s="59">
        <v>18.149999999999999</v>
      </c>
    </row>
    <row r="9565" spans="1:4" ht="13.5">
      <c r="A9565" s="57">
        <v>3660</v>
      </c>
      <c r="B9565" s="55" t="s">
        <v>11711</v>
      </c>
      <c r="C9565" s="57" t="s">
        <v>8068</v>
      </c>
      <c r="D9565" s="59">
        <v>26.17</v>
      </c>
    </row>
    <row r="9566" spans="1:4" ht="13.5">
      <c r="A9566" s="57">
        <v>3662</v>
      </c>
      <c r="B9566" s="55" t="s">
        <v>11712</v>
      </c>
      <c r="C9566" s="57" t="s">
        <v>8068</v>
      </c>
      <c r="D9566" s="59">
        <v>9.8800000000000008</v>
      </c>
    </row>
    <row r="9567" spans="1:4" ht="13.5">
      <c r="A9567" s="57">
        <v>3661</v>
      </c>
      <c r="B9567" s="55" t="s">
        <v>11713</v>
      </c>
      <c r="C9567" s="57" t="s">
        <v>8068</v>
      </c>
      <c r="D9567" s="59">
        <v>14.54</v>
      </c>
    </row>
    <row r="9568" spans="1:4" ht="13.5">
      <c r="A9568" s="57">
        <v>3658</v>
      </c>
      <c r="B9568" s="55" t="s">
        <v>11714</v>
      </c>
      <c r="C9568" s="57" t="s">
        <v>8068</v>
      </c>
      <c r="D9568" s="59">
        <v>18.510000000000002</v>
      </c>
    </row>
    <row r="9569" spans="1:4" ht="13.5">
      <c r="A9569" s="57">
        <v>3670</v>
      </c>
      <c r="B9569" s="55" t="s">
        <v>11715</v>
      </c>
      <c r="C9569" s="57" t="s">
        <v>8068</v>
      </c>
      <c r="D9569" s="59">
        <v>24.15</v>
      </c>
    </row>
    <row r="9570" spans="1:4" ht="13.5">
      <c r="A9570" s="57">
        <v>3666</v>
      </c>
      <c r="B9570" s="55" t="s">
        <v>11716</v>
      </c>
      <c r="C9570" s="57" t="s">
        <v>8068</v>
      </c>
      <c r="D9570" s="59">
        <v>4.09</v>
      </c>
    </row>
    <row r="9571" spans="1:4" ht="13.5">
      <c r="A9571" s="57">
        <v>14157</v>
      </c>
      <c r="B9571" s="55" t="s">
        <v>11717</v>
      </c>
      <c r="C9571" s="57" t="s">
        <v>8068</v>
      </c>
      <c r="D9571" s="59">
        <v>1.2</v>
      </c>
    </row>
    <row r="9572" spans="1:4" ht="13.5">
      <c r="A9572" s="57">
        <v>3653</v>
      </c>
      <c r="B9572" s="55" t="s">
        <v>11718</v>
      </c>
      <c r="C9572" s="57" t="s">
        <v>8068</v>
      </c>
      <c r="D9572" s="59">
        <v>102.16</v>
      </c>
    </row>
    <row r="9573" spans="1:4" ht="13.5">
      <c r="A9573" s="57">
        <v>3649</v>
      </c>
      <c r="B9573" s="55" t="s">
        <v>11719</v>
      </c>
      <c r="C9573" s="57" t="s">
        <v>8068</v>
      </c>
      <c r="D9573" s="59">
        <v>211.6</v>
      </c>
    </row>
    <row r="9574" spans="1:4" ht="27">
      <c r="A9574" s="57">
        <v>42696</v>
      </c>
      <c r="B9574" s="55" t="s">
        <v>11720</v>
      </c>
      <c r="C9574" s="57" t="s">
        <v>8068</v>
      </c>
      <c r="D9574" s="59">
        <v>592.04999999999995</v>
      </c>
    </row>
    <row r="9575" spans="1:4" ht="27">
      <c r="A9575" s="57">
        <v>42697</v>
      </c>
      <c r="B9575" s="55" t="s">
        <v>11721</v>
      </c>
      <c r="C9575" s="57" t="s">
        <v>8068</v>
      </c>
      <c r="D9575" s="59">
        <v>891.64</v>
      </c>
    </row>
    <row r="9576" spans="1:4" ht="27">
      <c r="A9576" s="57">
        <v>42698</v>
      </c>
      <c r="B9576" s="55" t="s">
        <v>11722</v>
      </c>
      <c r="C9576" s="57" t="s">
        <v>8068</v>
      </c>
      <c r="D9576" s="59">
        <v>1242.02</v>
      </c>
    </row>
    <row r="9577" spans="1:4" ht="13.5">
      <c r="A9577" s="57">
        <v>39875</v>
      </c>
      <c r="B9577" s="55" t="s">
        <v>11723</v>
      </c>
      <c r="C9577" s="57" t="s">
        <v>8068</v>
      </c>
      <c r="D9577" s="59">
        <v>464.2</v>
      </c>
    </row>
    <row r="9578" spans="1:4" ht="13.5">
      <c r="A9578" s="57">
        <v>39876</v>
      </c>
      <c r="B9578" s="55" t="s">
        <v>11724</v>
      </c>
      <c r="C9578" s="57" t="s">
        <v>8068</v>
      </c>
      <c r="D9578" s="59">
        <v>581.17999999999995</v>
      </c>
    </row>
    <row r="9579" spans="1:4" ht="13.5">
      <c r="A9579" s="57">
        <v>39877</v>
      </c>
      <c r="B9579" s="55" t="s">
        <v>11725</v>
      </c>
      <c r="C9579" s="57" t="s">
        <v>8068</v>
      </c>
      <c r="D9579" s="59">
        <v>806.07</v>
      </c>
    </row>
    <row r="9580" spans="1:4" ht="13.5">
      <c r="A9580" s="57">
        <v>39878</v>
      </c>
      <c r="B9580" s="55" t="s">
        <v>11726</v>
      </c>
      <c r="C9580" s="57" t="s">
        <v>8068</v>
      </c>
      <c r="D9580" s="59">
        <v>1064.68</v>
      </c>
    </row>
    <row r="9581" spans="1:4" ht="13.5">
      <c r="A9581" s="57">
        <v>39872</v>
      </c>
      <c r="B9581" s="55" t="s">
        <v>11727</v>
      </c>
      <c r="C9581" s="57" t="s">
        <v>8068</v>
      </c>
      <c r="D9581" s="59">
        <v>318.33</v>
      </c>
    </row>
    <row r="9582" spans="1:4" ht="13.5">
      <c r="A9582" s="57">
        <v>39873</v>
      </c>
      <c r="B9582" s="55" t="s">
        <v>11728</v>
      </c>
      <c r="C9582" s="57" t="s">
        <v>8068</v>
      </c>
      <c r="D9582" s="59">
        <v>369.25</v>
      </c>
    </row>
    <row r="9583" spans="1:4" ht="13.5">
      <c r="A9583" s="57">
        <v>39874</v>
      </c>
      <c r="B9583" s="55" t="s">
        <v>11729</v>
      </c>
      <c r="C9583" s="57" t="s">
        <v>8068</v>
      </c>
      <c r="D9583" s="59">
        <v>405.57</v>
      </c>
    </row>
    <row r="9584" spans="1:4" ht="13.5">
      <c r="A9584" s="57">
        <v>3674</v>
      </c>
      <c r="B9584" s="55" t="s">
        <v>11730</v>
      </c>
      <c r="C9584" s="57" t="s">
        <v>1</v>
      </c>
      <c r="D9584" s="59">
        <v>59.04</v>
      </c>
    </row>
    <row r="9585" spans="1:4" ht="13.5">
      <c r="A9585" s="57">
        <v>3681</v>
      </c>
      <c r="B9585" s="55" t="s">
        <v>11731</v>
      </c>
      <c r="C9585" s="57" t="s">
        <v>1</v>
      </c>
      <c r="D9585" s="59">
        <v>87.85</v>
      </c>
    </row>
    <row r="9586" spans="1:4" ht="13.5">
      <c r="A9586" s="57">
        <v>3676</v>
      </c>
      <c r="B9586" s="55" t="s">
        <v>11732</v>
      </c>
      <c r="C9586" s="57" t="s">
        <v>1</v>
      </c>
      <c r="D9586" s="59">
        <v>330.62</v>
      </c>
    </row>
    <row r="9587" spans="1:4" ht="13.5">
      <c r="A9587" s="57">
        <v>3679</v>
      </c>
      <c r="B9587" s="55" t="s">
        <v>11733</v>
      </c>
      <c r="C9587" s="57" t="s">
        <v>1</v>
      </c>
      <c r="D9587" s="59">
        <v>273.52999999999997</v>
      </c>
    </row>
    <row r="9588" spans="1:4" ht="13.5">
      <c r="A9588" s="57">
        <v>3672</v>
      </c>
      <c r="B9588" s="55" t="s">
        <v>11734</v>
      </c>
      <c r="C9588" s="57" t="s">
        <v>1</v>
      </c>
      <c r="D9588" s="59">
        <v>0.93</v>
      </c>
    </row>
    <row r="9589" spans="1:4" ht="13.5">
      <c r="A9589" s="57">
        <v>3671</v>
      </c>
      <c r="B9589" s="55" t="s">
        <v>11735</v>
      </c>
      <c r="C9589" s="57" t="s">
        <v>1</v>
      </c>
      <c r="D9589" s="59">
        <v>0.88</v>
      </c>
    </row>
    <row r="9590" spans="1:4" ht="13.5">
      <c r="A9590" s="57">
        <v>3673</v>
      </c>
      <c r="B9590" s="55" t="s">
        <v>11736</v>
      </c>
      <c r="C9590" s="57" t="s">
        <v>1</v>
      </c>
      <c r="D9590" s="59">
        <v>1.38</v>
      </c>
    </row>
    <row r="9591" spans="1:4" ht="27">
      <c r="A9591" s="57">
        <v>38394</v>
      </c>
      <c r="B9591" s="55" t="s">
        <v>11737</v>
      </c>
      <c r="C9591" s="57" t="s">
        <v>8068</v>
      </c>
      <c r="D9591" s="59">
        <v>252.81</v>
      </c>
    </row>
    <row r="9592" spans="1:4" ht="13.5">
      <c r="A9592" s="57">
        <v>3729</v>
      </c>
      <c r="B9592" s="55" t="s">
        <v>11738</v>
      </c>
      <c r="C9592" s="57" t="s">
        <v>8068</v>
      </c>
      <c r="D9592" s="59">
        <v>97.08</v>
      </c>
    </row>
    <row r="9593" spans="1:4" ht="54">
      <c r="A9593" s="57">
        <v>39357</v>
      </c>
      <c r="B9593" s="55" t="s">
        <v>11739</v>
      </c>
      <c r="C9593" s="57" t="s">
        <v>8068</v>
      </c>
      <c r="D9593" s="59">
        <v>123.3</v>
      </c>
    </row>
    <row r="9594" spans="1:4" ht="54">
      <c r="A9594" s="57">
        <v>39358</v>
      </c>
      <c r="B9594" s="55" t="s">
        <v>11740</v>
      </c>
      <c r="C9594" s="57" t="s">
        <v>8068</v>
      </c>
      <c r="D9594" s="59">
        <v>135.19999999999999</v>
      </c>
    </row>
    <row r="9595" spans="1:4" ht="54">
      <c r="A9595" s="57">
        <v>39356</v>
      </c>
      <c r="B9595" s="55" t="s">
        <v>11741</v>
      </c>
      <c r="C9595" s="57" t="s">
        <v>8068</v>
      </c>
      <c r="D9595" s="59">
        <v>230.66</v>
      </c>
    </row>
    <row r="9596" spans="1:4" ht="54">
      <c r="A9596" s="57">
        <v>39355</v>
      </c>
      <c r="B9596" s="55" t="s">
        <v>11742</v>
      </c>
      <c r="C9596" s="57" t="s">
        <v>8068</v>
      </c>
      <c r="D9596" s="59">
        <v>198.49</v>
      </c>
    </row>
    <row r="9597" spans="1:4" ht="54">
      <c r="A9597" s="57">
        <v>39353</v>
      </c>
      <c r="B9597" s="55" t="s">
        <v>11743</v>
      </c>
      <c r="C9597" s="57" t="s">
        <v>8068</v>
      </c>
      <c r="D9597" s="59">
        <v>272.2</v>
      </c>
    </row>
    <row r="9598" spans="1:4" ht="54">
      <c r="A9598" s="57">
        <v>39354</v>
      </c>
      <c r="B9598" s="55" t="s">
        <v>11744</v>
      </c>
      <c r="C9598" s="57" t="s">
        <v>8068</v>
      </c>
      <c r="D9598" s="59">
        <v>271.27999999999997</v>
      </c>
    </row>
    <row r="9599" spans="1:4" ht="13.5">
      <c r="A9599" s="57">
        <v>39398</v>
      </c>
      <c r="B9599" s="55" t="s">
        <v>11745</v>
      </c>
      <c r="C9599" s="57" t="s">
        <v>8068</v>
      </c>
      <c r="D9599" s="59">
        <v>60.63</v>
      </c>
    </row>
    <row r="9600" spans="1:4" ht="27">
      <c r="A9600" s="57">
        <v>13343</v>
      </c>
      <c r="B9600" s="55" t="s">
        <v>11746</v>
      </c>
      <c r="C9600" s="57" t="s">
        <v>8068</v>
      </c>
      <c r="D9600" s="59">
        <v>21.63</v>
      </c>
    </row>
    <row r="9601" spans="1:4" ht="27">
      <c r="A9601" s="57">
        <v>12118</v>
      </c>
      <c r="B9601" s="55" t="s">
        <v>11747</v>
      </c>
      <c r="C9601" s="57" t="s">
        <v>8068</v>
      </c>
      <c r="D9601" s="59">
        <v>25.7</v>
      </c>
    </row>
    <row r="9602" spans="1:4" ht="40.5">
      <c r="A9602" s="57">
        <v>39482</v>
      </c>
      <c r="B9602" s="55" t="s">
        <v>11748</v>
      </c>
      <c r="C9602" s="57" t="s">
        <v>8068</v>
      </c>
      <c r="D9602" s="59">
        <v>378.16</v>
      </c>
    </row>
    <row r="9603" spans="1:4" ht="54">
      <c r="A9603" s="57">
        <v>39486</v>
      </c>
      <c r="B9603" s="55" t="s">
        <v>11749</v>
      </c>
      <c r="C9603" s="57" t="s">
        <v>8068</v>
      </c>
      <c r="D9603" s="59">
        <v>308.63</v>
      </c>
    </row>
    <row r="9604" spans="1:4" ht="40.5">
      <c r="A9604" s="57">
        <v>39484</v>
      </c>
      <c r="B9604" s="55" t="s">
        <v>11750</v>
      </c>
      <c r="C9604" s="57" t="s">
        <v>8068</v>
      </c>
      <c r="D9604" s="59">
        <v>378.16</v>
      </c>
    </row>
    <row r="9605" spans="1:4" ht="40.5">
      <c r="A9605" s="57">
        <v>39488</v>
      </c>
      <c r="B9605" s="55" t="s">
        <v>11751</v>
      </c>
      <c r="C9605" s="57" t="s">
        <v>8068</v>
      </c>
      <c r="D9605" s="59">
        <v>313.68</v>
      </c>
    </row>
    <row r="9606" spans="1:4" ht="40.5">
      <c r="A9606" s="57">
        <v>39485</v>
      </c>
      <c r="B9606" s="55" t="s">
        <v>11752</v>
      </c>
      <c r="C9606" s="57" t="s">
        <v>8068</v>
      </c>
      <c r="D9606" s="59">
        <v>378.16</v>
      </c>
    </row>
    <row r="9607" spans="1:4" ht="40.5">
      <c r="A9607" s="57">
        <v>39489</v>
      </c>
      <c r="B9607" s="55" t="s">
        <v>11753</v>
      </c>
      <c r="C9607" s="57" t="s">
        <v>8068</v>
      </c>
      <c r="D9607" s="59">
        <v>319</v>
      </c>
    </row>
    <row r="9608" spans="1:4" ht="54">
      <c r="A9608" s="57">
        <v>39490</v>
      </c>
      <c r="B9608" s="55" t="s">
        <v>11754</v>
      </c>
      <c r="C9608" s="57" t="s">
        <v>8068</v>
      </c>
      <c r="D9608" s="59">
        <v>475.35</v>
      </c>
    </row>
    <row r="9609" spans="1:4" ht="54">
      <c r="A9609" s="57">
        <v>39494</v>
      </c>
      <c r="B9609" s="55" t="s">
        <v>11755</v>
      </c>
      <c r="C9609" s="57" t="s">
        <v>8068</v>
      </c>
      <c r="D9609" s="59">
        <v>341.34</v>
      </c>
    </row>
    <row r="9610" spans="1:4" ht="54">
      <c r="A9610" s="57">
        <v>39495</v>
      </c>
      <c r="B9610" s="55" t="s">
        <v>11756</v>
      </c>
      <c r="C9610" s="57" t="s">
        <v>8068</v>
      </c>
      <c r="D9610" s="59">
        <v>384.65</v>
      </c>
    </row>
    <row r="9611" spans="1:4" ht="54">
      <c r="A9611" s="57">
        <v>39496</v>
      </c>
      <c r="B9611" s="55" t="s">
        <v>11757</v>
      </c>
      <c r="C9611" s="57" t="s">
        <v>8068</v>
      </c>
      <c r="D9611" s="59">
        <v>423.11</v>
      </c>
    </row>
    <row r="9612" spans="1:4" ht="40.5">
      <c r="A9612" s="57">
        <v>39492</v>
      </c>
      <c r="B9612" s="55" t="s">
        <v>11758</v>
      </c>
      <c r="C9612" s="57" t="s">
        <v>8068</v>
      </c>
      <c r="D9612" s="59">
        <v>489.85</v>
      </c>
    </row>
    <row r="9613" spans="1:4" ht="54">
      <c r="A9613" s="57">
        <v>39497</v>
      </c>
      <c r="B9613" s="55" t="s">
        <v>11759</v>
      </c>
      <c r="C9613" s="57" t="s">
        <v>8068</v>
      </c>
      <c r="D9613" s="59">
        <v>442.46</v>
      </c>
    </row>
    <row r="9614" spans="1:4" ht="40.5">
      <c r="A9614" s="57">
        <v>39493</v>
      </c>
      <c r="B9614" s="55" t="s">
        <v>11760</v>
      </c>
      <c r="C9614" s="57" t="s">
        <v>8068</v>
      </c>
      <c r="D9614" s="59">
        <v>525.41</v>
      </c>
    </row>
    <row r="9615" spans="1:4" ht="40.5">
      <c r="A9615" s="57">
        <v>39500</v>
      </c>
      <c r="B9615" s="55" t="s">
        <v>11761</v>
      </c>
      <c r="C9615" s="57" t="s">
        <v>8068</v>
      </c>
      <c r="D9615" s="59">
        <v>573.26</v>
      </c>
    </row>
    <row r="9616" spans="1:4" ht="40.5">
      <c r="A9616" s="57">
        <v>39498</v>
      </c>
      <c r="B9616" s="55" t="s">
        <v>11762</v>
      </c>
      <c r="C9616" s="57" t="s">
        <v>8068</v>
      </c>
      <c r="D9616" s="59">
        <v>707.02</v>
      </c>
    </row>
    <row r="9617" spans="1:4" ht="40.5">
      <c r="A9617" s="57">
        <v>43628</v>
      </c>
      <c r="B9617" s="55" t="s">
        <v>11763</v>
      </c>
      <c r="C9617" s="57" t="s">
        <v>8068</v>
      </c>
      <c r="D9617" s="59">
        <v>557.28</v>
      </c>
    </row>
    <row r="9618" spans="1:4" ht="40.5">
      <c r="A9618" s="57">
        <v>39501</v>
      </c>
      <c r="B9618" s="55" t="s">
        <v>11764</v>
      </c>
      <c r="C9618" s="57" t="s">
        <v>8068</v>
      </c>
      <c r="D9618" s="59">
        <v>588.79</v>
      </c>
    </row>
    <row r="9619" spans="1:4" ht="40.5">
      <c r="A9619" s="57">
        <v>39499</v>
      </c>
      <c r="B9619" s="55" t="s">
        <v>11765</v>
      </c>
      <c r="C9619" s="57" t="s">
        <v>8068</v>
      </c>
      <c r="D9619" s="59">
        <v>717.06</v>
      </c>
    </row>
    <row r="9620" spans="1:4" ht="40.5">
      <c r="A9620" s="57">
        <v>43621</v>
      </c>
      <c r="B9620" s="55" t="s">
        <v>11766</v>
      </c>
      <c r="C9620" s="57" t="s">
        <v>8068</v>
      </c>
      <c r="D9620" s="59">
        <v>592.12</v>
      </c>
    </row>
    <row r="9621" spans="1:4" ht="27">
      <c r="A9621" s="57">
        <v>3733</v>
      </c>
      <c r="B9621" s="55" t="s">
        <v>11767</v>
      </c>
      <c r="C9621" s="57" t="s">
        <v>3</v>
      </c>
      <c r="D9621" s="59">
        <v>53.86</v>
      </c>
    </row>
    <row r="9622" spans="1:4" ht="13.5">
      <c r="A9622" s="57">
        <v>3731</v>
      </c>
      <c r="B9622" s="55" t="s">
        <v>11768</v>
      </c>
      <c r="C9622" s="57" t="s">
        <v>3</v>
      </c>
      <c r="D9622" s="59">
        <v>50</v>
      </c>
    </row>
    <row r="9623" spans="1:4" ht="13.5">
      <c r="A9623" s="57">
        <v>38137</v>
      </c>
      <c r="B9623" s="55" t="s">
        <v>11769</v>
      </c>
      <c r="C9623" s="57" t="s">
        <v>3</v>
      </c>
      <c r="D9623" s="59">
        <v>50.29</v>
      </c>
    </row>
    <row r="9624" spans="1:4" ht="13.5">
      <c r="A9624" s="57">
        <v>38135</v>
      </c>
      <c r="B9624" s="55" t="s">
        <v>11770</v>
      </c>
      <c r="C9624" s="57" t="s">
        <v>3</v>
      </c>
      <c r="D9624" s="59">
        <v>63.75</v>
      </c>
    </row>
    <row r="9625" spans="1:4" ht="13.5">
      <c r="A9625" s="57">
        <v>38138</v>
      </c>
      <c r="B9625" s="55" t="s">
        <v>11771</v>
      </c>
      <c r="C9625" s="57" t="s">
        <v>3</v>
      </c>
      <c r="D9625" s="59">
        <v>49.39</v>
      </c>
    </row>
    <row r="9626" spans="1:4" ht="27">
      <c r="A9626" s="57">
        <v>3736</v>
      </c>
      <c r="B9626" s="55" t="s">
        <v>11772</v>
      </c>
      <c r="C9626" s="57" t="s">
        <v>3</v>
      </c>
      <c r="D9626" s="59">
        <v>36.450000000000003</v>
      </c>
    </row>
    <row r="9627" spans="1:4" ht="27">
      <c r="A9627" s="57">
        <v>3741</v>
      </c>
      <c r="B9627" s="55" t="s">
        <v>11773</v>
      </c>
      <c r="C9627" s="57" t="s">
        <v>3</v>
      </c>
      <c r="D9627" s="59">
        <v>37.99</v>
      </c>
    </row>
    <row r="9628" spans="1:4" ht="27">
      <c r="A9628" s="57">
        <v>3745</v>
      </c>
      <c r="B9628" s="55" t="s">
        <v>11774</v>
      </c>
      <c r="C9628" s="57" t="s">
        <v>3</v>
      </c>
      <c r="D9628" s="59">
        <v>40.97</v>
      </c>
    </row>
    <row r="9629" spans="1:4" ht="27">
      <c r="A9629" s="57">
        <v>3743</v>
      </c>
      <c r="B9629" s="55" t="s">
        <v>11775</v>
      </c>
      <c r="C9629" s="57" t="s">
        <v>3</v>
      </c>
      <c r="D9629" s="59">
        <v>37.86</v>
      </c>
    </row>
    <row r="9630" spans="1:4" ht="27">
      <c r="A9630" s="57">
        <v>3744</v>
      </c>
      <c r="B9630" s="55" t="s">
        <v>11776</v>
      </c>
      <c r="C9630" s="57" t="s">
        <v>3</v>
      </c>
      <c r="D9630" s="59">
        <v>41.67</v>
      </c>
    </row>
    <row r="9631" spans="1:4" ht="27">
      <c r="A9631" s="57">
        <v>3739</v>
      </c>
      <c r="B9631" s="55" t="s">
        <v>11777</v>
      </c>
      <c r="C9631" s="57" t="s">
        <v>3</v>
      </c>
      <c r="D9631" s="59">
        <v>43.79</v>
      </c>
    </row>
    <row r="9632" spans="1:4" ht="27">
      <c r="A9632" s="57">
        <v>3737</v>
      </c>
      <c r="B9632" s="55" t="s">
        <v>11778</v>
      </c>
      <c r="C9632" s="57" t="s">
        <v>3</v>
      </c>
      <c r="D9632" s="59">
        <v>45.91</v>
      </c>
    </row>
    <row r="9633" spans="1:4" ht="27">
      <c r="A9633" s="57">
        <v>3738</v>
      </c>
      <c r="B9633" s="55" t="s">
        <v>11779</v>
      </c>
      <c r="C9633" s="57" t="s">
        <v>3</v>
      </c>
      <c r="D9633" s="59">
        <v>52.97</v>
      </c>
    </row>
    <row r="9634" spans="1:4" ht="27">
      <c r="A9634" s="57">
        <v>3747</v>
      </c>
      <c r="B9634" s="55" t="s">
        <v>11780</v>
      </c>
      <c r="C9634" s="57" t="s">
        <v>3</v>
      </c>
      <c r="D9634" s="59">
        <v>41.67</v>
      </c>
    </row>
    <row r="9635" spans="1:4" ht="27">
      <c r="A9635" s="57">
        <v>11649</v>
      </c>
      <c r="B9635" s="55" t="s">
        <v>11781</v>
      </c>
      <c r="C9635" s="57" t="s">
        <v>8068</v>
      </c>
      <c r="D9635" s="59">
        <v>302.33</v>
      </c>
    </row>
    <row r="9636" spans="1:4" ht="27">
      <c r="A9636" s="57">
        <v>11650</v>
      </c>
      <c r="B9636" s="55" t="s">
        <v>11782</v>
      </c>
      <c r="C9636" s="57" t="s">
        <v>8068</v>
      </c>
      <c r="D9636" s="59">
        <v>515.30999999999995</v>
      </c>
    </row>
    <row r="9637" spans="1:4" ht="27">
      <c r="A9637" s="57">
        <v>3742</v>
      </c>
      <c r="B9637" s="55" t="s">
        <v>11783</v>
      </c>
      <c r="C9637" s="57" t="s">
        <v>3</v>
      </c>
      <c r="D9637" s="59">
        <v>54.95</v>
      </c>
    </row>
    <row r="9638" spans="1:4" ht="27">
      <c r="A9638" s="57">
        <v>3746</v>
      </c>
      <c r="B9638" s="55" t="s">
        <v>11784</v>
      </c>
      <c r="C9638" s="57" t="s">
        <v>3</v>
      </c>
      <c r="D9638" s="59">
        <v>64.16</v>
      </c>
    </row>
    <row r="9639" spans="1:4" ht="27">
      <c r="A9639" s="57">
        <v>21106</v>
      </c>
      <c r="B9639" s="55" t="s">
        <v>11785</v>
      </c>
      <c r="C9639" s="57" t="s">
        <v>92</v>
      </c>
      <c r="D9639" s="59">
        <v>50.74</v>
      </c>
    </row>
    <row r="9640" spans="1:4" ht="13.5">
      <c r="A9640" s="57">
        <v>3755</v>
      </c>
      <c r="B9640" s="55" t="s">
        <v>11786</v>
      </c>
      <c r="C9640" s="57" t="s">
        <v>8068</v>
      </c>
      <c r="D9640" s="59">
        <v>21.76</v>
      </c>
    </row>
    <row r="9641" spans="1:4" ht="13.5">
      <c r="A9641" s="57">
        <v>3750</v>
      </c>
      <c r="B9641" s="55" t="s">
        <v>11787</v>
      </c>
      <c r="C9641" s="57" t="s">
        <v>8068</v>
      </c>
      <c r="D9641" s="59">
        <v>29.26</v>
      </c>
    </row>
    <row r="9642" spans="1:4" ht="13.5">
      <c r="A9642" s="57">
        <v>3756</v>
      </c>
      <c r="B9642" s="55" t="s">
        <v>11788</v>
      </c>
      <c r="C9642" s="57" t="s">
        <v>8068</v>
      </c>
      <c r="D9642" s="59">
        <v>54.68</v>
      </c>
    </row>
    <row r="9643" spans="1:4" ht="13.5">
      <c r="A9643" s="57">
        <v>39377</v>
      </c>
      <c r="B9643" s="55" t="s">
        <v>11789</v>
      </c>
      <c r="C9643" s="57" t="s">
        <v>8068</v>
      </c>
      <c r="D9643" s="59">
        <v>161.97</v>
      </c>
    </row>
    <row r="9644" spans="1:4" ht="13.5">
      <c r="A9644" s="57">
        <v>38191</v>
      </c>
      <c r="B9644" s="55" t="s">
        <v>11790</v>
      </c>
      <c r="C9644" s="57" t="s">
        <v>8068</v>
      </c>
      <c r="D9644" s="59">
        <v>12.06</v>
      </c>
    </row>
    <row r="9645" spans="1:4" ht="13.5">
      <c r="A9645" s="57">
        <v>39381</v>
      </c>
      <c r="B9645" s="55" t="s">
        <v>11791</v>
      </c>
      <c r="C9645" s="57" t="s">
        <v>8068</v>
      </c>
      <c r="D9645" s="59">
        <v>11.24</v>
      </c>
    </row>
    <row r="9646" spans="1:4" ht="13.5">
      <c r="A9646" s="57">
        <v>38780</v>
      </c>
      <c r="B9646" s="55" t="s">
        <v>11792</v>
      </c>
      <c r="C9646" s="57" t="s">
        <v>8068</v>
      </c>
      <c r="D9646" s="59">
        <v>13.76</v>
      </c>
    </row>
    <row r="9647" spans="1:4" ht="13.5">
      <c r="A9647" s="57">
        <v>38781</v>
      </c>
      <c r="B9647" s="55" t="s">
        <v>11793</v>
      </c>
      <c r="C9647" s="57" t="s">
        <v>8068</v>
      </c>
      <c r="D9647" s="59">
        <v>46.45</v>
      </c>
    </row>
    <row r="9648" spans="1:4" ht="13.5">
      <c r="A9648" s="57">
        <v>38192</v>
      </c>
      <c r="B9648" s="55" t="s">
        <v>11794</v>
      </c>
      <c r="C9648" s="57" t="s">
        <v>8068</v>
      </c>
      <c r="D9648" s="59">
        <v>84.06</v>
      </c>
    </row>
    <row r="9649" spans="1:4" ht="13.5">
      <c r="A9649" s="57">
        <v>3753</v>
      </c>
      <c r="B9649" s="55" t="s">
        <v>11795</v>
      </c>
      <c r="C9649" s="57" t="s">
        <v>8068</v>
      </c>
      <c r="D9649" s="59">
        <v>7.36</v>
      </c>
    </row>
    <row r="9650" spans="1:4" ht="13.5">
      <c r="A9650" s="57">
        <v>38782</v>
      </c>
      <c r="B9650" s="55" t="s">
        <v>11796</v>
      </c>
      <c r="C9650" s="57" t="s">
        <v>8068</v>
      </c>
      <c r="D9650" s="59">
        <v>9.58</v>
      </c>
    </row>
    <row r="9651" spans="1:4" ht="13.5">
      <c r="A9651" s="57">
        <v>38778</v>
      </c>
      <c r="B9651" s="55" t="s">
        <v>11797</v>
      </c>
      <c r="C9651" s="57" t="s">
        <v>8068</v>
      </c>
      <c r="D9651" s="59">
        <v>7.19</v>
      </c>
    </row>
    <row r="9652" spans="1:4" ht="13.5">
      <c r="A9652" s="57">
        <v>38779</v>
      </c>
      <c r="B9652" s="55" t="s">
        <v>11798</v>
      </c>
      <c r="C9652" s="57" t="s">
        <v>8068</v>
      </c>
      <c r="D9652" s="59">
        <v>7.62</v>
      </c>
    </row>
    <row r="9653" spans="1:4" ht="13.5">
      <c r="A9653" s="57">
        <v>39388</v>
      </c>
      <c r="B9653" s="55" t="s">
        <v>11799</v>
      </c>
      <c r="C9653" s="57" t="s">
        <v>8068</v>
      </c>
      <c r="D9653" s="59">
        <v>13.28</v>
      </c>
    </row>
    <row r="9654" spans="1:4" ht="13.5">
      <c r="A9654" s="57">
        <v>39387</v>
      </c>
      <c r="B9654" s="55" t="s">
        <v>11800</v>
      </c>
      <c r="C9654" s="57" t="s">
        <v>8068</v>
      </c>
      <c r="D9654" s="59">
        <v>20.7</v>
      </c>
    </row>
    <row r="9655" spans="1:4" ht="13.5">
      <c r="A9655" s="57">
        <v>39386</v>
      </c>
      <c r="B9655" s="55" t="s">
        <v>11801</v>
      </c>
      <c r="C9655" s="57" t="s">
        <v>8068</v>
      </c>
      <c r="D9655" s="59">
        <v>14.44</v>
      </c>
    </row>
    <row r="9656" spans="1:4" ht="13.5">
      <c r="A9656" s="57">
        <v>38194</v>
      </c>
      <c r="B9656" s="55" t="s">
        <v>11802</v>
      </c>
      <c r="C9656" s="57" t="s">
        <v>8068</v>
      </c>
      <c r="D9656" s="59">
        <v>10.8</v>
      </c>
    </row>
    <row r="9657" spans="1:4" ht="13.5">
      <c r="A9657" s="57">
        <v>38193</v>
      </c>
      <c r="B9657" s="55" t="s">
        <v>11803</v>
      </c>
      <c r="C9657" s="57" t="s">
        <v>8068</v>
      </c>
      <c r="D9657" s="59">
        <v>9.3800000000000008</v>
      </c>
    </row>
    <row r="9658" spans="1:4" ht="13.5">
      <c r="A9658" s="57">
        <v>12216</v>
      </c>
      <c r="B9658" s="55" t="s">
        <v>11804</v>
      </c>
      <c r="C9658" s="57" t="s">
        <v>8068</v>
      </c>
      <c r="D9658" s="59">
        <v>42.04</v>
      </c>
    </row>
    <row r="9659" spans="1:4" ht="13.5">
      <c r="A9659" s="57">
        <v>3757</v>
      </c>
      <c r="B9659" s="55" t="s">
        <v>11805</v>
      </c>
      <c r="C9659" s="57" t="s">
        <v>8068</v>
      </c>
      <c r="D9659" s="59">
        <v>48.61</v>
      </c>
    </row>
    <row r="9660" spans="1:4" ht="13.5">
      <c r="A9660" s="57">
        <v>3758</v>
      </c>
      <c r="B9660" s="55" t="s">
        <v>11806</v>
      </c>
      <c r="C9660" s="57" t="s">
        <v>8068</v>
      </c>
      <c r="D9660" s="59">
        <v>56.68</v>
      </c>
    </row>
    <row r="9661" spans="1:4" ht="13.5">
      <c r="A9661" s="57">
        <v>12214</v>
      </c>
      <c r="B9661" s="55" t="s">
        <v>11807</v>
      </c>
      <c r="C9661" s="57" t="s">
        <v>8068</v>
      </c>
      <c r="D9661" s="59">
        <v>19.399999999999999</v>
      </c>
    </row>
    <row r="9662" spans="1:4" ht="13.5">
      <c r="A9662" s="57">
        <v>3749</v>
      </c>
      <c r="B9662" s="55" t="s">
        <v>11808</v>
      </c>
      <c r="C9662" s="57" t="s">
        <v>8068</v>
      </c>
      <c r="D9662" s="59">
        <v>34.590000000000003</v>
      </c>
    </row>
    <row r="9663" spans="1:4" ht="13.5">
      <c r="A9663" s="57">
        <v>3751</v>
      </c>
      <c r="B9663" s="55" t="s">
        <v>11809</v>
      </c>
      <c r="C9663" s="57" t="s">
        <v>8068</v>
      </c>
      <c r="D9663" s="59">
        <v>47.2</v>
      </c>
    </row>
    <row r="9664" spans="1:4" ht="13.5">
      <c r="A9664" s="57">
        <v>39376</v>
      </c>
      <c r="B9664" s="55" t="s">
        <v>11810</v>
      </c>
      <c r="C9664" s="57" t="s">
        <v>8068</v>
      </c>
      <c r="D9664" s="59">
        <v>39.79</v>
      </c>
    </row>
    <row r="9665" spans="1:4" ht="13.5">
      <c r="A9665" s="57">
        <v>3752</v>
      </c>
      <c r="B9665" s="55" t="s">
        <v>11811</v>
      </c>
      <c r="C9665" s="57" t="s">
        <v>8068</v>
      </c>
      <c r="D9665" s="59">
        <v>77.87</v>
      </c>
    </row>
    <row r="9666" spans="1:4" ht="27">
      <c r="A9666" s="57">
        <v>746</v>
      </c>
      <c r="B9666" s="55" t="s">
        <v>11812</v>
      </c>
      <c r="C9666" s="57" t="s">
        <v>8068</v>
      </c>
      <c r="D9666" s="59">
        <v>1888.5</v>
      </c>
    </row>
    <row r="9667" spans="1:4" ht="13.5">
      <c r="A9667" s="57">
        <v>36521</v>
      </c>
      <c r="B9667" s="55" t="s">
        <v>11813</v>
      </c>
      <c r="C9667" s="57" t="s">
        <v>8068</v>
      </c>
      <c r="D9667" s="59">
        <v>120.71</v>
      </c>
    </row>
    <row r="9668" spans="1:4" ht="13.5">
      <c r="A9668" s="57">
        <v>36794</v>
      </c>
      <c r="B9668" s="55" t="s">
        <v>11814</v>
      </c>
      <c r="C9668" s="57" t="s">
        <v>8068</v>
      </c>
      <c r="D9668" s="59">
        <v>123.05</v>
      </c>
    </row>
    <row r="9669" spans="1:4" ht="13.5">
      <c r="A9669" s="57">
        <v>10426</v>
      </c>
      <c r="B9669" s="55" t="s">
        <v>11815</v>
      </c>
      <c r="C9669" s="57" t="s">
        <v>8068</v>
      </c>
      <c r="D9669" s="59">
        <v>177.23</v>
      </c>
    </row>
    <row r="9670" spans="1:4" ht="13.5">
      <c r="A9670" s="57">
        <v>10425</v>
      </c>
      <c r="B9670" s="55" t="s">
        <v>11816</v>
      </c>
      <c r="C9670" s="57" t="s">
        <v>8068</v>
      </c>
      <c r="D9670" s="59">
        <v>78.150000000000006</v>
      </c>
    </row>
    <row r="9671" spans="1:4" ht="13.5">
      <c r="A9671" s="57">
        <v>10431</v>
      </c>
      <c r="B9671" s="55" t="s">
        <v>11817</v>
      </c>
      <c r="C9671" s="57" t="s">
        <v>8068</v>
      </c>
      <c r="D9671" s="59">
        <v>194.43</v>
      </c>
    </row>
    <row r="9672" spans="1:4" ht="13.5">
      <c r="A9672" s="57">
        <v>10429</v>
      </c>
      <c r="B9672" s="55" t="s">
        <v>11818</v>
      </c>
      <c r="C9672" s="57" t="s">
        <v>8068</v>
      </c>
      <c r="D9672" s="59">
        <v>93.21</v>
      </c>
    </row>
    <row r="9673" spans="1:4" ht="13.5">
      <c r="A9673" s="57">
        <v>20269</v>
      </c>
      <c r="B9673" s="55" t="s">
        <v>11819</v>
      </c>
      <c r="C9673" s="57" t="s">
        <v>8068</v>
      </c>
      <c r="D9673" s="59">
        <v>76.819999999999993</v>
      </c>
    </row>
    <row r="9674" spans="1:4" ht="13.5">
      <c r="A9674" s="57">
        <v>20270</v>
      </c>
      <c r="B9674" s="55" t="s">
        <v>11820</v>
      </c>
      <c r="C9674" s="57" t="s">
        <v>8068</v>
      </c>
      <c r="D9674" s="59">
        <v>83.65</v>
      </c>
    </row>
    <row r="9675" spans="1:4" ht="13.5">
      <c r="A9675" s="57">
        <v>11696</v>
      </c>
      <c r="B9675" s="55" t="s">
        <v>11821</v>
      </c>
      <c r="C9675" s="57" t="s">
        <v>8068</v>
      </c>
      <c r="D9675" s="59">
        <v>122.21</v>
      </c>
    </row>
    <row r="9676" spans="1:4" ht="13.5">
      <c r="A9676" s="57">
        <v>10427</v>
      </c>
      <c r="B9676" s="55" t="s">
        <v>11822</v>
      </c>
      <c r="C9676" s="57" t="s">
        <v>8068</v>
      </c>
      <c r="D9676" s="59">
        <v>219.13</v>
      </c>
    </row>
    <row r="9677" spans="1:4" ht="13.5">
      <c r="A9677" s="57">
        <v>10428</v>
      </c>
      <c r="B9677" s="55" t="s">
        <v>11823</v>
      </c>
      <c r="C9677" s="57" t="s">
        <v>8068</v>
      </c>
      <c r="D9677" s="59">
        <v>222.4</v>
      </c>
    </row>
    <row r="9678" spans="1:4" ht="13.5">
      <c r="A9678" s="57">
        <v>2354</v>
      </c>
      <c r="B9678" s="55" t="s">
        <v>11824</v>
      </c>
      <c r="C9678" s="57" t="s">
        <v>4</v>
      </c>
      <c r="D9678" s="59">
        <v>17.420000000000002</v>
      </c>
    </row>
    <row r="9679" spans="1:4" ht="13.5">
      <c r="A9679" s="57">
        <v>40932</v>
      </c>
      <c r="B9679" s="55" t="s">
        <v>11825</v>
      </c>
      <c r="C9679" s="57" t="s">
        <v>8078</v>
      </c>
      <c r="D9679" s="59">
        <v>3062.18</v>
      </c>
    </row>
    <row r="9680" spans="1:4" ht="13.5">
      <c r="A9680" s="57">
        <v>10853</v>
      </c>
      <c r="B9680" s="55" t="s">
        <v>11826</v>
      </c>
      <c r="C9680" s="57" t="s">
        <v>8068</v>
      </c>
      <c r="D9680" s="59">
        <v>89.59</v>
      </c>
    </row>
    <row r="9681" spans="1:4" ht="13.5">
      <c r="A9681" s="57">
        <v>5093</v>
      </c>
      <c r="B9681" s="55" t="s">
        <v>11827</v>
      </c>
      <c r="C9681" s="57" t="s">
        <v>9470</v>
      </c>
      <c r="D9681" s="59">
        <v>13.02</v>
      </c>
    </row>
    <row r="9682" spans="1:4" ht="27">
      <c r="A9682" s="57">
        <v>37768</v>
      </c>
      <c r="B9682" s="55" t="s">
        <v>11828</v>
      </c>
      <c r="C9682" s="57" t="s">
        <v>8068</v>
      </c>
      <c r="D9682" s="59">
        <v>98500</v>
      </c>
    </row>
    <row r="9683" spans="1:4" ht="27">
      <c r="A9683" s="57">
        <v>37773</v>
      </c>
      <c r="B9683" s="55" t="s">
        <v>11829</v>
      </c>
      <c r="C9683" s="57" t="s">
        <v>8068</v>
      </c>
      <c r="D9683" s="59">
        <v>83643.100000000006</v>
      </c>
    </row>
    <row r="9684" spans="1:4" ht="27">
      <c r="A9684" s="57">
        <v>37769</v>
      </c>
      <c r="B9684" s="55" t="s">
        <v>11830</v>
      </c>
      <c r="C9684" s="57" t="s">
        <v>8068</v>
      </c>
      <c r="D9684" s="59">
        <v>140029.09</v>
      </c>
    </row>
    <row r="9685" spans="1:4" ht="27">
      <c r="A9685" s="57">
        <v>37770</v>
      </c>
      <c r="B9685" s="55" t="s">
        <v>11831</v>
      </c>
      <c r="C9685" s="57" t="s">
        <v>8068</v>
      </c>
      <c r="D9685" s="59">
        <v>237651.71</v>
      </c>
    </row>
    <row r="9686" spans="1:4" ht="13.5">
      <c r="A9686" s="57">
        <v>38382</v>
      </c>
      <c r="B9686" s="55" t="s">
        <v>11832</v>
      </c>
      <c r="C9686" s="57" t="s">
        <v>8068</v>
      </c>
      <c r="D9686" s="59">
        <v>9.1999999999999993</v>
      </c>
    </row>
    <row r="9687" spans="1:4" ht="13.5">
      <c r="A9687" s="57">
        <v>6091</v>
      </c>
      <c r="B9687" s="55" t="s">
        <v>11833</v>
      </c>
      <c r="C9687" s="57" t="s">
        <v>109</v>
      </c>
      <c r="D9687" s="59">
        <v>24</v>
      </c>
    </row>
    <row r="9688" spans="1:4" ht="13.5">
      <c r="A9688" s="57">
        <v>38383</v>
      </c>
      <c r="B9688" s="55" t="s">
        <v>11834</v>
      </c>
      <c r="C9688" s="57" t="s">
        <v>8068</v>
      </c>
      <c r="D9688" s="59">
        <v>1.72</v>
      </c>
    </row>
    <row r="9689" spans="1:4" ht="13.5">
      <c r="A9689" s="57">
        <v>3768</v>
      </c>
      <c r="B9689" s="55" t="s">
        <v>11835</v>
      </c>
      <c r="C9689" s="57" t="s">
        <v>8068</v>
      </c>
      <c r="D9689" s="59">
        <v>3.63</v>
      </c>
    </row>
    <row r="9690" spans="1:4" ht="13.5">
      <c r="A9690" s="57">
        <v>3767</v>
      </c>
      <c r="B9690" s="55" t="s">
        <v>11836</v>
      </c>
      <c r="C9690" s="57" t="s">
        <v>8068</v>
      </c>
      <c r="D9690" s="59">
        <v>0.86</v>
      </c>
    </row>
    <row r="9691" spans="1:4" ht="13.5">
      <c r="A9691" s="57">
        <v>13192</v>
      </c>
      <c r="B9691" s="55" t="s">
        <v>11837</v>
      </c>
      <c r="C9691" s="57" t="s">
        <v>8068</v>
      </c>
      <c r="D9691" s="59">
        <v>5832.47</v>
      </c>
    </row>
    <row r="9692" spans="1:4" ht="27">
      <c r="A9692" s="57">
        <v>38413</v>
      </c>
      <c r="B9692" s="55" t="s">
        <v>11838</v>
      </c>
      <c r="C9692" s="57" t="s">
        <v>8068</v>
      </c>
      <c r="D9692" s="59">
        <v>964.6</v>
      </c>
    </row>
    <row r="9693" spans="1:4" ht="40.5">
      <c r="A9693" s="57">
        <v>42440</v>
      </c>
      <c r="B9693" s="55" t="s">
        <v>11839</v>
      </c>
      <c r="C9693" s="57" t="s">
        <v>8068</v>
      </c>
      <c r="D9693" s="59">
        <v>1034.01</v>
      </c>
    </row>
    <row r="9694" spans="1:4" ht="27">
      <c r="A9694" s="57">
        <v>20193</v>
      </c>
      <c r="B9694" s="55" t="s">
        <v>11840</v>
      </c>
      <c r="C9694" s="57" t="s">
        <v>11841</v>
      </c>
      <c r="D9694" s="59">
        <v>3.66</v>
      </c>
    </row>
    <row r="9695" spans="1:4" ht="27">
      <c r="A9695" s="57">
        <v>10527</v>
      </c>
      <c r="B9695" s="55" t="s">
        <v>11842</v>
      </c>
      <c r="C9695" s="57" t="s">
        <v>11843</v>
      </c>
      <c r="D9695" s="59">
        <v>11</v>
      </c>
    </row>
    <row r="9696" spans="1:4" ht="27">
      <c r="A9696" s="57">
        <v>41805</v>
      </c>
      <c r="B9696" s="55" t="s">
        <v>11844</v>
      </c>
      <c r="C9696" s="57" t="s">
        <v>8078</v>
      </c>
      <c r="D9696" s="59">
        <v>403.5</v>
      </c>
    </row>
    <row r="9697" spans="1:4" ht="27">
      <c r="A9697" s="57">
        <v>40271</v>
      </c>
      <c r="B9697" s="55" t="s">
        <v>11845</v>
      </c>
      <c r="C9697" s="57" t="s">
        <v>8078</v>
      </c>
      <c r="D9697" s="59">
        <v>7.15</v>
      </c>
    </row>
    <row r="9698" spans="1:4" ht="27">
      <c r="A9698" s="57">
        <v>40287</v>
      </c>
      <c r="B9698" s="55" t="s">
        <v>11846</v>
      </c>
      <c r="C9698" s="57" t="s">
        <v>8078</v>
      </c>
      <c r="D9698" s="59">
        <v>2.75</v>
      </c>
    </row>
    <row r="9699" spans="1:4" ht="13.5">
      <c r="A9699" s="57">
        <v>40295</v>
      </c>
      <c r="B9699" s="55" t="s">
        <v>11847</v>
      </c>
      <c r="C9699" s="57" t="s">
        <v>4</v>
      </c>
      <c r="D9699" s="59">
        <v>2.5499999999999998</v>
      </c>
    </row>
    <row r="9700" spans="1:4" ht="13.5">
      <c r="A9700" s="57">
        <v>745</v>
      </c>
      <c r="B9700" s="55" t="s">
        <v>11848</v>
      </c>
      <c r="C9700" s="57" t="s">
        <v>4</v>
      </c>
      <c r="D9700" s="59">
        <v>2.7</v>
      </c>
    </row>
    <row r="9701" spans="1:4" ht="40.5">
      <c r="A9701" s="57">
        <v>4084</v>
      </c>
      <c r="B9701" s="55" t="s">
        <v>11849</v>
      </c>
      <c r="C9701" s="57" t="s">
        <v>4</v>
      </c>
      <c r="D9701" s="59">
        <v>1.53</v>
      </c>
    </row>
    <row r="9702" spans="1:4" ht="40.5">
      <c r="A9702" s="57">
        <v>743</v>
      </c>
      <c r="B9702" s="55" t="s">
        <v>11850</v>
      </c>
      <c r="C9702" s="57" t="s">
        <v>4</v>
      </c>
      <c r="D9702" s="59">
        <v>1.53</v>
      </c>
    </row>
    <row r="9703" spans="1:4" ht="40.5">
      <c r="A9703" s="57">
        <v>40293</v>
      </c>
      <c r="B9703" s="55" t="s">
        <v>11851</v>
      </c>
      <c r="C9703" s="57" t="s">
        <v>4</v>
      </c>
      <c r="D9703" s="59">
        <v>1.83</v>
      </c>
    </row>
    <row r="9704" spans="1:4" ht="40.5">
      <c r="A9704" s="57">
        <v>40294</v>
      </c>
      <c r="B9704" s="55" t="s">
        <v>11852</v>
      </c>
      <c r="C9704" s="57" t="s">
        <v>4</v>
      </c>
      <c r="D9704" s="59">
        <v>1.53</v>
      </c>
    </row>
    <row r="9705" spans="1:4" ht="40.5">
      <c r="A9705" s="57">
        <v>4085</v>
      </c>
      <c r="B9705" s="55" t="s">
        <v>11853</v>
      </c>
      <c r="C9705" s="57" t="s">
        <v>4</v>
      </c>
      <c r="D9705" s="59">
        <v>2.14</v>
      </c>
    </row>
    <row r="9706" spans="1:4" ht="27">
      <c r="A9706" s="57">
        <v>10775</v>
      </c>
      <c r="B9706" s="55" t="s">
        <v>11854</v>
      </c>
      <c r="C9706" s="57" t="s">
        <v>8078</v>
      </c>
      <c r="D9706" s="59">
        <v>545</v>
      </c>
    </row>
    <row r="9707" spans="1:4" ht="27">
      <c r="A9707" s="57">
        <v>10776</v>
      </c>
      <c r="B9707" s="55" t="s">
        <v>11855</v>
      </c>
      <c r="C9707" s="57" t="s">
        <v>8078</v>
      </c>
      <c r="D9707" s="59">
        <v>425.78</v>
      </c>
    </row>
    <row r="9708" spans="1:4" ht="27">
      <c r="A9708" s="57">
        <v>10779</v>
      </c>
      <c r="B9708" s="55" t="s">
        <v>11856</v>
      </c>
      <c r="C9708" s="57" t="s">
        <v>8078</v>
      </c>
      <c r="D9708" s="59">
        <v>681.25</v>
      </c>
    </row>
    <row r="9709" spans="1:4" ht="27">
      <c r="A9709" s="57">
        <v>10777</v>
      </c>
      <c r="B9709" s="55" t="s">
        <v>11857</v>
      </c>
      <c r="C9709" s="57" t="s">
        <v>8078</v>
      </c>
      <c r="D9709" s="59">
        <v>618.79999999999995</v>
      </c>
    </row>
    <row r="9710" spans="1:4" ht="27">
      <c r="A9710" s="57">
        <v>10778</v>
      </c>
      <c r="B9710" s="55" t="s">
        <v>11858</v>
      </c>
      <c r="C9710" s="57" t="s">
        <v>8078</v>
      </c>
      <c r="D9710" s="59">
        <v>681.25</v>
      </c>
    </row>
    <row r="9711" spans="1:4" ht="13.5">
      <c r="A9711" s="57">
        <v>40339</v>
      </c>
      <c r="B9711" s="55" t="s">
        <v>11859</v>
      </c>
      <c r="C9711" s="57" t="s">
        <v>8078</v>
      </c>
      <c r="D9711" s="59">
        <v>2.75</v>
      </c>
    </row>
    <row r="9712" spans="1:4" ht="40.5">
      <c r="A9712" s="57">
        <v>3355</v>
      </c>
      <c r="B9712" s="55" t="s">
        <v>11860</v>
      </c>
      <c r="C9712" s="57" t="s">
        <v>4</v>
      </c>
      <c r="D9712" s="59">
        <v>24.3</v>
      </c>
    </row>
    <row r="9713" spans="1:4" ht="40.5">
      <c r="A9713" s="57">
        <v>39814</v>
      </c>
      <c r="B9713" s="55" t="s">
        <v>11861</v>
      </c>
      <c r="C9713" s="57" t="s">
        <v>4</v>
      </c>
      <c r="D9713" s="59">
        <v>45.56</v>
      </c>
    </row>
    <row r="9714" spans="1:4" ht="27">
      <c r="A9714" s="57">
        <v>10749</v>
      </c>
      <c r="B9714" s="55" t="s">
        <v>11862</v>
      </c>
      <c r="C9714" s="57" t="s">
        <v>8078</v>
      </c>
      <c r="D9714" s="59">
        <v>5.04</v>
      </c>
    </row>
    <row r="9715" spans="1:4" ht="13.5">
      <c r="A9715" s="57">
        <v>40290</v>
      </c>
      <c r="B9715" s="55" t="s">
        <v>11863</v>
      </c>
      <c r="C9715" s="57" t="s">
        <v>8078</v>
      </c>
      <c r="D9715" s="59">
        <v>7.26</v>
      </c>
    </row>
    <row r="9716" spans="1:4" ht="13.5">
      <c r="A9716" s="57">
        <v>3346</v>
      </c>
      <c r="B9716" s="55" t="s">
        <v>11864</v>
      </c>
      <c r="C9716" s="57" t="s">
        <v>4</v>
      </c>
      <c r="D9716" s="59">
        <v>13.5</v>
      </c>
    </row>
    <row r="9717" spans="1:4" ht="27">
      <c r="A9717" s="57">
        <v>3348</v>
      </c>
      <c r="B9717" s="55" t="s">
        <v>11865</v>
      </c>
      <c r="C9717" s="57" t="s">
        <v>4</v>
      </c>
      <c r="D9717" s="59">
        <v>16.149999999999999</v>
      </c>
    </row>
    <row r="9718" spans="1:4" ht="13.5">
      <c r="A9718" s="57">
        <v>39833</v>
      </c>
      <c r="B9718" s="55" t="s">
        <v>11866</v>
      </c>
      <c r="C9718" s="57" t="s">
        <v>4</v>
      </c>
      <c r="D9718" s="59">
        <v>22.12</v>
      </c>
    </row>
    <row r="9719" spans="1:4" ht="13.5">
      <c r="A9719" s="57">
        <v>7252</v>
      </c>
      <c r="B9719" s="55" t="s">
        <v>11867</v>
      </c>
      <c r="C9719" s="57" t="s">
        <v>4</v>
      </c>
      <c r="D9719" s="59">
        <v>2.25</v>
      </c>
    </row>
    <row r="9720" spans="1:4" ht="13.5">
      <c r="A9720" s="57">
        <v>4778</v>
      </c>
      <c r="B9720" s="55" t="s">
        <v>11868</v>
      </c>
      <c r="C9720" s="57" t="s">
        <v>4</v>
      </c>
      <c r="D9720" s="59">
        <v>2.7</v>
      </c>
    </row>
    <row r="9721" spans="1:4" ht="13.5">
      <c r="A9721" s="57">
        <v>4780</v>
      </c>
      <c r="B9721" s="55" t="s">
        <v>11869</v>
      </c>
      <c r="C9721" s="57" t="s">
        <v>4</v>
      </c>
      <c r="D9721" s="59">
        <v>2.92</v>
      </c>
    </row>
    <row r="9722" spans="1:4" ht="13.5">
      <c r="A9722" s="57">
        <v>10809</v>
      </c>
      <c r="B9722" s="55" t="s">
        <v>11870</v>
      </c>
      <c r="C9722" s="57" t="s">
        <v>4</v>
      </c>
      <c r="D9722" s="59">
        <v>1.33</v>
      </c>
    </row>
    <row r="9723" spans="1:4" ht="13.5">
      <c r="A9723" s="57">
        <v>10811</v>
      </c>
      <c r="B9723" s="55" t="s">
        <v>11871</v>
      </c>
      <c r="C9723" s="57" t="s">
        <v>4</v>
      </c>
      <c r="D9723" s="59">
        <v>1.1399999999999999</v>
      </c>
    </row>
    <row r="9724" spans="1:4" ht="13.5">
      <c r="A9724" s="57">
        <v>7247</v>
      </c>
      <c r="B9724" s="55" t="s">
        <v>11872</v>
      </c>
      <c r="C9724" s="57" t="s">
        <v>4</v>
      </c>
      <c r="D9724" s="59">
        <v>2.25</v>
      </c>
    </row>
    <row r="9725" spans="1:4" ht="27">
      <c r="A9725" s="57">
        <v>40291</v>
      </c>
      <c r="B9725" s="55" t="s">
        <v>11873</v>
      </c>
      <c r="C9725" s="57" t="s">
        <v>8078</v>
      </c>
      <c r="D9725" s="59">
        <v>383.72</v>
      </c>
    </row>
    <row r="9726" spans="1:4" ht="27">
      <c r="A9726" s="57">
        <v>40275</v>
      </c>
      <c r="B9726" s="55" t="s">
        <v>11874</v>
      </c>
      <c r="C9726" s="57" t="s">
        <v>8078</v>
      </c>
      <c r="D9726" s="59">
        <v>11</v>
      </c>
    </row>
    <row r="9727" spans="1:4" ht="13.5">
      <c r="A9727" s="57">
        <v>42408</v>
      </c>
      <c r="B9727" s="55" t="s">
        <v>11875</v>
      </c>
      <c r="C9727" s="57" t="s">
        <v>3</v>
      </c>
      <c r="D9727" s="59">
        <v>1.38</v>
      </c>
    </row>
    <row r="9728" spans="1:4" ht="13.5">
      <c r="A9728" s="57">
        <v>3777</v>
      </c>
      <c r="B9728" s="55" t="s">
        <v>11876</v>
      </c>
      <c r="C9728" s="57" t="s">
        <v>3</v>
      </c>
      <c r="D9728" s="59">
        <v>1</v>
      </c>
    </row>
    <row r="9729" spans="1:4" ht="13.5">
      <c r="A9729" s="57">
        <v>3798</v>
      </c>
      <c r="B9729" s="55" t="s">
        <v>11877</v>
      </c>
      <c r="C9729" s="57" t="s">
        <v>8068</v>
      </c>
      <c r="D9729" s="59">
        <v>57.66</v>
      </c>
    </row>
    <row r="9730" spans="1:4" ht="27">
      <c r="A9730" s="57">
        <v>38769</v>
      </c>
      <c r="B9730" s="55" t="s">
        <v>11878</v>
      </c>
      <c r="C9730" s="57" t="s">
        <v>8068</v>
      </c>
      <c r="D9730" s="59">
        <v>45.03</v>
      </c>
    </row>
    <row r="9731" spans="1:4" ht="27">
      <c r="A9731" s="57">
        <v>39510</v>
      </c>
      <c r="B9731" s="55" t="s">
        <v>11879</v>
      </c>
      <c r="C9731" s="57" t="s">
        <v>8068</v>
      </c>
      <c r="D9731" s="59">
        <v>182.26</v>
      </c>
    </row>
    <row r="9732" spans="1:4" ht="27">
      <c r="A9732" s="57">
        <v>38776</v>
      </c>
      <c r="B9732" s="55" t="s">
        <v>11880</v>
      </c>
      <c r="C9732" s="57" t="s">
        <v>8068</v>
      </c>
      <c r="D9732" s="59">
        <v>193.43</v>
      </c>
    </row>
    <row r="9733" spans="1:4" ht="27">
      <c r="A9733" s="57">
        <v>38774</v>
      </c>
      <c r="B9733" s="55" t="s">
        <v>11881</v>
      </c>
      <c r="C9733" s="57" t="s">
        <v>8068</v>
      </c>
      <c r="D9733" s="59">
        <v>27.13</v>
      </c>
    </row>
    <row r="9734" spans="1:4" ht="27">
      <c r="A9734" s="57">
        <v>42247</v>
      </c>
      <c r="B9734" s="55" t="s">
        <v>11882</v>
      </c>
      <c r="C9734" s="57" t="s">
        <v>8068</v>
      </c>
      <c r="D9734" s="59">
        <v>926.09</v>
      </c>
    </row>
    <row r="9735" spans="1:4" ht="27">
      <c r="A9735" s="57">
        <v>42248</v>
      </c>
      <c r="B9735" s="55" t="s">
        <v>11883</v>
      </c>
      <c r="C9735" s="57" t="s">
        <v>8068</v>
      </c>
      <c r="D9735" s="59">
        <v>1075.72</v>
      </c>
    </row>
    <row r="9736" spans="1:4" ht="27">
      <c r="A9736" s="57">
        <v>42249</v>
      </c>
      <c r="B9736" s="55" t="s">
        <v>11884</v>
      </c>
      <c r="C9736" s="57" t="s">
        <v>8068</v>
      </c>
      <c r="D9736" s="59">
        <v>1782.09</v>
      </c>
    </row>
    <row r="9737" spans="1:4" ht="27">
      <c r="A9737" s="57">
        <v>42244</v>
      </c>
      <c r="B9737" s="55" t="s">
        <v>11885</v>
      </c>
      <c r="C9737" s="57" t="s">
        <v>8068</v>
      </c>
      <c r="D9737" s="59">
        <v>278.31</v>
      </c>
    </row>
    <row r="9738" spans="1:4" ht="27">
      <c r="A9738" s="57">
        <v>42245</v>
      </c>
      <c r="B9738" s="55" t="s">
        <v>11886</v>
      </c>
      <c r="C9738" s="57" t="s">
        <v>8068</v>
      </c>
      <c r="D9738" s="59">
        <v>513.55999999999995</v>
      </c>
    </row>
    <row r="9739" spans="1:4" ht="27">
      <c r="A9739" s="57">
        <v>42246</v>
      </c>
      <c r="B9739" s="55" t="s">
        <v>11887</v>
      </c>
      <c r="C9739" s="57" t="s">
        <v>8068</v>
      </c>
      <c r="D9739" s="59">
        <v>568.49</v>
      </c>
    </row>
    <row r="9740" spans="1:4" ht="27">
      <c r="A9740" s="57">
        <v>42243</v>
      </c>
      <c r="B9740" s="55" t="s">
        <v>11888</v>
      </c>
      <c r="C9740" s="57" t="s">
        <v>8068</v>
      </c>
      <c r="D9740" s="59">
        <v>685.5</v>
      </c>
    </row>
    <row r="9741" spans="1:4" ht="27">
      <c r="A9741" s="57">
        <v>38889</v>
      </c>
      <c r="B9741" s="55" t="s">
        <v>11889</v>
      </c>
      <c r="C9741" s="57" t="s">
        <v>8068</v>
      </c>
      <c r="D9741" s="59">
        <v>34.51</v>
      </c>
    </row>
    <row r="9742" spans="1:4" ht="27">
      <c r="A9742" s="57">
        <v>38784</v>
      </c>
      <c r="B9742" s="55" t="s">
        <v>11890</v>
      </c>
      <c r="C9742" s="57" t="s">
        <v>8068</v>
      </c>
      <c r="D9742" s="59">
        <v>46.17</v>
      </c>
    </row>
    <row r="9743" spans="1:4" ht="27">
      <c r="A9743" s="57">
        <v>3788</v>
      </c>
      <c r="B9743" s="55" t="s">
        <v>11891</v>
      </c>
      <c r="C9743" s="57" t="s">
        <v>8068</v>
      </c>
      <c r="D9743" s="59">
        <v>48.12</v>
      </c>
    </row>
    <row r="9744" spans="1:4" ht="27">
      <c r="A9744" s="57">
        <v>12230</v>
      </c>
      <c r="B9744" s="55" t="s">
        <v>11892</v>
      </c>
      <c r="C9744" s="57" t="s">
        <v>8068</v>
      </c>
      <c r="D9744" s="59">
        <v>12.38</v>
      </c>
    </row>
    <row r="9745" spans="1:4" ht="27">
      <c r="A9745" s="57">
        <v>3780</v>
      </c>
      <c r="B9745" s="55" t="s">
        <v>11893</v>
      </c>
      <c r="C9745" s="57" t="s">
        <v>8068</v>
      </c>
      <c r="D9745" s="59">
        <v>71</v>
      </c>
    </row>
    <row r="9746" spans="1:4" ht="27">
      <c r="A9746" s="57">
        <v>12231</v>
      </c>
      <c r="B9746" s="55" t="s">
        <v>11894</v>
      </c>
      <c r="C9746" s="57" t="s">
        <v>8068</v>
      </c>
      <c r="D9746" s="59">
        <v>20.58</v>
      </c>
    </row>
    <row r="9747" spans="1:4" ht="27">
      <c r="A9747" s="57">
        <v>3811</v>
      </c>
      <c r="B9747" s="55" t="s">
        <v>11895</v>
      </c>
      <c r="C9747" s="57" t="s">
        <v>8068</v>
      </c>
      <c r="D9747" s="59">
        <v>66.69</v>
      </c>
    </row>
    <row r="9748" spans="1:4" ht="27">
      <c r="A9748" s="57">
        <v>12232</v>
      </c>
      <c r="B9748" s="55" t="s">
        <v>11896</v>
      </c>
      <c r="C9748" s="57" t="s">
        <v>8068</v>
      </c>
      <c r="D9748" s="59">
        <v>21.56</v>
      </c>
    </row>
    <row r="9749" spans="1:4" ht="27">
      <c r="A9749" s="57">
        <v>3799</v>
      </c>
      <c r="B9749" s="55" t="s">
        <v>11897</v>
      </c>
      <c r="C9749" s="57" t="s">
        <v>8068</v>
      </c>
      <c r="D9749" s="59">
        <v>94.32</v>
      </c>
    </row>
    <row r="9750" spans="1:4" ht="27">
      <c r="A9750" s="57">
        <v>12239</v>
      </c>
      <c r="B9750" s="55" t="s">
        <v>11898</v>
      </c>
      <c r="C9750" s="57" t="s">
        <v>8068</v>
      </c>
      <c r="D9750" s="59">
        <v>28.23</v>
      </c>
    </row>
    <row r="9751" spans="1:4" ht="27">
      <c r="A9751" s="57">
        <v>38773</v>
      </c>
      <c r="B9751" s="55" t="s">
        <v>11899</v>
      </c>
      <c r="C9751" s="57" t="s">
        <v>8068</v>
      </c>
      <c r="D9751" s="59">
        <v>4.53</v>
      </c>
    </row>
    <row r="9752" spans="1:4" ht="13.5">
      <c r="A9752" s="57">
        <v>12271</v>
      </c>
      <c r="B9752" s="55" t="s">
        <v>11900</v>
      </c>
      <c r="C9752" s="57" t="s">
        <v>8068</v>
      </c>
      <c r="D9752" s="59">
        <v>252.53</v>
      </c>
    </row>
    <row r="9753" spans="1:4" ht="27">
      <c r="A9753" s="57">
        <v>38785</v>
      </c>
      <c r="B9753" s="55" t="s">
        <v>11901</v>
      </c>
      <c r="C9753" s="57" t="s">
        <v>8068</v>
      </c>
      <c r="D9753" s="59">
        <v>119.56</v>
      </c>
    </row>
    <row r="9754" spans="1:4" ht="27">
      <c r="A9754" s="57">
        <v>38786</v>
      </c>
      <c r="B9754" s="55" t="s">
        <v>11902</v>
      </c>
      <c r="C9754" s="57" t="s">
        <v>8068</v>
      </c>
      <c r="D9754" s="59">
        <v>147.27000000000001</v>
      </c>
    </row>
    <row r="9755" spans="1:4" ht="13.5">
      <c r="A9755" s="57">
        <v>39385</v>
      </c>
      <c r="B9755" s="55" t="s">
        <v>11903</v>
      </c>
      <c r="C9755" s="57" t="s">
        <v>8068</v>
      </c>
      <c r="D9755" s="59">
        <v>24.81</v>
      </c>
    </row>
    <row r="9756" spans="1:4" ht="13.5">
      <c r="A9756" s="57">
        <v>39389</v>
      </c>
      <c r="B9756" s="55" t="s">
        <v>11904</v>
      </c>
      <c r="C9756" s="57" t="s">
        <v>8068</v>
      </c>
      <c r="D9756" s="59">
        <v>26.92</v>
      </c>
    </row>
    <row r="9757" spans="1:4" ht="13.5">
      <c r="A9757" s="57">
        <v>39390</v>
      </c>
      <c r="B9757" s="55" t="s">
        <v>11905</v>
      </c>
      <c r="C9757" s="57" t="s">
        <v>8068</v>
      </c>
      <c r="D9757" s="59">
        <v>56.44</v>
      </c>
    </row>
    <row r="9758" spans="1:4" ht="13.5">
      <c r="A9758" s="57">
        <v>39391</v>
      </c>
      <c r="B9758" s="55" t="s">
        <v>11906</v>
      </c>
      <c r="C9758" s="57" t="s">
        <v>8068</v>
      </c>
      <c r="D9758" s="59">
        <v>63.36</v>
      </c>
    </row>
    <row r="9759" spans="1:4" ht="27">
      <c r="A9759" s="57">
        <v>3803</v>
      </c>
      <c r="B9759" s="55" t="s">
        <v>11907</v>
      </c>
      <c r="C9759" s="57" t="s">
        <v>8068</v>
      </c>
      <c r="D9759" s="59">
        <v>42.7</v>
      </c>
    </row>
    <row r="9760" spans="1:4" ht="27">
      <c r="A9760" s="57">
        <v>38770</v>
      </c>
      <c r="B9760" s="55" t="s">
        <v>11908</v>
      </c>
      <c r="C9760" s="57" t="s">
        <v>8068</v>
      </c>
      <c r="D9760" s="59">
        <v>49.44</v>
      </c>
    </row>
    <row r="9761" spans="1:4" ht="13.5">
      <c r="A9761" s="57">
        <v>12267</v>
      </c>
      <c r="B9761" s="55" t="s">
        <v>11909</v>
      </c>
      <c r="C9761" s="57" t="s">
        <v>8068</v>
      </c>
      <c r="D9761" s="59">
        <v>144.88999999999999</v>
      </c>
    </row>
    <row r="9762" spans="1:4" ht="54">
      <c r="A9762" s="57">
        <v>43265</v>
      </c>
      <c r="B9762" s="55" t="s">
        <v>11910</v>
      </c>
      <c r="C9762" s="57" t="s">
        <v>8068</v>
      </c>
      <c r="D9762" s="59">
        <v>77.599999999999994</v>
      </c>
    </row>
    <row r="9763" spans="1:4" ht="27">
      <c r="A9763" s="57">
        <v>12266</v>
      </c>
      <c r="B9763" s="55" t="s">
        <v>11911</v>
      </c>
      <c r="C9763" s="57" t="s">
        <v>8068</v>
      </c>
      <c r="D9763" s="59">
        <v>74.16</v>
      </c>
    </row>
    <row r="9764" spans="1:4" ht="27">
      <c r="A9764" s="57">
        <v>39378</v>
      </c>
      <c r="B9764" s="55" t="s">
        <v>11912</v>
      </c>
      <c r="C9764" s="57" t="s">
        <v>8068</v>
      </c>
      <c r="D9764" s="59">
        <v>52.58</v>
      </c>
    </row>
    <row r="9765" spans="1:4" ht="27">
      <c r="A9765" s="57">
        <v>43543</v>
      </c>
      <c r="B9765" s="55" t="s">
        <v>11913</v>
      </c>
      <c r="C9765" s="57" t="s">
        <v>8068</v>
      </c>
      <c r="D9765" s="59">
        <v>109.54</v>
      </c>
    </row>
    <row r="9766" spans="1:4" ht="27">
      <c r="A9766" s="57">
        <v>38775</v>
      </c>
      <c r="B9766" s="55" t="s">
        <v>11914</v>
      </c>
      <c r="C9766" s="57" t="s">
        <v>8068</v>
      </c>
      <c r="D9766" s="59">
        <v>55.74</v>
      </c>
    </row>
    <row r="9767" spans="1:4" ht="13.5">
      <c r="A9767" s="57">
        <v>21119</v>
      </c>
      <c r="B9767" s="55" t="s">
        <v>11915</v>
      </c>
      <c r="C9767" s="57" t="s">
        <v>8068</v>
      </c>
      <c r="D9767" s="59">
        <v>1.78</v>
      </c>
    </row>
    <row r="9768" spans="1:4" ht="13.5">
      <c r="A9768" s="57">
        <v>37974</v>
      </c>
      <c r="B9768" s="55" t="s">
        <v>11916</v>
      </c>
      <c r="C9768" s="57" t="s">
        <v>8068</v>
      </c>
      <c r="D9768" s="59">
        <v>2.64</v>
      </c>
    </row>
    <row r="9769" spans="1:4" ht="13.5">
      <c r="A9769" s="57">
        <v>37975</v>
      </c>
      <c r="B9769" s="55" t="s">
        <v>11917</v>
      </c>
      <c r="C9769" s="57" t="s">
        <v>8068</v>
      </c>
      <c r="D9769" s="59">
        <v>5.37</v>
      </c>
    </row>
    <row r="9770" spans="1:4" ht="13.5">
      <c r="A9770" s="57">
        <v>37976</v>
      </c>
      <c r="B9770" s="55" t="s">
        <v>11918</v>
      </c>
      <c r="C9770" s="57" t="s">
        <v>8068</v>
      </c>
      <c r="D9770" s="59">
        <v>11.02</v>
      </c>
    </row>
    <row r="9771" spans="1:4" ht="13.5">
      <c r="A9771" s="57">
        <v>37977</v>
      </c>
      <c r="B9771" s="55" t="s">
        <v>11919</v>
      </c>
      <c r="C9771" s="57" t="s">
        <v>8068</v>
      </c>
      <c r="D9771" s="59">
        <v>15.16</v>
      </c>
    </row>
    <row r="9772" spans="1:4" ht="13.5">
      <c r="A9772" s="57">
        <v>37978</v>
      </c>
      <c r="B9772" s="55" t="s">
        <v>11920</v>
      </c>
      <c r="C9772" s="57" t="s">
        <v>8068</v>
      </c>
      <c r="D9772" s="59">
        <v>30.72</v>
      </c>
    </row>
    <row r="9773" spans="1:4" ht="13.5">
      <c r="A9773" s="57">
        <v>37979</v>
      </c>
      <c r="B9773" s="55" t="s">
        <v>11921</v>
      </c>
      <c r="C9773" s="57" t="s">
        <v>8068</v>
      </c>
      <c r="D9773" s="59">
        <v>132</v>
      </c>
    </row>
    <row r="9774" spans="1:4" ht="13.5">
      <c r="A9774" s="57">
        <v>37980</v>
      </c>
      <c r="B9774" s="55" t="s">
        <v>11922</v>
      </c>
      <c r="C9774" s="57" t="s">
        <v>8068</v>
      </c>
      <c r="D9774" s="59">
        <v>148.35</v>
      </c>
    </row>
    <row r="9775" spans="1:4" ht="27">
      <c r="A9775" s="57">
        <v>36147</v>
      </c>
      <c r="B9775" s="55" t="s">
        <v>11923</v>
      </c>
      <c r="C9775" s="57" t="s">
        <v>9470</v>
      </c>
      <c r="D9775" s="59">
        <v>328.63</v>
      </c>
    </row>
    <row r="9776" spans="1:4" ht="13.5">
      <c r="A9776" s="57">
        <v>12731</v>
      </c>
      <c r="B9776" s="55" t="s">
        <v>11924</v>
      </c>
      <c r="C9776" s="57" t="s">
        <v>8068</v>
      </c>
      <c r="D9776" s="59">
        <v>264.91000000000003</v>
      </c>
    </row>
    <row r="9777" spans="1:4" ht="13.5">
      <c r="A9777" s="57">
        <v>12723</v>
      </c>
      <c r="B9777" s="55" t="s">
        <v>11925</v>
      </c>
      <c r="C9777" s="57" t="s">
        <v>8068</v>
      </c>
      <c r="D9777" s="59">
        <v>2.0499999999999998</v>
      </c>
    </row>
    <row r="9778" spans="1:4" ht="13.5">
      <c r="A9778" s="57">
        <v>12724</v>
      </c>
      <c r="B9778" s="55" t="s">
        <v>11926</v>
      </c>
      <c r="C9778" s="57" t="s">
        <v>8068</v>
      </c>
      <c r="D9778" s="59">
        <v>3.94</v>
      </c>
    </row>
    <row r="9779" spans="1:4" ht="13.5">
      <c r="A9779" s="57">
        <v>12725</v>
      </c>
      <c r="B9779" s="55" t="s">
        <v>11927</v>
      </c>
      <c r="C9779" s="57" t="s">
        <v>8068</v>
      </c>
      <c r="D9779" s="59">
        <v>7.92</v>
      </c>
    </row>
    <row r="9780" spans="1:4" ht="13.5">
      <c r="A9780" s="57">
        <v>12726</v>
      </c>
      <c r="B9780" s="55" t="s">
        <v>11928</v>
      </c>
      <c r="C9780" s="57" t="s">
        <v>8068</v>
      </c>
      <c r="D9780" s="59">
        <v>17.47</v>
      </c>
    </row>
    <row r="9781" spans="1:4" ht="13.5">
      <c r="A9781" s="57">
        <v>12727</v>
      </c>
      <c r="B9781" s="55" t="s">
        <v>11929</v>
      </c>
      <c r="C9781" s="57" t="s">
        <v>8068</v>
      </c>
      <c r="D9781" s="59">
        <v>22.16</v>
      </c>
    </row>
    <row r="9782" spans="1:4" ht="13.5">
      <c r="A9782" s="57">
        <v>12728</v>
      </c>
      <c r="B9782" s="55" t="s">
        <v>11930</v>
      </c>
      <c r="C9782" s="57" t="s">
        <v>8068</v>
      </c>
      <c r="D9782" s="59">
        <v>36.200000000000003</v>
      </c>
    </row>
    <row r="9783" spans="1:4" ht="13.5">
      <c r="A9783" s="57">
        <v>12729</v>
      </c>
      <c r="B9783" s="55" t="s">
        <v>11931</v>
      </c>
      <c r="C9783" s="57" t="s">
        <v>8068</v>
      </c>
      <c r="D9783" s="59">
        <v>118.66</v>
      </c>
    </row>
    <row r="9784" spans="1:4" ht="13.5">
      <c r="A9784" s="57">
        <v>12730</v>
      </c>
      <c r="B9784" s="55" t="s">
        <v>11932</v>
      </c>
      <c r="C9784" s="57" t="s">
        <v>8068</v>
      </c>
      <c r="D9784" s="59">
        <v>181.67</v>
      </c>
    </row>
    <row r="9785" spans="1:4" ht="13.5">
      <c r="A9785" s="57">
        <v>3840</v>
      </c>
      <c r="B9785" s="55" t="s">
        <v>11933</v>
      </c>
      <c r="C9785" s="57" t="s">
        <v>8068</v>
      </c>
      <c r="D9785" s="59">
        <v>52</v>
      </c>
    </row>
    <row r="9786" spans="1:4" ht="13.5">
      <c r="A9786" s="57">
        <v>3838</v>
      </c>
      <c r="B9786" s="55" t="s">
        <v>11934</v>
      </c>
      <c r="C9786" s="57" t="s">
        <v>8068</v>
      </c>
      <c r="D9786" s="59">
        <v>114.77</v>
      </c>
    </row>
    <row r="9787" spans="1:4" ht="13.5">
      <c r="A9787" s="57">
        <v>3844</v>
      </c>
      <c r="B9787" s="55" t="s">
        <v>11935</v>
      </c>
      <c r="C9787" s="57" t="s">
        <v>8068</v>
      </c>
      <c r="D9787" s="59">
        <v>204.72</v>
      </c>
    </row>
    <row r="9788" spans="1:4" ht="13.5">
      <c r="A9788" s="57">
        <v>3839</v>
      </c>
      <c r="B9788" s="55" t="s">
        <v>11936</v>
      </c>
      <c r="C9788" s="57" t="s">
        <v>8068</v>
      </c>
      <c r="D9788" s="59">
        <v>372.89</v>
      </c>
    </row>
    <row r="9789" spans="1:4" ht="13.5">
      <c r="A9789" s="57">
        <v>3843</v>
      </c>
      <c r="B9789" s="55" t="s">
        <v>11937</v>
      </c>
      <c r="C9789" s="57" t="s">
        <v>8068</v>
      </c>
      <c r="D9789" s="59">
        <v>511.8</v>
      </c>
    </row>
    <row r="9790" spans="1:4" ht="13.5">
      <c r="A9790" s="57">
        <v>3900</v>
      </c>
      <c r="B9790" s="55" t="s">
        <v>11938</v>
      </c>
      <c r="C9790" s="57" t="s">
        <v>8068</v>
      </c>
      <c r="D9790" s="59">
        <v>52.38</v>
      </c>
    </row>
    <row r="9791" spans="1:4" ht="13.5">
      <c r="A9791" s="57">
        <v>3846</v>
      </c>
      <c r="B9791" s="55" t="s">
        <v>11939</v>
      </c>
      <c r="C9791" s="57" t="s">
        <v>8068</v>
      </c>
      <c r="D9791" s="59">
        <v>16.510000000000002</v>
      </c>
    </row>
    <row r="9792" spans="1:4" ht="13.5">
      <c r="A9792" s="57">
        <v>3886</v>
      </c>
      <c r="B9792" s="55" t="s">
        <v>11940</v>
      </c>
      <c r="C9792" s="57" t="s">
        <v>8068</v>
      </c>
      <c r="D9792" s="59">
        <v>17.38</v>
      </c>
    </row>
    <row r="9793" spans="1:4" ht="13.5">
      <c r="A9793" s="57">
        <v>3854</v>
      </c>
      <c r="B9793" s="55" t="s">
        <v>11941</v>
      </c>
      <c r="C9793" s="57" t="s">
        <v>8068</v>
      </c>
      <c r="D9793" s="59">
        <v>9.66</v>
      </c>
    </row>
    <row r="9794" spans="1:4" ht="13.5">
      <c r="A9794" s="57">
        <v>3873</v>
      </c>
      <c r="B9794" s="55" t="s">
        <v>11942</v>
      </c>
      <c r="C9794" s="57" t="s">
        <v>8068</v>
      </c>
      <c r="D9794" s="59">
        <v>12.79</v>
      </c>
    </row>
    <row r="9795" spans="1:4" ht="13.5">
      <c r="A9795" s="57">
        <v>38021</v>
      </c>
      <c r="B9795" s="55" t="s">
        <v>11943</v>
      </c>
      <c r="C9795" s="57" t="s">
        <v>8068</v>
      </c>
      <c r="D9795" s="59">
        <v>30.58</v>
      </c>
    </row>
    <row r="9796" spans="1:4" ht="13.5">
      <c r="A9796" s="57">
        <v>3847</v>
      </c>
      <c r="B9796" s="55" t="s">
        <v>11944</v>
      </c>
      <c r="C9796" s="57" t="s">
        <v>8068</v>
      </c>
      <c r="D9796" s="59">
        <v>34.72</v>
      </c>
    </row>
    <row r="9797" spans="1:4" ht="13.5">
      <c r="A9797" s="57">
        <v>38022</v>
      </c>
      <c r="B9797" s="55" t="s">
        <v>11945</v>
      </c>
      <c r="C9797" s="57" t="s">
        <v>8068</v>
      </c>
      <c r="D9797" s="59">
        <v>54.23</v>
      </c>
    </row>
    <row r="9798" spans="1:4" ht="13.5">
      <c r="A9798" s="57">
        <v>3833</v>
      </c>
      <c r="B9798" s="55" t="s">
        <v>11946</v>
      </c>
      <c r="C9798" s="57" t="s">
        <v>8068</v>
      </c>
      <c r="D9798" s="59">
        <v>21.44</v>
      </c>
    </row>
    <row r="9799" spans="1:4" ht="13.5">
      <c r="A9799" s="57">
        <v>3835</v>
      </c>
      <c r="B9799" s="55" t="s">
        <v>11947</v>
      </c>
      <c r="C9799" s="57" t="s">
        <v>8068</v>
      </c>
      <c r="D9799" s="59">
        <v>69.8</v>
      </c>
    </row>
    <row r="9800" spans="1:4" ht="13.5">
      <c r="A9800" s="57">
        <v>3836</v>
      </c>
      <c r="B9800" s="55" t="s">
        <v>11948</v>
      </c>
      <c r="C9800" s="57" t="s">
        <v>8068</v>
      </c>
      <c r="D9800" s="59">
        <v>150.22999999999999</v>
      </c>
    </row>
    <row r="9801" spans="1:4" ht="13.5">
      <c r="A9801" s="57">
        <v>3830</v>
      </c>
      <c r="B9801" s="55" t="s">
        <v>11949</v>
      </c>
      <c r="C9801" s="57" t="s">
        <v>8068</v>
      </c>
      <c r="D9801" s="59">
        <v>245.63</v>
      </c>
    </row>
    <row r="9802" spans="1:4" ht="13.5">
      <c r="A9802" s="57">
        <v>3831</v>
      </c>
      <c r="B9802" s="55" t="s">
        <v>11950</v>
      </c>
      <c r="C9802" s="57" t="s">
        <v>8068</v>
      </c>
      <c r="D9802" s="59">
        <v>410.61</v>
      </c>
    </row>
    <row r="9803" spans="1:4" ht="13.5">
      <c r="A9803" s="57">
        <v>37981</v>
      </c>
      <c r="B9803" s="55" t="s">
        <v>11951</v>
      </c>
      <c r="C9803" s="57" t="s">
        <v>8068</v>
      </c>
      <c r="D9803" s="59">
        <v>6.05</v>
      </c>
    </row>
    <row r="9804" spans="1:4" ht="13.5">
      <c r="A9804" s="57">
        <v>37982</v>
      </c>
      <c r="B9804" s="55" t="s">
        <v>11952</v>
      </c>
      <c r="C9804" s="57" t="s">
        <v>8068</v>
      </c>
      <c r="D9804" s="59">
        <v>9.18</v>
      </c>
    </row>
    <row r="9805" spans="1:4" ht="13.5">
      <c r="A9805" s="57">
        <v>37983</v>
      </c>
      <c r="B9805" s="55" t="s">
        <v>11953</v>
      </c>
      <c r="C9805" s="57" t="s">
        <v>8068</v>
      </c>
      <c r="D9805" s="59">
        <v>12.86</v>
      </c>
    </row>
    <row r="9806" spans="1:4" ht="13.5">
      <c r="A9806" s="57">
        <v>37984</v>
      </c>
      <c r="B9806" s="55" t="s">
        <v>11954</v>
      </c>
      <c r="C9806" s="57" t="s">
        <v>8068</v>
      </c>
      <c r="D9806" s="59">
        <v>22.21</v>
      </c>
    </row>
    <row r="9807" spans="1:4" ht="13.5">
      <c r="A9807" s="57">
        <v>37985</v>
      </c>
      <c r="B9807" s="55" t="s">
        <v>11955</v>
      </c>
      <c r="C9807" s="57" t="s">
        <v>8068</v>
      </c>
      <c r="D9807" s="59">
        <v>31.1</v>
      </c>
    </row>
    <row r="9808" spans="1:4" ht="13.5">
      <c r="A9808" s="57">
        <v>3826</v>
      </c>
      <c r="B9808" s="55" t="s">
        <v>11956</v>
      </c>
      <c r="C9808" s="57" t="s">
        <v>8068</v>
      </c>
      <c r="D9808" s="59">
        <v>51.6</v>
      </c>
    </row>
    <row r="9809" spans="1:4" ht="13.5">
      <c r="A9809" s="57">
        <v>3825</v>
      </c>
      <c r="B9809" s="55" t="s">
        <v>11957</v>
      </c>
      <c r="C9809" s="57" t="s">
        <v>8068</v>
      </c>
      <c r="D9809" s="59">
        <v>14.84</v>
      </c>
    </row>
    <row r="9810" spans="1:4" ht="13.5">
      <c r="A9810" s="57">
        <v>3827</v>
      </c>
      <c r="B9810" s="55" t="s">
        <v>11958</v>
      </c>
      <c r="C9810" s="57" t="s">
        <v>8068</v>
      </c>
      <c r="D9810" s="59">
        <v>32.42</v>
      </c>
    </row>
    <row r="9811" spans="1:4" ht="13.5">
      <c r="A9811" s="57">
        <v>20165</v>
      </c>
      <c r="B9811" s="55" t="s">
        <v>11959</v>
      </c>
      <c r="C9811" s="57" t="s">
        <v>8068</v>
      </c>
      <c r="D9811" s="59">
        <v>28.8</v>
      </c>
    </row>
    <row r="9812" spans="1:4" ht="13.5">
      <c r="A9812" s="57">
        <v>20166</v>
      </c>
      <c r="B9812" s="55" t="s">
        <v>11960</v>
      </c>
      <c r="C9812" s="57" t="s">
        <v>8068</v>
      </c>
      <c r="D9812" s="59">
        <v>93.06</v>
      </c>
    </row>
    <row r="9813" spans="1:4" ht="13.5">
      <c r="A9813" s="57">
        <v>20164</v>
      </c>
      <c r="B9813" s="55" t="s">
        <v>11961</v>
      </c>
      <c r="C9813" s="57" t="s">
        <v>8068</v>
      </c>
      <c r="D9813" s="59">
        <v>15.21</v>
      </c>
    </row>
    <row r="9814" spans="1:4" ht="13.5">
      <c r="A9814" s="57">
        <v>3893</v>
      </c>
      <c r="B9814" s="55" t="s">
        <v>11962</v>
      </c>
      <c r="C9814" s="57" t="s">
        <v>8068</v>
      </c>
      <c r="D9814" s="59">
        <v>18.87</v>
      </c>
    </row>
    <row r="9815" spans="1:4" ht="13.5">
      <c r="A9815" s="57">
        <v>3848</v>
      </c>
      <c r="B9815" s="55" t="s">
        <v>11963</v>
      </c>
      <c r="C9815" s="57" t="s">
        <v>8068</v>
      </c>
      <c r="D9815" s="59">
        <v>11.46</v>
      </c>
    </row>
    <row r="9816" spans="1:4" ht="13.5">
      <c r="A9816" s="57">
        <v>3895</v>
      </c>
      <c r="B9816" s="55" t="s">
        <v>11964</v>
      </c>
      <c r="C9816" s="57" t="s">
        <v>8068</v>
      </c>
      <c r="D9816" s="59">
        <v>12.47</v>
      </c>
    </row>
    <row r="9817" spans="1:4" ht="13.5">
      <c r="A9817" s="57">
        <v>12404</v>
      </c>
      <c r="B9817" s="55" t="s">
        <v>11965</v>
      </c>
      <c r="C9817" s="57" t="s">
        <v>8068</v>
      </c>
      <c r="D9817" s="59">
        <v>8.51</v>
      </c>
    </row>
    <row r="9818" spans="1:4" ht="13.5">
      <c r="A9818" s="57">
        <v>3939</v>
      </c>
      <c r="B9818" s="55" t="s">
        <v>11966</v>
      </c>
      <c r="C9818" s="57" t="s">
        <v>8068</v>
      </c>
      <c r="D9818" s="59">
        <v>17.53</v>
      </c>
    </row>
    <row r="9819" spans="1:4" ht="13.5">
      <c r="A9819" s="57">
        <v>3911</v>
      </c>
      <c r="B9819" s="55" t="s">
        <v>11967</v>
      </c>
      <c r="C9819" s="57" t="s">
        <v>8068</v>
      </c>
      <c r="D9819" s="59">
        <v>14.32</v>
      </c>
    </row>
    <row r="9820" spans="1:4" ht="13.5">
      <c r="A9820" s="57">
        <v>3908</v>
      </c>
      <c r="B9820" s="55" t="s">
        <v>11968</v>
      </c>
      <c r="C9820" s="57" t="s">
        <v>8068</v>
      </c>
      <c r="D9820" s="59">
        <v>4.63</v>
      </c>
    </row>
    <row r="9821" spans="1:4" ht="13.5">
      <c r="A9821" s="57">
        <v>3910</v>
      </c>
      <c r="B9821" s="55" t="s">
        <v>11969</v>
      </c>
      <c r="C9821" s="57" t="s">
        <v>8068</v>
      </c>
      <c r="D9821" s="59">
        <v>10.25</v>
      </c>
    </row>
    <row r="9822" spans="1:4" ht="13.5">
      <c r="A9822" s="57">
        <v>3913</v>
      </c>
      <c r="B9822" s="55" t="s">
        <v>11970</v>
      </c>
      <c r="C9822" s="57" t="s">
        <v>8068</v>
      </c>
      <c r="D9822" s="59">
        <v>48.99</v>
      </c>
    </row>
    <row r="9823" spans="1:4" ht="13.5">
      <c r="A9823" s="57">
        <v>3912</v>
      </c>
      <c r="B9823" s="55" t="s">
        <v>11971</v>
      </c>
      <c r="C9823" s="57" t="s">
        <v>8068</v>
      </c>
      <c r="D9823" s="59">
        <v>26.85</v>
      </c>
    </row>
    <row r="9824" spans="1:4" ht="13.5">
      <c r="A9824" s="57">
        <v>3909</v>
      </c>
      <c r="B9824" s="55" t="s">
        <v>11972</v>
      </c>
      <c r="C9824" s="57" t="s">
        <v>8068</v>
      </c>
      <c r="D9824" s="59">
        <v>6.3</v>
      </c>
    </row>
    <row r="9825" spans="1:4" ht="13.5">
      <c r="A9825" s="57">
        <v>3914</v>
      </c>
      <c r="B9825" s="55" t="s">
        <v>11973</v>
      </c>
      <c r="C9825" s="57" t="s">
        <v>8068</v>
      </c>
      <c r="D9825" s="59">
        <v>73.900000000000006</v>
      </c>
    </row>
    <row r="9826" spans="1:4" ht="13.5">
      <c r="A9826" s="57">
        <v>3915</v>
      </c>
      <c r="B9826" s="55" t="s">
        <v>11974</v>
      </c>
      <c r="C9826" s="57" t="s">
        <v>8068</v>
      </c>
      <c r="D9826" s="59">
        <v>116.54</v>
      </c>
    </row>
    <row r="9827" spans="1:4" ht="13.5">
      <c r="A9827" s="57">
        <v>3916</v>
      </c>
      <c r="B9827" s="55" t="s">
        <v>11975</v>
      </c>
      <c r="C9827" s="57" t="s">
        <v>8068</v>
      </c>
      <c r="D9827" s="59">
        <v>212.32</v>
      </c>
    </row>
    <row r="9828" spans="1:4" ht="13.5">
      <c r="A9828" s="57">
        <v>3917</v>
      </c>
      <c r="B9828" s="55" t="s">
        <v>11976</v>
      </c>
      <c r="C9828" s="57" t="s">
        <v>8068</v>
      </c>
      <c r="D9828" s="59">
        <v>350.2</v>
      </c>
    </row>
    <row r="9829" spans="1:4" ht="13.5">
      <c r="A9829" s="57">
        <v>1904</v>
      </c>
      <c r="B9829" s="55" t="s">
        <v>11977</v>
      </c>
      <c r="C9829" s="57" t="s">
        <v>8068</v>
      </c>
      <c r="D9829" s="59">
        <v>0.68</v>
      </c>
    </row>
    <row r="9830" spans="1:4" ht="13.5">
      <c r="A9830" s="57">
        <v>1899</v>
      </c>
      <c r="B9830" s="55" t="s">
        <v>11978</v>
      </c>
      <c r="C9830" s="57" t="s">
        <v>8068</v>
      </c>
      <c r="D9830" s="59">
        <v>0.77</v>
      </c>
    </row>
    <row r="9831" spans="1:4" ht="13.5">
      <c r="A9831" s="57">
        <v>1900</v>
      </c>
      <c r="B9831" s="55" t="s">
        <v>11979</v>
      </c>
      <c r="C9831" s="57" t="s">
        <v>8068</v>
      </c>
      <c r="D9831" s="59">
        <v>1.25</v>
      </c>
    </row>
    <row r="9832" spans="1:4" ht="13.5">
      <c r="A9832" s="57">
        <v>12407</v>
      </c>
      <c r="B9832" s="55" t="s">
        <v>11980</v>
      </c>
      <c r="C9832" s="57" t="s">
        <v>8068</v>
      </c>
      <c r="D9832" s="59">
        <v>26.51</v>
      </c>
    </row>
    <row r="9833" spans="1:4" ht="13.5">
      <c r="A9833" s="57">
        <v>12408</v>
      </c>
      <c r="B9833" s="55" t="s">
        <v>11981</v>
      </c>
      <c r="C9833" s="57" t="s">
        <v>8068</v>
      </c>
      <c r="D9833" s="59">
        <v>14.96</v>
      </c>
    </row>
    <row r="9834" spans="1:4" ht="13.5">
      <c r="A9834" s="57">
        <v>12409</v>
      </c>
      <c r="B9834" s="55" t="s">
        <v>11982</v>
      </c>
      <c r="C9834" s="57" t="s">
        <v>8068</v>
      </c>
      <c r="D9834" s="59">
        <v>14.96</v>
      </c>
    </row>
    <row r="9835" spans="1:4" ht="13.5">
      <c r="A9835" s="57">
        <v>12410</v>
      </c>
      <c r="B9835" s="55" t="s">
        <v>11983</v>
      </c>
      <c r="C9835" s="57" t="s">
        <v>8068</v>
      </c>
      <c r="D9835" s="59">
        <v>10.31</v>
      </c>
    </row>
    <row r="9836" spans="1:4" ht="13.5">
      <c r="A9836" s="57">
        <v>3936</v>
      </c>
      <c r="B9836" s="55" t="s">
        <v>11984</v>
      </c>
      <c r="C9836" s="57" t="s">
        <v>8068</v>
      </c>
      <c r="D9836" s="59">
        <v>18.62</v>
      </c>
    </row>
    <row r="9837" spans="1:4" ht="13.5">
      <c r="A9837" s="57">
        <v>3922</v>
      </c>
      <c r="B9837" s="55" t="s">
        <v>11985</v>
      </c>
      <c r="C9837" s="57" t="s">
        <v>8068</v>
      </c>
      <c r="D9837" s="59">
        <v>17.13</v>
      </c>
    </row>
    <row r="9838" spans="1:4" ht="13.5">
      <c r="A9838" s="57">
        <v>3924</v>
      </c>
      <c r="B9838" s="55" t="s">
        <v>11986</v>
      </c>
      <c r="C9838" s="57" t="s">
        <v>8068</v>
      </c>
      <c r="D9838" s="59">
        <v>18.62</v>
      </c>
    </row>
    <row r="9839" spans="1:4" ht="13.5">
      <c r="A9839" s="57">
        <v>3923</v>
      </c>
      <c r="B9839" s="55" t="s">
        <v>11987</v>
      </c>
      <c r="C9839" s="57" t="s">
        <v>8068</v>
      </c>
      <c r="D9839" s="59">
        <v>18.62</v>
      </c>
    </row>
    <row r="9840" spans="1:4" ht="13.5">
      <c r="A9840" s="57">
        <v>3937</v>
      </c>
      <c r="B9840" s="55" t="s">
        <v>11988</v>
      </c>
      <c r="C9840" s="57" t="s">
        <v>8068</v>
      </c>
      <c r="D9840" s="59">
        <v>15.36</v>
      </c>
    </row>
    <row r="9841" spans="1:4" ht="13.5">
      <c r="A9841" s="57">
        <v>3921</v>
      </c>
      <c r="B9841" s="55" t="s">
        <v>11989</v>
      </c>
      <c r="C9841" s="57" t="s">
        <v>8068</v>
      </c>
      <c r="D9841" s="59">
        <v>15.37</v>
      </c>
    </row>
    <row r="9842" spans="1:4" ht="13.5">
      <c r="A9842" s="57">
        <v>3920</v>
      </c>
      <c r="B9842" s="55" t="s">
        <v>11990</v>
      </c>
      <c r="C9842" s="57" t="s">
        <v>8068</v>
      </c>
      <c r="D9842" s="59">
        <v>15.36</v>
      </c>
    </row>
    <row r="9843" spans="1:4" ht="13.5">
      <c r="A9843" s="57">
        <v>3938</v>
      </c>
      <c r="B9843" s="55" t="s">
        <v>11991</v>
      </c>
      <c r="C9843" s="57" t="s">
        <v>8068</v>
      </c>
      <c r="D9843" s="59">
        <v>10.130000000000001</v>
      </c>
    </row>
    <row r="9844" spans="1:4" ht="13.5">
      <c r="A9844" s="57">
        <v>3919</v>
      </c>
      <c r="B9844" s="55" t="s">
        <v>11992</v>
      </c>
      <c r="C9844" s="57" t="s">
        <v>8068</v>
      </c>
      <c r="D9844" s="59">
        <v>10.33</v>
      </c>
    </row>
    <row r="9845" spans="1:4" ht="13.5">
      <c r="A9845" s="57">
        <v>3927</v>
      </c>
      <c r="B9845" s="55" t="s">
        <v>11993</v>
      </c>
      <c r="C9845" s="57" t="s">
        <v>8068</v>
      </c>
      <c r="D9845" s="59">
        <v>52.31</v>
      </c>
    </row>
    <row r="9846" spans="1:4" ht="13.5">
      <c r="A9846" s="57">
        <v>3928</v>
      </c>
      <c r="B9846" s="55" t="s">
        <v>11994</v>
      </c>
      <c r="C9846" s="57" t="s">
        <v>8068</v>
      </c>
      <c r="D9846" s="59">
        <v>52.31</v>
      </c>
    </row>
    <row r="9847" spans="1:4" ht="13.5">
      <c r="A9847" s="57">
        <v>3926</v>
      </c>
      <c r="B9847" s="55" t="s">
        <v>11995</v>
      </c>
      <c r="C9847" s="57" t="s">
        <v>8068</v>
      </c>
      <c r="D9847" s="59">
        <v>29.82</v>
      </c>
    </row>
    <row r="9848" spans="1:4" ht="13.5">
      <c r="A9848" s="57">
        <v>3935</v>
      </c>
      <c r="B9848" s="55" t="s">
        <v>11996</v>
      </c>
      <c r="C9848" s="57" t="s">
        <v>8068</v>
      </c>
      <c r="D9848" s="59">
        <v>29.82</v>
      </c>
    </row>
    <row r="9849" spans="1:4" ht="13.5">
      <c r="A9849" s="57">
        <v>3925</v>
      </c>
      <c r="B9849" s="55" t="s">
        <v>11997</v>
      </c>
      <c r="C9849" s="57" t="s">
        <v>8068</v>
      </c>
      <c r="D9849" s="59">
        <v>29.82</v>
      </c>
    </row>
    <row r="9850" spans="1:4" ht="13.5">
      <c r="A9850" s="57">
        <v>12406</v>
      </c>
      <c r="B9850" s="55" t="s">
        <v>11998</v>
      </c>
      <c r="C9850" s="57" t="s">
        <v>8068</v>
      </c>
      <c r="D9850" s="59">
        <v>7.32</v>
      </c>
    </row>
    <row r="9851" spans="1:4" ht="13.5">
      <c r="A9851" s="57">
        <v>3929</v>
      </c>
      <c r="B9851" s="55" t="s">
        <v>11999</v>
      </c>
      <c r="C9851" s="57" t="s">
        <v>8068</v>
      </c>
      <c r="D9851" s="59">
        <v>79.7</v>
      </c>
    </row>
    <row r="9852" spans="1:4" ht="13.5">
      <c r="A9852" s="57">
        <v>3931</v>
      </c>
      <c r="B9852" s="55" t="s">
        <v>12000</v>
      </c>
      <c r="C9852" s="57" t="s">
        <v>8068</v>
      </c>
      <c r="D9852" s="59">
        <v>79.7</v>
      </c>
    </row>
    <row r="9853" spans="1:4" ht="13.5">
      <c r="A9853" s="57">
        <v>3930</v>
      </c>
      <c r="B9853" s="55" t="s">
        <v>12001</v>
      </c>
      <c r="C9853" s="57" t="s">
        <v>8068</v>
      </c>
      <c r="D9853" s="59">
        <v>79.7</v>
      </c>
    </row>
    <row r="9854" spans="1:4" ht="13.5">
      <c r="A9854" s="57">
        <v>3932</v>
      </c>
      <c r="B9854" s="55" t="s">
        <v>12002</v>
      </c>
      <c r="C9854" s="57" t="s">
        <v>8068</v>
      </c>
      <c r="D9854" s="59">
        <v>137.62</v>
      </c>
    </row>
    <row r="9855" spans="1:4" ht="13.5">
      <c r="A9855" s="57">
        <v>3933</v>
      </c>
      <c r="B9855" s="55" t="s">
        <v>12003</v>
      </c>
      <c r="C9855" s="57" t="s">
        <v>8068</v>
      </c>
      <c r="D9855" s="59">
        <v>137.62</v>
      </c>
    </row>
    <row r="9856" spans="1:4" ht="13.5">
      <c r="A9856" s="57">
        <v>3934</v>
      </c>
      <c r="B9856" s="55" t="s">
        <v>12004</v>
      </c>
      <c r="C9856" s="57" t="s">
        <v>8068</v>
      </c>
      <c r="D9856" s="59">
        <v>137.62</v>
      </c>
    </row>
    <row r="9857" spans="1:4" ht="27">
      <c r="A9857" s="57">
        <v>40355</v>
      </c>
      <c r="B9857" s="55" t="s">
        <v>12005</v>
      </c>
      <c r="C9857" s="57" t="s">
        <v>8068</v>
      </c>
      <c r="D9857" s="59">
        <v>15.05</v>
      </c>
    </row>
    <row r="9858" spans="1:4" ht="27">
      <c r="A9858" s="57">
        <v>40364</v>
      </c>
      <c r="B9858" s="55" t="s">
        <v>12006</v>
      </c>
      <c r="C9858" s="57" t="s">
        <v>8068</v>
      </c>
      <c r="D9858" s="59">
        <v>70.48</v>
      </c>
    </row>
    <row r="9859" spans="1:4" ht="27">
      <c r="A9859" s="57">
        <v>40361</v>
      </c>
      <c r="B9859" s="55" t="s">
        <v>12007</v>
      </c>
      <c r="C9859" s="57" t="s">
        <v>8068</v>
      </c>
      <c r="D9859" s="59">
        <v>55.11</v>
      </c>
    </row>
    <row r="9860" spans="1:4" ht="27">
      <c r="A9860" s="57">
        <v>40358</v>
      </c>
      <c r="B9860" s="55" t="s">
        <v>12008</v>
      </c>
      <c r="C9860" s="57" t="s">
        <v>8068</v>
      </c>
      <c r="D9860" s="59">
        <v>21.01</v>
      </c>
    </row>
    <row r="9861" spans="1:4" ht="27">
      <c r="A9861" s="57">
        <v>40370</v>
      </c>
      <c r="B9861" s="55" t="s">
        <v>12009</v>
      </c>
      <c r="C9861" s="57" t="s">
        <v>8068</v>
      </c>
      <c r="D9861" s="59">
        <v>223.63</v>
      </c>
    </row>
    <row r="9862" spans="1:4" ht="27">
      <c r="A9862" s="57">
        <v>40367</v>
      </c>
      <c r="B9862" s="55" t="s">
        <v>12010</v>
      </c>
      <c r="C9862" s="57" t="s">
        <v>8068</v>
      </c>
      <c r="D9862" s="59">
        <v>111.15</v>
      </c>
    </row>
    <row r="9863" spans="1:4" ht="27">
      <c r="A9863" s="57">
        <v>40373</v>
      </c>
      <c r="B9863" s="55" t="s">
        <v>12011</v>
      </c>
      <c r="C9863" s="57" t="s">
        <v>8068</v>
      </c>
      <c r="D9863" s="59">
        <v>302.39999999999998</v>
      </c>
    </row>
    <row r="9864" spans="1:4" ht="27">
      <c r="A9864" s="57">
        <v>38947</v>
      </c>
      <c r="B9864" s="55" t="s">
        <v>12012</v>
      </c>
      <c r="C9864" s="57" t="s">
        <v>8068</v>
      </c>
      <c r="D9864" s="59">
        <v>7.98</v>
      </c>
    </row>
    <row r="9865" spans="1:4" ht="27">
      <c r="A9865" s="57">
        <v>38948</v>
      </c>
      <c r="B9865" s="55" t="s">
        <v>12013</v>
      </c>
      <c r="C9865" s="57" t="s">
        <v>8068</v>
      </c>
      <c r="D9865" s="59">
        <v>12.74</v>
      </c>
    </row>
    <row r="9866" spans="1:4" ht="27">
      <c r="A9866" s="57">
        <v>38949</v>
      </c>
      <c r="B9866" s="55" t="s">
        <v>12014</v>
      </c>
      <c r="C9866" s="57" t="s">
        <v>8068</v>
      </c>
      <c r="D9866" s="59">
        <v>14.13</v>
      </c>
    </row>
    <row r="9867" spans="1:4" ht="27">
      <c r="A9867" s="57">
        <v>38951</v>
      </c>
      <c r="B9867" s="55" t="s">
        <v>12015</v>
      </c>
      <c r="C9867" s="57" t="s">
        <v>8068</v>
      </c>
      <c r="D9867" s="59">
        <v>22.35</v>
      </c>
    </row>
    <row r="9868" spans="1:4" ht="13.5">
      <c r="A9868" s="57">
        <v>39312</v>
      </c>
      <c r="B9868" s="55" t="s">
        <v>12016</v>
      </c>
      <c r="C9868" s="57" t="s">
        <v>8068</v>
      </c>
      <c r="D9868" s="59">
        <v>17.34</v>
      </c>
    </row>
    <row r="9869" spans="1:4" ht="13.5">
      <c r="A9869" s="57">
        <v>39313</v>
      </c>
      <c r="B9869" s="55" t="s">
        <v>12017</v>
      </c>
      <c r="C9869" s="57" t="s">
        <v>8068</v>
      </c>
      <c r="D9869" s="59">
        <v>22.63</v>
      </c>
    </row>
    <row r="9870" spans="1:4" ht="13.5">
      <c r="A9870" s="57">
        <v>38950</v>
      </c>
      <c r="B9870" s="55" t="s">
        <v>12018</v>
      </c>
      <c r="C9870" s="57" t="s">
        <v>8068</v>
      </c>
      <c r="D9870" s="59">
        <v>34.06</v>
      </c>
    </row>
    <row r="9871" spans="1:4" ht="13.5">
      <c r="A9871" s="57">
        <v>39314</v>
      </c>
      <c r="B9871" s="55" t="s">
        <v>12019</v>
      </c>
      <c r="C9871" s="57" t="s">
        <v>8068</v>
      </c>
      <c r="D9871" s="59">
        <v>35.94</v>
      </c>
    </row>
    <row r="9872" spans="1:4" ht="13.5">
      <c r="A9872" s="57">
        <v>3907</v>
      </c>
      <c r="B9872" s="55" t="s">
        <v>12020</v>
      </c>
      <c r="C9872" s="57" t="s">
        <v>8068</v>
      </c>
      <c r="D9872" s="59">
        <v>5.42</v>
      </c>
    </row>
    <row r="9873" spans="1:4" ht="13.5">
      <c r="A9873" s="57">
        <v>3889</v>
      </c>
      <c r="B9873" s="55" t="s">
        <v>12021</v>
      </c>
      <c r="C9873" s="57" t="s">
        <v>8068</v>
      </c>
      <c r="D9873" s="59">
        <v>4.1399999999999997</v>
      </c>
    </row>
    <row r="9874" spans="1:4" ht="13.5">
      <c r="A9874" s="57">
        <v>3868</v>
      </c>
      <c r="B9874" s="55" t="s">
        <v>12022</v>
      </c>
      <c r="C9874" s="57" t="s">
        <v>8068</v>
      </c>
      <c r="D9874" s="59">
        <v>1.61</v>
      </c>
    </row>
    <row r="9875" spans="1:4" ht="13.5">
      <c r="A9875" s="57">
        <v>3869</v>
      </c>
      <c r="B9875" s="55" t="s">
        <v>12023</v>
      </c>
      <c r="C9875" s="57" t="s">
        <v>8068</v>
      </c>
      <c r="D9875" s="59">
        <v>4.6100000000000003</v>
      </c>
    </row>
    <row r="9876" spans="1:4" ht="13.5">
      <c r="A9876" s="57">
        <v>3872</v>
      </c>
      <c r="B9876" s="55" t="s">
        <v>12024</v>
      </c>
      <c r="C9876" s="57" t="s">
        <v>8068</v>
      </c>
      <c r="D9876" s="59">
        <v>5.6</v>
      </c>
    </row>
    <row r="9877" spans="1:4" ht="13.5">
      <c r="A9877" s="57">
        <v>3850</v>
      </c>
      <c r="B9877" s="55" t="s">
        <v>12025</v>
      </c>
      <c r="C9877" s="57" t="s">
        <v>8068</v>
      </c>
      <c r="D9877" s="59">
        <v>14.42</v>
      </c>
    </row>
    <row r="9878" spans="1:4" ht="13.5">
      <c r="A9878" s="57">
        <v>38023</v>
      </c>
      <c r="B9878" s="55" t="s">
        <v>12026</v>
      </c>
      <c r="C9878" s="57" t="s">
        <v>8068</v>
      </c>
      <c r="D9878" s="59">
        <v>6.08</v>
      </c>
    </row>
    <row r="9879" spans="1:4" ht="13.5">
      <c r="A9879" s="57">
        <v>37986</v>
      </c>
      <c r="B9879" s="55" t="s">
        <v>12027</v>
      </c>
      <c r="C9879" s="57" t="s">
        <v>8068</v>
      </c>
      <c r="D9879" s="59">
        <v>2.08</v>
      </c>
    </row>
    <row r="9880" spans="1:4" ht="13.5">
      <c r="A9880" s="57">
        <v>37987</v>
      </c>
      <c r="B9880" s="55" t="s">
        <v>12028</v>
      </c>
      <c r="C9880" s="57" t="s">
        <v>8068</v>
      </c>
      <c r="D9880" s="59">
        <v>155.24</v>
      </c>
    </row>
    <row r="9881" spans="1:4" ht="13.5">
      <c r="A9881" s="57">
        <v>37988</v>
      </c>
      <c r="B9881" s="55" t="s">
        <v>12029</v>
      </c>
      <c r="C9881" s="57" t="s">
        <v>8068</v>
      </c>
      <c r="D9881" s="59">
        <v>253.21</v>
      </c>
    </row>
    <row r="9882" spans="1:4" ht="13.5">
      <c r="A9882" s="57">
        <v>21120</v>
      </c>
      <c r="B9882" s="55" t="s">
        <v>12030</v>
      </c>
      <c r="C9882" s="57" t="s">
        <v>8068</v>
      </c>
      <c r="D9882" s="59">
        <v>12.62</v>
      </c>
    </row>
    <row r="9883" spans="1:4" ht="13.5">
      <c r="A9883" s="57">
        <v>39318</v>
      </c>
      <c r="B9883" s="55" t="s">
        <v>12031</v>
      </c>
      <c r="C9883" s="57" t="s">
        <v>8068</v>
      </c>
      <c r="D9883" s="59">
        <v>10.41</v>
      </c>
    </row>
    <row r="9884" spans="1:4" ht="13.5">
      <c r="A9884" s="57">
        <v>20162</v>
      </c>
      <c r="B9884" s="55" t="s">
        <v>12032</v>
      </c>
      <c r="C9884" s="57" t="s">
        <v>8068</v>
      </c>
      <c r="D9884" s="59">
        <v>20</v>
      </c>
    </row>
    <row r="9885" spans="1:4" ht="13.5">
      <c r="A9885" s="57">
        <v>40366</v>
      </c>
      <c r="B9885" s="55" t="s">
        <v>12033</v>
      </c>
      <c r="C9885" s="57" t="s">
        <v>8068</v>
      </c>
      <c r="D9885" s="59">
        <v>54.98</v>
      </c>
    </row>
    <row r="9886" spans="1:4" ht="13.5">
      <c r="A9886" s="57">
        <v>40363</v>
      </c>
      <c r="B9886" s="55" t="s">
        <v>12034</v>
      </c>
      <c r="C9886" s="57" t="s">
        <v>8068</v>
      </c>
      <c r="D9886" s="59">
        <v>43</v>
      </c>
    </row>
    <row r="9887" spans="1:4" ht="13.5">
      <c r="A9887" s="57">
        <v>40354</v>
      </c>
      <c r="B9887" s="55" t="s">
        <v>12035</v>
      </c>
      <c r="C9887" s="57" t="s">
        <v>8068</v>
      </c>
      <c r="D9887" s="59">
        <v>18.72</v>
      </c>
    </row>
    <row r="9888" spans="1:4" ht="13.5">
      <c r="A9888" s="57">
        <v>40360</v>
      </c>
      <c r="B9888" s="55" t="s">
        <v>12036</v>
      </c>
      <c r="C9888" s="57" t="s">
        <v>8068</v>
      </c>
      <c r="D9888" s="59">
        <v>28.19</v>
      </c>
    </row>
    <row r="9889" spans="1:4" ht="13.5">
      <c r="A9889" s="57">
        <v>40372</v>
      </c>
      <c r="B9889" s="55" t="s">
        <v>12037</v>
      </c>
      <c r="C9889" s="57" t="s">
        <v>8068</v>
      </c>
      <c r="D9889" s="59">
        <v>174.08</v>
      </c>
    </row>
    <row r="9890" spans="1:4" ht="13.5">
      <c r="A9890" s="57">
        <v>40369</v>
      </c>
      <c r="B9890" s="55" t="s">
        <v>12038</v>
      </c>
      <c r="C9890" s="57" t="s">
        <v>8068</v>
      </c>
      <c r="D9890" s="59">
        <v>86.64</v>
      </c>
    </row>
    <row r="9891" spans="1:4" ht="13.5">
      <c r="A9891" s="57">
        <v>40357</v>
      </c>
      <c r="B9891" s="55" t="s">
        <v>12039</v>
      </c>
      <c r="C9891" s="57" t="s">
        <v>8068</v>
      </c>
      <c r="D9891" s="59">
        <v>21.01</v>
      </c>
    </row>
    <row r="9892" spans="1:4" ht="13.5">
      <c r="A9892" s="57">
        <v>40375</v>
      </c>
      <c r="B9892" s="55" t="s">
        <v>12040</v>
      </c>
      <c r="C9892" s="57" t="s">
        <v>8068</v>
      </c>
      <c r="D9892" s="59">
        <v>235.66</v>
      </c>
    </row>
    <row r="9893" spans="1:4" ht="13.5">
      <c r="A9893" s="57">
        <v>1893</v>
      </c>
      <c r="B9893" s="55" t="s">
        <v>12041</v>
      </c>
      <c r="C9893" s="57" t="s">
        <v>8068</v>
      </c>
      <c r="D9893" s="59">
        <v>2.58</v>
      </c>
    </row>
    <row r="9894" spans="1:4" ht="13.5">
      <c r="A9894" s="57">
        <v>1902</v>
      </c>
      <c r="B9894" s="55" t="s">
        <v>12042</v>
      </c>
      <c r="C9894" s="57" t="s">
        <v>8068</v>
      </c>
      <c r="D9894" s="59">
        <v>1.87</v>
      </c>
    </row>
    <row r="9895" spans="1:4" ht="13.5">
      <c r="A9895" s="57">
        <v>1901</v>
      </c>
      <c r="B9895" s="55" t="s">
        <v>12043</v>
      </c>
      <c r="C9895" s="57" t="s">
        <v>8068</v>
      </c>
      <c r="D9895" s="59">
        <v>0.57999999999999996</v>
      </c>
    </row>
    <row r="9896" spans="1:4" ht="13.5">
      <c r="A9896" s="57">
        <v>1892</v>
      </c>
      <c r="B9896" s="55" t="s">
        <v>12044</v>
      </c>
      <c r="C9896" s="57" t="s">
        <v>8068</v>
      </c>
      <c r="D9896" s="59">
        <v>1.21</v>
      </c>
    </row>
    <row r="9897" spans="1:4" ht="13.5">
      <c r="A9897" s="57">
        <v>1907</v>
      </c>
      <c r="B9897" s="55" t="s">
        <v>12045</v>
      </c>
      <c r="C9897" s="57" t="s">
        <v>8068</v>
      </c>
      <c r="D9897" s="59">
        <v>8.3000000000000007</v>
      </c>
    </row>
    <row r="9898" spans="1:4" ht="13.5">
      <c r="A9898" s="57">
        <v>1894</v>
      </c>
      <c r="B9898" s="55" t="s">
        <v>12046</v>
      </c>
      <c r="C9898" s="57" t="s">
        <v>8068</v>
      </c>
      <c r="D9898" s="59">
        <v>3.73</v>
      </c>
    </row>
    <row r="9899" spans="1:4" ht="13.5">
      <c r="A9899" s="57">
        <v>1891</v>
      </c>
      <c r="B9899" s="55" t="s">
        <v>12047</v>
      </c>
      <c r="C9899" s="57" t="s">
        <v>8068</v>
      </c>
      <c r="D9899" s="59">
        <v>0.86</v>
      </c>
    </row>
    <row r="9900" spans="1:4" ht="13.5">
      <c r="A9900" s="57">
        <v>1896</v>
      </c>
      <c r="B9900" s="55" t="s">
        <v>12048</v>
      </c>
      <c r="C9900" s="57" t="s">
        <v>8068</v>
      </c>
      <c r="D9900" s="59">
        <v>11.14</v>
      </c>
    </row>
    <row r="9901" spans="1:4" ht="13.5">
      <c r="A9901" s="57">
        <v>1895</v>
      </c>
      <c r="B9901" s="55" t="s">
        <v>12049</v>
      </c>
      <c r="C9901" s="57" t="s">
        <v>8068</v>
      </c>
      <c r="D9901" s="59">
        <v>19.579999999999998</v>
      </c>
    </row>
    <row r="9902" spans="1:4" ht="13.5">
      <c r="A9902" s="57">
        <v>2641</v>
      </c>
      <c r="B9902" s="55" t="s">
        <v>12050</v>
      </c>
      <c r="C9902" s="57" t="s">
        <v>8068</v>
      </c>
      <c r="D9902" s="59">
        <v>25.82</v>
      </c>
    </row>
    <row r="9903" spans="1:4" ht="13.5">
      <c r="A9903" s="57">
        <v>2636</v>
      </c>
      <c r="B9903" s="55" t="s">
        <v>12051</v>
      </c>
      <c r="C9903" s="57" t="s">
        <v>8068</v>
      </c>
      <c r="D9903" s="59">
        <v>1.66</v>
      </c>
    </row>
    <row r="9904" spans="1:4" ht="13.5">
      <c r="A9904" s="57">
        <v>2637</v>
      </c>
      <c r="B9904" s="55" t="s">
        <v>12052</v>
      </c>
      <c r="C9904" s="57" t="s">
        <v>8068</v>
      </c>
      <c r="D9904" s="59">
        <v>1.77</v>
      </c>
    </row>
    <row r="9905" spans="1:4" ht="13.5">
      <c r="A9905" s="57">
        <v>2638</v>
      </c>
      <c r="B9905" s="55" t="s">
        <v>12053</v>
      </c>
      <c r="C9905" s="57" t="s">
        <v>8068</v>
      </c>
      <c r="D9905" s="59">
        <v>2.06</v>
      </c>
    </row>
    <row r="9906" spans="1:4" ht="13.5">
      <c r="A9906" s="57">
        <v>2639</v>
      </c>
      <c r="B9906" s="55" t="s">
        <v>12054</v>
      </c>
      <c r="C9906" s="57" t="s">
        <v>8068</v>
      </c>
      <c r="D9906" s="59">
        <v>3.65</v>
      </c>
    </row>
    <row r="9907" spans="1:4" ht="13.5">
      <c r="A9907" s="57">
        <v>2644</v>
      </c>
      <c r="B9907" s="55" t="s">
        <v>12055</v>
      </c>
      <c r="C9907" s="57" t="s">
        <v>8068</v>
      </c>
      <c r="D9907" s="59">
        <v>5.28</v>
      </c>
    </row>
    <row r="9908" spans="1:4" ht="13.5">
      <c r="A9908" s="57">
        <v>2643</v>
      </c>
      <c r="B9908" s="55" t="s">
        <v>12056</v>
      </c>
      <c r="C9908" s="57" t="s">
        <v>8068</v>
      </c>
      <c r="D9908" s="59">
        <v>7.36</v>
      </c>
    </row>
    <row r="9909" spans="1:4" ht="13.5">
      <c r="A9909" s="57">
        <v>2640</v>
      </c>
      <c r="B9909" s="55" t="s">
        <v>12057</v>
      </c>
      <c r="C9909" s="57" t="s">
        <v>8068</v>
      </c>
      <c r="D9909" s="59">
        <v>10.75</v>
      </c>
    </row>
    <row r="9910" spans="1:4" ht="13.5">
      <c r="A9910" s="57">
        <v>2642</v>
      </c>
      <c r="B9910" s="55" t="s">
        <v>12058</v>
      </c>
      <c r="C9910" s="57" t="s">
        <v>8068</v>
      </c>
      <c r="D9910" s="59">
        <v>16.36</v>
      </c>
    </row>
    <row r="9911" spans="1:4" ht="13.5">
      <c r="A9911" s="57">
        <v>38943</v>
      </c>
      <c r="B9911" s="55" t="s">
        <v>12059</v>
      </c>
      <c r="C9911" s="57" t="s">
        <v>8068</v>
      </c>
      <c r="D9911" s="59">
        <v>5.89</v>
      </c>
    </row>
    <row r="9912" spans="1:4" ht="13.5">
      <c r="A9912" s="57">
        <v>38944</v>
      </c>
      <c r="B9912" s="55" t="s">
        <v>12060</v>
      </c>
      <c r="C9912" s="57" t="s">
        <v>8068</v>
      </c>
      <c r="D9912" s="59">
        <v>9.11</v>
      </c>
    </row>
    <row r="9913" spans="1:4" ht="13.5">
      <c r="A9913" s="57">
        <v>38945</v>
      </c>
      <c r="B9913" s="55" t="s">
        <v>12061</v>
      </c>
      <c r="C9913" s="57" t="s">
        <v>8068</v>
      </c>
      <c r="D9913" s="59">
        <v>18.48</v>
      </c>
    </row>
    <row r="9914" spans="1:4" ht="13.5">
      <c r="A9914" s="57">
        <v>38946</v>
      </c>
      <c r="B9914" s="55" t="s">
        <v>12062</v>
      </c>
      <c r="C9914" s="57" t="s">
        <v>8068</v>
      </c>
      <c r="D9914" s="59">
        <v>27.55</v>
      </c>
    </row>
    <row r="9915" spans="1:4" ht="13.5">
      <c r="A9915" s="57">
        <v>39308</v>
      </c>
      <c r="B9915" s="55" t="s">
        <v>12063</v>
      </c>
      <c r="C9915" s="57" t="s">
        <v>8068</v>
      </c>
      <c r="D9915" s="59">
        <v>12.01</v>
      </c>
    </row>
    <row r="9916" spans="1:4" ht="13.5">
      <c r="A9916" s="57">
        <v>39309</v>
      </c>
      <c r="B9916" s="55" t="s">
        <v>12064</v>
      </c>
      <c r="C9916" s="57" t="s">
        <v>8068</v>
      </c>
      <c r="D9916" s="59">
        <v>17.38</v>
      </c>
    </row>
    <row r="9917" spans="1:4" ht="13.5">
      <c r="A9917" s="57">
        <v>39310</v>
      </c>
      <c r="B9917" s="55" t="s">
        <v>12065</v>
      </c>
      <c r="C9917" s="57" t="s">
        <v>8068</v>
      </c>
      <c r="D9917" s="59">
        <v>26.33</v>
      </c>
    </row>
    <row r="9918" spans="1:4" ht="13.5">
      <c r="A9918" s="57">
        <v>39311</v>
      </c>
      <c r="B9918" s="55" t="s">
        <v>12066</v>
      </c>
      <c r="C9918" s="57" t="s">
        <v>8068</v>
      </c>
      <c r="D9918" s="59">
        <v>39.57</v>
      </c>
    </row>
    <row r="9919" spans="1:4" ht="13.5">
      <c r="A9919" s="57">
        <v>39855</v>
      </c>
      <c r="B9919" s="55" t="s">
        <v>12067</v>
      </c>
      <c r="C9919" s="57" t="s">
        <v>8068</v>
      </c>
      <c r="D9919" s="59">
        <v>2.0699999999999998</v>
      </c>
    </row>
    <row r="9920" spans="1:4" ht="13.5">
      <c r="A9920" s="57">
        <v>39856</v>
      </c>
      <c r="B9920" s="55" t="s">
        <v>12068</v>
      </c>
      <c r="C9920" s="57" t="s">
        <v>8068</v>
      </c>
      <c r="D9920" s="59">
        <v>4.8899999999999997</v>
      </c>
    </row>
    <row r="9921" spans="1:4" ht="13.5">
      <c r="A9921" s="57">
        <v>39857</v>
      </c>
      <c r="B9921" s="55" t="s">
        <v>12069</v>
      </c>
      <c r="C9921" s="57" t="s">
        <v>8068</v>
      </c>
      <c r="D9921" s="59">
        <v>7.92</v>
      </c>
    </row>
    <row r="9922" spans="1:4" ht="13.5">
      <c r="A9922" s="57">
        <v>39858</v>
      </c>
      <c r="B9922" s="55" t="s">
        <v>12070</v>
      </c>
      <c r="C9922" s="57" t="s">
        <v>8068</v>
      </c>
      <c r="D9922" s="59">
        <v>17.57</v>
      </c>
    </row>
    <row r="9923" spans="1:4" ht="13.5">
      <c r="A9923" s="57">
        <v>39859</v>
      </c>
      <c r="B9923" s="55" t="s">
        <v>12071</v>
      </c>
      <c r="C9923" s="57" t="s">
        <v>8068</v>
      </c>
      <c r="D9923" s="59">
        <v>27.08</v>
      </c>
    </row>
    <row r="9924" spans="1:4" ht="13.5">
      <c r="A9924" s="57">
        <v>39860</v>
      </c>
      <c r="B9924" s="55" t="s">
        <v>12072</v>
      </c>
      <c r="C9924" s="57" t="s">
        <v>8068</v>
      </c>
      <c r="D9924" s="59">
        <v>41.56</v>
      </c>
    </row>
    <row r="9925" spans="1:4" ht="13.5">
      <c r="A9925" s="57">
        <v>39861</v>
      </c>
      <c r="B9925" s="55" t="s">
        <v>12073</v>
      </c>
      <c r="C9925" s="57" t="s">
        <v>8068</v>
      </c>
      <c r="D9925" s="59">
        <v>118.66</v>
      </c>
    </row>
    <row r="9926" spans="1:4" ht="13.5">
      <c r="A9926" s="57">
        <v>38447</v>
      </c>
      <c r="B9926" s="55" t="s">
        <v>12074</v>
      </c>
      <c r="C9926" s="57" t="s">
        <v>8068</v>
      </c>
      <c r="D9926" s="59">
        <v>112.89</v>
      </c>
    </row>
    <row r="9927" spans="1:4" ht="13.5">
      <c r="A9927" s="57">
        <v>36320</v>
      </c>
      <c r="B9927" s="55" t="s">
        <v>12075</v>
      </c>
      <c r="C9927" s="57" t="s">
        <v>8068</v>
      </c>
      <c r="D9927" s="59">
        <v>1.63</v>
      </c>
    </row>
    <row r="9928" spans="1:4" ht="13.5">
      <c r="A9928" s="57">
        <v>36324</v>
      </c>
      <c r="B9928" s="55" t="s">
        <v>12076</v>
      </c>
      <c r="C9928" s="57" t="s">
        <v>8068</v>
      </c>
      <c r="D9928" s="59">
        <v>2.48</v>
      </c>
    </row>
    <row r="9929" spans="1:4" ht="13.5">
      <c r="A9929" s="57">
        <v>38441</v>
      </c>
      <c r="B9929" s="55" t="s">
        <v>12077</v>
      </c>
      <c r="C9929" s="57" t="s">
        <v>8068</v>
      </c>
      <c r="D9929" s="59">
        <v>3.25</v>
      </c>
    </row>
    <row r="9930" spans="1:4" ht="13.5">
      <c r="A9930" s="57">
        <v>38442</v>
      </c>
      <c r="B9930" s="55" t="s">
        <v>12078</v>
      </c>
      <c r="C9930" s="57" t="s">
        <v>8068</v>
      </c>
      <c r="D9930" s="59">
        <v>8.2799999999999994</v>
      </c>
    </row>
    <row r="9931" spans="1:4" ht="13.5">
      <c r="A9931" s="57">
        <v>38443</v>
      </c>
      <c r="B9931" s="55" t="s">
        <v>12079</v>
      </c>
      <c r="C9931" s="57" t="s">
        <v>8068</v>
      </c>
      <c r="D9931" s="59">
        <v>12.5</v>
      </c>
    </row>
    <row r="9932" spans="1:4" ht="13.5">
      <c r="A9932" s="57">
        <v>38444</v>
      </c>
      <c r="B9932" s="55" t="s">
        <v>12080</v>
      </c>
      <c r="C9932" s="57" t="s">
        <v>8068</v>
      </c>
      <c r="D9932" s="59">
        <v>18.61</v>
      </c>
    </row>
    <row r="9933" spans="1:4" ht="13.5">
      <c r="A9933" s="57">
        <v>38445</v>
      </c>
      <c r="B9933" s="55" t="s">
        <v>12081</v>
      </c>
      <c r="C9933" s="57" t="s">
        <v>8068</v>
      </c>
      <c r="D9933" s="59">
        <v>43.72</v>
      </c>
    </row>
    <row r="9934" spans="1:4" ht="13.5">
      <c r="A9934" s="57">
        <v>38446</v>
      </c>
      <c r="B9934" s="55" t="s">
        <v>12082</v>
      </c>
      <c r="C9934" s="57" t="s">
        <v>8068</v>
      </c>
      <c r="D9934" s="59">
        <v>70.55</v>
      </c>
    </row>
    <row r="9935" spans="1:4" ht="13.5">
      <c r="A9935" s="57">
        <v>3867</v>
      </c>
      <c r="B9935" s="55" t="s">
        <v>12083</v>
      </c>
      <c r="C9935" s="57" t="s">
        <v>8068</v>
      </c>
      <c r="D9935" s="59">
        <v>96.87</v>
      </c>
    </row>
    <row r="9936" spans="1:4" ht="13.5">
      <c r="A9936" s="57">
        <v>3861</v>
      </c>
      <c r="B9936" s="55" t="s">
        <v>12084</v>
      </c>
      <c r="C9936" s="57" t="s">
        <v>8068</v>
      </c>
      <c r="D9936" s="59">
        <v>0.8</v>
      </c>
    </row>
    <row r="9937" spans="1:4" ht="13.5">
      <c r="A9937" s="57">
        <v>3904</v>
      </c>
      <c r="B9937" s="55" t="s">
        <v>12085</v>
      </c>
      <c r="C9937" s="57" t="s">
        <v>8068</v>
      </c>
      <c r="D9937" s="59">
        <v>0.98</v>
      </c>
    </row>
    <row r="9938" spans="1:4" ht="13.5">
      <c r="A9938" s="57">
        <v>3903</v>
      </c>
      <c r="B9938" s="55" t="s">
        <v>12086</v>
      </c>
      <c r="C9938" s="57" t="s">
        <v>8068</v>
      </c>
      <c r="D9938" s="59">
        <v>2.41</v>
      </c>
    </row>
    <row r="9939" spans="1:4" ht="13.5">
      <c r="A9939" s="57">
        <v>3862</v>
      </c>
      <c r="B9939" s="55" t="s">
        <v>12087</v>
      </c>
      <c r="C9939" s="57" t="s">
        <v>8068</v>
      </c>
      <c r="D9939" s="59">
        <v>4.91</v>
      </c>
    </row>
    <row r="9940" spans="1:4" ht="13.5">
      <c r="A9940" s="57">
        <v>3863</v>
      </c>
      <c r="B9940" s="55" t="s">
        <v>12088</v>
      </c>
      <c r="C9940" s="57" t="s">
        <v>8068</v>
      </c>
      <c r="D9940" s="59">
        <v>5.76</v>
      </c>
    </row>
    <row r="9941" spans="1:4" ht="13.5">
      <c r="A9941" s="57">
        <v>3864</v>
      </c>
      <c r="B9941" s="55" t="s">
        <v>12089</v>
      </c>
      <c r="C9941" s="57" t="s">
        <v>8068</v>
      </c>
      <c r="D9941" s="59">
        <v>15</v>
      </c>
    </row>
    <row r="9942" spans="1:4" ht="13.5">
      <c r="A9942" s="57">
        <v>3865</v>
      </c>
      <c r="B9942" s="55" t="s">
        <v>12090</v>
      </c>
      <c r="C9942" s="57" t="s">
        <v>8068</v>
      </c>
      <c r="D9942" s="59">
        <v>26.09</v>
      </c>
    </row>
    <row r="9943" spans="1:4" ht="13.5">
      <c r="A9943" s="57">
        <v>3866</v>
      </c>
      <c r="B9943" s="55" t="s">
        <v>12091</v>
      </c>
      <c r="C9943" s="57" t="s">
        <v>8068</v>
      </c>
      <c r="D9943" s="59">
        <v>59.71</v>
      </c>
    </row>
    <row r="9944" spans="1:4" ht="13.5">
      <c r="A9944" s="57">
        <v>3902</v>
      </c>
      <c r="B9944" s="55" t="s">
        <v>12092</v>
      </c>
      <c r="C9944" s="57" t="s">
        <v>8068</v>
      </c>
      <c r="D9944" s="59">
        <v>29.04</v>
      </c>
    </row>
    <row r="9945" spans="1:4" ht="13.5">
      <c r="A9945" s="57">
        <v>3878</v>
      </c>
      <c r="B9945" s="55" t="s">
        <v>12093</v>
      </c>
      <c r="C9945" s="57" t="s">
        <v>8068</v>
      </c>
      <c r="D9945" s="59">
        <v>9.17</v>
      </c>
    </row>
    <row r="9946" spans="1:4" ht="13.5">
      <c r="A9946" s="57">
        <v>3877</v>
      </c>
      <c r="B9946" s="55" t="s">
        <v>12094</v>
      </c>
      <c r="C9946" s="57" t="s">
        <v>8068</v>
      </c>
      <c r="D9946" s="59">
        <v>8.3800000000000008</v>
      </c>
    </row>
    <row r="9947" spans="1:4" ht="13.5">
      <c r="A9947" s="57">
        <v>3879</v>
      </c>
      <c r="B9947" s="55" t="s">
        <v>12095</v>
      </c>
      <c r="C9947" s="57" t="s">
        <v>8068</v>
      </c>
      <c r="D9947" s="59">
        <v>18.510000000000002</v>
      </c>
    </row>
    <row r="9948" spans="1:4" ht="13.5">
      <c r="A9948" s="57">
        <v>3880</v>
      </c>
      <c r="B9948" s="55" t="s">
        <v>12096</v>
      </c>
      <c r="C9948" s="57" t="s">
        <v>8068</v>
      </c>
      <c r="D9948" s="59">
        <v>41.76</v>
      </c>
    </row>
    <row r="9949" spans="1:4" ht="13.5">
      <c r="A9949" s="57">
        <v>12892</v>
      </c>
      <c r="B9949" s="55" t="s">
        <v>12097</v>
      </c>
      <c r="C9949" s="57" t="s">
        <v>9470</v>
      </c>
      <c r="D9949" s="59">
        <v>11.43</v>
      </c>
    </row>
    <row r="9950" spans="1:4" ht="13.5">
      <c r="A9950" s="57">
        <v>3883</v>
      </c>
      <c r="B9950" s="55" t="s">
        <v>12098</v>
      </c>
      <c r="C9950" s="57" t="s">
        <v>8068</v>
      </c>
      <c r="D9950" s="59">
        <v>1.93</v>
      </c>
    </row>
    <row r="9951" spans="1:4" ht="13.5">
      <c r="A9951" s="57">
        <v>3876</v>
      </c>
      <c r="B9951" s="55" t="s">
        <v>12099</v>
      </c>
      <c r="C9951" s="57" t="s">
        <v>8068</v>
      </c>
      <c r="D9951" s="59">
        <v>4.83</v>
      </c>
    </row>
    <row r="9952" spans="1:4" ht="13.5">
      <c r="A9952" s="57">
        <v>3884</v>
      </c>
      <c r="B9952" s="55" t="s">
        <v>12100</v>
      </c>
      <c r="C9952" s="57" t="s">
        <v>8068</v>
      </c>
      <c r="D9952" s="59">
        <v>2.89</v>
      </c>
    </row>
    <row r="9953" spans="1:4" ht="13.5">
      <c r="A9953" s="57">
        <v>3837</v>
      </c>
      <c r="B9953" s="55" t="s">
        <v>12101</v>
      </c>
      <c r="C9953" s="57" t="s">
        <v>8068</v>
      </c>
      <c r="D9953" s="59">
        <v>44.79</v>
      </c>
    </row>
    <row r="9954" spans="1:4" ht="13.5">
      <c r="A9954" s="57">
        <v>3845</v>
      </c>
      <c r="B9954" s="55" t="s">
        <v>12102</v>
      </c>
      <c r="C9954" s="57" t="s">
        <v>8068</v>
      </c>
      <c r="D9954" s="59">
        <v>16.36</v>
      </c>
    </row>
    <row r="9955" spans="1:4" ht="13.5">
      <c r="A9955" s="57">
        <v>11045</v>
      </c>
      <c r="B9955" s="55" t="s">
        <v>12103</v>
      </c>
      <c r="C9955" s="57" t="s">
        <v>8068</v>
      </c>
      <c r="D9955" s="59">
        <v>31.56</v>
      </c>
    </row>
    <row r="9956" spans="1:4" ht="13.5">
      <c r="A9956" s="57">
        <v>20170</v>
      </c>
      <c r="B9956" s="55" t="s">
        <v>12104</v>
      </c>
      <c r="C9956" s="57" t="s">
        <v>8068</v>
      </c>
      <c r="D9956" s="59">
        <v>16.21</v>
      </c>
    </row>
    <row r="9957" spans="1:4" ht="13.5">
      <c r="A9957" s="57">
        <v>20171</v>
      </c>
      <c r="B9957" s="55" t="s">
        <v>12105</v>
      </c>
      <c r="C9957" s="57" t="s">
        <v>8068</v>
      </c>
      <c r="D9957" s="59">
        <v>48.15</v>
      </c>
    </row>
    <row r="9958" spans="1:4" ht="13.5">
      <c r="A9958" s="57">
        <v>20167</v>
      </c>
      <c r="B9958" s="55" t="s">
        <v>12106</v>
      </c>
      <c r="C9958" s="57" t="s">
        <v>8068</v>
      </c>
      <c r="D9958" s="59">
        <v>6.02</v>
      </c>
    </row>
    <row r="9959" spans="1:4" ht="13.5">
      <c r="A9959" s="57">
        <v>20168</v>
      </c>
      <c r="B9959" s="55" t="s">
        <v>12107</v>
      </c>
      <c r="C9959" s="57" t="s">
        <v>8068</v>
      </c>
      <c r="D9959" s="59">
        <v>9.44</v>
      </c>
    </row>
    <row r="9960" spans="1:4" ht="13.5">
      <c r="A9960" s="57">
        <v>20169</v>
      </c>
      <c r="B9960" s="55" t="s">
        <v>12108</v>
      </c>
      <c r="C9960" s="57" t="s">
        <v>8068</v>
      </c>
      <c r="D9960" s="59">
        <v>13.37</v>
      </c>
    </row>
    <row r="9961" spans="1:4" ht="13.5">
      <c r="A9961" s="57">
        <v>3899</v>
      </c>
      <c r="B9961" s="55" t="s">
        <v>12109</v>
      </c>
      <c r="C9961" s="57" t="s">
        <v>8068</v>
      </c>
      <c r="D9961" s="59">
        <v>7.08</v>
      </c>
    </row>
    <row r="9962" spans="1:4" ht="13.5">
      <c r="A9962" s="57">
        <v>38676</v>
      </c>
      <c r="B9962" s="55" t="s">
        <v>12110</v>
      </c>
      <c r="C9962" s="57" t="s">
        <v>8068</v>
      </c>
      <c r="D9962" s="59">
        <v>34.26</v>
      </c>
    </row>
    <row r="9963" spans="1:4" ht="13.5">
      <c r="A9963" s="57">
        <v>3897</v>
      </c>
      <c r="B9963" s="55" t="s">
        <v>12111</v>
      </c>
      <c r="C9963" s="57" t="s">
        <v>8068</v>
      </c>
      <c r="D9963" s="59">
        <v>1.49</v>
      </c>
    </row>
    <row r="9964" spans="1:4" ht="13.5">
      <c r="A9964" s="57">
        <v>3875</v>
      </c>
      <c r="B9964" s="55" t="s">
        <v>12112</v>
      </c>
      <c r="C9964" s="57" t="s">
        <v>8068</v>
      </c>
      <c r="D9964" s="59">
        <v>3.22</v>
      </c>
    </row>
    <row r="9965" spans="1:4" ht="13.5">
      <c r="A9965" s="57">
        <v>3898</v>
      </c>
      <c r="B9965" s="55" t="s">
        <v>12113</v>
      </c>
      <c r="C9965" s="57" t="s">
        <v>8068</v>
      </c>
      <c r="D9965" s="59">
        <v>6.1</v>
      </c>
    </row>
    <row r="9966" spans="1:4" ht="13.5">
      <c r="A9966" s="57">
        <v>3855</v>
      </c>
      <c r="B9966" s="55" t="s">
        <v>12114</v>
      </c>
      <c r="C9966" s="57" t="s">
        <v>8068</v>
      </c>
      <c r="D9966" s="59">
        <v>6.41</v>
      </c>
    </row>
    <row r="9967" spans="1:4" ht="13.5">
      <c r="A9967" s="57">
        <v>3874</v>
      </c>
      <c r="B9967" s="55" t="s">
        <v>12115</v>
      </c>
      <c r="C9967" s="57" t="s">
        <v>8068</v>
      </c>
      <c r="D9967" s="59">
        <v>6.8</v>
      </c>
    </row>
    <row r="9968" spans="1:4" ht="13.5">
      <c r="A9968" s="57">
        <v>3870</v>
      </c>
      <c r="B9968" s="55" t="s">
        <v>12116</v>
      </c>
      <c r="C9968" s="57" t="s">
        <v>8068</v>
      </c>
      <c r="D9968" s="59">
        <v>8.4499999999999993</v>
      </c>
    </row>
    <row r="9969" spans="1:4" ht="13.5">
      <c r="A9969" s="57">
        <v>38678</v>
      </c>
      <c r="B9969" s="55" t="s">
        <v>12117</v>
      </c>
      <c r="C9969" s="57" t="s">
        <v>8068</v>
      </c>
      <c r="D9969" s="59">
        <v>22.99</v>
      </c>
    </row>
    <row r="9970" spans="1:4" ht="13.5">
      <c r="A9970" s="57">
        <v>3859</v>
      </c>
      <c r="B9970" s="55" t="s">
        <v>12118</v>
      </c>
      <c r="C9970" s="57" t="s">
        <v>8068</v>
      </c>
      <c r="D9970" s="59">
        <v>1.7</v>
      </c>
    </row>
    <row r="9971" spans="1:4" ht="13.5">
      <c r="A9971" s="57">
        <v>3856</v>
      </c>
      <c r="B9971" s="55" t="s">
        <v>12119</v>
      </c>
      <c r="C9971" s="57" t="s">
        <v>8068</v>
      </c>
      <c r="D9971" s="59">
        <v>2.16</v>
      </c>
    </row>
    <row r="9972" spans="1:4" ht="13.5">
      <c r="A9972" s="57">
        <v>3906</v>
      </c>
      <c r="B9972" s="55" t="s">
        <v>12120</v>
      </c>
      <c r="C9972" s="57" t="s">
        <v>8068</v>
      </c>
      <c r="D9972" s="59">
        <v>2.04</v>
      </c>
    </row>
    <row r="9973" spans="1:4" ht="13.5">
      <c r="A9973" s="57">
        <v>3860</v>
      </c>
      <c r="B9973" s="55" t="s">
        <v>12121</v>
      </c>
      <c r="C9973" s="57" t="s">
        <v>8068</v>
      </c>
      <c r="D9973" s="59">
        <v>6.69</v>
      </c>
    </row>
    <row r="9974" spans="1:4" ht="13.5">
      <c r="A9974" s="57">
        <v>3905</v>
      </c>
      <c r="B9974" s="55" t="s">
        <v>12122</v>
      </c>
      <c r="C9974" s="57" t="s">
        <v>8068</v>
      </c>
      <c r="D9974" s="59">
        <v>14.79</v>
      </c>
    </row>
    <row r="9975" spans="1:4" ht="13.5">
      <c r="A9975" s="57">
        <v>3871</v>
      </c>
      <c r="B9975" s="55" t="s">
        <v>12123</v>
      </c>
      <c r="C9975" s="57" t="s">
        <v>8068</v>
      </c>
      <c r="D9975" s="59">
        <v>30.71</v>
      </c>
    </row>
    <row r="9976" spans="1:4" ht="13.5">
      <c r="A9976" s="57">
        <v>37429</v>
      </c>
      <c r="B9976" s="55" t="s">
        <v>12124</v>
      </c>
      <c r="C9976" s="57" t="s">
        <v>8068</v>
      </c>
      <c r="D9976" s="59">
        <v>1948.2</v>
      </c>
    </row>
    <row r="9977" spans="1:4" ht="13.5">
      <c r="A9977" s="57">
        <v>37426</v>
      </c>
      <c r="B9977" s="55" t="s">
        <v>12125</v>
      </c>
      <c r="C9977" s="57" t="s">
        <v>8068</v>
      </c>
      <c r="D9977" s="59">
        <v>18.739999999999998</v>
      </c>
    </row>
    <row r="9978" spans="1:4" ht="13.5">
      <c r="A9978" s="57">
        <v>37427</v>
      </c>
      <c r="B9978" s="55" t="s">
        <v>12126</v>
      </c>
      <c r="C9978" s="57" t="s">
        <v>8068</v>
      </c>
      <c r="D9978" s="59">
        <v>44.7</v>
      </c>
    </row>
    <row r="9979" spans="1:4" ht="13.5">
      <c r="A9979" s="57">
        <v>37424</v>
      </c>
      <c r="B9979" s="55" t="s">
        <v>12127</v>
      </c>
      <c r="C9979" s="57" t="s">
        <v>8068</v>
      </c>
      <c r="D9979" s="59">
        <v>8.61</v>
      </c>
    </row>
    <row r="9980" spans="1:4" ht="13.5">
      <c r="A9980" s="57">
        <v>37428</v>
      </c>
      <c r="B9980" s="55" t="s">
        <v>12128</v>
      </c>
      <c r="C9980" s="57" t="s">
        <v>8068</v>
      </c>
      <c r="D9980" s="59">
        <v>154.06</v>
      </c>
    </row>
    <row r="9981" spans="1:4" ht="13.5">
      <c r="A9981" s="57">
        <v>37425</v>
      </c>
      <c r="B9981" s="55" t="s">
        <v>12129</v>
      </c>
      <c r="C9981" s="57" t="s">
        <v>8068</v>
      </c>
      <c r="D9981" s="59">
        <v>9.2799999999999994</v>
      </c>
    </row>
    <row r="9982" spans="1:4" ht="27">
      <c r="A9982" s="57">
        <v>11519</v>
      </c>
      <c r="B9982" s="55" t="s">
        <v>12130</v>
      </c>
      <c r="C9982" s="57" t="s">
        <v>9470</v>
      </c>
      <c r="D9982" s="59">
        <v>31.62</v>
      </c>
    </row>
    <row r="9983" spans="1:4" ht="27">
      <c r="A9983" s="57">
        <v>11520</v>
      </c>
      <c r="B9983" s="55" t="s">
        <v>12131</v>
      </c>
      <c r="C9983" s="57" t="s">
        <v>9470</v>
      </c>
      <c r="D9983" s="59">
        <v>14.62</v>
      </c>
    </row>
    <row r="9984" spans="1:4" ht="13.5">
      <c r="A9984" s="57">
        <v>11518</v>
      </c>
      <c r="B9984" s="55" t="s">
        <v>12132</v>
      </c>
      <c r="C9984" s="57" t="s">
        <v>9470</v>
      </c>
      <c r="D9984" s="59">
        <v>53.15</v>
      </c>
    </row>
    <row r="9985" spans="1:4" ht="13.5">
      <c r="A9985" s="57">
        <v>38473</v>
      </c>
      <c r="B9985" s="55" t="s">
        <v>12133</v>
      </c>
      <c r="C9985" s="57" t="s">
        <v>8068</v>
      </c>
      <c r="D9985" s="59">
        <v>101.1</v>
      </c>
    </row>
    <row r="9986" spans="1:4" ht="13.5">
      <c r="A9986" s="57">
        <v>4244</v>
      </c>
      <c r="B9986" s="55" t="s">
        <v>12134</v>
      </c>
      <c r="C9986" s="57" t="s">
        <v>4</v>
      </c>
      <c r="D9986" s="59">
        <v>17.809999999999999</v>
      </c>
    </row>
    <row r="9987" spans="1:4" ht="13.5">
      <c r="A9987" s="57">
        <v>40977</v>
      </c>
      <c r="B9987" s="55" t="s">
        <v>12135</v>
      </c>
      <c r="C9987" s="57" t="s">
        <v>8078</v>
      </c>
      <c r="D9987" s="59">
        <v>3132.76</v>
      </c>
    </row>
    <row r="9988" spans="1:4" ht="27">
      <c r="A9988" s="57">
        <v>4115</v>
      </c>
      <c r="B9988" s="55" t="s">
        <v>12136</v>
      </c>
      <c r="C9988" s="57" t="s">
        <v>1</v>
      </c>
      <c r="D9988" s="59">
        <v>17.09</v>
      </c>
    </row>
    <row r="9989" spans="1:4" ht="27">
      <c r="A9989" s="57">
        <v>4119</v>
      </c>
      <c r="B9989" s="55" t="s">
        <v>12137</v>
      </c>
      <c r="C9989" s="57" t="s">
        <v>1</v>
      </c>
      <c r="D9989" s="59">
        <v>34.51</v>
      </c>
    </row>
    <row r="9990" spans="1:4" ht="27">
      <c r="A9990" s="57">
        <v>2794</v>
      </c>
      <c r="B9990" s="55" t="s">
        <v>12138</v>
      </c>
      <c r="C9990" s="57" t="s">
        <v>1</v>
      </c>
      <c r="D9990" s="59">
        <v>91.56</v>
      </c>
    </row>
    <row r="9991" spans="1:4" ht="27">
      <c r="A9991" s="57">
        <v>2788</v>
      </c>
      <c r="B9991" s="55" t="s">
        <v>12139</v>
      </c>
      <c r="C9991" s="57" t="s">
        <v>1</v>
      </c>
      <c r="D9991" s="59">
        <v>133.38</v>
      </c>
    </row>
    <row r="9992" spans="1:4" ht="13.5">
      <c r="A9992" s="57">
        <v>4006</v>
      </c>
      <c r="B9992" s="55" t="s">
        <v>12140</v>
      </c>
      <c r="C9992" s="57" t="s">
        <v>7</v>
      </c>
      <c r="D9992" s="59">
        <v>1357.42</v>
      </c>
    </row>
    <row r="9993" spans="1:4" ht="13.5">
      <c r="A9993" s="57">
        <v>36151</v>
      </c>
      <c r="B9993" s="55" t="s">
        <v>12141</v>
      </c>
      <c r="C9993" s="57" t="s">
        <v>8068</v>
      </c>
      <c r="D9993" s="59">
        <v>25.4</v>
      </c>
    </row>
    <row r="9994" spans="1:4" ht="13.5">
      <c r="A9994" s="57">
        <v>37457</v>
      </c>
      <c r="B9994" s="55" t="s">
        <v>12142</v>
      </c>
      <c r="C9994" s="57" t="s">
        <v>1</v>
      </c>
      <c r="D9994" s="59">
        <v>2.35</v>
      </c>
    </row>
    <row r="9995" spans="1:4" ht="13.5">
      <c r="A9995" s="57">
        <v>37456</v>
      </c>
      <c r="B9995" s="55" t="s">
        <v>12143</v>
      </c>
      <c r="C9995" s="57" t="s">
        <v>1</v>
      </c>
      <c r="D9995" s="59">
        <v>1.23</v>
      </c>
    </row>
    <row r="9996" spans="1:4" ht="27">
      <c r="A9996" s="57">
        <v>37461</v>
      </c>
      <c r="B9996" s="55" t="s">
        <v>12144</v>
      </c>
      <c r="C9996" s="57" t="s">
        <v>1</v>
      </c>
      <c r="D9996" s="59">
        <v>8.7200000000000006</v>
      </c>
    </row>
    <row r="9997" spans="1:4" ht="27">
      <c r="A9997" s="57">
        <v>37460</v>
      </c>
      <c r="B9997" s="55" t="s">
        <v>12145</v>
      </c>
      <c r="C9997" s="57" t="s">
        <v>1</v>
      </c>
      <c r="D9997" s="59">
        <v>11.91</v>
      </c>
    </row>
    <row r="9998" spans="1:4" ht="13.5">
      <c r="A9998" s="57">
        <v>37458</v>
      </c>
      <c r="B9998" s="55" t="s">
        <v>12146</v>
      </c>
      <c r="C9998" s="57" t="s">
        <v>1</v>
      </c>
      <c r="D9998" s="59">
        <v>3.49</v>
      </c>
    </row>
    <row r="9999" spans="1:4" ht="13.5">
      <c r="A9999" s="57">
        <v>37454</v>
      </c>
      <c r="B9999" s="55" t="s">
        <v>12147</v>
      </c>
      <c r="C9999" s="57" t="s">
        <v>1</v>
      </c>
      <c r="D9999" s="59">
        <v>0.91</v>
      </c>
    </row>
    <row r="10000" spans="1:4" ht="13.5">
      <c r="A10000" s="57">
        <v>37455</v>
      </c>
      <c r="B10000" s="55" t="s">
        <v>12148</v>
      </c>
      <c r="C10000" s="57" t="s">
        <v>1</v>
      </c>
      <c r="D10000" s="59">
        <v>1.54</v>
      </c>
    </row>
    <row r="10001" spans="1:4" ht="13.5">
      <c r="A10001" s="57">
        <v>37459</v>
      </c>
      <c r="B10001" s="55" t="s">
        <v>12149</v>
      </c>
      <c r="C10001" s="57" t="s">
        <v>1</v>
      </c>
      <c r="D10001" s="59">
        <v>4.9000000000000004</v>
      </c>
    </row>
    <row r="10002" spans="1:4" ht="27">
      <c r="A10002" s="57">
        <v>21029</v>
      </c>
      <c r="B10002" s="55" t="s">
        <v>12150</v>
      </c>
      <c r="C10002" s="57" t="s">
        <v>8068</v>
      </c>
      <c r="D10002" s="59">
        <v>324.95</v>
      </c>
    </row>
    <row r="10003" spans="1:4" ht="27">
      <c r="A10003" s="57">
        <v>21030</v>
      </c>
      <c r="B10003" s="55" t="s">
        <v>12151</v>
      </c>
      <c r="C10003" s="57" t="s">
        <v>8068</v>
      </c>
      <c r="D10003" s="59">
        <v>400.55</v>
      </c>
    </row>
    <row r="10004" spans="1:4" ht="27">
      <c r="A10004" s="57">
        <v>21031</v>
      </c>
      <c r="B10004" s="55" t="s">
        <v>12152</v>
      </c>
      <c r="C10004" s="57" t="s">
        <v>8068</v>
      </c>
      <c r="D10004" s="59">
        <v>498.68</v>
      </c>
    </row>
    <row r="10005" spans="1:4" ht="27">
      <c r="A10005" s="57">
        <v>21032</v>
      </c>
      <c r="B10005" s="55" t="s">
        <v>12153</v>
      </c>
      <c r="C10005" s="57" t="s">
        <v>8068</v>
      </c>
      <c r="D10005" s="59">
        <v>532.46</v>
      </c>
    </row>
    <row r="10006" spans="1:4" ht="27">
      <c r="A10006" s="57">
        <v>37527</v>
      </c>
      <c r="B10006" s="55" t="s">
        <v>12154</v>
      </c>
      <c r="C10006" s="57" t="s">
        <v>8068</v>
      </c>
      <c r="D10006" s="59">
        <v>480.99</v>
      </c>
    </row>
    <row r="10007" spans="1:4" ht="27">
      <c r="A10007" s="57">
        <v>37528</v>
      </c>
      <c r="B10007" s="55" t="s">
        <v>12155</v>
      </c>
      <c r="C10007" s="57" t="s">
        <v>8068</v>
      </c>
      <c r="D10007" s="59">
        <v>573.48</v>
      </c>
    </row>
    <row r="10008" spans="1:4" ht="27">
      <c r="A10008" s="57">
        <v>37529</v>
      </c>
      <c r="B10008" s="55" t="s">
        <v>12156</v>
      </c>
      <c r="C10008" s="57" t="s">
        <v>8068</v>
      </c>
      <c r="D10008" s="59">
        <v>579.11</v>
      </c>
    </row>
    <row r="10009" spans="1:4" ht="27">
      <c r="A10009" s="57">
        <v>37530</v>
      </c>
      <c r="B10009" s="55" t="s">
        <v>12157</v>
      </c>
      <c r="C10009" s="57" t="s">
        <v>8068</v>
      </c>
      <c r="D10009" s="59">
        <v>756.07</v>
      </c>
    </row>
    <row r="10010" spans="1:4" ht="27">
      <c r="A10010" s="57">
        <v>21034</v>
      </c>
      <c r="B10010" s="55" t="s">
        <v>12158</v>
      </c>
      <c r="C10010" s="57" t="s">
        <v>8068</v>
      </c>
      <c r="D10010" s="59">
        <v>645.07000000000005</v>
      </c>
    </row>
    <row r="10011" spans="1:4" ht="27">
      <c r="A10011" s="57">
        <v>37531</v>
      </c>
      <c r="B10011" s="55" t="s">
        <v>12159</v>
      </c>
      <c r="C10011" s="57" t="s">
        <v>8068</v>
      </c>
      <c r="D10011" s="59">
        <v>812.37</v>
      </c>
    </row>
    <row r="10012" spans="1:4" ht="27">
      <c r="A10012" s="57">
        <v>21036</v>
      </c>
      <c r="B10012" s="55" t="s">
        <v>12160</v>
      </c>
      <c r="C10012" s="57" t="s">
        <v>8068</v>
      </c>
      <c r="D10012" s="59">
        <v>987.71</v>
      </c>
    </row>
    <row r="10013" spans="1:4" ht="27">
      <c r="A10013" s="57">
        <v>21037</v>
      </c>
      <c r="B10013" s="55" t="s">
        <v>12161</v>
      </c>
      <c r="C10013" s="57" t="s">
        <v>8068</v>
      </c>
      <c r="D10013" s="59">
        <v>1126.06</v>
      </c>
    </row>
    <row r="10014" spans="1:4" ht="27">
      <c r="A10014" s="57">
        <v>20185</v>
      </c>
      <c r="B10014" s="55" t="s">
        <v>12162</v>
      </c>
      <c r="C10014" s="57" t="s">
        <v>1</v>
      </c>
      <c r="D10014" s="59">
        <v>14.17</v>
      </c>
    </row>
    <row r="10015" spans="1:4" ht="27">
      <c r="A10015" s="57">
        <v>20260</v>
      </c>
      <c r="B10015" s="55" t="s">
        <v>12163</v>
      </c>
      <c r="C10015" s="57" t="s">
        <v>8068</v>
      </c>
      <c r="D10015" s="59">
        <v>11.4</v>
      </c>
    </row>
    <row r="10016" spans="1:4" ht="27">
      <c r="A10016" s="57">
        <v>37523</v>
      </c>
      <c r="B10016" s="55" t="s">
        <v>12164</v>
      </c>
      <c r="C10016" s="57" t="s">
        <v>8068</v>
      </c>
      <c r="D10016" s="59">
        <v>418767.64</v>
      </c>
    </row>
    <row r="10017" spans="1:4" ht="27">
      <c r="A10017" s="57">
        <v>37515</v>
      </c>
      <c r="B10017" s="55" t="s">
        <v>12165</v>
      </c>
      <c r="C10017" s="57" t="s">
        <v>8068</v>
      </c>
      <c r="D10017" s="59">
        <v>372305.85</v>
      </c>
    </row>
    <row r="10018" spans="1:4" ht="27">
      <c r="A10018" s="57">
        <v>12899</v>
      </c>
      <c r="B10018" s="55" t="s">
        <v>12166</v>
      </c>
      <c r="C10018" s="57" t="s">
        <v>8068</v>
      </c>
      <c r="D10018" s="59">
        <v>80.39</v>
      </c>
    </row>
    <row r="10019" spans="1:4" ht="27">
      <c r="A10019" s="57">
        <v>12898</v>
      </c>
      <c r="B10019" s="55" t="s">
        <v>12167</v>
      </c>
      <c r="C10019" s="57" t="s">
        <v>8068</v>
      </c>
      <c r="D10019" s="59">
        <v>127.52</v>
      </c>
    </row>
    <row r="10020" spans="1:4" ht="13.5">
      <c r="A10020" s="57">
        <v>42528</v>
      </c>
      <c r="B10020" s="55" t="s">
        <v>12168</v>
      </c>
      <c r="C10020" s="57" t="s">
        <v>3</v>
      </c>
      <c r="D10020" s="59">
        <v>6.35</v>
      </c>
    </row>
    <row r="10021" spans="1:4" ht="13.5">
      <c r="A10021" s="57">
        <v>39696</v>
      </c>
      <c r="B10021" s="55" t="s">
        <v>12169</v>
      </c>
      <c r="C10021" s="57" t="s">
        <v>3</v>
      </c>
      <c r="D10021" s="59">
        <v>4.47</v>
      </c>
    </row>
    <row r="10022" spans="1:4" ht="13.5">
      <c r="A10022" s="57">
        <v>39700</v>
      </c>
      <c r="B10022" s="55" t="s">
        <v>12170</v>
      </c>
      <c r="C10022" s="57" t="s">
        <v>3</v>
      </c>
      <c r="D10022" s="59">
        <v>20.16</v>
      </c>
    </row>
    <row r="10023" spans="1:4" ht="27">
      <c r="A10023" s="57">
        <v>11621</v>
      </c>
      <c r="B10023" s="55" t="s">
        <v>12171</v>
      </c>
      <c r="C10023" s="57" t="s">
        <v>3</v>
      </c>
      <c r="D10023" s="59">
        <v>40.119999999999997</v>
      </c>
    </row>
    <row r="10024" spans="1:4" ht="27">
      <c r="A10024" s="57">
        <v>4014</v>
      </c>
      <c r="B10024" s="55" t="s">
        <v>12172</v>
      </c>
      <c r="C10024" s="57" t="s">
        <v>3</v>
      </c>
      <c r="D10024" s="59">
        <v>41.51</v>
      </c>
    </row>
    <row r="10025" spans="1:4" ht="27">
      <c r="A10025" s="57">
        <v>4015</v>
      </c>
      <c r="B10025" s="55" t="s">
        <v>12173</v>
      </c>
      <c r="C10025" s="57" t="s">
        <v>3</v>
      </c>
      <c r="D10025" s="59">
        <v>50.98</v>
      </c>
    </row>
    <row r="10026" spans="1:4" ht="27">
      <c r="A10026" s="57">
        <v>4017</v>
      </c>
      <c r="B10026" s="55" t="s">
        <v>12174</v>
      </c>
      <c r="C10026" s="57" t="s">
        <v>3</v>
      </c>
      <c r="D10026" s="59">
        <v>74.180000000000007</v>
      </c>
    </row>
    <row r="10027" spans="1:4" ht="27">
      <c r="A10027" s="57">
        <v>4016</v>
      </c>
      <c r="B10027" s="55" t="s">
        <v>12175</v>
      </c>
      <c r="C10027" s="57" t="s">
        <v>3</v>
      </c>
      <c r="D10027" s="59">
        <v>29.3</v>
      </c>
    </row>
    <row r="10028" spans="1:4" ht="13.5">
      <c r="A10028" s="57">
        <v>39699</v>
      </c>
      <c r="B10028" s="55" t="s">
        <v>12176</v>
      </c>
      <c r="C10028" s="57" t="s">
        <v>3</v>
      </c>
      <c r="D10028" s="59">
        <v>13.2</v>
      </c>
    </row>
    <row r="10029" spans="1:4" ht="13.5">
      <c r="A10029" s="57">
        <v>38544</v>
      </c>
      <c r="B10029" s="55" t="s">
        <v>12177</v>
      </c>
      <c r="C10029" s="57" t="s">
        <v>3</v>
      </c>
      <c r="D10029" s="59">
        <v>7.51</v>
      </c>
    </row>
    <row r="10030" spans="1:4" ht="13.5">
      <c r="A10030" s="57">
        <v>38545</v>
      </c>
      <c r="B10030" s="55" t="s">
        <v>12178</v>
      </c>
      <c r="C10030" s="57" t="s">
        <v>3</v>
      </c>
      <c r="D10030" s="59">
        <v>4.83</v>
      </c>
    </row>
    <row r="10031" spans="1:4" ht="13.5">
      <c r="A10031" s="57">
        <v>42527</v>
      </c>
      <c r="B10031" s="55" t="s">
        <v>12179</v>
      </c>
      <c r="C10031" s="57" t="s">
        <v>3</v>
      </c>
      <c r="D10031" s="59">
        <v>16.79</v>
      </c>
    </row>
    <row r="10032" spans="1:4" ht="27">
      <c r="A10032" s="57">
        <v>39323</v>
      </c>
      <c r="B10032" s="55" t="s">
        <v>12180</v>
      </c>
      <c r="C10032" s="57" t="s">
        <v>3</v>
      </c>
      <c r="D10032" s="59">
        <v>18.43</v>
      </c>
    </row>
    <row r="10033" spans="1:4" ht="27">
      <c r="A10033" s="57">
        <v>626</v>
      </c>
      <c r="B10033" s="55" t="s">
        <v>12181</v>
      </c>
      <c r="C10033" s="57" t="s">
        <v>92</v>
      </c>
      <c r="D10033" s="59">
        <v>11.98</v>
      </c>
    </row>
    <row r="10034" spans="1:4" ht="13.5">
      <c r="A10034" s="57">
        <v>25860</v>
      </c>
      <c r="B10034" s="55" t="s">
        <v>12182</v>
      </c>
      <c r="C10034" s="57" t="s">
        <v>3</v>
      </c>
      <c r="D10034" s="59">
        <v>9.83</v>
      </c>
    </row>
    <row r="10035" spans="1:4" ht="13.5">
      <c r="A10035" s="57">
        <v>25861</v>
      </c>
      <c r="B10035" s="55" t="s">
        <v>12183</v>
      </c>
      <c r="C10035" s="57" t="s">
        <v>3</v>
      </c>
      <c r="D10035" s="59">
        <v>14.83</v>
      </c>
    </row>
    <row r="10036" spans="1:4" ht="13.5">
      <c r="A10036" s="57">
        <v>25862</v>
      </c>
      <c r="B10036" s="55" t="s">
        <v>12184</v>
      </c>
      <c r="C10036" s="57" t="s">
        <v>3</v>
      </c>
      <c r="D10036" s="59">
        <v>15.75</v>
      </c>
    </row>
    <row r="10037" spans="1:4" ht="13.5">
      <c r="A10037" s="57">
        <v>25863</v>
      </c>
      <c r="B10037" s="55" t="s">
        <v>12185</v>
      </c>
      <c r="C10037" s="57" t="s">
        <v>3</v>
      </c>
      <c r="D10037" s="59">
        <v>19.68</v>
      </c>
    </row>
    <row r="10038" spans="1:4" ht="13.5">
      <c r="A10038" s="57">
        <v>25864</v>
      </c>
      <c r="B10038" s="55" t="s">
        <v>12186</v>
      </c>
      <c r="C10038" s="57" t="s">
        <v>3</v>
      </c>
      <c r="D10038" s="59">
        <v>29.52</v>
      </c>
    </row>
    <row r="10039" spans="1:4" ht="13.5">
      <c r="A10039" s="57">
        <v>25865</v>
      </c>
      <c r="B10039" s="55" t="s">
        <v>12187</v>
      </c>
      <c r="C10039" s="57" t="s">
        <v>3</v>
      </c>
      <c r="D10039" s="59">
        <v>39.54</v>
      </c>
    </row>
    <row r="10040" spans="1:4" ht="13.5">
      <c r="A10040" s="57">
        <v>25866</v>
      </c>
      <c r="B10040" s="55" t="s">
        <v>12188</v>
      </c>
      <c r="C10040" s="57" t="s">
        <v>3</v>
      </c>
      <c r="D10040" s="59">
        <v>49.1</v>
      </c>
    </row>
    <row r="10041" spans="1:4" ht="27">
      <c r="A10041" s="57">
        <v>25868</v>
      </c>
      <c r="B10041" s="55" t="s">
        <v>12189</v>
      </c>
      <c r="C10041" s="57" t="s">
        <v>3</v>
      </c>
      <c r="D10041" s="59">
        <v>10.96</v>
      </c>
    </row>
    <row r="10042" spans="1:4" ht="27">
      <c r="A10042" s="57">
        <v>25869</v>
      </c>
      <c r="B10042" s="55" t="s">
        <v>12190</v>
      </c>
      <c r="C10042" s="57" t="s">
        <v>3</v>
      </c>
      <c r="D10042" s="59">
        <v>15.47</v>
      </c>
    </row>
    <row r="10043" spans="1:4" ht="27">
      <c r="A10043" s="57">
        <v>25870</v>
      </c>
      <c r="B10043" s="55" t="s">
        <v>12191</v>
      </c>
      <c r="C10043" s="57" t="s">
        <v>3</v>
      </c>
      <c r="D10043" s="59">
        <v>17.53</v>
      </c>
    </row>
    <row r="10044" spans="1:4" ht="27">
      <c r="A10044" s="57">
        <v>25871</v>
      </c>
      <c r="B10044" s="55" t="s">
        <v>12192</v>
      </c>
      <c r="C10044" s="57" t="s">
        <v>3</v>
      </c>
      <c r="D10044" s="59">
        <v>21.53</v>
      </c>
    </row>
    <row r="10045" spans="1:4" ht="27">
      <c r="A10045" s="57">
        <v>25867</v>
      </c>
      <c r="B10045" s="55" t="s">
        <v>12193</v>
      </c>
      <c r="C10045" s="57" t="s">
        <v>3</v>
      </c>
      <c r="D10045" s="59">
        <v>31.87</v>
      </c>
    </row>
    <row r="10046" spans="1:4" ht="27">
      <c r="A10046" s="57">
        <v>25872</v>
      </c>
      <c r="B10046" s="55" t="s">
        <v>12194</v>
      </c>
      <c r="C10046" s="57" t="s">
        <v>3</v>
      </c>
      <c r="D10046" s="59">
        <v>43.08</v>
      </c>
    </row>
    <row r="10047" spans="1:4" ht="27">
      <c r="A10047" s="57">
        <v>25873</v>
      </c>
      <c r="B10047" s="55" t="s">
        <v>12195</v>
      </c>
      <c r="C10047" s="57" t="s">
        <v>3</v>
      </c>
      <c r="D10047" s="59">
        <v>53.73</v>
      </c>
    </row>
    <row r="10048" spans="1:4" ht="13.5">
      <c r="A10048" s="57">
        <v>11479</v>
      </c>
      <c r="B10048" s="55" t="s">
        <v>12196</v>
      </c>
      <c r="C10048" s="57" t="s">
        <v>8068</v>
      </c>
      <c r="D10048" s="59">
        <v>22.2</v>
      </c>
    </row>
    <row r="10049" spans="1:4" ht="13.5">
      <c r="A10049" s="57">
        <v>11481</v>
      </c>
      <c r="B10049" s="55" t="s">
        <v>12197</v>
      </c>
      <c r="C10049" s="57" t="s">
        <v>8068</v>
      </c>
      <c r="D10049" s="59">
        <v>20.079999999999998</v>
      </c>
    </row>
    <row r="10050" spans="1:4" ht="13.5">
      <c r="A10050" s="57">
        <v>43609</v>
      </c>
      <c r="B10050" s="55" t="s">
        <v>12198</v>
      </c>
      <c r="C10050" s="57" t="s">
        <v>8068</v>
      </c>
      <c r="D10050" s="59">
        <v>20.079999999999998</v>
      </c>
    </row>
    <row r="10051" spans="1:4" ht="13.5">
      <c r="A10051" s="57">
        <v>11478</v>
      </c>
      <c r="B10051" s="55" t="s">
        <v>12199</v>
      </c>
      <c r="C10051" s="57" t="s">
        <v>8068</v>
      </c>
      <c r="D10051" s="59">
        <v>38.090000000000003</v>
      </c>
    </row>
    <row r="10052" spans="1:4" ht="13.5">
      <c r="A10052" s="57">
        <v>43608</v>
      </c>
      <c r="B10052" s="55" t="s">
        <v>12200</v>
      </c>
      <c r="C10052" s="57" t="s">
        <v>8068</v>
      </c>
      <c r="D10052" s="59">
        <v>29.07</v>
      </c>
    </row>
    <row r="10053" spans="1:4" ht="13.5">
      <c r="A10053" s="57">
        <v>11476</v>
      </c>
      <c r="B10053" s="55" t="s">
        <v>12201</v>
      </c>
      <c r="C10053" s="57" t="s">
        <v>8068</v>
      </c>
      <c r="D10053" s="59">
        <v>29.07</v>
      </c>
    </row>
    <row r="10054" spans="1:4" ht="13.5">
      <c r="A10054" s="57">
        <v>40637</v>
      </c>
      <c r="B10054" s="55" t="s">
        <v>12202</v>
      </c>
      <c r="C10054" s="57" t="s">
        <v>8068</v>
      </c>
      <c r="D10054" s="59">
        <v>505925.24</v>
      </c>
    </row>
    <row r="10055" spans="1:4" ht="13.5">
      <c r="A10055" s="57">
        <v>13836</v>
      </c>
      <c r="B10055" s="55" t="s">
        <v>12203</v>
      </c>
      <c r="C10055" s="57" t="s">
        <v>8068</v>
      </c>
      <c r="D10055" s="59">
        <v>47417.11</v>
      </c>
    </row>
    <row r="10056" spans="1:4" ht="27">
      <c r="A10056" s="57">
        <v>14534</v>
      </c>
      <c r="B10056" s="55" t="s">
        <v>12204</v>
      </c>
      <c r="C10056" s="57" t="s">
        <v>8068</v>
      </c>
      <c r="D10056" s="59">
        <v>19850.060000000001</v>
      </c>
    </row>
    <row r="10057" spans="1:4" ht="27">
      <c r="A10057" s="57">
        <v>14619</v>
      </c>
      <c r="B10057" s="55" t="s">
        <v>12205</v>
      </c>
      <c r="C10057" s="57" t="s">
        <v>8068</v>
      </c>
      <c r="D10057" s="59">
        <v>16486.8</v>
      </c>
    </row>
    <row r="10058" spans="1:4" ht="27">
      <c r="A10058" s="57">
        <v>14535</v>
      </c>
      <c r="B10058" s="55" t="s">
        <v>12206</v>
      </c>
      <c r="C10058" s="57" t="s">
        <v>8068</v>
      </c>
      <c r="D10058" s="59">
        <v>197013.73</v>
      </c>
    </row>
    <row r="10059" spans="1:4" ht="54">
      <c r="A10059" s="57">
        <v>39813</v>
      </c>
      <c r="B10059" s="55" t="s">
        <v>12207</v>
      </c>
      <c r="C10059" s="57" t="s">
        <v>8068</v>
      </c>
      <c r="D10059" s="59">
        <v>21783.200000000001</v>
      </c>
    </row>
    <row r="10060" spans="1:4" ht="40.5">
      <c r="A10060" s="57">
        <v>40403</v>
      </c>
      <c r="B10060" s="55" t="s">
        <v>12208</v>
      </c>
      <c r="C10060" s="57" t="s">
        <v>8068</v>
      </c>
      <c r="D10060" s="59">
        <v>527.07000000000005</v>
      </c>
    </row>
    <row r="10061" spans="1:4" ht="13.5">
      <c r="A10061" s="57">
        <v>12868</v>
      </c>
      <c r="B10061" s="55" t="s">
        <v>12209</v>
      </c>
      <c r="C10061" s="57" t="s">
        <v>4</v>
      </c>
      <c r="D10061" s="59">
        <v>18.07</v>
      </c>
    </row>
    <row r="10062" spans="1:4" ht="13.5">
      <c r="A10062" s="57">
        <v>40916</v>
      </c>
      <c r="B10062" s="55" t="s">
        <v>12210</v>
      </c>
      <c r="C10062" s="57" t="s">
        <v>8078</v>
      </c>
      <c r="D10062" s="59">
        <v>3176.34</v>
      </c>
    </row>
    <row r="10063" spans="1:4" ht="13.5">
      <c r="A10063" s="57">
        <v>4755</v>
      </c>
      <c r="B10063" s="55" t="s">
        <v>12211</v>
      </c>
      <c r="C10063" s="57" t="s">
        <v>4</v>
      </c>
      <c r="D10063" s="59">
        <v>18.559999999999999</v>
      </c>
    </row>
    <row r="10064" spans="1:4" ht="13.5">
      <c r="A10064" s="57">
        <v>41067</v>
      </c>
      <c r="B10064" s="55" t="s">
        <v>12212</v>
      </c>
      <c r="C10064" s="57" t="s">
        <v>8078</v>
      </c>
      <c r="D10064" s="59">
        <v>3265.39</v>
      </c>
    </row>
    <row r="10065" spans="1:4" ht="13.5">
      <c r="A10065" s="57">
        <v>38463</v>
      </c>
      <c r="B10065" s="55" t="s">
        <v>12213</v>
      </c>
      <c r="C10065" s="57" t="s">
        <v>8068</v>
      </c>
      <c r="D10065" s="59">
        <v>24.56</v>
      </c>
    </row>
    <row r="10066" spans="1:4" ht="27">
      <c r="A10066" s="57">
        <v>40703</v>
      </c>
      <c r="B10066" s="55" t="s">
        <v>12214</v>
      </c>
      <c r="C10066" s="57" t="s">
        <v>8068</v>
      </c>
      <c r="D10066" s="59">
        <v>6300</v>
      </c>
    </row>
    <row r="10067" spans="1:4" ht="13.5">
      <c r="A10067" s="57">
        <v>14531</v>
      </c>
      <c r="B10067" s="55" t="s">
        <v>12215</v>
      </c>
      <c r="C10067" s="57" t="s">
        <v>8068</v>
      </c>
      <c r="D10067" s="59">
        <v>11745.57</v>
      </c>
    </row>
    <row r="10068" spans="1:4" ht="13.5">
      <c r="A10068" s="57">
        <v>36533</v>
      </c>
      <c r="B10068" s="55" t="s">
        <v>12216</v>
      </c>
      <c r="C10068" s="57" t="s">
        <v>8068</v>
      </c>
      <c r="D10068" s="59">
        <v>13516.15</v>
      </c>
    </row>
    <row r="10069" spans="1:4" ht="13.5">
      <c r="A10069" s="57">
        <v>11616</v>
      </c>
      <c r="B10069" s="55" t="s">
        <v>12217</v>
      </c>
      <c r="C10069" s="57" t="s">
        <v>8068</v>
      </c>
      <c r="D10069" s="59">
        <v>12765.8</v>
      </c>
    </row>
    <row r="10070" spans="1:4" ht="13.5">
      <c r="A10070" s="57">
        <v>41898</v>
      </c>
      <c r="B10070" s="55" t="s">
        <v>12218</v>
      </c>
      <c r="C10070" s="57" t="s">
        <v>8068</v>
      </c>
      <c r="D10070" s="59">
        <v>14363.27</v>
      </c>
    </row>
    <row r="10071" spans="1:4" ht="27">
      <c r="A10071" s="57">
        <v>13447</v>
      </c>
      <c r="B10071" s="55" t="s">
        <v>12219</v>
      </c>
      <c r="C10071" s="57" t="s">
        <v>8068</v>
      </c>
      <c r="D10071" s="59">
        <v>26429.4</v>
      </c>
    </row>
    <row r="10072" spans="1:4" ht="13.5">
      <c r="A10072" s="57">
        <v>14529</v>
      </c>
      <c r="B10072" s="55" t="s">
        <v>12220</v>
      </c>
      <c r="C10072" s="57" t="s">
        <v>8068</v>
      </c>
      <c r="D10072" s="59">
        <v>14781.29</v>
      </c>
    </row>
    <row r="10073" spans="1:4" ht="13.5">
      <c r="A10073" s="57">
        <v>10747</v>
      </c>
      <c r="B10073" s="55" t="s">
        <v>12221</v>
      </c>
      <c r="C10073" s="57" t="s">
        <v>8068</v>
      </c>
      <c r="D10073" s="59">
        <v>14502.7</v>
      </c>
    </row>
    <row r="10074" spans="1:4" ht="27">
      <c r="A10074" s="57">
        <v>36141</v>
      </c>
      <c r="B10074" s="55" t="s">
        <v>12222</v>
      </c>
      <c r="C10074" s="57" t="s">
        <v>8068</v>
      </c>
      <c r="D10074" s="59">
        <v>34.29</v>
      </c>
    </row>
    <row r="10075" spans="1:4" ht="27">
      <c r="A10075" s="57">
        <v>39434</v>
      </c>
      <c r="B10075" s="55" t="s">
        <v>12223</v>
      </c>
      <c r="C10075" s="57" t="s">
        <v>92</v>
      </c>
      <c r="D10075" s="59">
        <v>2.81</v>
      </c>
    </row>
    <row r="10076" spans="1:4" ht="27">
      <c r="A10076" s="57">
        <v>39433</v>
      </c>
      <c r="B10076" s="55" t="s">
        <v>12224</v>
      </c>
      <c r="C10076" s="57" t="s">
        <v>92</v>
      </c>
      <c r="D10076" s="59">
        <v>2.0099999999999998</v>
      </c>
    </row>
    <row r="10077" spans="1:4" ht="13.5">
      <c r="A10077" s="57">
        <v>4049</v>
      </c>
      <c r="B10077" s="55" t="s">
        <v>12225</v>
      </c>
      <c r="C10077" s="57" t="s">
        <v>109</v>
      </c>
      <c r="D10077" s="59">
        <v>61.99</v>
      </c>
    </row>
    <row r="10078" spans="1:4" ht="13.5">
      <c r="A10078" s="57">
        <v>38120</v>
      </c>
      <c r="B10078" s="55" t="s">
        <v>12226</v>
      </c>
      <c r="C10078" s="57" t="s">
        <v>92</v>
      </c>
      <c r="D10078" s="59">
        <v>85.25</v>
      </c>
    </row>
    <row r="10079" spans="1:4" ht="13.5">
      <c r="A10079" s="57">
        <v>38877</v>
      </c>
      <c r="B10079" s="55" t="s">
        <v>12227</v>
      </c>
      <c r="C10079" s="57" t="s">
        <v>92</v>
      </c>
      <c r="D10079" s="59">
        <v>6.33</v>
      </c>
    </row>
    <row r="10080" spans="1:4" ht="13.5">
      <c r="A10080" s="57">
        <v>34546</v>
      </c>
      <c r="B10080" s="55" t="s">
        <v>12228</v>
      </c>
      <c r="C10080" s="57" t="s">
        <v>92</v>
      </c>
      <c r="D10080" s="59">
        <v>6.38</v>
      </c>
    </row>
    <row r="10081" spans="1:4" ht="13.5">
      <c r="A10081" s="57">
        <v>10498</v>
      </c>
      <c r="B10081" s="55" t="s">
        <v>12229</v>
      </c>
      <c r="C10081" s="57" t="s">
        <v>92</v>
      </c>
      <c r="D10081" s="59">
        <v>10.59</v>
      </c>
    </row>
    <row r="10082" spans="1:4" ht="13.5">
      <c r="A10082" s="57">
        <v>4823</v>
      </c>
      <c r="B10082" s="55" t="s">
        <v>12230</v>
      </c>
      <c r="C10082" s="57" t="s">
        <v>92</v>
      </c>
      <c r="D10082" s="59">
        <v>31.54</v>
      </c>
    </row>
    <row r="10083" spans="1:4" ht="13.5">
      <c r="A10083" s="57">
        <v>12357</v>
      </c>
      <c r="B10083" s="55" t="s">
        <v>12231</v>
      </c>
      <c r="C10083" s="57" t="s">
        <v>8068</v>
      </c>
      <c r="D10083" s="59">
        <v>99.58</v>
      </c>
    </row>
    <row r="10084" spans="1:4" ht="13.5">
      <c r="A10084" s="57">
        <v>12358</v>
      </c>
      <c r="B10084" s="55" t="s">
        <v>12232</v>
      </c>
      <c r="C10084" s="57" t="s">
        <v>8068</v>
      </c>
      <c r="D10084" s="59">
        <v>112</v>
      </c>
    </row>
    <row r="10085" spans="1:4" ht="27">
      <c r="A10085" s="57">
        <v>11079</v>
      </c>
      <c r="B10085" s="55" t="s">
        <v>12233</v>
      </c>
      <c r="C10085" s="57" t="s">
        <v>7</v>
      </c>
      <c r="D10085" s="59">
        <v>1460.29</v>
      </c>
    </row>
    <row r="10086" spans="1:4" ht="13.5">
      <c r="A10086" s="57">
        <v>11082</v>
      </c>
      <c r="B10086" s="55" t="s">
        <v>12234</v>
      </c>
      <c r="C10086" s="57" t="s">
        <v>7</v>
      </c>
      <c r="D10086" s="59">
        <v>1460.29</v>
      </c>
    </row>
    <row r="10087" spans="1:4" ht="13.5">
      <c r="A10087" s="57">
        <v>4058</v>
      </c>
      <c r="B10087" s="55" t="s">
        <v>12235</v>
      </c>
      <c r="C10087" s="57" t="s">
        <v>4</v>
      </c>
      <c r="D10087" s="59">
        <v>25.59</v>
      </c>
    </row>
    <row r="10088" spans="1:4" ht="13.5">
      <c r="A10088" s="57">
        <v>40974</v>
      </c>
      <c r="B10088" s="55" t="s">
        <v>12236</v>
      </c>
      <c r="C10088" s="57" t="s">
        <v>8078</v>
      </c>
      <c r="D10088" s="59">
        <v>4499.09</v>
      </c>
    </row>
    <row r="10089" spans="1:4" ht="13.5">
      <c r="A10089" s="57">
        <v>34794</v>
      </c>
      <c r="B10089" s="55" t="s">
        <v>12237</v>
      </c>
      <c r="C10089" s="57" t="s">
        <v>4</v>
      </c>
      <c r="D10089" s="59">
        <v>17.16</v>
      </c>
    </row>
    <row r="10090" spans="1:4" ht="13.5">
      <c r="A10090" s="57">
        <v>40925</v>
      </c>
      <c r="B10090" s="55" t="s">
        <v>12238</v>
      </c>
      <c r="C10090" s="57" t="s">
        <v>8078</v>
      </c>
      <c r="D10090" s="59">
        <v>3019.29</v>
      </c>
    </row>
    <row r="10091" spans="1:4" ht="13.5">
      <c r="A10091" s="57">
        <v>13741</v>
      </c>
      <c r="B10091" s="55" t="s">
        <v>12239</v>
      </c>
      <c r="C10091" s="57" t="s">
        <v>8068</v>
      </c>
      <c r="D10091" s="59">
        <v>2222.4</v>
      </c>
    </row>
    <row r="10092" spans="1:4" ht="27">
      <c r="A10092" s="57">
        <v>3288</v>
      </c>
      <c r="B10092" s="55" t="s">
        <v>12240</v>
      </c>
      <c r="C10092" s="57" t="s">
        <v>1</v>
      </c>
      <c r="D10092" s="59">
        <v>4.5999999999999996</v>
      </c>
    </row>
    <row r="10093" spans="1:4" ht="27">
      <c r="A10093" s="57">
        <v>13587</v>
      </c>
      <c r="B10093" s="55" t="s">
        <v>12241</v>
      </c>
      <c r="C10093" s="57" t="s">
        <v>1</v>
      </c>
      <c r="D10093" s="59">
        <v>2.78</v>
      </c>
    </row>
    <row r="10094" spans="1:4" ht="13.5">
      <c r="A10094" s="57">
        <v>38598</v>
      </c>
      <c r="B10094" s="55" t="s">
        <v>12242</v>
      </c>
      <c r="C10094" s="57" t="s">
        <v>8068</v>
      </c>
      <c r="D10094" s="59">
        <v>2.1800000000000002</v>
      </c>
    </row>
    <row r="10095" spans="1:4" ht="13.5">
      <c r="A10095" s="57">
        <v>38595</v>
      </c>
      <c r="B10095" s="55" t="s">
        <v>12243</v>
      </c>
      <c r="C10095" s="57" t="s">
        <v>8068</v>
      </c>
      <c r="D10095" s="59">
        <v>1.84</v>
      </c>
    </row>
    <row r="10096" spans="1:4" ht="13.5">
      <c r="A10096" s="57">
        <v>38592</v>
      </c>
      <c r="B10096" s="55" t="s">
        <v>12244</v>
      </c>
      <c r="C10096" s="57" t="s">
        <v>8068</v>
      </c>
      <c r="D10096" s="59">
        <v>1.86</v>
      </c>
    </row>
    <row r="10097" spans="1:4" ht="13.5">
      <c r="A10097" s="57">
        <v>38588</v>
      </c>
      <c r="B10097" s="55" t="s">
        <v>12245</v>
      </c>
      <c r="C10097" s="57" t="s">
        <v>8068</v>
      </c>
      <c r="D10097" s="59">
        <v>1.49</v>
      </c>
    </row>
    <row r="10098" spans="1:4" ht="13.5">
      <c r="A10098" s="57">
        <v>38593</v>
      </c>
      <c r="B10098" s="55" t="s">
        <v>12246</v>
      </c>
      <c r="C10098" s="57" t="s">
        <v>8068</v>
      </c>
      <c r="D10098" s="59">
        <v>2.06</v>
      </c>
    </row>
    <row r="10099" spans="1:4" ht="13.5">
      <c r="A10099" s="57">
        <v>38589</v>
      </c>
      <c r="B10099" s="55" t="s">
        <v>12247</v>
      </c>
      <c r="C10099" s="57" t="s">
        <v>8068</v>
      </c>
      <c r="D10099" s="59">
        <v>1.56</v>
      </c>
    </row>
    <row r="10100" spans="1:4" ht="13.5">
      <c r="A10100" s="57">
        <v>38594</v>
      </c>
      <c r="B10100" s="55" t="s">
        <v>12248</v>
      </c>
      <c r="C10100" s="57" t="s">
        <v>8068</v>
      </c>
      <c r="D10100" s="59">
        <v>3.25</v>
      </c>
    </row>
    <row r="10101" spans="1:4" ht="13.5">
      <c r="A10101" s="57">
        <v>34773</v>
      </c>
      <c r="B10101" s="55" t="s">
        <v>12249</v>
      </c>
      <c r="C10101" s="57" t="s">
        <v>8068</v>
      </c>
      <c r="D10101" s="59">
        <v>1.54</v>
      </c>
    </row>
    <row r="10102" spans="1:4" ht="13.5">
      <c r="A10102" s="57">
        <v>34769</v>
      </c>
      <c r="B10102" s="55" t="s">
        <v>12250</v>
      </c>
      <c r="C10102" s="57" t="s">
        <v>8068</v>
      </c>
      <c r="D10102" s="59">
        <v>1.9</v>
      </c>
    </row>
    <row r="10103" spans="1:4" ht="13.5">
      <c r="A10103" s="57">
        <v>34763</v>
      </c>
      <c r="B10103" s="55" t="s">
        <v>12251</v>
      </c>
      <c r="C10103" s="57" t="s">
        <v>8068</v>
      </c>
      <c r="D10103" s="59">
        <v>1.17</v>
      </c>
    </row>
    <row r="10104" spans="1:4" ht="13.5">
      <c r="A10104" s="57">
        <v>34774</v>
      </c>
      <c r="B10104" s="55" t="s">
        <v>12252</v>
      </c>
      <c r="C10104" s="57" t="s">
        <v>8068</v>
      </c>
      <c r="D10104" s="59">
        <v>1.46</v>
      </c>
    </row>
    <row r="10105" spans="1:4" ht="13.5">
      <c r="A10105" s="57">
        <v>34771</v>
      </c>
      <c r="B10105" s="55" t="s">
        <v>12253</v>
      </c>
      <c r="C10105" s="57" t="s">
        <v>8068</v>
      </c>
      <c r="D10105" s="59">
        <v>1.76</v>
      </c>
    </row>
    <row r="10106" spans="1:4" ht="13.5">
      <c r="A10106" s="57">
        <v>34764</v>
      </c>
      <c r="B10106" s="55" t="s">
        <v>12254</v>
      </c>
      <c r="C10106" s="57" t="s">
        <v>8068</v>
      </c>
      <c r="D10106" s="59">
        <v>1.1499999999999999</v>
      </c>
    </row>
    <row r="10107" spans="1:4" ht="13.5">
      <c r="A10107" s="57">
        <v>34788</v>
      </c>
      <c r="B10107" s="55" t="s">
        <v>12255</v>
      </c>
      <c r="C10107" s="57" t="s">
        <v>8068</v>
      </c>
      <c r="D10107" s="59">
        <v>0.93</v>
      </c>
    </row>
    <row r="10108" spans="1:4" ht="13.5">
      <c r="A10108" s="57">
        <v>34781</v>
      </c>
      <c r="B10108" s="55" t="s">
        <v>12256</v>
      </c>
      <c r="C10108" s="57" t="s">
        <v>8068</v>
      </c>
      <c r="D10108" s="59">
        <v>1.05</v>
      </c>
    </row>
    <row r="10109" spans="1:4" ht="13.5">
      <c r="A10109" s="57">
        <v>41682</v>
      </c>
      <c r="B10109" s="55" t="s">
        <v>12257</v>
      </c>
      <c r="C10109" s="57" t="s">
        <v>8068</v>
      </c>
      <c r="D10109" s="59">
        <v>24.52</v>
      </c>
    </row>
    <row r="10110" spans="1:4" ht="13.5">
      <c r="A10110" s="57">
        <v>41683</v>
      </c>
      <c r="B10110" s="55" t="s">
        <v>12258</v>
      </c>
      <c r="C10110" s="57" t="s">
        <v>8068</v>
      </c>
      <c r="D10110" s="59">
        <v>18.04</v>
      </c>
    </row>
    <row r="10111" spans="1:4" ht="27">
      <c r="A10111" s="57">
        <v>41680</v>
      </c>
      <c r="B10111" s="55" t="s">
        <v>12259</v>
      </c>
      <c r="C10111" s="57" t="s">
        <v>8068</v>
      </c>
      <c r="D10111" s="59">
        <v>9.7100000000000009</v>
      </c>
    </row>
    <row r="10112" spans="1:4" ht="13.5">
      <c r="A10112" s="57">
        <v>41679</v>
      </c>
      <c r="B10112" s="55" t="s">
        <v>12260</v>
      </c>
      <c r="C10112" s="57" t="s">
        <v>8068</v>
      </c>
      <c r="D10112" s="59">
        <v>22.2</v>
      </c>
    </row>
    <row r="10113" spans="1:4" ht="13.5">
      <c r="A10113" s="57">
        <v>41681</v>
      </c>
      <c r="B10113" s="55" t="s">
        <v>12261</v>
      </c>
      <c r="C10113" s="57" t="s">
        <v>8068</v>
      </c>
      <c r="D10113" s="59">
        <v>15.19</v>
      </c>
    </row>
    <row r="10114" spans="1:4" ht="27">
      <c r="A10114" s="57">
        <v>43386</v>
      </c>
      <c r="B10114" s="55" t="s">
        <v>12262</v>
      </c>
      <c r="C10114" s="57" t="s">
        <v>8068</v>
      </c>
      <c r="D10114" s="59">
        <v>34.69</v>
      </c>
    </row>
    <row r="10115" spans="1:4" ht="13.5">
      <c r="A10115" s="57">
        <v>4059</v>
      </c>
      <c r="B10115" s="55" t="s">
        <v>12263</v>
      </c>
      <c r="C10115" s="57" t="s">
        <v>1</v>
      </c>
      <c r="D10115" s="59">
        <v>24.52</v>
      </c>
    </row>
    <row r="10116" spans="1:4" ht="13.5">
      <c r="A10116" s="57">
        <v>4062</v>
      </c>
      <c r="B10116" s="55" t="s">
        <v>12264</v>
      </c>
      <c r="C10116" s="57" t="s">
        <v>8068</v>
      </c>
      <c r="D10116" s="59">
        <v>24.52</v>
      </c>
    </row>
    <row r="10117" spans="1:4" ht="13.5">
      <c r="A10117" s="57">
        <v>4061</v>
      </c>
      <c r="B10117" s="55" t="s">
        <v>12265</v>
      </c>
      <c r="C10117" s="57" t="s">
        <v>8068</v>
      </c>
      <c r="D10117" s="59">
        <v>30.53</v>
      </c>
    </row>
    <row r="10118" spans="1:4" ht="13.5">
      <c r="A10118" s="57">
        <v>41315</v>
      </c>
      <c r="B10118" s="55" t="s">
        <v>12266</v>
      </c>
      <c r="C10118" s="57" t="s">
        <v>92</v>
      </c>
      <c r="D10118" s="59">
        <v>66.540000000000006</v>
      </c>
    </row>
    <row r="10119" spans="1:4" ht="13.5">
      <c r="A10119" s="57">
        <v>43148</v>
      </c>
      <c r="B10119" s="55" t="s">
        <v>12267</v>
      </c>
      <c r="C10119" s="57" t="s">
        <v>92</v>
      </c>
      <c r="D10119" s="59">
        <v>45.16</v>
      </c>
    </row>
    <row r="10120" spans="1:4" ht="13.5">
      <c r="A10120" s="57">
        <v>43147</v>
      </c>
      <c r="B10120" s="55" t="s">
        <v>12268</v>
      </c>
      <c r="C10120" s="57" t="s">
        <v>92</v>
      </c>
      <c r="D10120" s="59">
        <v>17.489999999999998</v>
      </c>
    </row>
    <row r="10121" spans="1:4" ht="27">
      <c r="A10121" s="57">
        <v>10608</v>
      </c>
      <c r="B10121" s="55" t="s">
        <v>12269</v>
      </c>
      <c r="C10121" s="57" t="s">
        <v>8068</v>
      </c>
      <c r="D10121" s="59">
        <v>6783.22</v>
      </c>
    </row>
    <row r="10122" spans="1:4" ht="13.5">
      <c r="A10122" s="57">
        <v>4069</v>
      </c>
      <c r="B10122" s="55" t="s">
        <v>12270</v>
      </c>
      <c r="C10122" s="57" t="s">
        <v>4</v>
      </c>
      <c r="D10122" s="59">
        <v>55.83</v>
      </c>
    </row>
    <row r="10123" spans="1:4" ht="13.5">
      <c r="A10123" s="57">
        <v>40819</v>
      </c>
      <c r="B10123" s="55" t="s">
        <v>12271</v>
      </c>
      <c r="C10123" s="57" t="s">
        <v>8078</v>
      </c>
      <c r="D10123" s="59">
        <v>9813.49</v>
      </c>
    </row>
    <row r="10124" spans="1:4" ht="13.5">
      <c r="A10124" s="57">
        <v>34361</v>
      </c>
      <c r="B10124" s="55" t="s">
        <v>12272</v>
      </c>
      <c r="C10124" s="57" t="s">
        <v>92</v>
      </c>
      <c r="D10124" s="59">
        <v>12.73</v>
      </c>
    </row>
    <row r="10125" spans="1:4" ht="27">
      <c r="A10125" s="57">
        <v>36512</v>
      </c>
      <c r="B10125" s="55" t="s">
        <v>12273</v>
      </c>
      <c r="C10125" s="57" t="s">
        <v>8068</v>
      </c>
      <c r="D10125" s="59">
        <v>13344.37</v>
      </c>
    </row>
    <row r="10126" spans="1:4" ht="27">
      <c r="A10126" s="57">
        <v>25972</v>
      </c>
      <c r="B10126" s="55" t="s">
        <v>12274</v>
      </c>
      <c r="C10126" s="57" t="s">
        <v>92</v>
      </c>
      <c r="D10126" s="59">
        <v>13.88</v>
      </c>
    </row>
    <row r="10127" spans="1:4" ht="27">
      <c r="A10127" s="57">
        <v>25973</v>
      </c>
      <c r="B10127" s="55" t="s">
        <v>12275</v>
      </c>
      <c r="C10127" s="57" t="s">
        <v>92</v>
      </c>
      <c r="D10127" s="59">
        <v>13.88</v>
      </c>
    </row>
    <row r="10128" spans="1:4" ht="13.5">
      <c r="A10128" s="57">
        <v>11697</v>
      </c>
      <c r="B10128" s="55" t="s">
        <v>12276</v>
      </c>
      <c r="C10128" s="57" t="s">
        <v>8068</v>
      </c>
      <c r="D10128" s="59">
        <v>612.98</v>
      </c>
    </row>
    <row r="10129" spans="1:4" ht="13.5">
      <c r="A10129" s="57">
        <v>11698</v>
      </c>
      <c r="B10129" s="55" t="s">
        <v>12277</v>
      </c>
      <c r="C10129" s="57" t="s">
        <v>8068</v>
      </c>
      <c r="D10129" s="59">
        <v>731.25</v>
      </c>
    </row>
    <row r="10130" spans="1:4" ht="13.5">
      <c r="A10130" s="57">
        <v>11699</v>
      </c>
      <c r="B10130" s="55" t="s">
        <v>12278</v>
      </c>
      <c r="C10130" s="57" t="s">
        <v>8068</v>
      </c>
      <c r="D10130" s="59">
        <v>808.2</v>
      </c>
    </row>
    <row r="10131" spans="1:4" ht="13.5">
      <c r="A10131" s="57">
        <v>10432</v>
      </c>
      <c r="B10131" s="55" t="s">
        <v>12279</v>
      </c>
      <c r="C10131" s="57" t="s">
        <v>8068</v>
      </c>
      <c r="D10131" s="59">
        <v>272.26</v>
      </c>
    </row>
    <row r="10132" spans="1:4" ht="13.5">
      <c r="A10132" s="57">
        <v>10430</v>
      </c>
      <c r="B10132" s="55" t="s">
        <v>12280</v>
      </c>
      <c r="C10132" s="57" t="s">
        <v>8068</v>
      </c>
      <c r="D10132" s="59">
        <v>293.20999999999998</v>
      </c>
    </row>
    <row r="10133" spans="1:4" ht="27">
      <c r="A10133" s="57">
        <v>37514</v>
      </c>
      <c r="B10133" s="55" t="s">
        <v>12281</v>
      </c>
      <c r="C10133" s="57" t="s">
        <v>8068</v>
      </c>
      <c r="D10133" s="59">
        <v>146742.45000000001</v>
      </c>
    </row>
    <row r="10134" spans="1:4" ht="27">
      <c r="A10134" s="57">
        <v>37519</v>
      </c>
      <c r="B10134" s="55" t="s">
        <v>12282</v>
      </c>
      <c r="C10134" s="57" t="s">
        <v>8068</v>
      </c>
      <c r="D10134" s="59">
        <v>226466.65</v>
      </c>
    </row>
    <row r="10135" spans="1:4" ht="27">
      <c r="A10135" s="57">
        <v>37520</v>
      </c>
      <c r="B10135" s="55" t="s">
        <v>12283</v>
      </c>
      <c r="C10135" s="57" t="s">
        <v>8068</v>
      </c>
      <c r="D10135" s="59">
        <v>222754.08</v>
      </c>
    </row>
    <row r="10136" spans="1:4" ht="27">
      <c r="A10136" s="57">
        <v>37521</v>
      </c>
      <c r="B10136" s="55" t="s">
        <v>12284</v>
      </c>
      <c r="C10136" s="57" t="s">
        <v>8068</v>
      </c>
      <c r="D10136" s="59">
        <v>271759.98</v>
      </c>
    </row>
    <row r="10137" spans="1:4" ht="27">
      <c r="A10137" s="57">
        <v>37522</v>
      </c>
      <c r="B10137" s="55" t="s">
        <v>12285</v>
      </c>
      <c r="C10137" s="57" t="s">
        <v>8068</v>
      </c>
      <c r="D10137" s="59">
        <v>279936.09000000003</v>
      </c>
    </row>
    <row r="10138" spans="1:4" ht="27">
      <c r="A10138" s="57">
        <v>21109</v>
      </c>
      <c r="B10138" s="55" t="s">
        <v>12286</v>
      </c>
      <c r="C10138" s="57" t="s">
        <v>8068</v>
      </c>
      <c r="D10138" s="59">
        <v>32.49</v>
      </c>
    </row>
    <row r="10139" spans="1:4" ht="13.5">
      <c r="A10139" s="57">
        <v>36800</v>
      </c>
      <c r="B10139" s="55" t="s">
        <v>12287</v>
      </c>
      <c r="C10139" s="57" t="s">
        <v>8068</v>
      </c>
      <c r="D10139" s="59">
        <v>76.47</v>
      </c>
    </row>
    <row r="10140" spans="1:4" ht="13.5">
      <c r="A10140" s="57">
        <v>11769</v>
      </c>
      <c r="B10140" s="55" t="s">
        <v>12288</v>
      </c>
      <c r="C10140" s="57" t="s">
        <v>8068</v>
      </c>
      <c r="D10140" s="59">
        <v>187.41</v>
      </c>
    </row>
    <row r="10141" spans="1:4" ht="13.5">
      <c r="A10141" s="57">
        <v>36793</v>
      </c>
      <c r="B10141" s="55" t="s">
        <v>12289</v>
      </c>
      <c r="C10141" s="57" t="s">
        <v>8068</v>
      </c>
      <c r="D10141" s="59">
        <v>303.43</v>
      </c>
    </row>
    <row r="10142" spans="1:4" ht="27">
      <c r="A10142" s="57">
        <v>37546</v>
      </c>
      <c r="B10142" s="55" t="s">
        <v>12290</v>
      </c>
      <c r="C10142" s="57" t="s">
        <v>8068</v>
      </c>
      <c r="D10142" s="59">
        <v>7911.34</v>
      </c>
    </row>
    <row r="10143" spans="1:4" ht="27">
      <c r="A10143" s="57">
        <v>37544</v>
      </c>
      <c r="B10143" s="55" t="s">
        <v>12291</v>
      </c>
      <c r="C10143" s="57" t="s">
        <v>8068</v>
      </c>
      <c r="D10143" s="59">
        <v>8367.58</v>
      </c>
    </row>
    <row r="10144" spans="1:4" ht="27">
      <c r="A10144" s="57">
        <v>37545</v>
      </c>
      <c r="B10144" s="55" t="s">
        <v>12292</v>
      </c>
      <c r="C10144" s="57" t="s">
        <v>8068</v>
      </c>
      <c r="D10144" s="59">
        <v>9956.2900000000009</v>
      </c>
    </row>
    <row r="10145" spans="1:4" ht="13.5">
      <c r="A10145" s="57">
        <v>11771</v>
      </c>
      <c r="B10145" s="55" t="s">
        <v>12293</v>
      </c>
      <c r="C10145" s="57" t="s">
        <v>8068</v>
      </c>
      <c r="D10145" s="59">
        <v>232.46</v>
      </c>
    </row>
    <row r="10146" spans="1:4" ht="27">
      <c r="A10146" s="57">
        <v>39919</v>
      </c>
      <c r="B10146" s="55" t="s">
        <v>12294</v>
      </c>
      <c r="C10146" s="57" t="s">
        <v>8068</v>
      </c>
      <c r="D10146" s="59">
        <v>39600.67</v>
      </c>
    </row>
    <row r="10147" spans="1:4" ht="27">
      <c r="A10147" s="57">
        <v>38385</v>
      </c>
      <c r="B10147" s="55" t="s">
        <v>12295</v>
      </c>
      <c r="C10147" s="57" t="s">
        <v>8068</v>
      </c>
      <c r="D10147" s="59">
        <v>37.700000000000003</v>
      </c>
    </row>
    <row r="10148" spans="1:4" ht="13.5">
      <c r="A10148" s="57">
        <v>37587</v>
      </c>
      <c r="B10148" s="55" t="s">
        <v>12296</v>
      </c>
      <c r="C10148" s="57" t="s">
        <v>8068</v>
      </c>
      <c r="D10148" s="59">
        <v>211.43</v>
      </c>
    </row>
    <row r="10149" spans="1:4" ht="27">
      <c r="A10149" s="57">
        <v>11561</v>
      </c>
      <c r="B10149" s="55" t="s">
        <v>12297</v>
      </c>
      <c r="C10149" s="57" t="s">
        <v>8068</v>
      </c>
      <c r="D10149" s="59">
        <v>173.69</v>
      </c>
    </row>
    <row r="10150" spans="1:4" ht="27">
      <c r="A10150" s="57">
        <v>43604</v>
      </c>
      <c r="B10150" s="55" t="s">
        <v>12298</v>
      </c>
      <c r="C10150" s="57" t="s">
        <v>8068</v>
      </c>
      <c r="D10150" s="59">
        <v>92.6</v>
      </c>
    </row>
    <row r="10151" spans="1:4" ht="27">
      <c r="A10151" s="57">
        <v>11560</v>
      </c>
      <c r="B10151" s="55" t="s">
        <v>12299</v>
      </c>
      <c r="C10151" s="57" t="s">
        <v>8068</v>
      </c>
      <c r="D10151" s="59">
        <v>134.06</v>
      </c>
    </row>
    <row r="10152" spans="1:4" ht="27">
      <c r="A10152" s="57">
        <v>11499</v>
      </c>
      <c r="B10152" s="55" t="s">
        <v>12300</v>
      </c>
      <c r="C10152" s="57" t="s">
        <v>8068</v>
      </c>
      <c r="D10152" s="59">
        <v>524.79</v>
      </c>
    </row>
    <row r="10153" spans="1:4" ht="13.5">
      <c r="A10153" s="57">
        <v>34761</v>
      </c>
      <c r="B10153" s="55" t="s">
        <v>12301</v>
      </c>
      <c r="C10153" s="57" t="s">
        <v>4</v>
      </c>
      <c r="D10153" s="59">
        <v>17.55</v>
      </c>
    </row>
    <row r="10154" spans="1:4" ht="13.5">
      <c r="A10154" s="57">
        <v>40924</v>
      </c>
      <c r="B10154" s="55" t="s">
        <v>12302</v>
      </c>
      <c r="C10154" s="57" t="s">
        <v>8078</v>
      </c>
      <c r="D10154" s="59">
        <v>3088.36</v>
      </c>
    </row>
    <row r="10155" spans="1:4" ht="13.5">
      <c r="A10155" s="57">
        <v>25957</v>
      </c>
      <c r="B10155" s="55" t="s">
        <v>12303</v>
      </c>
      <c r="C10155" s="57" t="s">
        <v>4</v>
      </c>
      <c r="D10155" s="59">
        <v>19.43</v>
      </c>
    </row>
    <row r="10156" spans="1:4" ht="13.5">
      <c r="A10156" s="57">
        <v>40983</v>
      </c>
      <c r="B10156" s="55" t="s">
        <v>12304</v>
      </c>
      <c r="C10156" s="57" t="s">
        <v>8078</v>
      </c>
      <c r="D10156" s="59">
        <v>3418.45</v>
      </c>
    </row>
    <row r="10157" spans="1:4" ht="13.5">
      <c r="A10157" s="57">
        <v>2437</v>
      </c>
      <c r="B10157" s="55" t="s">
        <v>12305</v>
      </c>
      <c r="C10157" s="57" t="s">
        <v>4</v>
      </c>
      <c r="D10157" s="59">
        <v>28.18</v>
      </c>
    </row>
    <row r="10158" spans="1:4" ht="13.5">
      <c r="A10158" s="57">
        <v>40921</v>
      </c>
      <c r="B10158" s="55" t="s">
        <v>12306</v>
      </c>
      <c r="C10158" s="57" t="s">
        <v>8078</v>
      </c>
      <c r="D10158" s="59">
        <v>4953.84</v>
      </c>
    </row>
    <row r="10159" spans="1:4" ht="27">
      <c r="A10159" s="57">
        <v>14252</v>
      </c>
      <c r="B10159" s="55" t="s">
        <v>12307</v>
      </c>
      <c r="C10159" s="57" t="s">
        <v>8068</v>
      </c>
      <c r="D10159" s="59">
        <v>2258.36</v>
      </c>
    </row>
    <row r="10160" spans="1:4" ht="27">
      <c r="A10160" s="57">
        <v>730</v>
      </c>
      <c r="B10160" s="55" t="s">
        <v>12308</v>
      </c>
      <c r="C10160" s="57" t="s">
        <v>8068</v>
      </c>
      <c r="D10160" s="59">
        <v>6033.92</v>
      </c>
    </row>
    <row r="10161" spans="1:4" ht="27">
      <c r="A10161" s="57">
        <v>723</v>
      </c>
      <c r="B10161" s="55" t="s">
        <v>12309</v>
      </c>
      <c r="C10161" s="57" t="s">
        <v>8068</v>
      </c>
      <c r="D10161" s="59">
        <v>2999.07</v>
      </c>
    </row>
    <row r="10162" spans="1:4" ht="27">
      <c r="A10162" s="57">
        <v>36502</v>
      </c>
      <c r="B10162" s="55" t="s">
        <v>12310</v>
      </c>
      <c r="C10162" s="57" t="s">
        <v>8068</v>
      </c>
      <c r="D10162" s="59">
        <v>2818.77</v>
      </c>
    </row>
    <row r="10163" spans="1:4" ht="27">
      <c r="A10163" s="57">
        <v>36503</v>
      </c>
      <c r="B10163" s="55" t="s">
        <v>12311</v>
      </c>
      <c r="C10163" s="57" t="s">
        <v>8068</v>
      </c>
      <c r="D10163" s="59">
        <v>3475.87</v>
      </c>
    </row>
    <row r="10164" spans="1:4" ht="27">
      <c r="A10164" s="57">
        <v>4090</v>
      </c>
      <c r="B10164" s="55" t="s">
        <v>12312</v>
      </c>
      <c r="C10164" s="57" t="s">
        <v>8068</v>
      </c>
      <c r="D10164" s="59">
        <v>725000</v>
      </c>
    </row>
    <row r="10165" spans="1:4" ht="27">
      <c r="A10165" s="57">
        <v>13227</v>
      </c>
      <c r="B10165" s="55" t="s">
        <v>12313</v>
      </c>
      <c r="C10165" s="57" t="s">
        <v>8068</v>
      </c>
      <c r="D10165" s="59">
        <v>900902.9</v>
      </c>
    </row>
    <row r="10166" spans="1:4" ht="27">
      <c r="A10166" s="57">
        <v>10597</v>
      </c>
      <c r="B10166" s="55" t="s">
        <v>12314</v>
      </c>
      <c r="C10166" s="57" t="s">
        <v>8068</v>
      </c>
      <c r="D10166" s="59">
        <v>948316.53</v>
      </c>
    </row>
    <row r="10167" spans="1:4" ht="13.5">
      <c r="A10167" s="57">
        <v>39628</v>
      </c>
      <c r="B10167" s="55" t="s">
        <v>12315</v>
      </c>
      <c r="C10167" s="57" t="s">
        <v>8068</v>
      </c>
      <c r="D10167" s="59">
        <v>2163.04</v>
      </c>
    </row>
    <row r="10168" spans="1:4" ht="13.5">
      <c r="A10168" s="57">
        <v>39404</v>
      </c>
      <c r="B10168" s="55" t="s">
        <v>12316</v>
      </c>
      <c r="C10168" s="57" t="s">
        <v>8068</v>
      </c>
      <c r="D10168" s="59">
        <v>1072.58</v>
      </c>
    </row>
    <row r="10169" spans="1:4" ht="13.5">
      <c r="A10169" s="57">
        <v>39402</v>
      </c>
      <c r="B10169" s="55" t="s">
        <v>12317</v>
      </c>
      <c r="C10169" s="57" t="s">
        <v>8068</v>
      </c>
      <c r="D10169" s="59">
        <v>883.6</v>
      </c>
    </row>
    <row r="10170" spans="1:4" ht="13.5">
      <c r="A10170" s="57">
        <v>39403</v>
      </c>
      <c r="B10170" s="55" t="s">
        <v>12318</v>
      </c>
      <c r="C10170" s="57" t="s">
        <v>8068</v>
      </c>
      <c r="D10170" s="59">
        <v>864.38</v>
      </c>
    </row>
    <row r="10171" spans="1:4" ht="13.5">
      <c r="A10171" s="57">
        <v>4093</v>
      </c>
      <c r="B10171" s="55" t="s">
        <v>12319</v>
      </c>
      <c r="C10171" s="57" t="s">
        <v>4</v>
      </c>
      <c r="D10171" s="59">
        <v>18.559999999999999</v>
      </c>
    </row>
    <row r="10172" spans="1:4" ht="13.5">
      <c r="A10172" s="57">
        <v>10512</v>
      </c>
      <c r="B10172" s="55" t="s">
        <v>12320</v>
      </c>
      <c r="C10172" s="57" t="s">
        <v>8078</v>
      </c>
      <c r="D10172" s="59">
        <v>3265.68</v>
      </c>
    </row>
    <row r="10173" spans="1:4" ht="13.5">
      <c r="A10173" s="57">
        <v>20020</v>
      </c>
      <c r="B10173" s="55" t="s">
        <v>12321</v>
      </c>
      <c r="C10173" s="57" t="s">
        <v>4</v>
      </c>
      <c r="D10173" s="59">
        <v>17.5</v>
      </c>
    </row>
    <row r="10174" spans="1:4" ht="13.5">
      <c r="A10174" s="57">
        <v>41038</v>
      </c>
      <c r="B10174" s="55" t="s">
        <v>12322</v>
      </c>
      <c r="C10174" s="57" t="s">
        <v>8078</v>
      </c>
      <c r="D10174" s="59">
        <v>3080.38</v>
      </c>
    </row>
    <row r="10175" spans="1:4" ht="13.5">
      <c r="A10175" s="57">
        <v>4094</v>
      </c>
      <c r="B10175" s="55" t="s">
        <v>12323</v>
      </c>
      <c r="C10175" s="57" t="s">
        <v>4</v>
      </c>
      <c r="D10175" s="59">
        <v>24.79</v>
      </c>
    </row>
    <row r="10176" spans="1:4" ht="13.5">
      <c r="A10176" s="57">
        <v>40988</v>
      </c>
      <c r="B10176" s="55" t="s">
        <v>12324</v>
      </c>
      <c r="C10176" s="57" t="s">
        <v>8078</v>
      </c>
      <c r="D10176" s="59">
        <v>4361.13</v>
      </c>
    </row>
    <row r="10177" spans="1:4" ht="13.5">
      <c r="A10177" s="57">
        <v>4095</v>
      </c>
      <c r="B10177" s="55" t="s">
        <v>12325</v>
      </c>
      <c r="C10177" s="57" t="s">
        <v>4</v>
      </c>
      <c r="D10177" s="59">
        <v>17.89</v>
      </c>
    </row>
    <row r="10178" spans="1:4" ht="13.5">
      <c r="A10178" s="57">
        <v>40990</v>
      </c>
      <c r="B10178" s="55" t="s">
        <v>12326</v>
      </c>
      <c r="C10178" s="57" t="s">
        <v>8078</v>
      </c>
      <c r="D10178" s="59">
        <v>3148.07</v>
      </c>
    </row>
    <row r="10179" spans="1:4" ht="13.5">
      <c r="A10179" s="57">
        <v>4097</v>
      </c>
      <c r="B10179" s="55" t="s">
        <v>12327</v>
      </c>
      <c r="C10179" s="57" t="s">
        <v>4</v>
      </c>
      <c r="D10179" s="59">
        <v>21.33</v>
      </c>
    </row>
    <row r="10180" spans="1:4" ht="13.5">
      <c r="A10180" s="57">
        <v>40994</v>
      </c>
      <c r="B10180" s="55" t="s">
        <v>12328</v>
      </c>
      <c r="C10180" s="57" t="s">
        <v>8078</v>
      </c>
      <c r="D10180" s="59">
        <v>3752.47</v>
      </c>
    </row>
    <row r="10181" spans="1:4" ht="13.5">
      <c r="A10181" s="57">
        <v>4096</v>
      </c>
      <c r="B10181" s="55" t="s">
        <v>12329</v>
      </c>
      <c r="C10181" s="57" t="s">
        <v>4</v>
      </c>
      <c r="D10181" s="59">
        <v>21.55</v>
      </c>
    </row>
    <row r="10182" spans="1:4" ht="13.5">
      <c r="A10182" s="57">
        <v>40992</v>
      </c>
      <c r="B10182" s="55" t="s">
        <v>12330</v>
      </c>
      <c r="C10182" s="57" t="s">
        <v>8078</v>
      </c>
      <c r="D10182" s="59">
        <v>3788.91</v>
      </c>
    </row>
    <row r="10183" spans="1:4" ht="13.5">
      <c r="A10183" s="57">
        <v>13955</v>
      </c>
      <c r="B10183" s="55" t="s">
        <v>12331</v>
      </c>
      <c r="C10183" s="57" t="s">
        <v>8068</v>
      </c>
      <c r="D10183" s="59">
        <v>2142.9499999999998</v>
      </c>
    </row>
    <row r="10184" spans="1:4" ht="13.5">
      <c r="A10184" s="57">
        <v>4114</v>
      </c>
      <c r="B10184" s="55" t="s">
        <v>12332</v>
      </c>
      <c r="C10184" s="57" t="s">
        <v>8068</v>
      </c>
      <c r="D10184" s="59">
        <v>56.21</v>
      </c>
    </row>
    <row r="10185" spans="1:4" ht="13.5">
      <c r="A10185" s="57">
        <v>36797</v>
      </c>
      <c r="B10185" s="55" t="s">
        <v>12333</v>
      </c>
      <c r="C10185" s="57" t="s">
        <v>8068</v>
      </c>
      <c r="D10185" s="59">
        <v>50.04</v>
      </c>
    </row>
    <row r="10186" spans="1:4" ht="13.5">
      <c r="A10186" s="57">
        <v>4107</v>
      </c>
      <c r="B10186" s="55" t="s">
        <v>12334</v>
      </c>
      <c r="C10186" s="57" t="s">
        <v>8068</v>
      </c>
      <c r="D10186" s="59">
        <v>47.19</v>
      </c>
    </row>
    <row r="10187" spans="1:4" ht="13.5">
      <c r="A10187" s="57">
        <v>4102</v>
      </c>
      <c r="B10187" s="55" t="s">
        <v>12335</v>
      </c>
      <c r="C10187" s="57" t="s">
        <v>8068</v>
      </c>
      <c r="D10187" s="59">
        <v>57.6</v>
      </c>
    </row>
    <row r="10188" spans="1:4" ht="13.5">
      <c r="A10188" s="57">
        <v>36799</v>
      </c>
      <c r="B10188" s="55" t="s">
        <v>12336</v>
      </c>
      <c r="C10188" s="57" t="s">
        <v>8068</v>
      </c>
      <c r="D10188" s="59">
        <v>48.57</v>
      </c>
    </row>
    <row r="10189" spans="1:4" ht="27">
      <c r="A10189" s="57">
        <v>2747</v>
      </c>
      <c r="B10189" s="55" t="s">
        <v>12337</v>
      </c>
      <c r="C10189" s="57" t="s">
        <v>1</v>
      </c>
      <c r="D10189" s="59">
        <v>19.37</v>
      </c>
    </row>
    <row r="10190" spans="1:4" ht="27">
      <c r="A10190" s="57">
        <v>21138</v>
      </c>
      <c r="B10190" s="55" t="s">
        <v>12338</v>
      </c>
      <c r="C10190" s="57" t="s">
        <v>1</v>
      </c>
      <c r="D10190" s="59">
        <v>6.14</v>
      </c>
    </row>
    <row r="10191" spans="1:4" ht="27">
      <c r="A10191" s="57">
        <v>10826</v>
      </c>
      <c r="B10191" s="55" t="s">
        <v>12339</v>
      </c>
      <c r="C10191" s="57" t="s">
        <v>8068</v>
      </c>
      <c r="D10191" s="59">
        <v>50.86</v>
      </c>
    </row>
    <row r="10192" spans="1:4" ht="13.5">
      <c r="A10192" s="57">
        <v>365</v>
      </c>
      <c r="B10192" s="55" t="s">
        <v>12340</v>
      </c>
      <c r="C10192" s="57" t="s">
        <v>8068</v>
      </c>
      <c r="D10192" s="59">
        <v>31.53</v>
      </c>
    </row>
    <row r="10193" spans="1:4" ht="13.5">
      <c r="A10193" s="57">
        <v>38639</v>
      </c>
      <c r="B10193" s="55" t="s">
        <v>12341</v>
      </c>
      <c r="C10193" s="57" t="s">
        <v>8068</v>
      </c>
      <c r="D10193" s="59">
        <v>122.06</v>
      </c>
    </row>
    <row r="10194" spans="1:4" ht="13.5">
      <c r="A10194" s="57">
        <v>38640</v>
      </c>
      <c r="B10194" s="55" t="s">
        <v>12342</v>
      </c>
      <c r="C10194" s="57" t="s">
        <v>8068</v>
      </c>
      <c r="D10194" s="59">
        <v>1.83</v>
      </c>
    </row>
    <row r="10195" spans="1:4" ht="27">
      <c r="A10195" s="57">
        <v>358</v>
      </c>
      <c r="B10195" s="55" t="s">
        <v>12343</v>
      </c>
      <c r="C10195" s="57" t="s">
        <v>8068</v>
      </c>
      <c r="D10195" s="59">
        <v>37.630000000000003</v>
      </c>
    </row>
    <row r="10196" spans="1:4" ht="27">
      <c r="A10196" s="57">
        <v>359</v>
      </c>
      <c r="B10196" s="55" t="s">
        <v>12344</v>
      </c>
      <c r="C10196" s="57" t="s">
        <v>8068</v>
      </c>
      <c r="D10196" s="59">
        <v>77.31</v>
      </c>
    </row>
    <row r="10197" spans="1:4" ht="13.5">
      <c r="A10197" s="57">
        <v>38641</v>
      </c>
      <c r="B10197" s="55" t="s">
        <v>12345</v>
      </c>
      <c r="C10197" s="57" t="s">
        <v>8068</v>
      </c>
      <c r="D10197" s="59">
        <v>76.290000000000006</v>
      </c>
    </row>
    <row r="10198" spans="1:4" ht="27">
      <c r="A10198" s="57">
        <v>360</v>
      </c>
      <c r="B10198" s="55" t="s">
        <v>12346</v>
      </c>
      <c r="C10198" s="57" t="s">
        <v>8068</v>
      </c>
      <c r="D10198" s="59">
        <v>1.77</v>
      </c>
    </row>
    <row r="10199" spans="1:4" ht="40.5">
      <c r="A10199" s="57">
        <v>42430</v>
      </c>
      <c r="B10199" s="55" t="s">
        <v>12347</v>
      </c>
      <c r="C10199" s="57" t="s">
        <v>8068</v>
      </c>
      <c r="D10199" s="59">
        <v>5383.1</v>
      </c>
    </row>
    <row r="10200" spans="1:4" ht="13.5">
      <c r="A10200" s="57">
        <v>4214</v>
      </c>
      <c r="B10200" s="55" t="s">
        <v>12348</v>
      </c>
      <c r="C10200" s="57" t="s">
        <v>8068</v>
      </c>
      <c r="D10200" s="59">
        <v>11.48</v>
      </c>
    </row>
    <row r="10201" spans="1:4" ht="13.5">
      <c r="A10201" s="57">
        <v>4215</v>
      </c>
      <c r="B10201" s="55" t="s">
        <v>12349</v>
      </c>
      <c r="C10201" s="57" t="s">
        <v>8068</v>
      </c>
      <c r="D10201" s="59">
        <v>7.56</v>
      </c>
    </row>
    <row r="10202" spans="1:4" ht="13.5">
      <c r="A10202" s="57">
        <v>4210</v>
      </c>
      <c r="B10202" s="55" t="s">
        <v>12350</v>
      </c>
      <c r="C10202" s="57" t="s">
        <v>8068</v>
      </c>
      <c r="D10202" s="59">
        <v>1.27</v>
      </c>
    </row>
    <row r="10203" spans="1:4" ht="13.5">
      <c r="A10203" s="57">
        <v>4212</v>
      </c>
      <c r="B10203" s="55" t="s">
        <v>12351</v>
      </c>
      <c r="C10203" s="57" t="s">
        <v>8068</v>
      </c>
      <c r="D10203" s="59">
        <v>3.65</v>
      </c>
    </row>
    <row r="10204" spans="1:4" ht="13.5">
      <c r="A10204" s="57">
        <v>4213</v>
      </c>
      <c r="B10204" s="55" t="s">
        <v>12352</v>
      </c>
      <c r="C10204" s="57" t="s">
        <v>8068</v>
      </c>
      <c r="D10204" s="59">
        <v>16.309999999999999</v>
      </c>
    </row>
    <row r="10205" spans="1:4" ht="13.5">
      <c r="A10205" s="57">
        <v>4211</v>
      </c>
      <c r="B10205" s="55" t="s">
        <v>12353</v>
      </c>
      <c r="C10205" s="57" t="s">
        <v>8068</v>
      </c>
      <c r="D10205" s="59">
        <v>1.82</v>
      </c>
    </row>
    <row r="10206" spans="1:4" ht="13.5">
      <c r="A10206" s="57">
        <v>4209</v>
      </c>
      <c r="B10206" s="55" t="s">
        <v>12354</v>
      </c>
      <c r="C10206" s="57" t="s">
        <v>8068</v>
      </c>
      <c r="D10206" s="59">
        <v>17.28</v>
      </c>
    </row>
    <row r="10207" spans="1:4" ht="13.5">
      <c r="A10207" s="57">
        <v>4180</v>
      </c>
      <c r="B10207" s="55" t="s">
        <v>12355</v>
      </c>
      <c r="C10207" s="57" t="s">
        <v>8068</v>
      </c>
      <c r="D10207" s="59">
        <v>13.01</v>
      </c>
    </row>
    <row r="10208" spans="1:4" ht="13.5">
      <c r="A10208" s="57">
        <v>4177</v>
      </c>
      <c r="B10208" s="55" t="s">
        <v>12356</v>
      </c>
      <c r="C10208" s="57" t="s">
        <v>8068</v>
      </c>
      <c r="D10208" s="59">
        <v>4.32</v>
      </c>
    </row>
    <row r="10209" spans="1:4" ht="13.5">
      <c r="A10209" s="57">
        <v>4179</v>
      </c>
      <c r="B10209" s="55" t="s">
        <v>12357</v>
      </c>
      <c r="C10209" s="57" t="s">
        <v>8068</v>
      </c>
      <c r="D10209" s="59">
        <v>8.83</v>
      </c>
    </row>
    <row r="10210" spans="1:4" ht="13.5">
      <c r="A10210" s="57">
        <v>4208</v>
      </c>
      <c r="B10210" s="55" t="s">
        <v>12358</v>
      </c>
      <c r="C10210" s="57" t="s">
        <v>8068</v>
      </c>
      <c r="D10210" s="59">
        <v>41.13</v>
      </c>
    </row>
    <row r="10211" spans="1:4" ht="13.5">
      <c r="A10211" s="57">
        <v>4181</v>
      </c>
      <c r="B10211" s="55" t="s">
        <v>12359</v>
      </c>
      <c r="C10211" s="57" t="s">
        <v>8068</v>
      </c>
      <c r="D10211" s="59">
        <v>26.87</v>
      </c>
    </row>
    <row r="10212" spans="1:4" ht="13.5">
      <c r="A10212" s="57">
        <v>4178</v>
      </c>
      <c r="B10212" s="55" t="s">
        <v>12360</v>
      </c>
      <c r="C10212" s="57" t="s">
        <v>8068</v>
      </c>
      <c r="D10212" s="59">
        <v>5.99</v>
      </c>
    </row>
    <row r="10213" spans="1:4" ht="13.5">
      <c r="A10213" s="57">
        <v>4182</v>
      </c>
      <c r="B10213" s="55" t="s">
        <v>12361</v>
      </c>
      <c r="C10213" s="57" t="s">
        <v>8068</v>
      </c>
      <c r="D10213" s="59">
        <v>66.91</v>
      </c>
    </row>
    <row r="10214" spans="1:4" ht="13.5">
      <c r="A10214" s="57">
        <v>4183</v>
      </c>
      <c r="B10214" s="55" t="s">
        <v>12362</v>
      </c>
      <c r="C10214" s="57" t="s">
        <v>8068</v>
      </c>
      <c r="D10214" s="59">
        <v>107.72</v>
      </c>
    </row>
    <row r="10215" spans="1:4" ht="13.5">
      <c r="A10215" s="57">
        <v>4184</v>
      </c>
      <c r="B10215" s="55" t="s">
        <v>12363</v>
      </c>
      <c r="C10215" s="57" t="s">
        <v>8068</v>
      </c>
      <c r="D10215" s="59">
        <v>237.79</v>
      </c>
    </row>
    <row r="10216" spans="1:4" ht="13.5">
      <c r="A10216" s="57">
        <v>4185</v>
      </c>
      <c r="B10216" s="55" t="s">
        <v>12364</v>
      </c>
      <c r="C10216" s="57" t="s">
        <v>8068</v>
      </c>
      <c r="D10216" s="59">
        <v>395.1</v>
      </c>
    </row>
    <row r="10217" spans="1:4" ht="13.5">
      <c r="A10217" s="57">
        <v>4205</v>
      </c>
      <c r="B10217" s="55" t="s">
        <v>12365</v>
      </c>
      <c r="C10217" s="57" t="s">
        <v>8068</v>
      </c>
      <c r="D10217" s="59">
        <v>22.82</v>
      </c>
    </row>
    <row r="10218" spans="1:4" ht="13.5">
      <c r="A10218" s="57">
        <v>4192</v>
      </c>
      <c r="B10218" s="55" t="s">
        <v>12366</v>
      </c>
      <c r="C10218" s="57" t="s">
        <v>8068</v>
      </c>
      <c r="D10218" s="59">
        <v>22.82</v>
      </c>
    </row>
    <row r="10219" spans="1:4" ht="13.5">
      <c r="A10219" s="57">
        <v>4191</v>
      </c>
      <c r="B10219" s="55" t="s">
        <v>12367</v>
      </c>
      <c r="C10219" s="57" t="s">
        <v>8068</v>
      </c>
      <c r="D10219" s="59">
        <v>22.82</v>
      </c>
    </row>
    <row r="10220" spans="1:4" ht="13.5">
      <c r="A10220" s="57">
        <v>4207</v>
      </c>
      <c r="B10220" s="55" t="s">
        <v>12368</v>
      </c>
      <c r="C10220" s="57" t="s">
        <v>8068</v>
      </c>
      <c r="D10220" s="59">
        <v>18.36</v>
      </c>
    </row>
    <row r="10221" spans="1:4" ht="13.5">
      <c r="A10221" s="57">
        <v>4206</v>
      </c>
      <c r="B10221" s="55" t="s">
        <v>12369</v>
      </c>
      <c r="C10221" s="57" t="s">
        <v>8068</v>
      </c>
      <c r="D10221" s="59">
        <v>17.829999999999998</v>
      </c>
    </row>
    <row r="10222" spans="1:4" ht="13.5">
      <c r="A10222" s="57">
        <v>4190</v>
      </c>
      <c r="B10222" s="55" t="s">
        <v>12370</v>
      </c>
      <c r="C10222" s="57" t="s">
        <v>8068</v>
      </c>
      <c r="D10222" s="59">
        <v>17.829999999999998</v>
      </c>
    </row>
    <row r="10223" spans="1:4" ht="13.5">
      <c r="A10223" s="57">
        <v>4186</v>
      </c>
      <c r="B10223" s="55" t="s">
        <v>12371</v>
      </c>
      <c r="C10223" s="57" t="s">
        <v>8068</v>
      </c>
      <c r="D10223" s="59">
        <v>5.27</v>
      </c>
    </row>
    <row r="10224" spans="1:4" ht="13.5">
      <c r="A10224" s="57">
        <v>4188</v>
      </c>
      <c r="B10224" s="55" t="s">
        <v>12372</v>
      </c>
      <c r="C10224" s="57" t="s">
        <v>8068</v>
      </c>
      <c r="D10224" s="59">
        <v>10.76</v>
      </c>
    </row>
    <row r="10225" spans="1:4" ht="13.5">
      <c r="A10225" s="57">
        <v>4189</v>
      </c>
      <c r="B10225" s="55" t="s">
        <v>12373</v>
      </c>
      <c r="C10225" s="57" t="s">
        <v>8068</v>
      </c>
      <c r="D10225" s="59">
        <v>10.76</v>
      </c>
    </row>
    <row r="10226" spans="1:4" ht="13.5">
      <c r="A10226" s="57">
        <v>4197</v>
      </c>
      <c r="B10226" s="55" t="s">
        <v>12374</v>
      </c>
      <c r="C10226" s="57" t="s">
        <v>8068</v>
      </c>
      <c r="D10226" s="59">
        <v>56.97</v>
      </c>
    </row>
    <row r="10227" spans="1:4" ht="13.5">
      <c r="A10227" s="57">
        <v>4194</v>
      </c>
      <c r="B10227" s="55" t="s">
        <v>12375</v>
      </c>
      <c r="C10227" s="57" t="s">
        <v>8068</v>
      </c>
      <c r="D10227" s="59">
        <v>34.42</v>
      </c>
    </row>
    <row r="10228" spans="1:4" ht="13.5">
      <c r="A10228" s="57">
        <v>4193</v>
      </c>
      <c r="B10228" s="55" t="s">
        <v>12376</v>
      </c>
      <c r="C10228" s="57" t="s">
        <v>8068</v>
      </c>
      <c r="D10228" s="59">
        <v>34.42</v>
      </c>
    </row>
    <row r="10229" spans="1:4" ht="13.5">
      <c r="A10229" s="57">
        <v>4204</v>
      </c>
      <c r="B10229" s="55" t="s">
        <v>12377</v>
      </c>
      <c r="C10229" s="57" t="s">
        <v>8068</v>
      </c>
      <c r="D10229" s="59">
        <v>34.42</v>
      </c>
    </row>
    <row r="10230" spans="1:4" ht="13.5">
      <c r="A10230" s="57">
        <v>4187</v>
      </c>
      <c r="B10230" s="55" t="s">
        <v>12378</v>
      </c>
      <c r="C10230" s="57" t="s">
        <v>8068</v>
      </c>
      <c r="D10230" s="59">
        <v>6.86</v>
      </c>
    </row>
    <row r="10231" spans="1:4" ht="13.5">
      <c r="A10231" s="57">
        <v>4202</v>
      </c>
      <c r="B10231" s="55" t="s">
        <v>12379</v>
      </c>
      <c r="C10231" s="57" t="s">
        <v>8068</v>
      </c>
      <c r="D10231" s="59">
        <v>104.05</v>
      </c>
    </row>
    <row r="10232" spans="1:4" ht="13.5">
      <c r="A10232" s="57">
        <v>4203</v>
      </c>
      <c r="B10232" s="55" t="s">
        <v>12380</v>
      </c>
      <c r="C10232" s="57" t="s">
        <v>8068</v>
      </c>
      <c r="D10232" s="59">
        <v>91.89</v>
      </c>
    </row>
    <row r="10233" spans="1:4" ht="13.5">
      <c r="A10233" s="57">
        <v>40368</v>
      </c>
      <c r="B10233" s="55" t="s">
        <v>12381</v>
      </c>
      <c r="C10233" s="57" t="s">
        <v>8068</v>
      </c>
      <c r="D10233" s="59">
        <v>67.349999999999994</v>
      </c>
    </row>
    <row r="10234" spans="1:4" ht="13.5">
      <c r="A10234" s="57">
        <v>40365</v>
      </c>
      <c r="B10234" s="55" t="s">
        <v>12382</v>
      </c>
      <c r="C10234" s="57" t="s">
        <v>8068</v>
      </c>
      <c r="D10234" s="59">
        <v>45.44</v>
      </c>
    </row>
    <row r="10235" spans="1:4" ht="13.5">
      <c r="A10235" s="57">
        <v>40356</v>
      </c>
      <c r="B10235" s="55" t="s">
        <v>12383</v>
      </c>
      <c r="C10235" s="57" t="s">
        <v>8068</v>
      </c>
      <c r="D10235" s="59">
        <v>15.52</v>
      </c>
    </row>
    <row r="10236" spans="1:4" ht="13.5">
      <c r="A10236" s="57">
        <v>40362</v>
      </c>
      <c r="B10236" s="55" t="s">
        <v>12384</v>
      </c>
      <c r="C10236" s="57" t="s">
        <v>8068</v>
      </c>
      <c r="D10236" s="59">
        <v>30.1</v>
      </c>
    </row>
    <row r="10237" spans="1:4" ht="13.5">
      <c r="A10237" s="57">
        <v>40374</v>
      </c>
      <c r="B10237" s="55" t="s">
        <v>12385</v>
      </c>
      <c r="C10237" s="57" t="s">
        <v>8068</v>
      </c>
      <c r="D10237" s="59">
        <v>176.03</v>
      </c>
    </row>
    <row r="10238" spans="1:4" ht="13.5">
      <c r="A10238" s="57">
        <v>40371</v>
      </c>
      <c r="B10238" s="55" t="s">
        <v>12386</v>
      </c>
      <c r="C10238" s="57" t="s">
        <v>8068</v>
      </c>
      <c r="D10238" s="59">
        <v>110.8</v>
      </c>
    </row>
    <row r="10239" spans="1:4" ht="13.5">
      <c r="A10239" s="57">
        <v>40359</v>
      </c>
      <c r="B10239" s="55" t="s">
        <v>12387</v>
      </c>
      <c r="C10239" s="57" t="s">
        <v>8068</v>
      </c>
      <c r="D10239" s="59">
        <v>20.05</v>
      </c>
    </row>
    <row r="10240" spans="1:4" ht="13.5">
      <c r="A10240" s="57">
        <v>7595</v>
      </c>
      <c r="B10240" s="55" t="s">
        <v>12388</v>
      </c>
      <c r="C10240" s="57" t="s">
        <v>4</v>
      </c>
      <c r="D10240" s="59">
        <v>14.97</v>
      </c>
    </row>
    <row r="10241" spans="1:4" ht="13.5">
      <c r="A10241" s="57">
        <v>41094</v>
      </c>
      <c r="B10241" s="55" t="s">
        <v>12389</v>
      </c>
      <c r="C10241" s="57" t="s">
        <v>8078</v>
      </c>
      <c r="D10241" s="59">
        <v>2633.24</v>
      </c>
    </row>
    <row r="10242" spans="1:4" ht="27">
      <c r="A10242" s="57">
        <v>39609</v>
      </c>
      <c r="B10242" s="55" t="s">
        <v>12390</v>
      </c>
      <c r="C10242" s="57" t="s">
        <v>8068</v>
      </c>
      <c r="D10242" s="59">
        <v>56304.88</v>
      </c>
    </row>
    <row r="10243" spans="1:4" ht="27">
      <c r="A10243" s="57">
        <v>39610</v>
      </c>
      <c r="B10243" s="55" t="s">
        <v>12391</v>
      </c>
      <c r="C10243" s="57" t="s">
        <v>8068</v>
      </c>
      <c r="D10243" s="59">
        <v>82187.56</v>
      </c>
    </row>
    <row r="10244" spans="1:4" ht="27">
      <c r="A10244" s="57">
        <v>39611</v>
      </c>
      <c r="B10244" s="55" t="s">
        <v>12392</v>
      </c>
      <c r="C10244" s="57" t="s">
        <v>8068</v>
      </c>
      <c r="D10244" s="59">
        <v>99460.4</v>
      </c>
    </row>
    <row r="10245" spans="1:4" ht="27">
      <c r="A10245" s="57">
        <v>39612</v>
      </c>
      <c r="B10245" s="55" t="s">
        <v>12393</v>
      </c>
      <c r="C10245" s="57" t="s">
        <v>8068</v>
      </c>
      <c r="D10245" s="59">
        <v>155806.96</v>
      </c>
    </row>
    <row r="10246" spans="1:4" ht="27">
      <c r="A10246" s="57">
        <v>39608</v>
      </c>
      <c r="B10246" s="55" t="s">
        <v>12394</v>
      </c>
      <c r="C10246" s="57" t="s">
        <v>8068</v>
      </c>
      <c r="D10246" s="59">
        <v>45020.79</v>
      </c>
    </row>
    <row r="10247" spans="1:4" ht="27">
      <c r="A10247" s="57">
        <v>38175</v>
      </c>
      <c r="B10247" s="55" t="s">
        <v>12395</v>
      </c>
      <c r="C10247" s="57" t="s">
        <v>8068</v>
      </c>
      <c r="D10247" s="59">
        <v>3.48</v>
      </c>
    </row>
    <row r="10248" spans="1:4" ht="27">
      <c r="A10248" s="57">
        <v>38176</v>
      </c>
      <c r="B10248" s="55" t="s">
        <v>12396</v>
      </c>
      <c r="C10248" s="57" t="s">
        <v>8068</v>
      </c>
      <c r="D10248" s="59">
        <v>10.24</v>
      </c>
    </row>
    <row r="10249" spans="1:4" ht="27">
      <c r="A10249" s="57">
        <v>36152</v>
      </c>
      <c r="B10249" s="55" t="s">
        <v>12397</v>
      </c>
      <c r="C10249" s="57" t="s">
        <v>8068</v>
      </c>
      <c r="D10249" s="59">
        <v>4.95</v>
      </c>
    </row>
    <row r="10250" spans="1:4" ht="13.5">
      <c r="A10250" s="57">
        <v>11138</v>
      </c>
      <c r="B10250" s="55" t="s">
        <v>12398</v>
      </c>
      <c r="C10250" s="57" t="s">
        <v>109</v>
      </c>
      <c r="D10250" s="59">
        <v>2.46</v>
      </c>
    </row>
    <row r="10251" spans="1:4" ht="13.5">
      <c r="A10251" s="57">
        <v>5333</v>
      </c>
      <c r="B10251" s="55" t="s">
        <v>12399</v>
      </c>
      <c r="C10251" s="57" t="s">
        <v>109</v>
      </c>
      <c r="D10251" s="59">
        <v>20.39</v>
      </c>
    </row>
    <row r="10252" spans="1:4" ht="13.5">
      <c r="A10252" s="57">
        <v>4221</v>
      </c>
      <c r="B10252" s="55" t="s">
        <v>12400</v>
      </c>
      <c r="C10252" s="57" t="s">
        <v>109</v>
      </c>
      <c r="D10252" s="59">
        <v>3.83</v>
      </c>
    </row>
    <row r="10253" spans="1:4" ht="27">
      <c r="A10253" s="57">
        <v>4227</v>
      </c>
      <c r="B10253" s="55" t="s">
        <v>12401</v>
      </c>
      <c r="C10253" s="57" t="s">
        <v>109</v>
      </c>
      <c r="D10253" s="59">
        <v>22</v>
      </c>
    </row>
    <row r="10254" spans="1:4" ht="27">
      <c r="A10254" s="57">
        <v>38170</v>
      </c>
      <c r="B10254" s="55" t="s">
        <v>12402</v>
      </c>
      <c r="C10254" s="57" t="s">
        <v>8068</v>
      </c>
      <c r="D10254" s="59">
        <v>15.22</v>
      </c>
    </row>
    <row r="10255" spans="1:4" ht="13.5">
      <c r="A10255" s="57">
        <v>4252</v>
      </c>
      <c r="B10255" s="55" t="s">
        <v>12403</v>
      </c>
      <c r="C10255" s="57" t="s">
        <v>4</v>
      </c>
      <c r="D10255" s="59">
        <v>22.71</v>
      </c>
    </row>
    <row r="10256" spans="1:4" ht="13.5">
      <c r="A10256" s="57">
        <v>40980</v>
      </c>
      <c r="B10256" s="55" t="s">
        <v>12404</v>
      </c>
      <c r="C10256" s="57" t="s">
        <v>8078</v>
      </c>
      <c r="D10256" s="59">
        <v>3995.46</v>
      </c>
    </row>
    <row r="10257" spans="1:4" ht="13.5">
      <c r="A10257" s="57">
        <v>4243</v>
      </c>
      <c r="B10257" s="55" t="s">
        <v>12405</v>
      </c>
      <c r="C10257" s="57" t="s">
        <v>4</v>
      </c>
      <c r="D10257" s="59">
        <v>16.75</v>
      </c>
    </row>
    <row r="10258" spans="1:4" ht="13.5">
      <c r="A10258" s="57">
        <v>41031</v>
      </c>
      <c r="B10258" s="55" t="s">
        <v>12406</v>
      </c>
      <c r="C10258" s="57" t="s">
        <v>8078</v>
      </c>
      <c r="D10258" s="59">
        <v>2944.48</v>
      </c>
    </row>
    <row r="10259" spans="1:4" ht="13.5">
      <c r="A10259" s="57">
        <v>37666</v>
      </c>
      <c r="B10259" s="55" t="s">
        <v>12407</v>
      </c>
      <c r="C10259" s="57" t="s">
        <v>4</v>
      </c>
      <c r="D10259" s="59">
        <v>16.14</v>
      </c>
    </row>
    <row r="10260" spans="1:4" ht="13.5">
      <c r="A10260" s="57">
        <v>40986</v>
      </c>
      <c r="B10260" s="55" t="s">
        <v>12408</v>
      </c>
      <c r="C10260" s="57" t="s">
        <v>8078</v>
      </c>
      <c r="D10260" s="59">
        <v>2841.51</v>
      </c>
    </row>
    <row r="10261" spans="1:4" ht="13.5">
      <c r="A10261" s="57">
        <v>4250</v>
      </c>
      <c r="B10261" s="55" t="s">
        <v>12409</v>
      </c>
      <c r="C10261" s="57" t="s">
        <v>4</v>
      </c>
      <c r="D10261" s="59">
        <v>19.559999999999999</v>
      </c>
    </row>
    <row r="10262" spans="1:4" ht="13.5">
      <c r="A10262" s="57">
        <v>40978</v>
      </c>
      <c r="B10262" s="55" t="s">
        <v>12410</v>
      </c>
      <c r="C10262" s="57" t="s">
        <v>8078</v>
      </c>
      <c r="D10262" s="59">
        <v>3438.4</v>
      </c>
    </row>
    <row r="10263" spans="1:4" ht="13.5">
      <c r="A10263" s="57">
        <v>25960</v>
      </c>
      <c r="B10263" s="55" t="s">
        <v>12411</v>
      </c>
      <c r="C10263" s="57" t="s">
        <v>4</v>
      </c>
      <c r="D10263" s="59">
        <v>20.59</v>
      </c>
    </row>
    <row r="10264" spans="1:4" ht="13.5">
      <c r="A10264" s="57">
        <v>41043</v>
      </c>
      <c r="B10264" s="55" t="s">
        <v>12412</v>
      </c>
      <c r="C10264" s="57" t="s">
        <v>8078</v>
      </c>
      <c r="D10264" s="59">
        <v>3623.98</v>
      </c>
    </row>
    <row r="10265" spans="1:4" ht="13.5">
      <c r="A10265" s="57">
        <v>4234</v>
      </c>
      <c r="B10265" s="55" t="s">
        <v>12413</v>
      </c>
      <c r="C10265" s="57" t="s">
        <v>4</v>
      </c>
      <c r="D10265" s="59">
        <v>22.58</v>
      </c>
    </row>
    <row r="10266" spans="1:4" ht="13.5">
      <c r="A10266" s="57">
        <v>40987</v>
      </c>
      <c r="B10266" s="55" t="s">
        <v>12414</v>
      </c>
      <c r="C10266" s="57" t="s">
        <v>8078</v>
      </c>
      <c r="D10266" s="59">
        <v>3969.91</v>
      </c>
    </row>
    <row r="10267" spans="1:4" ht="13.5">
      <c r="A10267" s="57">
        <v>4253</v>
      </c>
      <c r="B10267" s="55" t="s">
        <v>12415</v>
      </c>
      <c r="C10267" s="57" t="s">
        <v>4</v>
      </c>
      <c r="D10267" s="59">
        <v>17.89</v>
      </c>
    </row>
    <row r="10268" spans="1:4" ht="13.5">
      <c r="A10268" s="57">
        <v>40981</v>
      </c>
      <c r="B10268" s="55" t="s">
        <v>12416</v>
      </c>
      <c r="C10268" s="57" t="s">
        <v>8078</v>
      </c>
      <c r="D10268" s="59">
        <v>3148.07</v>
      </c>
    </row>
    <row r="10269" spans="1:4" ht="13.5">
      <c r="A10269" s="57">
        <v>4254</v>
      </c>
      <c r="B10269" s="55" t="s">
        <v>12417</v>
      </c>
      <c r="C10269" s="57" t="s">
        <v>4</v>
      </c>
      <c r="D10269" s="59">
        <v>33.409999999999997</v>
      </c>
    </row>
    <row r="10270" spans="1:4" ht="13.5">
      <c r="A10270" s="57">
        <v>41036</v>
      </c>
      <c r="B10270" s="55" t="s">
        <v>12418</v>
      </c>
      <c r="C10270" s="57" t="s">
        <v>8078</v>
      </c>
      <c r="D10270" s="59">
        <v>5874.09</v>
      </c>
    </row>
    <row r="10271" spans="1:4" ht="13.5">
      <c r="A10271" s="57">
        <v>4251</v>
      </c>
      <c r="B10271" s="55" t="s">
        <v>12419</v>
      </c>
      <c r="C10271" s="57" t="s">
        <v>4</v>
      </c>
      <c r="D10271" s="59">
        <v>20.21</v>
      </c>
    </row>
    <row r="10272" spans="1:4" ht="13.5">
      <c r="A10272" s="57">
        <v>40979</v>
      </c>
      <c r="B10272" s="55" t="s">
        <v>12420</v>
      </c>
      <c r="C10272" s="57" t="s">
        <v>8078</v>
      </c>
      <c r="D10272" s="59">
        <v>3553.96</v>
      </c>
    </row>
    <row r="10273" spans="1:4" ht="13.5">
      <c r="A10273" s="57">
        <v>4230</v>
      </c>
      <c r="B10273" s="55" t="s">
        <v>12421</v>
      </c>
      <c r="C10273" s="57" t="s">
        <v>4</v>
      </c>
      <c r="D10273" s="59">
        <v>21.35</v>
      </c>
    </row>
    <row r="10274" spans="1:4" ht="13.5">
      <c r="A10274" s="57">
        <v>40998</v>
      </c>
      <c r="B10274" s="55" t="s">
        <v>12422</v>
      </c>
      <c r="C10274" s="57" t="s">
        <v>8078</v>
      </c>
      <c r="D10274" s="59">
        <v>3756.01</v>
      </c>
    </row>
    <row r="10275" spans="1:4" ht="13.5">
      <c r="A10275" s="57">
        <v>4257</v>
      </c>
      <c r="B10275" s="55" t="s">
        <v>12423</v>
      </c>
      <c r="C10275" s="57" t="s">
        <v>4</v>
      </c>
      <c r="D10275" s="59">
        <v>10.52</v>
      </c>
    </row>
    <row r="10276" spans="1:4" ht="13.5">
      <c r="A10276" s="57">
        <v>40982</v>
      </c>
      <c r="B10276" s="55" t="s">
        <v>12424</v>
      </c>
      <c r="C10276" s="57" t="s">
        <v>8078</v>
      </c>
      <c r="D10276" s="59">
        <v>1853.11</v>
      </c>
    </row>
    <row r="10277" spans="1:4" ht="13.5">
      <c r="A10277" s="57">
        <v>4240</v>
      </c>
      <c r="B10277" s="55" t="s">
        <v>12425</v>
      </c>
      <c r="C10277" s="57" t="s">
        <v>4</v>
      </c>
      <c r="D10277" s="59">
        <v>20.96</v>
      </c>
    </row>
    <row r="10278" spans="1:4" ht="13.5">
      <c r="A10278" s="57">
        <v>41026</v>
      </c>
      <c r="B10278" s="55" t="s">
        <v>12426</v>
      </c>
      <c r="C10278" s="57" t="s">
        <v>8078</v>
      </c>
      <c r="D10278" s="59">
        <v>3685.75</v>
      </c>
    </row>
    <row r="10279" spans="1:4" ht="13.5">
      <c r="A10279" s="57">
        <v>4239</v>
      </c>
      <c r="B10279" s="55" t="s">
        <v>12427</v>
      </c>
      <c r="C10279" s="57" t="s">
        <v>4</v>
      </c>
      <c r="D10279" s="59">
        <v>25.72</v>
      </c>
    </row>
    <row r="10280" spans="1:4" ht="13.5">
      <c r="A10280" s="57">
        <v>41024</v>
      </c>
      <c r="B10280" s="55" t="s">
        <v>12428</v>
      </c>
      <c r="C10280" s="57" t="s">
        <v>8078</v>
      </c>
      <c r="D10280" s="59">
        <v>4521.74</v>
      </c>
    </row>
    <row r="10281" spans="1:4" ht="13.5">
      <c r="A10281" s="57">
        <v>4248</v>
      </c>
      <c r="B10281" s="55" t="s">
        <v>12429</v>
      </c>
      <c r="C10281" s="57" t="s">
        <v>4</v>
      </c>
      <c r="D10281" s="59">
        <v>20.21</v>
      </c>
    </row>
    <row r="10282" spans="1:4" ht="13.5">
      <c r="A10282" s="57">
        <v>41033</v>
      </c>
      <c r="B10282" s="55" t="s">
        <v>12430</v>
      </c>
      <c r="C10282" s="57" t="s">
        <v>8078</v>
      </c>
      <c r="D10282" s="59">
        <v>3555.04</v>
      </c>
    </row>
    <row r="10283" spans="1:4" ht="13.5">
      <c r="A10283" s="57">
        <v>25959</v>
      </c>
      <c r="B10283" s="55" t="s">
        <v>12431</v>
      </c>
      <c r="C10283" s="57" t="s">
        <v>4</v>
      </c>
      <c r="D10283" s="59">
        <v>21.63</v>
      </c>
    </row>
    <row r="10284" spans="1:4" ht="13.5">
      <c r="A10284" s="57">
        <v>41040</v>
      </c>
      <c r="B10284" s="55" t="s">
        <v>12432</v>
      </c>
      <c r="C10284" s="57" t="s">
        <v>8078</v>
      </c>
      <c r="D10284" s="59">
        <v>3805.17</v>
      </c>
    </row>
    <row r="10285" spans="1:4" ht="13.5">
      <c r="A10285" s="57">
        <v>4238</v>
      </c>
      <c r="B10285" s="55" t="s">
        <v>12433</v>
      </c>
      <c r="C10285" s="57" t="s">
        <v>4</v>
      </c>
      <c r="D10285" s="59">
        <v>16.29</v>
      </c>
    </row>
    <row r="10286" spans="1:4" ht="13.5">
      <c r="A10286" s="57">
        <v>41012</v>
      </c>
      <c r="B10286" s="55" t="s">
        <v>12434</v>
      </c>
      <c r="C10286" s="57" t="s">
        <v>8078</v>
      </c>
      <c r="D10286" s="59">
        <v>2865.48</v>
      </c>
    </row>
    <row r="10287" spans="1:4" ht="13.5">
      <c r="A10287" s="57">
        <v>4237</v>
      </c>
      <c r="B10287" s="55" t="s">
        <v>12435</v>
      </c>
      <c r="C10287" s="57" t="s">
        <v>4</v>
      </c>
      <c r="D10287" s="59">
        <v>23.58</v>
      </c>
    </row>
    <row r="10288" spans="1:4" ht="13.5">
      <c r="A10288" s="57">
        <v>41002</v>
      </c>
      <c r="B10288" s="55" t="s">
        <v>12436</v>
      </c>
      <c r="C10288" s="57" t="s">
        <v>8078</v>
      </c>
      <c r="D10288" s="59">
        <v>4147.1000000000004</v>
      </c>
    </row>
    <row r="10289" spans="1:4" ht="13.5">
      <c r="A10289" s="57">
        <v>4233</v>
      </c>
      <c r="B10289" s="55" t="s">
        <v>12437</v>
      </c>
      <c r="C10289" s="57" t="s">
        <v>4</v>
      </c>
      <c r="D10289" s="59">
        <v>18.579999999999998</v>
      </c>
    </row>
    <row r="10290" spans="1:4" ht="13.5">
      <c r="A10290" s="57">
        <v>41001</v>
      </c>
      <c r="B10290" s="55" t="s">
        <v>12438</v>
      </c>
      <c r="C10290" s="57" t="s">
        <v>8078</v>
      </c>
      <c r="D10290" s="59">
        <v>3267.76</v>
      </c>
    </row>
    <row r="10291" spans="1:4" ht="13.5">
      <c r="A10291" s="57">
        <v>2</v>
      </c>
      <c r="B10291" s="55" t="s">
        <v>12439</v>
      </c>
      <c r="C10291" s="57" t="s">
        <v>7</v>
      </c>
      <c r="D10291" s="59">
        <v>11.69</v>
      </c>
    </row>
    <row r="10292" spans="1:4" ht="27">
      <c r="A10292" s="57">
        <v>36517</v>
      </c>
      <c r="B10292" s="55" t="s">
        <v>12440</v>
      </c>
      <c r="C10292" s="57" t="s">
        <v>8068</v>
      </c>
      <c r="D10292" s="59">
        <v>439560</v>
      </c>
    </row>
    <row r="10293" spans="1:4" ht="27">
      <c r="A10293" s="57">
        <v>4262</v>
      </c>
      <c r="B10293" s="55" t="s">
        <v>12441</v>
      </c>
      <c r="C10293" s="57" t="s">
        <v>8068</v>
      </c>
      <c r="D10293" s="59">
        <v>495000</v>
      </c>
    </row>
    <row r="10294" spans="1:4" ht="27">
      <c r="A10294" s="57">
        <v>4263</v>
      </c>
      <c r="B10294" s="55" t="s">
        <v>12442</v>
      </c>
      <c r="C10294" s="57" t="s">
        <v>8068</v>
      </c>
      <c r="D10294" s="59">
        <v>686399.96</v>
      </c>
    </row>
    <row r="10295" spans="1:4" ht="27">
      <c r="A10295" s="57">
        <v>36518</v>
      </c>
      <c r="B10295" s="55" t="s">
        <v>12443</v>
      </c>
      <c r="C10295" s="57" t="s">
        <v>8068</v>
      </c>
      <c r="D10295" s="59">
        <v>781439.96</v>
      </c>
    </row>
    <row r="10296" spans="1:4" ht="27">
      <c r="A10296" s="57">
        <v>14221</v>
      </c>
      <c r="B10296" s="55" t="s">
        <v>12444</v>
      </c>
      <c r="C10296" s="57" t="s">
        <v>8068</v>
      </c>
      <c r="D10296" s="59">
        <v>456059.98</v>
      </c>
    </row>
    <row r="10297" spans="1:4" ht="13.5">
      <c r="A10297" s="57">
        <v>38402</v>
      </c>
      <c r="B10297" s="55" t="s">
        <v>12445</v>
      </c>
      <c r="C10297" s="57" t="s">
        <v>8068</v>
      </c>
      <c r="D10297" s="59">
        <v>6.77</v>
      </c>
    </row>
    <row r="10298" spans="1:4" ht="13.5">
      <c r="A10298" s="57">
        <v>3412</v>
      </c>
      <c r="B10298" s="55" t="s">
        <v>12446</v>
      </c>
      <c r="C10298" s="57" t="s">
        <v>3</v>
      </c>
      <c r="D10298" s="59">
        <v>10.69</v>
      </c>
    </row>
    <row r="10299" spans="1:4" ht="13.5">
      <c r="A10299" s="57">
        <v>3413</v>
      </c>
      <c r="B10299" s="55" t="s">
        <v>12447</v>
      </c>
      <c r="C10299" s="57" t="s">
        <v>3</v>
      </c>
      <c r="D10299" s="59">
        <v>24.06</v>
      </c>
    </row>
    <row r="10300" spans="1:4" ht="13.5">
      <c r="A10300" s="57">
        <v>39744</v>
      </c>
      <c r="B10300" s="55" t="s">
        <v>12448</v>
      </c>
      <c r="C10300" s="57" t="s">
        <v>3</v>
      </c>
      <c r="D10300" s="59">
        <v>18.68</v>
      </c>
    </row>
    <row r="10301" spans="1:4" ht="13.5">
      <c r="A10301" s="57">
        <v>39745</v>
      </c>
      <c r="B10301" s="55" t="s">
        <v>12449</v>
      </c>
      <c r="C10301" s="57" t="s">
        <v>3</v>
      </c>
      <c r="D10301" s="59">
        <v>39.43</v>
      </c>
    </row>
    <row r="10302" spans="1:4" ht="27">
      <c r="A10302" s="57">
        <v>39637</v>
      </c>
      <c r="B10302" s="55" t="s">
        <v>12450</v>
      </c>
      <c r="C10302" s="57" t="s">
        <v>3</v>
      </c>
      <c r="D10302" s="59">
        <v>79.13</v>
      </c>
    </row>
    <row r="10303" spans="1:4" ht="27">
      <c r="A10303" s="57">
        <v>39638</v>
      </c>
      <c r="B10303" s="55" t="s">
        <v>12451</v>
      </c>
      <c r="C10303" s="57" t="s">
        <v>3</v>
      </c>
      <c r="D10303" s="59">
        <v>147.35</v>
      </c>
    </row>
    <row r="10304" spans="1:4" ht="27">
      <c r="A10304" s="57">
        <v>39639</v>
      </c>
      <c r="B10304" s="55" t="s">
        <v>12452</v>
      </c>
      <c r="C10304" s="57" t="s">
        <v>3</v>
      </c>
      <c r="D10304" s="59">
        <v>194.26</v>
      </c>
    </row>
    <row r="10305" spans="1:4" ht="54">
      <c r="A10305" s="57">
        <v>39517</v>
      </c>
      <c r="B10305" s="55" t="s">
        <v>12453</v>
      </c>
      <c r="C10305" s="57" t="s">
        <v>3</v>
      </c>
      <c r="D10305" s="59">
        <v>284.55</v>
      </c>
    </row>
    <row r="10306" spans="1:4" ht="54">
      <c r="A10306" s="57">
        <v>39518</v>
      </c>
      <c r="B10306" s="55" t="s">
        <v>12454</v>
      </c>
      <c r="C10306" s="57" t="s">
        <v>3</v>
      </c>
      <c r="D10306" s="59">
        <v>337.35</v>
      </c>
    </row>
    <row r="10307" spans="1:4" ht="13.5">
      <c r="A10307" s="57">
        <v>38366</v>
      </c>
      <c r="B10307" s="55" t="s">
        <v>12455</v>
      </c>
      <c r="C10307" s="57" t="s">
        <v>3</v>
      </c>
      <c r="D10307" s="59">
        <v>4.26</v>
      </c>
    </row>
    <row r="10308" spans="1:4" ht="13.5">
      <c r="A10308" s="57">
        <v>11703</v>
      </c>
      <c r="B10308" s="55" t="s">
        <v>12456</v>
      </c>
      <c r="C10308" s="57" t="s">
        <v>8068</v>
      </c>
      <c r="D10308" s="59">
        <v>23.59</v>
      </c>
    </row>
    <row r="10309" spans="1:4" ht="13.5">
      <c r="A10309" s="57">
        <v>37400</v>
      </c>
      <c r="B10309" s="55" t="s">
        <v>12457</v>
      </c>
      <c r="C10309" s="57" t="s">
        <v>8068</v>
      </c>
      <c r="D10309" s="59">
        <v>61.37</v>
      </c>
    </row>
    <row r="10310" spans="1:4" ht="27">
      <c r="A10310" s="57">
        <v>25400</v>
      </c>
      <c r="B10310" s="55" t="s">
        <v>12458</v>
      </c>
      <c r="C10310" s="57" t="s">
        <v>8068</v>
      </c>
      <c r="D10310" s="59">
        <v>1385.04</v>
      </c>
    </row>
    <row r="10311" spans="1:4" ht="13.5">
      <c r="A10311" s="57">
        <v>4272</v>
      </c>
      <c r="B10311" s="55" t="s">
        <v>12459</v>
      </c>
      <c r="C10311" s="57" t="s">
        <v>8068</v>
      </c>
      <c r="D10311" s="59">
        <v>57.17</v>
      </c>
    </row>
    <row r="10312" spans="1:4" ht="13.5">
      <c r="A10312" s="57">
        <v>4276</v>
      </c>
      <c r="B10312" s="55" t="s">
        <v>12460</v>
      </c>
      <c r="C10312" s="57" t="s">
        <v>8068</v>
      </c>
      <c r="D10312" s="59">
        <v>168.74</v>
      </c>
    </row>
    <row r="10313" spans="1:4" ht="13.5">
      <c r="A10313" s="57">
        <v>4273</v>
      </c>
      <c r="B10313" s="55" t="s">
        <v>12461</v>
      </c>
      <c r="C10313" s="57" t="s">
        <v>8068</v>
      </c>
      <c r="D10313" s="59">
        <v>280.31</v>
      </c>
    </row>
    <row r="10314" spans="1:4" ht="27">
      <c r="A10314" s="57">
        <v>4274</v>
      </c>
      <c r="B10314" s="55" t="s">
        <v>12462</v>
      </c>
      <c r="C10314" s="57" t="s">
        <v>8068</v>
      </c>
      <c r="D10314" s="59">
        <v>65</v>
      </c>
    </row>
    <row r="10315" spans="1:4" ht="27">
      <c r="A10315" s="57">
        <v>39438</v>
      </c>
      <c r="B10315" s="55" t="s">
        <v>12463</v>
      </c>
      <c r="C10315" s="57" t="s">
        <v>8068</v>
      </c>
      <c r="D10315" s="59">
        <v>0.12</v>
      </c>
    </row>
    <row r="10316" spans="1:4" ht="13.5">
      <c r="A10316" s="57">
        <v>11963</v>
      </c>
      <c r="B10316" s="55" t="s">
        <v>12464</v>
      </c>
      <c r="C10316" s="57" t="s">
        <v>8068</v>
      </c>
      <c r="D10316" s="59">
        <v>4.59</v>
      </c>
    </row>
    <row r="10317" spans="1:4" ht="13.5">
      <c r="A10317" s="57">
        <v>11964</v>
      </c>
      <c r="B10317" s="55" t="s">
        <v>12465</v>
      </c>
      <c r="C10317" s="57" t="s">
        <v>8068</v>
      </c>
      <c r="D10317" s="59">
        <v>1.1499999999999999</v>
      </c>
    </row>
    <row r="10318" spans="1:4" ht="27">
      <c r="A10318" s="57">
        <v>4379</v>
      </c>
      <c r="B10318" s="55" t="s">
        <v>12466</v>
      </c>
      <c r="C10318" s="57" t="s">
        <v>8068</v>
      </c>
      <c r="D10318" s="59">
        <v>0.02</v>
      </c>
    </row>
    <row r="10319" spans="1:4" ht="27">
      <c r="A10319" s="57">
        <v>4377</v>
      </c>
      <c r="B10319" s="55" t="s">
        <v>12467</v>
      </c>
      <c r="C10319" s="57" t="s">
        <v>8068</v>
      </c>
      <c r="D10319" s="59">
        <v>0.09</v>
      </c>
    </row>
    <row r="10320" spans="1:4" ht="27">
      <c r="A10320" s="57">
        <v>4356</v>
      </c>
      <c r="B10320" s="55" t="s">
        <v>12468</v>
      </c>
      <c r="C10320" s="57" t="s">
        <v>8068</v>
      </c>
      <c r="D10320" s="59">
        <v>0.12</v>
      </c>
    </row>
    <row r="10321" spans="1:4" ht="27">
      <c r="A10321" s="57">
        <v>13246</v>
      </c>
      <c r="B10321" s="55" t="s">
        <v>12469</v>
      </c>
      <c r="C10321" s="57" t="s">
        <v>8068</v>
      </c>
      <c r="D10321" s="59">
        <v>0.21</v>
      </c>
    </row>
    <row r="10322" spans="1:4" ht="27">
      <c r="A10322" s="57">
        <v>4346</v>
      </c>
      <c r="B10322" s="55" t="s">
        <v>12470</v>
      </c>
      <c r="C10322" s="57" t="s">
        <v>8068</v>
      </c>
      <c r="D10322" s="59">
        <v>4.92</v>
      </c>
    </row>
    <row r="10323" spans="1:4" ht="27">
      <c r="A10323" s="57">
        <v>11955</v>
      </c>
      <c r="B10323" s="55" t="s">
        <v>12471</v>
      </c>
      <c r="C10323" s="57" t="s">
        <v>8068</v>
      </c>
      <c r="D10323" s="59">
        <v>2.15</v>
      </c>
    </row>
    <row r="10324" spans="1:4" ht="27">
      <c r="A10324" s="57">
        <v>11960</v>
      </c>
      <c r="B10324" s="55" t="s">
        <v>12472</v>
      </c>
      <c r="C10324" s="57" t="s">
        <v>8068</v>
      </c>
      <c r="D10324" s="59">
        <v>7.0000000000000007E-2</v>
      </c>
    </row>
    <row r="10325" spans="1:4" ht="27">
      <c r="A10325" s="57">
        <v>4333</v>
      </c>
      <c r="B10325" s="55" t="s">
        <v>12473</v>
      </c>
      <c r="C10325" s="57" t="s">
        <v>8068</v>
      </c>
      <c r="D10325" s="59">
        <v>0.12</v>
      </c>
    </row>
    <row r="10326" spans="1:4" ht="27">
      <c r="A10326" s="57">
        <v>4358</v>
      </c>
      <c r="B10326" s="55" t="s">
        <v>12474</v>
      </c>
      <c r="C10326" s="57" t="s">
        <v>8068</v>
      </c>
      <c r="D10326" s="59">
        <v>0.98</v>
      </c>
    </row>
    <row r="10327" spans="1:4" ht="27">
      <c r="A10327" s="57">
        <v>39435</v>
      </c>
      <c r="B10327" s="55" t="s">
        <v>12475</v>
      </c>
      <c r="C10327" s="57" t="s">
        <v>8068</v>
      </c>
      <c r="D10327" s="59">
        <v>0.05</v>
      </c>
    </row>
    <row r="10328" spans="1:4" ht="27">
      <c r="A10328" s="57">
        <v>39436</v>
      </c>
      <c r="B10328" s="55" t="s">
        <v>12476</v>
      </c>
      <c r="C10328" s="57" t="s">
        <v>8068</v>
      </c>
      <c r="D10328" s="59">
        <v>0.08</v>
      </c>
    </row>
    <row r="10329" spans="1:4" ht="27">
      <c r="A10329" s="57">
        <v>39437</v>
      </c>
      <c r="B10329" s="55" t="s">
        <v>12477</v>
      </c>
      <c r="C10329" s="57" t="s">
        <v>8068</v>
      </c>
      <c r="D10329" s="59">
        <v>0.11</v>
      </c>
    </row>
    <row r="10330" spans="1:4" ht="27">
      <c r="A10330" s="57">
        <v>39439</v>
      </c>
      <c r="B10330" s="55" t="s">
        <v>12478</v>
      </c>
      <c r="C10330" s="57" t="s">
        <v>8068</v>
      </c>
      <c r="D10330" s="59">
        <v>7.0000000000000007E-2</v>
      </c>
    </row>
    <row r="10331" spans="1:4" ht="27">
      <c r="A10331" s="57">
        <v>39440</v>
      </c>
      <c r="B10331" s="55" t="s">
        <v>12479</v>
      </c>
      <c r="C10331" s="57" t="s">
        <v>8068</v>
      </c>
      <c r="D10331" s="59">
        <v>0.09</v>
      </c>
    </row>
    <row r="10332" spans="1:4" ht="27">
      <c r="A10332" s="57">
        <v>39441</v>
      </c>
      <c r="B10332" s="55" t="s">
        <v>12480</v>
      </c>
      <c r="C10332" s="57" t="s">
        <v>8068</v>
      </c>
      <c r="D10332" s="59">
        <v>0.12</v>
      </c>
    </row>
    <row r="10333" spans="1:4" ht="27">
      <c r="A10333" s="57">
        <v>39442</v>
      </c>
      <c r="B10333" s="55" t="s">
        <v>12481</v>
      </c>
      <c r="C10333" s="57" t="s">
        <v>8068</v>
      </c>
      <c r="D10333" s="59">
        <v>0.09</v>
      </c>
    </row>
    <row r="10334" spans="1:4" ht="27">
      <c r="A10334" s="57">
        <v>39443</v>
      </c>
      <c r="B10334" s="55" t="s">
        <v>12482</v>
      </c>
      <c r="C10334" s="57" t="s">
        <v>8068</v>
      </c>
      <c r="D10334" s="59">
        <v>0.11</v>
      </c>
    </row>
    <row r="10335" spans="1:4" ht="27">
      <c r="A10335" s="57">
        <v>4329</v>
      </c>
      <c r="B10335" s="55" t="s">
        <v>12483</v>
      </c>
      <c r="C10335" s="57" t="s">
        <v>8068</v>
      </c>
      <c r="D10335" s="59">
        <v>1.05</v>
      </c>
    </row>
    <row r="10336" spans="1:4" ht="27">
      <c r="A10336" s="57">
        <v>4383</v>
      </c>
      <c r="B10336" s="55" t="s">
        <v>12484</v>
      </c>
      <c r="C10336" s="57" t="s">
        <v>8068</v>
      </c>
      <c r="D10336" s="59">
        <v>9.49</v>
      </c>
    </row>
    <row r="10337" spans="1:4" ht="27">
      <c r="A10337" s="57">
        <v>4344</v>
      </c>
      <c r="B10337" s="55" t="s">
        <v>12485</v>
      </c>
      <c r="C10337" s="57" t="s">
        <v>8068</v>
      </c>
      <c r="D10337" s="59">
        <v>9.9499999999999993</v>
      </c>
    </row>
    <row r="10338" spans="1:4" ht="27">
      <c r="A10338" s="57">
        <v>436</v>
      </c>
      <c r="B10338" s="55" t="s">
        <v>12486</v>
      </c>
      <c r="C10338" s="57" t="s">
        <v>8068</v>
      </c>
      <c r="D10338" s="59">
        <v>6.7</v>
      </c>
    </row>
    <row r="10339" spans="1:4" ht="27">
      <c r="A10339" s="57">
        <v>442</v>
      </c>
      <c r="B10339" s="55" t="s">
        <v>12487</v>
      </c>
      <c r="C10339" s="57" t="s">
        <v>8068</v>
      </c>
      <c r="D10339" s="59">
        <v>3.96</v>
      </c>
    </row>
    <row r="10340" spans="1:4" ht="13.5">
      <c r="A10340" s="57">
        <v>11953</v>
      </c>
      <c r="B10340" s="55" t="s">
        <v>12488</v>
      </c>
      <c r="C10340" s="57" t="s">
        <v>8068</v>
      </c>
      <c r="D10340" s="59">
        <v>1.57</v>
      </c>
    </row>
    <row r="10341" spans="1:4" ht="27">
      <c r="A10341" s="57">
        <v>4335</v>
      </c>
      <c r="B10341" s="55" t="s">
        <v>12489</v>
      </c>
      <c r="C10341" s="57" t="s">
        <v>8068</v>
      </c>
      <c r="D10341" s="59">
        <v>6.68</v>
      </c>
    </row>
    <row r="10342" spans="1:4" ht="27">
      <c r="A10342" s="57">
        <v>4334</v>
      </c>
      <c r="B10342" s="55" t="s">
        <v>12490</v>
      </c>
      <c r="C10342" s="57" t="s">
        <v>8068</v>
      </c>
      <c r="D10342" s="59">
        <v>9.16</v>
      </c>
    </row>
    <row r="10343" spans="1:4" ht="13.5">
      <c r="A10343" s="57">
        <v>4343</v>
      </c>
      <c r="B10343" s="55" t="s">
        <v>12491</v>
      </c>
      <c r="C10343" s="57" t="s">
        <v>8068</v>
      </c>
      <c r="D10343" s="59">
        <v>2.25</v>
      </c>
    </row>
    <row r="10344" spans="1:4" ht="27">
      <c r="A10344" s="57">
        <v>430</v>
      </c>
      <c r="B10344" s="55" t="s">
        <v>12492</v>
      </c>
      <c r="C10344" s="57" t="s">
        <v>8068</v>
      </c>
      <c r="D10344" s="59">
        <v>5.99</v>
      </c>
    </row>
    <row r="10345" spans="1:4" ht="27">
      <c r="A10345" s="57">
        <v>441</v>
      </c>
      <c r="B10345" s="55" t="s">
        <v>12493</v>
      </c>
      <c r="C10345" s="57" t="s">
        <v>8068</v>
      </c>
      <c r="D10345" s="59">
        <v>6.6</v>
      </c>
    </row>
    <row r="10346" spans="1:4" ht="27">
      <c r="A10346" s="57">
        <v>431</v>
      </c>
      <c r="B10346" s="55" t="s">
        <v>12494</v>
      </c>
      <c r="C10346" s="57" t="s">
        <v>8068</v>
      </c>
      <c r="D10346" s="59">
        <v>7.96</v>
      </c>
    </row>
    <row r="10347" spans="1:4" ht="27">
      <c r="A10347" s="57">
        <v>432</v>
      </c>
      <c r="B10347" s="55" t="s">
        <v>12495</v>
      </c>
      <c r="C10347" s="57" t="s">
        <v>8068</v>
      </c>
      <c r="D10347" s="59">
        <v>8.7899999999999991</v>
      </c>
    </row>
    <row r="10348" spans="1:4" ht="13.5">
      <c r="A10348" s="57">
        <v>429</v>
      </c>
      <c r="B10348" s="55" t="s">
        <v>12496</v>
      </c>
      <c r="C10348" s="57" t="s">
        <v>8068</v>
      </c>
      <c r="D10348" s="59">
        <v>11.85</v>
      </c>
    </row>
    <row r="10349" spans="1:4" ht="27">
      <c r="A10349" s="57">
        <v>439</v>
      </c>
      <c r="B10349" s="55" t="s">
        <v>12497</v>
      </c>
      <c r="C10349" s="57" t="s">
        <v>8068</v>
      </c>
      <c r="D10349" s="59">
        <v>10.1</v>
      </c>
    </row>
    <row r="10350" spans="1:4" ht="27">
      <c r="A10350" s="57">
        <v>433</v>
      </c>
      <c r="B10350" s="55" t="s">
        <v>12498</v>
      </c>
      <c r="C10350" s="57" t="s">
        <v>8068</v>
      </c>
      <c r="D10350" s="59">
        <v>11.79</v>
      </c>
    </row>
    <row r="10351" spans="1:4" ht="13.5">
      <c r="A10351" s="57">
        <v>437</v>
      </c>
      <c r="B10351" s="55" t="s">
        <v>12499</v>
      </c>
      <c r="C10351" s="57" t="s">
        <v>8068</v>
      </c>
      <c r="D10351" s="59">
        <v>15.66</v>
      </c>
    </row>
    <row r="10352" spans="1:4" ht="27">
      <c r="A10352" s="57">
        <v>11790</v>
      </c>
      <c r="B10352" s="55" t="s">
        <v>12500</v>
      </c>
      <c r="C10352" s="57" t="s">
        <v>8068</v>
      </c>
      <c r="D10352" s="59">
        <v>17.77</v>
      </c>
    </row>
    <row r="10353" spans="1:4" ht="27">
      <c r="A10353" s="57">
        <v>428</v>
      </c>
      <c r="B10353" s="55" t="s">
        <v>12501</v>
      </c>
      <c r="C10353" s="57" t="s">
        <v>8068</v>
      </c>
      <c r="D10353" s="59">
        <v>19.32</v>
      </c>
    </row>
    <row r="10354" spans="1:4" ht="27">
      <c r="A10354" s="57">
        <v>4384</v>
      </c>
      <c r="B10354" s="55" t="s">
        <v>12502</v>
      </c>
      <c r="C10354" s="57" t="s">
        <v>8068</v>
      </c>
      <c r="D10354" s="59">
        <v>10.91</v>
      </c>
    </row>
    <row r="10355" spans="1:4" ht="27">
      <c r="A10355" s="57">
        <v>4351</v>
      </c>
      <c r="B10355" s="55" t="s">
        <v>12503</v>
      </c>
      <c r="C10355" s="57" t="s">
        <v>8068</v>
      </c>
      <c r="D10355" s="59">
        <v>8.08</v>
      </c>
    </row>
    <row r="10356" spans="1:4" ht="13.5">
      <c r="A10356" s="57">
        <v>11054</v>
      </c>
      <c r="B10356" s="55" t="s">
        <v>12504</v>
      </c>
      <c r="C10356" s="57" t="s">
        <v>8068</v>
      </c>
      <c r="D10356" s="59">
        <v>0.04</v>
      </c>
    </row>
    <row r="10357" spans="1:4" ht="13.5">
      <c r="A10357" s="57">
        <v>11055</v>
      </c>
      <c r="B10357" s="55" t="s">
        <v>12505</v>
      </c>
      <c r="C10357" s="57" t="s">
        <v>8068</v>
      </c>
      <c r="D10357" s="59">
        <v>0.06</v>
      </c>
    </row>
    <row r="10358" spans="1:4" ht="13.5">
      <c r="A10358" s="57">
        <v>11056</v>
      </c>
      <c r="B10358" s="55" t="s">
        <v>12506</v>
      </c>
      <c r="C10358" s="57" t="s">
        <v>8068</v>
      </c>
      <c r="D10358" s="59">
        <v>7.0000000000000007E-2</v>
      </c>
    </row>
    <row r="10359" spans="1:4" ht="13.5">
      <c r="A10359" s="57">
        <v>11057</v>
      </c>
      <c r="B10359" s="55" t="s">
        <v>12507</v>
      </c>
      <c r="C10359" s="57" t="s">
        <v>8068</v>
      </c>
      <c r="D10359" s="59">
        <v>0.14000000000000001</v>
      </c>
    </row>
    <row r="10360" spans="1:4" ht="13.5">
      <c r="A10360" s="57">
        <v>11059</v>
      </c>
      <c r="B10360" s="55" t="s">
        <v>12508</v>
      </c>
      <c r="C10360" s="57" t="s">
        <v>8068</v>
      </c>
      <c r="D10360" s="59">
        <v>0.28999999999999998</v>
      </c>
    </row>
    <row r="10361" spans="1:4" ht="13.5">
      <c r="A10361" s="57">
        <v>11058</v>
      </c>
      <c r="B10361" s="55" t="s">
        <v>12509</v>
      </c>
      <c r="C10361" s="57" t="s">
        <v>8068</v>
      </c>
      <c r="D10361" s="59">
        <v>0.37</v>
      </c>
    </row>
    <row r="10362" spans="1:4" ht="13.5">
      <c r="A10362" s="57">
        <v>4380</v>
      </c>
      <c r="B10362" s="55" t="s">
        <v>12510</v>
      </c>
      <c r="C10362" s="57" t="s">
        <v>8068</v>
      </c>
      <c r="D10362" s="59">
        <v>1.25</v>
      </c>
    </row>
    <row r="10363" spans="1:4" ht="27">
      <c r="A10363" s="57">
        <v>4299</v>
      </c>
      <c r="B10363" s="55" t="s">
        <v>12511</v>
      </c>
      <c r="C10363" s="57" t="s">
        <v>8068</v>
      </c>
      <c r="D10363" s="59">
        <v>1.18</v>
      </c>
    </row>
    <row r="10364" spans="1:4" ht="27">
      <c r="A10364" s="57">
        <v>4304</v>
      </c>
      <c r="B10364" s="55" t="s">
        <v>12512</v>
      </c>
      <c r="C10364" s="57" t="s">
        <v>8068</v>
      </c>
      <c r="D10364" s="59">
        <v>1.61</v>
      </c>
    </row>
    <row r="10365" spans="1:4" ht="27">
      <c r="A10365" s="57">
        <v>4305</v>
      </c>
      <c r="B10365" s="55" t="s">
        <v>12513</v>
      </c>
      <c r="C10365" s="57" t="s">
        <v>8068</v>
      </c>
      <c r="D10365" s="59">
        <v>1.87</v>
      </c>
    </row>
    <row r="10366" spans="1:4" ht="27">
      <c r="A10366" s="57">
        <v>4306</v>
      </c>
      <c r="B10366" s="55" t="s">
        <v>12514</v>
      </c>
      <c r="C10366" s="57" t="s">
        <v>8068</v>
      </c>
      <c r="D10366" s="59">
        <v>2.17</v>
      </c>
    </row>
    <row r="10367" spans="1:4" ht="27">
      <c r="A10367" s="57">
        <v>4308</v>
      </c>
      <c r="B10367" s="55" t="s">
        <v>12515</v>
      </c>
      <c r="C10367" s="57" t="s">
        <v>8068</v>
      </c>
      <c r="D10367" s="59">
        <v>4.49</v>
      </c>
    </row>
    <row r="10368" spans="1:4" ht="27">
      <c r="A10368" s="57">
        <v>4302</v>
      </c>
      <c r="B10368" s="55" t="s">
        <v>12516</v>
      </c>
      <c r="C10368" s="57" t="s">
        <v>8068</v>
      </c>
      <c r="D10368" s="59">
        <v>3.37</v>
      </c>
    </row>
    <row r="10369" spans="1:4" ht="27">
      <c r="A10369" s="57">
        <v>4300</v>
      </c>
      <c r="B10369" s="55" t="s">
        <v>12517</v>
      </c>
      <c r="C10369" s="57" t="s">
        <v>8068</v>
      </c>
      <c r="D10369" s="59">
        <v>0.8</v>
      </c>
    </row>
    <row r="10370" spans="1:4" ht="27">
      <c r="A10370" s="57">
        <v>4301</v>
      </c>
      <c r="B10370" s="55" t="s">
        <v>12518</v>
      </c>
      <c r="C10370" s="57" t="s">
        <v>8068</v>
      </c>
      <c r="D10370" s="59">
        <v>0.98</v>
      </c>
    </row>
    <row r="10371" spans="1:4" ht="27">
      <c r="A10371" s="57">
        <v>4320</v>
      </c>
      <c r="B10371" s="55" t="s">
        <v>12519</v>
      </c>
      <c r="C10371" s="57" t="s">
        <v>8068</v>
      </c>
      <c r="D10371" s="59">
        <v>2.97</v>
      </c>
    </row>
    <row r="10372" spans="1:4" ht="27">
      <c r="A10372" s="57">
        <v>4318</v>
      </c>
      <c r="B10372" s="55" t="s">
        <v>12520</v>
      </c>
      <c r="C10372" s="57" t="s">
        <v>8068</v>
      </c>
      <c r="D10372" s="59">
        <v>1.45</v>
      </c>
    </row>
    <row r="10373" spans="1:4" ht="13.5">
      <c r="A10373" s="57">
        <v>40547</v>
      </c>
      <c r="B10373" s="55" t="s">
        <v>12521</v>
      </c>
      <c r="C10373" s="57" t="s">
        <v>11253</v>
      </c>
      <c r="D10373" s="59">
        <v>13.25</v>
      </c>
    </row>
    <row r="10374" spans="1:4" ht="13.5">
      <c r="A10374" s="57">
        <v>11962</v>
      </c>
      <c r="B10374" s="55" t="s">
        <v>12522</v>
      </c>
      <c r="C10374" s="57" t="s">
        <v>8068</v>
      </c>
      <c r="D10374" s="59">
        <v>0.1</v>
      </c>
    </row>
    <row r="10375" spans="1:4" ht="13.5">
      <c r="A10375" s="57">
        <v>4332</v>
      </c>
      <c r="B10375" s="55" t="s">
        <v>12523</v>
      </c>
      <c r="C10375" s="57" t="s">
        <v>8068</v>
      </c>
      <c r="D10375" s="59">
        <v>0.52</v>
      </c>
    </row>
    <row r="10376" spans="1:4" ht="13.5">
      <c r="A10376" s="57">
        <v>4331</v>
      </c>
      <c r="B10376" s="55" t="s">
        <v>12524</v>
      </c>
      <c r="C10376" s="57" t="s">
        <v>8068</v>
      </c>
      <c r="D10376" s="59">
        <v>1.99</v>
      </c>
    </row>
    <row r="10377" spans="1:4" ht="27">
      <c r="A10377" s="57">
        <v>4336</v>
      </c>
      <c r="B10377" s="55" t="s">
        <v>12525</v>
      </c>
      <c r="C10377" s="57" t="s">
        <v>8068</v>
      </c>
      <c r="D10377" s="59">
        <v>2.54</v>
      </c>
    </row>
    <row r="10378" spans="1:4" ht="13.5">
      <c r="A10378" s="57">
        <v>13294</v>
      </c>
      <c r="B10378" s="55" t="s">
        <v>12526</v>
      </c>
      <c r="C10378" s="57" t="s">
        <v>8068</v>
      </c>
      <c r="D10378" s="59">
        <v>0.73</v>
      </c>
    </row>
    <row r="10379" spans="1:4" ht="13.5">
      <c r="A10379" s="57">
        <v>11948</v>
      </c>
      <c r="B10379" s="55" t="s">
        <v>12527</v>
      </c>
      <c r="C10379" s="57" t="s">
        <v>8068</v>
      </c>
      <c r="D10379" s="59">
        <v>0.32</v>
      </c>
    </row>
    <row r="10380" spans="1:4" ht="13.5">
      <c r="A10380" s="57">
        <v>4382</v>
      </c>
      <c r="B10380" s="55" t="s">
        <v>12528</v>
      </c>
      <c r="C10380" s="57" t="s">
        <v>8068</v>
      </c>
      <c r="D10380" s="59">
        <v>0.54</v>
      </c>
    </row>
    <row r="10381" spans="1:4" ht="13.5">
      <c r="A10381" s="57">
        <v>4354</v>
      </c>
      <c r="B10381" s="55" t="s">
        <v>12529</v>
      </c>
      <c r="C10381" s="57" t="s">
        <v>8068</v>
      </c>
      <c r="D10381" s="59">
        <v>22.82</v>
      </c>
    </row>
    <row r="10382" spans="1:4" ht="27">
      <c r="A10382" s="57">
        <v>40839</v>
      </c>
      <c r="B10382" s="55" t="s">
        <v>12530</v>
      </c>
      <c r="C10382" s="57" t="s">
        <v>11253</v>
      </c>
      <c r="D10382" s="59">
        <v>54.92</v>
      </c>
    </row>
    <row r="10383" spans="1:4" ht="13.5">
      <c r="A10383" s="57">
        <v>40552</v>
      </c>
      <c r="B10383" s="55" t="s">
        <v>12531</v>
      </c>
      <c r="C10383" s="57" t="s">
        <v>11253</v>
      </c>
      <c r="D10383" s="59">
        <v>22.72</v>
      </c>
    </row>
    <row r="10384" spans="1:4" ht="27">
      <c r="A10384" s="57">
        <v>40549</v>
      </c>
      <c r="B10384" s="55" t="s">
        <v>12532</v>
      </c>
      <c r="C10384" s="57" t="s">
        <v>11253</v>
      </c>
      <c r="D10384" s="59">
        <v>89.96</v>
      </c>
    </row>
    <row r="10385" spans="1:4" ht="27">
      <c r="A10385" s="57">
        <v>4385</v>
      </c>
      <c r="B10385" s="55" t="s">
        <v>12533</v>
      </c>
      <c r="C10385" s="57" t="s">
        <v>9526</v>
      </c>
      <c r="D10385" s="59">
        <v>2616.42</v>
      </c>
    </row>
    <row r="10386" spans="1:4" ht="27">
      <c r="A10386" s="57">
        <v>20078</v>
      </c>
      <c r="B10386" s="55" t="s">
        <v>12534</v>
      </c>
      <c r="C10386" s="57" t="s">
        <v>8068</v>
      </c>
      <c r="D10386" s="59">
        <v>25.13</v>
      </c>
    </row>
    <row r="10387" spans="1:4" ht="27">
      <c r="A10387" s="57">
        <v>20079</v>
      </c>
      <c r="B10387" s="55" t="s">
        <v>12535</v>
      </c>
      <c r="C10387" s="57" t="s">
        <v>8068</v>
      </c>
      <c r="D10387" s="59">
        <v>156.78</v>
      </c>
    </row>
    <row r="10388" spans="1:4" ht="13.5">
      <c r="A10388" s="57">
        <v>39897</v>
      </c>
      <c r="B10388" s="55" t="s">
        <v>12536</v>
      </c>
      <c r="C10388" s="57" t="s">
        <v>8068</v>
      </c>
      <c r="D10388" s="59">
        <v>38.090000000000003</v>
      </c>
    </row>
    <row r="10389" spans="1:4" ht="13.5">
      <c r="A10389" s="57">
        <v>118</v>
      </c>
      <c r="B10389" s="55" t="s">
        <v>12537</v>
      </c>
      <c r="C10389" s="57" t="s">
        <v>8068</v>
      </c>
      <c r="D10389" s="59">
        <v>95.02</v>
      </c>
    </row>
    <row r="10390" spans="1:4" ht="27">
      <c r="A10390" s="57">
        <v>4396</v>
      </c>
      <c r="B10390" s="55" t="s">
        <v>12538</v>
      </c>
      <c r="C10390" s="57" t="s">
        <v>3</v>
      </c>
      <c r="D10390" s="59">
        <v>171.67</v>
      </c>
    </row>
    <row r="10391" spans="1:4" ht="13.5">
      <c r="A10391" s="57">
        <v>36881</v>
      </c>
      <c r="B10391" s="55" t="s">
        <v>12539</v>
      </c>
      <c r="C10391" s="57" t="s">
        <v>3</v>
      </c>
      <c r="D10391" s="59">
        <v>153.4</v>
      </c>
    </row>
    <row r="10392" spans="1:4" ht="13.5">
      <c r="A10392" s="57">
        <v>36882</v>
      </c>
      <c r="B10392" s="55" t="s">
        <v>12540</v>
      </c>
      <c r="C10392" s="57" t="s">
        <v>3</v>
      </c>
      <c r="D10392" s="59">
        <v>178.97</v>
      </c>
    </row>
    <row r="10393" spans="1:4" ht="27">
      <c r="A10393" s="57">
        <v>4397</v>
      </c>
      <c r="B10393" s="55" t="s">
        <v>12541</v>
      </c>
      <c r="C10393" s="57" t="s">
        <v>3</v>
      </c>
      <c r="D10393" s="59">
        <v>278.38</v>
      </c>
    </row>
    <row r="10394" spans="1:4" ht="27">
      <c r="A10394" s="57">
        <v>34754</v>
      </c>
      <c r="B10394" s="55" t="s">
        <v>12542</v>
      </c>
      <c r="C10394" s="57" t="s">
        <v>3</v>
      </c>
      <c r="D10394" s="59">
        <v>515.47</v>
      </c>
    </row>
    <row r="10395" spans="1:4" ht="27">
      <c r="A10395" s="57">
        <v>25962</v>
      </c>
      <c r="B10395" s="55" t="s">
        <v>12543</v>
      </c>
      <c r="C10395" s="57" t="s">
        <v>3</v>
      </c>
      <c r="D10395" s="59">
        <v>326.48</v>
      </c>
    </row>
    <row r="10396" spans="1:4" ht="27">
      <c r="A10396" s="57">
        <v>34752</v>
      </c>
      <c r="B10396" s="55" t="s">
        <v>12544</v>
      </c>
      <c r="C10396" s="57" t="s">
        <v>3</v>
      </c>
      <c r="D10396" s="59">
        <v>574.91999999999996</v>
      </c>
    </row>
    <row r="10397" spans="1:4" ht="13.5">
      <c r="A10397" s="57">
        <v>4751</v>
      </c>
      <c r="B10397" s="55" t="s">
        <v>12545</v>
      </c>
      <c r="C10397" s="57" t="s">
        <v>4</v>
      </c>
      <c r="D10397" s="59">
        <v>18.559999999999999</v>
      </c>
    </row>
    <row r="10398" spans="1:4" ht="13.5">
      <c r="A10398" s="57">
        <v>41066</v>
      </c>
      <c r="B10398" s="55" t="s">
        <v>12546</v>
      </c>
      <c r="C10398" s="57" t="s">
        <v>8078</v>
      </c>
      <c r="D10398" s="59">
        <v>3265.41</v>
      </c>
    </row>
    <row r="10399" spans="1:4" ht="13.5">
      <c r="A10399" s="57">
        <v>39604</v>
      </c>
      <c r="B10399" s="55" t="s">
        <v>12547</v>
      </c>
      <c r="C10399" s="57" t="s">
        <v>8068</v>
      </c>
      <c r="D10399" s="59">
        <v>17.12</v>
      </c>
    </row>
    <row r="10400" spans="1:4" ht="13.5">
      <c r="A10400" s="57">
        <v>39605</v>
      </c>
      <c r="B10400" s="55" t="s">
        <v>12548</v>
      </c>
      <c r="C10400" s="57" t="s">
        <v>8068</v>
      </c>
      <c r="D10400" s="59">
        <v>23.76</v>
      </c>
    </row>
    <row r="10401" spans="1:4" ht="13.5">
      <c r="A10401" s="57">
        <v>39606</v>
      </c>
      <c r="B10401" s="55" t="s">
        <v>12549</v>
      </c>
      <c r="C10401" s="57" t="s">
        <v>8068</v>
      </c>
      <c r="D10401" s="59">
        <v>30.18</v>
      </c>
    </row>
    <row r="10402" spans="1:4" ht="13.5">
      <c r="A10402" s="57">
        <v>39607</v>
      </c>
      <c r="B10402" s="55" t="s">
        <v>12550</v>
      </c>
      <c r="C10402" s="57" t="s">
        <v>8068</v>
      </c>
      <c r="D10402" s="59">
        <v>34.619999999999997</v>
      </c>
    </row>
    <row r="10403" spans="1:4" ht="13.5">
      <c r="A10403" s="57">
        <v>39594</v>
      </c>
      <c r="B10403" s="55" t="s">
        <v>12551</v>
      </c>
      <c r="C10403" s="57" t="s">
        <v>8068</v>
      </c>
      <c r="D10403" s="59">
        <v>327.77</v>
      </c>
    </row>
    <row r="10404" spans="1:4" ht="13.5">
      <c r="A10404" s="57">
        <v>39596</v>
      </c>
      <c r="B10404" s="55" t="s">
        <v>12552</v>
      </c>
      <c r="C10404" s="57" t="s">
        <v>8068</v>
      </c>
      <c r="D10404" s="59">
        <v>571.29</v>
      </c>
    </row>
    <row r="10405" spans="1:4" ht="13.5">
      <c r="A10405" s="57">
        <v>39595</v>
      </c>
      <c r="B10405" s="55" t="s">
        <v>12553</v>
      </c>
      <c r="C10405" s="57" t="s">
        <v>8068</v>
      </c>
      <c r="D10405" s="59">
        <v>479.55</v>
      </c>
    </row>
    <row r="10406" spans="1:4" ht="13.5">
      <c r="A10406" s="57">
        <v>39597</v>
      </c>
      <c r="B10406" s="55" t="s">
        <v>12554</v>
      </c>
      <c r="C10406" s="57" t="s">
        <v>8068</v>
      </c>
      <c r="D10406" s="59">
        <v>770.41</v>
      </c>
    </row>
    <row r="10407" spans="1:4" ht="13.5">
      <c r="A10407" s="57">
        <v>10731</v>
      </c>
      <c r="B10407" s="55" t="s">
        <v>12555</v>
      </c>
      <c r="C10407" s="57" t="s">
        <v>3</v>
      </c>
      <c r="D10407" s="59">
        <v>27.54</v>
      </c>
    </row>
    <row r="10408" spans="1:4" ht="13.5">
      <c r="A10408" s="57">
        <v>4704</v>
      </c>
      <c r="B10408" s="55" t="s">
        <v>12556</v>
      </c>
      <c r="C10408" s="57" t="s">
        <v>3</v>
      </c>
      <c r="D10408" s="59">
        <v>24.85</v>
      </c>
    </row>
    <row r="10409" spans="1:4" ht="13.5">
      <c r="A10409" s="57">
        <v>10730</v>
      </c>
      <c r="B10409" s="55" t="s">
        <v>12557</v>
      </c>
      <c r="C10409" s="57" t="s">
        <v>3</v>
      </c>
      <c r="D10409" s="59">
        <v>26.63</v>
      </c>
    </row>
    <row r="10410" spans="1:4" ht="13.5">
      <c r="A10410" s="57">
        <v>4729</v>
      </c>
      <c r="B10410" s="55" t="s">
        <v>12558</v>
      </c>
      <c r="C10410" s="57" t="s">
        <v>7</v>
      </c>
      <c r="D10410" s="59">
        <v>70.64</v>
      </c>
    </row>
    <row r="10411" spans="1:4" ht="13.5">
      <c r="A10411" s="57">
        <v>4720</v>
      </c>
      <c r="B10411" s="55" t="s">
        <v>12559</v>
      </c>
      <c r="C10411" s="57" t="s">
        <v>7</v>
      </c>
      <c r="D10411" s="59">
        <v>80.94</v>
      </c>
    </row>
    <row r="10412" spans="1:4" ht="13.5">
      <c r="A10412" s="57">
        <v>4721</v>
      </c>
      <c r="B10412" s="55" t="s">
        <v>12560</v>
      </c>
      <c r="C10412" s="57" t="s">
        <v>7</v>
      </c>
      <c r="D10412" s="59">
        <v>70.11</v>
      </c>
    </row>
    <row r="10413" spans="1:4" ht="13.5">
      <c r="A10413" s="57">
        <v>4718</v>
      </c>
      <c r="B10413" s="55" t="s">
        <v>12561</v>
      </c>
      <c r="C10413" s="57" t="s">
        <v>7</v>
      </c>
      <c r="D10413" s="59">
        <v>70.48</v>
      </c>
    </row>
    <row r="10414" spans="1:4" ht="13.5">
      <c r="A10414" s="57">
        <v>4722</v>
      </c>
      <c r="B10414" s="55" t="s">
        <v>12562</v>
      </c>
      <c r="C10414" s="57" t="s">
        <v>7</v>
      </c>
      <c r="D10414" s="59">
        <v>66.22</v>
      </c>
    </row>
    <row r="10415" spans="1:4" ht="13.5">
      <c r="A10415" s="57">
        <v>4723</v>
      </c>
      <c r="B10415" s="55" t="s">
        <v>12563</v>
      </c>
      <c r="C10415" s="57" t="s">
        <v>7</v>
      </c>
      <c r="D10415" s="59">
        <v>65.650000000000006</v>
      </c>
    </row>
    <row r="10416" spans="1:4" ht="13.5">
      <c r="A10416" s="57">
        <v>4727</v>
      </c>
      <c r="B10416" s="55" t="s">
        <v>12564</v>
      </c>
      <c r="C10416" s="57" t="s">
        <v>7</v>
      </c>
      <c r="D10416" s="59">
        <v>60.09</v>
      </c>
    </row>
    <row r="10417" spans="1:4" ht="27">
      <c r="A10417" s="57">
        <v>4748</v>
      </c>
      <c r="B10417" s="55" t="s">
        <v>12565</v>
      </c>
      <c r="C10417" s="57" t="s">
        <v>7</v>
      </c>
      <c r="D10417" s="59">
        <v>64.75</v>
      </c>
    </row>
    <row r="10418" spans="1:4" ht="27">
      <c r="A10418" s="57">
        <v>4730</v>
      </c>
      <c r="B10418" s="55" t="s">
        <v>12566</v>
      </c>
      <c r="C10418" s="57" t="s">
        <v>7</v>
      </c>
      <c r="D10418" s="59">
        <v>65.900000000000006</v>
      </c>
    </row>
    <row r="10419" spans="1:4" ht="27">
      <c r="A10419" s="57">
        <v>13186</v>
      </c>
      <c r="B10419" s="55" t="s">
        <v>12567</v>
      </c>
      <c r="C10419" s="57" t="s">
        <v>7</v>
      </c>
      <c r="D10419" s="59">
        <v>51.91</v>
      </c>
    </row>
    <row r="10420" spans="1:4" ht="27">
      <c r="A10420" s="57">
        <v>10737</v>
      </c>
      <c r="B10420" s="55" t="s">
        <v>12568</v>
      </c>
      <c r="C10420" s="57" t="s">
        <v>3</v>
      </c>
      <c r="D10420" s="59">
        <v>86.54</v>
      </c>
    </row>
    <row r="10421" spans="1:4" ht="27">
      <c r="A10421" s="57">
        <v>10734</v>
      </c>
      <c r="B10421" s="55" t="s">
        <v>12569</v>
      </c>
      <c r="C10421" s="57" t="s">
        <v>3</v>
      </c>
      <c r="D10421" s="59">
        <v>51.48</v>
      </c>
    </row>
    <row r="10422" spans="1:4" ht="13.5">
      <c r="A10422" s="57">
        <v>4708</v>
      </c>
      <c r="B10422" s="55" t="s">
        <v>12570</v>
      </c>
      <c r="C10422" s="57" t="s">
        <v>3</v>
      </c>
      <c r="D10422" s="59">
        <v>99.86</v>
      </c>
    </row>
    <row r="10423" spans="1:4" ht="27">
      <c r="A10423" s="57">
        <v>4712</v>
      </c>
      <c r="B10423" s="55" t="s">
        <v>12571</v>
      </c>
      <c r="C10423" s="57" t="s">
        <v>3</v>
      </c>
      <c r="D10423" s="59">
        <v>48.82</v>
      </c>
    </row>
    <row r="10424" spans="1:4" ht="40.5">
      <c r="A10424" s="57">
        <v>4710</v>
      </c>
      <c r="B10424" s="55" t="s">
        <v>12572</v>
      </c>
      <c r="C10424" s="57" t="s">
        <v>3</v>
      </c>
      <c r="D10424" s="59">
        <v>156.56</v>
      </c>
    </row>
    <row r="10425" spans="1:4" ht="27">
      <c r="A10425" s="57">
        <v>4746</v>
      </c>
      <c r="B10425" s="55" t="s">
        <v>12573</v>
      </c>
      <c r="C10425" s="57" t="s">
        <v>7</v>
      </c>
      <c r="D10425" s="59">
        <v>49.22</v>
      </c>
    </row>
    <row r="10426" spans="1:4" ht="13.5">
      <c r="A10426" s="57">
        <v>4750</v>
      </c>
      <c r="B10426" s="55" t="s">
        <v>12574</v>
      </c>
      <c r="C10426" s="57" t="s">
        <v>4</v>
      </c>
      <c r="D10426" s="59">
        <v>17.68</v>
      </c>
    </row>
    <row r="10427" spans="1:4" ht="13.5">
      <c r="A10427" s="57">
        <v>41065</v>
      </c>
      <c r="B10427" s="55" t="s">
        <v>12575</v>
      </c>
      <c r="C10427" s="57" t="s">
        <v>8078</v>
      </c>
      <c r="D10427" s="59">
        <v>3107.54</v>
      </c>
    </row>
    <row r="10428" spans="1:4" ht="13.5">
      <c r="A10428" s="57">
        <v>34747</v>
      </c>
      <c r="B10428" s="55" t="s">
        <v>12576</v>
      </c>
      <c r="C10428" s="57" t="s">
        <v>1</v>
      </c>
      <c r="D10428" s="59">
        <v>76.75</v>
      </c>
    </row>
    <row r="10429" spans="1:4" ht="13.5">
      <c r="A10429" s="57">
        <v>4826</v>
      </c>
      <c r="B10429" s="55" t="s">
        <v>12577</v>
      </c>
      <c r="C10429" s="57" t="s">
        <v>1</v>
      </c>
      <c r="D10429" s="59">
        <v>82.52</v>
      </c>
    </row>
    <row r="10430" spans="1:4" ht="13.5">
      <c r="A10430" s="57">
        <v>41975</v>
      </c>
      <c r="B10430" s="55" t="s">
        <v>12578</v>
      </c>
      <c r="C10430" s="57" t="s">
        <v>3</v>
      </c>
      <c r="D10430" s="59">
        <v>72.17</v>
      </c>
    </row>
    <row r="10431" spans="1:4" ht="27">
      <c r="A10431" s="57">
        <v>4825</v>
      </c>
      <c r="B10431" s="55" t="s">
        <v>12579</v>
      </c>
      <c r="C10431" s="57" t="s">
        <v>1</v>
      </c>
      <c r="D10431" s="59">
        <v>114.23</v>
      </c>
    </row>
    <row r="10432" spans="1:4" ht="13.5">
      <c r="A10432" s="57">
        <v>34744</v>
      </c>
      <c r="B10432" s="55" t="s">
        <v>12580</v>
      </c>
      <c r="C10432" s="57" t="s">
        <v>3</v>
      </c>
      <c r="D10432" s="59">
        <v>23.25</v>
      </c>
    </row>
    <row r="10433" spans="1:4" ht="27">
      <c r="A10433" s="57">
        <v>39430</v>
      </c>
      <c r="B10433" s="55" t="s">
        <v>12581</v>
      </c>
      <c r="C10433" s="57" t="s">
        <v>8068</v>
      </c>
      <c r="D10433" s="59">
        <v>1.86</v>
      </c>
    </row>
    <row r="10434" spans="1:4" ht="27">
      <c r="A10434" s="57">
        <v>39573</v>
      </c>
      <c r="B10434" s="55" t="s">
        <v>12582</v>
      </c>
      <c r="C10434" s="57" t="s">
        <v>8068</v>
      </c>
      <c r="D10434" s="59">
        <v>1.83</v>
      </c>
    </row>
    <row r="10435" spans="1:4" ht="27">
      <c r="A10435" s="57">
        <v>38410</v>
      </c>
      <c r="B10435" s="55" t="s">
        <v>12583</v>
      </c>
      <c r="C10435" s="57" t="s">
        <v>8068</v>
      </c>
      <c r="D10435" s="59">
        <v>9264.07</v>
      </c>
    </row>
    <row r="10436" spans="1:4" ht="13.5">
      <c r="A10436" s="57">
        <v>41596</v>
      </c>
      <c r="B10436" s="55" t="s">
        <v>12584</v>
      </c>
      <c r="C10436" s="57" t="s">
        <v>92</v>
      </c>
      <c r="D10436" s="59">
        <v>14.72</v>
      </c>
    </row>
    <row r="10437" spans="1:4" ht="13.5">
      <c r="A10437" s="57">
        <v>41598</v>
      </c>
      <c r="B10437" s="55" t="s">
        <v>12585</v>
      </c>
      <c r="C10437" s="57" t="s">
        <v>92</v>
      </c>
      <c r="D10437" s="59">
        <v>14.72</v>
      </c>
    </row>
    <row r="10438" spans="1:4" ht="13.5">
      <c r="A10438" s="57">
        <v>41594</v>
      </c>
      <c r="B10438" s="55" t="s">
        <v>12586</v>
      </c>
      <c r="C10438" s="57" t="s">
        <v>92</v>
      </c>
      <c r="D10438" s="59">
        <v>14.96</v>
      </c>
    </row>
    <row r="10439" spans="1:4" ht="13.5">
      <c r="A10439" s="57">
        <v>43663</v>
      </c>
      <c r="B10439" s="55" t="s">
        <v>12587</v>
      </c>
      <c r="C10439" s="57" t="s">
        <v>92</v>
      </c>
      <c r="D10439" s="59">
        <v>12.32</v>
      </c>
    </row>
    <row r="10440" spans="1:4" ht="13.5">
      <c r="A10440" s="57">
        <v>4766</v>
      </c>
      <c r="B10440" s="55" t="s">
        <v>12588</v>
      </c>
      <c r="C10440" s="57" t="s">
        <v>92</v>
      </c>
      <c r="D10440" s="59">
        <v>11.6</v>
      </c>
    </row>
    <row r="10441" spans="1:4" ht="13.5">
      <c r="A10441" s="57">
        <v>43664</v>
      </c>
      <c r="B10441" s="55" t="s">
        <v>12589</v>
      </c>
      <c r="C10441" s="57" t="s">
        <v>92</v>
      </c>
      <c r="D10441" s="59">
        <v>12.39</v>
      </c>
    </row>
    <row r="10442" spans="1:4" ht="13.5">
      <c r="A10442" s="57">
        <v>43082</v>
      </c>
      <c r="B10442" s="55" t="s">
        <v>12590</v>
      </c>
      <c r="C10442" s="57" t="s">
        <v>92</v>
      </c>
      <c r="D10442" s="59">
        <v>13.5</v>
      </c>
    </row>
    <row r="10443" spans="1:4" ht="13.5">
      <c r="A10443" s="57">
        <v>43665</v>
      </c>
      <c r="B10443" s="55" t="s">
        <v>12591</v>
      </c>
      <c r="C10443" s="57" t="s">
        <v>92</v>
      </c>
      <c r="D10443" s="59">
        <v>11.6</v>
      </c>
    </row>
    <row r="10444" spans="1:4" ht="13.5">
      <c r="A10444" s="57">
        <v>10966</v>
      </c>
      <c r="B10444" s="55" t="s">
        <v>12592</v>
      </c>
      <c r="C10444" s="57" t="s">
        <v>92</v>
      </c>
      <c r="D10444" s="59">
        <v>12.32</v>
      </c>
    </row>
    <row r="10445" spans="1:4" ht="13.5">
      <c r="A10445" s="57">
        <v>43692</v>
      </c>
      <c r="B10445" s="55" t="s">
        <v>12593</v>
      </c>
      <c r="C10445" s="57" t="s">
        <v>92</v>
      </c>
      <c r="D10445" s="59">
        <v>12.32</v>
      </c>
    </row>
    <row r="10446" spans="1:4" ht="27">
      <c r="A10446" s="57">
        <v>43083</v>
      </c>
      <c r="B10446" s="55" t="s">
        <v>12594</v>
      </c>
      <c r="C10446" s="57" t="s">
        <v>92</v>
      </c>
      <c r="D10446" s="59">
        <v>11.69</v>
      </c>
    </row>
    <row r="10447" spans="1:4" ht="13.5">
      <c r="A10447" s="57">
        <v>40535</v>
      </c>
      <c r="B10447" s="55" t="s">
        <v>12595</v>
      </c>
      <c r="C10447" s="57" t="s">
        <v>92</v>
      </c>
      <c r="D10447" s="59">
        <v>11.69</v>
      </c>
    </row>
    <row r="10448" spans="1:4" ht="27">
      <c r="A10448" s="57">
        <v>39427</v>
      </c>
      <c r="B10448" s="55" t="s">
        <v>12596</v>
      </c>
      <c r="C10448" s="57" t="s">
        <v>1</v>
      </c>
      <c r="D10448" s="59">
        <v>4.9400000000000004</v>
      </c>
    </row>
    <row r="10449" spans="1:4" ht="13.5">
      <c r="A10449" s="57">
        <v>39424</v>
      </c>
      <c r="B10449" s="55" t="s">
        <v>12597</v>
      </c>
      <c r="C10449" s="57" t="s">
        <v>1</v>
      </c>
      <c r="D10449" s="59">
        <v>2.94</v>
      </c>
    </row>
    <row r="10450" spans="1:4" ht="27">
      <c r="A10450" s="57">
        <v>39425</v>
      </c>
      <c r="B10450" s="55" t="s">
        <v>12598</v>
      </c>
      <c r="C10450" s="57" t="s">
        <v>1</v>
      </c>
      <c r="D10450" s="59">
        <v>2.9</v>
      </c>
    </row>
    <row r="10451" spans="1:4" ht="13.5">
      <c r="A10451" s="57">
        <v>40664</v>
      </c>
      <c r="B10451" s="55" t="s">
        <v>12599</v>
      </c>
      <c r="C10451" s="57" t="s">
        <v>92</v>
      </c>
      <c r="D10451" s="59">
        <v>23.99</v>
      </c>
    </row>
    <row r="10452" spans="1:4" ht="13.5">
      <c r="A10452" s="57">
        <v>34360</v>
      </c>
      <c r="B10452" s="55" t="s">
        <v>12600</v>
      </c>
      <c r="C10452" s="57" t="s">
        <v>92</v>
      </c>
      <c r="D10452" s="59">
        <v>36.159999999999997</v>
      </c>
    </row>
    <row r="10453" spans="1:4" ht="13.5">
      <c r="A10453" s="57">
        <v>20259</v>
      </c>
      <c r="B10453" s="55" t="s">
        <v>12601</v>
      </c>
      <c r="C10453" s="57" t="s">
        <v>1</v>
      </c>
      <c r="D10453" s="59">
        <v>8.8000000000000007</v>
      </c>
    </row>
    <row r="10454" spans="1:4" ht="27">
      <c r="A10454" s="57">
        <v>14077</v>
      </c>
      <c r="B10454" s="55" t="s">
        <v>12602</v>
      </c>
      <c r="C10454" s="57" t="s">
        <v>1</v>
      </c>
      <c r="D10454" s="59">
        <v>134.69</v>
      </c>
    </row>
    <row r="10455" spans="1:4" ht="27">
      <c r="A10455" s="57">
        <v>3678</v>
      </c>
      <c r="B10455" s="55" t="s">
        <v>12603</v>
      </c>
      <c r="C10455" s="57" t="s">
        <v>1</v>
      </c>
      <c r="D10455" s="59">
        <v>60.88</v>
      </c>
    </row>
    <row r="10456" spans="1:4" ht="27">
      <c r="A10456" s="57">
        <v>39418</v>
      </c>
      <c r="B10456" s="55" t="s">
        <v>12604</v>
      </c>
      <c r="C10456" s="57" t="s">
        <v>1</v>
      </c>
      <c r="D10456" s="59">
        <v>5.51</v>
      </c>
    </row>
    <row r="10457" spans="1:4" ht="27">
      <c r="A10457" s="57">
        <v>39419</v>
      </c>
      <c r="B10457" s="55" t="s">
        <v>12605</v>
      </c>
      <c r="C10457" s="57" t="s">
        <v>1</v>
      </c>
      <c r="D10457" s="59">
        <v>6.71</v>
      </c>
    </row>
    <row r="10458" spans="1:4" ht="27">
      <c r="A10458" s="57">
        <v>39420</v>
      </c>
      <c r="B10458" s="55" t="s">
        <v>12606</v>
      </c>
      <c r="C10458" s="57" t="s">
        <v>1</v>
      </c>
      <c r="D10458" s="59">
        <v>7.41</v>
      </c>
    </row>
    <row r="10459" spans="1:4" ht="27">
      <c r="A10459" s="57">
        <v>39571</v>
      </c>
      <c r="B10459" s="55" t="s">
        <v>12607</v>
      </c>
      <c r="C10459" s="57" t="s">
        <v>1</v>
      </c>
      <c r="D10459" s="59">
        <v>4.4800000000000004</v>
      </c>
    </row>
    <row r="10460" spans="1:4" ht="27">
      <c r="A10460" s="57">
        <v>39421</v>
      </c>
      <c r="B10460" s="55" t="s">
        <v>12608</v>
      </c>
      <c r="C10460" s="57" t="s">
        <v>1</v>
      </c>
      <c r="D10460" s="59">
        <v>6.52</v>
      </c>
    </row>
    <row r="10461" spans="1:4" ht="27">
      <c r="A10461" s="57">
        <v>39422</v>
      </c>
      <c r="B10461" s="55" t="s">
        <v>12609</v>
      </c>
      <c r="C10461" s="57" t="s">
        <v>1</v>
      </c>
      <c r="D10461" s="59">
        <v>7.62</v>
      </c>
    </row>
    <row r="10462" spans="1:4" ht="27">
      <c r="A10462" s="57">
        <v>39423</v>
      </c>
      <c r="B10462" s="55" t="s">
        <v>12610</v>
      </c>
      <c r="C10462" s="57" t="s">
        <v>1</v>
      </c>
      <c r="D10462" s="59">
        <v>8.84</v>
      </c>
    </row>
    <row r="10463" spans="1:4" ht="27">
      <c r="A10463" s="57">
        <v>39426</v>
      </c>
      <c r="B10463" s="55" t="s">
        <v>12611</v>
      </c>
      <c r="C10463" s="57" t="s">
        <v>1</v>
      </c>
      <c r="D10463" s="59">
        <v>19.89</v>
      </c>
    </row>
    <row r="10464" spans="1:4" ht="27">
      <c r="A10464" s="57">
        <v>39429</v>
      </c>
      <c r="B10464" s="55" t="s">
        <v>12612</v>
      </c>
      <c r="C10464" s="57" t="s">
        <v>1</v>
      </c>
      <c r="D10464" s="59">
        <v>6.27</v>
      </c>
    </row>
    <row r="10465" spans="1:4" ht="27">
      <c r="A10465" s="57">
        <v>39428</v>
      </c>
      <c r="B10465" s="55" t="s">
        <v>12613</v>
      </c>
      <c r="C10465" s="57" t="s">
        <v>1</v>
      </c>
      <c r="D10465" s="59">
        <v>4.79</v>
      </c>
    </row>
    <row r="10466" spans="1:4" ht="27">
      <c r="A10466" s="57">
        <v>39572</v>
      </c>
      <c r="B10466" s="55" t="s">
        <v>12614</v>
      </c>
      <c r="C10466" s="57" t="s">
        <v>1</v>
      </c>
      <c r="D10466" s="59">
        <v>4.1500000000000004</v>
      </c>
    </row>
    <row r="10467" spans="1:4" ht="27">
      <c r="A10467" s="57">
        <v>39570</v>
      </c>
      <c r="B10467" s="55" t="s">
        <v>12615</v>
      </c>
      <c r="C10467" s="57" t="s">
        <v>1</v>
      </c>
      <c r="D10467" s="59">
        <v>4.4000000000000004</v>
      </c>
    </row>
    <row r="10468" spans="1:4" ht="27">
      <c r="A10468" s="57">
        <v>39569</v>
      </c>
      <c r="B10468" s="55" t="s">
        <v>12616</v>
      </c>
      <c r="C10468" s="57" t="s">
        <v>1</v>
      </c>
      <c r="D10468" s="59">
        <v>4.3499999999999996</v>
      </c>
    </row>
    <row r="10469" spans="1:4" ht="27">
      <c r="A10469" s="57">
        <v>11552</v>
      </c>
      <c r="B10469" s="55" t="s">
        <v>12617</v>
      </c>
      <c r="C10469" s="57" t="s">
        <v>1</v>
      </c>
      <c r="D10469" s="59">
        <v>5.37</v>
      </c>
    </row>
    <row r="10470" spans="1:4" ht="27">
      <c r="A10470" s="57">
        <v>40598</v>
      </c>
      <c r="B10470" s="55" t="s">
        <v>12618</v>
      </c>
      <c r="C10470" s="57" t="s">
        <v>92</v>
      </c>
      <c r="D10470" s="59">
        <v>11.41</v>
      </c>
    </row>
    <row r="10471" spans="1:4" ht="13.5">
      <c r="A10471" s="57">
        <v>39029</v>
      </c>
      <c r="B10471" s="55" t="s">
        <v>12619</v>
      </c>
      <c r="C10471" s="57" t="s">
        <v>1</v>
      </c>
      <c r="D10471" s="59">
        <v>14.04</v>
      </c>
    </row>
    <row r="10472" spans="1:4" ht="13.5">
      <c r="A10472" s="57">
        <v>39028</v>
      </c>
      <c r="B10472" s="55" t="s">
        <v>12620</v>
      </c>
      <c r="C10472" s="57" t="s">
        <v>1</v>
      </c>
      <c r="D10472" s="59">
        <v>8.17</v>
      </c>
    </row>
    <row r="10473" spans="1:4" ht="13.5">
      <c r="A10473" s="57">
        <v>39328</v>
      </c>
      <c r="B10473" s="55" t="s">
        <v>12621</v>
      </c>
      <c r="C10473" s="57" t="s">
        <v>1</v>
      </c>
      <c r="D10473" s="59">
        <v>4.49</v>
      </c>
    </row>
    <row r="10474" spans="1:4" ht="40.5">
      <c r="A10474" s="57">
        <v>38541</v>
      </c>
      <c r="B10474" s="55" t="s">
        <v>12622</v>
      </c>
      <c r="C10474" s="57" t="s">
        <v>8068</v>
      </c>
      <c r="D10474" s="59">
        <v>3091973.66</v>
      </c>
    </row>
    <row r="10475" spans="1:4" ht="40.5">
      <c r="A10475" s="57">
        <v>38542</v>
      </c>
      <c r="B10475" s="55" t="s">
        <v>12623</v>
      </c>
      <c r="C10475" s="57" t="s">
        <v>8068</v>
      </c>
      <c r="D10475" s="59">
        <v>4807894.7</v>
      </c>
    </row>
    <row r="10476" spans="1:4" ht="40.5">
      <c r="A10476" s="57">
        <v>38543</v>
      </c>
      <c r="B10476" s="55" t="s">
        <v>12624</v>
      </c>
      <c r="C10476" s="57" t="s">
        <v>8068</v>
      </c>
      <c r="D10476" s="59">
        <v>1177105.29</v>
      </c>
    </row>
    <row r="10477" spans="1:4" ht="27">
      <c r="A10477" s="57">
        <v>40406</v>
      </c>
      <c r="B10477" s="55" t="s">
        <v>12625</v>
      </c>
      <c r="C10477" s="57" t="s">
        <v>8068</v>
      </c>
      <c r="D10477" s="59">
        <v>42425.67</v>
      </c>
    </row>
    <row r="10478" spans="1:4" ht="27">
      <c r="A10478" s="57">
        <v>40789</v>
      </c>
      <c r="B10478" s="55" t="s">
        <v>12626</v>
      </c>
      <c r="C10478" s="57" t="s">
        <v>8068</v>
      </c>
      <c r="D10478" s="59">
        <v>6113.97</v>
      </c>
    </row>
    <row r="10479" spans="1:4" ht="27">
      <c r="A10479" s="57">
        <v>40791</v>
      </c>
      <c r="B10479" s="55" t="s">
        <v>12627</v>
      </c>
      <c r="C10479" s="57" t="s">
        <v>8068</v>
      </c>
      <c r="D10479" s="59">
        <v>19139.400000000001</v>
      </c>
    </row>
    <row r="10480" spans="1:4" ht="27">
      <c r="A10480" s="57">
        <v>11651</v>
      </c>
      <c r="B10480" s="55" t="s">
        <v>12628</v>
      </c>
      <c r="C10480" s="57" t="s">
        <v>8068</v>
      </c>
      <c r="D10480" s="59">
        <v>10467.61</v>
      </c>
    </row>
    <row r="10481" spans="1:4" ht="27">
      <c r="A10481" s="57">
        <v>42002</v>
      </c>
      <c r="B10481" s="55" t="s">
        <v>12629</v>
      </c>
      <c r="C10481" s="57" t="s">
        <v>8068</v>
      </c>
      <c r="D10481" s="59">
        <v>1008161.65</v>
      </c>
    </row>
    <row r="10482" spans="1:4" ht="27">
      <c r="A10482" s="57">
        <v>40435</v>
      </c>
      <c r="B10482" s="55" t="s">
        <v>12630</v>
      </c>
      <c r="C10482" s="57" t="s">
        <v>8068</v>
      </c>
      <c r="D10482" s="59">
        <v>645750</v>
      </c>
    </row>
    <row r="10483" spans="1:4" ht="27">
      <c r="A10483" s="57">
        <v>39012</v>
      </c>
      <c r="B10483" s="55" t="s">
        <v>12631</v>
      </c>
      <c r="C10483" s="57" t="s">
        <v>8068</v>
      </c>
      <c r="D10483" s="59">
        <v>673750.85</v>
      </c>
    </row>
    <row r="10484" spans="1:4" ht="27">
      <c r="A10484" s="57">
        <v>13617</v>
      </c>
      <c r="B10484" s="55" t="s">
        <v>12632</v>
      </c>
      <c r="C10484" s="57" t="s">
        <v>8068</v>
      </c>
      <c r="D10484" s="59">
        <v>55511.81</v>
      </c>
    </row>
    <row r="10485" spans="1:4" ht="13.5">
      <c r="A10485" s="57">
        <v>5327</v>
      </c>
      <c r="B10485" s="55" t="s">
        <v>12633</v>
      </c>
      <c r="C10485" s="57" t="s">
        <v>92</v>
      </c>
      <c r="D10485" s="59">
        <v>32.35</v>
      </c>
    </row>
    <row r="10486" spans="1:4" ht="27">
      <c r="A10486" s="57">
        <v>35274</v>
      </c>
      <c r="B10486" s="55" t="s">
        <v>12634</v>
      </c>
      <c r="C10486" s="57" t="s">
        <v>1</v>
      </c>
      <c r="D10486" s="59">
        <v>50.24</v>
      </c>
    </row>
    <row r="10487" spans="1:4" ht="27">
      <c r="A10487" s="57">
        <v>35275</v>
      </c>
      <c r="B10487" s="55" t="s">
        <v>12635</v>
      </c>
      <c r="C10487" s="57" t="s">
        <v>1</v>
      </c>
      <c r="D10487" s="59">
        <v>106.63</v>
      </c>
    </row>
    <row r="10488" spans="1:4" ht="27">
      <c r="A10488" s="57">
        <v>35276</v>
      </c>
      <c r="B10488" s="55" t="s">
        <v>12636</v>
      </c>
      <c r="C10488" s="57" t="s">
        <v>1</v>
      </c>
      <c r="D10488" s="59">
        <v>185.54</v>
      </c>
    </row>
    <row r="10489" spans="1:4" ht="13.5">
      <c r="A10489" s="57">
        <v>38386</v>
      </c>
      <c r="B10489" s="55" t="s">
        <v>12637</v>
      </c>
      <c r="C10489" s="57" t="s">
        <v>8068</v>
      </c>
      <c r="D10489" s="59">
        <v>4.04</v>
      </c>
    </row>
    <row r="10490" spans="1:4" ht="27">
      <c r="A10490" s="57">
        <v>11091</v>
      </c>
      <c r="B10490" s="55" t="s">
        <v>12638</v>
      </c>
      <c r="C10490" s="57" t="s">
        <v>8068</v>
      </c>
      <c r="D10490" s="59">
        <v>1.44</v>
      </c>
    </row>
    <row r="10491" spans="1:4" ht="27">
      <c r="A10491" s="57">
        <v>37586</v>
      </c>
      <c r="B10491" s="55" t="s">
        <v>12639</v>
      </c>
      <c r="C10491" s="57" t="s">
        <v>11253</v>
      </c>
      <c r="D10491" s="59">
        <v>44.64</v>
      </c>
    </row>
    <row r="10492" spans="1:4" ht="13.5">
      <c r="A10492" s="57">
        <v>37395</v>
      </c>
      <c r="B10492" s="55" t="s">
        <v>12640</v>
      </c>
      <c r="C10492" s="57" t="s">
        <v>11253</v>
      </c>
      <c r="D10492" s="59">
        <v>38.39</v>
      </c>
    </row>
    <row r="10493" spans="1:4" ht="27">
      <c r="A10493" s="57">
        <v>14147</v>
      </c>
      <c r="B10493" s="55" t="s">
        <v>12641</v>
      </c>
      <c r="C10493" s="57" t="s">
        <v>11253</v>
      </c>
      <c r="D10493" s="59">
        <v>50.92</v>
      </c>
    </row>
    <row r="10494" spans="1:4" ht="13.5">
      <c r="A10494" s="57">
        <v>37396</v>
      </c>
      <c r="B10494" s="55" t="s">
        <v>12642</v>
      </c>
      <c r="C10494" s="57" t="s">
        <v>11253</v>
      </c>
      <c r="D10494" s="59">
        <v>31.41</v>
      </c>
    </row>
    <row r="10495" spans="1:4" ht="13.5">
      <c r="A10495" s="57">
        <v>37397</v>
      </c>
      <c r="B10495" s="55" t="s">
        <v>12643</v>
      </c>
      <c r="C10495" s="57" t="s">
        <v>11253</v>
      </c>
      <c r="D10495" s="59">
        <v>32.9</v>
      </c>
    </row>
    <row r="10496" spans="1:4" ht="13.5">
      <c r="A10496" s="57">
        <v>43606</v>
      </c>
      <c r="B10496" s="55" t="s">
        <v>12644</v>
      </c>
      <c r="C10496" s="57" t="s">
        <v>8068</v>
      </c>
      <c r="D10496" s="59">
        <v>6.43</v>
      </c>
    </row>
    <row r="10497" spans="1:4" ht="27">
      <c r="A10497" s="57">
        <v>444</v>
      </c>
      <c r="B10497" s="55" t="s">
        <v>12645</v>
      </c>
      <c r="C10497" s="57" t="s">
        <v>8068</v>
      </c>
      <c r="D10497" s="59">
        <v>19.649999999999999</v>
      </c>
    </row>
    <row r="10498" spans="1:4" ht="27">
      <c r="A10498" s="57">
        <v>445</v>
      </c>
      <c r="B10498" s="55" t="s">
        <v>12646</v>
      </c>
      <c r="C10498" s="57" t="s">
        <v>8068</v>
      </c>
      <c r="D10498" s="59">
        <v>26.9</v>
      </c>
    </row>
    <row r="10499" spans="1:4" ht="13.5">
      <c r="A10499" s="57">
        <v>4783</v>
      </c>
      <c r="B10499" s="55" t="s">
        <v>12647</v>
      </c>
      <c r="C10499" s="57" t="s">
        <v>4</v>
      </c>
      <c r="D10499" s="59">
        <v>17.68</v>
      </c>
    </row>
    <row r="10500" spans="1:4" ht="13.5">
      <c r="A10500" s="57">
        <v>41079</v>
      </c>
      <c r="B10500" s="55" t="s">
        <v>12648</v>
      </c>
      <c r="C10500" s="57" t="s">
        <v>8078</v>
      </c>
      <c r="D10500" s="59">
        <v>3107.54</v>
      </c>
    </row>
    <row r="10501" spans="1:4" ht="13.5">
      <c r="A10501" s="57">
        <v>12874</v>
      </c>
      <c r="B10501" s="55" t="s">
        <v>12649</v>
      </c>
      <c r="C10501" s="57" t="s">
        <v>4</v>
      </c>
      <c r="D10501" s="59">
        <v>23.27</v>
      </c>
    </row>
    <row r="10502" spans="1:4" ht="13.5">
      <c r="A10502" s="57">
        <v>41082</v>
      </c>
      <c r="B10502" s="55" t="s">
        <v>12650</v>
      </c>
      <c r="C10502" s="57" t="s">
        <v>8078</v>
      </c>
      <c r="D10502" s="59">
        <v>4094.55</v>
      </c>
    </row>
    <row r="10503" spans="1:4" ht="13.5">
      <c r="A10503" s="57">
        <v>4785</v>
      </c>
      <c r="B10503" s="55" t="s">
        <v>12651</v>
      </c>
      <c r="C10503" s="57" t="s">
        <v>4</v>
      </c>
      <c r="D10503" s="59">
        <v>18.989999999999998</v>
      </c>
    </row>
    <row r="10504" spans="1:4" ht="13.5">
      <c r="A10504" s="57">
        <v>41081</v>
      </c>
      <c r="B10504" s="55" t="s">
        <v>12652</v>
      </c>
      <c r="C10504" s="57" t="s">
        <v>8078</v>
      </c>
      <c r="D10504" s="59">
        <v>3342.49</v>
      </c>
    </row>
    <row r="10505" spans="1:4" ht="13.5">
      <c r="A10505" s="57">
        <v>4801</v>
      </c>
      <c r="B10505" s="55" t="s">
        <v>12653</v>
      </c>
      <c r="C10505" s="57" t="s">
        <v>3</v>
      </c>
      <c r="D10505" s="59">
        <v>62.94</v>
      </c>
    </row>
    <row r="10506" spans="1:4" ht="13.5">
      <c r="A10506" s="57">
        <v>4794</v>
      </c>
      <c r="B10506" s="55" t="s">
        <v>12654</v>
      </c>
      <c r="C10506" s="57" t="s">
        <v>3</v>
      </c>
      <c r="D10506" s="59">
        <v>286.66000000000003</v>
      </c>
    </row>
    <row r="10507" spans="1:4" ht="27">
      <c r="A10507" s="57">
        <v>4796</v>
      </c>
      <c r="B10507" s="55" t="s">
        <v>12655</v>
      </c>
      <c r="C10507" s="57" t="s">
        <v>3</v>
      </c>
      <c r="D10507" s="59">
        <v>174.12</v>
      </c>
    </row>
    <row r="10508" spans="1:4" ht="13.5">
      <c r="A10508" s="57">
        <v>4800</v>
      </c>
      <c r="B10508" s="55" t="s">
        <v>12656</v>
      </c>
      <c r="C10508" s="57" t="s">
        <v>3</v>
      </c>
      <c r="D10508" s="59">
        <v>47.88</v>
      </c>
    </row>
    <row r="10509" spans="1:4" ht="13.5">
      <c r="A10509" s="57">
        <v>4795</v>
      </c>
      <c r="B10509" s="55" t="s">
        <v>12657</v>
      </c>
      <c r="C10509" s="57" t="s">
        <v>3</v>
      </c>
      <c r="D10509" s="59">
        <v>279.05</v>
      </c>
    </row>
    <row r="10510" spans="1:4" ht="40.5">
      <c r="A10510" s="57">
        <v>39694</v>
      </c>
      <c r="B10510" s="55" t="s">
        <v>12658</v>
      </c>
      <c r="C10510" s="57" t="s">
        <v>3</v>
      </c>
      <c r="D10510" s="59">
        <v>455.34</v>
      </c>
    </row>
    <row r="10511" spans="1:4" ht="13.5">
      <c r="A10511" s="57">
        <v>1292</v>
      </c>
      <c r="B10511" s="55" t="s">
        <v>12659</v>
      </c>
      <c r="C10511" s="57" t="s">
        <v>3</v>
      </c>
      <c r="D10511" s="59">
        <v>42.15</v>
      </c>
    </row>
    <row r="10512" spans="1:4" ht="27">
      <c r="A10512" s="57">
        <v>1287</v>
      </c>
      <c r="B10512" s="55" t="s">
        <v>12660</v>
      </c>
      <c r="C10512" s="57" t="s">
        <v>3</v>
      </c>
      <c r="D10512" s="59">
        <v>20.68</v>
      </c>
    </row>
    <row r="10513" spans="1:4" ht="27">
      <c r="A10513" s="57">
        <v>1297</v>
      </c>
      <c r="B10513" s="55" t="s">
        <v>12661</v>
      </c>
      <c r="C10513" s="57" t="s">
        <v>3</v>
      </c>
      <c r="D10513" s="59">
        <v>17.149999999999999</v>
      </c>
    </row>
    <row r="10514" spans="1:4" ht="27">
      <c r="A10514" s="57">
        <v>4786</v>
      </c>
      <c r="B10514" s="55" t="s">
        <v>12662</v>
      </c>
      <c r="C10514" s="57" t="s">
        <v>3</v>
      </c>
      <c r="D10514" s="59">
        <v>83</v>
      </c>
    </row>
    <row r="10515" spans="1:4" ht="27">
      <c r="A10515" s="57">
        <v>10840</v>
      </c>
      <c r="B10515" s="55" t="s">
        <v>12663</v>
      </c>
      <c r="C10515" s="57" t="s">
        <v>3</v>
      </c>
      <c r="D10515" s="59">
        <v>142.5</v>
      </c>
    </row>
    <row r="10516" spans="1:4" ht="27">
      <c r="A10516" s="57">
        <v>10841</v>
      </c>
      <c r="B10516" s="55" t="s">
        <v>12664</v>
      </c>
      <c r="C10516" s="57" t="s">
        <v>3</v>
      </c>
      <c r="D10516" s="59">
        <v>107.54</v>
      </c>
    </row>
    <row r="10517" spans="1:4" ht="27">
      <c r="A10517" s="57">
        <v>25980</v>
      </c>
      <c r="B10517" s="55" t="s">
        <v>12665</v>
      </c>
      <c r="C10517" s="57" t="s">
        <v>3</v>
      </c>
      <c r="D10517" s="59">
        <v>137.41999999999999</v>
      </c>
    </row>
    <row r="10518" spans="1:4" ht="27">
      <c r="A10518" s="57">
        <v>10842</v>
      </c>
      <c r="B10518" s="55" t="s">
        <v>12666</v>
      </c>
      <c r="C10518" s="57" t="s">
        <v>3</v>
      </c>
      <c r="D10518" s="59">
        <v>155.34</v>
      </c>
    </row>
    <row r="10519" spans="1:4" ht="13.5">
      <c r="A10519" s="57">
        <v>21108</v>
      </c>
      <c r="B10519" s="55" t="s">
        <v>12667</v>
      </c>
      <c r="C10519" s="57" t="s">
        <v>3</v>
      </c>
      <c r="D10519" s="59">
        <v>56.18</v>
      </c>
    </row>
    <row r="10520" spans="1:4" ht="13.5">
      <c r="A10520" s="57">
        <v>38180</v>
      </c>
      <c r="B10520" s="55" t="s">
        <v>12668</v>
      </c>
      <c r="C10520" s="57" t="s">
        <v>3</v>
      </c>
      <c r="D10520" s="59">
        <v>140.18</v>
      </c>
    </row>
    <row r="10521" spans="1:4" ht="13.5">
      <c r="A10521" s="57">
        <v>40648</v>
      </c>
      <c r="B10521" s="55" t="s">
        <v>12669</v>
      </c>
      <c r="C10521" s="57" t="s">
        <v>3</v>
      </c>
      <c r="D10521" s="59">
        <v>159.36000000000001</v>
      </c>
    </row>
    <row r="10522" spans="1:4" ht="13.5">
      <c r="A10522" s="57">
        <v>40649</v>
      </c>
      <c r="B10522" s="55" t="s">
        <v>12670</v>
      </c>
      <c r="C10522" s="57" t="s">
        <v>3</v>
      </c>
      <c r="D10522" s="59">
        <v>92.82</v>
      </c>
    </row>
    <row r="10523" spans="1:4" ht="13.5">
      <c r="A10523" s="57">
        <v>40650</v>
      </c>
      <c r="B10523" s="55" t="s">
        <v>12671</v>
      </c>
      <c r="C10523" s="57" t="s">
        <v>3</v>
      </c>
      <c r="D10523" s="59">
        <v>119.52</v>
      </c>
    </row>
    <row r="10524" spans="1:4" ht="13.5">
      <c r="A10524" s="57">
        <v>40651</v>
      </c>
      <c r="B10524" s="55" t="s">
        <v>12672</v>
      </c>
      <c r="C10524" s="57" t="s">
        <v>3</v>
      </c>
      <c r="D10524" s="59">
        <v>220.44</v>
      </c>
    </row>
    <row r="10525" spans="1:4" ht="13.5">
      <c r="A10525" s="57">
        <v>40652</v>
      </c>
      <c r="B10525" s="55" t="s">
        <v>12673</v>
      </c>
      <c r="C10525" s="57" t="s">
        <v>3</v>
      </c>
      <c r="D10525" s="59">
        <v>118.19</v>
      </c>
    </row>
    <row r="10526" spans="1:4" ht="27">
      <c r="A10526" s="57">
        <v>40647</v>
      </c>
      <c r="B10526" s="55" t="s">
        <v>12674</v>
      </c>
      <c r="C10526" s="57" t="s">
        <v>3</v>
      </c>
      <c r="D10526" s="59">
        <v>130.13999999999999</v>
      </c>
    </row>
    <row r="10527" spans="1:4" ht="13.5">
      <c r="A10527" s="57">
        <v>40653</v>
      </c>
      <c r="B10527" s="55" t="s">
        <v>12675</v>
      </c>
      <c r="C10527" s="57" t="s">
        <v>3</v>
      </c>
      <c r="D10527" s="59">
        <v>99.6</v>
      </c>
    </row>
    <row r="10528" spans="1:4" ht="13.5">
      <c r="A10528" s="57">
        <v>36178</v>
      </c>
      <c r="B10528" s="55" t="s">
        <v>12676</v>
      </c>
      <c r="C10528" s="57" t="s">
        <v>8068</v>
      </c>
      <c r="D10528" s="59">
        <v>10.08</v>
      </c>
    </row>
    <row r="10529" spans="1:4" ht="13.5">
      <c r="A10529" s="57">
        <v>38195</v>
      </c>
      <c r="B10529" s="55" t="s">
        <v>12677</v>
      </c>
      <c r="C10529" s="57" t="s">
        <v>3</v>
      </c>
      <c r="D10529" s="59">
        <v>66.36</v>
      </c>
    </row>
    <row r="10530" spans="1:4" ht="27">
      <c r="A10530" s="57">
        <v>38181</v>
      </c>
      <c r="B10530" s="55" t="s">
        <v>12678</v>
      </c>
      <c r="C10530" s="57" t="s">
        <v>3</v>
      </c>
      <c r="D10530" s="59">
        <v>191.37</v>
      </c>
    </row>
    <row r="10531" spans="1:4" ht="27">
      <c r="A10531" s="57">
        <v>38182</v>
      </c>
      <c r="B10531" s="55" t="s">
        <v>12679</v>
      </c>
      <c r="C10531" s="57" t="s">
        <v>3</v>
      </c>
      <c r="D10531" s="59">
        <v>182.29</v>
      </c>
    </row>
    <row r="10532" spans="1:4" ht="27">
      <c r="A10532" s="57">
        <v>38186</v>
      </c>
      <c r="B10532" s="55" t="s">
        <v>12680</v>
      </c>
      <c r="C10532" s="57" t="s">
        <v>3</v>
      </c>
      <c r="D10532" s="59">
        <v>473.84</v>
      </c>
    </row>
    <row r="10533" spans="1:4" ht="27">
      <c r="A10533" s="57">
        <v>38185</v>
      </c>
      <c r="B10533" s="55" t="s">
        <v>12681</v>
      </c>
      <c r="C10533" s="57" t="s">
        <v>3</v>
      </c>
      <c r="D10533" s="59">
        <v>421.88</v>
      </c>
    </row>
    <row r="10534" spans="1:4" ht="27">
      <c r="A10534" s="57">
        <v>40654</v>
      </c>
      <c r="B10534" s="55" t="s">
        <v>12682</v>
      </c>
      <c r="C10534" s="57" t="s">
        <v>3</v>
      </c>
      <c r="D10534" s="59">
        <v>154.71</v>
      </c>
    </row>
    <row r="10535" spans="1:4" ht="27">
      <c r="A10535" s="57">
        <v>25981</v>
      </c>
      <c r="B10535" s="55" t="s">
        <v>12683</v>
      </c>
      <c r="C10535" s="57" t="s">
        <v>3</v>
      </c>
      <c r="D10535" s="59">
        <v>113.52</v>
      </c>
    </row>
    <row r="10536" spans="1:4" ht="27">
      <c r="A10536" s="57">
        <v>4822</v>
      </c>
      <c r="B10536" s="55" t="s">
        <v>12684</v>
      </c>
      <c r="C10536" s="57" t="s">
        <v>3</v>
      </c>
      <c r="D10536" s="59">
        <v>316.19</v>
      </c>
    </row>
    <row r="10537" spans="1:4" ht="27">
      <c r="A10537" s="57">
        <v>4818</v>
      </c>
      <c r="B10537" s="55" t="s">
        <v>12685</v>
      </c>
      <c r="C10537" s="57" t="s">
        <v>3</v>
      </c>
      <c r="D10537" s="59">
        <v>325</v>
      </c>
    </row>
    <row r="10538" spans="1:4" ht="27">
      <c r="A10538" s="57">
        <v>39567</v>
      </c>
      <c r="B10538" s="55" t="s">
        <v>12686</v>
      </c>
      <c r="C10538" s="57" t="s">
        <v>3</v>
      </c>
      <c r="D10538" s="59">
        <v>33.47</v>
      </c>
    </row>
    <row r="10539" spans="1:4" ht="27">
      <c r="A10539" s="57">
        <v>39566</v>
      </c>
      <c r="B10539" s="55" t="s">
        <v>12687</v>
      </c>
      <c r="C10539" s="57" t="s">
        <v>3</v>
      </c>
      <c r="D10539" s="59">
        <v>38.65</v>
      </c>
    </row>
    <row r="10540" spans="1:4" ht="27">
      <c r="A10540" s="57">
        <v>39416</v>
      </c>
      <c r="B10540" s="55" t="s">
        <v>12688</v>
      </c>
      <c r="C10540" s="57" t="s">
        <v>3</v>
      </c>
      <c r="D10540" s="59">
        <v>20.190000000000001</v>
      </c>
    </row>
    <row r="10541" spans="1:4" ht="27">
      <c r="A10541" s="57">
        <v>39417</v>
      </c>
      <c r="B10541" s="55" t="s">
        <v>12689</v>
      </c>
      <c r="C10541" s="57" t="s">
        <v>3</v>
      </c>
      <c r="D10541" s="59">
        <v>21.17</v>
      </c>
    </row>
    <row r="10542" spans="1:4" ht="27">
      <c r="A10542" s="57">
        <v>39414</v>
      </c>
      <c r="B10542" s="55" t="s">
        <v>12690</v>
      </c>
      <c r="C10542" s="57" t="s">
        <v>3</v>
      </c>
      <c r="D10542" s="59">
        <v>18.96</v>
      </c>
    </row>
    <row r="10543" spans="1:4" ht="27">
      <c r="A10543" s="57">
        <v>39415</v>
      </c>
      <c r="B10543" s="55" t="s">
        <v>12691</v>
      </c>
      <c r="C10543" s="57" t="s">
        <v>3</v>
      </c>
      <c r="D10543" s="59">
        <v>20.09</v>
      </c>
    </row>
    <row r="10544" spans="1:4" ht="27">
      <c r="A10544" s="57">
        <v>39412</v>
      </c>
      <c r="B10544" s="55" t="s">
        <v>12692</v>
      </c>
      <c r="C10544" s="57" t="s">
        <v>3</v>
      </c>
      <c r="D10544" s="59">
        <v>14.28</v>
      </c>
    </row>
    <row r="10545" spans="1:4" ht="27">
      <c r="A10545" s="57">
        <v>39413</v>
      </c>
      <c r="B10545" s="55" t="s">
        <v>12693</v>
      </c>
      <c r="C10545" s="57" t="s">
        <v>3</v>
      </c>
      <c r="D10545" s="59">
        <v>14.14</v>
      </c>
    </row>
    <row r="10546" spans="1:4" ht="13.5">
      <c r="A10546" s="57">
        <v>11062</v>
      </c>
      <c r="B10546" s="55" t="s">
        <v>12694</v>
      </c>
      <c r="C10546" s="57" t="s">
        <v>3</v>
      </c>
      <c r="D10546" s="59">
        <v>56.59</v>
      </c>
    </row>
    <row r="10547" spans="1:4" ht="13.5">
      <c r="A10547" s="57">
        <v>11063</v>
      </c>
      <c r="B10547" s="55" t="s">
        <v>12695</v>
      </c>
      <c r="C10547" s="57" t="s">
        <v>3</v>
      </c>
      <c r="D10547" s="59">
        <v>54.78</v>
      </c>
    </row>
    <row r="10548" spans="1:4" ht="13.5">
      <c r="A10548" s="57">
        <v>13521</v>
      </c>
      <c r="B10548" s="55" t="s">
        <v>12696</v>
      </c>
      <c r="C10548" s="57" t="s">
        <v>8068</v>
      </c>
      <c r="D10548" s="59">
        <v>82.5</v>
      </c>
    </row>
    <row r="10549" spans="1:4" ht="27">
      <c r="A10549" s="57">
        <v>10851</v>
      </c>
      <c r="B10549" s="55" t="s">
        <v>12697</v>
      </c>
      <c r="C10549" s="57" t="s">
        <v>8068</v>
      </c>
      <c r="D10549" s="59">
        <v>48.94</v>
      </c>
    </row>
    <row r="10550" spans="1:4" ht="27">
      <c r="A10550" s="57">
        <v>39515</v>
      </c>
      <c r="B10550" s="55" t="s">
        <v>12698</v>
      </c>
      <c r="C10550" s="57" t="s">
        <v>8068</v>
      </c>
      <c r="D10550" s="59">
        <v>27.16</v>
      </c>
    </row>
    <row r="10551" spans="1:4" ht="27">
      <c r="A10551" s="57">
        <v>39516</v>
      </c>
      <c r="B10551" s="55" t="s">
        <v>12699</v>
      </c>
      <c r="C10551" s="57" t="s">
        <v>8068</v>
      </c>
      <c r="D10551" s="59">
        <v>22.9</v>
      </c>
    </row>
    <row r="10552" spans="1:4" ht="27">
      <c r="A10552" s="57">
        <v>39514</v>
      </c>
      <c r="B10552" s="55" t="s">
        <v>12700</v>
      </c>
      <c r="C10552" s="57" t="s">
        <v>8068</v>
      </c>
      <c r="D10552" s="59">
        <v>14.25</v>
      </c>
    </row>
    <row r="10553" spans="1:4" ht="13.5">
      <c r="A10553" s="57">
        <v>4812</v>
      </c>
      <c r="B10553" s="55" t="s">
        <v>12701</v>
      </c>
      <c r="C10553" s="57" t="s">
        <v>3</v>
      </c>
      <c r="D10553" s="59">
        <v>9.24</v>
      </c>
    </row>
    <row r="10554" spans="1:4" ht="13.5">
      <c r="A10554" s="57">
        <v>10849</v>
      </c>
      <c r="B10554" s="55" t="s">
        <v>12702</v>
      </c>
      <c r="C10554" s="57" t="s">
        <v>8068</v>
      </c>
      <c r="D10554" s="59">
        <v>1200.01</v>
      </c>
    </row>
    <row r="10555" spans="1:4" ht="13.5">
      <c r="A10555" s="57">
        <v>10848</v>
      </c>
      <c r="B10555" s="55" t="s">
        <v>12703</v>
      </c>
      <c r="C10555" s="57" t="s">
        <v>8068</v>
      </c>
      <c r="D10555" s="59">
        <v>753.75</v>
      </c>
    </row>
    <row r="10556" spans="1:4" ht="27">
      <c r="A10556" s="57">
        <v>4813</v>
      </c>
      <c r="B10556" s="55" t="s">
        <v>12704</v>
      </c>
      <c r="C10556" s="57" t="s">
        <v>3</v>
      </c>
      <c r="D10556" s="59">
        <v>250</v>
      </c>
    </row>
    <row r="10557" spans="1:4" ht="27">
      <c r="A10557" s="57">
        <v>37560</v>
      </c>
      <c r="B10557" s="55" t="s">
        <v>12705</v>
      </c>
      <c r="C10557" s="57" t="s">
        <v>8068</v>
      </c>
      <c r="D10557" s="59">
        <v>42.22</v>
      </c>
    </row>
    <row r="10558" spans="1:4" ht="27">
      <c r="A10558" s="57">
        <v>37557</v>
      </c>
      <c r="B10558" s="55" t="s">
        <v>12706</v>
      </c>
      <c r="C10558" s="57" t="s">
        <v>8068</v>
      </c>
      <c r="D10558" s="59">
        <v>12.82</v>
      </c>
    </row>
    <row r="10559" spans="1:4" ht="27">
      <c r="A10559" s="57">
        <v>37556</v>
      </c>
      <c r="B10559" s="55" t="s">
        <v>12707</v>
      </c>
      <c r="C10559" s="57" t="s">
        <v>8068</v>
      </c>
      <c r="D10559" s="59">
        <v>24.81</v>
      </c>
    </row>
    <row r="10560" spans="1:4" ht="40.5">
      <c r="A10560" s="57">
        <v>37559</v>
      </c>
      <c r="B10560" s="55" t="s">
        <v>12708</v>
      </c>
      <c r="C10560" s="57" t="s">
        <v>8068</v>
      </c>
      <c r="D10560" s="59">
        <v>30.43</v>
      </c>
    </row>
    <row r="10561" spans="1:4" ht="40.5">
      <c r="A10561" s="57">
        <v>37539</v>
      </c>
      <c r="B10561" s="55" t="s">
        <v>12709</v>
      </c>
      <c r="C10561" s="57" t="s">
        <v>8068</v>
      </c>
      <c r="D10561" s="59">
        <v>21.45</v>
      </c>
    </row>
    <row r="10562" spans="1:4" ht="40.5">
      <c r="A10562" s="57">
        <v>37558</v>
      </c>
      <c r="B10562" s="55" t="s">
        <v>12710</v>
      </c>
      <c r="C10562" s="57" t="s">
        <v>8068</v>
      </c>
      <c r="D10562" s="59">
        <v>39.99</v>
      </c>
    </row>
    <row r="10563" spans="1:4" ht="13.5">
      <c r="A10563" s="57">
        <v>34723</v>
      </c>
      <c r="B10563" s="55" t="s">
        <v>12711</v>
      </c>
      <c r="C10563" s="57" t="s">
        <v>3</v>
      </c>
      <c r="D10563" s="59">
        <v>577.5</v>
      </c>
    </row>
    <row r="10564" spans="1:4" ht="13.5">
      <c r="A10564" s="57">
        <v>34721</v>
      </c>
      <c r="B10564" s="55" t="s">
        <v>12712</v>
      </c>
      <c r="C10564" s="57" t="s">
        <v>3</v>
      </c>
      <c r="D10564" s="59">
        <v>720</v>
      </c>
    </row>
    <row r="10565" spans="1:4" ht="13.5">
      <c r="A10565" s="57">
        <v>4309</v>
      </c>
      <c r="B10565" s="55" t="s">
        <v>12713</v>
      </c>
      <c r="C10565" s="57" t="s">
        <v>8068</v>
      </c>
      <c r="D10565" s="59">
        <v>6.46</v>
      </c>
    </row>
    <row r="10566" spans="1:4" ht="13.5">
      <c r="A10566" s="57">
        <v>4307</v>
      </c>
      <c r="B10566" s="55" t="s">
        <v>12714</v>
      </c>
      <c r="C10566" s="57" t="s">
        <v>8068</v>
      </c>
      <c r="D10566" s="59">
        <v>11.05</v>
      </c>
    </row>
    <row r="10567" spans="1:4" ht="13.5">
      <c r="A10567" s="57">
        <v>10850</v>
      </c>
      <c r="B10567" s="55" t="s">
        <v>12715</v>
      </c>
      <c r="C10567" s="57" t="s">
        <v>8068</v>
      </c>
      <c r="D10567" s="59">
        <v>37.5</v>
      </c>
    </row>
    <row r="10568" spans="1:4" ht="40.5">
      <c r="A10568" s="57">
        <v>42438</v>
      </c>
      <c r="B10568" s="55" t="s">
        <v>12716</v>
      </c>
      <c r="C10568" s="57" t="s">
        <v>8068</v>
      </c>
      <c r="D10568" s="59">
        <v>1749.2</v>
      </c>
    </row>
    <row r="10569" spans="1:4" ht="13.5">
      <c r="A10569" s="57">
        <v>4792</v>
      </c>
      <c r="B10569" s="55" t="s">
        <v>12717</v>
      </c>
      <c r="C10569" s="57" t="s">
        <v>3</v>
      </c>
      <c r="D10569" s="59">
        <v>134.57</v>
      </c>
    </row>
    <row r="10570" spans="1:4" ht="27">
      <c r="A10570" s="57">
        <v>4790</v>
      </c>
      <c r="B10570" s="55" t="s">
        <v>12718</v>
      </c>
      <c r="C10570" s="57" t="s">
        <v>3</v>
      </c>
      <c r="D10570" s="59">
        <v>80.91</v>
      </c>
    </row>
    <row r="10571" spans="1:4" ht="27">
      <c r="A10571" s="57">
        <v>40671</v>
      </c>
      <c r="B10571" s="55" t="s">
        <v>12719</v>
      </c>
      <c r="C10571" s="57" t="s">
        <v>3</v>
      </c>
      <c r="D10571" s="59">
        <v>66.2</v>
      </c>
    </row>
    <row r="10572" spans="1:4" ht="13.5">
      <c r="A10572" s="57">
        <v>7552</v>
      </c>
      <c r="B10572" s="55" t="s">
        <v>12720</v>
      </c>
      <c r="C10572" s="57" t="s">
        <v>8068</v>
      </c>
      <c r="D10572" s="59">
        <v>24.02</v>
      </c>
    </row>
    <row r="10573" spans="1:4" ht="13.5">
      <c r="A10573" s="57">
        <v>4893</v>
      </c>
      <c r="B10573" s="55" t="s">
        <v>12721</v>
      </c>
      <c r="C10573" s="57" t="s">
        <v>8068</v>
      </c>
      <c r="D10573" s="59">
        <v>10.78</v>
      </c>
    </row>
    <row r="10574" spans="1:4" ht="13.5">
      <c r="A10574" s="57">
        <v>4894</v>
      </c>
      <c r="B10574" s="55" t="s">
        <v>12722</v>
      </c>
      <c r="C10574" s="57" t="s">
        <v>8068</v>
      </c>
      <c r="D10574" s="59">
        <v>9.25</v>
      </c>
    </row>
    <row r="10575" spans="1:4" ht="13.5">
      <c r="A10575" s="57">
        <v>4888</v>
      </c>
      <c r="B10575" s="55" t="s">
        <v>12723</v>
      </c>
      <c r="C10575" s="57" t="s">
        <v>8068</v>
      </c>
      <c r="D10575" s="59">
        <v>3.15</v>
      </c>
    </row>
    <row r="10576" spans="1:4" ht="13.5">
      <c r="A10576" s="57">
        <v>4890</v>
      </c>
      <c r="B10576" s="55" t="s">
        <v>12724</v>
      </c>
      <c r="C10576" s="57" t="s">
        <v>8068</v>
      </c>
      <c r="D10576" s="59">
        <v>5.92</v>
      </c>
    </row>
    <row r="10577" spans="1:4" ht="13.5">
      <c r="A10577" s="57">
        <v>12411</v>
      </c>
      <c r="B10577" s="55" t="s">
        <v>12725</v>
      </c>
      <c r="C10577" s="57" t="s">
        <v>8068</v>
      </c>
      <c r="D10577" s="59">
        <v>31.87</v>
      </c>
    </row>
    <row r="10578" spans="1:4" ht="13.5">
      <c r="A10578" s="57">
        <v>4891</v>
      </c>
      <c r="B10578" s="55" t="s">
        <v>12726</v>
      </c>
      <c r="C10578" s="57" t="s">
        <v>8068</v>
      </c>
      <c r="D10578" s="59">
        <v>15.93</v>
      </c>
    </row>
    <row r="10579" spans="1:4" ht="13.5">
      <c r="A10579" s="57">
        <v>4889</v>
      </c>
      <c r="B10579" s="55" t="s">
        <v>12727</v>
      </c>
      <c r="C10579" s="57" t="s">
        <v>8068</v>
      </c>
      <c r="D10579" s="59">
        <v>4.26</v>
      </c>
    </row>
    <row r="10580" spans="1:4" ht="13.5">
      <c r="A10580" s="57">
        <v>4892</v>
      </c>
      <c r="B10580" s="55" t="s">
        <v>12728</v>
      </c>
      <c r="C10580" s="57" t="s">
        <v>8068</v>
      </c>
      <c r="D10580" s="59">
        <v>44.63</v>
      </c>
    </row>
    <row r="10581" spans="1:4" ht="13.5">
      <c r="A10581" s="57">
        <v>12412</v>
      </c>
      <c r="B10581" s="55" t="s">
        <v>12729</v>
      </c>
      <c r="C10581" s="57" t="s">
        <v>8068</v>
      </c>
      <c r="D10581" s="59">
        <v>82.95</v>
      </c>
    </row>
    <row r="10582" spans="1:4" ht="13.5">
      <c r="A10582" s="57">
        <v>11073</v>
      </c>
      <c r="B10582" s="55" t="s">
        <v>12730</v>
      </c>
      <c r="C10582" s="57" t="s">
        <v>8068</v>
      </c>
      <c r="D10582" s="59">
        <v>6.09</v>
      </c>
    </row>
    <row r="10583" spans="1:4" ht="13.5">
      <c r="A10583" s="57">
        <v>11071</v>
      </c>
      <c r="B10583" s="55" t="s">
        <v>12731</v>
      </c>
      <c r="C10583" s="57" t="s">
        <v>8068</v>
      </c>
      <c r="D10583" s="59">
        <v>9.8699999999999992</v>
      </c>
    </row>
    <row r="10584" spans="1:4" ht="13.5">
      <c r="A10584" s="57">
        <v>11072</v>
      </c>
      <c r="B10584" s="55" t="s">
        <v>12732</v>
      </c>
      <c r="C10584" s="57" t="s">
        <v>8068</v>
      </c>
      <c r="D10584" s="59">
        <v>3.44</v>
      </c>
    </row>
    <row r="10585" spans="1:4" ht="13.5">
      <c r="A10585" s="57">
        <v>4895</v>
      </c>
      <c r="B10585" s="55" t="s">
        <v>12733</v>
      </c>
      <c r="C10585" s="57" t="s">
        <v>8068</v>
      </c>
      <c r="D10585" s="59">
        <v>0.68</v>
      </c>
    </row>
    <row r="10586" spans="1:4" ht="13.5">
      <c r="A10586" s="57">
        <v>4907</v>
      </c>
      <c r="B10586" s="55" t="s">
        <v>12734</v>
      </c>
      <c r="C10586" s="57" t="s">
        <v>8068</v>
      </c>
      <c r="D10586" s="59">
        <v>29.88</v>
      </c>
    </row>
    <row r="10587" spans="1:4" ht="13.5">
      <c r="A10587" s="57">
        <v>4902</v>
      </c>
      <c r="B10587" s="55" t="s">
        <v>12735</v>
      </c>
      <c r="C10587" s="57" t="s">
        <v>8068</v>
      </c>
      <c r="D10587" s="59">
        <v>67.64</v>
      </c>
    </row>
    <row r="10588" spans="1:4" ht="13.5">
      <c r="A10588" s="57">
        <v>4908</v>
      </c>
      <c r="B10588" s="55" t="s">
        <v>12736</v>
      </c>
      <c r="C10588" s="57" t="s">
        <v>8068</v>
      </c>
      <c r="D10588" s="59">
        <v>137.35</v>
      </c>
    </row>
    <row r="10589" spans="1:4" ht="13.5">
      <c r="A10589" s="57">
        <v>4909</v>
      </c>
      <c r="B10589" s="55" t="s">
        <v>12737</v>
      </c>
      <c r="C10589" s="57" t="s">
        <v>8068</v>
      </c>
      <c r="D10589" s="59">
        <v>265.26</v>
      </c>
    </row>
    <row r="10590" spans="1:4" ht="13.5">
      <c r="A10590" s="57">
        <v>4903</v>
      </c>
      <c r="B10590" s="55" t="s">
        <v>12738</v>
      </c>
      <c r="C10590" s="57" t="s">
        <v>8068</v>
      </c>
      <c r="D10590" s="59">
        <v>779.96</v>
      </c>
    </row>
    <row r="10591" spans="1:4" ht="13.5">
      <c r="A10591" s="57">
        <v>4897</v>
      </c>
      <c r="B10591" s="55" t="s">
        <v>12739</v>
      </c>
      <c r="C10591" s="57" t="s">
        <v>8068</v>
      </c>
      <c r="D10591" s="59">
        <v>2.9</v>
      </c>
    </row>
    <row r="10592" spans="1:4" ht="13.5">
      <c r="A10592" s="57">
        <v>4896</v>
      </c>
      <c r="B10592" s="55" t="s">
        <v>12740</v>
      </c>
      <c r="C10592" s="57" t="s">
        <v>8068</v>
      </c>
      <c r="D10592" s="59">
        <v>1.03</v>
      </c>
    </row>
    <row r="10593" spans="1:4" ht="13.5">
      <c r="A10593" s="57">
        <v>4900</v>
      </c>
      <c r="B10593" s="55" t="s">
        <v>12741</v>
      </c>
      <c r="C10593" s="57" t="s">
        <v>8068</v>
      </c>
      <c r="D10593" s="59">
        <v>8.6199999999999992</v>
      </c>
    </row>
    <row r="10594" spans="1:4" ht="13.5">
      <c r="A10594" s="57">
        <v>4898</v>
      </c>
      <c r="B10594" s="55" t="s">
        <v>12742</v>
      </c>
      <c r="C10594" s="57" t="s">
        <v>8068</v>
      </c>
      <c r="D10594" s="59">
        <v>3.22</v>
      </c>
    </row>
    <row r="10595" spans="1:4" ht="13.5">
      <c r="A10595" s="57">
        <v>4899</v>
      </c>
      <c r="B10595" s="55" t="s">
        <v>12743</v>
      </c>
      <c r="C10595" s="57" t="s">
        <v>8068</v>
      </c>
      <c r="D10595" s="59">
        <v>11.83</v>
      </c>
    </row>
    <row r="10596" spans="1:4" ht="13.5">
      <c r="A10596" s="57">
        <v>11096</v>
      </c>
      <c r="B10596" s="55" t="s">
        <v>12744</v>
      </c>
      <c r="C10596" s="57" t="s">
        <v>92</v>
      </c>
      <c r="D10596" s="59">
        <v>0.36</v>
      </c>
    </row>
    <row r="10597" spans="1:4" ht="13.5">
      <c r="A10597" s="57">
        <v>4741</v>
      </c>
      <c r="B10597" s="55" t="s">
        <v>12745</v>
      </c>
      <c r="C10597" s="57" t="s">
        <v>7</v>
      </c>
      <c r="D10597" s="59">
        <v>66.22</v>
      </c>
    </row>
    <row r="10598" spans="1:4" ht="13.5">
      <c r="A10598" s="57">
        <v>4752</v>
      </c>
      <c r="B10598" s="55" t="s">
        <v>12746</v>
      </c>
      <c r="C10598" s="57" t="s">
        <v>4</v>
      </c>
      <c r="D10598" s="59">
        <v>16.77</v>
      </c>
    </row>
    <row r="10599" spans="1:4" ht="13.5">
      <c r="A10599" s="57">
        <v>41091</v>
      </c>
      <c r="B10599" s="55" t="s">
        <v>12747</v>
      </c>
      <c r="C10599" s="57" t="s">
        <v>8078</v>
      </c>
      <c r="D10599" s="59">
        <v>2950.49</v>
      </c>
    </row>
    <row r="10600" spans="1:4" ht="27">
      <c r="A10600" s="57">
        <v>13954</v>
      </c>
      <c r="B10600" s="55" t="s">
        <v>12748</v>
      </c>
      <c r="C10600" s="57" t="s">
        <v>8068</v>
      </c>
      <c r="D10600" s="59">
        <v>6328.18</v>
      </c>
    </row>
    <row r="10601" spans="1:4" ht="13.5">
      <c r="A10601" s="57">
        <v>3411</v>
      </c>
      <c r="B10601" s="55" t="s">
        <v>12749</v>
      </c>
      <c r="C10601" s="57" t="s">
        <v>92</v>
      </c>
      <c r="D10601" s="59">
        <v>30</v>
      </c>
    </row>
    <row r="10602" spans="1:4" ht="13.5">
      <c r="A10602" s="57">
        <v>39995</v>
      </c>
      <c r="B10602" s="55" t="s">
        <v>12750</v>
      </c>
      <c r="C10602" s="57" t="s">
        <v>7</v>
      </c>
      <c r="D10602" s="59">
        <v>230.83</v>
      </c>
    </row>
    <row r="10603" spans="1:4" ht="27">
      <c r="A10603" s="57">
        <v>11615</v>
      </c>
      <c r="B10603" s="55" t="s">
        <v>12751</v>
      </c>
      <c r="C10603" s="57" t="s">
        <v>3</v>
      </c>
      <c r="D10603" s="59">
        <v>1.95</v>
      </c>
    </row>
    <row r="10604" spans="1:4" ht="27">
      <c r="A10604" s="57">
        <v>3408</v>
      </c>
      <c r="B10604" s="55" t="s">
        <v>12752</v>
      </c>
      <c r="C10604" s="57" t="s">
        <v>3</v>
      </c>
      <c r="D10604" s="59">
        <v>5.2</v>
      </c>
    </row>
    <row r="10605" spans="1:4" ht="27">
      <c r="A10605" s="57">
        <v>3409</v>
      </c>
      <c r="B10605" s="55" t="s">
        <v>12753</v>
      </c>
      <c r="C10605" s="57" t="s">
        <v>3</v>
      </c>
      <c r="D10605" s="59">
        <v>13</v>
      </c>
    </row>
    <row r="10606" spans="1:4" ht="13.5">
      <c r="A10606" s="57">
        <v>11427</v>
      </c>
      <c r="B10606" s="55" t="s">
        <v>12754</v>
      </c>
      <c r="C10606" s="57" t="s">
        <v>92</v>
      </c>
      <c r="D10606" s="59">
        <v>76.66</v>
      </c>
    </row>
    <row r="10607" spans="1:4" ht="13.5">
      <c r="A10607" s="57">
        <v>4491</v>
      </c>
      <c r="B10607" s="55" t="s">
        <v>12755</v>
      </c>
      <c r="C10607" s="57" t="s">
        <v>1</v>
      </c>
      <c r="D10607" s="59">
        <v>6.03</v>
      </c>
    </row>
    <row r="10608" spans="1:4" ht="27">
      <c r="A10608" s="57">
        <v>2745</v>
      </c>
      <c r="B10608" s="55" t="s">
        <v>12756</v>
      </c>
      <c r="C10608" s="57" t="s">
        <v>1</v>
      </c>
      <c r="D10608" s="59">
        <v>2.2599999999999998</v>
      </c>
    </row>
    <row r="10609" spans="1:4" ht="27">
      <c r="A10609" s="57">
        <v>14439</v>
      </c>
      <c r="B10609" s="55" t="s">
        <v>12757</v>
      </c>
      <c r="C10609" s="57" t="s">
        <v>1</v>
      </c>
      <c r="D10609" s="59">
        <v>2.8</v>
      </c>
    </row>
    <row r="10610" spans="1:4" ht="27">
      <c r="A10610" s="57">
        <v>26022</v>
      </c>
      <c r="B10610" s="55" t="s">
        <v>12758</v>
      </c>
      <c r="C10610" s="57" t="s">
        <v>8068</v>
      </c>
      <c r="D10610" s="59">
        <v>104.86</v>
      </c>
    </row>
    <row r="10611" spans="1:4" ht="13.5">
      <c r="A10611" s="57">
        <v>421</v>
      </c>
      <c r="B10611" s="55" t="s">
        <v>12759</v>
      </c>
      <c r="C10611" s="57" t="s">
        <v>8068</v>
      </c>
      <c r="D10611" s="59">
        <v>11.67</v>
      </c>
    </row>
    <row r="10612" spans="1:4" ht="13.5">
      <c r="A10612" s="57">
        <v>12362</v>
      </c>
      <c r="B10612" s="55" t="s">
        <v>12760</v>
      </c>
      <c r="C10612" s="57" t="s">
        <v>8068</v>
      </c>
      <c r="D10612" s="59">
        <v>10.68</v>
      </c>
    </row>
    <row r="10613" spans="1:4" ht="13.5">
      <c r="A10613" s="57">
        <v>14148</v>
      </c>
      <c r="B10613" s="55" t="s">
        <v>12761</v>
      </c>
      <c r="C10613" s="57" t="s">
        <v>8068</v>
      </c>
      <c r="D10613" s="59">
        <v>0.86</v>
      </c>
    </row>
    <row r="10614" spans="1:4" ht="13.5">
      <c r="A10614" s="57">
        <v>4341</v>
      </c>
      <c r="B10614" s="55" t="s">
        <v>12762</v>
      </c>
      <c r="C10614" s="57" t="s">
        <v>8068</v>
      </c>
      <c r="D10614" s="59">
        <v>0.49</v>
      </c>
    </row>
    <row r="10615" spans="1:4" ht="13.5">
      <c r="A10615" s="57">
        <v>4337</v>
      </c>
      <c r="B10615" s="55" t="s">
        <v>12763</v>
      </c>
      <c r="C10615" s="57" t="s">
        <v>8068</v>
      </c>
      <c r="D10615" s="59">
        <v>1.24</v>
      </c>
    </row>
    <row r="10616" spans="1:4" ht="13.5">
      <c r="A10616" s="57">
        <v>4339</v>
      </c>
      <c r="B10616" s="55" t="s">
        <v>12764</v>
      </c>
      <c r="C10616" s="57" t="s">
        <v>8068</v>
      </c>
      <c r="D10616" s="59">
        <v>0.26</v>
      </c>
    </row>
    <row r="10617" spans="1:4" ht="13.5">
      <c r="A10617" s="57">
        <v>39997</v>
      </c>
      <c r="B10617" s="55" t="s">
        <v>12765</v>
      </c>
      <c r="C10617" s="57" t="s">
        <v>8068</v>
      </c>
      <c r="D10617" s="59">
        <v>0.14000000000000001</v>
      </c>
    </row>
    <row r="10618" spans="1:4" ht="13.5">
      <c r="A10618" s="57">
        <v>11971</v>
      </c>
      <c r="B10618" s="55" t="s">
        <v>12766</v>
      </c>
      <c r="C10618" s="57" t="s">
        <v>8068</v>
      </c>
      <c r="D10618" s="59">
        <v>2.0499999999999998</v>
      </c>
    </row>
    <row r="10619" spans="1:4" ht="13.5">
      <c r="A10619" s="57">
        <v>4342</v>
      </c>
      <c r="B10619" s="55" t="s">
        <v>12767</v>
      </c>
      <c r="C10619" s="57" t="s">
        <v>8068</v>
      </c>
      <c r="D10619" s="59">
        <v>0.1</v>
      </c>
    </row>
    <row r="10620" spans="1:4" ht="13.5">
      <c r="A10620" s="57">
        <v>4330</v>
      </c>
      <c r="B10620" s="55" t="s">
        <v>12768</v>
      </c>
      <c r="C10620" s="57" t="s">
        <v>8068</v>
      </c>
      <c r="D10620" s="59">
        <v>7.0000000000000007E-2</v>
      </c>
    </row>
    <row r="10621" spans="1:4" ht="13.5">
      <c r="A10621" s="57">
        <v>4340</v>
      </c>
      <c r="B10621" s="55" t="s">
        <v>12769</v>
      </c>
      <c r="C10621" s="57" t="s">
        <v>8068</v>
      </c>
      <c r="D10621" s="59">
        <v>0.56999999999999995</v>
      </c>
    </row>
    <row r="10622" spans="1:4" ht="13.5">
      <c r="A10622" s="57">
        <v>5088</v>
      </c>
      <c r="B10622" s="55" t="s">
        <v>12770</v>
      </c>
      <c r="C10622" s="57" t="s">
        <v>8068</v>
      </c>
      <c r="D10622" s="59">
        <v>5.0199999999999996</v>
      </c>
    </row>
    <row r="10623" spans="1:4" ht="27">
      <c r="A10623" s="57">
        <v>11154</v>
      </c>
      <c r="B10623" s="55" t="s">
        <v>12771</v>
      </c>
      <c r="C10623" s="57" t="s">
        <v>8068</v>
      </c>
      <c r="D10623" s="59">
        <v>800.75</v>
      </c>
    </row>
    <row r="10624" spans="1:4" ht="40.5">
      <c r="A10624" s="57">
        <v>4989</v>
      </c>
      <c r="B10624" s="55" t="s">
        <v>12772</v>
      </c>
      <c r="C10624" s="57" t="s">
        <v>8068</v>
      </c>
      <c r="D10624" s="59">
        <v>199.86</v>
      </c>
    </row>
    <row r="10625" spans="1:4" ht="40.5">
      <c r="A10625" s="57">
        <v>4982</v>
      </c>
      <c r="B10625" s="55" t="s">
        <v>12773</v>
      </c>
      <c r="C10625" s="57" t="s">
        <v>8068</v>
      </c>
      <c r="D10625" s="59">
        <v>187.46</v>
      </c>
    </row>
    <row r="10626" spans="1:4" ht="40.5">
      <c r="A10626" s="57">
        <v>4962</v>
      </c>
      <c r="B10626" s="55" t="s">
        <v>12774</v>
      </c>
      <c r="C10626" s="57" t="s">
        <v>8068</v>
      </c>
      <c r="D10626" s="59">
        <v>147.83000000000001</v>
      </c>
    </row>
    <row r="10627" spans="1:4" ht="40.5">
      <c r="A10627" s="57">
        <v>4981</v>
      </c>
      <c r="B10627" s="55" t="s">
        <v>12775</v>
      </c>
      <c r="C10627" s="57" t="s">
        <v>8068</v>
      </c>
      <c r="D10627" s="59">
        <v>131.61000000000001</v>
      </c>
    </row>
    <row r="10628" spans="1:4" ht="40.5">
      <c r="A10628" s="57">
        <v>4964</v>
      </c>
      <c r="B10628" s="55" t="s">
        <v>12776</v>
      </c>
      <c r="C10628" s="57" t="s">
        <v>8068</v>
      </c>
      <c r="D10628" s="59">
        <v>166.96</v>
      </c>
    </row>
    <row r="10629" spans="1:4" ht="40.5">
      <c r="A10629" s="57">
        <v>4992</v>
      </c>
      <c r="B10629" s="55" t="s">
        <v>12777</v>
      </c>
      <c r="C10629" s="57" t="s">
        <v>8068</v>
      </c>
      <c r="D10629" s="59">
        <v>163.09</v>
      </c>
    </row>
    <row r="10630" spans="1:4" ht="40.5">
      <c r="A10630" s="57">
        <v>4987</v>
      </c>
      <c r="B10630" s="55" t="s">
        <v>12778</v>
      </c>
      <c r="C10630" s="57" t="s">
        <v>8068</v>
      </c>
      <c r="D10630" s="59">
        <v>186.59</v>
      </c>
    </row>
    <row r="10631" spans="1:4" ht="40.5">
      <c r="A10631" s="57">
        <v>39021</v>
      </c>
      <c r="B10631" s="55" t="s">
        <v>12779</v>
      </c>
      <c r="C10631" s="57" t="s">
        <v>8068</v>
      </c>
      <c r="D10631" s="59">
        <v>360.17</v>
      </c>
    </row>
    <row r="10632" spans="1:4" ht="27">
      <c r="A10632" s="57">
        <v>39022</v>
      </c>
      <c r="B10632" s="55" t="s">
        <v>12780</v>
      </c>
      <c r="C10632" s="57" t="s">
        <v>8068</v>
      </c>
      <c r="D10632" s="59">
        <v>445.43</v>
      </c>
    </row>
    <row r="10633" spans="1:4" ht="27">
      <c r="A10633" s="57">
        <v>39024</v>
      </c>
      <c r="B10633" s="55" t="s">
        <v>12781</v>
      </c>
      <c r="C10633" s="57" t="s">
        <v>8068</v>
      </c>
      <c r="D10633" s="59">
        <v>701.88</v>
      </c>
    </row>
    <row r="10634" spans="1:4" ht="27">
      <c r="A10634" s="57">
        <v>4914</v>
      </c>
      <c r="B10634" s="55" t="s">
        <v>12782</v>
      </c>
      <c r="C10634" s="57" t="s">
        <v>3</v>
      </c>
      <c r="D10634" s="59">
        <v>569.1</v>
      </c>
    </row>
    <row r="10635" spans="1:4" ht="27">
      <c r="A10635" s="57">
        <v>4917</v>
      </c>
      <c r="B10635" s="55" t="s">
        <v>12783</v>
      </c>
      <c r="C10635" s="57" t="s">
        <v>3</v>
      </c>
      <c r="D10635" s="59">
        <v>393.03</v>
      </c>
    </row>
    <row r="10636" spans="1:4" ht="27">
      <c r="A10636" s="57">
        <v>39025</v>
      </c>
      <c r="B10636" s="55" t="s">
        <v>12784</v>
      </c>
      <c r="C10636" s="57" t="s">
        <v>8068</v>
      </c>
      <c r="D10636" s="59">
        <v>719.71</v>
      </c>
    </row>
    <row r="10637" spans="1:4" ht="27">
      <c r="A10637" s="57">
        <v>4930</v>
      </c>
      <c r="B10637" s="55" t="s">
        <v>12785</v>
      </c>
      <c r="C10637" s="57" t="s">
        <v>3</v>
      </c>
      <c r="D10637" s="59">
        <v>387.08</v>
      </c>
    </row>
    <row r="10638" spans="1:4" ht="27">
      <c r="A10638" s="57">
        <v>4922</v>
      </c>
      <c r="B10638" s="55" t="s">
        <v>12786</v>
      </c>
      <c r="C10638" s="57" t="s">
        <v>3</v>
      </c>
      <c r="D10638" s="59">
        <v>364.57</v>
      </c>
    </row>
    <row r="10639" spans="1:4" ht="27">
      <c r="A10639" s="57">
        <v>4911</v>
      </c>
      <c r="B10639" s="55" t="s">
        <v>12787</v>
      </c>
      <c r="C10639" s="57" t="s">
        <v>3</v>
      </c>
      <c r="D10639" s="59">
        <v>443.52</v>
      </c>
    </row>
    <row r="10640" spans="1:4" ht="27">
      <c r="A10640" s="57">
        <v>37518</v>
      </c>
      <c r="B10640" s="55" t="s">
        <v>12788</v>
      </c>
      <c r="C10640" s="57" t="s">
        <v>3</v>
      </c>
      <c r="D10640" s="59">
        <v>720.72</v>
      </c>
    </row>
    <row r="10641" spans="1:4" ht="27">
      <c r="A10641" s="57">
        <v>4910</v>
      </c>
      <c r="B10641" s="55" t="s">
        <v>12789</v>
      </c>
      <c r="C10641" s="57" t="s">
        <v>3</v>
      </c>
      <c r="D10641" s="59">
        <v>607.57000000000005</v>
      </c>
    </row>
    <row r="10642" spans="1:4" ht="27">
      <c r="A10642" s="57">
        <v>4943</v>
      </c>
      <c r="B10642" s="55" t="s">
        <v>12790</v>
      </c>
      <c r="C10642" s="57" t="s">
        <v>3</v>
      </c>
      <c r="D10642" s="59">
        <v>905.14</v>
      </c>
    </row>
    <row r="10643" spans="1:4" ht="27">
      <c r="A10643" s="57">
        <v>5002</v>
      </c>
      <c r="B10643" s="55" t="s">
        <v>12791</v>
      </c>
      <c r="C10643" s="57" t="s">
        <v>3</v>
      </c>
      <c r="D10643" s="59">
        <v>293.57</v>
      </c>
    </row>
    <row r="10644" spans="1:4" ht="13.5">
      <c r="A10644" s="57">
        <v>4977</v>
      </c>
      <c r="B10644" s="55" t="s">
        <v>12792</v>
      </c>
      <c r="C10644" s="57" t="s">
        <v>3</v>
      </c>
      <c r="D10644" s="59">
        <v>198.17</v>
      </c>
    </row>
    <row r="10645" spans="1:4" ht="27">
      <c r="A10645" s="57">
        <v>5028</v>
      </c>
      <c r="B10645" s="55" t="s">
        <v>12793</v>
      </c>
      <c r="C10645" s="57" t="s">
        <v>3</v>
      </c>
      <c r="D10645" s="59">
        <v>484.9</v>
      </c>
    </row>
    <row r="10646" spans="1:4" ht="27">
      <c r="A10646" s="57">
        <v>4998</v>
      </c>
      <c r="B10646" s="55" t="s">
        <v>12794</v>
      </c>
      <c r="C10646" s="57" t="s">
        <v>3</v>
      </c>
      <c r="D10646" s="59">
        <v>402.72</v>
      </c>
    </row>
    <row r="10647" spans="1:4" ht="27">
      <c r="A10647" s="57">
        <v>4969</v>
      </c>
      <c r="B10647" s="55" t="s">
        <v>12795</v>
      </c>
      <c r="C10647" s="57" t="s">
        <v>3</v>
      </c>
      <c r="D10647" s="59">
        <v>280.27999999999997</v>
      </c>
    </row>
    <row r="10648" spans="1:4" ht="27">
      <c r="A10648" s="57">
        <v>11364</v>
      </c>
      <c r="B10648" s="55" t="s">
        <v>12796</v>
      </c>
      <c r="C10648" s="57" t="s">
        <v>8068</v>
      </c>
      <c r="D10648" s="59">
        <v>113.06</v>
      </c>
    </row>
    <row r="10649" spans="1:4" ht="27">
      <c r="A10649" s="57">
        <v>11365</v>
      </c>
      <c r="B10649" s="55" t="s">
        <v>12797</v>
      </c>
      <c r="C10649" s="57" t="s">
        <v>8068</v>
      </c>
      <c r="D10649" s="59">
        <v>117.33</v>
      </c>
    </row>
    <row r="10650" spans="1:4" ht="27">
      <c r="A10650" s="57">
        <v>11366</v>
      </c>
      <c r="B10650" s="55" t="s">
        <v>12798</v>
      </c>
      <c r="C10650" s="57" t="s">
        <v>8068</v>
      </c>
      <c r="D10650" s="59">
        <v>124.72</v>
      </c>
    </row>
    <row r="10651" spans="1:4" ht="27">
      <c r="A10651" s="57">
        <v>43777</v>
      </c>
      <c r="B10651" s="55" t="s">
        <v>12799</v>
      </c>
      <c r="C10651" s="57" t="s">
        <v>8068</v>
      </c>
      <c r="D10651" s="59">
        <v>146.5</v>
      </c>
    </row>
    <row r="10652" spans="1:4" ht="40.5">
      <c r="A10652" s="57">
        <v>20322</v>
      </c>
      <c r="B10652" s="55" t="s">
        <v>12800</v>
      </c>
      <c r="C10652" s="57" t="s">
        <v>8068</v>
      </c>
      <c r="D10652" s="59">
        <v>136</v>
      </c>
    </row>
    <row r="10653" spans="1:4" ht="40.5">
      <c r="A10653" s="57">
        <v>10553</v>
      </c>
      <c r="B10653" s="55" t="s">
        <v>12801</v>
      </c>
      <c r="C10653" s="57" t="s">
        <v>8068</v>
      </c>
      <c r="D10653" s="59">
        <v>123.49</v>
      </c>
    </row>
    <row r="10654" spans="1:4" ht="40.5">
      <c r="A10654" s="57">
        <v>5020</v>
      </c>
      <c r="B10654" s="55" t="s">
        <v>12802</v>
      </c>
      <c r="C10654" s="57" t="s">
        <v>8068</v>
      </c>
      <c r="D10654" s="59">
        <v>130.19999999999999</v>
      </c>
    </row>
    <row r="10655" spans="1:4" ht="40.5">
      <c r="A10655" s="57">
        <v>10554</v>
      </c>
      <c r="B10655" s="55" t="s">
        <v>12803</v>
      </c>
      <c r="C10655" s="57" t="s">
        <v>8068</v>
      </c>
      <c r="D10655" s="59">
        <v>124.58</v>
      </c>
    </row>
    <row r="10656" spans="1:4" ht="40.5">
      <c r="A10656" s="57">
        <v>10555</v>
      </c>
      <c r="B10656" s="55" t="s">
        <v>12804</v>
      </c>
      <c r="C10656" s="57" t="s">
        <v>8068</v>
      </c>
      <c r="D10656" s="59">
        <v>135.86000000000001</v>
      </c>
    </row>
    <row r="10657" spans="1:4" ht="40.5">
      <c r="A10657" s="57">
        <v>10556</v>
      </c>
      <c r="B10657" s="55" t="s">
        <v>12805</v>
      </c>
      <c r="C10657" s="57" t="s">
        <v>8068</v>
      </c>
      <c r="D10657" s="59">
        <v>180.64</v>
      </c>
    </row>
    <row r="10658" spans="1:4" ht="40.5">
      <c r="A10658" s="57">
        <v>39502</v>
      </c>
      <c r="B10658" s="55" t="s">
        <v>12806</v>
      </c>
      <c r="C10658" s="57" t="s">
        <v>8068</v>
      </c>
      <c r="D10658" s="59">
        <v>253.67</v>
      </c>
    </row>
    <row r="10659" spans="1:4" ht="27">
      <c r="A10659" s="57">
        <v>39504</v>
      </c>
      <c r="B10659" s="55" t="s">
        <v>12807</v>
      </c>
      <c r="C10659" s="57" t="s">
        <v>8068</v>
      </c>
      <c r="D10659" s="59">
        <v>280.51</v>
      </c>
    </row>
    <row r="10660" spans="1:4" ht="40.5">
      <c r="A10660" s="57">
        <v>39503</v>
      </c>
      <c r="B10660" s="55" t="s">
        <v>12808</v>
      </c>
      <c r="C10660" s="57" t="s">
        <v>8068</v>
      </c>
      <c r="D10660" s="59">
        <v>295.23</v>
      </c>
    </row>
    <row r="10661" spans="1:4" ht="27">
      <c r="A10661" s="57">
        <v>39505</v>
      </c>
      <c r="B10661" s="55" t="s">
        <v>12809</v>
      </c>
      <c r="C10661" s="57" t="s">
        <v>8068</v>
      </c>
      <c r="D10661" s="59">
        <v>318.14999999999998</v>
      </c>
    </row>
    <row r="10662" spans="1:4" ht="13.5">
      <c r="A10662" s="57">
        <v>25969</v>
      </c>
      <c r="B10662" s="55" t="s">
        <v>12810</v>
      </c>
      <c r="C10662" s="57" t="s">
        <v>8068</v>
      </c>
      <c r="D10662" s="59">
        <v>360.15</v>
      </c>
    </row>
    <row r="10663" spans="1:4" ht="27">
      <c r="A10663" s="57">
        <v>4944</v>
      </c>
      <c r="B10663" s="55" t="s">
        <v>12811</v>
      </c>
      <c r="C10663" s="57" t="s">
        <v>3</v>
      </c>
      <c r="D10663" s="59">
        <v>1353.18</v>
      </c>
    </row>
    <row r="10664" spans="1:4" ht="13.5">
      <c r="A10664" s="57">
        <v>21102</v>
      </c>
      <c r="B10664" s="55" t="s">
        <v>12812</v>
      </c>
      <c r="C10664" s="57" t="s">
        <v>8068</v>
      </c>
      <c r="D10664" s="59">
        <v>28.06</v>
      </c>
    </row>
    <row r="10665" spans="1:4" ht="13.5">
      <c r="A10665" s="57">
        <v>21101</v>
      </c>
      <c r="B10665" s="55" t="s">
        <v>12813</v>
      </c>
      <c r="C10665" s="57" t="s">
        <v>8068</v>
      </c>
      <c r="D10665" s="59">
        <v>18.02</v>
      </c>
    </row>
    <row r="10666" spans="1:4" ht="27">
      <c r="A10666" s="57">
        <v>34713</v>
      </c>
      <c r="B10666" s="55" t="s">
        <v>12814</v>
      </c>
      <c r="C10666" s="57" t="s">
        <v>3</v>
      </c>
      <c r="D10666" s="59">
        <v>415.42</v>
      </c>
    </row>
    <row r="10667" spans="1:4" ht="27">
      <c r="A10667" s="57">
        <v>4947</v>
      </c>
      <c r="B10667" s="55" t="s">
        <v>12815</v>
      </c>
      <c r="C10667" s="57" t="s">
        <v>3</v>
      </c>
      <c r="D10667" s="59">
        <v>497.43</v>
      </c>
    </row>
    <row r="10668" spans="1:4" ht="27">
      <c r="A10668" s="57">
        <v>37563</v>
      </c>
      <c r="B10668" s="55" t="s">
        <v>12816</v>
      </c>
      <c r="C10668" s="57" t="s">
        <v>3</v>
      </c>
      <c r="D10668" s="59">
        <v>381.95</v>
      </c>
    </row>
    <row r="10669" spans="1:4" ht="27">
      <c r="A10669" s="57">
        <v>4948</v>
      </c>
      <c r="B10669" s="55" t="s">
        <v>12817</v>
      </c>
      <c r="C10669" s="57" t="s">
        <v>3</v>
      </c>
      <c r="D10669" s="59">
        <v>346.63</v>
      </c>
    </row>
    <row r="10670" spans="1:4" ht="27">
      <c r="A10670" s="57">
        <v>37561</v>
      </c>
      <c r="B10670" s="55" t="s">
        <v>12818</v>
      </c>
      <c r="C10670" s="57" t="s">
        <v>3</v>
      </c>
      <c r="D10670" s="59">
        <v>713</v>
      </c>
    </row>
    <row r="10671" spans="1:4" ht="27">
      <c r="A10671" s="57">
        <v>37562</v>
      </c>
      <c r="B10671" s="55" t="s">
        <v>12819</v>
      </c>
      <c r="C10671" s="57" t="s">
        <v>3</v>
      </c>
      <c r="D10671" s="59">
        <v>457.32</v>
      </c>
    </row>
    <row r="10672" spans="1:4" ht="27">
      <c r="A10672" s="57">
        <v>37585</v>
      </c>
      <c r="B10672" s="55" t="s">
        <v>12820</v>
      </c>
      <c r="C10672" s="57" t="s">
        <v>8068</v>
      </c>
      <c r="D10672" s="59">
        <v>195.96</v>
      </c>
    </row>
    <row r="10673" spans="1:4" ht="27">
      <c r="A10673" s="57">
        <v>14164</v>
      </c>
      <c r="B10673" s="55" t="s">
        <v>12821</v>
      </c>
      <c r="C10673" s="57" t="s">
        <v>8068</v>
      </c>
      <c r="D10673" s="59">
        <v>1603.17</v>
      </c>
    </row>
    <row r="10674" spans="1:4" ht="27">
      <c r="A10674" s="57">
        <v>14163</v>
      </c>
      <c r="B10674" s="55" t="s">
        <v>12822</v>
      </c>
      <c r="C10674" s="57" t="s">
        <v>8068</v>
      </c>
      <c r="D10674" s="59">
        <v>1822.11</v>
      </c>
    </row>
    <row r="10675" spans="1:4" ht="27">
      <c r="A10675" s="57">
        <v>5051</v>
      </c>
      <c r="B10675" s="55" t="s">
        <v>12823</v>
      </c>
      <c r="C10675" s="57" t="s">
        <v>8068</v>
      </c>
      <c r="D10675" s="59">
        <v>1549.68</v>
      </c>
    </row>
    <row r="10676" spans="1:4" ht="27">
      <c r="A10676" s="57">
        <v>14162</v>
      </c>
      <c r="B10676" s="55" t="s">
        <v>12824</v>
      </c>
      <c r="C10676" s="57" t="s">
        <v>8068</v>
      </c>
      <c r="D10676" s="59">
        <v>1547.43</v>
      </c>
    </row>
    <row r="10677" spans="1:4" ht="27">
      <c r="A10677" s="57">
        <v>5052</v>
      </c>
      <c r="B10677" s="55" t="s">
        <v>12825</v>
      </c>
      <c r="C10677" s="57" t="s">
        <v>8068</v>
      </c>
      <c r="D10677" s="59">
        <v>1154.5999999999999</v>
      </c>
    </row>
    <row r="10678" spans="1:4" ht="27">
      <c r="A10678" s="57">
        <v>14166</v>
      </c>
      <c r="B10678" s="55" t="s">
        <v>12826</v>
      </c>
      <c r="C10678" s="57" t="s">
        <v>8068</v>
      </c>
      <c r="D10678" s="59">
        <v>1169.26</v>
      </c>
    </row>
    <row r="10679" spans="1:4" ht="27">
      <c r="A10679" s="57">
        <v>14165</v>
      </c>
      <c r="B10679" s="55" t="s">
        <v>12827</v>
      </c>
      <c r="C10679" s="57" t="s">
        <v>8068</v>
      </c>
      <c r="D10679" s="59">
        <v>1619.85</v>
      </c>
    </row>
    <row r="10680" spans="1:4" ht="27">
      <c r="A10680" s="57">
        <v>5050</v>
      </c>
      <c r="B10680" s="55" t="s">
        <v>12828</v>
      </c>
      <c r="C10680" s="57" t="s">
        <v>8068</v>
      </c>
      <c r="D10680" s="59">
        <v>398.68</v>
      </c>
    </row>
    <row r="10681" spans="1:4" ht="27">
      <c r="A10681" s="57">
        <v>12378</v>
      </c>
      <c r="B10681" s="55" t="s">
        <v>12829</v>
      </c>
      <c r="C10681" s="57" t="s">
        <v>8068</v>
      </c>
      <c r="D10681" s="59">
        <v>947.65</v>
      </c>
    </row>
    <row r="10682" spans="1:4" ht="13.5">
      <c r="A10682" s="57">
        <v>12366</v>
      </c>
      <c r="B10682" s="55" t="s">
        <v>12830</v>
      </c>
      <c r="C10682" s="57" t="s">
        <v>8068</v>
      </c>
      <c r="D10682" s="59">
        <v>725.52</v>
      </c>
    </row>
    <row r="10683" spans="1:4" ht="13.5">
      <c r="A10683" s="57">
        <v>5045</v>
      </c>
      <c r="B10683" s="55" t="s">
        <v>12831</v>
      </c>
      <c r="C10683" s="57" t="s">
        <v>8068</v>
      </c>
      <c r="D10683" s="59">
        <v>1010.33</v>
      </c>
    </row>
    <row r="10684" spans="1:4" ht="13.5">
      <c r="A10684" s="57">
        <v>5044</v>
      </c>
      <c r="B10684" s="55" t="s">
        <v>12832</v>
      </c>
      <c r="C10684" s="57" t="s">
        <v>8068</v>
      </c>
      <c r="D10684" s="59">
        <v>712.8</v>
      </c>
    </row>
    <row r="10685" spans="1:4" ht="13.5">
      <c r="A10685" s="57">
        <v>5055</v>
      </c>
      <c r="B10685" s="55" t="s">
        <v>12833</v>
      </c>
      <c r="C10685" s="57" t="s">
        <v>8068</v>
      </c>
      <c r="D10685" s="59">
        <v>1013.41</v>
      </c>
    </row>
    <row r="10686" spans="1:4" ht="13.5">
      <c r="A10686" s="57">
        <v>5053</v>
      </c>
      <c r="B10686" s="55" t="s">
        <v>12834</v>
      </c>
      <c r="C10686" s="57" t="s">
        <v>8068</v>
      </c>
      <c r="D10686" s="59">
        <v>788.77</v>
      </c>
    </row>
    <row r="10687" spans="1:4" ht="13.5">
      <c r="A10687" s="57">
        <v>5035</v>
      </c>
      <c r="B10687" s="55" t="s">
        <v>12835</v>
      </c>
      <c r="C10687" s="57" t="s">
        <v>8068</v>
      </c>
      <c r="D10687" s="59">
        <v>1289.6199999999999</v>
      </c>
    </row>
    <row r="10688" spans="1:4" ht="13.5">
      <c r="A10688" s="57">
        <v>5036</v>
      </c>
      <c r="B10688" s="55" t="s">
        <v>12836</v>
      </c>
      <c r="C10688" s="57" t="s">
        <v>8068</v>
      </c>
      <c r="D10688" s="59">
        <v>2152.8000000000002</v>
      </c>
    </row>
    <row r="10689" spans="1:4" ht="13.5">
      <c r="A10689" s="57">
        <v>5059</v>
      </c>
      <c r="B10689" s="55" t="s">
        <v>12837</v>
      </c>
      <c r="C10689" s="57" t="s">
        <v>8068</v>
      </c>
      <c r="D10689" s="59">
        <v>1008.6</v>
      </c>
    </row>
    <row r="10690" spans="1:4" ht="13.5">
      <c r="A10690" s="57">
        <v>5034</v>
      </c>
      <c r="B10690" s="55" t="s">
        <v>12838</v>
      </c>
      <c r="C10690" s="57" t="s">
        <v>8068</v>
      </c>
      <c r="D10690" s="59">
        <v>1391.78</v>
      </c>
    </row>
    <row r="10691" spans="1:4" ht="13.5">
      <c r="A10691" s="57">
        <v>5056</v>
      </c>
      <c r="B10691" s="55" t="s">
        <v>12839</v>
      </c>
      <c r="C10691" s="57" t="s">
        <v>8068</v>
      </c>
      <c r="D10691" s="59">
        <v>1081.44</v>
      </c>
    </row>
    <row r="10692" spans="1:4" ht="13.5">
      <c r="A10692" s="57">
        <v>5057</v>
      </c>
      <c r="B10692" s="55" t="s">
        <v>12840</v>
      </c>
      <c r="C10692" s="57" t="s">
        <v>8068</v>
      </c>
      <c r="D10692" s="59">
        <v>867.31</v>
      </c>
    </row>
    <row r="10693" spans="1:4" ht="13.5">
      <c r="A10693" s="57">
        <v>5033</v>
      </c>
      <c r="B10693" s="55" t="s">
        <v>12841</v>
      </c>
      <c r="C10693" s="57" t="s">
        <v>8068</v>
      </c>
      <c r="D10693" s="59">
        <v>720</v>
      </c>
    </row>
    <row r="10694" spans="1:4" ht="13.5">
      <c r="A10694" s="57">
        <v>5038</v>
      </c>
      <c r="B10694" s="55" t="s">
        <v>12842</v>
      </c>
      <c r="C10694" s="57" t="s">
        <v>8068</v>
      </c>
      <c r="D10694" s="59">
        <v>586.79999999999995</v>
      </c>
    </row>
    <row r="10695" spans="1:4" ht="13.5">
      <c r="A10695" s="57">
        <v>12372</v>
      </c>
      <c r="B10695" s="55" t="s">
        <v>12843</v>
      </c>
      <c r="C10695" s="57" t="s">
        <v>8068</v>
      </c>
      <c r="D10695" s="59">
        <v>773.28</v>
      </c>
    </row>
    <row r="10696" spans="1:4" ht="13.5">
      <c r="A10696" s="57">
        <v>13339</v>
      </c>
      <c r="B10696" s="55" t="s">
        <v>12844</v>
      </c>
      <c r="C10696" s="57" t="s">
        <v>8068</v>
      </c>
      <c r="D10696" s="59">
        <v>1149.56</v>
      </c>
    </row>
    <row r="10697" spans="1:4" ht="13.5">
      <c r="A10697" s="57">
        <v>12373</v>
      </c>
      <c r="B10697" s="55" t="s">
        <v>12845</v>
      </c>
      <c r="C10697" s="57" t="s">
        <v>8068</v>
      </c>
      <c r="D10697" s="59">
        <v>1203.8399999999999</v>
      </c>
    </row>
    <row r="10698" spans="1:4" ht="13.5">
      <c r="A10698" s="57">
        <v>12388</v>
      </c>
      <c r="B10698" s="55" t="s">
        <v>12846</v>
      </c>
      <c r="C10698" s="57" t="s">
        <v>8068</v>
      </c>
      <c r="D10698" s="59">
        <v>235.99</v>
      </c>
    </row>
    <row r="10699" spans="1:4" ht="13.5">
      <c r="A10699" s="57">
        <v>34695</v>
      </c>
      <c r="B10699" s="55" t="s">
        <v>12847</v>
      </c>
      <c r="C10699" s="57" t="s">
        <v>8068</v>
      </c>
      <c r="D10699" s="59">
        <v>828</v>
      </c>
    </row>
    <row r="10700" spans="1:4" ht="13.5">
      <c r="A10700" s="57">
        <v>34692</v>
      </c>
      <c r="B10700" s="55" t="s">
        <v>12848</v>
      </c>
      <c r="C10700" s="57" t="s">
        <v>8068</v>
      </c>
      <c r="D10700" s="59">
        <v>1987.2</v>
      </c>
    </row>
    <row r="10701" spans="1:4" ht="27">
      <c r="A10701" s="57">
        <v>2731</v>
      </c>
      <c r="B10701" s="55" t="s">
        <v>12849</v>
      </c>
      <c r="C10701" s="57" t="s">
        <v>1</v>
      </c>
      <c r="D10701" s="59">
        <v>64.52</v>
      </c>
    </row>
    <row r="10702" spans="1:4" ht="13.5">
      <c r="A10702" s="57">
        <v>26028</v>
      </c>
      <c r="B10702" s="55" t="s">
        <v>12850</v>
      </c>
      <c r="C10702" s="57" t="s">
        <v>14</v>
      </c>
      <c r="D10702" s="59">
        <v>264.45</v>
      </c>
    </row>
    <row r="10703" spans="1:4" ht="13.5">
      <c r="A10703" s="57">
        <v>11844</v>
      </c>
      <c r="B10703" s="55" t="s">
        <v>12851</v>
      </c>
      <c r="C10703" s="57" t="s">
        <v>1</v>
      </c>
      <c r="D10703" s="59">
        <v>52.61</v>
      </c>
    </row>
    <row r="10704" spans="1:4" ht="27">
      <c r="A10704" s="57">
        <v>4465</v>
      </c>
      <c r="B10704" s="55" t="s">
        <v>12852</v>
      </c>
      <c r="C10704" s="57" t="s">
        <v>1</v>
      </c>
      <c r="D10704" s="59">
        <v>43.72</v>
      </c>
    </row>
    <row r="10705" spans="1:4" ht="27">
      <c r="A10705" s="57">
        <v>35273</v>
      </c>
      <c r="B10705" s="55" t="s">
        <v>12853</v>
      </c>
      <c r="C10705" s="57" t="s">
        <v>1</v>
      </c>
      <c r="D10705" s="59">
        <v>52.43</v>
      </c>
    </row>
    <row r="10706" spans="1:4" ht="27">
      <c r="A10706" s="57">
        <v>4470</v>
      </c>
      <c r="B10706" s="55" t="s">
        <v>12854</v>
      </c>
      <c r="C10706" s="57" t="s">
        <v>1</v>
      </c>
      <c r="D10706" s="59">
        <v>121</v>
      </c>
    </row>
    <row r="10707" spans="1:4" ht="13.5">
      <c r="A10707" s="57">
        <v>20208</v>
      </c>
      <c r="B10707" s="55" t="s">
        <v>12855</v>
      </c>
      <c r="C10707" s="57" t="s">
        <v>1</v>
      </c>
      <c r="D10707" s="59">
        <v>108.9</v>
      </c>
    </row>
    <row r="10708" spans="1:4" ht="13.5">
      <c r="A10708" s="57">
        <v>20204</v>
      </c>
      <c r="B10708" s="55" t="s">
        <v>12856</v>
      </c>
      <c r="C10708" s="57" t="s">
        <v>1</v>
      </c>
      <c r="D10708" s="59">
        <v>80.67</v>
      </c>
    </row>
    <row r="10709" spans="1:4" ht="27">
      <c r="A10709" s="57">
        <v>4437</v>
      </c>
      <c r="B10709" s="55" t="s">
        <v>12857</v>
      </c>
      <c r="C10709" s="57" t="s">
        <v>1</v>
      </c>
      <c r="D10709" s="59">
        <v>90.75</v>
      </c>
    </row>
    <row r="10710" spans="1:4" ht="27">
      <c r="A10710" s="57">
        <v>14580</v>
      </c>
      <c r="B10710" s="55" t="s">
        <v>12858</v>
      </c>
      <c r="C10710" s="57" t="s">
        <v>1</v>
      </c>
      <c r="D10710" s="59">
        <v>90.75</v>
      </c>
    </row>
    <row r="10711" spans="1:4" ht="13.5">
      <c r="A10711" s="57">
        <v>40304</v>
      </c>
      <c r="B10711" s="55" t="s">
        <v>12859</v>
      </c>
      <c r="C10711" s="57" t="s">
        <v>92</v>
      </c>
      <c r="D10711" s="59">
        <v>25.05</v>
      </c>
    </row>
    <row r="10712" spans="1:4" ht="13.5">
      <c r="A10712" s="57">
        <v>5065</v>
      </c>
      <c r="B10712" s="55" t="s">
        <v>12860</v>
      </c>
      <c r="C10712" s="57" t="s">
        <v>92</v>
      </c>
      <c r="D10712" s="59">
        <v>38.6</v>
      </c>
    </row>
    <row r="10713" spans="1:4" ht="13.5">
      <c r="A10713" s="57">
        <v>5072</v>
      </c>
      <c r="B10713" s="55" t="s">
        <v>12861</v>
      </c>
      <c r="C10713" s="57" t="s">
        <v>92</v>
      </c>
      <c r="D10713" s="59">
        <v>35.71</v>
      </c>
    </row>
    <row r="10714" spans="1:4" ht="13.5">
      <c r="A10714" s="57">
        <v>5066</v>
      </c>
      <c r="B10714" s="55" t="s">
        <v>12862</v>
      </c>
      <c r="C10714" s="57" t="s">
        <v>92</v>
      </c>
      <c r="D10714" s="59">
        <v>26.74</v>
      </c>
    </row>
    <row r="10715" spans="1:4" ht="13.5">
      <c r="A10715" s="57">
        <v>5063</v>
      </c>
      <c r="B10715" s="55" t="s">
        <v>12863</v>
      </c>
      <c r="C10715" s="57" t="s">
        <v>92</v>
      </c>
      <c r="D10715" s="59">
        <v>24.21</v>
      </c>
    </row>
    <row r="10716" spans="1:4" ht="13.5">
      <c r="A10716" s="57">
        <v>20247</v>
      </c>
      <c r="B10716" s="55" t="s">
        <v>12864</v>
      </c>
      <c r="C10716" s="57" t="s">
        <v>92</v>
      </c>
      <c r="D10716" s="59">
        <v>22.47</v>
      </c>
    </row>
    <row r="10717" spans="1:4" ht="13.5">
      <c r="A10717" s="57">
        <v>5074</v>
      </c>
      <c r="B10717" s="55" t="s">
        <v>12865</v>
      </c>
      <c r="C10717" s="57" t="s">
        <v>92</v>
      </c>
      <c r="D10717" s="59">
        <v>22.74</v>
      </c>
    </row>
    <row r="10718" spans="1:4" ht="13.5">
      <c r="A10718" s="57">
        <v>5067</v>
      </c>
      <c r="B10718" s="55" t="s">
        <v>12866</v>
      </c>
      <c r="C10718" s="57" t="s">
        <v>92</v>
      </c>
      <c r="D10718" s="59">
        <v>21.63</v>
      </c>
    </row>
    <row r="10719" spans="1:4" ht="13.5">
      <c r="A10719" s="57">
        <v>5078</v>
      </c>
      <c r="B10719" s="55" t="s">
        <v>12867</v>
      </c>
      <c r="C10719" s="57" t="s">
        <v>92</v>
      </c>
      <c r="D10719" s="59">
        <v>21.38</v>
      </c>
    </row>
    <row r="10720" spans="1:4" ht="13.5">
      <c r="A10720" s="57">
        <v>5068</v>
      </c>
      <c r="B10720" s="55" t="s">
        <v>12868</v>
      </c>
      <c r="C10720" s="57" t="s">
        <v>92</v>
      </c>
      <c r="D10720" s="59">
        <v>20.29</v>
      </c>
    </row>
    <row r="10721" spans="1:4" ht="13.5">
      <c r="A10721" s="57">
        <v>5073</v>
      </c>
      <c r="B10721" s="55" t="s">
        <v>12869</v>
      </c>
      <c r="C10721" s="57" t="s">
        <v>92</v>
      </c>
      <c r="D10721" s="59">
        <v>20.68</v>
      </c>
    </row>
    <row r="10722" spans="1:4" ht="13.5">
      <c r="A10722" s="57">
        <v>5069</v>
      </c>
      <c r="B10722" s="55" t="s">
        <v>12870</v>
      </c>
      <c r="C10722" s="57" t="s">
        <v>92</v>
      </c>
      <c r="D10722" s="59">
        <v>20.68</v>
      </c>
    </row>
    <row r="10723" spans="1:4" ht="13.5">
      <c r="A10723" s="57">
        <v>5070</v>
      </c>
      <c r="B10723" s="55" t="s">
        <v>12871</v>
      </c>
      <c r="C10723" s="57" t="s">
        <v>92</v>
      </c>
      <c r="D10723" s="59">
        <v>20.91</v>
      </c>
    </row>
    <row r="10724" spans="1:4" ht="13.5">
      <c r="A10724" s="57">
        <v>5071</v>
      </c>
      <c r="B10724" s="55" t="s">
        <v>12872</v>
      </c>
      <c r="C10724" s="57" t="s">
        <v>92</v>
      </c>
      <c r="D10724" s="59">
        <v>20.29</v>
      </c>
    </row>
    <row r="10725" spans="1:4" ht="13.5">
      <c r="A10725" s="57">
        <v>5061</v>
      </c>
      <c r="B10725" s="55" t="s">
        <v>12873</v>
      </c>
      <c r="C10725" s="57" t="s">
        <v>92</v>
      </c>
      <c r="D10725" s="59">
        <v>19.95</v>
      </c>
    </row>
    <row r="10726" spans="1:4" ht="13.5">
      <c r="A10726" s="57">
        <v>5075</v>
      </c>
      <c r="B10726" s="55" t="s">
        <v>12874</v>
      </c>
      <c r="C10726" s="57" t="s">
        <v>92</v>
      </c>
      <c r="D10726" s="59">
        <v>20.29</v>
      </c>
    </row>
    <row r="10727" spans="1:4" ht="13.5">
      <c r="A10727" s="57">
        <v>39027</v>
      </c>
      <c r="B10727" s="55" t="s">
        <v>12875</v>
      </c>
      <c r="C10727" s="57" t="s">
        <v>92</v>
      </c>
      <c r="D10727" s="59">
        <v>20.27</v>
      </c>
    </row>
    <row r="10728" spans="1:4" ht="13.5">
      <c r="A10728" s="57">
        <v>5062</v>
      </c>
      <c r="B10728" s="55" t="s">
        <v>12876</v>
      </c>
      <c r="C10728" s="57" t="s">
        <v>92</v>
      </c>
      <c r="D10728" s="59">
        <v>20.56</v>
      </c>
    </row>
    <row r="10729" spans="1:4" ht="13.5">
      <c r="A10729" s="57">
        <v>40568</v>
      </c>
      <c r="B10729" s="55" t="s">
        <v>12877</v>
      </c>
      <c r="C10729" s="57" t="s">
        <v>92</v>
      </c>
      <c r="D10729" s="59">
        <v>20.440000000000001</v>
      </c>
    </row>
    <row r="10730" spans="1:4" ht="13.5">
      <c r="A10730" s="57">
        <v>39026</v>
      </c>
      <c r="B10730" s="55" t="s">
        <v>12878</v>
      </c>
      <c r="C10730" s="57" t="s">
        <v>92</v>
      </c>
      <c r="D10730" s="59">
        <v>22.82</v>
      </c>
    </row>
    <row r="10731" spans="1:4" ht="40.5">
      <c r="A10731" s="57">
        <v>42431</v>
      </c>
      <c r="B10731" s="55" t="s">
        <v>12879</v>
      </c>
      <c r="C10731" s="57" t="s">
        <v>8068</v>
      </c>
      <c r="D10731" s="59">
        <v>3311.27</v>
      </c>
    </row>
    <row r="10732" spans="1:4" ht="13.5">
      <c r="A10732" s="57">
        <v>11149</v>
      </c>
      <c r="B10732" s="55" t="s">
        <v>12880</v>
      </c>
      <c r="C10732" s="57" t="s">
        <v>9005</v>
      </c>
      <c r="D10732" s="59">
        <v>189.85</v>
      </c>
    </row>
    <row r="10733" spans="1:4" ht="27">
      <c r="A10733" s="57">
        <v>511</v>
      </c>
      <c r="B10733" s="55" t="s">
        <v>12881</v>
      </c>
      <c r="C10733" s="57" t="s">
        <v>109</v>
      </c>
      <c r="D10733" s="59">
        <v>9.5</v>
      </c>
    </row>
    <row r="10734" spans="1:4" ht="13.5">
      <c r="A10734" s="57">
        <v>11174</v>
      </c>
      <c r="B10734" s="55" t="s">
        <v>12882</v>
      </c>
      <c r="C10734" s="57" t="s">
        <v>8994</v>
      </c>
      <c r="D10734" s="59">
        <v>539.04</v>
      </c>
    </row>
    <row r="10735" spans="1:4" ht="27">
      <c r="A10735" s="57">
        <v>37540</v>
      </c>
      <c r="B10735" s="55" t="s">
        <v>12883</v>
      </c>
      <c r="C10735" s="57" t="s">
        <v>8068</v>
      </c>
      <c r="D10735" s="59">
        <v>51475.95</v>
      </c>
    </row>
    <row r="10736" spans="1:4" ht="27">
      <c r="A10736" s="57">
        <v>37548</v>
      </c>
      <c r="B10736" s="55" t="s">
        <v>12884</v>
      </c>
      <c r="C10736" s="57" t="s">
        <v>8068</v>
      </c>
      <c r="D10736" s="59">
        <v>68231.12</v>
      </c>
    </row>
    <row r="10737" spans="1:4" ht="27">
      <c r="A10737" s="57">
        <v>39828</v>
      </c>
      <c r="B10737" s="55" t="s">
        <v>12885</v>
      </c>
      <c r="C10737" s="57" t="s">
        <v>8068</v>
      </c>
      <c r="D10737" s="59">
        <v>409.32</v>
      </c>
    </row>
    <row r="10738" spans="1:4" ht="40.5">
      <c r="A10738" s="57">
        <v>12273</v>
      </c>
      <c r="B10738" s="55" t="s">
        <v>12886</v>
      </c>
      <c r="C10738" s="57" t="s">
        <v>8068</v>
      </c>
      <c r="D10738" s="59">
        <v>74.510000000000005</v>
      </c>
    </row>
    <row r="10739" spans="1:4" ht="13.5">
      <c r="A10739" s="57">
        <v>38392</v>
      </c>
      <c r="B10739" s="55" t="s">
        <v>12887</v>
      </c>
      <c r="C10739" s="57" t="s">
        <v>8068</v>
      </c>
      <c r="D10739" s="59">
        <v>44.63</v>
      </c>
    </row>
    <row r="10740" spans="1:4" ht="13.5">
      <c r="A10740" s="57">
        <v>11735</v>
      </c>
      <c r="B10740" s="55" t="s">
        <v>12888</v>
      </c>
      <c r="C10740" s="57" t="s">
        <v>8068</v>
      </c>
      <c r="D10740" s="59">
        <v>5.47</v>
      </c>
    </row>
    <row r="10741" spans="1:4" ht="13.5">
      <c r="A10741" s="57">
        <v>11733</v>
      </c>
      <c r="B10741" s="55" t="s">
        <v>12889</v>
      </c>
      <c r="C10741" s="57" t="s">
        <v>8068</v>
      </c>
      <c r="D10741" s="59">
        <v>2.68</v>
      </c>
    </row>
    <row r="10742" spans="1:4" ht="13.5">
      <c r="A10742" s="57">
        <v>11734</v>
      </c>
      <c r="B10742" s="55" t="s">
        <v>12890</v>
      </c>
      <c r="C10742" s="57" t="s">
        <v>8068</v>
      </c>
      <c r="D10742" s="59">
        <v>4.12</v>
      </c>
    </row>
    <row r="10743" spans="1:4" ht="13.5">
      <c r="A10743" s="57">
        <v>11737</v>
      </c>
      <c r="B10743" s="55" t="s">
        <v>12891</v>
      </c>
      <c r="C10743" s="57" t="s">
        <v>8068</v>
      </c>
      <c r="D10743" s="59">
        <v>7.3</v>
      </c>
    </row>
    <row r="10744" spans="1:4" ht="13.5">
      <c r="A10744" s="57">
        <v>11738</v>
      </c>
      <c r="B10744" s="55" t="s">
        <v>12892</v>
      </c>
      <c r="C10744" s="57" t="s">
        <v>8068</v>
      </c>
      <c r="D10744" s="59">
        <v>11.87</v>
      </c>
    </row>
    <row r="10745" spans="1:4" ht="13.5">
      <c r="A10745" s="57">
        <v>36143</v>
      </c>
      <c r="B10745" s="55" t="s">
        <v>12893</v>
      </c>
      <c r="C10745" s="57" t="s">
        <v>8068</v>
      </c>
      <c r="D10745" s="59">
        <v>26.03</v>
      </c>
    </row>
    <row r="10746" spans="1:4" ht="13.5">
      <c r="A10746" s="57">
        <v>36142</v>
      </c>
      <c r="B10746" s="55" t="s">
        <v>12894</v>
      </c>
      <c r="C10746" s="57" t="s">
        <v>8068</v>
      </c>
      <c r="D10746" s="59">
        <v>1.9</v>
      </c>
    </row>
    <row r="10747" spans="1:4" ht="13.5">
      <c r="A10747" s="57">
        <v>36146</v>
      </c>
      <c r="B10747" s="55" t="s">
        <v>12895</v>
      </c>
      <c r="C10747" s="57" t="s">
        <v>8068</v>
      </c>
      <c r="D10747" s="59">
        <v>215.9</v>
      </c>
    </row>
    <row r="10748" spans="1:4" ht="27">
      <c r="A10748" s="57">
        <v>39015</v>
      </c>
      <c r="B10748" s="55" t="s">
        <v>12896</v>
      </c>
      <c r="C10748" s="57" t="s">
        <v>8068</v>
      </c>
      <c r="D10748" s="59">
        <v>0.81</v>
      </c>
    </row>
    <row r="10749" spans="1:4" ht="13.5">
      <c r="A10749" s="57">
        <v>38377</v>
      </c>
      <c r="B10749" s="55" t="s">
        <v>12897</v>
      </c>
      <c r="C10749" s="57" t="s">
        <v>8068</v>
      </c>
      <c r="D10749" s="59">
        <v>32.75</v>
      </c>
    </row>
    <row r="10750" spans="1:4" ht="13.5">
      <c r="A10750" s="57">
        <v>38376</v>
      </c>
      <c r="B10750" s="55" t="s">
        <v>12898</v>
      </c>
      <c r="C10750" s="57" t="s">
        <v>8068</v>
      </c>
      <c r="D10750" s="59">
        <v>37.340000000000003</v>
      </c>
    </row>
    <row r="10751" spans="1:4" ht="13.5">
      <c r="A10751" s="57">
        <v>38116</v>
      </c>
      <c r="B10751" s="55" t="s">
        <v>12899</v>
      </c>
      <c r="C10751" s="57" t="s">
        <v>8068</v>
      </c>
      <c r="D10751" s="59">
        <v>6.54</v>
      </c>
    </row>
    <row r="10752" spans="1:4" ht="27">
      <c r="A10752" s="57">
        <v>38066</v>
      </c>
      <c r="B10752" s="55" t="s">
        <v>12900</v>
      </c>
      <c r="C10752" s="57" t="s">
        <v>8068</v>
      </c>
      <c r="D10752" s="59">
        <v>10.8</v>
      </c>
    </row>
    <row r="10753" spans="1:4" ht="13.5">
      <c r="A10753" s="57">
        <v>38117</v>
      </c>
      <c r="B10753" s="55" t="s">
        <v>12901</v>
      </c>
      <c r="C10753" s="57" t="s">
        <v>8068</v>
      </c>
      <c r="D10753" s="59">
        <v>11.14</v>
      </c>
    </row>
    <row r="10754" spans="1:4" ht="27">
      <c r="A10754" s="57">
        <v>38067</v>
      </c>
      <c r="B10754" s="55" t="s">
        <v>12902</v>
      </c>
      <c r="C10754" s="57" t="s">
        <v>8068</v>
      </c>
      <c r="D10754" s="59">
        <v>15.2</v>
      </c>
    </row>
    <row r="10755" spans="1:4" ht="27">
      <c r="A10755" s="57">
        <v>41757</v>
      </c>
      <c r="B10755" s="55" t="s">
        <v>12903</v>
      </c>
      <c r="C10755" s="57" t="s">
        <v>8068</v>
      </c>
      <c r="D10755" s="59">
        <v>3082.47</v>
      </c>
    </row>
    <row r="10756" spans="1:4" ht="27">
      <c r="A10756" s="57">
        <v>11522</v>
      </c>
      <c r="B10756" s="55" t="s">
        <v>12904</v>
      </c>
      <c r="C10756" s="57" t="s">
        <v>8068</v>
      </c>
      <c r="D10756" s="59">
        <v>9.73</v>
      </c>
    </row>
    <row r="10757" spans="1:4" ht="27">
      <c r="A10757" s="57">
        <v>43600</v>
      </c>
      <c r="B10757" s="55" t="s">
        <v>12905</v>
      </c>
      <c r="C10757" s="57" t="s">
        <v>8068</v>
      </c>
      <c r="D10757" s="59">
        <v>39.01</v>
      </c>
    </row>
    <row r="10758" spans="1:4" ht="27">
      <c r="A10758" s="57">
        <v>5080</v>
      </c>
      <c r="B10758" s="55" t="s">
        <v>12906</v>
      </c>
      <c r="C10758" s="57" t="s">
        <v>8068</v>
      </c>
      <c r="D10758" s="59">
        <v>15.21</v>
      </c>
    </row>
    <row r="10759" spans="1:4" ht="27">
      <c r="A10759" s="57">
        <v>38168</v>
      </c>
      <c r="B10759" s="55" t="s">
        <v>12907</v>
      </c>
      <c r="C10759" s="57" t="s">
        <v>8068</v>
      </c>
      <c r="D10759" s="59">
        <v>106.21</v>
      </c>
    </row>
    <row r="10760" spans="1:4" ht="27">
      <c r="A10760" s="57">
        <v>43601</v>
      </c>
      <c r="B10760" s="55" t="s">
        <v>12908</v>
      </c>
      <c r="C10760" s="57" t="s">
        <v>8068</v>
      </c>
      <c r="D10760" s="59">
        <v>53.1</v>
      </c>
    </row>
    <row r="10761" spans="1:4" ht="27">
      <c r="A10761" s="57">
        <v>13393</v>
      </c>
      <c r="B10761" s="55" t="s">
        <v>12909</v>
      </c>
      <c r="C10761" s="57" t="s">
        <v>8068</v>
      </c>
      <c r="D10761" s="59">
        <v>460.19</v>
      </c>
    </row>
    <row r="10762" spans="1:4" ht="27">
      <c r="A10762" s="57">
        <v>13395</v>
      </c>
      <c r="B10762" s="55" t="s">
        <v>12910</v>
      </c>
      <c r="C10762" s="57" t="s">
        <v>8068</v>
      </c>
      <c r="D10762" s="59">
        <v>644.91</v>
      </c>
    </row>
    <row r="10763" spans="1:4" ht="27">
      <c r="A10763" s="57">
        <v>12039</v>
      </c>
      <c r="B10763" s="55" t="s">
        <v>12911</v>
      </c>
      <c r="C10763" s="57" t="s">
        <v>8068</v>
      </c>
      <c r="D10763" s="59">
        <v>677.73</v>
      </c>
    </row>
    <row r="10764" spans="1:4" ht="27">
      <c r="A10764" s="57">
        <v>13396</v>
      </c>
      <c r="B10764" s="55" t="s">
        <v>12912</v>
      </c>
      <c r="C10764" s="57" t="s">
        <v>8068</v>
      </c>
      <c r="D10764" s="59">
        <v>951.83</v>
      </c>
    </row>
    <row r="10765" spans="1:4" ht="27">
      <c r="A10765" s="57">
        <v>12041</v>
      </c>
      <c r="B10765" s="55" t="s">
        <v>12913</v>
      </c>
      <c r="C10765" s="57" t="s">
        <v>8068</v>
      </c>
      <c r="D10765" s="59">
        <v>777.23</v>
      </c>
    </row>
    <row r="10766" spans="1:4" ht="27">
      <c r="A10766" s="57">
        <v>12043</v>
      </c>
      <c r="B10766" s="55" t="s">
        <v>12914</v>
      </c>
      <c r="C10766" s="57" t="s">
        <v>8068</v>
      </c>
      <c r="D10766" s="59">
        <v>1641</v>
      </c>
    </row>
    <row r="10767" spans="1:4" ht="27">
      <c r="A10767" s="57">
        <v>39762</v>
      </c>
      <c r="B10767" s="55" t="s">
        <v>12915</v>
      </c>
      <c r="C10767" s="57" t="s">
        <v>8068</v>
      </c>
      <c r="D10767" s="59">
        <v>781.16</v>
      </c>
    </row>
    <row r="10768" spans="1:4" ht="27">
      <c r="A10768" s="57">
        <v>12042</v>
      </c>
      <c r="B10768" s="55" t="s">
        <v>12916</v>
      </c>
      <c r="C10768" s="57" t="s">
        <v>8068</v>
      </c>
      <c r="D10768" s="59">
        <v>1140.46</v>
      </c>
    </row>
    <row r="10769" spans="1:4" ht="27">
      <c r="A10769" s="57">
        <v>39763</v>
      </c>
      <c r="B10769" s="55" t="s">
        <v>12917</v>
      </c>
      <c r="C10769" s="57" t="s">
        <v>8068</v>
      </c>
      <c r="D10769" s="59">
        <v>1334.76</v>
      </c>
    </row>
    <row r="10770" spans="1:4" ht="27">
      <c r="A10770" s="57">
        <v>39760</v>
      </c>
      <c r="B10770" s="55" t="s">
        <v>12918</v>
      </c>
      <c r="C10770" s="57" t="s">
        <v>8068</v>
      </c>
      <c r="D10770" s="59">
        <v>1330.37</v>
      </c>
    </row>
    <row r="10771" spans="1:4" ht="27">
      <c r="A10771" s="57">
        <v>39756</v>
      </c>
      <c r="B10771" s="55" t="s">
        <v>12919</v>
      </c>
      <c r="C10771" s="57" t="s">
        <v>8068</v>
      </c>
      <c r="D10771" s="59">
        <v>477.68</v>
      </c>
    </row>
    <row r="10772" spans="1:4" ht="27">
      <c r="A10772" s="57">
        <v>12038</v>
      </c>
      <c r="B10772" s="55" t="s">
        <v>12920</v>
      </c>
      <c r="C10772" s="57" t="s">
        <v>8068</v>
      </c>
      <c r="D10772" s="59">
        <v>596.88</v>
      </c>
    </row>
    <row r="10773" spans="1:4" ht="27">
      <c r="A10773" s="57">
        <v>39757</v>
      </c>
      <c r="B10773" s="55" t="s">
        <v>12921</v>
      </c>
      <c r="C10773" s="57" t="s">
        <v>8068</v>
      </c>
      <c r="D10773" s="59">
        <v>551.92999999999995</v>
      </c>
    </row>
    <row r="10774" spans="1:4" ht="27">
      <c r="A10774" s="57">
        <v>39758</v>
      </c>
      <c r="B10774" s="55" t="s">
        <v>12922</v>
      </c>
      <c r="C10774" s="57" t="s">
        <v>8068</v>
      </c>
      <c r="D10774" s="59">
        <v>804.36</v>
      </c>
    </row>
    <row r="10775" spans="1:4" ht="27">
      <c r="A10775" s="57">
        <v>39759</v>
      </c>
      <c r="B10775" s="55" t="s">
        <v>12923</v>
      </c>
      <c r="C10775" s="57" t="s">
        <v>8068</v>
      </c>
      <c r="D10775" s="59">
        <v>993.39</v>
      </c>
    </row>
    <row r="10776" spans="1:4" ht="27">
      <c r="A10776" s="57">
        <v>39761</v>
      </c>
      <c r="B10776" s="55" t="s">
        <v>12924</v>
      </c>
      <c r="C10776" s="57" t="s">
        <v>8068</v>
      </c>
      <c r="D10776" s="59">
        <v>1194.08</v>
      </c>
    </row>
    <row r="10777" spans="1:4" ht="27">
      <c r="A10777" s="57">
        <v>39805</v>
      </c>
      <c r="B10777" s="55" t="s">
        <v>12925</v>
      </c>
      <c r="C10777" s="57" t="s">
        <v>8068</v>
      </c>
      <c r="D10777" s="59">
        <v>78.349999999999994</v>
      </c>
    </row>
    <row r="10778" spans="1:4" ht="27">
      <c r="A10778" s="57">
        <v>39806</v>
      </c>
      <c r="B10778" s="55" t="s">
        <v>12926</v>
      </c>
      <c r="C10778" s="57" t="s">
        <v>8068</v>
      </c>
      <c r="D10778" s="59">
        <v>145.16999999999999</v>
      </c>
    </row>
    <row r="10779" spans="1:4" ht="27">
      <c r="A10779" s="57">
        <v>39807</v>
      </c>
      <c r="B10779" s="55" t="s">
        <v>12927</v>
      </c>
      <c r="C10779" s="57" t="s">
        <v>8068</v>
      </c>
      <c r="D10779" s="59">
        <v>314.62</v>
      </c>
    </row>
    <row r="10780" spans="1:4" ht="27">
      <c r="A10780" s="57">
        <v>43100</v>
      </c>
      <c r="B10780" s="55" t="s">
        <v>12928</v>
      </c>
      <c r="C10780" s="57" t="s">
        <v>8068</v>
      </c>
      <c r="D10780" s="59">
        <v>245.97</v>
      </c>
    </row>
    <row r="10781" spans="1:4" ht="27">
      <c r="A10781" s="57">
        <v>39804</v>
      </c>
      <c r="B10781" s="55" t="s">
        <v>12929</v>
      </c>
      <c r="C10781" s="57" t="s">
        <v>8068</v>
      </c>
      <c r="D10781" s="59">
        <v>46.01</v>
      </c>
    </row>
    <row r="10782" spans="1:4" ht="27">
      <c r="A10782" s="57">
        <v>39796</v>
      </c>
      <c r="B10782" s="55" t="s">
        <v>12930</v>
      </c>
      <c r="C10782" s="57" t="s">
        <v>8068</v>
      </c>
      <c r="D10782" s="59">
        <v>47.65</v>
      </c>
    </row>
    <row r="10783" spans="1:4" ht="27">
      <c r="A10783" s="57">
        <v>39797</v>
      </c>
      <c r="B10783" s="55" t="s">
        <v>12931</v>
      </c>
      <c r="C10783" s="57" t="s">
        <v>8068</v>
      </c>
      <c r="D10783" s="59">
        <v>74.81</v>
      </c>
    </row>
    <row r="10784" spans="1:4" ht="27">
      <c r="A10784" s="57">
        <v>39798</v>
      </c>
      <c r="B10784" s="55" t="s">
        <v>12932</v>
      </c>
      <c r="C10784" s="57" t="s">
        <v>8068</v>
      </c>
      <c r="D10784" s="59">
        <v>128.32</v>
      </c>
    </row>
    <row r="10785" spans="1:4" ht="27">
      <c r="A10785" s="57">
        <v>39794</v>
      </c>
      <c r="B10785" s="55" t="s">
        <v>12933</v>
      </c>
      <c r="C10785" s="57" t="s">
        <v>8068</v>
      </c>
      <c r="D10785" s="59">
        <v>20.23</v>
      </c>
    </row>
    <row r="10786" spans="1:4" ht="27">
      <c r="A10786" s="57">
        <v>39795</v>
      </c>
      <c r="B10786" s="55" t="s">
        <v>12934</v>
      </c>
      <c r="C10786" s="57" t="s">
        <v>8068</v>
      </c>
      <c r="D10786" s="59">
        <v>31.95</v>
      </c>
    </row>
    <row r="10787" spans="1:4" ht="27">
      <c r="A10787" s="57">
        <v>39799</v>
      </c>
      <c r="B10787" s="55" t="s">
        <v>12935</v>
      </c>
      <c r="C10787" s="57" t="s">
        <v>8068</v>
      </c>
      <c r="D10787" s="59">
        <v>23.58</v>
      </c>
    </row>
    <row r="10788" spans="1:4" ht="27">
      <c r="A10788" s="57">
        <v>39801</v>
      </c>
      <c r="B10788" s="55" t="s">
        <v>12936</v>
      </c>
      <c r="C10788" s="57" t="s">
        <v>8068</v>
      </c>
      <c r="D10788" s="59">
        <v>67.48</v>
      </c>
    </row>
    <row r="10789" spans="1:4" ht="27">
      <c r="A10789" s="57">
        <v>39802</v>
      </c>
      <c r="B10789" s="55" t="s">
        <v>12937</v>
      </c>
      <c r="C10789" s="57" t="s">
        <v>8068</v>
      </c>
      <c r="D10789" s="59">
        <v>98.92</v>
      </c>
    </row>
    <row r="10790" spans="1:4" ht="27">
      <c r="A10790" s="57">
        <v>39803</v>
      </c>
      <c r="B10790" s="55" t="s">
        <v>12938</v>
      </c>
      <c r="C10790" s="57" t="s">
        <v>8068</v>
      </c>
      <c r="D10790" s="59">
        <v>137.99</v>
      </c>
    </row>
    <row r="10791" spans="1:4" ht="27">
      <c r="A10791" s="57">
        <v>39800</v>
      </c>
      <c r="B10791" s="55" t="s">
        <v>12939</v>
      </c>
      <c r="C10791" s="57" t="s">
        <v>8068</v>
      </c>
      <c r="D10791" s="59">
        <v>40.159999999999997</v>
      </c>
    </row>
    <row r="10792" spans="1:4" ht="13.5">
      <c r="A10792" s="57">
        <v>4224</v>
      </c>
      <c r="B10792" s="55" t="s">
        <v>12940</v>
      </c>
      <c r="C10792" s="57" t="s">
        <v>109</v>
      </c>
      <c r="D10792" s="59">
        <v>14.12</v>
      </c>
    </row>
    <row r="10793" spans="1:4" ht="13.5">
      <c r="A10793" s="57">
        <v>21059</v>
      </c>
      <c r="B10793" s="55" t="s">
        <v>12941</v>
      </c>
      <c r="C10793" s="57" t="s">
        <v>8068</v>
      </c>
      <c r="D10793" s="59">
        <v>48.13</v>
      </c>
    </row>
    <row r="10794" spans="1:4" ht="13.5">
      <c r="A10794" s="57">
        <v>11234</v>
      </c>
      <c r="B10794" s="55" t="s">
        <v>12942</v>
      </c>
      <c r="C10794" s="57" t="s">
        <v>8068</v>
      </c>
      <c r="D10794" s="59">
        <v>72.55</v>
      </c>
    </row>
    <row r="10795" spans="1:4" ht="13.5">
      <c r="A10795" s="57">
        <v>21060</v>
      </c>
      <c r="B10795" s="55" t="s">
        <v>12943</v>
      </c>
      <c r="C10795" s="57" t="s">
        <v>8068</v>
      </c>
      <c r="D10795" s="59">
        <v>89.3</v>
      </c>
    </row>
    <row r="10796" spans="1:4" ht="13.5">
      <c r="A10796" s="57">
        <v>21061</v>
      </c>
      <c r="B10796" s="55" t="s">
        <v>12944</v>
      </c>
      <c r="C10796" s="57" t="s">
        <v>8068</v>
      </c>
      <c r="D10796" s="59">
        <v>111.62</v>
      </c>
    </row>
    <row r="10797" spans="1:4" ht="13.5">
      <c r="A10797" s="57">
        <v>21062</v>
      </c>
      <c r="B10797" s="55" t="s">
        <v>12945</v>
      </c>
      <c r="C10797" s="57" t="s">
        <v>8068</v>
      </c>
      <c r="D10797" s="59">
        <v>175.81</v>
      </c>
    </row>
    <row r="10798" spans="1:4" ht="13.5">
      <c r="A10798" s="57">
        <v>11708</v>
      </c>
      <c r="B10798" s="55" t="s">
        <v>12946</v>
      </c>
      <c r="C10798" s="57" t="s">
        <v>8068</v>
      </c>
      <c r="D10798" s="59">
        <v>19.18</v>
      </c>
    </row>
    <row r="10799" spans="1:4" ht="13.5">
      <c r="A10799" s="57">
        <v>11709</v>
      </c>
      <c r="B10799" s="55" t="s">
        <v>12947</v>
      </c>
      <c r="C10799" s="57" t="s">
        <v>8068</v>
      </c>
      <c r="D10799" s="59">
        <v>45.06</v>
      </c>
    </row>
    <row r="10800" spans="1:4" ht="13.5">
      <c r="A10800" s="57">
        <v>11710</v>
      </c>
      <c r="B10800" s="55" t="s">
        <v>12948</v>
      </c>
      <c r="C10800" s="57" t="s">
        <v>8068</v>
      </c>
      <c r="D10800" s="59">
        <v>103.6</v>
      </c>
    </row>
    <row r="10801" spans="1:4" ht="13.5">
      <c r="A10801" s="57">
        <v>11707</v>
      </c>
      <c r="B10801" s="55" t="s">
        <v>12949</v>
      </c>
      <c r="C10801" s="57" t="s">
        <v>8068</v>
      </c>
      <c r="D10801" s="59">
        <v>14.37</v>
      </c>
    </row>
    <row r="10802" spans="1:4" ht="13.5">
      <c r="A10802" s="57">
        <v>11739</v>
      </c>
      <c r="B10802" s="55" t="s">
        <v>12950</v>
      </c>
      <c r="C10802" s="57" t="s">
        <v>8068</v>
      </c>
      <c r="D10802" s="59">
        <v>7.95</v>
      </c>
    </row>
    <row r="10803" spans="1:4" ht="13.5">
      <c r="A10803" s="57">
        <v>11711</v>
      </c>
      <c r="B10803" s="55" t="s">
        <v>12951</v>
      </c>
      <c r="C10803" s="57" t="s">
        <v>8068</v>
      </c>
      <c r="D10803" s="59">
        <v>11.65</v>
      </c>
    </row>
    <row r="10804" spans="1:4" ht="13.5">
      <c r="A10804" s="57">
        <v>5102</v>
      </c>
      <c r="B10804" s="55" t="s">
        <v>12952</v>
      </c>
      <c r="C10804" s="57" t="s">
        <v>8068</v>
      </c>
      <c r="D10804" s="59">
        <v>11.26</v>
      </c>
    </row>
    <row r="10805" spans="1:4" ht="13.5">
      <c r="A10805" s="57">
        <v>11741</v>
      </c>
      <c r="B10805" s="55" t="s">
        <v>12953</v>
      </c>
      <c r="C10805" s="57" t="s">
        <v>8068</v>
      </c>
      <c r="D10805" s="59">
        <v>8.1999999999999993</v>
      </c>
    </row>
    <row r="10806" spans="1:4" ht="13.5">
      <c r="A10806" s="57">
        <v>11743</v>
      </c>
      <c r="B10806" s="55" t="s">
        <v>12954</v>
      </c>
      <c r="C10806" s="57" t="s">
        <v>8068</v>
      </c>
      <c r="D10806" s="59">
        <v>7.45</v>
      </c>
    </row>
    <row r="10807" spans="1:4" ht="13.5">
      <c r="A10807" s="57">
        <v>11745</v>
      </c>
      <c r="B10807" s="55" t="s">
        <v>12955</v>
      </c>
      <c r="C10807" s="57" t="s">
        <v>8068</v>
      </c>
      <c r="D10807" s="59">
        <v>10.58</v>
      </c>
    </row>
    <row r="10808" spans="1:4" ht="13.5">
      <c r="A10808" s="57">
        <v>25961</v>
      </c>
      <c r="B10808" s="55" t="s">
        <v>12956</v>
      </c>
      <c r="C10808" s="57" t="s">
        <v>4</v>
      </c>
      <c r="D10808" s="59">
        <v>14.63</v>
      </c>
    </row>
    <row r="10809" spans="1:4" ht="13.5">
      <c r="A10809" s="57">
        <v>40985</v>
      </c>
      <c r="B10809" s="55" t="s">
        <v>12957</v>
      </c>
      <c r="C10809" s="57" t="s">
        <v>8078</v>
      </c>
      <c r="D10809" s="59">
        <v>2573.84</v>
      </c>
    </row>
    <row r="10810" spans="1:4" ht="13.5">
      <c r="A10810" s="57">
        <v>1088</v>
      </c>
      <c r="B10810" s="55" t="s">
        <v>12958</v>
      </c>
      <c r="C10810" s="57" t="s">
        <v>8068</v>
      </c>
      <c r="D10810" s="59">
        <v>19.79</v>
      </c>
    </row>
    <row r="10811" spans="1:4" ht="13.5">
      <c r="A10811" s="57">
        <v>1087</v>
      </c>
      <c r="B10811" s="55" t="s">
        <v>12959</v>
      </c>
      <c r="C10811" s="57" t="s">
        <v>8068</v>
      </c>
      <c r="D10811" s="59">
        <v>24.73</v>
      </c>
    </row>
    <row r="10812" spans="1:4" ht="13.5">
      <c r="A10812" s="57">
        <v>38777</v>
      </c>
      <c r="B10812" s="55" t="s">
        <v>12960</v>
      </c>
      <c r="C10812" s="57" t="s">
        <v>8068</v>
      </c>
      <c r="D10812" s="59">
        <v>49.25</v>
      </c>
    </row>
    <row r="10813" spans="1:4" ht="13.5">
      <c r="A10813" s="57">
        <v>1086</v>
      </c>
      <c r="B10813" s="55" t="s">
        <v>12961</v>
      </c>
      <c r="C10813" s="57" t="s">
        <v>8068</v>
      </c>
      <c r="D10813" s="59">
        <v>25.99</v>
      </c>
    </row>
    <row r="10814" spans="1:4" ht="13.5">
      <c r="A10814" s="57">
        <v>1079</v>
      </c>
      <c r="B10814" s="55" t="s">
        <v>12962</v>
      </c>
      <c r="C10814" s="57" t="s">
        <v>8068</v>
      </c>
      <c r="D10814" s="59">
        <v>26.87</v>
      </c>
    </row>
    <row r="10815" spans="1:4" ht="13.5">
      <c r="A10815" s="57">
        <v>39374</v>
      </c>
      <c r="B10815" s="55" t="s">
        <v>12963</v>
      </c>
      <c r="C10815" s="57" t="s">
        <v>8068</v>
      </c>
      <c r="D10815" s="59">
        <v>108.42</v>
      </c>
    </row>
    <row r="10816" spans="1:4" ht="13.5">
      <c r="A10816" s="57">
        <v>1082</v>
      </c>
      <c r="B10816" s="55" t="s">
        <v>12964</v>
      </c>
      <c r="C10816" s="57" t="s">
        <v>8068</v>
      </c>
      <c r="D10816" s="59">
        <v>168.9</v>
      </c>
    </row>
    <row r="10817" spans="1:4" ht="13.5">
      <c r="A10817" s="57">
        <v>12316</v>
      </c>
      <c r="B10817" s="55" t="s">
        <v>12965</v>
      </c>
      <c r="C10817" s="57" t="s">
        <v>8068</v>
      </c>
      <c r="D10817" s="59">
        <v>77.41</v>
      </c>
    </row>
    <row r="10818" spans="1:4" ht="13.5">
      <c r="A10818" s="57">
        <v>12317</v>
      </c>
      <c r="B10818" s="55" t="s">
        <v>12966</v>
      </c>
      <c r="C10818" s="57" t="s">
        <v>8068</v>
      </c>
      <c r="D10818" s="59">
        <v>92.32</v>
      </c>
    </row>
    <row r="10819" spans="1:4" ht="13.5">
      <c r="A10819" s="57">
        <v>12318</v>
      </c>
      <c r="B10819" s="55" t="s">
        <v>12967</v>
      </c>
      <c r="C10819" s="57" t="s">
        <v>8068</v>
      </c>
      <c r="D10819" s="59">
        <v>106.35</v>
      </c>
    </row>
    <row r="10820" spans="1:4" ht="13.5">
      <c r="A10820" s="57">
        <v>5104</v>
      </c>
      <c r="B10820" s="55" t="s">
        <v>12968</v>
      </c>
      <c r="C10820" s="57" t="s">
        <v>92</v>
      </c>
      <c r="D10820" s="59">
        <v>58.96</v>
      </c>
    </row>
    <row r="10821" spans="1:4" ht="13.5">
      <c r="A10821" s="57">
        <v>26023</v>
      </c>
      <c r="B10821" s="55" t="s">
        <v>12969</v>
      </c>
      <c r="C10821" s="57" t="s">
        <v>8068</v>
      </c>
      <c r="D10821" s="59">
        <v>37.25</v>
      </c>
    </row>
    <row r="10822" spans="1:4" ht="13.5">
      <c r="A10822" s="57">
        <v>2710</v>
      </c>
      <c r="B10822" s="55" t="s">
        <v>12970</v>
      </c>
      <c r="C10822" s="57" t="s">
        <v>8068</v>
      </c>
      <c r="D10822" s="59">
        <v>29.75</v>
      </c>
    </row>
    <row r="10823" spans="1:4" ht="13.5">
      <c r="A10823" s="57">
        <v>14575</v>
      </c>
      <c r="B10823" s="55" t="s">
        <v>12971</v>
      </c>
      <c r="C10823" s="57" t="s">
        <v>8068</v>
      </c>
      <c r="D10823" s="59">
        <v>3637767.15</v>
      </c>
    </row>
    <row r="10824" spans="1:4" ht="13.5">
      <c r="A10824" s="57">
        <v>20034</v>
      </c>
      <c r="B10824" s="55" t="s">
        <v>12972</v>
      </c>
      <c r="C10824" s="57" t="s">
        <v>8068</v>
      </c>
      <c r="D10824" s="59">
        <v>97.72</v>
      </c>
    </row>
    <row r="10825" spans="1:4" ht="13.5">
      <c r="A10825" s="57">
        <v>20036</v>
      </c>
      <c r="B10825" s="55" t="s">
        <v>12973</v>
      </c>
      <c r="C10825" s="57" t="s">
        <v>8068</v>
      </c>
      <c r="D10825" s="59">
        <v>187.97</v>
      </c>
    </row>
    <row r="10826" spans="1:4" ht="13.5">
      <c r="A10826" s="57">
        <v>20037</v>
      </c>
      <c r="B10826" s="55" t="s">
        <v>12974</v>
      </c>
      <c r="C10826" s="57" t="s">
        <v>8068</v>
      </c>
      <c r="D10826" s="59">
        <v>354.55</v>
      </c>
    </row>
    <row r="10827" spans="1:4" ht="13.5">
      <c r="A10827" s="57">
        <v>20043</v>
      </c>
      <c r="B10827" s="55" t="s">
        <v>12975</v>
      </c>
      <c r="C10827" s="57" t="s">
        <v>8068</v>
      </c>
      <c r="D10827" s="59">
        <v>8.2799999999999994</v>
      </c>
    </row>
    <row r="10828" spans="1:4" ht="13.5">
      <c r="A10828" s="57">
        <v>20044</v>
      </c>
      <c r="B10828" s="55" t="s">
        <v>12976</v>
      </c>
      <c r="C10828" s="57" t="s">
        <v>8068</v>
      </c>
      <c r="D10828" s="59">
        <v>9.67</v>
      </c>
    </row>
    <row r="10829" spans="1:4" ht="13.5">
      <c r="A10829" s="57">
        <v>20042</v>
      </c>
      <c r="B10829" s="55" t="s">
        <v>12977</v>
      </c>
      <c r="C10829" s="57" t="s">
        <v>8068</v>
      </c>
      <c r="D10829" s="59">
        <v>7.01</v>
      </c>
    </row>
    <row r="10830" spans="1:4" ht="27">
      <c r="A10830" s="57">
        <v>20046</v>
      </c>
      <c r="B10830" s="55" t="s">
        <v>12978</v>
      </c>
      <c r="C10830" s="57" t="s">
        <v>8068</v>
      </c>
      <c r="D10830" s="59">
        <v>20.53</v>
      </c>
    </row>
    <row r="10831" spans="1:4" ht="27">
      <c r="A10831" s="57">
        <v>20047</v>
      </c>
      <c r="B10831" s="55" t="s">
        <v>12979</v>
      </c>
      <c r="C10831" s="57" t="s">
        <v>8068</v>
      </c>
      <c r="D10831" s="59">
        <v>56.1</v>
      </c>
    </row>
    <row r="10832" spans="1:4" ht="27">
      <c r="A10832" s="57">
        <v>20045</v>
      </c>
      <c r="B10832" s="55" t="s">
        <v>12980</v>
      </c>
      <c r="C10832" s="57" t="s">
        <v>8068</v>
      </c>
      <c r="D10832" s="59">
        <v>8.44</v>
      </c>
    </row>
    <row r="10833" spans="1:4" ht="27">
      <c r="A10833" s="57">
        <v>20972</v>
      </c>
      <c r="B10833" s="55" t="s">
        <v>12981</v>
      </c>
      <c r="C10833" s="57" t="s">
        <v>8068</v>
      </c>
      <c r="D10833" s="59">
        <v>99.99</v>
      </c>
    </row>
    <row r="10834" spans="1:4" ht="13.5">
      <c r="A10834" s="57">
        <v>20032</v>
      </c>
      <c r="B10834" s="55" t="s">
        <v>12982</v>
      </c>
      <c r="C10834" s="57" t="s">
        <v>8068</v>
      </c>
      <c r="D10834" s="59">
        <v>63.86</v>
      </c>
    </row>
    <row r="10835" spans="1:4" ht="13.5">
      <c r="A10835" s="57">
        <v>11321</v>
      </c>
      <c r="B10835" s="55" t="s">
        <v>12983</v>
      </c>
      <c r="C10835" s="57" t="s">
        <v>8068</v>
      </c>
      <c r="D10835" s="59">
        <v>29.11</v>
      </c>
    </row>
    <row r="10836" spans="1:4" ht="13.5">
      <c r="A10836" s="57">
        <v>11323</v>
      </c>
      <c r="B10836" s="55" t="s">
        <v>12984</v>
      </c>
      <c r="C10836" s="57" t="s">
        <v>8068</v>
      </c>
      <c r="D10836" s="59">
        <v>33.479999999999997</v>
      </c>
    </row>
    <row r="10837" spans="1:4" ht="13.5">
      <c r="A10837" s="57">
        <v>20327</v>
      </c>
      <c r="B10837" s="55" t="s">
        <v>12985</v>
      </c>
      <c r="C10837" s="57" t="s">
        <v>8068</v>
      </c>
      <c r="D10837" s="59">
        <v>19</v>
      </c>
    </row>
    <row r="10838" spans="1:4" ht="13.5">
      <c r="A10838" s="57">
        <v>25966</v>
      </c>
      <c r="B10838" s="55" t="s">
        <v>12986</v>
      </c>
      <c r="C10838" s="57" t="s">
        <v>109</v>
      </c>
      <c r="D10838" s="59">
        <v>18.04</v>
      </c>
    </row>
    <row r="10839" spans="1:4" ht="40.5">
      <c r="A10839" s="57">
        <v>13390</v>
      </c>
      <c r="B10839" s="55" t="s">
        <v>12987</v>
      </c>
      <c r="C10839" s="57" t="s">
        <v>8068</v>
      </c>
      <c r="D10839" s="59">
        <v>97.7</v>
      </c>
    </row>
    <row r="10840" spans="1:4" ht="13.5">
      <c r="A10840" s="57">
        <v>6034</v>
      </c>
      <c r="B10840" s="55" t="s">
        <v>12988</v>
      </c>
      <c r="C10840" s="57" t="s">
        <v>8068</v>
      </c>
      <c r="D10840" s="59">
        <v>11.31</v>
      </c>
    </row>
    <row r="10841" spans="1:4" ht="13.5">
      <c r="A10841" s="57">
        <v>6036</v>
      </c>
      <c r="B10841" s="55" t="s">
        <v>12989</v>
      </c>
      <c r="C10841" s="57" t="s">
        <v>8068</v>
      </c>
      <c r="D10841" s="59">
        <v>15.4</v>
      </c>
    </row>
    <row r="10842" spans="1:4" ht="13.5">
      <c r="A10842" s="57">
        <v>6031</v>
      </c>
      <c r="B10842" s="55" t="s">
        <v>12990</v>
      </c>
      <c r="C10842" s="57" t="s">
        <v>8068</v>
      </c>
      <c r="D10842" s="59">
        <v>18.100000000000001</v>
      </c>
    </row>
    <row r="10843" spans="1:4" ht="13.5">
      <c r="A10843" s="57">
        <v>6029</v>
      </c>
      <c r="B10843" s="55" t="s">
        <v>12991</v>
      </c>
      <c r="C10843" s="57" t="s">
        <v>8068</v>
      </c>
      <c r="D10843" s="59">
        <v>18.29</v>
      </c>
    </row>
    <row r="10844" spans="1:4" ht="13.5">
      <c r="A10844" s="57">
        <v>6033</v>
      </c>
      <c r="B10844" s="55" t="s">
        <v>12992</v>
      </c>
      <c r="C10844" s="57" t="s">
        <v>8068</v>
      </c>
      <c r="D10844" s="59">
        <v>24.11</v>
      </c>
    </row>
    <row r="10845" spans="1:4" ht="13.5">
      <c r="A10845" s="57">
        <v>11672</v>
      </c>
      <c r="B10845" s="55" t="s">
        <v>12993</v>
      </c>
      <c r="C10845" s="57" t="s">
        <v>8068</v>
      </c>
      <c r="D10845" s="59">
        <v>52.44</v>
      </c>
    </row>
    <row r="10846" spans="1:4" ht="13.5">
      <c r="A10846" s="57">
        <v>11669</v>
      </c>
      <c r="B10846" s="55" t="s">
        <v>12994</v>
      </c>
      <c r="C10846" s="57" t="s">
        <v>8068</v>
      </c>
      <c r="D10846" s="59">
        <v>49.94</v>
      </c>
    </row>
    <row r="10847" spans="1:4" ht="13.5">
      <c r="A10847" s="57">
        <v>11670</v>
      </c>
      <c r="B10847" s="55" t="s">
        <v>12995</v>
      </c>
      <c r="C10847" s="57" t="s">
        <v>8068</v>
      </c>
      <c r="D10847" s="59">
        <v>19.13</v>
      </c>
    </row>
    <row r="10848" spans="1:4" ht="13.5">
      <c r="A10848" s="57">
        <v>20055</v>
      </c>
      <c r="B10848" s="55" t="s">
        <v>12996</v>
      </c>
      <c r="C10848" s="57" t="s">
        <v>8068</v>
      </c>
      <c r="D10848" s="59">
        <v>37.4</v>
      </c>
    </row>
    <row r="10849" spans="1:4" ht="13.5">
      <c r="A10849" s="57">
        <v>11671</v>
      </c>
      <c r="B10849" s="55" t="s">
        <v>12997</v>
      </c>
      <c r="C10849" s="57" t="s">
        <v>8068</v>
      </c>
      <c r="D10849" s="59">
        <v>80.260000000000005</v>
      </c>
    </row>
    <row r="10850" spans="1:4" ht="13.5">
      <c r="A10850" s="57">
        <v>6032</v>
      </c>
      <c r="B10850" s="55" t="s">
        <v>12998</v>
      </c>
      <c r="C10850" s="57" t="s">
        <v>8068</v>
      </c>
      <c r="D10850" s="59">
        <v>22.92</v>
      </c>
    </row>
    <row r="10851" spans="1:4" ht="13.5">
      <c r="A10851" s="57">
        <v>11673</v>
      </c>
      <c r="B10851" s="55" t="s">
        <v>12999</v>
      </c>
      <c r="C10851" s="57" t="s">
        <v>8068</v>
      </c>
      <c r="D10851" s="59">
        <v>18.05</v>
      </c>
    </row>
    <row r="10852" spans="1:4" ht="13.5">
      <c r="A10852" s="57">
        <v>11674</v>
      </c>
      <c r="B10852" s="55" t="s">
        <v>13000</v>
      </c>
      <c r="C10852" s="57" t="s">
        <v>8068</v>
      </c>
      <c r="D10852" s="59">
        <v>23.24</v>
      </c>
    </row>
    <row r="10853" spans="1:4" ht="13.5">
      <c r="A10853" s="57">
        <v>11675</v>
      </c>
      <c r="B10853" s="55" t="s">
        <v>13001</v>
      </c>
      <c r="C10853" s="57" t="s">
        <v>8068</v>
      </c>
      <c r="D10853" s="59">
        <v>36.909999999999997</v>
      </c>
    </row>
    <row r="10854" spans="1:4" ht="13.5">
      <c r="A10854" s="57">
        <v>11676</v>
      </c>
      <c r="B10854" s="55" t="s">
        <v>13002</v>
      </c>
      <c r="C10854" s="57" t="s">
        <v>8068</v>
      </c>
      <c r="D10854" s="59">
        <v>49.36</v>
      </c>
    </row>
    <row r="10855" spans="1:4" ht="13.5">
      <c r="A10855" s="57">
        <v>11677</v>
      </c>
      <c r="B10855" s="55" t="s">
        <v>13003</v>
      </c>
      <c r="C10855" s="57" t="s">
        <v>8068</v>
      </c>
      <c r="D10855" s="59">
        <v>50.98</v>
      </c>
    </row>
    <row r="10856" spans="1:4" ht="13.5">
      <c r="A10856" s="57">
        <v>11678</v>
      </c>
      <c r="B10856" s="55" t="s">
        <v>13004</v>
      </c>
      <c r="C10856" s="57" t="s">
        <v>8068</v>
      </c>
      <c r="D10856" s="59">
        <v>93.36</v>
      </c>
    </row>
    <row r="10857" spans="1:4" ht="13.5">
      <c r="A10857" s="57">
        <v>6038</v>
      </c>
      <c r="B10857" s="55" t="s">
        <v>13005</v>
      </c>
      <c r="C10857" s="57" t="s">
        <v>8068</v>
      </c>
      <c r="D10857" s="59">
        <v>5.92</v>
      </c>
    </row>
    <row r="10858" spans="1:4" ht="13.5">
      <c r="A10858" s="57">
        <v>11718</v>
      </c>
      <c r="B10858" s="55" t="s">
        <v>13006</v>
      </c>
      <c r="C10858" s="57" t="s">
        <v>8068</v>
      </c>
      <c r="D10858" s="59">
        <v>16.89</v>
      </c>
    </row>
    <row r="10859" spans="1:4" ht="13.5">
      <c r="A10859" s="57">
        <v>6037</v>
      </c>
      <c r="B10859" s="55" t="s">
        <v>13007</v>
      </c>
      <c r="C10859" s="57" t="s">
        <v>8068</v>
      </c>
      <c r="D10859" s="59">
        <v>12.32</v>
      </c>
    </row>
    <row r="10860" spans="1:4" ht="13.5">
      <c r="A10860" s="57">
        <v>11719</v>
      </c>
      <c r="B10860" s="55" t="s">
        <v>13008</v>
      </c>
      <c r="C10860" s="57" t="s">
        <v>8068</v>
      </c>
      <c r="D10860" s="59">
        <v>13.7</v>
      </c>
    </row>
    <row r="10861" spans="1:4" ht="13.5">
      <c r="A10861" s="57">
        <v>6019</v>
      </c>
      <c r="B10861" s="55" t="s">
        <v>13009</v>
      </c>
      <c r="C10861" s="57" t="s">
        <v>8068</v>
      </c>
      <c r="D10861" s="59">
        <v>43.22</v>
      </c>
    </row>
    <row r="10862" spans="1:4" ht="13.5">
      <c r="A10862" s="57">
        <v>6010</v>
      </c>
      <c r="B10862" s="55" t="s">
        <v>13010</v>
      </c>
      <c r="C10862" s="57" t="s">
        <v>8068</v>
      </c>
      <c r="D10862" s="59">
        <v>74.36</v>
      </c>
    </row>
    <row r="10863" spans="1:4" ht="13.5">
      <c r="A10863" s="57">
        <v>6017</v>
      </c>
      <c r="B10863" s="55" t="s">
        <v>13011</v>
      </c>
      <c r="C10863" s="57" t="s">
        <v>8068</v>
      </c>
      <c r="D10863" s="59">
        <v>58.9</v>
      </c>
    </row>
    <row r="10864" spans="1:4" ht="13.5">
      <c r="A10864" s="57">
        <v>6020</v>
      </c>
      <c r="B10864" s="55" t="s">
        <v>13012</v>
      </c>
      <c r="C10864" s="57" t="s">
        <v>8068</v>
      </c>
      <c r="D10864" s="59">
        <v>25.96</v>
      </c>
    </row>
    <row r="10865" spans="1:4" ht="13.5">
      <c r="A10865" s="57">
        <v>6028</v>
      </c>
      <c r="B10865" s="55" t="s">
        <v>13013</v>
      </c>
      <c r="C10865" s="57" t="s">
        <v>8068</v>
      </c>
      <c r="D10865" s="59">
        <v>103.58</v>
      </c>
    </row>
    <row r="10866" spans="1:4" ht="13.5">
      <c r="A10866" s="57">
        <v>6011</v>
      </c>
      <c r="B10866" s="55" t="s">
        <v>13014</v>
      </c>
      <c r="C10866" s="57" t="s">
        <v>8068</v>
      </c>
      <c r="D10866" s="59">
        <v>214.82</v>
      </c>
    </row>
    <row r="10867" spans="1:4" ht="13.5">
      <c r="A10867" s="57">
        <v>6012</v>
      </c>
      <c r="B10867" s="55" t="s">
        <v>13015</v>
      </c>
      <c r="C10867" s="57" t="s">
        <v>8068</v>
      </c>
      <c r="D10867" s="59">
        <v>260.07</v>
      </c>
    </row>
    <row r="10868" spans="1:4" ht="13.5">
      <c r="A10868" s="57">
        <v>6016</v>
      </c>
      <c r="B10868" s="55" t="s">
        <v>13016</v>
      </c>
      <c r="C10868" s="57" t="s">
        <v>8068</v>
      </c>
      <c r="D10868" s="59">
        <v>27.38</v>
      </c>
    </row>
    <row r="10869" spans="1:4" ht="13.5">
      <c r="A10869" s="57">
        <v>6027</v>
      </c>
      <c r="B10869" s="55" t="s">
        <v>13017</v>
      </c>
      <c r="C10869" s="57" t="s">
        <v>8068</v>
      </c>
      <c r="D10869" s="59">
        <v>541.91</v>
      </c>
    </row>
    <row r="10870" spans="1:4" ht="13.5">
      <c r="A10870" s="57">
        <v>6013</v>
      </c>
      <c r="B10870" s="55" t="s">
        <v>13018</v>
      </c>
      <c r="C10870" s="57" t="s">
        <v>8068</v>
      </c>
      <c r="D10870" s="59">
        <v>81.77</v>
      </c>
    </row>
    <row r="10871" spans="1:4" ht="27">
      <c r="A10871" s="57">
        <v>6015</v>
      </c>
      <c r="B10871" s="55" t="s">
        <v>13019</v>
      </c>
      <c r="C10871" s="57" t="s">
        <v>8068</v>
      </c>
      <c r="D10871" s="59">
        <v>118.91</v>
      </c>
    </row>
    <row r="10872" spans="1:4" ht="27">
      <c r="A10872" s="57">
        <v>6014</v>
      </c>
      <c r="B10872" s="55" t="s">
        <v>13020</v>
      </c>
      <c r="C10872" s="57" t="s">
        <v>8068</v>
      </c>
      <c r="D10872" s="59">
        <v>113.69</v>
      </c>
    </row>
    <row r="10873" spans="1:4" ht="13.5">
      <c r="A10873" s="57">
        <v>6006</v>
      </c>
      <c r="B10873" s="55" t="s">
        <v>13021</v>
      </c>
      <c r="C10873" s="57" t="s">
        <v>8068</v>
      </c>
      <c r="D10873" s="59">
        <v>59.21</v>
      </c>
    </row>
    <row r="10874" spans="1:4" ht="13.5">
      <c r="A10874" s="57">
        <v>6005</v>
      </c>
      <c r="B10874" s="55" t="s">
        <v>13022</v>
      </c>
      <c r="C10874" s="57" t="s">
        <v>8068</v>
      </c>
      <c r="D10874" s="59">
        <v>66.8</v>
      </c>
    </row>
    <row r="10875" spans="1:4" ht="13.5">
      <c r="A10875" s="57">
        <v>11756</v>
      </c>
      <c r="B10875" s="55" t="s">
        <v>13023</v>
      </c>
      <c r="C10875" s="57" t="s">
        <v>8068</v>
      </c>
      <c r="D10875" s="59">
        <v>31.9</v>
      </c>
    </row>
    <row r="10876" spans="1:4" ht="40.5">
      <c r="A10876" s="57">
        <v>10904</v>
      </c>
      <c r="B10876" s="55" t="s">
        <v>13024</v>
      </c>
      <c r="C10876" s="57" t="s">
        <v>8068</v>
      </c>
      <c r="D10876" s="59">
        <v>140</v>
      </c>
    </row>
    <row r="10877" spans="1:4" ht="13.5">
      <c r="A10877" s="57">
        <v>11752</v>
      </c>
      <c r="B10877" s="55" t="s">
        <v>13025</v>
      </c>
      <c r="C10877" s="57" t="s">
        <v>8068</v>
      </c>
      <c r="D10877" s="59">
        <v>18.39</v>
      </c>
    </row>
    <row r="10878" spans="1:4" ht="13.5">
      <c r="A10878" s="57">
        <v>11753</v>
      </c>
      <c r="B10878" s="55" t="s">
        <v>13026</v>
      </c>
      <c r="C10878" s="57" t="s">
        <v>8068</v>
      </c>
      <c r="D10878" s="59">
        <v>21.96</v>
      </c>
    </row>
    <row r="10879" spans="1:4" ht="13.5">
      <c r="A10879" s="57">
        <v>6021</v>
      </c>
      <c r="B10879" s="55" t="s">
        <v>13027</v>
      </c>
      <c r="C10879" s="57" t="s">
        <v>8068</v>
      </c>
      <c r="D10879" s="59">
        <v>60.95</v>
      </c>
    </row>
    <row r="10880" spans="1:4" ht="13.5">
      <c r="A10880" s="57">
        <v>6024</v>
      </c>
      <c r="B10880" s="55" t="s">
        <v>13028</v>
      </c>
      <c r="C10880" s="57" t="s">
        <v>8068</v>
      </c>
      <c r="D10880" s="59">
        <v>63</v>
      </c>
    </row>
    <row r="10881" spans="1:4" ht="13.5">
      <c r="A10881" s="57">
        <v>38379</v>
      </c>
      <c r="B10881" s="55" t="s">
        <v>13029</v>
      </c>
      <c r="C10881" s="57" t="s">
        <v>1</v>
      </c>
      <c r="D10881" s="59">
        <v>43.81</v>
      </c>
    </row>
    <row r="10882" spans="1:4" ht="27">
      <c r="A10882" s="57">
        <v>13897</v>
      </c>
      <c r="B10882" s="55" t="s">
        <v>13030</v>
      </c>
      <c r="C10882" s="57" t="s">
        <v>8068</v>
      </c>
      <c r="D10882" s="59">
        <v>5771.3</v>
      </c>
    </row>
    <row r="10883" spans="1:4" ht="13.5">
      <c r="A10883" s="57">
        <v>10640</v>
      </c>
      <c r="B10883" s="55" t="s">
        <v>13031</v>
      </c>
      <c r="C10883" s="57" t="s">
        <v>8068</v>
      </c>
      <c r="D10883" s="59">
        <v>12499.42</v>
      </c>
    </row>
    <row r="10884" spans="1:4" ht="13.5">
      <c r="A10884" s="57">
        <v>11086</v>
      </c>
      <c r="B10884" s="55" t="s">
        <v>13032</v>
      </c>
      <c r="C10884" s="57" t="s">
        <v>7</v>
      </c>
      <c r="D10884" s="59">
        <v>63.36</v>
      </c>
    </row>
    <row r="10885" spans="1:4" ht="13.5">
      <c r="A10885" s="57">
        <v>34357</v>
      </c>
      <c r="B10885" s="55" t="s">
        <v>13033</v>
      </c>
      <c r="C10885" s="57" t="s">
        <v>92</v>
      </c>
      <c r="D10885" s="59">
        <v>3.17</v>
      </c>
    </row>
    <row r="10886" spans="1:4" ht="13.5">
      <c r="A10886" s="57">
        <v>37329</v>
      </c>
      <c r="B10886" s="55" t="s">
        <v>13034</v>
      </c>
      <c r="C10886" s="57" t="s">
        <v>92</v>
      </c>
      <c r="D10886" s="59">
        <v>66.78</v>
      </c>
    </row>
    <row r="10887" spans="1:4" ht="13.5">
      <c r="A10887" s="57">
        <v>2510</v>
      </c>
      <c r="B10887" s="55" t="s">
        <v>13035</v>
      </c>
      <c r="C10887" s="57" t="s">
        <v>8068</v>
      </c>
      <c r="D10887" s="59">
        <v>24.47</v>
      </c>
    </row>
    <row r="10888" spans="1:4" ht="27">
      <c r="A10888" s="57">
        <v>12359</v>
      </c>
      <c r="B10888" s="55" t="s">
        <v>13036</v>
      </c>
      <c r="C10888" s="57" t="s">
        <v>8068</v>
      </c>
      <c r="D10888" s="59">
        <v>198.28</v>
      </c>
    </row>
    <row r="10889" spans="1:4" ht="13.5">
      <c r="A10889" s="57">
        <v>5320</v>
      </c>
      <c r="B10889" s="55" t="s">
        <v>13037</v>
      </c>
      <c r="C10889" s="57" t="s">
        <v>109</v>
      </c>
      <c r="D10889" s="59">
        <v>36.08</v>
      </c>
    </row>
    <row r="10890" spans="1:4" ht="13.5">
      <c r="A10890" s="57">
        <v>7353</v>
      </c>
      <c r="B10890" s="55" t="s">
        <v>13038</v>
      </c>
      <c r="C10890" s="57" t="s">
        <v>109</v>
      </c>
      <c r="D10890" s="59">
        <v>23.82</v>
      </c>
    </row>
    <row r="10891" spans="1:4" ht="13.5">
      <c r="A10891" s="57">
        <v>36144</v>
      </c>
      <c r="B10891" s="55" t="s">
        <v>13039</v>
      </c>
      <c r="C10891" s="57" t="s">
        <v>8068</v>
      </c>
      <c r="D10891" s="59">
        <v>1.42</v>
      </c>
    </row>
    <row r="10892" spans="1:4" ht="13.5">
      <c r="A10892" s="57">
        <v>10518</v>
      </c>
      <c r="B10892" s="55" t="s">
        <v>13040</v>
      </c>
      <c r="C10892" s="57" t="s">
        <v>8068</v>
      </c>
      <c r="D10892" s="59">
        <v>70.08</v>
      </c>
    </row>
    <row r="10893" spans="1:4" ht="40.5">
      <c r="A10893" s="57">
        <v>36530</v>
      </c>
      <c r="B10893" s="55" t="s">
        <v>13041</v>
      </c>
      <c r="C10893" s="57" t="s">
        <v>8068</v>
      </c>
      <c r="D10893" s="59">
        <v>292719.5</v>
      </c>
    </row>
    <row r="10894" spans="1:4" ht="40.5">
      <c r="A10894" s="57">
        <v>6046</v>
      </c>
      <c r="B10894" s="55" t="s">
        <v>13042</v>
      </c>
      <c r="C10894" s="57" t="s">
        <v>8068</v>
      </c>
      <c r="D10894" s="59">
        <v>317500</v>
      </c>
    </row>
    <row r="10895" spans="1:4" ht="40.5">
      <c r="A10895" s="57">
        <v>36531</v>
      </c>
      <c r="B10895" s="55" t="s">
        <v>13043</v>
      </c>
      <c r="C10895" s="57" t="s">
        <v>8068</v>
      </c>
      <c r="D10895" s="59">
        <v>329115.83</v>
      </c>
    </row>
    <row r="10896" spans="1:4" ht="27">
      <c r="A10896" s="57">
        <v>34684</v>
      </c>
      <c r="B10896" s="55" t="s">
        <v>13044</v>
      </c>
      <c r="C10896" s="57" t="s">
        <v>3</v>
      </c>
      <c r="D10896" s="59">
        <v>196.31</v>
      </c>
    </row>
    <row r="10897" spans="1:4" ht="27">
      <c r="A10897" s="57">
        <v>34683</v>
      </c>
      <c r="B10897" s="55" t="s">
        <v>13045</v>
      </c>
      <c r="C10897" s="57" t="s">
        <v>3</v>
      </c>
      <c r="D10897" s="59">
        <v>122.69</v>
      </c>
    </row>
    <row r="10898" spans="1:4" ht="27">
      <c r="A10898" s="57">
        <v>533</v>
      </c>
      <c r="B10898" s="55" t="s">
        <v>13046</v>
      </c>
      <c r="C10898" s="57" t="s">
        <v>3</v>
      </c>
      <c r="D10898" s="59">
        <v>15.34</v>
      </c>
    </row>
    <row r="10899" spans="1:4" ht="27">
      <c r="A10899" s="57">
        <v>10515</v>
      </c>
      <c r="B10899" s="55" t="s">
        <v>13047</v>
      </c>
      <c r="C10899" s="57" t="s">
        <v>3</v>
      </c>
      <c r="D10899" s="59">
        <v>39.57</v>
      </c>
    </row>
    <row r="10900" spans="1:4" ht="27">
      <c r="A10900" s="57">
        <v>536</v>
      </c>
      <c r="B10900" s="55" t="s">
        <v>13048</v>
      </c>
      <c r="C10900" s="57" t="s">
        <v>3</v>
      </c>
      <c r="D10900" s="59">
        <v>26</v>
      </c>
    </row>
    <row r="10901" spans="1:4" ht="13.5">
      <c r="A10901" s="57">
        <v>153</v>
      </c>
      <c r="B10901" s="55" t="s">
        <v>13049</v>
      </c>
      <c r="C10901" s="57" t="s">
        <v>109</v>
      </c>
      <c r="D10901" s="59">
        <v>73.239999999999995</v>
      </c>
    </row>
    <row r="10902" spans="1:4" ht="27">
      <c r="A10902" s="57">
        <v>34682</v>
      </c>
      <c r="B10902" s="55" t="s">
        <v>13050</v>
      </c>
      <c r="C10902" s="57" t="s">
        <v>3</v>
      </c>
      <c r="D10902" s="59">
        <v>93.82</v>
      </c>
    </row>
    <row r="10903" spans="1:4" ht="13.5">
      <c r="A10903" s="57">
        <v>20205</v>
      </c>
      <c r="B10903" s="55" t="s">
        <v>13051</v>
      </c>
      <c r="C10903" s="57" t="s">
        <v>1</v>
      </c>
      <c r="D10903" s="59">
        <v>3.36</v>
      </c>
    </row>
    <row r="10904" spans="1:4" ht="27">
      <c r="A10904" s="57">
        <v>4412</v>
      </c>
      <c r="B10904" s="55" t="s">
        <v>13052</v>
      </c>
      <c r="C10904" s="57" t="s">
        <v>1</v>
      </c>
      <c r="D10904" s="59">
        <v>2.0099999999999998</v>
      </c>
    </row>
    <row r="10905" spans="1:4" ht="27">
      <c r="A10905" s="57">
        <v>4408</v>
      </c>
      <c r="B10905" s="55" t="s">
        <v>13053</v>
      </c>
      <c r="C10905" s="57" t="s">
        <v>1</v>
      </c>
      <c r="D10905" s="59">
        <v>2.5099999999999998</v>
      </c>
    </row>
    <row r="10906" spans="1:4" ht="13.5">
      <c r="A10906" s="57">
        <v>10559</v>
      </c>
      <c r="B10906" s="55" t="s">
        <v>13054</v>
      </c>
      <c r="C10906" s="57" t="s">
        <v>8068</v>
      </c>
      <c r="D10906" s="59">
        <v>2187</v>
      </c>
    </row>
    <row r="10907" spans="1:4" ht="13.5">
      <c r="A10907" s="57">
        <v>10664</v>
      </c>
      <c r="B10907" s="55" t="s">
        <v>13055</v>
      </c>
      <c r="C10907" s="57" t="s">
        <v>8068</v>
      </c>
      <c r="D10907" s="59">
        <v>5943.79</v>
      </c>
    </row>
    <row r="10908" spans="1:4" ht="13.5">
      <c r="A10908" s="57">
        <v>36250</v>
      </c>
      <c r="B10908" s="55" t="s">
        <v>13056</v>
      </c>
      <c r="C10908" s="57" t="s">
        <v>1</v>
      </c>
      <c r="D10908" s="59">
        <v>5.39</v>
      </c>
    </row>
    <row r="10909" spans="1:4" ht="13.5">
      <c r="A10909" s="57">
        <v>10857</v>
      </c>
      <c r="B10909" s="55" t="s">
        <v>13057</v>
      </c>
      <c r="C10909" s="57" t="s">
        <v>1</v>
      </c>
      <c r="D10909" s="59">
        <v>10.72</v>
      </c>
    </row>
    <row r="10910" spans="1:4" ht="13.5">
      <c r="A10910" s="57">
        <v>4803</v>
      </c>
      <c r="B10910" s="55" t="s">
        <v>13058</v>
      </c>
      <c r="C10910" s="57" t="s">
        <v>1</v>
      </c>
      <c r="D10910" s="59">
        <v>25.59</v>
      </c>
    </row>
    <row r="10911" spans="1:4" ht="13.5">
      <c r="A10911" s="57">
        <v>6186</v>
      </c>
      <c r="B10911" s="55" t="s">
        <v>13059</v>
      </c>
      <c r="C10911" s="57" t="s">
        <v>1</v>
      </c>
      <c r="D10911" s="59">
        <v>8.33</v>
      </c>
    </row>
    <row r="10912" spans="1:4" ht="13.5">
      <c r="A10912" s="57">
        <v>4829</v>
      </c>
      <c r="B10912" s="55" t="s">
        <v>13060</v>
      </c>
      <c r="C10912" s="57" t="s">
        <v>1</v>
      </c>
      <c r="D10912" s="59">
        <v>38.69</v>
      </c>
    </row>
    <row r="10913" spans="1:4" ht="13.5">
      <c r="A10913" s="57">
        <v>39829</v>
      </c>
      <c r="B10913" s="55" t="s">
        <v>13061</v>
      </c>
      <c r="C10913" s="57" t="s">
        <v>1</v>
      </c>
      <c r="D10913" s="59">
        <v>24.12</v>
      </c>
    </row>
    <row r="10914" spans="1:4" ht="27">
      <c r="A10914" s="57">
        <v>20231</v>
      </c>
      <c r="B10914" s="55" t="s">
        <v>13062</v>
      </c>
      <c r="C10914" s="57" t="s">
        <v>1</v>
      </c>
      <c r="D10914" s="59">
        <v>21.21</v>
      </c>
    </row>
    <row r="10915" spans="1:4" ht="13.5">
      <c r="A10915" s="57">
        <v>4804</v>
      </c>
      <c r="B10915" s="55" t="s">
        <v>13063</v>
      </c>
      <c r="C10915" s="57" t="s">
        <v>1</v>
      </c>
      <c r="D10915" s="59">
        <v>19.64</v>
      </c>
    </row>
    <row r="10916" spans="1:4" ht="13.5">
      <c r="A10916" s="57">
        <v>34680</v>
      </c>
      <c r="B10916" s="55" t="s">
        <v>13064</v>
      </c>
      <c r="C10916" s="57" t="s">
        <v>1</v>
      </c>
      <c r="D10916" s="59">
        <v>28.86</v>
      </c>
    </row>
    <row r="10917" spans="1:4" ht="27">
      <c r="A10917" s="57">
        <v>11573</v>
      </c>
      <c r="B10917" s="55" t="s">
        <v>13065</v>
      </c>
      <c r="C10917" s="57" t="s">
        <v>8068</v>
      </c>
      <c r="D10917" s="59">
        <v>4.3499999999999996</v>
      </c>
    </row>
    <row r="10918" spans="1:4" ht="13.5">
      <c r="A10918" s="57">
        <v>38401</v>
      </c>
      <c r="B10918" s="55" t="s">
        <v>13066</v>
      </c>
      <c r="C10918" s="57" t="s">
        <v>8068</v>
      </c>
      <c r="D10918" s="59">
        <v>8.06</v>
      </c>
    </row>
    <row r="10919" spans="1:4" ht="27">
      <c r="A10919" s="57">
        <v>11575</v>
      </c>
      <c r="B10919" s="55" t="s">
        <v>13067</v>
      </c>
      <c r="C10919" s="57" t="s">
        <v>8068</v>
      </c>
      <c r="D10919" s="59">
        <v>42.01</v>
      </c>
    </row>
    <row r="10920" spans="1:4" ht="27">
      <c r="A10920" s="57">
        <v>38179</v>
      </c>
      <c r="B10920" s="55" t="s">
        <v>13068</v>
      </c>
      <c r="C10920" s="57" t="s">
        <v>8068</v>
      </c>
      <c r="D10920" s="59">
        <v>34.74</v>
      </c>
    </row>
    <row r="10921" spans="1:4" ht="13.5">
      <c r="A10921" s="57">
        <v>20256</v>
      </c>
      <c r="B10921" s="55" t="s">
        <v>13069</v>
      </c>
      <c r="C10921" s="57" t="s">
        <v>8068</v>
      </c>
      <c r="D10921" s="59">
        <v>0.32</v>
      </c>
    </row>
    <row r="10922" spans="1:4" ht="27">
      <c r="A10922" s="57">
        <v>14511</v>
      </c>
      <c r="B10922" s="55" t="s">
        <v>13070</v>
      </c>
      <c r="C10922" s="57" t="s">
        <v>8068</v>
      </c>
      <c r="D10922" s="59">
        <v>562815.99</v>
      </c>
    </row>
    <row r="10923" spans="1:4" ht="27">
      <c r="A10923" s="57">
        <v>10642</v>
      </c>
      <c r="B10923" s="55" t="s">
        <v>13071</v>
      </c>
      <c r="C10923" s="57" t="s">
        <v>8068</v>
      </c>
      <c r="D10923" s="59">
        <v>530200</v>
      </c>
    </row>
    <row r="10924" spans="1:4" ht="40.5">
      <c r="A10924" s="57">
        <v>14489</v>
      </c>
      <c r="B10924" s="55" t="s">
        <v>13072</v>
      </c>
      <c r="C10924" s="57" t="s">
        <v>8068</v>
      </c>
      <c r="D10924" s="59">
        <v>470277.53</v>
      </c>
    </row>
    <row r="10925" spans="1:4" ht="27">
      <c r="A10925" s="57">
        <v>14513</v>
      </c>
      <c r="B10925" s="55" t="s">
        <v>13073</v>
      </c>
      <c r="C10925" s="57" t="s">
        <v>8068</v>
      </c>
      <c r="D10925" s="59">
        <v>352719.31</v>
      </c>
    </row>
    <row r="10926" spans="1:4" ht="27">
      <c r="A10926" s="57">
        <v>13600</v>
      </c>
      <c r="B10926" s="55" t="s">
        <v>13074</v>
      </c>
      <c r="C10926" s="57" t="s">
        <v>8068</v>
      </c>
      <c r="D10926" s="59">
        <v>455107.24</v>
      </c>
    </row>
    <row r="10927" spans="1:4" ht="27">
      <c r="A10927" s="57">
        <v>10646</v>
      </c>
      <c r="B10927" s="55" t="s">
        <v>13075</v>
      </c>
      <c r="C10927" s="57" t="s">
        <v>8068</v>
      </c>
      <c r="D10927" s="59">
        <v>339252.12</v>
      </c>
    </row>
    <row r="10928" spans="1:4" ht="27">
      <c r="A10928" s="57">
        <v>6070</v>
      </c>
      <c r="B10928" s="55" t="s">
        <v>13076</v>
      </c>
      <c r="C10928" s="57" t="s">
        <v>8068</v>
      </c>
      <c r="D10928" s="59">
        <v>463546.27</v>
      </c>
    </row>
    <row r="10929" spans="1:4" ht="27">
      <c r="A10929" s="57">
        <v>6069</v>
      </c>
      <c r="B10929" s="55" t="s">
        <v>13077</v>
      </c>
      <c r="C10929" s="57" t="s">
        <v>8068</v>
      </c>
      <c r="D10929" s="59">
        <v>102404.36</v>
      </c>
    </row>
    <row r="10930" spans="1:4" ht="27">
      <c r="A10930" s="57">
        <v>14626</v>
      </c>
      <c r="B10930" s="55" t="s">
        <v>13078</v>
      </c>
      <c r="C10930" s="57" t="s">
        <v>8068</v>
      </c>
      <c r="D10930" s="59">
        <v>507477.16</v>
      </c>
    </row>
    <row r="10931" spans="1:4" ht="27">
      <c r="A10931" s="57">
        <v>6067</v>
      </c>
      <c r="B10931" s="55" t="s">
        <v>13079</v>
      </c>
      <c r="C10931" s="57" t="s">
        <v>8068</v>
      </c>
      <c r="D10931" s="59">
        <v>416585.72</v>
      </c>
    </row>
    <row r="10932" spans="1:4" ht="13.5">
      <c r="A10932" s="57">
        <v>38393</v>
      </c>
      <c r="B10932" s="55" t="s">
        <v>13080</v>
      </c>
      <c r="C10932" s="57" t="s">
        <v>8068</v>
      </c>
      <c r="D10932" s="59">
        <v>12.5</v>
      </c>
    </row>
    <row r="10933" spans="1:4" ht="13.5">
      <c r="A10933" s="57">
        <v>38390</v>
      </c>
      <c r="B10933" s="55" t="s">
        <v>13081</v>
      </c>
      <c r="C10933" s="57" t="s">
        <v>8068</v>
      </c>
      <c r="D10933" s="59">
        <v>27.72</v>
      </c>
    </row>
    <row r="10934" spans="1:4" ht="13.5">
      <c r="A10934" s="57">
        <v>36532</v>
      </c>
      <c r="B10934" s="55" t="s">
        <v>13082</v>
      </c>
      <c r="C10934" s="57" t="s">
        <v>8068</v>
      </c>
      <c r="D10934" s="59">
        <v>16369.7</v>
      </c>
    </row>
    <row r="10935" spans="1:4" ht="27">
      <c r="A10935" s="57">
        <v>11578</v>
      </c>
      <c r="B10935" s="55" t="s">
        <v>13083</v>
      </c>
      <c r="C10935" s="57" t="s">
        <v>8068</v>
      </c>
      <c r="D10935" s="59">
        <v>9.07</v>
      </c>
    </row>
    <row r="10936" spans="1:4" ht="27">
      <c r="A10936" s="57">
        <v>11577</v>
      </c>
      <c r="B10936" s="55" t="s">
        <v>13084</v>
      </c>
      <c r="C10936" s="57" t="s">
        <v>8068</v>
      </c>
      <c r="D10936" s="59">
        <v>8.66</v>
      </c>
    </row>
    <row r="10937" spans="1:4" ht="40.5">
      <c r="A10937" s="57">
        <v>42432</v>
      </c>
      <c r="B10937" s="55" t="s">
        <v>13085</v>
      </c>
      <c r="C10937" s="57" t="s">
        <v>8068</v>
      </c>
      <c r="D10937" s="59">
        <v>2028.54</v>
      </c>
    </row>
    <row r="10938" spans="1:4" ht="40.5">
      <c r="A10938" s="57">
        <v>42437</v>
      </c>
      <c r="B10938" s="55" t="s">
        <v>13086</v>
      </c>
      <c r="C10938" s="57" t="s">
        <v>8068</v>
      </c>
      <c r="D10938" s="59">
        <v>1542.23</v>
      </c>
    </row>
    <row r="10939" spans="1:4" ht="13.5">
      <c r="A10939" s="57">
        <v>1116</v>
      </c>
      <c r="B10939" s="55" t="s">
        <v>13087</v>
      </c>
      <c r="C10939" s="57" t="s">
        <v>1</v>
      </c>
      <c r="D10939" s="59">
        <v>26.44</v>
      </c>
    </row>
    <row r="10940" spans="1:4" ht="13.5">
      <c r="A10940" s="57">
        <v>1115</v>
      </c>
      <c r="B10940" s="55" t="s">
        <v>13088</v>
      </c>
      <c r="C10940" s="57" t="s">
        <v>1</v>
      </c>
      <c r="D10940" s="59">
        <v>31.68</v>
      </c>
    </row>
    <row r="10941" spans="1:4" ht="13.5">
      <c r="A10941" s="57">
        <v>1113</v>
      </c>
      <c r="B10941" s="55" t="s">
        <v>13089</v>
      </c>
      <c r="C10941" s="57" t="s">
        <v>1</v>
      </c>
      <c r="D10941" s="59">
        <v>37.04</v>
      </c>
    </row>
    <row r="10942" spans="1:4" ht="13.5">
      <c r="A10942" s="57">
        <v>1114</v>
      </c>
      <c r="B10942" s="55" t="s">
        <v>13090</v>
      </c>
      <c r="C10942" s="57" t="s">
        <v>1</v>
      </c>
      <c r="D10942" s="59">
        <v>44.12</v>
      </c>
    </row>
    <row r="10943" spans="1:4" ht="13.5">
      <c r="A10943" s="57">
        <v>40873</v>
      </c>
      <c r="B10943" s="55" t="s">
        <v>13091</v>
      </c>
      <c r="C10943" s="57" t="s">
        <v>1</v>
      </c>
      <c r="D10943" s="59">
        <v>34.53</v>
      </c>
    </row>
    <row r="10944" spans="1:4" ht="13.5">
      <c r="A10944" s="57">
        <v>20214</v>
      </c>
      <c r="B10944" s="55" t="s">
        <v>13092</v>
      </c>
      <c r="C10944" s="57" t="s">
        <v>8068</v>
      </c>
      <c r="D10944" s="59">
        <v>37.19</v>
      </c>
    </row>
    <row r="10945" spans="1:4" ht="27">
      <c r="A10945" s="57">
        <v>11064</v>
      </c>
      <c r="B10945" s="55" t="s">
        <v>13093</v>
      </c>
      <c r="C10945" s="57" t="s">
        <v>8068</v>
      </c>
      <c r="D10945" s="59">
        <v>15.77</v>
      </c>
    </row>
    <row r="10946" spans="1:4" ht="27">
      <c r="A10946" s="57">
        <v>7237</v>
      </c>
      <c r="B10946" s="55" t="s">
        <v>13094</v>
      </c>
      <c r="C10946" s="57" t="s">
        <v>8068</v>
      </c>
      <c r="D10946" s="59">
        <v>21.51</v>
      </c>
    </row>
    <row r="10947" spans="1:4" ht="13.5">
      <c r="A10947" s="57">
        <v>11757</v>
      </c>
      <c r="B10947" s="55" t="s">
        <v>13095</v>
      </c>
      <c r="C10947" s="57" t="s">
        <v>8068</v>
      </c>
      <c r="D10947" s="59">
        <v>23</v>
      </c>
    </row>
    <row r="10948" spans="1:4" ht="27">
      <c r="A10948" s="57">
        <v>11758</v>
      </c>
      <c r="B10948" s="55" t="s">
        <v>13096</v>
      </c>
      <c r="C10948" s="57" t="s">
        <v>8068</v>
      </c>
      <c r="D10948" s="59">
        <v>58.95</v>
      </c>
    </row>
    <row r="10949" spans="1:4" ht="13.5">
      <c r="A10949" s="57">
        <v>37526</v>
      </c>
      <c r="B10949" s="55" t="s">
        <v>13097</v>
      </c>
      <c r="C10949" s="57" t="s">
        <v>8068</v>
      </c>
      <c r="D10949" s="59">
        <v>3.11</v>
      </c>
    </row>
    <row r="10950" spans="1:4" ht="13.5">
      <c r="A10950" s="57">
        <v>6076</v>
      </c>
      <c r="B10950" s="55" t="s">
        <v>13098</v>
      </c>
      <c r="C10950" s="57" t="s">
        <v>7</v>
      </c>
      <c r="D10950" s="59">
        <v>56.28</v>
      </c>
    </row>
    <row r="10951" spans="1:4" ht="13.5">
      <c r="A10951" s="57">
        <v>13109</v>
      </c>
      <c r="B10951" s="55" t="s">
        <v>13099</v>
      </c>
      <c r="C10951" s="57" t="s">
        <v>8068</v>
      </c>
      <c r="D10951" s="59">
        <v>238.38</v>
      </c>
    </row>
    <row r="10952" spans="1:4" ht="13.5">
      <c r="A10952" s="57">
        <v>13110</v>
      </c>
      <c r="B10952" s="55" t="s">
        <v>13100</v>
      </c>
      <c r="C10952" s="57" t="s">
        <v>8068</v>
      </c>
      <c r="D10952" s="59">
        <v>313.72000000000003</v>
      </c>
    </row>
    <row r="10953" spans="1:4" ht="13.5">
      <c r="A10953" s="57">
        <v>7581</v>
      </c>
      <c r="B10953" s="55" t="s">
        <v>13101</v>
      </c>
      <c r="C10953" s="57" t="s">
        <v>8068</v>
      </c>
      <c r="D10953" s="59">
        <v>2.81</v>
      </c>
    </row>
    <row r="10954" spans="1:4" ht="13.5">
      <c r="A10954" s="57">
        <v>4509</v>
      </c>
      <c r="B10954" s="55" t="s">
        <v>13102</v>
      </c>
      <c r="C10954" s="57" t="s">
        <v>1</v>
      </c>
      <c r="D10954" s="59">
        <v>3.06</v>
      </c>
    </row>
    <row r="10955" spans="1:4" ht="13.5">
      <c r="A10955" s="57">
        <v>4512</v>
      </c>
      <c r="B10955" s="55" t="s">
        <v>13103</v>
      </c>
      <c r="C10955" s="57" t="s">
        <v>1</v>
      </c>
      <c r="D10955" s="59">
        <v>1.46</v>
      </c>
    </row>
    <row r="10956" spans="1:4" ht="13.5">
      <c r="A10956" s="57">
        <v>4517</v>
      </c>
      <c r="B10956" s="55" t="s">
        <v>13104</v>
      </c>
      <c r="C10956" s="57" t="s">
        <v>1</v>
      </c>
      <c r="D10956" s="59">
        <v>2.11</v>
      </c>
    </row>
    <row r="10957" spans="1:4" ht="13.5">
      <c r="A10957" s="57">
        <v>20206</v>
      </c>
      <c r="B10957" s="55" t="s">
        <v>13105</v>
      </c>
      <c r="C10957" s="57" t="s">
        <v>1</v>
      </c>
      <c r="D10957" s="59">
        <v>9.07</v>
      </c>
    </row>
    <row r="10958" spans="1:4" ht="27">
      <c r="A10958" s="57">
        <v>4460</v>
      </c>
      <c r="B10958" s="55" t="s">
        <v>13106</v>
      </c>
      <c r="C10958" s="57" t="s">
        <v>1</v>
      </c>
      <c r="D10958" s="59">
        <v>9.31</v>
      </c>
    </row>
    <row r="10959" spans="1:4" ht="27">
      <c r="A10959" s="57">
        <v>4417</v>
      </c>
      <c r="B10959" s="55" t="s">
        <v>13107</v>
      </c>
      <c r="C10959" s="57" t="s">
        <v>1</v>
      </c>
      <c r="D10959" s="59">
        <v>7.18</v>
      </c>
    </row>
    <row r="10960" spans="1:4" ht="27">
      <c r="A10960" s="57">
        <v>4415</v>
      </c>
      <c r="B10960" s="55" t="s">
        <v>13108</v>
      </c>
      <c r="C10960" s="57" t="s">
        <v>1</v>
      </c>
      <c r="D10960" s="59">
        <v>4.99</v>
      </c>
    </row>
    <row r="10961" spans="1:4" ht="13.5">
      <c r="A10961" s="57">
        <v>37373</v>
      </c>
      <c r="B10961" s="55" t="s">
        <v>13109</v>
      </c>
      <c r="C10961" s="57" t="s">
        <v>4</v>
      </c>
      <c r="D10961" s="59">
        <v>0.06</v>
      </c>
    </row>
    <row r="10962" spans="1:4" ht="13.5">
      <c r="A10962" s="57">
        <v>40864</v>
      </c>
      <c r="B10962" s="55" t="s">
        <v>13110</v>
      </c>
      <c r="C10962" s="57" t="s">
        <v>8078</v>
      </c>
      <c r="D10962" s="59">
        <v>11.13</v>
      </c>
    </row>
    <row r="10963" spans="1:4" ht="13.5">
      <c r="A10963" s="57">
        <v>4734</v>
      </c>
      <c r="B10963" s="55" t="s">
        <v>13111</v>
      </c>
      <c r="C10963" s="57" t="s">
        <v>7</v>
      </c>
      <c r="D10963" s="59">
        <v>90.18</v>
      </c>
    </row>
    <row r="10964" spans="1:4" ht="13.5">
      <c r="A10964" s="57">
        <v>6085</v>
      </c>
      <c r="B10964" s="55" t="s">
        <v>13112</v>
      </c>
      <c r="C10964" s="57" t="s">
        <v>109</v>
      </c>
      <c r="D10964" s="59">
        <v>8.9</v>
      </c>
    </row>
    <row r="10965" spans="1:4" ht="13.5">
      <c r="A10965" s="57">
        <v>38396</v>
      </c>
      <c r="B10965" s="55" t="s">
        <v>13113</v>
      </c>
      <c r="C10965" s="57" t="s">
        <v>8068</v>
      </c>
      <c r="D10965" s="59">
        <v>414.71</v>
      </c>
    </row>
    <row r="10966" spans="1:4" ht="13.5">
      <c r="A10966" s="57">
        <v>6090</v>
      </c>
      <c r="B10966" s="55" t="s">
        <v>13114</v>
      </c>
      <c r="C10966" s="57" t="s">
        <v>109</v>
      </c>
      <c r="D10966" s="59">
        <v>16.91</v>
      </c>
    </row>
    <row r="10967" spans="1:4" ht="13.5">
      <c r="A10967" s="57">
        <v>11622</v>
      </c>
      <c r="B10967" s="55" t="s">
        <v>13115</v>
      </c>
      <c r="C10967" s="57" t="s">
        <v>92</v>
      </c>
      <c r="D10967" s="59">
        <v>55.19</v>
      </c>
    </row>
    <row r="10968" spans="1:4" ht="13.5">
      <c r="A10968" s="57">
        <v>6094</v>
      </c>
      <c r="B10968" s="55" t="s">
        <v>13116</v>
      </c>
      <c r="C10968" s="57" t="s">
        <v>92</v>
      </c>
      <c r="D10968" s="59">
        <v>28.59</v>
      </c>
    </row>
    <row r="10969" spans="1:4" ht="27">
      <c r="A10969" s="57">
        <v>43143</v>
      </c>
      <c r="B10969" s="55" t="s">
        <v>13117</v>
      </c>
      <c r="C10969" s="57" t="s">
        <v>109</v>
      </c>
      <c r="D10969" s="59">
        <v>20.84</v>
      </c>
    </row>
    <row r="10970" spans="1:4" ht="13.5">
      <c r="A10970" s="57">
        <v>7317</v>
      </c>
      <c r="B10970" s="55" t="s">
        <v>13118</v>
      </c>
      <c r="C10970" s="57" t="s">
        <v>92</v>
      </c>
      <c r="D10970" s="59">
        <v>25.25</v>
      </c>
    </row>
    <row r="10971" spans="1:4" ht="13.5">
      <c r="A10971" s="57">
        <v>142</v>
      </c>
      <c r="B10971" s="55" t="s">
        <v>13119</v>
      </c>
      <c r="C10971" s="57" t="s">
        <v>13120</v>
      </c>
      <c r="D10971" s="59">
        <v>26.04</v>
      </c>
    </row>
    <row r="10972" spans="1:4" ht="27">
      <c r="A10972" s="57">
        <v>43142</v>
      </c>
      <c r="B10972" s="55" t="s">
        <v>13121</v>
      </c>
      <c r="C10972" s="57" t="s">
        <v>109</v>
      </c>
      <c r="D10972" s="59">
        <v>118.29</v>
      </c>
    </row>
    <row r="10973" spans="1:4" ht="13.5">
      <c r="A10973" s="57">
        <v>38123</v>
      </c>
      <c r="B10973" s="55" t="s">
        <v>13122</v>
      </c>
      <c r="C10973" s="57" t="s">
        <v>92</v>
      </c>
      <c r="D10973" s="59">
        <v>62.75</v>
      </c>
    </row>
    <row r="10974" spans="1:4" ht="27">
      <c r="A10974" s="57">
        <v>42701</v>
      </c>
      <c r="B10974" s="55" t="s">
        <v>13123</v>
      </c>
      <c r="C10974" s="57" t="s">
        <v>8068</v>
      </c>
      <c r="D10974" s="59">
        <v>45.44</v>
      </c>
    </row>
    <row r="10975" spans="1:4" ht="27">
      <c r="A10975" s="57">
        <v>42702</v>
      </c>
      <c r="B10975" s="55" t="s">
        <v>13124</v>
      </c>
      <c r="C10975" s="57" t="s">
        <v>8068</v>
      </c>
      <c r="D10975" s="59">
        <v>80.75</v>
      </c>
    </row>
    <row r="10976" spans="1:4" ht="27">
      <c r="A10976" s="57">
        <v>37955</v>
      </c>
      <c r="B10976" s="55" t="s">
        <v>13125</v>
      </c>
      <c r="C10976" s="57" t="s">
        <v>8068</v>
      </c>
      <c r="D10976" s="59">
        <v>104.65</v>
      </c>
    </row>
    <row r="10977" spans="1:4" ht="27">
      <c r="A10977" s="57">
        <v>42699</v>
      </c>
      <c r="B10977" s="55" t="s">
        <v>13126</v>
      </c>
      <c r="C10977" s="57" t="s">
        <v>8068</v>
      </c>
      <c r="D10977" s="59">
        <v>27.76</v>
      </c>
    </row>
    <row r="10978" spans="1:4" ht="27">
      <c r="A10978" s="57">
        <v>42700</v>
      </c>
      <c r="B10978" s="55" t="s">
        <v>13127</v>
      </c>
      <c r="C10978" s="57" t="s">
        <v>8068</v>
      </c>
      <c r="D10978" s="59">
        <v>79.14</v>
      </c>
    </row>
    <row r="10979" spans="1:4" ht="27">
      <c r="A10979" s="57">
        <v>37743</v>
      </c>
      <c r="B10979" s="55" t="s">
        <v>13128</v>
      </c>
      <c r="C10979" s="57" t="s">
        <v>8068</v>
      </c>
      <c r="D10979" s="59">
        <v>112405.59</v>
      </c>
    </row>
    <row r="10980" spans="1:4" ht="27">
      <c r="A10980" s="57">
        <v>37744</v>
      </c>
      <c r="B10980" s="55" t="s">
        <v>13129</v>
      </c>
      <c r="C10980" s="57" t="s">
        <v>8068</v>
      </c>
      <c r="D10980" s="59">
        <v>132167.82999999999</v>
      </c>
    </row>
    <row r="10981" spans="1:4" ht="27">
      <c r="A10981" s="57">
        <v>37741</v>
      </c>
      <c r="B10981" s="55" t="s">
        <v>13130</v>
      </c>
      <c r="C10981" s="57" t="s">
        <v>8068</v>
      </c>
      <c r="D10981" s="59">
        <v>102209.79</v>
      </c>
    </row>
    <row r="10982" spans="1:4" ht="27">
      <c r="A10982" s="57">
        <v>39396</v>
      </c>
      <c r="B10982" s="55" t="s">
        <v>13131</v>
      </c>
      <c r="C10982" s="57" t="s">
        <v>8068</v>
      </c>
      <c r="D10982" s="59">
        <v>47.91</v>
      </c>
    </row>
    <row r="10983" spans="1:4" ht="27">
      <c r="A10983" s="57">
        <v>39392</v>
      </c>
      <c r="B10983" s="55" t="s">
        <v>13132</v>
      </c>
      <c r="C10983" s="57" t="s">
        <v>8068</v>
      </c>
      <c r="D10983" s="59">
        <v>54.05</v>
      </c>
    </row>
    <row r="10984" spans="1:4" ht="27">
      <c r="A10984" s="57">
        <v>39393</v>
      </c>
      <c r="B10984" s="55" t="s">
        <v>13133</v>
      </c>
      <c r="C10984" s="57" t="s">
        <v>8068</v>
      </c>
      <c r="D10984" s="59">
        <v>33.42</v>
      </c>
    </row>
    <row r="10985" spans="1:4" ht="27">
      <c r="A10985" s="57">
        <v>39394</v>
      </c>
      <c r="B10985" s="55" t="s">
        <v>13134</v>
      </c>
      <c r="C10985" s="57" t="s">
        <v>8068</v>
      </c>
      <c r="D10985" s="59">
        <v>37.619999999999997</v>
      </c>
    </row>
    <row r="10986" spans="1:4" ht="27">
      <c r="A10986" s="57">
        <v>39395</v>
      </c>
      <c r="B10986" s="55" t="s">
        <v>13135</v>
      </c>
      <c r="C10986" s="57" t="s">
        <v>8068</v>
      </c>
      <c r="D10986" s="59">
        <v>34.979999999999997</v>
      </c>
    </row>
    <row r="10987" spans="1:4" ht="27">
      <c r="A10987" s="57">
        <v>14618</v>
      </c>
      <c r="B10987" s="55" t="s">
        <v>13136</v>
      </c>
      <c r="C10987" s="57" t="s">
        <v>8068</v>
      </c>
      <c r="D10987" s="59">
        <v>1407.83</v>
      </c>
    </row>
    <row r="10988" spans="1:4" ht="27">
      <c r="A10988" s="57">
        <v>40269</v>
      </c>
      <c r="B10988" s="55" t="s">
        <v>13137</v>
      </c>
      <c r="C10988" s="57" t="s">
        <v>8068</v>
      </c>
      <c r="D10988" s="59">
        <v>5672.07</v>
      </c>
    </row>
    <row r="10989" spans="1:4" ht="13.5">
      <c r="A10989" s="57">
        <v>6110</v>
      </c>
      <c r="B10989" s="55" t="s">
        <v>13138</v>
      </c>
      <c r="C10989" s="57" t="s">
        <v>4</v>
      </c>
      <c r="D10989" s="59">
        <v>17.68</v>
      </c>
    </row>
    <row r="10990" spans="1:4" ht="13.5">
      <c r="A10990" s="57">
        <v>40910</v>
      </c>
      <c r="B10990" s="55" t="s">
        <v>13139</v>
      </c>
      <c r="C10990" s="57" t="s">
        <v>8078</v>
      </c>
      <c r="D10990" s="59">
        <v>3107.54</v>
      </c>
    </row>
    <row r="10991" spans="1:4" ht="13.5">
      <c r="A10991" s="57">
        <v>6111</v>
      </c>
      <c r="B10991" s="55" t="s">
        <v>13140</v>
      </c>
      <c r="C10991" s="57" t="s">
        <v>4</v>
      </c>
      <c r="D10991" s="59">
        <v>11.02</v>
      </c>
    </row>
    <row r="10992" spans="1:4" ht="13.5">
      <c r="A10992" s="57">
        <v>41084</v>
      </c>
      <c r="B10992" s="55" t="s">
        <v>13141</v>
      </c>
      <c r="C10992" s="57" t="s">
        <v>8078</v>
      </c>
      <c r="D10992" s="59">
        <v>1937.46</v>
      </c>
    </row>
    <row r="10993" spans="1:4" ht="13.5">
      <c r="A10993" s="57">
        <v>25950</v>
      </c>
      <c r="B10993" s="55" t="s">
        <v>13142</v>
      </c>
      <c r="C10993" s="57" t="s">
        <v>7</v>
      </c>
      <c r="D10993" s="59">
        <v>33.799999999999997</v>
      </c>
    </row>
    <row r="10994" spans="1:4" ht="13.5">
      <c r="A10994" s="57">
        <v>38637</v>
      </c>
      <c r="B10994" s="55" t="s">
        <v>13143</v>
      </c>
      <c r="C10994" s="57" t="s">
        <v>8068</v>
      </c>
      <c r="D10994" s="59">
        <v>162.13</v>
      </c>
    </row>
    <row r="10995" spans="1:4" ht="13.5">
      <c r="A10995" s="57">
        <v>6150</v>
      </c>
      <c r="B10995" s="55" t="s">
        <v>13144</v>
      </c>
      <c r="C10995" s="57" t="s">
        <v>8068</v>
      </c>
      <c r="D10995" s="59">
        <v>164.11</v>
      </c>
    </row>
    <row r="10996" spans="1:4" ht="13.5">
      <c r="A10996" s="57">
        <v>6136</v>
      </c>
      <c r="B10996" s="55" t="s">
        <v>13145</v>
      </c>
      <c r="C10996" s="57" t="s">
        <v>8068</v>
      </c>
      <c r="D10996" s="59">
        <v>129</v>
      </c>
    </row>
    <row r="10997" spans="1:4" ht="13.5">
      <c r="A10997" s="57">
        <v>38638</v>
      </c>
      <c r="B10997" s="55" t="s">
        <v>13146</v>
      </c>
      <c r="C10997" s="57" t="s">
        <v>8068</v>
      </c>
      <c r="D10997" s="59">
        <v>136.62</v>
      </c>
    </row>
    <row r="10998" spans="1:4" ht="13.5">
      <c r="A10998" s="57">
        <v>20262</v>
      </c>
      <c r="B10998" s="55" t="s">
        <v>13147</v>
      </c>
      <c r="C10998" s="57" t="s">
        <v>8068</v>
      </c>
      <c r="D10998" s="59">
        <v>13.38</v>
      </c>
    </row>
    <row r="10999" spans="1:4" ht="13.5">
      <c r="A10999" s="57">
        <v>6148</v>
      </c>
      <c r="B10999" s="55" t="s">
        <v>13148</v>
      </c>
      <c r="C10999" s="57" t="s">
        <v>8068</v>
      </c>
      <c r="D10999" s="59">
        <v>7.37</v>
      </c>
    </row>
    <row r="11000" spans="1:4" ht="13.5">
      <c r="A11000" s="57">
        <v>6145</v>
      </c>
      <c r="B11000" s="55" t="s">
        <v>13149</v>
      </c>
      <c r="C11000" s="57" t="s">
        <v>8068</v>
      </c>
      <c r="D11000" s="59">
        <v>13.24</v>
      </c>
    </row>
    <row r="11001" spans="1:4" ht="13.5">
      <c r="A11001" s="57">
        <v>6149</v>
      </c>
      <c r="B11001" s="55" t="s">
        <v>13150</v>
      </c>
      <c r="C11001" s="57" t="s">
        <v>8068</v>
      </c>
      <c r="D11001" s="59">
        <v>12.48</v>
      </c>
    </row>
    <row r="11002" spans="1:4" ht="13.5">
      <c r="A11002" s="57">
        <v>6146</v>
      </c>
      <c r="B11002" s="55" t="s">
        <v>13151</v>
      </c>
      <c r="C11002" s="57" t="s">
        <v>8068</v>
      </c>
      <c r="D11002" s="59">
        <v>13.25</v>
      </c>
    </row>
    <row r="11003" spans="1:4" ht="13.5">
      <c r="A11003" s="57">
        <v>26026</v>
      </c>
      <c r="B11003" s="55" t="s">
        <v>13152</v>
      </c>
      <c r="C11003" s="57" t="s">
        <v>92</v>
      </c>
      <c r="D11003" s="59">
        <v>2.19</v>
      </c>
    </row>
    <row r="11004" spans="1:4" ht="13.5">
      <c r="A11004" s="57">
        <v>39961</v>
      </c>
      <c r="B11004" s="55" t="s">
        <v>13153</v>
      </c>
      <c r="C11004" s="57" t="s">
        <v>8068</v>
      </c>
      <c r="D11004" s="59">
        <v>17.2</v>
      </c>
    </row>
    <row r="11005" spans="1:4" ht="40.5">
      <c r="A11005" s="57">
        <v>42433</v>
      </c>
      <c r="B11005" s="55" t="s">
        <v>13154</v>
      </c>
      <c r="C11005" s="57" t="s">
        <v>8068</v>
      </c>
      <c r="D11005" s="59">
        <v>4006.8</v>
      </c>
    </row>
    <row r="11006" spans="1:4" ht="40.5">
      <c r="A11006" s="57">
        <v>42434</v>
      </c>
      <c r="B11006" s="55" t="s">
        <v>13155</v>
      </c>
      <c r="C11006" s="57" t="s">
        <v>8068</v>
      </c>
      <c r="D11006" s="59">
        <v>4329.93</v>
      </c>
    </row>
    <row r="11007" spans="1:4" ht="40.5">
      <c r="A11007" s="57">
        <v>42435</v>
      </c>
      <c r="B11007" s="55" t="s">
        <v>13156</v>
      </c>
      <c r="C11007" s="57" t="s">
        <v>8068</v>
      </c>
      <c r="D11007" s="59">
        <v>2159.17</v>
      </c>
    </row>
    <row r="11008" spans="1:4" ht="13.5">
      <c r="A11008" s="57">
        <v>38061</v>
      </c>
      <c r="B11008" s="55" t="s">
        <v>13157</v>
      </c>
      <c r="C11008" s="57" t="s">
        <v>8068</v>
      </c>
      <c r="D11008" s="59">
        <v>35.11</v>
      </c>
    </row>
    <row r="11009" spans="1:4" ht="13.5">
      <c r="A11009" s="57">
        <v>20250</v>
      </c>
      <c r="B11009" s="55" t="s">
        <v>13158</v>
      </c>
      <c r="C11009" s="57" t="s">
        <v>92</v>
      </c>
      <c r="D11009" s="59">
        <v>14</v>
      </c>
    </row>
    <row r="11010" spans="1:4" ht="40.5">
      <c r="A11010" s="57">
        <v>39965</v>
      </c>
      <c r="B11010" s="55" t="s">
        <v>13159</v>
      </c>
      <c r="C11010" s="57" t="s">
        <v>3</v>
      </c>
      <c r="D11010" s="59">
        <v>1771.67</v>
      </c>
    </row>
    <row r="11011" spans="1:4" ht="54">
      <c r="A11011" s="57">
        <v>39964</v>
      </c>
      <c r="B11011" s="55" t="s">
        <v>13160</v>
      </c>
      <c r="C11011" s="57" t="s">
        <v>3</v>
      </c>
      <c r="D11011" s="59">
        <v>1427.31</v>
      </c>
    </row>
    <row r="11012" spans="1:4" ht="13.5">
      <c r="A11012" s="57">
        <v>13388</v>
      </c>
      <c r="B11012" s="55" t="s">
        <v>13161</v>
      </c>
      <c r="C11012" s="57" t="s">
        <v>92</v>
      </c>
      <c r="D11012" s="59">
        <v>111.24</v>
      </c>
    </row>
    <row r="11013" spans="1:4" ht="13.5">
      <c r="A11013" s="57">
        <v>39914</v>
      </c>
      <c r="B11013" s="55" t="s">
        <v>13162</v>
      </c>
      <c r="C11013" s="57" t="s">
        <v>92</v>
      </c>
      <c r="D11013" s="59">
        <v>180.1</v>
      </c>
    </row>
    <row r="11014" spans="1:4" ht="13.5">
      <c r="A11014" s="57">
        <v>12732</v>
      </c>
      <c r="B11014" s="55" t="s">
        <v>13163</v>
      </c>
      <c r="C11014" s="57" t="s">
        <v>8068</v>
      </c>
      <c r="D11014" s="59">
        <v>207.81</v>
      </c>
    </row>
    <row r="11015" spans="1:4" ht="13.5">
      <c r="A11015" s="57">
        <v>6160</v>
      </c>
      <c r="B11015" s="55" t="s">
        <v>13164</v>
      </c>
      <c r="C11015" s="57" t="s">
        <v>4</v>
      </c>
      <c r="D11015" s="59">
        <v>18.93</v>
      </c>
    </row>
    <row r="11016" spans="1:4" ht="13.5">
      <c r="A11016" s="57">
        <v>41087</v>
      </c>
      <c r="B11016" s="55" t="s">
        <v>13165</v>
      </c>
      <c r="C11016" s="57" t="s">
        <v>8078</v>
      </c>
      <c r="D11016" s="59">
        <v>3327.88</v>
      </c>
    </row>
    <row r="11017" spans="1:4" ht="13.5">
      <c r="A11017" s="57">
        <v>6166</v>
      </c>
      <c r="B11017" s="55" t="s">
        <v>13166</v>
      </c>
      <c r="C11017" s="57" t="s">
        <v>4</v>
      </c>
      <c r="D11017" s="59">
        <v>20.62</v>
      </c>
    </row>
    <row r="11018" spans="1:4" ht="13.5">
      <c r="A11018" s="57">
        <v>41088</v>
      </c>
      <c r="B11018" s="55" t="s">
        <v>13167</v>
      </c>
      <c r="C11018" s="57" t="s">
        <v>8078</v>
      </c>
      <c r="D11018" s="59">
        <v>3624.98</v>
      </c>
    </row>
    <row r="11019" spans="1:4" ht="27">
      <c r="A11019" s="57">
        <v>20232</v>
      </c>
      <c r="B11019" s="55" t="s">
        <v>13168</v>
      </c>
      <c r="C11019" s="57" t="s">
        <v>1</v>
      </c>
      <c r="D11019" s="59">
        <v>30.02</v>
      </c>
    </row>
    <row r="11020" spans="1:4" ht="13.5">
      <c r="A11020" s="57">
        <v>10856</v>
      </c>
      <c r="B11020" s="55" t="s">
        <v>13169</v>
      </c>
      <c r="C11020" s="57" t="s">
        <v>1</v>
      </c>
      <c r="D11020" s="59">
        <v>79.39</v>
      </c>
    </row>
    <row r="11021" spans="1:4" ht="27">
      <c r="A11021" s="57">
        <v>4828</v>
      </c>
      <c r="B11021" s="55" t="s">
        <v>13170</v>
      </c>
      <c r="C11021" s="57" t="s">
        <v>1</v>
      </c>
      <c r="D11021" s="59">
        <v>57.75</v>
      </c>
    </row>
    <row r="11022" spans="1:4" ht="13.5">
      <c r="A11022" s="57">
        <v>20249</v>
      </c>
      <c r="B11022" s="55" t="s">
        <v>13171</v>
      </c>
      <c r="C11022" s="57" t="s">
        <v>1</v>
      </c>
      <c r="D11022" s="59">
        <v>31.62</v>
      </c>
    </row>
    <row r="11023" spans="1:4" ht="13.5">
      <c r="A11023" s="57">
        <v>11609</v>
      </c>
      <c r="B11023" s="55" t="s">
        <v>13172</v>
      </c>
      <c r="C11023" s="57" t="s">
        <v>109</v>
      </c>
      <c r="D11023" s="59">
        <v>9.17</v>
      </c>
    </row>
    <row r="11024" spans="1:4" ht="13.5">
      <c r="A11024" s="57">
        <v>20083</v>
      </c>
      <c r="B11024" s="55" t="s">
        <v>13173</v>
      </c>
      <c r="C11024" s="57" t="s">
        <v>8068</v>
      </c>
      <c r="D11024" s="59">
        <v>59.62</v>
      </c>
    </row>
    <row r="11025" spans="1:4" ht="13.5">
      <c r="A11025" s="57">
        <v>20082</v>
      </c>
      <c r="B11025" s="55" t="s">
        <v>13174</v>
      </c>
      <c r="C11025" s="57" t="s">
        <v>8068</v>
      </c>
      <c r="D11025" s="59">
        <v>23.22</v>
      </c>
    </row>
    <row r="11026" spans="1:4" ht="13.5">
      <c r="A11026" s="57">
        <v>5318</v>
      </c>
      <c r="B11026" s="55" t="s">
        <v>13175</v>
      </c>
      <c r="C11026" s="57" t="s">
        <v>109</v>
      </c>
      <c r="D11026" s="59">
        <v>13.42</v>
      </c>
    </row>
    <row r="11027" spans="1:4" ht="13.5">
      <c r="A11027" s="57">
        <v>10691</v>
      </c>
      <c r="B11027" s="55" t="s">
        <v>13176</v>
      </c>
      <c r="C11027" s="57" t="s">
        <v>109</v>
      </c>
      <c r="D11027" s="59">
        <v>47.15</v>
      </c>
    </row>
    <row r="11028" spans="1:4" ht="13.5">
      <c r="A11028" s="57">
        <v>12295</v>
      </c>
      <c r="B11028" s="55" t="s">
        <v>13177</v>
      </c>
      <c r="C11028" s="57" t="s">
        <v>8068</v>
      </c>
      <c r="D11028" s="59">
        <v>2.76</v>
      </c>
    </row>
    <row r="11029" spans="1:4" ht="13.5">
      <c r="A11029" s="57">
        <v>12296</v>
      </c>
      <c r="B11029" s="55" t="s">
        <v>13178</v>
      </c>
      <c r="C11029" s="57" t="s">
        <v>8068</v>
      </c>
      <c r="D11029" s="59">
        <v>3.58</v>
      </c>
    </row>
    <row r="11030" spans="1:4" ht="13.5">
      <c r="A11030" s="57">
        <v>12294</v>
      </c>
      <c r="B11030" s="55" t="s">
        <v>13179</v>
      </c>
      <c r="C11030" s="57" t="s">
        <v>8068</v>
      </c>
      <c r="D11030" s="59">
        <v>8.59</v>
      </c>
    </row>
    <row r="11031" spans="1:4" ht="13.5">
      <c r="A11031" s="57">
        <v>14543</v>
      </c>
      <c r="B11031" s="55" t="s">
        <v>13180</v>
      </c>
      <c r="C11031" s="57" t="s">
        <v>8068</v>
      </c>
      <c r="D11031" s="59">
        <v>6.13</v>
      </c>
    </row>
    <row r="11032" spans="1:4" ht="13.5">
      <c r="A11032" s="57">
        <v>13329</v>
      </c>
      <c r="B11032" s="55" t="s">
        <v>13181</v>
      </c>
      <c r="C11032" s="57" t="s">
        <v>8068</v>
      </c>
      <c r="D11032" s="59">
        <v>3.6</v>
      </c>
    </row>
    <row r="11033" spans="1:4" ht="27">
      <c r="A11033" s="57">
        <v>21044</v>
      </c>
      <c r="B11033" s="55" t="s">
        <v>13182</v>
      </c>
      <c r="C11033" s="57" t="s">
        <v>8068</v>
      </c>
      <c r="D11033" s="59">
        <v>30.66</v>
      </c>
    </row>
    <row r="11034" spans="1:4" ht="27">
      <c r="A11034" s="57">
        <v>21045</v>
      </c>
      <c r="B11034" s="55" t="s">
        <v>13183</v>
      </c>
      <c r="C11034" s="57" t="s">
        <v>8068</v>
      </c>
      <c r="D11034" s="59">
        <v>41.99</v>
      </c>
    </row>
    <row r="11035" spans="1:4" ht="27">
      <c r="A11035" s="57">
        <v>21040</v>
      </c>
      <c r="B11035" s="55" t="s">
        <v>13184</v>
      </c>
      <c r="C11035" s="57" t="s">
        <v>8068</v>
      </c>
      <c r="D11035" s="59">
        <v>30</v>
      </c>
    </row>
    <row r="11036" spans="1:4" ht="27">
      <c r="A11036" s="57">
        <v>21041</v>
      </c>
      <c r="B11036" s="55" t="s">
        <v>13185</v>
      </c>
      <c r="C11036" s="57" t="s">
        <v>8068</v>
      </c>
      <c r="D11036" s="59">
        <v>36.21</v>
      </c>
    </row>
    <row r="11037" spans="1:4" ht="27">
      <c r="A11037" s="57">
        <v>21047</v>
      </c>
      <c r="B11037" s="55" t="s">
        <v>13186</v>
      </c>
      <c r="C11037" s="57" t="s">
        <v>8068</v>
      </c>
      <c r="D11037" s="59">
        <v>45.2</v>
      </c>
    </row>
    <row r="11038" spans="1:4" ht="27">
      <c r="A11038" s="57">
        <v>21043</v>
      </c>
      <c r="B11038" s="55" t="s">
        <v>13187</v>
      </c>
      <c r="C11038" s="57" t="s">
        <v>8068</v>
      </c>
      <c r="D11038" s="59">
        <v>44</v>
      </c>
    </row>
    <row r="11039" spans="1:4" ht="27">
      <c r="A11039" s="57">
        <v>21042</v>
      </c>
      <c r="B11039" s="55" t="s">
        <v>13188</v>
      </c>
      <c r="C11039" s="57" t="s">
        <v>8068</v>
      </c>
      <c r="D11039" s="59">
        <v>34.840000000000003</v>
      </c>
    </row>
    <row r="11040" spans="1:4" ht="13.5">
      <c r="A11040" s="57">
        <v>14149</v>
      </c>
      <c r="B11040" s="55" t="s">
        <v>13189</v>
      </c>
      <c r="C11040" s="57" t="s">
        <v>11253</v>
      </c>
      <c r="D11040" s="59">
        <v>181.2</v>
      </c>
    </row>
    <row r="11041" spans="1:4" ht="27">
      <c r="A11041" s="57">
        <v>38099</v>
      </c>
      <c r="B11041" s="55" t="s">
        <v>13190</v>
      </c>
      <c r="C11041" s="57" t="s">
        <v>8068</v>
      </c>
      <c r="D11041" s="59">
        <v>1.72</v>
      </c>
    </row>
    <row r="11042" spans="1:4" ht="27">
      <c r="A11042" s="57">
        <v>38100</v>
      </c>
      <c r="B11042" s="55" t="s">
        <v>13191</v>
      </c>
      <c r="C11042" s="57" t="s">
        <v>8068</v>
      </c>
      <c r="D11042" s="59">
        <v>2.81</v>
      </c>
    </row>
    <row r="11043" spans="1:4" ht="27">
      <c r="A11043" s="57">
        <v>20061</v>
      </c>
      <c r="B11043" s="55" t="s">
        <v>13192</v>
      </c>
      <c r="C11043" s="57" t="s">
        <v>8068</v>
      </c>
      <c r="D11043" s="59">
        <v>3.17</v>
      </c>
    </row>
    <row r="11044" spans="1:4" ht="27">
      <c r="A11044" s="57">
        <v>7576</v>
      </c>
      <c r="B11044" s="55" t="s">
        <v>13193</v>
      </c>
      <c r="C11044" s="57" t="s">
        <v>8068</v>
      </c>
      <c r="D11044" s="59">
        <v>115.72</v>
      </c>
    </row>
    <row r="11045" spans="1:4" ht="13.5">
      <c r="A11045" s="57">
        <v>3384</v>
      </c>
      <c r="B11045" s="55" t="s">
        <v>13194</v>
      </c>
      <c r="C11045" s="57" t="s">
        <v>8068</v>
      </c>
      <c r="D11045" s="59">
        <v>5.33</v>
      </c>
    </row>
    <row r="11046" spans="1:4" ht="13.5">
      <c r="A11046" s="57">
        <v>7572</v>
      </c>
      <c r="B11046" s="55" t="s">
        <v>13195</v>
      </c>
      <c r="C11046" s="57" t="s">
        <v>8068</v>
      </c>
      <c r="D11046" s="59">
        <v>5.61</v>
      </c>
    </row>
    <row r="11047" spans="1:4" ht="13.5">
      <c r="A11047" s="57">
        <v>3396</v>
      </c>
      <c r="B11047" s="55" t="s">
        <v>13196</v>
      </c>
      <c r="C11047" s="57" t="s">
        <v>8068</v>
      </c>
      <c r="D11047" s="59">
        <v>3.97</v>
      </c>
    </row>
    <row r="11048" spans="1:4" ht="13.5">
      <c r="A11048" s="57">
        <v>37590</v>
      </c>
      <c r="B11048" s="55" t="s">
        <v>13197</v>
      </c>
      <c r="C11048" s="57" t="s">
        <v>8068</v>
      </c>
      <c r="D11048" s="59">
        <v>22.76</v>
      </c>
    </row>
    <row r="11049" spans="1:4" ht="13.5">
      <c r="A11049" s="57">
        <v>37591</v>
      </c>
      <c r="B11049" s="55" t="s">
        <v>13198</v>
      </c>
      <c r="C11049" s="57" t="s">
        <v>8068</v>
      </c>
      <c r="D11049" s="59">
        <v>27.36</v>
      </c>
    </row>
    <row r="11050" spans="1:4" ht="27">
      <c r="A11050" s="57">
        <v>12626</v>
      </c>
      <c r="B11050" s="55" t="s">
        <v>13199</v>
      </c>
      <c r="C11050" s="57" t="s">
        <v>8068</v>
      </c>
      <c r="D11050" s="59">
        <v>15.21</v>
      </c>
    </row>
    <row r="11051" spans="1:4" ht="13.5">
      <c r="A11051" s="57">
        <v>11033</v>
      </c>
      <c r="B11051" s="55" t="s">
        <v>13200</v>
      </c>
      <c r="C11051" s="57" t="s">
        <v>8068</v>
      </c>
      <c r="D11051" s="59">
        <v>6.18</v>
      </c>
    </row>
    <row r="11052" spans="1:4" ht="13.5">
      <c r="A11052" s="57">
        <v>390</v>
      </c>
      <c r="B11052" s="55" t="s">
        <v>13201</v>
      </c>
      <c r="C11052" s="57" t="s">
        <v>8068</v>
      </c>
      <c r="D11052" s="59">
        <v>7.99</v>
      </c>
    </row>
    <row r="11053" spans="1:4" ht="27">
      <c r="A11053" s="57">
        <v>42436</v>
      </c>
      <c r="B11053" s="55" t="s">
        <v>13202</v>
      </c>
      <c r="C11053" s="57" t="s">
        <v>8068</v>
      </c>
      <c r="D11053" s="59">
        <v>2260.04</v>
      </c>
    </row>
    <row r="11054" spans="1:4" ht="27">
      <c r="A11054" s="57">
        <v>6193</v>
      </c>
      <c r="B11054" s="55" t="s">
        <v>13203</v>
      </c>
      <c r="C11054" s="57" t="s">
        <v>1</v>
      </c>
      <c r="D11054" s="59">
        <v>18.649999999999999</v>
      </c>
    </row>
    <row r="11055" spans="1:4" ht="13.5">
      <c r="A11055" s="57">
        <v>6194</v>
      </c>
      <c r="B11055" s="55" t="s">
        <v>13204</v>
      </c>
      <c r="C11055" s="57" t="s">
        <v>1</v>
      </c>
      <c r="D11055" s="59">
        <v>4.3</v>
      </c>
    </row>
    <row r="11056" spans="1:4" ht="13.5">
      <c r="A11056" s="57">
        <v>10567</v>
      </c>
      <c r="B11056" s="55" t="s">
        <v>13205</v>
      </c>
      <c r="C11056" s="57" t="s">
        <v>1</v>
      </c>
      <c r="D11056" s="59">
        <v>6.81</v>
      </c>
    </row>
    <row r="11057" spans="1:4" ht="13.5">
      <c r="A11057" s="57">
        <v>6212</v>
      </c>
      <c r="B11057" s="55" t="s">
        <v>13206</v>
      </c>
      <c r="C11057" s="57" t="s">
        <v>1</v>
      </c>
      <c r="D11057" s="59">
        <v>10</v>
      </c>
    </row>
    <row r="11058" spans="1:4" ht="13.5">
      <c r="A11058" s="57">
        <v>3993</v>
      </c>
      <c r="B11058" s="55" t="s">
        <v>13207</v>
      </c>
      <c r="C11058" s="57" t="s">
        <v>3</v>
      </c>
      <c r="D11058" s="59">
        <v>18.079999999999998</v>
      </c>
    </row>
    <row r="11059" spans="1:4" ht="13.5">
      <c r="A11059" s="57">
        <v>3990</v>
      </c>
      <c r="B11059" s="55" t="s">
        <v>13208</v>
      </c>
      <c r="C11059" s="57" t="s">
        <v>1</v>
      </c>
      <c r="D11059" s="59">
        <v>22.68</v>
      </c>
    </row>
    <row r="11060" spans="1:4" ht="13.5">
      <c r="A11060" s="57">
        <v>3992</v>
      </c>
      <c r="B11060" s="55" t="s">
        <v>13209</v>
      </c>
      <c r="C11060" s="57" t="s">
        <v>1</v>
      </c>
      <c r="D11060" s="59">
        <v>30.63</v>
      </c>
    </row>
    <row r="11061" spans="1:4" ht="27">
      <c r="A11061" s="57">
        <v>6178</v>
      </c>
      <c r="B11061" s="55" t="s">
        <v>13210</v>
      </c>
      <c r="C11061" s="57" t="s">
        <v>3</v>
      </c>
      <c r="D11061" s="59">
        <v>138.97999999999999</v>
      </c>
    </row>
    <row r="11062" spans="1:4" ht="27">
      <c r="A11062" s="57">
        <v>6180</v>
      </c>
      <c r="B11062" s="55" t="s">
        <v>13211</v>
      </c>
      <c r="C11062" s="57" t="s">
        <v>3</v>
      </c>
      <c r="D11062" s="59">
        <v>150</v>
      </c>
    </row>
    <row r="11063" spans="1:4" ht="27">
      <c r="A11063" s="57">
        <v>6182</v>
      </c>
      <c r="B11063" s="55" t="s">
        <v>13212</v>
      </c>
      <c r="C11063" s="57" t="s">
        <v>3</v>
      </c>
      <c r="D11063" s="59">
        <v>186.18</v>
      </c>
    </row>
    <row r="11064" spans="1:4" ht="27">
      <c r="A11064" s="57">
        <v>43614</v>
      </c>
      <c r="B11064" s="55" t="s">
        <v>13213</v>
      </c>
      <c r="C11064" s="57" t="s">
        <v>1</v>
      </c>
      <c r="D11064" s="59">
        <v>15.32</v>
      </c>
    </row>
    <row r="11065" spans="1:4" ht="27">
      <c r="A11065" s="57">
        <v>6189</v>
      </c>
      <c r="B11065" s="55" t="s">
        <v>13214</v>
      </c>
      <c r="C11065" s="57" t="s">
        <v>1</v>
      </c>
      <c r="D11065" s="59">
        <v>27.22</v>
      </c>
    </row>
    <row r="11066" spans="1:4" ht="13.5">
      <c r="A11066" s="57">
        <v>6214</v>
      </c>
      <c r="B11066" s="55" t="s">
        <v>13215</v>
      </c>
      <c r="C11066" s="57" t="s">
        <v>3</v>
      </c>
      <c r="D11066" s="59">
        <v>87.06</v>
      </c>
    </row>
    <row r="11067" spans="1:4" ht="27">
      <c r="A11067" s="57">
        <v>36153</v>
      </c>
      <c r="B11067" s="55" t="s">
        <v>13216</v>
      </c>
      <c r="C11067" s="57" t="s">
        <v>8068</v>
      </c>
      <c r="D11067" s="59">
        <v>169.86</v>
      </c>
    </row>
    <row r="11068" spans="1:4" ht="13.5">
      <c r="A11068" s="57">
        <v>10740</v>
      </c>
      <c r="B11068" s="55" t="s">
        <v>13217</v>
      </c>
      <c r="C11068" s="57" t="s">
        <v>8068</v>
      </c>
      <c r="D11068" s="59">
        <v>10631.87</v>
      </c>
    </row>
    <row r="11069" spans="1:4" ht="13.5">
      <c r="A11069" s="57">
        <v>13914</v>
      </c>
      <c r="B11069" s="55" t="s">
        <v>13218</v>
      </c>
      <c r="C11069" s="57" t="s">
        <v>8068</v>
      </c>
      <c r="D11069" s="59">
        <v>769.25</v>
      </c>
    </row>
    <row r="11070" spans="1:4" ht="13.5">
      <c r="A11070" s="57">
        <v>10742</v>
      </c>
      <c r="B11070" s="55" t="s">
        <v>13219</v>
      </c>
      <c r="C11070" s="57" t="s">
        <v>8068</v>
      </c>
      <c r="D11070" s="59">
        <v>1121.97</v>
      </c>
    </row>
    <row r="11071" spans="1:4" ht="13.5">
      <c r="A11071" s="57">
        <v>38465</v>
      </c>
      <c r="B11071" s="55" t="s">
        <v>13220</v>
      </c>
      <c r="C11071" s="57" t="s">
        <v>8068</v>
      </c>
      <c r="D11071" s="59">
        <v>25.04</v>
      </c>
    </row>
    <row r="11072" spans="1:4" ht="13.5">
      <c r="A11072" s="57">
        <v>7543</v>
      </c>
      <c r="B11072" s="55" t="s">
        <v>13221</v>
      </c>
      <c r="C11072" s="57" t="s">
        <v>8068</v>
      </c>
      <c r="D11072" s="59">
        <v>3.88</v>
      </c>
    </row>
    <row r="11073" spans="1:4" ht="27">
      <c r="A11073" s="57">
        <v>43427</v>
      </c>
      <c r="B11073" s="55" t="s">
        <v>13222</v>
      </c>
      <c r="C11073" s="57" t="s">
        <v>8068</v>
      </c>
      <c r="D11073" s="59">
        <v>972.6</v>
      </c>
    </row>
    <row r="11074" spans="1:4" ht="13.5">
      <c r="A11074" s="57">
        <v>41613</v>
      </c>
      <c r="B11074" s="55" t="s">
        <v>13223</v>
      </c>
      <c r="C11074" s="57" t="s">
        <v>8068</v>
      </c>
      <c r="D11074" s="59">
        <v>62.52</v>
      </c>
    </row>
    <row r="11075" spans="1:4" ht="13.5">
      <c r="A11075" s="57">
        <v>41614</v>
      </c>
      <c r="B11075" s="55" t="s">
        <v>13224</v>
      </c>
      <c r="C11075" s="57" t="s">
        <v>8068</v>
      </c>
      <c r="D11075" s="59">
        <v>79.66</v>
      </c>
    </row>
    <row r="11076" spans="1:4" ht="13.5">
      <c r="A11076" s="57">
        <v>41615</v>
      </c>
      <c r="B11076" s="55" t="s">
        <v>13225</v>
      </c>
      <c r="C11076" s="57" t="s">
        <v>8068</v>
      </c>
      <c r="D11076" s="59">
        <v>123.12</v>
      </c>
    </row>
    <row r="11077" spans="1:4" ht="13.5">
      <c r="A11077" s="57">
        <v>41616</v>
      </c>
      <c r="B11077" s="55" t="s">
        <v>13226</v>
      </c>
      <c r="C11077" s="57" t="s">
        <v>8068</v>
      </c>
      <c r="D11077" s="59">
        <v>183.96</v>
      </c>
    </row>
    <row r="11078" spans="1:4" ht="13.5">
      <c r="A11078" s="57">
        <v>41617</v>
      </c>
      <c r="B11078" s="55" t="s">
        <v>13227</v>
      </c>
      <c r="C11078" s="57" t="s">
        <v>8068</v>
      </c>
      <c r="D11078" s="59">
        <v>365.79</v>
      </c>
    </row>
    <row r="11079" spans="1:4" ht="13.5">
      <c r="A11079" s="57">
        <v>41618</v>
      </c>
      <c r="B11079" s="55" t="s">
        <v>13228</v>
      </c>
      <c r="C11079" s="57" t="s">
        <v>8068</v>
      </c>
      <c r="D11079" s="59">
        <v>673.41</v>
      </c>
    </row>
    <row r="11080" spans="1:4" ht="27">
      <c r="A11080" s="57">
        <v>43428</v>
      </c>
      <c r="B11080" s="55" t="s">
        <v>13229</v>
      </c>
      <c r="C11080" s="57" t="s">
        <v>8068</v>
      </c>
      <c r="D11080" s="59">
        <v>1182.8499999999999</v>
      </c>
    </row>
    <row r="11081" spans="1:4" ht="13.5">
      <c r="A11081" s="57">
        <v>41619</v>
      </c>
      <c r="B11081" s="55" t="s">
        <v>13230</v>
      </c>
      <c r="C11081" s="57" t="s">
        <v>8068</v>
      </c>
      <c r="D11081" s="59">
        <v>76.63</v>
      </c>
    </row>
    <row r="11082" spans="1:4" ht="13.5">
      <c r="A11082" s="57">
        <v>41620</v>
      </c>
      <c r="B11082" s="55" t="s">
        <v>13231</v>
      </c>
      <c r="C11082" s="57" t="s">
        <v>8068</v>
      </c>
      <c r="D11082" s="59">
        <v>96.8</v>
      </c>
    </row>
    <row r="11083" spans="1:4" ht="13.5">
      <c r="A11083" s="57">
        <v>41622</v>
      </c>
      <c r="B11083" s="55" t="s">
        <v>13232</v>
      </c>
      <c r="C11083" s="57" t="s">
        <v>8068</v>
      </c>
      <c r="D11083" s="59">
        <v>167.89</v>
      </c>
    </row>
    <row r="11084" spans="1:4" ht="13.5">
      <c r="A11084" s="57">
        <v>41623</v>
      </c>
      <c r="B11084" s="55" t="s">
        <v>13233</v>
      </c>
      <c r="C11084" s="57" t="s">
        <v>8068</v>
      </c>
      <c r="D11084" s="59">
        <v>258.14999999999998</v>
      </c>
    </row>
    <row r="11085" spans="1:4" ht="13.5">
      <c r="A11085" s="57">
        <v>41624</v>
      </c>
      <c r="B11085" s="55" t="s">
        <v>13234</v>
      </c>
      <c r="C11085" s="57" t="s">
        <v>8068</v>
      </c>
      <c r="D11085" s="59">
        <v>484.03</v>
      </c>
    </row>
    <row r="11086" spans="1:4" ht="13.5">
      <c r="A11086" s="57">
        <v>41625</v>
      </c>
      <c r="B11086" s="55" t="s">
        <v>13235</v>
      </c>
      <c r="C11086" s="57" t="s">
        <v>8068</v>
      </c>
      <c r="D11086" s="59">
        <v>744.7</v>
      </c>
    </row>
    <row r="11087" spans="1:4" ht="13.5">
      <c r="A11087" s="57">
        <v>13255</v>
      </c>
      <c r="B11087" s="55" t="s">
        <v>13236</v>
      </c>
      <c r="C11087" s="57" t="s">
        <v>8068</v>
      </c>
      <c r="D11087" s="59">
        <v>49.44</v>
      </c>
    </row>
    <row r="11088" spans="1:4" ht="13.5">
      <c r="A11088" s="57">
        <v>39352</v>
      </c>
      <c r="B11088" s="55" t="s">
        <v>13237</v>
      </c>
      <c r="C11088" s="57" t="s">
        <v>8068</v>
      </c>
      <c r="D11088" s="59">
        <v>2.39</v>
      </c>
    </row>
    <row r="11089" spans="1:4" ht="13.5">
      <c r="A11089" s="57">
        <v>39346</v>
      </c>
      <c r="B11089" s="55" t="s">
        <v>13238</v>
      </c>
      <c r="C11089" s="57" t="s">
        <v>8068</v>
      </c>
      <c r="D11089" s="59">
        <v>2.39</v>
      </c>
    </row>
    <row r="11090" spans="1:4" ht="13.5">
      <c r="A11090" s="57">
        <v>39350</v>
      </c>
      <c r="B11090" s="55" t="s">
        <v>13239</v>
      </c>
      <c r="C11090" s="57" t="s">
        <v>8068</v>
      </c>
      <c r="D11090" s="59">
        <v>2.58</v>
      </c>
    </row>
    <row r="11091" spans="1:4" ht="13.5">
      <c r="A11091" s="57">
        <v>39351</v>
      </c>
      <c r="B11091" s="55" t="s">
        <v>13240</v>
      </c>
      <c r="C11091" s="57" t="s">
        <v>8068</v>
      </c>
      <c r="D11091" s="59">
        <v>2.98</v>
      </c>
    </row>
    <row r="11092" spans="1:4" ht="13.5">
      <c r="A11092" s="57">
        <v>38952</v>
      </c>
      <c r="B11092" s="55" t="s">
        <v>13241</v>
      </c>
      <c r="C11092" s="57" t="s">
        <v>8068</v>
      </c>
      <c r="D11092" s="59">
        <v>3.71</v>
      </c>
    </row>
    <row r="11093" spans="1:4" ht="13.5">
      <c r="A11093" s="57">
        <v>38953</v>
      </c>
      <c r="B11093" s="55" t="s">
        <v>13242</v>
      </c>
      <c r="C11093" s="57" t="s">
        <v>8068</v>
      </c>
      <c r="D11093" s="59">
        <v>5.85</v>
      </c>
    </row>
    <row r="11094" spans="1:4" ht="13.5">
      <c r="A11094" s="57">
        <v>38835</v>
      </c>
      <c r="B11094" s="55" t="s">
        <v>13243</v>
      </c>
      <c r="C11094" s="57" t="s">
        <v>8068</v>
      </c>
      <c r="D11094" s="59">
        <v>5.25</v>
      </c>
    </row>
    <row r="11095" spans="1:4" ht="13.5">
      <c r="A11095" s="57">
        <v>38837</v>
      </c>
      <c r="B11095" s="55" t="s">
        <v>13244</v>
      </c>
      <c r="C11095" s="57" t="s">
        <v>8068</v>
      </c>
      <c r="D11095" s="59">
        <v>13.67</v>
      </c>
    </row>
    <row r="11096" spans="1:4" ht="13.5">
      <c r="A11096" s="57">
        <v>38836</v>
      </c>
      <c r="B11096" s="55" t="s">
        <v>13245</v>
      </c>
      <c r="C11096" s="57" t="s">
        <v>8068</v>
      </c>
      <c r="D11096" s="59">
        <v>7.56</v>
      </c>
    </row>
    <row r="11097" spans="1:4" ht="27">
      <c r="A11097" s="57">
        <v>2666</v>
      </c>
      <c r="B11097" s="55" t="s">
        <v>13246</v>
      </c>
      <c r="C11097" s="57" t="s">
        <v>8068</v>
      </c>
      <c r="D11097" s="59">
        <v>5.94</v>
      </c>
    </row>
    <row r="11098" spans="1:4" ht="13.5">
      <c r="A11098" s="57">
        <v>2668</v>
      </c>
      <c r="B11098" s="55" t="s">
        <v>13247</v>
      </c>
      <c r="C11098" s="57" t="s">
        <v>8068</v>
      </c>
      <c r="D11098" s="59">
        <v>6.79</v>
      </c>
    </row>
    <row r="11099" spans="1:4" ht="13.5">
      <c r="A11099" s="57">
        <v>2664</v>
      </c>
      <c r="B11099" s="55" t="s">
        <v>13248</v>
      </c>
      <c r="C11099" s="57" t="s">
        <v>8068</v>
      </c>
      <c r="D11099" s="59">
        <v>10.01</v>
      </c>
    </row>
    <row r="11100" spans="1:4" ht="13.5">
      <c r="A11100" s="57">
        <v>2662</v>
      </c>
      <c r="B11100" s="55" t="s">
        <v>13249</v>
      </c>
      <c r="C11100" s="57" t="s">
        <v>8068</v>
      </c>
      <c r="D11100" s="59">
        <v>12.28</v>
      </c>
    </row>
    <row r="11101" spans="1:4" ht="27">
      <c r="A11101" s="57">
        <v>20964</v>
      </c>
      <c r="B11101" s="55" t="s">
        <v>13250</v>
      </c>
      <c r="C11101" s="57" t="s">
        <v>8068</v>
      </c>
      <c r="D11101" s="59">
        <v>54.66</v>
      </c>
    </row>
    <row r="11102" spans="1:4" ht="27">
      <c r="A11102" s="57">
        <v>10905</v>
      </c>
      <c r="B11102" s="55" t="s">
        <v>13251</v>
      </c>
      <c r="C11102" s="57" t="s">
        <v>8068</v>
      </c>
      <c r="D11102" s="59">
        <v>73.33</v>
      </c>
    </row>
    <row r="11103" spans="1:4" ht="13.5">
      <c r="A11103" s="57">
        <v>42703</v>
      </c>
      <c r="B11103" s="55" t="s">
        <v>13252</v>
      </c>
      <c r="C11103" s="57" t="s">
        <v>8068</v>
      </c>
      <c r="D11103" s="59">
        <v>88.92</v>
      </c>
    </row>
    <row r="11104" spans="1:4" ht="13.5">
      <c r="A11104" s="57">
        <v>42704</v>
      </c>
      <c r="B11104" s="55" t="s">
        <v>13253</v>
      </c>
      <c r="C11104" s="57" t="s">
        <v>8068</v>
      </c>
      <c r="D11104" s="59">
        <v>136.52000000000001</v>
      </c>
    </row>
    <row r="11105" spans="1:4" ht="13.5">
      <c r="A11105" s="57">
        <v>42705</v>
      </c>
      <c r="B11105" s="55" t="s">
        <v>13254</v>
      </c>
      <c r="C11105" s="57" t="s">
        <v>8068</v>
      </c>
      <c r="D11105" s="59">
        <v>174.18</v>
      </c>
    </row>
    <row r="11106" spans="1:4" ht="13.5">
      <c r="A11106" s="57">
        <v>42706</v>
      </c>
      <c r="B11106" s="55" t="s">
        <v>13255</v>
      </c>
      <c r="C11106" s="57" t="s">
        <v>8068</v>
      </c>
      <c r="D11106" s="59">
        <v>215.71</v>
      </c>
    </row>
    <row r="11107" spans="1:4" ht="13.5">
      <c r="A11107" s="57">
        <v>11289</v>
      </c>
      <c r="B11107" s="55" t="s">
        <v>13256</v>
      </c>
      <c r="C11107" s="57" t="s">
        <v>8068</v>
      </c>
      <c r="D11107" s="59">
        <v>78.13</v>
      </c>
    </row>
    <row r="11108" spans="1:4" ht="13.5">
      <c r="A11108" s="57">
        <v>11241</v>
      </c>
      <c r="B11108" s="55" t="s">
        <v>13257</v>
      </c>
      <c r="C11108" s="57" t="s">
        <v>8068</v>
      </c>
      <c r="D11108" s="59">
        <v>195.34</v>
      </c>
    </row>
    <row r="11109" spans="1:4" ht="27">
      <c r="A11109" s="57">
        <v>11301</v>
      </c>
      <c r="B11109" s="55" t="s">
        <v>13258</v>
      </c>
      <c r="C11109" s="57" t="s">
        <v>8068</v>
      </c>
      <c r="D11109" s="59">
        <v>495.34</v>
      </c>
    </row>
    <row r="11110" spans="1:4" ht="27">
      <c r="A11110" s="57">
        <v>21090</v>
      </c>
      <c r="B11110" s="55" t="s">
        <v>13259</v>
      </c>
      <c r="C11110" s="57" t="s">
        <v>8068</v>
      </c>
      <c r="D11110" s="59">
        <v>606.97</v>
      </c>
    </row>
    <row r="11111" spans="1:4" ht="27">
      <c r="A11111" s="57">
        <v>14112</v>
      </c>
      <c r="B11111" s="55" t="s">
        <v>13260</v>
      </c>
      <c r="C11111" s="57" t="s">
        <v>8068</v>
      </c>
      <c r="D11111" s="59">
        <v>253.25</v>
      </c>
    </row>
    <row r="11112" spans="1:4" ht="27">
      <c r="A11112" s="57">
        <v>11315</v>
      </c>
      <c r="B11112" s="55" t="s">
        <v>13261</v>
      </c>
      <c r="C11112" s="57" t="s">
        <v>8068</v>
      </c>
      <c r="D11112" s="59">
        <v>118.6</v>
      </c>
    </row>
    <row r="11113" spans="1:4" ht="13.5">
      <c r="A11113" s="57">
        <v>11292</v>
      </c>
      <c r="B11113" s="55" t="s">
        <v>13262</v>
      </c>
      <c r="C11113" s="57" t="s">
        <v>8068</v>
      </c>
      <c r="D11113" s="59">
        <v>277.67</v>
      </c>
    </row>
    <row r="11114" spans="1:4" ht="27">
      <c r="A11114" s="57">
        <v>21071</v>
      </c>
      <c r="B11114" s="55" t="s">
        <v>13263</v>
      </c>
      <c r="C11114" s="57" t="s">
        <v>8068</v>
      </c>
      <c r="D11114" s="59">
        <v>181.39</v>
      </c>
    </row>
    <row r="11115" spans="1:4" ht="27">
      <c r="A11115" s="57">
        <v>11293</v>
      </c>
      <c r="B11115" s="55" t="s">
        <v>13264</v>
      </c>
      <c r="C11115" s="57" t="s">
        <v>8068</v>
      </c>
      <c r="D11115" s="59">
        <v>306.97000000000003</v>
      </c>
    </row>
    <row r="11116" spans="1:4" ht="27">
      <c r="A11116" s="57">
        <v>11316</v>
      </c>
      <c r="B11116" s="55" t="s">
        <v>13265</v>
      </c>
      <c r="C11116" s="57" t="s">
        <v>8068</v>
      </c>
      <c r="D11116" s="59">
        <v>390.69</v>
      </c>
    </row>
    <row r="11117" spans="1:4" ht="27">
      <c r="A11117" s="57">
        <v>6243</v>
      </c>
      <c r="B11117" s="55" t="s">
        <v>13266</v>
      </c>
      <c r="C11117" s="57" t="s">
        <v>8068</v>
      </c>
      <c r="D11117" s="59">
        <v>450</v>
      </c>
    </row>
    <row r="11118" spans="1:4" ht="27">
      <c r="A11118" s="57">
        <v>21079</v>
      </c>
      <c r="B11118" s="55" t="s">
        <v>13267</v>
      </c>
      <c r="C11118" s="57" t="s">
        <v>8068</v>
      </c>
      <c r="D11118" s="59">
        <v>536.51</v>
      </c>
    </row>
    <row r="11119" spans="1:4" ht="27">
      <c r="A11119" s="57">
        <v>6240</v>
      </c>
      <c r="B11119" s="55" t="s">
        <v>13268</v>
      </c>
      <c r="C11119" s="57" t="s">
        <v>8068</v>
      </c>
      <c r="D11119" s="59">
        <v>595.80999999999995</v>
      </c>
    </row>
    <row r="11120" spans="1:4" ht="27">
      <c r="A11120" s="57">
        <v>11296</v>
      </c>
      <c r="B11120" s="55" t="s">
        <v>13269</v>
      </c>
      <c r="C11120" s="57" t="s">
        <v>8068</v>
      </c>
      <c r="D11120" s="59">
        <v>1898.37</v>
      </c>
    </row>
    <row r="11121" spans="1:4" ht="13.5">
      <c r="A11121" s="57">
        <v>11299</v>
      </c>
      <c r="B11121" s="55" t="s">
        <v>13270</v>
      </c>
      <c r="C11121" s="57" t="s">
        <v>8068</v>
      </c>
      <c r="D11121" s="59">
        <v>642.54999999999995</v>
      </c>
    </row>
    <row r="11122" spans="1:4" ht="27">
      <c r="A11122" s="57">
        <v>11066</v>
      </c>
      <c r="B11122" s="55" t="s">
        <v>13271</v>
      </c>
      <c r="C11122" s="57" t="s">
        <v>8068</v>
      </c>
      <c r="D11122" s="59">
        <v>13.09</v>
      </c>
    </row>
    <row r="11123" spans="1:4" ht="27">
      <c r="A11123" s="57">
        <v>11065</v>
      </c>
      <c r="B11123" s="55" t="s">
        <v>13272</v>
      </c>
      <c r="C11123" s="57" t="s">
        <v>8068</v>
      </c>
      <c r="D11123" s="59">
        <v>15</v>
      </c>
    </row>
    <row r="11124" spans="1:4" ht="13.5">
      <c r="A11124" s="57">
        <v>11688</v>
      </c>
      <c r="B11124" s="55" t="s">
        <v>13273</v>
      </c>
      <c r="C11124" s="57" t="s">
        <v>8068</v>
      </c>
      <c r="D11124" s="59">
        <v>438.89</v>
      </c>
    </row>
    <row r="11125" spans="1:4" ht="40.5">
      <c r="A11125" s="57">
        <v>37736</v>
      </c>
      <c r="B11125" s="55" t="s">
        <v>13274</v>
      </c>
      <c r="C11125" s="57" t="s">
        <v>8068</v>
      </c>
      <c r="D11125" s="59">
        <v>60150</v>
      </c>
    </row>
    <row r="11126" spans="1:4" ht="27">
      <c r="A11126" s="57">
        <v>37739</v>
      </c>
      <c r="B11126" s="55" t="s">
        <v>13275</v>
      </c>
      <c r="C11126" s="57" t="s">
        <v>8068</v>
      </c>
      <c r="D11126" s="59">
        <v>74030.759999999995</v>
      </c>
    </row>
    <row r="11127" spans="1:4" ht="27">
      <c r="A11127" s="57">
        <v>37740</v>
      </c>
      <c r="B11127" s="55" t="s">
        <v>13276</v>
      </c>
      <c r="C11127" s="57" t="s">
        <v>8068</v>
      </c>
      <c r="D11127" s="59">
        <v>42245.81</v>
      </c>
    </row>
    <row r="11128" spans="1:4" ht="27">
      <c r="A11128" s="57">
        <v>37738</v>
      </c>
      <c r="B11128" s="55" t="s">
        <v>13277</v>
      </c>
      <c r="C11128" s="57" t="s">
        <v>8068</v>
      </c>
      <c r="D11128" s="59">
        <v>50192.05</v>
      </c>
    </row>
    <row r="11129" spans="1:4" ht="27">
      <c r="A11129" s="57">
        <v>37737</v>
      </c>
      <c r="B11129" s="55" t="s">
        <v>13278</v>
      </c>
      <c r="C11129" s="57" t="s">
        <v>8068</v>
      </c>
      <c r="D11129" s="59">
        <v>39932.35</v>
      </c>
    </row>
    <row r="11130" spans="1:4" ht="13.5">
      <c r="A11130" s="57">
        <v>25014</v>
      </c>
      <c r="B11130" s="55" t="s">
        <v>13279</v>
      </c>
      <c r="C11130" s="57" t="s">
        <v>8068</v>
      </c>
      <c r="D11130" s="59">
        <v>83636.66</v>
      </c>
    </row>
    <row r="11131" spans="1:4" ht="13.5">
      <c r="A11131" s="57">
        <v>25013</v>
      </c>
      <c r="B11131" s="55" t="s">
        <v>13280</v>
      </c>
      <c r="C11131" s="57" t="s">
        <v>8068</v>
      </c>
      <c r="D11131" s="59">
        <v>87660.07</v>
      </c>
    </row>
    <row r="11132" spans="1:4" ht="13.5">
      <c r="A11132" s="57">
        <v>14405</v>
      </c>
      <c r="B11132" s="55" t="s">
        <v>13281</v>
      </c>
      <c r="C11132" s="57" t="s">
        <v>8068</v>
      </c>
      <c r="D11132" s="59">
        <v>102898.74</v>
      </c>
    </row>
    <row r="11133" spans="1:4" ht="13.5">
      <c r="A11133" s="57">
        <v>36790</v>
      </c>
      <c r="B11133" s="55" t="s">
        <v>13282</v>
      </c>
      <c r="C11133" s="57" t="s">
        <v>8068</v>
      </c>
      <c r="D11133" s="59">
        <v>166.97</v>
      </c>
    </row>
    <row r="11134" spans="1:4" ht="13.5">
      <c r="A11134" s="57">
        <v>20271</v>
      </c>
      <c r="B11134" s="55" t="s">
        <v>13283</v>
      </c>
      <c r="C11134" s="57" t="s">
        <v>8068</v>
      </c>
      <c r="D11134" s="59">
        <v>522.89</v>
      </c>
    </row>
    <row r="11135" spans="1:4" ht="13.5">
      <c r="A11135" s="57">
        <v>10423</v>
      </c>
      <c r="B11135" s="55" t="s">
        <v>13284</v>
      </c>
      <c r="C11135" s="57" t="s">
        <v>8068</v>
      </c>
      <c r="D11135" s="59">
        <v>324.31</v>
      </c>
    </row>
    <row r="11136" spans="1:4" ht="13.5">
      <c r="A11136" s="57">
        <v>37589</v>
      </c>
      <c r="B11136" s="55" t="s">
        <v>13285</v>
      </c>
      <c r="C11136" s="57" t="s">
        <v>8068</v>
      </c>
      <c r="D11136" s="59">
        <v>204.58</v>
      </c>
    </row>
    <row r="11137" spans="1:4" ht="27">
      <c r="A11137" s="57">
        <v>11690</v>
      </c>
      <c r="B11137" s="55" t="s">
        <v>13286</v>
      </c>
      <c r="C11137" s="57" t="s">
        <v>8068</v>
      </c>
      <c r="D11137" s="59">
        <v>108.68</v>
      </c>
    </row>
    <row r="11138" spans="1:4" ht="13.5">
      <c r="A11138" s="57">
        <v>20234</v>
      </c>
      <c r="B11138" s="55" t="s">
        <v>13287</v>
      </c>
      <c r="C11138" s="57" t="s">
        <v>8068</v>
      </c>
      <c r="D11138" s="59">
        <v>137.53</v>
      </c>
    </row>
    <row r="11139" spans="1:4" ht="13.5">
      <c r="A11139" s="57">
        <v>4763</v>
      </c>
      <c r="B11139" s="55" t="s">
        <v>13288</v>
      </c>
      <c r="C11139" s="57" t="s">
        <v>4</v>
      </c>
      <c r="D11139" s="59">
        <v>21.67</v>
      </c>
    </row>
    <row r="11140" spans="1:4" ht="13.5">
      <c r="A11140" s="57">
        <v>41070</v>
      </c>
      <c r="B11140" s="55" t="s">
        <v>13289</v>
      </c>
      <c r="C11140" s="57" t="s">
        <v>8078</v>
      </c>
      <c r="D11140" s="59">
        <v>3813.39</v>
      </c>
    </row>
    <row r="11141" spans="1:4" ht="13.5">
      <c r="A11141" s="57">
        <v>14583</v>
      </c>
      <c r="B11141" s="55" t="s">
        <v>13290</v>
      </c>
      <c r="C11141" s="57" t="s">
        <v>7</v>
      </c>
      <c r="D11141" s="59">
        <v>15.7</v>
      </c>
    </row>
    <row r="11142" spans="1:4" ht="13.5">
      <c r="A11142" s="57">
        <v>11457</v>
      </c>
      <c r="B11142" s="55" t="s">
        <v>13291</v>
      </c>
      <c r="C11142" s="57" t="s">
        <v>8068</v>
      </c>
      <c r="D11142" s="59">
        <v>34.340000000000003</v>
      </c>
    </row>
    <row r="11143" spans="1:4" ht="13.5">
      <c r="A11143" s="57">
        <v>21121</v>
      </c>
      <c r="B11143" s="55" t="s">
        <v>13292</v>
      </c>
      <c r="C11143" s="57" t="s">
        <v>8068</v>
      </c>
      <c r="D11143" s="59">
        <v>3.4</v>
      </c>
    </row>
    <row r="11144" spans="1:4" ht="13.5">
      <c r="A11144" s="57">
        <v>38010</v>
      </c>
      <c r="B11144" s="55" t="s">
        <v>13293</v>
      </c>
      <c r="C11144" s="57" t="s">
        <v>8068</v>
      </c>
      <c r="D11144" s="59">
        <v>5.56</v>
      </c>
    </row>
    <row r="11145" spans="1:4" ht="13.5">
      <c r="A11145" s="57">
        <v>38011</v>
      </c>
      <c r="B11145" s="55" t="s">
        <v>13294</v>
      </c>
      <c r="C11145" s="57" t="s">
        <v>8068</v>
      </c>
      <c r="D11145" s="59">
        <v>10.27</v>
      </c>
    </row>
    <row r="11146" spans="1:4" ht="13.5">
      <c r="A11146" s="57">
        <v>38012</v>
      </c>
      <c r="B11146" s="55" t="s">
        <v>13295</v>
      </c>
      <c r="C11146" s="57" t="s">
        <v>8068</v>
      </c>
      <c r="D11146" s="59">
        <v>35.08</v>
      </c>
    </row>
    <row r="11147" spans="1:4" ht="13.5">
      <c r="A11147" s="57">
        <v>38013</v>
      </c>
      <c r="B11147" s="55" t="s">
        <v>13296</v>
      </c>
      <c r="C11147" s="57" t="s">
        <v>8068</v>
      </c>
      <c r="D11147" s="59">
        <v>45.54</v>
      </c>
    </row>
    <row r="11148" spans="1:4" ht="13.5">
      <c r="A11148" s="57">
        <v>38014</v>
      </c>
      <c r="B11148" s="55" t="s">
        <v>13297</v>
      </c>
      <c r="C11148" s="57" t="s">
        <v>8068</v>
      </c>
      <c r="D11148" s="59">
        <v>74.099999999999994</v>
      </c>
    </row>
    <row r="11149" spans="1:4" ht="13.5">
      <c r="A11149" s="57">
        <v>38015</v>
      </c>
      <c r="B11149" s="55" t="s">
        <v>13298</v>
      </c>
      <c r="C11149" s="57" t="s">
        <v>8068</v>
      </c>
      <c r="D11149" s="59">
        <v>178.94</v>
      </c>
    </row>
    <row r="11150" spans="1:4" ht="13.5">
      <c r="A11150" s="57">
        <v>38016</v>
      </c>
      <c r="B11150" s="55" t="s">
        <v>13299</v>
      </c>
      <c r="C11150" s="57" t="s">
        <v>8068</v>
      </c>
      <c r="D11150" s="59">
        <v>217.72</v>
      </c>
    </row>
    <row r="11151" spans="1:4" ht="13.5">
      <c r="A11151" s="57">
        <v>12741</v>
      </c>
      <c r="B11151" s="55" t="s">
        <v>13300</v>
      </c>
      <c r="C11151" s="57" t="s">
        <v>8068</v>
      </c>
      <c r="D11151" s="59">
        <v>997.86</v>
      </c>
    </row>
    <row r="11152" spans="1:4" ht="13.5">
      <c r="A11152" s="57">
        <v>12733</v>
      </c>
      <c r="B11152" s="55" t="s">
        <v>13301</v>
      </c>
      <c r="C11152" s="57" t="s">
        <v>8068</v>
      </c>
      <c r="D11152" s="59">
        <v>5.0199999999999996</v>
      </c>
    </row>
    <row r="11153" spans="1:4" ht="13.5">
      <c r="A11153" s="57">
        <v>12734</v>
      </c>
      <c r="B11153" s="55" t="s">
        <v>13302</v>
      </c>
      <c r="C11153" s="57" t="s">
        <v>8068</v>
      </c>
      <c r="D11153" s="59">
        <v>10.7</v>
      </c>
    </row>
    <row r="11154" spans="1:4" ht="13.5">
      <c r="A11154" s="57">
        <v>12735</v>
      </c>
      <c r="B11154" s="55" t="s">
        <v>13303</v>
      </c>
      <c r="C11154" s="57" t="s">
        <v>8068</v>
      </c>
      <c r="D11154" s="59">
        <v>17.600000000000001</v>
      </c>
    </row>
    <row r="11155" spans="1:4" ht="13.5">
      <c r="A11155" s="57">
        <v>12736</v>
      </c>
      <c r="B11155" s="55" t="s">
        <v>13304</v>
      </c>
      <c r="C11155" s="57" t="s">
        <v>8068</v>
      </c>
      <c r="D11155" s="59">
        <v>40.24</v>
      </c>
    </row>
    <row r="11156" spans="1:4" ht="13.5">
      <c r="A11156" s="57">
        <v>12737</v>
      </c>
      <c r="B11156" s="55" t="s">
        <v>13305</v>
      </c>
      <c r="C11156" s="57" t="s">
        <v>8068</v>
      </c>
      <c r="D11156" s="59">
        <v>51.85</v>
      </c>
    </row>
    <row r="11157" spans="1:4" ht="13.5">
      <c r="A11157" s="57">
        <v>12738</v>
      </c>
      <c r="B11157" s="55" t="s">
        <v>13306</v>
      </c>
      <c r="C11157" s="57" t="s">
        <v>8068</v>
      </c>
      <c r="D11157" s="59">
        <v>102.47</v>
      </c>
    </row>
    <row r="11158" spans="1:4" ht="13.5">
      <c r="A11158" s="57">
        <v>12739</v>
      </c>
      <c r="B11158" s="55" t="s">
        <v>13307</v>
      </c>
      <c r="C11158" s="57" t="s">
        <v>8068</v>
      </c>
      <c r="D11158" s="59">
        <v>291.7</v>
      </c>
    </row>
    <row r="11159" spans="1:4" ht="13.5">
      <c r="A11159" s="57">
        <v>12740</v>
      </c>
      <c r="B11159" s="55" t="s">
        <v>13308</v>
      </c>
      <c r="C11159" s="57" t="s">
        <v>8068</v>
      </c>
      <c r="D11159" s="59">
        <v>456.38</v>
      </c>
    </row>
    <row r="11160" spans="1:4" ht="13.5">
      <c r="A11160" s="57">
        <v>6297</v>
      </c>
      <c r="B11160" s="55" t="s">
        <v>13309</v>
      </c>
      <c r="C11160" s="57" t="s">
        <v>8068</v>
      </c>
      <c r="D11160" s="59">
        <v>32.020000000000003</v>
      </c>
    </row>
    <row r="11161" spans="1:4" ht="13.5">
      <c r="A11161" s="57">
        <v>6296</v>
      </c>
      <c r="B11161" s="55" t="s">
        <v>13310</v>
      </c>
      <c r="C11161" s="57" t="s">
        <v>8068</v>
      </c>
      <c r="D11161" s="59">
        <v>25.27</v>
      </c>
    </row>
    <row r="11162" spans="1:4" ht="13.5">
      <c r="A11162" s="57">
        <v>6294</v>
      </c>
      <c r="B11162" s="55" t="s">
        <v>13311</v>
      </c>
      <c r="C11162" s="57" t="s">
        <v>8068</v>
      </c>
      <c r="D11162" s="59">
        <v>7.2</v>
      </c>
    </row>
    <row r="11163" spans="1:4" ht="13.5">
      <c r="A11163" s="57">
        <v>6323</v>
      </c>
      <c r="B11163" s="55" t="s">
        <v>13312</v>
      </c>
      <c r="C11163" s="57" t="s">
        <v>8068</v>
      </c>
      <c r="D11163" s="59">
        <v>16.510000000000002</v>
      </c>
    </row>
    <row r="11164" spans="1:4" ht="13.5">
      <c r="A11164" s="57">
        <v>6299</v>
      </c>
      <c r="B11164" s="55" t="s">
        <v>13313</v>
      </c>
      <c r="C11164" s="57" t="s">
        <v>8068</v>
      </c>
      <c r="D11164" s="59">
        <v>96.3</v>
      </c>
    </row>
    <row r="11165" spans="1:4" ht="13.5">
      <c r="A11165" s="57">
        <v>6298</v>
      </c>
      <c r="B11165" s="55" t="s">
        <v>13314</v>
      </c>
      <c r="C11165" s="57" t="s">
        <v>8068</v>
      </c>
      <c r="D11165" s="59">
        <v>50.72</v>
      </c>
    </row>
    <row r="11166" spans="1:4" ht="13.5">
      <c r="A11166" s="57">
        <v>6295</v>
      </c>
      <c r="B11166" s="55" t="s">
        <v>13315</v>
      </c>
      <c r="C11166" s="57" t="s">
        <v>8068</v>
      </c>
      <c r="D11166" s="59">
        <v>10.26</v>
      </c>
    </row>
    <row r="11167" spans="1:4" ht="13.5">
      <c r="A11167" s="57">
        <v>6322</v>
      </c>
      <c r="B11167" s="55" t="s">
        <v>13316</v>
      </c>
      <c r="C11167" s="57" t="s">
        <v>8068</v>
      </c>
      <c r="D11167" s="59">
        <v>128.97999999999999</v>
      </c>
    </row>
    <row r="11168" spans="1:4" ht="13.5">
      <c r="A11168" s="57">
        <v>6300</v>
      </c>
      <c r="B11168" s="55" t="s">
        <v>13317</v>
      </c>
      <c r="C11168" s="57" t="s">
        <v>8068</v>
      </c>
      <c r="D11168" s="59">
        <v>237.8</v>
      </c>
    </row>
    <row r="11169" spans="1:4" ht="13.5">
      <c r="A11169" s="57">
        <v>6321</v>
      </c>
      <c r="B11169" s="55" t="s">
        <v>13318</v>
      </c>
      <c r="C11169" s="57" t="s">
        <v>8068</v>
      </c>
      <c r="D11169" s="59">
        <v>339.69</v>
      </c>
    </row>
    <row r="11170" spans="1:4" ht="13.5">
      <c r="A11170" s="57">
        <v>6301</v>
      </c>
      <c r="B11170" s="55" t="s">
        <v>13319</v>
      </c>
      <c r="C11170" s="57" t="s">
        <v>8068</v>
      </c>
      <c r="D11170" s="59">
        <v>796.19</v>
      </c>
    </row>
    <row r="11171" spans="1:4" ht="13.5">
      <c r="A11171" s="57">
        <v>7105</v>
      </c>
      <c r="B11171" s="55" t="s">
        <v>13320</v>
      </c>
      <c r="C11171" s="57" t="s">
        <v>8068</v>
      </c>
      <c r="D11171" s="59">
        <v>44.65</v>
      </c>
    </row>
    <row r="11172" spans="1:4" ht="13.5">
      <c r="A11172" s="57">
        <v>20183</v>
      </c>
      <c r="B11172" s="55" t="s">
        <v>13321</v>
      </c>
      <c r="C11172" s="57" t="s">
        <v>8068</v>
      </c>
      <c r="D11172" s="59">
        <v>58.78</v>
      </c>
    </row>
    <row r="11173" spans="1:4" ht="13.5">
      <c r="A11173" s="57">
        <v>38448</v>
      </c>
      <c r="B11173" s="55" t="s">
        <v>13322</v>
      </c>
      <c r="C11173" s="57" t="s">
        <v>8068</v>
      </c>
      <c r="D11173" s="59">
        <v>276.20999999999998</v>
      </c>
    </row>
    <row r="11174" spans="1:4" ht="13.5">
      <c r="A11174" s="57">
        <v>20182</v>
      </c>
      <c r="B11174" s="55" t="s">
        <v>13323</v>
      </c>
      <c r="C11174" s="57" t="s">
        <v>8068</v>
      </c>
      <c r="D11174" s="59">
        <v>33.56</v>
      </c>
    </row>
    <row r="11175" spans="1:4" ht="13.5">
      <c r="A11175" s="57">
        <v>7119</v>
      </c>
      <c r="B11175" s="55" t="s">
        <v>13324</v>
      </c>
      <c r="C11175" s="57" t="s">
        <v>8068</v>
      </c>
      <c r="D11175" s="59">
        <v>12.04</v>
      </c>
    </row>
    <row r="11176" spans="1:4" ht="13.5">
      <c r="A11176" s="57">
        <v>7120</v>
      </c>
      <c r="B11176" s="55" t="s">
        <v>13325</v>
      </c>
      <c r="C11176" s="57" t="s">
        <v>8068</v>
      </c>
      <c r="D11176" s="59">
        <v>8.26</v>
      </c>
    </row>
    <row r="11177" spans="1:4" ht="13.5">
      <c r="A11177" s="57">
        <v>6319</v>
      </c>
      <c r="B11177" s="55" t="s">
        <v>13326</v>
      </c>
      <c r="C11177" s="57" t="s">
        <v>8068</v>
      </c>
      <c r="D11177" s="59">
        <v>37.619999999999997</v>
      </c>
    </row>
    <row r="11178" spans="1:4" ht="13.5">
      <c r="A11178" s="57">
        <v>6304</v>
      </c>
      <c r="B11178" s="55" t="s">
        <v>13327</v>
      </c>
      <c r="C11178" s="57" t="s">
        <v>8068</v>
      </c>
      <c r="D11178" s="59">
        <v>37.619999999999997</v>
      </c>
    </row>
    <row r="11179" spans="1:4" ht="13.5">
      <c r="A11179" s="57">
        <v>21116</v>
      </c>
      <c r="B11179" s="55" t="s">
        <v>13328</v>
      </c>
      <c r="C11179" s="57" t="s">
        <v>8068</v>
      </c>
      <c r="D11179" s="59">
        <v>28.48</v>
      </c>
    </row>
    <row r="11180" spans="1:4" ht="13.5">
      <c r="A11180" s="57">
        <v>6320</v>
      </c>
      <c r="B11180" s="55" t="s">
        <v>13329</v>
      </c>
      <c r="C11180" s="57" t="s">
        <v>8068</v>
      </c>
      <c r="D11180" s="59">
        <v>19.37</v>
      </c>
    </row>
    <row r="11181" spans="1:4" ht="13.5">
      <c r="A11181" s="57">
        <v>6303</v>
      </c>
      <c r="B11181" s="55" t="s">
        <v>13330</v>
      </c>
      <c r="C11181" s="57" t="s">
        <v>8068</v>
      </c>
      <c r="D11181" s="59">
        <v>19.37</v>
      </c>
    </row>
    <row r="11182" spans="1:4" ht="13.5">
      <c r="A11182" s="57">
        <v>6308</v>
      </c>
      <c r="B11182" s="55" t="s">
        <v>13331</v>
      </c>
      <c r="C11182" s="57" t="s">
        <v>8068</v>
      </c>
      <c r="D11182" s="59">
        <v>104.09</v>
      </c>
    </row>
    <row r="11183" spans="1:4" ht="13.5">
      <c r="A11183" s="57">
        <v>6317</v>
      </c>
      <c r="B11183" s="55" t="s">
        <v>13332</v>
      </c>
      <c r="C11183" s="57" t="s">
        <v>8068</v>
      </c>
      <c r="D11183" s="59">
        <v>104.09</v>
      </c>
    </row>
    <row r="11184" spans="1:4" ht="13.5">
      <c r="A11184" s="57">
        <v>6307</v>
      </c>
      <c r="B11184" s="55" t="s">
        <v>13333</v>
      </c>
      <c r="C11184" s="57" t="s">
        <v>8068</v>
      </c>
      <c r="D11184" s="59">
        <v>104.09</v>
      </c>
    </row>
    <row r="11185" spans="1:4" ht="13.5">
      <c r="A11185" s="57">
        <v>6309</v>
      </c>
      <c r="B11185" s="55" t="s">
        <v>13334</v>
      </c>
      <c r="C11185" s="57" t="s">
        <v>8068</v>
      </c>
      <c r="D11185" s="59">
        <v>107.11</v>
      </c>
    </row>
    <row r="11186" spans="1:4" ht="13.5">
      <c r="A11186" s="57">
        <v>6318</v>
      </c>
      <c r="B11186" s="55" t="s">
        <v>13335</v>
      </c>
      <c r="C11186" s="57" t="s">
        <v>8068</v>
      </c>
      <c r="D11186" s="59">
        <v>56.15</v>
      </c>
    </row>
    <row r="11187" spans="1:4" ht="13.5">
      <c r="A11187" s="57">
        <v>6306</v>
      </c>
      <c r="B11187" s="55" t="s">
        <v>13336</v>
      </c>
      <c r="C11187" s="57" t="s">
        <v>8068</v>
      </c>
      <c r="D11187" s="59">
        <v>56.15</v>
      </c>
    </row>
    <row r="11188" spans="1:4" ht="13.5">
      <c r="A11188" s="57">
        <v>6305</v>
      </c>
      <c r="B11188" s="55" t="s">
        <v>13337</v>
      </c>
      <c r="C11188" s="57" t="s">
        <v>8068</v>
      </c>
      <c r="D11188" s="59">
        <v>56.15</v>
      </c>
    </row>
    <row r="11189" spans="1:4" ht="13.5">
      <c r="A11189" s="57">
        <v>6302</v>
      </c>
      <c r="B11189" s="55" t="s">
        <v>13338</v>
      </c>
      <c r="C11189" s="57" t="s">
        <v>8068</v>
      </c>
      <c r="D11189" s="59">
        <v>11.91</v>
      </c>
    </row>
    <row r="11190" spans="1:4" ht="13.5">
      <c r="A11190" s="57">
        <v>6312</v>
      </c>
      <c r="B11190" s="55" t="s">
        <v>13339</v>
      </c>
      <c r="C11190" s="57" t="s">
        <v>8068</v>
      </c>
      <c r="D11190" s="59">
        <v>149.72</v>
      </c>
    </row>
    <row r="11191" spans="1:4" ht="13.5">
      <c r="A11191" s="57">
        <v>6311</v>
      </c>
      <c r="B11191" s="55" t="s">
        <v>13340</v>
      </c>
      <c r="C11191" s="57" t="s">
        <v>8068</v>
      </c>
      <c r="D11191" s="59">
        <v>149.72</v>
      </c>
    </row>
    <row r="11192" spans="1:4" ht="13.5">
      <c r="A11192" s="57">
        <v>6310</v>
      </c>
      <c r="B11192" s="55" t="s">
        <v>13341</v>
      </c>
      <c r="C11192" s="57" t="s">
        <v>8068</v>
      </c>
      <c r="D11192" s="59">
        <v>149.72</v>
      </c>
    </row>
    <row r="11193" spans="1:4" ht="13.5">
      <c r="A11193" s="57">
        <v>6314</v>
      </c>
      <c r="B11193" s="55" t="s">
        <v>13342</v>
      </c>
      <c r="C11193" s="57" t="s">
        <v>8068</v>
      </c>
      <c r="D11193" s="59">
        <v>149.72</v>
      </c>
    </row>
    <row r="11194" spans="1:4" ht="13.5">
      <c r="A11194" s="57">
        <v>6313</v>
      </c>
      <c r="B11194" s="55" t="s">
        <v>13343</v>
      </c>
      <c r="C11194" s="57" t="s">
        <v>8068</v>
      </c>
      <c r="D11194" s="59">
        <v>149.72</v>
      </c>
    </row>
    <row r="11195" spans="1:4" ht="13.5">
      <c r="A11195" s="57">
        <v>6315</v>
      </c>
      <c r="B11195" s="55" t="s">
        <v>13344</v>
      </c>
      <c r="C11195" s="57" t="s">
        <v>8068</v>
      </c>
      <c r="D11195" s="59">
        <v>283.5</v>
      </c>
    </row>
    <row r="11196" spans="1:4" ht="13.5">
      <c r="A11196" s="57">
        <v>6316</v>
      </c>
      <c r="B11196" s="55" t="s">
        <v>13345</v>
      </c>
      <c r="C11196" s="57" t="s">
        <v>8068</v>
      </c>
      <c r="D11196" s="59">
        <v>283.5</v>
      </c>
    </row>
    <row r="11197" spans="1:4" ht="27">
      <c r="A11197" s="57">
        <v>38878</v>
      </c>
      <c r="B11197" s="55" t="s">
        <v>13346</v>
      </c>
      <c r="C11197" s="57" t="s">
        <v>8068</v>
      </c>
      <c r="D11197" s="59">
        <v>19.23</v>
      </c>
    </row>
    <row r="11198" spans="1:4" ht="27">
      <c r="A11198" s="57">
        <v>38879</v>
      </c>
      <c r="B11198" s="55" t="s">
        <v>13347</v>
      </c>
      <c r="C11198" s="57" t="s">
        <v>8068</v>
      </c>
      <c r="D11198" s="59">
        <v>36.04</v>
      </c>
    </row>
    <row r="11199" spans="1:4" ht="27">
      <c r="A11199" s="57">
        <v>38881</v>
      </c>
      <c r="B11199" s="55" t="s">
        <v>13348</v>
      </c>
      <c r="C11199" s="57" t="s">
        <v>8068</v>
      </c>
      <c r="D11199" s="59">
        <v>18.86</v>
      </c>
    </row>
    <row r="11200" spans="1:4" ht="27">
      <c r="A11200" s="57">
        <v>38880</v>
      </c>
      <c r="B11200" s="55" t="s">
        <v>13349</v>
      </c>
      <c r="C11200" s="57" t="s">
        <v>8068</v>
      </c>
      <c r="D11200" s="59">
        <v>19.760000000000002</v>
      </c>
    </row>
    <row r="11201" spans="1:4" ht="27">
      <c r="A11201" s="57">
        <v>38882</v>
      </c>
      <c r="B11201" s="55" t="s">
        <v>13350</v>
      </c>
      <c r="C11201" s="57" t="s">
        <v>8068</v>
      </c>
      <c r="D11201" s="59">
        <v>20.47</v>
      </c>
    </row>
    <row r="11202" spans="1:4" ht="27">
      <c r="A11202" s="57">
        <v>38883</v>
      </c>
      <c r="B11202" s="55" t="s">
        <v>13351</v>
      </c>
      <c r="C11202" s="57" t="s">
        <v>8068</v>
      </c>
      <c r="D11202" s="59">
        <v>30.27</v>
      </c>
    </row>
    <row r="11203" spans="1:4" ht="27">
      <c r="A11203" s="57">
        <v>38884</v>
      </c>
      <c r="B11203" s="55" t="s">
        <v>13352</v>
      </c>
      <c r="C11203" s="57" t="s">
        <v>8068</v>
      </c>
      <c r="D11203" s="59">
        <v>32.86</v>
      </c>
    </row>
    <row r="11204" spans="1:4" ht="27">
      <c r="A11204" s="57">
        <v>38885</v>
      </c>
      <c r="B11204" s="55" t="s">
        <v>13353</v>
      </c>
      <c r="C11204" s="57" t="s">
        <v>8068</v>
      </c>
      <c r="D11204" s="59">
        <v>31.79</v>
      </c>
    </row>
    <row r="11205" spans="1:4" ht="27">
      <c r="A11205" s="57">
        <v>38886</v>
      </c>
      <c r="B11205" s="55" t="s">
        <v>13354</v>
      </c>
      <c r="C11205" s="57" t="s">
        <v>8068</v>
      </c>
      <c r="D11205" s="59">
        <v>34.31</v>
      </c>
    </row>
    <row r="11206" spans="1:4" ht="27">
      <c r="A11206" s="57">
        <v>38887</v>
      </c>
      <c r="B11206" s="55" t="s">
        <v>13355</v>
      </c>
      <c r="C11206" s="57" t="s">
        <v>8068</v>
      </c>
      <c r="D11206" s="59">
        <v>30.82</v>
      </c>
    </row>
    <row r="11207" spans="1:4" ht="27">
      <c r="A11207" s="57">
        <v>38888</v>
      </c>
      <c r="B11207" s="55" t="s">
        <v>13356</v>
      </c>
      <c r="C11207" s="57" t="s">
        <v>8068</v>
      </c>
      <c r="D11207" s="59">
        <v>36.630000000000003</v>
      </c>
    </row>
    <row r="11208" spans="1:4" ht="27">
      <c r="A11208" s="57">
        <v>38890</v>
      </c>
      <c r="B11208" s="55" t="s">
        <v>13357</v>
      </c>
      <c r="C11208" s="57" t="s">
        <v>8068</v>
      </c>
      <c r="D11208" s="59">
        <v>54.45</v>
      </c>
    </row>
    <row r="11209" spans="1:4" ht="27">
      <c r="A11209" s="57">
        <v>38893</v>
      </c>
      <c r="B11209" s="55" t="s">
        <v>13358</v>
      </c>
      <c r="C11209" s="57" t="s">
        <v>8068</v>
      </c>
      <c r="D11209" s="59">
        <v>43.79</v>
      </c>
    </row>
    <row r="11210" spans="1:4" ht="27">
      <c r="A11210" s="57">
        <v>38894</v>
      </c>
      <c r="B11210" s="55" t="s">
        <v>13359</v>
      </c>
      <c r="C11210" s="57" t="s">
        <v>8068</v>
      </c>
      <c r="D11210" s="59">
        <v>55.61</v>
      </c>
    </row>
    <row r="11211" spans="1:4" ht="27">
      <c r="A11211" s="57">
        <v>38896</v>
      </c>
      <c r="B11211" s="55" t="s">
        <v>13360</v>
      </c>
      <c r="C11211" s="57" t="s">
        <v>8068</v>
      </c>
      <c r="D11211" s="59">
        <v>56.71</v>
      </c>
    </row>
    <row r="11212" spans="1:4" ht="13.5">
      <c r="A11212" s="57">
        <v>39324</v>
      </c>
      <c r="B11212" s="55" t="s">
        <v>13361</v>
      </c>
      <c r="C11212" s="57" t="s">
        <v>8068</v>
      </c>
      <c r="D11212" s="59">
        <v>7.54</v>
      </c>
    </row>
    <row r="11213" spans="1:4" ht="13.5">
      <c r="A11213" s="57">
        <v>39325</v>
      </c>
      <c r="B11213" s="55" t="s">
        <v>13362</v>
      </c>
      <c r="C11213" s="57" t="s">
        <v>8068</v>
      </c>
      <c r="D11213" s="59">
        <v>11.41</v>
      </c>
    </row>
    <row r="11214" spans="1:4" ht="13.5">
      <c r="A11214" s="57">
        <v>39326</v>
      </c>
      <c r="B11214" s="55" t="s">
        <v>13363</v>
      </c>
      <c r="C11214" s="57" t="s">
        <v>8068</v>
      </c>
      <c r="D11214" s="59">
        <v>29.39</v>
      </c>
    </row>
    <row r="11215" spans="1:4" ht="13.5">
      <c r="A11215" s="57">
        <v>39327</v>
      </c>
      <c r="B11215" s="55" t="s">
        <v>13364</v>
      </c>
      <c r="C11215" s="57" t="s">
        <v>8068</v>
      </c>
      <c r="D11215" s="59">
        <v>44.52</v>
      </c>
    </row>
    <row r="11216" spans="1:4" ht="27">
      <c r="A11216" s="57">
        <v>20176</v>
      </c>
      <c r="B11216" s="55" t="s">
        <v>13365</v>
      </c>
      <c r="C11216" s="57" t="s">
        <v>8068</v>
      </c>
      <c r="D11216" s="59">
        <v>50.66</v>
      </c>
    </row>
    <row r="11217" spans="1:4" ht="27">
      <c r="A11217" s="57">
        <v>11378</v>
      </c>
      <c r="B11217" s="55" t="s">
        <v>13366</v>
      </c>
      <c r="C11217" s="57" t="s">
        <v>8068</v>
      </c>
      <c r="D11217" s="59">
        <v>91.07</v>
      </c>
    </row>
    <row r="11218" spans="1:4" ht="27">
      <c r="A11218" s="57">
        <v>11379</v>
      </c>
      <c r="B11218" s="55" t="s">
        <v>13367</v>
      </c>
      <c r="C11218" s="57" t="s">
        <v>8068</v>
      </c>
      <c r="D11218" s="59">
        <v>76.95</v>
      </c>
    </row>
    <row r="11219" spans="1:4" ht="27">
      <c r="A11219" s="57">
        <v>11493</v>
      </c>
      <c r="B11219" s="55" t="s">
        <v>13368</v>
      </c>
      <c r="C11219" s="57" t="s">
        <v>8068</v>
      </c>
      <c r="D11219" s="59">
        <v>44.38</v>
      </c>
    </row>
    <row r="11220" spans="1:4" ht="27">
      <c r="A11220" s="57">
        <v>42717</v>
      </c>
      <c r="B11220" s="55" t="s">
        <v>13369</v>
      </c>
      <c r="C11220" s="57" t="s">
        <v>8068</v>
      </c>
      <c r="D11220" s="59">
        <v>529.22</v>
      </c>
    </row>
    <row r="11221" spans="1:4" ht="27">
      <c r="A11221" s="57">
        <v>42718</v>
      </c>
      <c r="B11221" s="55" t="s">
        <v>13370</v>
      </c>
      <c r="C11221" s="57" t="s">
        <v>8068</v>
      </c>
      <c r="D11221" s="59">
        <v>587.54</v>
      </c>
    </row>
    <row r="11222" spans="1:4" ht="13.5">
      <c r="A11222" s="57">
        <v>7106</v>
      </c>
      <c r="B11222" s="55" t="s">
        <v>13371</v>
      </c>
      <c r="C11222" s="57" t="s">
        <v>8068</v>
      </c>
      <c r="D11222" s="59">
        <v>195.89</v>
      </c>
    </row>
    <row r="11223" spans="1:4" ht="13.5">
      <c r="A11223" s="57">
        <v>7104</v>
      </c>
      <c r="B11223" s="55" t="s">
        <v>13372</v>
      </c>
      <c r="C11223" s="57" t="s">
        <v>8068</v>
      </c>
      <c r="D11223" s="59">
        <v>4.08</v>
      </c>
    </row>
    <row r="11224" spans="1:4" ht="13.5">
      <c r="A11224" s="57">
        <v>7136</v>
      </c>
      <c r="B11224" s="55" t="s">
        <v>13373</v>
      </c>
      <c r="C11224" s="57" t="s">
        <v>8068</v>
      </c>
      <c r="D11224" s="59">
        <v>7.68</v>
      </c>
    </row>
    <row r="11225" spans="1:4" ht="13.5">
      <c r="A11225" s="57">
        <v>7128</v>
      </c>
      <c r="B11225" s="55" t="s">
        <v>13374</v>
      </c>
      <c r="C11225" s="57" t="s">
        <v>8068</v>
      </c>
      <c r="D11225" s="59">
        <v>12.58</v>
      </c>
    </row>
    <row r="11226" spans="1:4" ht="13.5">
      <c r="A11226" s="57">
        <v>7108</v>
      </c>
      <c r="B11226" s="55" t="s">
        <v>13375</v>
      </c>
      <c r="C11226" s="57" t="s">
        <v>8068</v>
      </c>
      <c r="D11226" s="59">
        <v>13.46</v>
      </c>
    </row>
    <row r="11227" spans="1:4" ht="13.5">
      <c r="A11227" s="57">
        <v>7129</v>
      </c>
      <c r="B11227" s="55" t="s">
        <v>13376</v>
      </c>
      <c r="C11227" s="57" t="s">
        <v>8068</v>
      </c>
      <c r="D11227" s="59">
        <v>11.19</v>
      </c>
    </row>
    <row r="11228" spans="1:4" ht="13.5">
      <c r="A11228" s="57">
        <v>7130</v>
      </c>
      <c r="B11228" s="55" t="s">
        <v>13377</v>
      </c>
      <c r="C11228" s="57" t="s">
        <v>8068</v>
      </c>
      <c r="D11228" s="59">
        <v>18.25</v>
      </c>
    </row>
    <row r="11229" spans="1:4" ht="13.5">
      <c r="A11229" s="57">
        <v>7131</v>
      </c>
      <c r="B11229" s="55" t="s">
        <v>13378</v>
      </c>
      <c r="C11229" s="57" t="s">
        <v>8068</v>
      </c>
      <c r="D11229" s="59">
        <v>22.39</v>
      </c>
    </row>
    <row r="11230" spans="1:4" ht="13.5">
      <c r="A11230" s="57">
        <v>7132</v>
      </c>
      <c r="B11230" s="55" t="s">
        <v>13379</v>
      </c>
      <c r="C11230" s="57" t="s">
        <v>8068</v>
      </c>
      <c r="D11230" s="59">
        <v>62.16</v>
      </c>
    </row>
    <row r="11231" spans="1:4" ht="13.5">
      <c r="A11231" s="57">
        <v>7133</v>
      </c>
      <c r="B11231" s="55" t="s">
        <v>13380</v>
      </c>
      <c r="C11231" s="57" t="s">
        <v>8068</v>
      </c>
      <c r="D11231" s="59">
        <v>96.55</v>
      </c>
    </row>
    <row r="11232" spans="1:4" ht="27">
      <c r="A11232" s="57">
        <v>37420</v>
      </c>
      <c r="B11232" s="55" t="s">
        <v>13381</v>
      </c>
      <c r="C11232" s="57" t="s">
        <v>8068</v>
      </c>
      <c r="D11232" s="59">
        <v>36.49</v>
      </c>
    </row>
    <row r="11233" spans="1:4" ht="27">
      <c r="A11233" s="57">
        <v>37421</v>
      </c>
      <c r="B11233" s="55" t="s">
        <v>13382</v>
      </c>
      <c r="C11233" s="57" t="s">
        <v>8068</v>
      </c>
      <c r="D11233" s="59">
        <v>49.87</v>
      </c>
    </row>
    <row r="11234" spans="1:4" ht="27">
      <c r="A11234" s="57">
        <v>37422</v>
      </c>
      <c r="B11234" s="55" t="s">
        <v>13383</v>
      </c>
      <c r="C11234" s="57" t="s">
        <v>8068</v>
      </c>
      <c r="D11234" s="59">
        <v>46.68</v>
      </c>
    </row>
    <row r="11235" spans="1:4" ht="13.5">
      <c r="A11235" s="57">
        <v>37443</v>
      </c>
      <c r="B11235" s="55" t="s">
        <v>13384</v>
      </c>
      <c r="C11235" s="57" t="s">
        <v>8068</v>
      </c>
      <c r="D11235" s="59">
        <v>139.87</v>
      </c>
    </row>
    <row r="11236" spans="1:4" ht="13.5">
      <c r="A11236" s="57">
        <v>37444</v>
      </c>
      <c r="B11236" s="55" t="s">
        <v>13385</v>
      </c>
      <c r="C11236" s="57" t="s">
        <v>8068</v>
      </c>
      <c r="D11236" s="59">
        <v>142.25</v>
      </c>
    </row>
    <row r="11237" spans="1:4" ht="13.5">
      <c r="A11237" s="57">
        <v>37445</v>
      </c>
      <c r="B11237" s="55" t="s">
        <v>13386</v>
      </c>
      <c r="C11237" s="57" t="s">
        <v>8068</v>
      </c>
      <c r="D11237" s="59">
        <v>215.61</v>
      </c>
    </row>
    <row r="11238" spans="1:4" ht="13.5">
      <c r="A11238" s="57">
        <v>37446</v>
      </c>
      <c r="B11238" s="55" t="s">
        <v>13387</v>
      </c>
      <c r="C11238" s="57" t="s">
        <v>8068</v>
      </c>
      <c r="D11238" s="59">
        <v>235.04</v>
      </c>
    </row>
    <row r="11239" spans="1:4" ht="13.5">
      <c r="A11239" s="57">
        <v>37447</v>
      </c>
      <c r="B11239" s="55" t="s">
        <v>13388</v>
      </c>
      <c r="C11239" s="57" t="s">
        <v>8068</v>
      </c>
      <c r="D11239" s="59">
        <v>238.72</v>
      </c>
    </row>
    <row r="11240" spans="1:4" ht="13.5">
      <c r="A11240" s="57">
        <v>37448</v>
      </c>
      <c r="B11240" s="55" t="s">
        <v>13389</v>
      </c>
      <c r="C11240" s="57" t="s">
        <v>8068</v>
      </c>
      <c r="D11240" s="59">
        <v>327.45</v>
      </c>
    </row>
    <row r="11241" spans="1:4" ht="13.5">
      <c r="A11241" s="57">
        <v>37440</v>
      </c>
      <c r="B11241" s="55" t="s">
        <v>13390</v>
      </c>
      <c r="C11241" s="57" t="s">
        <v>8068</v>
      </c>
      <c r="D11241" s="59">
        <v>111.02</v>
      </c>
    </row>
    <row r="11242" spans="1:4" ht="13.5">
      <c r="A11242" s="57">
        <v>37441</v>
      </c>
      <c r="B11242" s="55" t="s">
        <v>13391</v>
      </c>
      <c r="C11242" s="57" t="s">
        <v>8068</v>
      </c>
      <c r="D11242" s="59">
        <v>111.02</v>
      </c>
    </row>
    <row r="11243" spans="1:4" ht="13.5">
      <c r="A11243" s="57">
        <v>37442</v>
      </c>
      <c r="B11243" s="55" t="s">
        <v>13392</v>
      </c>
      <c r="C11243" s="57" t="s">
        <v>8068</v>
      </c>
      <c r="D11243" s="59">
        <v>133.72</v>
      </c>
    </row>
    <row r="11244" spans="1:4" ht="13.5">
      <c r="A11244" s="57">
        <v>38017</v>
      </c>
      <c r="B11244" s="55" t="s">
        <v>13393</v>
      </c>
      <c r="C11244" s="57" t="s">
        <v>8068</v>
      </c>
      <c r="D11244" s="59">
        <v>10.72</v>
      </c>
    </row>
    <row r="11245" spans="1:4" ht="13.5">
      <c r="A11245" s="57">
        <v>38018</v>
      </c>
      <c r="B11245" s="55" t="s">
        <v>13394</v>
      </c>
      <c r="C11245" s="57" t="s">
        <v>8068</v>
      </c>
      <c r="D11245" s="59">
        <v>11.83</v>
      </c>
    </row>
    <row r="11246" spans="1:4" ht="27">
      <c r="A11246" s="57">
        <v>39895</v>
      </c>
      <c r="B11246" s="55" t="s">
        <v>13395</v>
      </c>
      <c r="C11246" s="57" t="s">
        <v>8068</v>
      </c>
      <c r="D11246" s="59">
        <v>36.25</v>
      </c>
    </row>
    <row r="11247" spans="1:4" ht="27">
      <c r="A11247" s="57">
        <v>39896</v>
      </c>
      <c r="B11247" s="55" t="s">
        <v>13396</v>
      </c>
      <c r="C11247" s="57" t="s">
        <v>8068</v>
      </c>
      <c r="D11247" s="59">
        <v>53.13</v>
      </c>
    </row>
    <row r="11248" spans="1:4" ht="13.5">
      <c r="A11248" s="57">
        <v>38873</v>
      </c>
      <c r="B11248" s="55" t="s">
        <v>13397</v>
      </c>
      <c r="C11248" s="57" t="s">
        <v>8068</v>
      </c>
      <c r="D11248" s="59">
        <v>17.05</v>
      </c>
    </row>
    <row r="11249" spans="1:4" ht="13.5">
      <c r="A11249" s="57">
        <v>38874</v>
      </c>
      <c r="B11249" s="55" t="s">
        <v>13398</v>
      </c>
      <c r="C11249" s="57" t="s">
        <v>8068</v>
      </c>
      <c r="D11249" s="59">
        <v>20.74</v>
      </c>
    </row>
    <row r="11250" spans="1:4" ht="13.5">
      <c r="A11250" s="57">
        <v>38875</v>
      </c>
      <c r="B11250" s="55" t="s">
        <v>13399</v>
      </c>
      <c r="C11250" s="57" t="s">
        <v>8068</v>
      </c>
      <c r="D11250" s="59">
        <v>36.65</v>
      </c>
    </row>
    <row r="11251" spans="1:4" ht="13.5">
      <c r="A11251" s="57">
        <v>38876</v>
      </c>
      <c r="B11251" s="55" t="s">
        <v>13400</v>
      </c>
      <c r="C11251" s="57" t="s">
        <v>8068</v>
      </c>
      <c r="D11251" s="59">
        <v>49.31</v>
      </c>
    </row>
    <row r="11252" spans="1:4" ht="27">
      <c r="A11252" s="57">
        <v>39000</v>
      </c>
      <c r="B11252" s="55" t="s">
        <v>13401</v>
      </c>
      <c r="C11252" s="57" t="s">
        <v>8068</v>
      </c>
      <c r="D11252" s="59">
        <v>36.19</v>
      </c>
    </row>
    <row r="11253" spans="1:4" ht="13.5">
      <c r="A11253" s="57">
        <v>38674</v>
      </c>
      <c r="B11253" s="55" t="s">
        <v>13402</v>
      </c>
      <c r="C11253" s="57" t="s">
        <v>8068</v>
      </c>
      <c r="D11253" s="59">
        <v>37.29</v>
      </c>
    </row>
    <row r="11254" spans="1:4" ht="27">
      <c r="A11254" s="57">
        <v>38911</v>
      </c>
      <c r="B11254" s="55" t="s">
        <v>13403</v>
      </c>
      <c r="C11254" s="57" t="s">
        <v>8068</v>
      </c>
      <c r="D11254" s="59">
        <v>61.16</v>
      </c>
    </row>
    <row r="11255" spans="1:4" ht="27">
      <c r="A11255" s="57">
        <v>38912</v>
      </c>
      <c r="B11255" s="55" t="s">
        <v>13404</v>
      </c>
      <c r="C11255" s="57" t="s">
        <v>8068</v>
      </c>
      <c r="D11255" s="59">
        <v>77.72</v>
      </c>
    </row>
    <row r="11256" spans="1:4" ht="13.5">
      <c r="A11256" s="57">
        <v>38019</v>
      </c>
      <c r="B11256" s="55" t="s">
        <v>13405</v>
      </c>
      <c r="C11256" s="57" t="s">
        <v>8068</v>
      </c>
      <c r="D11256" s="59">
        <v>9.35</v>
      </c>
    </row>
    <row r="11257" spans="1:4" ht="13.5">
      <c r="A11257" s="57">
        <v>38020</v>
      </c>
      <c r="B11257" s="55" t="s">
        <v>13406</v>
      </c>
      <c r="C11257" s="57" t="s">
        <v>8068</v>
      </c>
      <c r="D11257" s="59">
        <v>11.83</v>
      </c>
    </row>
    <row r="11258" spans="1:4" ht="13.5">
      <c r="A11258" s="57">
        <v>38454</v>
      </c>
      <c r="B11258" s="55" t="s">
        <v>13407</v>
      </c>
      <c r="C11258" s="57" t="s">
        <v>8068</v>
      </c>
      <c r="D11258" s="59">
        <v>6.6</v>
      </c>
    </row>
    <row r="11259" spans="1:4" ht="13.5">
      <c r="A11259" s="57">
        <v>38455</v>
      </c>
      <c r="B11259" s="55" t="s">
        <v>13408</v>
      </c>
      <c r="C11259" s="57" t="s">
        <v>8068</v>
      </c>
      <c r="D11259" s="59">
        <v>6.04</v>
      </c>
    </row>
    <row r="11260" spans="1:4" ht="13.5">
      <c r="A11260" s="57">
        <v>38462</v>
      </c>
      <c r="B11260" s="55" t="s">
        <v>13409</v>
      </c>
      <c r="C11260" s="57" t="s">
        <v>8068</v>
      </c>
      <c r="D11260" s="59">
        <v>170.65</v>
      </c>
    </row>
    <row r="11261" spans="1:4" ht="13.5">
      <c r="A11261" s="57">
        <v>36362</v>
      </c>
      <c r="B11261" s="55" t="s">
        <v>13410</v>
      </c>
      <c r="C11261" s="57" t="s">
        <v>8068</v>
      </c>
      <c r="D11261" s="59">
        <v>2.6</v>
      </c>
    </row>
    <row r="11262" spans="1:4" ht="13.5">
      <c r="A11262" s="57">
        <v>36298</v>
      </c>
      <c r="B11262" s="55" t="s">
        <v>13411</v>
      </c>
      <c r="C11262" s="57" t="s">
        <v>8068</v>
      </c>
      <c r="D11262" s="59">
        <v>3.85</v>
      </c>
    </row>
    <row r="11263" spans="1:4" ht="13.5">
      <c r="A11263" s="57">
        <v>38456</v>
      </c>
      <c r="B11263" s="55" t="s">
        <v>13412</v>
      </c>
      <c r="C11263" s="57" t="s">
        <v>8068</v>
      </c>
      <c r="D11263" s="59">
        <v>6.28</v>
      </c>
    </row>
    <row r="11264" spans="1:4" ht="13.5">
      <c r="A11264" s="57">
        <v>38457</v>
      </c>
      <c r="B11264" s="55" t="s">
        <v>13413</v>
      </c>
      <c r="C11264" s="57" t="s">
        <v>8068</v>
      </c>
      <c r="D11264" s="59">
        <v>14.15</v>
      </c>
    </row>
    <row r="11265" spans="1:4" ht="13.5">
      <c r="A11265" s="57">
        <v>38458</v>
      </c>
      <c r="B11265" s="55" t="s">
        <v>13414</v>
      </c>
      <c r="C11265" s="57" t="s">
        <v>8068</v>
      </c>
      <c r="D11265" s="59">
        <v>18.96</v>
      </c>
    </row>
    <row r="11266" spans="1:4" ht="13.5">
      <c r="A11266" s="57">
        <v>38459</v>
      </c>
      <c r="B11266" s="55" t="s">
        <v>13415</v>
      </c>
      <c r="C11266" s="57" t="s">
        <v>8068</v>
      </c>
      <c r="D11266" s="59">
        <v>33.47</v>
      </c>
    </row>
    <row r="11267" spans="1:4" ht="13.5">
      <c r="A11267" s="57">
        <v>38460</v>
      </c>
      <c r="B11267" s="55" t="s">
        <v>13416</v>
      </c>
      <c r="C11267" s="57" t="s">
        <v>8068</v>
      </c>
      <c r="D11267" s="59">
        <v>69.91</v>
      </c>
    </row>
    <row r="11268" spans="1:4" ht="13.5">
      <c r="A11268" s="57">
        <v>38461</v>
      </c>
      <c r="B11268" s="55" t="s">
        <v>13417</v>
      </c>
      <c r="C11268" s="57" t="s">
        <v>8068</v>
      </c>
      <c r="D11268" s="59">
        <v>106.64</v>
      </c>
    </row>
    <row r="11269" spans="1:4" ht="13.5">
      <c r="A11269" s="57">
        <v>7094</v>
      </c>
      <c r="B11269" s="55" t="s">
        <v>13418</v>
      </c>
      <c r="C11269" s="57" t="s">
        <v>8068</v>
      </c>
      <c r="D11269" s="59">
        <v>14.11</v>
      </c>
    </row>
    <row r="11270" spans="1:4" ht="13.5">
      <c r="A11270" s="57">
        <v>7116</v>
      </c>
      <c r="B11270" s="55" t="s">
        <v>13419</v>
      </c>
      <c r="C11270" s="57" t="s">
        <v>8068</v>
      </c>
      <c r="D11270" s="59">
        <v>3.79</v>
      </c>
    </row>
    <row r="11271" spans="1:4" ht="13.5">
      <c r="A11271" s="57">
        <v>7118</v>
      </c>
      <c r="B11271" s="55" t="s">
        <v>13420</v>
      </c>
      <c r="C11271" s="57" t="s">
        <v>8068</v>
      </c>
      <c r="D11271" s="59">
        <v>31.15</v>
      </c>
    </row>
    <row r="11272" spans="1:4" ht="13.5">
      <c r="A11272" s="57">
        <v>7117</v>
      </c>
      <c r="B11272" s="55" t="s">
        <v>13421</v>
      </c>
      <c r="C11272" s="57" t="s">
        <v>8068</v>
      </c>
      <c r="D11272" s="59">
        <v>27.69</v>
      </c>
    </row>
    <row r="11273" spans="1:4" ht="13.5">
      <c r="A11273" s="57">
        <v>7098</v>
      </c>
      <c r="B11273" s="55" t="s">
        <v>13422</v>
      </c>
      <c r="C11273" s="57" t="s">
        <v>8068</v>
      </c>
      <c r="D11273" s="59">
        <v>3.86</v>
      </c>
    </row>
    <row r="11274" spans="1:4" ht="13.5">
      <c r="A11274" s="57">
        <v>7110</v>
      </c>
      <c r="B11274" s="55" t="s">
        <v>13423</v>
      </c>
      <c r="C11274" s="57" t="s">
        <v>8068</v>
      </c>
      <c r="D11274" s="59">
        <v>67.739999999999995</v>
      </c>
    </row>
    <row r="11275" spans="1:4" ht="13.5">
      <c r="A11275" s="57">
        <v>7123</v>
      </c>
      <c r="B11275" s="55" t="s">
        <v>13424</v>
      </c>
      <c r="C11275" s="57" t="s">
        <v>8068</v>
      </c>
      <c r="D11275" s="59">
        <v>4.97</v>
      </c>
    </row>
    <row r="11276" spans="1:4" ht="27">
      <c r="A11276" s="57">
        <v>7121</v>
      </c>
      <c r="B11276" s="55" t="s">
        <v>13425</v>
      </c>
      <c r="C11276" s="57" t="s">
        <v>8068</v>
      </c>
      <c r="D11276" s="59">
        <v>12.24</v>
      </c>
    </row>
    <row r="11277" spans="1:4" ht="27">
      <c r="A11277" s="57">
        <v>7137</v>
      </c>
      <c r="B11277" s="55" t="s">
        <v>13426</v>
      </c>
      <c r="C11277" s="57" t="s">
        <v>8068</v>
      </c>
      <c r="D11277" s="59">
        <v>11.02</v>
      </c>
    </row>
    <row r="11278" spans="1:4" ht="27">
      <c r="A11278" s="57">
        <v>7122</v>
      </c>
      <c r="B11278" s="55" t="s">
        <v>13427</v>
      </c>
      <c r="C11278" s="57" t="s">
        <v>8068</v>
      </c>
      <c r="D11278" s="59">
        <v>13.77</v>
      </c>
    </row>
    <row r="11279" spans="1:4" ht="27">
      <c r="A11279" s="57">
        <v>7114</v>
      </c>
      <c r="B11279" s="55" t="s">
        <v>13428</v>
      </c>
      <c r="C11279" s="57" t="s">
        <v>8068</v>
      </c>
      <c r="D11279" s="59">
        <v>21.23</v>
      </c>
    </row>
    <row r="11280" spans="1:4" ht="27">
      <c r="A11280" s="57">
        <v>7109</v>
      </c>
      <c r="B11280" s="55" t="s">
        <v>13429</v>
      </c>
      <c r="C11280" s="57" t="s">
        <v>8068</v>
      </c>
      <c r="D11280" s="59">
        <v>3.72</v>
      </c>
    </row>
    <row r="11281" spans="1:4" ht="27">
      <c r="A11281" s="57">
        <v>7135</v>
      </c>
      <c r="B11281" s="55" t="s">
        <v>13430</v>
      </c>
      <c r="C11281" s="57" t="s">
        <v>8068</v>
      </c>
      <c r="D11281" s="59">
        <v>5.8</v>
      </c>
    </row>
    <row r="11282" spans="1:4" ht="27">
      <c r="A11282" s="57">
        <v>37947</v>
      </c>
      <c r="B11282" s="55" t="s">
        <v>13431</v>
      </c>
      <c r="C11282" s="57" t="s">
        <v>8068</v>
      </c>
      <c r="D11282" s="59">
        <v>5.88</v>
      </c>
    </row>
    <row r="11283" spans="1:4" ht="27">
      <c r="A11283" s="57">
        <v>7103</v>
      </c>
      <c r="B11283" s="55" t="s">
        <v>13432</v>
      </c>
      <c r="C11283" s="57" t="s">
        <v>8068</v>
      </c>
      <c r="D11283" s="59">
        <v>13.47</v>
      </c>
    </row>
    <row r="11284" spans="1:4" ht="13.5">
      <c r="A11284" s="57">
        <v>40419</v>
      </c>
      <c r="B11284" s="55" t="s">
        <v>13433</v>
      </c>
      <c r="C11284" s="57" t="s">
        <v>8068</v>
      </c>
      <c r="D11284" s="59">
        <v>31.03</v>
      </c>
    </row>
    <row r="11285" spans="1:4" ht="13.5">
      <c r="A11285" s="57">
        <v>40420</v>
      </c>
      <c r="B11285" s="55" t="s">
        <v>13434</v>
      </c>
      <c r="C11285" s="57" t="s">
        <v>8068</v>
      </c>
      <c r="D11285" s="59">
        <v>45.27</v>
      </c>
    </row>
    <row r="11286" spans="1:4" ht="13.5">
      <c r="A11286" s="57">
        <v>40421</v>
      </c>
      <c r="B11286" s="55" t="s">
        <v>13435</v>
      </c>
      <c r="C11286" s="57" t="s">
        <v>8068</v>
      </c>
      <c r="D11286" s="59">
        <v>48.19</v>
      </c>
    </row>
    <row r="11287" spans="1:4" ht="13.5">
      <c r="A11287" s="57">
        <v>7126</v>
      </c>
      <c r="B11287" s="55" t="s">
        <v>13436</v>
      </c>
      <c r="C11287" s="57" t="s">
        <v>8068</v>
      </c>
      <c r="D11287" s="59">
        <v>28.26</v>
      </c>
    </row>
    <row r="11288" spans="1:4" ht="27">
      <c r="A11288" s="57">
        <v>38905</v>
      </c>
      <c r="B11288" s="55" t="s">
        <v>13437</v>
      </c>
      <c r="C11288" s="57" t="s">
        <v>8068</v>
      </c>
      <c r="D11288" s="59">
        <v>19.16</v>
      </c>
    </row>
    <row r="11289" spans="1:4" ht="27">
      <c r="A11289" s="57">
        <v>38907</v>
      </c>
      <c r="B11289" s="55" t="s">
        <v>13438</v>
      </c>
      <c r="C11289" s="57" t="s">
        <v>8068</v>
      </c>
      <c r="D11289" s="59">
        <v>20.39</v>
      </c>
    </row>
    <row r="11290" spans="1:4" ht="27">
      <c r="A11290" s="57">
        <v>38908</v>
      </c>
      <c r="B11290" s="55" t="s">
        <v>13439</v>
      </c>
      <c r="C11290" s="57" t="s">
        <v>8068</v>
      </c>
      <c r="D11290" s="59">
        <v>22.94</v>
      </c>
    </row>
    <row r="11291" spans="1:4" ht="27">
      <c r="A11291" s="57">
        <v>38909</v>
      </c>
      <c r="B11291" s="55" t="s">
        <v>13440</v>
      </c>
      <c r="C11291" s="57" t="s">
        <v>8068</v>
      </c>
      <c r="D11291" s="59">
        <v>32.99</v>
      </c>
    </row>
    <row r="11292" spans="1:4" ht="27">
      <c r="A11292" s="57">
        <v>38910</v>
      </c>
      <c r="B11292" s="55" t="s">
        <v>13441</v>
      </c>
      <c r="C11292" s="57" t="s">
        <v>8068</v>
      </c>
      <c r="D11292" s="59">
        <v>35.619999999999997</v>
      </c>
    </row>
    <row r="11293" spans="1:4" ht="27">
      <c r="A11293" s="57">
        <v>38897</v>
      </c>
      <c r="B11293" s="55" t="s">
        <v>13442</v>
      </c>
      <c r="C11293" s="57" t="s">
        <v>8068</v>
      </c>
      <c r="D11293" s="59">
        <v>19.239999999999998</v>
      </c>
    </row>
    <row r="11294" spans="1:4" ht="27">
      <c r="A11294" s="57">
        <v>38899</v>
      </c>
      <c r="B11294" s="55" t="s">
        <v>13443</v>
      </c>
      <c r="C11294" s="57" t="s">
        <v>8068</v>
      </c>
      <c r="D11294" s="59">
        <v>21.65</v>
      </c>
    </row>
    <row r="11295" spans="1:4" ht="27">
      <c r="A11295" s="57">
        <v>38900</v>
      </c>
      <c r="B11295" s="55" t="s">
        <v>13444</v>
      </c>
      <c r="C11295" s="57" t="s">
        <v>8068</v>
      </c>
      <c r="D11295" s="59">
        <v>22.57</v>
      </c>
    </row>
    <row r="11296" spans="1:4" ht="27">
      <c r="A11296" s="57">
        <v>38901</v>
      </c>
      <c r="B11296" s="55" t="s">
        <v>13445</v>
      </c>
      <c r="C11296" s="57" t="s">
        <v>8068</v>
      </c>
      <c r="D11296" s="59">
        <v>36.92</v>
      </c>
    </row>
    <row r="11297" spans="1:4" ht="27">
      <c r="A11297" s="57">
        <v>38904</v>
      </c>
      <c r="B11297" s="55" t="s">
        <v>13446</v>
      </c>
      <c r="C11297" s="57" t="s">
        <v>8068</v>
      </c>
      <c r="D11297" s="59">
        <v>59.98</v>
      </c>
    </row>
    <row r="11298" spans="1:4" ht="27">
      <c r="A11298" s="57">
        <v>38903</v>
      </c>
      <c r="B11298" s="55" t="s">
        <v>13447</v>
      </c>
      <c r="C11298" s="57" t="s">
        <v>8068</v>
      </c>
      <c r="D11298" s="59">
        <v>59.6</v>
      </c>
    </row>
    <row r="11299" spans="1:4" ht="13.5">
      <c r="A11299" s="57">
        <v>7091</v>
      </c>
      <c r="B11299" s="55" t="s">
        <v>13448</v>
      </c>
      <c r="C11299" s="57" t="s">
        <v>8068</v>
      </c>
      <c r="D11299" s="59">
        <v>17.829999999999998</v>
      </c>
    </row>
    <row r="11300" spans="1:4" ht="13.5">
      <c r="A11300" s="57">
        <v>11655</v>
      </c>
      <c r="B11300" s="55" t="s">
        <v>13449</v>
      </c>
      <c r="C11300" s="57" t="s">
        <v>8068</v>
      </c>
      <c r="D11300" s="59">
        <v>17.03</v>
      </c>
    </row>
    <row r="11301" spans="1:4" ht="13.5">
      <c r="A11301" s="57">
        <v>11656</v>
      </c>
      <c r="B11301" s="55" t="s">
        <v>13450</v>
      </c>
      <c r="C11301" s="57" t="s">
        <v>8068</v>
      </c>
      <c r="D11301" s="59">
        <v>17.809999999999999</v>
      </c>
    </row>
    <row r="11302" spans="1:4" ht="13.5">
      <c r="A11302" s="57">
        <v>37948</v>
      </c>
      <c r="B11302" s="55" t="s">
        <v>13451</v>
      </c>
      <c r="C11302" s="57" t="s">
        <v>8068</v>
      </c>
      <c r="D11302" s="59">
        <v>3.61</v>
      </c>
    </row>
    <row r="11303" spans="1:4" ht="13.5">
      <c r="A11303" s="57">
        <v>7097</v>
      </c>
      <c r="B11303" s="55" t="s">
        <v>13452</v>
      </c>
      <c r="C11303" s="57" t="s">
        <v>8068</v>
      </c>
      <c r="D11303" s="59">
        <v>7.92</v>
      </c>
    </row>
    <row r="11304" spans="1:4" ht="13.5">
      <c r="A11304" s="57">
        <v>11657</v>
      </c>
      <c r="B11304" s="55" t="s">
        <v>13453</v>
      </c>
      <c r="C11304" s="57" t="s">
        <v>8068</v>
      </c>
      <c r="D11304" s="59">
        <v>15.53</v>
      </c>
    </row>
    <row r="11305" spans="1:4" ht="13.5">
      <c r="A11305" s="57">
        <v>11658</v>
      </c>
      <c r="B11305" s="55" t="s">
        <v>13454</v>
      </c>
      <c r="C11305" s="57" t="s">
        <v>8068</v>
      </c>
      <c r="D11305" s="59">
        <v>15.82</v>
      </c>
    </row>
    <row r="11306" spans="1:4" ht="13.5">
      <c r="A11306" s="57">
        <v>7146</v>
      </c>
      <c r="B11306" s="55" t="s">
        <v>13455</v>
      </c>
      <c r="C11306" s="57" t="s">
        <v>8068</v>
      </c>
      <c r="D11306" s="59">
        <v>209.77</v>
      </c>
    </row>
    <row r="11307" spans="1:4" ht="13.5">
      <c r="A11307" s="57">
        <v>7138</v>
      </c>
      <c r="B11307" s="55" t="s">
        <v>13456</v>
      </c>
      <c r="C11307" s="57" t="s">
        <v>8068</v>
      </c>
      <c r="D11307" s="59">
        <v>1.18</v>
      </c>
    </row>
    <row r="11308" spans="1:4" ht="13.5">
      <c r="A11308" s="57">
        <v>7139</v>
      </c>
      <c r="B11308" s="55" t="s">
        <v>13457</v>
      </c>
      <c r="C11308" s="57" t="s">
        <v>8068</v>
      </c>
      <c r="D11308" s="59">
        <v>1.55</v>
      </c>
    </row>
    <row r="11309" spans="1:4" ht="13.5">
      <c r="A11309" s="57">
        <v>7140</v>
      </c>
      <c r="B11309" s="55" t="s">
        <v>13458</v>
      </c>
      <c r="C11309" s="57" t="s">
        <v>8068</v>
      </c>
      <c r="D11309" s="59">
        <v>5.17</v>
      </c>
    </row>
    <row r="11310" spans="1:4" ht="13.5">
      <c r="A11310" s="57">
        <v>7141</v>
      </c>
      <c r="B11310" s="55" t="s">
        <v>13459</v>
      </c>
      <c r="C11310" s="57" t="s">
        <v>8068</v>
      </c>
      <c r="D11310" s="59">
        <v>11.32</v>
      </c>
    </row>
    <row r="11311" spans="1:4" ht="13.5">
      <c r="A11311" s="57">
        <v>7143</v>
      </c>
      <c r="B11311" s="55" t="s">
        <v>13460</v>
      </c>
      <c r="C11311" s="57" t="s">
        <v>8068</v>
      </c>
      <c r="D11311" s="59">
        <v>37.700000000000003</v>
      </c>
    </row>
    <row r="11312" spans="1:4" ht="13.5">
      <c r="A11312" s="57">
        <v>7144</v>
      </c>
      <c r="B11312" s="55" t="s">
        <v>13461</v>
      </c>
      <c r="C11312" s="57" t="s">
        <v>8068</v>
      </c>
      <c r="D11312" s="59">
        <v>75.42</v>
      </c>
    </row>
    <row r="11313" spans="1:4" ht="13.5">
      <c r="A11313" s="57">
        <v>7145</v>
      </c>
      <c r="B11313" s="55" t="s">
        <v>13462</v>
      </c>
      <c r="C11313" s="57" t="s">
        <v>8068</v>
      </c>
      <c r="D11313" s="59">
        <v>123.69</v>
      </c>
    </row>
    <row r="11314" spans="1:4" ht="13.5">
      <c r="A11314" s="57">
        <v>7142</v>
      </c>
      <c r="B11314" s="55" t="s">
        <v>13463</v>
      </c>
      <c r="C11314" s="57" t="s">
        <v>8068</v>
      </c>
      <c r="D11314" s="59">
        <v>12.65</v>
      </c>
    </row>
    <row r="11315" spans="1:4" ht="13.5">
      <c r="A11315" s="57">
        <v>3593</v>
      </c>
      <c r="B11315" s="55" t="s">
        <v>13464</v>
      </c>
      <c r="C11315" s="57" t="s">
        <v>8068</v>
      </c>
      <c r="D11315" s="59">
        <v>69.489999999999995</v>
      </c>
    </row>
    <row r="11316" spans="1:4" ht="13.5">
      <c r="A11316" s="57">
        <v>3588</v>
      </c>
      <c r="B11316" s="55" t="s">
        <v>13465</v>
      </c>
      <c r="C11316" s="57" t="s">
        <v>8068</v>
      </c>
      <c r="D11316" s="59">
        <v>53.56</v>
      </c>
    </row>
    <row r="11317" spans="1:4" ht="13.5">
      <c r="A11317" s="57">
        <v>3585</v>
      </c>
      <c r="B11317" s="55" t="s">
        <v>13466</v>
      </c>
      <c r="C11317" s="57" t="s">
        <v>8068</v>
      </c>
      <c r="D11317" s="59">
        <v>16.54</v>
      </c>
    </row>
    <row r="11318" spans="1:4" ht="13.5">
      <c r="A11318" s="57">
        <v>3587</v>
      </c>
      <c r="B11318" s="55" t="s">
        <v>13467</v>
      </c>
      <c r="C11318" s="57" t="s">
        <v>8068</v>
      </c>
      <c r="D11318" s="59">
        <v>33.24</v>
      </c>
    </row>
    <row r="11319" spans="1:4" ht="13.5">
      <c r="A11319" s="57">
        <v>3590</v>
      </c>
      <c r="B11319" s="55" t="s">
        <v>13468</v>
      </c>
      <c r="C11319" s="57" t="s">
        <v>8068</v>
      </c>
      <c r="D11319" s="59">
        <v>197.31</v>
      </c>
    </row>
    <row r="11320" spans="1:4" ht="13.5">
      <c r="A11320" s="57">
        <v>3589</v>
      </c>
      <c r="B11320" s="55" t="s">
        <v>13469</v>
      </c>
      <c r="C11320" s="57" t="s">
        <v>8068</v>
      </c>
      <c r="D11320" s="59">
        <v>105.91</v>
      </c>
    </row>
    <row r="11321" spans="1:4" ht="13.5">
      <c r="A11321" s="57">
        <v>3586</v>
      </c>
      <c r="B11321" s="55" t="s">
        <v>13470</v>
      </c>
      <c r="C11321" s="57" t="s">
        <v>8068</v>
      </c>
      <c r="D11321" s="59">
        <v>21.67</v>
      </c>
    </row>
    <row r="11322" spans="1:4" ht="13.5">
      <c r="A11322" s="57">
        <v>3592</v>
      </c>
      <c r="B11322" s="55" t="s">
        <v>13471</v>
      </c>
      <c r="C11322" s="57" t="s">
        <v>8068</v>
      </c>
      <c r="D11322" s="59">
        <v>311.89999999999998</v>
      </c>
    </row>
    <row r="11323" spans="1:4" ht="13.5">
      <c r="A11323" s="57">
        <v>3591</v>
      </c>
      <c r="B11323" s="55" t="s">
        <v>13472</v>
      </c>
      <c r="C11323" s="57" t="s">
        <v>8068</v>
      </c>
      <c r="D11323" s="59">
        <v>499.98</v>
      </c>
    </row>
    <row r="11324" spans="1:4" ht="13.5">
      <c r="A11324" s="57">
        <v>40396</v>
      </c>
      <c r="B11324" s="55" t="s">
        <v>13473</v>
      </c>
      <c r="C11324" s="57" t="s">
        <v>8068</v>
      </c>
      <c r="D11324" s="59">
        <v>156.43</v>
      </c>
    </row>
    <row r="11325" spans="1:4" ht="13.5">
      <c r="A11325" s="57">
        <v>40395</v>
      </c>
      <c r="B11325" s="55" t="s">
        <v>13474</v>
      </c>
      <c r="C11325" s="57" t="s">
        <v>8068</v>
      </c>
      <c r="D11325" s="59">
        <v>120.05</v>
      </c>
    </row>
    <row r="11326" spans="1:4" ht="13.5">
      <c r="A11326" s="57">
        <v>40392</v>
      </c>
      <c r="B11326" s="55" t="s">
        <v>13475</v>
      </c>
      <c r="C11326" s="57" t="s">
        <v>8068</v>
      </c>
      <c r="D11326" s="59">
        <v>38.630000000000003</v>
      </c>
    </row>
    <row r="11327" spans="1:4" ht="13.5">
      <c r="A11327" s="57">
        <v>40394</v>
      </c>
      <c r="B11327" s="55" t="s">
        <v>13476</v>
      </c>
      <c r="C11327" s="57" t="s">
        <v>8068</v>
      </c>
      <c r="D11327" s="59">
        <v>78.16</v>
      </c>
    </row>
    <row r="11328" spans="1:4" ht="13.5">
      <c r="A11328" s="57">
        <v>40398</v>
      </c>
      <c r="B11328" s="55" t="s">
        <v>13477</v>
      </c>
      <c r="C11328" s="57" t="s">
        <v>8068</v>
      </c>
      <c r="D11328" s="59">
        <v>501.87</v>
      </c>
    </row>
    <row r="11329" spans="1:4" ht="13.5">
      <c r="A11329" s="57">
        <v>40397</v>
      </c>
      <c r="B11329" s="55" t="s">
        <v>13478</v>
      </c>
      <c r="C11329" s="57" t="s">
        <v>8068</v>
      </c>
      <c r="D11329" s="59">
        <v>257.01</v>
      </c>
    </row>
    <row r="11330" spans="1:4" ht="13.5">
      <c r="A11330" s="57">
        <v>40393</v>
      </c>
      <c r="B11330" s="55" t="s">
        <v>13479</v>
      </c>
      <c r="C11330" s="57" t="s">
        <v>8068</v>
      </c>
      <c r="D11330" s="59">
        <v>49.76</v>
      </c>
    </row>
    <row r="11331" spans="1:4" ht="13.5">
      <c r="A11331" s="57">
        <v>40399</v>
      </c>
      <c r="B11331" s="55" t="s">
        <v>13480</v>
      </c>
      <c r="C11331" s="57" t="s">
        <v>8068</v>
      </c>
      <c r="D11331" s="59">
        <v>821.05</v>
      </c>
    </row>
    <row r="11332" spans="1:4" ht="13.5">
      <c r="A11332" s="57">
        <v>39322</v>
      </c>
      <c r="B11332" s="55" t="s">
        <v>13481</v>
      </c>
      <c r="C11332" s="57" t="s">
        <v>8068</v>
      </c>
      <c r="D11332" s="59">
        <v>23.25</v>
      </c>
    </row>
    <row r="11333" spans="1:4" ht="13.5">
      <c r="A11333" s="57">
        <v>39289</v>
      </c>
      <c r="B11333" s="55" t="s">
        <v>13482</v>
      </c>
      <c r="C11333" s="57" t="s">
        <v>8068</v>
      </c>
      <c r="D11333" s="59">
        <v>27.85</v>
      </c>
    </row>
    <row r="11334" spans="1:4" ht="13.5">
      <c r="A11334" s="57">
        <v>39290</v>
      </c>
      <c r="B11334" s="55" t="s">
        <v>13483</v>
      </c>
      <c r="C11334" s="57" t="s">
        <v>8068</v>
      </c>
      <c r="D11334" s="59">
        <v>47.27</v>
      </c>
    </row>
    <row r="11335" spans="1:4" ht="13.5">
      <c r="A11335" s="57">
        <v>39291</v>
      </c>
      <c r="B11335" s="55" t="s">
        <v>13484</v>
      </c>
      <c r="C11335" s="57" t="s">
        <v>8068</v>
      </c>
      <c r="D11335" s="59">
        <v>70.77</v>
      </c>
    </row>
    <row r="11336" spans="1:4" ht="13.5">
      <c r="A11336" s="57">
        <v>20174</v>
      </c>
      <c r="B11336" s="55" t="s">
        <v>13485</v>
      </c>
      <c r="C11336" s="57" t="s">
        <v>8068</v>
      </c>
      <c r="D11336" s="59">
        <v>43.45</v>
      </c>
    </row>
    <row r="11337" spans="1:4" ht="13.5">
      <c r="A11337" s="57">
        <v>41892</v>
      </c>
      <c r="B11337" s="55" t="s">
        <v>13486</v>
      </c>
      <c r="C11337" s="57" t="s">
        <v>8068</v>
      </c>
      <c r="D11337" s="59">
        <v>114.6</v>
      </c>
    </row>
    <row r="11338" spans="1:4" ht="13.5">
      <c r="A11338" s="57">
        <v>7048</v>
      </c>
      <c r="B11338" s="55" t="s">
        <v>13487</v>
      </c>
      <c r="C11338" s="57" t="s">
        <v>8068</v>
      </c>
      <c r="D11338" s="59">
        <v>24.73</v>
      </c>
    </row>
    <row r="11339" spans="1:4" ht="13.5">
      <c r="A11339" s="57">
        <v>7088</v>
      </c>
      <c r="B11339" s="55" t="s">
        <v>13488</v>
      </c>
      <c r="C11339" s="57" t="s">
        <v>8068</v>
      </c>
      <c r="D11339" s="59">
        <v>54.09</v>
      </c>
    </row>
    <row r="11340" spans="1:4" ht="13.5">
      <c r="A11340" s="57">
        <v>20179</v>
      </c>
      <c r="B11340" s="55" t="s">
        <v>13489</v>
      </c>
      <c r="C11340" s="57" t="s">
        <v>8068</v>
      </c>
      <c r="D11340" s="59">
        <v>58.49</v>
      </c>
    </row>
    <row r="11341" spans="1:4" ht="13.5">
      <c r="A11341" s="57">
        <v>20178</v>
      </c>
      <c r="B11341" s="55" t="s">
        <v>13490</v>
      </c>
      <c r="C11341" s="57" t="s">
        <v>8068</v>
      </c>
      <c r="D11341" s="59">
        <v>51.69</v>
      </c>
    </row>
    <row r="11342" spans="1:4" ht="13.5">
      <c r="A11342" s="57">
        <v>20180</v>
      </c>
      <c r="B11342" s="55" t="s">
        <v>13491</v>
      </c>
      <c r="C11342" s="57" t="s">
        <v>8068</v>
      </c>
      <c r="D11342" s="59">
        <v>94.98</v>
      </c>
    </row>
    <row r="11343" spans="1:4" ht="13.5">
      <c r="A11343" s="57">
        <v>20181</v>
      </c>
      <c r="B11343" s="55" t="s">
        <v>13492</v>
      </c>
      <c r="C11343" s="57" t="s">
        <v>8068</v>
      </c>
      <c r="D11343" s="59">
        <v>140.91</v>
      </c>
    </row>
    <row r="11344" spans="1:4" ht="13.5">
      <c r="A11344" s="57">
        <v>20177</v>
      </c>
      <c r="B11344" s="55" t="s">
        <v>13493</v>
      </c>
      <c r="C11344" s="57" t="s">
        <v>8068</v>
      </c>
      <c r="D11344" s="59">
        <v>33.880000000000003</v>
      </c>
    </row>
    <row r="11345" spans="1:4" ht="13.5">
      <c r="A11345" s="57">
        <v>7082</v>
      </c>
      <c r="B11345" s="55" t="s">
        <v>13494</v>
      </c>
      <c r="C11345" s="57" t="s">
        <v>8068</v>
      </c>
      <c r="D11345" s="59">
        <v>57.01</v>
      </c>
    </row>
    <row r="11346" spans="1:4" ht="27">
      <c r="A11346" s="57">
        <v>42707</v>
      </c>
      <c r="B11346" s="55" t="s">
        <v>13495</v>
      </c>
      <c r="C11346" s="57" t="s">
        <v>8068</v>
      </c>
      <c r="D11346" s="59">
        <v>154.82</v>
      </c>
    </row>
    <row r="11347" spans="1:4" ht="13.5">
      <c r="A11347" s="57">
        <v>7069</v>
      </c>
      <c r="B11347" s="55" t="s">
        <v>13496</v>
      </c>
      <c r="C11347" s="57" t="s">
        <v>8068</v>
      </c>
      <c r="D11347" s="59">
        <v>126.52</v>
      </c>
    </row>
    <row r="11348" spans="1:4" ht="27">
      <c r="A11348" s="57">
        <v>42708</v>
      </c>
      <c r="B11348" s="55" t="s">
        <v>13497</v>
      </c>
      <c r="C11348" s="57" t="s">
        <v>8068</v>
      </c>
      <c r="D11348" s="59">
        <v>406.36</v>
      </c>
    </row>
    <row r="11349" spans="1:4" ht="13.5">
      <c r="A11349" s="57">
        <v>7070</v>
      </c>
      <c r="B11349" s="55" t="s">
        <v>13498</v>
      </c>
      <c r="C11349" s="57" t="s">
        <v>8068</v>
      </c>
      <c r="D11349" s="59">
        <v>181.18</v>
      </c>
    </row>
    <row r="11350" spans="1:4" ht="27">
      <c r="A11350" s="57">
        <v>42709</v>
      </c>
      <c r="B11350" s="55" t="s">
        <v>13499</v>
      </c>
      <c r="C11350" s="57" t="s">
        <v>8068</v>
      </c>
      <c r="D11350" s="59">
        <v>607.73</v>
      </c>
    </row>
    <row r="11351" spans="1:4" ht="27">
      <c r="A11351" s="57">
        <v>42710</v>
      </c>
      <c r="B11351" s="55" t="s">
        <v>13500</v>
      </c>
      <c r="C11351" s="57" t="s">
        <v>8068</v>
      </c>
      <c r="D11351" s="59">
        <v>1746.92</v>
      </c>
    </row>
    <row r="11352" spans="1:4" ht="27">
      <c r="A11352" s="57">
        <v>42716</v>
      </c>
      <c r="B11352" s="55" t="s">
        <v>13501</v>
      </c>
      <c r="C11352" s="57" t="s">
        <v>8068</v>
      </c>
      <c r="D11352" s="59">
        <v>2174.34</v>
      </c>
    </row>
    <row r="11353" spans="1:4" ht="13.5">
      <c r="A11353" s="57">
        <v>20172</v>
      </c>
      <c r="B11353" s="55" t="s">
        <v>13502</v>
      </c>
      <c r="C11353" s="57" t="s">
        <v>8068</v>
      </c>
      <c r="D11353" s="59">
        <v>41.81</v>
      </c>
    </row>
    <row r="11354" spans="1:4" ht="13.5">
      <c r="A11354" s="57">
        <v>40945</v>
      </c>
      <c r="B11354" s="55" t="s">
        <v>13503</v>
      </c>
      <c r="C11354" s="57" t="s">
        <v>4</v>
      </c>
      <c r="D11354" s="59">
        <v>27.75</v>
      </c>
    </row>
    <row r="11355" spans="1:4" ht="13.5">
      <c r="A11355" s="57">
        <v>40946</v>
      </c>
      <c r="B11355" s="55" t="s">
        <v>13504</v>
      </c>
      <c r="C11355" s="57" t="s">
        <v>8078</v>
      </c>
      <c r="D11355" s="59">
        <v>4881.3500000000004</v>
      </c>
    </row>
    <row r="11356" spans="1:4" ht="13.5">
      <c r="A11356" s="57">
        <v>7153</v>
      </c>
      <c r="B11356" s="55" t="s">
        <v>13505</v>
      </c>
      <c r="C11356" s="57" t="s">
        <v>4</v>
      </c>
      <c r="D11356" s="59">
        <v>44.89</v>
      </c>
    </row>
    <row r="11357" spans="1:4" ht="13.5">
      <c r="A11357" s="57">
        <v>41089</v>
      </c>
      <c r="B11357" s="55" t="s">
        <v>13506</v>
      </c>
      <c r="C11357" s="57" t="s">
        <v>8078</v>
      </c>
      <c r="D11357" s="59">
        <v>7892.75</v>
      </c>
    </row>
    <row r="11358" spans="1:4" ht="13.5">
      <c r="A11358" s="57">
        <v>40943</v>
      </c>
      <c r="B11358" s="55" t="s">
        <v>13507</v>
      </c>
      <c r="C11358" s="57" t="s">
        <v>4</v>
      </c>
      <c r="D11358" s="59">
        <v>39.68</v>
      </c>
    </row>
    <row r="11359" spans="1:4" ht="13.5">
      <c r="A11359" s="57">
        <v>40944</v>
      </c>
      <c r="B11359" s="55" t="s">
        <v>13508</v>
      </c>
      <c r="C11359" s="57" t="s">
        <v>8078</v>
      </c>
      <c r="D11359" s="59">
        <v>6978.2</v>
      </c>
    </row>
    <row r="11360" spans="1:4" ht="13.5">
      <c r="A11360" s="57">
        <v>6175</v>
      </c>
      <c r="B11360" s="55" t="s">
        <v>13509</v>
      </c>
      <c r="C11360" s="57" t="s">
        <v>4</v>
      </c>
      <c r="D11360" s="59">
        <v>24.57</v>
      </c>
    </row>
    <row r="11361" spans="1:4" ht="13.5">
      <c r="A11361" s="57">
        <v>41092</v>
      </c>
      <c r="B11361" s="55" t="s">
        <v>13510</v>
      </c>
      <c r="C11361" s="57" t="s">
        <v>8078</v>
      </c>
      <c r="D11361" s="59">
        <v>4320.45</v>
      </c>
    </row>
    <row r="11362" spans="1:4" ht="27">
      <c r="A11362" s="57">
        <v>37712</v>
      </c>
      <c r="B11362" s="55" t="s">
        <v>13511</v>
      </c>
      <c r="C11362" s="57" t="s">
        <v>3</v>
      </c>
      <c r="D11362" s="59">
        <v>61.49</v>
      </c>
    </row>
    <row r="11363" spans="1:4" ht="27">
      <c r="A11363" s="57">
        <v>34547</v>
      </c>
      <c r="B11363" s="55" t="s">
        <v>13512</v>
      </c>
      <c r="C11363" s="57" t="s">
        <v>1</v>
      </c>
      <c r="D11363" s="59">
        <v>5.29</v>
      </c>
    </row>
    <row r="11364" spans="1:4" ht="27">
      <c r="A11364" s="57">
        <v>34548</v>
      </c>
      <c r="B11364" s="55" t="s">
        <v>13513</v>
      </c>
      <c r="C11364" s="57" t="s">
        <v>1</v>
      </c>
      <c r="D11364" s="59">
        <v>8.68</v>
      </c>
    </row>
    <row r="11365" spans="1:4" ht="27">
      <c r="A11365" s="57">
        <v>34558</v>
      </c>
      <c r="B11365" s="55" t="s">
        <v>13514</v>
      </c>
      <c r="C11365" s="57" t="s">
        <v>1</v>
      </c>
      <c r="D11365" s="59">
        <v>4.3</v>
      </c>
    </row>
    <row r="11366" spans="1:4" ht="27">
      <c r="A11366" s="57">
        <v>34550</v>
      </c>
      <c r="B11366" s="55" t="s">
        <v>13515</v>
      </c>
      <c r="C11366" s="57" t="s">
        <v>1</v>
      </c>
      <c r="D11366" s="59">
        <v>2.29</v>
      </c>
    </row>
    <row r="11367" spans="1:4" ht="27">
      <c r="A11367" s="57">
        <v>34557</v>
      </c>
      <c r="B11367" s="55" t="s">
        <v>13516</v>
      </c>
      <c r="C11367" s="57" t="s">
        <v>1</v>
      </c>
      <c r="D11367" s="59">
        <v>3.35</v>
      </c>
    </row>
    <row r="11368" spans="1:4" ht="27">
      <c r="A11368" s="57">
        <v>37411</v>
      </c>
      <c r="B11368" s="55" t="s">
        <v>13517</v>
      </c>
      <c r="C11368" s="57" t="s">
        <v>3</v>
      </c>
      <c r="D11368" s="59">
        <v>24.49</v>
      </c>
    </row>
    <row r="11369" spans="1:4" ht="27">
      <c r="A11369" s="57">
        <v>39508</v>
      </c>
      <c r="B11369" s="55" t="s">
        <v>13518</v>
      </c>
      <c r="C11369" s="57" t="s">
        <v>3</v>
      </c>
      <c r="D11369" s="59">
        <v>13.76</v>
      </c>
    </row>
    <row r="11370" spans="1:4" ht="27">
      <c r="A11370" s="57">
        <v>39507</v>
      </c>
      <c r="B11370" s="55" t="s">
        <v>13519</v>
      </c>
      <c r="C11370" s="57" t="s">
        <v>3</v>
      </c>
      <c r="D11370" s="59">
        <v>20.52</v>
      </c>
    </row>
    <row r="11371" spans="1:4" ht="27">
      <c r="A11371" s="57">
        <v>7155</v>
      </c>
      <c r="B11371" s="55" t="s">
        <v>13520</v>
      </c>
      <c r="C11371" s="57" t="s">
        <v>3</v>
      </c>
      <c r="D11371" s="59">
        <v>26.35</v>
      </c>
    </row>
    <row r="11372" spans="1:4" ht="27">
      <c r="A11372" s="57">
        <v>42406</v>
      </c>
      <c r="B11372" s="55" t="s">
        <v>13521</v>
      </c>
      <c r="C11372" s="57" t="s">
        <v>3</v>
      </c>
      <c r="D11372" s="59">
        <v>30.21</v>
      </c>
    </row>
    <row r="11373" spans="1:4" ht="27">
      <c r="A11373" s="57">
        <v>7156</v>
      </c>
      <c r="B11373" s="55" t="s">
        <v>13522</v>
      </c>
      <c r="C11373" s="57" t="s">
        <v>3</v>
      </c>
      <c r="D11373" s="59">
        <v>37.799999999999997</v>
      </c>
    </row>
    <row r="11374" spans="1:4" ht="27">
      <c r="A11374" s="57">
        <v>43127</v>
      </c>
      <c r="B11374" s="55" t="s">
        <v>13523</v>
      </c>
      <c r="C11374" s="57" t="s">
        <v>3</v>
      </c>
      <c r="D11374" s="59">
        <v>54.1</v>
      </c>
    </row>
    <row r="11375" spans="1:4" ht="27">
      <c r="A11375" s="57">
        <v>10917</v>
      </c>
      <c r="B11375" s="55" t="s">
        <v>13524</v>
      </c>
      <c r="C11375" s="57" t="s">
        <v>3</v>
      </c>
      <c r="D11375" s="59">
        <v>11.42</v>
      </c>
    </row>
    <row r="11376" spans="1:4" ht="27">
      <c r="A11376" s="57">
        <v>21141</v>
      </c>
      <c r="B11376" s="55" t="s">
        <v>13525</v>
      </c>
      <c r="C11376" s="57" t="s">
        <v>3</v>
      </c>
      <c r="D11376" s="59">
        <v>17.68</v>
      </c>
    </row>
    <row r="11377" spans="1:4" ht="27">
      <c r="A11377" s="57">
        <v>39509</v>
      </c>
      <c r="B11377" s="55" t="s">
        <v>13526</v>
      </c>
      <c r="C11377" s="57" t="s">
        <v>3</v>
      </c>
      <c r="D11377" s="59">
        <v>17</v>
      </c>
    </row>
    <row r="11378" spans="1:4" ht="13.5">
      <c r="A11378" s="57">
        <v>25988</v>
      </c>
      <c r="B11378" s="55" t="s">
        <v>13527</v>
      </c>
      <c r="C11378" s="57" t="s">
        <v>3</v>
      </c>
      <c r="D11378" s="59">
        <v>12.57</v>
      </c>
    </row>
    <row r="11379" spans="1:4" ht="27">
      <c r="A11379" s="57">
        <v>7167</v>
      </c>
      <c r="B11379" s="55" t="s">
        <v>13528</v>
      </c>
      <c r="C11379" s="57" t="s">
        <v>3</v>
      </c>
      <c r="D11379" s="59">
        <v>18.37</v>
      </c>
    </row>
    <row r="11380" spans="1:4" ht="27">
      <c r="A11380" s="57">
        <v>10928</v>
      </c>
      <c r="B11380" s="55" t="s">
        <v>13529</v>
      </c>
      <c r="C11380" s="57" t="s">
        <v>3</v>
      </c>
      <c r="D11380" s="59">
        <v>10.55</v>
      </c>
    </row>
    <row r="11381" spans="1:4" ht="27">
      <c r="A11381" s="57">
        <v>10933</v>
      </c>
      <c r="B11381" s="55" t="s">
        <v>13530</v>
      </c>
      <c r="C11381" s="57" t="s">
        <v>3</v>
      </c>
      <c r="D11381" s="59">
        <v>15.92</v>
      </c>
    </row>
    <row r="11382" spans="1:4" ht="27">
      <c r="A11382" s="57">
        <v>7158</v>
      </c>
      <c r="B11382" s="55" t="s">
        <v>13531</v>
      </c>
      <c r="C11382" s="57" t="s">
        <v>3</v>
      </c>
      <c r="D11382" s="59">
        <v>27</v>
      </c>
    </row>
    <row r="11383" spans="1:4" ht="27">
      <c r="A11383" s="57">
        <v>10927</v>
      </c>
      <c r="B11383" s="55" t="s">
        <v>13532</v>
      </c>
      <c r="C11383" s="57" t="s">
        <v>3</v>
      </c>
      <c r="D11383" s="59">
        <v>17.260000000000002</v>
      </c>
    </row>
    <row r="11384" spans="1:4" ht="27">
      <c r="A11384" s="57">
        <v>7162</v>
      </c>
      <c r="B11384" s="55" t="s">
        <v>13533</v>
      </c>
      <c r="C11384" s="57" t="s">
        <v>3</v>
      </c>
      <c r="D11384" s="59">
        <v>42.25</v>
      </c>
    </row>
    <row r="11385" spans="1:4" ht="27">
      <c r="A11385" s="57">
        <v>10932</v>
      </c>
      <c r="B11385" s="55" t="s">
        <v>13534</v>
      </c>
      <c r="C11385" s="57" t="s">
        <v>3</v>
      </c>
      <c r="D11385" s="59">
        <v>73.489999999999995</v>
      </c>
    </row>
    <row r="11386" spans="1:4" ht="27">
      <c r="A11386" s="57">
        <v>10937</v>
      </c>
      <c r="B11386" s="55" t="s">
        <v>13535</v>
      </c>
      <c r="C11386" s="57" t="s">
        <v>3</v>
      </c>
      <c r="D11386" s="59">
        <v>18.89</v>
      </c>
    </row>
    <row r="11387" spans="1:4" ht="27">
      <c r="A11387" s="57">
        <v>10935</v>
      </c>
      <c r="B11387" s="55" t="s">
        <v>13536</v>
      </c>
      <c r="C11387" s="57" t="s">
        <v>3</v>
      </c>
      <c r="D11387" s="59">
        <v>32.76</v>
      </c>
    </row>
    <row r="11388" spans="1:4" ht="13.5">
      <c r="A11388" s="57">
        <v>10931</v>
      </c>
      <c r="B11388" s="55" t="s">
        <v>13537</v>
      </c>
      <c r="C11388" s="57" t="s">
        <v>3</v>
      </c>
      <c r="D11388" s="59">
        <v>9.2100000000000009</v>
      </c>
    </row>
    <row r="11389" spans="1:4" ht="13.5">
      <c r="A11389" s="57">
        <v>7164</v>
      </c>
      <c r="B11389" s="55" t="s">
        <v>13538</v>
      </c>
      <c r="C11389" s="57" t="s">
        <v>3</v>
      </c>
      <c r="D11389" s="59">
        <v>30.49</v>
      </c>
    </row>
    <row r="11390" spans="1:4" ht="13.5">
      <c r="A11390" s="57">
        <v>36887</v>
      </c>
      <c r="B11390" s="55" t="s">
        <v>13539</v>
      </c>
      <c r="C11390" s="57" t="s">
        <v>3</v>
      </c>
      <c r="D11390" s="59">
        <v>13.3</v>
      </c>
    </row>
    <row r="11391" spans="1:4" ht="40.5">
      <c r="A11391" s="57">
        <v>34630</v>
      </c>
      <c r="B11391" s="55" t="s">
        <v>13540</v>
      </c>
      <c r="C11391" s="57" t="s">
        <v>8068</v>
      </c>
      <c r="D11391" s="59">
        <v>999.44</v>
      </c>
    </row>
    <row r="11392" spans="1:4" ht="13.5">
      <c r="A11392" s="57">
        <v>7161</v>
      </c>
      <c r="B11392" s="55" t="s">
        <v>13541</v>
      </c>
      <c r="C11392" s="57" t="s">
        <v>3</v>
      </c>
      <c r="D11392" s="59">
        <v>3.79</v>
      </c>
    </row>
    <row r="11393" spans="1:4" ht="27">
      <c r="A11393" s="57">
        <v>7170</v>
      </c>
      <c r="B11393" s="55" t="s">
        <v>13542</v>
      </c>
      <c r="C11393" s="57" t="s">
        <v>3</v>
      </c>
      <c r="D11393" s="59">
        <v>1.89</v>
      </c>
    </row>
    <row r="11394" spans="1:4" ht="27">
      <c r="A11394" s="57">
        <v>37524</v>
      </c>
      <c r="B11394" s="55" t="s">
        <v>13543</v>
      </c>
      <c r="C11394" s="57" t="s">
        <v>1</v>
      </c>
      <c r="D11394" s="59">
        <v>1.81</v>
      </c>
    </row>
    <row r="11395" spans="1:4" ht="27">
      <c r="A11395" s="57">
        <v>37525</v>
      </c>
      <c r="B11395" s="55" t="s">
        <v>13544</v>
      </c>
      <c r="C11395" s="57" t="s">
        <v>1</v>
      </c>
      <c r="D11395" s="59">
        <v>2.16</v>
      </c>
    </row>
    <row r="11396" spans="1:4" ht="13.5">
      <c r="A11396" s="57">
        <v>36789</v>
      </c>
      <c r="B11396" s="55" t="s">
        <v>13545</v>
      </c>
      <c r="C11396" s="57" t="s">
        <v>8068</v>
      </c>
      <c r="D11396" s="59">
        <v>1.37</v>
      </c>
    </row>
    <row r="11397" spans="1:4" ht="27">
      <c r="A11397" s="57">
        <v>7173</v>
      </c>
      <c r="B11397" s="55" t="s">
        <v>13546</v>
      </c>
      <c r="C11397" s="57" t="s">
        <v>9526</v>
      </c>
      <c r="D11397" s="59">
        <v>885</v>
      </c>
    </row>
    <row r="11398" spans="1:4" ht="27">
      <c r="A11398" s="57">
        <v>7175</v>
      </c>
      <c r="B11398" s="55" t="s">
        <v>13547</v>
      </c>
      <c r="C11398" s="57" t="s">
        <v>8068</v>
      </c>
      <c r="D11398" s="59">
        <v>1</v>
      </c>
    </row>
    <row r="11399" spans="1:4" ht="27">
      <c r="A11399" s="57">
        <v>40741</v>
      </c>
      <c r="B11399" s="55" t="s">
        <v>13548</v>
      </c>
      <c r="C11399" s="57" t="s">
        <v>8068</v>
      </c>
      <c r="D11399" s="59">
        <v>1.99</v>
      </c>
    </row>
    <row r="11400" spans="1:4" ht="13.5">
      <c r="A11400" s="57">
        <v>7184</v>
      </c>
      <c r="B11400" s="55" t="s">
        <v>13549</v>
      </c>
      <c r="C11400" s="57" t="s">
        <v>3</v>
      </c>
      <c r="D11400" s="59">
        <v>31.15</v>
      </c>
    </row>
    <row r="11401" spans="1:4" ht="13.5">
      <c r="A11401" s="57">
        <v>34458</v>
      </c>
      <c r="B11401" s="55" t="s">
        <v>13550</v>
      </c>
      <c r="C11401" s="57" t="s">
        <v>8068</v>
      </c>
      <c r="D11401" s="59">
        <v>126.34</v>
      </c>
    </row>
    <row r="11402" spans="1:4" ht="13.5">
      <c r="A11402" s="57">
        <v>34464</v>
      </c>
      <c r="B11402" s="55" t="s">
        <v>13551</v>
      </c>
      <c r="C11402" s="57" t="s">
        <v>8068</v>
      </c>
      <c r="D11402" s="59">
        <v>169.5</v>
      </c>
    </row>
    <row r="11403" spans="1:4" ht="13.5">
      <c r="A11403" s="57">
        <v>34468</v>
      </c>
      <c r="B11403" s="55" t="s">
        <v>13552</v>
      </c>
      <c r="C11403" s="57" t="s">
        <v>8068</v>
      </c>
      <c r="D11403" s="59">
        <v>195.62</v>
      </c>
    </row>
    <row r="11404" spans="1:4" ht="13.5">
      <c r="A11404" s="57">
        <v>34473</v>
      </c>
      <c r="B11404" s="55" t="s">
        <v>13553</v>
      </c>
      <c r="C11404" s="57" t="s">
        <v>8068</v>
      </c>
      <c r="D11404" s="59">
        <v>159.99</v>
      </c>
    </row>
    <row r="11405" spans="1:4" ht="13.5">
      <c r="A11405" s="57">
        <v>34480</v>
      </c>
      <c r="B11405" s="55" t="s">
        <v>13554</v>
      </c>
      <c r="C11405" s="57" t="s">
        <v>8068</v>
      </c>
      <c r="D11405" s="59">
        <v>218.17</v>
      </c>
    </row>
    <row r="11406" spans="1:4" ht="13.5">
      <c r="A11406" s="57">
        <v>34486</v>
      </c>
      <c r="B11406" s="55" t="s">
        <v>13555</v>
      </c>
      <c r="C11406" s="57" t="s">
        <v>8068</v>
      </c>
      <c r="D11406" s="59">
        <v>244.35</v>
      </c>
    </row>
    <row r="11407" spans="1:4" ht="13.5">
      <c r="A11407" s="57">
        <v>7202</v>
      </c>
      <c r="B11407" s="55" t="s">
        <v>13556</v>
      </c>
      <c r="C11407" s="57" t="s">
        <v>3</v>
      </c>
      <c r="D11407" s="59">
        <v>50.07</v>
      </c>
    </row>
    <row r="11408" spans="1:4" ht="13.5">
      <c r="A11408" s="57">
        <v>7190</v>
      </c>
      <c r="B11408" s="55" t="s">
        <v>13557</v>
      </c>
      <c r="C11408" s="57" t="s">
        <v>8068</v>
      </c>
      <c r="D11408" s="59">
        <v>8.59</v>
      </c>
    </row>
    <row r="11409" spans="1:4" ht="13.5">
      <c r="A11409" s="57">
        <v>34417</v>
      </c>
      <c r="B11409" s="55" t="s">
        <v>13558</v>
      </c>
      <c r="C11409" s="57" t="s">
        <v>8068</v>
      </c>
      <c r="D11409" s="59">
        <v>14.93</v>
      </c>
    </row>
    <row r="11410" spans="1:4" ht="13.5">
      <c r="A11410" s="57">
        <v>7191</v>
      </c>
      <c r="B11410" s="55" t="s">
        <v>13559</v>
      </c>
      <c r="C11410" s="57" t="s">
        <v>8068</v>
      </c>
      <c r="D11410" s="59">
        <v>17.3</v>
      </c>
    </row>
    <row r="11411" spans="1:4" ht="13.5">
      <c r="A11411" s="57">
        <v>7213</v>
      </c>
      <c r="B11411" s="55" t="s">
        <v>13559</v>
      </c>
      <c r="C11411" s="57" t="s">
        <v>3</v>
      </c>
      <c r="D11411" s="59">
        <v>14.18</v>
      </c>
    </row>
    <row r="11412" spans="1:4" ht="13.5">
      <c r="A11412" s="57">
        <v>7195</v>
      </c>
      <c r="B11412" s="55" t="s">
        <v>13560</v>
      </c>
      <c r="C11412" s="57" t="s">
        <v>8068</v>
      </c>
      <c r="D11412" s="59">
        <v>41.23</v>
      </c>
    </row>
    <row r="11413" spans="1:4" ht="13.5">
      <c r="A11413" s="57">
        <v>7186</v>
      </c>
      <c r="B11413" s="55" t="s">
        <v>13561</v>
      </c>
      <c r="C11413" s="57" t="s">
        <v>8068</v>
      </c>
      <c r="D11413" s="59">
        <v>49.33</v>
      </c>
    </row>
    <row r="11414" spans="1:4" ht="13.5">
      <c r="A11414" s="57">
        <v>7194</v>
      </c>
      <c r="B11414" s="55" t="s">
        <v>13562</v>
      </c>
      <c r="C11414" s="57" t="s">
        <v>3</v>
      </c>
      <c r="D11414" s="59">
        <v>24.46</v>
      </c>
    </row>
    <row r="11415" spans="1:4" ht="13.5">
      <c r="A11415" s="57">
        <v>7207</v>
      </c>
      <c r="B11415" s="55" t="s">
        <v>13562</v>
      </c>
      <c r="C11415" s="57" t="s">
        <v>8068</v>
      </c>
      <c r="D11415" s="59">
        <v>65.66</v>
      </c>
    </row>
    <row r="11416" spans="1:4" ht="13.5">
      <c r="A11416" s="57">
        <v>7197</v>
      </c>
      <c r="B11416" s="55" t="s">
        <v>13563</v>
      </c>
      <c r="C11416" s="57" t="s">
        <v>8068</v>
      </c>
      <c r="D11416" s="59">
        <v>98.64</v>
      </c>
    </row>
    <row r="11417" spans="1:4" ht="13.5">
      <c r="A11417" s="57">
        <v>7192</v>
      </c>
      <c r="B11417" s="55" t="s">
        <v>13564</v>
      </c>
      <c r="C11417" s="57" t="s">
        <v>8068</v>
      </c>
      <c r="D11417" s="59">
        <v>54.25</v>
      </c>
    </row>
    <row r="11418" spans="1:4" ht="13.5">
      <c r="A11418" s="57">
        <v>7193</v>
      </c>
      <c r="B11418" s="55" t="s">
        <v>13565</v>
      </c>
      <c r="C11418" s="57" t="s">
        <v>8068</v>
      </c>
      <c r="D11418" s="59">
        <v>64.760000000000005</v>
      </c>
    </row>
    <row r="11419" spans="1:4" ht="13.5">
      <c r="A11419" s="57">
        <v>7189</v>
      </c>
      <c r="B11419" s="55" t="s">
        <v>13566</v>
      </c>
      <c r="C11419" s="57" t="s">
        <v>8068</v>
      </c>
      <c r="D11419" s="59">
        <v>90.96</v>
      </c>
    </row>
    <row r="11420" spans="1:4" ht="13.5">
      <c r="A11420" s="57">
        <v>7198</v>
      </c>
      <c r="B11420" s="55" t="s">
        <v>13567</v>
      </c>
      <c r="C11420" s="57" t="s">
        <v>3</v>
      </c>
      <c r="D11420" s="59">
        <v>33.86</v>
      </c>
    </row>
    <row r="11421" spans="1:4" ht="13.5">
      <c r="A11421" s="57">
        <v>34402</v>
      </c>
      <c r="B11421" s="55" t="s">
        <v>13567</v>
      </c>
      <c r="C11421" s="57" t="s">
        <v>8068</v>
      </c>
      <c r="D11421" s="59">
        <v>136.34</v>
      </c>
    </row>
    <row r="11422" spans="1:4" ht="13.5">
      <c r="A11422" s="57">
        <v>7245</v>
      </c>
      <c r="B11422" s="55" t="s">
        <v>13568</v>
      </c>
      <c r="C11422" s="57" t="s">
        <v>8068</v>
      </c>
      <c r="D11422" s="59">
        <v>37.450000000000003</v>
      </c>
    </row>
    <row r="11423" spans="1:4" ht="13.5">
      <c r="A11423" s="57">
        <v>34425</v>
      </c>
      <c r="B11423" s="55" t="s">
        <v>13569</v>
      </c>
      <c r="C11423" s="57" t="s">
        <v>8068</v>
      </c>
      <c r="D11423" s="59">
        <v>84.31</v>
      </c>
    </row>
    <row r="11424" spans="1:4" ht="13.5">
      <c r="A11424" s="57">
        <v>7223</v>
      </c>
      <c r="B11424" s="55" t="s">
        <v>13570</v>
      </c>
      <c r="C11424" s="57" t="s">
        <v>8068</v>
      </c>
      <c r="D11424" s="59">
        <v>98.26</v>
      </c>
    </row>
    <row r="11425" spans="1:4" ht="13.5">
      <c r="A11425" s="57">
        <v>7234</v>
      </c>
      <c r="B11425" s="55" t="s">
        <v>13571</v>
      </c>
      <c r="C11425" s="57" t="s">
        <v>8068</v>
      </c>
      <c r="D11425" s="59">
        <v>141.72</v>
      </c>
    </row>
    <row r="11426" spans="1:4" ht="13.5">
      <c r="A11426" s="57">
        <v>7224</v>
      </c>
      <c r="B11426" s="55" t="s">
        <v>13572</v>
      </c>
      <c r="C11426" s="57" t="s">
        <v>8068</v>
      </c>
      <c r="D11426" s="59">
        <v>156.54</v>
      </c>
    </row>
    <row r="11427" spans="1:4" ht="13.5">
      <c r="A11427" s="57">
        <v>7221</v>
      </c>
      <c r="B11427" s="55" t="s">
        <v>13573</v>
      </c>
      <c r="C11427" s="57" t="s">
        <v>3</v>
      </c>
      <c r="D11427" s="59">
        <v>76.11</v>
      </c>
    </row>
    <row r="11428" spans="1:4" ht="13.5">
      <c r="A11428" s="57">
        <v>7210</v>
      </c>
      <c r="B11428" s="55" t="s">
        <v>13573</v>
      </c>
      <c r="C11428" s="57" t="s">
        <v>8068</v>
      </c>
      <c r="D11428" s="59">
        <v>178.11</v>
      </c>
    </row>
    <row r="11429" spans="1:4" ht="13.5">
      <c r="A11429" s="57">
        <v>7225</v>
      </c>
      <c r="B11429" s="55" t="s">
        <v>13574</v>
      </c>
      <c r="C11429" s="57" t="s">
        <v>8068</v>
      </c>
      <c r="D11429" s="59">
        <v>197.91</v>
      </c>
    </row>
    <row r="11430" spans="1:4" ht="13.5">
      <c r="A11430" s="57">
        <v>7226</v>
      </c>
      <c r="B11430" s="55" t="s">
        <v>13575</v>
      </c>
      <c r="C11430" s="57" t="s">
        <v>8068</v>
      </c>
      <c r="D11430" s="59">
        <v>217.79</v>
      </c>
    </row>
    <row r="11431" spans="1:4" ht="13.5">
      <c r="A11431" s="57">
        <v>7236</v>
      </c>
      <c r="B11431" s="55" t="s">
        <v>13576</v>
      </c>
      <c r="C11431" s="57" t="s">
        <v>8068</v>
      </c>
      <c r="D11431" s="59">
        <v>237.53</v>
      </c>
    </row>
    <row r="11432" spans="1:4" ht="13.5">
      <c r="A11432" s="57">
        <v>7227</v>
      </c>
      <c r="B11432" s="55" t="s">
        <v>13577</v>
      </c>
      <c r="C11432" s="57" t="s">
        <v>8068</v>
      </c>
      <c r="D11432" s="59">
        <v>257.33</v>
      </c>
    </row>
    <row r="11433" spans="1:4" ht="13.5">
      <c r="A11433" s="57">
        <v>7212</v>
      </c>
      <c r="B11433" s="55" t="s">
        <v>13578</v>
      </c>
      <c r="C11433" s="57" t="s">
        <v>8068</v>
      </c>
      <c r="D11433" s="59">
        <v>284.93</v>
      </c>
    </row>
    <row r="11434" spans="1:4" ht="13.5">
      <c r="A11434" s="57">
        <v>7229</v>
      </c>
      <c r="B11434" s="55" t="s">
        <v>13579</v>
      </c>
      <c r="C11434" s="57" t="s">
        <v>8068</v>
      </c>
      <c r="D11434" s="59">
        <v>188.42</v>
      </c>
    </row>
    <row r="11435" spans="1:4" ht="13.5">
      <c r="A11435" s="57">
        <v>7230</v>
      </c>
      <c r="B11435" s="55" t="s">
        <v>13580</v>
      </c>
      <c r="C11435" s="57" t="s">
        <v>8068</v>
      </c>
      <c r="D11435" s="59">
        <v>300.26</v>
      </c>
    </row>
    <row r="11436" spans="1:4" ht="13.5">
      <c r="A11436" s="57">
        <v>7231</v>
      </c>
      <c r="B11436" s="55" t="s">
        <v>13581</v>
      </c>
      <c r="C11436" s="57" t="s">
        <v>8068</v>
      </c>
      <c r="D11436" s="59">
        <v>394.34</v>
      </c>
    </row>
    <row r="11437" spans="1:4" ht="13.5">
      <c r="A11437" s="57">
        <v>7220</v>
      </c>
      <c r="B11437" s="55" t="s">
        <v>13582</v>
      </c>
      <c r="C11437" s="57" t="s">
        <v>8068</v>
      </c>
      <c r="D11437" s="59">
        <v>484.8</v>
      </c>
    </row>
    <row r="11438" spans="1:4" ht="13.5">
      <c r="A11438" s="57">
        <v>34447</v>
      </c>
      <c r="B11438" s="55" t="s">
        <v>13583</v>
      </c>
      <c r="C11438" s="57" t="s">
        <v>8068</v>
      </c>
      <c r="D11438" s="59">
        <v>539.59</v>
      </c>
    </row>
    <row r="11439" spans="1:4" ht="13.5">
      <c r="A11439" s="57">
        <v>7233</v>
      </c>
      <c r="B11439" s="55" t="s">
        <v>13584</v>
      </c>
      <c r="C11439" s="57" t="s">
        <v>8068</v>
      </c>
      <c r="D11439" s="59">
        <v>604.1</v>
      </c>
    </row>
    <row r="11440" spans="1:4" ht="40.5">
      <c r="A11440" s="57">
        <v>40740</v>
      </c>
      <c r="B11440" s="55" t="s">
        <v>13585</v>
      </c>
      <c r="C11440" s="57" t="s">
        <v>3</v>
      </c>
      <c r="D11440" s="59">
        <v>204.47</v>
      </c>
    </row>
    <row r="11441" spans="1:4" ht="27">
      <c r="A11441" s="57">
        <v>25007</v>
      </c>
      <c r="B11441" s="55" t="s">
        <v>13586</v>
      </c>
      <c r="C11441" s="57" t="s">
        <v>3</v>
      </c>
      <c r="D11441" s="59">
        <v>58.51</v>
      </c>
    </row>
    <row r="11442" spans="1:4" ht="54">
      <c r="A11442" s="57">
        <v>43071</v>
      </c>
      <c r="B11442" s="55" t="s">
        <v>13587</v>
      </c>
      <c r="C11442" s="57" t="s">
        <v>3</v>
      </c>
      <c r="D11442" s="59">
        <v>230.24</v>
      </c>
    </row>
    <row r="11443" spans="1:4" ht="54">
      <c r="A11443" s="57">
        <v>39520</v>
      </c>
      <c r="B11443" s="55" t="s">
        <v>13588</v>
      </c>
      <c r="C11443" s="57" t="s">
        <v>3</v>
      </c>
      <c r="D11443" s="59">
        <v>187.84</v>
      </c>
    </row>
    <row r="11444" spans="1:4" ht="54">
      <c r="A11444" s="57">
        <v>39521</v>
      </c>
      <c r="B11444" s="55" t="s">
        <v>13589</v>
      </c>
      <c r="C11444" s="57" t="s">
        <v>3</v>
      </c>
      <c r="D11444" s="59">
        <v>193.97</v>
      </c>
    </row>
    <row r="11445" spans="1:4" ht="40.5">
      <c r="A11445" s="57">
        <v>39522</v>
      </c>
      <c r="B11445" s="55" t="s">
        <v>13590</v>
      </c>
      <c r="C11445" s="57" t="s">
        <v>3</v>
      </c>
      <c r="D11445" s="59">
        <v>200.3</v>
      </c>
    </row>
    <row r="11446" spans="1:4" ht="27">
      <c r="A11446" s="57">
        <v>7243</v>
      </c>
      <c r="B11446" s="55" t="s">
        <v>13591</v>
      </c>
      <c r="C11446" s="57" t="s">
        <v>3</v>
      </c>
      <c r="D11446" s="59">
        <v>61.14</v>
      </c>
    </row>
    <row r="11447" spans="1:4" ht="27">
      <c r="A11447" s="57">
        <v>11067</v>
      </c>
      <c r="B11447" s="55" t="s">
        <v>13592</v>
      </c>
      <c r="C11447" s="57" t="s">
        <v>8068</v>
      </c>
      <c r="D11447" s="59">
        <v>516.77</v>
      </c>
    </row>
    <row r="11448" spans="1:4" ht="27">
      <c r="A11448" s="57">
        <v>11068</v>
      </c>
      <c r="B11448" s="55" t="s">
        <v>13593</v>
      </c>
      <c r="C11448" s="57" t="s">
        <v>8068</v>
      </c>
      <c r="D11448" s="59">
        <v>652.86</v>
      </c>
    </row>
    <row r="11449" spans="1:4" ht="13.5">
      <c r="A11449" s="57">
        <v>7246</v>
      </c>
      <c r="B11449" s="55" t="s">
        <v>13594</v>
      </c>
      <c r="C11449" s="57" t="s">
        <v>8068</v>
      </c>
      <c r="D11449" s="59">
        <v>34.85</v>
      </c>
    </row>
    <row r="11450" spans="1:4" ht="13.5">
      <c r="A11450" s="57">
        <v>12869</v>
      </c>
      <c r="B11450" s="55" t="s">
        <v>13595</v>
      </c>
      <c r="C11450" s="57" t="s">
        <v>4</v>
      </c>
      <c r="D11450" s="59">
        <v>15.58</v>
      </c>
    </row>
    <row r="11451" spans="1:4" ht="13.5">
      <c r="A11451" s="57">
        <v>41097</v>
      </c>
      <c r="B11451" s="55" t="s">
        <v>13596</v>
      </c>
      <c r="C11451" s="57" t="s">
        <v>8078</v>
      </c>
      <c r="D11451" s="59">
        <v>2742.33</v>
      </c>
    </row>
    <row r="11452" spans="1:4" ht="27">
      <c r="A11452" s="57">
        <v>1574</v>
      </c>
      <c r="B11452" s="55" t="s">
        <v>13597</v>
      </c>
      <c r="C11452" s="57" t="s">
        <v>8068</v>
      </c>
      <c r="D11452" s="59">
        <v>1.1599999999999999</v>
      </c>
    </row>
    <row r="11453" spans="1:4" ht="27">
      <c r="A11453" s="57">
        <v>1581</v>
      </c>
      <c r="B11453" s="55" t="s">
        <v>13598</v>
      </c>
      <c r="C11453" s="57" t="s">
        <v>8068</v>
      </c>
      <c r="D11453" s="59">
        <v>8.0399999999999991</v>
      </c>
    </row>
    <row r="11454" spans="1:4" ht="27">
      <c r="A11454" s="57">
        <v>1575</v>
      </c>
      <c r="B11454" s="55" t="s">
        <v>13599</v>
      </c>
      <c r="C11454" s="57" t="s">
        <v>8068</v>
      </c>
      <c r="D11454" s="59">
        <v>1.37</v>
      </c>
    </row>
    <row r="11455" spans="1:4" ht="27">
      <c r="A11455" s="57">
        <v>1570</v>
      </c>
      <c r="B11455" s="55" t="s">
        <v>13600</v>
      </c>
      <c r="C11455" s="57" t="s">
        <v>8068</v>
      </c>
      <c r="D11455" s="59">
        <v>0.69</v>
      </c>
    </row>
    <row r="11456" spans="1:4" ht="27">
      <c r="A11456" s="57">
        <v>1576</v>
      </c>
      <c r="B11456" s="55" t="s">
        <v>13601</v>
      </c>
      <c r="C11456" s="57" t="s">
        <v>8068</v>
      </c>
      <c r="D11456" s="59">
        <v>1.9</v>
      </c>
    </row>
    <row r="11457" spans="1:4" ht="27">
      <c r="A11457" s="57">
        <v>1577</v>
      </c>
      <c r="B11457" s="55" t="s">
        <v>13602</v>
      </c>
      <c r="C11457" s="57" t="s">
        <v>8068</v>
      </c>
      <c r="D11457" s="59">
        <v>2.14</v>
      </c>
    </row>
    <row r="11458" spans="1:4" ht="27">
      <c r="A11458" s="57">
        <v>1571</v>
      </c>
      <c r="B11458" s="55" t="s">
        <v>13603</v>
      </c>
      <c r="C11458" s="57" t="s">
        <v>8068</v>
      </c>
      <c r="D11458" s="59">
        <v>0.9</v>
      </c>
    </row>
    <row r="11459" spans="1:4" ht="27">
      <c r="A11459" s="57">
        <v>1578</v>
      </c>
      <c r="B11459" s="55" t="s">
        <v>13604</v>
      </c>
      <c r="C11459" s="57" t="s">
        <v>8068</v>
      </c>
      <c r="D11459" s="59">
        <v>3.72</v>
      </c>
    </row>
    <row r="11460" spans="1:4" ht="27">
      <c r="A11460" s="57">
        <v>1573</v>
      </c>
      <c r="B11460" s="55" t="s">
        <v>13605</v>
      </c>
      <c r="C11460" s="57" t="s">
        <v>8068</v>
      </c>
      <c r="D11460" s="59">
        <v>1.07</v>
      </c>
    </row>
    <row r="11461" spans="1:4" ht="27">
      <c r="A11461" s="57">
        <v>1579</v>
      </c>
      <c r="B11461" s="55" t="s">
        <v>13606</v>
      </c>
      <c r="C11461" s="57" t="s">
        <v>8068</v>
      </c>
      <c r="D11461" s="59">
        <v>4.6399999999999997</v>
      </c>
    </row>
    <row r="11462" spans="1:4" ht="27">
      <c r="A11462" s="57">
        <v>1580</v>
      </c>
      <c r="B11462" s="55" t="s">
        <v>13607</v>
      </c>
      <c r="C11462" s="57" t="s">
        <v>8068</v>
      </c>
      <c r="D11462" s="59">
        <v>5.71</v>
      </c>
    </row>
    <row r="11463" spans="1:4" ht="27">
      <c r="A11463" s="57">
        <v>7571</v>
      </c>
      <c r="B11463" s="55" t="s">
        <v>13608</v>
      </c>
      <c r="C11463" s="57" t="s">
        <v>8068</v>
      </c>
      <c r="D11463" s="59">
        <v>6.84</v>
      </c>
    </row>
    <row r="11464" spans="1:4" ht="13.5">
      <c r="A11464" s="57">
        <v>39321</v>
      </c>
      <c r="B11464" s="55" t="s">
        <v>13609</v>
      </c>
      <c r="C11464" s="57" t="s">
        <v>8068</v>
      </c>
      <c r="D11464" s="59">
        <v>19.63</v>
      </c>
    </row>
    <row r="11465" spans="1:4" ht="13.5">
      <c r="A11465" s="57">
        <v>39319</v>
      </c>
      <c r="B11465" s="55" t="s">
        <v>13610</v>
      </c>
      <c r="C11465" s="57" t="s">
        <v>8068</v>
      </c>
      <c r="D11465" s="59">
        <v>7.67</v>
      </c>
    </row>
    <row r="11466" spans="1:4" ht="13.5">
      <c r="A11466" s="57">
        <v>39320</v>
      </c>
      <c r="B11466" s="55" t="s">
        <v>13611</v>
      </c>
      <c r="C11466" s="57" t="s">
        <v>8068</v>
      </c>
      <c r="D11466" s="59">
        <v>12.74</v>
      </c>
    </row>
    <row r="11467" spans="1:4" ht="13.5">
      <c r="A11467" s="57">
        <v>1591</v>
      </c>
      <c r="B11467" s="55" t="s">
        <v>13612</v>
      </c>
      <c r="C11467" s="57" t="s">
        <v>8068</v>
      </c>
      <c r="D11467" s="59">
        <v>17.72</v>
      </c>
    </row>
    <row r="11468" spans="1:4" ht="13.5">
      <c r="A11468" s="57">
        <v>1547</v>
      </c>
      <c r="B11468" s="55" t="s">
        <v>13613</v>
      </c>
      <c r="C11468" s="57" t="s">
        <v>8068</v>
      </c>
      <c r="D11468" s="59">
        <v>92.87</v>
      </c>
    </row>
    <row r="11469" spans="1:4" ht="13.5">
      <c r="A11469" s="57">
        <v>38196</v>
      </c>
      <c r="B11469" s="55" t="s">
        <v>13614</v>
      </c>
      <c r="C11469" s="57" t="s">
        <v>8068</v>
      </c>
      <c r="D11469" s="59">
        <v>18.09</v>
      </c>
    </row>
    <row r="11470" spans="1:4" ht="13.5">
      <c r="A11470" s="57">
        <v>1543</v>
      </c>
      <c r="B11470" s="55" t="s">
        <v>13615</v>
      </c>
      <c r="C11470" s="57" t="s">
        <v>8068</v>
      </c>
      <c r="D11470" s="59">
        <v>19.22</v>
      </c>
    </row>
    <row r="11471" spans="1:4" ht="13.5">
      <c r="A11471" s="57">
        <v>1585</v>
      </c>
      <c r="B11471" s="55" t="s">
        <v>13616</v>
      </c>
      <c r="C11471" s="57" t="s">
        <v>8068</v>
      </c>
      <c r="D11471" s="59">
        <v>3.72</v>
      </c>
    </row>
    <row r="11472" spans="1:4" ht="13.5">
      <c r="A11472" s="57">
        <v>1593</v>
      </c>
      <c r="B11472" s="55" t="s">
        <v>13617</v>
      </c>
      <c r="C11472" s="57" t="s">
        <v>8068</v>
      </c>
      <c r="D11472" s="59">
        <v>19.77</v>
      </c>
    </row>
    <row r="11473" spans="1:4" ht="13.5">
      <c r="A11473" s="57">
        <v>11838</v>
      </c>
      <c r="B11473" s="55" t="s">
        <v>13618</v>
      </c>
      <c r="C11473" s="57" t="s">
        <v>8068</v>
      </c>
      <c r="D11473" s="59">
        <v>26.08</v>
      </c>
    </row>
    <row r="11474" spans="1:4" ht="13.5">
      <c r="A11474" s="57">
        <v>1594</v>
      </c>
      <c r="B11474" s="55" t="s">
        <v>13619</v>
      </c>
      <c r="C11474" s="57" t="s">
        <v>8068</v>
      </c>
      <c r="D11474" s="59">
        <v>26.37</v>
      </c>
    </row>
    <row r="11475" spans="1:4" ht="13.5">
      <c r="A11475" s="57">
        <v>1586</v>
      </c>
      <c r="B11475" s="55" t="s">
        <v>13620</v>
      </c>
      <c r="C11475" s="57" t="s">
        <v>8068</v>
      </c>
      <c r="D11475" s="59">
        <v>4.71</v>
      </c>
    </row>
    <row r="11476" spans="1:4" ht="13.5">
      <c r="A11476" s="57">
        <v>11839</v>
      </c>
      <c r="B11476" s="55" t="s">
        <v>13621</v>
      </c>
      <c r="C11476" s="57" t="s">
        <v>8068</v>
      </c>
      <c r="D11476" s="59">
        <v>37.950000000000003</v>
      </c>
    </row>
    <row r="11477" spans="1:4" ht="13.5">
      <c r="A11477" s="57">
        <v>1587</v>
      </c>
      <c r="B11477" s="55" t="s">
        <v>13622</v>
      </c>
      <c r="C11477" s="57" t="s">
        <v>8068</v>
      </c>
      <c r="D11477" s="59">
        <v>4.79</v>
      </c>
    </row>
    <row r="11478" spans="1:4" ht="13.5">
      <c r="A11478" s="57">
        <v>1545</v>
      </c>
      <c r="B11478" s="55" t="s">
        <v>13623</v>
      </c>
      <c r="C11478" s="57" t="s">
        <v>8068</v>
      </c>
      <c r="D11478" s="59">
        <v>45.54</v>
      </c>
    </row>
    <row r="11479" spans="1:4" ht="13.5">
      <c r="A11479" s="57">
        <v>1588</v>
      </c>
      <c r="B11479" s="55" t="s">
        <v>13624</v>
      </c>
      <c r="C11479" s="57" t="s">
        <v>8068</v>
      </c>
      <c r="D11479" s="59">
        <v>6.58</v>
      </c>
    </row>
    <row r="11480" spans="1:4" ht="13.5">
      <c r="A11480" s="57">
        <v>1535</v>
      </c>
      <c r="B11480" s="55" t="s">
        <v>13625</v>
      </c>
      <c r="C11480" s="57" t="s">
        <v>8068</v>
      </c>
      <c r="D11480" s="59">
        <v>3.79</v>
      </c>
    </row>
    <row r="11481" spans="1:4" ht="13.5">
      <c r="A11481" s="57">
        <v>1589</v>
      </c>
      <c r="B11481" s="55" t="s">
        <v>13626</v>
      </c>
      <c r="C11481" s="57" t="s">
        <v>8068</v>
      </c>
      <c r="D11481" s="59">
        <v>6.79</v>
      </c>
    </row>
    <row r="11482" spans="1:4" ht="13.5">
      <c r="A11482" s="57">
        <v>1546</v>
      </c>
      <c r="B11482" s="55" t="s">
        <v>13627</v>
      </c>
      <c r="C11482" s="57" t="s">
        <v>8068</v>
      </c>
      <c r="D11482" s="59">
        <v>76.849999999999994</v>
      </c>
    </row>
    <row r="11483" spans="1:4" ht="13.5">
      <c r="A11483" s="57">
        <v>1590</v>
      </c>
      <c r="B11483" s="55" t="s">
        <v>13628</v>
      </c>
      <c r="C11483" s="57" t="s">
        <v>8068</v>
      </c>
      <c r="D11483" s="59">
        <v>11.95</v>
      </c>
    </row>
    <row r="11484" spans="1:4" ht="27">
      <c r="A11484" s="57">
        <v>1542</v>
      </c>
      <c r="B11484" s="55" t="s">
        <v>13629</v>
      </c>
      <c r="C11484" s="57" t="s">
        <v>8068</v>
      </c>
      <c r="D11484" s="59">
        <v>15.83</v>
      </c>
    </row>
    <row r="11485" spans="1:4" ht="27">
      <c r="A11485" s="57">
        <v>38415</v>
      </c>
      <c r="B11485" s="55" t="s">
        <v>13630</v>
      </c>
      <c r="C11485" s="57" t="s">
        <v>8068</v>
      </c>
      <c r="D11485" s="59">
        <v>1043.97</v>
      </c>
    </row>
    <row r="11486" spans="1:4" ht="27">
      <c r="A11486" s="57">
        <v>38414</v>
      </c>
      <c r="B11486" s="55" t="s">
        <v>13631</v>
      </c>
      <c r="C11486" s="57" t="s">
        <v>8068</v>
      </c>
      <c r="D11486" s="59">
        <v>1465.22</v>
      </c>
    </row>
    <row r="11487" spans="1:4" ht="13.5">
      <c r="A11487" s="57">
        <v>38128</v>
      </c>
      <c r="B11487" s="55" t="s">
        <v>13632</v>
      </c>
      <c r="C11487" s="57" t="s">
        <v>92</v>
      </c>
      <c r="D11487" s="59">
        <v>0.72</v>
      </c>
    </row>
    <row r="11488" spans="1:4" ht="13.5">
      <c r="A11488" s="57">
        <v>7253</v>
      </c>
      <c r="B11488" s="55" t="s">
        <v>13633</v>
      </c>
      <c r="C11488" s="57" t="s">
        <v>7</v>
      </c>
      <c r="D11488" s="59">
        <v>154.28</v>
      </c>
    </row>
    <row r="11489" spans="1:4" ht="13.5">
      <c r="A11489" s="57">
        <v>4806</v>
      </c>
      <c r="B11489" s="55" t="s">
        <v>13634</v>
      </c>
      <c r="C11489" s="57" t="s">
        <v>1</v>
      </c>
      <c r="D11489" s="59">
        <v>14.86</v>
      </c>
    </row>
    <row r="11490" spans="1:4" ht="13.5">
      <c r="A11490" s="57">
        <v>34401</v>
      </c>
      <c r="B11490" s="55" t="s">
        <v>13635</v>
      </c>
      <c r="C11490" s="57" t="s">
        <v>8068</v>
      </c>
      <c r="D11490" s="59">
        <v>1.2</v>
      </c>
    </row>
    <row r="11491" spans="1:4" ht="13.5">
      <c r="A11491" s="57">
        <v>7260</v>
      </c>
      <c r="B11491" s="55" t="s">
        <v>13636</v>
      </c>
      <c r="C11491" s="57" t="s">
        <v>8068</v>
      </c>
      <c r="D11491" s="59">
        <v>1.07</v>
      </c>
    </row>
    <row r="11492" spans="1:4" ht="13.5">
      <c r="A11492" s="57">
        <v>7256</v>
      </c>
      <c r="B11492" s="55" t="s">
        <v>13637</v>
      </c>
      <c r="C11492" s="57" t="s">
        <v>8068</v>
      </c>
      <c r="D11492" s="59">
        <v>1.05</v>
      </c>
    </row>
    <row r="11493" spans="1:4" ht="13.5">
      <c r="A11493" s="57">
        <v>7258</v>
      </c>
      <c r="B11493" s="55" t="s">
        <v>13638</v>
      </c>
      <c r="C11493" s="57" t="s">
        <v>8068</v>
      </c>
      <c r="D11493" s="59">
        <v>0.43</v>
      </c>
    </row>
    <row r="11494" spans="1:4" ht="13.5">
      <c r="A11494" s="57">
        <v>34400</v>
      </c>
      <c r="B11494" s="55" t="s">
        <v>13639</v>
      </c>
      <c r="C11494" s="57" t="s">
        <v>8068</v>
      </c>
      <c r="D11494" s="59">
        <v>1.85</v>
      </c>
    </row>
    <row r="11495" spans="1:4" ht="13.5">
      <c r="A11495" s="57">
        <v>10617</v>
      </c>
      <c r="B11495" s="55" t="s">
        <v>13640</v>
      </c>
      <c r="C11495" s="57" t="s">
        <v>8068</v>
      </c>
      <c r="D11495" s="59">
        <v>3.54</v>
      </c>
    </row>
    <row r="11496" spans="1:4" ht="27">
      <c r="A11496" s="57">
        <v>7274</v>
      </c>
      <c r="B11496" s="55" t="s">
        <v>13641</v>
      </c>
      <c r="C11496" s="57" t="s">
        <v>8068</v>
      </c>
      <c r="D11496" s="59">
        <v>50.31</v>
      </c>
    </row>
    <row r="11497" spans="1:4" ht="27">
      <c r="A11497" s="57">
        <v>11663</v>
      </c>
      <c r="B11497" s="55" t="s">
        <v>13642</v>
      </c>
      <c r="C11497" s="57" t="s">
        <v>8068</v>
      </c>
      <c r="D11497" s="59">
        <v>413.85</v>
      </c>
    </row>
    <row r="11498" spans="1:4" ht="13.5">
      <c r="A11498" s="57">
        <v>154</v>
      </c>
      <c r="B11498" s="55" t="s">
        <v>13643</v>
      </c>
      <c r="C11498" s="57" t="s">
        <v>109</v>
      </c>
      <c r="D11498" s="59">
        <v>55.05</v>
      </c>
    </row>
    <row r="11499" spans="1:4" ht="27">
      <c r="A11499" s="57">
        <v>38121</v>
      </c>
      <c r="B11499" s="55" t="s">
        <v>13644</v>
      </c>
      <c r="C11499" s="57" t="s">
        <v>109</v>
      </c>
      <c r="D11499" s="59">
        <v>16.079999999999998</v>
      </c>
    </row>
    <row r="11500" spans="1:4" ht="13.5">
      <c r="A11500" s="57">
        <v>7343</v>
      </c>
      <c r="B11500" s="55" t="s">
        <v>13645</v>
      </c>
      <c r="C11500" s="57" t="s">
        <v>109</v>
      </c>
      <c r="D11500" s="59">
        <v>16.28</v>
      </c>
    </row>
    <row r="11501" spans="1:4" ht="13.5">
      <c r="A11501" s="57">
        <v>43776</v>
      </c>
      <c r="B11501" s="55" t="s">
        <v>13646</v>
      </c>
      <c r="C11501" s="57" t="s">
        <v>109</v>
      </c>
      <c r="D11501" s="59">
        <v>18.37</v>
      </c>
    </row>
    <row r="11502" spans="1:4" ht="13.5">
      <c r="A11502" s="57">
        <v>7350</v>
      </c>
      <c r="B11502" s="55" t="s">
        <v>13647</v>
      </c>
      <c r="C11502" s="57" t="s">
        <v>109</v>
      </c>
      <c r="D11502" s="59">
        <v>24.46</v>
      </c>
    </row>
    <row r="11503" spans="1:4" ht="13.5">
      <c r="A11503" s="57">
        <v>7348</v>
      </c>
      <c r="B11503" s="55" t="s">
        <v>13648</v>
      </c>
      <c r="C11503" s="57" t="s">
        <v>109</v>
      </c>
      <c r="D11503" s="59">
        <v>13.72</v>
      </c>
    </row>
    <row r="11504" spans="1:4" ht="13.5">
      <c r="A11504" s="57">
        <v>7356</v>
      </c>
      <c r="B11504" s="55" t="s">
        <v>13649</v>
      </c>
      <c r="C11504" s="57" t="s">
        <v>109</v>
      </c>
      <c r="D11504" s="59">
        <v>20.56</v>
      </c>
    </row>
    <row r="11505" spans="1:4" ht="27">
      <c r="A11505" s="57">
        <v>7313</v>
      </c>
      <c r="B11505" s="55" t="s">
        <v>13650</v>
      </c>
      <c r="C11505" s="57" t="s">
        <v>109</v>
      </c>
      <c r="D11505" s="59">
        <v>13.33</v>
      </c>
    </row>
    <row r="11506" spans="1:4" ht="13.5">
      <c r="A11506" s="57">
        <v>7319</v>
      </c>
      <c r="B11506" s="55" t="s">
        <v>13651</v>
      </c>
      <c r="C11506" s="57" t="s">
        <v>109</v>
      </c>
      <c r="D11506" s="59">
        <v>7.63</v>
      </c>
    </row>
    <row r="11507" spans="1:4" ht="13.5">
      <c r="A11507" s="57">
        <v>38119</v>
      </c>
      <c r="B11507" s="55" t="s">
        <v>13652</v>
      </c>
      <c r="C11507" s="57" t="s">
        <v>109</v>
      </c>
      <c r="D11507" s="59">
        <v>91.07</v>
      </c>
    </row>
    <row r="11508" spans="1:4" ht="13.5">
      <c r="A11508" s="57">
        <v>7314</v>
      </c>
      <c r="B11508" s="55" t="s">
        <v>13653</v>
      </c>
      <c r="C11508" s="57" t="s">
        <v>109</v>
      </c>
      <c r="D11508" s="59">
        <v>98.15</v>
      </c>
    </row>
    <row r="11509" spans="1:4" ht="13.5">
      <c r="A11509" s="57">
        <v>38131</v>
      </c>
      <c r="B11509" s="55" t="s">
        <v>13654</v>
      </c>
      <c r="C11509" s="57" t="s">
        <v>109</v>
      </c>
      <c r="D11509" s="59">
        <v>91.88</v>
      </c>
    </row>
    <row r="11510" spans="1:4" ht="13.5">
      <c r="A11510" s="57">
        <v>7304</v>
      </c>
      <c r="B11510" s="55" t="s">
        <v>13655</v>
      </c>
      <c r="C11510" s="57" t="s">
        <v>109</v>
      </c>
      <c r="D11510" s="59">
        <v>54.44</v>
      </c>
    </row>
    <row r="11511" spans="1:4" ht="13.5">
      <c r="A11511" s="57">
        <v>43649</v>
      </c>
      <c r="B11511" s="55" t="s">
        <v>13656</v>
      </c>
      <c r="C11511" s="57" t="s">
        <v>109</v>
      </c>
      <c r="D11511" s="59">
        <v>28.16</v>
      </c>
    </row>
    <row r="11512" spans="1:4" ht="13.5">
      <c r="A11512" s="57">
        <v>43650</v>
      </c>
      <c r="B11512" s="55" t="s">
        <v>13657</v>
      </c>
      <c r="C11512" s="57" t="s">
        <v>109</v>
      </c>
      <c r="D11512" s="59">
        <v>26.61</v>
      </c>
    </row>
    <row r="11513" spans="1:4" ht="13.5">
      <c r="A11513" s="57">
        <v>7311</v>
      </c>
      <c r="B11513" s="55" t="s">
        <v>13658</v>
      </c>
      <c r="C11513" s="57" t="s">
        <v>109</v>
      </c>
      <c r="D11513" s="59">
        <v>27.26</v>
      </c>
    </row>
    <row r="11514" spans="1:4" ht="13.5">
      <c r="A11514" s="57">
        <v>7292</v>
      </c>
      <c r="B11514" s="55" t="s">
        <v>13659</v>
      </c>
      <c r="C11514" s="57" t="s">
        <v>109</v>
      </c>
      <c r="D11514" s="59">
        <v>26.39</v>
      </c>
    </row>
    <row r="11515" spans="1:4" ht="27">
      <c r="A11515" s="57">
        <v>7293</v>
      </c>
      <c r="B11515" s="55" t="s">
        <v>13660</v>
      </c>
      <c r="C11515" s="57" t="s">
        <v>109</v>
      </c>
      <c r="D11515" s="59">
        <v>29.19</v>
      </c>
    </row>
    <row r="11516" spans="1:4" ht="13.5">
      <c r="A11516" s="57">
        <v>7306</v>
      </c>
      <c r="B11516" s="55" t="s">
        <v>13661</v>
      </c>
      <c r="C11516" s="57" t="s">
        <v>109</v>
      </c>
      <c r="D11516" s="59">
        <v>32.22</v>
      </c>
    </row>
    <row r="11517" spans="1:4" ht="13.5">
      <c r="A11517" s="57">
        <v>7288</v>
      </c>
      <c r="B11517" s="55" t="s">
        <v>13662</v>
      </c>
      <c r="C11517" s="57" t="s">
        <v>109</v>
      </c>
      <c r="D11517" s="59">
        <v>26.75</v>
      </c>
    </row>
    <row r="11518" spans="1:4" ht="13.5">
      <c r="A11518" s="57">
        <v>43625</v>
      </c>
      <c r="B11518" s="55" t="s">
        <v>13663</v>
      </c>
      <c r="C11518" s="57" t="s">
        <v>109</v>
      </c>
      <c r="D11518" s="59">
        <v>21.6</v>
      </c>
    </row>
    <row r="11519" spans="1:4" ht="13.5">
      <c r="A11519" s="57">
        <v>43647</v>
      </c>
      <c r="B11519" s="55" t="s">
        <v>13664</v>
      </c>
      <c r="C11519" s="57" t="s">
        <v>109</v>
      </c>
      <c r="D11519" s="59">
        <v>19.62</v>
      </c>
    </row>
    <row r="11520" spans="1:4" ht="13.5">
      <c r="A11520" s="57">
        <v>43648</v>
      </c>
      <c r="B11520" s="55" t="s">
        <v>13665</v>
      </c>
      <c r="C11520" s="57" t="s">
        <v>109</v>
      </c>
      <c r="D11520" s="59">
        <v>18.93</v>
      </c>
    </row>
    <row r="11521" spans="1:4" ht="13.5">
      <c r="A11521" s="57">
        <v>35693</v>
      </c>
      <c r="B11521" s="55" t="s">
        <v>13666</v>
      </c>
      <c r="C11521" s="57" t="s">
        <v>109</v>
      </c>
      <c r="D11521" s="59">
        <v>9.43</v>
      </c>
    </row>
    <row r="11522" spans="1:4" ht="13.5">
      <c r="A11522" s="57">
        <v>35692</v>
      </c>
      <c r="B11522" s="55" t="s">
        <v>13667</v>
      </c>
      <c r="C11522" s="57" t="s">
        <v>109</v>
      </c>
      <c r="D11522" s="59">
        <v>14.05</v>
      </c>
    </row>
    <row r="11523" spans="1:4" ht="13.5">
      <c r="A11523" s="57">
        <v>7342</v>
      </c>
      <c r="B11523" s="55" t="s">
        <v>13668</v>
      </c>
      <c r="C11523" s="57" t="s">
        <v>92</v>
      </c>
      <c r="D11523" s="59">
        <v>1.46</v>
      </c>
    </row>
    <row r="11524" spans="1:4" ht="27">
      <c r="A11524" s="57">
        <v>39574</v>
      </c>
      <c r="B11524" s="55" t="s">
        <v>13669</v>
      </c>
      <c r="C11524" s="57" t="s">
        <v>8068</v>
      </c>
      <c r="D11524" s="59">
        <v>4.18</v>
      </c>
    </row>
    <row r="11525" spans="1:4" ht="27">
      <c r="A11525" s="57">
        <v>11060</v>
      </c>
      <c r="B11525" s="55" t="s">
        <v>13670</v>
      </c>
      <c r="C11525" s="57" t="s">
        <v>8068</v>
      </c>
      <c r="D11525" s="59">
        <v>36.61</v>
      </c>
    </row>
    <row r="11526" spans="1:4" ht="13.5">
      <c r="A11526" s="57">
        <v>37401</v>
      </c>
      <c r="B11526" s="55" t="s">
        <v>13671</v>
      </c>
      <c r="C11526" s="57" t="s">
        <v>8068</v>
      </c>
      <c r="D11526" s="59">
        <v>61.37</v>
      </c>
    </row>
    <row r="11527" spans="1:4" ht="13.5">
      <c r="A11527" s="57">
        <v>7525</v>
      </c>
      <c r="B11527" s="55" t="s">
        <v>13672</v>
      </c>
      <c r="C11527" s="57" t="s">
        <v>8068</v>
      </c>
      <c r="D11527" s="59">
        <v>51.4</v>
      </c>
    </row>
    <row r="11528" spans="1:4" ht="13.5">
      <c r="A11528" s="57">
        <v>7524</v>
      </c>
      <c r="B11528" s="55" t="s">
        <v>13673</v>
      </c>
      <c r="C11528" s="57" t="s">
        <v>8068</v>
      </c>
      <c r="D11528" s="59">
        <v>48.44</v>
      </c>
    </row>
    <row r="11529" spans="1:4" ht="13.5">
      <c r="A11529" s="57">
        <v>38105</v>
      </c>
      <c r="B11529" s="55" t="s">
        <v>13674</v>
      </c>
      <c r="C11529" s="57" t="s">
        <v>8068</v>
      </c>
      <c r="D11529" s="59">
        <v>12.44</v>
      </c>
    </row>
    <row r="11530" spans="1:4" ht="27">
      <c r="A11530" s="57">
        <v>38084</v>
      </c>
      <c r="B11530" s="55" t="s">
        <v>13675</v>
      </c>
      <c r="C11530" s="57" t="s">
        <v>8068</v>
      </c>
      <c r="D11530" s="59">
        <v>17.670000000000002</v>
      </c>
    </row>
    <row r="11531" spans="1:4" ht="13.5">
      <c r="A11531" s="57">
        <v>38103</v>
      </c>
      <c r="B11531" s="55" t="s">
        <v>13676</v>
      </c>
      <c r="C11531" s="57" t="s">
        <v>8068</v>
      </c>
      <c r="D11531" s="59">
        <v>18.68</v>
      </c>
    </row>
    <row r="11532" spans="1:4" ht="27">
      <c r="A11532" s="57">
        <v>38082</v>
      </c>
      <c r="B11532" s="55" t="s">
        <v>13677</v>
      </c>
      <c r="C11532" s="57" t="s">
        <v>8068</v>
      </c>
      <c r="D11532" s="59">
        <v>23.01</v>
      </c>
    </row>
    <row r="11533" spans="1:4" ht="13.5">
      <c r="A11533" s="57">
        <v>38104</v>
      </c>
      <c r="B11533" s="55" t="s">
        <v>13678</v>
      </c>
      <c r="C11533" s="57" t="s">
        <v>8068</v>
      </c>
      <c r="D11533" s="59">
        <v>36.57</v>
      </c>
    </row>
    <row r="11534" spans="1:4" ht="27">
      <c r="A11534" s="57">
        <v>38083</v>
      </c>
      <c r="B11534" s="55" t="s">
        <v>13679</v>
      </c>
      <c r="C11534" s="57" t="s">
        <v>8068</v>
      </c>
      <c r="D11534" s="59">
        <v>40.61</v>
      </c>
    </row>
    <row r="11535" spans="1:4" ht="13.5">
      <c r="A11535" s="57">
        <v>38101</v>
      </c>
      <c r="B11535" s="55" t="s">
        <v>13680</v>
      </c>
      <c r="C11535" s="57" t="s">
        <v>8068</v>
      </c>
      <c r="D11535" s="59">
        <v>8.8800000000000008</v>
      </c>
    </row>
    <row r="11536" spans="1:4" ht="27">
      <c r="A11536" s="57">
        <v>7528</v>
      </c>
      <c r="B11536" s="55" t="s">
        <v>13681</v>
      </c>
      <c r="C11536" s="57" t="s">
        <v>8068</v>
      </c>
      <c r="D11536" s="59">
        <v>10.44</v>
      </c>
    </row>
    <row r="11537" spans="1:4" ht="13.5">
      <c r="A11537" s="57">
        <v>12147</v>
      </c>
      <c r="B11537" s="55" t="s">
        <v>13682</v>
      </c>
      <c r="C11537" s="57" t="s">
        <v>8068</v>
      </c>
      <c r="D11537" s="59">
        <v>15.92</v>
      </c>
    </row>
    <row r="11538" spans="1:4" ht="27">
      <c r="A11538" s="57">
        <v>38075</v>
      </c>
      <c r="B11538" s="55" t="s">
        <v>13683</v>
      </c>
      <c r="C11538" s="57" t="s">
        <v>8068</v>
      </c>
      <c r="D11538" s="59">
        <v>18.079999999999998</v>
      </c>
    </row>
    <row r="11539" spans="1:4" ht="13.5">
      <c r="A11539" s="57">
        <v>38102</v>
      </c>
      <c r="B11539" s="55" t="s">
        <v>13684</v>
      </c>
      <c r="C11539" s="57" t="s">
        <v>8068</v>
      </c>
      <c r="D11539" s="59">
        <v>11.36</v>
      </c>
    </row>
    <row r="11540" spans="1:4" ht="27">
      <c r="A11540" s="57">
        <v>38076</v>
      </c>
      <c r="B11540" s="55" t="s">
        <v>13685</v>
      </c>
      <c r="C11540" s="57" t="s">
        <v>8068</v>
      </c>
      <c r="D11540" s="59">
        <v>20.27</v>
      </c>
    </row>
    <row r="11541" spans="1:4" ht="13.5">
      <c r="A11541" s="57">
        <v>7592</v>
      </c>
      <c r="B11541" s="55" t="s">
        <v>13686</v>
      </c>
      <c r="C11541" s="57" t="s">
        <v>4</v>
      </c>
      <c r="D11541" s="59">
        <v>29.11</v>
      </c>
    </row>
    <row r="11542" spans="1:4" ht="13.5">
      <c r="A11542" s="57">
        <v>40820</v>
      </c>
      <c r="B11542" s="55" t="s">
        <v>13687</v>
      </c>
      <c r="C11542" s="57" t="s">
        <v>8078</v>
      </c>
      <c r="D11542" s="59">
        <v>5117.1899999999996</v>
      </c>
    </row>
    <row r="11543" spans="1:4" ht="13.5">
      <c r="A11543" s="57">
        <v>11762</v>
      </c>
      <c r="B11543" s="55" t="s">
        <v>13688</v>
      </c>
      <c r="C11543" s="57" t="s">
        <v>8068</v>
      </c>
      <c r="D11543" s="59">
        <v>52.27</v>
      </c>
    </row>
    <row r="11544" spans="1:4" ht="27">
      <c r="A11544" s="57">
        <v>13418</v>
      </c>
      <c r="B11544" s="55" t="s">
        <v>13689</v>
      </c>
      <c r="C11544" s="57" t="s">
        <v>8068</v>
      </c>
      <c r="D11544" s="59">
        <v>14.6</v>
      </c>
    </row>
    <row r="11545" spans="1:4" ht="13.5">
      <c r="A11545" s="57">
        <v>13984</v>
      </c>
      <c r="B11545" s="55" t="s">
        <v>13690</v>
      </c>
      <c r="C11545" s="57" t="s">
        <v>8068</v>
      </c>
      <c r="D11545" s="59">
        <v>36.53</v>
      </c>
    </row>
    <row r="11546" spans="1:4" ht="27">
      <c r="A11546" s="57">
        <v>11772</v>
      </c>
      <c r="B11546" s="55" t="s">
        <v>13691</v>
      </c>
      <c r="C11546" s="57" t="s">
        <v>8068</v>
      </c>
      <c r="D11546" s="59">
        <v>88.72</v>
      </c>
    </row>
    <row r="11547" spans="1:4" ht="13.5">
      <c r="A11547" s="57">
        <v>36795</v>
      </c>
      <c r="B11547" s="55" t="s">
        <v>13692</v>
      </c>
      <c r="C11547" s="57" t="s">
        <v>8068</v>
      </c>
      <c r="D11547" s="59">
        <v>570.61</v>
      </c>
    </row>
    <row r="11548" spans="1:4" ht="13.5">
      <c r="A11548" s="57">
        <v>36796</v>
      </c>
      <c r="B11548" s="55" t="s">
        <v>13693</v>
      </c>
      <c r="C11548" s="57" t="s">
        <v>8068</v>
      </c>
      <c r="D11548" s="59">
        <v>146.91</v>
      </c>
    </row>
    <row r="11549" spans="1:4" ht="13.5">
      <c r="A11549" s="57">
        <v>36791</v>
      </c>
      <c r="B11549" s="55" t="s">
        <v>13694</v>
      </c>
      <c r="C11549" s="57" t="s">
        <v>8068</v>
      </c>
      <c r="D11549" s="59">
        <v>75.69</v>
      </c>
    </row>
    <row r="11550" spans="1:4" ht="13.5">
      <c r="A11550" s="57">
        <v>13415</v>
      </c>
      <c r="B11550" s="55" t="s">
        <v>13695</v>
      </c>
      <c r="C11550" s="57" t="s">
        <v>8068</v>
      </c>
      <c r="D11550" s="59">
        <v>44</v>
      </c>
    </row>
    <row r="11551" spans="1:4" ht="13.5">
      <c r="A11551" s="57">
        <v>36792</v>
      </c>
      <c r="B11551" s="55" t="s">
        <v>13696</v>
      </c>
      <c r="C11551" s="57" t="s">
        <v>8068</v>
      </c>
      <c r="D11551" s="59">
        <v>144.69</v>
      </c>
    </row>
    <row r="11552" spans="1:4" ht="27">
      <c r="A11552" s="57">
        <v>11773</v>
      </c>
      <c r="B11552" s="55" t="s">
        <v>13697</v>
      </c>
      <c r="C11552" s="57" t="s">
        <v>8068</v>
      </c>
      <c r="D11552" s="59">
        <v>84.7</v>
      </c>
    </row>
    <row r="11553" spans="1:4" ht="13.5">
      <c r="A11553" s="57">
        <v>11775</v>
      </c>
      <c r="B11553" s="55" t="s">
        <v>13698</v>
      </c>
      <c r="C11553" s="57" t="s">
        <v>8068</v>
      </c>
      <c r="D11553" s="59">
        <v>88.44</v>
      </c>
    </row>
    <row r="11554" spans="1:4" ht="27">
      <c r="A11554" s="57">
        <v>13983</v>
      </c>
      <c r="B11554" s="55" t="s">
        <v>13699</v>
      </c>
      <c r="C11554" s="57" t="s">
        <v>8068</v>
      </c>
      <c r="D11554" s="59">
        <v>45.18</v>
      </c>
    </row>
    <row r="11555" spans="1:4" ht="27">
      <c r="A11555" s="57">
        <v>13416</v>
      </c>
      <c r="B11555" s="55" t="s">
        <v>13700</v>
      </c>
      <c r="C11555" s="57" t="s">
        <v>8068</v>
      </c>
      <c r="D11555" s="59">
        <v>36.44</v>
      </c>
    </row>
    <row r="11556" spans="1:4" ht="13.5">
      <c r="A11556" s="57">
        <v>13417</v>
      </c>
      <c r="B11556" s="55" t="s">
        <v>13701</v>
      </c>
      <c r="C11556" s="57" t="s">
        <v>8068</v>
      </c>
      <c r="D11556" s="59">
        <v>32.14</v>
      </c>
    </row>
    <row r="11557" spans="1:4" ht="13.5">
      <c r="A11557" s="57">
        <v>7604</v>
      </c>
      <c r="B11557" s="55" t="s">
        <v>13702</v>
      </c>
      <c r="C11557" s="57" t="s">
        <v>8068</v>
      </c>
      <c r="D11557" s="59">
        <v>13.92</v>
      </c>
    </row>
    <row r="11558" spans="1:4" ht="27">
      <c r="A11558" s="57">
        <v>11763</v>
      </c>
      <c r="B11558" s="55" t="s">
        <v>13703</v>
      </c>
      <c r="C11558" s="57" t="s">
        <v>8068</v>
      </c>
      <c r="D11558" s="59">
        <v>60.55</v>
      </c>
    </row>
    <row r="11559" spans="1:4" ht="27">
      <c r="A11559" s="57">
        <v>11764</v>
      </c>
      <c r="B11559" s="55" t="s">
        <v>13704</v>
      </c>
      <c r="C11559" s="57" t="s">
        <v>8068</v>
      </c>
      <c r="D11559" s="59">
        <v>64.680000000000007</v>
      </c>
    </row>
    <row r="11560" spans="1:4" ht="27">
      <c r="A11560" s="57">
        <v>11829</v>
      </c>
      <c r="B11560" s="55" t="s">
        <v>13705</v>
      </c>
      <c r="C11560" s="57" t="s">
        <v>8068</v>
      </c>
      <c r="D11560" s="59">
        <v>15.5</v>
      </c>
    </row>
    <row r="11561" spans="1:4" ht="27">
      <c r="A11561" s="57">
        <v>11825</v>
      </c>
      <c r="B11561" s="55" t="s">
        <v>13706</v>
      </c>
      <c r="C11561" s="57" t="s">
        <v>8068</v>
      </c>
      <c r="D11561" s="59">
        <v>26.58</v>
      </c>
    </row>
    <row r="11562" spans="1:4" ht="27">
      <c r="A11562" s="57">
        <v>11767</v>
      </c>
      <c r="B11562" s="55" t="s">
        <v>13707</v>
      </c>
      <c r="C11562" s="57" t="s">
        <v>8068</v>
      </c>
      <c r="D11562" s="59">
        <v>107.36</v>
      </c>
    </row>
    <row r="11563" spans="1:4" ht="27">
      <c r="A11563" s="57">
        <v>11830</v>
      </c>
      <c r="B11563" s="55" t="s">
        <v>13708</v>
      </c>
      <c r="C11563" s="57" t="s">
        <v>8068</v>
      </c>
      <c r="D11563" s="59">
        <v>16.75</v>
      </c>
    </row>
    <row r="11564" spans="1:4" ht="27">
      <c r="A11564" s="57">
        <v>11766</v>
      </c>
      <c r="B11564" s="55" t="s">
        <v>13709</v>
      </c>
      <c r="C11564" s="57" t="s">
        <v>8068</v>
      </c>
      <c r="D11564" s="59">
        <v>29.77</v>
      </c>
    </row>
    <row r="11565" spans="1:4" ht="27">
      <c r="A11565" s="57">
        <v>11765</v>
      </c>
      <c r="B11565" s="55" t="s">
        <v>13710</v>
      </c>
      <c r="C11565" s="57" t="s">
        <v>8068</v>
      </c>
      <c r="D11565" s="59">
        <v>40.549999999999997</v>
      </c>
    </row>
    <row r="11566" spans="1:4" ht="27">
      <c r="A11566" s="57">
        <v>11824</v>
      </c>
      <c r="B11566" s="55" t="s">
        <v>13711</v>
      </c>
      <c r="C11566" s="57" t="s">
        <v>8068</v>
      </c>
      <c r="D11566" s="59">
        <v>30.71</v>
      </c>
    </row>
    <row r="11567" spans="1:4" ht="13.5">
      <c r="A11567" s="57">
        <v>11777</v>
      </c>
      <c r="B11567" s="55" t="s">
        <v>13712</v>
      </c>
      <c r="C11567" s="57" t="s">
        <v>8068</v>
      </c>
      <c r="D11567" s="59">
        <v>143.97999999999999</v>
      </c>
    </row>
    <row r="11568" spans="1:4" ht="27">
      <c r="A11568" s="57">
        <v>7602</v>
      </c>
      <c r="B11568" s="55" t="s">
        <v>13713</v>
      </c>
      <c r="C11568" s="57" t="s">
        <v>8068</v>
      </c>
      <c r="D11568" s="59">
        <v>13.8</v>
      </c>
    </row>
    <row r="11569" spans="1:4" ht="27">
      <c r="A11569" s="57">
        <v>7603</v>
      </c>
      <c r="B11569" s="55" t="s">
        <v>13714</v>
      </c>
      <c r="C11569" s="57" t="s">
        <v>8068</v>
      </c>
      <c r="D11569" s="59">
        <v>13.38</v>
      </c>
    </row>
    <row r="11570" spans="1:4" ht="27">
      <c r="A11570" s="57">
        <v>11826</v>
      </c>
      <c r="B11570" s="55" t="s">
        <v>13715</v>
      </c>
      <c r="C11570" s="57" t="s">
        <v>8068</v>
      </c>
      <c r="D11570" s="59">
        <v>25.79</v>
      </c>
    </row>
    <row r="11571" spans="1:4" ht="27">
      <c r="A11571" s="57">
        <v>7606</v>
      </c>
      <c r="B11571" s="55" t="s">
        <v>13716</v>
      </c>
      <c r="C11571" s="57" t="s">
        <v>8068</v>
      </c>
      <c r="D11571" s="59">
        <v>26.88</v>
      </c>
    </row>
    <row r="11572" spans="1:4" ht="27">
      <c r="A11572" s="57">
        <v>40329</v>
      </c>
      <c r="B11572" s="55" t="s">
        <v>13717</v>
      </c>
      <c r="C11572" s="57" t="s">
        <v>8068</v>
      </c>
      <c r="D11572" s="59">
        <v>13</v>
      </c>
    </row>
    <row r="11573" spans="1:4" ht="27">
      <c r="A11573" s="57">
        <v>11823</v>
      </c>
      <c r="B11573" s="55" t="s">
        <v>13718</v>
      </c>
      <c r="C11573" s="57" t="s">
        <v>8068</v>
      </c>
      <c r="D11573" s="59">
        <v>5.61</v>
      </c>
    </row>
    <row r="11574" spans="1:4" ht="13.5">
      <c r="A11574" s="57">
        <v>11822</v>
      </c>
      <c r="B11574" s="55" t="s">
        <v>13719</v>
      </c>
      <c r="C11574" s="57" t="s">
        <v>8068</v>
      </c>
      <c r="D11574" s="59">
        <v>36.32</v>
      </c>
    </row>
    <row r="11575" spans="1:4" ht="13.5">
      <c r="A11575" s="57">
        <v>11831</v>
      </c>
      <c r="B11575" s="55" t="s">
        <v>13720</v>
      </c>
      <c r="C11575" s="57" t="s">
        <v>8068</v>
      </c>
      <c r="D11575" s="59">
        <v>27.57</v>
      </c>
    </row>
    <row r="11576" spans="1:4" ht="27">
      <c r="A11576" s="57">
        <v>7613</v>
      </c>
      <c r="B11576" s="55" t="s">
        <v>13721</v>
      </c>
      <c r="C11576" s="57" t="s">
        <v>8068</v>
      </c>
      <c r="D11576" s="59">
        <v>67944.929999999993</v>
      </c>
    </row>
    <row r="11577" spans="1:4" ht="27">
      <c r="A11577" s="57">
        <v>7619</v>
      </c>
      <c r="B11577" s="55" t="s">
        <v>13722</v>
      </c>
      <c r="C11577" s="57" t="s">
        <v>8068</v>
      </c>
      <c r="D11577" s="59">
        <v>10502.83</v>
      </c>
    </row>
    <row r="11578" spans="1:4" ht="27">
      <c r="A11578" s="57">
        <v>12076</v>
      </c>
      <c r="B11578" s="55" t="s">
        <v>13723</v>
      </c>
      <c r="C11578" s="57" t="s">
        <v>8068</v>
      </c>
      <c r="D11578" s="59">
        <v>4817.8100000000004</v>
      </c>
    </row>
    <row r="11579" spans="1:4" ht="27">
      <c r="A11579" s="57">
        <v>7614</v>
      </c>
      <c r="B11579" s="55" t="s">
        <v>13724</v>
      </c>
      <c r="C11579" s="57" t="s">
        <v>8068</v>
      </c>
      <c r="D11579" s="59">
        <v>13246.57</v>
      </c>
    </row>
    <row r="11580" spans="1:4" ht="27">
      <c r="A11580" s="57">
        <v>7618</v>
      </c>
      <c r="B11580" s="55" t="s">
        <v>13725</v>
      </c>
      <c r="C11580" s="57" t="s">
        <v>8068</v>
      </c>
      <c r="D11580" s="59">
        <v>85914</v>
      </c>
    </row>
    <row r="11581" spans="1:4" ht="27">
      <c r="A11581" s="57">
        <v>7620</v>
      </c>
      <c r="B11581" s="55" t="s">
        <v>13726</v>
      </c>
      <c r="C11581" s="57" t="s">
        <v>8068</v>
      </c>
      <c r="D11581" s="59">
        <v>18582.990000000002</v>
      </c>
    </row>
    <row r="11582" spans="1:4" ht="27">
      <c r="A11582" s="57">
        <v>7610</v>
      </c>
      <c r="B11582" s="55" t="s">
        <v>13727</v>
      </c>
      <c r="C11582" s="57" t="s">
        <v>8068</v>
      </c>
      <c r="D11582" s="59">
        <v>5884.61</v>
      </c>
    </row>
    <row r="11583" spans="1:4" ht="27">
      <c r="A11583" s="57">
        <v>7615</v>
      </c>
      <c r="B11583" s="55" t="s">
        <v>13728</v>
      </c>
      <c r="C11583" s="57" t="s">
        <v>8068</v>
      </c>
      <c r="D11583" s="59">
        <v>21680.16</v>
      </c>
    </row>
    <row r="11584" spans="1:4" ht="27">
      <c r="A11584" s="57">
        <v>7617</v>
      </c>
      <c r="B11584" s="55" t="s">
        <v>13729</v>
      </c>
      <c r="C11584" s="57" t="s">
        <v>8068</v>
      </c>
      <c r="D11584" s="59">
        <v>6572.87</v>
      </c>
    </row>
    <row r="11585" spans="1:4" ht="27">
      <c r="A11585" s="57">
        <v>7616</v>
      </c>
      <c r="B11585" s="55" t="s">
        <v>13730</v>
      </c>
      <c r="C11585" s="57" t="s">
        <v>8068</v>
      </c>
      <c r="D11585" s="59">
        <v>35378.58</v>
      </c>
    </row>
    <row r="11586" spans="1:4" ht="27">
      <c r="A11586" s="57">
        <v>7611</v>
      </c>
      <c r="B11586" s="55" t="s">
        <v>13731</v>
      </c>
      <c r="C11586" s="57" t="s">
        <v>8068</v>
      </c>
      <c r="D11586" s="59">
        <v>8500</v>
      </c>
    </row>
    <row r="11587" spans="1:4" ht="27">
      <c r="A11587" s="57">
        <v>7612</v>
      </c>
      <c r="B11587" s="55" t="s">
        <v>13732</v>
      </c>
      <c r="C11587" s="57" t="s">
        <v>8068</v>
      </c>
      <c r="D11587" s="59">
        <v>48527.77</v>
      </c>
    </row>
    <row r="11588" spans="1:4" ht="13.5">
      <c r="A11588" s="57">
        <v>37371</v>
      </c>
      <c r="B11588" s="55" t="s">
        <v>13733</v>
      </c>
      <c r="C11588" s="57" t="s">
        <v>4</v>
      </c>
      <c r="D11588" s="59">
        <v>0.62</v>
      </c>
    </row>
    <row r="11589" spans="1:4" ht="13.5">
      <c r="A11589" s="57">
        <v>40861</v>
      </c>
      <c r="B11589" s="55" t="s">
        <v>13734</v>
      </c>
      <c r="C11589" s="57" t="s">
        <v>8078</v>
      </c>
      <c r="D11589" s="59">
        <v>117.69</v>
      </c>
    </row>
    <row r="11590" spans="1:4" ht="27">
      <c r="A11590" s="57">
        <v>36510</v>
      </c>
      <c r="B11590" s="55" t="s">
        <v>13735</v>
      </c>
      <c r="C11590" s="57" t="s">
        <v>8068</v>
      </c>
      <c r="D11590" s="59">
        <v>699694.16</v>
      </c>
    </row>
    <row r="11591" spans="1:4" ht="27">
      <c r="A11591" s="57">
        <v>25020</v>
      </c>
      <c r="B11591" s="55" t="s">
        <v>13736</v>
      </c>
      <c r="C11591" s="57" t="s">
        <v>8068</v>
      </c>
      <c r="D11591" s="59">
        <v>2882493.76</v>
      </c>
    </row>
    <row r="11592" spans="1:4" ht="27">
      <c r="A11592" s="57">
        <v>7622</v>
      </c>
      <c r="B11592" s="55" t="s">
        <v>13737</v>
      </c>
      <c r="C11592" s="57" t="s">
        <v>8068</v>
      </c>
      <c r="D11592" s="59">
        <v>678805.6</v>
      </c>
    </row>
    <row r="11593" spans="1:4" ht="27">
      <c r="A11593" s="57">
        <v>7624</v>
      </c>
      <c r="B11593" s="55" t="s">
        <v>13738</v>
      </c>
      <c r="C11593" s="57" t="s">
        <v>8068</v>
      </c>
      <c r="D11593" s="59">
        <v>880000</v>
      </c>
    </row>
    <row r="11594" spans="1:4" ht="27">
      <c r="A11594" s="57">
        <v>7625</v>
      </c>
      <c r="B11594" s="55" t="s">
        <v>13739</v>
      </c>
      <c r="C11594" s="57" t="s">
        <v>8068</v>
      </c>
      <c r="D11594" s="59">
        <v>874617.65</v>
      </c>
    </row>
    <row r="11595" spans="1:4" ht="27">
      <c r="A11595" s="57">
        <v>7623</v>
      </c>
      <c r="B11595" s="55" t="s">
        <v>13740</v>
      </c>
      <c r="C11595" s="57" t="s">
        <v>8068</v>
      </c>
      <c r="D11595" s="59">
        <v>2882493.76</v>
      </c>
    </row>
    <row r="11596" spans="1:4" ht="27">
      <c r="A11596" s="57">
        <v>36508</v>
      </c>
      <c r="B11596" s="55" t="s">
        <v>13741</v>
      </c>
      <c r="C11596" s="57" t="s">
        <v>8068</v>
      </c>
      <c r="D11596" s="59">
        <v>1296371.82</v>
      </c>
    </row>
    <row r="11597" spans="1:4" ht="27">
      <c r="A11597" s="57">
        <v>36509</v>
      </c>
      <c r="B11597" s="55" t="s">
        <v>13742</v>
      </c>
      <c r="C11597" s="57" t="s">
        <v>8068</v>
      </c>
      <c r="D11597" s="59">
        <v>710458.67</v>
      </c>
    </row>
    <row r="11598" spans="1:4" ht="13.5">
      <c r="A11598" s="57">
        <v>13238</v>
      </c>
      <c r="B11598" s="55" t="s">
        <v>13743</v>
      </c>
      <c r="C11598" s="57" t="s">
        <v>8068</v>
      </c>
      <c r="D11598" s="59">
        <v>201364.47</v>
      </c>
    </row>
    <row r="11599" spans="1:4" ht="13.5">
      <c r="A11599" s="57">
        <v>36511</v>
      </c>
      <c r="B11599" s="55" t="s">
        <v>13744</v>
      </c>
      <c r="C11599" s="57" t="s">
        <v>8068</v>
      </c>
      <c r="D11599" s="59">
        <v>233327.08</v>
      </c>
    </row>
    <row r="11600" spans="1:4" ht="13.5">
      <c r="A11600" s="57">
        <v>36515</v>
      </c>
      <c r="B11600" s="55" t="s">
        <v>13745</v>
      </c>
      <c r="C11600" s="57" t="s">
        <v>8068</v>
      </c>
      <c r="D11600" s="59">
        <v>68719.61</v>
      </c>
    </row>
    <row r="11601" spans="1:4" ht="13.5">
      <c r="A11601" s="57">
        <v>10598</v>
      </c>
      <c r="B11601" s="55" t="s">
        <v>13746</v>
      </c>
      <c r="C11601" s="57" t="s">
        <v>8068</v>
      </c>
      <c r="D11601" s="59">
        <v>111439.24</v>
      </c>
    </row>
    <row r="11602" spans="1:4" ht="13.5">
      <c r="A11602" s="57">
        <v>7640</v>
      </c>
      <c r="B11602" s="55" t="s">
        <v>13747</v>
      </c>
      <c r="C11602" s="57" t="s">
        <v>8068</v>
      </c>
      <c r="D11602" s="59">
        <v>171000</v>
      </c>
    </row>
    <row r="11603" spans="1:4" ht="13.5">
      <c r="A11603" s="57">
        <v>36513</v>
      </c>
      <c r="B11603" s="55" t="s">
        <v>13748</v>
      </c>
      <c r="C11603" s="57" t="s">
        <v>8068</v>
      </c>
      <c r="D11603" s="59">
        <v>164727.32</v>
      </c>
    </row>
    <row r="11604" spans="1:4" ht="13.5">
      <c r="A11604" s="57">
        <v>36514</v>
      </c>
      <c r="B11604" s="55" t="s">
        <v>13749</v>
      </c>
      <c r="C11604" s="57" t="s">
        <v>8068</v>
      </c>
      <c r="D11604" s="59">
        <v>183785.03</v>
      </c>
    </row>
    <row r="11605" spans="1:4" ht="13.5">
      <c r="A11605" s="57">
        <v>11572</v>
      </c>
      <c r="B11605" s="55" t="s">
        <v>13750</v>
      </c>
      <c r="C11605" s="57" t="s">
        <v>8068</v>
      </c>
      <c r="D11605" s="59">
        <v>23.34</v>
      </c>
    </row>
    <row r="11606" spans="1:4" ht="27">
      <c r="A11606" s="57">
        <v>36149</v>
      </c>
      <c r="B11606" s="55" t="s">
        <v>13751</v>
      </c>
      <c r="C11606" s="57" t="s">
        <v>8068</v>
      </c>
      <c r="D11606" s="59">
        <v>149.22</v>
      </c>
    </row>
    <row r="11607" spans="1:4" ht="27">
      <c r="A11607" s="57">
        <v>42407</v>
      </c>
      <c r="B11607" s="55" t="s">
        <v>13752</v>
      </c>
      <c r="C11607" s="57" t="s">
        <v>1</v>
      </c>
      <c r="D11607" s="59">
        <v>8.6199999999999992</v>
      </c>
    </row>
    <row r="11608" spans="1:4" ht="27">
      <c r="A11608" s="57">
        <v>11581</v>
      </c>
      <c r="B11608" s="55" t="s">
        <v>13753</v>
      </c>
      <c r="C11608" s="57" t="s">
        <v>1</v>
      </c>
      <c r="D11608" s="59">
        <v>15.41</v>
      </c>
    </row>
    <row r="11609" spans="1:4" ht="27">
      <c r="A11609" s="57">
        <v>43605</v>
      </c>
      <c r="B11609" s="55" t="s">
        <v>13754</v>
      </c>
      <c r="C11609" s="57" t="s">
        <v>8068</v>
      </c>
      <c r="D11609" s="59">
        <v>31.53</v>
      </c>
    </row>
    <row r="11610" spans="1:4" ht="27">
      <c r="A11610" s="57">
        <v>11580</v>
      </c>
      <c r="B11610" s="55" t="s">
        <v>13755</v>
      </c>
      <c r="C11610" s="57" t="s">
        <v>1</v>
      </c>
      <c r="D11610" s="59">
        <v>6.18</v>
      </c>
    </row>
    <row r="11611" spans="1:4" ht="13.5">
      <c r="A11611" s="57">
        <v>10743</v>
      </c>
      <c r="B11611" s="55" t="s">
        <v>13756</v>
      </c>
      <c r="C11611" s="57" t="s">
        <v>8068</v>
      </c>
      <c r="D11611" s="59">
        <v>621.13</v>
      </c>
    </row>
    <row r="11612" spans="1:4" ht="27">
      <c r="A11612" s="57">
        <v>39848</v>
      </c>
      <c r="B11612" s="55" t="s">
        <v>13757</v>
      </c>
      <c r="C11612" s="57" t="s">
        <v>1</v>
      </c>
      <c r="D11612" s="59">
        <v>1.33</v>
      </c>
    </row>
    <row r="11613" spans="1:4" ht="13.5">
      <c r="A11613" s="57">
        <v>20999</v>
      </c>
      <c r="B11613" s="55" t="s">
        <v>13758</v>
      </c>
      <c r="C11613" s="57" t="s">
        <v>1</v>
      </c>
      <c r="D11613" s="59">
        <v>13.77</v>
      </c>
    </row>
    <row r="11614" spans="1:4" ht="13.5">
      <c r="A11614" s="57">
        <v>21001</v>
      </c>
      <c r="B11614" s="55" t="s">
        <v>13759</v>
      </c>
      <c r="C11614" s="57" t="s">
        <v>1</v>
      </c>
      <c r="D11614" s="59">
        <v>25.7</v>
      </c>
    </row>
    <row r="11615" spans="1:4" ht="13.5">
      <c r="A11615" s="57">
        <v>21003</v>
      </c>
      <c r="B11615" s="55" t="s">
        <v>13760</v>
      </c>
      <c r="C11615" s="57" t="s">
        <v>1</v>
      </c>
      <c r="D11615" s="59">
        <v>42.23</v>
      </c>
    </row>
    <row r="11616" spans="1:4" ht="13.5">
      <c r="A11616" s="57">
        <v>21006</v>
      </c>
      <c r="B11616" s="55" t="s">
        <v>13761</v>
      </c>
      <c r="C11616" s="57" t="s">
        <v>1</v>
      </c>
      <c r="D11616" s="59">
        <v>89.62</v>
      </c>
    </row>
    <row r="11617" spans="1:4" ht="27">
      <c r="A11617" s="57">
        <v>21019</v>
      </c>
      <c r="B11617" s="55" t="s">
        <v>13762</v>
      </c>
      <c r="C11617" s="57" t="s">
        <v>1</v>
      </c>
      <c r="D11617" s="59">
        <v>31.15</v>
      </c>
    </row>
    <row r="11618" spans="1:4" ht="27">
      <c r="A11618" s="57">
        <v>21021</v>
      </c>
      <c r="B11618" s="55" t="s">
        <v>13763</v>
      </c>
      <c r="C11618" s="57" t="s">
        <v>1</v>
      </c>
      <c r="D11618" s="59">
        <v>49.25</v>
      </c>
    </row>
    <row r="11619" spans="1:4" ht="27">
      <c r="A11619" s="57">
        <v>21024</v>
      </c>
      <c r="B11619" s="55" t="s">
        <v>13764</v>
      </c>
      <c r="C11619" s="57" t="s">
        <v>1</v>
      </c>
      <c r="D11619" s="59">
        <v>105.52</v>
      </c>
    </row>
    <row r="11620" spans="1:4" ht="13.5">
      <c r="A11620" s="57">
        <v>40624</v>
      </c>
      <c r="B11620" s="55" t="s">
        <v>13765</v>
      </c>
      <c r="C11620" s="57" t="s">
        <v>1</v>
      </c>
      <c r="D11620" s="59">
        <v>84.07</v>
      </c>
    </row>
    <row r="11621" spans="1:4" ht="13.5">
      <c r="A11621" s="57">
        <v>42575</v>
      </c>
      <c r="B11621" s="55" t="s">
        <v>13766</v>
      </c>
      <c r="C11621" s="57" t="s">
        <v>1</v>
      </c>
      <c r="D11621" s="59">
        <v>77.150000000000006</v>
      </c>
    </row>
    <row r="11622" spans="1:4" ht="13.5">
      <c r="A11622" s="57">
        <v>13127</v>
      </c>
      <c r="B11622" s="55" t="s">
        <v>13767</v>
      </c>
      <c r="C11622" s="57" t="s">
        <v>1</v>
      </c>
      <c r="D11622" s="59">
        <v>37.5</v>
      </c>
    </row>
    <row r="11623" spans="1:4" ht="13.5">
      <c r="A11623" s="57">
        <v>13137</v>
      </c>
      <c r="B11623" s="55" t="s">
        <v>13768</v>
      </c>
      <c r="C11623" s="57" t="s">
        <v>1</v>
      </c>
      <c r="D11623" s="59">
        <v>49.76</v>
      </c>
    </row>
    <row r="11624" spans="1:4" ht="13.5">
      <c r="A11624" s="57">
        <v>42574</v>
      </c>
      <c r="B11624" s="55" t="s">
        <v>13769</v>
      </c>
      <c r="C11624" s="57" t="s">
        <v>1</v>
      </c>
      <c r="D11624" s="59">
        <v>57.57</v>
      </c>
    </row>
    <row r="11625" spans="1:4" ht="13.5">
      <c r="A11625" s="57">
        <v>20989</v>
      </c>
      <c r="B11625" s="55" t="s">
        <v>13770</v>
      </c>
      <c r="C11625" s="57" t="s">
        <v>1</v>
      </c>
      <c r="D11625" s="59">
        <v>1782.8</v>
      </c>
    </row>
    <row r="11626" spans="1:4" ht="13.5">
      <c r="A11626" s="57">
        <v>21147</v>
      </c>
      <c r="B11626" s="55" t="s">
        <v>13771</v>
      </c>
      <c r="C11626" s="57" t="s">
        <v>1</v>
      </c>
      <c r="D11626" s="59">
        <v>167.16</v>
      </c>
    </row>
    <row r="11627" spans="1:4" ht="13.5">
      <c r="A11627" s="57">
        <v>21148</v>
      </c>
      <c r="B11627" s="55" t="s">
        <v>13772</v>
      </c>
      <c r="C11627" s="57" t="s">
        <v>1</v>
      </c>
      <c r="D11627" s="59">
        <v>103.17</v>
      </c>
    </row>
    <row r="11628" spans="1:4" ht="13.5">
      <c r="A11628" s="57">
        <v>20984</v>
      </c>
      <c r="B11628" s="55" t="s">
        <v>13773</v>
      </c>
      <c r="C11628" s="57" t="s">
        <v>1</v>
      </c>
      <c r="D11628" s="59">
        <v>3420.85</v>
      </c>
    </row>
    <row r="11629" spans="1:4" ht="13.5">
      <c r="A11629" s="57">
        <v>13042</v>
      </c>
      <c r="B11629" s="55" t="s">
        <v>13774</v>
      </c>
      <c r="C11629" s="57" t="s">
        <v>1</v>
      </c>
      <c r="D11629" s="59">
        <v>1895.66</v>
      </c>
    </row>
    <row r="11630" spans="1:4" ht="13.5">
      <c r="A11630" s="57">
        <v>21150</v>
      </c>
      <c r="B11630" s="55" t="s">
        <v>13775</v>
      </c>
      <c r="C11630" s="57" t="s">
        <v>1</v>
      </c>
      <c r="D11630" s="59">
        <v>51.15</v>
      </c>
    </row>
    <row r="11631" spans="1:4" ht="13.5">
      <c r="A11631" s="57">
        <v>13141</v>
      </c>
      <c r="B11631" s="55" t="s">
        <v>13776</v>
      </c>
      <c r="C11631" s="57" t="s">
        <v>1</v>
      </c>
      <c r="D11631" s="59">
        <v>64.45</v>
      </c>
    </row>
    <row r="11632" spans="1:4" ht="13.5">
      <c r="A11632" s="57">
        <v>42576</v>
      </c>
      <c r="B11632" s="55" t="s">
        <v>13777</v>
      </c>
      <c r="C11632" s="57" t="s">
        <v>1</v>
      </c>
      <c r="D11632" s="59">
        <v>210.45</v>
      </c>
    </row>
    <row r="11633" spans="1:4" ht="13.5">
      <c r="A11633" s="57">
        <v>21151</v>
      </c>
      <c r="B11633" s="55" t="s">
        <v>13778</v>
      </c>
      <c r="C11633" s="57" t="s">
        <v>1</v>
      </c>
      <c r="D11633" s="59">
        <v>306.20999999999998</v>
      </c>
    </row>
    <row r="11634" spans="1:4" ht="13.5">
      <c r="A11634" s="57">
        <v>13142</v>
      </c>
      <c r="B11634" s="55" t="s">
        <v>13779</v>
      </c>
      <c r="C11634" s="57" t="s">
        <v>1</v>
      </c>
      <c r="D11634" s="59">
        <v>437.75</v>
      </c>
    </row>
    <row r="11635" spans="1:4" ht="13.5">
      <c r="A11635" s="57">
        <v>42577</v>
      </c>
      <c r="B11635" s="55" t="s">
        <v>13780</v>
      </c>
      <c r="C11635" s="57" t="s">
        <v>1</v>
      </c>
      <c r="D11635" s="59">
        <v>480.33</v>
      </c>
    </row>
    <row r="11636" spans="1:4" ht="13.5">
      <c r="A11636" s="57">
        <v>20994</v>
      </c>
      <c r="B11636" s="55" t="s">
        <v>13781</v>
      </c>
      <c r="C11636" s="57" t="s">
        <v>1</v>
      </c>
      <c r="D11636" s="59">
        <v>825.35</v>
      </c>
    </row>
    <row r="11637" spans="1:4" ht="13.5">
      <c r="A11637" s="57">
        <v>7672</v>
      </c>
      <c r="B11637" s="55" t="s">
        <v>13782</v>
      </c>
      <c r="C11637" s="57" t="s">
        <v>1</v>
      </c>
      <c r="D11637" s="59">
        <v>540.69000000000005</v>
      </c>
    </row>
    <row r="11638" spans="1:4" ht="13.5">
      <c r="A11638" s="57">
        <v>20995</v>
      </c>
      <c r="B11638" s="55" t="s">
        <v>13783</v>
      </c>
      <c r="C11638" s="57" t="s">
        <v>1</v>
      </c>
      <c r="D11638" s="59">
        <v>1084.6600000000001</v>
      </c>
    </row>
    <row r="11639" spans="1:4" ht="13.5">
      <c r="A11639" s="57">
        <v>7690</v>
      </c>
      <c r="B11639" s="55" t="s">
        <v>13784</v>
      </c>
      <c r="C11639" s="57" t="s">
        <v>1</v>
      </c>
      <c r="D11639" s="59">
        <v>627.33000000000004</v>
      </c>
    </row>
    <row r="11640" spans="1:4" ht="13.5">
      <c r="A11640" s="57">
        <v>20980</v>
      </c>
      <c r="B11640" s="55" t="s">
        <v>13785</v>
      </c>
      <c r="C11640" s="57" t="s">
        <v>1</v>
      </c>
      <c r="D11640" s="59">
        <v>684.36</v>
      </c>
    </row>
    <row r="11641" spans="1:4" ht="13.5">
      <c r="A11641" s="57">
        <v>7661</v>
      </c>
      <c r="B11641" s="55" t="s">
        <v>13786</v>
      </c>
      <c r="C11641" s="57" t="s">
        <v>1</v>
      </c>
      <c r="D11641" s="59">
        <v>814.1</v>
      </c>
    </row>
    <row r="11642" spans="1:4" ht="27">
      <c r="A11642" s="57">
        <v>21016</v>
      </c>
      <c r="B11642" s="55" t="s">
        <v>13787</v>
      </c>
      <c r="C11642" s="57" t="s">
        <v>1</v>
      </c>
      <c r="D11642" s="59">
        <v>170.74</v>
      </c>
    </row>
    <row r="11643" spans="1:4" ht="27">
      <c r="A11643" s="57">
        <v>21008</v>
      </c>
      <c r="B11643" s="55" t="s">
        <v>13788</v>
      </c>
      <c r="C11643" s="57" t="s">
        <v>1</v>
      </c>
      <c r="D11643" s="59">
        <v>19.95</v>
      </c>
    </row>
    <row r="11644" spans="1:4" ht="27">
      <c r="A11644" s="57">
        <v>21009</v>
      </c>
      <c r="B11644" s="55" t="s">
        <v>13789</v>
      </c>
      <c r="C11644" s="57" t="s">
        <v>1</v>
      </c>
      <c r="D11644" s="59">
        <v>25.97</v>
      </c>
    </row>
    <row r="11645" spans="1:4" ht="27">
      <c r="A11645" s="57">
        <v>21010</v>
      </c>
      <c r="B11645" s="55" t="s">
        <v>13790</v>
      </c>
      <c r="C11645" s="57" t="s">
        <v>1</v>
      </c>
      <c r="D11645" s="59">
        <v>34.869999999999997</v>
      </c>
    </row>
    <row r="11646" spans="1:4" ht="27">
      <c r="A11646" s="57">
        <v>21011</v>
      </c>
      <c r="B11646" s="55" t="s">
        <v>13791</v>
      </c>
      <c r="C11646" s="57" t="s">
        <v>1</v>
      </c>
      <c r="D11646" s="59">
        <v>50.82</v>
      </c>
    </row>
    <row r="11647" spans="1:4" ht="27">
      <c r="A11647" s="57">
        <v>21012</v>
      </c>
      <c r="B11647" s="55" t="s">
        <v>13792</v>
      </c>
      <c r="C11647" s="57" t="s">
        <v>1</v>
      </c>
      <c r="D11647" s="59">
        <v>56.16</v>
      </c>
    </row>
    <row r="11648" spans="1:4" ht="27">
      <c r="A11648" s="57">
        <v>21013</v>
      </c>
      <c r="B11648" s="55" t="s">
        <v>13793</v>
      </c>
      <c r="C11648" s="57" t="s">
        <v>1</v>
      </c>
      <c r="D11648" s="59">
        <v>73.290000000000006</v>
      </c>
    </row>
    <row r="11649" spans="1:4" ht="27">
      <c r="A11649" s="57">
        <v>21014</v>
      </c>
      <c r="B11649" s="55" t="s">
        <v>13794</v>
      </c>
      <c r="C11649" s="57" t="s">
        <v>1</v>
      </c>
      <c r="D11649" s="59">
        <v>102.55</v>
      </c>
    </row>
    <row r="11650" spans="1:4" ht="27">
      <c r="A11650" s="57">
        <v>21015</v>
      </c>
      <c r="B11650" s="55" t="s">
        <v>13795</v>
      </c>
      <c r="C11650" s="57" t="s">
        <v>1</v>
      </c>
      <c r="D11650" s="59">
        <v>117.81</v>
      </c>
    </row>
    <row r="11651" spans="1:4" ht="27">
      <c r="A11651" s="57">
        <v>7697</v>
      </c>
      <c r="B11651" s="55" t="s">
        <v>13796</v>
      </c>
      <c r="C11651" s="57" t="s">
        <v>1</v>
      </c>
      <c r="D11651" s="59">
        <v>56.22</v>
      </c>
    </row>
    <row r="11652" spans="1:4" ht="27">
      <c r="A11652" s="57">
        <v>7698</v>
      </c>
      <c r="B11652" s="55" t="s">
        <v>13797</v>
      </c>
      <c r="C11652" s="57" t="s">
        <v>1</v>
      </c>
      <c r="D11652" s="59">
        <v>48.39</v>
      </c>
    </row>
    <row r="11653" spans="1:4" ht="27">
      <c r="A11653" s="57">
        <v>7691</v>
      </c>
      <c r="B11653" s="55" t="s">
        <v>13798</v>
      </c>
      <c r="C11653" s="57" t="s">
        <v>1</v>
      </c>
      <c r="D11653" s="59">
        <v>20.45</v>
      </c>
    </row>
    <row r="11654" spans="1:4" ht="27">
      <c r="A11654" s="57">
        <v>40626</v>
      </c>
      <c r="B11654" s="55" t="s">
        <v>13799</v>
      </c>
      <c r="C11654" s="57" t="s">
        <v>1</v>
      </c>
      <c r="D11654" s="59">
        <v>38.369999999999997</v>
      </c>
    </row>
    <row r="11655" spans="1:4" ht="27">
      <c r="A11655" s="57">
        <v>7701</v>
      </c>
      <c r="B11655" s="55" t="s">
        <v>13800</v>
      </c>
      <c r="C11655" s="57" t="s">
        <v>1</v>
      </c>
      <c r="D11655" s="59">
        <v>100.6</v>
      </c>
    </row>
    <row r="11656" spans="1:4" ht="27">
      <c r="A11656" s="57">
        <v>7696</v>
      </c>
      <c r="B11656" s="55" t="s">
        <v>13801</v>
      </c>
      <c r="C11656" s="57" t="s">
        <v>1</v>
      </c>
      <c r="D11656" s="59">
        <v>81.069999999999993</v>
      </c>
    </row>
    <row r="11657" spans="1:4" ht="27">
      <c r="A11657" s="57">
        <v>7700</v>
      </c>
      <c r="B11657" s="55" t="s">
        <v>13802</v>
      </c>
      <c r="C11657" s="57" t="s">
        <v>1</v>
      </c>
      <c r="D11657" s="59">
        <v>25.86</v>
      </c>
    </row>
    <row r="11658" spans="1:4" ht="27">
      <c r="A11658" s="57">
        <v>7694</v>
      </c>
      <c r="B11658" s="55" t="s">
        <v>13803</v>
      </c>
      <c r="C11658" s="57" t="s">
        <v>1</v>
      </c>
      <c r="D11658" s="59">
        <v>135.38</v>
      </c>
    </row>
    <row r="11659" spans="1:4" ht="27">
      <c r="A11659" s="57">
        <v>7693</v>
      </c>
      <c r="B11659" s="55" t="s">
        <v>13804</v>
      </c>
      <c r="C11659" s="57" t="s">
        <v>1</v>
      </c>
      <c r="D11659" s="59">
        <v>186.45</v>
      </c>
    </row>
    <row r="11660" spans="1:4" ht="27">
      <c r="A11660" s="57">
        <v>7692</v>
      </c>
      <c r="B11660" s="55" t="s">
        <v>13805</v>
      </c>
      <c r="C11660" s="57" t="s">
        <v>1</v>
      </c>
      <c r="D11660" s="59">
        <v>279.14999999999998</v>
      </c>
    </row>
    <row r="11661" spans="1:4" ht="27">
      <c r="A11661" s="57">
        <v>7695</v>
      </c>
      <c r="B11661" s="55" t="s">
        <v>13806</v>
      </c>
      <c r="C11661" s="57" t="s">
        <v>1</v>
      </c>
      <c r="D11661" s="59">
        <v>302.74</v>
      </c>
    </row>
    <row r="11662" spans="1:4" ht="13.5">
      <c r="A11662" s="57">
        <v>13356</v>
      </c>
      <c r="B11662" s="55" t="s">
        <v>13807</v>
      </c>
      <c r="C11662" s="57" t="s">
        <v>1</v>
      </c>
      <c r="D11662" s="59">
        <v>21.95</v>
      </c>
    </row>
    <row r="11663" spans="1:4" ht="13.5">
      <c r="A11663" s="57">
        <v>36365</v>
      </c>
      <c r="B11663" s="55" t="s">
        <v>13808</v>
      </c>
      <c r="C11663" s="57" t="s">
        <v>1</v>
      </c>
      <c r="D11663" s="59">
        <v>30.78</v>
      </c>
    </row>
    <row r="11664" spans="1:4" ht="13.5">
      <c r="A11664" s="57">
        <v>41930</v>
      </c>
      <c r="B11664" s="55" t="s">
        <v>13809</v>
      </c>
      <c r="C11664" s="57" t="s">
        <v>1</v>
      </c>
      <c r="D11664" s="59">
        <v>99.64</v>
      </c>
    </row>
    <row r="11665" spans="1:4" ht="13.5">
      <c r="A11665" s="57">
        <v>41931</v>
      </c>
      <c r="B11665" s="55" t="s">
        <v>13810</v>
      </c>
      <c r="C11665" s="57" t="s">
        <v>1</v>
      </c>
      <c r="D11665" s="59">
        <v>169.91</v>
      </c>
    </row>
    <row r="11666" spans="1:4" ht="13.5">
      <c r="A11666" s="57">
        <v>41932</v>
      </c>
      <c r="B11666" s="55" t="s">
        <v>13811</v>
      </c>
      <c r="C11666" s="57" t="s">
        <v>1</v>
      </c>
      <c r="D11666" s="59">
        <v>274.43</v>
      </c>
    </row>
    <row r="11667" spans="1:4" ht="13.5">
      <c r="A11667" s="57">
        <v>41933</v>
      </c>
      <c r="B11667" s="55" t="s">
        <v>13812</v>
      </c>
      <c r="C11667" s="57" t="s">
        <v>1</v>
      </c>
      <c r="D11667" s="59">
        <v>339.88</v>
      </c>
    </row>
    <row r="11668" spans="1:4" ht="13.5">
      <c r="A11668" s="57">
        <v>41934</v>
      </c>
      <c r="B11668" s="55" t="s">
        <v>13813</v>
      </c>
      <c r="C11668" s="57" t="s">
        <v>1</v>
      </c>
      <c r="D11668" s="59">
        <v>440.23</v>
      </c>
    </row>
    <row r="11669" spans="1:4" ht="13.5">
      <c r="A11669" s="57">
        <v>41936</v>
      </c>
      <c r="B11669" s="55" t="s">
        <v>13814</v>
      </c>
      <c r="C11669" s="57" t="s">
        <v>1</v>
      </c>
      <c r="D11669" s="59">
        <v>66.37</v>
      </c>
    </row>
    <row r="11670" spans="1:4" ht="27">
      <c r="A11670" s="57">
        <v>41785</v>
      </c>
      <c r="B11670" s="55" t="s">
        <v>13815</v>
      </c>
      <c r="C11670" s="57" t="s">
        <v>1</v>
      </c>
      <c r="D11670" s="59">
        <v>1754.89</v>
      </c>
    </row>
    <row r="11671" spans="1:4" ht="27">
      <c r="A11671" s="57">
        <v>41781</v>
      </c>
      <c r="B11671" s="55" t="s">
        <v>13816</v>
      </c>
      <c r="C11671" s="57" t="s">
        <v>1</v>
      </c>
      <c r="D11671" s="59">
        <v>500.33</v>
      </c>
    </row>
    <row r="11672" spans="1:4" ht="27">
      <c r="A11672" s="57">
        <v>41783</v>
      </c>
      <c r="B11672" s="55" t="s">
        <v>13817</v>
      </c>
      <c r="C11672" s="57" t="s">
        <v>1</v>
      </c>
      <c r="D11672" s="59">
        <v>1320.3</v>
      </c>
    </row>
    <row r="11673" spans="1:4" ht="13.5">
      <c r="A11673" s="57">
        <v>41786</v>
      </c>
      <c r="B11673" s="55" t="s">
        <v>13818</v>
      </c>
      <c r="C11673" s="57" t="s">
        <v>1</v>
      </c>
      <c r="D11673" s="59">
        <v>2754.28</v>
      </c>
    </row>
    <row r="11674" spans="1:4" ht="13.5">
      <c r="A11674" s="57">
        <v>41779</v>
      </c>
      <c r="B11674" s="55" t="s">
        <v>13819</v>
      </c>
      <c r="C11674" s="57" t="s">
        <v>1</v>
      </c>
      <c r="D11674" s="59">
        <v>191.89</v>
      </c>
    </row>
    <row r="11675" spans="1:4" ht="13.5">
      <c r="A11675" s="57">
        <v>41780</v>
      </c>
      <c r="B11675" s="55" t="s">
        <v>13820</v>
      </c>
      <c r="C11675" s="57" t="s">
        <v>1</v>
      </c>
      <c r="D11675" s="59">
        <v>226.96</v>
      </c>
    </row>
    <row r="11676" spans="1:4" ht="13.5">
      <c r="A11676" s="57">
        <v>41782</v>
      </c>
      <c r="B11676" s="55" t="s">
        <v>13821</v>
      </c>
      <c r="C11676" s="57" t="s">
        <v>1</v>
      </c>
      <c r="D11676" s="59">
        <v>935.58</v>
      </c>
    </row>
    <row r="11677" spans="1:4" ht="13.5">
      <c r="A11677" s="57">
        <v>38130</v>
      </c>
      <c r="B11677" s="55" t="s">
        <v>13822</v>
      </c>
      <c r="C11677" s="57" t="s">
        <v>1</v>
      </c>
      <c r="D11677" s="59">
        <v>32.700000000000003</v>
      </c>
    </row>
    <row r="11678" spans="1:4" ht="13.5">
      <c r="A11678" s="57">
        <v>21123</v>
      </c>
      <c r="B11678" s="55" t="s">
        <v>13823</v>
      </c>
      <c r="C11678" s="57" t="s">
        <v>1</v>
      </c>
      <c r="D11678" s="59">
        <v>9.2799999999999994</v>
      </c>
    </row>
    <row r="11679" spans="1:4" ht="13.5">
      <c r="A11679" s="57">
        <v>21124</v>
      </c>
      <c r="B11679" s="55" t="s">
        <v>13824</v>
      </c>
      <c r="C11679" s="57" t="s">
        <v>1</v>
      </c>
      <c r="D11679" s="59">
        <v>16.45</v>
      </c>
    </row>
    <row r="11680" spans="1:4" ht="13.5">
      <c r="A11680" s="57">
        <v>21125</v>
      </c>
      <c r="B11680" s="55" t="s">
        <v>13825</v>
      </c>
      <c r="C11680" s="57" t="s">
        <v>1</v>
      </c>
      <c r="D11680" s="59">
        <v>26.41</v>
      </c>
    </row>
    <row r="11681" spans="1:4" ht="13.5">
      <c r="A11681" s="57">
        <v>38028</v>
      </c>
      <c r="B11681" s="55" t="s">
        <v>13826</v>
      </c>
      <c r="C11681" s="57" t="s">
        <v>1</v>
      </c>
      <c r="D11681" s="59">
        <v>44.81</v>
      </c>
    </row>
    <row r="11682" spans="1:4" ht="13.5">
      <c r="A11682" s="57">
        <v>38029</v>
      </c>
      <c r="B11682" s="55" t="s">
        <v>13827</v>
      </c>
      <c r="C11682" s="57" t="s">
        <v>1</v>
      </c>
      <c r="D11682" s="59">
        <v>68.31</v>
      </c>
    </row>
    <row r="11683" spans="1:4" ht="13.5">
      <c r="A11683" s="57">
        <v>38030</v>
      </c>
      <c r="B11683" s="55" t="s">
        <v>13828</v>
      </c>
      <c r="C11683" s="57" t="s">
        <v>1</v>
      </c>
      <c r="D11683" s="59">
        <v>104.93</v>
      </c>
    </row>
    <row r="11684" spans="1:4" ht="13.5">
      <c r="A11684" s="57">
        <v>38031</v>
      </c>
      <c r="B11684" s="55" t="s">
        <v>13829</v>
      </c>
      <c r="C11684" s="57" t="s">
        <v>1</v>
      </c>
      <c r="D11684" s="59">
        <v>166.28</v>
      </c>
    </row>
    <row r="11685" spans="1:4" ht="40.5">
      <c r="A11685" s="57">
        <v>39735</v>
      </c>
      <c r="B11685" s="55" t="s">
        <v>13830</v>
      </c>
      <c r="C11685" s="57" t="s">
        <v>1</v>
      </c>
      <c r="D11685" s="59">
        <v>57.12</v>
      </c>
    </row>
    <row r="11686" spans="1:4" ht="40.5">
      <c r="A11686" s="57">
        <v>39734</v>
      </c>
      <c r="B11686" s="55" t="s">
        <v>13831</v>
      </c>
      <c r="C11686" s="57" t="s">
        <v>1</v>
      </c>
      <c r="D11686" s="59">
        <v>67.760000000000005</v>
      </c>
    </row>
    <row r="11687" spans="1:4" ht="40.5">
      <c r="A11687" s="57">
        <v>39736</v>
      </c>
      <c r="B11687" s="55" t="s">
        <v>13832</v>
      </c>
      <c r="C11687" s="57" t="s">
        <v>1</v>
      </c>
      <c r="D11687" s="59">
        <v>77.33</v>
      </c>
    </row>
    <row r="11688" spans="1:4" ht="40.5">
      <c r="A11688" s="57">
        <v>39737</v>
      </c>
      <c r="B11688" s="55" t="s">
        <v>13833</v>
      </c>
      <c r="C11688" s="57" t="s">
        <v>1</v>
      </c>
      <c r="D11688" s="59">
        <v>10.4</v>
      </c>
    </row>
    <row r="11689" spans="1:4" ht="40.5">
      <c r="A11689" s="57">
        <v>39738</v>
      </c>
      <c r="B11689" s="55" t="s">
        <v>13834</v>
      </c>
      <c r="C11689" s="57" t="s">
        <v>1</v>
      </c>
      <c r="D11689" s="59">
        <v>3.76</v>
      </c>
    </row>
    <row r="11690" spans="1:4" ht="40.5">
      <c r="A11690" s="57">
        <v>39739</v>
      </c>
      <c r="B11690" s="55" t="s">
        <v>13835</v>
      </c>
      <c r="C11690" s="57" t="s">
        <v>1</v>
      </c>
      <c r="D11690" s="59">
        <v>53.47</v>
      </c>
    </row>
    <row r="11691" spans="1:4" ht="40.5">
      <c r="A11691" s="57">
        <v>39733</v>
      </c>
      <c r="B11691" s="55" t="s">
        <v>13836</v>
      </c>
      <c r="C11691" s="57" t="s">
        <v>1</v>
      </c>
      <c r="D11691" s="59">
        <v>92.54</v>
      </c>
    </row>
    <row r="11692" spans="1:4" ht="40.5">
      <c r="A11692" s="57">
        <v>39854</v>
      </c>
      <c r="B11692" s="55" t="s">
        <v>13837</v>
      </c>
      <c r="C11692" s="57" t="s">
        <v>1</v>
      </c>
      <c r="D11692" s="59">
        <v>93.85</v>
      </c>
    </row>
    <row r="11693" spans="1:4" ht="40.5">
      <c r="A11693" s="57">
        <v>39740</v>
      </c>
      <c r="B11693" s="55" t="s">
        <v>13838</v>
      </c>
      <c r="C11693" s="57" t="s">
        <v>1</v>
      </c>
      <c r="D11693" s="59">
        <v>51.35</v>
      </c>
    </row>
    <row r="11694" spans="1:4" ht="40.5">
      <c r="A11694" s="57">
        <v>39741</v>
      </c>
      <c r="B11694" s="55" t="s">
        <v>13839</v>
      </c>
      <c r="C11694" s="57" t="s">
        <v>1</v>
      </c>
      <c r="D11694" s="59">
        <v>9.4600000000000009</v>
      </c>
    </row>
    <row r="11695" spans="1:4" ht="40.5">
      <c r="A11695" s="57">
        <v>39853</v>
      </c>
      <c r="B11695" s="55" t="s">
        <v>13840</v>
      </c>
      <c r="C11695" s="57" t="s">
        <v>1</v>
      </c>
      <c r="D11695" s="59">
        <v>12.43</v>
      </c>
    </row>
    <row r="11696" spans="1:4" ht="40.5">
      <c r="A11696" s="57">
        <v>39742</v>
      </c>
      <c r="B11696" s="55" t="s">
        <v>13841</v>
      </c>
      <c r="C11696" s="57" t="s">
        <v>1</v>
      </c>
      <c r="D11696" s="59">
        <v>41.27</v>
      </c>
    </row>
    <row r="11697" spans="1:4" ht="27">
      <c r="A11697" s="57">
        <v>39749</v>
      </c>
      <c r="B11697" s="55" t="s">
        <v>13842</v>
      </c>
      <c r="C11697" s="57" t="s">
        <v>1</v>
      </c>
      <c r="D11697" s="59">
        <v>70.05</v>
      </c>
    </row>
    <row r="11698" spans="1:4" ht="27">
      <c r="A11698" s="57">
        <v>39751</v>
      </c>
      <c r="B11698" s="55" t="s">
        <v>13843</v>
      </c>
      <c r="C11698" s="57" t="s">
        <v>1</v>
      </c>
      <c r="D11698" s="59">
        <v>127.28</v>
      </c>
    </row>
    <row r="11699" spans="1:4" ht="27">
      <c r="A11699" s="57">
        <v>39750</v>
      </c>
      <c r="B11699" s="55" t="s">
        <v>13844</v>
      </c>
      <c r="C11699" s="57" t="s">
        <v>1</v>
      </c>
      <c r="D11699" s="59">
        <v>105.79</v>
      </c>
    </row>
    <row r="11700" spans="1:4" ht="27">
      <c r="A11700" s="57">
        <v>39747</v>
      </c>
      <c r="B11700" s="55" t="s">
        <v>13845</v>
      </c>
      <c r="C11700" s="57" t="s">
        <v>1</v>
      </c>
      <c r="D11700" s="59">
        <v>34.03</v>
      </c>
    </row>
    <row r="11701" spans="1:4" ht="27">
      <c r="A11701" s="57">
        <v>39753</v>
      </c>
      <c r="B11701" s="55" t="s">
        <v>13846</v>
      </c>
      <c r="C11701" s="57" t="s">
        <v>1</v>
      </c>
      <c r="D11701" s="59">
        <v>234.3</v>
      </c>
    </row>
    <row r="11702" spans="1:4" ht="27">
      <c r="A11702" s="57">
        <v>39754</v>
      </c>
      <c r="B11702" s="55" t="s">
        <v>13847</v>
      </c>
      <c r="C11702" s="57" t="s">
        <v>1</v>
      </c>
      <c r="D11702" s="59">
        <v>345.19</v>
      </c>
    </row>
    <row r="11703" spans="1:4" ht="27">
      <c r="A11703" s="57">
        <v>39748</v>
      </c>
      <c r="B11703" s="55" t="s">
        <v>13848</v>
      </c>
      <c r="C11703" s="57" t="s">
        <v>1</v>
      </c>
      <c r="D11703" s="59">
        <v>55.06</v>
      </c>
    </row>
    <row r="11704" spans="1:4" ht="27">
      <c r="A11704" s="57">
        <v>39755</v>
      </c>
      <c r="B11704" s="55" t="s">
        <v>13849</v>
      </c>
      <c r="C11704" s="57" t="s">
        <v>1</v>
      </c>
      <c r="D11704" s="59">
        <v>523.39</v>
      </c>
    </row>
    <row r="11705" spans="1:4" ht="13.5">
      <c r="A11705" s="57">
        <v>12742</v>
      </c>
      <c r="B11705" s="55" t="s">
        <v>13850</v>
      </c>
      <c r="C11705" s="57" t="s">
        <v>1</v>
      </c>
      <c r="D11705" s="59">
        <v>414.43</v>
      </c>
    </row>
    <row r="11706" spans="1:4" ht="13.5">
      <c r="A11706" s="57">
        <v>12713</v>
      </c>
      <c r="B11706" s="55" t="s">
        <v>13851</v>
      </c>
      <c r="C11706" s="57" t="s">
        <v>1</v>
      </c>
      <c r="D11706" s="59">
        <v>21.98</v>
      </c>
    </row>
    <row r="11707" spans="1:4" ht="13.5">
      <c r="A11707" s="57">
        <v>12743</v>
      </c>
      <c r="B11707" s="55" t="s">
        <v>13852</v>
      </c>
      <c r="C11707" s="57" t="s">
        <v>1</v>
      </c>
      <c r="D11707" s="59">
        <v>37.81</v>
      </c>
    </row>
    <row r="11708" spans="1:4" ht="13.5">
      <c r="A11708" s="57">
        <v>12744</v>
      </c>
      <c r="B11708" s="55" t="s">
        <v>13853</v>
      </c>
      <c r="C11708" s="57" t="s">
        <v>1</v>
      </c>
      <c r="D11708" s="59">
        <v>47.98</v>
      </c>
    </row>
    <row r="11709" spans="1:4" ht="13.5">
      <c r="A11709" s="57">
        <v>12745</v>
      </c>
      <c r="B11709" s="55" t="s">
        <v>13854</v>
      </c>
      <c r="C11709" s="57" t="s">
        <v>1</v>
      </c>
      <c r="D11709" s="59">
        <v>69.680000000000007</v>
      </c>
    </row>
    <row r="11710" spans="1:4" ht="13.5">
      <c r="A11710" s="57">
        <v>12746</v>
      </c>
      <c r="B11710" s="55" t="s">
        <v>13855</v>
      </c>
      <c r="C11710" s="57" t="s">
        <v>1</v>
      </c>
      <c r="D11710" s="59">
        <v>94.1</v>
      </c>
    </row>
    <row r="11711" spans="1:4" ht="13.5">
      <c r="A11711" s="57">
        <v>12747</v>
      </c>
      <c r="B11711" s="55" t="s">
        <v>13856</v>
      </c>
      <c r="C11711" s="57" t="s">
        <v>1</v>
      </c>
      <c r="D11711" s="59">
        <v>136.47</v>
      </c>
    </row>
    <row r="11712" spans="1:4" ht="13.5">
      <c r="A11712" s="57">
        <v>12748</v>
      </c>
      <c r="B11712" s="55" t="s">
        <v>13857</v>
      </c>
      <c r="C11712" s="57" t="s">
        <v>1</v>
      </c>
      <c r="D11712" s="59">
        <v>192.26</v>
      </c>
    </row>
    <row r="11713" spans="1:4" ht="13.5">
      <c r="A11713" s="57">
        <v>12749</v>
      </c>
      <c r="B11713" s="55" t="s">
        <v>13858</v>
      </c>
      <c r="C11713" s="57" t="s">
        <v>1</v>
      </c>
      <c r="D11713" s="59">
        <v>281.05</v>
      </c>
    </row>
    <row r="11714" spans="1:4" ht="27">
      <c r="A11714" s="57">
        <v>39726</v>
      </c>
      <c r="B11714" s="55" t="s">
        <v>13859</v>
      </c>
      <c r="C11714" s="57" t="s">
        <v>1</v>
      </c>
      <c r="D11714" s="59">
        <v>92.31</v>
      </c>
    </row>
    <row r="11715" spans="1:4" ht="27">
      <c r="A11715" s="57">
        <v>39728</v>
      </c>
      <c r="B11715" s="55" t="s">
        <v>13860</v>
      </c>
      <c r="C11715" s="57" t="s">
        <v>1</v>
      </c>
      <c r="D11715" s="59">
        <v>162.24</v>
      </c>
    </row>
    <row r="11716" spans="1:4" ht="27">
      <c r="A11716" s="57">
        <v>39727</v>
      </c>
      <c r="B11716" s="55" t="s">
        <v>13861</v>
      </c>
      <c r="C11716" s="57" t="s">
        <v>1</v>
      </c>
      <c r="D11716" s="59">
        <v>133.52000000000001</v>
      </c>
    </row>
    <row r="11717" spans="1:4" ht="27">
      <c r="A11717" s="57">
        <v>39724</v>
      </c>
      <c r="B11717" s="55" t="s">
        <v>13862</v>
      </c>
      <c r="C11717" s="57" t="s">
        <v>1</v>
      </c>
      <c r="D11717" s="59">
        <v>40.880000000000003</v>
      </c>
    </row>
    <row r="11718" spans="1:4" ht="27">
      <c r="A11718" s="57">
        <v>39729</v>
      </c>
      <c r="B11718" s="55" t="s">
        <v>13863</v>
      </c>
      <c r="C11718" s="57" t="s">
        <v>1</v>
      </c>
      <c r="D11718" s="59">
        <v>224.68</v>
      </c>
    </row>
    <row r="11719" spans="1:4" ht="27">
      <c r="A11719" s="57">
        <v>39730</v>
      </c>
      <c r="B11719" s="55" t="s">
        <v>13864</v>
      </c>
      <c r="C11719" s="57" t="s">
        <v>1</v>
      </c>
      <c r="D11719" s="59">
        <v>291.51</v>
      </c>
    </row>
    <row r="11720" spans="1:4" ht="27">
      <c r="A11720" s="57">
        <v>39731</v>
      </c>
      <c r="B11720" s="55" t="s">
        <v>13865</v>
      </c>
      <c r="C11720" s="57" t="s">
        <v>1</v>
      </c>
      <c r="D11720" s="59">
        <v>431.75</v>
      </c>
    </row>
    <row r="11721" spans="1:4" ht="27">
      <c r="A11721" s="57">
        <v>39725</v>
      </c>
      <c r="B11721" s="55" t="s">
        <v>13866</v>
      </c>
      <c r="C11721" s="57" t="s">
        <v>1</v>
      </c>
      <c r="D11721" s="59">
        <v>66.63</v>
      </c>
    </row>
    <row r="11722" spans="1:4" ht="27">
      <c r="A11722" s="57">
        <v>39732</v>
      </c>
      <c r="B11722" s="55" t="s">
        <v>13867</v>
      </c>
      <c r="C11722" s="57" t="s">
        <v>1</v>
      </c>
      <c r="D11722" s="59">
        <v>635.51</v>
      </c>
    </row>
    <row r="11723" spans="1:4" ht="27">
      <c r="A11723" s="57">
        <v>39660</v>
      </c>
      <c r="B11723" s="55" t="s">
        <v>13868</v>
      </c>
      <c r="C11723" s="57" t="s">
        <v>1</v>
      </c>
      <c r="D11723" s="59">
        <v>28.96</v>
      </c>
    </row>
    <row r="11724" spans="1:4" ht="27">
      <c r="A11724" s="57">
        <v>39662</v>
      </c>
      <c r="B11724" s="55" t="s">
        <v>13869</v>
      </c>
      <c r="C11724" s="57" t="s">
        <v>1</v>
      </c>
      <c r="D11724" s="59">
        <v>13.88</v>
      </c>
    </row>
    <row r="11725" spans="1:4" ht="27">
      <c r="A11725" s="57">
        <v>39661</v>
      </c>
      <c r="B11725" s="55" t="s">
        <v>13870</v>
      </c>
      <c r="C11725" s="57" t="s">
        <v>1</v>
      </c>
      <c r="D11725" s="59">
        <v>9.4600000000000009</v>
      </c>
    </row>
    <row r="11726" spans="1:4" ht="27">
      <c r="A11726" s="57">
        <v>39666</v>
      </c>
      <c r="B11726" s="55" t="s">
        <v>13871</v>
      </c>
      <c r="C11726" s="57" t="s">
        <v>1</v>
      </c>
      <c r="D11726" s="59">
        <v>43.56</v>
      </c>
    </row>
    <row r="11727" spans="1:4" ht="27">
      <c r="A11727" s="57">
        <v>39664</v>
      </c>
      <c r="B11727" s="55" t="s">
        <v>13872</v>
      </c>
      <c r="C11727" s="57" t="s">
        <v>1</v>
      </c>
      <c r="D11727" s="59">
        <v>21.35</v>
      </c>
    </row>
    <row r="11728" spans="1:4" ht="27">
      <c r="A11728" s="57">
        <v>39663</v>
      </c>
      <c r="B11728" s="55" t="s">
        <v>13873</v>
      </c>
      <c r="C11728" s="57" t="s">
        <v>1</v>
      </c>
      <c r="D11728" s="59">
        <v>17.07</v>
      </c>
    </row>
    <row r="11729" spans="1:4" ht="27">
      <c r="A11729" s="57">
        <v>39665</v>
      </c>
      <c r="B11729" s="55" t="s">
        <v>13874</v>
      </c>
      <c r="C11729" s="57" t="s">
        <v>1</v>
      </c>
      <c r="D11729" s="59">
        <v>36.020000000000003</v>
      </c>
    </row>
    <row r="11730" spans="1:4" ht="27">
      <c r="A11730" s="57">
        <v>39752</v>
      </c>
      <c r="B11730" s="55" t="s">
        <v>13875</v>
      </c>
      <c r="C11730" s="57" t="s">
        <v>1</v>
      </c>
      <c r="D11730" s="59">
        <v>181.11</v>
      </c>
    </row>
    <row r="11731" spans="1:4" ht="27">
      <c r="A11731" s="57">
        <v>7725</v>
      </c>
      <c r="B11731" s="55" t="s">
        <v>13876</v>
      </c>
      <c r="C11731" s="57" t="s">
        <v>1</v>
      </c>
      <c r="D11731" s="59">
        <v>120</v>
      </c>
    </row>
    <row r="11732" spans="1:4" ht="27">
      <c r="A11732" s="57">
        <v>7753</v>
      </c>
      <c r="B11732" s="55" t="s">
        <v>13877</v>
      </c>
      <c r="C11732" s="57" t="s">
        <v>1</v>
      </c>
      <c r="D11732" s="59">
        <v>233.94</v>
      </c>
    </row>
    <row r="11733" spans="1:4" ht="27">
      <c r="A11733" s="57">
        <v>13256</v>
      </c>
      <c r="B11733" s="55" t="s">
        <v>13878</v>
      </c>
      <c r="C11733" s="57" t="s">
        <v>1</v>
      </c>
      <c r="D11733" s="59">
        <v>327.73</v>
      </c>
    </row>
    <row r="11734" spans="1:4" ht="27">
      <c r="A11734" s="57">
        <v>7757</v>
      </c>
      <c r="B11734" s="55" t="s">
        <v>13879</v>
      </c>
      <c r="C11734" s="57" t="s">
        <v>1</v>
      </c>
      <c r="D11734" s="59">
        <v>349.41</v>
      </c>
    </row>
    <row r="11735" spans="1:4" ht="27">
      <c r="A11735" s="57">
        <v>7758</v>
      </c>
      <c r="B11735" s="55" t="s">
        <v>13880</v>
      </c>
      <c r="C11735" s="57" t="s">
        <v>1</v>
      </c>
      <c r="D11735" s="59">
        <v>506.21</v>
      </c>
    </row>
    <row r="11736" spans="1:4" ht="27">
      <c r="A11736" s="57">
        <v>7759</v>
      </c>
      <c r="B11736" s="55" t="s">
        <v>13881</v>
      </c>
      <c r="C11736" s="57" t="s">
        <v>1</v>
      </c>
      <c r="D11736" s="59">
        <v>1402.72</v>
      </c>
    </row>
    <row r="11737" spans="1:4" ht="27">
      <c r="A11737" s="57">
        <v>40334</v>
      </c>
      <c r="B11737" s="55" t="s">
        <v>13882</v>
      </c>
      <c r="C11737" s="57" t="s">
        <v>1</v>
      </c>
      <c r="D11737" s="59">
        <v>54.95</v>
      </c>
    </row>
    <row r="11738" spans="1:4" ht="27">
      <c r="A11738" s="57">
        <v>7745</v>
      </c>
      <c r="B11738" s="55" t="s">
        <v>13883</v>
      </c>
      <c r="C11738" s="57" t="s">
        <v>1</v>
      </c>
      <c r="D11738" s="59">
        <v>62.01</v>
      </c>
    </row>
    <row r="11739" spans="1:4" ht="27">
      <c r="A11739" s="57">
        <v>7714</v>
      </c>
      <c r="B11739" s="55" t="s">
        <v>13884</v>
      </c>
      <c r="C11739" s="57" t="s">
        <v>1</v>
      </c>
      <c r="D11739" s="59">
        <v>74.11</v>
      </c>
    </row>
    <row r="11740" spans="1:4" ht="27">
      <c r="A11740" s="57">
        <v>7742</v>
      </c>
      <c r="B11740" s="55" t="s">
        <v>13885</v>
      </c>
      <c r="C11740" s="57" t="s">
        <v>1</v>
      </c>
      <c r="D11740" s="59">
        <v>163.56</v>
      </c>
    </row>
    <row r="11741" spans="1:4" ht="27">
      <c r="A11741" s="57">
        <v>7750</v>
      </c>
      <c r="B11741" s="55" t="s">
        <v>13886</v>
      </c>
      <c r="C11741" s="57" t="s">
        <v>1</v>
      </c>
      <c r="D11741" s="59">
        <v>199.66</v>
      </c>
    </row>
    <row r="11742" spans="1:4" ht="27">
      <c r="A11742" s="57">
        <v>7756</v>
      </c>
      <c r="B11742" s="55" t="s">
        <v>13887</v>
      </c>
      <c r="C11742" s="57" t="s">
        <v>1</v>
      </c>
      <c r="D11742" s="59">
        <v>229.41</v>
      </c>
    </row>
    <row r="11743" spans="1:4" ht="27">
      <c r="A11743" s="57">
        <v>7765</v>
      </c>
      <c r="B11743" s="55" t="s">
        <v>13888</v>
      </c>
      <c r="C11743" s="57" t="s">
        <v>1</v>
      </c>
      <c r="D11743" s="59">
        <v>257.14</v>
      </c>
    </row>
    <row r="11744" spans="1:4" ht="27">
      <c r="A11744" s="57">
        <v>12569</v>
      </c>
      <c r="B11744" s="55" t="s">
        <v>13889</v>
      </c>
      <c r="C11744" s="57" t="s">
        <v>1</v>
      </c>
      <c r="D11744" s="59">
        <v>354.95</v>
      </c>
    </row>
    <row r="11745" spans="1:4" ht="27">
      <c r="A11745" s="57">
        <v>7766</v>
      </c>
      <c r="B11745" s="55" t="s">
        <v>13890</v>
      </c>
      <c r="C11745" s="57" t="s">
        <v>1</v>
      </c>
      <c r="D11745" s="59">
        <v>377.14</v>
      </c>
    </row>
    <row r="11746" spans="1:4" ht="27">
      <c r="A11746" s="57">
        <v>7767</v>
      </c>
      <c r="B11746" s="55" t="s">
        <v>13891</v>
      </c>
      <c r="C11746" s="57" t="s">
        <v>1</v>
      </c>
      <c r="D11746" s="59">
        <v>541.51</v>
      </c>
    </row>
    <row r="11747" spans="1:4" ht="27">
      <c r="A11747" s="57">
        <v>7727</v>
      </c>
      <c r="B11747" s="55" t="s">
        <v>13892</v>
      </c>
      <c r="C11747" s="57" t="s">
        <v>1</v>
      </c>
      <c r="D11747" s="59">
        <v>1573.1</v>
      </c>
    </row>
    <row r="11748" spans="1:4" ht="27">
      <c r="A11748" s="57">
        <v>7760</v>
      </c>
      <c r="B11748" s="55" t="s">
        <v>13893</v>
      </c>
      <c r="C11748" s="57" t="s">
        <v>1</v>
      </c>
      <c r="D11748" s="59">
        <v>62.52</v>
      </c>
    </row>
    <row r="11749" spans="1:4" ht="27">
      <c r="A11749" s="57">
        <v>7761</v>
      </c>
      <c r="B11749" s="55" t="s">
        <v>13894</v>
      </c>
      <c r="C11749" s="57" t="s">
        <v>1</v>
      </c>
      <c r="D11749" s="59">
        <v>65.540000000000006</v>
      </c>
    </row>
    <row r="11750" spans="1:4" ht="27">
      <c r="A11750" s="57">
        <v>7752</v>
      </c>
      <c r="B11750" s="55" t="s">
        <v>13895</v>
      </c>
      <c r="C11750" s="57" t="s">
        <v>1</v>
      </c>
      <c r="D11750" s="59">
        <v>79.66</v>
      </c>
    </row>
    <row r="11751" spans="1:4" ht="27">
      <c r="A11751" s="57">
        <v>7762</v>
      </c>
      <c r="B11751" s="55" t="s">
        <v>13896</v>
      </c>
      <c r="C11751" s="57" t="s">
        <v>1</v>
      </c>
      <c r="D11751" s="59">
        <v>104.11</v>
      </c>
    </row>
    <row r="11752" spans="1:4" ht="27">
      <c r="A11752" s="57">
        <v>7722</v>
      </c>
      <c r="B11752" s="55" t="s">
        <v>13897</v>
      </c>
      <c r="C11752" s="57" t="s">
        <v>1</v>
      </c>
      <c r="D11752" s="59">
        <v>159.32</v>
      </c>
    </row>
    <row r="11753" spans="1:4" ht="27">
      <c r="A11753" s="57">
        <v>7763</v>
      </c>
      <c r="B11753" s="55" t="s">
        <v>13898</v>
      </c>
      <c r="C11753" s="57" t="s">
        <v>1</v>
      </c>
      <c r="D11753" s="59">
        <v>194.11</v>
      </c>
    </row>
    <row r="11754" spans="1:4" ht="27">
      <c r="A11754" s="57">
        <v>7764</v>
      </c>
      <c r="B11754" s="55" t="s">
        <v>13899</v>
      </c>
      <c r="C11754" s="57" t="s">
        <v>1</v>
      </c>
      <c r="D11754" s="59">
        <v>231.93</v>
      </c>
    </row>
    <row r="11755" spans="1:4" ht="27">
      <c r="A11755" s="57">
        <v>12572</v>
      </c>
      <c r="B11755" s="55" t="s">
        <v>13900</v>
      </c>
      <c r="C11755" s="57" t="s">
        <v>1</v>
      </c>
      <c r="D11755" s="59">
        <v>327.73</v>
      </c>
    </row>
    <row r="11756" spans="1:4" ht="27">
      <c r="A11756" s="57">
        <v>12573</v>
      </c>
      <c r="B11756" s="55" t="s">
        <v>13901</v>
      </c>
      <c r="C11756" s="57" t="s">
        <v>1</v>
      </c>
      <c r="D11756" s="59">
        <v>431.09</v>
      </c>
    </row>
    <row r="11757" spans="1:4" ht="27">
      <c r="A11757" s="57">
        <v>12574</v>
      </c>
      <c r="B11757" s="55" t="s">
        <v>13902</v>
      </c>
      <c r="C11757" s="57" t="s">
        <v>1</v>
      </c>
      <c r="D11757" s="59">
        <v>521.24</v>
      </c>
    </row>
    <row r="11758" spans="1:4" ht="27">
      <c r="A11758" s="57">
        <v>12575</v>
      </c>
      <c r="B11758" s="55" t="s">
        <v>13903</v>
      </c>
      <c r="C11758" s="57" t="s">
        <v>1</v>
      </c>
      <c r="D11758" s="59">
        <v>791.59</v>
      </c>
    </row>
    <row r="11759" spans="1:4" ht="27">
      <c r="A11759" s="57">
        <v>12576</v>
      </c>
      <c r="B11759" s="55" t="s">
        <v>13904</v>
      </c>
      <c r="C11759" s="57" t="s">
        <v>1</v>
      </c>
      <c r="D11759" s="59">
        <v>95.79</v>
      </c>
    </row>
    <row r="11760" spans="1:4" ht="27">
      <c r="A11760" s="57">
        <v>12577</v>
      </c>
      <c r="B11760" s="55" t="s">
        <v>13905</v>
      </c>
      <c r="C11760" s="57" t="s">
        <v>1</v>
      </c>
      <c r="D11760" s="59">
        <v>129.07</v>
      </c>
    </row>
    <row r="11761" spans="1:4" ht="27">
      <c r="A11761" s="57">
        <v>12578</v>
      </c>
      <c r="B11761" s="55" t="s">
        <v>13906</v>
      </c>
      <c r="C11761" s="57" t="s">
        <v>1</v>
      </c>
      <c r="D11761" s="59">
        <v>156.30000000000001</v>
      </c>
    </row>
    <row r="11762" spans="1:4" ht="27">
      <c r="A11762" s="57">
        <v>12579</v>
      </c>
      <c r="B11762" s="55" t="s">
        <v>13907</v>
      </c>
      <c r="C11762" s="57" t="s">
        <v>1</v>
      </c>
      <c r="D11762" s="59">
        <v>269.24</v>
      </c>
    </row>
    <row r="11763" spans="1:4" ht="27">
      <c r="A11763" s="57">
        <v>12580</v>
      </c>
      <c r="B11763" s="55" t="s">
        <v>13908</v>
      </c>
      <c r="C11763" s="57" t="s">
        <v>1</v>
      </c>
      <c r="D11763" s="59">
        <v>280.52999999999997</v>
      </c>
    </row>
    <row r="11764" spans="1:4" ht="27">
      <c r="A11764" s="57">
        <v>12581</v>
      </c>
      <c r="B11764" s="55" t="s">
        <v>13909</v>
      </c>
      <c r="C11764" s="57" t="s">
        <v>1</v>
      </c>
      <c r="D11764" s="59">
        <v>300.5</v>
      </c>
    </row>
    <row r="11765" spans="1:4" ht="27">
      <c r="A11765" s="57">
        <v>7720</v>
      </c>
      <c r="B11765" s="55" t="s">
        <v>13910</v>
      </c>
      <c r="C11765" s="57" t="s">
        <v>1</v>
      </c>
      <c r="D11765" s="59">
        <v>469.91</v>
      </c>
    </row>
    <row r="11766" spans="1:4" ht="27">
      <c r="A11766" s="57">
        <v>40335</v>
      </c>
      <c r="B11766" s="55" t="s">
        <v>13911</v>
      </c>
      <c r="C11766" s="57" t="s">
        <v>1</v>
      </c>
      <c r="D11766" s="59">
        <v>98.31</v>
      </c>
    </row>
    <row r="11767" spans="1:4" ht="27">
      <c r="A11767" s="57">
        <v>7740</v>
      </c>
      <c r="B11767" s="55" t="s">
        <v>13912</v>
      </c>
      <c r="C11767" s="57" t="s">
        <v>1</v>
      </c>
      <c r="D11767" s="59">
        <v>100.84</v>
      </c>
    </row>
    <row r="11768" spans="1:4" ht="27">
      <c r="A11768" s="57">
        <v>7741</v>
      </c>
      <c r="B11768" s="55" t="s">
        <v>13913</v>
      </c>
      <c r="C11768" s="57" t="s">
        <v>1</v>
      </c>
      <c r="D11768" s="59">
        <v>186.55</v>
      </c>
    </row>
    <row r="11769" spans="1:4" ht="27">
      <c r="A11769" s="57">
        <v>7774</v>
      </c>
      <c r="B11769" s="55" t="s">
        <v>13914</v>
      </c>
      <c r="C11769" s="57" t="s">
        <v>1</v>
      </c>
      <c r="D11769" s="59">
        <v>228.9</v>
      </c>
    </row>
    <row r="11770" spans="1:4" ht="27">
      <c r="A11770" s="57">
        <v>7744</v>
      </c>
      <c r="B11770" s="55" t="s">
        <v>13915</v>
      </c>
      <c r="C11770" s="57" t="s">
        <v>1</v>
      </c>
      <c r="D11770" s="59">
        <v>298.99</v>
      </c>
    </row>
    <row r="11771" spans="1:4" ht="27">
      <c r="A11771" s="57">
        <v>7773</v>
      </c>
      <c r="B11771" s="55" t="s">
        <v>13916</v>
      </c>
      <c r="C11771" s="57" t="s">
        <v>1</v>
      </c>
      <c r="D11771" s="59">
        <v>305.58999999999997</v>
      </c>
    </row>
    <row r="11772" spans="1:4" ht="27">
      <c r="A11772" s="57">
        <v>7754</v>
      </c>
      <c r="B11772" s="55" t="s">
        <v>13917</v>
      </c>
      <c r="C11772" s="57" t="s">
        <v>1</v>
      </c>
      <c r="D11772" s="59">
        <v>463.36</v>
      </c>
    </row>
    <row r="11773" spans="1:4" ht="27">
      <c r="A11773" s="57">
        <v>7735</v>
      </c>
      <c r="B11773" s="55" t="s">
        <v>13918</v>
      </c>
      <c r="C11773" s="57" t="s">
        <v>1</v>
      </c>
      <c r="D11773" s="59">
        <v>600</v>
      </c>
    </row>
    <row r="11774" spans="1:4" ht="27">
      <c r="A11774" s="57">
        <v>7755</v>
      </c>
      <c r="B11774" s="55" t="s">
        <v>13919</v>
      </c>
      <c r="C11774" s="57" t="s">
        <v>1</v>
      </c>
      <c r="D11774" s="59">
        <v>118.99</v>
      </c>
    </row>
    <row r="11775" spans="1:4" ht="27">
      <c r="A11775" s="57">
        <v>7776</v>
      </c>
      <c r="B11775" s="55" t="s">
        <v>13920</v>
      </c>
      <c r="C11775" s="57" t="s">
        <v>1</v>
      </c>
      <c r="D11775" s="59">
        <v>248.06</v>
      </c>
    </row>
    <row r="11776" spans="1:4" ht="27">
      <c r="A11776" s="57">
        <v>7743</v>
      </c>
      <c r="B11776" s="55" t="s">
        <v>13921</v>
      </c>
      <c r="C11776" s="57" t="s">
        <v>1</v>
      </c>
      <c r="D11776" s="59">
        <v>262.68</v>
      </c>
    </row>
    <row r="11777" spans="1:4" ht="27">
      <c r="A11777" s="57">
        <v>7733</v>
      </c>
      <c r="B11777" s="55" t="s">
        <v>13922</v>
      </c>
      <c r="C11777" s="57" t="s">
        <v>1</v>
      </c>
      <c r="D11777" s="59">
        <v>342.85</v>
      </c>
    </row>
    <row r="11778" spans="1:4" ht="27">
      <c r="A11778" s="57">
        <v>7775</v>
      </c>
      <c r="B11778" s="55" t="s">
        <v>13923</v>
      </c>
      <c r="C11778" s="57" t="s">
        <v>1</v>
      </c>
      <c r="D11778" s="59">
        <v>375.63</v>
      </c>
    </row>
    <row r="11779" spans="1:4" ht="27">
      <c r="A11779" s="57">
        <v>7734</v>
      </c>
      <c r="B11779" s="55" t="s">
        <v>13924</v>
      </c>
      <c r="C11779" s="57" t="s">
        <v>1</v>
      </c>
      <c r="D11779" s="59">
        <v>531.92999999999995</v>
      </c>
    </row>
    <row r="11780" spans="1:4" ht="27">
      <c r="A11780" s="57">
        <v>37449</v>
      </c>
      <c r="B11780" s="55" t="s">
        <v>13925</v>
      </c>
      <c r="C11780" s="57" t="s">
        <v>1</v>
      </c>
      <c r="D11780" s="59">
        <v>20.63</v>
      </c>
    </row>
    <row r="11781" spans="1:4" ht="27">
      <c r="A11781" s="57">
        <v>37450</v>
      </c>
      <c r="B11781" s="55" t="s">
        <v>13926</v>
      </c>
      <c r="C11781" s="57" t="s">
        <v>1</v>
      </c>
      <c r="D11781" s="59">
        <v>28.88</v>
      </c>
    </row>
    <row r="11782" spans="1:4" ht="27">
      <c r="A11782" s="57">
        <v>37451</v>
      </c>
      <c r="B11782" s="55" t="s">
        <v>13927</v>
      </c>
      <c r="C11782" s="57" t="s">
        <v>1</v>
      </c>
      <c r="D11782" s="59">
        <v>40.32</v>
      </c>
    </row>
    <row r="11783" spans="1:4" ht="27">
      <c r="A11783" s="57">
        <v>37452</v>
      </c>
      <c r="B11783" s="55" t="s">
        <v>13928</v>
      </c>
      <c r="C11783" s="57" t="s">
        <v>1</v>
      </c>
      <c r="D11783" s="59">
        <v>58.61</v>
      </c>
    </row>
    <row r="11784" spans="1:4" ht="27">
      <c r="A11784" s="57">
        <v>37453</v>
      </c>
      <c r="B11784" s="55" t="s">
        <v>13929</v>
      </c>
      <c r="C11784" s="57" t="s">
        <v>1</v>
      </c>
      <c r="D11784" s="59">
        <v>67.5</v>
      </c>
    </row>
    <row r="11785" spans="1:4" ht="27">
      <c r="A11785" s="57">
        <v>7778</v>
      </c>
      <c r="B11785" s="55" t="s">
        <v>13930</v>
      </c>
      <c r="C11785" s="57" t="s">
        <v>1</v>
      </c>
      <c r="D11785" s="59">
        <v>25.32</v>
      </c>
    </row>
    <row r="11786" spans="1:4" ht="27">
      <c r="A11786" s="57">
        <v>7796</v>
      </c>
      <c r="B11786" s="55" t="s">
        <v>13931</v>
      </c>
      <c r="C11786" s="57" t="s">
        <v>1</v>
      </c>
      <c r="D11786" s="59">
        <v>34.700000000000003</v>
      </c>
    </row>
    <row r="11787" spans="1:4" ht="27">
      <c r="A11787" s="57">
        <v>7781</v>
      </c>
      <c r="B11787" s="55" t="s">
        <v>13932</v>
      </c>
      <c r="C11787" s="57" t="s">
        <v>1</v>
      </c>
      <c r="D11787" s="59">
        <v>41</v>
      </c>
    </row>
    <row r="11788" spans="1:4" ht="27">
      <c r="A11788" s="57">
        <v>7795</v>
      </c>
      <c r="B11788" s="55" t="s">
        <v>13933</v>
      </c>
      <c r="C11788" s="57" t="s">
        <v>1</v>
      </c>
      <c r="D11788" s="59">
        <v>61.02</v>
      </c>
    </row>
    <row r="11789" spans="1:4" ht="27">
      <c r="A11789" s="57">
        <v>7791</v>
      </c>
      <c r="B11789" s="55" t="s">
        <v>13934</v>
      </c>
      <c r="C11789" s="57" t="s">
        <v>1</v>
      </c>
      <c r="D11789" s="59">
        <v>73.05</v>
      </c>
    </row>
    <row r="11790" spans="1:4" ht="27">
      <c r="A11790" s="57">
        <v>7783</v>
      </c>
      <c r="B11790" s="55" t="s">
        <v>13935</v>
      </c>
      <c r="C11790" s="57" t="s">
        <v>1</v>
      </c>
      <c r="D11790" s="59">
        <v>25.88</v>
      </c>
    </row>
    <row r="11791" spans="1:4" ht="27">
      <c r="A11791" s="57">
        <v>7790</v>
      </c>
      <c r="B11791" s="55" t="s">
        <v>13936</v>
      </c>
      <c r="C11791" s="57" t="s">
        <v>1</v>
      </c>
      <c r="D11791" s="59">
        <v>40.79</v>
      </c>
    </row>
    <row r="11792" spans="1:4" ht="27">
      <c r="A11792" s="57">
        <v>7785</v>
      </c>
      <c r="B11792" s="55" t="s">
        <v>13937</v>
      </c>
      <c r="C11792" s="57" t="s">
        <v>1</v>
      </c>
      <c r="D11792" s="59">
        <v>45.01</v>
      </c>
    </row>
    <row r="11793" spans="1:4" ht="27">
      <c r="A11793" s="57">
        <v>7792</v>
      </c>
      <c r="B11793" s="55" t="s">
        <v>13938</v>
      </c>
      <c r="C11793" s="57" t="s">
        <v>1</v>
      </c>
      <c r="D11793" s="59">
        <v>63.84</v>
      </c>
    </row>
    <row r="11794" spans="1:4" ht="27">
      <c r="A11794" s="57">
        <v>7793</v>
      </c>
      <c r="B11794" s="55" t="s">
        <v>13939</v>
      </c>
      <c r="C11794" s="57" t="s">
        <v>1</v>
      </c>
      <c r="D11794" s="59">
        <v>75.400000000000006</v>
      </c>
    </row>
    <row r="11795" spans="1:4" ht="27">
      <c r="A11795" s="57">
        <v>13159</v>
      </c>
      <c r="B11795" s="55" t="s">
        <v>13940</v>
      </c>
      <c r="C11795" s="57" t="s">
        <v>1</v>
      </c>
      <c r="D11795" s="59">
        <v>65.64</v>
      </c>
    </row>
    <row r="11796" spans="1:4" ht="27">
      <c r="A11796" s="57">
        <v>13168</v>
      </c>
      <c r="B11796" s="55" t="s">
        <v>13941</v>
      </c>
      <c r="C11796" s="57" t="s">
        <v>1</v>
      </c>
      <c r="D11796" s="59">
        <v>79.709999999999994</v>
      </c>
    </row>
    <row r="11797" spans="1:4" ht="27">
      <c r="A11797" s="57">
        <v>13173</v>
      </c>
      <c r="B11797" s="55" t="s">
        <v>13942</v>
      </c>
      <c r="C11797" s="57" t="s">
        <v>1</v>
      </c>
      <c r="D11797" s="59">
        <v>107.85</v>
      </c>
    </row>
    <row r="11798" spans="1:4" ht="27">
      <c r="A11798" s="57">
        <v>12583</v>
      </c>
      <c r="B11798" s="55" t="s">
        <v>13943</v>
      </c>
      <c r="C11798" s="57" t="s">
        <v>1</v>
      </c>
      <c r="D11798" s="59">
        <v>21.57</v>
      </c>
    </row>
    <row r="11799" spans="1:4" ht="27">
      <c r="A11799" s="57">
        <v>12584</v>
      </c>
      <c r="B11799" s="55" t="s">
        <v>13944</v>
      </c>
      <c r="C11799" s="57" t="s">
        <v>1</v>
      </c>
      <c r="D11799" s="59">
        <v>28.13</v>
      </c>
    </row>
    <row r="11800" spans="1:4" ht="13.5">
      <c r="A11800" s="57">
        <v>12613</v>
      </c>
      <c r="B11800" s="55" t="s">
        <v>13945</v>
      </c>
      <c r="C11800" s="57" t="s">
        <v>8068</v>
      </c>
      <c r="D11800" s="59">
        <v>20.23</v>
      </c>
    </row>
    <row r="11801" spans="1:4" ht="13.5">
      <c r="A11801" s="57">
        <v>1031</v>
      </c>
      <c r="B11801" s="55" t="s">
        <v>13946</v>
      </c>
      <c r="C11801" s="57" t="s">
        <v>8068</v>
      </c>
      <c r="D11801" s="59">
        <v>13</v>
      </c>
    </row>
    <row r="11802" spans="1:4" ht="27">
      <c r="A11802" s="57">
        <v>39707</v>
      </c>
      <c r="B11802" s="55" t="s">
        <v>13947</v>
      </c>
      <c r="C11802" s="57" t="s">
        <v>1</v>
      </c>
      <c r="D11802" s="59">
        <v>2.2799999999999998</v>
      </c>
    </row>
    <row r="11803" spans="1:4" ht="27">
      <c r="A11803" s="57">
        <v>39708</v>
      </c>
      <c r="B11803" s="55" t="s">
        <v>13948</v>
      </c>
      <c r="C11803" s="57" t="s">
        <v>1</v>
      </c>
      <c r="D11803" s="59">
        <v>2.21</v>
      </c>
    </row>
    <row r="11804" spans="1:4" ht="27">
      <c r="A11804" s="57">
        <v>39710</v>
      </c>
      <c r="B11804" s="55" t="s">
        <v>13949</v>
      </c>
      <c r="C11804" s="57" t="s">
        <v>1</v>
      </c>
      <c r="D11804" s="59">
        <v>1.55</v>
      </c>
    </row>
    <row r="11805" spans="1:4" ht="27">
      <c r="A11805" s="57">
        <v>39709</v>
      </c>
      <c r="B11805" s="55" t="s">
        <v>13950</v>
      </c>
      <c r="C11805" s="57" t="s">
        <v>1</v>
      </c>
      <c r="D11805" s="59">
        <v>2.16</v>
      </c>
    </row>
    <row r="11806" spans="1:4" ht="27">
      <c r="A11806" s="57">
        <v>39711</v>
      </c>
      <c r="B11806" s="55" t="s">
        <v>13951</v>
      </c>
      <c r="C11806" s="57" t="s">
        <v>1</v>
      </c>
      <c r="D11806" s="59">
        <v>2.42</v>
      </c>
    </row>
    <row r="11807" spans="1:4" ht="27">
      <c r="A11807" s="57">
        <v>39712</v>
      </c>
      <c r="B11807" s="55" t="s">
        <v>13952</v>
      </c>
      <c r="C11807" s="57" t="s">
        <v>1</v>
      </c>
      <c r="D11807" s="59">
        <v>0.85</v>
      </c>
    </row>
    <row r="11808" spans="1:4" ht="27">
      <c r="A11808" s="57">
        <v>39713</v>
      </c>
      <c r="B11808" s="55" t="s">
        <v>13953</v>
      </c>
      <c r="C11808" s="57" t="s">
        <v>1</v>
      </c>
      <c r="D11808" s="59">
        <v>0.67</v>
      </c>
    </row>
    <row r="11809" spans="1:4" ht="27">
      <c r="A11809" s="57">
        <v>39714</v>
      </c>
      <c r="B11809" s="55" t="s">
        <v>13954</v>
      </c>
      <c r="C11809" s="57" t="s">
        <v>1</v>
      </c>
      <c r="D11809" s="59">
        <v>1.54</v>
      </c>
    </row>
    <row r="11810" spans="1:4" ht="27">
      <c r="A11810" s="57">
        <v>39715</v>
      </c>
      <c r="B11810" s="55" t="s">
        <v>13955</v>
      </c>
      <c r="C11810" s="57" t="s">
        <v>1</v>
      </c>
      <c r="D11810" s="59">
        <v>1.0900000000000001</v>
      </c>
    </row>
    <row r="11811" spans="1:4" ht="27">
      <c r="A11811" s="57">
        <v>39716</v>
      </c>
      <c r="B11811" s="55" t="s">
        <v>13956</v>
      </c>
      <c r="C11811" s="57" t="s">
        <v>1</v>
      </c>
      <c r="D11811" s="59">
        <v>0.83</v>
      </c>
    </row>
    <row r="11812" spans="1:4" ht="27">
      <c r="A11812" s="57">
        <v>39718</v>
      </c>
      <c r="B11812" s="55" t="s">
        <v>13957</v>
      </c>
      <c r="C11812" s="57" t="s">
        <v>1</v>
      </c>
      <c r="D11812" s="59">
        <v>1.41</v>
      </c>
    </row>
    <row r="11813" spans="1:4" ht="27">
      <c r="A11813" s="57">
        <v>9813</v>
      </c>
      <c r="B11813" s="55" t="s">
        <v>13958</v>
      </c>
      <c r="C11813" s="57" t="s">
        <v>1</v>
      </c>
      <c r="D11813" s="59">
        <v>3.8</v>
      </c>
    </row>
    <row r="11814" spans="1:4" ht="27">
      <c r="A11814" s="57">
        <v>9815</v>
      </c>
      <c r="B11814" s="55" t="s">
        <v>13959</v>
      </c>
      <c r="C11814" s="57" t="s">
        <v>1</v>
      </c>
      <c r="D11814" s="59">
        <v>7.5</v>
      </c>
    </row>
    <row r="11815" spans="1:4" ht="27">
      <c r="A11815" s="57">
        <v>25876</v>
      </c>
      <c r="B11815" s="55" t="s">
        <v>13960</v>
      </c>
      <c r="C11815" s="57" t="s">
        <v>1</v>
      </c>
      <c r="D11815" s="59">
        <v>3734.13</v>
      </c>
    </row>
    <row r="11816" spans="1:4" ht="27">
      <c r="A11816" s="57">
        <v>25888</v>
      </c>
      <c r="B11816" s="55" t="s">
        <v>13961</v>
      </c>
      <c r="C11816" s="57" t="s">
        <v>1</v>
      </c>
      <c r="D11816" s="59">
        <v>91.52</v>
      </c>
    </row>
    <row r="11817" spans="1:4" ht="27">
      <c r="A11817" s="57">
        <v>25874</v>
      </c>
      <c r="B11817" s="55" t="s">
        <v>13962</v>
      </c>
      <c r="C11817" s="57" t="s">
        <v>1</v>
      </c>
      <c r="D11817" s="59">
        <v>6549.1</v>
      </c>
    </row>
    <row r="11818" spans="1:4" ht="27">
      <c r="A11818" s="57">
        <v>25877</v>
      </c>
      <c r="B11818" s="55" t="s">
        <v>13963</v>
      </c>
      <c r="C11818" s="57" t="s">
        <v>1</v>
      </c>
      <c r="D11818" s="59">
        <v>8936.5</v>
      </c>
    </row>
    <row r="11819" spans="1:4" ht="27">
      <c r="A11819" s="57">
        <v>25878</v>
      </c>
      <c r="B11819" s="55" t="s">
        <v>13964</v>
      </c>
      <c r="C11819" s="57" t="s">
        <v>1</v>
      </c>
      <c r="D11819" s="59">
        <v>196.44</v>
      </c>
    </row>
    <row r="11820" spans="1:4" ht="27">
      <c r="A11820" s="57">
        <v>25879</v>
      </c>
      <c r="B11820" s="55" t="s">
        <v>13965</v>
      </c>
      <c r="C11820" s="57" t="s">
        <v>1</v>
      </c>
      <c r="D11820" s="59">
        <v>8477.33</v>
      </c>
    </row>
    <row r="11821" spans="1:4" ht="27">
      <c r="A11821" s="57">
        <v>25887</v>
      </c>
      <c r="B11821" s="55" t="s">
        <v>13966</v>
      </c>
      <c r="C11821" s="57" t="s">
        <v>1</v>
      </c>
      <c r="D11821" s="59">
        <v>3386.83</v>
      </c>
    </row>
    <row r="11822" spans="1:4" ht="27">
      <c r="A11822" s="57">
        <v>25880</v>
      </c>
      <c r="B11822" s="55" t="s">
        <v>13967</v>
      </c>
      <c r="C11822" s="57" t="s">
        <v>1</v>
      </c>
      <c r="D11822" s="59">
        <v>306.23</v>
      </c>
    </row>
    <row r="11823" spans="1:4" ht="27">
      <c r="A11823" s="57">
        <v>25881</v>
      </c>
      <c r="B11823" s="55" t="s">
        <v>13968</v>
      </c>
      <c r="C11823" s="57" t="s">
        <v>1</v>
      </c>
      <c r="D11823" s="59">
        <v>750.35</v>
      </c>
    </row>
    <row r="11824" spans="1:4" ht="27">
      <c r="A11824" s="57">
        <v>25882</v>
      </c>
      <c r="B11824" s="55" t="s">
        <v>13969</v>
      </c>
      <c r="C11824" s="57" t="s">
        <v>1</v>
      </c>
      <c r="D11824" s="59">
        <v>1208.54</v>
      </c>
    </row>
    <row r="11825" spans="1:4" ht="27">
      <c r="A11825" s="57">
        <v>25883</v>
      </c>
      <c r="B11825" s="55" t="s">
        <v>13970</v>
      </c>
      <c r="C11825" s="57" t="s">
        <v>1</v>
      </c>
      <c r="D11825" s="59">
        <v>19.489999999999998</v>
      </c>
    </row>
    <row r="11826" spans="1:4" ht="27">
      <c r="A11826" s="57">
        <v>25884</v>
      </c>
      <c r="B11826" s="55" t="s">
        <v>13971</v>
      </c>
      <c r="C11826" s="57" t="s">
        <v>1</v>
      </c>
      <c r="D11826" s="59">
        <v>2121.7600000000002</v>
      </c>
    </row>
    <row r="11827" spans="1:4" ht="27">
      <c r="A11827" s="57">
        <v>25885</v>
      </c>
      <c r="B11827" s="55" t="s">
        <v>13972</v>
      </c>
      <c r="C11827" s="57" t="s">
        <v>1</v>
      </c>
      <c r="D11827" s="59">
        <v>3155.65</v>
      </c>
    </row>
    <row r="11828" spans="1:4" ht="27">
      <c r="A11828" s="57">
        <v>25889</v>
      </c>
      <c r="B11828" s="55" t="s">
        <v>13973</v>
      </c>
      <c r="C11828" s="57" t="s">
        <v>1</v>
      </c>
      <c r="D11828" s="59">
        <v>1582.48</v>
      </c>
    </row>
    <row r="11829" spans="1:4" ht="27">
      <c r="A11829" s="57">
        <v>25886</v>
      </c>
      <c r="B11829" s="55" t="s">
        <v>13974</v>
      </c>
      <c r="C11829" s="57" t="s">
        <v>1</v>
      </c>
      <c r="D11829" s="59">
        <v>43.6</v>
      </c>
    </row>
    <row r="11830" spans="1:4" ht="27">
      <c r="A11830" s="57">
        <v>25875</v>
      </c>
      <c r="B11830" s="55" t="s">
        <v>13975</v>
      </c>
      <c r="C11830" s="57" t="s">
        <v>1</v>
      </c>
      <c r="D11830" s="59">
        <v>2064.6</v>
      </c>
    </row>
    <row r="11831" spans="1:4" ht="13.5">
      <c r="A11831" s="57">
        <v>9876</v>
      </c>
      <c r="B11831" s="55" t="s">
        <v>13976</v>
      </c>
      <c r="C11831" s="57" t="s">
        <v>1</v>
      </c>
      <c r="D11831" s="59">
        <v>25.04</v>
      </c>
    </row>
    <row r="11832" spans="1:4" ht="13.5">
      <c r="A11832" s="57">
        <v>9877</v>
      </c>
      <c r="B11832" s="55" t="s">
        <v>13977</v>
      </c>
      <c r="C11832" s="57" t="s">
        <v>1</v>
      </c>
      <c r="D11832" s="59">
        <v>87.72</v>
      </c>
    </row>
    <row r="11833" spans="1:4" ht="13.5">
      <c r="A11833" s="57">
        <v>9878</v>
      </c>
      <c r="B11833" s="55" t="s">
        <v>13978</v>
      </c>
      <c r="C11833" s="57" t="s">
        <v>1</v>
      </c>
      <c r="D11833" s="59">
        <v>114.26</v>
      </c>
    </row>
    <row r="11834" spans="1:4" ht="13.5">
      <c r="A11834" s="57">
        <v>9879</v>
      </c>
      <c r="B11834" s="55" t="s">
        <v>13979</v>
      </c>
      <c r="C11834" s="57" t="s">
        <v>1</v>
      </c>
      <c r="D11834" s="59">
        <v>272.72000000000003</v>
      </c>
    </row>
    <row r="11835" spans="1:4" ht="27">
      <c r="A11835" s="57">
        <v>42001</v>
      </c>
      <c r="B11835" s="55" t="s">
        <v>13980</v>
      </c>
      <c r="C11835" s="57" t="s">
        <v>1</v>
      </c>
      <c r="D11835" s="59">
        <v>720.48</v>
      </c>
    </row>
    <row r="11836" spans="1:4" ht="27">
      <c r="A11836" s="57">
        <v>41986</v>
      </c>
      <c r="B11836" s="55" t="s">
        <v>13981</v>
      </c>
      <c r="C11836" s="57" t="s">
        <v>1</v>
      </c>
      <c r="D11836" s="59">
        <v>3226.61</v>
      </c>
    </row>
    <row r="11837" spans="1:4" ht="27">
      <c r="A11837" s="57">
        <v>43422</v>
      </c>
      <c r="B11837" s="55" t="s">
        <v>13982</v>
      </c>
      <c r="C11837" s="57" t="s">
        <v>1</v>
      </c>
      <c r="D11837" s="59">
        <v>3957.12</v>
      </c>
    </row>
    <row r="11838" spans="1:4" ht="27">
      <c r="A11838" s="57">
        <v>41987</v>
      </c>
      <c r="B11838" s="55" t="s">
        <v>13983</v>
      </c>
      <c r="C11838" s="57" t="s">
        <v>1</v>
      </c>
      <c r="D11838" s="59">
        <v>4586.63</v>
      </c>
    </row>
    <row r="11839" spans="1:4" ht="27">
      <c r="A11839" s="57">
        <v>41988</v>
      </c>
      <c r="B11839" s="55" t="s">
        <v>13984</v>
      </c>
      <c r="C11839" s="57" t="s">
        <v>1</v>
      </c>
      <c r="D11839" s="59">
        <v>6058.29</v>
      </c>
    </row>
    <row r="11840" spans="1:4" ht="27">
      <c r="A11840" s="57">
        <v>41697</v>
      </c>
      <c r="B11840" s="55" t="s">
        <v>13985</v>
      </c>
      <c r="C11840" s="57" t="s">
        <v>1</v>
      </c>
      <c r="D11840" s="59">
        <v>1073.81</v>
      </c>
    </row>
    <row r="11841" spans="1:4" ht="27">
      <c r="A11841" s="57">
        <v>41985</v>
      </c>
      <c r="B11841" s="55" t="s">
        <v>13986</v>
      </c>
      <c r="C11841" s="57" t="s">
        <v>1</v>
      </c>
      <c r="D11841" s="59">
        <v>1495.53</v>
      </c>
    </row>
    <row r="11842" spans="1:4" ht="27">
      <c r="A11842" s="57">
        <v>41699</v>
      </c>
      <c r="B11842" s="55" t="s">
        <v>13987</v>
      </c>
      <c r="C11842" s="57" t="s">
        <v>1</v>
      </c>
      <c r="D11842" s="59">
        <v>2129.56</v>
      </c>
    </row>
    <row r="11843" spans="1:4" ht="40.5">
      <c r="A11843" s="57">
        <v>38053</v>
      </c>
      <c r="B11843" s="55" t="s">
        <v>13988</v>
      </c>
      <c r="C11843" s="57" t="s">
        <v>1</v>
      </c>
      <c r="D11843" s="59">
        <v>19.079999999999998</v>
      </c>
    </row>
    <row r="11844" spans="1:4" ht="40.5">
      <c r="A11844" s="57">
        <v>38054</v>
      </c>
      <c r="B11844" s="55" t="s">
        <v>13989</v>
      </c>
      <c r="C11844" s="57" t="s">
        <v>1</v>
      </c>
      <c r="D11844" s="59">
        <v>32.799999999999997</v>
      </c>
    </row>
    <row r="11845" spans="1:4" ht="40.5">
      <c r="A11845" s="57">
        <v>38052</v>
      </c>
      <c r="B11845" s="55" t="s">
        <v>13990</v>
      </c>
      <c r="C11845" s="57" t="s">
        <v>1</v>
      </c>
      <c r="D11845" s="59">
        <v>9.24</v>
      </c>
    </row>
    <row r="11846" spans="1:4" ht="40.5">
      <c r="A11846" s="57">
        <v>38051</v>
      </c>
      <c r="B11846" s="55" t="s">
        <v>13991</v>
      </c>
      <c r="C11846" s="57" t="s">
        <v>1</v>
      </c>
      <c r="D11846" s="59">
        <v>5.76</v>
      </c>
    </row>
    <row r="11847" spans="1:4" ht="13.5">
      <c r="A11847" s="57">
        <v>38787</v>
      </c>
      <c r="B11847" s="55" t="s">
        <v>13992</v>
      </c>
      <c r="C11847" s="57" t="s">
        <v>1</v>
      </c>
      <c r="D11847" s="59">
        <v>5.34</v>
      </c>
    </row>
    <row r="11848" spans="1:4" ht="13.5">
      <c r="A11848" s="57">
        <v>38825</v>
      </c>
      <c r="B11848" s="55" t="s">
        <v>13993</v>
      </c>
      <c r="C11848" s="57" t="s">
        <v>1</v>
      </c>
      <c r="D11848" s="59">
        <v>6.99</v>
      </c>
    </row>
    <row r="11849" spans="1:4" ht="13.5">
      <c r="A11849" s="57">
        <v>38826</v>
      </c>
      <c r="B11849" s="55" t="s">
        <v>13994</v>
      </c>
      <c r="C11849" s="57" t="s">
        <v>1</v>
      </c>
      <c r="D11849" s="59">
        <v>10.37</v>
      </c>
    </row>
    <row r="11850" spans="1:4" ht="13.5">
      <c r="A11850" s="57">
        <v>38827</v>
      </c>
      <c r="B11850" s="55" t="s">
        <v>13995</v>
      </c>
      <c r="C11850" s="57" t="s">
        <v>1</v>
      </c>
      <c r="D11850" s="59">
        <v>16.649999999999999</v>
      </c>
    </row>
    <row r="11851" spans="1:4" ht="13.5">
      <c r="A11851" s="57">
        <v>38830</v>
      </c>
      <c r="B11851" s="55" t="s">
        <v>13996</v>
      </c>
      <c r="C11851" s="57" t="s">
        <v>1</v>
      </c>
      <c r="D11851" s="59">
        <v>23.32</v>
      </c>
    </row>
    <row r="11852" spans="1:4" ht="13.5">
      <c r="A11852" s="57">
        <v>38828</v>
      </c>
      <c r="B11852" s="55" t="s">
        <v>13997</v>
      </c>
      <c r="C11852" s="57" t="s">
        <v>1</v>
      </c>
      <c r="D11852" s="59">
        <v>10.28</v>
      </c>
    </row>
    <row r="11853" spans="1:4" ht="13.5">
      <c r="A11853" s="57">
        <v>38829</v>
      </c>
      <c r="B11853" s="55" t="s">
        <v>13998</v>
      </c>
      <c r="C11853" s="57" t="s">
        <v>1</v>
      </c>
      <c r="D11853" s="59">
        <v>16.84</v>
      </c>
    </row>
    <row r="11854" spans="1:4" ht="13.5">
      <c r="A11854" s="57">
        <v>38831</v>
      </c>
      <c r="B11854" s="55" t="s">
        <v>13999</v>
      </c>
      <c r="C11854" s="57" t="s">
        <v>1</v>
      </c>
      <c r="D11854" s="59">
        <v>32.53</v>
      </c>
    </row>
    <row r="11855" spans="1:4" ht="13.5">
      <c r="A11855" s="57">
        <v>36274</v>
      </c>
      <c r="B11855" s="55" t="s">
        <v>14000</v>
      </c>
      <c r="C11855" s="57" t="s">
        <v>1</v>
      </c>
      <c r="D11855" s="59">
        <v>8.06</v>
      </c>
    </row>
    <row r="11856" spans="1:4" ht="13.5">
      <c r="A11856" s="57">
        <v>36278</v>
      </c>
      <c r="B11856" s="55" t="s">
        <v>14001</v>
      </c>
      <c r="C11856" s="57" t="s">
        <v>1</v>
      </c>
      <c r="D11856" s="59">
        <v>10.93</v>
      </c>
    </row>
    <row r="11857" spans="1:4" ht="13.5">
      <c r="A11857" s="57">
        <v>38977</v>
      </c>
      <c r="B11857" s="55" t="s">
        <v>14002</v>
      </c>
      <c r="C11857" s="57" t="s">
        <v>1</v>
      </c>
      <c r="D11857" s="59">
        <v>166.38</v>
      </c>
    </row>
    <row r="11858" spans="1:4" ht="13.5">
      <c r="A11858" s="57">
        <v>38971</v>
      </c>
      <c r="B11858" s="55" t="s">
        <v>14003</v>
      </c>
      <c r="C11858" s="57" t="s">
        <v>1</v>
      </c>
      <c r="D11858" s="59">
        <v>13.71</v>
      </c>
    </row>
    <row r="11859" spans="1:4" ht="13.5">
      <c r="A11859" s="57">
        <v>38972</v>
      </c>
      <c r="B11859" s="55" t="s">
        <v>14004</v>
      </c>
      <c r="C11859" s="57" t="s">
        <v>1</v>
      </c>
      <c r="D11859" s="59">
        <v>20.87</v>
      </c>
    </row>
    <row r="11860" spans="1:4" ht="13.5">
      <c r="A11860" s="57">
        <v>38973</v>
      </c>
      <c r="B11860" s="55" t="s">
        <v>14005</v>
      </c>
      <c r="C11860" s="57" t="s">
        <v>1</v>
      </c>
      <c r="D11860" s="59">
        <v>27.61</v>
      </c>
    </row>
    <row r="11861" spans="1:4" ht="13.5">
      <c r="A11861" s="57">
        <v>38974</v>
      </c>
      <c r="B11861" s="55" t="s">
        <v>14006</v>
      </c>
      <c r="C11861" s="57" t="s">
        <v>1</v>
      </c>
      <c r="D11861" s="59">
        <v>40.270000000000003</v>
      </c>
    </row>
    <row r="11862" spans="1:4" ht="13.5">
      <c r="A11862" s="57">
        <v>38975</v>
      </c>
      <c r="B11862" s="55" t="s">
        <v>14007</v>
      </c>
      <c r="C11862" s="57" t="s">
        <v>1</v>
      </c>
      <c r="D11862" s="59">
        <v>67.11</v>
      </c>
    </row>
    <row r="11863" spans="1:4" ht="13.5">
      <c r="A11863" s="57">
        <v>38976</v>
      </c>
      <c r="B11863" s="55" t="s">
        <v>14008</v>
      </c>
      <c r="C11863" s="57" t="s">
        <v>1</v>
      </c>
      <c r="D11863" s="59">
        <v>94.12</v>
      </c>
    </row>
    <row r="11864" spans="1:4" ht="13.5">
      <c r="A11864" s="57">
        <v>38986</v>
      </c>
      <c r="B11864" s="55" t="s">
        <v>14009</v>
      </c>
      <c r="C11864" s="57" t="s">
        <v>1</v>
      </c>
      <c r="D11864" s="59">
        <v>189.42</v>
      </c>
    </row>
    <row r="11865" spans="1:4" ht="13.5">
      <c r="A11865" s="57">
        <v>38978</v>
      </c>
      <c r="B11865" s="55" t="s">
        <v>14010</v>
      </c>
      <c r="C11865" s="57" t="s">
        <v>1</v>
      </c>
      <c r="D11865" s="59">
        <v>8.06</v>
      </c>
    </row>
    <row r="11866" spans="1:4" ht="13.5">
      <c r="A11866" s="57">
        <v>38979</v>
      </c>
      <c r="B11866" s="55" t="s">
        <v>14011</v>
      </c>
      <c r="C11866" s="57" t="s">
        <v>1</v>
      </c>
      <c r="D11866" s="59">
        <v>10.93</v>
      </c>
    </row>
    <row r="11867" spans="1:4" ht="13.5">
      <c r="A11867" s="57">
        <v>38980</v>
      </c>
      <c r="B11867" s="55" t="s">
        <v>14012</v>
      </c>
      <c r="C11867" s="57" t="s">
        <v>1</v>
      </c>
      <c r="D11867" s="59">
        <v>18.28</v>
      </c>
    </row>
    <row r="11868" spans="1:4" ht="13.5">
      <c r="A11868" s="57">
        <v>38981</v>
      </c>
      <c r="B11868" s="55" t="s">
        <v>14013</v>
      </c>
      <c r="C11868" s="57" t="s">
        <v>1</v>
      </c>
      <c r="D11868" s="59">
        <v>25.31</v>
      </c>
    </row>
    <row r="11869" spans="1:4" ht="13.5">
      <c r="A11869" s="57">
        <v>38982</v>
      </c>
      <c r="B11869" s="55" t="s">
        <v>14014</v>
      </c>
      <c r="C11869" s="57" t="s">
        <v>1</v>
      </c>
      <c r="D11869" s="59">
        <v>36.83</v>
      </c>
    </row>
    <row r="11870" spans="1:4" ht="13.5">
      <c r="A11870" s="57">
        <v>38983</v>
      </c>
      <c r="B11870" s="55" t="s">
        <v>14015</v>
      </c>
      <c r="C11870" s="57" t="s">
        <v>1</v>
      </c>
      <c r="D11870" s="59">
        <v>48.83</v>
      </c>
    </row>
    <row r="11871" spans="1:4" ht="13.5">
      <c r="A11871" s="57">
        <v>38984</v>
      </c>
      <c r="B11871" s="55" t="s">
        <v>14016</v>
      </c>
      <c r="C11871" s="57" t="s">
        <v>1</v>
      </c>
      <c r="D11871" s="59">
        <v>94.18</v>
      </c>
    </row>
    <row r="11872" spans="1:4" ht="13.5">
      <c r="A11872" s="57">
        <v>38985</v>
      </c>
      <c r="B11872" s="55" t="s">
        <v>14017</v>
      </c>
      <c r="C11872" s="57" t="s">
        <v>1</v>
      </c>
      <c r="D11872" s="59">
        <v>139.43</v>
      </c>
    </row>
    <row r="11873" spans="1:4" ht="13.5">
      <c r="A11873" s="57">
        <v>9836</v>
      </c>
      <c r="B11873" s="55" t="s">
        <v>14018</v>
      </c>
      <c r="C11873" s="57" t="s">
        <v>1</v>
      </c>
      <c r="D11873" s="59">
        <v>16.329999999999998</v>
      </c>
    </row>
    <row r="11874" spans="1:4" ht="13.5">
      <c r="A11874" s="57">
        <v>20065</v>
      </c>
      <c r="B11874" s="55" t="s">
        <v>14019</v>
      </c>
      <c r="C11874" s="57" t="s">
        <v>1</v>
      </c>
      <c r="D11874" s="59">
        <v>41.77</v>
      </c>
    </row>
    <row r="11875" spans="1:4" ht="13.5">
      <c r="A11875" s="57">
        <v>9835</v>
      </c>
      <c r="B11875" s="55" t="s">
        <v>14020</v>
      </c>
      <c r="C11875" s="57" t="s">
        <v>1</v>
      </c>
      <c r="D11875" s="59">
        <v>5.89</v>
      </c>
    </row>
    <row r="11876" spans="1:4" ht="13.5">
      <c r="A11876" s="57">
        <v>38032</v>
      </c>
      <c r="B11876" s="55" t="s">
        <v>14021</v>
      </c>
      <c r="C11876" s="57" t="s">
        <v>1</v>
      </c>
      <c r="D11876" s="59">
        <v>51.46</v>
      </c>
    </row>
    <row r="11877" spans="1:4" ht="13.5">
      <c r="A11877" s="57">
        <v>38033</v>
      </c>
      <c r="B11877" s="55" t="s">
        <v>14022</v>
      </c>
      <c r="C11877" s="57" t="s">
        <v>1</v>
      </c>
      <c r="D11877" s="59">
        <v>84.21</v>
      </c>
    </row>
    <row r="11878" spans="1:4" ht="13.5">
      <c r="A11878" s="57">
        <v>38034</v>
      </c>
      <c r="B11878" s="55" t="s">
        <v>14023</v>
      </c>
      <c r="C11878" s="57" t="s">
        <v>1</v>
      </c>
      <c r="D11878" s="59">
        <v>139.31</v>
      </c>
    </row>
    <row r="11879" spans="1:4" ht="13.5">
      <c r="A11879" s="57">
        <v>38035</v>
      </c>
      <c r="B11879" s="55" t="s">
        <v>14024</v>
      </c>
      <c r="C11879" s="57" t="s">
        <v>1</v>
      </c>
      <c r="D11879" s="59">
        <v>194.13</v>
      </c>
    </row>
    <row r="11880" spans="1:4" ht="13.5">
      <c r="A11880" s="57">
        <v>38036</v>
      </c>
      <c r="B11880" s="55" t="s">
        <v>14025</v>
      </c>
      <c r="C11880" s="57" t="s">
        <v>1</v>
      </c>
      <c r="D11880" s="59">
        <v>273.92</v>
      </c>
    </row>
    <row r="11881" spans="1:4" ht="13.5">
      <c r="A11881" s="57">
        <v>38037</v>
      </c>
      <c r="B11881" s="55" t="s">
        <v>14026</v>
      </c>
      <c r="C11881" s="57" t="s">
        <v>1</v>
      </c>
      <c r="D11881" s="59">
        <v>317.62</v>
      </c>
    </row>
    <row r="11882" spans="1:4" ht="27">
      <c r="A11882" s="57">
        <v>9850</v>
      </c>
      <c r="B11882" s="55" t="s">
        <v>14027</v>
      </c>
      <c r="C11882" s="57" t="s">
        <v>1</v>
      </c>
      <c r="D11882" s="59">
        <v>130</v>
      </c>
    </row>
    <row r="11883" spans="1:4" ht="27">
      <c r="A11883" s="57">
        <v>9853</v>
      </c>
      <c r="B11883" s="55" t="s">
        <v>14028</v>
      </c>
      <c r="C11883" s="57" t="s">
        <v>1</v>
      </c>
      <c r="D11883" s="59">
        <v>231.18</v>
      </c>
    </row>
    <row r="11884" spans="1:4" ht="27">
      <c r="A11884" s="57">
        <v>9854</v>
      </c>
      <c r="B11884" s="55" t="s">
        <v>14029</v>
      </c>
      <c r="C11884" s="57" t="s">
        <v>1</v>
      </c>
      <c r="D11884" s="59">
        <v>101.29</v>
      </c>
    </row>
    <row r="11885" spans="1:4" ht="27">
      <c r="A11885" s="57">
        <v>9851</v>
      </c>
      <c r="B11885" s="55" t="s">
        <v>14030</v>
      </c>
      <c r="C11885" s="57" t="s">
        <v>1</v>
      </c>
      <c r="D11885" s="59">
        <v>175.64</v>
      </c>
    </row>
    <row r="11886" spans="1:4" ht="27">
      <c r="A11886" s="57">
        <v>9855</v>
      </c>
      <c r="B11886" s="55" t="s">
        <v>14031</v>
      </c>
      <c r="C11886" s="57" t="s">
        <v>1</v>
      </c>
      <c r="D11886" s="59">
        <v>293.77999999999997</v>
      </c>
    </row>
    <row r="11887" spans="1:4" ht="13.5">
      <c r="A11887" s="57">
        <v>9825</v>
      </c>
      <c r="B11887" s="55" t="s">
        <v>14032</v>
      </c>
      <c r="C11887" s="57" t="s">
        <v>1</v>
      </c>
      <c r="D11887" s="59">
        <v>46.44</v>
      </c>
    </row>
    <row r="11888" spans="1:4" ht="13.5">
      <c r="A11888" s="57">
        <v>9828</v>
      </c>
      <c r="B11888" s="55" t="s">
        <v>14033</v>
      </c>
      <c r="C11888" s="57" t="s">
        <v>1</v>
      </c>
      <c r="D11888" s="59">
        <v>124.98</v>
      </c>
    </row>
    <row r="11889" spans="1:4" ht="13.5">
      <c r="A11889" s="57">
        <v>9829</v>
      </c>
      <c r="B11889" s="55" t="s">
        <v>14034</v>
      </c>
      <c r="C11889" s="57" t="s">
        <v>1</v>
      </c>
      <c r="D11889" s="59">
        <v>211.81</v>
      </c>
    </row>
    <row r="11890" spans="1:4" ht="13.5">
      <c r="A11890" s="57">
        <v>9826</v>
      </c>
      <c r="B11890" s="55" t="s">
        <v>14035</v>
      </c>
      <c r="C11890" s="57" t="s">
        <v>1</v>
      </c>
      <c r="D11890" s="59">
        <v>322.45</v>
      </c>
    </row>
    <row r="11891" spans="1:4" ht="13.5">
      <c r="A11891" s="57">
        <v>9827</v>
      </c>
      <c r="B11891" s="55" t="s">
        <v>14036</v>
      </c>
      <c r="C11891" s="57" t="s">
        <v>1</v>
      </c>
      <c r="D11891" s="59">
        <v>457.89</v>
      </c>
    </row>
    <row r="11892" spans="1:4" ht="13.5">
      <c r="A11892" s="57">
        <v>36374</v>
      </c>
      <c r="B11892" s="55" t="s">
        <v>14037</v>
      </c>
      <c r="C11892" s="57" t="s">
        <v>1</v>
      </c>
      <c r="D11892" s="59">
        <v>55.66</v>
      </c>
    </row>
    <row r="11893" spans="1:4" ht="13.5">
      <c r="A11893" s="57">
        <v>36084</v>
      </c>
      <c r="B11893" s="55" t="s">
        <v>14038</v>
      </c>
      <c r="C11893" s="57" t="s">
        <v>1</v>
      </c>
      <c r="D11893" s="59">
        <v>16.489999999999998</v>
      </c>
    </row>
    <row r="11894" spans="1:4" ht="13.5">
      <c r="A11894" s="57">
        <v>36373</v>
      </c>
      <c r="B11894" s="55" t="s">
        <v>14039</v>
      </c>
      <c r="C11894" s="57" t="s">
        <v>1</v>
      </c>
      <c r="D11894" s="59">
        <v>34.24</v>
      </c>
    </row>
    <row r="11895" spans="1:4" ht="13.5">
      <c r="A11895" s="57">
        <v>36377</v>
      </c>
      <c r="B11895" s="55" t="s">
        <v>14040</v>
      </c>
      <c r="C11895" s="57" t="s">
        <v>1</v>
      </c>
      <c r="D11895" s="59">
        <v>66.77</v>
      </c>
    </row>
    <row r="11896" spans="1:4" ht="13.5">
      <c r="A11896" s="57">
        <v>36375</v>
      </c>
      <c r="B11896" s="55" t="s">
        <v>14041</v>
      </c>
      <c r="C11896" s="57" t="s">
        <v>1</v>
      </c>
      <c r="D11896" s="59">
        <v>20.350000000000001</v>
      </c>
    </row>
    <row r="11897" spans="1:4" ht="13.5">
      <c r="A11897" s="57">
        <v>36376</v>
      </c>
      <c r="B11897" s="55" t="s">
        <v>14042</v>
      </c>
      <c r="C11897" s="57" t="s">
        <v>1</v>
      </c>
      <c r="D11897" s="59">
        <v>39.96</v>
      </c>
    </row>
    <row r="11898" spans="1:4" ht="13.5">
      <c r="A11898" s="57">
        <v>36380</v>
      </c>
      <c r="B11898" s="55" t="s">
        <v>14043</v>
      </c>
      <c r="C11898" s="57" t="s">
        <v>1</v>
      </c>
      <c r="D11898" s="59">
        <v>83.49</v>
      </c>
    </row>
    <row r="11899" spans="1:4" ht="13.5">
      <c r="A11899" s="57">
        <v>36378</v>
      </c>
      <c r="B11899" s="55" t="s">
        <v>14044</v>
      </c>
      <c r="C11899" s="57" t="s">
        <v>1</v>
      </c>
      <c r="D11899" s="59">
        <v>25.01</v>
      </c>
    </row>
    <row r="11900" spans="1:4" ht="13.5">
      <c r="A11900" s="57">
        <v>36379</v>
      </c>
      <c r="B11900" s="55" t="s">
        <v>14045</v>
      </c>
      <c r="C11900" s="57" t="s">
        <v>1</v>
      </c>
      <c r="D11900" s="59">
        <v>50.43</v>
      </c>
    </row>
    <row r="11901" spans="1:4" ht="13.5">
      <c r="A11901" s="57">
        <v>9859</v>
      </c>
      <c r="B11901" s="55" t="s">
        <v>14046</v>
      </c>
      <c r="C11901" s="57" t="s">
        <v>1</v>
      </c>
      <c r="D11901" s="59">
        <v>12.54</v>
      </c>
    </row>
    <row r="11902" spans="1:4" ht="13.5">
      <c r="A11902" s="57">
        <v>9838</v>
      </c>
      <c r="B11902" s="55" t="s">
        <v>14047</v>
      </c>
      <c r="C11902" s="57" t="s">
        <v>1</v>
      </c>
      <c r="D11902" s="59">
        <v>10.02</v>
      </c>
    </row>
    <row r="11903" spans="1:4" ht="13.5">
      <c r="A11903" s="57">
        <v>9837</v>
      </c>
      <c r="B11903" s="55" t="s">
        <v>14048</v>
      </c>
      <c r="C11903" s="57" t="s">
        <v>1</v>
      </c>
      <c r="D11903" s="59">
        <v>14.47</v>
      </c>
    </row>
    <row r="11904" spans="1:4" ht="27">
      <c r="A11904" s="57">
        <v>9833</v>
      </c>
      <c r="B11904" s="55" t="s">
        <v>14049</v>
      </c>
      <c r="C11904" s="57" t="s">
        <v>1</v>
      </c>
      <c r="D11904" s="59">
        <v>10.72</v>
      </c>
    </row>
    <row r="11905" spans="1:4" ht="13.5">
      <c r="A11905" s="57">
        <v>9830</v>
      </c>
      <c r="B11905" s="55" t="s">
        <v>14050</v>
      </c>
      <c r="C11905" s="57" t="s">
        <v>1</v>
      </c>
      <c r="D11905" s="59">
        <v>5.74</v>
      </c>
    </row>
    <row r="11906" spans="1:4" ht="13.5">
      <c r="A11906" s="57">
        <v>9834</v>
      </c>
      <c r="B11906" s="55" t="s">
        <v>14051</v>
      </c>
      <c r="C11906" s="57" t="s">
        <v>1</v>
      </c>
      <c r="D11906" s="59">
        <v>29.85</v>
      </c>
    </row>
    <row r="11907" spans="1:4" ht="13.5">
      <c r="A11907" s="57">
        <v>9863</v>
      </c>
      <c r="B11907" s="55" t="s">
        <v>14052</v>
      </c>
      <c r="C11907" s="57" t="s">
        <v>1</v>
      </c>
      <c r="D11907" s="59">
        <v>90.47</v>
      </c>
    </row>
    <row r="11908" spans="1:4" ht="13.5">
      <c r="A11908" s="57">
        <v>9860</v>
      </c>
      <c r="B11908" s="55" t="s">
        <v>14053</v>
      </c>
      <c r="C11908" s="57" t="s">
        <v>1</v>
      </c>
      <c r="D11908" s="59">
        <v>58.08</v>
      </c>
    </row>
    <row r="11909" spans="1:4" ht="13.5">
      <c r="A11909" s="57">
        <v>9862</v>
      </c>
      <c r="B11909" s="55" t="s">
        <v>14054</v>
      </c>
      <c r="C11909" s="57" t="s">
        <v>1</v>
      </c>
      <c r="D11909" s="59">
        <v>40.98</v>
      </c>
    </row>
    <row r="11910" spans="1:4" ht="13.5">
      <c r="A11910" s="57">
        <v>9861</v>
      </c>
      <c r="B11910" s="55" t="s">
        <v>14055</v>
      </c>
      <c r="C11910" s="57" t="s">
        <v>1</v>
      </c>
      <c r="D11910" s="59">
        <v>32.94</v>
      </c>
    </row>
    <row r="11911" spans="1:4" ht="13.5">
      <c r="A11911" s="57">
        <v>9856</v>
      </c>
      <c r="B11911" s="55" t="s">
        <v>14056</v>
      </c>
      <c r="C11911" s="57" t="s">
        <v>1</v>
      </c>
      <c r="D11911" s="59">
        <v>8.85</v>
      </c>
    </row>
    <row r="11912" spans="1:4" ht="13.5">
      <c r="A11912" s="57">
        <v>9866</v>
      </c>
      <c r="B11912" s="55" t="s">
        <v>14057</v>
      </c>
      <c r="C11912" s="57" t="s">
        <v>1</v>
      </c>
      <c r="D11912" s="59">
        <v>24.33</v>
      </c>
    </row>
    <row r="11913" spans="1:4" ht="13.5">
      <c r="A11913" s="57">
        <v>9857</v>
      </c>
      <c r="B11913" s="55" t="s">
        <v>14058</v>
      </c>
      <c r="C11913" s="57" t="s">
        <v>1</v>
      </c>
      <c r="D11913" s="59">
        <v>117</v>
      </c>
    </row>
    <row r="11914" spans="1:4" ht="13.5">
      <c r="A11914" s="57">
        <v>9864</v>
      </c>
      <c r="B11914" s="55" t="s">
        <v>14059</v>
      </c>
      <c r="C11914" s="57" t="s">
        <v>1</v>
      </c>
      <c r="D11914" s="59">
        <v>141.25</v>
      </c>
    </row>
    <row r="11915" spans="1:4" ht="13.5">
      <c r="A11915" s="57">
        <v>9865</v>
      </c>
      <c r="B11915" s="55" t="s">
        <v>14060</v>
      </c>
      <c r="C11915" s="57" t="s">
        <v>1</v>
      </c>
      <c r="D11915" s="59">
        <v>203.14</v>
      </c>
    </row>
    <row r="11916" spans="1:4" ht="13.5">
      <c r="A11916" s="57">
        <v>9858</v>
      </c>
      <c r="B11916" s="55" t="s">
        <v>14061</v>
      </c>
      <c r="C11916" s="57" t="s">
        <v>1</v>
      </c>
      <c r="D11916" s="59">
        <v>212.97</v>
      </c>
    </row>
    <row r="11917" spans="1:4" ht="13.5">
      <c r="A11917" s="57">
        <v>9841</v>
      </c>
      <c r="B11917" s="55" t="s">
        <v>14062</v>
      </c>
      <c r="C11917" s="57" t="s">
        <v>1</v>
      </c>
      <c r="D11917" s="59">
        <v>40.299999999999997</v>
      </c>
    </row>
    <row r="11918" spans="1:4" ht="13.5">
      <c r="A11918" s="57">
        <v>9840</v>
      </c>
      <c r="B11918" s="55" t="s">
        <v>14063</v>
      </c>
      <c r="C11918" s="57" t="s">
        <v>1</v>
      </c>
      <c r="D11918" s="59">
        <v>81.91</v>
      </c>
    </row>
    <row r="11919" spans="1:4" ht="13.5">
      <c r="A11919" s="57">
        <v>20067</v>
      </c>
      <c r="B11919" s="55" t="s">
        <v>14064</v>
      </c>
      <c r="C11919" s="57" t="s">
        <v>1</v>
      </c>
      <c r="D11919" s="59">
        <v>14.07</v>
      </c>
    </row>
    <row r="11920" spans="1:4" ht="13.5">
      <c r="A11920" s="57">
        <v>20068</v>
      </c>
      <c r="B11920" s="55" t="s">
        <v>14065</v>
      </c>
      <c r="C11920" s="57" t="s">
        <v>1</v>
      </c>
      <c r="D11920" s="59">
        <v>17.55</v>
      </c>
    </row>
    <row r="11921" spans="1:4" ht="13.5">
      <c r="A11921" s="57">
        <v>9839</v>
      </c>
      <c r="B11921" s="55" t="s">
        <v>14066</v>
      </c>
      <c r="C11921" s="57" t="s">
        <v>1</v>
      </c>
      <c r="D11921" s="59">
        <v>23</v>
      </c>
    </row>
    <row r="11922" spans="1:4" ht="13.5">
      <c r="A11922" s="57">
        <v>9870</v>
      </c>
      <c r="B11922" s="55" t="s">
        <v>14067</v>
      </c>
      <c r="C11922" s="57" t="s">
        <v>1</v>
      </c>
      <c r="D11922" s="59">
        <v>98.65</v>
      </c>
    </row>
    <row r="11923" spans="1:4" ht="13.5">
      <c r="A11923" s="57">
        <v>9867</v>
      </c>
      <c r="B11923" s="55" t="s">
        <v>14068</v>
      </c>
      <c r="C11923" s="57" t="s">
        <v>1</v>
      </c>
      <c r="D11923" s="59">
        <v>3.62</v>
      </c>
    </row>
    <row r="11924" spans="1:4" ht="13.5">
      <c r="A11924" s="57">
        <v>9868</v>
      </c>
      <c r="B11924" s="55" t="s">
        <v>14069</v>
      </c>
      <c r="C11924" s="57" t="s">
        <v>1</v>
      </c>
      <c r="D11924" s="59">
        <v>4.6500000000000004</v>
      </c>
    </row>
    <row r="11925" spans="1:4" ht="13.5">
      <c r="A11925" s="57">
        <v>9869</v>
      </c>
      <c r="B11925" s="55" t="s">
        <v>14070</v>
      </c>
      <c r="C11925" s="57" t="s">
        <v>1</v>
      </c>
      <c r="D11925" s="59">
        <v>10.44</v>
      </c>
    </row>
    <row r="11926" spans="1:4" ht="13.5">
      <c r="A11926" s="57">
        <v>9874</v>
      </c>
      <c r="B11926" s="55" t="s">
        <v>14071</v>
      </c>
      <c r="C11926" s="57" t="s">
        <v>1</v>
      </c>
      <c r="D11926" s="59">
        <v>15.2</v>
      </c>
    </row>
    <row r="11927" spans="1:4" ht="13.5">
      <c r="A11927" s="57">
        <v>9875</v>
      </c>
      <c r="B11927" s="55" t="s">
        <v>14072</v>
      </c>
      <c r="C11927" s="57" t="s">
        <v>1</v>
      </c>
      <c r="D11927" s="59">
        <v>17.41</v>
      </c>
    </row>
    <row r="11928" spans="1:4" ht="13.5">
      <c r="A11928" s="57">
        <v>9873</v>
      </c>
      <c r="B11928" s="55" t="s">
        <v>14073</v>
      </c>
      <c r="C11928" s="57" t="s">
        <v>1</v>
      </c>
      <c r="D11928" s="59">
        <v>29.38</v>
      </c>
    </row>
    <row r="11929" spans="1:4" ht="13.5">
      <c r="A11929" s="57">
        <v>9871</v>
      </c>
      <c r="B11929" s="55" t="s">
        <v>14074</v>
      </c>
      <c r="C11929" s="57" t="s">
        <v>1</v>
      </c>
      <c r="D11929" s="59">
        <v>49.21</v>
      </c>
    </row>
    <row r="11930" spans="1:4" ht="13.5">
      <c r="A11930" s="57">
        <v>9872</v>
      </c>
      <c r="B11930" s="55" t="s">
        <v>14075</v>
      </c>
      <c r="C11930" s="57" t="s">
        <v>1</v>
      </c>
      <c r="D11930" s="59">
        <v>61.49</v>
      </c>
    </row>
    <row r="11931" spans="1:4" ht="13.5">
      <c r="A11931" s="57">
        <v>7667</v>
      </c>
      <c r="B11931" s="55" t="s">
        <v>14076</v>
      </c>
      <c r="C11931" s="57" t="s">
        <v>1</v>
      </c>
      <c r="D11931" s="59">
        <v>3045.31</v>
      </c>
    </row>
    <row r="11932" spans="1:4" ht="13.5">
      <c r="A11932" s="57">
        <v>7660</v>
      </c>
      <c r="B11932" s="55" t="s">
        <v>14077</v>
      </c>
      <c r="C11932" s="57" t="s">
        <v>1</v>
      </c>
      <c r="D11932" s="59">
        <v>3882.04</v>
      </c>
    </row>
    <row r="11933" spans="1:4" ht="13.5">
      <c r="A11933" s="57">
        <v>7676</v>
      </c>
      <c r="B11933" s="55" t="s">
        <v>14078</v>
      </c>
      <c r="C11933" s="57" t="s">
        <v>1</v>
      </c>
      <c r="D11933" s="59">
        <v>3926.41</v>
      </c>
    </row>
    <row r="11934" spans="1:4" ht="13.5">
      <c r="A11934" s="57">
        <v>12426</v>
      </c>
      <c r="B11934" s="55" t="s">
        <v>14079</v>
      </c>
      <c r="C11934" s="57" t="s">
        <v>8068</v>
      </c>
      <c r="D11934" s="59">
        <v>34.72</v>
      </c>
    </row>
    <row r="11935" spans="1:4" ht="13.5">
      <c r="A11935" s="57">
        <v>12425</v>
      </c>
      <c r="B11935" s="55" t="s">
        <v>14080</v>
      </c>
      <c r="C11935" s="57" t="s">
        <v>8068</v>
      </c>
      <c r="D11935" s="59">
        <v>47.7</v>
      </c>
    </row>
    <row r="11936" spans="1:4" ht="13.5">
      <c r="A11936" s="57">
        <v>12427</v>
      </c>
      <c r="B11936" s="55" t="s">
        <v>14081</v>
      </c>
      <c r="C11936" s="57" t="s">
        <v>8068</v>
      </c>
      <c r="D11936" s="59">
        <v>198</v>
      </c>
    </row>
    <row r="11937" spans="1:4" ht="13.5">
      <c r="A11937" s="57">
        <v>12428</v>
      </c>
      <c r="B11937" s="55" t="s">
        <v>14082</v>
      </c>
      <c r="C11937" s="57" t="s">
        <v>8068</v>
      </c>
      <c r="D11937" s="59">
        <v>127.09</v>
      </c>
    </row>
    <row r="11938" spans="1:4" ht="13.5">
      <c r="A11938" s="57">
        <v>12430</v>
      </c>
      <c r="B11938" s="55" t="s">
        <v>14083</v>
      </c>
      <c r="C11938" s="57" t="s">
        <v>8068</v>
      </c>
      <c r="D11938" s="59">
        <v>42.57</v>
      </c>
    </row>
    <row r="11939" spans="1:4" ht="13.5">
      <c r="A11939" s="57">
        <v>12429</v>
      </c>
      <c r="B11939" s="55" t="s">
        <v>14084</v>
      </c>
      <c r="C11939" s="57" t="s">
        <v>8068</v>
      </c>
      <c r="D11939" s="59">
        <v>320.18</v>
      </c>
    </row>
    <row r="11940" spans="1:4" ht="13.5">
      <c r="A11940" s="57">
        <v>12431</v>
      </c>
      <c r="B11940" s="55" t="s">
        <v>14085</v>
      </c>
      <c r="C11940" s="57" t="s">
        <v>8068</v>
      </c>
      <c r="D11940" s="59">
        <v>544.88</v>
      </c>
    </row>
    <row r="11941" spans="1:4" ht="13.5">
      <c r="A11941" s="57">
        <v>12432</v>
      </c>
      <c r="B11941" s="55" t="s">
        <v>14086</v>
      </c>
      <c r="C11941" s="57" t="s">
        <v>8068</v>
      </c>
      <c r="D11941" s="59">
        <v>112.06</v>
      </c>
    </row>
    <row r="11942" spans="1:4" ht="13.5">
      <c r="A11942" s="57">
        <v>12434</v>
      </c>
      <c r="B11942" s="55" t="s">
        <v>14087</v>
      </c>
      <c r="C11942" s="57" t="s">
        <v>8068</v>
      </c>
      <c r="D11942" s="59">
        <v>36.520000000000003</v>
      </c>
    </row>
    <row r="11943" spans="1:4" ht="13.5">
      <c r="A11943" s="57">
        <v>12433</v>
      </c>
      <c r="B11943" s="55" t="s">
        <v>14088</v>
      </c>
      <c r="C11943" s="57" t="s">
        <v>8068</v>
      </c>
      <c r="D11943" s="59">
        <v>71.34</v>
      </c>
    </row>
    <row r="11944" spans="1:4" ht="13.5">
      <c r="A11944" s="57">
        <v>12435</v>
      </c>
      <c r="B11944" s="55" t="s">
        <v>14089</v>
      </c>
      <c r="C11944" s="57" t="s">
        <v>8068</v>
      </c>
      <c r="D11944" s="59">
        <v>220.78</v>
      </c>
    </row>
    <row r="11945" spans="1:4" ht="13.5">
      <c r="A11945" s="57">
        <v>12437</v>
      </c>
      <c r="B11945" s="55" t="s">
        <v>14090</v>
      </c>
      <c r="C11945" s="57" t="s">
        <v>8068</v>
      </c>
      <c r="D11945" s="59">
        <v>178.31</v>
      </c>
    </row>
    <row r="11946" spans="1:4" ht="13.5">
      <c r="A11946" s="57">
        <v>12439</v>
      </c>
      <c r="B11946" s="55" t="s">
        <v>14091</v>
      </c>
      <c r="C11946" s="57" t="s">
        <v>8068</v>
      </c>
      <c r="D11946" s="59">
        <v>57.23</v>
      </c>
    </row>
    <row r="11947" spans="1:4" ht="13.5">
      <c r="A11947" s="57">
        <v>12438</v>
      </c>
      <c r="B11947" s="55" t="s">
        <v>14092</v>
      </c>
      <c r="C11947" s="57" t="s">
        <v>8068</v>
      </c>
      <c r="D11947" s="59">
        <v>322.69</v>
      </c>
    </row>
    <row r="11948" spans="1:4" ht="13.5">
      <c r="A11948" s="57">
        <v>12436</v>
      </c>
      <c r="B11948" s="55" t="s">
        <v>14093</v>
      </c>
      <c r="C11948" s="57" t="s">
        <v>8068</v>
      </c>
      <c r="D11948" s="59">
        <v>407.63</v>
      </c>
    </row>
    <row r="11949" spans="1:4" ht="13.5">
      <c r="A11949" s="57">
        <v>36357</v>
      </c>
      <c r="B11949" s="55" t="s">
        <v>14094</v>
      </c>
      <c r="C11949" s="57" t="s">
        <v>8068</v>
      </c>
      <c r="D11949" s="59">
        <v>143.38999999999999</v>
      </c>
    </row>
    <row r="11950" spans="1:4" ht="13.5">
      <c r="A11950" s="57">
        <v>12424</v>
      </c>
      <c r="B11950" s="55" t="s">
        <v>14095</v>
      </c>
      <c r="C11950" s="57" t="s">
        <v>8068</v>
      </c>
      <c r="D11950" s="59">
        <v>73.45</v>
      </c>
    </row>
    <row r="11951" spans="1:4" ht="13.5">
      <c r="A11951" s="57">
        <v>12440</v>
      </c>
      <c r="B11951" s="55" t="s">
        <v>14096</v>
      </c>
      <c r="C11951" s="57" t="s">
        <v>8068</v>
      </c>
      <c r="D11951" s="59">
        <v>71</v>
      </c>
    </row>
    <row r="11952" spans="1:4" ht="13.5">
      <c r="A11952" s="57">
        <v>9884</v>
      </c>
      <c r="B11952" s="55" t="s">
        <v>14097</v>
      </c>
      <c r="C11952" s="57" t="s">
        <v>8068</v>
      </c>
      <c r="D11952" s="59">
        <v>52.96</v>
      </c>
    </row>
    <row r="11953" spans="1:4" ht="13.5">
      <c r="A11953" s="57">
        <v>9888</v>
      </c>
      <c r="B11953" s="55" t="s">
        <v>14098</v>
      </c>
      <c r="C11953" s="57" t="s">
        <v>8068</v>
      </c>
      <c r="D11953" s="59">
        <v>42.55</v>
      </c>
    </row>
    <row r="11954" spans="1:4" ht="13.5">
      <c r="A11954" s="57">
        <v>9883</v>
      </c>
      <c r="B11954" s="55" t="s">
        <v>14099</v>
      </c>
      <c r="C11954" s="57" t="s">
        <v>8068</v>
      </c>
      <c r="D11954" s="59">
        <v>18.57</v>
      </c>
    </row>
    <row r="11955" spans="1:4" ht="13.5">
      <c r="A11955" s="57">
        <v>9886</v>
      </c>
      <c r="B11955" s="55" t="s">
        <v>14100</v>
      </c>
      <c r="C11955" s="57" t="s">
        <v>8068</v>
      </c>
      <c r="D11955" s="59">
        <v>25.43</v>
      </c>
    </row>
    <row r="11956" spans="1:4" ht="13.5">
      <c r="A11956" s="57">
        <v>9889</v>
      </c>
      <c r="B11956" s="55" t="s">
        <v>14101</v>
      </c>
      <c r="C11956" s="57" t="s">
        <v>8068</v>
      </c>
      <c r="D11956" s="59">
        <v>128.84</v>
      </c>
    </row>
    <row r="11957" spans="1:4" ht="13.5">
      <c r="A11957" s="57">
        <v>9887</v>
      </c>
      <c r="B11957" s="55" t="s">
        <v>14102</v>
      </c>
      <c r="C11957" s="57" t="s">
        <v>8068</v>
      </c>
      <c r="D11957" s="59">
        <v>77.87</v>
      </c>
    </row>
    <row r="11958" spans="1:4" ht="13.5">
      <c r="A11958" s="57">
        <v>9885</v>
      </c>
      <c r="B11958" s="55" t="s">
        <v>14103</v>
      </c>
      <c r="C11958" s="57" t="s">
        <v>8068</v>
      </c>
      <c r="D11958" s="59">
        <v>24.58</v>
      </c>
    </row>
    <row r="11959" spans="1:4" ht="13.5">
      <c r="A11959" s="57">
        <v>9890</v>
      </c>
      <c r="B11959" s="55" t="s">
        <v>14104</v>
      </c>
      <c r="C11959" s="57" t="s">
        <v>8068</v>
      </c>
      <c r="D11959" s="59">
        <v>199.6</v>
      </c>
    </row>
    <row r="11960" spans="1:4" ht="13.5">
      <c r="A11960" s="57">
        <v>9891</v>
      </c>
      <c r="B11960" s="55" t="s">
        <v>14105</v>
      </c>
      <c r="C11960" s="57" t="s">
        <v>8068</v>
      </c>
      <c r="D11960" s="59">
        <v>280.20999999999998</v>
      </c>
    </row>
    <row r="11961" spans="1:4" ht="27">
      <c r="A11961" s="57">
        <v>39292</v>
      </c>
      <c r="B11961" s="55" t="s">
        <v>14106</v>
      </c>
      <c r="C11961" s="57" t="s">
        <v>8068</v>
      </c>
      <c r="D11961" s="59">
        <v>10.77</v>
      </c>
    </row>
    <row r="11962" spans="1:4" ht="27">
      <c r="A11962" s="57">
        <v>39293</v>
      </c>
      <c r="B11962" s="55" t="s">
        <v>14107</v>
      </c>
      <c r="C11962" s="57" t="s">
        <v>8068</v>
      </c>
      <c r="D11962" s="59">
        <v>17.39</v>
      </c>
    </row>
    <row r="11963" spans="1:4" ht="27">
      <c r="A11963" s="57">
        <v>39294</v>
      </c>
      <c r="B11963" s="55" t="s">
        <v>14108</v>
      </c>
      <c r="C11963" s="57" t="s">
        <v>8068</v>
      </c>
      <c r="D11963" s="59">
        <v>17.39</v>
      </c>
    </row>
    <row r="11964" spans="1:4" ht="27">
      <c r="A11964" s="57">
        <v>39295</v>
      </c>
      <c r="B11964" s="55" t="s">
        <v>14109</v>
      </c>
      <c r="C11964" s="57" t="s">
        <v>8068</v>
      </c>
      <c r="D11964" s="59">
        <v>29.65</v>
      </c>
    </row>
    <row r="11965" spans="1:4" ht="13.5">
      <c r="A11965" s="57">
        <v>36313</v>
      </c>
      <c r="B11965" s="55" t="s">
        <v>14110</v>
      </c>
      <c r="C11965" s="57" t="s">
        <v>8068</v>
      </c>
      <c r="D11965" s="59">
        <v>33.99</v>
      </c>
    </row>
    <row r="11966" spans="1:4" ht="13.5">
      <c r="A11966" s="57">
        <v>36316</v>
      </c>
      <c r="B11966" s="55" t="s">
        <v>14111</v>
      </c>
      <c r="C11966" s="57" t="s">
        <v>8068</v>
      </c>
      <c r="D11966" s="59">
        <v>41.22</v>
      </c>
    </row>
    <row r="11967" spans="1:4" ht="13.5">
      <c r="A11967" s="57">
        <v>64</v>
      </c>
      <c r="B11967" s="55" t="s">
        <v>14112</v>
      </c>
      <c r="C11967" s="57" t="s">
        <v>8068</v>
      </c>
      <c r="D11967" s="59">
        <v>4.34</v>
      </c>
    </row>
    <row r="11968" spans="1:4" ht="13.5">
      <c r="A11968" s="57">
        <v>37423</v>
      </c>
      <c r="B11968" s="55" t="s">
        <v>14113</v>
      </c>
      <c r="C11968" s="57" t="s">
        <v>8068</v>
      </c>
      <c r="D11968" s="59">
        <v>10.72</v>
      </c>
    </row>
    <row r="11969" spans="1:4" ht="13.5">
      <c r="A11969" s="57">
        <v>39296</v>
      </c>
      <c r="B11969" s="55" t="s">
        <v>14114</v>
      </c>
      <c r="C11969" s="57" t="s">
        <v>8068</v>
      </c>
      <c r="D11969" s="59">
        <v>8.32</v>
      </c>
    </row>
    <row r="11970" spans="1:4" ht="13.5">
      <c r="A11970" s="57">
        <v>39297</v>
      </c>
      <c r="B11970" s="55" t="s">
        <v>14115</v>
      </c>
      <c r="C11970" s="57" t="s">
        <v>8068</v>
      </c>
      <c r="D11970" s="59">
        <v>11.9</v>
      </c>
    </row>
    <row r="11971" spans="1:4" ht="13.5">
      <c r="A11971" s="57">
        <v>39298</v>
      </c>
      <c r="B11971" s="55" t="s">
        <v>14116</v>
      </c>
      <c r="C11971" s="57" t="s">
        <v>8068</v>
      </c>
      <c r="D11971" s="59">
        <v>20.96</v>
      </c>
    </row>
    <row r="11972" spans="1:4" ht="13.5">
      <c r="A11972" s="57">
        <v>39299</v>
      </c>
      <c r="B11972" s="55" t="s">
        <v>14117</v>
      </c>
      <c r="C11972" s="57" t="s">
        <v>8068</v>
      </c>
      <c r="D11972" s="59">
        <v>35.67</v>
      </c>
    </row>
    <row r="11973" spans="1:4" ht="13.5">
      <c r="A11973" s="57">
        <v>9892</v>
      </c>
      <c r="B11973" s="55" t="s">
        <v>14118</v>
      </c>
      <c r="C11973" s="57" t="s">
        <v>8068</v>
      </c>
      <c r="D11973" s="59">
        <v>7.91</v>
      </c>
    </row>
    <row r="11974" spans="1:4" ht="13.5">
      <c r="A11974" s="57">
        <v>9893</v>
      </c>
      <c r="B11974" s="55" t="s">
        <v>14119</v>
      </c>
      <c r="C11974" s="57" t="s">
        <v>8068</v>
      </c>
      <c r="D11974" s="59">
        <v>107.3</v>
      </c>
    </row>
    <row r="11975" spans="1:4" ht="13.5">
      <c r="A11975" s="57">
        <v>9901</v>
      </c>
      <c r="B11975" s="55" t="s">
        <v>14120</v>
      </c>
      <c r="C11975" s="57" t="s">
        <v>8068</v>
      </c>
      <c r="D11975" s="59">
        <v>47.62</v>
      </c>
    </row>
    <row r="11976" spans="1:4" ht="13.5">
      <c r="A11976" s="57">
        <v>9896</v>
      </c>
      <c r="B11976" s="55" t="s">
        <v>14121</v>
      </c>
      <c r="C11976" s="57" t="s">
        <v>8068</v>
      </c>
      <c r="D11976" s="59">
        <v>42.91</v>
      </c>
    </row>
    <row r="11977" spans="1:4" ht="13.5">
      <c r="A11977" s="57">
        <v>9900</v>
      </c>
      <c r="B11977" s="55" t="s">
        <v>14122</v>
      </c>
      <c r="C11977" s="57" t="s">
        <v>8068</v>
      </c>
      <c r="D11977" s="59">
        <v>26.04</v>
      </c>
    </row>
    <row r="11978" spans="1:4" ht="13.5">
      <c r="A11978" s="57">
        <v>9898</v>
      </c>
      <c r="B11978" s="55" t="s">
        <v>14123</v>
      </c>
      <c r="C11978" s="57" t="s">
        <v>8068</v>
      </c>
      <c r="D11978" s="59">
        <v>220.64</v>
      </c>
    </row>
    <row r="11979" spans="1:4" ht="13.5">
      <c r="A11979" s="57">
        <v>9899</v>
      </c>
      <c r="B11979" s="55" t="s">
        <v>14124</v>
      </c>
      <c r="C11979" s="57" t="s">
        <v>8068</v>
      </c>
      <c r="D11979" s="59">
        <v>14.22</v>
      </c>
    </row>
    <row r="11980" spans="1:4" ht="13.5">
      <c r="A11980" s="57">
        <v>9902</v>
      </c>
      <c r="B11980" s="55" t="s">
        <v>14125</v>
      </c>
      <c r="C11980" s="57" t="s">
        <v>8068</v>
      </c>
      <c r="D11980" s="59">
        <v>279.41000000000003</v>
      </c>
    </row>
    <row r="11981" spans="1:4" ht="13.5">
      <c r="A11981" s="57">
        <v>9908</v>
      </c>
      <c r="B11981" s="55" t="s">
        <v>14126</v>
      </c>
      <c r="C11981" s="57" t="s">
        <v>8068</v>
      </c>
      <c r="D11981" s="59">
        <v>557.1</v>
      </c>
    </row>
    <row r="11982" spans="1:4" ht="13.5">
      <c r="A11982" s="57">
        <v>9905</v>
      </c>
      <c r="B11982" s="55" t="s">
        <v>14127</v>
      </c>
      <c r="C11982" s="57" t="s">
        <v>8068</v>
      </c>
      <c r="D11982" s="59">
        <v>9.31</v>
      </c>
    </row>
    <row r="11983" spans="1:4" ht="13.5">
      <c r="A11983" s="57">
        <v>9906</v>
      </c>
      <c r="B11983" s="55" t="s">
        <v>14128</v>
      </c>
      <c r="C11983" s="57" t="s">
        <v>8068</v>
      </c>
      <c r="D11983" s="59">
        <v>11.15</v>
      </c>
    </row>
    <row r="11984" spans="1:4" ht="13.5">
      <c r="A11984" s="57">
        <v>9895</v>
      </c>
      <c r="B11984" s="55" t="s">
        <v>14129</v>
      </c>
      <c r="C11984" s="57" t="s">
        <v>8068</v>
      </c>
      <c r="D11984" s="59">
        <v>18.3</v>
      </c>
    </row>
    <row r="11985" spans="1:4" ht="13.5">
      <c r="A11985" s="57">
        <v>9894</v>
      </c>
      <c r="B11985" s="55" t="s">
        <v>14130</v>
      </c>
      <c r="C11985" s="57" t="s">
        <v>8068</v>
      </c>
      <c r="D11985" s="59">
        <v>35.65</v>
      </c>
    </row>
    <row r="11986" spans="1:4" ht="13.5">
      <c r="A11986" s="57">
        <v>9897</v>
      </c>
      <c r="B11986" s="55" t="s">
        <v>14131</v>
      </c>
      <c r="C11986" s="57" t="s">
        <v>8068</v>
      </c>
      <c r="D11986" s="59">
        <v>38.6</v>
      </c>
    </row>
    <row r="11987" spans="1:4" ht="13.5">
      <c r="A11987" s="57">
        <v>9910</v>
      </c>
      <c r="B11987" s="55" t="s">
        <v>14132</v>
      </c>
      <c r="C11987" s="57" t="s">
        <v>8068</v>
      </c>
      <c r="D11987" s="59">
        <v>97.16</v>
      </c>
    </row>
    <row r="11988" spans="1:4" ht="13.5">
      <c r="A11988" s="57">
        <v>9909</v>
      </c>
      <c r="B11988" s="55" t="s">
        <v>14133</v>
      </c>
      <c r="C11988" s="57" t="s">
        <v>8068</v>
      </c>
      <c r="D11988" s="59">
        <v>196.05</v>
      </c>
    </row>
    <row r="11989" spans="1:4" ht="13.5">
      <c r="A11989" s="57">
        <v>9907</v>
      </c>
      <c r="B11989" s="55" t="s">
        <v>14134</v>
      </c>
      <c r="C11989" s="57" t="s">
        <v>8068</v>
      </c>
      <c r="D11989" s="59">
        <v>301.44</v>
      </c>
    </row>
    <row r="11990" spans="1:4" ht="27">
      <c r="A11990" s="57">
        <v>20973</v>
      </c>
      <c r="B11990" s="55" t="s">
        <v>14135</v>
      </c>
      <c r="C11990" s="57" t="s">
        <v>8068</v>
      </c>
      <c r="D11990" s="59">
        <v>85.73</v>
      </c>
    </row>
    <row r="11991" spans="1:4" ht="27">
      <c r="A11991" s="57">
        <v>20974</v>
      </c>
      <c r="B11991" s="55" t="s">
        <v>14136</v>
      </c>
      <c r="C11991" s="57" t="s">
        <v>8068</v>
      </c>
      <c r="D11991" s="59">
        <v>122.66</v>
      </c>
    </row>
    <row r="11992" spans="1:4" ht="13.5">
      <c r="A11992" s="57">
        <v>37989</v>
      </c>
      <c r="B11992" s="55" t="s">
        <v>14137</v>
      </c>
      <c r="C11992" s="57" t="s">
        <v>8068</v>
      </c>
      <c r="D11992" s="59">
        <v>12.18</v>
      </c>
    </row>
    <row r="11993" spans="1:4" ht="13.5">
      <c r="A11993" s="57">
        <v>37990</v>
      </c>
      <c r="B11993" s="55" t="s">
        <v>14138</v>
      </c>
      <c r="C11993" s="57" t="s">
        <v>8068</v>
      </c>
      <c r="D11993" s="59">
        <v>14.16</v>
      </c>
    </row>
    <row r="11994" spans="1:4" ht="13.5">
      <c r="A11994" s="57">
        <v>37991</v>
      </c>
      <c r="B11994" s="55" t="s">
        <v>14139</v>
      </c>
      <c r="C11994" s="57" t="s">
        <v>8068</v>
      </c>
      <c r="D11994" s="59">
        <v>22.4</v>
      </c>
    </row>
    <row r="11995" spans="1:4" ht="13.5">
      <c r="A11995" s="57">
        <v>37992</v>
      </c>
      <c r="B11995" s="55" t="s">
        <v>14140</v>
      </c>
      <c r="C11995" s="57" t="s">
        <v>8068</v>
      </c>
      <c r="D11995" s="59">
        <v>34.21</v>
      </c>
    </row>
    <row r="11996" spans="1:4" ht="13.5">
      <c r="A11996" s="57">
        <v>37993</v>
      </c>
      <c r="B11996" s="55" t="s">
        <v>14141</v>
      </c>
      <c r="C11996" s="57" t="s">
        <v>8068</v>
      </c>
      <c r="D11996" s="59">
        <v>50.78</v>
      </c>
    </row>
    <row r="11997" spans="1:4" ht="13.5">
      <c r="A11997" s="57">
        <v>37994</v>
      </c>
      <c r="B11997" s="55" t="s">
        <v>14142</v>
      </c>
      <c r="C11997" s="57" t="s">
        <v>8068</v>
      </c>
      <c r="D11997" s="59">
        <v>122.02</v>
      </c>
    </row>
    <row r="11998" spans="1:4" ht="13.5">
      <c r="A11998" s="57">
        <v>37995</v>
      </c>
      <c r="B11998" s="55" t="s">
        <v>14143</v>
      </c>
      <c r="C11998" s="57" t="s">
        <v>8068</v>
      </c>
      <c r="D11998" s="59">
        <v>177.1</v>
      </c>
    </row>
    <row r="11999" spans="1:4" ht="13.5">
      <c r="A11999" s="57">
        <v>37996</v>
      </c>
      <c r="B11999" s="55" t="s">
        <v>14144</v>
      </c>
      <c r="C11999" s="57" t="s">
        <v>8068</v>
      </c>
      <c r="D11999" s="59">
        <v>261.13</v>
      </c>
    </row>
    <row r="12000" spans="1:4" ht="13.5">
      <c r="A12000" s="57">
        <v>13883</v>
      </c>
      <c r="B12000" s="55" t="s">
        <v>14145</v>
      </c>
      <c r="C12000" s="57" t="s">
        <v>8068</v>
      </c>
      <c r="D12000" s="59">
        <v>81120.800000000003</v>
      </c>
    </row>
    <row r="12001" spans="1:4" ht="13.5">
      <c r="A12001" s="57">
        <v>38604</v>
      </c>
      <c r="B12001" s="55" t="s">
        <v>14146</v>
      </c>
      <c r="C12001" s="57" t="s">
        <v>8068</v>
      </c>
      <c r="D12001" s="59">
        <v>101034.88</v>
      </c>
    </row>
    <row r="12002" spans="1:4" ht="27">
      <c r="A12002" s="57">
        <v>10601</v>
      </c>
      <c r="B12002" s="55" t="s">
        <v>14147</v>
      </c>
      <c r="C12002" s="57" t="s">
        <v>8068</v>
      </c>
      <c r="D12002" s="59">
        <v>1965329.92</v>
      </c>
    </row>
    <row r="12003" spans="1:4" ht="13.5">
      <c r="A12003" s="57">
        <v>26034</v>
      </c>
      <c r="B12003" s="55" t="s">
        <v>14148</v>
      </c>
      <c r="C12003" s="57" t="s">
        <v>8068</v>
      </c>
      <c r="D12003" s="59">
        <v>5174644.32</v>
      </c>
    </row>
    <row r="12004" spans="1:4" ht="13.5">
      <c r="A12004" s="57">
        <v>13894</v>
      </c>
      <c r="B12004" s="55" t="s">
        <v>14149</v>
      </c>
      <c r="C12004" s="57" t="s">
        <v>8068</v>
      </c>
      <c r="D12004" s="59">
        <v>392649.25</v>
      </c>
    </row>
    <row r="12005" spans="1:4" ht="13.5">
      <c r="A12005" s="57">
        <v>13895</v>
      </c>
      <c r="B12005" s="55" t="s">
        <v>14150</v>
      </c>
      <c r="C12005" s="57" t="s">
        <v>8068</v>
      </c>
      <c r="D12005" s="59">
        <v>527982.35</v>
      </c>
    </row>
    <row r="12006" spans="1:4" ht="13.5">
      <c r="A12006" s="57">
        <v>13892</v>
      </c>
      <c r="B12006" s="55" t="s">
        <v>14151</v>
      </c>
      <c r="C12006" s="57" t="s">
        <v>8068</v>
      </c>
      <c r="D12006" s="59">
        <v>647029.46</v>
      </c>
    </row>
    <row r="12007" spans="1:4" ht="13.5">
      <c r="A12007" s="57">
        <v>9914</v>
      </c>
      <c r="B12007" s="55" t="s">
        <v>14152</v>
      </c>
      <c r="C12007" s="57" t="s">
        <v>8068</v>
      </c>
      <c r="D12007" s="59">
        <v>700000</v>
      </c>
    </row>
    <row r="12008" spans="1:4" ht="40.5">
      <c r="A12008" s="57">
        <v>36485</v>
      </c>
      <c r="B12008" s="55" t="s">
        <v>14153</v>
      </c>
      <c r="C12008" s="57" t="s">
        <v>8068</v>
      </c>
      <c r="D12008" s="59">
        <v>424438.89</v>
      </c>
    </row>
    <row r="12009" spans="1:4" ht="27">
      <c r="A12009" s="57">
        <v>9912</v>
      </c>
      <c r="B12009" s="55" t="s">
        <v>14154</v>
      </c>
      <c r="C12009" s="57" t="s">
        <v>8068</v>
      </c>
      <c r="D12009" s="59">
        <v>1600000</v>
      </c>
    </row>
    <row r="12010" spans="1:4" ht="27">
      <c r="A12010" s="57">
        <v>9921</v>
      </c>
      <c r="B12010" s="55" t="s">
        <v>14155</v>
      </c>
      <c r="C12010" s="57" t="s">
        <v>8068</v>
      </c>
      <c r="D12010" s="59">
        <v>825355.68</v>
      </c>
    </row>
    <row r="12011" spans="1:4" ht="27">
      <c r="A12011" s="57">
        <v>21112</v>
      </c>
      <c r="B12011" s="55" t="s">
        <v>14156</v>
      </c>
      <c r="C12011" s="57" t="s">
        <v>8068</v>
      </c>
      <c r="D12011" s="59">
        <v>171.08</v>
      </c>
    </row>
    <row r="12012" spans="1:4" ht="13.5">
      <c r="A12012" s="57">
        <v>10228</v>
      </c>
      <c r="B12012" s="55" t="s">
        <v>14157</v>
      </c>
      <c r="C12012" s="57" t="s">
        <v>8068</v>
      </c>
      <c r="D12012" s="59">
        <v>198.75</v>
      </c>
    </row>
    <row r="12013" spans="1:4" ht="13.5">
      <c r="A12013" s="57">
        <v>11781</v>
      </c>
      <c r="B12013" s="55" t="s">
        <v>14158</v>
      </c>
      <c r="C12013" s="57" t="s">
        <v>8068</v>
      </c>
      <c r="D12013" s="59">
        <v>161.01</v>
      </c>
    </row>
    <row r="12014" spans="1:4" ht="13.5">
      <c r="A12014" s="57">
        <v>11746</v>
      </c>
      <c r="B12014" s="55" t="s">
        <v>14159</v>
      </c>
      <c r="C12014" s="57" t="s">
        <v>8068</v>
      </c>
      <c r="D12014" s="59">
        <v>60.64</v>
      </c>
    </row>
    <row r="12015" spans="1:4" ht="13.5">
      <c r="A12015" s="57">
        <v>11751</v>
      </c>
      <c r="B12015" s="55" t="s">
        <v>14160</v>
      </c>
      <c r="C12015" s="57" t="s">
        <v>8068</v>
      </c>
      <c r="D12015" s="59">
        <v>108.91</v>
      </c>
    </row>
    <row r="12016" spans="1:4" ht="13.5">
      <c r="A12016" s="57">
        <v>11750</v>
      </c>
      <c r="B12016" s="55" t="s">
        <v>14161</v>
      </c>
      <c r="C12016" s="57" t="s">
        <v>8068</v>
      </c>
      <c r="D12016" s="59">
        <v>90.38</v>
      </c>
    </row>
    <row r="12017" spans="1:4" ht="13.5">
      <c r="A12017" s="57">
        <v>11748</v>
      </c>
      <c r="B12017" s="55" t="s">
        <v>14162</v>
      </c>
      <c r="C12017" s="57" t="s">
        <v>8068</v>
      </c>
      <c r="D12017" s="59">
        <v>38.909999999999997</v>
      </c>
    </row>
    <row r="12018" spans="1:4" ht="13.5">
      <c r="A12018" s="57">
        <v>11747</v>
      </c>
      <c r="B12018" s="55" t="s">
        <v>14163</v>
      </c>
      <c r="C12018" s="57" t="s">
        <v>8068</v>
      </c>
      <c r="D12018" s="59">
        <v>167.94</v>
      </c>
    </row>
    <row r="12019" spans="1:4" ht="13.5">
      <c r="A12019" s="57">
        <v>11749</v>
      </c>
      <c r="B12019" s="55" t="s">
        <v>14164</v>
      </c>
      <c r="C12019" s="57" t="s">
        <v>8068</v>
      </c>
      <c r="D12019" s="59">
        <v>44.91</v>
      </c>
    </row>
    <row r="12020" spans="1:4" ht="27">
      <c r="A12020" s="57">
        <v>10236</v>
      </c>
      <c r="B12020" s="55" t="s">
        <v>14165</v>
      </c>
      <c r="C12020" s="57" t="s">
        <v>8068</v>
      </c>
      <c r="D12020" s="59">
        <v>77.73</v>
      </c>
    </row>
    <row r="12021" spans="1:4" ht="27">
      <c r="A12021" s="57">
        <v>10233</v>
      </c>
      <c r="B12021" s="55" t="s">
        <v>14166</v>
      </c>
      <c r="C12021" s="57" t="s">
        <v>8068</v>
      </c>
      <c r="D12021" s="59">
        <v>72.84</v>
      </c>
    </row>
    <row r="12022" spans="1:4" ht="27">
      <c r="A12022" s="57">
        <v>10234</v>
      </c>
      <c r="B12022" s="55" t="s">
        <v>14167</v>
      </c>
      <c r="C12022" s="57" t="s">
        <v>8068</v>
      </c>
      <c r="D12022" s="59">
        <v>45.89</v>
      </c>
    </row>
    <row r="12023" spans="1:4" ht="27">
      <c r="A12023" s="57">
        <v>10231</v>
      </c>
      <c r="B12023" s="55" t="s">
        <v>14168</v>
      </c>
      <c r="C12023" s="57" t="s">
        <v>8068</v>
      </c>
      <c r="D12023" s="59">
        <v>210.43</v>
      </c>
    </row>
    <row r="12024" spans="1:4" ht="27">
      <c r="A12024" s="57">
        <v>10232</v>
      </c>
      <c r="B12024" s="55" t="s">
        <v>14169</v>
      </c>
      <c r="C12024" s="57" t="s">
        <v>8068</v>
      </c>
      <c r="D12024" s="59">
        <v>117.75</v>
      </c>
    </row>
    <row r="12025" spans="1:4" ht="27">
      <c r="A12025" s="57">
        <v>10229</v>
      </c>
      <c r="B12025" s="55" t="s">
        <v>14170</v>
      </c>
      <c r="C12025" s="57" t="s">
        <v>8068</v>
      </c>
      <c r="D12025" s="59">
        <v>41.5</v>
      </c>
    </row>
    <row r="12026" spans="1:4" ht="27">
      <c r="A12026" s="57">
        <v>10235</v>
      </c>
      <c r="B12026" s="55" t="s">
        <v>14171</v>
      </c>
      <c r="C12026" s="57" t="s">
        <v>8068</v>
      </c>
      <c r="D12026" s="59">
        <v>288.47000000000003</v>
      </c>
    </row>
    <row r="12027" spans="1:4" ht="27">
      <c r="A12027" s="57">
        <v>10230</v>
      </c>
      <c r="B12027" s="55" t="s">
        <v>14172</v>
      </c>
      <c r="C12027" s="57" t="s">
        <v>8068</v>
      </c>
      <c r="D12027" s="59">
        <v>507.69</v>
      </c>
    </row>
    <row r="12028" spans="1:4" ht="27">
      <c r="A12028" s="57">
        <v>10409</v>
      </c>
      <c r="B12028" s="55" t="s">
        <v>14173</v>
      </c>
      <c r="C12028" s="57" t="s">
        <v>8068</v>
      </c>
      <c r="D12028" s="59">
        <v>150.83000000000001</v>
      </c>
    </row>
    <row r="12029" spans="1:4" ht="27">
      <c r="A12029" s="57">
        <v>10411</v>
      </c>
      <c r="B12029" s="55" t="s">
        <v>14174</v>
      </c>
      <c r="C12029" s="57" t="s">
        <v>8068</v>
      </c>
      <c r="D12029" s="59">
        <v>134.96</v>
      </c>
    </row>
    <row r="12030" spans="1:4" ht="27">
      <c r="A12030" s="57">
        <v>10404</v>
      </c>
      <c r="B12030" s="55" t="s">
        <v>14175</v>
      </c>
      <c r="C12030" s="57" t="s">
        <v>8068</v>
      </c>
      <c r="D12030" s="59">
        <v>54.73</v>
      </c>
    </row>
    <row r="12031" spans="1:4" ht="27">
      <c r="A12031" s="57">
        <v>10410</v>
      </c>
      <c r="B12031" s="55" t="s">
        <v>14176</v>
      </c>
      <c r="C12031" s="57" t="s">
        <v>8068</v>
      </c>
      <c r="D12031" s="59">
        <v>90.15</v>
      </c>
    </row>
    <row r="12032" spans="1:4" ht="27">
      <c r="A12032" s="57">
        <v>10405</v>
      </c>
      <c r="B12032" s="55" t="s">
        <v>14177</v>
      </c>
      <c r="C12032" s="57" t="s">
        <v>8068</v>
      </c>
      <c r="D12032" s="59">
        <v>302.18</v>
      </c>
    </row>
    <row r="12033" spans="1:4" ht="27">
      <c r="A12033" s="57">
        <v>10408</v>
      </c>
      <c r="B12033" s="55" t="s">
        <v>14178</v>
      </c>
      <c r="C12033" s="57" t="s">
        <v>8068</v>
      </c>
      <c r="D12033" s="59">
        <v>211.31</v>
      </c>
    </row>
    <row r="12034" spans="1:4" ht="27">
      <c r="A12034" s="57">
        <v>10412</v>
      </c>
      <c r="B12034" s="55" t="s">
        <v>14179</v>
      </c>
      <c r="C12034" s="57" t="s">
        <v>8068</v>
      </c>
      <c r="D12034" s="59">
        <v>66.33</v>
      </c>
    </row>
    <row r="12035" spans="1:4" ht="27">
      <c r="A12035" s="57">
        <v>10406</v>
      </c>
      <c r="B12035" s="55" t="s">
        <v>14180</v>
      </c>
      <c r="C12035" s="57" t="s">
        <v>8068</v>
      </c>
      <c r="D12035" s="59">
        <v>417.38</v>
      </c>
    </row>
    <row r="12036" spans="1:4" ht="27">
      <c r="A12036" s="57">
        <v>10407</v>
      </c>
      <c r="B12036" s="55" t="s">
        <v>14181</v>
      </c>
      <c r="C12036" s="57" t="s">
        <v>8068</v>
      </c>
      <c r="D12036" s="59">
        <v>647.35</v>
      </c>
    </row>
    <row r="12037" spans="1:4" ht="27">
      <c r="A12037" s="57">
        <v>10416</v>
      </c>
      <c r="B12037" s="55" t="s">
        <v>14182</v>
      </c>
      <c r="C12037" s="57" t="s">
        <v>8068</v>
      </c>
      <c r="D12037" s="59">
        <v>80.290000000000006</v>
      </c>
    </row>
    <row r="12038" spans="1:4" ht="27">
      <c r="A12038" s="57">
        <v>10419</v>
      </c>
      <c r="B12038" s="55" t="s">
        <v>14183</v>
      </c>
      <c r="C12038" s="57" t="s">
        <v>8068</v>
      </c>
      <c r="D12038" s="59">
        <v>69.7</v>
      </c>
    </row>
    <row r="12039" spans="1:4" ht="27">
      <c r="A12039" s="57">
        <v>21092</v>
      </c>
      <c r="B12039" s="55" t="s">
        <v>14184</v>
      </c>
      <c r="C12039" s="57" t="s">
        <v>8068</v>
      </c>
      <c r="D12039" s="59">
        <v>39.840000000000003</v>
      </c>
    </row>
    <row r="12040" spans="1:4" ht="13.5">
      <c r="A12040" s="57">
        <v>10418</v>
      </c>
      <c r="B12040" s="55" t="s">
        <v>14185</v>
      </c>
      <c r="C12040" s="57" t="s">
        <v>8068</v>
      </c>
      <c r="D12040" s="59">
        <v>46.46</v>
      </c>
    </row>
    <row r="12041" spans="1:4" ht="27">
      <c r="A12041" s="57">
        <v>12657</v>
      </c>
      <c r="B12041" s="55" t="s">
        <v>14186</v>
      </c>
      <c r="C12041" s="57" t="s">
        <v>8068</v>
      </c>
      <c r="D12041" s="59">
        <v>187.47</v>
      </c>
    </row>
    <row r="12042" spans="1:4" ht="13.5">
      <c r="A12042" s="57">
        <v>10417</v>
      </c>
      <c r="B12042" s="55" t="s">
        <v>14187</v>
      </c>
      <c r="C12042" s="57" t="s">
        <v>8068</v>
      </c>
      <c r="D12042" s="59">
        <v>116.99</v>
      </c>
    </row>
    <row r="12043" spans="1:4" ht="27">
      <c r="A12043" s="57">
        <v>10413</v>
      </c>
      <c r="B12043" s="55" t="s">
        <v>14188</v>
      </c>
      <c r="C12043" s="57" t="s">
        <v>8068</v>
      </c>
      <c r="D12043" s="59">
        <v>42.52</v>
      </c>
    </row>
    <row r="12044" spans="1:4" ht="13.5">
      <c r="A12044" s="57">
        <v>10414</v>
      </c>
      <c r="B12044" s="55" t="s">
        <v>14189</v>
      </c>
      <c r="C12044" s="57" t="s">
        <v>8068</v>
      </c>
      <c r="D12044" s="59">
        <v>256.01</v>
      </c>
    </row>
    <row r="12045" spans="1:4" ht="13.5">
      <c r="A12045" s="57">
        <v>10415</v>
      </c>
      <c r="B12045" s="55" t="s">
        <v>14190</v>
      </c>
      <c r="C12045" s="57" t="s">
        <v>8068</v>
      </c>
      <c r="D12045" s="59">
        <v>444.32</v>
      </c>
    </row>
    <row r="12046" spans="1:4" ht="13.5">
      <c r="A12046" s="57">
        <v>38643</v>
      </c>
      <c r="B12046" s="55" t="s">
        <v>14191</v>
      </c>
      <c r="C12046" s="57" t="s">
        <v>8068</v>
      </c>
      <c r="D12046" s="59">
        <v>32.25</v>
      </c>
    </row>
    <row r="12047" spans="1:4" ht="13.5">
      <c r="A12047" s="57">
        <v>6157</v>
      </c>
      <c r="B12047" s="55" t="s">
        <v>14192</v>
      </c>
      <c r="C12047" s="57" t="s">
        <v>8068</v>
      </c>
      <c r="D12047" s="59">
        <v>44.05</v>
      </c>
    </row>
    <row r="12048" spans="1:4" ht="13.5">
      <c r="A12048" s="57">
        <v>37588</v>
      </c>
      <c r="B12048" s="55" t="s">
        <v>14193</v>
      </c>
      <c r="C12048" s="57" t="s">
        <v>8068</v>
      </c>
      <c r="D12048" s="59">
        <v>19.88</v>
      </c>
    </row>
    <row r="12049" spans="1:4" ht="13.5">
      <c r="A12049" s="57">
        <v>6152</v>
      </c>
      <c r="B12049" s="55" t="s">
        <v>14194</v>
      </c>
      <c r="C12049" s="57" t="s">
        <v>8068</v>
      </c>
      <c r="D12049" s="59">
        <v>2.83</v>
      </c>
    </row>
    <row r="12050" spans="1:4" ht="13.5">
      <c r="A12050" s="57">
        <v>6158</v>
      </c>
      <c r="B12050" s="55" t="s">
        <v>14195</v>
      </c>
      <c r="C12050" s="57" t="s">
        <v>8068</v>
      </c>
      <c r="D12050" s="59">
        <v>3.42</v>
      </c>
    </row>
    <row r="12051" spans="1:4" ht="13.5">
      <c r="A12051" s="57">
        <v>6153</v>
      </c>
      <c r="B12051" s="55" t="s">
        <v>14196</v>
      </c>
      <c r="C12051" s="57" t="s">
        <v>8068</v>
      </c>
      <c r="D12051" s="59">
        <v>2.66</v>
      </c>
    </row>
    <row r="12052" spans="1:4" ht="13.5">
      <c r="A12052" s="57">
        <v>6156</v>
      </c>
      <c r="B12052" s="55" t="s">
        <v>14197</v>
      </c>
      <c r="C12052" s="57" t="s">
        <v>8068</v>
      </c>
      <c r="D12052" s="59">
        <v>3.37</v>
      </c>
    </row>
    <row r="12053" spans="1:4" ht="13.5">
      <c r="A12053" s="57">
        <v>6154</v>
      </c>
      <c r="B12053" s="55" t="s">
        <v>14198</v>
      </c>
      <c r="C12053" s="57" t="s">
        <v>8068</v>
      </c>
      <c r="D12053" s="59">
        <v>6.34</v>
      </c>
    </row>
    <row r="12054" spans="1:4" ht="27">
      <c r="A12054" s="57">
        <v>6155</v>
      </c>
      <c r="B12054" s="55" t="s">
        <v>14199</v>
      </c>
      <c r="C12054" s="57" t="s">
        <v>8068</v>
      </c>
      <c r="D12054" s="59">
        <v>13.12</v>
      </c>
    </row>
    <row r="12055" spans="1:4" ht="27">
      <c r="A12055" s="57">
        <v>43595</v>
      </c>
      <c r="B12055" s="55" t="s">
        <v>14200</v>
      </c>
      <c r="C12055" s="57" t="s">
        <v>8068</v>
      </c>
      <c r="D12055" s="59">
        <v>13.96</v>
      </c>
    </row>
    <row r="12056" spans="1:4" ht="27">
      <c r="A12056" s="57">
        <v>43596</v>
      </c>
      <c r="B12056" s="55" t="s">
        <v>14201</v>
      </c>
      <c r="C12056" s="57" t="s">
        <v>8068</v>
      </c>
      <c r="D12056" s="59">
        <v>16.13</v>
      </c>
    </row>
    <row r="12057" spans="1:4" ht="13.5">
      <c r="A12057" s="57">
        <v>38108</v>
      </c>
      <c r="B12057" s="55" t="s">
        <v>14202</v>
      </c>
      <c r="C12057" s="57" t="s">
        <v>8068</v>
      </c>
      <c r="D12057" s="59">
        <v>54.37</v>
      </c>
    </row>
    <row r="12058" spans="1:4" ht="27">
      <c r="A12058" s="57">
        <v>38087</v>
      </c>
      <c r="B12058" s="55" t="s">
        <v>14203</v>
      </c>
      <c r="C12058" s="57" t="s">
        <v>8068</v>
      </c>
      <c r="D12058" s="59">
        <v>69.930000000000007</v>
      </c>
    </row>
    <row r="12059" spans="1:4" ht="13.5">
      <c r="A12059" s="57">
        <v>38109</v>
      </c>
      <c r="B12059" s="55" t="s">
        <v>14204</v>
      </c>
      <c r="C12059" s="57" t="s">
        <v>8068</v>
      </c>
      <c r="D12059" s="59">
        <v>86.9</v>
      </c>
    </row>
    <row r="12060" spans="1:4" ht="27">
      <c r="A12060" s="57">
        <v>38088</v>
      </c>
      <c r="B12060" s="55" t="s">
        <v>14205</v>
      </c>
      <c r="C12060" s="57" t="s">
        <v>8068</v>
      </c>
      <c r="D12060" s="59">
        <v>91.37</v>
      </c>
    </row>
    <row r="12061" spans="1:4" ht="13.5">
      <c r="A12061" s="57">
        <v>38110</v>
      </c>
      <c r="B12061" s="55" t="s">
        <v>14206</v>
      </c>
      <c r="C12061" s="57" t="s">
        <v>8068</v>
      </c>
      <c r="D12061" s="59">
        <v>33.43</v>
      </c>
    </row>
    <row r="12062" spans="1:4" ht="40.5">
      <c r="A12062" s="57">
        <v>38089</v>
      </c>
      <c r="B12062" s="55" t="s">
        <v>14207</v>
      </c>
      <c r="C12062" s="57" t="s">
        <v>8068</v>
      </c>
      <c r="D12062" s="59">
        <v>58.25</v>
      </c>
    </row>
    <row r="12063" spans="1:4" ht="13.5">
      <c r="A12063" s="57">
        <v>38111</v>
      </c>
      <c r="B12063" s="55" t="s">
        <v>14208</v>
      </c>
      <c r="C12063" s="57" t="s">
        <v>8068</v>
      </c>
      <c r="D12063" s="59">
        <v>37.380000000000003</v>
      </c>
    </row>
    <row r="12064" spans="1:4" ht="40.5">
      <c r="A12064" s="57">
        <v>38090</v>
      </c>
      <c r="B12064" s="55" t="s">
        <v>14209</v>
      </c>
      <c r="C12064" s="57" t="s">
        <v>8068</v>
      </c>
      <c r="D12064" s="59">
        <v>60.2</v>
      </c>
    </row>
    <row r="12065" spans="1:4" ht="13.5">
      <c r="A12065" s="57">
        <v>11786</v>
      </c>
      <c r="B12065" s="55" t="s">
        <v>14210</v>
      </c>
      <c r="C12065" s="57" t="s">
        <v>8068</v>
      </c>
      <c r="D12065" s="59">
        <v>269.74</v>
      </c>
    </row>
    <row r="12066" spans="1:4" ht="13.5">
      <c r="A12066" s="57">
        <v>13726</v>
      </c>
      <c r="B12066" s="55" t="s">
        <v>14211</v>
      </c>
      <c r="C12066" s="57" t="s">
        <v>8068</v>
      </c>
      <c r="D12066" s="59">
        <v>45698.97</v>
      </c>
    </row>
    <row r="12067" spans="1:4" ht="13.5">
      <c r="A12067" s="57">
        <v>38400</v>
      </c>
      <c r="B12067" s="55" t="s">
        <v>14212</v>
      </c>
      <c r="C12067" s="57" t="s">
        <v>8068</v>
      </c>
      <c r="D12067" s="59">
        <v>11.28</v>
      </c>
    </row>
    <row r="12068" spans="1:4" ht="27">
      <c r="A12068" s="57">
        <v>12627</v>
      </c>
      <c r="B12068" s="55" t="s">
        <v>14213</v>
      </c>
      <c r="C12068" s="57" t="s">
        <v>8068</v>
      </c>
      <c r="D12068" s="59">
        <v>0.43</v>
      </c>
    </row>
    <row r="12069" spans="1:4" ht="13.5">
      <c r="A12069" s="57">
        <v>6138</v>
      </c>
      <c r="B12069" s="55" t="s">
        <v>14214</v>
      </c>
      <c r="C12069" s="57" t="s">
        <v>8068</v>
      </c>
      <c r="D12069" s="59">
        <v>2.5099999999999998</v>
      </c>
    </row>
    <row r="12070" spans="1:4" ht="13.5">
      <c r="A12070" s="57">
        <v>39996</v>
      </c>
      <c r="B12070" s="55" t="s">
        <v>14215</v>
      </c>
      <c r="C12070" s="57" t="s">
        <v>1</v>
      </c>
      <c r="D12070" s="59">
        <v>3.14</v>
      </c>
    </row>
    <row r="12071" spans="1:4" ht="13.5">
      <c r="A12071" s="57">
        <v>10478</v>
      </c>
      <c r="B12071" s="55" t="s">
        <v>14216</v>
      </c>
      <c r="C12071" s="57" t="s">
        <v>109</v>
      </c>
      <c r="D12071" s="59">
        <v>27.28</v>
      </c>
    </row>
    <row r="12072" spans="1:4" ht="13.5">
      <c r="A12072" s="57">
        <v>10475</v>
      </c>
      <c r="B12072" s="55" t="s">
        <v>14217</v>
      </c>
      <c r="C12072" s="57" t="s">
        <v>109</v>
      </c>
      <c r="D12072" s="59">
        <v>23.99</v>
      </c>
    </row>
    <row r="12073" spans="1:4" ht="27">
      <c r="A12073" s="57">
        <v>10481</v>
      </c>
      <c r="B12073" s="55" t="s">
        <v>14218</v>
      </c>
      <c r="C12073" s="57" t="s">
        <v>109</v>
      </c>
      <c r="D12073" s="59">
        <v>26.17</v>
      </c>
    </row>
    <row r="12074" spans="1:4" ht="13.5">
      <c r="A12074" s="57">
        <v>4031</v>
      </c>
      <c r="B12074" s="55" t="s">
        <v>14219</v>
      </c>
      <c r="C12074" s="57" t="s">
        <v>3</v>
      </c>
      <c r="D12074" s="59">
        <v>25.57</v>
      </c>
    </row>
    <row r="12075" spans="1:4" ht="13.5">
      <c r="A12075" s="57">
        <v>4030</v>
      </c>
      <c r="B12075" s="55" t="s">
        <v>14220</v>
      </c>
      <c r="C12075" s="57" t="s">
        <v>3</v>
      </c>
      <c r="D12075" s="59">
        <v>5.44</v>
      </c>
    </row>
    <row r="12076" spans="1:4" ht="13.5">
      <c r="A12076" s="57">
        <v>39399</v>
      </c>
      <c r="B12076" s="55" t="s">
        <v>14221</v>
      </c>
      <c r="C12076" s="57" t="s">
        <v>8068</v>
      </c>
      <c r="D12076" s="59">
        <v>704.84</v>
      </c>
    </row>
    <row r="12077" spans="1:4" ht="13.5">
      <c r="A12077" s="57">
        <v>39400</v>
      </c>
      <c r="B12077" s="55" t="s">
        <v>14222</v>
      </c>
      <c r="C12077" s="57" t="s">
        <v>8068</v>
      </c>
      <c r="D12077" s="59">
        <v>766.13</v>
      </c>
    </row>
    <row r="12078" spans="1:4" ht="13.5">
      <c r="A12078" s="57">
        <v>39401</v>
      </c>
      <c r="B12078" s="55" t="s">
        <v>14223</v>
      </c>
      <c r="C12078" s="57" t="s">
        <v>8068</v>
      </c>
      <c r="D12078" s="59">
        <v>859.41</v>
      </c>
    </row>
    <row r="12079" spans="1:4" ht="27">
      <c r="A12079" s="57">
        <v>11652</v>
      </c>
      <c r="B12079" s="55" t="s">
        <v>14224</v>
      </c>
      <c r="C12079" s="57" t="s">
        <v>8068</v>
      </c>
      <c r="D12079" s="59">
        <v>1848.93</v>
      </c>
    </row>
    <row r="12080" spans="1:4" ht="27">
      <c r="A12080" s="57">
        <v>13896</v>
      </c>
      <c r="B12080" s="55" t="s">
        <v>14225</v>
      </c>
      <c r="C12080" s="57" t="s">
        <v>8068</v>
      </c>
      <c r="D12080" s="59">
        <v>1658.65</v>
      </c>
    </row>
    <row r="12081" spans="1:4" ht="27">
      <c r="A12081" s="57">
        <v>13475</v>
      </c>
      <c r="B12081" s="55" t="s">
        <v>14226</v>
      </c>
      <c r="C12081" s="57" t="s">
        <v>8068</v>
      </c>
      <c r="D12081" s="59">
        <v>2020.43</v>
      </c>
    </row>
    <row r="12082" spans="1:4" ht="27">
      <c r="A12082" s="57">
        <v>25971</v>
      </c>
      <c r="B12082" s="55" t="s">
        <v>14227</v>
      </c>
      <c r="C12082" s="57" t="s">
        <v>8068</v>
      </c>
      <c r="D12082" s="59">
        <v>2919833.7</v>
      </c>
    </row>
    <row r="12083" spans="1:4" ht="27">
      <c r="A12083" s="57">
        <v>25970</v>
      </c>
      <c r="B12083" s="55" t="s">
        <v>14228</v>
      </c>
      <c r="C12083" s="57" t="s">
        <v>8068</v>
      </c>
      <c r="D12083" s="59">
        <v>1229216.1000000001</v>
      </c>
    </row>
    <row r="12084" spans="1:4" ht="27">
      <c r="A12084" s="57">
        <v>13476</v>
      </c>
      <c r="B12084" s="55" t="s">
        <v>14229</v>
      </c>
      <c r="C12084" s="57" t="s">
        <v>8068</v>
      </c>
      <c r="D12084" s="59">
        <v>1238123.55</v>
      </c>
    </row>
    <row r="12085" spans="1:4" ht="27">
      <c r="A12085" s="57">
        <v>10488</v>
      </c>
      <c r="B12085" s="55" t="s">
        <v>14230</v>
      </c>
      <c r="C12085" s="57" t="s">
        <v>8068</v>
      </c>
      <c r="D12085" s="59">
        <v>1500000</v>
      </c>
    </row>
    <row r="12086" spans="1:4" ht="27">
      <c r="A12086" s="57">
        <v>13606</v>
      </c>
      <c r="B12086" s="55" t="s">
        <v>14231</v>
      </c>
      <c r="C12086" s="57" t="s">
        <v>8068</v>
      </c>
      <c r="D12086" s="59">
        <v>1328978.55</v>
      </c>
    </row>
    <row r="12087" spans="1:4" ht="13.5">
      <c r="A12087" s="57">
        <v>10489</v>
      </c>
      <c r="B12087" s="55" t="s">
        <v>14232</v>
      </c>
      <c r="C12087" s="57" t="s">
        <v>4</v>
      </c>
      <c r="D12087" s="59">
        <v>16.850000000000001</v>
      </c>
    </row>
    <row r="12088" spans="1:4" ht="13.5">
      <c r="A12088" s="57">
        <v>41073</v>
      </c>
      <c r="B12088" s="55" t="s">
        <v>14233</v>
      </c>
      <c r="C12088" s="57" t="s">
        <v>8078</v>
      </c>
      <c r="D12088" s="59">
        <v>2965.5</v>
      </c>
    </row>
    <row r="12089" spans="1:4" ht="27">
      <c r="A12089" s="57">
        <v>34391</v>
      </c>
      <c r="B12089" s="55" t="s">
        <v>14234</v>
      </c>
      <c r="C12089" s="57" t="s">
        <v>3</v>
      </c>
      <c r="D12089" s="59">
        <v>797.76</v>
      </c>
    </row>
    <row r="12090" spans="1:4" ht="27">
      <c r="A12090" s="57">
        <v>10496</v>
      </c>
      <c r="B12090" s="55" t="s">
        <v>14235</v>
      </c>
      <c r="C12090" s="57" t="s">
        <v>3</v>
      </c>
      <c r="D12090" s="59">
        <v>694.44</v>
      </c>
    </row>
    <row r="12091" spans="1:4" ht="27">
      <c r="A12091" s="57">
        <v>10497</v>
      </c>
      <c r="B12091" s="55" t="s">
        <v>14236</v>
      </c>
      <c r="C12091" s="57" t="s">
        <v>3</v>
      </c>
      <c r="D12091" s="59">
        <v>1805.55</v>
      </c>
    </row>
    <row r="12092" spans="1:4" ht="27">
      <c r="A12092" s="57">
        <v>10504</v>
      </c>
      <c r="B12092" s="55" t="s">
        <v>14237</v>
      </c>
      <c r="C12092" s="57" t="s">
        <v>3</v>
      </c>
      <c r="D12092" s="59">
        <v>2111.11</v>
      </c>
    </row>
    <row r="12093" spans="1:4" ht="13.5">
      <c r="A12093" s="57">
        <v>34390</v>
      </c>
      <c r="B12093" s="55" t="s">
        <v>14238</v>
      </c>
      <c r="C12093" s="57" t="s">
        <v>3</v>
      </c>
      <c r="D12093" s="59">
        <v>622.22</v>
      </c>
    </row>
    <row r="12094" spans="1:4" ht="13.5">
      <c r="A12094" s="57">
        <v>34389</v>
      </c>
      <c r="B12094" s="55" t="s">
        <v>14239</v>
      </c>
      <c r="C12094" s="57" t="s">
        <v>3</v>
      </c>
      <c r="D12094" s="59">
        <v>194.44</v>
      </c>
    </row>
    <row r="12095" spans="1:4" ht="13.5">
      <c r="A12095" s="57">
        <v>34388</v>
      </c>
      <c r="B12095" s="55" t="s">
        <v>14240</v>
      </c>
      <c r="C12095" s="57" t="s">
        <v>3</v>
      </c>
      <c r="D12095" s="59">
        <v>276.33999999999997</v>
      </c>
    </row>
    <row r="12096" spans="1:4" ht="13.5">
      <c r="A12096" s="57">
        <v>34387</v>
      </c>
      <c r="B12096" s="55" t="s">
        <v>14241</v>
      </c>
      <c r="C12096" s="57" t="s">
        <v>3</v>
      </c>
      <c r="D12096" s="59">
        <v>448.61</v>
      </c>
    </row>
    <row r="12097" spans="1:4" ht="13.5">
      <c r="A12097" s="57">
        <v>11188</v>
      </c>
      <c r="B12097" s="55" t="s">
        <v>14242</v>
      </c>
      <c r="C12097" s="57" t="s">
        <v>3</v>
      </c>
      <c r="D12097" s="59">
        <v>222.22</v>
      </c>
    </row>
    <row r="12098" spans="1:4" ht="13.5">
      <c r="A12098" s="57">
        <v>11189</v>
      </c>
      <c r="B12098" s="55" t="s">
        <v>14243</v>
      </c>
      <c r="C12098" s="57" t="s">
        <v>3</v>
      </c>
      <c r="D12098" s="59">
        <v>333.33</v>
      </c>
    </row>
    <row r="12099" spans="1:4" ht="13.5">
      <c r="A12099" s="57">
        <v>21107</v>
      </c>
      <c r="B12099" s="55" t="s">
        <v>14244</v>
      </c>
      <c r="C12099" s="57" t="s">
        <v>3</v>
      </c>
      <c r="D12099" s="59">
        <v>239.87</v>
      </c>
    </row>
    <row r="12100" spans="1:4" ht="13.5">
      <c r="A12100" s="57">
        <v>34386</v>
      </c>
      <c r="B12100" s="55" t="s">
        <v>14245</v>
      </c>
      <c r="C12100" s="57" t="s">
        <v>3</v>
      </c>
      <c r="D12100" s="59">
        <v>416.66</v>
      </c>
    </row>
    <row r="12101" spans="1:4" ht="13.5">
      <c r="A12101" s="57">
        <v>10490</v>
      </c>
      <c r="B12101" s="55" t="s">
        <v>14246</v>
      </c>
      <c r="C12101" s="57" t="s">
        <v>3</v>
      </c>
      <c r="D12101" s="59">
        <v>125</v>
      </c>
    </row>
    <row r="12102" spans="1:4" ht="13.5">
      <c r="A12102" s="57">
        <v>10492</v>
      </c>
      <c r="B12102" s="55" t="s">
        <v>14247</v>
      </c>
      <c r="C12102" s="57" t="s">
        <v>3</v>
      </c>
      <c r="D12102" s="59">
        <v>166.66</v>
      </c>
    </row>
    <row r="12103" spans="1:4" ht="13.5">
      <c r="A12103" s="57">
        <v>10493</v>
      </c>
      <c r="B12103" s="55" t="s">
        <v>14248</v>
      </c>
      <c r="C12103" s="57" t="s">
        <v>3</v>
      </c>
      <c r="D12103" s="59">
        <v>194.44</v>
      </c>
    </row>
    <row r="12104" spans="1:4" ht="13.5">
      <c r="A12104" s="57">
        <v>10491</v>
      </c>
      <c r="B12104" s="55" t="s">
        <v>14249</v>
      </c>
      <c r="C12104" s="57" t="s">
        <v>3</v>
      </c>
      <c r="D12104" s="59">
        <v>236.11</v>
      </c>
    </row>
    <row r="12105" spans="1:4" ht="13.5">
      <c r="A12105" s="57">
        <v>34385</v>
      </c>
      <c r="B12105" s="55" t="s">
        <v>14250</v>
      </c>
      <c r="C12105" s="57" t="s">
        <v>3</v>
      </c>
      <c r="D12105" s="59">
        <v>344.44</v>
      </c>
    </row>
    <row r="12106" spans="1:4" ht="13.5">
      <c r="A12106" s="57">
        <v>10499</v>
      </c>
      <c r="B12106" s="55" t="s">
        <v>14251</v>
      </c>
      <c r="C12106" s="57" t="s">
        <v>3</v>
      </c>
      <c r="D12106" s="59">
        <v>138.88</v>
      </c>
    </row>
    <row r="12107" spans="1:4" ht="13.5">
      <c r="A12107" s="57">
        <v>34384</v>
      </c>
      <c r="B12107" s="55" t="s">
        <v>14252</v>
      </c>
      <c r="C12107" s="57" t="s">
        <v>3</v>
      </c>
      <c r="D12107" s="59">
        <v>416.66</v>
      </c>
    </row>
    <row r="12108" spans="1:4" ht="13.5">
      <c r="A12108" s="57">
        <v>11185</v>
      </c>
      <c r="B12108" s="55" t="s">
        <v>14253</v>
      </c>
      <c r="C12108" s="57" t="s">
        <v>3</v>
      </c>
      <c r="D12108" s="59">
        <v>430.55</v>
      </c>
    </row>
    <row r="12109" spans="1:4" ht="13.5">
      <c r="A12109" s="57">
        <v>10507</v>
      </c>
      <c r="B12109" s="55" t="s">
        <v>14254</v>
      </c>
      <c r="C12109" s="57" t="s">
        <v>3</v>
      </c>
      <c r="D12109" s="59">
        <v>405.15</v>
      </c>
    </row>
    <row r="12110" spans="1:4" ht="13.5">
      <c r="A12110" s="57">
        <v>10505</v>
      </c>
      <c r="B12110" s="55" t="s">
        <v>14255</v>
      </c>
      <c r="C12110" s="57" t="s">
        <v>3</v>
      </c>
      <c r="D12110" s="59">
        <v>239.07</v>
      </c>
    </row>
    <row r="12111" spans="1:4" ht="13.5">
      <c r="A12111" s="57">
        <v>10506</v>
      </c>
      <c r="B12111" s="55" t="s">
        <v>14256</v>
      </c>
      <c r="C12111" s="57" t="s">
        <v>3</v>
      </c>
      <c r="D12111" s="59">
        <v>312.08999999999997</v>
      </c>
    </row>
    <row r="12112" spans="1:4" ht="27">
      <c r="A12112" s="57">
        <v>5031</v>
      </c>
      <c r="B12112" s="55" t="s">
        <v>14257</v>
      </c>
      <c r="C12112" s="57" t="s">
        <v>3</v>
      </c>
      <c r="D12112" s="59">
        <v>438.22</v>
      </c>
    </row>
    <row r="12113" spans="1:4" ht="13.5">
      <c r="A12113" s="57">
        <v>10502</v>
      </c>
      <c r="B12113" s="55" t="s">
        <v>14258</v>
      </c>
      <c r="C12113" s="57" t="s">
        <v>3</v>
      </c>
      <c r="D12113" s="59">
        <v>510.63</v>
      </c>
    </row>
    <row r="12114" spans="1:4" ht="13.5">
      <c r="A12114" s="57">
        <v>10501</v>
      </c>
      <c r="B12114" s="55" t="s">
        <v>14259</v>
      </c>
      <c r="C12114" s="57" t="s">
        <v>3</v>
      </c>
      <c r="D12114" s="59">
        <v>288.49</v>
      </c>
    </row>
    <row r="12115" spans="1:4" ht="13.5">
      <c r="A12115" s="57">
        <v>10503</v>
      </c>
      <c r="B12115" s="55" t="s">
        <v>14260</v>
      </c>
      <c r="C12115" s="57" t="s">
        <v>3</v>
      </c>
      <c r="D12115" s="59">
        <v>389.75</v>
      </c>
    </row>
    <row r="12116" spans="1:4" ht="13.5">
      <c r="A12116" s="57">
        <v>4500</v>
      </c>
      <c r="B12116" s="55" t="s">
        <v>14261</v>
      </c>
      <c r="C12116" s="57" t="s">
        <v>1</v>
      </c>
      <c r="D12116" s="59">
        <v>11.62</v>
      </c>
    </row>
    <row r="12117" spans="1:4" ht="13.5">
      <c r="A12117" s="57">
        <v>4448</v>
      </c>
      <c r="B12117" s="55" t="s">
        <v>14262</v>
      </c>
      <c r="C12117" s="57" t="s">
        <v>1</v>
      </c>
      <c r="D12117" s="59">
        <v>15.97</v>
      </c>
    </row>
    <row r="12118" spans="1:4" ht="13.5">
      <c r="A12118" s="57">
        <v>20213</v>
      </c>
      <c r="B12118" s="55" t="s">
        <v>14263</v>
      </c>
      <c r="C12118" s="57" t="s">
        <v>1</v>
      </c>
      <c r="D12118" s="59">
        <v>25.51</v>
      </c>
    </row>
    <row r="12119" spans="1:4" ht="13.5">
      <c r="A12119" s="57">
        <v>20211</v>
      </c>
      <c r="B12119" s="55" t="s">
        <v>14264</v>
      </c>
      <c r="C12119" s="57" t="s">
        <v>1</v>
      </c>
      <c r="D12119" s="59">
        <v>33.78</v>
      </c>
    </row>
    <row r="12120" spans="1:4" ht="27">
      <c r="A12120" s="57">
        <v>40270</v>
      </c>
      <c r="B12120" s="55" t="s">
        <v>14265</v>
      </c>
      <c r="C12120" s="57" t="s">
        <v>1</v>
      </c>
      <c r="D12120" s="59">
        <v>69.08</v>
      </c>
    </row>
    <row r="12121" spans="1:4" ht="27">
      <c r="A12121" s="57">
        <v>4425</v>
      </c>
      <c r="B12121" s="55" t="s">
        <v>14266</v>
      </c>
      <c r="C12121" s="57" t="s">
        <v>1</v>
      </c>
      <c r="D12121" s="59">
        <v>27.92</v>
      </c>
    </row>
    <row r="12122" spans="1:4" ht="27">
      <c r="A12122" s="57">
        <v>4472</v>
      </c>
      <c r="B12122" s="55" t="s">
        <v>14267</v>
      </c>
      <c r="C12122" s="57" t="s">
        <v>1</v>
      </c>
      <c r="D12122" s="59">
        <v>34.880000000000003</v>
      </c>
    </row>
    <row r="12123" spans="1:4" ht="27">
      <c r="A12123" s="57">
        <v>35272</v>
      </c>
      <c r="B12123" s="55" t="s">
        <v>14268</v>
      </c>
      <c r="C12123" s="57" t="s">
        <v>1</v>
      </c>
      <c r="D12123" s="59">
        <v>50.42</v>
      </c>
    </row>
    <row r="12124" spans="1:4" ht="27">
      <c r="A12124" s="57">
        <v>4481</v>
      </c>
      <c r="B12124" s="55" t="s">
        <v>14269</v>
      </c>
      <c r="C12124" s="57" t="s">
        <v>1</v>
      </c>
      <c r="D12124" s="59">
        <v>53.96</v>
      </c>
    </row>
    <row r="12125" spans="1:4" ht="13.5">
      <c r="A12125" s="57">
        <v>34345</v>
      </c>
      <c r="B12125" s="55" t="s">
        <v>14270</v>
      </c>
      <c r="C12125" s="57" t="s">
        <v>4</v>
      </c>
      <c r="D12125" s="59">
        <v>11.47</v>
      </c>
    </row>
    <row r="12126" spans="1:4" ht="13.5">
      <c r="A12126" s="57">
        <v>41096</v>
      </c>
      <c r="B12126" s="55" t="s">
        <v>14271</v>
      </c>
      <c r="C12126" s="57" t="s">
        <v>8078</v>
      </c>
      <c r="D12126" s="59">
        <v>2019.9</v>
      </c>
    </row>
    <row r="12127" spans="1:4" ht="13.5">
      <c r="A12127" s="57">
        <v>41776</v>
      </c>
      <c r="B12127" s="55" t="s">
        <v>14272</v>
      </c>
      <c r="C12127" s="57" t="s">
        <v>4</v>
      </c>
      <c r="D12127" s="59">
        <v>15.73</v>
      </c>
    </row>
    <row r="12128" spans="1:4" ht="13.5">
      <c r="A12128" s="57">
        <v>11157</v>
      </c>
      <c r="B12128" s="55" t="s">
        <v>14273</v>
      </c>
      <c r="C12128" s="57" t="s">
        <v>9005</v>
      </c>
      <c r="D12128" s="59">
        <v>153.76</v>
      </c>
    </row>
  </sheetData>
  <pageMargins left="0.78740157499999996" right="0.78740157499999996" top="0.984251969" bottom="0.984251969" header="0.5" footer="0.5"/>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9"/>
  <dimension ref="A1:M65"/>
  <sheetViews>
    <sheetView view="pageBreakPreview" topLeftCell="A37" zoomScaleNormal="100" zoomScaleSheetLayoutView="100" workbookViewId="0">
      <selection activeCell="D25" sqref="D25"/>
    </sheetView>
  </sheetViews>
  <sheetFormatPr defaultColWidth="9.140625" defaultRowHeight="12.75"/>
  <cols>
    <col min="1" max="1" width="6.42578125" style="190" customWidth="1"/>
    <col min="2" max="2" width="10.7109375" style="190" bestFit="1" customWidth="1"/>
    <col min="3" max="3" width="8.28515625" style="190" bestFit="1" customWidth="1"/>
    <col min="4" max="4" width="56.140625" style="186" customWidth="1"/>
    <col min="5" max="5" width="6.28515625" style="190" bestFit="1" customWidth="1"/>
    <col min="6" max="6" width="20.7109375" style="192" customWidth="1"/>
    <col min="7" max="7" width="15.7109375" style="191" customWidth="1"/>
    <col min="8" max="8" width="20.7109375" style="189" customWidth="1"/>
    <col min="9" max="9" width="9.140625" style="186" customWidth="1"/>
    <col min="10" max="10" width="12.5703125" style="190" bestFit="1" customWidth="1"/>
    <col min="11" max="11" width="16.28515625" style="403" customWidth="1"/>
    <col min="12" max="12" width="19.140625" style="402" bestFit="1" customWidth="1"/>
    <col min="13" max="13" width="5.7109375" style="186" bestFit="1" customWidth="1"/>
    <col min="14" max="14" width="9.140625" style="186" customWidth="1"/>
    <col min="15" max="16384" width="9.140625" style="186"/>
  </cols>
  <sheetData>
    <row r="1" spans="1:13" ht="19.5" customHeight="1" thickBot="1">
      <c r="B1" s="187"/>
      <c r="D1" s="399"/>
      <c r="E1" s="399"/>
      <c r="G1" s="348" t="s">
        <v>35</v>
      </c>
      <c r="H1" s="349" t="s">
        <v>35120</v>
      </c>
      <c r="J1" s="399"/>
      <c r="K1" s="399"/>
    </row>
    <row r="2" spans="1:13" ht="19.5" customHeight="1">
      <c r="B2" s="187"/>
      <c r="D2" s="400"/>
      <c r="E2" s="400"/>
      <c r="G2" s="1006" t="s">
        <v>34871</v>
      </c>
      <c r="H2" s="1007"/>
      <c r="J2" s="400"/>
      <c r="K2" s="400"/>
    </row>
    <row r="3" spans="1:13" ht="19.5" customHeight="1">
      <c r="B3" s="187"/>
      <c r="D3" s="401"/>
      <c r="E3" s="401"/>
      <c r="G3" s="1008" t="s">
        <v>8067</v>
      </c>
      <c r="H3" s="1009"/>
      <c r="J3" s="401"/>
      <c r="K3" s="401"/>
    </row>
    <row r="4" spans="1:13" ht="19.5" customHeight="1">
      <c r="B4" s="188"/>
      <c r="D4" s="188"/>
      <c r="E4" s="188"/>
      <c r="G4" s="347" t="s">
        <v>34922</v>
      </c>
      <c r="H4" s="488">
        <f>'FATOR K'!$E$17</f>
        <v>2.1016599999999999</v>
      </c>
      <c r="I4" s="551"/>
      <c r="J4" s="188"/>
      <c r="K4" s="188"/>
    </row>
    <row r="5" spans="1:13" ht="19.5" customHeight="1">
      <c r="A5" s="188"/>
      <c r="B5" s="188"/>
      <c r="D5" s="188"/>
      <c r="E5" s="188"/>
      <c r="G5" s="347" t="s">
        <v>34864</v>
      </c>
      <c r="H5" s="488">
        <f>'FATOR K'!$E$18</f>
        <v>1.19112</v>
      </c>
      <c r="I5" s="551"/>
      <c r="J5" s="188"/>
      <c r="K5" s="188"/>
    </row>
    <row r="6" spans="1:13" ht="19.5" customHeight="1">
      <c r="A6" s="480" t="s">
        <v>19</v>
      </c>
      <c r="B6" s="480" t="s">
        <v>23</v>
      </c>
      <c r="C6" s="481" t="s">
        <v>20</v>
      </c>
      <c r="D6" s="481" t="s">
        <v>24</v>
      </c>
      <c r="E6" s="481" t="s">
        <v>25</v>
      </c>
      <c r="F6" s="481" t="s">
        <v>34797</v>
      </c>
      <c r="G6" s="193" t="s">
        <v>34925</v>
      </c>
      <c r="H6" s="476" t="s">
        <v>34953</v>
      </c>
      <c r="I6" s="190"/>
      <c r="J6" s="478" t="s">
        <v>21</v>
      </c>
      <c r="K6" s="476" t="s">
        <v>34877</v>
      </c>
      <c r="L6" s="476" t="s">
        <v>34954</v>
      </c>
    </row>
    <row r="7" spans="1:13">
      <c r="A7" s="541">
        <v>1</v>
      </c>
      <c r="B7" s="198"/>
      <c r="C7" s="198"/>
      <c r="D7" s="198" t="s">
        <v>34945</v>
      </c>
      <c r="E7" s="199"/>
      <c r="F7" s="387"/>
      <c r="G7" s="200"/>
      <c r="H7" s="201">
        <f>SUBTOTAL(9,H8:H26)</f>
        <v>167938.36000000002</v>
      </c>
      <c r="J7" s="198"/>
      <c r="K7" s="201"/>
      <c r="L7" s="201"/>
    </row>
    <row r="8" spans="1:13">
      <c r="A8" s="542" t="s">
        <v>35100</v>
      </c>
      <c r="B8" s="198"/>
      <c r="C8" s="198"/>
      <c r="D8" s="198" t="s">
        <v>38351</v>
      </c>
      <c r="E8" s="199"/>
      <c r="F8" s="387"/>
      <c r="G8" s="200"/>
      <c r="H8" s="201">
        <f>SUBTOTAL(9,H9)</f>
        <v>37219.74</v>
      </c>
      <c r="J8" s="198"/>
      <c r="K8" s="201"/>
      <c r="L8" s="201"/>
    </row>
    <row r="9" spans="1:13" ht="38.25">
      <c r="A9" s="540" t="s">
        <v>35099</v>
      </c>
      <c r="B9" s="487" t="s">
        <v>45</v>
      </c>
      <c r="C9" s="195" t="s">
        <v>34872</v>
      </c>
      <c r="D9" s="389" t="str">
        <f>VLOOKUP($C9,'CONSULT-CPU'!$A:$G,3,FALSE)</f>
        <v>Equipe topográfica para serviços de locação e nivelamento (incluindo equipamento, transporte e profissionais nivel médio), incluindo batimetria</v>
      </c>
      <c r="E9" s="197" t="str">
        <f>VLOOKUP($C9,'CONSULT-CPU'!$A:$G,5,FALSE)</f>
        <v>MÊS</v>
      </c>
      <c r="F9" s="386">
        <f>VLOOKUP($C9,'CONSULT-CPU'!$A:$G,7,FALSE)</f>
        <v>37219.74</v>
      </c>
      <c r="G9" s="194">
        <v>1</v>
      </c>
      <c r="H9" s="196">
        <f>ROUND($F9*G9,2)</f>
        <v>37219.74</v>
      </c>
      <c r="J9" s="195" t="s">
        <v>34871</v>
      </c>
      <c r="K9" s="196">
        <f>VLOOKUP($C9,'CONSULT-CPU'!$A:$G,6,FALSE)</f>
        <v>31247.68</v>
      </c>
      <c r="L9" s="196">
        <f>IFERROR(IF(J9="CONSULTORIA",ROUND(K9*G9,2),0),0)</f>
        <v>31247.68</v>
      </c>
      <c r="M9" s="477"/>
    </row>
    <row r="10" spans="1:13">
      <c r="A10" s="542" t="s">
        <v>35101</v>
      </c>
      <c r="B10" s="198"/>
      <c r="C10" s="198"/>
      <c r="D10" s="198" t="s">
        <v>38352</v>
      </c>
      <c r="E10" s="199"/>
      <c r="F10" s="387"/>
      <c r="G10" s="200"/>
      <c r="H10" s="201">
        <f>SUBTOTAL(9,H11:H21)</f>
        <v>99707.9</v>
      </c>
      <c r="J10" s="198"/>
      <c r="K10" s="201"/>
      <c r="L10" s="201"/>
    </row>
    <row r="11" spans="1:13" ht="25.5">
      <c r="A11" s="540" t="s">
        <v>35102</v>
      </c>
      <c r="B11" s="487" t="s">
        <v>45</v>
      </c>
      <c r="C11" s="195" t="s">
        <v>34958</v>
      </c>
      <c r="D11" s="389" t="str">
        <f>VLOOKUP($C11,'REF-SERV'!$A:$G,4,FALSE)</f>
        <v>Sondagem de simples reconhecimento tipo SPT, incl. deslocamento local do equipamento até 500 m</v>
      </c>
      <c r="E11" s="197" t="str">
        <f>VLOOKUP($C11,'REF-SERV'!$A:$G,5,FALSE)</f>
        <v>m</v>
      </c>
      <c r="F11" s="386">
        <f>VLOOKUP($C11,'REF-SERV'!$A:$G,7,FALSE)</f>
        <v>147.63</v>
      </c>
      <c r="G11" s="194">
        <f>'SERV-MC'!$I$11</f>
        <v>114</v>
      </c>
      <c r="H11" s="196">
        <f>ROUND($F11*G11,2)</f>
        <v>16829.82</v>
      </c>
      <c r="J11" s="195" t="s">
        <v>34871</v>
      </c>
      <c r="K11" s="196">
        <f>VLOOKUP($C11,'REF-SERV'!$A:$G,6,FALSE)</f>
        <v>123.94</v>
      </c>
      <c r="L11" s="196">
        <f>IFERROR(IF(J11="CONSULTORIA",ROUND(K11*G11,2),0),0)</f>
        <v>14129.16</v>
      </c>
      <c r="M11" s="477"/>
    </row>
    <row r="12" spans="1:13" ht="25.5">
      <c r="A12" s="540" t="s">
        <v>35103</v>
      </c>
      <c r="B12" s="487" t="s">
        <v>45</v>
      </c>
      <c r="C12" s="195" t="s">
        <v>34959</v>
      </c>
      <c r="D12" s="389" t="str">
        <f>VLOOKUP($C12,'REF-SERV'!$A:$G,4,FALSE)</f>
        <v>Mobilização e desmobilização de equipe e equipamento de sondagem SPT, inclusive deslocamento na Grande Vitória</v>
      </c>
      <c r="E12" s="197" t="str">
        <f>VLOOKUP($C12,'REF-SERV'!$A:$G,5,FALSE)</f>
        <v>und</v>
      </c>
      <c r="F12" s="386">
        <f>VLOOKUP($C12,'REF-SERV'!$A:$G,7,FALSE)</f>
        <v>2091.48</v>
      </c>
      <c r="G12" s="194">
        <f>'SERV-MC'!$I$21</f>
        <v>3</v>
      </c>
      <c r="H12" s="196">
        <f t="shared" ref="H12:H18" si="0">ROUND($F12*G12,2)</f>
        <v>6274.44</v>
      </c>
      <c r="J12" s="195" t="s">
        <v>34871</v>
      </c>
      <c r="K12" s="196">
        <f>VLOOKUP($C12,'REF-SERV'!$A:$G,6,FALSE)</f>
        <v>1755.89</v>
      </c>
      <c r="L12" s="196">
        <f>IFERROR(IF(J12="CONSULTORIA",ROUND(K12*G12,2),0),0)</f>
        <v>5267.67</v>
      </c>
    </row>
    <row r="13" spans="1:13">
      <c r="A13" s="540" t="s">
        <v>38353</v>
      </c>
      <c r="B13" s="487" t="s">
        <v>45</v>
      </c>
      <c r="C13" s="195" t="s">
        <v>34960</v>
      </c>
      <c r="D13" s="389" t="str">
        <f>VLOOKUP($C13,'REF-SERV'!$A:$G,4,FALSE)</f>
        <v>Ensaio de Granulometria por Peneiramento</v>
      </c>
      <c r="E13" s="197" t="str">
        <f>VLOOKUP($C13,'REF-SERV'!$A:$G,5,FALSE)</f>
        <v>und</v>
      </c>
      <c r="F13" s="386">
        <f>VLOOKUP($C13,'REF-SERV'!$A:$G,7,FALSE)</f>
        <v>178.39</v>
      </c>
      <c r="G13" s="194">
        <f>'SERV-MC'!$I$31</f>
        <v>14</v>
      </c>
      <c r="H13" s="196">
        <f>ROUND($F13*G13,2)</f>
        <v>2497.46</v>
      </c>
      <c r="J13" s="195" t="s">
        <v>34871</v>
      </c>
      <c r="K13" s="196">
        <f>VLOOKUP($C13,'REF-SERV'!$A:$G,6,FALSE)</f>
        <v>149.77000000000001</v>
      </c>
      <c r="L13" s="196">
        <f t="shared" ref="L13:L21" si="1">IFERROR(IF(J13="CONSULTORIA",ROUND(K13*G13,2),0),0)</f>
        <v>2096.7800000000002</v>
      </c>
      <c r="M13" s="554"/>
    </row>
    <row r="14" spans="1:13">
      <c r="A14" s="540" t="s">
        <v>38354</v>
      </c>
      <c r="B14" s="487" t="s">
        <v>45</v>
      </c>
      <c r="C14" s="195" t="s">
        <v>34961</v>
      </c>
      <c r="D14" s="389" t="str">
        <f>VLOOKUP($C14,'REF-SERV'!$A:$G,4,FALSE)</f>
        <v>Ensaio de Limites de Liquidez e Plasticidade - por amostra</v>
      </c>
      <c r="E14" s="197" t="str">
        <f>VLOOKUP($C14,'REF-SERV'!$A:$G,5,FALSE)</f>
        <v>und</v>
      </c>
      <c r="F14" s="386">
        <f>VLOOKUP($C14,'REF-SERV'!$A:$G,7,FALSE)</f>
        <v>204.23</v>
      </c>
      <c r="G14" s="194">
        <f>'SERV-MC'!$I$40</f>
        <v>14</v>
      </c>
      <c r="H14" s="196">
        <f>ROUND($F14*G14,2)</f>
        <v>2859.22</v>
      </c>
      <c r="J14" s="195" t="s">
        <v>34871</v>
      </c>
      <c r="K14" s="196">
        <f>VLOOKUP($C14,'REF-SERV'!$A:$G,6,FALSE)</f>
        <v>171.46</v>
      </c>
      <c r="L14" s="196">
        <f t="shared" si="1"/>
        <v>2400.44</v>
      </c>
      <c r="M14" s="554"/>
    </row>
    <row r="15" spans="1:13">
      <c r="A15" s="540" t="s">
        <v>38355</v>
      </c>
      <c r="B15" s="487" t="s">
        <v>45</v>
      </c>
      <c r="C15" s="195" t="s">
        <v>34962</v>
      </c>
      <c r="D15" s="389" t="str">
        <f>VLOOKUP($C15,'REF-SERV'!$A:$G,4,FALSE)</f>
        <v>Ensaio de Compactação Proctor Normal - por amostra</v>
      </c>
      <c r="E15" s="197" t="str">
        <f>VLOOKUP($C15,'REF-SERV'!$A:$G,5,FALSE)</f>
        <v>und</v>
      </c>
      <c r="F15" s="386">
        <f>VLOOKUP($C15,'REF-SERV'!$A:$G,7,FALSE)</f>
        <v>395.18</v>
      </c>
      <c r="G15" s="194">
        <f>'SERV-MC'!$I$49</f>
        <v>14</v>
      </c>
      <c r="H15" s="196">
        <f t="shared" si="0"/>
        <v>5532.52</v>
      </c>
      <c r="J15" s="195" t="s">
        <v>34871</v>
      </c>
      <c r="K15" s="196">
        <f>VLOOKUP($C15,'REF-SERV'!$A:$G,6,FALSE)</f>
        <v>331.77370531734391</v>
      </c>
      <c r="L15" s="196">
        <f t="shared" si="1"/>
        <v>4644.83</v>
      </c>
      <c r="M15" s="554"/>
    </row>
    <row r="16" spans="1:13">
      <c r="A16" s="540" t="s">
        <v>38356</v>
      </c>
      <c r="B16" s="487" t="s">
        <v>45</v>
      </c>
      <c r="C16" s="195" t="s">
        <v>34963</v>
      </c>
      <c r="D16" s="389" t="str">
        <f>VLOOKUP($C16,'REF-SERV'!$A:$G,4,FALSE)</f>
        <v>Ensaio de massa específica "In Situ"</v>
      </c>
      <c r="E16" s="197" t="str">
        <f>VLOOKUP($C16,'REF-SERV'!$A:$G,5,FALSE)</f>
        <v>und</v>
      </c>
      <c r="F16" s="386">
        <f>VLOOKUP($C16,'REF-SERV'!$A:$G,7,FALSE)</f>
        <v>126.26</v>
      </c>
      <c r="G16" s="194">
        <f>'SERV-MC'!$I$58</f>
        <v>14</v>
      </c>
      <c r="H16" s="196">
        <f t="shared" si="0"/>
        <v>1767.64</v>
      </c>
      <c r="J16" s="195" t="s">
        <v>34871</v>
      </c>
      <c r="K16" s="196">
        <f>VLOOKUP($C16,'REF-SERV'!$A:$G,6,FALSE)</f>
        <v>106</v>
      </c>
      <c r="L16" s="196">
        <f t="shared" si="1"/>
        <v>1484</v>
      </c>
      <c r="M16" s="554"/>
    </row>
    <row r="17" spans="1:13">
      <c r="A17" s="540" t="s">
        <v>38357</v>
      </c>
      <c r="B17" s="487" t="s">
        <v>45</v>
      </c>
      <c r="C17" s="195" t="s">
        <v>34964</v>
      </c>
      <c r="D17" s="389" t="str">
        <f>VLOOKUP($C17,'REF-SERV'!$A:$G,4,FALSE)</f>
        <v>Ensaio de Indíce de suporte Califórnia</v>
      </c>
      <c r="E17" s="197" t="str">
        <f>VLOOKUP($C17,'REF-SERV'!$A:$G,5,FALSE)</f>
        <v>und</v>
      </c>
      <c r="F17" s="386">
        <f>VLOOKUP($C17,'REF-SERV'!$A:$G,7,FALSE)</f>
        <v>233.76</v>
      </c>
      <c r="G17" s="194">
        <f>'SERV-MC'!$I$67</f>
        <v>14</v>
      </c>
      <c r="H17" s="196">
        <f t="shared" si="0"/>
        <v>3272.64</v>
      </c>
      <c r="J17" s="195" t="s">
        <v>34871</v>
      </c>
      <c r="K17" s="196">
        <f>VLOOKUP($C17,'REF-SERV'!$A:$G,6,FALSE)</f>
        <v>196.25</v>
      </c>
      <c r="L17" s="196">
        <f t="shared" si="1"/>
        <v>2747.5</v>
      </c>
      <c r="M17" s="554"/>
    </row>
    <row r="18" spans="1:13">
      <c r="A18" s="540" t="s">
        <v>38358</v>
      </c>
      <c r="B18" s="487" t="s">
        <v>45</v>
      </c>
      <c r="C18" s="195" t="s">
        <v>34965</v>
      </c>
      <c r="D18" s="389" t="str">
        <f>VLOOKUP($C18,'REF-SERV'!$A:$G,4,FALSE)</f>
        <v>Ensaio de Umidade em Estufa (Natural), por amostra</v>
      </c>
      <c r="E18" s="197" t="str">
        <f>VLOOKUP($C18,'REF-SERV'!$A:$G,5,FALSE)</f>
        <v>und</v>
      </c>
      <c r="F18" s="386">
        <f>VLOOKUP($C18,'REF-SERV'!$A:$G,7,FALSE)</f>
        <v>101.96</v>
      </c>
      <c r="G18" s="194">
        <f>'SERV-MC'!$I$76</f>
        <v>14</v>
      </c>
      <c r="H18" s="196">
        <f t="shared" si="0"/>
        <v>1427.44</v>
      </c>
      <c r="J18" s="195" t="s">
        <v>34871</v>
      </c>
      <c r="K18" s="196">
        <f>VLOOKUP($C18,'REF-SERV'!$A:$G,6,FALSE)</f>
        <v>85.596314429777891</v>
      </c>
      <c r="L18" s="196">
        <f t="shared" si="1"/>
        <v>1198.3499999999999</v>
      </c>
      <c r="M18" s="554"/>
    </row>
    <row r="19" spans="1:13" ht="25.5">
      <c r="A19" s="540" t="s">
        <v>38359</v>
      </c>
      <c r="B19" s="487" t="s">
        <v>45</v>
      </c>
      <c r="C19" s="195" t="s">
        <v>34966</v>
      </c>
      <c r="D19" s="389" t="str">
        <f>VLOOKUP($C19,'REF-SERV'!$A:$G,4,FALSE)</f>
        <v>Ensaio de Análise Física do material a ser dragado - CONAMA 344/04 e 454/12</v>
      </c>
      <c r="E19" s="197" t="str">
        <f>VLOOKUP($C19,'REF-SERV'!$A:$G,5,FALSE)</f>
        <v>und</v>
      </c>
      <c r="F19" s="386">
        <f>VLOOKUP($C19,'REF-SERV'!$A:$G,7,FALSE)</f>
        <v>2020.19</v>
      </c>
      <c r="G19" s="194">
        <f>'SERV-MC'!$I$85</f>
        <v>8</v>
      </c>
      <c r="H19" s="196">
        <f t="shared" ref="H19:H21" si="2">ROUND($F19*G19,2)</f>
        <v>16161.52</v>
      </c>
      <c r="J19" s="195" t="s">
        <v>34871</v>
      </c>
      <c r="K19" s="196">
        <f>VLOOKUP($C19,'REF-SERV'!$A:$G,6,FALSE)</f>
        <v>1696.0421625974175</v>
      </c>
      <c r="L19" s="196">
        <f t="shared" si="1"/>
        <v>13568.34</v>
      </c>
      <c r="M19" s="551"/>
    </row>
    <row r="20" spans="1:13" ht="25.5">
      <c r="A20" s="540" t="s">
        <v>38360</v>
      </c>
      <c r="B20" s="487" t="s">
        <v>45</v>
      </c>
      <c r="C20" s="195" t="s">
        <v>34967</v>
      </c>
      <c r="D20" s="389" t="str">
        <f>VLOOKUP($C20,'REF-SERV'!$A:$G,4,FALSE)</f>
        <v>Ensaio de Análise Química de material a ser dragado - CONAMA 454/12</v>
      </c>
      <c r="E20" s="197" t="str">
        <f>VLOOKUP($C20,'REF-SERV'!$A:$G,5,FALSE)</f>
        <v>und</v>
      </c>
      <c r="F20" s="386">
        <f>VLOOKUP($C20,'REF-SERV'!$A:$G,7,FALSE)</f>
        <v>1861.19</v>
      </c>
      <c r="G20" s="194">
        <f>'SERV-MC'!$I$94</f>
        <v>8</v>
      </c>
      <c r="H20" s="196">
        <f t="shared" si="2"/>
        <v>14889.52</v>
      </c>
      <c r="J20" s="195" t="s">
        <v>34871</v>
      </c>
      <c r="K20" s="196">
        <f>VLOOKUP($C20,'REF-SERV'!$A:$G,6,FALSE)</f>
        <v>1562.5544114207382</v>
      </c>
      <c r="L20" s="196">
        <f t="shared" si="1"/>
        <v>12500.44</v>
      </c>
      <c r="M20" s="551"/>
    </row>
    <row r="21" spans="1:13" ht="25.5">
      <c r="A21" s="540" t="s">
        <v>38361</v>
      </c>
      <c r="B21" s="487" t="s">
        <v>45</v>
      </c>
      <c r="C21" s="195" t="s">
        <v>34968</v>
      </c>
      <c r="D21" s="389" t="str">
        <f>VLOOKUP($C21,'REF-SERV'!$A:$G,4,FALSE)</f>
        <v>Ensaio de caracterização Ecotoxicológico de material a ser dragado - CONAMA 454/12</v>
      </c>
      <c r="E21" s="197" t="str">
        <f>VLOOKUP($C21,'REF-SERV'!$A:$G,5,FALSE)</f>
        <v>und</v>
      </c>
      <c r="F21" s="386">
        <f>VLOOKUP($C21,'REF-SERV'!$A:$G,7,FALSE)</f>
        <v>3524.46</v>
      </c>
      <c r="G21" s="194">
        <f>'SERV-MC'!$I$103</f>
        <v>8</v>
      </c>
      <c r="H21" s="196">
        <f t="shared" si="2"/>
        <v>28195.68</v>
      </c>
      <c r="J21" s="195" t="s">
        <v>34871</v>
      </c>
      <c r="K21" s="196">
        <f>VLOOKUP($C21,'REF-SERV'!$A:$G,6,FALSE)</f>
        <v>2958.9497088258131</v>
      </c>
      <c r="L21" s="196">
        <f t="shared" si="1"/>
        <v>23671.599999999999</v>
      </c>
      <c r="M21" s="551"/>
    </row>
    <row r="22" spans="1:13">
      <c r="A22" s="542" t="s">
        <v>35104</v>
      </c>
      <c r="B22" s="198"/>
      <c r="C22" s="198"/>
      <c r="D22" s="198" t="s">
        <v>35019</v>
      </c>
      <c r="E22" s="199"/>
      <c r="F22" s="387"/>
      <c r="G22" s="200"/>
      <c r="H22" s="201">
        <f>SUBTOTAL(9,H23:H26)</f>
        <v>31010.720000000001</v>
      </c>
      <c r="J22" s="198"/>
      <c r="K22" s="201"/>
      <c r="L22" s="201"/>
    </row>
    <row r="23" spans="1:13">
      <c r="A23" s="540" t="s">
        <v>55</v>
      </c>
      <c r="B23" s="487" t="s">
        <v>45</v>
      </c>
      <c r="C23" s="195" t="s">
        <v>34906</v>
      </c>
      <c r="D23" s="389" t="str">
        <f>VLOOKUP($C23,'CONSULT-CPU'!$A:$G,3,FALSE)</f>
        <v>Estudos Hidráulicos</v>
      </c>
      <c r="E23" s="197" t="str">
        <f>VLOOKUP($C23,'CONSULT-CPU'!$A:$G,5,FALSE)</f>
        <v>und</v>
      </c>
      <c r="F23" s="386">
        <f>VLOOKUP($C23,'CONSULT-CPU'!$A:$G,7,FALSE)</f>
        <v>6798.04</v>
      </c>
      <c r="G23" s="194">
        <v>1</v>
      </c>
      <c r="H23" s="196">
        <f>ROUND($F23*G23,2)</f>
        <v>6798.04</v>
      </c>
      <c r="J23" s="195" t="s">
        <v>34871</v>
      </c>
      <c r="K23" s="196">
        <f>VLOOKUP($C23,'CONSULT-CPU'!$A:$G,6,FALSE)</f>
        <v>5707.27</v>
      </c>
      <c r="L23" s="196">
        <f>IFERROR(IF(J23="CONSULTORIA",ROUND(K23*G23,2),0),0)</f>
        <v>5707.27</v>
      </c>
      <c r="M23" s="477"/>
    </row>
    <row r="24" spans="1:13" ht="63.75">
      <c r="A24" s="540" t="s">
        <v>63</v>
      </c>
      <c r="B24" s="487" t="s">
        <v>45</v>
      </c>
      <c r="C24" s="195" t="s">
        <v>34907</v>
      </c>
      <c r="D24" s="389" t="str">
        <f>VLOOKUP($C24,'CONSULT-CPU'!$A:$G,3,FALSE)</f>
        <v>Elaboração de Estudo Ambiental, inclusive o Plano de Controle Ambiental - PCA, o Plano de Gerenciamento de Resíduos Sólidos - PGRS e o Plano de Recuperação de Área Degradada - PRAD, Levantamento Primário e Secundário da fauna local, incluindo documentos para autorização para seu manejo, caso necessário.</v>
      </c>
      <c r="E24" s="197" t="str">
        <f>VLOOKUP($C24,'CONSULT-CPU'!$A:$G,5,FALSE)</f>
        <v>und</v>
      </c>
      <c r="F24" s="386">
        <f>VLOOKUP($C24,'CONSULT-CPU'!$A:$G,7,FALSE)</f>
        <v>17792.62</v>
      </c>
      <c r="G24" s="194">
        <v>1</v>
      </c>
      <c r="H24" s="196">
        <f>ROUND($F24*G24,2)</f>
        <v>17792.62</v>
      </c>
      <c r="J24" s="195" t="s">
        <v>34871</v>
      </c>
      <c r="K24" s="196">
        <f>VLOOKUP($C24,'CONSULT-CPU'!$A:$G,6,FALSE)</f>
        <v>9141.9699999999993</v>
      </c>
      <c r="L24" s="196">
        <f>IFERROR(IF(J24="CONSULTORIA",ROUND(K24*G24,2),0),0)</f>
        <v>9141.9699999999993</v>
      </c>
    </row>
    <row r="25" spans="1:13">
      <c r="A25" s="540" t="s">
        <v>66</v>
      </c>
      <c r="B25" s="487" t="s">
        <v>45</v>
      </c>
      <c r="C25" s="195" t="s">
        <v>34908</v>
      </c>
      <c r="D25" s="389" t="str">
        <f>VLOOKUP($C25,'CONSULT-CPU'!$A:$G,3,FALSE)</f>
        <v>Projeto de Trabalho Técnico Socioambiental - PTTSA, padrão CAIXA</v>
      </c>
      <c r="E25" s="197" t="str">
        <f>VLOOKUP($C25,'CONSULT-CPU'!$A:$G,5,FALSE)</f>
        <v>und</v>
      </c>
      <c r="F25" s="386">
        <f>VLOOKUP($C25,'CONSULT-CPU'!$A:$G,7,FALSE)</f>
        <v>4808.34</v>
      </c>
      <c r="G25" s="194">
        <v>1</v>
      </c>
      <c r="H25" s="196">
        <f>ROUND($F25*G25,2)</f>
        <v>4808.34</v>
      </c>
      <c r="J25" s="195" t="s">
        <v>34871</v>
      </c>
      <c r="K25" s="196">
        <f>VLOOKUP($C25,'CONSULT-CPU'!$A:$G,6,FALSE)</f>
        <v>2710.37</v>
      </c>
      <c r="L25" s="196">
        <f>IFERROR(IF(J25="CONSULTORIA",ROUND(K25*G25,2),0),0)</f>
        <v>2710.37</v>
      </c>
      <c r="M25" s="477"/>
    </row>
    <row r="26" spans="1:13" ht="25.5">
      <c r="A26" s="540" t="s">
        <v>35105</v>
      </c>
      <c r="B26" s="487" t="s">
        <v>45</v>
      </c>
      <c r="C26" s="195" t="s">
        <v>34909</v>
      </c>
      <c r="D26" s="389" t="str">
        <f>VLOOKUP($C26,'CONSULT-CPU'!$A:$G,3,FALSE)</f>
        <v>Serviços de elaboração de cadastro técnico imobiliário para fins de desapropriação de imóveis</v>
      </c>
      <c r="E26" s="197" t="str">
        <f>VLOOKUP($C26,'CONSULT-CPU'!$A:$G,5,FALSE)</f>
        <v>und</v>
      </c>
      <c r="F26" s="386">
        <f>VLOOKUP($C26,'CONSULT-CPU'!$A:$G,7,FALSE)</f>
        <v>73.260000000000005</v>
      </c>
      <c r="G26" s="194">
        <f>'PROJ-MC'!I57</f>
        <v>22</v>
      </c>
      <c r="H26" s="196">
        <f>ROUND($F26*G26,2)</f>
        <v>1611.72</v>
      </c>
      <c r="J26" s="195" t="s">
        <v>34871</v>
      </c>
      <c r="K26" s="196">
        <f>VLOOKUP($C26,'CONSULT-CPU'!$A:$G,6,FALSE)</f>
        <v>45.42</v>
      </c>
      <c r="L26" s="196">
        <f>IFERROR(IF(J26="CONSULTORIA",ROUND(K26*G26,2),0),0)</f>
        <v>999.24</v>
      </c>
    </row>
    <row r="27" spans="1:13" ht="25.5">
      <c r="A27" s="541">
        <v>2</v>
      </c>
      <c r="B27" s="198"/>
      <c r="C27" s="198"/>
      <c r="D27" s="198" t="s">
        <v>38121</v>
      </c>
      <c r="E27" s="199"/>
      <c r="F27" s="387"/>
      <c r="G27" s="200"/>
      <c r="H27" s="201">
        <f>SUBTOTAL(9,H28:H40)</f>
        <v>139258.76999999999</v>
      </c>
      <c r="J27" s="198"/>
      <c r="K27" s="201"/>
      <c r="L27" s="201"/>
    </row>
    <row r="28" spans="1:13">
      <c r="A28" s="542" t="s">
        <v>35107</v>
      </c>
      <c r="B28" s="198"/>
      <c r="C28" s="198"/>
      <c r="D28" s="198" t="s">
        <v>34944</v>
      </c>
      <c r="E28" s="199"/>
      <c r="F28" s="387"/>
      <c r="G28" s="200"/>
      <c r="H28" s="201">
        <f>SUBTOTAL(9,H29:H30)</f>
        <v>30443.279999999999</v>
      </c>
      <c r="J28" s="198"/>
      <c r="K28" s="201"/>
      <c r="L28" s="201"/>
    </row>
    <row r="29" spans="1:13" ht="38.25">
      <c r="A29" s="540" t="s">
        <v>35108</v>
      </c>
      <c r="B29" s="487" t="s">
        <v>45</v>
      </c>
      <c r="C29" s="195" t="s">
        <v>34910</v>
      </c>
      <c r="D29" s="389" t="str">
        <f>VLOOKUP($C29,'CONSULT-CPU'!$A:$G,3,FALSE)</f>
        <v xml:space="preserve">Elaboração de Projeto Geométrico e Estrutural, incluindo Fundação da calha do Rio/Canal Aribiri, inclusive Escoramento da fase de obras e Travessias </v>
      </c>
      <c r="E29" s="197" t="str">
        <f>VLOOKUP($C29,'CONSULT-CPU'!$A:$G,5,FALSE)</f>
        <v>und</v>
      </c>
      <c r="F29" s="386">
        <f>VLOOKUP($C29,'CONSULT-CPU'!$A:$G,7,FALSE)</f>
        <v>24481.29</v>
      </c>
      <c r="G29" s="194">
        <v>1</v>
      </c>
      <c r="H29" s="196">
        <f>ROUND($F29*G29,2)</f>
        <v>24481.29</v>
      </c>
      <c r="J29" s="195" t="s">
        <v>34871</v>
      </c>
      <c r="K29" s="196">
        <f>VLOOKUP($C29,'CONSULT-CPU'!$A:$G,6,FALSE)</f>
        <v>20553.169999999998</v>
      </c>
      <c r="L29" s="196">
        <f>IFERROR(IF(J29="CONSULTORIA",ROUND(K29*G29,2),0),0)</f>
        <v>20553.169999999998</v>
      </c>
      <c r="M29" s="674"/>
    </row>
    <row r="30" spans="1:13" ht="25.5">
      <c r="A30" s="540" t="s">
        <v>35109</v>
      </c>
      <c r="B30" s="487" t="s">
        <v>45</v>
      </c>
      <c r="C30" s="195" t="s">
        <v>34911</v>
      </c>
      <c r="D30" s="389" t="str">
        <f>VLOOKUP($C30,'CONSULT-CPU'!$A:$G,3,FALSE)</f>
        <v>Projeto de Interferências (água, esgoto, drenagem, entre outros) do Rio/Canal Aribiri</v>
      </c>
      <c r="E30" s="197" t="str">
        <f>VLOOKUP($C30,'CONSULT-CPU'!$A:$G,5,FALSE)</f>
        <v>und</v>
      </c>
      <c r="F30" s="386">
        <f>VLOOKUP($C30,'CONSULT-CPU'!$A:$G,7,FALSE)</f>
        <v>5961.99</v>
      </c>
      <c r="G30" s="194">
        <v>1</v>
      </c>
      <c r="H30" s="196">
        <f>ROUND($F30*G30,2)</f>
        <v>5961.99</v>
      </c>
      <c r="J30" s="195" t="s">
        <v>34871</v>
      </c>
      <c r="K30" s="196">
        <f>VLOOKUP($C30,'CONSULT-CPU'!$A:$G,6,FALSE)</f>
        <v>2836.8</v>
      </c>
      <c r="L30" s="196">
        <f>IFERROR(IF(J30="CONSULTORIA",ROUND(K30*G30,2),0),0)</f>
        <v>2836.8</v>
      </c>
      <c r="M30" s="551"/>
    </row>
    <row r="31" spans="1:13">
      <c r="A31" s="542" t="s">
        <v>35110</v>
      </c>
      <c r="B31" s="198"/>
      <c r="C31" s="198"/>
      <c r="D31" s="198" t="s">
        <v>38119</v>
      </c>
      <c r="E31" s="199"/>
      <c r="F31" s="387"/>
      <c r="G31" s="200"/>
      <c r="H31" s="201">
        <f>SUBTOTAL(9,H32:H36)</f>
        <v>78532.94</v>
      </c>
      <c r="J31" s="198"/>
      <c r="K31" s="201"/>
      <c r="L31" s="201"/>
    </row>
    <row r="32" spans="1:13" ht="38.25">
      <c r="A32" s="540" t="s">
        <v>35111</v>
      </c>
      <c r="B32" s="487" t="s">
        <v>45</v>
      </c>
      <c r="C32" s="195" t="s">
        <v>35015</v>
      </c>
      <c r="D32" s="389" t="str">
        <f>VLOOKUP($C32,'CONSULT-CPU'!$A:$G,3,FALSE)</f>
        <v>Elaboração de Projeto de Terraplanagem, Pavimentação, Drenagem e Urbanização das margens do Rio/Canal Aribiri, incluindo Travessias e Ruas</v>
      </c>
      <c r="E32" s="197" t="str">
        <f>VLOOKUP($C32,'CONSULT-CPU'!$A:$G,5,FALSE)</f>
        <v>und</v>
      </c>
      <c r="F32" s="386">
        <f>VLOOKUP($C32,'CONSULT-CPU'!$A:$G,7,FALSE)</f>
        <v>50706.66</v>
      </c>
      <c r="G32" s="194">
        <v>1</v>
      </c>
      <c r="H32" s="196">
        <f>ROUND($F32*G32,2)</f>
        <v>50706.66</v>
      </c>
      <c r="J32" s="195" t="s">
        <v>34871</v>
      </c>
      <c r="K32" s="196">
        <f>VLOOKUP($C32,'CONSULT-CPU'!$A:$G,6,FALSE)</f>
        <v>42570.57</v>
      </c>
      <c r="L32" s="196">
        <f t="shared" ref="L32:L36" si="3">IFERROR(IF(J32="CONSULTORIA",ROUND(K32*G32,2),0),0)</f>
        <v>42570.57</v>
      </c>
    </row>
    <row r="33" spans="1:13" ht="25.5">
      <c r="A33" s="540" t="s">
        <v>35112</v>
      </c>
      <c r="B33" s="487" t="s">
        <v>45</v>
      </c>
      <c r="C33" s="195" t="s">
        <v>34912</v>
      </c>
      <c r="D33" s="389" t="str">
        <f>VLOOKUP($C33,'CONSULT-CPU'!$A:$G,3,FALSE)</f>
        <v>Elaboração de Projeto de Sinalização (Viário) das margens do Rio/Canal Aribiri</v>
      </c>
      <c r="E33" s="197" t="str">
        <f>VLOOKUP($C33,'CONSULT-CPU'!$A:$G,5,FALSE)</f>
        <v>und</v>
      </c>
      <c r="F33" s="386">
        <f>VLOOKUP($C33,'CONSULT-CPU'!$A:$G,7,FALSE)</f>
        <v>6790.72</v>
      </c>
      <c r="G33" s="194">
        <v>1</v>
      </c>
      <c r="H33" s="196">
        <f>ROUND($F33*G33,2)</f>
        <v>6790.72</v>
      </c>
      <c r="J33" s="195" t="s">
        <v>34871</v>
      </c>
      <c r="K33" s="196">
        <f>VLOOKUP($C33,'CONSULT-CPU'!$A:$G,6,FALSE)</f>
        <v>5701.12</v>
      </c>
      <c r="L33" s="196">
        <f t="shared" si="3"/>
        <v>5701.12</v>
      </c>
    </row>
    <row r="34" spans="1:13" ht="25.5">
      <c r="A34" s="540" t="s">
        <v>35113</v>
      </c>
      <c r="B34" s="487" t="s">
        <v>45</v>
      </c>
      <c r="C34" s="195" t="s">
        <v>35016</v>
      </c>
      <c r="D34" s="389" t="str">
        <f>VLOOKUP($C34,'CONSULT-CPU'!$A:$G,3,FALSE)</f>
        <v>Elaboração de Projeto de Iluminação (Viário) das margens do Rio Aribiri</v>
      </c>
      <c r="E34" s="197" t="str">
        <f>VLOOKUP($C34,'CONSULT-CPU'!$A:$G,5,FALSE)</f>
        <v>und</v>
      </c>
      <c r="F34" s="386">
        <f>VLOOKUP($C34,'CONSULT-CPU'!$A:$G,7,FALSE)</f>
        <v>12421.65</v>
      </c>
      <c r="G34" s="194">
        <v>1</v>
      </c>
      <c r="H34" s="196">
        <f t="shared" ref="H34" si="4">ROUND($F34*G34,2)</f>
        <v>12421.65</v>
      </c>
      <c r="J34" s="195" t="s">
        <v>34871</v>
      </c>
      <c r="K34" s="196">
        <f>VLOOKUP($C34,'CONSULT-CPU'!$A:$G,6,FALSE)</f>
        <v>5910.4</v>
      </c>
      <c r="L34" s="196">
        <f t="shared" si="3"/>
        <v>5910.4</v>
      </c>
    </row>
    <row r="35" spans="1:13" ht="38.25">
      <c r="A35" s="540" t="s">
        <v>35114</v>
      </c>
      <c r="B35" s="487" t="s">
        <v>45</v>
      </c>
      <c r="C35" s="195" t="s">
        <v>34913</v>
      </c>
      <c r="D35" s="389" t="str">
        <f>VLOOKUP($C35,'CONSULT-CPU'!$A:$G,3,FALSE)</f>
        <v>Elaboração de projeto de Terraplenagem, Pavimentação, Urbanização, Drenagem, Sinalização e Iluminação da Avenida Quinta</v>
      </c>
      <c r="E35" s="197" t="str">
        <f>VLOOKUP($C35,'CONSULT-CPU'!$A:$G,5,FALSE)</f>
        <v>und</v>
      </c>
      <c r="F35" s="386">
        <f>VLOOKUP($C35,'CONSULT-CPU'!$A:$G,7,FALSE)</f>
        <v>2953.67</v>
      </c>
      <c r="G35" s="194">
        <v>1</v>
      </c>
      <c r="H35" s="196">
        <f t="shared" ref="H35" si="5">ROUND($F35*G35,2)</f>
        <v>2953.67</v>
      </c>
      <c r="J35" s="195" t="s">
        <v>34871</v>
      </c>
      <c r="K35" s="196">
        <f>VLOOKUP($C35,'CONSULT-CPU'!$A:$G,6,FALSE)</f>
        <v>2479.7399999999998</v>
      </c>
      <c r="L35" s="196">
        <f t="shared" si="3"/>
        <v>2479.7399999999998</v>
      </c>
    </row>
    <row r="36" spans="1:13">
      <c r="A36" s="540" t="s">
        <v>35141</v>
      </c>
      <c r="B36" s="487" t="s">
        <v>45</v>
      </c>
      <c r="C36" s="195" t="s">
        <v>34914</v>
      </c>
      <c r="D36" s="389" t="str">
        <f>VLOOKUP($C36,'CONSULT-CPU'!$A:$G,3,FALSE)</f>
        <v>Elaboração de Maquete eletrônica, inclusive do Parque Linear</v>
      </c>
      <c r="E36" s="197" t="str">
        <f>VLOOKUP($C36,'CONSULT-CPU'!$A:$G,5,FALSE)</f>
        <v>und</v>
      </c>
      <c r="F36" s="386">
        <f>VLOOKUP($C36,'CONSULT-CPU'!$A:$G,7,FALSE)</f>
        <v>5660.24</v>
      </c>
      <c r="G36" s="194">
        <v>1</v>
      </c>
      <c r="H36" s="196">
        <f t="shared" ref="H36" si="6">ROUND($F36*G36,2)</f>
        <v>5660.24</v>
      </c>
      <c r="J36" s="195" t="s">
        <v>34871</v>
      </c>
      <c r="K36" s="196">
        <f>VLOOKUP($C36,'CONSULT-CPU'!$A:$G,6,FALSE)</f>
        <v>4752.03</v>
      </c>
      <c r="L36" s="196">
        <f t="shared" si="3"/>
        <v>4752.03</v>
      </c>
    </row>
    <row r="37" spans="1:13">
      <c r="A37" s="542" t="s">
        <v>35115</v>
      </c>
      <c r="B37" s="198"/>
      <c r="C37" s="198"/>
      <c r="D37" s="198" t="s">
        <v>34943</v>
      </c>
      <c r="E37" s="199"/>
      <c r="F37" s="387"/>
      <c r="G37" s="200"/>
      <c r="H37" s="201">
        <f>SUBTOTAL(9,H38:H38)</f>
        <v>25668.639999999999</v>
      </c>
      <c r="J37" s="198"/>
      <c r="K37" s="201"/>
      <c r="L37" s="201"/>
    </row>
    <row r="38" spans="1:13" ht="25.5">
      <c r="A38" s="540" t="s">
        <v>35116</v>
      </c>
      <c r="B38" s="487" t="s">
        <v>45</v>
      </c>
      <c r="C38" s="195" t="s">
        <v>34915</v>
      </c>
      <c r="D38" s="389" t="str">
        <f>VLOOKUP($C38,'CONSULT-CPU'!$A:$G,3,FALSE)</f>
        <v>Elaboração de Projeto de Urbanismo, Paisagismo, Iluminação, SPDA,  Sinalização, Estrutural do Parque linear do rio Aribiri</v>
      </c>
      <c r="E38" s="197" t="str">
        <f>VLOOKUP($C38,'CONSULT-CPU'!$A:$G,5,FALSE)</f>
        <v>und</v>
      </c>
      <c r="F38" s="386">
        <f>VLOOKUP($C38,'CONSULT-CPU'!$A:$G,7,FALSE)</f>
        <v>25668.639999999999</v>
      </c>
      <c r="G38" s="194">
        <v>1</v>
      </c>
      <c r="H38" s="196">
        <f t="shared" ref="H38" si="7">ROUND($F38*G38,2)</f>
        <v>25668.639999999999</v>
      </c>
      <c r="J38" s="195" t="s">
        <v>34871</v>
      </c>
      <c r="K38" s="196">
        <f>VLOOKUP($C38,'CONSULT-CPU'!$A:$G,6,FALSE)</f>
        <v>21550</v>
      </c>
      <c r="L38" s="196">
        <f>IFERROR(IF(J38="CONSULTORIA",ROUND(K38*G38,2),0),0)</f>
        <v>21550</v>
      </c>
      <c r="M38" s="551"/>
    </row>
    <row r="39" spans="1:13">
      <c r="A39" s="542" t="s">
        <v>35117</v>
      </c>
      <c r="B39" s="198"/>
      <c r="C39" s="198"/>
      <c r="D39" s="198" t="s">
        <v>38159</v>
      </c>
      <c r="E39" s="199"/>
      <c r="F39" s="387"/>
      <c r="G39" s="200"/>
      <c r="H39" s="201">
        <f>SUBTOTAL(9,H40)</f>
        <v>4613.91</v>
      </c>
      <c r="J39" s="198"/>
      <c r="K39" s="201"/>
      <c r="L39" s="201"/>
    </row>
    <row r="40" spans="1:13" ht="51">
      <c r="A40" s="540" t="s">
        <v>35118</v>
      </c>
      <c r="B40" s="487" t="s">
        <v>45</v>
      </c>
      <c r="C40" s="195" t="s">
        <v>34918</v>
      </c>
      <c r="D40" s="389" t="str">
        <f>VLOOKUP($C40,'CONSULT-CPU'!$A:$G,3,FALSE)</f>
        <v>Elaboração de Planilha Orçamentária incluindo Memória de Cálculo, Composições de Custos, Cronograma Físico Financeiro e Cotações de Preços das obras do Rio/Canal Aribiri, em conjunto ou separadas</v>
      </c>
      <c r="E40" s="197" t="str">
        <f>VLOOKUP($C40,'CONSULT-CPU'!$A:$G,5,FALSE)</f>
        <v>und</v>
      </c>
      <c r="F40" s="386">
        <f>VLOOKUP($C40,'CONSULT-CPU'!$A:$G,7,FALSE)</f>
        <v>4613.91</v>
      </c>
      <c r="G40" s="194">
        <v>1</v>
      </c>
      <c r="H40" s="196">
        <f t="shared" ref="H40" si="8">ROUND($F40*G40,2)</f>
        <v>4613.91</v>
      </c>
      <c r="J40" s="195" t="s">
        <v>34871</v>
      </c>
      <c r="K40" s="196">
        <f>VLOOKUP($C40,'CONSULT-CPU'!$A:$G,6,FALSE)</f>
        <v>3873.59</v>
      </c>
      <c r="L40" s="196">
        <f>IFERROR(IF(J40="CONSULTORIA",ROUND(K40*G40,2),0),0)</f>
        <v>3873.59</v>
      </c>
    </row>
    <row r="41" spans="1:13" ht="25.5">
      <c r="A41" s="541">
        <v>3</v>
      </c>
      <c r="B41" s="198"/>
      <c r="C41" s="198"/>
      <c r="D41" s="198" t="s">
        <v>38120</v>
      </c>
      <c r="E41" s="199"/>
      <c r="F41" s="387"/>
      <c r="G41" s="200"/>
      <c r="H41" s="201">
        <f>SUBTOTAL(9,H42:H52)</f>
        <v>119514.56999999999</v>
      </c>
      <c r="J41" s="198"/>
      <c r="K41" s="201"/>
      <c r="L41" s="201"/>
    </row>
    <row r="42" spans="1:13">
      <c r="A42" s="542" t="s">
        <v>35119</v>
      </c>
      <c r="B42" s="198"/>
      <c r="C42" s="198"/>
      <c r="D42" s="198" t="s">
        <v>34944</v>
      </c>
      <c r="E42" s="199"/>
      <c r="F42" s="387"/>
      <c r="G42" s="200"/>
      <c r="H42" s="201">
        <f>SUBTOTAL(9,H43:H44)</f>
        <v>34448.44</v>
      </c>
      <c r="J42" s="198"/>
      <c r="K42" s="201"/>
      <c r="L42" s="201"/>
    </row>
    <row r="43" spans="1:13" ht="38.25">
      <c r="A43" s="540" t="s">
        <v>35130</v>
      </c>
      <c r="B43" s="487" t="s">
        <v>45</v>
      </c>
      <c r="C43" s="195" t="s">
        <v>35017</v>
      </c>
      <c r="D43" s="389" t="str">
        <f>VLOOKUP($C43,'CONSULT-CPU'!$A:$G,3,FALSE)</f>
        <v xml:space="preserve">Elaboração de Projeto Geométrico e Estrutural, incluindo Fundação da calha do Rio/Canal Marinho e Diagonal, inclusive Escoramento da fase de obras e Travessias </v>
      </c>
      <c r="E43" s="197" t="str">
        <f>VLOOKUP($C43,'CONSULT-CPU'!$A:$G,5,FALSE)</f>
        <v>und</v>
      </c>
      <c r="F43" s="386">
        <f>VLOOKUP($C43,'CONSULT-CPU'!$A:$G,7,FALSE)</f>
        <v>30915.97</v>
      </c>
      <c r="G43" s="194">
        <v>1</v>
      </c>
      <c r="H43" s="196">
        <f>ROUND($F43*G43,2)</f>
        <v>30915.97</v>
      </c>
      <c r="J43" s="195" t="s">
        <v>34871</v>
      </c>
      <c r="K43" s="196">
        <f>VLOOKUP($C43,'CONSULT-CPU'!$A:$G,6,FALSE)</f>
        <v>25955.38</v>
      </c>
      <c r="L43" s="196">
        <f>IFERROR(IF(J43="CONSULTORIA",ROUND(K43*G43,2),0),0)</f>
        <v>25955.38</v>
      </c>
      <c r="M43" s="550"/>
    </row>
    <row r="44" spans="1:13" ht="25.5">
      <c r="A44" s="540" t="s">
        <v>35131</v>
      </c>
      <c r="B44" s="487" t="s">
        <v>45</v>
      </c>
      <c r="C44" s="195" t="s">
        <v>35018</v>
      </c>
      <c r="D44" s="389" t="str">
        <f>VLOOKUP($C44,'CONSULT-CPU'!$A:$G,3,FALSE)</f>
        <v>Projeto de Interferências (água, esgoto, drenagem, entre outros) do Rio/Canal Marinho e Diagonal</v>
      </c>
      <c r="E44" s="197" t="str">
        <f>VLOOKUP($C44,'CONSULT-CPU'!$A:$G,5,FALSE)</f>
        <v>und</v>
      </c>
      <c r="F44" s="386">
        <f>VLOOKUP($C44,'CONSULT-CPU'!$A:$G,7,FALSE)</f>
        <v>3532.47</v>
      </c>
      <c r="G44" s="194">
        <v>1</v>
      </c>
      <c r="H44" s="196">
        <f>ROUND($F44*G44,2)</f>
        <v>3532.47</v>
      </c>
      <c r="J44" s="195" t="s">
        <v>34871</v>
      </c>
      <c r="K44" s="196">
        <f>VLOOKUP($C44,'CONSULT-CPU'!$A:$G,6,FALSE)</f>
        <v>1680.8</v>
      </c>
      <c r="L44" s="196">
        <f>IFERROR(IF(J44="CONSULTORIA",ROUND(K44*G44,2),0),0)</f>
        <v>1680.8</v>
      </c>
      <c r="M44" s="551"/>
    </row>
    <row r="45" spans="1:13">
      <c r="A45" s="542" t="s">
        <v>35132</v>
      </c>
      <c r="B45" s="198"/>
      <c r="C45" s="198"/>
      <c r="D45" s="198" t="s">
        <v>38119</v>
      </c>
      <c r="E45" s="199"/>
      <c r="F45" s="387"/>
      <c r="G45" s="200"/>
      <c r="H45" s="201">
        <f>SUBTOTAL(9,H46:H50)</f>
        <v>79252.34</v>
      </c>
      <c r="J45" s="198"/>
      <c r="K45" s="201"/>
      <c r="L45" s="201"/>
    </row>
    <row r="46" spans="1:13" ht="38.25">
      <c r="A46" s="540" t="s">
        <v>35133</v>
      </c>
      <c r="B46" s="487" t="s">
        <v>45</v>
      </c>
      <c r="C46" s="195" t="s">
        <v>34919</v>
      </c>
      <c r="D46" s="389" t="str">
        <f>VLOOKUP($C46,'CONSULT-CPU'!$A:$G,3,FALSE)</f>
        <v>Elaboração de Projeto de Terraplanagem, Pavimentação, Drenagem e Urbanização das margens do Rio/Canal Marinho e Diagonal, incluindo Travessias e Ruas</v>
      </c>
      <c r="E46" s="197" t="str">
        <f>VLOOKUP($C46,'CONSULT-CPU'!$A:$G,5,FALSE)</f>
        <v>und</v>
      </c>
      <c r="F46" s="386">
        <f>VLOOKUP($C46,'CONSULT-CPU'!$A:$G,7,FALSE)</f>
        <v>53604.85</v>
      </c>
      <c r="G46" s="194">
        <v>1</v>
      </c>
      <c r="H46" s="196">
        <f>ROUND($F46*G46,2)</f>
        <v>53604.85</v>
      </c>
      <c r="J46" s="195" t="s">
        <v>34871</v>
      </c>
      <c r="K46" s="196">
        <f>VLOOKUP($C46,'CONSULT-CPU'!$A:$G,6,FALSE)</f>
        <v>45003.74</v>
      </c>
      <c r="L46" s="196">
        <f t="shared" ref="L46:L50" si="9">IFERROR(IF(J46="CONSULTORIA",ROUND(K46*G46,2),0),0)</f>
        <v>45003.74</v>
      </c>
    </row>
    <row r="47" spans="1:13" ht="25.5">
      <c r="A47" s="540" t="s">
        <v>35134</v>
      </c>
      <c r="B47" s="487" t="s">
        <v>45</v>
      </c>
      <c r="C47" s="195" t="s">
        <v>34920</v>
      </c>
      <c r="D47" s="389" t="str">
        <f>VLOOKUP($C47,'CONSULT-CPU'!$A:$G,3,FALSE)</f>
        <v>Elaboração de Projeto de Sinalização (Viário) das margens do Rio/Canal Marinho e Diagonal</v>
      </c>
      <c r="E47" s="197" t="str">
        <f>VLOOKUP($C47,'CONSULT-CPU'!$A:$G,5,FALSE)</f>
        <v>und</v>
      </c>
      <c r="F47" s="386">
        <f>VLOOKUP($C47,'CONSULT-CPU'!$A:$G,7,FALSE)</f>
        <v>7178.86</v>
      </c>
      <c r="G47" s="194">
        <v>1</v>
      </c>
      <c r="H47" s="196">
        <f>ROUND($F47*G47,2)</f>
        <v>7178.86</v>
      </c>
      <c r="J47" s="195" t="s">
        <v>34871</v>
      </c>
      <c r="K47" s="196">
        <f>VLOOKUP($C47,'CONSULT-CPU'!$A:$G,6,FALSE)</f>
        <v>6026.98</v>
      </c>
      <c r="L47" s="196">
        <f t="shared" si="9"/>
        <v>6026.98</v>
      </c>
    </row>
    <row r="48" spans="1:13" ht="25.5">
      <c r="A48" s="540" t="s">
        <v>35135</v>
      </c>
      <c r="B48" s="487" t="s">
        <v>45</v>
      </c>
      <c r="C48" s="195" t="s">
        <v>35142</v>
      </c>
      <c r="D48" s="389" t="str">
        <f>VLOOKUP($C48,'CONSULT-CPU'!$A:$G,3,FALSE)</f>
        <v>Elaboração de Projeto de Iluminação (Viário) das margens do Rio/Canal Marinho e Diagonal</v>
      </c>
      <c r="E48" s="197" t="str">
        <f>VLOOKUP($C48,'CONSULT-CPU'!$A:$G,5,FALSE)</f>
        <v>und</v>
      </c>
      <c r="F48" s="386">
        <f>VLOOKUP($C48,'CONSULT-CPU'!$A:$G,7,FALSE)</f>
        <v>12421.65</v>
      </c>
      <c r="G48" s="194">
        <v>1</v>
      </c>
      <c r="H48" s="196">
        <f t="shared" ref="H48:H49" si="10">ROUND($F48*G48,2)</f>
        <v>12421.65</v>
      </c>
      <c r="J48" s="195" t="s">
        <v>34871</v>
      </c>
      <c r="K48" s="196">
        <f>VLOOKUP($C48,'CONSULT-CPU'!$A:$G,6,FALSE)</f>
        <v>5910.4</v>
      </c>
      <c r="L48" s="196">
        <f t="shared" si="9"/>
        <v>5910.4</v>
      </c>
    </row>
    <row r="49" spans="1:13" ht="38.25">
      <c r="A49" s="540" t="s">
        <v>35136</v>
      </c>
      <c r="B49" s="487" t="s">
        <v>45</v>
      </c>
      <c r="C49" s="195" t="s">
        <v>35143</v>
      </c>
      <c r="D49" s="389" t="str">
        <f>VLOOKUP($C49,'CONSULT-CPU'!$A:$G,3,FALSE)</f>
        <v>Elaboração de projeto de Terraplenagem, Pavimentação, Urbanização, Drenagem, Sinalização e Iluminação da Rua Augusto Jacob</v>
      </c>
      <c r="E49" s="197" t="str">
        <f>VLOOKUP($C49,'CONSULT-CPU'!$A:$G,5,FALSE)</f>
        <v>und</v>
      </c>
      <c r="F49" s="386">
        <f>VLOOKUP($C49,'CONSULT-CPU'!$A:$G,7,FALSE)</f>
        <v>2777.31</v>
      </c>
      <c r="G49" s="194">
        <v>1</v>
      </c>
      <c r="H49" s="196">
        <f t="shared" si="10"/>
        <v>2777.31</v>
      </c>
      <c r="J49" s="195" t="s">
        <v>34871</v>
      </c>
      <c r="K49" s="196">
        <f>VLOOKUP($C49,'CONSULT-CPU'!$A:$G,6,FALSE)</f>
        <v>2331.6799999999998</v>
      </c>
      <c r="L49" s="196">
        <f t="shared" si="9"/>
        <v>2331.6799999999998</v>
      </c>
    </row>
    <row r="50" spans="1:13">
      <c r="A50" s="540" t="s">
        <v>35140</v>
      </c>
      <c r="B50" s="487" t="s">
        <v>45</v>
      </c>
      <c r="C50" s="195" t="s">
        <v>35144</v>
      </c>
      <c r="D50" s="389" t="str">
        <f>VLOOKUP($C50,'CONSULT-CPU'!$A:$G,3,FALSE)</f>
        <v>Elaboração de Maquete eletrônica</v>
      </c>
      <c r="E50" s="197" t="str">
        <f>VLOOKUP($C50,'CONSULT-CPU'!$A:$G,5,FALSE)</f>
        <v>und</v>
      </c>
      <c r="F50" s="386">
        <f>VLOOKUP($C50,'CONSULT-CPU'!$A:$G,7,FALSE)</f>
        <v>3269.67</v>
      </c>
      <c r="G50" s="194">
        <v>1</v>
      </c>
      <c r="H50" s="196">
        <f t="shared" ref="H50" si="11">ROUND($F50*G50,2)</f>
        <v>3269.67</v>
      </c>
      <c r="J50" s="195" t="s">
        <v>34871</v>
      </c>
      <c r="K50" s="196">
        <f>VLOOKUP($C50,'CONSULT-CPU'!$A:$G,6,FALSE)</f>
        <v>2745.04</v>
      </c>
      <c r="L50" s="196">
        <f t="shared" si="9"/>
        <v>2745.04</v>
      </c>
    </row>
    <row r="51" spans="1:13">
      <c r="A51" s="542" t="s">
        <v>35137</v>
      </c>
      <c r="B51" s="198"/>
      <c r="C51" s="198"/>
      <c r="D51" s="198" t="s">
        <v>38159</v>
      </c>
      <c r="E51" s="199"/>
      <c r="F51" s="387"/>
      <c r="G51" s="200"/>
      <c r="H51" s="201">
        <f>SUBTOTAL(9,H52)</f>
        <v>5813.79</v>
      </c>
      <c r="J51" s="198"/>
      <c r="K51" s="201"/>
      <c r="L51" s="201"/>
    </row>
    <row r="52" spans="1:13" ht="38.25">
      <c r="A52" s="540" t="s">
        <v>35138</v>
      </c>
      <c r="B52" s="487" t="s">
        <v>45</v>
      </c>
      <c r="C52" s="195" t="s">
        <v>35145</v>
      </c>
      <c r="D52" s="389" t="str">
        <f>VLOOKUP($C52,'CONSULT-CPU'!$A:$G,3,FALSE)</f>
        <v>Elaboração de Planilha Orçamentária incluindo Memória de Cálculo, Composições de Custos, Cronograma Físico Financeiro e Cotações de Preços das obras do Canal Marinho e Diagonal</v>
      </c>
      <c r="E52" s="197" t="str">
        <f>VLOOKUP($C52,'CONSULT-CPU'!$A:$G,5,FALSE)</f>
        <v>und</v>
      </c>
      <c r="F52" s="386">
        <f>VLOOKUP($C52,'CONSULT-CPU'!$A:$G,7,FALSE)</f>
        <v>5813.79</v>
      </c>
      <c r="G52" s="194">
        <v>1</v>
      </c>
      <c r="H52" s="196">
        <f>ROUND($F52*G52,2)</f>
        <v>5813.79</v>
      </c>
      <c r="J52" s="195" t="s">
        <v>34871</v>
      </c>
      <c r="K52" s="196">
        <f>VLOOKUP($C52,'CONSULT-CPU'!$A:$G,6,FALSE)</f>
        <v>4880.9399999999996</v>
      </c>
      <c r="L52" s="196">
        <f>IFERROR(IF(J52="CONSULTORIA",ROUND(K52*G52,2),0),0)</f>
        <v>4880.9399999999996</v>
      </c>
    </row>
    <row r="53" spans="1:13">
      <c r="A53" s="541">
        <v>4</v>
      </c>
      <c r="B53" s="198"/>
      <c r="C53" s="198"/>
      <c r="D53" s="198" t="s">
        <v>34980</v>
      </c>
      <c r="E53" s="199"/>
      <c r="F53" s="387"/>
      <c r="G53" s="200"/>
      <c r="H53" s="201">
        <f>SUBTOTAL(9,H54)</f>
        <v>55306.28</v>
      </c>
      <c r="J53" s="198"/>
      <c r="K53" s="201"/>
      <c r="L53" s="201"/>
    </row>
    <row r="54" spans="1:13">
      <c r="A54" s="555" t="s">
        <v>35139</v>
      </c>
      <c r="B54" s="487" t="s">
        <v>45</v>
      </c>
      <c r="C54" s="195" t="s">
        <v>35146</v>
      </c>
      <c r="D54" s="389" t="str">
        <f>VLOOKUP($C54,'CONSULT-CPU'!$A:$G,3,FALSE)</f>
        <v>Coordenação do Projeto</v>
      </c>
      <c r="E54" s="197" t="str">
        <f>VLOOKUP($C54,'CONSULT-CPU'!$A:$G,5,FALSE)</f>
        <v>mës</v>
      </c>
      <c r="F54" s="386">
        <f>VLOOKUP($C54,'CONSULT-CPU'!$A:$G,7,FALSE)</f>
        <v>13826.57</v>
      </c>
      <c r="G54" s="194">
        <v>4</v>
      </c>
      <c r="H54" s="196">
        <f>ROUND($F54*G54,2)</f>
        <v>55306.28</v>
      </c>
      <c r="J54" s="195" t="s">
        <v>34871</v>
      </c>
      <c r="K54" s="196">
        <f>VLOOKUP($C54,'CONSULT-CPU'!$A:$G,6,FALSE)</f>
        <v>6578.88</v>
      </c>
      <c r="L54" s="196">
        <f>IFERROR(IF(J54="CONSULTORIA",ROUND(K54*G54,2),0),0)</f>
        <v>26315.52</v>
      </c>
      <c r="M54" s="551"/>
    </row>
    <row r="55" spans="1:13" ht="24.95" customHeight="1">
      <c r="A55" s="1002" t="s">
        <v>34951</v>
      </c>
      <c r="B55" s="1003"/>
      <c r="C55" s="1003"/>
      <c r="D55" s="1003"/>
      <c r="E55" s="1003"/>
      <c r="F55" s="1003"/>
      <c r="G55" s="1004"/>
      <c r="H55" s="202">
        <f>SUBTOTAL(9,H7:H54)</f>
        <v>482017.97999999986</v>
      </c>
      <c r="J55" s="475"/>
      <c r="K55" s="202"/>
      <c r="L55" s="202">
        <f>SUBTOTAL(9,L7:L54)</f>
        <v>364593.53999999992</v>
      </c>
    </row>
    <row r="56" spans="1:13">
      <c r="A56" s="1005" t="s">
        <v>34916</v>
      </c>
      <c r="B56" s="1005"/>
      <c r="C56" s="1005"/>
      <c r="D56" s="1005"/>
      <c r="E56" s="1005"/>
      <c r="F56" s="1005"/>
      <c r="G56" s="1005"/>
      <c r="H56" s="1005"/>
      <c r="J56" s="479"/>
      <c r="K56" s="903"/>
    </row>
    <row r="57" spans="1:13">
      <c r="A57" s="932" t="s">
        <v>38391</v>
      </c>
      <c r="L57" s="191">
        <v>100000000</v>
      </c>
      <c r="M57" s="510">
        <f>H55/L57</f>
        <v>4.8201797999999985E-3</v>
      </c>
    </row>
    <row r="58" spans="1:13">
      <c r="A58" s="932" t="s">
        <v>38388</v>
      </c>
    </row>
    <row r="59" spans="1:13">
      <c r="A59" s="933" t="s">
        <v>38390</v>
      </c>
    </row>
    <row r="60" spans="1:13">
      <c r="A60" s="932" t="s">
        <v>38389</v>
      </c>
    </row>
    <row r="65" spans="4:4">
      <c r="D65" s="186" t="s">
        <v>38</v>
      </c>
    </row>
  </sheetData>
  <mergeCells count="4">
    <mergeCell ref="A55:G55"/>
    <mergeCell ref="A56:H56"/>
    <mergeCell ref="G2:H2"/>
    <mergeCell ref="G3:H3"/>
  </mergeCells>
  <phoneticPr fontId="15" type="noConversion"/>
  <dataValidations disablePrompts="1" count="2">
    <dataValidation type="list" allowBlank="1" showInputMessage="1" showErrorMessage="1" sqref="B29:B30 B23:B26 B9 B38 B54 B43:B44 B40 B52 B32:B36 B46:B50 B11:B21" xr:uid="{B92ADBF5-E3E0-4D7D-A6E7-7CA61931C0F7}">
      <formula1>"SINAPI,SICRO,DER-EDIF,DER-ROD,SEDURB,MERCADO,CESAN,SCO-RIO"</formula1>
    </dataValidation>
    <dataValidation type="list" allowBlank="1" showInputMessage="1" showErrorMessage="1" sqref="J29:J30 J23:J26 J9 J38 J54 J43:J44 J40 J52 J32:J36 J46:J50 J11:J21" xr:uid="{88BB9D1E-5A6A-490A-84C6-EAF23E1A8163}">
      <formula1>"SERVIÇOS,MERCADO,CONSULTORIA,EQUIPAMENTO,ESPECIAL"</formula1>
    </dataValidation>
  </dataValidations>
  <printOptions horizontalCentered="1"/>
  <pageMargins left="0.51181102362204722" right="0.51181102362204722" top="0.78740157480314965" bottom="0.78740157480314965" header="0.31496062992125984" footer="0.31496062992125984"/>
  <pageSetup paperSize="9" scale="9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CC82D-137E-4DD0-ACED-B267B711E610}">
  <sheetPr codeName="Planilha12">
    <tabColor theme="1" tint="4.9989318521683403E-2"/>
    <pageSetUpPr fitToPage="1"/>
  </sheetPr>
  <dimension ref="A1:H317"/>
  <sheetViews>
    <sheetView workbookViewId="0"/>
  </sheetViews>
  <sheetFormatPr defaultColWidth="18.42578125" defaultRowHeight="14.25"/>
  <cols>
    <col min="1" max="2" width="12.7109375" style="8" customWidth="1"/>
    <col min="3" max="3" width="50.7109375" style="1" customWidth="1"/>
    <col min="4" max="4" width="15.7109375" style="9" customWidth="1"/>
    <col min="5" max="5" width="15.7109375" style="301" customWidth="1"/>
    <col min="6" max="6" width="15.7109375" style="181" customWidth="1"/>
    <col min="7" max="7" width="15.7109375" style="160" customWidth="1"/>
    <col min="8" max="8" width="21.42578125" style="6" bestFit="1" customWidth="1"/>
    <col min="9" max="9" width="44" style="6" bestFit="1" customWidth="1"/>
    <col min="10" max="13" width="18.42578125" style="6"/>
    <col min="14" max="14" width="19.140625" style="6" customWidth="1"/>
    <col min="15" max="15" width="50.7109375" style="6" bestFit="1" customWidth="1"/>
    <col min="16" max="16" width="12.7109375" style="6" customWidth="1"/>
    <col min="17" max="16384" width="18.42578125" style="6"/>
  </cols>
  <sheetData>
    <row r="1" spans="1:8" ht="99.95" customHeight="1">
      <c r="A1" s="9"/>
      <c r="B1" s="9"/>
      <c r="E1" s="408"/>
    </row>
    <row r="2" spans="1:8">
      <c r="A2" s="4"/>
      <c r="B2" s="4"/>
      <c r="C2" s="343"/>
      <c r="D2" s="4"/>
      <c r="E2" s="297"/>
      <c r="F2" s="407" t="s">
        <v>35</v>
      </c>
      <c r="G2" s="166" t="s">
        <v>8066</v>
      </c>
    </row>
    <row r="3" spans="1:8">
      <c r="A3" s="322" t="s">
        <v>37</v>
      </c>
      <c r="B3" s="323" t="s">
        <v>19</v>
      </c>
      <c r="C3" s="1012" t="s">
        <v>91</v>
      </c>
      <c r="D3" s="1012"/>
      <c r="E3" s="1012"/>
      <c r="F3" s="324" t="s">
        <v>0</v>
      </c>
      <c r="G3" s="324" t="s">
        <v>36</v>
      </c>
    </row>
    <row r="4" spans="1:8" ht="45" customHeight="1">
      <c r="A4" s="325" t="s">
        <v>34872</v>
      </c>
      <c r="B4" s="326"/>
      <c r="C4" s="1013" t="s">
        <v>34873</v>
      </c>
      <c r="D4" s="1013"/>
      <c r="E4" s="1013"/>
      <c r="F4" s="325" t="s">
        <v>39</v>
      </c>
      <c r="G4" s="327">
        <f>G26</f>
        <v>0</v>
      </c>
    </row>
    <row r="5" spans="1:8">
      <c r="A5" s="317"/>
      <c r="B5" s="317"/>
      <c r="C5" s="331"/>
      <c r="D5" s="317"/>
      <c r="E5" s="318"/>
      <c r="F5" s="319"/>
      <c r="G5" s="320"/>
    </row>
    <row r="6" spans="1:8" s="8" customFormat="1">
      <c r="A6" s="328" t="s">
        <v>20</v>
      </c>
      <c r="B6" s="328" t="s">
        <v>32</v>
      </c>
      <c r="C6" s="367" t="s">
        <v>15619</v>
      </c>
      <c r="D6" s="328" t="s">
        <v>31</v>
      </c>
      <c r="E6" s="328" t="s">
        <v>30</v>
      </c>
      <c r="F6" s="328" t="s">
        <v>29</v>
      </c>
      <c r="G6" s="167" t="s">
        <v>34</v>
      </c>
    </row>
    <row r="7" spans="1:8" ht="14.25" customHeight="1">
      <c r="A7" s="3">
        <v>10101</v>
      </c>
      <c r="B7" s="3" t="s">
        <v>1231</v>
      </c>
      <c r="C7" s="161" t="e">
        <f>IF($B7="SINAPI",VLOOKUP($A7,SINAPI!$A:$D,2,FALSE),
IF($B7="SICRO",VLOOKUP($A7,SICRO!$A:$D,2,FALSE),
IF($B7="DER-EDIF",VLOOKUP($A7,#REF!,2,FALSE),
IF($B7="DER-ROD",VLOOKUP($A7,'DER-ROD'!$A:$E,2,FALSE),
IF($B7="SEDURB",VLOOKUP($A7,'CPU-SERV'!$A:$G,2,FALSE),
IF($B7="MERCADO",VLOOKUP($A7,MERCADO!$A:$F,2,FALSE),
IF($B7="CESAN",VLOOKUP($A7,CESAN!$A:$E,2,FALSE),
IF($B7="SCO-RIO",VLOOKUP($A7,'SCO-RIO'!$A:$E,2,FALSE),""))))))))</f>
        <v>#REF!</v>
      </c>
      <c r="D7" s="3" t="e">
        <f>IF($B7="SINAPI",VLOOKUP($A7,SINAPI!$A:$D,3,FALSE),
IF($B7="SICRO","ENTRADA MANUAL",
IF($B7="DER-EDIF",VLOOKUP($A7,#REF!,3,FALSE),
IF($B7="DER-ROD",VLOOKUP($A7,'DER-ROD'!$A:$E,3,FALSE),
IF($B7="SEDURB",VLOOKUP($A7,#REF!,3,FALSE),
IF($B7="MERCADO",VLOOKUP($A7,MERCADO!$A:$F,4,FALSE),
IF($B7="CESAN",VLOOKUP($A7,CESAN!$A:$E,3,FALSE),
IF($B7="SCO-RIO","ENTRADA MANUAL",""))))))))</f>
        <v>#REF!</v>
      </c>
      <c r="E7" s="253">
        <v>2.25</v>
      </c>
      <c r="F7" s="5" t="e">
        <f>IF($B7="SINAPI",VLOOKUP($A7,SINAPI!$A:$D,4,FALSE),
IF($B7="SICRO","ENTRADA MANUAL",
IF($B7="DER-EDIF",VLOOKUP($A7,#REF!,5,FALSE),
IF($B7="DER-ROD",VLOOKUP($A7,'DER-ROD'!$A:$E,5,FALSE),
IF($B7="SEDURB",VLOOKUP($A7,#REF!,5,FALSE),
IF($B7="MERCADO",VLOOKUP($A7,MERCADO!$A:$F,6,FALSE),
IF($B7="CESAN",VLOOKUP($A7,CESAN!$A:$E,5,FALSE),
IF($B7="SCO-RIO","ENTRADA MANUAL",""))))))))</f>
        <v>#REF!</v>
      </c>
      <c r="G7" s="183" t="str">
        <f t="shared" ref="G7:G8" si="0">IFERROR(E7*F7,"")</f>
        <v/>
      </c>
      <c r="H7" s="7"/>
    </row>
    <row r="8" spans="1:8" ht="14.25" customHeight="1">
      <c r="A8" s="3">
        <v>10115</v>
      </c>
      <c r="B8" s="3" t="s">
        <v>1231</v>
      </c>
      <c r="C8" s="161" t="e">
        <f>IF($B8="SINAPI",VLOOKUP($A8,SINAPI!$A:$D,2,FALSE),
IF($B8="SICRO",VLOOKUP($A8,SICRO!$A:$D,2,FALSE),
IF($B8="DER-EDIF",VLOOKUP($A8,#REF!,2,FALSE),
IF($B8="DER-ROD",VLOOKUP($A8,'DER-ROD'!$A:$E,2,FALSE),
IF($B8="SEDURB",VLOOKUP($A8,'CPU-SERV'!$A:$G,2,FALSE),
IF($B8="MERCADO",VLOOKUP($A8,MERCADO!$A:$F,2,FALSE),
IF($B8="CESAN",VLOOKUP($A8,CESAN!$A:$E,2,FALSE),
IF($B8="SCO-RIO",VLOOKUP($A8,'SCO-RIO'!$A:$E,2,FALSE),""))))))))</f>
        <v>#REF!</v>
      </c>
      <c r="D8" s="3" t="e">
        <f>IF($B8="SINAPI",VLOOKUP($A8,SINAPI!$A:$D,3,FALSE),
IF($B8="SICRO","ENTRADA MANUAL",
IF($B8="DER-EDIF",VLOOKUP($A8,#REF!,3,FALSE),
IF($B8="DER-ROD",VLOOKUP($A8,'DER-ROD'!$A:$E,3,FALSE),
IF($B8="SEDURB",VLOOKUP($A8,#REF!,3,FALSE),
IF($B8="MERCADO",VLOOKUP($A8,MERCADO!$A:$F,4,FALSE),
IF($B8="CESAN",VLOOKUP($A8,CESAN!$A:$E,3,FALSE),
IF($B8="SCO-RIO","ENTRADA MANUAL",""))))))))</f>
        <v>#REF!</v>
      </c>
      <c r="E8" s="253">
        <v>2.25</v>
      </c>
      <c r="F8" s="5" t="e">
        <f>IF($B8="SINAPI",VLOOKUP($A8,SINAPI!$A:$D,4,FALSE),
IF($B8="SICRO","ENTRADA MANUAL",
IF($B8="DER-EDIF",VLOOKUP($A8,#REF!,5,FALSE),
IF($B8="DER-ROD",VLOOKUP($A8,'DER-ROD'!$A:$E,5,FALSE),
IF($B8="SEDURB",VLOOKUP($A8,#REF!,5,FALSE),
IF($B8="MERCADO",VLOOKUP($A8,MERCADO!$A:$F,6,FALSE),
IF($B8="CESAN",VLOOKUP($A8,CESAN!$A:$E,5,FALSE),
IF($B8="SCO-RIO","ENTRADA MANUAL",""))))))))</f>
        <v>#REF!</v>
      </c>
      <c r="G8" s="183" t="str">
        <f t="shared" si="0"/>
        <v/>
      </c>
    </row>
    <row r="9" spans="1:8" ht="14.25" customHeight="1">
      <c r="A9" s="3"/>
      <c r="B9" s="3"/>
      <c r="C9" s="330"/>
      <c r="D9" s="3"/>
      <c r="E9" s="299"/>
      <c r="F9" s="5"/>
      <c r="G9" s="183"/>
    </row>
    <row r="10" spans="1:8" ht="14.25" customHeight="1">
      <c r="A10" s="1014" t="s">
        <v>34</v>
      </c>
      <c r="B10" s="1014"/>
      <c r="C10" s="1014"/>
      <c r="D10" s="1014"/>
      <c r="E10" s="1014"/>
      <c r="F10" s="1014"/>
      <c r="G10" s="329">
        <f>ROUND(SUM(G7:G9),2)</f>
        <v>0</v>
      </c>
    </row>
    <row r="11" spans="1:8" ht="14.25" customHeight="1">
      <c r="A11" s="1015"/>
      <c r="B11" s="1015"/>
      <c r="C11" s="1015"/>
      <c r="D11" s="1015"/>
      <c r="E11" s="1015"/>
      <c r="F11" s="1015"/>
      <c r="G11" s="1015"/>
    </row>
    <row r="12" spans="1:8" s="8" customFormat="1">
      <c r="A12" s="328" t="s">
        <v>20</v>
      </c>
      <c r="B12" s="328" t="s">
        <v>32</v>
      </c>
      <c r="C12" s="367" t="s">
        <v>15620</v>
      </c>
      <c r="D12" s="328" t="s">
        <v>31</v>
      </c>
      <c r="E12" s="328" t="s">
        <v>30</v>
      </c>
      <c r="F12" s="328" t="s">
        <v>29</v>
      </c>
      <c r="G12" s="167" t="s">
        <v>33</v>
      </c>
    </row>
    <row r="13" spans="1:8" ht="14.25" customHeight="1">
      <c r="A13" s="3"/>
      <c r="B13" s="3" t="str">
        <f>IF(A13&gt;0,"SINAPI","")</f>
        <v/>
      </c>
      <c r="C13" s="330"/>
      <c r="D13" s="3"/>
      <c r="E13" s="299"/>
      <c r="F13" s="5"/>
      <c r="G13" s="183">
        <f>IFERROR(E13*F13,"")</f>
        <v>0</v>
      </c>
    </row>
    <row r="14" spans="1:8" ht="14.25" customHeight="1">
      <c r="A14" s="3"/>
      <c r="B14" s="3"/>
      <c r="C14" s="330"/>
      <c r="D14" s="3"/>
      <c r="E14" s="299"/>
      <c r="F14" s="5"/>
      <c r="G14" s="183"/>
    </row>
    <row r="15" spans="1:8" ht="14.25" customHeight="1">
      <c r="A15" s="3"/>
      <c r="B15" s="3"/>
      <c r="C15" s="330"/>
      <c r="D15" s="3"/>
      <c r="E15" s="299"/>
      <c r="F15" s="5"/>
      <c r="G15" s="183"/>
    </row>
    <row r="16" spans="1:8" ht="14.25" customHeight="1">
      <c r="A16" s="1014" t="s">
        <v>33</v>
      </c>
      <c r="B16" s="1014"/>
      <c r="C16" s="1014"/>
      <c r="D16" s="1014"/>
      <c r="E16" s="1014"/>
      <c r="F16" s="1014"/>
      <c r="G16" s="329">
        <f>ROUND(SUM(G13:G15),2)</f>
        <v>0</v>
      </c>
    </row>
    <row r="17" spans="1:8" ht="14.25" customHeight="1">
      <c r="A17" s="321"/>
      <c r="B17" s="321"/>
      <c r="C17" s="332"/>
      <c r="D17" s="317"/>
      <c r="E17" s="318"/>
      <c r="F17" s="319"/>
      <c r="G17" s="320"/>
    </row>
    <row r="18" spans="1:8" s="8" customFormat="1">
      <c r="A18" s="328" t="s">
        <v>20</v>
      </c>
      <c r="B18" s="328" t="s">
        <v>32</v>
      </c>
      <c r="C18" s="367" t="s">
        <v>34881</v>
      </c>
      <c r="D18" s="328" t="s">
        <v>31</v>
      </c>
      <c r="E18" s="328" t="s">
        <v>30</v>
      </c>
      <c r="F18" s="328" t="s">
        <v>29</v>
      </c>
      <c r="G18" s="167" t="s">
        <v>28</v>
      </c>
    </row>
    <row r="19" spans="1:8">
      <c r="A19" s="3">
        <v>151803</v>
      </c>
      <c r="B19" s="3" t="s">
        <v>1231</v>
      </c>
      <c r="C19" s="161" t="e">
        <f>IF($B19="SINAPI",VLOOKUP($A19,SINAPI!$A:$D,2,FALSE),
IF($B19="SICRO",VLOOKUP($A19,SICRO!$A:$D,2,FALSE),
IF($B19="DER-EDIF",VLOOKUP($A19,#REF!,2,FALSE),
IF($B19="DER-ROD",VLOOKUP($A19,'DER-ROD'!$A:$E,2,FALSE),
IF($B19="SEDURB",VLOOKUP($A19,'CPU-SERV'!$A:$G,2,FALSE),
IF($B19="MERCADO",VLOOKUP($A19,MERCADO!$A:$F,2,FALSE),
IF($B19="CESAN",VLOOKUP($A19,CESAN!$A:$E,2,FALSE),
IF($B19="SCO-RIO",VLOOKUP($A19,'SCO-RIO'!$A:$E,2,FALSE),""))))))))</f>
        <v>#REF!</v>
      </c>
      <c r="D19" s="3" t="e">
        <f>IF($B19="SINAPI",VLOOKUP($A19,SINAPI!$A:$D,3,FALSE),
IF($B19="SICRO","ENTRADA MANUAL",
IF($B19="DER-EDIF",VLOOKUP($A19,#REF!,3,FALSE),
IF($B19="DER-ROD",VLOOKUP($A19,'DER-ROD'!$A:$E,3,FALSE),
IF($B19="SEDURB",VLOOKUP($A19,#REF!,3,FALSE),
IF($B19="MERCADO",VLOOKUP($A19,MERCADO!$A:$F,4,FALSE),
IF($B19="CESAN",VLOOKUP($A19,CESAN!$A:$E,3,FALSE),
IF($B19="SCO-RIO","ENTRADA MANUAL",""))))))))</f>
        <v>#REF!</v>
      </c>
      <c r="E19" s="253">
        <v>15</v>
      </c>
      <c r="F19" s="5" t="e">
        <f>IF($B19="SINAPI",VLOOKUP($A19,SINAPI!$A:$D,4,FALSE),
IF($B19="SICRO","ENTRADA MANUAL",
IF($B19="DER-EDIF",VLOOKUP($A19,#REF!,5,FALSE),
IF($B19="DER-ROD",VLOOKUP($A19,'DER-ROD'!$A:$E,5,FALSE),
IF($B19="SEDURB",VLOOKUP($A19,#REF!,5,FALSE),
IF($B19="MERCADO",VLOOKUP($A19,MERCADO!$A:$F,6,FALSE),
IF($B19="CESAN",VLOOKUP($A19,CESAN!$A:$E,5,FALSE),
IF($B19="SCO-RIO","ENTRADA MANUAL",""))))))))</f>
        <v>#REF!</v>
      </c>
      <c r="G19" s="183" t="str">
        <f t="shared" ref="G19:G23" si="1">IFERROR(E19*F19,"")</f>
        <v/>
      </c>
      <c r="H19" s="7"/>
    </row>
    <row r="20" spans="1:8">
      <c r="A20" s="3">
        <v>160806</v>
      </c>
      <c r="B20" s="3" t="s">
        <v>1231</v>
      </c>
      <c r="C20" s="161" t="e">
        <f>IF($B20="SINAPI",VLOOKUP($A20,SINAPI!$A:$D,2,FALSE),
IF($B20="SICRO",VLOOKUP($A20,SICRO!$A:$D,2,FALSE),
IF($B20="DER-EDIF",VLOOKUP($A20,#REF!,2,FALSE),
IF($B20="DER-ROD",VLOOKUP($A20,'DER-ROD'!$A:$E,2,FALSE),
IF($B20="SEDURB",VLOOKUP($A20,'CPU-SERV'!$A:$G,2,FALSE),
IF($B20="MERCADO",VLOOKUP($A20,MERCADO!$A:$F,2,FALSE),
IF($B20="CESAN",VLOOKUP($A20,CESAN!$A:$E,2,FALSE),
IF($B20="SCO-RIO",VLOOKUP($A20,'SCO-RIO'!$A:$E,2,FALSE),""))))))))</f>
        <v>#REF!</v>
      </c>
      <c r="D20" s="3" t="e">
        <f>IF($B20="SINAPI",VLOOKUP($A20,SINAPI!$A:$D,3,FALSE),
IF($B20="SICRO","ENTRADA MANUAL",
IF($B20="DER-EDIF",VLOOKUP($A20,#REF!,3,FALSE),
IF($B20="DER-ROD",VLOOKUP($A20,'DER-ROD'!$A:$E,3,FALSE),
IF($B20="SEDURB",VLOOKUP($A20,#REF!,3,FALSE),
IF($B20="MERCADO",VLOOKUP($A20,MERCADO!$A:$F,4,FALSE),
IF($B20="CESAN",VLOOKUP($A20,CESAN!$A:$E,3,FALSE),
IF($B20="SCO-RIO","ENTRADA MANUAL",""))))))))</f>
        <v>#REF!</v>
      </c>
      <c r="E20" s="253">
        <v>13</v>
      </c>
      <c r="F20" s="5" t="e">
        <f>IF($B20="SINAPI",VLOOKUP($A20,SINAPI!$A:$D,4,FALSE),
IF($B20="SICRO","ENTRADA MANUAL",
IF($B20="DER-EDIF",VLOOKUP($A20,#REF!,5,FALSE),
IF($B20="DER-ROD",VLOOKUP($A20,'DER-ROD'!$A:$E,5,FALSE),
IF($B20="SEDURB",VLOOKUP($A20,#REF!,5,FALSE),
IF($B20="MERCADO",VLOOKUP($A20,MERCADO!$A:$F,6,FALSE),
IF($B20="CESAN",VLOOKUP($A20,CESAN!$A:$E,5,FALSE),
IF($B20="SCO-RIO","ENTRADA MANUAL",""))))))))</f>
        <v>#REF!</v>
      </c>
      <c r="G20" s="183" t="str">
        <f t="shared" si="1"/>
        <v/>
      </c>
      <c r="H20" s="7"/>
    </row>
    <row r="21" spans="1:8">
      <c r="A21" s="3">
        <v>160807</v>
      </c>
      <c r="B21" s="3" t="s">
        <v>1231</v>
      </c>
      <c r="C21" s="161" t="e">
        <f>IF($B21="SINAPI",VLOOKUP($A21,SINAPI!$A:$D,2,FALSE),
IF($B21="SICRO",VLOOKUP($A21,SICRO!$A:$D,2,FALSE),
IF($B21="DER-EDIF",VLOOKUP($A21,#REF!,2,FALSE),
IF($B21="DER-ROD",VLOOKUP($A21,'DER-ROD'!$A:$E,2,FALSE),
IF($B21="SEDURB",VLOOKUP($A21,'CPU-SERV'!$A:$G,2,FALSE),
IF($B21="MERCADO",VLOOKUP($A21,MERCADO!$A:$F,2,FALSE),
IF($B21="CESAN",VLOOKUP($A21,CESAN!$A:$E,2,FALSE),
IF($B21="SCO-RIO",VLOOKUP($A21,'SCO-RIO'!$A:$E,2,FALSE),""))))))))</f>
        <v>#REF!</v>
      </c>
      <c r="D21" s="3" t="e">
        <f>IF($B21="SINAPI",VLOOKUP($A21,SINAPI!$A:$D,3,FALSE),
IF($B21="SICRO","ENTRADA MANUAL",
IF($B21="DER-EDIF",VLOOKUP($A21,#REF!,3,FALSE),
IF($B21="DER-ROD",VLOOKUP($A21,'DER-ROD'!$A:$E,3,FALSE),
IF($B21="SEDURB",VLOOKUP($A21,#REF!,3,FALSE),
IF($B21="MERCADO",VLOOKUP($A21,MERCADO!$A:$F,4,FALSE),
IF($B21="CESAN",VLOOKUP($A21,CESAN!$A:$E,3,FALSE),
IF($B21="SCO-RIO","ENTRADA MANUAL",""))))))))</f>
        <v>#REF!</v>
      </c>
      <c r="E21" s="253">
        <f>E20*2</f>
        <v>26</v>
      </c>
      <c r="F21" s="5" t="e">
        <f>IF($B21="SINAPI",VLOOKUP($A21,SINAPI!$A:$D,4,FALSE),
IF($B21="SICRO","ENTRADA MANUAL",
IF($B21="DER-EDIF",VLOOKUP($A21,#REF!,5,FALSE),
IF($B21="DER-ROD",VLOOKUP($A21,'DER-ROD'!$A:$E,5,FALSE),
IF($B21="SEDURB",VLOOKUP($A21,#REF!,5,FALSE),
IF($B21="MERCADO",VLOOKUP($A21,MERCADO!$A:$F,6,FALSE),
IF($B21="CESAN",VLOOKUP($A21,CESAN!$A:$E,5,FALSE),
IF($B21="SCO-RIO","ENTRADA MANUAL",""))))))))</f>
        <v>#REF!</v>
      </c>
      <c r="G21" s="183" t="str">
        <f t="shared" si="1"/>
        <v/>
      </c>
      <c r="H21" s="7"/>
    </row>
    <row r="22" spans="1:8">
      <c r="A22" s="3">
        <v>160808</v>
      </c>
      <c r="B22" s="3" t="s">
        <v>1231</v>
      </c>
      <c r="C22" s="161" t="e">
        <f>IF($B22="SINAPI",VLOOKUP($A22,SINAPI!$A:$D,2,FALSE),
IF($B22="SICRO",VLOOKUP($A22,SICRO!$A:$D,2,FALSE),
IF($B22="DER-EDIF",VLOOKUP($A22,#REF!,2,FALSE),
IF($B22="DER-ROD",VLOOKUP($A22,'DER-ROD'!$A:$E,2,FALSE),
IF($B22="SEDURB",VLOOKUP($A22,'CPU-SERV'!$A:$G,2,FALSE),
IF($B22="MERCADO",VLOOKUP($A22,MERCADO!$A:$F,2,FALSE),
IF($B22="CESAN",VLOOKUP($A22,CESAN!$A:$E,2,FALSE),
IF($B22="SCO-RIO",VLOOKUP($A22,'SCO-RIO'!$A:$E,2,FALSE),""))))))))</f>
        <v>#REF!</v>
      </c>
      <c r="D22" s="3" t="e">
        <f>IF($B22="SINAPI",VLOOKUP($A22,SINAPI!$A:$D,3,FALSE),
IF($B22="SICRO","ENTRADA MANUAL",
IF($B22="DER-EDIF",VLOOKUP($A22,#REF!,3,FALSE),
IF($B22="DER-ROD",VLOOKUP($A22,'DER-ROD'!$A:$E,3,FALSE),
IF($B22="SEDURB",VLOOKUP($A22,#REF!,3,FALSE),
IF($B22="MERCADO",VLOOKUP($A22,MERCADO!$A:$F,4,FALSE),
IF($B22="CESAN",VLOOKUP($A22,CESAN!$A:$E,3,FALSE),
IF($B22="SCO-RIO","ENTRADA MANUAL",""))))))))</f>
        <v>#REF!</v>
      </c>
      <c r="E22" s="253">
        <f>E20*5</f>
        <v>65</v>
      </c>
      <c r="F22" s="5" t="e">
        <f>IF($B22="SINAPI",VLOOKUP($A22,SINAPI!$A:$D,4,FALSE),
IF($B22="SICRO","ENTRADA MANUAL",
IF($B22="DER-EDIF",VLOOKUP($A22,#REF!,5,FALSE),
IF($B22="DER-ROD",VLOOKUP($A22,'DER-ROD'!$A:$E,5,FALSE),
IF($B22="SEDURB",VLOOKUP($A22,#REF!,5,FALSE),
IF($B22="MERCADO",VLOOKUP($A22,MERCADO!$A:$F,6,FALSE),
IF($B22="CESAN",VLOOKUP($A22,CESAN!$A:$E,5,FALSE),
IF($B22="SCO-RIO","ENTRADA MANUAL",""))))))))</f>
        <v>#REF!</v>
      </c>
      <c r="G22" s="183" t="str">
        <f t="shared" ref="G22" si="2">IFERROR(E22*F22,"")</f>
        <v/>
      </c>
      <c r="H22" s="7"/>
    </row>
    <row r="23" spans="1:8">
      <c r="A23" s="3"/>
      <c r="B23" s="3"/>
      <c r="C23" s="161" t="str">
        <f>IF($B23="SINAPI",VLOOKUP($A23,SINAPI!$A:$D,2,FALSE),
IF($B23="SICRO",VLOOKUP($A23,SICRO!$A:$D,2,FALSE),
IF($B23="DER-EDIF",VLOOKUP($A23,#REF!,2,FALSE),
IF($B23="DER-ROD",VLOOKUP($A23,'DER-ROD'!$A:$E,2,FALSE),
IF($B23="SEDURB",VLOOKUP($A23,'CPU-SERV'!$A:$G,2,FALSE),
IF($B23="MERCADO",VLOOKUP($A23,MERCADO!$A:$F,2,FALSE),
IF($B23="CESAN",VLOOKUP($A23,CESAN!$A:$E,2,FALSE),
IF($B23="SCO-RIO",VLOOKUP($A23,'SCO-RIO'!$A:$E,2,FALSE),""))))))))</f>
        <v/>
      </c>
      <c r="D23" s="3" t="str">
        <f>IF($B23="SINAPI",VLOOKUP($A23,SINAPI!$A:$D,3,FALSE),
IF($B23="SICRO","ENTRADA MANUAL",
IF($B23="DER-EDIF",VLOOKUP($A23,#REF!,3,FALSE),
IF($B23="DER-ROD",VLOOKUP($A23,'DER-ROD'!$A:$E,3,FALSE),
IF($B23="SEDURB",VLOOKUP($A23,#REF!,3,FALSE),
IF($B23="MERCADO",VLOOKUP($A23,MERCADO!$A:$F,4,FALSE),
IF($B23="CESAN",VLOOKUP($A23,CESAN!$A:$E,3,FALSE),
IF($B23="SCO-RIO","ENTRADA MANUAL",""))))))))</f>
        <v/>
      </c>
      <c r="E23" s="253"/>
      <c r="F23" s="5" t="str">
        <f>IF($B23="SINAPI",VLOOKUP($A23,SINAPI!$A:$D,4,FALSE),
IF($B23="SICRO","ENTRADA MANUAL",
IF($B23="DER-EDIF",VLOOKUP($A23,#REF!,5,FALSE),
IF($B23="DER-ROD",VLOOKUP($A23,'DER-ROD'!$A:$E,5,FALSE),
IF($B23="SEDURB",VLOOKUP($A23,#REF!,5,FALSE),
IF($B23="MERCADO",VLOOKUP($A23,MERCADO!$A:$F,6,FALSE),
IF($B23="CESAN",VLOOKUP($A23,CESAN!$A:$E,5,FALSE),
IF($B23="SCO-RIO","ENTRADA MANUAL",""))))))))</f>
        <v/>
      </c>
      <c r="G23" s="183" t="str">
        <f t="shared" si="1"/>
        <v/>
      </c>
      <c r="H23" s="7"/>
    </row>
    <row r="24" spans="1:8" ht="14.25" customHeight="1">
      <c r="A24" s="1014" t="s">
        <v>28</v>
      </c>
      <c r="B24" s="1014"/>
      <c r="C24" s="1014"/>
      <c r="D24" s="1014"/>
      <c r="E24" s="1014"/>
      <c r="F24" s="1014"/>
      <c r="G24" s="329">
        <f>ROUND(SUM(G19:G23),2)</f>
        <v>0</v>
      </c>
    </row>
    <row r="25" spans="1:8" ht="14.25" customHeight="1">
      <c r="A25" s="331"/>
      <c r="B25" s="317"/>
      <c r="C25" s="303"/>
      <c r="D25" s="317"/>
      <c r="E25" s="318"/>
      <c r="F25" s="319"/>
      <c r="G25" s="320"/>
    </row>
    <row r="26" spans="1:8" ht="24.95" customHeight="1">
      <c r="A26" s="1010" t="s">
        <v>34874</v>
      </c>
      <c r="B26" s="1010"/>
      <c r="C26" s="1010"/>
      <c r="D26" s="1010"/>
      <c r="E26" s="1010"/>
      <c r="F26" s="1010"/>
      <c r="G26" s="310">
        <f>ROUND(G10+G16+G24,2)</f>
        <v>0</v>
      </c>
      <c r="H26" s="7"/>
    </row>
    <row r="27" spans="1:8" ht="66" customHeight="1">
      <c r="A27" s="1011" t="s">
        <v>34888</v>
      </c>
      <c r="B27" s="1011"/>
      <c r="C27" s="1011"/>
      <c r="D27" s="1011"/>
      <c r="E27" s="1011"/>
      <c r="F27" s="1011"/>
      <c r="G27" s="1011"/>
      <c r="H27" s="7"/>
    </row>
    <row r="28" spans="1:8">
      <c r="A28" s="54"/>
      <c r="B28" s="54"/>
      <c r="C28" s="54"/>
      <c r="D28" s="54"/>
      <c r="E28" s="300"/>
      <c r="F28" s="180"/>
      <c r="G28" s="184"/>
      <c r="H28" s="7"/>
    </row>
    <row r="32" spans="1:8">
      <c r="D32" s="8"/>
      <c r="E32" s="316"/>
    </row>
    <row r="33" spans="4:5">
      <c r="D33" s="8"/>
      <c r="E33" s="316"/>
    </row>
    <row r="39" spans="4:5">
      <c r="D39" s="8"/>
      <c r="E39" s="316"/>
    </row>
    <row r="40" spans="4:5">
      <c r="D40" s="8"/>
      <c r="E40" s="316"/>
    </row>
    <row r="46" spans="4:5">
      <c r="D46" s="8"/>
      <c r="E46" s="316"/>
    </row>
    <row r="47" spans="4:5">
      <c r="D47" s="8"/>
      <c r="E47" s="316"/>
    </row>
    <row r="53" spans="4:5">
      <c r="D53" s="8"/>
      <c r="E53" s="316"/>
    </row>
    <row r="57" spans="4:5">
      <c r="D57" s="8"/>
      <c r="E57" s="316"/>
    </row>
    <row r="62" spans="4:5">
      <c r="D62" s="8"/>
      <c r="E62" s="316"/>
    </row>
    <row r="63" spans="4:5">
      <c r="D63" s="8"/>
      <c r="E63" s="316"/>
    </row>
    <row r="69" spans="4:5">
      <c r="D69" s="8"/>
      <c r="E69" s="316"/>
    </row>
    <row r="70" spans="4:5">
      <c r="D70" s="8"/>
      <c r="E70" s="316"/>
    </row>
    <row r="76" spans="4:5">
      <c r="D76" s="8"/>
      <c r="E76" s="316"/>
    </row>
    <row r="77" spans="4:5">
      <c r="D77" s="8"/>
      <c r="E77" s="316"/>
    </row>
    <row r="83" spans="4:5">
      <c r="D83" s="8"/>
      <c r="E83" s="316"/>
    </row>
    <row r="87" spans="4:5">
      <c r="D87" s="8"/>
      <c r="E87" s="316"/>
    </row>
    <row r="92" spans="4:5">
      <c r="D92" s="8"/>
      <c r="E92" s="316"/>
    </row>
    <row r="93" spans="4:5">
      <c r="D93" s="8"/>
      <c r="E93" s="316"/>
    </row>
    <row r="99" spans="4:5">
      <c r="D99" s="8"/>
      <c r="E99" s="316"/>
    </row>
    <row r="100" spans="4:5">
      <c r="D100" s="8"/>
      <c r="E100" s="316"/>
    </row>
    <row r="106" spans="4:5">
      <c r="D106" s="8"/>
      <c r="E106" s="316"/>
    </row>
    <row r="107" spans="4:5">
      <c r="D107" s="8"/>
      <c r="E107" s="316"/>
    </row>
    <row r="113" spans="4:5">
      <c r="D113" s="8"/>
      <c r="E113" s="316"/>
    </row>
    <row r="117" spans="4:5">
      <c r="D117" s="8"/>
      <c r="E117" s="316"/>
    </row>
    <row r="122" spans="4:5">
      <c r="D122" s="8"/>
      <c r="E122" s="316"/>
    </row>
    <row r="123" spans="4:5">
      <c r="D123" s="8"/>
      <c r="E123" s="316"/>
    </row>
    <row r="129" spans="4:5">
      <c r="D129" s="8"/>
      <c r="E129" s="316"/>
    </row>
    <row r="130" spans="4:5">
      <c r="D130" s="8"/>
      <c r="E130" s="316"/>
    </row>
    <row r="136" spans="4:5">
      <c r="D136" s="8"/>
      <c r="E136" s="316"/>
    </row>
    <row r="137" spans="4:5">
      <c r="D137" s="8"/>
      <c r="E137" s="316"/>
    </row>
    <row r="143" spans="4:5">
      <c r="D143" s="8"/>
      <c r="E143" s="316"/>
    </row>
    <row r="147" spans="4:5">
      <c r="D147" s="8"/>
      <c r="E147" s="316"/>
    </row>
    <row r="152" spans="4:5">
      <c r="D152" s="8"/>
      <c r="E152" s="316"/>
    </row>
    <row r="153" spans="4:5">
      <c r="D153" s="8"/>
      <c r="E153" s="316"/>
    </row>
    <row r="159" spans="4:5">
      <c r="D159" s="8"/>
      <c r="E159" s="316"/>
    </row>
    <row r="160" spans="4:5">
      <c r="D160" s="8"/>
      <c r="E160" s="316"/>
    </row>
    <row r="166" spans="4:5">
      <c r="D166" s="8"/>
      <c r="E166" s="316"/>
    </row>
    <row r="167" spans="4:5">
      <c r="D167" s="8"/>
      <c r="E167" s="316"/>
    </row>
    <row r="173" spans="4:5">
      <c r="D173" s="8"/>
      <c r="E173" s="316"/>
    </row>
    <row r="177" spans="4:5">
      <c r="D177" s="8"/>
      <c r="E177" s="316"/>
    </row>
    <row r="182" spans="4:5">
      <c r="D182" s="8"/>
      <c r="E182" s="316"/>
    </row>
    <row r="183" spans="4:5">
      <c r="D183" s="8"/>
      <c r="E183" s="316"/>
    </row>
    <row r="189" spans="4:5">
      <c r="D189" s="8"/>
      <c r="E189" s="316"/>
    </row>
    <row r="190" spans="4:5">
      <c r="D190" s="8"/>
      <c r="E190" s="316"/>
    </row>
    <row r="196" spans="4:5">
      <c r="D196" s="8"/>
      <c r="E196" s="316"/>
    </row>
    <row r="197" spans="4:5">
      <c r="D197" s="8"/>
      <c r="E197" s="316"/>
    </row>
    <row r="203" spans="4:5">
      <c r="D203" s="8"/>
      <c r="E203" s="316"/>
    </row>
    <row r="207" spans="4:5">
      <c r="D207" s="8"/>
      <c r="E207" s="316"/>
    </row>
    <row r="212" spans="4:5">
      <c r="D212" s="8"/>
      <c r="E212" s="316"/>
    </row>
    <row r="213" spans="4:5">
      <c r="D213" s="8"/>
      <c r="E213" s="316"/>
    </row>
    <row r="219" spans="4:5">
      <c r="D219" s="8"/>
      <c r="E219" s="316"/>
    </row>
    <row r="220" spans="4:5">
      <c r="D220" s="8"/>
      <c r="E220" s="316"/>
    </row>
    <row r="226" spans="4:5">
      <c r="D226" s="8"/>
      <c r="E226" s="316"/>
    </row>
    <row r="227" spans="4:5">
      <c r="D227" s="8"/>
      <c r="E227" s="316"/>
    </row>
    <row r="233" spans="4:5">
      <c r="D233" s="8"/>
      <c r="E233" s="316"/>
    </row>
    <row r="237" spans="4:5">
      <c r="D237" s="8"/>
      <c r="E237" s="316"/>
    </row>
    <row r="242" spans="4:5">
      <c r="D242" s="8"/>
      <c r="E242" s="316"/>
    </row>
    <row r="243" spans="4:5">
      <c r="D243" s="8"/>
      <c r="E243" s="316"/>
    </row>
    <row r="249" spans="4:5">
      <c r="D249" s="8"/>
      <c r="E249" s="316"/>
    </row>
    <row r="250" spans="4:5">
      <c r="D250" s="8"/>
      <c r="E250" s="316"/>
    </row>
    <row r="256" spans="4:5">
      <c r="D256" s="8"/>
      <c r="E256" s="316"/>
    </row>
    <row r="257" spans="4:5">
      <c r="D257" s="8"/>
      <c r="E257" s="316"/>
    </row>
    <row r="263" spans="4:5">
      <c r="D263" s="8"/>
      <c r="E263" s="316"/>
    </row>
    <row r="269" spans="4:5">
      <c r="D269" s="8"/>
      <c r="E269" s="316"/>
    </row>
    <row r="270" spans="4:5">
      <c r="D270" s="8"/>
      <c r="E270" s="316"/>
    </row>
    <row r="276" spans="4:5">
      <c r="D276" s="8"/>
      <c r="E276" s="316"/>
    </row>
    <row r="277" spans="4:5">
      <c r="D277" s="8"/>
      <c r="E277" s="316"/>
    </row>
    <row r="283" spans="4:5">
      <c r="D283" s="8"/>
      <c r="E283" s="316"/>
    </row>
    <row r="284" spans="4:5">
      <c r="D284" s="8"/>
      <c r="E284" s="316"/>
    </row>
    <row r="290" spans="4:5">
      <c r="D290" s="8"/>
      <c r="E290" s="316"/>
    </row>
    <row r="296" spans="4:5">
      <c r="D296" s="8"/>
      <c r="E296" s="316"/>
    </row>
    <row r="297" spans="4:5">
      <c r="D297" s="8"/>
      <c r="E297" s="316"/>
    </row>
    <row r="303" spans="4:5">
      <c r="D303" s="8"/>
      <c r="E303" s="316"/>
    </row>
    <row r="304" spans="4:5">
      <c r="D304" s="8"/>
      <c r="E304" s="316"/>
    </row>
    <row r="310" spans="4:5">
      <c r="D310" s="8"/>
      <c r="E310" s="316"/>
    </row>
    <row r="311" spans="4:5">
      <c r="D311" s="8"/>
      <c r="E311" s="316"/>
    </row>
    <row r="317" spans="4:5">
      <c r="D317" s="8"/>
      <c r="E317" s="316"/>
    </row>
  </sheetData>
  <autoFilter ref="C2:G28" xr:uid="{A9C3BA50-2586-490B-A819-2D204ECEE9EC}"/>
  <mergeCells count="8">
    <mergeCell ref="A26:F26"/>
    <mergeCell ref="A27:G27"/>
    <mergeCell ref="C3:E3"/>
    <mergeCell ref="C4:E4"/>
    <mergeCell ref="A10:F10"/>
    <mergeCell ref="A16:F16"/>
    <mergeCell ref="A24:F24"/>
    <mergeCell ref="A11:G11"/>
  </mergeCells>
  <dataValidations count="1">
    <dataValidation type="list" allowBlank="1" showInputMessage="1" showErrorMessage="1" sqref="B7:B8 B19:B23" xr:uid="{93EB1EBB-7A2F-48B7-8811-45F9B3BAD433}">
      <formula1>"SINAPI,SICRO,DER-EDIF,DER-ROD,CPU,MERCADO,CESAN,SCO-RIO"</formula1>
    </dataValidation>
  </dataValidations>
  <printOptions horizontalCentered="1"/>
  <pageMargins left="0.51181102362204722" right="0.51181102362204722" top="0.78740157480314965" bottom="0.78740157480314965" header="0.31496062992125984" footer="0.31496062992125984"/>
  <pageSetup paperSize="9" scale="67" fitToHeight="0" orientation="portrait" r:id="rId1"/>
  <colBreaks count="1" manualBreakCount="1">
    <brk id="7"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550AF4-A089-4BAA-8F50-AD33F7B0460E}">
  <sheetPr codeName="Planilha13">
    <tabColor theme="1" tint="4.9989318521683403E-2"/>
    <pageSetUpPr fitToPage="1"/>
  </sheetPr>
  <dimension ref="A1:H100"/>
  <sheetViews>
    <sheetView workbookViewId="0"/>
  </sheetViews>
  <sheetFormatPr defaultColWidth="18.42578125" defaultRowHeight="14.25"/>
  <cols>
    <col min="1" max="2" width="12.7109375" style="9" customWidth="1"/>
    <col min="3" max="3" width="50.7109375" style="1" customWidth="1"/>
    <col min="4" max="4" width="15.7109375" style="9" customWidth="1"/>
    <col min="5" max="5" width="15.7109375" style="255" customWidth="1"/>
    <col min="6" max="6" width="15.7109375" style="385" customWidth="1"/>
    <col min="7" max="7" width="15.7109375" style="374" customWidth="1"/>
    <col min="8" max="8" width="21.42578125" style="6" bestFit="1" customWidth="1"/>
    <col min="9" max="9" width="44" style="6" bestFit="1" customWidth="1"/>
    <col min="10" max="13" width="18.42578125" style="6"/>
    <col min="14" max="14" width="19.140625" style="6" customWidth="1"/>
    <col min="15" max="15" width="50.7109375" style="6" bestFit="1" customWidth="1"/>
    <col min="16" max="16" width="12.7109375" style="6" customWidth="1"/>
    <col min="17" max="16384" width="18.42578125" style="6"/>
  </cols>
  <sheetData>
    <row r="1" spans="1:8" ht="99.95" customHeight="1"/>
    <row r="2" spans="1:8">
      <c r="A2" s="4"/>
      <c r="B2" s="4"/>
      <c r="C2" s="343"/>
      <c r="D2" s="4"/>
      <c r="E2" s="251"/>
      <c r="F2" s="407" t="s">
        <v>35</v>
      </c>
      <c r="G2" s="166" t="s">
        <v>8066</v>
      </c>
    </row>
    <row r="3" spans="1:8">
      <c r="A3" s="313" t="s">
        <v>37</v>
      </c>
      <c r="B3" s="252" t="s">
        <v>19</v>
      </c>
      <c r="C3" s="1018" t="s">
        <v>91</v>
      </c>
      <c r="D3" s="1018"/>
      <c r="E3" s="1018"/>
      <c r="F3" s="165" t="s">
        <v>0</v>
      </c>
      <c r="G3" s="165" t="s">
        <v>36</v>
      </c>
    </row>
    <row r="4" spans="1:8" ht="45" customHeight="1">
      <c r="A4" s="345" t="s">
        <v>34737</v>
      </c>
      <c r="B4" s="346"/>
      <c r="C4" s="1019" t="s">
        <v>34889</v>
      </c>
      <c r="D4" s="1019"/>
      <c r="E4" s="1019"/>
      <c r="F4" s="345" t="s">
        <v>39</v>
      </c>
      <c r="G4" s="344">
        <f>G26</f>
        <v>22056.53</v>
      </c>
    </row>
    <row r="5" spans="1:8">
      <c r="A5" s="317"/>
      <c r="B5" s="317"/>
      <c r="C5" s="331"/>
      <c r="D5" s="317"/>
      <c r="E5" s="333"/>
      <c r="F5" s="368"/>
      <c r="G5" s="375"/>
    </row>
    <row r="6" spans="1:8" s="9" customFormat="1">
      <c r="A6" s="328" t="s">
        <v>20</v>
      </c>
      <c r="B6" s="328" t="s">
        <v>32</v>
      </c>
      <c r="C6" s="367" t="s">
        <v>15619</v>
      </c>
      <c r="D6" s="328" t="s">
        <v>31</v>
      </c>
      <c r="E6" s="369" t="s">
        <v>30</v>
      </c>
      <c r="F6" s="167" t="s">
        <v>29</v>
      </c>
      <c r="G6" s="167"/>
    </row>
    <row r="7" spans="1:8">
      <c r="A7" s="3"/>
      <c r="B7" s="3"/>
      <c r="C7" s="161" t="str">
        <f>IF($B7="SINAPI",VLOOKUP($A7,SINAPI!$A:$D,2,FALSE),
IF($B7="SICRO",VLOOKUP($A7,SICRO!$A:$D,2,FALSE),
IF($B7="DER-EDIF",VLOOKUP($A7,#REF!,2,FALSE),
IF($B7="DER-ROD",VLOOKUP($A7,'DER-ROD'!$A:$E,2,FALSE),
IF($B7="SEDURB",VLOOKUP($A7,'CPU-SERV'!$A:$G,2,FALSE),
IF($B7="MERCADO",VLOOKUP($A7,MERCADO!$A:$F,2,FALSE),
IF($B7="CESAN",VLOOKUP($A7,CESAN!$A:$E,2,FALSE),
IF($B7="SCO-RIO",VLOOKUP($A7,'SCO-RIO'!$A:$E,2,FALSE),""))))))))</f>
        <v/>
      </c>
      <c r="D7" s="3" t="str">
        <f>IF($B7="SINAPI",VLOOKUP($A7,SINAPI!$A:$D,3,FALSE),
IF($B7="SICRO","ENTRADA MANUAL",
IF($B7="DER-EDIF",VLOOKUP($A7,#REF!,3,FALSE),
IF($B7="DER-ROD",VLOOKUP($A7,'DER-ROD'!$A:$E,3,FALSE),
IF($B7="SEDURB",VLOOKUP($A7,#REF!,3,FALSE),
IF($B7="MERCADO",VLOOKUP($A7,MERCADO!$A:$F,4,FALSE),
IF($B7="CESAN",VLOOKUP($A7,CESAN!$A:$E,3,FALSE),
IF($B7="SCO-RIO","ENTRADA MANUAL",""))))))))</f>
        <v/>
      </c>
      <c r="E7" s="253"/>
      <c r="F7" s="376" t="str">
        <f>IF($B7="SINAPI",VLOOKUP($A7,SINAPI!$A:$D,4,FALSE),
IF($B7="SICRO","ENTRADA MANUAL",
IF($B7="DER-EDIF",VLOOKUP($A7,#REF!,5,FALSE),
IF($B7="DER-ROD",VLOOKUP($A7,'DER-ROD'!$A:$E,5,FALSE),
IF($B7="SEDURB",VLOOKUP($A7,#REF!,5,FALSE),
IF($B7="MERCADO",VLOOKUP($A7,MERCADO!$A:$F,6,FALSE),
IF($B7="CESAN",VLOOKUP($A7,CESAN!$A:$E,5,FALSE),
IF($B7="SCO-RIO","ENTRADA MANUAL",""))))))))</f>
        <v/>
      </c>
      <c r="G7" s="377" t="str">
        <f t="shared" ref="G7:G9" si="0">IFERROR(E7*F7,"")</f>
        <v/>
      </c>
      <c r="H7" s="7"/>
    </row>
    <row r="8" spans="1:8">
      <c r="A8" s="3"/>
      <c r="B8" s="3"/>
      <c r="C8" s="161" t="str">
        <f>IF($B8="SINAPI",VLOOKUP($A8,SINAPI!$A:$D,2,FALSE),
IF($B8="SICRO",VLOOKUP($A8,SICRO!$A:$D,2,FALSE),
IF($B8="DER-EDIF",VLOOKUP($A8,#REF!,2,FALSE),
IF($B8="DER-ROD",VLOOKUP($A8,'DER-ROD'!$A:$E,2,FALSE),
IF($B8="SEDURB",VLOOKUP($A8,'CPU-SERV'!$A:$G,2,FALSE),
IF($B8="MERCADO",VLOOKUP($A8,MERCADO!$A:$F,2,FALSE),
IF($B8="CESAN",VLOOKUP($A8,CESAN!$A:$E,2,FALSE),
IF($B8="SCO-RIO",VLOOKUP($A8,'SCO-RIO'!$A:$E,2,FALSE),""))))))))</f>
        <v/>
      </c>
      <c r="D8" s="3" t="str">
        <f>IF($B8="SINAPI",VLOOKUP($A8,SINAPI!$A:$D,3,FALSE),
IF($B8="SICRO","ENTRADA MANUAL",
IF($B8="DER-EDIF",VLOOKUP($A8,#REF!,3,FALSE),
IF($B8="DER-ROD",VLOOKUP($A8,'DER-ROD'!$A:$E,3,FALSE),
IF($B8="SEDURB",VLOOKUP($A8,#REF!,3,FALSE),
IF($B8="MERCADO",VLOOKUP($A8,MERCADO!$A:$F,4,FALSE),
IF($B8="CESAN",VLOOKUP($A8,CESAN!$A:$E,3,FALSE),
IF($B8="SCO-RIO","ENTRADA MANUAL",""))))))))</f>
        <v/>
      </c>
      <c r="E8" s="253"/>
      <c r="F8" s="376" t="str">
        <f>IF($B8="SINAPI",VLOOKUP($A8,SINAPI!$A:$D,4,FALSE),
IF($B8="SICRO","ENTRADA MANUAL",
IF($B8="DER-EDIF",VLOOKUP($A8,#REF!,5,FALSE),
IF($B8="DER-ROD",VLOOKUP($A8,'DER-ROD'!$A:$E,5,FALSE),
IF($B8="SEDURB",VLOOKUP($A8,#REF!,5,FALSE),
IF($B8="MERCADO",VLOOKUP($A8,MERCADO!$A:$F,6,FALSE),
IF($B8="CESAN",VLOOKUP($A8,CESAN!$A:$E,5,FALSE),
IF($B8="SCO-RIO","ENTRADA MANUAL",""))))))))</f>
        <v/>
      </c>
      <c r="G8" s="377" t="str">
        <f t="shared" si="0"/>
        <v/>
      </c>
    </row>
    <row r="9" spans="1:8">
      <c r="A9" s="3"/>
      <c r="B9" s="3"/>
      <c r="C9" s="161" t="str">
        <f>IF($B9="SINAPI",VLOOKUP($A9,SINAPI!$A:$D,2,FALSE),
IF($B9="SICRO",VLOOKUP($A9,SICRO!$A:$D,2,FALSE),
IF($B9="DER-EDIF",VLOOKUP($A9,#REF!,2,FALSE),
IF($B9="DER-ROD",VLOOKUP($A9,'DER-ROD'!$A:$E,2,FALSE),
IF($B9="SEDURB",VLOOKUP($A9,'CPU-SERV'!$A:$G,2,FALSE),
IF($B9="MERCADO",VLOOKUP($A9,MERCADO!$A:$F,2,FALSE),
IF($B9="CESAN",VLOOKUP($A9,CESAN!$A:$E,2,FALSE),
IF($B9="SCO-RIO",VLOOKUP($A9,'SCO-RIO'!$A:$E,2,FALSE),""))))))))</f>
        <v/>
      </c>
      <c r="D9" s="3" t="str">
        <f>IF($B9="SINAPI",VLOOKUP($A9,SINAPI!$A:$D,3,FALSE),
IF($B9="SICRO","ENTRADA MANUAL",
IF($B9="DER-EDIF",VLOOKUP($A9,#REF!,3,FALSE),
IF($B9="DER-ROD",VLOOKUP($A9,'DER-ROD'!$A:$E,3,FALSE),
IF($B9="SEDURB",VLOOKUP($A9,#REF!,3,FALSE),
IF($B9="MERCADO",VLOOKUP($A9,MERCADO!$A:$F,4,FALSE),
IF($B9="CESAN",VLOOKUP($A9,CESAN!$A:$E,3,FALSE),
IF($B9="SCO-RIO","ENTRADA MANUAL",""))))))))</f>
        <v/>
      </c>
      <c r="E9" s="253"/>
      <c r="F9" s="376" t="str">
        <f>IF($B9="SINAPI",VLOOKUP($A9,SINAPI!$A:$D,4,FALSE),
IF($B9="SICRO","ENTRADA MANUAL",
IF($B9="DER-EDIF",VLOOKUP($A9,#REF!,5,FALSE),
IF($B9="DER-ROD",VLOOKUP($A9,'DER-ROD'!$A:$E,5,FALSE),
IF($B9="SEDURB",VLOOKUP($A9,#REF!,5,FALSE),
IF($B9="MERCADO",VLOOKUP($A9,MERCADO!$A:$F,6,FALSE),
IF($B9="CESAN",VLOOKUP($A9,CESAN!$A:$E,5,FALSE),
IF($B9="SCO-RIO","ENTRADA MANUAL",""))))))))</f>
        <v/>
      </c>
      <c r="G9" s="377" t="str">
        <f t="shared" si="0"/>
        <v/>
      </c>
    </row>
    <row r="10" spans="1:8">
      <c r="A10" s="1014" t="s">
        <v>34</v>
      </c>
      <c r="B10" s="1014"/>
      <c r="C10" s="1014"/>
      <c r="D10" s="1014"/>
      <c r="E10" s="1014"/>
      <c r="F10" s="1014"/>
      <c r="G10" s="378">
        <f>ROUND(SUM(G7:G9),2)</f>
        <v>0</v>
      </c>
    </row>
    <row r="11" spans="1:8">
      <c r="A11" s="317"/>
      <c r="B11" s="317"/>
      <c r="C11" s="331"/>
      <c r="D11" s="317"/>
      <c r="E11" s="333"/>
      <c r="F11" s="368"/>
      <c r="G11" s="375"/>
    </row>
    <row r="12" spans="1:8" s="370" customFormat="1">
      <c r="A12" s="328" t="s">
        <v>20</v>
      </c>
      <c r="B12" s="328" t="s">
        <v>32</v>
      </c>
      <c r="C12" s="367" t="s">
        <v>15620</v>
      </c>
      <c r="D12" s="328" t="s">
        <v>31</v>
      </c>
      <c r="E12" s="369" t="s">
        <v>30</v>
      </c>
      <c r="F12" s="167" t="s">
        <v>29</v>
      </c>
      <c r="G12" s="167"/>
    </row>
    <row r="13" spans="1:8">
      <c r="A13" s="3"/>
      <c r="B13" s="3"/>
      <c r="C13" s="161" t="str">
        <f>IF($B13="SINAPI",VLOOKUP($A13,SINAPI!$A:$D,2,FALSE),
IF($B13="SICRO",VLOOKUP($A13,SICRO!$A:$D,2,FALSE),
IF($B13="DER-EDIF",VLOOKUP($A13,#REF!,2,FALSE),
IF($B13="DER-ROD",VLOOKUP($A13,'DER-ROD'!$A:$E,2,FALSE),
IF($B13="SEDURB",VLOOKUP($A13,'CPU-SERV'!$A:$G,2,FALSE),
IF($B13="MERCADO",VLOOKUP($A13,MERCADO!$A:$F,2,FALSE),
IF($B13="CESAN",VLOOKUP($A13,CESAN!$A:$E,2,FALSE),
IF($B13="SCO-RIO",VLOOKUP($A13,'SCO-RIO'!$A:$E,2,FALSE),""))))))))</f>
        <v/>
      </c>
      <c r="D13" s="3" t="str">
        <f>IF($B13="SINAPI",VLOOKUP($A13,SINAPI!$A:$D,3,FALSE),
IF($B13="SICRO","ENTRADA MANUAL",
IF($B13="DER-EDIF",VLOOKUP($A13,#REF!,3,FALSE),
IF($B13="DER-ROD",VLOOKUP($A13,'DER-ROD'!$A:$E,3,FALSE),
IF($B13="SEDURB",VLOOKUP($A13,#REF!,3,FALSE),
IF($B13="MERCADO",VLOOKUP($A13,MERCADO!$A:$F,4,FALSE),
IF($B13="CESAN",VLOOKUP($A13,CESAN!$A:$E,3,FALSE),
IF($B13="SCO-RIO","ENTRADA MANUAL",""))))))))</f>
        <v/>
      </c>
      <c r="E13" s="253"/>
      <c r="F13" s="376" t="str">
        <f>IF($B13="SINAPI",VLOOKUP($A13,SINAPI!$A:$D,4,FALSE),
IF($B13="SICRO","ENTRADA MANUAL",
IF($B13="DER-EDIF",VLOOKUP($A13,#REF!,5,FALSE),
IF($B13="DER-ROD",VLOOKUP($A13,'DER-ROD'!$A:$E,5,FALSE),
IF($B13="SEDURB",VLOOKUP($A13,#REF!,5,FALSE),
IF($B13="MERCADO",VLOOKUP($A13,MERCADO!$A:$F,6,FALSE),
IF($B13="CESAN",VLOOKUP($A13,CESAN!$A:$E,5,FALSE),
IF($B13="SCO-RIO","ENTRADA MANUAL",""))))))))</f>
        <v/>
      </c>
      <c r="G13" s="377" t="str">
        <f t="shared" ref="G13:G15" si="1">IFERROR(E13*F13,"")</f>
        <v/>
      </c>
    </row>
    <row r="14" spans="1:8">
      <c r="A14" s="3"/>
      <c r="B14" s="3"/>
      <c r="C14" s="161" t="str">
        <f>IF($B14="SINAPI",VLOOKUP($A14,SINAPI!$A:$D,2,FALSE),
IF($B14="SICRO",VLOOKUP($A14,SICRO!$A:$D,2,FALSE),
IF($B14="DER-EDIF",VLOOKUP($A14,#REF!,2,FALSE),
IF($B14="DER-ROD",VLOOKUP($A14,'DER-ROD'!$A:$E,2,FALSE),
IF($B14="SEDURB",VLOOKUP($A14,'CPU-SERV'!$A:$G,2,FALSE),
IF($B14="MERCADO",VLOOKUP($A14,MERCADO!$A:$F,2,FALSE),
IF($B14="CESAN",VLOOKUP($A14,CESAN!$A:$E,2,FALSE),
IF($B14="SCO-RIO",VLOOKUP($A14,'SCO-RIO'!$A:$E,2,FALSE),""))))))))</f>
        <v/>
      </c>
      <c r="D14" s="3" t="str">
        <f>IF($B14="SINAPI",VLOOKUP($A14,SINAPI!$A:$D,3,FALSE),
IF($B14="SICRO","ENTRADA MANUAL",
IF($B14="DER-EDIF",VLOOKUP($A14,#REF!,3,FALSE),
IF($B14="DER-ROD",VLOOKUP($A14,'DER-ROD'!$A:$E,3,FALSE),
IF($B14="SEDURB",VLOOKUP($A14,#REF!,3,FALSE),
IF($B14="MERCADO",VLOOKUP($A14,MERCADO!$A:$F,4,FALSE),
IF($B14="CESAN",VLOOKUP($A14,CESAN!$A:$E,3,FALSE),
IF($B14="SCO-RIO","ENTRADA MANUAL",""))))))))</f>
        <v/>
      </c>
      <c r="E14" s="253"/>
      <c r="F14" s="376" t="str">
        <f>IF($B14="SINAPI",VLOOKUP($A14,SINAPI!$A:$D,4,FALSE),
IF($B14="SICRO","ENTRADA MANUAL",
IF($B14="DER-EDIF",VLOOKUP($A14,#REF!,5,FALSE),
IF($B14="DER-ROD",VLOOKUP($A14,'DER-ROD'!$A:$E,5,FALSE),
IF($B14="SEDURB",VLOOKUP($A14,#REF!,5,FALSE),
IF($B14="MERCADO",VLOOKUP($A14,MERCADO!$A:$F,6,FALSE),
IF($B14="CESAN",VLOOKUP($A14,CESAN!$A:$E,5,FALSE),
IF($B14="SCO-RIO","ENTRADA MANUAL",""))))))))</f>
        <v/>
      </c>
      <c r="G14" s="377" t="str">
        <f t="shared" si="1"/>
        <v/>
      </c>
    </row>
    <row r="15" spans="1:8">
      <c r="A15" s="3"/>
      <c r="B15" s="3"/>
      <c r="C15" s="161" t="str">
        <f>IF($B15="SINAPI",VLOOKUP($A15,SINAPI!$A:$D,2,FALSE),
IF($B15="SICRO",VLOOKUP($A15,SICRO!$A:$D,2,FALSE),
IF($B15="DER-EDIF",VLOOKUP($A15,#REF!,2,FALSE),
IF($B15="DER-ROD",VLOOKUP($A15,'DER-ROD'!$A:$E,2,FALSE),
IF($B15="SEDURB",VLOOKUP($A15,'CPU-SERV'!$A:$G,2,FALSE),
IF($B15="MERCADO",VLOOKUP($A15,MERCADO!$A:$F,2,FALSE),
IF($B15="CESAN",VLOOKUP($A15,CESAN!$A:$E,2,FALSE),
IF($B15="SCO-RIO",VLOOKUP($A15,'SCO-RIO'!$A:$E,2,FALSE),""))))))))</f>
        <v/>
      </c>
      <c r="D15" s="3" t="str">
        <f>IF($B15="SINAPI",VLOOKUP($A15,SINAPI!$A:$D,3,FALSE),
IF($B15="SICRO","ENTRADA MANUAL",
IF($B15="DER-EDIF",VLOOKUP($A15,#REF!,3,FALSE),
IF($B15="DER-ROD",VLOOKUP($A15,'DER-ROD'!$A:$E,3,FALSE),
IF($B15="SEDURB",VLOOKUP($A15,#REF!,3,FALSE),
IF($B15="MERCADO",VLOOKUP($A15,MERCADO!$A:$F,4,FALSE),
IF($B15="CESAN",VLOOKUP($A15,CESAN!$A:$E,3,FALSE),
IF($B15="SCO-RIO","ENTRADA MANUAL",""))))))))</f>
        <v/>
      </c>
      <c r="E15" s="253"/>
      <c r="F15" s="376" t="str">
        <f>IF($B15="SINAPI",VLOOKUP($A15,SINAPI!$A:$D,4,FALSE),
IF($B15="SICRO","ENTRADA MANUAL",
IF($B15="DER-EDIF",VLOOKUP($A15,#REF!,5,FALSE),
IF($B15="DER-ROD",VLOOKUP($A15,'DER-ROD'!$A:$E,5,FALSE),
IF($B15="SEDURB",VLOOKUP($A15,#REF!,5,FALSE),
IF($B15="MERCADO",VLOOKUP($A15,MERCADO!$A:$F,6,FALSE),
IF($B15="CESAN",VLOOKUP($A15,CESAN!$A:$E,5,FALSE),
IF($B15="SCO-RIO","ENTRADA MANUAL",""))))))))</f>
        <v/>
      </c>
      <c r="G15" s="377" t="str">
        <f t="shared" si="1"/>
        <v/>
      </c>
    </row>
    <row r="16" spans="1:8" ht="14.25" customHeight="1">
      <c r="A16" s="1014" t="s">
        <v>33</v>
      </c>
      <c r="B16" s="1014"/>
      <c r="C16" s="1014"/>
      <c r="D16" s="1014"/>
      <c r="E16" s="1014"/>
      <c r="F16" s="1014"/>
      <c r="G16" s="378">
        <f>ROUND(SUM(G13:G15),2)</f>
        <v>0</v>
      </c>
    </row>
    <row r="17" spans="1:8" ht="14.25" customHeight="1">
      <c r="A17" s="321"/>
      <c r="B17" s="321"/>
      <c r="C17" s="332"/>
      <c r="D17" s="317"/>
      <c r="E17" s="333"/>
      <c r="F17" s="368"/>
      <c r="G17" s="375"/>
    </row>
    <row r="18" spans="1:8" s="370" customFormat="1">
      <c r="A18" s="328" t="s">
        <v>20</v>
      </c>
      <c r="B18" s="328" t="s">
        <v>32</v>
      </c>
      <c r="C18" s="367" t="s">
        <v>15621</v>
      </c>
      <c r="D18" s="328" t="s">
        <v>31</v>
      </c>
      <c r="E18" s="369" t="s">
        <v>30</v>
      </c>
      <c r="F18" s="167" t="s">
        <v>29</v>
      </c>
      <c r="G18" s="167"/>
    </row>
    <row r="19" spans="1:8" ht="22.5">
      <c r="A19" s="3">
        <v>1</v>
      </c>
      <c r="B19" s="3" t="s">
        <v>34830</v>
      </c>
      <c r="C19" s="161" t="str">
        <f>IF($B19="SINAPI",VLOOKUP($A19,SINAPI!$A:$D,2,FALSE),
IF($B19="SICRO",VLOOKUP($A19,SICRO!$A:$D,2,FALSE),
IF($B19="DER-EDIF",VLOOKUP($A19,#REF!,2,FALSE),
IF($B19="DER-ROD",VLOOKUP($A19,'DER-ROD'!$A:$E,2,FALSE),
IF($B19="SEDURB",VLOOKUP($A19,'CPU-SERV'!$A:$G,2,FALSE),
IF($B19="MERCADO",VLOOKUP($A19,MERCADO!$A:$F,2,FALSE),
IF($B19="CESAN",VLOOKUP($A19,CESAN!$A:$E,2,FALSE),
IF($B19="SCO-RIO",VLOOKUP($A19,'SCO-RIO'!$A:$E,2,FALSE),""))))))))</f>
        <v>Servidor local tipo gabinete para instalação no CCO. Dell PowerEdge T340 com Windows Server 2019 ou equivalente</v>
      </c>
      <c r="D19" s="3" t="str">
        <f>IF($B19="SINAPI",VLOOKUP($A19,SINAPI!$A:$D,3,FALSE),
IF($B19="SICRO","ENTRADA MANUAL",
IF($B19="DER-EDIF",VLOOKUP($A19,#REF!,3,FALSE),
IF($B19="DER-ROD",VLOOKUP($A19,'DER-ROD'!$A:$E,3,FALSE),
IF($B19="SEDURB",VLOOKUP($A19,#REF!,3,FALSE),
IF($B19="MERCADO",VLOOKUP($A19,MERCADO!$A:$F,4,FALSE),
IF($B19="CESAN",VLOOKUP($A19,CESAN!$A:$E,3,FALSE),
IF($B19="SCO-RIO","ENTRADA MANUAL",""))))))))</f>
        <v>un</v>
      </c>
      <c r="E19" s="253">
        <v>1</v>
      </c>
      <c r="F19" s="376">
        <f>IF($B19="SINAPI",VLOOKUP($A19,SINAPI!$A:$D,4,FALSE),
IF($B19="SICRO","ENTRADA MANUAL",
IF($B19="DER-EDIF",VLOOKUP($A19,#REF!,5,FALSE),
IF($B19="DER-ROD",VLOOKUP($A19,'DER-ROD'!$A:$E,5,FALSE),
IF($B19="SEDURB",VLOOKUP($A19,#REF!,5,FALSE),
IF($B19="MERCADO",VLOOKUP($A19,MERCADO!$A:$F,6,FALSE),
IF($B19="CESAN",VLOOKUP($A19,CESAN!$A:$E,5,FALSE),
IF($B19="SCO-RIO","ENTRADA MANUAL",""))))))))</f>
        <v>19798.63</v>
      </c>
      <c r="G19" s="377">
        <f>IFERROR(E19*F19,"")</f>
        <v>19798.63</v>
      </c>
    </row>
    <row r="20" spans="1:8">
      <c r="A20" s="3">
        <v>3</v>
      </c>
      <c r="B20" s="3" t="s">
        <v>34830</v>
      </c>
      <c r="C20" s="161" t="str">
        <f>IF($B20="SINAPI",VLOOKUP($A20,SINAPI!$A:$D,2,FALSE),
IF($B20="SICRO",VLOOKUP($A20,SICRO!$A:$D,2,FALSE),
IF($B20="DER-EDIF",VLOOKUP($A20,#REF!,2,FALSE),
IF($B20="DER-ROD",VLOOKUP($A20,'DER-ROD'!$A:$E,2,FALSE),
IF($B20="SEDURB",VLOOKUP($A20,'CPU-SERV'!$A:$G,2,FALSE),
IF($B20="MERCADO",VLOOKUP($A20,MERCADO!$A:$F,2,FALSE),
IF($B20="CESAN",VLOOKUP($A20,CESAN!$A:$E,2,FALSE),
IF($B20="SCO-RIO",VLOOKUP($A20,'SCO-RIO'!$A:$E,2,FALSE),""))))))))</f>
        <v>Teclado USB padrão ABNT 2, com fio. Dell KB216 ou equivalente</v>
      </c>
      <c r="D20" s="3" t="str">
        <f>IF($B20="SINAPI",VLOOKUP($A20,SINAPI!$A:$D,3,FALSE),
IF($B20="SICRO","ENTRADA MANUAL",
IF($B20="DER-EDIF",VLOOKUP($A20,#REF!,3,FALSE),
IF($B20="DER-ROD",VLOOKUP($A20,'DER-ROD'!$A:$E,3,FALSE),
IF($B20="SEDURB",VLOOKUP($A20,#REF!,3,FALSE),
IF($B20="MERCADO",VLOOKUP($A20,MERCADO!$A:$F,4,FALSE),
IF($B20="CESAN",VLOOKUP($A20,CESAN!$A:$E,3,FALSE),
IF($B20="SCO-RIO","ENTRADA MANUAL",""))))))))</f>
        <v>un</v>
      </c>
      <c r="E20" s="253">
        <v>1</v>
      </c>
      <c r="F20" s="376">
        <f>IF($B20="SINAPI",VLOOKUP($A20,SINAPI!$A:$D,4,FALSE),
IF($B20="SICRO","ENTRADA MANUAL",
IF($B20="DER-EDIF",VLOOKUP($A20,#REF!,5,FALSE),
IF($B20="DER-ROD",VLOOKUP($A20,'DER-ROD'!$A:$E,5,FALSE),
IF($B20="SEDURB",VLOOKUP($A20,#REF!,5,FALSE),
IF($B20="MERCADO",VLOOKUP($A20,MERCADO!$A:$F,6,FALSE),
IF($B20="CESAN",VLOOKUP($A20,CESAN!$A:$E,5,FALSE),
IF($B20="SCO-RIO","ENTRADA MANUAL",""))))))))</f>
        <v>116.03</v>
      </c>
      <c r="G20" s="377">
        <f t="shared" ref="G20:G23" si="2">IFERROR(E20*F20,"")</f>
        <v>116.03</v>
      </c>
    </row>
    <row r="21" spans="1:8" ht="22.5">
      <c r="A21" s="3">
        <v>4</v>
      </c>
      <c r="B21" s="3" t="s">
        <v>34830</v>
      </c>
      <c r="C21" s="161" t="str">
        <f>IF($B21="SINAPI",VLOOKUP($A21,SINAPI!$A:$D,2,FALSE),
IF($B21="SICRO",VLOOKUP($A21,SICRO!$A:$D,2,FALSE),
IF($B21="DER-EDIF",VLOOKUP($A21,#REF!,2,FALSE),
IF($B21="DER-ROD",VLOOKUP($A21,'DER-ROD'!$A:$E,2,FALSE),
IF($B21="SEDURB",VLOOKUP($A21,'CPU-SERV'!$A:$G,2,FALSE),
IF($B21="MERCADO",VLOOKUP($A21,MERCADO!$A:$F,2,FALSE),
IF($B21="CESAN",VLOOKUP($A21,CESAN!$A:$E,2,FALSE),
IF($B21="SCO-RIO",VLOOKUP($A21,'SCO-RIO'!$A:$E,2,FALSE),""))))))))</f>
        <v>Mouse ótico USB com 3 botões e scroll, com fio. Dell MS116 ou equivalente</v>
      </c>
      <c r="D21" s="3" t="str">
        <f>IF($B21="SINAPI",VLOOKUP($A21,SINAPI!$A:$D,3,FALSE),
IF($B21="SICRO","ENTRADA MANUAL",
IF($B21="DER-EDIF",VLOOKUP($A21,#REF!,3,FALSE),
IF($B21="DER-ROD",VLOOKUP($A21,'DER-ROD'!$A:$E,3,FALSE),
IF($B21="SEDURB",VLOOKUP($A21,#REF!,3,FALSE),
IF($B21="MERCADO",VLOOKUP($A21,MERCADO!$A:$F,4,FALSE),
IF($B21="CESAN",VLOOKUP($A21,CESAN!$A:$E,3,FALSE),
IF($B21="SCO-RIO","ENTRADA MANUAL",""))))))))</f>
        <v>un</v>
      </c>
      <c r="E21" s="253">
        <v>1</v>
      </c>
      <c r="F21" s="376">
        <f>IF($B21="SINAPI",VLOOKUP($A21,SINAPI!$A:$D,4,FALSE),
IF($B21="SICRO","ENTRADA MANUAL",
IF($B21="DER-EDIF",VLOOKUP($A21,#REF!,5,FALSE),
IF($B21="DER-ROD",VLOOKUP($A21,'DER-ROD'!$A:$E,5,FALSE),
IF($B21="SEDURB",VLOOKUP($A21,#REF!,5,FALSE),
IF($B21="MERCADO",VLOOKUP($A21,MERCADO!$A:$F,6,FALSE),
IF($B21="CESAN",VLOOKUP($A21,CESAN!$A:$E,5,FALSE),
IF($B21="SCO-RIO","ENTRADA MANUAL",""))))))))</f>
        <v>89.05</v>
      </c>
      <c r="G21" s="377">
        <f t="shared" si="2"/>
        <v>89.05</v>
      </c>
    </row>
    <row r="22" spans="1:8" ht="33.75">
      <c r="A22" s="3">
        <v>5</v>
      </c>
      <c r="B22" s="3" t="s">
        <v>34830</v>
      </c>
      <c r="C22" s="161" t="str">
        <f>IF($B22="SINAPI",VLOOKUP($A22,SINAPI!$A:$D,2,FALSE),
IF($B22="SICRO",VLOOKUP($A22,SICRO!$A:$D,2,FALSE),
IF($B22="DER-EDIF",VLOOKUP($A22,#REF!,2,FALSE),
IF($B22="DER-ROD",VLOOKUP($A22,'DER-ROD'!$A:$E,2,FALSE),
IF($B22="SEDURB",VLOOKUP($A22,'CPU-SERV'!$A:$G,2,FALSE),
IF($B22="MERCADO",VLOOKUP($A22,MERCADO!$A:$F,2,FALSE),
IF($B22="CESAN",VLOOKUP($A22,CESAN!$A:$E,2,FALSE),
IF($B22="SCO-RIO",VLOOKUP($A22,'SCO-RIO'!$A:$E,2,FALSE),""))))))))</f>
        <v>Monitor FullHD 1080p, tela no mínimo 23.8" (diagonal), conexões HDMI e VGA, com ajuste de posição da tela (rotação, altura e ângulo). Dell P2419H ou equivalente</v>
      </c>
      <c r="D22" s="3" t="str">
        <f>IF($B22="SINAPI",VLOOKUP($A22,SINAPI!$A:$D,3,FALSE),
IF($B22="SICRO","ENTRADA MANUAL",
IF($B22="DER-EDIF",VLOOKUP($A22,#REF!,3,FALSE),
IF($B22="DER-ROD",VLOOKUP($A22,'DER-ROD'!$A:$E,3,FALSE),
IF($B22="SEDURB",VLOOKUP($A22,#REF!,3,FALSE),
IF($B22="MERCADO",VLOOKUP($A22,MERCADO!$A:$F,4,FALSE),
IF($B22="CESAN",VLOOKUP($A22,CESAN!$A:$E,3,FALSE),
IF($B22="SCO-RIO","ENTRADA MANUAL",""))))))))</f>
        <v>un</v>
      </c>
      <c r="E22" s="253">
        <v>1</v>
      </c>
      <c r="F22" s="376">
        <f>IF($B22="SINAPI",VLOOKUP($A22,SINAPI!$A:$D,4,FALSE),
IF($B22="SICRO","ENTRADA MANUAL",
IF($B22="DER-EDIF",VLOOKUP($A22,#REF!,5,FALSE),
IF($B22="DER-ROD",VLOOKUP($A22,'DER-ROD'!$A:$E,5,FALSE),
IF($B22="SEDURB",VLOOKUP($A22,#REF!,5,FALSE),
IF($B22="MERCADO",VLOOKUP($A22,MERCADO!$A:$F,6,FALSE),
IF($B22="CESAN",VLOOKUP($A22,CESAN!$A:$E,5,FALSE),
IF($B22="SCO-RIO","ENTRADA MANUAL",""))))))))</f>
        <v>1168.43</v>
      </c>
      <c r="G22" s="377">
        <f t="shared" si="2"/>
        <v>1168.43</v>
      </c>
    </row>
    <row r="23" spans="1:8">
      <c r="A23" s="3">
        <v>8</v>
      </c>
      <c r="B23" s="3" t="s">
        <v>34830</v>
      </c>
      <c r="C23" s="161" t="str">
        <f>IF($B23="SINAPI",VLOOKUP($A23,SINAPI!$A:$D,2,FALSE),
IF($B23="SICRO",VLOOKUP($A23,SICRO!$A:$D,2,FALSE),
IF($B23="DER-EDIF",VLOOKUP($A23,#REF!,2,FALSE),
IF($B23="DER-ROD",VLOOKUP($A23,'DER-ROD'!$A:$E,2,FALSE),
IF($B23="SEDURB",VLOOKUP($A23,'CPU-SERV'!$A:$G,2,FALSE),
IF($B23="MERCADO",VLOOKUP($A23,MERCADO!$A:$F,2,FALSE),
IF($B23="CESAN",VLOOKUP($A23,CESAN!$A:$E,2,FALSE),
IF($B23="SCO-RIO",VLOOKUP($A23,'SCO-RIO'!$A:$E,2,FALSE),""))))))))</f>
        <v>Nobreak 1500VA 980Watt Bivolt</v>
      </c>
      <c r="D23" s="3" t="str">
        <f>IF($B23="SINAPI",VLOOKUP($A23,SINAPI!$A:$D,3,FALSE),
IF($B23="SICRO","ENTRADA MANUAL",
IF($B23="DER-EDIF",VLOOKUP($A23,#REF!,3,FALSE),
IF($B23="DER-ROD",VLOOKUP($A23,'DER-ROD'!$A:$E,3,FALSE),
IF($B23="SEDURB",VLOOKUP($A23,#REF!,3,FALSE),
IF($B23="MERCADO",VLOOKUP($A23,MERCADO!$A:$F,4,FALSE),
IF($B23="CESAN",VLOOKUP($A23,CESAN!$A:$E,3,FALSE),
IF($B23="SCO-RIO","ENTRADA MANUAL",""))))))))</f>
        <v>un</v>
      </c>
      <c r="E23" s="253">
        <v>1</v>
      </c>
      <c r="F23" s="376">
        <f>IF($B23="SINAPI",VLOOKUP($A23,SINAPI!$A:$D,4,FALSE),
IF($B23="SICRO","ENTRADA MANUAL",
IF($B23="DER-EDIF",VLOOKUP($A23,#REF!,5,FALSE),
IF($B23="DER-ROD",VLOOKUP($A23,'DER-ROD'!$A:$E,5,FALSE),
IF($B23="SEDURB",VLOOKUP($A23,#REF!,5,FALSE),
IF($B23="MERCADO",VLOOKUP($A23,MERCADO!$A:$F,6,FALSE),
IF($B23="CESAN",VLOOKUP($A23,CESAN!$A:$E,5,FALSE),
IF($B23="SCO-RIO","ENTRADA MANUAL",""))))))))</f>
        <v>884.39</v>
      </c>
      <c r="G23" s="377">
        <f t="shared" si="2"/>
        <v>884.39</v>
      </c>
    </row>
    <row r="24" spans="1:8" ht="14.25" customHeight="1">
      <c r="A24" s="1014" t="s">
        <v>28</v>
      </c>
      <c r="B24" s="1014"/>
      <c r="C24" s="1014"/>
      <c r="D24" s="1014"/>
      <c r="E24" s="1014"/>
      <c r="F24" s="1014"/>
      <c r="G24" s="378">
        <f>ROUND(SUM(G19:G23),2)</f>
        <v>22056.53</v>
      </c>
    </row>
    <row r="25" spans="1:8" ht="14.25" customHeight="1">
      <c r="A25" s="317"/>
      <c r="B25" s="317"/>
      <c r="C25" s="303"/>
      <c r="D25" s="317"/>
      <c r="E25" s="333"/>
      <c r="F25" s="368"/>
      <c r="G25" s="375"/>
    </row>
    <row r="26" spans="1:8" ht="24.95" customHeight="1">
      <c r="A26" s="1016" t="s">
        <v>34735</v>
      </c>
      <c r="B26" s="1016"/>
      <c r="C26" s="1016"/>
      <c r="D26" s="1016"/>
      <c r="E26" s="1016"/>
      <c r="F26" s="1016"/>
      <c r="G26" s="2">
        <f>ROUND(G10+G16+G24,2)</f>
        <v>22056.53</v>
      </c>
      <c r="H26" s="7"/>
    </row>
    <row r="27" spans="1:8" ht="24.95" customHeight="1">
      <c r="A27" s="1017" t="s">
        <v>1217</v>
      </c>
      <c r="B27" s="1017"/>
      <c r="C27" s="1017"/>
      <c r="D27" s="1017"/>
      <c r="E27" s="1017"/>
      <c r="F27" s="1017"/>
      <c r="G27" s="1017"/>
      <c r="H27" s="7"/>
    </row>
    <row r="28" spans="1:8">
      <c r="A28" s="371"/>
      <c r="B28" s="371"/>
      <c r="C28" s="54"/>
      <c r="D28" s="371"/>
      <c r="E28" s="254"/>
      <c r="F28" s="379"/>
      <c r="G28" s="380"/>
      <c r="H28" s="7"/>
    </row>
    <row r="29" spans="1:8">
      <c r="A29" s="313" t="s">
        <v>37</v>
      </c>
      <c r="B29" s="252" t="s">
        <v>19</v>
      </c>
      <c r="C29" s="1018" t="s">
        <v>91</v>
      </c>
      <c r="D29" s="1018"/>
      <c r="E29" s="1018"/>
      <c r="F29" s="165" t="s">
        <v>0</v>
      </c>
      <c r="G29" s="165" t="s">
        <v>36</v>
      </c>
    </row>
    <row r="30" spans="1:8" ht="45" customHeight="1">
      <c r="A30" s="345" t="s">
        <v>34839</v>
      </c>
      <c r="B30" s="346"/>
      <c r="C30" s="1019" t="s">
        <v>34890</v>
      </c>
      <c r="D30" s="1019"/>
      <c r="E30" s="1019"/>
      <c r="F30" s="345" t="s">
        <v>39</v>
      </c>
      <c r="G30" s="344">
        <f>G51</f>
        <v>7732.74</v>
      </c>
    </row>
    <row r="31" spans="1:8" ht="14.25" customHeight="1">
      <c r="A31" s="335"/>
      <c r="B31" s="335"/>
      <c r="C31" s="342"/>
      <c r="D31" s="335"/>
      <c r="E31" s="336"/>
      <c r="F31" s="381"/>
      <c r="G31" s="382"/>
    </row>
    <row r="32" spans="1:8" s="370" customFormat="1">
      <c r="A32" s="328" t="s">
        <v>20</v>
      </c>
      <c r="B32" s="328" t="s">
        <v>32</v>
      </c>
      <c r="C32" s="367" t="s">
        <v>15619</v>
      </c>
      <c r="D32" s="328" t="s">
        <v>31</v>
      </c>
      <c r="E32" s="369" t="s">
        <v>30</v>
      </c>
      <c r="F32" s="167" t="s">
        <v>29</v>
      </c>
      <c r="G32" s="167"/>
    </row>
    <row r="33" spans="1:8">
      <c r="A33" s="3"/>
      <c r="B33" s="3"/>
      <c r="C33" s="161" t="str">
        <f>IF($B33="SINAPI",VLOOKUP($A33,SINAPI!$A:$D,2,FALSE),
IF($B33="SICRO",VLOOKUP($A33,SICRO!$A:$D,2,FALSE),
IF($B33="DER-EDIF",VLOOKUP($A33,#REF!,2,FALSE),
IF($B33="DER-ROD",VLOOKUP($A33,'DER-ROD'!$A:$E,2,FALSE),
IF($B33="SEDURB",VLOOKUP($A33,'CPU-SERV'!$A:$G,2,FALSE),
IF($B33="MERCADO",VLOOKUP($A33,MERCADO!$A:$F,2,FALSE),
IF($B33="CESAN",VLOOKUP($A33,CESAN!$A:$E,2,FALSE),
IF($B33="SCO-RIO",VLOOKUP($A33,'SCO-RIO'!$A:$E,2,FALSE),""))))))))</f>
        <v/>
      </c>
      <c r="D33" s="3" t="str">
        <f>IF($B33="SINAPI",VLOOKUP($A33,SINAPI!$A:$D,3,FALSE),
IF($B33="SICRO","ENTRADA MANUAL",
IF($B33="DER-EDIF",VLOOKUP($A33,#REF!,3,FALSE),
IF($B33="DER-ROD",VLOOKUP($A33,'DER-ROD'!$A:$E,3,FALSE),
IF($B33="SEDURB",VLOOKUP($A33,#REF!,3,FALSE),
IF($B33="MERCADO",VLOOKUP($A33,MERCADO!$A:$F,4,FALSE),
IF($B33="CESAN",VLOOKUP($A33,CESAN!$A:$E,3,FALSE),
IF($B33="SCO-RIO","ENTRADA MANUAL",""))))))))</f>
        <v/>
      </c>
      <c r="E33" s="253"/>
      <c r="F33" s="376" t="str">
        <f>IF($B33="SINAPI",VLOOKUP($A33,SINAPI!$A:$D,4,FALSE),
IF($B33="SICRO","ENTRADA MANUAL",
IF($B33="DER-EDIF",VLOOKUP($A33,#REF!,5,FALSE),
IF($B33="DER-ROD",VLOOKUP($A33,'DER-ROD'!$A:$E,5,FALSE),
IF($B33="SEDURB",VLOOKUP($A33,#REF!,5,FALSE),
IF($B33="MERCADO",VLOOKUP($A33,MERCADO!$A:$F,6,FALSE),
IF($B33="CESAN",VLOOKUP($A33,CESAN!$A:$E,5,FALSE),
IF($B33="SCO-RIO","ENTRADA MANUAL",""))))))))</f>
        <v/>
      </c>
      <c r="G33" s="377" t="str">
        <f t="shared" ref="G33:G35" si="3">IFERROR(ROUND(E33*F33,2),"")</f>
        <v/>
      </c>
      <c r="H33" s="250"/>
    </row>
    <row r="34" spans="1:8">
      <c r="A34" s="3"/>
      <c r="B34" s="3"/>
      <c r="C34" s="161" t="str">
        <f>IF($B34="SINAPI",VLOOKUP($A34,SINAPI!$A:$D,2,FALSE),
IF($B34="SICRO",VLOOKUP($A34,SICRO!$A:$D,2,FALSE),
IF($B34="DER-EDIF",VLOOKUP($A34,#REF!,2,FALSE),
IF($B34="DER-ROD",VLOOKUP($A34,'DER-ROD'!$A:$E,2,FALSE),
IF($B34="SEDURB",VLOOKUP($A34,'CPU-SERV'!$A:$G,2,FALSE),
IF($B34="MERCADO",VLOOKUP($A34,MERCADO!$A:$F,2,FALSE),
IF($B34="CESAN",VLOOKUP($A34,CESAN!$A:$E,2,FALSE),
IF($B34="SCO-RIO",VLOOKUP($A34,'SCO-RIO'!$A:$E,2,FALSE),""))))))))</f>
        <v/>
      </c>
      <c r="D34" s="3" t="str">
        <f>IF($B34="SINAPI",VLOOKUP($A34,SINAPI!$A:$D,3,FALSE),
IF($B34="SICRO","ENTRADA MANUAL",
IF($B34="DER-EDIF",VLOOKUP($A34,#REF!,3,FALSE),
IF($B34="DER-ROD",VLOOKUP($A34,'DER-ROD'!$A:$E,3,FALSE),
IF($B34="SEDURB",VLOOKUP($A34,#REF!,3,FALSE),
IF($B34="MERCADO",VLOOKUP($A34,MERCADO!$A:$F,4,FALSE),
IF($B34="CESAN",VLOOKUP($A34,CESAN!$A:$E,3,FALSE),
IF($B34="SCO-RIO","ENTRADA MANUAL",""))))))))</f>
        <v/>
      </c>
      <c r="E34" s="253"/>
      <c r="F34" s="376" t="str">
        <f>IF($B34="SINAPI",VLOOKUP($A34,SINAPI!$A:$D,4,FALSE),
IF($B34="SICRO","ENTRADA MANUAL",
IF($B34="DER-EDIF",VLOOKUP($A34,#REF!,5,FALSE),
IF($B34="DER-ROD",VLOOKUP($A34,'DER-ROD'!$A:$E,5,FALSE),
IF($B34="SEDURB",VLOOKUP($A34,#REF!,5,FALSE),
IF($B34="MERCADO",VLOOKUP($A34,MERCADO!$A:$F,6,FALSE),
IF($B34="CESAN",VLOOKUP($A34,CESAN!$A:$E,5,FALSE),
IF($B34="SCO-RIO","ENTRADA MANUAL",""))))))))</f>
        <v/>
      </c>
      <c r="G34" s="377" t="str">
        <f t="shared" si="3"/>
        <v/>
      </c>
    </row>
    <row r="35" spans="1:8">
      <c r="A35" s="3"/>
      <c r="B35" s="3"/>
      <c r="C35" s="161" t="str">
        <f>IF($B35="SINAPI",VLOOKUP($A35,SINAPI!$A:$D,2,FALSE),
IF($B35="SICRO",VLOOKUP($A35,SICRO!$A:$D,2,FALSE),
IF($B35="DER-EDIF",VLOOKUP($A35,#REF!,2,FALSE),
IF($B35="DER-ROD",VLOOKUP($A35,'DER-ROD'!$A:$E,2,FALSE),
IF($B35="SEDURB",VLOOKUP($A35,'CPU-SERV'!$A:$G,2,FALSE),
IF($B35="MERCADO",VLOOKUP($A35,MERCADO!$A:$F,2,FALSE),
IF($B35="CESAN",VLOOKUP($A35,CESAN!$A:$E,2,FALSE),
IF($B35="SCO-RIO",VLOOKUP($A35,'SCO-RIO'!$A:$E,2,FALSE),""))))))))</f>
        <v/>
      </c>
      <c r="D35" s="3" t="str">
        <f>IF($B35="SINAPI",VLOOKUP($A35,SINAPI!$A:$D,3,FALSE),
IF($B35="SICRO","ENTRADA MANUAL",
IF($B35="DER-EDIF",VLOOKUP($A35,#REF!,3,FALSE),
IF($B35="DER-ROD",VLOOKUP($A35,'DER-ROD'!$A:$E,3,FALSE),
IF($B35="SEDURB",VLOOKUP($A35,#REF!,3,FALSE),
IF($B35="MERCADO",VLOOKUP($A35,MERCADO!$A:$F,4,FALSE),
IF($B35="CESAN",VLOOKUP($A35,CESAN!$A:$E,3,FALSE),
IF($B35="SCO-RIO","ENTRADA MANUAL",""))))))))</f>
        <v/>
      </c>
      <c r="E35" s="253"/>
      <c r="F35" s="376" t="str">
        <f>IF($B35="SINAPI",VLOOKUP($A35,SINAPI!$A:$D,4,FALSE),
IF($B35="SICRO","ENTRADA MANUAL",
IF($B35="DER-EDIF",VLOOKUP($A35,#REF!,5,FALSE),
IF($B35="DER-ROD",VLOOKUP($A35,'DER-ROD'!$A:$E,5,FALSE),
IF($B35="SEDURB",VLOOKUP($A35,#REF!,5,FALSE),
IF($B35="MERCADO",VLOOKUP($A35,MERCADO!$A:$F,6,FALSE),
IF($B35="CESAN",VLOOKUP($A35,CESAN!$A:$E,5,FALSE),
IF($B35="SCO-RIO","ENTRADA MANUAL",""))))))))</f>
        <v/>
      </c>
      <c r="G35" s="377" t="str">
        <f t="shared" si="3"/>
        <v/>
      </c>
    </row>
    <row r="36" spans="1:8" ht="14.25" customHeight="1">
      <c r="A36" s="1014" t="s">
        <v>34</v>
      </c>
      <c r="B36" s="1014"/>
      <c r="C36" s="1014"/>
      <c r="D36" s="1014"/>
      <c r="E36" s="1014"/>
      <c r="F36" s="1014"/>
      <c r="G36" s="378">
        <f>ROUND(SUM(G33:G35),2)</f>
        <v>0</v>
      </c>
    </row>
    <row r="37" spans="1:8" ht="14.25" customHeight="1">
      <c r="A37" s="337"/>
      <c r="B37" s="337"/>
      <c r="C37" s="341"/>
      <c r="D37" s="337"/>
      <c r="E37" s="338"/>
      <c r="F37" s="383"/>
      <c r="G37" s="384"/>
    </row>
    <row r="38" spans="1:8" s="370" customFormat="1">
      <c r="A38" s="328" t="s">
        <v>20</v>
      </c>
      <c r="B38" s="328" t="s">
        <v>32</v>
      </c>
      <c r="C38" s="367" t="s">
        <v>15620</v>
      </c>
      <c r="D38" s="328" t="s">
        <v>31</v>
      </c>
      <c r="E38" s="369" t="s">
        <v>30</v>
      </c>
      <c r="F38" s="167" t="s">
        <v>29</v>
      </c>
      <c r="G38" s="167"/>
    </row>
    <row r="39" spans="1:8" ht="14.25" customHeight="1">
      <c r="A39" s="3"/>
      <c r="B39" s="3"/>
      <c r="C39" s="161" t="str">
        <f>IF($B39="SINAPI",VLOOKUP($A39,SINAPI!$A:$D,2,FALSE),
IF($B39="SICRO",VLOOKUP($A39,SICRO!$A:$D,2,FALSE),
IF($B39="DER-EDIF",VLOOKUP($A39,#REF!,2,FALSE),
IF($B39="DER-ROD",VLOOKUP($A39,'DER-ROD'!$A:$E,2,FALSE),
IF($B39="SEDURB",VLOOKUP($A39,'CPU-SERV'!$A:$G,2,FALSE),
IF($B39="MERCADO",VLOOKUP($A39,MERCADO!$A:$F,2,FALSE),
IF($B39="CESAN",VLOOKUP($A39,CESAN!$A:$E,2,FALSE),
IF($B39="SCO-RIO",VLOOKUP($A39,'SCO-RIO'!$A:$E,2,FALSE),""))))))))</f>
        <v/>
      </c>
      <c r="D39" s="3" t="str">
        <f>IF($B39="SINAPI",VLOOKUP($A39,SINAPI!$A:$D,3,FALSE),
IF($B39="SICRO","ENTRADA MANUAL",
IF($B39="DER-EDIF",VLOOKUP($A39,#REF!,3,FALSE),
IF($B39="DER-ROD",VLOOKUP($A39,'DER-ROD'!$A:$E,3,FALSE),
IF($B39="SEDURB",VLOOKUP($A39,#REF!,3,FALSE),
IF($B39="MERCADO",VLOOKUP($A39,MERCADO!$A:$F,4,FALSE),
IF($B39="CESAN",VLOOKUP($A39,CESAN!$A:$E,3,FALSE),
IF($B39="SCO-RIO","ENTRADA MANUAL",""))))))))</f>
        <v/>
      </c>
      <c r="E39" s="253"/>
      <c r="F39" s="376" t="str">
        <f>IF($B39="SINAPI",VLOOKUP($A39,SINAPI!$A:$D,4,FALSE),
IF($B39="SICRO","ENTRADA MANUAL",
IF($B39="DER-EDIF",VLOOKUP($A39,#REF!,5,FALSE),
IF($B39="DER-ROD",VLOOKUP($A39,'DER-ROD'!$A:$E,5,FALSE),
IF($B39="SEDURB",VLOOKUP($A39,#REF!,5,FALSE),
IF($B39="MERCADO",VLOOKUP($A39,MERCADO!$A:$F,6,FALSE),
IF($B39="CESAN",VLOOKUP($A39,CESAN!$A:$E,5,FALSE),
IF($B39="SCO-RIO","ENTRADA MANUAL",""))))))))</f>
        <v/>
      </c>
      <c r="G39" s="377" t="str">
        <f t="shared" ref="G39:G41" si="4">IFERROR(E39*F39,"")</f>
        <v/>
      </c>
    </row>
    <row r="40" spans="1:8" ht="14.25" customHeight="1">
      <c r="A40" s="3"/>
      <c r="B40" s="3"/>
      <c r="C40" s="161" t="str">
        <f>IF($B40="SINAPI",VLOOKUP($A40,SINAPI!$A:$D,2,FALSE),
IF($B40="SICRO",VLOOKUP($A40,SICRO!$A:$D,2,FALSE),
IF($B40="DER-EDIF",VLOOKUP($A40,#REF!,2,FALSE),
IF($B40="DER-ROD",VLOOKUP($A40,'DER-ROD'!$A:$E,2,FALSE),
IF($B40="SEDURB",VLOOKUP($A40,'CPU-SERV'!$A:$G,2,FALSE),
IF($B40="MERCADO",VLOOKUP($A40,MERCADO!$A:$F,2,FALSE),
IF($B40="CESAN",VLOOKUP($A40,CESAN!$A:$E,2,FALSE),
IF($B40="SCO-RIO",VLOOKUP($A40,'SCO-RIO'!$A:$E,2,FALSE),""))))))))</f>
        <v/>
      </c>
      <c r="D40" s="3" t="str">
        <f>IF($B40="SINAPI",VLOOKUP($A40,SINAPI!$A:$D,3,FALSE),
IF($B40="SICRO","ENTRADA MANUAL",
IF($B40="DER-EDIF",VLOOKUP($A40,#REF!,3,FALSE),
IF($B40="DER-ROD",VLOOKUP($A40,'DER-ROD'!$A:$E,3,FALSE),
IF($B40="SEDURB",VLOOKUP($A40,#REF!,3,FALSE),
IF($B40="MERCADO",VLOOKUP($A40,MERCADO!$A:$F,4,FALSE),
IF($B40="CESAN",VLOOKUP($A40,CESAN!$A:$E,3,FALSE),
IF($B40="SCO-RIO","ENTRADA MANUAL",""))))))))</f>
        <v/>
      </c>
      <c r="E40" s="253"/>
      <c r="F40" s="376" t="str">
        <f>IF($B40="SINAPI",VLOOKUP($A40,SINAPI!$A:$D,4,FALSE),
IF($B40="SICRO","ENTRADA MANUAL",
IF($B40="DER-EDIF",VLOOKUP($A40,#REF!,5,FALSE),
IF($B40="DER-ROD",VLOOKUP($A40,'DER-ROD'!$A:$E,5,FALSE),
IF($B40="SEDURB",VLOOKUP($A40,#REF!,5,FALSE),
IF($B40="MERCADO",VLOOKUP($A40,MERCADO!$A:$F,6,FALSE),
IF($B40="CESAN",VLOOKUP($A40,CESAN!$A:$E,5,FALSE),
IF($B40="SCO-RIO","ENTRADA MANUAL",""))))))))</f>
        <v/>
      </c>
      <c r="G40" s="377" t="str">
        <f t="shared" si="4"/>
        <v/>
      </c>
    </row>
    <row r="41" spans="1:8" ht="14.25" customHeight="1">
      <c r="A41" s="3"/>
      <c r="B41" s="3"/>
      <c r="C41" s="161" t="str">
        <f>IF($B41="SINAPI",VLOOKUP($A41,SINAPI!$A:$D,2,FALSE),
IF($B41="SICRO",VLOOKUP($A41,SICRO!$A:$D,2,FALSE),
IF($B41="DER-EDIF",VLOOKUP($A41,#REF!,2,FALSE),
IF($B41="DER-ROD",VLOOKUP($A41,'DER-ROD'!$A:$E,2,FALSE),
IF($B41="SEDURB",VLOOKUP($A41,'CPU-SERV'!$A:$G,2,FALSE),
IF($B41="MERCADO",VLOOKUP($A41,MERCADO!$A:$F,2,FALSE),
IF($B41="CESAN",VLOOKUP($A41,CESAN!$A:$E,2,FALSE),
IF($B41="SCO-RIO",VLOOKUP($A41,'SCO-RIO'!$A:$E,2,FALSE),""))))))))</f>
        <v/>
      </c>
      <c r="D41" s="3" t="str">
        <f>IF($B41="SINAPI",VLOOKUP($A41,SINAPI!$A:$D,3,FALSE),
IF($B41="SICRO","ENTRADA MANUAL",
IF($B41="DER-EDIF",VLOOKUP($A41,#REF!,3,FALSE),
IF($B41="DER-ROD",VLOOKUP($A41,'DER-ROD'!$A:$E,3,FALSE),
IF($B41="SEDURB",VLOOKUP($A41,#REF!,3,FALSE),
IF($B41="MERCADO",VLOOKUP($A41,MERCADO!$A:$F,4,FALSE),
IF($B41="CESAN",VLOOKUP($A41,CESAN!$A:$E,3,FALSE),
IF($B41="SCO-RIO","ENTRADA MANUAL",""))))))))</f>
        <v/>
      </c>
      <c r="E41" s="253"/>
      <c r="F41" s="376" t="str">
        <f>IF($B41="SINAPI",VLOOKUP($A41,SINAPI!$A:$D,4,FALSE),
IF($B41="SICRO","ENTRADA MANUAL",
IF($B41="DER-EDIF",VLOOKUP($A41,#REF!,5,FALSE),
IF($B41="DER-ROD",VLOOKUP($A41,'DER-ROD'!$A:$E,5,FALSE),
IF($B41="SEDURB",VLOOKUP($A41,#REF!,5,FALSE),
IF($B41="MERCADO",VLOOKUP($A41,MERCADO!$A:$F,6,FALSE),
IF($B41="CESAN",VLOOKUP($A41,CESAN!$A:$E,5,FALSE),
IF($B41="SCO-RIO","ENTRADA MANUAL",""))))))))</f>
        <v/>
      </c>
      <c r="G41" s="377" t="str">
        <f t="shared" si="4"/>
        <v/>
      </c>
    </row>
    <row r="42" spans="1:8" ht="14.25" customHeight="1">
      <c r="A42" s="1014" t="s">
        <v>33</v>
      </c>
      <c r="B42" s="1014"/>
      <c r="C42" s="1014"/>
      <c r="D42" s="1014"/>
      <c r="E42" s="1014"/>
      <c r="F42" s="1014"/>
      <c r="G42" s="378">
        <f>ROUND(SUM(G39:G41),2)</f>
        <v>0</v>
      </c>
    </row>
    <row r="43" spans="1:8" ht="14.25" customHeight="1">
      <c r="A43" s="339"/>
      <c r="B43" s="339"/>
      <c r="C43" s="340"/>
      <c r="D43" s="337"/>
      <c r="E43" s="338"/>
      <c r="F43" s="383"/>
      <c r="G43" s="384"/>
    </row>
    <row r="44" spans="1:8" s="370" customFormat="1">
      <c r="A44" s="328" t="s">
        <v>20</v>
      </c>
      <c r="B44" s="328" t="s">
        <v>32</v>
      </c>
      <c r="C44" s="367" t="s">
        <v>15621</v>
      </c>
      <c r="D44" s="328" t="s">
        <v>31</v>
      </c>
      <c r="E44" s="369" t="s">
        <v>30</v>
      </c>
      <c r="F44" s="167" t="s">
        <v>29</v>
      </c>
      <c r="G44" s="167"/>
    </row>
    <row r="45" spans="1:8" ht="22.5">
      <c r="A45" s="3">
        <v>2</v>
      </c>
      <c r="B45" s="3" t="s">
        <v>34830</v>
      </c>
      <c r="C45" s="161" t="str">
        <f>IF($B45="SINAPI",VLOOKUP($A45,SINAPI!$A:$D,2,FALSE),
IF($B45="SICRO",VLOOKUP($A45,SICRO!$A:$D,2,FALSE),
IF($B45="DER-EDIF",VLOOKUP($A45,#REF!,2,FALSE),
IF($B45="DER-ROD",VLOOKUP($A45,'DER-ROD'!$A:$E,2,FALSE),
IF($B45="SEDURB",VLOOKUP($A45,'CPU-SERV'!$A:$G,2,FALSE),
IF($B45="MERCADO",VLOOKUP($A45,MERCADO!$A:$F,2,FALSE),
IF($B45="CESAN",VLOOKUP($A45,CESAN!$A:$E,2,FALSE),
IF($B45="SCO-RIO",VLOOKUP($A45,'SCO-RIO'!$A:$E,2,FALSE),""))))))))</f>
        <v>Estação de trabalho do CCO. Dell Vostro Small Desktop com Windows 10 ou equivalente</v>
      </c>
      <c r="D45" s="3" t="str">
        <f>IF($B45="SINAPI",VLOOKUP($A45,SINAPI!$A:$D,3,FALSE),
IF($B45="SICRO","ENTRADA MANUAL",
IF($B45="DER-EDIF",VLOOKUP($A45,#REF!,3,FALSE),
IF($B45="DER-ROD",VLOOKUP($A45,'DER-ROD'!$A:$E,3,FALSE),
IF($B45="SEDURB",VLOOKUP($A45,#REF!,3,FALSE),
IF($B45="MERCADO",VLOOKUP($A45,MERCADO!$A:$F,4,FALSE),
IF($B45="CESAN",VLOOKUP($A45,CESAN!$A:$E,3,FALSE),
IF($B45="SCO-RIO","ENTRADA MANUAL",""))))))))</f>
        <v>un</v>
      </c>
      <c r="E45" s="253">
        <f>ROUND((5395.9-G46-G47)/5395.9,5)</f>
        <v>0.96199000000000001</v>
      </c>
      <c r="F45" s="376">
        <f>IF($B45="SINAPI",VLOOKUP($A45,SINAPI!$A:$D,4,FALSE),
IF($B45="SICRO","ENTRADA MANUAL",
IF($B45="DER-EDIF",VLOOKUP($A45,#REF!,5,FALSE),
IF($B45="DER-ROD",VLOOKUP($A45,'DER-ROD'!$A:$E,5,FALSE),
IF($B45="SEDURB",VLOOKUP($A45,#REF!,5,FALSE),
IF($B45="MERCADO",VLOOKUP($A45,MERCADO!$A:$F,6,FALSE),
IF($B45="CESAN",VLOOKUP($A45,CESAN!$A:$E,5,FALSE),
IF($B45="SCO-RIO","ENTRADA MANUAL",""))))))))</f>
        <v>5395.9</v>
      </c>
      <c r="G45" s="377">
        <f>IFERROR(ROUND(E45*F45,2),"")</f>
        <v>5190.8</v>
      </c>
    </row>
    <row r="46" spans="1:8">
      <c r="A46" s="3">
        <v>3</v>
      </c>
      <c r="B46" s="3" t="s">
        <v>34830</v>
      </c>
      <c r="C46" s="161" t="str">
        <f>IF($B46="SINAPI",VLOOKUP($A46,SINAPI!$A:$D,2,FALSE),
IF($B46="SICRO",VLOOKUP($A46,SICRO!$A:$D,2,FALSE),
IF($B46="DER-EDIF",VLOOKUP($A46,#REF!,2,FALSE),
IF($B46="DER-ROD",VLOOKUP($A46,'DER-ROD'!$A:$E,2,FALSE),
IF($B46="SEDURB",VLOOKUP($A46,'CPU-SERV'!$A:$G,2,FALSE),
IF($B46="MERCADO",VLOOKUP($A46,MERCADO!$A:$F,2,FALSE),
IF($B46="CESAN",VLOOKUP($A46,CESAN!$A:$E,2,FALSE),
IF($B46="SCO-RIO",VLOOKUP($A46,'SCO-RIO'!$A:$E,2,FALSE),""))))))))</f>
        <v>Teclado USB padrão ABNT 2, com fio. Dell KB216 ou equivalente</v>
      </c>
      <c r="D46" s="3" t="str">
        <f>IF($B46="SINAPI",VLOOKUP($A46,SINAPI!$A:$D,3,FALSE),
IF($B46="SICRO","ENTRADA MANUAL",
IF($B46="DER-EDIF",VLOOKUP($A46,#REF!,3,FALSE),
IF($B46="DER-ROD",VLOOKUP($A46,'DER-ROD'!$A:$E,3,FALSE),
IF($B46="SEDURB",VLOOKUP($A46,#REF!,3,FALSE),
IF($B46="MERCADO",VLOOKUP($A46,MERCADO!$A:$F,4,FALSE),
IF($B46="CESAN",VLOOKUP($A46,CESAN!$A:$E,3,FALSE),
IF($B46="SCO-RIO","ENTRADA MANUAL",""))))))))</f>
        <v>un</v>
      </c>
      <c r="E46" s="253">
        <v>1</v>
      </c>
      <c r="F46" s="376">
        <f>IF($B46="SINAPI",VLOOKUP($A46,SINAPI!$A:$D,4,FALSE),
IF($B46="SICRO","ENTRADA MANUAL",
IF($B46="DER-EDIF",VLOOKUP($A46,#REF!,5,FALSE),
IF($B46="DER-ROD",VLOOKUP($A46,'DER-ROD'!$A:$E,5,FALSE),
IF($B46="SEDURB",VLOOKUP($A46,#REF!,5,FALSE),
IF($B46="MERCADO",VLOOKUP($A46,MERCADO!$A:$F,6,FALSE),
IF($B46="CESAN",VLOOKUP($A46,CESAN!$A:$E,5,FALSE),
IF($B46="SCO-RIO","ENTRADA MANUAL",""))))))))</f>
        <v>116.03</v>
      </c>
      <c r="G46" s="377">
        <f>IFERROR(ROUND(E46*F46,2),"")</f>
        <v>116.03</v>
      </c>
    </row>
    <row r="47" spans="1:8" ht="22.5">
      <c r="A47" s="3">
        <v>4</v>
      </c>
      <c r="B47" s="3" t="s">
        <v>34830</v>
      </c>
      <c r="C47" s="161" t="str">
        <f>IF($B47="SINAPI",VLOOKUP($A47,SINAPI!$A:$D,2,FALSE),
IF($B47="SICRO",VLOOKUP($A47,SICRO!$A:$D,2,FALSE),
IF($B47="DER-EDIF",VLOOKUP($A47,#REF!,2,FALSE),
IF($B47="DER-ROD",VLOOKUP($A47,'DER-ROD'!$A:$E,2,FALSE),
IF($B47="SEDURB",VLOOKUP($A47,'CPU-SERV'!$A:$G,2,FALSE),
IF($B47="MERCADO",VLOOKUP($A47,MERCADO!$A:$F,2,FALSE),
IF($B47="CESAN",VLOOKUP($A47,CESAN!$A:$E,2,FALSE),
IF($B47="SCO-RIO",VLOOKUP($A47,'SCO-RIO'!$A:$E,2,FALSE),""))))))))</f>
        <v>Mouse ótico USB com 3 botões e scroll, com fio. Dell MS116 ou equivalente</v>
      </c>
      <c r="D47" s="3" t="str">
        <f>IF($B47="SINAPI",VLOOKUP($A47,SINAPI!$A:$D,3,FALSE),
IF($B47="SICRO","ENTRADA MANUAL",
IF($B47="DER-EDIF",VLOOKUP($A47,#REF!,3,FALSE),
IF($B47="DER-ROD",VLOOKUP($A47,'DER-ROD'!$A:$E,3,FALSE),
IF($B47="SEDURB",VLOOKUP($A47,#REF!,3,FALSE),
IF($B47="MERCADO",VLOOKUP($A47,MERCADO!$A:$F,4,FALSE),
IF($B47="CESAN",VLOOKUP($A47,CESAN!$A:$E,3,FALSE),
IF($B47="SCO-RIO","ENTRADA MANUAL",""))))))))</f>
        <v>un</v>
      </c>
      <c r="E47" s="253">
        <v>1</v>
      </c>
      <c r="F47" s="376">
        <f>IF($B47="SINAPI",VLOOKUP($A47,SINAPI!$A:$D,4,FALSE),
IF($B47="SICRO","ENTRADA MANUAL",
IF($B47="DER-EDIF",VLOOKUP($A47,#REF!,5,FALSE),
IF($B47="DER-ROD",VLOOKUP($A47,'DER-ROD'!$A:$E,5,FALSE),
IF($B47="SEDURB",VLOOKUP($A47,#REF!,5,FALSE),
IF($B47="MERCADO",VLOOKUP($A47,MERCADO!$A:$F,6,FALSE),
IF($B47="CESAN",VLOOKUP($A47,CESAN!$A:$E,5,FALSE),
IF($B47="SCO-RIO","ENTRADA MANUAL",""))))))))</f>
        <v>89.05</v>
      </c>
      <c r="G47" s="377">
        <f>IFERROR(ROUND(E47*F47,2),"")</f>
        <v>89.05</v>
      </c>
    </row>
    <row r="48" spans="1:8" ht="33.75">
      <c r="A48" s="3">
        <v>5</v>
      </c>
      <c r="B48" s="3" t="s">
        <v>34830</v>
      </c>
      <c r="C48" s="161" t="str">
        <f>IF($B48="SINAPI",VLOOKUP($A48,SINAPI!$A:$D,2,FALSE),
IF($B48="SICRO",VLOOKUP($A48,SICRO!$A:$D,2,FALSE),
IF($B48="DER-EDIF",VLOOKUP($A48,#REF!,2,FALSE),
IF($B48="DER-ROD",VLOOKUP($A48,'DER-ROD'!$A:$E,2,FALSE),
IF($B48="SEDURB",VLOOKUP($A48,'CPU-SERV'!$A:$G,2,FALSE),
IF($B48="MERCADO",VLOOKUP($A48,MERCADO!$A:$F,2,FALSE),
IF($B48="CESAN",VLOOKUP($A48,CESAN!$A:$E,2,FALSE),
IF($B48="SCO-RIO",VLOOKUP($A48,'SCO-RIO'!$A:$E,2,FALSE),""))))))))</f>
        <v>Monitor FullHD 1080p, tela no mínimo 23.8" (diagonal), conexões HDMI e VGA, com ajuste de posição da tela (rotação, altura e ângulo). Dell P2419H ou equivalente</v>
      </c>
      <c r="D48" s="3" t="str">
        <f>IF($B48="SINAPI",VLOOKUP($A48,SINAPI!$A:$D,3,FALSE),
IF($B48="SICRO","ENTRADA MANUAL",
IF($B48="DER-EDIF",VLOOKUP($A48,#REF!,3,FALSE),
IF($B48="DER-ROD",VLOOKUP($A48,'DER-ROD'!$A:$E,3,FALSE),
IF($B48="SEDURB",VLOOKUP($A48,#REF!,3,FALSE),
IF($B48="MERCADO",VLOOKUP($A48,MERCADO!$A:$F,4,FALSE),
IF($B48="CESAN",VLOOKUP($A48,CESAN!$A:$E,3,FALSE),
IF($B48="SCO-RIO","ENTRADA MANUAL",""))))))))</f>
        <v>un</v>
      </c>
      <c r="E48" s="253">
        <v>2</v>
      </c>
      <c r="F48" s="376">
        <f>IF($B48="SINAPI",VLOOKUP($A48,SINAPI!$A:$D,4,FALSE),
IF($B48="SICRO","ENTRADA MANUAL",
IF($B48="DER-EDIF",VLOOKUP($A48,#REF!,5,FALSE),
IF($B48="DER-ROD",VLOOKUP($A48,'DER-ROD'!$A:$E,5,FALSE),
IF($B48="SEDURB",VLOOKUP($A48,#REF!,5,FALSE),
IF($B48="MERCADO",VLOOKUP($A48,MERCADO!$A:$F,6,FALSE),
IF($B48="CESAN",VLOOKUP($A48,CESAN!$A:$E,5,FALSE),
IF($B48="SCO-RIO","ENTRADA MANUAL",""))))))))</f>
        <v>1168.43</v>
      </c>
      <c r="G48" s="377">
        <f>IFERROR(ROUND(E48*F48,2),"")</f>
        <v>2336.86</v>
      </c>
    </row>
    <row r="49" spans="1:7" ht="14.25" customHeight="1">
      <c r="A49" s="1014" t="s">
        <v>28</v>
      </c>
      <c r="B49" s="1014"/>
      <c r="C49" s="1014"/>
      <c r="D49" s="1014"/>
      <c r="E49" s="1014"/>
      <c r="F49" s="1014"/>
      <c r="G49" s="378">
        <f>ROUND(SUM(G45:G48),2)</f>
        <v>7732.74</v>
      </c>
    </row>
    <row r="50" spans="1:7" ht="14.25" customHeight="1">
      <c r="A50" s="372"/>
      <c r="B50" s="337"/>
      <c r="D50" s="337"/>
      <c r="E50" s="338"/>
      <c r="F50" s="383"/>
      <c r="G50" s="384"/>
    </row>
    <row r="51" spans="1:7" ht="24.95" customHeight="1">
      <c r="A51" s="1016" t="s">
        <v>34735</v>
      </c>
      <c r="B51" s="1016"/>
      <c r="C51" s="1016"/>
      <c r="D51" s="1016"/>
      <c r="E51" s="1016"/>
      <c r="F51" s="1016"/>
      <c r="G51" s="2">
        <f>ROUND(G36+G42+G49,2)</f>
        <v>7732.74</v>
      </c>
    </row>
    <row r="52" spans="1:7" ht="24.95" customHeight="1">
      <c r="A52" s="1017" t="s">
        <v>1217</v>
      </c>
      <c r="B52" s="1017"/>
      <c r="C52" s="1017"/>
      <c r="D52" s="1017"/>
      <c r="E52" s="1017"/>
      <c r="F52" s="1017"/>
      <c r="G52" s="1017"/>
    </row>
    <row r="53" spans="1:7" ht="14.25" customHeight="1">
      <c r="A53" s="4"/>
      <c r="B53" s="4"/>
      <c r="C53" s="343"/>
      <c r="D53" s="4"/>
      <c r="E53" s="251"/>
      <c r="F53" s="179"/>
      <c r="G53" s="182"/>
    </row>
    <row r="54" spans="1:7">
      <c r="A54" s="313" t="s">
        <v>37</v>
      </c>
      <c r="B54" s="252" t="s">
        <v>19</v>
      </c>
      <c r="C54" s="1018" t="s">
        <v>91</v>
      </c>
      <c r="D54" s="1018"/>
      <c r="E54" s="1018"/>
      <c r="F54" s="165" t="s">
        <v>0</v>
      </c>
      <c r="G54" s="165" t="s">
        <v>36</v>
      </c>
    </row>
    <row r="55" spans="1:7" ht="45" customHeight="1">
      <c r="A55" s="345" t="s">
        <v>34840</v>
      </c>
      <c r="B55" s="346"/>
      <c r="C55" s="1019" t="s">
        <v>34891</v>
      </c>
      <c r="D55" s="1019"/>
      <c r="E55" s="1019"/>
      <c r="F55" s="345" t="s">
        <v>39</v>
      </c>
      <c r="G55" s="344">
        <f>G75</f>
        <v>3954.07</v>
      </c>
    </row>
    <row r="56" spans="1:7" ht="14.25" customHeight="1">
      <c r="A56" s="335"/>
      <c r="B56" s="335"/>
      <c r="C56" s="342"/>
      <c r="D56" s="335"/>
      <c r="E56" s="336"/>
      <c r="F56" s="381"/>
      <c r="G56" s="382"/>
    </row>
    <row r="57" spans="1:7">
      <c r="A57" s="328" t="s">
        <v>20</v>
      </c>
      <c r="B57" s="328" t="s">
        <v>32</v>
      </c>
      <c r="C57" s="334" t="s">
        <v>15619</v>
      </c>
      <c r="D57" s="328" t="s">
        <v>31</v>
      </c>
      <c r="E57" s="369" t="s">
        <v>30</v>
      </c>
      <c r="F57" s="167" t="s">
        <v>29</v>
      </c>
      <c r="G57" s="167"/>
    </row>
    <row r="58" spans="1:7" ht="14.25" customHeight="1">
      <c r="A58" s="3"/>
      <c r="B58" s="3"/>
      <c r="C58" s="161" t="str">
        <f>IF($B58="SINAPI",VLOOKUP($A58,SINAPI!$A:$D,2,FALSE),
IF($B58="SICRO",VLOOKUP($A58,SICRO!$A:$D,2,FALSE),
IF($B58="DER-EDIF",VLOOKUP($A58,#REF!,2,FALSE),
IF($B58="DER-ROD",VLOOKUP($A58,'DER-ROD'!$A:$E,2,FALSE),
IF($B58="SEDURB",VLOOKUP($A58,'CPU-SERV'!$A:$G,2,FALSE),
IF($B58="MERCADO",VLOOKUP($A58,MERCADO!$A:$F,2,FALSE),
IF($B58="CESAN",VLOOKUP($A58,CESAN!$A:$E,2,FALSE),
IF($B58="SCO-RIO",VLOOKUP($A58,'SCO-RIO'!$A:$E,2,FALSE),""))))))))</f>
        <v/>
      </c>
      <c r="D58" s="3" t="str">
        <f>IF($B58="SINAPI",VLOOKUP($A58,SINAPI!$A:$D,3,FALSE),
IF($B58="SICRO","ENTRADA MANUAL",
IF($B58="DER-EDIF",VLOOKUP($A58,#REF!,3,FALSE),
IF($B58="DER-ROD",VLOOKUP($A58,'DER-ROD'!$A:$E,3,FALSE),
IF($B58="SEDURB",VLOOKUP($A58,#REF!,3,FALSE),
IF($B58="MERCADO",VLOOKUP($A58,MERCADO!$A:$F,4,FALSE),
IF($B58="CESAN",VLOOKUP($A58,CESAN!$A:$E,3,FALSE),
IF($B58="SCO-RIO","ENTRADA MANUAL",""))))))))</f>
        <v/>
      </c>
      <c r="E58" s="253"/>
      <c r="F58" s="376" t="str">
        <f>IF($B58="SINAPI",VLOOKUP($A58,SINAPI!$A:$D,4,FALSE),
IF($B58="SICRO","ENTRADA MANUAL",
IF($B58="DER-EDIF",VLOOKUP($A58,#REF!,5,FALSE),
IF($B58="DER-ROD",VLOOKUP($A58,'DER-ROD'!$A:$E,5,FALSE),
IF($B58="SEDURB",VLOOKUP($A58,#REF!,5,FALSE),
IF($B58="MERCADO",VLOOKUP($A58,MERCADO!$A:$F,6,FALSE),
IF($B58="CESAN",VLOOKUP($A58,CESAN!$A:$E,5,FALSE),
IF($B58="SCO-RIO","ENTRADA MANUAL",""))))))))</f>
        <v/>
      </c>
      <c r="G58" s="377" t="str">
        <f t="shared" ref="G58:G60" si="5">IFERROR(E58*F58,"")</f>
        <v/>
      </c>
    </row>
    <row r="59" spans="1:7" ht="14.25" customHeight="1">
      <c r="A59" s="3"/>
      <c r="B59" s="3"/>
      <c r="C59" s="161" t="str">
        <f>IF($B59="SINAPI",VLOOKUP($A59,SINAPI!$A:$D,2,FALSE),
IF($B59="SICRO",VLOOKUP($A59,SICRO!$A:$D,2,FALSE),
IF($B59="DER-EDIF",VLOOKUP($A59,#REF!,2,FALSE),
IF($B59="DER-ROD",VLOOKUP($A59,'DER-ROD'!$A:$E,2,FALSE),
IF($B59="SEDURB",VLOOKUP($A59,'CPU-SERV'!$A:$G,2,FALSE),
IF($B59="MERCADO",VLOOKUP($A59,MERCADO!$A:$F,2,FALSE),
IF($B59="CESAN",VLOOKUP($A59,CESAN!$A:$E,2,FALSE),
IF($B59="SCO-RIO",VLOOKUP($A59,'SCO-RIO'!$A:$E,2,FALSE),""))))))))</f>
        <v/>
      </c>
      <c r="D59" s="3" t="str">
        <f>IF($B59="SINAPI",VLOOKUP($A59,SINAPI!$A:$D,3,FALSE),
IF($B59="SICRO","ENTRADA MANUAL",
IF($B59="DER-EDIF",VLOOKUP($A59,#REF!,3,FALSE),
IF($B59="DER-ROD",VLOOKUP($A59,'DER-ROD'!$A:$E,3,FALSE),
IF($B59="SEDURB",VLOOKUP($A59,#REF!,3,FALSE),
IF($B59="MERCADO",VLOOKUP($A59,MERCADO!$A:$F,4,FALSE),
IF($B59="CESAN",VLOOKUP($A59,CESAN!$A:$E,3,FALSE),
IF($B59="SCO-RIO","ENTRADA MANUAL",""))))))))</f>
        <v/>
      </c>
      <c r="E59" s="253"/>
      <c r="F59" s="376" t="str">
        <f>IF($B59="SINAPI",VLOOKUP($A59,SINAPI!$A:$D,4,FALSE),
IF($B59="SICRO","ENTRADA MANUAL",
IF($B59="DER-EDIF",VLOOKUP($A59,#REF!,5,FALSE),
IF($B59="DER-ROD",VLOOKUP($A59,'DER-ROD'!$A:$E,5,FALSE),
IF($B59="SEDURB",VLOOKUP($A59,#REF!,5,FALSE),
IF($B59="MERCADO",VLOOKUP($A59,MERCADO!$A:$F,6,FALSE),
IF($B59="CESAN",VLOOKUP($A59,CESAN!$A:$E,5,FALSE),
IF($B59="SCO-RIO","ENTRADA MANUAL",""))))))))</f>
        <v/>
      </c>
      <c r="G59" s="377" t="str">
        <f t="shared" si="5"/>
        <v/>
      </c>
    </row>
    <row r="60" spans="1:7" ht="14.25" customHeight="1">
      <c r="A60" s="3"/>
      <c r="B60" s="3"/>
      <c r="C60" s="161" t="str">
        <f>IF($B60="SINAPI",VLOOKUP($A60,SINAPI!$A:$D,2,FALSE),
IF($B60="SICRO",VLOOKUP($A60,SICRO!$A:$D,2,FALSE),
IF($B60="DER-EDIF",VLOOKUP($A60,#REF!,2,FALSE),
IF($B60="DER-ROD",VLOOKUP($A60,'DER-ROD'!$A:$E,2,FALSE),
IF($B60="SEDURB",VLOOKUP($A60,'CPU-SERV'!$A:$G,2,FALSE),
IF($B60="MERCADO",VLOOKUP($A60,MERCADO!$A:$F,2,FALSE),
IF($B60="CESAN",VLOOKUP($A60,CESAN!$A:$E,2,FALSE),
IF($B60="SCO-RIO",VLOOKUP($A60,'SCO-RIO'!$A:$E,2,FALSE),""))))))))</f>
        <v/>
      </c>
      <c r="D60" s="3" t="str">
        <f>IF($B60="SINAPI",VLOOKUP($A60,SINAPI!$A:$D,3,FALSE),
IF($B60="SICRO","ENTRADA MANUAL",
IF($B60="DER-EDIF",VLOOKUP($A60,#REF!,3,FALSE),
IF($B60="DER-ROD",VLOOKUP($A60,'DER-ROD'!$A:$E,3,FALSE),
IF($B60="SEDURB",VLOOKUP($A60,#REF!,3,FALSE),
IF($B60="MERCADO",VLOOKUP($A60,MERCADO!$A:$F,4,FALSE),
IF($B60="CESAN",VLOOKUP($A60,CESAN!$A:$E,3,FALSE),
IF($B60="SCO-RIO","ENTRADA MANUAL",""))))))))</f>
        <v/>
      </c>
      <c r="E60" s="253"/>
      <c r="F60" s="376" t="str">
        <f>IF($B60="SINAPI",VLOOKUP($A60,SINAPI!$A:$D,4,FALSE),
IF($B60="SICRO","ENTRADA MANUAL",
IF($B60="DER-EDIF",VLOOKUP($A60,#REF!,5,FALSE),
IF($B60="DER-ROD",VLOOKUP($A60,'DER-ROD'!$A:$E,5,FALSE),
IF($B60="SEDURB",VLOOKUP($A60,#REF!,5,FALSE),
IF($B60="MERCADO",VLOOKUP($A60,MERCADO!$A:$F,6,FALSE),
IF($B60="CESAN",VLOOKUP($A60,CESAN!$A:$E,5,FALSE),
IF($B60="SCO-RIO","ENTRADA MANUAL",""))))))))</f>
        <v/>
      </c>
      <c r="G60" s="377" t="str">
        <f t="shared" si="5"/>
        <v/>
      </c>
    </row>
    <row r="61" spans="1:7" ht="14.25" customHeight="1">
      <c r="A61" s="1014" t="s">
        <v>34</v>
      </c>
      <c r="B61" s="1014"/>
      <c r="C61" s="1014"/>
      <c r="D61" s="1014"/>
      <c r="E61" s="1014"/>
      <c r="F61" s="1014"/>
      <c r="G61" s="378">
        <f>ROUND(SUM(G58:G60),2)</f>
        <v>0</v>
      </c>
    </row>
    <row r="62" spans="1:7" ht="14.25" customHeight="1">
      <c r="A62" s="337"/>
      <c r="B62" s="337"/>
      <c r="C62" s="341"/>
      <c r="D62" s="337"/>
      <c r="E62" s="338"/>
      <c r="F62" s="383"/>
      <c r="G62" s="384"/>
    </row>
    <row r="63" spans="1:7">
      <c r="A63" s="328" t="s">
        <v>20</v>
      </c>
      <c r="B63" s="328" t="s">
        <v>32</v>
      </c>
      <c r="C63" s="334" t="s">
        <v>15620</v>
      </c>
      <c r="D63" s="328" t="s">
        <v>31</v>
      </c>
      <c r="E63" s="369" t="s">
        <v>30</v>
      </c>
      <c r="F63" s="167" t="s">
        <v>29</v>
      </c>
      <c r="G63" s="167"/>
    </row>
    <row r="64" spans="1:7" ht="14.25" customHeight="1">
      <c r="A64" s="3"/>
      <c r="B64" s="3"/>
      <c r="C64" s="161" t="str">
        <f>IF($B64="SINAPI",VLOOKUP($A64,SINAPI!$A:$D,2,FALSE),
IF($B64="SICRO",VLOOKUP($A64,SICRO!$A:$D,2,FALSE),
IF($B64="DER-EDIF",VLOOKUP($A64,#REF!,2,FALSE),
IF($B64="DER-ROD",VLOOKUP($A64,'DER-ROD'!$A:$E,2,FALSE),
IF($B64="SEDURB",VLOOKUP($A64,'CPU-SERV'!$A:$G,2,FALSE),
IF($B64="MERCADO",VLOOKUP($A64,MERCADO!$A:$F,2,FALSE),
IF($B64="CESAN",VLOOKUP($A64,CESAN!$A:$E,2,FALSE),
IF($B64="SCO-RIO",VLOOKUP($A64,'SCO-RIO'!$A:$E,2,FALSE),""))))))))</f>
        <v/>
      </c>
      <c r="D64" s="3" t="str">
        <f>IF($B64="SINAPI",VLOOKUP($A64,SINAPI!$A:$D,3,FALSE),
IF($B64="SICRO","ENTRADA MANUAL",
IF($B64="DER-EDIF",VLOOKUP($A64,#REF!,3,FALSE),
IF($B64="DER-ROD",VLOOKUP($A64,'DER-ROD'!$A:$E,3,FALSE),
IF($B64="SEDURB",VLOOKUP($A64,#REF!,3,FALSE),
IF($B64="MERCADO",VLOOKUP($A64,MERCADO!$A:$F,4,FALSE),
IF($B64="CESAN",VLOOKUP($A64,CESAN!$A:$E,3,FALSE),
IF($B64="SCO-RIO","ENTRADA MANUAL",""))))))))</f>
        <v/>
      </c>
      <c r="E64" s="253"/>
      <c r="F64" s="376" t="str">
        <f>IF($B64="SINAPI",VLOOKUP($A64,SINAPI!$A:$D,4,FALSE),
IF($B64="SICRO","ENTRADA MANUAL",
IF($B64="DER-EDIF",VLOOKUP($A64,#REF!,5,FALSE),
IF($B64="DER-ROD",VLOOKUP($A64,'DER-ROD'!$A:$E,5,FALSE),
IF($B64="SEDURB",VLOOKUP($A64,#REF!,5,FALSE),
IF($B64="MERCADO",VLOOKUP($A64,MERCADO!$A:$F,6,FALSE),
IF($B64="CESAN",VLOOKUP($A64,CESAN!$A:$E,5,FALSE),
IF($B64="SCO-RIO","ENTRADA MANUAL",""))))))))</f>
        <v/>
      </c>
      <c r="G64" s="377" t="str">
        <f t="shared" ref="G64:G66" si="6">IFERROR(E64*F64,"")</f>
        <v/>
      </c>
    </row>
    <row r="65" spans="1:7" ht="14.25" customHeight="1">
      <c r="A65" s="3"/>
      <c r="B65" s="3"/>
      <c r="C65" s="161" t="str">
        <f>IF($B65="SINAPI",VLOOKUP($A65,SINAPI!$A:$D,2,FALSE),
IF($B65="SICRO",VLOOKUP($A65,SICRO!$A:$D,2,FALSE),
IF($B65="DER-EDIF",VLOOKUP($A65,#REF!,2,FALSE),
IF($B65="DER-ROD",VLOOKUP($A65,'DER-ROD'!$A:$E,2,FALSE),
IF($B65="SEDURB",VLOOKUP($A65,'CPU-SERV'!$A:$G,2,FALSE),
IF($B65="MERCADO",VLOOKUP($A65,MERCADO!$A:$F,2,FALSE),
IF($B65="CESAN",VLOOKUP($A65,CESAN!$A:$E,2,FALSE),
IF($B65="SCO-RIO",VLOOKUP($A65,'SCO-RIO'!$A:$E,2,FALSE),""))))))))</f>
        <v/>
      </c>
      <c r="D65" s="3" t="str">
        <f>IF($B65="SINAPI",VLOOKUP($A65,SINAPI!$A:$D,3,FALSE),
IF($B65="SICRO","ENTRADA MANUAL",
IF($B65="DER-EDIF",VLOOKUP($A65,#REF!,3,FALSE),
IF($B65="DER-ROD",VLOOKUP($A65,'DER-ROD'!$A:$E,3,FALSE),
IF($B65="SEDURB",VLOOKUP($A65,#REF!,3,FALSE),
IF($B65="MERCADO",VLOOKUP($A65,MERCADO!$A:$F,4,FALSE),
IF($B65="CESAN",VLOOKUP($A65,CESAN!$A:$E,3,FALSE),
IF($B65="SCO-RIO","ENTRADA MANUAL",""))))))))</f>
        <v/>
      </c>
      <c r="E65" s="253"/>
      <c r="F65" s="376" t="str">
        <f>IF($B65="SINAPI",VLOOKUP($A65,SINAPI!$A:$D,4,FALSE),
IF($B65="SICRO","ENTRADA MANUAL",
IF($B65="DER-EDIF",VLOOKUP($A65,#REF!,5,FALSE),
IF($B65="DER-ROD",VLOOKUP($A65,'DER-ROD'!$A:$E,5,FALSE),
IF($B65="SEDURB",VLOOKUP($A65,#REF!,5,FALSE),
IF($B65="MERCADO",VLOOKUP($A65,MERCADO!$A:$F,6,FALSE),
IF($B65="CESAN",VLOOKUP($A65,CESAN!$A:$E,5,FALSE),
IF($B65="SCO-RIO","ENTRADA MANUAL",""))))))))</f>
        <v/>
      </c>
      <c r="G65" s="377" t="str">
        <f t="shared" si="6"/>
        <v/>
      </c>
    </row>
    <row r="66" spans="1:7" ht="14.25" customHeight="1">
      <c r="A66" s="3"/>
      <c r="B66" s="3"/>
      <c r="C66" s="161" t="str">
        <f>IF($B66="SINAPI",VLOOKUP($A66,SINAPI!$A:$D,2,FALSE),
IF($B66="SICRO",VLOOKUP($A66,SICRO!$A:$D,2,FALSE),
IF($B66="DER-EDIF",VLOOKUP($A66,#REF!,2,FALSE),
IF($B66="DER-ROD",VLOOKUP($A66,'DER-ROD'!$A:$E,2,FALSE),
IF($B66="SEDURB",VLOOKUP($A66,'CPU-SERV'!$A:$G,2,FALSE),
IF($B66="MERCADO",VLOOKUP($A66,MERCADO!$A:$F,2,FALSE),
IF($B66="CESAN",VLOOKUP($A66,CESAN!$A:$E,2,FALSE),
IF($B66="SCO-RIO",VLOOKUP($A66,'SCO-RIO'!$A:$E,2,FALSE),""))))))))</f>
        <v/>
      </c>
      <c r="D66" s="3" t="str">
        <f>IF($B66="SINAPI",VLOOKUP($A66,SINAPI!$A:$D,3,FALSE),
IF($B66="SICRO","ENTRADA MANUAL",
IF($B66="DER-EDIF",VLOOKUP($A66,#REF!,3,FALSE),
IF($B66="DER-ROD",VLOOKUP($A66,'DER-ROD'!$A:$E,3,FALSE),
IF($B66="SEDURB",VLOOKUP($A66,#REF!,3,FALSE),
IF($B66="MERCADO",VLOOKUP($A66,MERCADO!$A:$F,4,FALSE),
IF($B66="CESAN",VLOOKUP($A66,CESAN!$A:$E,3,FALSE),
IF($B66="SCO-RIO","ENTRADA MANUAL",""))))))))</f>
        <v/>
      </c>
      <c r="E66" s="253"/>
      <c r="F66" s="376" t="str">
        <f>IF($B66="SINAPI",VLOOKUP($A66,SINAPI!$A:$D,4,FALSE),
IF($B66="SICRO","ENTRADA MANUAL",
IF($B66="DER-EDIF",VLOOKUP($A66,#REF!,5,FALSE),
IF($B66="DER-ROD",VLOOKUP($A66,'DER-ROD'!$A:$E,5,FALSE),
IF($B66="SEDURB",VLOOKUP($A66,#REF!,5,FALSE),
IF($B66="MERCADO",VLOOKUP($A66,MERCADO!$A:$F,6,FALSE),
IF($B66="CESAN",VLOOKUP($A66,CESAN!$A:$E,5,FALSE),
IF($B66="SCO-RIO","ENTRADA MANUAL",""))))))))</f>
        <v/>
      </c>
      <c r="G66" s="377" t="str">
        <f t="shared" si="6"/>
        <v/>
      </c>
    </row>
    <row r="67" spans="1:7" ht="14.25" customHeight="1">
      <c r="A67" s="1014" t="s">
        <v>33</v>
      </c>
      <c r="B67" s="1014"/>
      <c r="C67" s="1014"/>
      <c r="D67" s="1014"/>
      <c r="E67" s="1014"/>
      <c r="F67" s="1014"/>
      <c r="G67" s="378">
        <f>ROUND(SUM(G64:G66),2)</f>
        <v>0</v>
      </c>
    </row>
    <row r="68" spans="1:7" ht="14.25" customHeight="1">
      <c r="A68" s="339"/>
      <c r="B68" s="339"/>
      <c r="C68" s="340"/>
      <c r="D68" s="337"/>
      <c r="E68" s="338"/>
      <c r="F68" s="383"/>
      <c r="G68" s="384"/>
    </row>
    <row r="69" spans="1:7">
      <c r="A69" s="328" t="s">
        <v>20</v>
      </c>
      <c r="B69" s="328" t="s">
        <v>32</v>
      </c>
      <c r="C69" s="334" t="s">
        <v>15621</v>
      </c>
      <c r="D69" s="328" t="s">
        <v>31</v>
      </c>
      <c r="E69" s="369" t="s">
        <v>30</v>
      </c>
      <c r="F69" s="167" t="s">
        <v>29</v>
      </c>
      <c r="G69" s="167"/>
    </row>
    <row r="70" spans="1:7" ht="32.25" customHeight="1">
      <c r="A70" s="3">
        <v>6</v>
      </c>
      <c r="B70" s="3" t="s">
        <v>34830</v>
      </c>
      <c r="C70" s="161" t="str">
        <f>IF($B70="SINAPI",VLOOKUP($A70,SINAPI!$A:$D,2,FALSE),
IF($B70="SICRO",VLOOKUP($A70,SICRO!$A:$D,2,FALSE),
IF($B70="DER-EDIF",VLOOKUP($A70,#REF!,2,FALSE),
IF($B70="DER-ROD",VLOOKUP($A70,'DER-ROD'!$A:$E,2,FALSE),
IF($B70="SEDURB",VLOOKUP($A70,'CPU-SERV'!$A:$G,2,FALSE),
IF($B70="MERCADO",VLOOKUP($A70,MERCADO!$A:$F,2,FALSE),
IF($B70="CESAN",VLOOKUP($A70,CESAN!$A:$E,2,FALSE),
IF($B70="SCO-RIO",VLOOKUP($A70,'SCO-RIO'!$A:$E,2,FALSE),""))))))))</f>
        <v>Módulo GPRS. Novus AIRGATE-4G-WI-FI ou similar, incluindo antena e fonte</v>
      </c>
      <c r="D70" s="3" t="str">
        <f>IF($B70="SINAPI",VLOOKUP($A70,SINAPI!$A:$D,3,FALSE),
IF($B70="SICRO","ENTRADA MANUAL",
IF($B70="DER-EDIF",VLOOKUP($A70,#REF!,3,FALSE),
IF($B70="DER-ROD",VLOOKUP($A70,'DER-ROD'!$A:$E,3,FALSE),
IF($B70="SEDURB",VLOOKUP($A70,#REF!,3,FALSE),
IF($B70="MERCADO",VLOOKUP($A70,MERCADO!$A:$F,4,FALSE),
IF($B70="CESAN",VLOOKUP($A70,CESAN!$A:$E,3,FALSE),
IF($B70="SCO-RIO","ENTRADA MANUAL",""))))))))</f>
        <v>un</v>
      </c>
      <c r="E70" s="253">
        <v>1</v>
      </c>
      <c r="F70" s="376">
        <f>IF($B70="SINAPI",VLOOKUP($A70,SINAPI!$A:$D,4,FALSE),
IF($B70="SICRO","ENTRADA MANUAL",
IF($B70="DER-EDIF",VLOOKUP($A70,#REF!,5,FALSE),
IF($B70="DER-ROD",VLOOKUP($A70,'DER-ROD'!$A:$E,5,FALSE),
IF($B70="SEDURB",VLOOKUP($A70,#REF!,5,FALSE),
IF($B70="MERCADO",VLOOKUP($A70,MERCADO!$A:$F,6,FALSE),
IF($B70="CESAN",VLOOKUP($A70,CESAN!$A:$E,5,FALSE),
IF($B70="SCO-RIO","ENTRADA MANUAL",""))))))))</f>
        <v>3954.07</v>
      </c>
      <c r="G70" s="377">
        <f t="shared" ref="G70:G72" si="7">IFERROR(E70*F70,"")</f>
        <v>3954.07</v>
      </c>
    </row>
    <row r="71" spans="1:7" ht="14.25" customHeight="1">
      <c r="A71" s="3"/>
      <c r="B71" s="3"/>
      <c r="C71" s="161" t="str">
        <f>IF($B71="SINAPI",VLOOKUP($A71,SINAPI!$A:$D,2,FALSE),
IF($B71="SICRO",VLOOKUP($A71,SICRO!$A:$D,2,FALSE),
IF($B71="DER-EDIF",VLOOKUP($A71,#REF!,2,FALSE),
IF($B71="DER-ROD",VLOOKUP($A71,'DER-ROD'!$A:$E,2,FALSE),
IF($B71="SEDURB",VLOOKUP($A71,'CPU-SERV'!$A:$G,2,FALSE),
IF($B71="MERCADO",VLOOKUP($A71,MERCADO!$A:$F,2,FALSE),
IF($B71="CESAN",VLOOKUP($A71,CESAN!$A:$E,2,FALSE),
IF($B71="SCO-RIO",VLOOKUP($A71,'SCO-RIO'!$A:$E,2,FALSE),""))))))))</f>
        <v/>
      </c>
      <c r="D71" s="3" t="str">
        <f>IF($B71="SINAPI",VLOOKUP($A71,SINAPI!$A:$D,3,FALSE),
IF($B71="SICRO","ENTRADA MANUAL",
IF($B71="DER-EDIF",VLOOKUP($A71,#REF!,3,FALSE),
IF($B71="DER-ROD",VLOOKUP($A71,'DER-ROD'!$A:$E,3,FALSE),
IF($B71="SEDURB",VLOOKUP($A71,#REF!,3,FALSE),
IF($B71="MERCADO",VLOOKUP($A71,MERCADO!$A:$F,4,FALSE),
IF($B71="CESAN",VLOOKUP($A71,CESAN!$A:$E,3,FALSE),
IF($B71="SCO-RIO","ENTRADA MANUAL",""))))))))</f>
        <v/>
      </c>
      <c r="E71" s="253"/>
      <c r="F71" s="376" t="str">
        <f>IF($B71="SINAPI",VLOOKUP($A71,SINAPI!$A:$D,4,FALSE),
IF($B71="SICRO","ENTRADA MANUAL",
IF($B71="DER-EDIF",VLOOKUP($A71,#REF!,5,FALSE),
IF($B71="DER-ROD",VLOOKUP($A71,'DER-ROD'!$A:$E,5,FALSE),
IF($B71="SEDURB",VLOOKUP($A71,#REF!,5,FALSE),
IF($B71="MERCADO",VLOOKUP($A71,MERCADO!$A:$F,6,FALSE),
IF($B71="CESAN",VLOOKUP($A71,CESAN!$A:$E,5,FALSE),
IF($B71="SCO-RIO","ENTRADA MANUAL",""))))))))</f>
        <v/>
      </c>
      <c r="G71" s="377" t="str">
        <f t="shared" si="7"/>
        <v/>
      </c>
    </row>
    <row r="72" spans="1:7" ht="14.25" customHeight="1">
      <c r="A72" s="3"/>
      <c r="B72" s="3"/>
      <c r="C72" s="161" t="str">
        <f>IF($B72="SINAPI",VLOOKUP($A72,SINAPI!$A:$D,2,FALSE),
IF($B72="SICRO",VLOOKUP($A72,SICRO!$A:$D,2,FALSE),
IF($B72="DER-EDIF",VLOOKUP($A72,#REF!,2,FALSE),
IF($B72="DER-ROD",VLOOKUP($A72,'DER-ROD'!$A:$E,2,FALSE),
IF($B72="SEDURB",VLOOKUP($A72,'CPU-SERV'!$A:$G,2,FALSE),
IF($B72="MERCADO",VLOOKUP($A72,MERCADO!$A:$F,2,FALSE),
IF($B72="CESAN",VLOOKUP($A72,CESAN!$A:$E,2,FALSE),
IF($B72="SCO-RIO",VLOOKUP($A72,'SCO-RIO'!$A:$E,2,FALSE),""))))))))</f>
        <v/>
      </c>
      <c r="D72" s="3" t="str">
        <f>IF($B72="SINAPI",VLOOKUP($A72,SINAPI!$A:$D,3,FALSE),
IF($B72="SICRO","ENTRADA MANUAL",
IF($B72="DER-EDIF",VLOOKUP($A72,#REF!,3,FALSE),
IF($B72="DER-ROD",VLOOKUP($A72,'DER-ROD'!$A:$E,3,FALSE),
IF($B72="SEDURB",VLOOKUP($A72,#REF!,3,FALSE),
IF($B72="MERCADO",VLOOKUP($A72,MERCADO!$A:$F,4,FALSE),
IF($B72="CESAN",VLOOKUP($A72,CESAN!$A:$E,3,FALSE),
IF($B72="SCO-RIO","ENTRADA MANUAL",""))))))))</f>
        <v/>
      </c>
      <c r="E72" s="253"/>
      <c r="F72" s="376" t="str">
        <f>IF($B72="SINAPI",VLOOKUP($A72,SINAPI!$A:$D,4,FALSE),
IF($B72="SICRO","ENTRADA MANUAL",
IF($B72="DER-EDIF",VLOOKUP($A72,#REF!,5,FALSE),
IF($B72="DER-ROD",VLOOKUP($A72,'DER-ROD'!$A:$E,5,FALSE),
IF($B72="SEDURB",VLOOKUP($A72,#REF!,5,FALSE),
IF($B72="MERCADO",VLOOKUP($A72,MERCADO!$A:$F,6,FALSE),
IF($B72="CESAN",VLOOKUP($A72,CESAN!$A:$E,5,FALSE),
IF($B72="SCO-RIO","ENTRADA MANUAL",""))))))))</f>
        <v/>
      </c>
      <c r="G72" s="377" t="str">
        <f t="shared" si="7"/>
        <v/>
      </c>
    </row>
    <row r="73" spans="1:7">
      <c r="A73" s="1014" t="s">
        <v>28</v>
      </c>
      <c r="B73" s="1014"/>
      <c r="C73" s="1014"/>
      <c r="D73" s="1014"/>
      <c r="E73" s="1014"/>
      <c r="F73" s="1014"/>
      <c r="G73" s="378">
        <f>ROUND(SUM(G70:G72),2)</f>
        <v>3954.07</v>
      </c>
    </row>
    <row r="74" spans="1:7" ht="14.25" customHeight="1">
      <c r="A74" s="372"/>
      <c r="B74" s="337"/>
      <c r="D74" s="337"/>
      <c r="E74" s="338"/>
      <c r="F74" s="383"/>
      <c r="G74" s="384"/>
    </row>
    <row r="75" spans="1:7" ht="24.95" customHeight="1">
      <c r="A75" s="1016" t="s">
        <v>34735</v>
      </c>
      <c r="B75" s="1016"/>
      <c r="C75" s="1016"/>
      <c r="D75" s="1016"/>
      <c r="E75" s="1016"/>
      <c r="F75" s="1016"/>
      <c r="G75" s="2">
        <f>ROUND(G61+G67+G73,2)</f>
        <v>3954.07</v>
      </c>
    </row>
    <row r="76" spans="1:7" ht="24.95" customHeight="1">
      <c r="A76" s="1017" t="s">
        <v>1217</v>
      </c>
      <c r="B76" s="1017"/>
      <c r="C76" s="1017"/>
      <c r="D76" s="1017"/>
      <c r="E76" s="1017"/>
      <c r="F76" s="1017"/>
      <c r="G76" s="1017"/>
    </row>
    <row r="77" spans="1:7" ht="14.25" customHeight="1">
      <c r="A77" s="4"/>
      <c r="B77" s="4"/>
      <c r="C77" s="343"/>
      <c r="D77" s="4"/>
      <c r="E77" s="251"/>
      <c r="F77" s="179"/>
      <c r="G77" s="182"/>
    </row>
    <row r="78" spans="1:7">
      <c r="A78" s="313" t="s">
        <v>37</v>
      </c>
      <c r="B78" s="252" t="s">
        <v>19</v>
      </c>
      <c r="C78" s="1018" t="s">
        <v>91</v>
      </c>
      <c r="D78" s="1018"/>
      <c r="E78" s="1018"/>
      <c r="F78" s="165" t="s">
        <v>0</v>
      </c>
      <c r="G78" s="165" t="s">
        <v>36</v>
      </c>
    </row>
    <row r="79" spans="1:7" ht="45" customHeight="1">
      <c r="A79" s="345" t="s">
        <v>34841</v>
      </c>
      <c r="B79" s="346"/>
      <c r="C79" s="1019" t="s">
        <v>34892</v>
      </c>
      <c r="D79" s="1019"/>
      <c r="E79" s="1019"/>
      <c r="F79" s="345" t="s">
        <v>39</v>
      </c>
      <c r="G79" s="344">
        <f>G99</f>
        <v>370.59</v>
      </c>
    </row>
    <row r="80" spans="1:7" ht="14.25" customHeight="1">
      <c r="A80" s="335"/>
      <c r="B80" s="335"/>
      <c r="C80" s="342"/>
      <c r="D80" s="335"/>
      <c r="E80" s="336"/>
      <c r="F80" s="381"/>
      <c r="G80" s="382"/>
    </row>
    <row r="81" spans="1:7">
      <c r="A81" s="328" t="s">
        <v>20</v>
      </c>
      <c r="B81" s="328" t="s">
        <v>32</v>
      </c>
      <c r="C81" s="334" t="s">
        <v>15619</v>
      </c>
      <c r="D81" s="328" t="s">
        <v>31</v>
      </c>
      <c r="E81" s="369" t="s">
        <v>30</v>
      </c>
      <c r="F81" s="167" t="s">
        <v>29</v>
      </c>
      <c r="G81" s="167"/>
    </row>
    <row r="82" spans="1:7" ht="14.25" customHeight="1">
      <c r="A82" s="3"/>
      <c r="B82" s="3"/>
      <c r="C82" s="161"/>
      <c r="D82" s="3"/>
      <c r="E82" s="253"/>
      <c r="F82" s="376"/>
      <c r="G82" s="377"/>
    </row>
    <row r="83" spans="1:7" ht="14.25" customHeight="1">
      <c r="A83" s="3"/>
      <c r="B83" s="3"/>
      <c r="C83" s="161"/>
      <c r="D83" s="3"/>
      <c r="E83" s="253"/>
      <c r="F83" s="376"/>
      <c r="G83" s="377"/>
    </row>
    <row r="84" spans="1:7" ht="14.25" customHeight="1">
      <c r="A84" s="3"/>
      <c r="B84" s="3"/>
      <c r="C84" s="161" t="str">
        <f>IF($B84="SINAPI",VLOOKUP($A84,SINAPI!$A:$D,2,FALSE),
IF($B84="SICRO",VLOOKUP($A84,SICRO!$A:$D,2,FALSE),
IF($B84="DER-EDIF",VLOOKUP($A84,#REF!,2,FALSE),
IF($B84="DER-ROD",VLOOKUP($A84,'DER-ROD'!$A:$E,2,FALSE),
IF($B84="SEDURB",VLOOKUP($A84,'CPU-SERV'!$A:$G,2,FALSE),
IF($B84="MERCADO",VLOOKUP($A84,MERCADO!$A:$F,2,FALSE),
IF($B84="CESAN",VLOOKUP($A84,CESAN!$A:$E,2,FALSE),
IF($B84="SCO-RIO",VLOOKUP($A84,'SCO-RIO'!$A:$E,2,FALSE),""))))))))</f>
        <v/>
      </c>
      <c r="D84" s="3" t="str">
        <f>IF($B84="SINAPI",VLOOKUP($A84,SINAPI!$A:$D,3,FALSE),
IF($B84="SICRO","ENTRADA MANUAL",
IF($B84="DER-EDIF",VLOOKUP($A84,#REF!,3,FALSE),
IF($B84="DER-ROD",VLOOKUP($A84,'DER-ROD'!$A:$E,3,FALSE),
IF($B84="SEDURB",VLOOKUP($A84,#REF!,3,FALSE),
IF($B84="MERCADO",VLOOKUP($A84,MERCADO!$A:$F,4,FALSE),
IF($B84="CESAN",VLOOKUP($A84,CESAN!$A:$E,3,FALSE),
IF($B84="SCO-RIO","ENTRADA MANUAL",""))))))))</f>
        <v/>
      </c>
      <c r="E84" s="253"/>
      <c r="F84" s="376" t="str">
        <f>IF($B84="SINAPI",VLOOKUP($A84,SINAPI!$A:$D,4,FALSE),
IF($B84="SICRO","ENTRADA MANUAL",
IF($B84="DER-EDIF",VLOOKUP($A84,#REF!,5,FALSE),
IF($B84="DER-ROD",VLOOKUP($A84,'DER-ROD'!$A:$E,5,FALSE),
IF($B84="SEDURB",VLOOKUP($A84,#REF!,5,FALSE),
IF($B84="MERCADO",VLOOKUP($A84,MERCADO!$A:$F,6,FALSE),
IF($B84="CESAN",VLOOKUP($A84,CESAN!$A:$E,5,FALSE),
IF($B84="SCO-RIO","ENTRADA MANUAL",""))))))))</f>
        <v/>
      </c>
      <c r="G84" s="377" t="str">
        <f t="shared" ref="G84" si="8">IFERROR(E84*F84,"")</f>
        <v/>
      </c>
    </row>
    <row r="85" spans="1:7" ht="14.25" customHeight="1">
      <c r="A85" s="1014" t="s">
        <v>34</v>
      </c>
      <c r="B85" s="1014"/>
      <c r="C85" s="1014"/>
      <c r="D85" s="1014"/>
      <c r="E85" s="1014"/>
      <c r="F85" s="1014"/>
      <c r="G85" s="378">
        <f>ROUND(SUM(G82:G84),2)</f>
        <v>0</v>
      </c>
    </row>
    <row r="86" spans="1:7" ht="14.25" customHeight="1">
      <c r="A86" s="337"/>
      <c r="B86" s="337"/>
      <c r="C86" s="341"/>
      <c r="D86" s="337"/>
      <c r="E86" s="338"/>
      <c r="F86" s="383"/>
      <c r="G86" s="384"/>
    </row>
    <row r="87" spans="1:7">
      <c r="A87" s="328" t="s">
        <v>20</v>
      </c>
      <c r="B87" s="328" t="s">
        <v>32</v>
      </c>
      <c r="C87" s="334" t="s">
        <v>15620</v>
      </c>
      <c r="D87" s="328" t="s">
        <v>31</v>
      </c>
      <c r="E87" s="369" t="s">
        <v>30</v>
      </c>
      <c r="F87" s="167" t="s">
        <v>29</v>
      </c>
      <c r="G87" s="167"/>
    </row>
    <row r="88" spans="1:7" ht="14.25" customHeight="1">
      <c r="A88" s="3"/>
      <c r="B88" s="3"/>
      <c r="C88" s="161" t="str">
        <f>IF($B88="SINAPI",VLOOKUP($A88,SINAPI!$A:$D,2,FALSE),
IF($B88="SICRO",VLOOKUP($A88,SICRO!$A:$D,2,FALSE),
IF($B88="DER-EDIF",VLOOKUP($A88,#REF!,2,FALSE),
IF($B88="DER-ROD",VLOOKUP($A88,'DER-ROD'!$A:$E,2,FALSE),
IF($B88="SEDURB",VLOOKUP($A88,'CPU-SERV'!$A:$G,2,FALSE),
IF($B88="MERCADO",VLOOKUP($A88,MERCADO!$A:$F,2,FALSE),
IF($B88="CESAN",VLOOKUP($A88,CESAN!$A:$E,2,FALSE),
IF($B88="SCO-RIO",VLOOKUP($A88,'SCO-RIO'!$A:$E,2,FALSE),""))))))))</f>
        <v/>
      </c>
      <c r="D88" s="3" t="str">
        <f>IF($B88="SINAPI",VLOOKUP($A88,SINAPI!$A:$D,3,FALSE),
IF($B88="SICRO","ENTRADA MANUAL",
IF($B88="DER-EDIF",VLOOKUP($A88,#REF!,3,FALSE),
IF($B88="DER-ROD",VLOOKUP($A88,'DER-ROD'!$A:$E,3,FALSE),
IF($B88="SEDURB",VLOOKUP($A88,#REF!,3,FALSE),
IF($B88="MERCADO",VLOOKUP($A88,MERCADO!$A:$F,4,FALSE),
IF($B88="CESAN",VLOOKUP($A88,CESAN!$A:$E,3,FALSE),
IF($B88="SCO-RIO","ENTRADA MANUAL",""))))))))</f>
        <v/>
      </c>
      <c r="E88" s="253"/>
      <c r="F88" s="376" t="str">
        <f>IF($B88="SINAPI",VLOOKUP($A88,SINAPI!$A:$D,4,FALSE),
IF($B88="SICRO","ENTRADA MANUAL",
IF($B88="DER-EDIF",VLOOKUP($A88,#REF!,5,FALSE),
IF($B88="DER-ROD",VLOOKUP($A88,'DER-ROD'!$A:$E,5,FALSE),
IF($B88="SEDURB",VLOOKUP($A88,#REF!,5,FALSE),
IF($B88="MERCADO",VLOOKUP($A88,MERCADO!$A:$F,6,FALSE),
IF($B88="CESAN",VLOOKUP($A88,CESAN!$A:$E,5,FALSE),
IF($B88="SCO-RIO","ENTRADA MANUAL",""))))))))</f>
        <v/>
      </c>
      <c r="G88" s="377" t="str">
        <f t="shared" ref="G88:G90" si="9">IFERROR(E88*F88,"")</f>
        <v/>
      </c>
    </row>
    <row r="89" spans="1:7" ht="14.25" customHeight="1">
      <c r="A89" s="3"/>
      <c r="B89" s="3"/>
      <c r="C89" s="161" t="str">
        <f>IF($B89="SINAPI",VLOOKUP($A89,SINAPI!$A:$D,2,FALSE),
IF($B89="SICRO",VLOOKUP($A89,SICRO!$A:$D,2,FALSE),
IF($B89="DER-EDIF",VLOOKUP($A89,#REF!,2,FALSE),
IF($B89="DER-ROD",VLOOKUP($A89,'DER-ROD'!$A:$E,2,FALSE),
IF($B89="SEDURB",VLOOKUP($A89,'CPU-SERV'!$A:$G,2,FALSE),
IF($B89="MERCADO",VLOOKUP($A89,MERCADO!$A:$F,2,FALSE),
IF($B89="CESAN",VLOOKUP($A89,CESAN!$A:$E,2,FALSE),
IF($B89="SCO-RIO",VLOOKUP($A89,'SCO-RIO'!$A:$E,2,FALSE),""))))))))</f>
        <v/>
      </c>
      <c r="D89" s="3" t="str">
        <f>IF($B89="SINAPI",VLOOKUP($A89,SINAPI!$A:$D,3,FALSE),
IF($B89="SICRO","ENTRADA MANUAL",
IF($B89="DER-EDIF",VLOOKUP($A89,#REF!,3,FALSE),
IF($B89="DER-ROD",VLOOKUP($A89,'DER-ROD'!$A:$E,3,FALSE),
IF($B89="SEDURB",VLOOKUP($A89,#REF!,3,FALSE),
IF($B89="MERCADO",VLOOKUP($A89,MERCADO!$A:$F,4,FALSE),
IF($B89="CESAN",VLOOKUP($A89,CESAN!$A:$E,3,FALSE),
IF($B89="SCO-RIO","ENTRADA MANUAL",""))))))))</f>
        <v/>
      </c>
      <c r="E89" s="253"/>
      <c r="F89" s="376" t="str">
        <f>IF($B89="SINAPI",VLOOKUP($A89,SINAPI!$A:$D,4,FALSE),
IF($B89="SICRO","ENTRADA MANUAL",
IF($B89="DER-EDIF",VLOOKUP($A89,#REF!,5,FALSE),
IF($B89="DER-ROD",VLOOKUP($A89,'DER-ROD'!$A:$E,5,FALSE),
IF($B89="SEDURB",VLOOKUP($A89,#REF!,5,FALSE),
IF($B89="MERCADO",VLOOKUP($A89,MERCADO!$A:$F,6,FALSE),
IF($B89="CESAN",VLOOKUP($A89,CESAN!$A:$E,5,FALSE),
IF($B89="SCO-RIO","ENTRADA MANUAL",""))))))))</f>
        <v/>
      </c>
      <c r="G89" s="377" t="str">
        <f t="shared" si="9"/>
        <v/>
      </c>
    </row>
    <row r="90" spans="1:7" ht="14.25" customHeight="1">
      <c r="A90" s="3"/>
      <c r="B90" s="3"/>
      <c r="C90" s="161" t="str">
        <f>IF($B90="SINAPI",VLOOKUP($A90,SINAPI!$A:$D,2,FALSE),
IF($B90="SICRO",VLOOKUP($A90,SICRO!$A:$D,2,FALSE),
IF($B90="DER-EDIF",VLOOKUP($A90,#REF!,2,FALSE),
IF($B90="DER-ROD",VLOOKUP($A90,'DER-ROD'!$A:$E,2,FALSE),
IF($B90="SEDURB",VLOOKUP($A90,'CPU-SERV'!$A:$G,2,FALSE),
IF($B90="MERCADO",VLOOKUP($A90,MERCADO!$A:$F,2,FALSE),
IF($B90="CESAN",VLOOKUP($A90,CESAN!$A:$E,2,FALSE),
IF($B90="SCO-RIO",VLOOKUP($A90,'SCO-RIO'!$A:$E,2,FALSE),""))))))))</f>
        <v/>
      </c>
      <c r="D90" s="3" t="str">
        <f>IF($B90="SINAPI",VLOOKUP($A90,SINAPI!$A:$D,3,FALSE),
IF($B90="SICRO","ENTRADA MANUAL",
IF($B90="DER-EDIF",VLOOKUP($A90,#REF!,3,FALSE),
IF($B90="DER-ROD",VLOOKUP($A90,'DER-ROD'!$A:$E,3,FALSE),
IF($B90="SEDURB",VLOOKUP($A90,#REF!,3,FALSE),
IF($B90="MERCADO",VLOOKUP($A90,MERCADO!$A:$F,4,FALSE),
IF($B90="CESAN",VLOOKUP($A90,CESAN!$A:$E,3,FALSE),
IF($B90="SCO-RIO","ENTRADA MANUAL",""))))))))</f>
        <v/>
      </c>
      <c r="E90" s="253"/>
      <c r="F90" s="376" t="str">
        <f>IF($B90="SINAPI",VLOOKUP($A90,SINAPI!$A:$D,4,FALSE),
IF($B90="SICRO","ENTRADA MANUAL",
IF($B90="DER-EDIF",VLOOKUP($A90,#REF!,5,FALSE),
IF($B90="DER-ROD",VLOOKUP($A90,'DER-ROD'!$A:$E,5,FALSE),
IF($B90="SEDURB",VLOOKUP($A90,#REF!,5,FALSE),
IF($B90="MERCADO",VLOOKUP($A90,MERCADO!$A:$F,6,FALSE),
IF($B90="CESAN",VLOOKUP($A90,CESAN!$A:$E,5,FALSE),
IF($B90="SCO-RIO","ENTRADA MANUAL",""))))))))</f>
        <v/>
      </c>
      <c r="G90" s="377" t="str">
        <f t="shared" si="9"/>
        <v/>
      </c>
    </row>
    <row r="91" spans="1:7" ht="14.25" customHeight="1">
      <c r="A91" s="1014" t="s">
        <v>33</v>
      </c>
      <c r="B91" s="1014"/>
      <c r="C91" s="1014"/>
      <c r="D91" s="1014"/>
      <c r="E91" s="1014"/>
      <c r="F91" s="1014"/>
      <c r="G91" s="378">
        <f>ROUND(SUM(G88:G90),2)</f>
        <v>0</v>
      </c>
    </row>
    <row r="92" spans="1:7" ht="14.25" customHeight="1">
      <c r="A92" s="339"/>
      <c r="B92" s="339"/>
      <c r="C92" s="340"/>
      <c r="D92" s="337"/>
      <c r="E92" s="338"/>
      <c r="F92" s="383"/>
      <c r="G92" s="384"/>
    </row>
    <row r="93" spans="1:7">
      <c r="A93" s="328" t="s">
        <v>20</v>
      </c>
      <c r="B93" s="328" t="s">
        <v>32</v>
      </c>
      <c r="C93" s="334" t="s">
        <v>15621</v>
      </c>
      <c r="D93" s="328" t="s">
        <v>31</v>
      </c>
      <c r="E93" s="369" t="s">
        <v>30</v>
      </c>
      <c r="F93" s="167" t="s">
        <v>29</v>
      </c>
      <c r="G93" s="167"/>
    </row>
    <row r="94" spans="1:7" ht="14.25" customHeight="1">
      <c r="A94" s="3">
        <v>7</v>
      </c>
      <c r="B94" s="3" t="s">
        <v>34830</v>
      </c>
      <c r="C94" s="161" t="str">
        <f>IF($B94="SINAPI",VLOOKUP($A94,SINAPI!$A:$D,2,FALSE),
IF($B94="SICRO",VLOOKUP($A94,SICRO!$A:$D,2,FALSE),
IF($B94="DER-EDIF",VLOOKUP($A94,#REF!,2,FALSE),
IF($B94="DER-ROD",VLOOKUP($A94,'DER-ROD'!$A:$E,2,FALSE),
IF($B94="SEDURB",VLOOKUP($A94,'CPU-SERV'!$A:$G,2,FALSE),
IF($B94="MERCADO",VLOOKUP($A94,MERCADO!$A:$F,2,FALSE),
IF($B94="CESAN",VLOOKUP($A94,CESAN!$A:$E,2,FALSE),
IF($B94="SCO-RIO",VLOOKUP($A94,'SCO-RIO'!$A:$E,2,FALSE),""))))))))</f>
        <v>Caixa para Painel de Comando Eletrico 50x40x25 View Tech ou similar</v>
      </c>
      <c r="D94" s="3" t="str">
        <f>IF($B94="SINAPI",VLOOKUP($A94,SINAPI!$A:$D,3,FALSE),
IF($B94="SICRO","ENTRADA MANUAL",
IF($B94="DER-EDIF",VLOOKUP($A94,#REF!,3,FALSE),
IF($B94="DER-ROD",VLOOKUP($A94,'DER-ROD'!$A:$E,3,FALSE),
IF($B94="SEDURB",VLOOKUP($A94,#REF!,3,FALSE),
IF($B94="MERCADO",VLOOKUP($A94,MERCADO!$A:$F,4,FALSE),
IF($B94="CESAN",VLOOKUP($A94,CESAN!$A:$E,3,FALSE),
IF($B94="SCO-RIO","ENTRADA MANUAL",""))))))))</f>
        <v>un</v>
      </c>
      <c r="E94" s="253">
        <v>1</v>
      </c>
      <c r="F94" s="376">
        <f>IF($B94="SINAPI",VLOOKUP($A94,SINAPI!$A:$D,4,FALSE),
IF($B94="SICRO","ENTRADA MANUAL",
IF($B94="DER-EDIF",VLOOKUP($A94,#REF!,5,FALSE),
IF($B94="DER-ROD",VLOOKUP($A94,'DER-ROD'!$A:$E,5,FALSE),
IF($B94="SEDURB",VLOOKUP($A94,#REF!,5,FALSE),
IF($B94="MERCADO",VLOOKUP($A94,MERCADO!$A:$F,6,FALSE),
IF($B94="CESAN",VLOOKUP($A94,CESAN!$A:$E,5,FALSE),
IF($B94="SCO-RIO","ENTRADA MANUAL",""))))))))</f>
        <v>370.59</v>
      </c>
      <c r="G94" s="377">
        <f t="shared" ref="G94:G96" si="10">IFERROR(E94*F94,"")</f>
        <v>370.59</v>
      </c>
    </row>
    <row r="95" spans="1:7" ht="14.25" customHeight="1">
      <c r="A95" s="3"/>
      <c r="B95" s="3"/>
      <c r="C95" s="161" t="str">
        <f>IF($B95="SINAPI",VLOOKUP($A95,SINAPI!$A:$D,2,FALSE),
IF($B95="SICRO",VLOOKUP($A95,SICRO!$A:$D,2,FALSE),
IF($B95="DER-EDIF",VLOOKUP($A95,#REF!,2,FALSE),
IF($B95="DER-ROD",VLOOKUP($A95,'DER-ROD'!$A:$E,2,FALSE),
IF($B95="SEDURB",VLOOKUP($A95,'CPU-SERV'!$A:$G,2,FALSE),
IF($B95="MERCADO",VLOOKUP($A95,MERCADO!$A:$F,2,FALSE),
IF($B95="CESAN",VLOOKUP($A95,CESAN!$A:$E,2,FALSE),
IF($B95="SCO-RIO",VLOOKUP($A95,'SCO-RIO'!$A:$E,2,FALSE),""))))))))</f>
        <v/>
      </c>
      <c r="D95" s="3" t="str">
        <f>IF($B95="SINAPI",VLOOKUP($A95,SINAPI!$A:$D,3,FALSE),
IF($B95="SICRO","ENTRADA MANUAL",
IF($B95="DER-EDIF",VLOOKUP($A95,#REF!,3,FALSE),
IF($B95="DER-ROD",VLOOKUP($A95,'DER-ROD'!$A:$E,3,FALSE),
IF($B95="SEDURB",VLOOKUP($A95,#REF!,3,FALSE),
IF($B95="MERCADO",VLOOKUP($A95,MERCADO!$A:$F,4,FALSE),
IF($B95="CESAN",VLOOKUP($A95,CESAN!$A:$E,3,FALSE),
IF($B95="SCO-RIO","ENTRADA MANUAL",""))))))))</f>
        <v/>
      </c>
      <c r="E95" s="253"/>
      <c r="F95" s="376" t="str">
        <f>IF($B95="SINAPI",VLOOKUP($A95,SINAPI!$A:$D,4,FALSE),
IF($B95="SICRO","ENTRADA MANUAL",
IF($B95="DER-EDIF",VLOOKUP($A95,#REF!,5,FALSE),
IF($B95="DER-ROD",VLOOKUP($A95,'DER-ROD'!$A:$E,5,FALSE),
IF($B95="SEDURB",VLOOKUP($A95,#REF!,5,FALSE),
IF($B95="MERCADO",VLOOKUP($A95,MERCADO!$A:$F,6,FALSE),
IF($B95="CESAN",VLOOKUP($A95,CESAN!$A:$E,5,FALSE),
IF($B95="SCO-RIO","ENTRADA MANUAL",""))))))))</f>
        <v/>
      </c>
      <c r="G95" s="377" t="str">
        <f t="shared" si="10"/>
        <v/>
      </c>
    </row>
    <row r="96" spans="1:7" ht="14.25" customHeight="1">
      <c r="A96" s="3"/>
      <c r="B96" s="3"/>
      <c r="C96" s="161" t="str">
        <f>IF($B96="SINAPI",VLOOKUP($A96,SINAPI!$A:$D,2,FALSE),
IF($B96="SICRO",VLOOKUP($A96,SICRO!$A:$D,2,FALSE),
IF($B96="DER-EDIF",VLOOKUP($A96,#REF!,2,FALSE),
IF($B96="DER-ROD",VLOOKUP($A96,'DER-ROD'!$A:$E,2,FALSE),
IF($B96="SEDURB",VLOOKUP($A96,'CPU-SERV'!$A:$G,2,FALSE),
IF($B96="MERCADO",VLOOKUP($A96,MERCADO!$A:$F,2,FALSE),
IF($B96="CESAN",VLOOKUP($A96,CESAN!$A:$E,2,FALSE),
IF($B96="SCO-RIO",VLOOKUP($A96,'SCO-RIO'!$A:$E,2,FALSE),""))))))))</f>
        <v/>
      </c>
      <c r="D96" s="3" t="str">
        <f>IF($B96="SINAPI",VLOOKUP($A96,SINAPI!$A:$D,3,FALSE),
IF($B96="SICRO","ENTRADA MANUAL",
IF($B96="DER-EDIF",VLOOKUP($A96,#REF!,3,FALSE),
IF($B96="DER-ROD",VLOOKUP($A96,'DER-ROD'!$A:$E,3,FALSE),
IF($B96="SEDURB",VLOOKUP($A96,#REF!,3,FALSE),
IF($B96="MERCADO",VLOOKUP($A96,MERCADO!$A:$F,4,FALSE),
IF($B96="CESAN",VLOOKUP($A96,CESAN!$A:$E,3,FALSE),
IF($B96="SCO-RIO","ENTRADA MANUAL",""))))))))</f>
        <v/>
      </c>
      <c r="E96" s="253"/>
      <c r="F96" s="376" t="str">
        <f>IF($B96="SINAPI",VLOOKUP($A96,SINAPI!$A:$D,4,FALSE),
IF($B96="SICRO","ENTRADA MANUAL",
IF($B96="DER-EDIF",VLOOKUP($A96,#REF!,5,FALSE),
IF($B96="DER-ROD",VLOOKUP($A96,'DER-ROD'!$A:$E,5,FALSE),
IF($B96="SEDURB",VLOOKUP($A96,#REF!,5,FALSE),
IF($B96="MERCADO",VLOOKUP($A96,MERCADO!$A:$F,6,FALSE),
IF($B96="CESAN",VLOOKUP($A96,CESAN!$A:$E,5,FALSE),
IF($B96="SCO-RIO","ENTRADA MANUAL",""))))))))</f>
        <v/>
      </c>
      <c r="G96" s="377" t="str">
        <f t="shared" si="10"/>
        <v/>
      </c>
    </row>
    <row r="97" spans="1:7" ht="14.25" customHeight="1">
      <c r="A97" s="1014" t="s">
        <v>28</v>
      </c>
      <c r="B97" s="1014"/>
      <c r="C97" s="1014"/>
      <c r="D97" s="1014"/>
      <c r="E97" s="1014"/>
      <c r="F97" s="1014"/>
      <c r="G97" s="378">
        <f>ROUND(SUM(G94:G96),2)</f>
        <v>370.59</v>
      </c>
    </row>
    <row r="98" spans="1:7" ht="14.25" customHeight="1">
      <c r="A98" s="373"/>
      <c r="B98" s="337"/>
      <c r="D98" s="337"/>
      <c r="E98" s="338"/>
      <c r="F98" s="383"/>
      <c r="G98" s="384"/>
    </row>
    <row r="99" spans="1:7" ht="24.95" customHeight="1">
      <c r="A99" s="1016" t="s">
        <v>34735</v>
      </c>
      <c r="B99" s="1016"/>
      <c r="C99" s="1016"/>
      <c r="D99" s="1016"/>
      <c r="E99" s="1016"/>
      <c r="F99" s="1016"/>
      <c r="G99" s="2">
        <f>ROUND(G85+G91+G97,2)</f>
        <v>370.59</v>
      </c>
    </row>
    <row r="100" spans="1:7" ht="24.95" customHeight="1">
      <c r="A100" s="1017"/>
      <c r="B100" s="1017"/>
      <c r="C100" s="1017"/>
      <c r="D100" s="1017"/>
      <c r="E100" s="1017"/>
      <c r="F100" s="1017"/>
      <c r="G100" s="1017"/>
    </row>
  </sheetData>
  <autoFilter ref="C2:G99" xr:uid="{ACEDF5CA-343B-4400-BB2F-DBE1C557FA2C}"/>
  <mergeCells count="28">
    <mergeCell ref="A51:F51"/>
    <mergeCell ref="C55:E55"/>
    <mergeCell ref="C3:E3"/>
    <mergeCell ref="C4:E4"/>
    <mergeCell ref="A10:F10"/>
    <mergeCell ref="A16:F16"/>
    <mergeCell ref="A24:F24"/>
    <mergeCell ref="A26:F26"/>
    <mergeCell ref="A27:G27"/>
    <mergeCell ref="C29:E29"/>
    <mergeCell ref="C30:E30"/>
    <mergeCell ref="C54:E54"/>
    <mergeCell ref="A49:F49"/>
    <mergeCell ref="A42:F42"/>
    <mergeCell ref="A36:F36"/>
    <mergeCell ref="A99:F99"/>
    <mergeCell ref="A100:G100"/>
    <mergeCell ref="A75:F75"/>
    <mergeCell ref="A52:G52"/>
    <mergeCell ref="A76:G76"/>
    <mergeCell ref="A97:F97"/>
    <mergeCell ref="A91:F91"/>
    <mergeCell ref="A85:F85"/>
    <mergeCell ref="C78:E78"/>
    <mergeCell ref="C79:E79"/>
    <mergeCell ref="A61:F61"/>
    <mergeCell ref="A67:F67"/>
    <mergeCell ref="A73:F73"/>
  </mergeCells>
  <dataValidations disablePrompts="1" count="1">
    <dataValidation type="list" allowBlank="1" showInputMessage="1" showErrorMessage="1" sqref="B19:B23 B7:B9 B13:B15 B39:B41 B33:B35 B58:B60 B64:B66 B70:B72 B45:B48 B88:B90 B94:B96 B82:B84" xr:uid="{55BF44F9-7717-47D8-8119-5DD7F4D1B495}">
      <formula1>"SINAPI,SICRO,DER-EDIF,DER-ROD,CPU,MERCADO,CESAN,SCO-RIO"</formula1>
    </dataValidation>
  </dataValidations>
  <printOptions horizontalCentered="1"/>
  <pageMargins left="0.51181102362204722" right="0.51181102362204722" top="0.78740157480314965" bottom="0.78740157480314965" header="0.31496062992125984" footer="0.31496062992125984"/>
  <pageSetup paperSize="9" scale="67" fitToHeight="0" orientation="portrait" r:id="rId1"/>
  <rowBreaks count="3" manualBreakCount="3">
    <brk id="28" max="6" man="1"/>
    <brk id="53" max="6" man="1"/>
    <brk id="77" max="6" man="1"/>
  </rowBreaks>
  <colBreaks count="1" manualBreakCount="1">
    <brk id="7"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8E544-D6D2-45F5-AAAA-01C80031144B}">
  <sheetPr>
    <tabColor theme="7" tint="0.79998168889431442"/>
  </sheetPr>
  <dimension ref="A1:K143"/>
  <sheetViews>
    <sheetView view="pageBreakPreview" zoomScale="60" zoomScaleNormal="100" workbookViewId="0">
      <selection activeCell="O34" sqref="O34"/>
    </sheetView>
  </sheetViews>
  <sheetFormatPr defaultColWidth="9.140625" defaultRowHeight="15"/>
  <cols>
    <col min="1" max="1" width="10.7109375" style="296" customWidth="1"/>
    <col min="2" max="2" width="31.7109375" style="457" customWidth="1"/>
    <col min="3" max="3" width="14" style="503" customWidth="1"/>
    <col min="4" max="4" width="14.5703125" style="504" customWidth="1"/>
    <col min="5" max="5" width="15.5703125" style="505" customWidth="1"/>
    <col min="6" max="7" width="14" style="505" customWidth="1"/>
    <col min="8" max="8" width="14" style="506" customWidth="1"/>
    <col min="9" max="9" width="10.5703125" style="667" customWidth="1"/>
    <col min="10" max="13" width="9.140625" style="296"/>
    <col min="14" max="14" width="24.140625" style="296" bestFit="1" customWidth="1"/>
    <col min="15" max="15" width="7.7109375" style="296" bestFit="1" customWidth="1"/>
    <col min="16" max="16384" width="9.140625" style="296"/>
  </cols>
  <sheetData>
    <row r="1" spans="1:9" ht="12.75">
      <c r="B1" s="1023"/>
      <c r="C1" s="1023"/>
      <c r="D1" s="1023"/>
      <c r="E1" s="1023"/>
      <c r="F1" s="1023"/>
      <c r="G1" s="1023"/>
      <c r="H1" s="1023"/>
      <c r="I1" s="1023"/>
    </row>
    <row r="2" spans="1:9" ht="21" customHeight="1">
      <c r="B2" s="454"/>
      <c r="C2" s="490"/>
      <c r="D2" s="491"/>
      <c r="E2" s="491"/>
      <c r="F2" s="491"/>
      <c r="G2" s="491"/>
      <c r="H2" s="492"/>
      <c r="I2" s="452"/>
    </row>
    <row r="3" spans="1:9" ht="21">
      <c r="B3" s="454"/>
      <c r="C3" s="491"/>
      <c r="D3" s="491"/>
      <c r="E3" s="491"/>
      <c r="F3" s="491"/>
      <c r="G3" s="491"/>
      <c r="H3" s="492"/>
      <c r="I3" s="452"/>
    </row>
    <row r="4" spans="1:9" ht="21">
      <c r="B4" s="454"/>
      <c r="C4" s="491"/>
      <c r="D4" s="491"/>
      <c r="E4" s="491"/>
      <c r="F4" s="491"/>
      <c r="G4" s="491"/>
      <c r="H4" s="492"/>
      <c r="I4" s="452"/>
    </row>
    <row r="5" spans="1:9">
      <c r="B5" s="455"/>
      <c r="C5" s="1024"/>
      <c r="D5" s="1024"/>
      <c r="E5" s="1024"/>
      <c r="F5" s="1024"/>
      <c r="G5" s="1024"/>
      <c r="H5" s="1024"/>
      <c r="I5" s="1024"/>
    </row>
    <row r="6" spans="1:9" ht="12.75">
      <c r="A6" s="507"/>
      <c r="B6" s="507"/>
      <c r="C6" s="507"/>
      <c r="D6" s="507"/>
      <c r="E6" s="507"/>
      <c r="F6" s="507"/>
      <c r="G6" s="507"/>
      <c r="H6" s="507"/>
      <c r="I6" s="664"/>
    </row>
    <row r="7" spans="1:9" ht="12.75">
      <c r="A7" s="507"/>
      <c r="B7" s="507"/>
      <c r="C7" s="507"/>
      <c r="D7" s="507"/>
      <c r="E7" s="507"/>
      <c r="F7" s="507"/>
      <c r="G7" s="507"/>
      <c r="H7" s="507"/>
      <c r="I7" s="664"/>
    </row>
    <row r="8" spans="1:9" ht="27.75" customHeight="1">
      <c r="A8" s="507"/>
      <c r="B8" s="500" t="s">
        <v>24</v>
      </c>
      <c r="C8" s="500" t="s">
        <v>34982</v>
      </c>
      <c r="D8" s="500" t="s">
        <v>38350</v>
      </c>
      <c r="E8" s="507"/>
      <c r="F8" s="507"/>
      <c r="G8" s="507"/>
      <c r="H8" s="507"/>
      <c r="I8" s="664"/>
    </row>
    <row r="9" spans="1:9" ht="12.75">
      <c r="A9" s="507"/>
      <c r="B9" s="910" t="s">
        <v>35155</v>
      </c>
      <c r="C9" s="654">
        <f>260</f>
        <v>260</v>
      </c>
      <c r="D9" s="501">
        <v>5000</v>
      </c>
      <c r="E9" s="507"/>
      <c r="F9" s="507"/>
      <c r="G9" s="507"/>
      <c r="H9" s="507"/>
      <c r="I9" s="664"/>
    </row>
    <row r="10" spans="1:9" ht="12.75">
      <c r="A10" s="507"/>
      <c r="B10" s="910" t="s">
        <v>34987</v>
      </c>
      <c r="C10" s="654">
        <f>(931+96.6-260)</f>
        <v>767.59999999999991</v>
      </c>
      <c r="D10" s="501"/>
      <c r="E10" s="507"/>
      <c r="F10" s="507"/>
      <c r="G10" s="507"/>
      <c r="H10" s="507"/>
      <c r="I10" s="664"/>
    </row>
    <row r="11" spans="1:9" ht="12.75">
      <c r="A11" s="507"/>
      <c r="B11" s="910" t="s">
        <v>34988</v>
      </c>
      <c r="C11" s="654">
        <f>(3830)</f>
        <v>3830</v>
      </c>
      <c r="D11" s="501"/>
      <c r="E11" s="507"/>
      <c r="F11" s="507"/>
      <c r="G11" s="507"/>
      <c r="H11" s="507"/>
      <c r="I11" s="664"/>
    </row>
    <row r="12" spans="1:9" ht="12.75">
      <c r="A12" s="507"/>
      <c r="B12" s="910" t="s">
        <v>34985</v>
      </c>
      <c r="C12" s="654">
        <f>1123</f>
        <v>1123</v>
      </c>
      <c r="D12" s="501"/>
      <c r="E12" s="507"/>
      <c r="F12" s="507"/>
      <c r="G12" s="507"/>
      <c r="H12" s="507"/>
      <c r="I12" s="664"/>
    </row>
    <row r="13" spans="1:9" ht="12.75">
      <c r="A13" s="507"/>
      <c r="B13" s="910" t="s">
        <v>34986</v>
      </c>
      <c r="C13" s="654">
        <f>305</f>
        <v>305</v>
      </c>
      <c r="D13" s="501"/>
      <c r="E13" s="507"/>
      <c r="F13" s="507"/>
      <c r="G13" s="507"/>
      <c r="H13" s="507"/>
      <c r="I13" s="664"/>
    </row>
    <row r="14" spans="1:9" ht="12.75">
      <c r="A14" s="507"/>
      <c r="B14" s="910" t="s">
        <v>34983</v>
      </c>
      <c r="C14" s="654">
        <f>645</f>
        <v>645</v>
      </c>
      <c r="D14" s="501"/>
      <c r="E14" s="507"/>
      <c r="F14" s="507"/>
      <c r="G14" s="507"/>
      <c r="H14" s="507"/>
      <c r="I14" s="664"/>
    </row>
    <row r="15" spans="1:9" ht="12.75">
      <c r="A15" s="507"/>
      <c r="B15" s="910" t="s">
        <v>34984</v>
      </c>
      <c r="C15" s="654">
        <f>2895</f>
        <v>2895</v>
      </c>
      <c r="D15" s="501"/>
      <c r="E15" s="507"/>
      <c r="F15" s="507"/>
      <c r="G15" s="507"/>
      <c r="H15" s="507"/>
      <c r="I15" s="664"/>
    </row>
    <row r="16" spans="1:9" ht="12.75">
      <c r="A16" s="507"/>
      <c r="B16" s="910" t="s">
        <v>34989</v>
      </c>
      <c r="C16" s="654">
        <f>1553</f>
        <v>1553</v>
      </c>
      <c r="D16" s="501"/>
      <c r="E16" s="507"/>
      <c r="F16" s="507"/>
      <c r="G16" s="507"/>
      <c r="H16" s="507"/>
      <c r="I16" s="664"/>
    </row>
    <row r="17" spans="1:11" ht="12.75">
      <c r="A17" s="507"/>
      <c r="B17" s="910" t="s">
        <v>34990</v>
      </c>
      <c r="C17" s="654">
        <f>3674</f>
        <v>3674</v>
      </c>
      <c r="D17" s="501"/>
      <c r="E17" s="507"/>
      <c r="F17" s="507"/>
      <c r="G17" s="507"/>
      <c r="H17" s="507"/>
      <c r="I17" s="664"/>
    </row>
    <row r="18" spans="1:11" ht="12.75">
      <c r="A18" s="507"/>
      <c r="B18" s="910" t="s">
        <v>35156</v>
      </c>
      <c r="C18" s="654">
        <f>670</f>
        <v>670</v>
      </c>
      <c r="D18" s="501"/>
      <c r="E18" s="507"/>
      <c r="F18" s="507"/>
      <c r="G18" s="507"/>
      <c r="H18" s="507"/>
      <c r="I18" s="664"/>
    </row>
    <row r="19" spans="1:11" ht="12.75">
      <c r="A19" s="507"/>
      <c r="B19" s="915" t="s">
        <v>35157</v>
      </c>
      <c r="C19" s="916">
        <f>625</f>
        <v>625</v>
      </c>
      <c r="D19" s="516"/>
      <c r="E19" s="507"/>
      <c r="F19" s="507"/>
      <c r="G19" s="507"/>
      <c r="H19" s="507"/>
      <c r="I19" s="664"/>
    </row>
    <row r="20" spans="1:11" ht="12.75">
      <c r="A20" s="507"/>
      <c r="B20" s="507"/>
      <c r="C20" s="507"/>
      <c r="D20" s="507"/>
      <c r="E20" s="507"/>
      <c r="F20" s="507"/>
      <c r="G20" s="507"/>
      <c r="H20" s="905" t="s">
        <v>35</v>
      </c>
      <c r="I20" s="906" t="str">
        <f>ORÇAMENTO!$H$1</f>
        <v>JUN/23</v>
      </c>
    </row>
    <row r="21" spans="1:11" ht="63.75">
      <c r="A21" s="907" t="s">
        <v>34872</v>
      </c>
      <c r="B21" s="908" t="str">
        <f>VLOOKUP(A21,ORÇAMENTO!$C$6:$H$54,2,FALSE)</f>
        <v>Equipe topográfica para serviços de locação e nivelamento (incluindo equipamento, transporte e profissionais nivel médio), incluindo batimetria</v>
      </c>
      <c r="C21" s="500" t="s">
        <v>34982</v>
      </c>
      <c r="D21" s="500" t="s">
        <v>35159</v>
      </c>
      <c r="E21" s="500" t="s">
        <v>38114</v>
      </c>
      <c r="F21" s="500" t="s">
        <v>38113</v>
      </c>
      <c r="G21" s="500" t="s">
        <v>38112</v>
      </c>
      <c r="H21" s="500"/>
      <c r="I21" s="500" t="s">
        <v>38385</v>
      </c>
    </row>
    <row r="22" spans="1:11" ht="12.75">
      <c r="A22" s="909"/>
      <c r="B22" s="508" t="s">
        <v>35155</v>
      </c>
      <c r="C22" s="501">
        <f>VLOOKUP(B22,$B$9:$C$19,2,FALSE)</f>
        <v>260</v>
      </c>
      <c r="D22" s="652">
        <f>C22/1000</f>
        <v>0.26</v>
      </c>
      <c r="E22" s="682">
        <v>2</v>
      </c>
      <c r="F22" s="501">
        <f>E22*D22</f>
        <v>0.52</v>
      </c>
      <c r="G22" s="663">
        <f>F22/22</f>
        <v>2.3636363636363636E-2</v>
      </c>
      <c r="H22" s="501"/>
      <c r="I22" s="665">
        <f>SUM(G22:G32)</f>
        <v>1.4861454545454549</v>
      </c>
    </row>
    <row r="23" spans="1:11" ht="12.75">
      <c r="A23" s="909"/>
      <c r="B23" s="508" t="s">
        <v>34987</v>
      </c>
      <c r="C23" s="501">
        <f t="shared" ref="C23:C31" si="0">VLOOKUP(B23,$B$9:$C$19,2,FALSE)</f>
        <v>767.59999999999991</v>
      </c>
      <c r="D23" s="652">
        <f t="shared" ref="D23:D32" si="1">C23/1000</f>
        <v>0.76759999999999995</v>
      </c>
      <c r="E23" s="682">
        <v>2</v>
      </c>
      <c r="F23" s="501">
        <f t="shared" ref="F23:F32" si="2">E23*D23</f>
        <v>1.5351999999999999</v>
      </c>
      <c r="G23" s="663">
        <f t="shared" ref="G23:G32" si="3">F23/22</f>
        <v>6.9781818181818181E-2</v>
      </c>
      <c r="H23" s="501"/>
      <c r="I23" s="647"/>
    </row>
    <row r="24" spans="1:11" ht="12.75">
      <c r="A24" s="909"/>
      <c r="B24" s="508" t="s">
        <v>34988</v>
      </c>
      <c r="C24" s="501">
        <f t="shared" si="0"/>
        <v>3830</v>
      </c>
      <c r="D24" s="652">
        <f t="shared" si="1"/>
        <v>3.83</v>
      </c>
      <c r="E24" s="682">
        <v>2</v>
      </c>
      <c r="F24" s="501">
        <f t="shared" si="2"/>
        <v>7.66</v>
      </c>
      <c r="G24" s="663">
        <f t="shared" si="3"/>
        <v>0.3481818181818182</v>
      </c>
      <c r="H24" s="501"/>
      <c r="I24" s="647"/>
      <c r="K24" s="902"/>
    </row>
    <row r="25" spans="1:11" ht="12.75">
      <c r="A25" s="909"/>
      <c r="B25" s="508" t="s">
        <v>34985</v>
      </c>
      <c r="C25" s="501">
        <f t="shared" si="0"/>
        <v>1123</v>
      </c>
      <c r="D25" s="652">
        <f t="shared" si="1"/>
        <v>1.123</v>
      </c>
      <c r="E25" s="682">
        <v>2</v>
      </c>
      <c r="F25" s="501">
        <f t="shared" si="2"/>
        <v>2.246</v>
      </c>
      <c r="G25" s="663">
        <f t="shared" si="3"/>
        <v>0.10209090909090909</v>
      </c>
      <c r="H25" s="501"/>
      <c r="I25" s="647"/>
    </row>
    <row r="26" spans="1:11" ht="12.75">
      <c r="A26" s="909"/>
      <c r="B26" s="508" t="s">
        <v>34986</v>
      </c>
      <c r="C26" s="501">
        <f t="shared" si="0"/>
        <v>305</v>
      </c>
      <c r="D26" s="652">
        <f t="shared" si="1"/>
        <v>0.30499999999999999</v>
      </c>
      <c r="E26" s="682">
        <v>2</v>
      </c>
      <c r="F26" s="501">
        <f t="shared" si="2"/>
        <v>0.61</v>
      </c>
      <c r="G26" s="663">
        <f t="shared" si="3"/>
        <v>2.7727272727272725E-2</v>
      </c>
      <c r="H26" s="501"/>
      <c r="I26" s="647"/>
    </row>
    <row r="27" spans="1:11" ht="12.75">
      <c r="A27" s="909"/>
      <c r="B27" s="508" t="s">
        <v>34983</v>
      </c>
      <c r="C27" s="501">
        <f t="shared" si="0"/>
        <v>645</v>
      </c>
      <c r="D27" s="652">
        <f t="shared" si="1"/>
        <v>0.64500000000000002</v>
      </c>
      <c r="E27" s="682">
        <v>2</v>
      </c>
      <c r="F27" s="501">
        <f t="shared" si="2"/>
        <v>1.29</v>
      </c>
      <c r="G27" s="663">
        <f t="shared" si="3"/>
        <v>5.8636363636363639E-2</v>
      </c>
      <c r="H27" s="501"/>
      <c r="I27" s="647"/>
    </row>
    <row r="28" spans="1:11" ht="12.75">
      <c r="A28" s="909"/>
      <c r="B28" s="508" t="s">
        <v>34984</v>
      </c>
      <c r="C28" s="501">
        <f t="shared" si="0"/>
        <v>2895</v>
      </c>
      <c r="D28" s="652">
        <f t="shared" si="1"/>
        <v>2.895</v>
      </c>
      <c r="E28" s="682">
        <v>2</v>
      </c>
      <c r="F28" s="501">
        <f t="shared" si="2"/>
        <v>5.79</v>
      </c>
      <c r="G28" s="663">
        <f t="shared" si="3"/>
        <v>0.26318181818181818</v>
      </c>
      <c r="H28" s="501"/>
      <c r="I28" s="647"/>
    </row>
    <row r="29" spans="1:11" ht="12.75">
      <c r="A29" s="909"/>
      <c r="B29" s="508" t="s">
        <v>34989</v>
      </c>
      <c r="C29" s="501">
        <f t="shared" si="0"/>
        <v>1553</v>
      </c>
      <c r="D29" s="652">
        <f t="shared" si="1"/>
        <v>1.5529999999999999</v>
      </c>
      <c r="E29" s="682">
        <v>2</v>
      </c>
      <c r="F29" s="501">
        <f t="shared" si="2"/>
        <v>3.1059999999999999</v>
      </c>
      <c r="G29" s="663">
        <f t="shared" si="3"/>
        <v>0.14118181818181819</v>
      </c>
      <c r="H29" s="501"/>
      <c r="I29" s="647"/>
    </row>
    <row r="30" spans="1:11" ht="12.75">
      <c r="A30" s="909"/>
      <c r="B30" s="508" t="s">
        <v>34990</v>
      </c>
      <c r="C30" s="501">
        <f t="shared" si="0"/>
        <v>3674</v>
      </c>
      <c r="D30" s="652">
        <f t="shared" si="1"/>
        <v>3.6739999999999999</v>
      </c>
      <c r="E30" s="682">
        <v>2</v>
      </c>
      <c r="F30" s="501">
        <f t="shared" ref="F30:F31" si="4">E30*D30</f>
        <v>7.3479999999999999</v>
      </c>
      <c r="G30" s="663">
        <f t="shared" si="3"/>
        <v>0.33400000000000002</v>
      </c>
      <c r="H30" s="501"/>
      <c r="I30" s="647"/>
    </row>
    <row r="31" spans="1:11" ht="12.75">
      <c r="A31" s="909"/>
      <c r="B31" s="508" t="s">
        <v>35156</v>
      </c>
      <c r="C31" s="501">
        <f t="shared" si="0"/>
        <v>670</v>
      </c>
      <c r="D31" s="652">
        <f t="shared" si="1"/>
        <v>0.67</v>
      </c>
      <c r="E31" s="682">
        <v>2</v>
      </c>
      <c r="F31" s="501">
        <f t="shared" si="4"/>
        <v>1.34</v>
      </c>
      <c r="G31" s="663">
        <f t="shared" si="3"/>
        <v>6.0909090909090913E-2</v>
      </c>
      <c r="H31" s="501"/>
      <c r="I31" s="647"/>
    </row>
    <row r="32" spans="1:11" ht="12.75">
      <c r="A32" s="909"/>
      <c r="B32" s="508" t="s">
        <v>35157</v>
      </c>
      <c r="C32" s="501">
        <f>VLOOKUP(B32,$B$9:$C$19,2,FALSE)</f>
        <v>625</v>
      </c>
      <c r="D32" s="652">
        <f t="shared" si="1"/>
        <v>0.625</v>
      </c>
      <c r="E32" s="682">
        <v>2</v>
      </c>
      <c r="F32" s="501">
        <f t="shared" si="2"/>
        <v>1.25</v>
      </c>
      <c r="G32" s="663">
        <f t="shared" si="3"/>
        <v>5.6818181818181816E-2</v>
      </c>
      <c r="H32" s="501"/>
      <c r="I32" s="647"/>
    </row>
    <row r="33" spans="1:9" ht="12.75">
      <c r="A33" s="1020" t="s">
        <v>38362</v>
      </c>
      <c r="B33" s="1021"/>
      <c r="C33" s="1021"/>
      <c r="D33" s="1021"/>
      <c r="E33" s="1021"/>
      <c r="F33" s="1021"/>
      <c r="G33" s="1021"/>
      <c r="H33" s="1021"/>
      <c r="I33" s="1022"/>
    </row>
    <row r="34" spans="1:9" ht="39" customHeight="1">
      <c r="A34" s="474" t="s">
        <v>34906</v>
      </c>
      <c r="B34" s="458" t="str">
        <f>VLOOKUP(A34,ORÇAMENTO!$C$6:$H$54,2,FALSE)</f>
        <v>Estudos Hidráulicos</v>
      </c>
      <c r="C34" s="500" t="s">
        <v>34982</v>
      </c>
      <c r="D34" s="500" t="s">
        <v>35159</v>
      </c>
      <c r="E34" s="500" t="s">
        <v>38117</v>
      </c>
      <c r="F34" s="500" t="s">
        <v>38339</v>
      </c>
      <c r="G34" s="500"/>
      <c r="H34" s="500"/>
      <c r="I34" s="500" t="s">
        <v>38386</v>
      </c>
    </row>
    <row r="35" spans="1:9" ht="12.75">
      <c r="A35" s="909"/>
      <c r="B35" s="508" t="s">
        <v>35155</v>
      </c>
      <c r="C35" s="501">
        <f>VLOOKUP(B35,$B$9:$D$19,2,FALSE)</f>
        <v>260</v>
      </c>
      <c r="D35" s="652">
        <f>C35/1000</f>
        <v>0.26</v>
      </c>
      <c r="E35" s="501">
        <v>0.25</v>
      </c>
      <c r="F35" s="501">
        <f>E35*D35</f>
        <v>6.5000000000000002E-2</v>
      </c>
      <c r="G35" s="501"/>
      <c r="H35" s="501"/>
      <c r="I35" s="666">
        <f>SUM(F35:F43)</f>
        <v>3.7631499999999996</v>
      </c>
    </row>
    <row r="36" spans="1:9" ht="12.75">
      <c r="A36" s="909"/>
      <c r="B36" s="508" t="s">
        <v>34987</v>
      </c>
      <c r="C36" s="501">
        <f t="shared" ref="C36:C42" si="5">VLOOKUP(B36,$B$9:$C$19,2,FALSE)</f>
        <v>767.59999999999991</v>
      </c>
      <c r="D36" s="652">
        <f t="shared" ref="D36:D43" si="6">C36/1000</f>
        <v>0.76759999999999995</v>
      </c>
      <c r="E36" s="501">
        <v>0.25</v>
      </c>
      <c r="F36" s="501">
        <f t="shared" ref="F36:F43" si="7">E36*D36</f>
        <v>0.19189999999999999</v>
      </c>
      <c r="G36" s="501"/>
      <c r="H36" s="501"/>
      <c r="I36" s="647"/>
    </row>
    <row r="37" spans="1:9" ht="12.75">
      <c r="A37" s="909"/>
      <c r="B37" s="508" t="s">
        <v>34988</v>
      </c>
      <c r="C37" s="501">
        <f t="shared" si="5"/>
        <v>3830</v>
      </c>
      <c r="D37" s="652">
        <f t="shared" si="6"/>
        <v>3.83</v>
      </c>
      <c r="E37" s="501">
        <v>0.25</v>
      </c>
      <c r="F37" s="501">
        <f t="shared" si="7"/>
        <v>0.95750000000000002</v>
      </c>
      <c r="G37" s="501"/>
      <c r="H37" s="501"/>
      <c r="I37" s="647"/>
    </row>
    <row r="38" spans="1:9" ht="12.75">
      <c r="A38" s="909"/>
      <c r="B38" s="508" t="s">
        <v>34985</v>
      </c>
      <c r="C38" s="501">
        <f t="shared" si="5"/>
        <v>1123</v>
      </c>
      <c r="D38" s="652">
        <f t="shared" si="6"/>
        <v>1.123</v>
      </c>
      <c r="E38" s="501">
        <v>0.25</v>
      </c>
      <c r="F38" s="501">
        <f t="shared" si="7"/>
        <v>0.28075</v>
      </c>
      <c r="G38" s="501"/>
      <c r="H38" s="501"/>
      <c r="I38" s="647"/>
    </row>
    <row r="39" spans="1:9" ht="12.75">
      <c r="A39" s="909"/>
      <c r="B39" s="508" t="s">
        <v>34986</v>
      </c>
      <c r="C39" s="501">
        <f t="shared" si="5"/>
        <v>305</v>
      </c>
      <c r="D39" s="652">
        <f t="shared" si="6"/>
        <v>0.30499999999999999</v>
      </c>
      <c r="E39" s="501">
        <v>0.25</v>
      </c>
      <c r="F39" s="501">
        <f t="shared" si="7"/>
        <v>7.6249999999999998E-2</v>
      </c>
      <c r="G39" s="501"/>
      <c r="H39" s="501"/>
      <c r="I39" s="647"/>
    </row>
    <row r="40" spans="1:9" ht="12.75">
      <c r="A40" s="909"/>
      <c r="B40" s="508" t="s">
        <v>34983</v>
      </c>
      <c r="C40" s="501">
        <f t="shared" si="5"/>
        <v>645</v>
      </c>
      <c r="D40" s="652">
        <f t="shared" si="6"/>
        <v>0.64500000000000002</v>
      </c>
      <c r="E40" s="501">
        <v>0.25</v>
      </c>
      <c r="F40" s="501">
        <f t="shared" si="7"/>
        <v>0.16125</v>
      </c>
      <c r="G40" s="501"/>
      <c r="H40" s="501"/>
      <c r="I40" s="647"/>
    </row>
    <row r="41" spans="1:9" ht="12.75">
      <c r="A41" s="909"/>
      <c r="B41" s="508" t="s">
        <v>34984</v>
      </c>
      <c r="C41" s="501">
        <f t="shared" si="5"/>
        <v>2895</v>
      </c>
      <c r="D41" s="652">
        <f t="shared" si="6"/>
        <v>2.895</v>
      </c>
      <c r="E41" s="501">
        <v>0.25</v>
      </c>
      <c r="F41" s="501">
        <f t="shared" si="7"/>
        <v>0.72375</v>
      </c>
      <c r="G41" s="501"/>
      <c r="H41" s="501"/>
      <c r="I41" s="647"/>
    </row>
    <row r="42" spans="1:9" ht="12.75">
      <c r="A42" s="909"/>
      <c r="B42" s="508" t="s">
        <v>34989</v>
      </c>
      <c r="C42" s="501">
        <f t="shared" si="5"/>
        <v>1553</v>
      </c>
      <c r="D42" s="652">
        <f t="shared" si="6"/>
        <v>1.5529999999999999</v>
      </c>
      <c r="E42" s="501">
        <v>0.25</v>
      </c>
      <c r="F42" s="501">
        <f t="shared" si="7"/>
        <v>0.38824999999999998</v>
      </c>
      <c r="G42" s="501"/>
      <c r="H42" s="501"/>
      <c r="I42" s="647"/>
    </row>
    <row r="43" spans="1:9" ht="12.75">
      <c r="A43" s="909"/>
      <c r="B43" s="508" t="s">
        <v>34990</v>
      </c>
      <c r="C43" s="501">
        <f>VLOOKUP(B43,$B$9:$C$19,2,FALSE)</f>
        <v>3674</v>
      </c>
      <c r="D43" s="652">
        <f t="shared" si="6"/>
        <v>3.6739999999999999</v>
      </c>
      <c r="E43" s="501">
        <v>0.25</v>
      </c>
      <c r="F43" s="501">
        <f t="shared" si="7"/>
        <v>0.91849999999999998</v>
      </c>
      <c r="G43" s="501"/>
      <c r="H43" s="501"/>
      <c r="I43" s="647"/>
    </row>
    <row r="44" spans="1:9" ht="12.75">
      <c r="A44" s="1020" t="s">
        <v>38123</v>
      </c>
      <c r="B44" s="1021"/>
      <c r="C44" s="1021"/>
      <c r="D44" s="1021"/>
      <c r="E44" s="1021"/>
      <c r="F44" s="1021"/>
      <c r="G44" s="1021"/>
      <c r="H44" s="1021"/>
      <c r="I44" s="1022"/>
    </row>
    <row r="45" spans="1:9" ht="117.75" customHeight="1">
      <c r="A45" s="483" t="s">
        <v>34907</v>
      </c>
      <c r="B45" s="458" t="str">
        <f>VLOOKUP(A45,ORÇAMENTO!$C$6:$H$54,2,FALSE)</f>
        <v>Elaboração de Estudo Ambiental, inclusive o Plano de Controle Ambiental - PCA, o Plano de Gerenciamento de Resíduos Sólidos - PGRS e o Plano de Recuperação de Área Degradada - PRAD, Levantamento Primário e Secundário da fauna local, incluindo documentos para autorização para seu manejo, caso necessário.</v>
      </c>
      <c r="C45" s="500" t="s">
        <v>34982</v>
      </c>
      <c r="D45" s="500" t="s">
        <v>35159</v>
      </c>
      <c r="E45" s="500" t="s">
        <v>38126</v>
      </c>
      <c r="F45" s="500" t="s">
        <v>38125</v>
      </c>
      <c r="G45" s="500"/>
      <c r="H45" s="500"/>
      <c r="I45" s="500" t="s">
        <v>38124</v>
      </c>
    </row>
    <row r="46" spans="1:9" ht="12.75">
      <c r="A46" s="929"/>
      <c r="B46" s="508" t="s">
        <v>35155</v>
      </c>
      <c r="C46" s="501">
        <f t="shared" ref="C46:C50" si="8">VLOOKUP(B46,$B$9:$C$19,2,FALSE)</f>
        <v>260</v>
      </c>
      <c r="D46" s="652">
        <f>C46/1000</f>
        <v>0.26</v>
      </c>
      <c r="E46" s="501">
        <v>8</v>
      </c>
      <c r="F46" s="501">
        <f>E46*D46</f>
        <v>2.08</v>
      </c>
      <c r="G46" s="501"/>
      <c r="H46" s="501"/>
      <c r="I46" s="647">
        <f>SUM(F46:F54)</f>
        <v>120.42079999999999</v>
      </c>
    </row>
    <row r="47" spans="1:9" ht="12.75">
      <c r="A47" s="909"/>
      <c r="B47" s="508" t="s">
        <v>34987</v>
      </c>
      <c r="C47" s="501">
        <f t="shared" si="8"/>
        <v>767.59999999999991</v>
      </c>
      <c r="D47" s="652">
        <f t="shared" ref="D47:D54" si="9">C47/1000</f>
        <v>0.76759999999999995</v>
      </c>
      <c r="E47" s="501">
        <v>8</v>
      </c>
      <c r="F47" s="501">
        <f t="shared" ref="F47:F54" si="10">E47*D47</f>
        <v>6.1407999999999996</v>
      </c>
      <c r="G47" s="501"/>
      <c r="H47" s="501"/>
      <c r="I47" s="647"/>
    </row>
    <row r="48" spans="1:9" ht="12.75">
      <c r="A48" s="909"/>
      <c r="B48" s="508" t="s">
        <v>34988</v>
      </c>
      <c r="C48" s="501">
        <f t="shared" si="8"/>
        <v>3830</v>
      </c>
      <c r="D48" s="652">
        <f t="shared" si="9"/>
        <v>3.83</v>
      </c>
      <c r="E48" s="501">
        <v>8</v>
      </c>
      <c r="F48" s="501">
        <f t="shared" si="10"/>
        <v>30.64</v>
      </c>
      <c r="G48" s="501"/>
      <c r="H48" s="501"/>
      <c r="I48" s="647"/>
    </row>
    <row r="49" spans="1:9" ht="12.75">
      <c r="A49" s="909"/>
      <c r="B49" s="508" t="s">
        <v>34985</v>
      </c>
      <c r="C49" s="501">
        <f t="shared" si="8"/>
        <v>1123</v>
      </c>
      <c r="D49" s="652">
        <f t="shared" si="9"/>
        <v>1.123</v>
      </c>
      <c r="E49" s="501">
        <v>8</v>
      </c>
      <c r="F49" s="501">
        <f t="shared" si="10"/>
        <v>8.984</v>
      </c>
      <c r="G49" s="501"/>
      <c r="H49" s="501"/>
      <c r="I49" s="647"/>
    </row>
    <row r="50" spans="1:9" ht="12.75">
      <c r="A50" s="909"/>
      <c r="B50" s="508" t="s">
        <v>34986</v>
      </c>
      <c r="C50" s="501">
        <f t="shared" si="8"/>
        <v>305</v>
      </c>
      <c r="D50" s="652">
        <f t="shared" si="9"/>
        <v>0.30499999999999999</v>
      </c>
      <c r="E50" s="501">
        <v>8</v>
      </c>
      <c r="F50" s="501">
        <f t="shared" si="10"/>
        <v>2.44</v>
      </c>
      <c r="G50" s="501"/>
      <c r="H50" s="501"/>
      <c r="I50" s="647"/>
    </row>
    <row r="51" spans="1:9" ht="12.75">
      <c r="A51" s="909"/>
      <c r="B51" s="508" t="s">
        <v>34983</v>
      </c>
      <c r="C51" s="501">
        <f t="shared" ref="C51:C53" si="11">VLOOKUP(B51,$B$9:$C$19,2,FALSE)</f>
        <v>645</v>
      </c>
      <c r="D51" s="652">
        <f t="shared" si="9"/>
        <v>0.64500000000000002</v>
      </c>
      <c r="E51" s="501">
        <v>8</v>
      </c>
      <c r="F51" s="501">
        <f t="shared" si="10"/>
        <v>5.16</v>
      </c>
      <c r="G51" s="501"/>
      <c r="H51" s="501"/>
      <c r="I51" s="647"/>
    </row>
    <row r="52" spans="1:9" ht="12.75">
      <c r="A52" s="909"/>
      <c r="B52" s="508" t="s">
        <v>34984</v>
      </c>
      <c r="C52" s="501">
        <f t="shared" si="11"/>
        <v>2895</v>
      </c>
      <c r="D52" s="652">
        <f t="shared" si="9"/>
        <v>2.895</v>
      </c>
      <c r="E52" s="501">
        <v>8</v>
      </c>
      <c r="F52" s="501">
        <f t="shared" si="10"/>
        <v>23.16</v>
      </c>
      <c r="G52" s="501"/>
      <c r="H52" s="501"/>
      <c r="I52" s="647"/>
    </row>
    <row r="53" spans="1:9" ht="12.75">
      <c r="A53" s="909"/>
      <c r="B53" s="508" t="s">
        <v>34989</v>
      </c>
      <c r="C53" s="501">
        <f t="shared" si="11"/>
        <v>1553</v>
      </c>
      <c r="D53" s="652">
        <f t="shared" si="9"/>
        <v>1.5529999999999999</v>
      </c>
      <c r="E53" s="501">
        <v>8</v>
      </c>
      <c r="F53" s="501">
        <f t="shared" si="10"/>
        <v>12.423999999999999</v>
      </c>
      <c r="G53" s="501"/>
      <c r="H53" s="501"/>
      <c r="I53" s="647"/>
    </row>
    <row r="54" spans="1:9" ht="12.75">
      <c r="A54" s="909"/>
      <c r="B54" s="508" t="s">
        <v>34990</v>
      </c>
      <c r="C54" s="501">
        <f>VLOOKUP(B54,$B$9:$C$19,2,FALSE)</f>
        <v>3674</v>
      </c>
      <c r="D54" s="652">
        <f t="shared" si="9"/>
        <v>3.6739999999999999</v>
      </c>
      <c r="E54" s="501">
        <v>8</v>
      </c>
      <c r="F54" s="501">
        <f t="shared" si="10"/>
        <v>29.391999999999999</v>
      </c>
      <c r="G54" s="501"/>
      <c r="H54" s="501"/>
      <c r="I54" s="647"/>
    </row>
    <row r="55" spans="1:9" ht="12.75">
      <c r="A55" s="1020" t="s">
        <v>38127</v>
      </c>
      <c r="B55" s="1021"/>
      <c r="C55" s="1021"/>
      <c r="D55" s="1021"/>
      <c r="E55" s="1021"/>
      <c r="F55" s="1021"/>
      <c r="G55" s="1021"/>
      <c r="H55" s="1021"/>
      <c r="I55" s="1022"/>
    </row>
    <row r="56" spans="1:9" ht="38.25">
      <c r="A56" s="483" t="s">
        <v>34909</v>
      </c>
      <c r="B56" s="458" t="str">
        <f>VLOOKUP(A56,ORÇAMENTO!$C$6:$H$54,2,FALSE)</f>
        <v>Serviços de elaboração de cadastro técnico imobiliário para fins de desapropriação de imóveis</v>
      </c>
      <c r="C56" s="500" t="s">
        <v>34982</v>
      </c>
      <c r="D56" s="500" t="s">
        <v>38116</v>
      </c>
      <c r="E56" s="500"/>
      <c r="F56" s="500"/>
      <c r="G56" s="500"/>
      <c r="H56" s="500"/>
      <c r="I56" s="500" t="s">
        <v>38129</v>
      </c>
    </row>
    <row r="57" spans="1:9" ht="12.75">
      <c r="A57" s="929"/>
      <c r="B57" s="508" t="s">
        <v>35155</v>
      </c>
      <c r="C57" s="501">
        <f t="shared" ref="C57:C64" si="12">VLOOKUP(B57,$B$9:$C$19,2,FALSE)</f>
        <v>260</v>
      </c>
      <c r="D57" s="501"/>
      <c r="E57" s="501"/>
      <c r="F57" s="501"/>
      <c r="G57" s="501"/>
      <c r="H57" s="501"/>
      <c r="I57" s="647">
        <f>SUM(D57:D65)</f>
        <v>22</v>
      </c>
    </row>
    <row r="58" spans="1:9" ht="12.75">
      <c r="A58" s="909"/>
      <c r="B58" s="508" t="s">
        <v>34987</v>
      </c>
      <c r="C58" s="501">
        <f t="shared" si="12"/>
        <v>767.59999999999991</v>
      </c>
      <c r="D58" s="501">
        <v>1</v>
      </c>
      <c r="E58" s="501"/>
      <c r="F58" s="501"/>
      <c r="G58" s="501"/>
      <c r="H58" s="501"/>
      <c r="I58" s="647"/>
    </row>
    <row r="59" spans="1:9" ht="12.75">
      <c r="A59" s="909"/>
      <c r="B59" s="508" t="s">
        <v>34988</v>
      </c>
      <c r="C59" s="501">
        <f t="shared" si="12"/>
        <v>3830</v>
      </c>
      <c r="D59" s="501">
        <v>1</v>
      </c>
      <c r="E59" s="501"/>
      <c r="F59" s="501"/>
      <c r="G59" s="501"/>
      <c r="H59" s="501"/>
      <c r="I59" s="647"/>
    </row>
    <row r="60" spans="1:9" ht="12.75">
      <c r="A60" s="909"/>
      <c r="B60" s="508" t="s">
        <v>34985</v>
      </c>
      <c r="C60" s="501">
        <f t="shared" si="12"/>
        <v>1123</v>
      </c>
      <c r="D60" s="501"/>
      <c r="E60" s="501"/>
      <c r="F60" s="501"/>
      <c r="G60" s="501"/>
      <c r="H60" s="501"/>
      <c r="I60" s="647"/>
    </row>
    <row r="61" spans="1:9" ht="12.75">
      <c r="A61" s="909"/>
      <c r="B61" s="508" t="s">
        <v>34986</v>
      </c>
      <c r="C61" s="501">
        <f t="shared" si="12"/>
        <v>305</v>
      </c>
      <c r="D61" s="501"/>
      <c r="E61" s="501"/>
      <c r="F61" s="501"/>
      <c r="G61" s="501"/>
      <c r="H61" s="501"/>
      <c r="I61" s="647"/>
    </row>
    <row r="62" spans="1:9" ht="12.75">
      <c r="A62" s="909"/>
      <c r="B62" s="508" t="s">
        <v>34983</v>
      </c>
      <c r="C62" s="501">
        <f t="shared" si="12"/>
        <v>645</v>
      </c>
      <c r="D62" s="501">
        <v>10</v>
      </c>
      <c r="E62" s="501"/>
      <c r="F62" s="501"/>
      <c r="G62" s="501"/>
      <c r="H62" s="501"/>
      <c r="I62" s="647"/>
    </row>
    <row r="63" spans="1:9" ht="12.75">
      <c r="A63" s="909"/>
      <c r="B63" s="508" t="s">
        <v>34984</v>
      </c>
      <c r="C63" s="501">
        <f t="shared" si="12"/>
        <v>2895</v>
      </c>
      <c r="D63" s="501">
        <v>10</v>
      </c>
      <c r="E63" s="501"/>
      <c r="F63" s="501"/>
      <c r="G63" s="501"/>
      <c r="H63" s="501"/>
      <c r="I63" s="647"/>
    </row>
    <row r="64" spans="1:9" ht="12.75">
      <c r="A64" s="909"/>
      <c r="B64" s="508" t="s">
        <v>34989</v>
      </c>
      <c r="C64" s="501">
        <f t="shared" si="12"/>
        <v>1553</v>
      </c>
      <c r="D64" s="501"/>
      <c r="E64" s="501"/>
      <c r="F64" s="501"/>
      <c r="G64" s="501"/>
      <c r="H64" s="501"/>
      <c r="I64" s="647"/>
    </row>
    <row r="65" spans="1:9" ht="12.75">
      <c r="A65" s="930"/>
      <c r="B65" s="508" t="s">
        <v>34990</v>
      </c>
      <c r="C65" s="501">
        <f>VLOOKUP(B65,$B$9:$C$19,2,FALSE)</f>
        <v>3674</v>
      </c>
      <c r="D65" s="501"/>
      <c r="E65" s="501"/>
      <c r="F65" s="501"/>
      <c r="G65" s="501"/>
      <c r="H65" s="501"/>
      <c r="I65" s="647"/>
    </row>
    <row r="66" spans="1:9" ht="63.75">
      <c r="A66" s="474" t="s">
        <v>34910</v>
      </c>
      <c r="B66" s="458" t="str">
        <f>VLOOKUP(A66,ORÇAMENTO!$C$6:$H$54,2,FALSE)</f>
        <v xml:space="preserve">Elaboração de Projeto Geométrico e Estrutural, incluindo Fundação da calha do Rio/Canal Aribiri, inclusive Escoramento da fase de obras e Travessias </v>
      </c>
      <c r="C66" s="500" t="s">
        <v>34982</v>
      </c>
      <c r="D66" s="500" t="s">
        <v>35159</v>
      </c>
      <c r="E66" s="500" t="s">
        <v>38149</v>
      </c>
      <c r="F66" s="500" t="s">
        <v>38150</v>
      </c>
      <c r="G66" s="500" t="s">
        <v>38151</v>
      </c>
      <c r="H66" s="500" t="s">
        <v>38157</v>
      </c>
      <c r="I66" s="500" t="s">
        <v>38130</v>
      </c>
    </row>
    <row r="67" spans="1:9" ht="12.75">
      <c r="A67" s="909"/>
      <c r="B67" s="508" t="s">
        <v>34987</v>
      </c>
      <c r="C67" s="501">
        <f t="shared" ref="C67:C69" si="13">VLOOKUP(B67,$B$9:$C$19,2,FALSE)</f>
        <v>767.59999999999991</v>
      </c>
      <c r="D67" s="652">
        <f>C67/1000</f>
        <v>0.76759999999999995</v>
      </c>
      <c r="E67" s="652">
        <v>200</v>
      </c>
      <c r="F67" s="647">
        <f>SUM(E67:E70)</f>
        <v>800</v>
      </c>
      <c r="G67" s="681" t="s">
        <v>38154</v>
      </c>
      <c r="H67" s="647">
        <f>9*10*2</f>
        <v>180</v>
      </c>
      <c r="I67" s="666">
        <f>SUM(D67:D70)</f>
        <v>6.0255999999999998</v>
      </c>
    </row>
    <row r="68" spans="1:9" ht="15" customHeight="1">
      <c r="A68" s="909"/>
      <c r="B68" s="508" t="s">
        <v>34988</v>
      </c>
      <c r="C68" s="501">
        <f t="shared" si="13"/>
        <v>3830</v>
      </c>
      <c r="D68" s="652">
        <f t="shared" ref="D68:D70" si="14">C68/1000</f>
        <v>3.83</v>
      </c>
      <c r="E68" s="652">
        <v>200</v>
      </c>
      <c r="F68" s="501"/>
      <c r="G68" s="681" t="s">
        <v>38155</v>
      </c>
      <c r="H68" s="501"/>
      <c r="I68" s="647"/>
    </row>
    <row r="69" spans="1:9" ht="15" customHeight="1">
      <c r="A69" s="909"/>
      <c r="B69" s="508" t="s">
        <v>34985</v>
      </c>
      <c r="C69" s="501">
        <f t="shared" si="13"/>
        <v>1123</v>
      </c>
      <c r="D69" s="652">
        <f t="shared" si="14"/>
        <v>1.123</v>
      </c>
      <c r="E69" s="652">
        <v>200</v>
      </c>
      <c r="F69" s="501"/>
      <c r="G69" s="681" t="s">
        <v>38152</v>
      </c>
      <c r="H69" s="501"/>
      <c r="I69" s="647"/>
    </row>
    <row r="70" spans="1:9" ht="15" customHeight="1">
      <c r="A70" s="909"/>
      <c r="B70" s="508" t="s">
        <v>34986</v>
      </c>
      <c r="C70" s="501">
        <f>VLOOKUP(B70,$B$9:$C$19,2,FALSE)</f>
        <v>305</v>
      </c>
      <c r="D70" s="652">
        <f t="shared" si="14"/>
        <v>0.30499999999999999</v>
      </c>
      <c r="E70" s="652">
        <v>200</v>
      </c>
      <c r="F70" s="501"/>
      <c r="G70" s="681" t="s">
        <v>38152</v>
      </c>
      <c r="H70" s="501"/>
      <c r="I70" s="647"/>
    </row>
    <row r="71" spans="1:9" ht="37.5" customHeight="1">
      <c r="A71" s="1020" t="s">
        <v>38340</v>
      </c>
      <c r="B71" s="1021"/>
      <c r="C71" s="1021"/>
      <c r="D71" s="1021"/>
      <c r="E71" s="1021"/>
      <c r="F71" s="1021"/>
      <c r="G71" s="1021"/>
      <c r="H71" s="1021"/>
      <c r="I71" s="1022"/>
    </row>
    <row r="72" spans="1:9" ht="63.75">
      <c r="A72" s="474" t="s">
        <v>35015</v>
      </c>
      <c r="B72" s="458" t="str">
        <f>VLOOKUP(A72,ORÇAMENTO!$C$6:$H$54,2,FALSE)</f>
        <v>Elaboração de Projeto de Terraplanagem, Pavimentação, Drenagem e Urbanização das margens do Rio/Canal Aribiri, incluindo Travessias e Ruas</v>
      </c>
      <c r="C72" s="500" t="s">
        <v>34982</v>
      </c>
      <c r="D72" s="500" t="s">
        <v>35159</v>
      </c>
      <c r="E72" s="500"/>
      <c r="F72" s="500"/>
      <c r="G72" s="500"/>
      <c r="H72" s="500"/>
      <c r="I72" s="500" t="s">
        <v>38145</v>
      </c>
    </row>
    <row r="73" spans="1:9" ht="12.75">
      <c r="A73" s="909"/>
      <c r="B73" s="508" t="s">
        <v>34987</v>
      </c>
      <c r="C73" s="501">
        <f t="shared" ref="C73:C75" si="15">VLOOKUP(B73,$B$9:$C$19,2,FALSE)</f>
        <v>767.59999999999991</v>
      </c>
      <c r="D73" s="652">
        <f>C73/1000</f>
        <v>0.76759999999999995</v>
      </c>
      <c r="E73" s="501"/>
      <c r="F73" s="501"/>
      <c r="G73" s="501"/>
      <c r="H73" s="501"/>
      <c r="I73" s="666">
        <f>SUM(D73:D76)</f>
        <v>6.0255999999999998</v>
      </c>
    </row>
    <row r="74" spans="1:9" ht="12.75">
      <c r="A74" s="909"/>
      <c r="B74" s="508" t="s">
        <v>34988</v>
      </c>
      <c r="C74" s="501">
        <f t="shared" si="15"/>
        <v>3830</v>
      </c>
      <c r="D74" s="652">
        <f t="shared" ref="D74:D76" si="16">C74/1000</f>
        <v>3.83</v>
      </c>
      <c r="E74" s="501"/>
      <c r="F74" s="501"/>
      <c r="G74" s="501"/>
      <c r="H74" s="501"/>
      <c r="I74" s="647"/>
    </row>
    <row r="75" spans="1:9" ht="12.75">
      <c r="A75" s="909"/>
      <c r="B75" s="508" t="s">
        <v>34985</v>
      </c>
      <c r="C75" s="501">
        <f t="shared" si="15"/>
        <v>1123</v>
      </c>
      <c r="D75" s="652">
        <f t="shared" si="16"/>
        <v>1.123</v>
      </c>
      <c r="E75" s="501"/>
      <c r="F75" s="501"/>
      <c r="G75" s="501"/>
      <c r="H75" s="501"/>
      <c r="I75" s="647"/>
    </row>
    <row r="76" spans="1:9" ht="12.75">
      <c r="A76" s="909"/>
      <c r="B76" s="508" t="s">
        <v>34986</v>
      </c>
      <c r="C76" s="501">
        <f>VLOOKUP(B76,$B$9:$C$19,2,FALSE)</f>
        <v>305</v>
      </c>
      <c r="D76" s="652">
        <f t="shared" si="16"/>
        <v>0.30499999999999999</v>
      </c>
      <c r="E76" s="501"/>
      <c r="F76" s="501"/>
      <c r="G76" s="501"/>
      <c r="H76" s="501"/>
      <c r="I76" s="647"/>
    </row>
    <row r="77" spans="1:9" ht="38.25">
      <c r="A77" s="483" t="s">
        <v>34912</v>
      </c>
      <c r="B77" s="458" t="str">
        <f>VLOOKUP(A77,ORÇAMENTO!$C$6:$H$54,2,FALSE)</f>
        <v>Elaboração de Projeto de Sinalização (Viário) das margens do Rio/Canal Aribiri</v>
      </c>
      <c r="C77" s="500" t="s">
        <v>34982</v>
      </c>
      <c r="D77" s="500" t="s">
        <v>35159</v>
      </c>
      <c r="E77" s="500"/>
      <c r="F77" s="500"/>
      <c r="G77" s="500"/>
      <c r="H77" s="500"/>
      <c r="I77" s="500" t="s">
        <v>38115</v>
      </c>
    </row>
    <row r="78" spans="1:9" ht="12.75">
      <c r="A78" s="929"/>
      <c r="B78" s="508" t="s">
        <v>34987</v>
      </c>
      <c r="C78" s="501">
        <f t="shared" ref="C78:C80" si="17">VLOOKUP(B78,$B$9:$C$19,2,FALSE)</f>
        <v>767.59999999999991</v>
      </c>
      <c r="D78" s="652">
        <f>C78/1000</f>
        <v>0.76759999999999995</v>
      </c>
      <c r="E78" s="502"/>
      <c r="F78" s="501"/>
      <c r="G78" s="501"/>
      <c r="H78" s="501"/>
      <c r="I78" s="666">
        <f>SUM(D78:D81)</f>
        <v>6.0255999999999998</v>
      </c>
    </row>
    <row r="79" spans="1:9" ht="12.75">
      <c r="A79" s="909"/>
      <c r="B79" s="508" t="s">
        <v>34988</v>
      </c>
      <c r="C79" s="501">
        <f t="shared" si="17"/>
        <v>3830</v>
      </c>
      <c r="D79" s="652">
        <f t="shared" ref="D79:D81" si="18">C79/1000</f>
        <v>3.83</v>
      </c>
      <c r="E79" s="502"/>
      <c r="F79" s="501"/>
      <c r="G79" s="501"/>
      <c r="H79" s="501"/>
      <c r="I79" s="647"/>
    </row>
    <row r="80" spans="1:9" ht="12.75">
      <c r="A80" s="909"/>
      <c r="B80" s="508" t="s">
        <v>34985</v>
      </c>
      <c r="C80" s="501">
        <f t="shared" si="17"/>
        <v>1123</v>
      </c>
      <c r="D80" s="652">
        <f t="shared" si="18"/>
        <v>1.123</v>
      </c>
      <c r="E80" s="502"/>
      <c r="F80" s="501"/>
      <c r="G80" s="501"/>
      <c r="H80" s="501"/>
      <c r="I80" s="647"/>
    </row>
    <row r="81" spans="1:9" ht="12.75">
      <c r="A81" s="909"/>
      <c r="B81" s="508" t="s">
        <v>34986</v>
      </c>
      <c r="C81" s="501">
        <f>VLOOKUP(B81,$B$9:$C$19,2,FALSE)</f>
        <v>305</v>
      </c>
      <c r="D81" s="652">
        <f t="shared" si="18"/>
        <v>0.30499999999999999</v>
      </c>
      <c r="E81" s="502"/>
      <c r="F81" s="501"/>
      <c r="G81" s="501"/>
      <c r="H81" s="501"/>
      <c r="I81" s="647"/>
    </row>
    <row r="82" spans="1:9" ht="25.5">
      <c r="A82" s="483" t="s">
        <v>35016</v>
      </c>
      <c r="B82" s="458" t="str">
        <f>VLOOKUP(A82,ORÇAMENTO!$C$6:$H$54,2,FALSE)</f>
        <v>Elaboração de Projeto de Iluminação (Viário) das margens do Rio Aribiri</v>
      </c>
      <c r="C82" s="500" t="s">
        <v>34982</v>
      </c>
      <c r="D82" s="500" t="s">
        <v>35163</v>
      </c>
      <c r="E82" s="500" t="s">
        <v>38138</v>
      </c>
      <c r="F82" s="500"/>
      <c r="G82" s="500"/>
      <c r="H82" s="500"/>
      <c r="I82" s="500" t="s">
        <v>38341</v>
      </c>
    </row>
    <row r="83" spans="1:9" ht="12.75">
      <c r="A83" s="929"/>
      <c r="B83" s="508" t="s">
        <v>34987</v>
      </c>
      <c r="C83" s="501">
        <f t="shared" ref="C83:C85" si="19">VLOOKUP(B83,$B$9:$C$19,2,FALSE)</f>
        <v>767.59999999999991</v>
      </c>
      <c r="D83" s="501">
        <v>0.5</v>
      </c>
      <c r="E83" s="501">
        <f>C83*D83</f>
        <v>383.79999999999995</v>
      </c>
      <c r="F83" s="501"/>
      <c r="G83" s="501"/>
      <c r="H83" s="501"/>
      <c r="I83" s="647">
        <f>SUM(E83:E86)</f>
        <v>3012.8</v>
      </c>
    </row>
    <row r="84" spans="1:9" ht="12.75">
      <c r="A84" s="909"/>
      <c r="B84" s="508" t="s">
        <v>34988</v>
      </c>
      <c r="C84" s="501">
        <f t="shared" si="19"/>
        <v>3830</v>
      </c>
      <c r="D84" s="501">
        <v>0.5</v>
      </c>
      <c r="E84" s="501">
        <f t="shared" ref="E84:E86" si="20">C84*D84</f>
        <v>1915</v>
      </c>
      <c r="F84" s="501"/>
      <c r="G84" s="501"/>
      <c r="H84" s="501"/>
      <c r="I84" s="647"/>
    </row>
    <row r="85" spans="1:9" ht="12.75">
      <c r="A85" s="909"/>
      <c r="B85" s="508" t="s">
        <v>34985</v>
      </c>
      <c r="C85" s="501">
        <f t="shared" si="19"/>
        <v>1123</v>
      </c>
      <c r="D85" s="501">
        <v>0.5</v>
      </c>
      <c r="E85" s="501">
        <f t="shared" si="20"/>
        <v>561.5</v>
      </c>
      <c r="F85" s="501"/>
      <c r="G85" s="501"/>
      <c r="H85" s="501"/>
      <c r="I85" s="647"/>
    </row>
    <row r="86" spans="1:9" ht="12.75">
      <c r="A86" s="909"/>
      <c r="B86" s="508" t="s">
        <v>34986</v>
      </c>
      <c r="C86" s="501">
        <f>VLOOKUP(B86,$B$9:$C$19,2,FALSE)</f>
        <v>305</v>
      </c>
      <c r="D86" s="501">
        <v>0.5</v>
      </c>
      <c r="E86" s="501">
        <f t="shared" si="20"/>
        <v>152.5</v>
      </c>
      <c r="F86" s="501"/>
      <c r="G86" s="501"/>
      <c r="H86" s="501"/>
      <c r="I86" s="647"/>
    </row>
    <row r="87" spans="1:9" ht="12.75">
      <c r="A87" s="1020" t="s">
        <v>38342</v>
      </c>
      <c r="B87" s="1021"/>
      <c r="C87" s="1021"/>
      <c r="D87" s="1021"/>
      <c r="E87" s="1021"/>
      <c r="F87" s="1021"/>
      <c r="G87" s="1021"/>
      <c r="H87" s="1021"/>
      <c r="I87" s="1022"/>
    </row>
    <row r="88" spans="1:9" ht="51">
      <c r="A88" s="483" t="s">
        <v>34913</v>
      </c>
      <c r="B88" s="458" t="str">
        <f>VLOOKUP(A88,ORÇAMENTO!$C$6:$H$54,2,FALSE)</f>
        <v>Elaboração de projeto de Terraplenagem, Pavimentação, Urbanização, Drenagem, Sinalização e Iluminação da Avenida Quinta</v>
      </c>
      <c r="C88" s="500" t="s">
        <v>34982</v>
      </c>
      <c r="D88" s="500" t="s">
        <v>35159</v>
      </c>
      <c r="E88" s="500"/>
      <c r="F88" s="500"/>
      <c r="G88" s="500"/>
      <c r="H88" s="500"/>
      <c r="I88" s="500" t="s">
        <v>38115</v>
      </c>
    </row>
    <row r="89" spans="1:9" ht="12.75">
      <c r="A89" s="931"/>
      <c r="B89" s="508" t="s">
        <v>35156</v>
      </c>
      <c r="C89" s="501">
        <f t="shared" ref="C89" si="21">VLOOKUP(B89,$B$9:$C$19,2,FALSE)</f>
        <v>670</v>
      </c>
      <c r="D89" s="652">
        <f>C89/1000</f>
        <v>0.67</v>
      </c>
      <c r="E89" s="502"/>
      <c r="F89" s="501"/>
      <c r="G89" s="501"/>
      <c r="H89" s="501"/>
      <c r="I89" s="666">
        <f>SUM(D89:D89)</f>
        <v>0.67</v>
      </c>
    </row>
    <row r="90" spans="1:9" ht="42.75" customHeight="1">
      <c r="A90" s="483" t="s">
        <v>34914</v>
      </c>
      <c r="B90" s="458" t="str">
        <f>VLOOKUP(A90,ORÇAMENTO!$C$6:$H$54,2,FALSE)</f>
        <v>Elaboração de Maquete eletrônica, inclusive do Parque Linear</v>
      </c>
      <c r="C90" s="500" t="s">
        <v>34982</v>
      </c>
      <c r="D90" s="500" t="s">
        <v>38118</v>
      </c>
      <c r="E90" s="500" t="s">
        <v>38138</v>
      </c>
      <c r="F90" s="500" t="s">
        <v>38344</v>
      </c>
      <c r="G90" s="500" t="s">
        <v>38345</v>
      </c>
      <c r="H90" s="500"/>
      <c r="I90" s="500" t="s">
        <v>38133</v>
      </c>
    </row>
    <row r="91" spans="1:9" ht="12.75">
      <c r="A91" s="929"/>
      <c r="B91" s="508" t="s">
        <v>35155</v>
      </c>
      <c r="C91" s="501"/>
      <c r="D91" s="501"/>
      <c r="E91" s="501">
        <f>VLOOKUP(B91,$B$9:$D$19,3,FALSE)</f>
        <v>5000</v>
      </c>
      <c r="F91" s="501">
        <v>0.1</v>
      </c>
      <c r="G91" s="501">
        <f>F91*E91</f>
        <v>500</v>
      </c>
      <c r="H91" s="501"/>
      <c r="I91" s="647">
        <f>SUM(G91:G95)</f>
        <v>1102.56</v>
      </c>
    </row>
    <row r="92" spans="1:9" ht="12.75">
      <c r="A92" s="909"/>
      <c r="B92" s="508" t="s">
        <v>34987</v>
      </c>
      <c r="C92" s="501">
        <f t="shared" ref="C92:C94" si="22">VLOOKUP(B92,$B$9:$C$19,2,FALSE)</f>
        <v>767.59999999999991</v>
      </c>
      <c r="D92" s="501">
        <v>0.1</v>
      </c>
      <c r="E92" s="501"/>
      <c r="F92" s="501"/>
      <c r="G92" s="501">
        <f>C92*D92</f>
        <v>76.759999999999991</v>
      </c>
      <c r="H92" s="501"/>
      <c r="I92" s="647"/>
    </row>
    <row r="93" spans="1:9" ht="12.75">
      <c r="A93" s="909"/>
      <c r="B93" s="508" t="s">
        <v>34988</v>
      </c>
      <c r="C93" s="501">
        <f t="shared" si="22"/>
        <v>3830</v>
      </c>
      <c r="D93" s="501">
        <v>0.1</v>
      </c>
      <c r="E93" s="501"/>
      <c r="F93" s="501"/>
      <c r="G93" s="501">
        <f>C93*D93</f>
        <v>383</v>
      </c>
      <c r="H93" s="501"/>
      <c r="I93" s="647"/>
    </row>
    <row r="94" spans="1:9" ht="12.75">
      <c r="A94" s="909"/>
      <c r="B94" s="508" t="s">
        <v>34985</v>
      </c>
      <c r="C94" s="501">
        <f t="shared" si="22"/>
        <v>1123</v>
      </c>
      <c r="D94" s="501">
        <v>0.1</v>
      </c>
      <c r="E94" s="501"/>
      <c r="F94" s="501"/>
      <c r="G94" s="501">
        <f>C94*D94</f>
        <v>112.30000000000001</v>
      </c>
      <c r="H94" s="501"/>
      <c r="I94" s="647"/>
    </row>
    <row r="95" spans="1:9" ht="12.75">
      <c r="A95" s="909"/>
      <c r="B95" s="508" t="s">
        <v>34986</v>
      </c>
      <c r="C95" s="501">
        <f t="shared" ref="C95" si="23">VLOOKUP(B95,$B$9:$C$19,2,FALSE)</f>
        <v>305</v>
      </c>
      <c r="D95" s="501">
        <v>0.1</v>
      </c>
      <c r="E95" s="501"/>
      <c r="F95" s="501"/>
      <c r="G95" s="501">
        <f>C95*D95</f>
        <v>30.5</v>
      </c>
      <c r="H95" s="501"/>
      <c r="I95" s="647"/>
    </row>
    <row r="96" spans="1:9" ht="36.75" customHeight="1">
      <c r="A96" s="1020" t="s">
        <v>38343</v>
      </c>
      <c r="B96" s="1021"/>
      <c r="C96" s="1021"/>
      <c r="D96" s="1021"/>
      <c r="E96" s="1021"/>
      <c r="F96" s="1021"/>
      <c r="G96" s="1021"/>
      <c r="H96" s="1021"/>
      <c r="I96" s="1022"/>
    </row>
    <row r="97" spans="1:9" ht="51">
      <c r="A97" s="483" t="s">
        <v>34915</v>
      </c>
      <c r="B97" s="458" t="str">
        <f>VLOOKUP(A97,ORÇAMENTO!$C$6:$H$54,2,FALSE)</f>
        <v>Elaboração de Projeto de Urbanismo, Paisagismo, Iluminação, SPDA,  Sinalização, Estrutural do Parque linear do rio Aribiri</v>
      </c>
      <c r="C97" s="500" t="s">
        <v>34982</v>
      </c>
      <c r="D97" s="500" t="s">
        <v>38346</v>
      </c>
      <c r="E97" s="500"/>
      <c r="F97" s="500"/>
      <c r="G97" s="500"/>
      <c r="H97" s="500"/>
      <c r="I97" s="500" t="s">
        <v>38341</v>
      </c>
    </row>
    <row r="98" spans="1:9" ht="12.75">
      <c r="A98" s="931"/>
      <c r="B98" s="508" t="s">
        <v>35155</v>
      </c>
      <c r="C98" s="501">
        <f>VLOOKUP(B98,$B$9:$C$19,2,FALSE)</f>
        <v>260</v>
      </c>
      <c r="D98" s="501">
        <v>5000</v>
      </c>
      <c r="E98" s="501"/>
      <c r="F98" s="501"/>
      <c r="G98" s="501"/>
      <c r="H98" s="501"/>
      <c r="I98" s="647">
        <f>D98</f>
        <v>5000</v>
      </c>
    </row>
    <row r="99" spans="1:9" ht="76.5">
      <c r="A99" s="483" t="s">
        <v>34918</v>
      </c>
      <c r="B99" s="458" t="str">
        <f>VLOOKUP(A99,ORÇAMENTO!$C$6:$H$54,2,FALSE)</f>
        <v>Elaboração de Planilha Orçamentária incluindo Memória de Cálculo, Composições de Custos, Cronograma Físico Financeiro e Cotações de Preços das obras do Rio/Canal Aribiri, em conjunto ou separadas</v>
      </c>
      <c r="C99" s="500" t="s">
        <v>34982</v>
      </c>
      <c r="D99" s="500" t="s">
        <v>35159</v>
      </c>
      <c r="E99" s="500"/>
      <c r="F99" s="500"/>
      <c r="G99" s="500"/>
      <c r="H99" s="500"/>
      <c r="I99" s="500" t="s">
        <v>38139</v>
      </c>
    </row>
    <row r="100" spans="1:9" ht="12.75">
      <c r="A100" s="929"/>
      <c r="B100" s="508" t="s">
        <v>35155</v>
      </c>
      <c r="C100" s="501">
        <f t="shared" ref="C100:C104" si="24">VLOOKUP(B100,$B$9:$C$19,2,FALSE)</f>
        <v>260</v>
      </c>
      <c r="D100" s="652">
        <f t="shared" ref="D100:D105" si="25">C100/1000</f>
        <v>0.26</v>
      </c>
      <c r="E100" s="502"/>
      <c r="F100" s="501"/>
      <c r="G100" s="501"/>
      <c r="H100" s="501"/>
      <c r="I100" s="647">
        <f>ROUND(SUM(D100:D105),2)</f>
        <v>6.96</v>
      </c>
    </row>
    <row r="101" spans="1:9" ht="12.75">
      <c r="A101" s="909"/>
      <c r="B101" s="508" t="s">
        <v>34987</v>
      </c>
      <c r="C101" s="501">
        <f t="shared" si="24"/>
        <v>767.59999999999991</v>
      </c>
      <c r="D101" s="652">
        <f t="shared" si="25"/>
        <v>0.76759999999999995</v>
      </c>
      <c r="E101" s="502"/>
      <c r="F101" s="501"/>
      <c r="G101" s="501"/>
      <c r="H101" s="501"/>
      <c r="I101" s="647"/>
    </row>
    <row r="102" spans="1:9" ht="12.75">
      <c r="A102" s="909"/>
      <c r="B102" s="508" t="s">
        <v>34988</v>
      </c>
      <c r="C102" s="501">
        <f t="shared" si="24"/>
        <v>3830</v>
      </c>
      <c r="D102" s="652">
        <f t="shared" si="25"/>
        <v>3.83</v>
      </c>
      <c r="E102" s="502"/>
      <c r="F102" s="501"/>
      <c r="G102" s="501"/>
      <c r="H102" s="501"/>
      <c r="I102" s="647"/>
    </row>
    <row r="103" spans="1:9" ht="12.75">
      <c r="A103" s="909"/>
      <c r="B103" s="508" t="s">
        <v>34985</v>
      </c>
      <c r="C103" s="501">
        <f t="shared" si="24"/>
        <v>1123</v>
      </c>
      <c r="D103" s="652">
        <f t="shared" si="25"/>
        <v>1.123</v>
      </c>
      <c r="E103" s="502"/>
      <c r="F103" s="501"/>
      <c r="G103" s="501"/>
      <c r="H103" s="501"/>
      <c r="I103" s="647"/>
    </row>
    <row r="104" spans="1:9" ht="12.75">
      <c r="A104" s="909"/>
      <c r="B104" s="508" t="s">
        <v>34986</v>
      </c>
      <c r="C104" s="501">
        <f t="shared" si="24"/>
        <v>305</v>
      </c>
      <c r="D104" s="652">
        <f t="shared" si="25"/>
        <v>0.30499999999999999</v>
      </c>
      <c r="E104" s="502"/>
      <c r="F104" s="501"/>
      <c r="G104" s="501"/>
      <c r="H104" s="501"/>
      <c r="I104" s="647"/>
    </row>
    <row r="105" spans="1:9" ht="12.75">
      <c r="A105" s="909"/>
      <c r="B105" s="508" t="s">
        <v>35156</v>
      </c>
      <c r="C105" s="501">
        <f>VLOOKUP(B105,$B$9:$C$19,2,FALSE)</f>
        <v>670</v>
      </c>
      <c r="D105" s="652">
        <f t="shared" si="25"/>
        <v>0.67</v>
      </c>
      <c r="E105" s="502"/>
      <c r="F105" s="501"/>
      <c r="G105" s="501"/>
      <c r="H105" s="501"/>
      <c r="I105" s="647"/>
    </row>
    <row r="106" spans="1:9" ht="63.75">
      <c r="A106" s="483" t="s">
        <v>35017</v>
      </c>
      <c r="B106" s="458" t="str">
        <f>VLOOKUP(A106,ORÇAMENTO!$C$6:$H$54,2,FALSE)</f>
        <v xml:space="preserve">Elaboração de Projeto Geométrico e Estrutural, incluindo Fundação da calha do Rio/Canal Marinho e Diagonal, inclusive Escoramento da fase de obras e Travessias </v>
      </c>
      <c r="C106" s="500" t="s">
        <v>34982</v>
      </c>
      <c r="D106" s="500" t="s">
        <v>35159</v>
      </c>
      <c r="E106" s="500" t="s">
        <v>38144</v>
      </c>
      <c r="F106" s="500" t="s">
        <v>38143</v>
      </c>
      <c r="G106" s="500" t="s">
        <v>38151</v>
      </c>
      <c r="H106" s="500" t="s">
        <v>38156</v>
      </c>
      <c r="I106" s="500" t="s">
        <v>38347</v>
      </c>
    </row>
    <row r="107" spans="1:9" ht="12.75">
      <c r="A107" s="909"/>
      <c r="B107" s="508" t="s">
        <v>34983</v>
      </c>
      <c r="C107" s="501">
        <f t="shared" ref="C107:C109" si="26">VLOOKUP(B107,$B$9:$C$19,2,FALSE)</f>
        <v>645</v>
      </c>
      <c r="D107" s="652">
        <f>C107/1000</f>
        <v>0.64500000000000002</v>
      </c>
      <c r="E107" s="652">
        <v>200</v>
      </c>
      <c r="F107" s="647">
        <f>SUM(E107:E110)</f>
        <v>800</v>
      </c>
      <c r="G107" s="681" t="s">
        <v>38152</v>
      </c>
      <c r="H107" s="647">
        <f>7*10*2</f>
        <v>140</v>
      </c>
      <c r="I107" s="647">
        <f>ROUND(SUM(D107:D110),2)</f>
        <v>8.77</v>
      </c>
    </row>
    <row r="108" spans="1:9" ht="12.75">
      <c r="A108" s="909"/>
      <c r="B108" s="508" t="s">
        <v>34984</v>
      </c>
      <c r="C108" s="501">
        <f t="shared" si="26"/>
        <v>2895</v>
      </c>
      <c r="D108" s="652">
        <f t="shared" ref="D108:D110" si="27">C108/1000</f>
        <v>2.895</v>
      </c>
      <c r="E108" s="652">
        <v>200</v>
      </c>
      <c r="F108" s="652"/>
      <c r="G108" s="681" t="s">
        <v>38153</v>
      </c>
      <c r="H108" s="501"/>
      <c r="I108" s="647"/>
    </row>
    <row r="109" spans="1:9" ht="12.75">
      <c r="A109" s="909"/>
      <c r="B109" s="508" t="s">
        <v>34989</v>
      </c>
      <c r="C109" s="501">
        <f t="shared" si="26"/>
        <v>1553</v>
      </c>
      <c r="D109" s="652">
        <f t="shared" si="27"/>
        <v>1.5529999999999999</v>
      </c>
      <c r="E109" s="652">
        <v>200</v>
      </c>
      <c r="F109" s="652"/>
      <c r="G109" s="681" t="s">
        <v>38154</v>
      </c>
      <c r="H109" s="501"/>
      <c r="I109" s="647"/>
    </row>
    <row r="110" spans="1:9" ht="12.75">
      <c r="A110" s="909"/>
      <c r="B110" s="508" t="s">
        <v>34990</v>
      </c>
      <c r="C110" s="501">
        <f>VLOOKUP(B110,$B$9:$C$19,2,FALSE)</f>
        <v>3674</v>
      </c>
      <c r="D110" s="652">
        <f t="shared" si="27"/>
        <v>3.6739999999999999</v>
      </c>
      <c r="E110" s="652">
        <v>200</v>
      </c>
      <c r="F110" s="652"/>
      <c r="G110" s="501"/>
      <c r="H110" s="501"/>
      <c r="I110" s="647"/>
    </row>
    <row r="111" spans="1:9" ht="42.75" customHeight="1">
      <c r="A111" s="1020" t="s">
        <v>38160</v>
      </c>
      <c r="B111" s="1021"/>
      <c r="C111" s="1021"/>
      <c r="D111" s="1021"/>
      <c r="E111" s="1021"/>
      <c r="F111" s="1021"/>
      <c r="G111" s="1021"/>
      <c r="H111" s="1021"/>
      <c r="I111" s="1022"/>
    </row>
    <row r="112" spans="1:9" ht="63.75">
      <c r="A112" s="483" t="s">
        <v>34919</v>
      </c>
      <c r="B112" s="458" t="str">
        <f>VLOOKUP(A112,ORÇAMENTO!$C$6:$H$54,2,FALSE)</f>
        <v>Elaboração de Projeto de Terraplanagem, Pavimentação, Drenagem e Urbanização das margens do Rio/Canal Marinho e Diagonal, incluindo Travessias e Ruas</v>
      </c>
      <c r="C112" s="500" t="s">
        <v>34982</v>
      </c>
      <c r="D112" s="500" t="s">
        <v>35159</v>
      </c>
      <c r="E112" s="500"/>
      <c r="F112" s="500"/>
      <c r="G112" s="500"/>
      <c r="H112" s="500"/>
      <c r="I112" s="500" t="s">
        <v>38348</v>
      </c>
    </row>
    <row r="113" spans="1:9" ht="12.75">
      <c r="A113" s="929"/>
      <c r="B113" s="508" t="s">
        <v>34983</v>
      </c>
      <c r="C113" s="501">
        <f t="shared" ref="C113:C115" si="28">VLOOKUP(B113,$B$9:$C$19,2,FALSE)</f>
        <v>645</v>
      </c>
      <c r="D113" s="652">
        <f>C113/1000</f>
        <v>0.64500000000000002</v>
      </c>
      <c r="E113" s="501"/>
      <c r="F113" s="501"/>
      <c r="G113" s="501"/>
      <c r="H113" s="501"/>
      <c r="I113" s="647">
        <f>ROUND(SUM(D113:D116),2)</f>
        <v>6.37</v>
      </c>
    </row>
    <row r="114" spans="1:9" ht="12.75">
      <c r="A114" s="909"/>
      <c r="B114" s="508" t="s">
        <v>34984</v>
      </c>
      <c r="C114" s="501">
        <f t="shared" si="28"/>
        <v>2895</v>
      </c>
      <c r="D114" s="652">
        <f t="shared" ref="D114:D116" si="29">C114/1000</f>
        <v>2.895</v>
      </c>
      <c r="E114" s="501"/>
      <c r="F114" s="501"/>
      <c r="G114" s="501"/>
      <c r="H114" s="501"/>
      <c r="I114" s="647"/>
    </row>
    <row r="115" spans="1:9" ht="12.75">
      <c r="A115" s="909"/>
      <c r="B115" s="508" t="s">
        <v>34989</v>
      </c>
      <c r="C115" s="501">
        <f t="shared" si="28"/>
        <v>1553</v>
      </c>
      <c r="D115" s="652">
        <f t="shared" si="29"/>
        <v>1.5529999999999999</v>
      </c>
      <c r="E115" s="501"/>
      <c r="F115" s="501"/>
      <c r="G115" s="501"/>
      <c r="H115" s="501"/>
      <c r="I115" s="647"/>
    </row>
    <row r="116" spans="1:9" ht="12.75">
      <c r="A116" s="909"/>
      <c r="B116" s="508" t="s">
        <v>34990</v>
      </c>
      <c r="C116" s="501">
        <f>VLOOKUP(B116,$B$9:$C$19,2,FALSE)-2398</f>
        <v>1276</v>
      </c>
      <c r="D116" s="652">
        <f t="shared" si="29"/>
        <v>1.276</v>
      </c>
      <c r="E116" s="501"/>
      <c r="F116" s="501"/>
      <c r="G116" s="501"/>
      <c r="H116" s="501"/>
      <c r="I116" s="647"/>
    </row>
    <row r="117" spans="1:9" ht="12.75">
      <c r="A117" s="1020" t="s">
        <v>38382</v>
      </c>
      <c r="B117" s="1021"/>
      <c r="C117" s="1021"/>
      <c r="D117" s="1021"/>
      <c r="E117" s="1021"/>
      <c r="F117" s="1021"/>
      <c r="G117" s="1021"/>
      <c r="H117" s="1021"/>
      <c r="I117" s="1022"/>
    </row>
    <row r="118" spans="1:9" ht="38.25">
      <c r="A118" s="483" t="s">
        <v>34920</v>
      </c>
      <c r="B118" s="458" t="str">
        <f>VLOOKUP(A118,ORÇAMENTO!$C$6:$H$54,2,FALSE)</f>
        <v>Elaboração de Projeto de Sinalização (Viário) das margens do Rio/Canal Marinho e Diagonal</v>
      </c>
      <c r="C118" s="500" t="s">
        <v>34982</v>
      </c>
      <c r="D118" s="500" t="s">
        <v>35159</v>
      </c>
      <c r="E118" s="500"/>
      <c r="F118" s="500"/>
      <c r="G118" s="500"/>
      <c r="H118" s="500"/>
      <c r="I118" s="500" t="s">
        <v>38140</v>
      </c>
    </row>
    <row r="119" spans="1:9" ht="12.75">
      <c r="A119" s="929"/>
      <c r="B119" s="508" t="s">
        <v>34983</v>
      </c>
      <c r="C119" s="501">
        <f t="shared" ref="C119:C120" si="30">VLOOKUP(B119,$B$9:$C$19,2,FALSE)</f>
        <v>645</v>
      </c>
      <c r="D119" s="652">
        <f>C119/1000</f>
        <v>0.64500000000000002</v>
      </c>
      <c r="E119" s="502"/>
      <c r="F119" s="501"/>
      <c r="G119" s="501"/>
      <c r="H119" s="501"/>
      <c r="I119" s="647">
        <f>ROUND(SUM(D119:D122),2)</f>
        <v>6.37</v>
      </c>
    </row>
    <row r="120" spans="1:9" ht="12.75">
      <c r="A120" s="909"/>
      <c r="B120" s="508" t="s">
        <v>34984</v>
      </c>
      <c r="C120" s="501">
        <f t="shared" si="30"/>
        <v>2895</v>
      </c>
      <c r="D120" s="652">
        <f t="shared" ref="D120:D122" si="31">C120/1000</f>
        <v>2.895</v>
      </c>
      <c r="E120" s="502"/>
      <c r="F120" s="501"/>
      <c r="G120" s="501"/>
      <c r="H120" s="501"/>
      <c r="I120" s="647"/>
    </row>
    <row r="121" spans="1:9" ht="12.75">
      <c r="A121" s="909"/>
      <c r="B121" s="508" t="s">
        <v>34989</v>
      </c>
      <c r="C121" s="501">
        <f t="shared" ref="C121" si="32">VLOOKUP(B121,$B$9:$C$19,2,FALSE)</f>
        <v>1553</v>
      </c>
      <c r="D121" s="652">
        <f t="shared" si="31"/>
        <v>1.5529999999999999</v>
      </c>
      <c r="E121" s="502"/>
      <c r="F121" s="501"/>
      <c r="G121" s="501"/>
      <c r="H121" s="501"/>
      <c r="I121" s="647"/>
    </row>
    <row r="122" spans="1:9" ht="12.75">
      <c r="A122" s="909"/>
      <c r="B122" s="508" t="s">
        <v>34990</v>
      </c>
      <c r="C122" s="501">
        <f>VLOOKUP(B122,$B$9:$C$19,2,FALSE)-2398</f>
        <v>1276</v>
      </c>
      <c r="D122" s="652">
        <f t="shared" si="31"/>
        <v>1.276</v>
      </c>
      <c r="E122" s="502"/>
      <c r="F122" s="501"/>
      <c r="G122" s="501"/>
      <c r="H122" s="501"/>
      <c r="I122" s="647"/>
    </row>
    <row r="123" spans="1:9" ht="12.75">
      <c r="A123" s="1020" t="s">
        <v>38382</v>
      </c>
      <c r="B123" s="1021"/>
      <c r="C123" s="1021"/>
      <c r="D123" s="1021"/>
      <c r="E123" s="1021"/>
      <c r="F123" s="1021"/>
      <c r="G123" s="1021"/>
      <c r="H123" s="1021"/>
      <c r="I123" s="1022"/>
    </row>
    <row r="124" spans="1:9" ht="38.25">
      <c r="A124" s="483" t="s">
        <v>35142</v>
      </c>
      <c r="B124" s="458" t="str">
        <f>VLOOKUP(A124,ORÇAMENTO!$C$6:$H$54,2,FALSE)</f>
        <v>Elaboração de Projeto de Iluminação (Viário) das margens do Rio/Canal Marinho e Diagonal</v>
      </c>
      <c r="C124" s="500" t="s">
        <v>34982</v>
      </c>
      <c r="D124" s="500" t="s">
        <v>35163</v>
      </c>
      <c r="E124" s="500" t="s">
        <v>38142</v>
      </c>
      <c r="F124" s="500"/>
      <c r="G124" s="500"/>
      <c r="H124" s="500"/>
      <c r="I124" s="500" t="s">
        <v>38349</v>
      </c>
    </row>
    <row r="125" spans="1:9" ht="12.75">
      <c r="A125" s="909"/>
      <c r="B125" s="508" t="s">
        <v>34983</v>
      </c>
      <c r="C125" s="501">
        <f t="shared" ref="C125:C126" si="33">VLOOKUP(B125,$B$9:$C$19,2,FALSE)</f>
        <v>645</v>
      </c>
      <c r="D125" s="501">
        <v>0.5</v>
      </c>
      <c r="E125" s="501">
        <f>C125*D125</f>
        <v>322.5</v>
      </c>
      <c r="F125" s="501"/>
      <c r="G125" s="501"/>
      <c r="H125" s="501"/>
      <c r="I125" s="647">
        <f>SUM(E125:E128)</f>
        <v>3184.5</v>
      </c>
    </row>
    <row r="126" spans="1:9" ht="12.75">
      <c r="A126" s="909"/>
      <c r="B126" s="508" t="s">
        <v>34984</v>
      </c>
      <c r="C126" s="501">
        <f t="shared" si="33"/>
        <v>2895</v>
      </c>
      <c r="D126" s="501">
        <v>0.5</v>
      </c>
      <c r="E126" s="501">
        <f t="shared" ref="E126:E128" si="34">C126*D126</f>
        <v>1447.5</v>
      </c>
      <c r="F126" s="501"/>
      <c r="G126" s="501"/>
      <c r="H126" s="501"/>
      <c r="I126" s="647"/>
    </row>
    <row r="127" spans="1:9" ht="12.75">
      <c r="A127" s="909"/>
      <c r="B127" s="508" t="s">
        <v>34989</v>
      </c>
      <c r="C127" s="501">
        <f t="shared" ref="C127" si="35">VLOOKUP(B127,$B$9:$C$19,2,FALSE)</f>
        <v>1553</v>
      </c>
      <c r="D127" s="501">
        <v>0.5</v>
      </c>
      <c r="E127" s="501">
        <f t="shared" si="34"/>
        <v>776.5</v>
      </c>
      <c r="F127" s="501"/>
      <c r="G127" s="501"/>
      <c r="H127" s="501"/>
      <c r="I127" s="647"/>
    </row>
    <row r="128" spans="1:9" ht="12.75">
      <c r="A128" s="909"/>
      <c r="B128" s="508" t="s">
        <v>34990</v>
      </c>
      <c r="C128" s="501">
        <f>VLOOKUP(B128,$B$9:$C$19,2,FALSE)-2398</f>
        <v>1276</v>
      </c>
      <c r="D128" s="501">
        <v>0.5</v>
      </c>
      <c r="E128" s="501">
        <f t="shared" si="34"/>
        <v>638</v>
      </c>
      <c r="F128" s="501"/>
      <c r="G128" s="501"/>
      <c r="H128" s="501"/>
      <c r="I128" s="647"/>
    </row>
    <row r="129" spans="1:9" ht="42" customHeight="1">
      <c r="A129" s="1020" t="s">
        <v>38383</v>
      </c>
      <c r="B129" s="1021"/>
      <c r="C129" s="1021"/>
      <c r="D129" s="1021"/>
      <c r="E129" s="1021"/>
      <c r="F129" s="1021"/>
      <c r="G129" s="1021"/>
      <c r="H129" s="1021"/>
      <c r="I129" s="1022"/>
    </row>
    <row r="130" spans="1:9" ht="51">
      <c r="A130" s="483" t="s">
        <v>35143</v>
      </c>
      <c r="B130" s="458" t="str">
        <f>VLOOKUP(A130,ORÇAMENTO!$C$6:$H$54,2,FALSE)</f>
        <v>Elaboração de projeto de Terraplenagem, Pavimentação, Urbanização, Drenagem, Sinalização e Iluminação da Rua Augusto Jacob</v>
      </c>
      <c r="C130" s="500" t="s">
        <v>34982</v>
      </c>
      <c r="D130" s="500" t="s">
        <v>35159</v>
      </c>
      <c r="E130" s="500"/>
      <c r="F130" s="500"/>
      <c r="G130" s="500"/>
      <c r="H130" s="500"/>
      <c r="I130" s="500" t="s">
        <v>38347</v>
      </c>
    </row>
    <row r="131" spans="1:9" ht="12.75">
      <c r="A131" s="909"/>
      <c r="B131" s="508" t="s">
        <v>35157</v>
      </c>
      <c r="C131" s="501">
        <f t="shared" ref="C131" si="36">VLOOKUP(B131,$B$9:$C$19,2,FALSE)</f>
        <v>625</v>
      </c>
      <c r="D131" s="652">
        <f t="shared" ref="D131" si="37">C131/1000</f>
        <v>0.625</v>
      </c>
      <c r="E131" s="502"/>
      <c r="F131" s="501"/>
      <c r="G131" s="501"/>
      <c r="H131" s="501"/>
      <c r="I131" s="647">
        <f>ROUND(SUM(D131),2)</f>
        <v>0.63</v>
      </c>
    </row>
    <row r="132" spans="1:9" ht="37.5" customHeight="1">
      <c r="A132" s="483" t="s">
        <v>35144</v>
      </c>
      <c r="B132" s="458" t="str">
        <f>VLOOKUP(A132,ORÇAMENTO!$C$6:$H$54,2,FALSE)</f>
        <v>Elaboração de Maquete eletrônica</v>
      </c>
      <c r="C132" s="500" t="s">
        <v>34982</v>
      </c>
      <c r="D132" s="500" t="s">
        <v>38118</v>
      </c>
      <c r="E132" s="500" t="s">
        <v>38138</v>
      </c>
      <c r="F132" s="500"/>
      <c r="G132" s="500"/>
      <c r="H132" s="500"/>
      <c r="I132" s="500" t="s">
        <v>38141</v>
      </c>
    </row>
    <row r="133" spans="1:9" ht="12.75">
      <c r="A133" s="909"/>
      <c r="B133" s="508" t="s">
        <v>34983</v>
      </c>
      <c r="C133" s="501">
        <f t="shared" ref="C133:C135" si="38">VLOOKUP(B133,$B$9:$C$19,2,FALSE)</f>
        <v>645</v>
      </c>
      <c r="D133" s="501">
        <v>0.1</v>
      </c>
      <c r="E133" s="501">
        <f>C133*D133</f>
        <v>64.5</v>
      </c>
      <c r="F133" s="501"/>
      <c r="G133" s="501"/>
      <c r="H133" s="501"/>
      <c r="I133" s="647">
        <f>ROUND(SUM(E133:E136),2)</f>
        <v>636.9</v>
      </c>
    </row>
    <row r="134" spans="1:9" ht="12.75">
      <c r="A134" s="909"/>
      <c r="B134" s="508" t="s">
        <v>34984</v>
      </c>
      <c r="C134" s="501">
        <f t="shared" si="38"/>
        <v>2895</v>
      </c>
      <c r="D134" s="501">
        <v>0.1</v>
      </c>
      <c r="E134" s="501">
        <f t="shared" ref="E134:E136" si="39">C134*D134</f>
        <v>289.5</v>
      </c>
      <c r="F134" s="501"/>
      <c r="G134" s="501"/>
      <c r="H134" s="501"/>
      <c r="I134" s="647"/>
    </row>
    <row r="135" spans="1:9" ht="12.75">
      <c r="A135" s="909"/>
      <c r="B135" s="508" t="s">
        <v>34989</v>
      </c>
      <c r="C135" s="501">
        <f t="shared" si="38"/>
        <v>1553</v>
      </c>
      <c r="D135" s="501">
        <v>0.1</v>
      </c>
      <c r="E135" s="501">
        <f t="shared" si="39"/>
        <v>155.30000000000001</v>
      </c>
      <c r="F135" s="501"/>
      <c r="G135" s="501"/>
      <c r="H135" s="501"/>
      <c r="I135" s="647"/>
    </row>
    <row r="136" spans="1:9" ht="12.75">
      <c r="A136" s="909"/>
      <c r="B136" s="508" t="s">
        <v>34990</v>
      </c>
      <c r="C136" s="501">
        <f>VLOOKUP(B136,$B$9:$C$19,2,FALSE)-2398</f>
        <v>1276</v>
      </c>
      <c r="D136" s="501">
        <v>0.1</v>
      </c>
      <c r="E136" s="501">
        <f t="shared" si="39"/>
        <v>127.60000000000001</v>
      </c>
      <c r="F136" s="501"/>
      <c r="G136" s="501"/>
      <c r="H136" s="501"/>
      <c r="I136" s="647"/>
    </row>
    <row r="137" spans="1:9" ht="51.75" customHeight="1">
      <c r="A137" s="1020" t="s">
        <v>38384</v>
      </c>
      <c r="B137" s="1021"/>
      <c r="C137" s="1021"/>
      <c r="D137" s="1021"/>
      <c r="E137" s="1021"/>
      <c r="F137" s="1021"/>
      <c r="G137" s="1021"/>
      <c r="H137" s="1021"/>
      <c r="I137" s="1022"/>
    </row>
    <row r="138" spans="1:9" ht="63.75">
      <c r="A138" s="483" t="s">
        <v>35145</v>
      </c>
      <c r="B138" s="458" t="str">
        <f>VLOOKUP(A138,ORÇAMENTO!$C$6:$H$54,2,FALSE)</f>
        <v>Elaboração de Planilha Orçamentária incluindo Memória de Cálculo, Composições de Custos, Cronograma Físico Financeiro e Cotações de Preços das obras do Canal Marinho e Diagonal</v>
      </c>
      <c r="C138" s="500" t="s">
        <v>34982</v>
      </c>
      <c r="D138" s="500" t="s">
        <v>35159</v>
      </c>
      <c r="E138" s="500"/>
      <c r="F138" s="500"/>
      <c r="G138" s="500"/>
      <c r="H138" s="500"/>
      <c r="I138" s="500" t="s">
        <v>38140</v>
      </c>
    </row>
    <row r="139" spans="1:9" ht="12.75">
      <c r="A139" s="929"/>
      <c r="B139" s="508" t="s">
        <v>34983</v>
      </c>
      <c r="C139" s="501">
        <f t="shared" ref="C139:C141" si="40">VLOOKUP(B139,$B$9:$C$19,2,FALSE)</f>
        <v>645</v>
      </c>
      <c r="D139" s="652">
        <f>C139/1000</f>
        <v>0.64500000000000002</v>
      </c>
      <c r="E139" s="502"/>
      <c r="F139" s="501"/>
      <c r="G139" s="501"/>
      <c r="H139" s="501"/>
      <c r="I139" s="647">
        <f>ROUND(SUM(D139:D142),2)</f>
        <v>8.77</v>
      </c>
    </row>
    <row r="140" spans="1:9" ht="12.75">
      <c r="A140" s="909"/>
      <c r="B140" s="508" t="s">
        <v>34984</v>
      </c>
      <c r="C140" s="501">
        <f t="shared" si="40"/>
        <v>2895</v>
      </c>
      <c r="D140" s="652">
        <f t="shared" ref="D140:D142" si="41">C140/1000</f>
        <v>2.895</v>
      </c>
      <c r="E140" s="502"/>
      <c r="F140" s="501"/>
      <c r="G140" s="501"/>
      <c r="H140" s="501"/>
      <c r="I140" s="647"/>
    </row>
    <row r="141" spans="1:9" ht="12.75">
      <c r="A141" s="909"/>
      <c r="B141" s="508" t="s">
        <v>34989</v>
      </c>
      <c r="C141" s="501">
        <f t="shared" si="40"/>
        <v>1553</v>
      </c>
      <c r="D141" s="652">
        <f t="shared" si="41"/>
        <v>1.5529999999999999</v>
      </c>
      <c r="E141" s="502"/>
      <c r="F141" s="501"/>
      <c r="G141" s="501"/>
      <c r="H141" s="501"/>
      <c r="I141" s="647"/>
    </row>
    <row r="142" spans="1:9" ht="12.75">
      <c r="A142" s="911"/>
      <c r="B142" s="912" t="s">
        <v>34990</v>
      </c>
      <c r="C142" s="516">
        <f t="shared" ref="C142" si="42">VLOOKUP(B142,$B$9:$C$19,2,FALSE)</f>
        <v>3674</v>
      </c>
      <c r="D142" s="913">
        <f t="shared" si="41"/>
        <v>3.6739999999999999</v>
      </c>
      <c r="E142" s="515"/>
      <c r="F142" s="516"/>
      <c r="G142" s="516"/>
      <c r="H142" s="516"/>
      <c r="I142" s="914"/>
    </row>
    <row r="143" spans="1:9" ht="12.75" customHeight="1">
      <c r="A143" s="1021"/>
      <c r="B143" s="1021"/>
      <c r="C143" s="1021"/>
      <c r="D143" s="1021"/>
      <c r="E143" s="1021"/>
      <c r="F143" s="1021"/>
      <c r="G143" s="1021"/>
      <c r="H143" s="1021"/>
      <c r="I143" s="1021"/>
    </row>
  </sheetData>
  <mergeCells count="14">
    <mergeCell ref="A44:I44"/>
    <mergeCell ref="A55:I55"/>
    <mergeCell ref="A71:I71"/>
    <mergeCell ref="A33:I33"/>
    <mergeCell ref="B1:I1"/>
    <mergeCell ref="C5:I5"/>
    <mergeCell ref="A111:I111"/>
    <mergeCell ref="A96:I96"/>
    <mergeCell ref="A87:I87"/>
    <mergeCell ref="A143:I143"/>
    <mergeCell ref="A137:I137"/>
    <mergeCell ref="A129:I129"/>
    <mergeCell ref="A117:I117"/>
    <mergeCell ref="A123:I123"/>
  </mergeCells>
  <phoneticPr fontId="15" type="noConversion"/>
  <printOptions horizontalCentered="1"/>
  <pageMargins left="0.51181102362204722" right="0.51181102362204722" top="0.78740157480314965" bottom="0.78740157480314965" header="0.31496062992125984" footer="0.31496062992125984"/>
  <pageSetup paperSize="9" scale="97" orientation="landscape" r:id="rId1"/>
  <rowBreaks count="4" manualBreakCount="4">
    <brk id="55" max="8" man="1"/>
    <brk id="76" max="8" man="1"/>
    <brk id="96" max="8" man="1"/>
    <brk id="137" max="8"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94E268-28A7-4BED-88D4-DB651E1D1E30}">
  <sheetPr>
    <tabColor theme="7" tint="0.79998168889431442"/>
  </sheetPr>
  <dimension ref="A1:I110"/>
  <sheetViews>
    <sheetView view="pageBreakPreview" topLeftCell="A13" zoomScale="60" zoomScaleNormal="85" workbookViewId="0">
      <selection activeCell="H106" sqref="H106"/>
    </sheetView>
  </sheetViews>
  <sheetFormatPr defaultColWidth="9.140625" defaultRowHeight="15"/>
  <cols>
    <col min="1" max="1" width="10.7109375" style="296" customWidth="1"/>
    <col min="2" max="2" width="31.7109375" style="457" customWidth="1"/>
    <col min="3" max="3" width="14" style="503" customWidth="1"/>
    <col min="4" max="4" width="14" style="504" customWidth="1"/>
    <col min="5" max="7" width="14" style="505" customWidth="1"/>
    <col min="8" max="8" width="14" style="506" customWidth="1"/>
    <col min="9" max="9" width="15" style="448" bestFit="1" customWidth="1"/>
    <col min="10" max="16384" width="9.140625" style="296"/>
  </cols>
  <sheetData>
    <row r="1" spans="1:9" ht="12.75">
      <c r="B1" s="1023"/>
      <c r="C1" s="1023"/>
      <c r="D1" s="1023"/>
      <c r="E1" s="1023"/>
      <c r="F1" s="1023"/>
      <c r="G1" s="1023"/>
      <c r="H1" s="1023"/>
      <c r="I1" s="1023"/>
    </row>
    <row r="2" spans="1:9" ht="21" customHeight="1">
      <c r="B2" s="454"/>
      <c r="C2" s="490"/>
      <c r="D2" s="491"/>
      <c r="E2" s="491"/>
      <c r="F2" s="491"/>
      <c r="G2" s="491"/>
      <c r="H2" s="492"/>
      <c r="I2" s="452"/>
    </row>
    <row r="3" spans="1:9" ht="21">
      <c r="B3" s="454"/>
      <c r="C3" s="491"/>
      <c r="D3" s="491"/>
      <c r="E3" s="491"/>
      <c r="F3" s="491"/>
      <c r="G3" s="491"/>
      <c r="H3" s="492"/>
      <c r="I3" s="452"/>
    </row>
    <row r="4" spans="1:9" ht="21">
      <c r="B4" s="454"/>
      <c r="C4" s="491"/>
      <c r="D4" s="491"/>
      <c r="E4" s="491"/>
      <c r="F4" s="491"/>
      <c r="G4" s="491"/>
      <c r="H4" s="492"/>
      <c r="I4" s="452"/>
    </row>
    <row r="5" spans="1:9">
      <c r="B5" s="455"/>
      <c r="C5" s="1024"/>
      <c r="D5" s="1024"/>
      <c r="E5" s="1024"/>
      <c r="F5" s="1024"/>
      <c r="G5" s="1024"/>
      <c r="H5" s="1024"/>
      <c r="I5" s="1024"/>
    </row>
    <row r="6" spans="1:9">
      <c r="B6" s="455"/>
      <c r="C6" s="455"/>
      <c r="D6" s="455"/>
      <c r="E6" s="455"/>
      <c r="F6" s="455"/>
      <c r="G6" s="455"/>
      <c r="H6" s="455"/>
      <c r="I6" s="455"/>
    </row>
    <row r="7" spans="1:9">
      <c r="B7" s="455"/>
      <c r="C7" s="455"/>
      <c r="D7" s="455"/>
      <c r="E7" s="455"/>
      <c r="F7" s="455"/>
      <c r="G7" s="455"/>
      <c r="H7" s="455"/>
      <c r="I7" s="455"/>
    </row>
    <row r="8" spans="1:9" ht="12.75">
      <c r="B8" s="456"/>
      <c r="C8" s="493"/>
      <c r="D8" s="494"/>
      <c r="E8" s="495"/>
      <c r="F8" s="493"/>
      <c r="G8" s="493"/>
      <c r="H8" s="165" t="s">
        <v>35</v>
      </c>
      <c r="I8" s="166" t="str">
        <f>ORÇAMENTO!$H$1</f>
        <v>JUN/23</v>
      </c>
    </row>
    <row r="9" spans="1:9" ht="12.75">
      <c r="A9" s="482"/>
      <c r="B9" s="482" t="s">
        <v>34950</v>
      </c>
      <c r="C9" s="497"/>
      <c r="D9" s="498"/>
      <c r="E9" s="497"/>
      <c r="F9" s="497"/>
      <c r="G9" s="499"/>
      <c r="H9" s="499"/>
      <c r="I9" s="499"/>
    </row>
    <row r="10" spans="1:9" ht="51">
      <c r="A10" s="474" t="str">
        <f>ORÇAMENTO!$C$11</f>
        <v>SERV-01</v>
      </c>
      <c r="B10" s="458" t="str">
        <f>VLOOKUP(A10,'REF-SERV'!A:G,4,FALSE)</f>
        <v>Sondagem de simples reconhecimento tipo SPT, incl. deslocamento local do equipamento até 500 m</v>
      </c>
      <c r="C10" s="500" t="s">
        <v>34982</v>
      </c>
      <c r="D10" s="500" t="s">
        <v>34981</v>
      </c>
      <c r="E10" s="500" t="s">
        <v>34991</v>
      </c>
      <c r="F10" s="500" t="s">
        <v>34992</v>
      </c>
      <c r="G10" s="500" t="s">
        <v>34994</v>
      </c>
      <c r="H10" s="500"/>
      <c r="I10" s="500" t="s">
        <v>34925</v>
      </c>
    </row>
    <row r="11" spans="1:9" ht="12.75">
      <c r="A11" s="507"/>
      <c r="B11" s="508" t="s">
        <v>35158</v>
      </c>
      <c r="C11" s="501">
        <f>931+96.6</f>
        <v>1027.5999999999999</v>
      </c>
      <c r="D11" s="501">
        <v>1000</v>
      </c>
      <c r="E11" s="502">
        <f t="shared" ref="E11:E18" si="0">ROUNDDOWN(C11/D11,0)+1</f>
        <v>2</v>
      </c>
      <c r="F11" s="501">
        <v>6</v>
      </c>
      <c r="G11" s="501">
        <f t="shared" ref="G11:G18" si="1">E11*F11</f>
        <v>12</v>
      </c>
      <c r="H11" s="501"/>
      <c r="I11" s="501">
        <f>ROUND(SUM(G11:G18),2)</f>
        <v>114</v>
      </c>
    </row>
    <row r="12" spans="1:9" ht="12.75">
      <c r="A12" s="507"/>
      <c r="B12" s="508" t="s">
        <v>34988</v>
      </c>
      <c r="C12" s="501">
        <v>3830</v>
      </c>
      <c r="D12" s="501">
        <v>1000</v>
      </c>
      <c r="E12" s="502">
        <f t="shared" si="0"/>
        <v>4</v>
      </c>
      <c r="F12" s="501">
        <v>6</v>
      </c>
      <c r="G12" s="501">
        <f t="shared" si="1"/>
        <v>24</v>
      </c>
      <c r="H12" s="501"/>
      <c r="I12" s="501"/>
    </row>
    <row r="13" spans="1:9" ht="12.75">
      <c r="A13" s="507"/>
      <c r="B13" s="508" t="s">
        <v>34985</v>
      </c>
      <c r="C13" s="501">
        <v>1123</v>
      </c>
      <c r="D13" s="501">
        <v>1000</v>
      </c>
      <c r="E13" s="502">
        <f t="shared" si="0"/>
        <v>2</v>
      </c>
      <c r="F13" s="501">
        <v>6</v>
      </c>
      <c r="G13" s="501">
        <f t="shared" si="1"/>
        <v>12</v>
      </c>
      <c r="H13" s="501"/>
      <c r="I13" s="501"/>
    </row>
    <row r="14" spans="1:9" ht="12.75">
      <c r="A14" s="507"/>
      <c r="B14" s="508" t="s">
        <v>34986</v>
      </c>
      <c r="C14" s="501">
        <v>305</v>
      </c>
      <c r="D14" s="501">
        <v>1000</v>
      </c>
      <c r="E14" s="502">
        <f t="shared" si="0"/>
        <v>1</v>
      </c>
      <c r="F14" s="501">
        <v>6</v>
      </c>
      <c r="G14" s="501">
        <f t="shared" si="1"/>
        <v>6</v>
      </c>
      <c r="H14" s="501"/>
      <c r="I14" s="501"/>
    </row>
    <row r="15" spans="1:9" ht="12.75">
      <c r="A15" s="507"/>
      <c r="B15" s="508" t="s">
        <v>34983</v>
      </c>
      <c r="C15" s="501">
        <v>645</v>
      </c>
      <c r="D15" s="501">
        <v>1000</v>
      </c>
      <c r="E15" s="502">
        <f t="shared" si="0"/>
        <v>1</v>
      </c>
      <c r="F15" s="501">
        <v>6</v>
      </c>
      <c r="G15" s="501">
        <f t="shared" si="1"/>
        <v>6</v>
      </c>
      <c r="H15" s="501"/>
      <c r="I15" s="501"/>
    </row>
    <row r="16" spans="1:9" ht="12.75">
      <c r="A16" s="507"/>
      <c r="B16" s="508" t="s">
        <v>34984</v>
      </c>
      <c r="C16" s="501">
        <v>2895</v>
      </c>
      <c r="D16" s="501">
        <v>1000</v>
      </c>
      <c r="E16" s="502">
        <f t="shared" si="0"/>
        <v>3</v>
      </c>
      <c r="F16" s="501">
        <v>6</v>
      </c>
      <c r="G16" s="501">
        <f t="shared" si="1"/>
        <v>18</v>
      </c>
      <c r="H16" s="501"/>
      <c r="I16" s="501"/>
    </row>
    <row r="17" spans="1:9" ht="12.75">
      <c r="A17" s="507"/>
      <c r="B17" s="508" t="s">
        <v>34989</v>
      </c>
      <c r="C17" s="501">
        <v>1553</v>
      </c>
      <c r="D17" s="501">
        <v>1000</v>
      </c>
      <c r="E17" s="502">
        <f t="shared" si="0"/>
        <v>2</v>
      </c>
      <c r="F17" s="501">
        <v>6</v>
      </c>
      <c r="G17" s="501">
        <f t="shared" si="1"/>
        <v>12</v>
      </c>
      <c r="H17" s="501"/>
      <c r="I17" s="501"/>
    </row>
    <row r="18" spans="1:9" ht="12.75">
      <c r="A18" s="507"/>
      <c r="B18" s="508" t="s">
        <v>34990</v>
      </c>
      <c r="C18" s="501">
        <v>3674</v>
      </c>
      <c r="D18" s="501">
        <v>1000</v>
      </c>
      <c r="E18" s="502">
        <f t="shared" si="0"/>
        <v>4</v>
      </c>
      <c r="F18" s="501">
        <v>6</v>
      </c>
      <c r="G18" s="501">
        <f t="shared" si="1"/>
        <v>24</v>
      </c>
      <c r="H18" s="501"/>
      <c r="I18" s="501"/>
    </row>
    <row r="19" spans="1:9" ht="12.75">
      <c r="A19" s="507"/>
      <c r="B19" s="508"/>
      <c r="C19" s="501">
        <f>SUM(C11:C18)</f>
        <v>15052.6</v>
      </c>
      <c r="D19" s="502"/>
      <c r="E19" s="502"/>
      <c r="F19" s="502"/>
      <c r="G19" s="501"/>
      <c r="H19" s="501"/>
      <c r="I19" s="501"/>
    </row>
    <row r="20" spans="1:9" ht="51">
      <c r="A20" s="474" t="str">
        <f>ORÇAMENTO!$C$12</f>
        <v>SERV-02</v>
      </c>
      <c r="B20" s="458" t="str">
        <f>VLOOKUP(A20,'REF-SERV'!A:G,4,FALSE)</f>
        <v>Mobilização e desmobilização de equipe e equipamento de sondagem SPT, inclusive deslocamento na Grande Vitória</v>
      </c>
      <c r="C20" s="500" t="s">
        <v>34993</v>
      </c>
      <c r="D20" s="500"/>
      <c r="E20" s="500"/>
      <c r="F20" s="500"/>
      <c r="G20" s="500"/>
      <c r="H20" s="500"/>
      <c r="I20" s="500" t="s">
        <v>34925</v>
      </c>
    </row>
    <row r="21" spans="1:9" ht="12.75">
      <c r="A21" s="507"/>
      <c r="B21" s="508" t="s">
        <v>35158</v>
      </c>
      <c r="C21" s="501">
        <v>1</v>
      </c>
      <c r="D21" s="501"/>
      <c r="E21" s="502"/>
      <c r="F21" s="501"/>
      <c r="G21" s="501"/>
      <c r="H21" s="501"/>
      <c r="I21" s="501">
        <f>ROUND(SUM(C21:C28),2)</f>
        <v>3</v>
      </c>
    </row>
    <row r="22" spans="1:9" ht="12.75">
      <c r="A22" s="507"/>
      <c r="B22" s="508" t="s">
        <v>34988</v>
      </c>
      <c r="C22" s="501">
        <v>0</v>
      </c>
      <c r="D22" s="501"/>
      <c r="E22" s="502"/>
      <c r="F22" s="501"/>
      <c r="G22" s="501"/>
      <c r="H22" s="501"/>
      <c r="I22" s="501"/>
    </row>
    <row r="23" spans="1:9" ht="12.75">
      <c r="A23" s="507"/>
      <c r="B23" s="508" t="s">
        <v>34985</v>
      </c>
      <c r="C23" s="501">
        <v>1</v>
      </c>
      <c r="D23" s="501"/>
      <c r="E23" s="502"/>
      <c r="F23" s="501"/>
      <c r="G23" s="501"/>
      <c r="H23" s="501"/>
      <c r="I23" s="501"/>
    </row>
    <row r="24" spans="1:9" ht="12.75">
      <c r="A24" s="507"/>
      <c r="B24" s="508" t="s">
        <v>34986</v>
      </c>
      <c r="C24" s="501">
        <v>0</v>
      </c>
      <c r="D24" s="501"/>
      <c r="E24" s="502"/>
      <c r="F24" s="501"/>
      <c r="G24" s="501"/>
      <c r="H24" s="501"/>
      <c r="I24" s="501"/>
    </row>
    <row r="25" spans="1:9" ht="12.75">
      <c r="A25" s="507"/>
      <c r="B25" s="508" t="s">
        <v>34983</v>
      </c>
      <c r="C25" s="501">
        <v>1</v>
      </c>
      <c r="D25" s="501"/>
      <c r="E25" s="502"/>
      <c r="F25" s="501"/>
      <c r="G25" s="501"/>
      <c r="H25" s="501"/>
      <c r="I25" s="501"/>
    </row>
    <row r="26" spans="1:9" ht="12.75">
      <c r="A26" s="507"/>
      <c r="B26" s="508" t="s">
        <v>34984</v>
      </c>
      <c r="C26" s="501">
        <v>0</v>
      </c>
      <c r="D26" s="501"/>
      <c r="E26" s="502"/>
      <c r="F26" s="501"/>
      <c r="G26" s="501"/>
      <c r="H26" s="501"/>
      <c r="I26" s="501"/>
    </row>
    <row r="27" spans="1:9" ht="12.75">
      <c r="A27" s="507"/>
      <c r="B27" s="508" t="s">
        <v>34989</v>
      </c>
      <c r="C27" s="501">
        <v>0</v>
      </c>
      <c r="D27" s="501"/>
      <c r="E27" s="502"/>
      <c r="F27" s="501"/>
      <c r="G27" s="501"/>
      <c r="H27" s="501"/>
      <c r="I27" s="501"/>
    </row>
    <row r="28" spans="1:9" ht="12.75">
      <c r="A28" s="507"/>
      <c r="B28" s="508" t="s">
        <v>34990</v>
      </c>
      <c r="C28" s="501">
        <v>0</v>
      </c>
      <c r="D28" s="501"/>
      <c r="E28" s="502"/>
      <c r="F28" s="501"/>
      <c r="G28" s="501"/>
      <c r="H28" s="501"/>
      <c r="I28" s="501"/>
    </row>
    <row r="29" spans="1:9" ht="12.75">
      <c r="A29" s="482"/>
      <c r="B29" s="482" t="s">
        <v>34946</v>
      </c>
      <c r="C29" s="497"/>
      <c r="D29" s="498"/>
      <c r="E29" s="497"/>
      <c r="F29" s="497"/>
      <c r="G29" s="499"/>
      <c r="H29" s="499"/>
      <c r="I29" s="499"/>
    </row>
    <row r="30" spans="1:9" ht="25.5">
      <c r="A30" s="483" t="str">
        <f>ORÇAMENTO!$C$13</f>
        <v>SERV-03</v>
      </c>
      <c r="B30" s="484" t="str">
        <f>VLOOKUP(A30,'REF-SERV'!A:G,4,FALSE)</f>
        <v>Ensaio de Granulometria por Peneiramento</v>
      </c>
      <c r="C30" s="500" t="s">
        <v>34982</v>
      </c>
      <c r="D30" s="500" t="s">
        <v>34981</v>
      </c>
      <c r="E30" s="500" t="s">
        <v>34995</v>
      </c>
      <c r="F30" s="500"/>
      <c r="G30" s="500"/>
      <c r="H30" s="500"/>
      <c r="I30" s="500" t="s">
        <v>34925</v>
      </c>
    </row>
    <row r="31" spans="1:9" ht="12.75">
      <c r="A31" s="507"/>
      <c r="B31" s="508" t="s">
        <v>35158</v>
      </c>
      <c r="C31" s="501">
        <f>931+96.6</f>
        <v>1027.5999999999999</v>
      </c>
      <c r="D31" s="501" t="s">
        <v>35010</v>
      </c>
      <c r="E31" s="502">
        <v>0</v>
      </c>
      <c r="F31" s="501"/>
      <c r="G31" s="501"/>
      <c r="H31" s="501"/>
      <c r="I31" s="501">
        <f>ROUND(SUM(E31:E38),2)</f>
        <v>14</v>
      </c>
    </row>
    <row r="32" spans="1:9" ht="12.75">
      <c r="A32" s="507"/>
      <c r="B32" s="508" t="s">
        <v>34988</v>
      </c>
      <c r="C32" s="501">
        <v>3830</v>
      </c>
      <c r="D32" s="501">
        <v>1000</v>
      </c>
      <c r="E32" s="502">
        <f t="shared" ref="E32:E38" si="2">ROUNDDOWN(C32/D32,0)+1</f>
        <v>4</v>
      </c>
      <c r="F32" s="501"/>
      <c r="G32" s="501"/>
      <c r="H32" s="501"/>
      <c r="I32" s="501"/>
    </row>
    <row r="33" spans="1:9" ht="12.75">
      <c r="A33" s="507"/>
      <c r="B33" s="508" t="s">
        <v>34985</v>
      </c>
      <c r="C33" s="501">
        <v>1123</v>
      </c>
      <c r="D33" s="501">
        <v>600</v>
      </c>
      <c r="E33" s="502">
        <f t="shared" si="2"/>
        <v>2</v>
      </c>
      <c r="F33" s="501"/>
      <c r="G33" s="501"/>
      <c r="H33" s="501"/>
      <c r="I33" s="501"/>
    </row>
    <row r="34" spans="1:9" ht="12.75">
      <c r="A34" s="507"/>
      <c r="B34" s="508" t="s">
        <v>34986</v>
      </c>
      <c r="C34" s="501">
        <v>305</v>
      </c>
      <c r="D34" s="501">
        <v>600</v>
      </c>
      <c r="E34" s="502">
        <f t="shared" si="2"/>
        <v>1</v>
      </c>
      <c r="F34" s="501"/>
      <c r="G34" s="501"/>
      <c r="H34" s="501"/>
      <c r="I34" s="501"/>
    </row>
    <row r="35" spans="1:9" ht="12.75">
      <c r="A35" s="507"/>
      <c r="B35" s="508" t="s">
        <v>34983</v>
      </c>
      <c r="C35" s="501">
        <v>645</v>
      </c>
      <c r="D35" s="501" t="s">
        <v>35010</v>
      </c>
      <c r="E35" s="502">
        <v>0</v>
      </c>
      <c r="F35" s="501"/>
      <c r="G35" s="501"/>
      <c r="H35" s="501"/>
      <c r="I35" s="501"/>
    </row>
    <row r="36" spans="1:9" ht="12.75">
      <c r="A36" s="507"/>
      <c r="B36" s="508" t="s">
        <v>34984</v>
      </c>
      <c r="C36" s="501">
        <v>2895</v>
      </c>
      <c r="D36" s="501">
        <v>1000</v>
      </c>
      <c r="E36" s="502">
        <f t="shared" si="2"/>
        <v>3</v>
      </c>
      <c r="F36" s="501"/>
      <c r="G36" s="501"/>
      <c r="H36" s="501"/>
      <c r="I36" s="501"/>
    </row>
    <row r="37" spans="1:9" ht="12.75">
      <c r="A37" s="507"/>
      <c r="B37" s="508" t="s">
        <v>34989</v>
      </c>
      <c r="C37" s="501">
        <v>1553</v>
      </c>
      <c r="D37" s="501">
        <v>1000</v>
      </c>
      <c r="E37" s="502">
        <f t="shared" si="2"/>
        <v>2</v>
      </c>
      <c r="F37" s="501"/>
      <c r="G37" s="501"/>
      <c r="H37" s="501"/>
      <c r="I37" s="501"/>
    </row>
    <row r="38" spans="1:9" ht="12.75">
      <c r="A38" s="507"/>
      <c r="B38" s="508" t="s">
        <v>34990</v>
      </c>
      <c r="C38" s="501">
        <v>3674</v>
      </c>
      <c r="D38" s="501">
        <v>2000</v>
      </c>
      <c r="E38" s="502">
        <f t="shared" si="2"/>
        <v>2</v>
      </c>
      <c r="F38" s="501"/>
      <c r="G38" s="501"/>
      <c r="H38" s="501"/>
      <c r="I38" s="501"/>
    </row>
    <row r="39" spans="1:9" ht="25.5">
      <c r="A39" s="483" t="str">
        <f>ORÇAMENTO!$C$14</f>
        <v>SERV-04</v>
      </c>
      <c r="B39" s="489" t="str">
        <f>VLOOKUP(A39,'REF-SERV'!A:G,4,FALSE)</f>
        <v>Ensaio de Limites de Liquidez e Plasticidade - por amostra</v>
      </c>
      <c r="C39" s="500" t="s">
        <v>34982</v>
      </c>
      <c r="D39" s="500" t="s">
        <v>34981</v>
      </c>
      <c r="E39" s="500" t="s">
        <v>34995</v>
      </c>
      <c r="F39" s="500"/>
      <c r="G39" s="500"/>
      <c r="H39" s="500"/>
      <c r="I39" s="500" t="s">
        <v>34925</v>
      </c>
    </row>
    <row r="40" spans="1:9" ht="12.75">
      <c r="A40" s="507"/>
      <c r="B40" s="508" t="s">
        <v>35158</v>
      </c>
      <c r="C40" s="501">
        <f>931+96.6</f>
        <v>1027.5999999999999</v>
      </c>
      <c r="D40" s="501" t="s">
        <v>35010</v>
      </c>
      <c r="E40" s="502">
        <v>0</v>
      </c>
      <c r="F40" s="501"/>
      <c r="G40" s="501"/>
      <c r="H40" s="501"/>
      <c r="I40" s="501">
        <f>ROUND(SUM(E40:E47),2)</f>
        <v>14</v>
      </c>
    </row>
    <row r="41" spans="1:9" ht="12.75">
      <c r="A41" s="507"/>
      <c r="B41" s="508" t="s">
        <v>34988</v>
      </c>
      <c r="C41" s="501">
        <v>3830</v>
      </c>
      <c r="D41" s="501">
        <v>1000</v>
      </c>
      <c r="E41" s="502">
        <f t="shared" ref="E41:E47" si="3">ROUNDDOWN(C41/D41,0)+1</f>
        <v>4</v>
      </c>
      <c r="F41" s="501"/>
      <c r="G41" s="501"/>
      <c r="H41" s="501"/>
      <c r="I41" s="501"/>
    </row>
    <row r="42" spans="1:9" ht="12.75">
      <c r="A42" s="507"/>
      <c r="B42" s="508" t="s">
        <v>34985</v>
      </c>
      <c r="C42" s="501">
        <v>1123</v>
      </c>
      <c r="D42" s="501">
        <v>600</v>
      </c>
      <c r="E42" s="502">
        <f t="shared" si="3"/>
        <v>2</v>
      </c>
      <c r="F42" s="501"/>
      <c r="G42" s="501"/>
      <c r="H42" s="501"/>
      <c r="I42" s="501"/>
    </row>
    <row r="43" spans="1:9" ht="12.75">
      <c r="A43" s="507"/>
      <c r="B43" s="508" t="s">
        <v>34986</v>
      </c>
      <c r="C43" s="501">
        <v>305</v>
      </c>
      <c r="D43" s="501">
        <v>600</v>
      </c>
      <c r="E43" s="502">
        <f t="shared" si="3"/>
        <v>1</v>
      </c>
      <c r="F43" s="501"/>
      <c r="G43" s="501"/>
      <c r="H43" s="501"/>
      <c r="I43" s="501"/>
    </row>
    <row r="44" spans="1:9" ht="12.75">
      <c r="A44" s="507"/>
      <c r="B44" s="508" t="s">
        <v>34983</v>
      </c>
      <c r="C44" s="501">
        <v>645</v>
      </c>
      <c r="D44" s="501" t="s">
        <v>35010</v>
      </c>
      <c r="E44" s="502">
        <v>0</v>
      </c>
      <c r="F44" s="501"/>
      <c r="G44" s="501"/>
      <c r="H44" s="501"/>
      <c r="I44" s="501"/>
    </row>
    <row r="45" spans="1:9" ht="12.75">
      <c r="A45" s="507"/>
      <c r="B45" s="508" t="s">
        <v>34984</v>
      </c>
      <c r="C45" s="501">
        <v>2895</v>
      </c>
      <c r="D45" s="501">
        <v>1000</v>
      </c>
      <c r="E45" s="502">
        <f t="shared" si="3"/>
        <v>3</v>
      </c>
      <c r="F45" s="501"/>
      <c r="G45" s="501"/>
      <c r="H45" s="501"/>
      <c r="I45" s="501"/>
    </row>
    <row r="46" spans="1:9" ht="12.75">
      <c r="A46" s="507"/>
      <c r="B46" s="508" t="s">
        <v>34989</v>
      </c>
      <c r="C46" s="501">
        <v>1553</v>
      </c>
      <c r="D46" s="501">
        <v>1000</v>
      </c>
      <c r="E46" s="502">
        <f t="shared" si="3"/>
        <v>2</v>
      </c>
      <c r="F46" s="501"/>
      <c r="G46" s="501"/>
      <c r="H46" s="501"/>
      <c r="I46" s="501"/>
    </row>
    <row r="47" spans="1:9" ht="12.75">
      <c r="A47" s="507"/>
      <c r="B47" s="508" t="s">
        <v>34990</v>
      </c>
      <c r="C47" s="501">
        <v>3674</v>
      </c>
      <c r="D47" s="501">
        <v>2000</v>
      </c>
      <c r="E47" s="502">
        <f t="shared" si="3"/>
        <v>2</v>
      </c>
      <c r="F47" s="501"/>
      <c r="G47" s="501"/>
      <c r="H47" s="501"/>
      <c r="I47" s="501"/>
    </row>
    <row r="48" spans="1:9" ht="25.5">
      <c r="A48" s="483" t="str">
        <f>ORÇAMENTO!$C$15</f>
        <v>SERV-05</v>
      </c>
      <c r="B48" s="484" t="str">
        <f>VLOOKUP(A48,'REF-SERV'!A:G,4,FALSE)</f>
        <v>Ensaio de Compactação Proctor Normal - por amostra</v>
      </c>
      <c r="C48" s="500" t="s">
        <v>34982</v>
      </c>
      <c r="D48" s="500" t="s">
        <v>34981</v>
      </c>
      <c r="E48" s="500" t="s">
        <v>34995</v>
      </c>
      <c r="F48" s="500"/>
      <c r="G48" s="500"/>
      <c r="H48" s="500"/>
      <c r="I48" s="500" t="s">
        <v>34925</v>
      </c>
    </row>
    <row r="49" spans="1:9" ht="12.75">
      <c r="A49" s="507"/>
      <c r="B49" s="508" t="s">
        <v>35158</v>
      </c>
      <c r="C49" s="501">
        <f>931+96.6</f>
        <v>1027.5999999999999</v>
      </c>
      <c r="D49" s="501" t="s">
        <v>35010</v>
      </c>
      <c r="E49" s="502">
        <v>0</v>
      </c>
      <c r="F49" s="501"/>
      <c r="G49" s="501"/>
      <c r="H49" s="501"/>
      <c r="I49" s="501">
        <f>ROUND(SUM(E49:E56),2)</f>
        <v>14</v>
      </c>
    </row>
    <row r="50" spans="1:9" ht="12.75">
      <c r="A50" s="507"/>
      <c r="B50" s="508" t="s">
        <v>34988</v>
      </c>
      <c r="C50" s="501">
        <v>3830</v>
      </c>
      <c r="D50" s="501">
        <v>1000</v>
      </c>
      <c r="E50" s="502">
        <f t="shared" ref="E50:E56" si="4">ROUNDDOWN(C50/D50,0)+1</f>
        <v>4</v>
      </c>
      <c r="F50" s="501"/>
      <c r="G50" s="501"/>
      <c r="H50" s="501"/>
      <c r="I50" s="501"/>
    </row>
    <row r="51" spans="1:9" ht="12.75">
      <c r="A51" s="507"/>
      <c r="B51" s="508" t="s">
        <v>34985</v>
      </c>
      <c r="C51" s="501">
        <v>1123</v>
      </c>
      <c r="D51" s="501">
        <v>600</v>
      </c>
      <c r="E51" s="502">
        <f t="shared" si="4"/>
        <v>2</v>
      </c>
      <c r="F51" s="501"/>
      <c r="G51" s="501"/>
      <c r="H51" s="501"/>
      <c r="I51" s="501"/>
    </row>
    <row r="52" spans="1:9" ht="12.75">
      <c r="A52" s="507"/>
      <c r="B52" s="508" t="s">
        <v>34986</v>
      </c>
      <c r="C52" s="501">
        <v>305</v>
      </c>
      <c r="D52" s="501">
        <v>600</v>
      </c>
      <c r="E52" s="502">
        <f t="shared" si="4"/>
        <v>1</v>
      </c>
      <c r="F52" s="501"/>
      <c r="G52" s="501"/>
      <c r="H52" s="501"/>
      <c r="I52" s="501"/>
    </row>
    <row r="53" spans="1:9" ht="12.75">
      <c r="A53" s="507"/>
      <c r="B53" s="508" t="s">
        <v>34983</v>
      </c>
      <c r="C53" s="501">
        <v>645</v>
      </c>
      <c r="D53" s="501" t="s">
        <v>35010</v>
      </c>
      <c r="E53" s="502">
        <v>0</v>
      </c>
      <c r="F53" s="501"/>
      <c r="G53" s="501"/>
      <c r="H53" s="501"/>
      <c r="I53" s="501"/>
    </row>
    <row r="54" spans="1:9" ht="12.75">
      <c r="A54" s="507"/>
      <c r="B54" s="508" t="s">
        <v>34984</v>
      </c>
      <c r="C54" s="501">
        <v>2895</v>
      </c>
      <c r="D54" s="501">
        <v>1000</v>
      </c>
      <c r="E54" s="502">
        <f t="shared" si="4"/>
        <v>3</v>
      </c>
      <c r="F54" s="501"/>
      <c r="G54" s="501"/>
      <c r="H54" s="501"/>
      <c r="I54" s="501"/>
    </row>
    <row r="55" spans="1:9" ht="12.75">
      <c r="A55" s="507"/>
      <c r="B55" s="508" t="s">
        <v>34989</v>
      </c>
      <c r="C55" s="501">
        <v>1553</v>
      </c>
      <c r="D55" s="501">
        <v>1000</v>
      </c>
      <c r="E55" s="502">
        <f t="shared" si="4"/>
        <v>2</v>
      </c>
      <c r="F55" s="501"/>
      <c r="G55" s="501"/>
      <c r="H55" s="501"/>
      <c r="I55" s="501"/>
    </row>
    <row r="56" spans="1:9" ht="12.75">
      <c r="A56" s="507"/>
      <c r="B56" s="508" t="s">
        <v>34990</v>
      </c>
      <c r="C56" s="501">
        <v>3674</v>
      </c>
      <c r="D56" s="501">
        <v>2000</v>
      </c>
      <c r="E56" s="502">
        <f t="shared" si="4"/>
        <v>2</v>
      </c>
      <c r="F56" s="501"/>
      <c r="G56" s="501"/>
      <c r="H56" s="501"/>
      <c r="I56" s="501"/>
    </row>
    <row r="57" spans="1:9" ht="25.5" customHeight="1">
      <c r="A57" s="474" t="str">
        <f>ORÇAMENTO!$C$16</f>
        <v>SERV-06</v>
      </c>
      <c r="B57" s="458" t="str">
        <f>VLOOKUP(A57,'REF-SERV'!A:G,4,FALSE)</f>
        <v>Ensaio de massa específica "In Situ"</v>
      </c>
      <c r="C57" s="500" t="s">
        <v>34982</v>
      </c>
      <c r="D57" s="500" t="s">
        <v>34981</v>
      </c>
      <c r="E57" s="500" t="s">
        <v>34995</v>
      </c>
      <c r="F57" s="500"/>
      <c r="G57" s="500"/>
      <c r="H57" s="500"/>
      <c r="I57" s="500" t="s">
        <v>34925</v>
      </c>
    </row>
    <row r="58" spans="1:9" ht="12.75">
      <c r="A58" s="507"/>
      <c r="B58" s="508" t="s">
        <v>35158</v>
      </c>
      <c r="C58" s="501">
        <f>931+96.6</f>
        <v>1027.5999999999999</v>
      </c>
      <c r="D58" s="501" t="s">
        <v>35010</v>
      </c>
      <c r="E58" s="502">
        <v>0</v>
      </c>
      <c r="F58" s="501"/>
      <c r="G58" s="501"/>
      <c r="H58" s="501"/>
      <c r="I58" s="501">
        <f>ROUND(SUM(E58:E65),2)</f>
        <v>14</v>
      </c>
    </row>
    <row r="59" spans="1:9" ht="12.75">
      <c r="A59" s="507"/>
      <c r="B59" s="508" t="s">
        <v>34988</v>
      </c>
      <c r="C59" s="501">
        <v>3830</v>
      </c>
      <c r="D59" s="501">
        <v>1000</v>
      </c>
      <c r="E59" s="502">
        <f t="shared" ref="E59:E65" si="5">ROUNDDOWN(C59/D59,0)+1</f>
        <v>4</v>
      </c>
      <c r="F59" s="501"/>
      <c r="G59" s="501"/>
      <c r="H59" s="501"/>
      <c r="I59" s="501"/>
    </row>
    <row r="60" spans="1:9" ht="12.75">
      <c r="A60" s="507"/>
      <c r="B60" s="508" t="s">
        <v>34985</v>
      </c>
      <c r="C60" s="501">
        <v>1123</v>
      </c>
      <c r="D60" s="501">
        <v>600</v>
      </c>
      <c r="E60" s="502">
        <f t="shared" si="5"/>
        <v>2</v>
      </c>
      <c r="F60" s="501"/>
      <c r="G60" s="501"/>
      <c r="H60" s="501"/>
      <c r="I60" s="501"/>
    </row>
    <row r="61" spans="1:9" ht="12.75">
      <c r="A61" s="507"/>
      <c r="B61" s="508" t="s">
        <v>34986</v>
      </c>
      <c r="C61" s="501">
        <v>305</v>
      </c>
      <c r="D61" s="501">
        <v>600</v>
      </c>
      <c r="E61" s="502">
        <f t="shared" si="5"/>
        <v>1</v>
      </c>
      <c r="F61" s="501"/>
      <c r="G61" s="501"/>
      <c r="H61" s="501"/>
      <c r="I61" s="501"/>
    </row>
    <row r="62" spans="1:9" ht="12.75">
      <c r="A62" s="507"/>
      <c r="B62" s="508" t="s">
        <v>34983</v>
      </c>
      <c r="C62" s="501">
        <v>645</v>
      </c>
      <c r="D62" s="501" t="s">
        <v>35010</v>
      </c>
      <c r="E62" s="502">
        <v>0</v>
      </c>
      <c r="F62" s="501"/>
      <c r="G62" s="501"/>
      <c r="H62" s="501"/>
      <c r="I62" s="501"/>
    </row>
    <row r="63" spans="1:9" ht="12.75">
      <c r="A63" s="507"/>
      <c r="B63" s="508" t="s">
        <v>34984</v>
      </c>
      <c r="C63" s="501">
        <v>2895</v>
      </c>
      <c r="D63" s="501">
        <v>1000</v>
      </c>
      <c r="E63" s="502">
        <f t="shared" si="5"/>
        <v>3</v>
      </c>
      <c r="F63" s="501"/>
      <c r="G63" s="501"/>
      <c r="H63" s="501"/>
      <c r="I63" s="501"/>
    </row>
    <row r="64" spans="1:9" ht="12.75">
      <c r="A64" s="507"/>
      <c r="B64" s="508" t="s">
        <v>34989</v>
      </c>
      <c r="C64" s="501">
        <v>1553</v>
      </c>
      <c r="D64" s="501">
        <v>1000</v>
      </c>
      <c r="E64" s="502">
        <f t="shared" si="5"/>
        <v>2</v>
      </c>
      <c r="F64" s="501"/>
      <c r="G64" s="501"/>
      <c r="H64" s="501"/>
      <c r="I64" s="501"/>
    </row>
    <row r="65" spans="1:9" ht="12.75">
      <c r="A65" s="507"/>
      <c r="B65" s="508" t="s">
        <v>34990</v>
      </c>
      <c r="C65" s="501">
        <v>3674</v>
      </c>
      <c r="D65" s="501">
        <v>2000</v>
      </c>
      <c r="E65" s="502">
        <f t="shared" si="5"/>
        <v>2</v>
      </c>
      <c r="F65" s="501"/>
      <c r="G65" s="501"/>
      <c r="H65" s="501"/>
      <c r="I65" s="501"/>
    </row>
    <row r="66" spans="1:9" ht="24.75" customHeight="1">
      <c r="A66" s="483" t="str">
        <f>ORÇAMENTO!$C$17</f>
        <v>SERV-07</v>
      </c>
      <c r="B66" s="458" t="str">
        <f>VLOOKUP(A66,'REF-SERV'!A:G,4,FALSE)</f>
        <v>Ensaio de Indíce de suporte Califórnia</v>
      </c>
      <c r="C66" s="500" t="s">
        <v>34982</v>
      </c>
      <c r="D66" s="500" t="s">
        <v>34981</v>
      </c>
      <c r="E66" s="500" t="s">
        <v>34995</v>
      </c>
      <c r="F66" s="500"/>
      <c r="G66" s="500"/>
      <c r="H66" s="500"/>
      <c r="I66" s="500" t="s">
        <v>34925</v>
      </c>
    </row>
    <row r="67" spans="1:9" ht="12.75">
      <c r="A67" s="507"/>
      <c r="B67" s="508" t="s">
        <v>35158</v>
      </c>
      <c r="C67" s="501">
        <f>931+96.6</f>
        <v>1027.5999999999999</v>
      </c>
      <c r="D67" s="501" t="s">
        <v>35010</v>
      </c>
      <c r="E67" s="502">
        <v>0</v>
      </c>
      <c r="F67" s="501"/>
      <c r="G67" s="501"/>
      <c r="H67" s="501"/>
      <c r="I67" s="501">
        <f>ROUND(SUM(E67:E74),2)</f>
        <v>14</v>
      </c>
    </row>
    <row r="68" spans="1:9" ht="12.75">
      <c r="A68" s="507"/>
      <c r="B68" s="508" t="s">
        <v>34988</v>
      </c>
      <c r="C68" s="501">
        <v>3830</v>
      </c>
      <c r="D68" s="501">
        <v>1000</v>
      </c>
      <c r="E68" s="502">
        <f t="shared" ref="E68:E74" si="6">ROUNDDOWN(C68/D68,0)+1</f>
        <v>4</v>
      </c>
      <c r="F68" s="501"/>
      <c r="G68" s="501"/>
      <c r="H68" s="501"/>
      <c r="I68" s="501"/>
    </row>
    <row r="69" spans="1:9" ht="12.75">
      <c r="A69" s="507"/>
      <c r="B69" s="508" t="s">
        <v>34985</v>
      </c>
      <c r="C69" s="501">
        <v>1123</v>
      </c>
      <c r="D69" s="501">
        <v>600</v>
      </c>
      <c r="E69" s="502">
        <f t="shared" si="6"/>
        <v>2</v>
      </c>
      <c r="F69" s="501"/>
      <c r="G69" s="501"/>
      <c r="H69" s="501"/>
      <c r="I69" s="501"/>
    </row>
    <row r="70" spans="1:9" ht="12.75">
      <c r="A70" s="507"/>
      <c r="B70" s="508" t="s">
        <v>34986</v>
      </c>
      <c r="C70" s="501">
        <v>305</v>
      </c>
      <c r="D70" s="501">
        <v>600</v>
      </c>
      <c r="E70" s="502">
        <f t="shared" si="6"/>
        <v>1</v>
      </c>
      <c r="F70" s="501"/>
      <c r="G70" s="501"/>
      <c r="H70" s="501"/>
      <c r="I70" s="501"/>
    </row>
    <row r="71" spans="1:9" ht="12.75">
      <c r="A71" s="507"/>
      <c r="B71" s="508" t="s">
        <v>34983</v>
      </c>
      <c r="C71" s="501">
        <v>645</v>
      </c>
      <c r="D71" s="501" t="s">
        <v>35010</v>
      </c>
      <c r="E71" s="502">
        <v>0</v>
      </c>
      <c r="F71" s="501"/>
      <c r="G71" s="501"/>
      <c r="H71" s="501"/>
      <c r="I71" s="501"/>
    </row>
    <row r="72" spans="1:9" ht="12.75">
      <c r="A72" s="507"/>
      <c r="B72" s="508" t="s">
        <v>34984</v>
      </c>
      <c r="C72" s="501">
        <v>2895</v>
      </c>
      <c r="D72" s="501">
        <v>1000</v>
      </c>
      <c r="E72" s="502">
        <f t="shared" si="6"/>
        <v>3</v>
      </c>
      <c r="F72" s="501"/>
      <c r="G72" s="501"/>
      <c r="H72" s="501"/>
      <c r="I72" s="501"/>
    </row>
    <row r="73" spans="1:9" ht="12.75">
      <c r="A73" s="507"/>
      <c r="B73" s="508" t="s">
        <v>34989</v>
      </c>
      <c r="C73" s="501">
        <v>1553</v>
      </c>
      <c r="D73" s="501">
        <v>1000</v>
      </c>
      <c r="E73" s="502">
        <f t="shared" si="6"/>
        <v>2</v>
      </c>
      <c r="F73" s="501"/>
      <c r="G73" s="501"/>
      <c r="H73" s="501"/>
      <c r="I73" s="501"/>
    </row>
    <row r="74" spans="1:9" ht="12.75">
      <c r="A74" s="507"/>
      <c r="B74" s="508" t="s">
        <v>34990</v>
      </c>
      <c r="C74" s="501">
        <v>3674</v>
      </c>
      <c r="D74" s="501">
        <v>2000</v>
      </c>
      <c r="E74" s="502">
        <f t="shared" si="6"/>
        <v>2</v>
      </c>
      <c r="F74" s="501"/>
      <c r="G74" s="501"/>
      <c r="H74" s="501"/>
      <c r="I74" s="501"/>
    </row>
    <row r="75" spans="1:9" ht="25.5">
      <c r="A75" s="474" t="str">
        <f>ORÇAMENTO!$C$18</f>
        <v>SERV-08</v>
      </c>
      <c r="B75" s="458" t="str">
        <f>VLOOKUP(A75,'REF-SERV'!A:G,4,FALSE)</f>
        <v>Ensaio de Umidade em Estufa (Natural), por amostra</v>
      </c>
      <c r="C75" s="500" t="s">
        <v>34982</v>
      </c>
      <c r="D75" s="500" t="s">
        <v>34981</v>
      </c>
      <c r="E75" s="500" t="s">
        <v>34995</v>
      </c>
      <c r="F75" s="500"/>
      <c r="G75" s="500"/>
      <c r="H75" s="500"/>
      <c r="I75" s="500" t="s">
        <v>34925</v>
      </c>
    </row>
    <row r="76" spans="1:9" ht="12.75">
      <c r="A76" s="507"/>
      <c r="B76" s="508" t="s">
        <v>35158</v>
      </c>
      <c r="C76" s="501">
        <f>931+96.6</f>
        <v>1027.5999999999999</v>
      </c>
      <c r="D76" s="501" t="s">
        <v>35010</v>
      </c>
      <c r="E76" s="502">
        <v>0</v>
      </c>
      <c r="F76" s="501"/>
      <c r="G76" s="501"/>
      <c r="H76" s="501"/>
      <c r="I76" s="501">
        <f>ROUND(SUM(E76:E83),2)</f>
        <v>14</v>
      </c>
    </row>
    <row r="77" spans="1:9" ht="12.75">
      <c r="A77" s="507"/>
      <c r="B77" s="508" t="s">
        <v>34988</v>
      </c>
      <c r="C77" s="501">
        <v>3830</v>
      </c>
      <c r="D77" s="501">
        <v>1000</v>
      </c>
      <c r="E77" s="502">
        <f t="shared" ref="E77:E83" si="7">ROUNDDOWN(C77/D77,0)+1</f>
        <v>4</v>
      </c>
      <c r="F77" s="501"/>
      <c r="G77" s="501"/>
      <c r="H77" s="501"/>
      <c r="I77" s="501"/>
    </row>
    <row r="78" spans="1:9" ht="12.75">
      <c r="A78" s="507"/>
      <c r="B78" s="508" t="s">
        <v>34985</v>
      </c>
      <c r="C78" s="501">
        <v>1123</v>
      </c>
      <c r="D78" s="501">
        <v>600</v>
      </c>
      <c r="E78" s="502">
        <f t="shared" si="7"/>
        <v>2</v>
      </c>
      <c r="F78" s="501"/>
      <c r="G78" s="501"/>
      <c r="H78" s="501"/>
      <c r="I78" s="501"/>
    </row>
    <row r="79" spans="1:9" ht="12.75">
      <c r="A79" s="507"/>
      <c r="B79" s="508" t="s">
        <v>34986</v>
      </c>
      <c r="C79" s="501">
        <v>305</v>
      </c>
      <c r="D79" s="501">
        <v>600</v>
      </c>
      <c r="E79" s="502">
        <f t="shared" si="7"/>
        <v>1</v>
      </c>
      <c r="F79" s="501"/>
      <c r="G79" s="501"/>
      <c r="H79" s="501"/>
      <c r="I79" s="501"/>
    </row>
    <row r="80" spans="1:9" ht="12.75">
      <c r="A80" s="507"/>
      <c r="B80" s="508" t="s">
        <v>34983</v>
      </c>
      <c r="C80" s="501">
        <v>645</v>
      </c>
      <c r="D80" s="501" t="s">
        <v>35010</v>
      </c>
      <c r="E80" s="502">
        <v>0</v>
      </c>
      <c r="F80" s="501"/>
      <c r="G80" s="501"/>
      <c r="H80" s="501"/>
      <c r="I80" s="501"/>
    </row>
    <row r="81" spans="1:9" ht="12.75">
      <c r="A81" s="507"/>
      <c r="B81" s="508" t="s">
        <v>34984</v>
      </c>
      <c r="C81" s="501">
        <v>2895</v>
      </c>
      <c r="D81" s="501">
        <v>1000</v>
      </c>
      <c r="E81" s="502">
        <f t="shared" si="7"/>
        <v>3</v>
      </c>
      <c r="F81" s="501"/>
      <c r="G81" s="501"/>
      <c r="H81" s="501"/>
      <c r="I81" s="501"/>
    </row>
    <row r="82" spans="1:9" ht="12.75">
      <c r="A82" s="507"/>
      <c r="B82" s="508" t="s">
        <v>34989</v>
      </c>
      <c r="C82" s="501">
        <v>1553</v>
      </c>
      <c r="D82" s="501">
        <v>1000</v>
      </c>
      <c r="E82" s="502">
        <f t="shared" si="7"/>
        <v>2</v>
      </c>
      <c r="F82" s="501"/>
      <c r="G82" s="501"/>
      <c r="H82" s="501"/>
      <c r="I82" s="501"/>
    </row>
    <row r="83" spans="1:9" ht="12.75">
      <c r="A83" s="507"/>
      <c r="B83" s="508" t="s">
        <v>34990</v>
      </c>
      <c r="C83" s="501">
        <v>3674</v>
      </c>
      <c r="D83" s="501">
        <v>2000</v>
      </c>
      <c r="E83" s="502">
        <f t="shared" si="7"/>
        <v>2</v>
      </c>
      <c r="F83" s="501"/>
      <c r="G83" s="501"/>
      <c r="H83" s="501"/>
      <c r="I83" s="501"/>
    </row>
    <row r="84" spans="1:9" ht="38.25">
      <c r="A84" s="483" t="str">
        <f>ORÇAMENTO!$C$19</f>
        <v>SERV-09</v>
      </c>
      <c r="B84" s="484" t="str">
        <f>VLOOKUP(A84,'REF-SERV'!A:G,4,FALSE)</f>
        <v>Ensaio de Análise Física do material a ser dragado - CONAMA 344/04 e 454/12</v>
      </c>
      <c r="C84" s="500" t="s">
        <v>34982</v>
      </c>
      <c r="D84" s="500" t="s">
        <v>35011</v>
      </c>
      <c r="E84" s="500"/>
      <c r="F84" s="500"/>
      <c r="G84" s="500"/>
      <c r="H84" s="500"/>
      <c r="I84" s="500" t="s">
        <v>34925</v>
      </c>
    </row>
    <row r="85" spans="1:9" ht="12.75">
      <c r="A85" s="507"/>
      <c r="B85" s="508" t="s">
        <v>35158</v>
      </c>
      <c r="C85" s="501">
        <f>931+96.6</f>
        <v>1027.5999999999999</v>
      </c>
      <c r="D85" s="501">
        <v>1</v>
      </c>
      <c r="E85" s="502"/>
      <c r="F85" s="501"/>
      <c r="G85" s="501"/>
      <c r="H85" s="501"/>
      <c r="I85" s="501">
        <f>ROUND(SUM(D85:D92),2)</f>
        <v>8</v>
      </c>
    </row>
    <row r="86" spans="1:9" ht="12.75">
      <c r="A86" s="507"/>
      <c r="B86" s="508" t="s">
        <v>34988</v>
      </c>
      <c r="C86" s="501">
        <v>3830</v>
      </c>
      <c r="D86" s="501">
        <v>1</v>
      </c>
      <c r="E86" s="502"/>
      <c r="F86" s="501"/>
      <c r="G86" s="501"/>
      <c r="H86" s="501"/>
      <c r="I86" s="501"/>
    </row>
    <row r="87" spans="1:9" ht="12.75">
      <c r="A87" s="507"/>
      <c r="B87" s="508" t="s">
        <v>34985</v>
      </c>
      <c r="C87" s="501">
        <v>1123</v>
      </c>
      <c r="D87" s="501">
        <v>1</v>
      </c>
      <c r="E87" s="502"/>
      <c r="F87" s="501"/>
      <c r="G87" s="501"/>
      <c r="H87" s="501"/>
      <c r="I87" s="501"/>
    </row>
    <row r="88" spans="1:9" ht="12.75">
      <c r="A88" s="507"/>
      <c r="B88" s="508" t="s">
        <v>34986</v>
      </c>
      <c r="C88" s="501">
        <v>305</v>
      </c>
      <c r="D88" s="501">
        <v>1</v>
      </c>
      <c r="E88" s="502"/>
      <c r="F88" s="501"/>
      <c r="G88" s="501"/>
      <c r="H88" s="501"/>
      <c r="I88" s="501"/>
    </row>
    <row r="89" spans="1:9" ht="12.75">
      <c r="A89" s="507"/>
      <c r="B89" s="508" t="s">
        <v>34983</v>
      </c>
      <c r="C89" s="501">
        <v>645</v>
      </c>
      <c r="D89" s="501">
        <v>1</v>
      </c>
      <c r="E89" s="502"/>
      <c r="F89" s="501"/>
      <c r="G89" s="501"/>
      <c r="H89" s="501"/>
      <c r="I89" s="501"/>
    </row>
    <row r="90" spans="1:9" ht="12.75">
      <c r="A90" s="507"/>
      <c r="B90" s="508" t="s">
        <v>34984</v>
      </c>
      <c r="C90" s="501">
        <v>2895</v>
      </c>
      <c r="D90" s="501">
        <v>1</v>
      </c>
      <c r="E90" s="502"/>
      <c r="F90" s="501"/>
      <c r="G90" s="501"/>
      <c r="H90" s="501"/>
      <c r="I90" s="501"/>
    </row>
    <row r="91" spans="1:9" ht="12.75">
      <c r="A91" s="507"/>
      <c r="B91" s="508" t="s">
        <v>34989</v>
      </c>
      <c r="C91" s="501">
        <v>1553</v>
      </c>
      <c r="D91" s="501">
        <v>1</v>
      </c>
      <c r="E91" s="502"/>
      <c r="F91" s="501"/>
      <c r="G91" s="501"/>
      <c r="H91" s="501"/>
      <c r="I91" s="501"/>
    </row>
    <row r="92" spans="1:9" ht="12.75">
      <c r="A92" s="507"/>
      <c r="B92" s="508" t="s">
        <v>34990</v>
      </c>
      <c r="C92" s="501">
        <v>3674</v>
      </c>
      <c r="D92" s="501">
        <v>1</v>
      </c>
      <c r="E92" s="502"/>
      <c r="F92" s="501"/>
      <c r="G92" s="501"/>
      <c r="H92" s="501"/>
      <c r="I92" s="501"/>
    </row>
    <row r="93" spans="1:9" ht="25.5">
      <c r="A93" s="483" t="str">
        <f>ORÇAMENTO!$C$20</f>
        <v>SERV-10</v>
      </c>
      <c r="B93" s="458" t="str">
        <f>VLOOKUP(A93,'REF-SERV'!A:G,4,FALSE)</f>
        <v>Ensaio de Análise Química de material a ser dragado - CONAMA 454/12</v>
      </c>
      <c r="C93" s="500" t="s">
        <v>34982</v>
      </c>
      <c r="D93" s="500" t="s">
        <v>35011</v>
      </c>
      <c r="E93" s="500"/>
      <c r="F93" s="500"/>
      <c r="G93" s="500"/>
      <c r="H93" s="500"/>
      <c r="I93" s="500" t="s">
        <v>34925</v>
      </c>
    </row>
    <row r="94" spans="1:9" ht="12.75">
      <c r="A94" s="507"/>
      <c r="B94" s="508" t="s">
        <v>35158</v>
      </c>
      <c r="C94" s="501">
        <f>931+96.6</f>
        <v>1027.5999999999999</v>
      </c>
      <c r="D94" s="501">
        <v>1</v>
      </c>
      <c r="E94" s="502"/>
      <c r="F94" s="501"/>
      <c r="G94" s="501"/>
      <c r="H94" s="501"/>
      <c r="I94" s="501">
        <f>ROUND(SUM(D94:D101),2)</f>
        <v>8</v>
      </c>
    </row>
    <row r="95" spans="1:9" ht="12.75">
      <c r="A95" s="507"/>
      <c r="B95" s="508" t="s">
        <v>34988</v>
      </c>
      <c r="C95" s="501">
        <v>3830</v>
      </c>
      <c r="D95" s="501">
        <v>1</v>
      </c>
      <c r="E95" s="502"/>
      <c r="F95" s="501"/>
      <c r="G95" s="501"/>
      <c r="H95" s="501"/>
      <c r="I95" s="501"/>
    </row>
    <row r="96" spans="1:9" ht="12.75">
      <c r="A96" s="507"/>
      <c r="B96" s="508" t="s">
        <v>34985</v>
      </c>
      <c r="C96" s="501">
        <v>1123</v>
      </c>
      <c r="D96" s="501">
        <v>1</v>
      </c>
      <c r="E96" s="502"/>
      <c r="F96" s="501"/>
      <c r="G96" s="501"/>
      <c r="H96" s="501"/>
      <c r="I96" s="501"/>
    </row>
    <row r="97" spans="1:9" ht="12.75">
      <c r="A97" s="507"/>
      <c r="B97" s="508" t="s">
        <v>34986</v>
      </c>
      <c r="C97" s="501">
        <v>305</v>
      </c>
      <c r="D97" s="501">
        <v>1</v>
      </c>
      <c r="E97" s="502"/>
      <c r="F97" s="501"/>
      <c r="G97" s="501"/>
      <c r="H97" s="501"/>
      <c r="I97" s="501"/>
    </row>
    <row r="98" spans="1:9" ht="12.75">
      <c r="A98" s="507"/>
      <c r="B98" s="508" t="s">
        <v>34983</v>
      </c>
      <c r="C98" s="501">
        <v>645</v>
      </c>
      <c r="D98" s="501">
        <v>1</v>
      </c>
      <c r="E98" s="502"/>
      <c r="F98" s="501"/>
      <c r="G98" s="501"/>
      <c r="H98" s="501"/>
      <c r="I98" s="501"/>
    </row>
    <row r="99" spans="1:9" ht="12.75">
      <c r="A99" s="507"/>
      <c r="B99" s="508" t="s">
        <v>34984</v>
      </c>
      <c r="C99" s="501">
        <v>2895</v>
      </c>
      <c r="D99" s="501">
        <v>1</v>
      </c>
      <c r="E99" s="502"/>
      <c r="F99" s="501"/>
      <c r="G99" s="501"/>
      <c r="H99" s="501"/>
      <c r="I99" s="501"/>
    </row>
    <row r="100" spans="1:9" ht="12.75">
      <c r="A100" s="507"/>
      <c r="B100" s="508" t="s">
        <v>34989</v>
      </c>
      <c r="C100" s="501">
        <v>1553</v>
      </c>
      <c r="D100" s="501">
        <v>1</v>
      </c>
      <c r="E100" s="502"/>
      <c r="F100" s="501"/>
      <c r="G100" s="501"/>
      <c r="H100" s="501"/>
      <c r="I100" s="501"/>
    </row>
    <row r="101" spans="1:9" ht="12.75">
      <c r="A101" s="507"/>
      <c r="B101" s="508" t="s">
        <v>34990</v>
      </c>
      <c r="C101" s="501">
        <v>3674</v>
      </c>
      <c r="D101" s="501">
        <v>1</v>
      </c>
      <c r="E101" s="502"/>
      <c r="F101" s="501"/>
      <c r="G101" s="501"/>
      <c r="H101" s="501"/>
      <c r="I101" s="501"/>
    </row>
    <row r="102" spans="1:9" ht="38.25">
      <c r="A102" s="483" t="str">
        <f>ORÇAMENTO!$C$21</f>
        <v>SERV-11</v>
      </c>
      <c r="B102" s="458" t="str">
        <f>VLOOKUP(A102,'REF-SERV'!A:G,4,FALSE)</f>
        <v>Ensaio de caracterização Ecotoxicológico de material a ser dragado - CONAMA 454/12</v>
      </c>
      <c r="C102" s="500" t="s">
        <v>34982</v>
      </c>
      <c r="D102" s="500" t="s">
        <v>35011</v>
      </c>
      <c r="E102" s="500"/>
      <c r="F102" s="500"/>
      <c r="G102" s="500"/>
      <c r="H102" s="500"/>
      <c r="I102" s="500" t="s">
        <v>34925</v>
      </c>
    </row>
    <row r="103" spans="1:9" ht="12.75">
      <c r="A103" s="507"/>
      <c r="B103" s="508" t="s">
        <v>35158</v>
      </c>
      <c r="C103" s="501">
        <f>931+96.6</f>
        <v>1027.5999999999999</v>
      </c>
      <c r="D103" s="501">
        <v>1</v>
      </c>
      <c r="E103" s="502"/>
      <c r="F103" s="501"/>
      <c r="G103" s="501"/>
      <c r="H103" s="501"/>
      <c r="I103" s="501">
        <f>ROUND(SUM(D103:D110),2)</f>
        <v>8</v>
      </c>
    </row>
    <row r="104" spans="1:9" ht="12.75">
      <c r="A104" s="507"/>
      <c r="B104" s="508" t="s">
        <v>34988</v>
      </c>
      <c r="C104" s="501">
        <v>3830</v>
      </c>
      <c r="D104" s="501">
        <v>1</v>
      </c>
      <c r="E104" s="502"/>
      <c r="F104" s="501"/>
      <c r="G104" s="501"/>
      <c r="H104" s="501"/>
      <c r="I104" s="501"/>
    </row>
    <row r="105" spans="1:9" ht="12.75">
      <c r="A105" s="507"/>
      <c r="B105" s="508" t="s">
        <v>34985</v>
      </c>
      <c r="C105" s="501">
        <v>1123</v>
      </c>
      <c r="D105" s="501">
        <v>1</v>
      </c>
      <c r="E105" s="502"/>
      <c r="F105" s="501"/>
      <c r="G105" s="501"/>
      <c r="H105" s="501"/>
      <c r="I105" s="501"/>
    </row>
    <row r="106" spans="1:9" ht="12.75">
      <c r="A106" s="507"/>
      <c r="B106" s="508" t="s">
        <v>34986</v>
      </c>
      <c r="C106" s="501">
        <v>305</v>
      </c>
      <c r="D106" s="501">
        <v>1</v>
      </c>
      <c r="E106" s="502"/>
      <c r="F106" s="501"/>
      <c r="G106" s="501"/>
      <c r="H106" s="501"/>
      <c r="I106" s="501"/>
    </row>
    <row r="107" spans="1:9" ht="12.75">
      <c r="A107" s="507"/>
      <c r="B107" s="508" t="s">
        <v>34983</v>
      </c>
      <c r="C107" s="501">
        <v>645</v>
      </c>
      <c r="D107" s="501">
        <v>1</v>
      </c>
      <c r="E107" s="502"/>
      <c r="F107" s="501"/>
      <c r="G107" s="501"/>
      <c r="H107" s="501"/>
      <c r="I107" s="501"/>
    </row>
    <row r="108" spans="1:9" ht="12.75">
      <c r="A108" s="507"/>
      <c r="B108" s="508" t="s">
        <v>34984</v>
      </c>
      <c r="C108" s="501">
        <v>2895</v>
      </c>
      <c r="D108" s="501">
        <v>1</v>
      </c>
      <c r="E108" s="502"/>
      <c r="F108" s="501"/>
      <c r="G108" s="501"/>
      <c r="H108" s="501"/>
      <c r="I108" s="501"/>
    </row>
    <row r="109" spans="1:9" ht="12.75">
      <c r="A109" s="507"/>
      <c r="B109" s="508" t="s">
        <v>34989</v>
      </c>
      <c r="C109" s="501">
        <v>1553</v>
      </c>
      <c r="D109" s="501">
        <v>1</v>
      </c>
      <c r="E109" s="502"/>
      <c r="F109" s="501"/>
      <c r="G109" s="501"/>
      <c r="H109" s="501"/>
      <c r="I109" s="501"/>
    </row>
    <row r="110" spans="1:9" ht="12.75">
      <c r="A110" s="507"/>
      <c r="B110" s="508" t="s">
        <v>34990</v>
      </c>
      <c r="C110" s="501">
        <v>3674</v>
      </c>
      <c r="D110" s="501">
        <v>1</v>
      </c>
      <c r="E110" s="502"/>
      <c r="F110" s="501"/>
      <c r="G110" s="501"/>
      <c r="H110" s="501"/>
      <c r="I110" s="501"/>
    </row>
  </sheetData>
  <mergeCells count="2">
    <mergeCell ref="B1:I1"/>
    <mergeCell ref="C5:I5"/>
  </mergeCells>
  <pageMargins left="0.51181102362204722" right="0.51181102362204722" top="0.78740157480314965" bottom="0.78740157480314965" header="0.31496062992125984" footer="0.31496062992125984"/>
  <pageSetup paperSize="9" scale="90" orientation="landscape" r:id="rId1"/>
  <rowBreaks count="2" manualBreakCount="2">
    <brk id="28" max="16383" man="1"/>
    <brk id="6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D6FCC-F2E9-4D3D-84C4-3551BBE38DBE}">
  <sheetPr codeName="Planilha14">
    <tabColor theme="7" tint="0.39997558519241921"/>
  </sheetPr>
  <dimension ref="A1:P642"/>
  <sheetViews>
    <sheetView view="pageBreakPreview" topLeftCell="A592" zoomScale="60" zoomScaleNormal="100" workbookViewId="0">
      <selection activeCell="E651" sqref="E651"/>
    </sheetView>
  </sheetViews>
  <sheetFormatPr defaultColWidth="18.42578125" defaultRowHeight="14.25"/>
  <cols>
    <col min="1" max="2" width="12.7109375" style="8" customWidth="1"/>
    <col min="3" max="3" width="50.7109375" style="303" customWidth="1"/>
    <col min="4" max="4" width="15.7109375" style="9" customWidth="1"/>
    <col min="5" max="5" width="15.7109375" style="301" customWidth="1"/>
    <col min="6" max="6" width="15.7109375" style="181" customWidth="1"/>
    <col min="7" max="7" width="15.7109375" style="9" customWidth="1"/>
    <col min="8" max="9" width="7.42578125" style="8" customWidth="1"/>
    <col min="10" max="10" width="11.7109375" style="8" customWidth="1"/>
    <col min="11" max="11" width="11" style="8" customWidth="1"/>
    <col min="12" max="12" width="11.7109375" style="8" customWidth="1"/>
    <col min="13" max="13" width="11" style="8" customWidth="1"/>
    <col min="14" max="14" width="11.7109375" style="8" customWidth="1"/>
    <col min="15" max="15" width="9.140625" style="8" bestFit="1" customWidth="1"/>
    <col min="16" max="16384" width="18.42578125" style="8"/>
  </cols>
  <sheetData>
    <row r="1" spans="1:14" ht="96.75" customHeight="1">
      <c r="A1" s="1069"/>
      <c r="B1" s="1069"/>
      <c r="C1" s="1069"/>
      <c r="D1" s="1069"/>
      <c r="E1" s="1069"/>
      <c r="F1" s="1069"/>
      <c r="G1" s="1069"/>
    </row>
    <row r="2" spans="1:14">
      <c r="A2" s="4"/>
      <c r="B2" s="4"/>
      <c r="C2" s="409"/>
      <c r="D2" s="4"/>
      <c r="E2" s="297"/>
      <c r="F2" s="407" t="s">
        <v>35</v>
      </c>
      <c r="G2" s="166" t="str">
        <f>ORÇAMENTO!$H$1</f>
        <v>JUN/23</v>
      </c>
      <c r="L2" s="9"/>
      <c r="M2" s="9"/>
      <c r="N2" s="9"/>
    </row>
    <row r="3" spans="1:14">
      <c r="A3" s="313" t="s">
        <v>37</v>
      </c>
      <c r="B3" s="298" t="s">
        <v>19</v>
      </c>
      <c r="C3" s="1052" t="s">
        <v>91</v>
      </c>
      <c r="D3" s="1053"/>
      <c r="E3" s="165" t="s">
        <v>0</v>
      </c>
      <c r="F3" s="165" t="s">
        <v>34882</v>
      </c>
      <c r="G3" s="165" t="s">
        <v>34883</v>
      </c>
      <c r="I3" s="302" t="s">
        <v>32</v>
      </c>
    </row>
    <row r="4" spans="1:14" ht="36" customHeight="1">
      <c r="A4" s="464" t="str">
        <f>ORÇAMENTO!$C$9</f>
        <v>CPU-01</v>
      </c>
      <c r="B4" s="465"/>
      <c r="C4" s="1054" t="s">
        <v>38131</v>
      </c>
      <c r="D4" s="1055"/>
      <c r="E4" s="466" t="s">
        <v>54</v>
      </c>
      <c r="F4" s="466">
        <f>G22</f>
        <v>31247.68</v>
      </c>
      <c r="G4" s="467">
        <f>G29</f>
        <v>37219.74</v>
      </c>
      <c r="I4" s="3" t="s">
        <v>27</v>
      </c>
    </row>
    <row r="5" spans="1:14">
      <c r="A5" s="1040" t="s">
        <v>34887</v>
      </c>
      <c r="B5" s="1040"/>
      <c r="C5" s="1040"/>
      <c r="D5" s="1040"/>
      <c r="E5" s="1040"/>
      <c r="F5" s="1040"/>
      <c r="G5" s="1040"/>
      <c r="I5" s="3" t="s">
        <v>18</v>
      </c>
    </row>
    <row r="6" spans="1:14">
      <c r="A6" s="302" t="s">
        <v>20</v>
      </c>
      <c r="B6" s="302" t="s">
        <v>32</v>
      </c>
      <c r="C6" s="302" t="s">
        <v>24</v>
      </c>
      <c r="D6" s="302" t="s">
        <v>31</v>
      </c>
      <c r="E6" s="302" t="s">
        <v>30</v>
      </c>
      <c r="F6" s="302" t="s">
        <v>29</v>
      </c>
      <c r="G6" s="311" t="s">
        <v>34</v>
      </c>
      <c r="I6" s="3" t="s">
        <v>1231</v>
      </c>
    </row>
    <row r="7" spans="1:14">
      <c r="A7" s="459" t="str">
        <f>IFERROR(VLOOKUP(C7,CHOOSE({1,2},'REF-MO'!$E$7:$E$18,'REF-MO'!$D$7:$D$18),2,FALSE),"")</f>
        <v/>
      </c>
      <c r="B7" s="3"/>
      <c r="C7" s="161"/>
      <c r="D7" s="3" t="str">
        <f>IF(C7="","","H")</f>
        <v/>
      </c>
      <c r="E7" s="299"/>
      <c r="F7" s="446" t="str">
        <f>IFERROR(VLOOKUP($A7,'REF-MO'!$D$7:$J$18,7,FALSE),"")</f>
        <v/>
      </c>
      <c r="G7" s="391" t="str">
        <f>IFERROR(ROUND(E7*F7,2),"")</f>
        <v/>
      </c>
      <c r="I7" s="3" t="s">
        <v>8079</v>
      </c>
    </row>
    <row r="8" spans="1:14">
      <c r="A8" s="459" t="str">
        <f>IFERROR(VLOOKUP(C8,CHOOSE({1,2},'REF-MO'!$E$7:$E$18,'REF-MO'!$D$7:$D$18),2,FALSE),"")</f>
        <v/>
      </c>
      <c r="B8" s="3"/>
      <c r="C8" s="161"/>
      <c r="D8" s="3" t="str">
        <f>IF(C8="","","H")</f>
        <v/>
      </c>
      <c r="E8" s="299"/>
      <c r="F8" s="446" t="str">
        <f>IFERROR(VLOOKUP($A8,'REF-MO'!$D$7:$J$18,7,FALSE),"")</f>
        <v/>
      </c>
      <c r="G8" s="391" t="str">
        <f>IFERROR(ROUND(E8*F8,2),"")</f>
        <v/>
      </c>
      <c r="I8" s="3" t="s">
        <v>37</v>
      </c>
    </row>
    <row r="9" spans="1:14">
      <c r="A9" s="459"/>
      <c r="B9" s="3"/>
      <c r="C9" s="161"/>
      <c r="D9" s="3"/>
      <c r="E9" s="299"/>
      <c r="F9" s="446"/>
      <c r="G9" s="391"/>
      <c r="I9" s="3" t="s">
        <v>34830</v>
      </c>
    </row>
    <row r="10" spans="1:14">
      <c r="A10" s="1026" t="s">
        <v>34</v>
      </c>
      <c r="B10" s="1026"/>
      <c r="C10" s="1026"/>
      <c r="D10" s="1026"/>
      <c r="E10" s="1026"/>
      <c r="F10" s="1026"/>
      <c r="G10" s="392">
        <f>ROUND(SUM(G7:G9),2)</f>
        <v>0</v>
      </c>
      <c r="I10" s="3" t="s">
        <v>35154</v>
      </c>
    </row>
    <row r="11" spans="1:14">
      <c r="A11" s="1041"/>
      <c r="B11" s="1041"/>
      <c r="C11" s="1041"/>
      <c r="D11" s="1041"/>
      <c r="E11" s="1041"/>
      <c r="F11" s="1041"/>
      <c r="G11" s="1041"/>
      <c r="I11" s="3" t="s">
        <v>43</v>
      </c>
    </row>
    <row r="12" spans="1:14">
      <c r="A12" s="1040" t="s">
        <v>38122</v>
      </c>
      <c r="B12" s="1040"/>
      <c r="C12" s="1040"/>
      <c r="D12" s="1040"/>
      <c r="E12" s="1040"/>
      <c r="F12" s="1040"/>
      <c r="G12" s="1040"/>
      <c r="I12" s="3" t="s">
        <v>35122</v>
      </c>
      <c r="K12" s="1076" t="s">
        <v>31</v>
      </c>
      <c r="L12" s="1077"/>
      <c r="M12" s="1076" t="s">
        <v>29</v>
      </c>
      <c r="N12" s="1077"/>
    </row>
    <row r="13" spans="1:14">
      <c r="A13" s="302" t="s">
        <v>20</v>
      </c>
      <c r="B13" s="302" t="s">
        <v>32</v>
      </c>
      <c r="C13" s="302" t="s">
        <v>24</v>
      </c>
      <c r="D13" s="302" t="s">
        <v>31</v>
      </c>
      <c r="E13" s="302" t="s">
        <v>30</v>
      </c>
      <c r="F13" s="302" t="s">
        <v>29</v>
      </c>
      <c r="G13" s="311" t="s">
        <v>33</v>
      </c>
      <c r="I13" s="3"/>
      <c r="J13" s="8">
        <v>1</v>
      </c>
      <c r="K13" s="650" t="str">
        <f>'REF-PROJ'!$E$6</f>
        <v>SENGE-BA</v>
      </c>
      <c r="L13" s="651" t="s">
        <v>1231</v>
      </c>
      <c r="M13" s="648" t="str">
        <f>'REF-PROJ'!$E$6</f>
        <v>SENGE-BA</v>
      </c>
      <c r="N13" s="651" t="s">
        <v>1231</v>
      </c>
    </row>
    <row r="14" spans="1:14" ht="22.5">
      <c r="A14" s="459" t="s">
        <v>38111</v>
      </c>
      <c r="B14" s="3" t="s">
        <v>1231</v>
      </c>
      <c r="C14" s="161" t="s">
        <v>179</v>
      </c>
      <c r="D14" s="3" t="s">
        <v>89</v>
      </c>
      <c r="E14" s="299">
        <f>'PROJ-MC'!I22</f>
        <v>1.4861454545454549</v>
      </c>
      <c r="F14" s="446">
        <v>21025.99</v>
      </c>
      <c r="G14" s="391">
        <f>IFERROR(ROUND(E14*F14,2),"")</f>
        <v>31247.68</v>
      </c>
      <c r="J14" s="8">
        <v>2</v>
      </c>
      <c r="K14" s="649" t="e">
        <f>VLOOKUP(C14,'REF-PROJ'!$B$7:$F$17,5,FALSE)</f>
        <v>#N/A</v>
      </c>
      <c r="L14" s="649" t="e">
        <f>VLOOKUP(C14,'REF-PROJ'!$B$7:$H$17,7,FALSE)</f>
        <v>#N/A</v>
      </c>
      <c r="M14" s="649" t="e">
        <f>VLOOKUP(C14,'REF-PROJ'!$B$7:$F$17,4,FALSE)</f>
        <v>#N/A</v>
      </c>
      <c r="N14" s="649" t="e">
        <f>VLOOKUP(C14,'REF-PROJ'!$B$7:$H$17,6,FALSE)</f>
        <v>#N/A</v>
      </c>
    </row>
    <row r="15" spans="1:14">
      <c r="A15" s="3"/>
      <c r="B15" s="3"/>
      <c r="C15" s="161"/>
      <c r="D15" s="3" t="str">
        <f>IFERROR(HLOOKUP($B15,#REF!,J15,FALSE),"")</f>
        <v/>
      </c>
      <c r="E15" s="299">
        <f>'PROJ-MC'!I2</f>
        <v>0</v>
      </c>
      <c r="F15" s="446" t="str">
        <f>IFERROR(HLOOKUP($B15,#REF!,J15,FALSE),"")</f>
        <v/>
      </c>
      <c r="G15" s="391" t="str">
        <f>IFERROR(ROUND(E15*F15,2),"")</f>
        <v/>
      </c>
      <c r="J15" s="8">
        <v>3</v>
      </c>
      <c r="K15" s="649" t="e">
        <f>VLOOKUP(C14,'REF-PROJ'!$B$7:$F$17,5,FALSE)</f>
        <v>#N/A</v>
      </c>
      <c r="L15" s="649" t="e">
        <f>VLOOKUP(C14,'REF-PROJ'!$B$7:$H$17,7,FALSE)</f>
        <v>#N/A</v>
      </c>
      <c r="M15" s="649" t="e">
        <f>VLOOKUP(C14,'REF-PROJ'!$B$7:$F$17,4,FALSE)</f>
        <v>#N/A</v>
      </c>
      <c r="N15" s="649" t="e">
        <f>VLOOKUP(C14,'REF-PROJ'!$B$7:$H$17,6,FALSE)</f>
        <v>#N/A</v>
      </c>
    </row>
    <row r="16" spans="1:14">
      <c r="A16" s="3"/>
      <c r="B16" s="3"/>
      <c r="C16" s="161"/>
      <c r="D16" s="3" t="str">
        <f>IFERROR(HLOOKUP($B16,#REF!,J16,FALSE),"")</f>
        <v/>
      </c>
      <c r="E16" s="299">
        <f>'PROJ-MC'!I3</f>
        <v>0</v>
      </c>
      <c r="F16" s="446" t="str">
        <f>IFERROR(HLOOKUP($B16,#REF!,J16,FALSE),"")</f>
        <v/>
      </c>
      <c r="G16" s="391" t="str">
        <f>IFERROR(ROUND(E16*F16,2),"")</f>
        <v/>
      </c>
      <c r="J16" s="8">
        <v>4</v>
      </c>
      <c r="K16" s="649" t="e">
        <f>VLOOKUP(C15,'REF-PROJ'!$B$7:$F$17,5,FALSE)</f>
        <v>#N/A</v>
      </c>
      <c r="L16" s="649" t="e">
        <f>VLOOKUP(C15,'REF-PROJ'!$B$7:$H$17,7,FALSE)</f>
        <v>#N/A</v>
      </c>
      <c r="M16" s="649" t="e">
        <f>VLOOKUP(C15,'REF-PROJ'!$B$7:$F$17,4,FALSE)</f>
        <v>#N/A</v>
      </c>
      <c r="N16" s="649" t="e">
        <f>VLOOKUP(C15,'REF-PROJ'!$B$7:$H$17,6,FALSE)</f>
        <v>#N/A</v>
      </c>
    </row>
    <row r="17" spans="1:14">
      <c r="A17" s="1026" t="s">
        <v>33</v>
      </c>
      <c r="B17" s="1026"/>
      <c r="C17" s="1026"/>
      <c r="D17" s="1026"/>
      <c r="E17" s="1026"/>
      <c r="F17" s="1026"/>
      <c r="G17" s="393">
        <f>ROUND(SUM(G14:G16),2)</f>
        <v>31247.68</v>
      </c>
    </row>
    <row r="18" spans="1:14">
      <c r="A18" s="1027" t="s">
        <v>35164</v>
      </c>
      <c r="B18" s="1028"/>
      <c r="C18" s="1028"/>
      <c r="D18" s="1028"/>
      <c r="E18" s="1028"/>
      <c r="F18" s="1028"/>
      <c r="G18" s="1029"/>
    </row>
    <row r="19" spans="1:14">
      <c r="A19" s="1030" t="s">
        <v>34855</v>
      </c>
      <c r="B19" s="1030"/>
      <c r="C19" s="1030"/>
      <c r="D19" s="1030"/>
      <c r="E19" s="1030"/>
      <c r="F19" s="1030"/>
      <c r="G19" s="1030"/>
    </row>
    <row r="20" spans="1:14">
      <c r="A20" s="304" t="s">
        <v>34856</v>
      </c>
      <c r="B20" s="1044" t="s">
        <v>34858</v>
      </c>
      <c r="C20" s="1045"/>
      <c r="D20" s="1045"/>
      <c r="E20" s="1045"/>
      <c r="F20" s="1046"/>
      <c r="G20" s="394">
        <f>G10</f>
        <v>0</v>
      </c>
    </row>
    <row r="21" spans="1:14">
      <c r="A21" s="305" t="s">
        <v>34857</v>
      </c>
      <c r="B21" s="1047" t="s">
        <v>38147</v>
      </c>
      <c r="C21" s="1048"/>
      <c r="D21" s="1048"/>
      <c r="E21" s="1048"/>
      <c r="F21" s="1049"/>
      <c r="G21" s="395">
        <f>G17</f>
        <v>31247.68</v>
      </c>
    </row>
    <row r="22" spans="1:14">
      <c r="A22" s="305" t="s">
        <v>34876</v>
      </c>
      <c r="B22" s="1047" t="s">
        <v>34877</v>
      </c>
      <c r="C22" s="1048"/>
      <c r="D22" s="1048"/>
      <c r="E22" s="1048"/>
      <c r="F22" s="1049"/>
      <c r="G22" s="395">
        <f>SUM(G20:G21)</f>
        <v>31247.68</v>
      </c>
    </row>
    <row r="23" spans="1:14">
      <c r="A23" s="306" t="s">
        <v>34859</v>
      </c>
      <c r="B23" s="1034" t="s">
        <v>34865</v>
      </c>
      <c r="C23" s="1035"/>
      <c r="D23" s="1035"/>
      <c r="E23" s="1035"/>
      <c r="F23" s="1036" t="s">
        <v>34884</v>
      </c>
      <c r="G23" s="396">
        <f>'FATOR K'!$E$4</f>
        <v>0.72460000000000002</v>
      </c>
    </row>
    <row r="24" spans="1:14">
      <c r="A24" s="306" t="s">
        <v>34860</v>
      </c>
      <c r="B24" s="1034" t="s">
        <v>34870</v>
      </c>
      <c r="C24" s="1035"/>
      <c r="D24" s="1035"/>
      <c r="E24" s="1035"/>
      <c r="F24" s="1036"/>
      <c r="G24" s="396">
        <f>'FATOR K'!$E$5</f>
        <v>3.9840475505956589E-2</v>
      </c>
    </row>
    <row r="25" spans="1:14">
      <c r="A25" s="306" t="s">
        <v>34861</v>
      </c>
      <c r="B25" s="1034" t="s">
        <v>34886</v>
      </c>
      <c r="C25" s="1035"/>
      <c r="D25" s="1035"/>
      <c r="E25" s="1035"/>
      <c r="F25" s="1036"/>
      <c r="G25" s="396">
        <f>'FATOR K'!$E$12</f>
        <v>0.1</v>
      </c>
    </row>
    <row r="26" spans="1:14">
      <c r="A26" s="306" t="s">
        <v>34862</v>
      </c>
      <c r="B26" s="1034" t="s">
        <v>34866</v>
      </c>
      <c r="C26" s="1035"/>
      <c r="D26" s="1035"/>
      <c r="E26" s="1035"/>
      <c r="F26" s="1036"/>
      <c r="G26" s="396">
        <f>'FATOR K'!$E$13</f>
        <v>8.2837033026529561E-2</v>
      </c>
    </row>
    <row r="27" spans="1:14">
      <c r="A27" s="469" t="s">
        <v>34863</v>
      </c>
      <c r="B27" s="1037" t="s">
        <v>34885</v>
      </c>
      <c r="C27" s="1038"/>
      <c r="D27" s="1038"/>
      <c r="E27" s="1038"/>
      <c r="F27" s="1039"/>
      <c r="G27" s="470">
        <f>'FATOR K'!$E$17</f>
        <v>2.1016599999999999</v>
      </c>
    </row>
    <row r="28" spans="1:14">
      <c r="A28" s="308" t="s">
        <v>34864</v>
      </c>
      <c r="B28" s="1031" t="s">
        <v>34868</v>
      </c>
      <c r="C28" s="1032"/>
      <c r="D28" s="1032"/>
      <c r="E28" s="1032"/>
      <c r="F28" s="1033"/>
      <c r="G28" s="471">
        <f>'FATOR K'!$E$18</f>
        <v>1.19112</v>
      </c>
    </row>
    <row r="29" spans="1:14">
      <c r="A29" s="309" t="s">
        <v>34867</v>
      </c>
      <c r="B29" s="1050" t="s">
        <v>34869</v>
      </c>
      <c r="C29" s="1050"/>
      <c r="D29" s="1050"/>
      <c r="E29" s="1050"/>
      <c r="F29" s="1051"/>
      <c r="G29" s="397">
        <f>ROUND(G20*(G27)+G21*(G28),2)</f>
        <v>37219.74</v>
      </c>
    </row>
    <row r="31" spans="1:14">
      <c r="A31" s="313" t="s">
        <v>37</v>
      </c>
      <c r="B31" s="298" t="s">
        <v>19</v>
      </c>
      <c r="C31" s="1052" t="s">
        <v>91</v>
      </c>
      <c r="D31" s="1053"/>
      <c r="E31" s="165" t="s">
        <v>0</v>
      </c>
      <c r="F31" s="165" t="s">
        <v>34882</v>
      </c>
      <c r="G31" s="165" t="s">
        <v>34883</v>
      </c>
    </row>
    <row r="32" spans="1:14" ht="30" customHeight="1">
      <c r="A32" s="464" t="str">
        <f>ORÇAMENTO!$C$23</f>
        <v>CPU-02</v>
      </c>
      <c r="B32" s="465"/>
      <c r="C32" s="1054" t="s">
        <v>35012</v>
      </c>
      <c r="D32" s="1055"/>
      <c r="E32" s="466" t="s">
        <v>39</v>
      </c>
      <c r="F32" s="466">
        <f>G50</f>
        <v>5707.27</v>
      </c>
      <c r="G32" s="467">
        <f>G57</f>
        <v>6798.04</v>
      </c>
      <c r="L32" s="472"/>
      <c r="M32" s="472"/>
      <c r="N32" s="472"/>
    </row>
    <row r="33" spans="1:13">
      <c r="A33" s="1040" t="s">
        <v>34887</v>
      </c>
      <c r="B33" s="1040"/>
      <c r="C33" s="1040"/>
      <c r="D33" s="1040"/>
      <c r="E33" s="1040"/>
      <c r="F33" s="1040"/>
      <c r="G33" s="1040"/>
    </row>
    <row r="34" spans="1:13">
      <c r="A34" s="302" t="s">
        <v>20</v>
      </c>
      <c r="B34" s="302" t="s">
        <v>32</v>
      </c>
      <c r="C34" s="302" t="s">
        <v>24</v>
      </c>
      <c r="D34" s="302" t="s">
        <v>31</v>
      </c>
      <c r="E34" s="302" t="s">
        <v>30</v>
      </c>
      <c r="F34" s="302" t="s">
        <v>29</v>
      </c>
      <c r="G34" s="311" t="s">
        <v>34</v>
      </c>
    </row>
    <row r="35" spans="1:13">
      <c r="A35" s="459" t="str">
        <f>IFERROR(VLOOKUP(C35,CHOOSE({1,2},'REF-MO'!$E$7:$E$14,'REF-MO'!$D$7:$D$14),2,FALSE),"")</f>
        <v/>
      </c>
      <c r="B35" s="3"/>
      <c r="C35" s="161"/>
      <c r="D35" s="3" t="str">
        <f>IF(C35="","","H")</f>
        <v/>
      </c>
      <c r="E35" s="299"/>
      <c r="F35" s="446" t="str">
        <f>IFERROR(VLOOKUP($A35,'REF-MO'!$D$7:$J$14,7,FALSE),"")</f>
        <v/>
      </c>
      <c r="G35" s="391" t="str">
        <f>IFERROR(ROUND(E35*F35,2),"")</f>
        <v/>
      </c>
      <c r="H35" s="553"/>
      <c r="I35" s="553"/>
    </row>
    <row r="36" spans="1:13">
      <c r="A36" s="459" t="str">
        <f>IFERROR(VLOOKUP(C36,CHOOSE({1,2},'REF-MO'!$E$7:$E$14,'REF-MO'!$D$7:$D$14),2,FALSE),"")</f>
        <v/>
      </c>
      <c r="B36" s="3"/>
      <c r="C36" s="161"/>
      <c r="D36" s="3" t="str">
        <f>IF(C36="","","H")</f>
        <v/>
      </c>
      <c r="E36" s="299"/>
      <c r="F36" s="446" t="str">
        <f>IFERROR(VLOOKUP($A36,'REF-MO'!$D$7:$J$14,7,FALSE),"")</f>
        <v/>
      </c>
      <c r="G36" s="391" t="str">
        <f>IFERROR(ROUND(E36*F36,2),"")</f>
        <v/>
      </c>
    </row>
    <row r="37" spans="1:13">
      <c r="A37" s="459" t="str">
        <f>IFERROR(VLOOKUP(C37,CHOOSE({1,2},'REF-MO'!$E$7:$E$14,'REF-MO'!$D$7:$D$14),2,FALSE),"")</f>
        <v/>
      </c>
      <c r="B37" s="3"/>
      <c r="C37" s="161"/>
      <c r="D37" s="3" t="str">
        <f>IF(C37="","","H")</f>
        <v/>
      </c>
      <c r="E37" s="299"/>
      <c r="F37" s="446" t="str">
        <f>IFERROR(VLOOKUP($A37,'REF-MO'!$D$7:$J$14,7,FALSE),"")</f>
        <v/>
      </c>
      <c r="G37" s="391" t="str">
        <f>IFERROR(ROUND(E37*F37,2),"")</f>
        <v/>
      </c>
    </row>
    <row r="38" spans="1:13">
      <c r="A38" s="1026" t="s">
        <v>34</v>
      </c>
      <c r="B38" s="1026"/>
      <c r="C38" s="1026"/>
      <c r="D38" s="1026"/>
      <c r="E38" s="1026"/>
      <c r="F38" s="1026"/>
      <c r="G38" s="392">
        <f>ROUND(SUM(G35:G37),2)</f>
        <v>0</v>
      </c>
    </row>
    <row r="39" spans="1:13">
      <c r="A39" s="1041"/>
      <c r="B39" s="1041"/>
      <c r="C39" s="1041"/>
      <c r="D39" s="1041"/>
      <c r="E39" s="1041"/>
      <c r="F39" s="1041"/>
      <c r="G39" s="1041"/>
    </row>
    <row r="40" spans="1:13">
      <c r="A40" s="1040" t="s">
        <v>38122</v>
      </c>
      <c r="B40" s="1040"/>
      <c r="C40" s="1040"/>
      <c r="D40" s="1040"/>
      <c r="E40" s="1040"/>
      <c r="F40" s="1040"/>
      <c r="G40" s="1040"/>
      <c r="J40" s="1075" t="s">
        <v>31</v>
      </c>
      <c r="K40" s="1075"/>
      <c r="L40" s="1075" t="s">
        <v>29</v>
      </c>
      <c r="M40" s="1075"/>
    </row>
    <row r="41" spans="1:13">
      <c r="A41" s="302" t="s">
        <v>20</v>
      </c>
      <c r="B41" s="302" t="s">
        <v>32</v>
      </c>
      <c r="C41" s="302" t="s">
        <v>24</v>
      </c>
      <c r="D41" s="302" t="s">
        <v>31</v>
      </c>
      <c r="E41" s="302" t="s">
        <v>30</v>
      </c>
      <c r="F41" s="302" t="s">
        <v>29</v>
      </c>
      <c r="G41" s="311" t="s">
        <v>33</v>
      </c>
      <c r="I41" s="8">
        <v>1</v>
      </c>
      <c r="J41" s="650" t="str">
        <f>'REF-PROJ'!$E$6</f>
        <v>SENGE-BA</v>
      </c>
      <c r="K41" s="651" t="s">
        <v>1231</v>
      </c>
      <c r="L41" s="648" t="str">
        <f>'REF-PROJ'!$E$6</f>
        <v>SENGE-BA</v>
      </c>
      <c r="M41" s="651" t="s">
        <v>1231</v>
      </c>
    </row>
    <row r="42" spans="1:13">
      <c r="A42" s="3"/>
      <c r="B42" s="3" t="s">
        <v>35122</v>
      </c>
      <c r="C42" s="161" t="s">
        <v>38374</v>
      </c>
      <c r="D42" s="3" t="str">
        <f>J45</f>
        <v>km</v>
      </c>
      <c r="E42" s="299">
        <f>'PROJ-MC'!I35</f>
        <v>3.7631499999999996</v>
      </c>
      <c r="F42" s="446">
        <f>L45</f>
        <v>1516.62</v>
      </c>
      <c r="G42" s="391">
        <f>IFERROR(ROUND(E42*F42,2),"")</f>
        <v>5707.27</v>
      </c>
      <c r="I42" s="8">
        <v>2</v>
      </c>
      <c r="J42" s="649" t="e">
        <f>VLOOKUP(C42,'REF-PROJ'!$B$7:$F$17,5,FALSE)</f>
        <v>#N/A</v>
      </c>
      <c r="K42" s="649" t="e">
        <f>VLOOKUP(C42,'REF-PROJ'!$B$7:$H$17,7,FALSE)</f>
        <v>#N/A</v>
      </c>
      <c r="L42" s="649" t="e">
        <f>VLOOKUP(C42,'REF-PROJ'!$B$7:$F$17,4,FALSE)</f>
        <v>#N/A</v>
      </c>
      <c r="M42" s="649" t="e">
        <f>VLOOKUP(C42,'REF-PROJ'!$B$7:$H$17,6,FALSE)</f>
        <v>#N/A</v>
      </c>
    </row>
    <row r="43" spans="1:13">
      <c r="A43" s="315"/>
      <c r="B43" s="3"/>
      <c r="C43" s="161"/>
      <c r="D43" s="3" t="str">
        <f>IFERROR(HLOOKUP($B43,J41:K45,I43,FALSE),"")</f>
        <v/>
      </c>
      <c r="E43" s="299"/>
      <c r="F43" s="446" t="str">
        <f>IFERROR(HLOOKUP($B43,L41:M45,I43,FALSE),"")</f>
        <v/>
      </c>
      <c r="G43" s="391" t="str">
        <f>IFERROR(ROUND(E43*F43,2),"")</f>
        <v/>
      </c>
      <c r="I43" s="8">
        <v>3</v>
      </c>
      <c r="J43" s="649" t="e">
        <f>VLOOKUP(C43,'REF-PROJ'!$B$7:$F$17,5,FALSE)</f>
        <v>#N/A</v>
      </c>
      <c r="K43" s="649" t="e">
        <f>VLOOKUP(C43,'REF-PROJ'!$B$7:$H$17,7,FALSE)</f>
        <v>#N/A</v>
      </c>
      <c r="L43" s="649" t="e">
        <f>VLOOKUP(C43,'REF-PROJ'!$B$7:$F$17,4,FALSE)</f>
        <v>#N/A</v>
      </c>
      <c r="M43" s="649" t="e">
        <f>VLOOKUP(C43,'REF-PROJ'!$B$7:$H$17,6,FALSE)</f>
        <v>#N/A</v>
      </c>
    </row>
    <row r="44" spans="1:13">
      <c r="A44" s="315"/>
      <c r="B44" s="3"/>
      <c r="C44" s="161"/>
      <c r="D44" s="3" t="str">
        <f>IFERROR(HLOOKUP($B44,J41:K45,I44,FALSE),"")</f>
        <v/>
      </c>
      <c r="E44" s="299"/>
      <c r="F44" s="446" t="str">
        <f>IFERROR(HLOOKUP($B44,L41:M45,I44,FALSE),"")</f>
        <v/>
      </c>
      <c r="G44" s="391" t="str">
        <f t="shared" ref="G44" si="0">IFERROR(ROUND(E44*F44,2),"")</f>
        <v/>
      </c>
      <c r="I44" s="8">
        <v>4</v>
      </c>
      <c r="J44" s="649" t="e">
        <f>VLOOKUP(C44,'REF-PROJ'!$B$7:$F$17,5,FALSE)</f>
        <v>#N/A</v>
      </c>
      <c r="K44" s="649" t="e">
        <f>VLOOKUP(C44,'REF-PROJ'!$B$7:$H$17,7,FALSE)</f>
        <v>#N/A</v>
      </c>
      <c r="L44" s="649" t="e">
        <f>VLOOKUP(C44,'REF-PROJ'!$B$7:$F$17,4,FALSE)</f>
        <v>#N/A</v>
      </c>
      <c r="M44" s="649" t="e">
        <f>VLOOKUP(C44,'REF-PROJ'!$B$7:$H$17,6,FALSE)</f>
        <v>#N/A</v>
      </c>
    </row>
    <row r="45" spans="1:13">
      <c r="A45" s="1026" t="s">
        <v>33</v>
      </c>
      <c r="B45" s="1026"/>
      <c r="C45" s="1026"/>
      <c r="D45" s="1026"/>
      <c r="E45" s="1026"/>
      <c r="F45" s="1026"/>
      <c r="G45" s="393">
        <f>ROUND(SUM(G42:G44),2)</f>
        <v>5707.27</v>
      </c>
      <c r="J45" s="649" t="str">
        <f>VLOOKUP(J46,'REF-PROJ'!$B$7:$F$17,5,FALSE)</f>
        <v>km</v>
      </c>
      <c r="K45" s="649">
        <f>VLOOKUP(J46,'REF-PROJ'!$B$7:$H$17,7,FALSE)</f>
        <v>0</v>
      </c>
      <c r="L45" s="649">
        <f>VLOOKUP(J46,'REF-PROJ'!$B$7:$F$17,4,FALSE)</f>
        <v>1516.62</v>
      </c>
      <c r="M45" s="649">
        <f>VLOOKUP(J46,'REF-PROJ'!$B$7:$H$17,6,FALSE)</f>
        <v>0</v>
      </c>
    </row>
    <row r="46" spans="1:13" s="388" customFormat="1">
      <c r="A46" s="1065" t="s">
        <v>38373</v>
      </c>
      <c r="B46" s="1028"/>
      <c r="C46" s="1028"/>
      <c r="D46" s="1028"/>
      <c r="E46" s="1028"/>
      <c r="F46" s="1028"/>
      <c r="G46" s="1029"/>
      <c r="J46" s="1025" t="s">
        <v>35148</v>
      </c>
      <c r="K46" s="1025"/>
      <c r="L46" s="1025"/>
      <c r="M46" s="1025"/>
    </row>
    <row r="47" spans="1:13">
      <c r="A47" s="1030" t="s">
        <v>34855</v>
      </c>
      <c r="B47" s="1030"/>
      <c r="C47" s="1030"/>
      <c r="D47" s="1030"/>
      <c r="E47" s="1030"/>
      <c r="F47" s="1030"/>
      <c r="G47" s="1030"/>
    </row>
    <row r="48" spans="1:13">
      <c r="A48" s="304" t="s">
        <v>34856</v>
      </c>
      <c r="B48" s="1044" t="s">
        <v>34858</v>
      </c>
      <c r="C48" s="1045"/>
      <c r="D48" s="1045"/>
      <c r="E48" s="1045"/>
      <c r="F48" s="1046"/>
      <c r="G48" s="394">
        <f>G38</f>
        <v>0</v>
      </c>
    </row>
    <row r="49" spans="1:7">
      <c r="A49" s="305" t="s">
        <v>34857</v>
      </c>
      <c r="B49" s="1047" t="s">
        <v>38147</v>
      </c>
      <c r="C49" s="1048"/>
      <c r="D49" s="1048"/>
      <c r="E49" s="1048"/>
      <c r="F49" s="1049"/>
      <c r="G49" s="395">
        <f>G45</f>
        <v>5707.27</v>
      </c>
    </row>
    <row r="50" spans="1:7">
      <c r="A50" s="305" t="s">
        <v>34876</v>
      </c>
      <c r="B50" s="1047" t="s">
        <v>34877</v>
      </c>
      <c r="C50" s="1048"/>
      <c r="D50" s="1048"/>
      <c r="E50" s="1048"/>
      <c r="F50" s="1049"/>
      <c r="G50" s="395">
        <f>SUM(G48:G49)</f>
        <v>5707.27</v>
      </c>
    </row>
    <row r="51" spans="1:7">
      <c r="A51" s="306" t="s">
        <v>34859</v>
      </c>
      <c r="B51" s="1034" t="s">
        <v>34865</v>
      </c>
      <c r="C51" s="1035"/>
      <c r="D51" s="1035"/>
      <c r="E51" s="1035"/>
      <c r="F51" s="1036" t="s">
        <v>34884</v>
      </c>
      <c r="G51" s="396">
        <f>'FATOR K'!$E$4</f>
        <v>0.72460000000000002</v>
      </c>
    </row>
    <row r="52" spans="1:7">
      <c r="A52" s="306" t="s">
        <v>34860</v>
      </c>
      <c r="B52" s="1034" t="s">
        <v>34870</v>
      </c>
      <c r="C52" s="1035"/>
      <c r="D52" s="1035"/>
      <c r="E52" s="1035"/>
      <c r="F52" s="1036"/>
      <c r="G52" s="396">
        <f>'FATOR K'!$E$5</f>
        <v>3.9840475505956589E-2</v>
      </c>
    </row>
    <row r="53" spans="1:7">
      <c r="A53" s="306" t="s">
        <v>34861</v>
      </c>
      <c r="B53" s="1034" t="s">
        <v>34886</v>
      </c>
      <c r="C53" s="1035"/>
      <c r="D53" s="1035"/>
      <c r="E53" s="1035"/>
      <c r="F53" s="1036"/>
      <c r="G53" s="396">
        <f>'FATOR K'!$E$12</f>
        <v>0.1</v>
      </c>
    </row>
    <row r="54" spans="1:7">
      <c r="A54" s="306" t="s">
        <v>34862</v>
      </c>
      <c r="B54" s="1034" t="s">
        <v>34866</v>
      </c>
      <c r="C54" s="1035"/>
      <c r="D54" s="1035"/>
      <c r="E54" s="1035"/>
      <c r="F54" s="1036"/>
      <c r="G54" s="396">
        <f>'FATOR K'!$E$13</f>
        <v>8.2837033026529561E-2</v>
      </c>
    </row>
    <row r="55" spans="1:7">
      <c r="A55" s="469" t="s">
        <v>34863</v>
      </c>
      <c r="B55" s="1037" t="s">
        <v>34885</v>
      </c>
      <c r="C55" s="1038"/>
      <c r="D55" s="1038"/>
      <c r="E55" s="1038"/>
      <c r="F55" s="1039"/>
      <c r="G55" s="470">
        <f>'FATOR K'!$E$17</f>
        <v>2.1016599999999999</v>
      </c>
    </row>
    <row r="56" spans="1:7">
      <c r="A56" s="308" t="s">
        <v>34864</v>
      </c>
      <c r="B56" s="1031" t="s">
        <v>34868</v>
      </c>
      <c r="C56" s="1032"/>
      <c r="D56" s="1032"/>
      <c r="E56" s="1032"/>
      <c r="F56" s="1033"/>
      <c r="G56" s="471">
        <f>'FATOR K'!$E$18</f>
        <v>1.19112</v>
      </c>
    </row>
    <row r="57" spans="1:7">
      <c r="A57" s="309" t="s">
        <v>34867</v>
      </c>
      <c r="B57" s="1050" t="s">
        <v>34869</v>
      </c>
      <c r="C57" s="1050"/>
      <c r="D57" s="1050"/>
      <c r="E57" s="1050"/>
      <c r="F57" s="1051"/>
      <c r="G57" s="397">
        <f>ROUND(G48*(G55)+G49*(G56),2)</f>
        <v>6798.04</v>
      </c>
    </row>
    <row r="58" spans="1:7">
      <c r="G58" s="398"/>
    </row>
    <row r="59" spans="1:7">
      <c r="A59" s="313" t="s">
        <v>37</v>
      </c>
      <c r="B59" s="298" t="s">
        <v>19</v>
      </c>
      <c r="C59" s="1052" t="s">
        <v>91</v>
      </c>
      <c r="D59" s="1053"/>
      <c r="E59" s="165" t="s">
        <v>0</v>
      </c>
      <c r="F59" s="165" t="s">
        <v>34882</v>
      </c>
      <c r="G59" s="165" t="s">
        <v>34883</v>
      </c>
    </row>
    <row r="60" spans="1:7" ht="75.75" customHeight="1">
      <c r="A60" s="464" t="str">
        <f>ORÇAMENTO!$C$24</f>
        <v>CPU-03</v>
      </c>
      <c r="B60" s="465"/>
      <c r="C60" s="1054" t="s">
        <v>38162</v>
      </c>
      <c r="D60" s="1055"/>
      <c r="E60" s="466" t="s">
        <v>39</v>
      </c>
      <c r="F60" s="466">
        <f>G78</f>
        <v>9141.9699999999993</v>
      </c>
      <c r="G60" s="467">
        <f>G85</f>
        <v>17792.62</v>
      </c>
    </row>
    <row r="61" spans="1:7">
      <c r="A61" s="1040" t="s">
        <v>34887</v>
      </c>
      <c r="B61" s="1040"/>
      <c r="C61" s="1040"/>
      <c r="D61" s="1040"/>
      <c r="E61" s="1040"/>
      <c r="F61" s="1040"/>
      <c r="G61" s="1040"/>
    </row>
    <row r="62" spans="1:7">
      <c r="A62" s="302" t="s">
        <v>20</v>
      </c>
      <c r="B62" s="302" t="s">
        <v>32</v>
      </c>
      <c r="C62" s="302" t="s">
        <v>24</v>
      </c>
      <c r="D62" s="302" t="s">
        <v>31</v>
      </c>
      <c r="E62" s="302" t="s">
        <v>30</v>
      </c>
      <c r="F62" s="302" t="s">
        <v>29</v>
      </c>
      <c r="G62" s="311" t="s">
        <v>34</v>
      </c>
    </row>
    <row r="63" spans="1:7">
      <c r="A63" s="459">
        <f>IFERROR(VLOOKUP(C63,CHOOSE({1,2},'REF-MO'!$E$7:$E$18,'REF-MO'!$D$7:$D$18),2,FALSE),"")</f>
        <v>40940</v>
      </c>
      <c r="B63" s="3" t="s">
        <v>27</v>
      </c>
      <c r="C63" s="161" t="s">
        <v>34924</v>
      </c>
      <c r="D63" s="3" t="str">
        <f>IF(C63="","","H")</f>
        <v>H</v>
      </c>
      <c r="E63" s="299">
        <f>'PROJ-MC'!I46</f>
        <v>120.42079999999999</v>
      </c>
      <c r="F63" s="446">
        <f>IFERROR(VLOOKUP($A63,'REF-MO'!$D$7:$J$18,7,FALSE),"")</f>
        <v>52.44</v>
      </c>
      <c r="G63" s="391">
        <f>IFERROR(ROUND(E63*F63,2),"")</f>
        <v>6314.87</v>
      </c>
    </row>
    <row r="64" spans="1:7">
      <c r="A64" s="459">
        <f>IFERROR(VLOOKUP(C64,CHOOSE({1,2},'REF-MO'!$E$7:$E$18,'REF-MO'!$D$7:$D$18),2,FALSE),"")</f>
        <v>40946</v>
      </c>
      <c r="B64" s="3" t="s">
        <v>27</v>
      </c>
      <c r="C64" s="161" t="s">
        <v>34903</v>
      </c>
      <c r="D64" s="3" t="str">
        <f>IF(C64="","","H")</f>
        <v>H</v>
      </c>
      <c r="E64" s="299">
        <f>E63</f>
        <v>120.42079999999999</v>
      </c>
      <c r="F64" s="446">
        <f>IFERROR(VLOOKUP($A64,'REF-MO'!$D$7:$J$18,7,FALSE),"")</f>
        <v>10.52</v>
      </c>
      <c r="G64" s="391">
        <f>IFERROR(ROUND(E64*F64,2),"")</f>
        <v>1266.83</v>
      </c>
    </row>
    <row r="65" spans="1:7">
      <c r="A65" s="459" t="str">
        <f>IFERROR(VLOOKUP(C65,CHOOSE({1,2},'REF-MO'!$E$7:$E$14,'REF-MO'!$D$7:$D$14),2,FALSE),"")</f>
        <v/>
      </c>
      <c r="B65" s="3"/>
      <c r="C65" s="161"/>
      <c r="D65" s="3" t="str">
        <f>IF(C65="","","H")</f>
        <v/>
      </c>
      <c r="E65" s="299"/>
      <c r="F65" s="446" t="str">
        <f>IFERROR(VLOOKUP($A65,'REF-MO'!$D$7:$J$14,7,FALSE),"")</f>
        <v/>
      </c>
      <c r="G65" s="391" t="str">
        <f>IFERROR(ROUND(E65*F65,2),"")</f>
        <v/>
      </c>
    </row>
    <row r="66" spans="1:7">
      <c r="A66" s="1026" t="s">
        <v>34</v>
      </c>
      <c r="B66" s="1026"/>
      <c r="C66" s="1026"/>
      <c r="D66" s="1026"/>
      <c r="E66" s="1026"/>
      <c r="F66" s="1026"/>
      <c r="G66" s="392">
        <f>ROUND(SUM(G63:G65),2)</f>
        <v>7581.7</v>
      </c>
    </row>
    <row r="67" spans="1:7">
      <c r="A67" s="1041"/>
      <c r="B67" s="1041"/>
      <c r="C67" s="1041"/>
      <c r="D67" s="1041"/>
      <c r="E67" s="1041"/>
      <c r="F67" s="1041"/>
      <c r="G67" s="1041"/>
    </row>
    <row r="68" spans="1:7">
      <c r="A68" s="1040" t="s">
        <v>38122</v>
      </c>
      <c r="B68" s="1040"/>
      <c r="C68" s="1040"/>
      <c r="D68" s="1040"/>
      <c r="E68" s="1040"/>
      <c r="F68" s="1040"/>
      <c r="G68" s="1040"/>
    </row>
    <row r="69" spans="1:7">
      <c r="A69" s="302" t="s">
        <v>20</v>
      </c>
      <c r="B69" s="302" t="s">
        <v>32</v>
      </c>
      <c r="C69" s="302" t="s">
        <v>24</v>
      </c>
      <c r="D69" s="302" t="s">
        <v>31</v>
      </c>
      <c r="E69" s="302" t="s">
        <v>30</v>
      </c>
      <c r="F69" s="302" t="s">
        <v>29</v>
      </c>
      <c r="G69" s="311" t="s">
        <v>33</v>
      </c>
    </row>
    <row r="70" spans="1:7" ht="22.5">
      <c r="A70" s="3">
        <v>99621</v>
      </c>
      <c r="B70" s="3" t="s">
        <v>8079</v>
      </c>
      <c r="C70" s="161" t="s">
        <v>34927</v>
      </c>
      <c r="D70" s="3" t="s">
        <v>89</v>
      </c>
      <c r="E70" s="299">
        <f>8/30</f>
        <v>0.26666666666666666</v>
      </c>
      <c r="F70" s="5">
        <v>5851.01</v>
      </c>
      <c r="G70" s="391">
        <f t="shared" ref="G70" si="1">IFERROR(ROUND(E70*F70,2),"")</f>
        <v>1560.27</v>
      </c>
    </row>
    <row r="71" spans="1:7">
      <c r="A71" s="315"/>
      <c r="B71" s="3"/>
      <c r="C71" s="161"/>
      <c r="D71" s="3"/>
      <c r="E71" s="299"/>
      <c r="F71" s="5"/>
      <c r="G71" s="391">
        <f t="shared" ref="G71:G72" si="2">IFERROR(ROUND(E71*F71,2),"")</f>
        <v>0</v>
      </c>
    </row>
    <row r="72" spans="1:7">
      <c r="A72" s="315"/>
      <c r="B72" s="3"/>
      <c r="C72" s="161"/>
      <c r="D72" s="3"/>
      <c r="E72" s="299"/>
      <c r="F72" s="5"/>
      <c r="G72" s="391">
        <f t="shared" si="2"/>
        <v>0</v>
      </c>
    </row>
    <row r="73" spans="1:7">
      <c r="A73" s="1026" t="s">
        <v>33</v>
      </c>
      <c r="B73" s="1026"/>
      <c r="C73" s="1026"/>
      <c r="D73" s="1026"/>
      <c r="E73" s="1026"/>
      <c r="F73" s="1026"/>
      <c r="G73" s="393">
        <f>ROUND(SUM(G70:G72),2)</f>
        <v>1560.27</v>
      </c>
    </row>
    <row r="74" spans="1:7" s="388" customFormat="1" ht="29.25" customHeight="1">
      <c r="A74" s="1027" t="s">
        <v>38148</v>
      </c>
      <c r="B74" s="1028"/>
      <c r="C74" s="1028"/>
      <c r="D74" s="1028"/>
      <c r="E74" s="1028"/>
      <c r="F74" s="1028"/>
      <c r="G74" s="1029"/>
    </row>
    <row r="75" spans="1:7">
      <c r="A75" s="1030" t="s">
        <v>34855</v>
      </c>
      <c r="B75" s="1030"/>
      <c r="C75" s="1030"/>
      <c r="D75" s="1030"/>
      <c r="E75" s="1030"/>
      <c r="F75" s="1030"/>
      <c r="G75" s="1030"/>
    </row>
    <row r="76" spans="1:7">
      <c r="A76" s="304" t="s">
        <v>34856</v>
      </c>
      <c r="B76" s="1044" t="s">
        <v>34858</v>
      </c>
      <c r="C76" s="1045"/>
      <c r="D76" s="1045"/>
      <c r="E76" s="1045"/>
      <c r="F76" s="1046"/>
      <c r="G76" s="394">
        <f>G66</f>
        <v>7581.7</v>
      </c>
    </row>
    <row r="77" spans="1:7">
      <c r="A77" s="305" t="s">
        <v>34857</v>
      </c>
      <c r="B77" s="1047" t="s">
        <v>38147</v>
      </c>
      <c r="C77" s="1048"/>
      <c r="D77" s="1048"/>
      <c r="E77" s="1048"/>
      <c r="F77" s="1049"/>
      <c r="G77" s="395">
        <f>G73</f>
        <v>1560.27</v>
      </c>
    </row>
    <row r="78" spans="1:7">
      <c r="A78" s="305" t="s">
        <v>34876</v>
      </c>
      <c r="B78" s="1047" t="s">
        <v>34877</v>
      </c>
      <c r="C78" s="1048"/>
      <c r="D78" s="1048"/>
      <c r="E78" s="1048"/>
      <c r="F78" s="1049"/>
      <c r="G78" s="395">
        <f>SUM(G76:G77)</f>
        <v>9141.9699999999993</v>
      </c>
    </row>
    <row r="79" spans="1:7">
      <c r="A79" s="306" t="s">
        <v>34859</v>
      </c>
      <c r="B79" s="1034" t="s">
        <v>34865</v>
      </c>
      <c r="C79" s="1035"/>
      <c r="D79" s="1035"/>
      <c r="E79" s="1035"/>
      <c r="F79" s="1036" t="s">
        <v>34884</v>
      </c>
      <c r="G79" s="396">
        <f>'FATOR K'!$E$4</f>
        <v>0.72460000000000002</v>
      </c>
    </row>
    <row r="80" spans="1:7">
      <c r="A80" s="306" t="s">
        <v>34860</v>
      </c>
      <c r="B80" s="1034" t="s">
        <v>34870</v>
      </c>
      <c r="C80" s="1035"/>
      <c r="D80" s="1035"/>
      <c r="E80" s="1035"/>
      <c r="F80" s="1036"/>
      <c r="G80" s="396">
        <f>'FATOR K'!$E$5</f>
        <v>3.9840475505956589E-2</v>
      </c>
    </row>
    <row r="81" spans="1:7">
      <c r="A81" s="306" t="s">
        <v>34861</v>
      </c>
      <c r="B81" s="1034" t="s">
        <v>34886</v>
      </c>
      <c r="C81" s="1035"/>
      <c r="D81" s="1035"/>
      <c r="E81" s="1035"/>
      <c r="F81" s="1036"/>
      <c r="G81" s="396">
        <f>'FATOR K'!$E$12</f>
        <v>0.1</v>
      </c>
    </row>
    <row r="82" spans="1:7">
      <c r="A82" s="306" t="s">
        <v>34862</v>
      </c>
      <c r="B82" s="1034" t="s">
        <v>34866</v>
      </c>
      <c r="C82" s="1035"/>
      <c r="D82" s="1035"/>
      <c r="E82" s="1035"/>
      <c r="F82" s="1036"/>
      <c r="G82" s="396">
        <f>'FATOR K'!$E$13</f>
        <v>8.2837033026529561E-2</v>
      </c>
    </row>
    <row r="83" spans="1:7">
      <c r="A83" s="469" t="s">
        <v>34863</v>
      </c>
      <c r="B83" s="1037" t="s">
        <v>34885</v>
      </c>
      <c r="C83" s="1038"/>
      <c r="D83" s="1038"/>
      <c r="E83" s="1038"/>
      <c r="F83" s="1039"/>
      <c r="G83" s="470">
        <f>'FATOR K'!$E$17</f>
        <v>2.1016599999999999</v>
      </c>
    </row>
    <row r="84" spans="1:7">
      <c r="A84" s="308" t="s">
        <v>34864</v>
      </c>
      <c r="B84" s="1031" t="s">
        <v>34868</v>
      </c>
      <c r="C84" s="1032"/>
      <c r="D84" s="1032"/>
      <c r="E84" s="1032"/>
      <c r="F84" s="1033"/>
      <c r="G84" s="471">
        <f>'FATOR K'!$E$18</f>
        <v>1.19112</v>
      </c>
    </row>
    <row r="85" spans="1:7">
      <c r="A85" s="309" t="s">
        <v>34867</v>
      </c>
      <c r="B85" s="1050" t="s">
        <v>34869</v>
      </c>
      <c r="C85" s="1050"/>
      <c r="D85" s="1050"/>
      <c r="E85" s="1050"/>
      <c r="F85" s="1051"/>
      <c r="G85" s="397">
        <f>ROUND(G76*(G83)+G77*(G84),2)</f>
        <v>17792.62</v>
      </c>
    </row>
    <row r="86" spans="1:7">
      <c r="G86" s="398"/>
    </row>
    <row r="87" spans="1:7">
      <c r="A87" s="313" t="s">
        <v>37</v>
      </c>
      <c r="B87" s="298" t="s">
        <v>19</v>
      </c>
      <c r="C87" s="1052" t="s">
        <v>91</v>
      </c>
      <c r="D87" s="1053"/>
      <c r="E87" s="165" t="s">
        <v>0</v>
      </c>
      <c r="F87" s="165" t="s">
        <v>34882</v>
      </c>
      <c r="G87" s="165" t="s">
        <v>34883</v>
      </c>
    </row>
    <row r="88" spans="1:7" ht="30" customHeight="1">
      <c r="A88" s="464" t="str">
        <f>ORÇAMENTO!$C$25</f>
        <v>CPU-04</v>
      </c>
      <c r="B88" s="465"/>
      <c r="C88" s="1054" t="s">
        <v>38376</v>
      </c>
      <c r="D88" s="1055"/>
      <c r="E88" s="466" t="s">
        <v>39</v>
      </c>
      <c r="F88" s="466">
        <f>G106</f>
        <v>2710.37</v>
      </c>
      <c r="G88" s="467">
        <f>G113</f>
        <v>4808.34</v>
      </c>
    </row>
    <row r="89" spans="1:7">
      <c r="A89" s="1040" t="s">
        <v>34887</v>
      </c>
      <c r="B89" s="1040"/>
      <c r="C89" s="1040"/>
      <c r="D89" s="1040"/>
      <c r="E89" s="1040"/>
      <c r="F89" s="1040"/>
      <c r="G89" s="1040"/>
    </row>
    <row r="90" spans="1:7">
      <c r="A90" s="302" t="s">
        <v>20</v>
      </c>
      <c r="B90" s="302" t="s">
        <v>32</v>
      </c>
      <c r="C90" s="302" t="s">
        <v>24</v>
      </c>
      <c r="D90" s="302" t="s">
        <v>31</v>
      </c>
      <c r="E90" s="302" t="s">
        <v>30</v>
      </c>
      <c r="F90" s="302" t="s">
        <v>29</v>
      </c>
      <c r="G90" s="311" t="s">
        <v>34</v>
      </c>
    </row>
    <row r="91" spans="1:7">
      <c r="A91" s="459">
        <f>IFERROR(VLOOKUP(C91,CHOOSE({1,2},'REF-MO'!$E$7:$E$18,'REF-MO'!$D$7:$D$18),2,FALSE),"")</f>
        <v>103584</v>
      </c>
      <c r="B91" s="3" t="s">
        <v>27</v>
      </c>
      <c r="C91" s="161" t="s">
        <v>34948</v>
      </c>
      <c r="D91" s="3" t="str">
        <f>IF(C91="","","H")</f>
        <v>H</v>
      </c>
      <c r="E91" s="299">
        <v>80</v>
      </c>
      <c r="F91" s="446">
        <f>IFERROR(VLOOKUP($A91,'REF-MO'!$D$7:$J$18,7,FALSE),"")</f>
        <v>21.69</v>
      </c>
      <c r="G91" s="391">
        <f>IFERROR(ROUND(E91*F91,2),"")</f>
        <v>1735.2</v>
      </c>
    </row>
    <row r="92" spans="1:7">
      <c r="A92" s="459"/>
      <c r="B92" s="3"/>
      <c r="C92" s="161"/>
      <c r="D92" s="3"/>
      <c r="E92" s="299"/>
      <c r="F92" s="446"/>
      <c r="G92" s="391"/>
    </row>
    <row r="93" spans="1:7">
      <c r="A93" s="459" t="str">
        <f>IFERROR(VLOOKUP(C93,CHOOSE({1,2},'REF-MO'!$E$7:$E$14,'REF-MO'!$D$7:$D$14),2,FALSE),"")</f>
        <v/>
      </c>
      <c r="B93" s="3"/>
      <c r="C93" s="161"/>
      <c r="D93" s="3" t="str">
        <f>IF(C93="","","H")</f>
        <v/>
      </c>
      <c r="E93" s="299"/>
      <c r="F93" s="446" t="str">
        <f>IFERROR(VLOOKUP($A93,'REF-MO'!$D$7:$J$14,7,FALSE),"")</f>
        <v/>
      </c>
      <c r="G93" s="391" t="str">
        <f>IFERROR(ROUND(E93*F93,2),"")</f>
        <v/>
      </c>
    </row>
    <row r="94" spans="1:7">
      <c r="A94" s="1026" t="s">
        <v>34</v>
      </c>
      <c r="B94" s="1026"/>
      <c r="C94" s="1026"/>
      <c r="D94" s="1026"/>
      <c r="E94" s="1026"/>
      <c r="F94" s="1026"/>
      <c r="G94" s="392">
        <f>ROUND(SUM(G91:G93),2)</f>
        <v>1735.2</v>
      </c>
    </row>
    <row r="95" spans="1:7">
      <c r="A95" s="1041"/>
      <c r="B95" s="1041"/>
      <c r="C95" s="1041"/>
      <c r="D95" s="1041"/>
      <c r="E95" s="1041"/>
      <c r="F95" s="1041"/>
      <c r="G95" s="1041"/>
    </row>
    <row r="96" spans="1:7">
      <c r="A96" s="1040" t="s">
        <v>38122</v>
      </c>
      <c r="B96" s="1040"/>
      <c r="C96" s="1040"/>
      <c r="D96" s="1040"/>
      <c r="E96" s="1040"/>
      <c r="F96" s="1040"/>
      <c r="G96" s="1040"/>
    </row>
    <row r="97" spans="1:7">
      <c r="A97" s="302" t="s">
        <v>20</v>
      </c>
      <c r="B97" s="302" t="s">
        <v>32</v>
      </c>
      <c r="C97" s="302" t="s">
        <v>24</v>
      </c>
      <c r="D97" s="302" t="s">
        <v>31</v>
      </c>
      <c r="E97" s="302" t="s">
        <v>30</v>
      </c>
      <c r="F97" s="302" t="s">
        <v>29</v>
      </c>
      <c r="G97" s="311" t="s">
        <v>33</v>
      </c>
    </row>
    <row r="98" spans="1:7" ht="22.5">
      <c r="A98" s="3">
        <v>99621</v>
      </c>
      <c r="B98" s="3" t="s">
        <v>8079</v>
      </c>
      <c r="C98" s="161" t="s">
        <v>34927</v>
      </c>
      <c r="D98" s="3" t="s">
        <v>89</v>
      </c>
      <c r="E98" s="680">
        <f>5/30</f>
        <v>0.16666666666666666</v>
      </c>
      <c r="F98" s="5">
        <v>5851.01</v>
      </c>
      <c r="G98" s="391">
        <f t="shared" ref="G98" si="3">IFERROR(ROUND(E98*F98,2),"")</f>
        <v>975.17</v>
      </c>
    </row>
    <row r="99" spans="1:7">
      <c r="A99" s="315"/>
      <c r="B99" s="3"/>
      <c r="C99" s="161"/>
      <c r="D99" s="3"/>
      <c r="E99" s="299"/>
      <c r="F99" s="5"/>
      <c r="G99" s="391">
        <f t="shared" ref="G99:G100" si="4">IFERROR(ROUND(E99*F99,2),"")</f>
        <v>0</v>
      </c>
    </row>
    <row r="100" spans="1:7">
      <c r="A100" s="315"/>
      <c r="B100" s="3"/>
      <c r="C100" s="161"/>
      <c r="D100" s="3"/>
      <c r="E100" s="299"/>
      <c r="F100" s="5"/>
      <c r="G100" s="391">
        <f t="shared" si="4"/>
        <v>0</v>
      </c>
    </row>
    <row r="101" spans="1:7">
      <c r="A101" s="1026" t="s">
        <v>33</v>
      </c>
      <c r="B101" s="1026"/>
      <c r="C101" s="1026"/>
      <c r="D101" s="1026"/>
      <c r="E101" s="1026"/>
      <c r="F101" s="1026"/>
      <c r="G101" s="393">
        <f>ROUND(SUM(G98:G100),2)</f>
        <v>975.17</v>
      </c>
    </row>
    <row r="102" spans="1:7" s="388" customFormat="1" ht="43.5" customHeight="1">
      <c r="A102" s="1027" t="s">
        <v>38128</v>
      </c>
      <c r="B102" s="1028"/>
      <c r="C102" s="1028"/>
      <c r="D102" s="1028"/>
      <c r="E102" s="1028"/>
      <c r="F102" s="1028"/>
      <c r="G102" s="1029"/>
    </row>
    <row r="103" spans="1:7">
      <c r="A103" s="1030" t="s">
        <v>34855</v>
      </c>
      <c r="B103" s="1030"/>
      <c r="C103" s="1030"/>
      <c r="D103" s="1030"/>
      <c r="E103" s="1030"/>
      <c r="F103" s="1030"/>
      <c r="G103" s="1030"/>
    </row>
    <row r="104" spans="1:7">
      <c r="A104" s="304" t="s">
        <v>34856</v>
      </c>
      <c r="B104" s="1044" t="s">
        <v>34858</v>
      </c>
      <c r="C104" s="1045"/>
      <c r="D104" s="1045"/>
      <c r="E104" s="1045"/>
      <c r="F104" s="1046"/>
      <c r="G104" s="394">
        <f>G94</f>
        <v>1735.2</v>
      </c>
    </row>
    <row r="105" spans="1:7">
      <c r="A105" s="305" t="s">
        <v>34857</v>
      </c>
      <c r="B105" s="1047" t="s">
        <v>38147</v>
      </c>
      <c r="C105" s="1048"/>
      <c r="D105" s="1048"/>
      <c r="E105" s="1048"/>
      <c r="F105" s="1049"/>
      <c r="G105" s="395">
        <f>G101</f>
        <v>975.17</v>
      </c>
    </row>
    <row r="106" spans="1:7">
      <c r="A106" s="305" t="s">
        <v>34876</v>
      </c>
      <c r="B106" s="1047" t="s">
        <v>34877</v>
      </c>
      <c r="C106" s="1048"/>
      <c r="D106" s="1048"/>
      <c r="E106" s="1048"/>
      <c r="F106" s="1049"/>
      <c r="G106" s="395">
        <f>SUM(G104:G105)</f>
        <v>2710.37</v>
      </c>
    </row>
    <row r="107" spans="1:7">
      <c r="A107" s="306" t="s">
        <v>34859</v>
      </c>
      <c r="B107" s="1034" t="s">
        <v>34865</v>
      </c>
      <c r="C107" s="1035"/>
      <c r="D107" s="1035"/>
      <c r="E107" s="1035"/>
      <c r="F107" s="1036" t="s">
        <v>34884</v>
      </c>
      <c r="G107" s="396">
        <f>'FATOR K'!$E$4</f>
        <v>0.72460000000000002</v>
      </c>
    </row>
    <row r="108" spans="1:7">
      <c r="A108" s="306" t="s">
        <v>34860</v>
      </c>
      <c r="B108" s="1034" t="s">
        <v>34870</v>
      </c>
      <c r="C108" s="1035"/>
      <c r="D108" s="1035"/>
      <c r="E108" s="1035"/>
      <c r="F108" s="1036"/>
      <c r="G108" s="396">
        <f>'FATOR K'!$E$5</f>
        <v>3.9840475505956589E-2</v>
      </c>
    </row>
    <row r="109" spans="1:7">
      <c r="A109" s="306" t="s">
        <v>34861</v>
      </c>
      <c r="B109" s="1034" t="s">
        <v>34886</v>
      </c>
      <c r="C109" s="1035"/>
      <c r="D109" s="1035"/>
      <c r="E109" s="1035"/>
      <c r="F109" s="1036"/>
      <c r="G109" s="396">
        <f>'FATOR K'!$E$12</f>
        <v>0.1</v>
      </c>
    </row>
    <row r="110" spans="1:7">
      <c r="A110" s="306" t="s">
        <v>34862</v>
      </c>
      <c r="B110" s="1034" t="s">
        <v>34866</v>
      </c>
      <c r="C110" s="1035"/>
      <c r="D110" s="1035"/>
      <c r="E110" s="1035"/>
      <c r="F110" s="1036"/>
      <c r="G110" s="396">
        <f>'FATOR K'!$E$13</f>
        <v>8.2837033026529561E-2</v>
      </c>
    </row>
    <row r="111" spans="1:7">
      <c r="A111" s="469" t="s">
        <v>34863</v>
      </c>
      <c r="B111" s="1037" t="s">
        <v>34885</v>
      </c>
      <c r="C111" s="1038"/>
      <c r="D111" s="1038"/>
      <c r="E111" s="1038"/>
      <c r="F111" s="1039"/>
      <c r="G111" s="470">
        <f>'FATOR K'!$E$17</f>
        <v>2.1016599999999999</v>
      </c>
    </row>
    <row r="112" spans="1:7">
      <c r="A112" s="308" t="s">
        <v>34864</v>
      </c>
      <c r="B112" s="1031" t="s">
        <v>34868</v>
      </c>
      <c r="C112" s="1032"/>
      <c r="D112" s="1032"/>
      <c r="E112" s="1032"/>
      <c r="F112" s="1033"/>
      <c r="G112" s="471">
        <f>'FATOR K'!$E$18</f>
        <v>1.19112</v>
      </c>
    </row>
    <row r="113" spans="1:14">
      <c r="A113" s="309" t="s">
        <v>34867</v>
      </c>
      <c r="B113" s="1050" t="s">
        <v>34869</v>
      </c>
      <c r="C113" s="1050"/>
      <c r="D113" s="1050"/>
      <c r="E113" s="1050"/>
      <c r="F113" s="1051"/>
      <c r="G113" s="397">
        <f>ROUND(G104*(G111)+G105*(G112),2)</f>
        <v>4808.34</v>
      </c>
    </row>
    <row r="114" spans="1:14">
      <c r="G114" s="398"/>
    </row>
    <row r="115" spans="1:14">
      <c r="A115" s="313" t="s">
        <v>37</v>
      </c>
      <c r="B115" s="298" t="s">
        <v>19</v>
      </c>
      <c r="C115" s="1052" t="s">
        <v>91</v>
      </c>
      <c r="D115" s="1053"/>
      <c r="E115" s="165" t="s">
        <v>0</v>
      </c>
      <c r="F115" s="165" t="s">
        <v>34882</v>
      </c>
      <c r="G115" s="165" t="s">
        <v>34883</v>
      </c>
    </row>
    <row r="116" spans="1:14" ht="30" customHeight="1">
      <c r="A116" s="464" t="str">
        <f>ORÇAMENTO!$C$26</f>
        <v>CPU-05</v>
      </c>
      <c r="B116" s="465"/>
      <c r="C116" s="1054" t="s">
        <v>34949</v>
      </c>
      <c r="D116" s="1055"/>
      <c r="E116" s="466" t="s">
        <v>39</v>
      </c>
      <c r="F116" s="466">
        <f>G134</f>
        <v>45.42</v>
      </c>
      <c r="G116" s="467">
        <f>G141</f>
        <v>73.260000000000005</v>
      </c>
      <c r="L116" s="472"/>
      <c r="M116" s="472"/>
      <c r="N116" s="472"/>
    </row>
    <row r="117" spans="1:14">
      <c r="A117" s="1040" t="s">
        <v>34887</v>
      </c>
      <c r="B117" s="1040"/>
      <c r="C117" s="1040"/>
      <c r="D117" s="1040"/>
      <c r="E117" s="1040"/>
      <c r="F117" s="1040"/>
      <c r="G117" s="1040"/>
    </row>
    <row r="118" spans="1:14">
      <c r="A118" s="302" t="s">
        <v>20</v>
      </c>
      <c r="B118" s="302" t="s">
        <v>32</v>
      </c>
      <c r="C118" s="302" t="s">
        <v>24</v>
      </c>
      <c r="D118" s="302" t="s">
        <v>31</v>
      </c>
      <c r="E118" s="302" t="s">
        <v>30</v>
      </c>
      <c r="F118" s="302" t="s">
        <v>29</v>
      </c>
      <c r="G118" s="311" t="s">
        <v>34</v>
      </c>
    </row>
    <row r="119" spans="1:14">
      <c r="A119" s="459">
        <f>IFERROR(VLOOKUP(C119,CHOOSE({1,2},'REF-MO'!$E$7:$E$18,'REF-MO'!$D$7:$D$18),2,FALSE),"")</f>
        <v>40946</v>
      </c>
      <c r="B119" s="3" t="s">
        <v>27</v>
      </c>
      <c r="C119" s="161" t="s">
        <v>34935</v>
      </c>
      <c r="D119" s="3" t="str">
        <f>IF(C119="","","H")</f>
        <v>H</v>
      </c>
      <c r="E119" s="299">
        <v>2</v>
      </c>
      <c r="F119" s="904">
        <f>IFERROR(VLOOKUP($A119,'REF-MO'!$D$7:$J$18,7,FALSE),"")</f>
        <v>10.52</v>
      </c>
      <c r="G119" s="391">
        <f>IFERROR(ROUND(E119*F119,2),"")</f>
        <v>21.04</v>
      </c>
    </row>
    <row r="120" spans="1:14">
      <c r="A120" s="459"/>
      <c r="B120" s="3"/>
      <c r="C120" s="161"/>
      <c r="D120" s="3"/>
      <c r="E120" s="299"/>
      <c r="F120" s="446"/>
      <c r="G120" s="391"/>
    </row>
    <row r="121" spans="1:14">
      <c r="A121" s="459" t="str">
        <f>IFERROR(VLOOKUP(C121,CHOOSE({1,2},'REF-MO'!$E$7:$E$14,'REF-MO'!$D$7:$D$14),2,FALSE),"")</f>
        <v/>
      </c>
      <c r="B121" s="3"/>
      <c r="C121" s="161"/>
      <c r="D121" s="3" t="str">
        <f>IF(C121="","","H")</f>
        <v/>
      </c>
      <c r="E121" s="299"/>
      <c r="F121" s="446" t="str">
        <f>IFERROR(VLOOKUP($A121,'REF-MO'!$D$7:$J$14,7,FALSE),"")</f>
        <v/>
      </c>
      <c r="G121" s="391" t="str">
        <f>IFERROR(ROUND(E121*F121,2),"")</f>
        <v/>
      </c>
    </row>
    <row r="122" spans="1:14">
      <c r="A122" s="1026" t="s">
        <v>34</v>
      </c>
      <c r="B122" s="1026"/>
      <c r="C122" s="1026"/>
      <c r="D122" s="1026"/>
      <c r="E122" s="1026"/>
      <c r="F122" s="1026"/>
      <c r="G122" s="392">
        <f>ROUND(SUM(G119:G121),2)</f>
        <v>21.04</v>
      </c>
    </row>
    <row r="123" spans="1:14">
      <c r="A123" s="1041"/>
      <c r="B123" s="1041"/>
      <c r="C123" s="1041"/>
      <c r="D123" s="1041"/>
      <c r="E123" s="1041"/>
      <c r="F123" s="1041"/>
      <c r="G123" s="1041"/>
    </row>
    <row r="124" spans="1:14">
      <c r="A124" s="1040" t="s">
        <v>38122</v>
      </c>
      <c r="B124" s="1040"/>
      <c r="C124" s="1040"/>
      <c r="D124" s="1040"/>
      <c r="E124" s="1040"/>
      <c r="F124" s="1040"/>
      <c r="G124" s="1040"/>
    </row>
    <row r="125" spans="1:14">
      <c r="A125" s="302" t="s">
        <v>20</v>
      </c>
      <c r="B125" s="302" t="s">
        <v>32</v>
      </c>
      <c r="C125" s="302" t="s">
        <v>24</v>
      </c>
      <c r="D125" s="302" t="s">
        <v>31</v>
      </c>
      <c r="E125" s="302" t="s">
        <v>30</v>
      </c>
      <c r="F125" s="302" t="s">
        <v>29</v>
      </c>
      <c r="G125" s="311" t="s">
        <v>33</v>
      </c>
    </row>
    <row r="126" spans="1:14" ht="22.5">
      <c r="A126" s="3">
        <v>99621</v>
      </c>
      <c r="B126" s="3" t="s">
        <v>8079</v>
      </c>
      <c r="C126" s="161" t="s">
        <v>34927</v>
      </c>
      <c r="D126" s="3" t="s">
        <v>89</v>
      </c>
      <c r="E126" s="680">
        <f>1/(30*8)</f>
        <v>4.1666666666666666E-3</v>
      </c>
      <c r="F126" s="5">
        <v>5851.01</v>
      </c>
      <c r="G126" s="391">
        <f t="shared" ref="G126" si="5">IFERROR(ROUND(E126*F126,2),"")</f>
        <v>24.38</v>
      </c>
    </row>
    <row r="127" spans="1:14">
      <c r="A127" s="315"/>
      <c r="B127" s="3"/>
      <c r="C127" s="161"/>
      <c r="D127" s="3"/>
      <c r="E127" s="299"/>
      <c r="F127" s="5"/>
      <c r="G127" s="391">
        <f t="shared" ref="G127:G128" si="6">IFERROR(ROUND(E127*F127,2),"")</f>
        <v>0</v>
      </c>
    </row>
    <row r="128" spans="1:14">
      <c r="A128" s="315"/>
      <c r="B128" s="3"/>
      <c r="C128" s="161"/>
      <c r="D128" s="3"/>
      <c r="E128" s="299"/>
      <c r="F128" s="5"/>
      <c r="G128" s="391">
        <f t="shared" si="6"/>
        <v>0</v>
      </c>
    </row>
    <row r="129" spans="1:7">
      <c r="A129" s="1026" t="s">
        <v>33</v>
      </c>
      <c r="B129" s="1026"/>
      <c r="C129" s="1026"/>
      <c r="D129" s="1026"/>
      <c r="E129" s="1026"/>
      <c r="F129" s="1026"/>
      <c r="G129" s="393">
        <f>ROUND(SUM(G126:G128),2)</f>
        <v>24.38</v>
      </c>
    </row>
    <row r="130" spans="1:7" s="388" customFormat="1" ht="23.25" customHeight="1">
      <c r="A130" s="1027" t="s">
        <v>38375</v>
      </c>
      <c r="B130" s="1028"/>
      <c r="C130" s="1028"/>
      <c r="D130" s="1028"/>
      <c r="E130" s="1028"/>
      <c r="F130" s="1028"/>
      <c r="G130" s="1029"/>
    </row>
    <row r="131" spans="1:7">
      <c r="A131" s="1030" t="s">
        <v>34855</v>
      </c>
      <c r="B131" s="1030"/>
      <c r="C131" s="1030"/>
      <c r="D131" s="1030"/>
      <c r="E131" s="1030"/>
      <c r="F131" s="1030"/>
      <c r="G131" s="1030"/>
    </row>
    <row r="132" spans="1:7">
      <c r="A132" s="304" t="s">
        <v>34856</v>
      </c>
      <c r="B132" s="1044" t="s">
        <v>34858</v>
      </c>
      <c r="C132" s="1045"/>
      <c r="D132" s="1045"/>
      <c r="E132" s="1045"/>
      <c r="F132" s="1046"/>
      <c r="G132" s="394">
        <f>G122</f>
        <v>21.04</v>
      </c>
    </row>
    <row r="133" spans="1:7">
      <c r="A133" s="305" t="s">
        <v>34857</v>
      </c>
      <c r="B133" s="1047" t="s">
        <v>38147</v>
      </c>
      <c r="C133" s="1048"/>
      <c r="D133" s="1048"/>
      <c r="E133" s="1048"/>
      <c r="F133" s="1049"/>
      <c r="G133" s="395">
        <f>G129</f>
        <v>24.38</v>
      </c>
    </row>
    <row r="134" spans="1:7">
      <c r="A134" s="305" t="s">
        <v>34876</v>
      </c>
      <c r="B134" s="1047" t="s">
        <v>34877</v>
      </c>
      <c r="C134" s="1048"/>
      <c r="D134" s="1048"/>
      <c r="E134" s="1048"/>
      <c r="F134" s="1049"/>
      <c r="G134" s="395">
        <f>SUM(G132:G133)</f>
        <v>45.42</v>
      </c>
    </row>
    <row r="135" spans="1:7">
      <c r="A135" s="306" t="s">
        <v>34859</v>
      </c>
      <c r="B135" s="1034" t="s">
        <v>34865</v>
      </c>
      <c r="C135" s="1035"/>
      <c r="D135" s="1035"/>
      <c r="E135" s="1035"/>
      <c r="F135" s="1036" t="s">
        <v>34884</v>
      </c>
      <c r="G135" s="396">
        <f>'FATOR K'!$E$4</f>
        <v>0.72460000000000002</v>
      </c>
    </row>
    <row r="136" spans="1:7">
      <c r="A136" s="306" t="s">
        <v>34860</v>
      </c>
      <c r="B136" s="1034" t="s">
        <v>34870</v>
      </c>
      <c r="C136" s="1035"/>
      <c r="D136" s="1035"/>
      <c r="E136" s="1035"/>
      <c r="F136" s="1036"/>
      <c r="G136" s="396">
        <f>'FATOR K'!$E$5</f>
        <v>3.9840475505956589E-2</v>
      </c>
    </row>
    <row r="137" spans="1:7">
      <c r="A137" s="306" t="s">
        <v>34861</v>
      </c>
      <c r="B137" s="1034" t="s">
        <v>34886</v>
      </c>
      <c r="C137" s="1035"/>
      <c r="D137" s="1035"/>
      <c r="E137" s="1035"/>
      <c r="F137" s="1036"/>
      <c r="G137" s="396">
        <f>'FATOR K'!$E$12</f>
        <v>0.1</v>
      </c>
    </row>
    <row r="138" spans="1:7">
      <c r="A138" s="306" t="s">
        <v>34862</v>
      </c>
      <c r="B138" s="1034" t="s">
        <v>34866</v>
      </c>
      <c r="C138" s="1035"/>
      <c r="D138" s="1035"/>
      <c r="E138" s="1035"/>
      <c r="F138" s="1036"/>
      <c r="G138" s="396">
        <f>'FATOR K'!$E$13</f>
        <v>8.2837033026529561E-2</v>
      </c>
    </row>
    <row r="139" spans="1:7">
      <c r="A139" s="469" t="s">
        <v>34863</v>
      </c>
      <c r="B139" s="1037" t="s">
        <v>34885</v>
      </c>
      <c r="C139" s="1038"/>
      <c r="D139" s="1038"/>
      <c r="E139" s="1038"/>
      <c r="F139" s="1039"/>
      <c r="G139" s="470">
        <f>'FATOR K'!$E$17</f>
        <v>2.1016599999999999</v>
      </c>
    </row>
    <row r="140" spans="1:7">
      <c r="A140" s="308" t="s">
        <v>34864</v>
      </c>
      <c r="B140" s="1031" t="s">
        <v>34868</v>
      </c>
      <c r="C140" s="1032"/>
      <c r="D140" s="1032"/>
      <c r="E140" s="1032"/>
      <c r="F140" s="1033"/>
      <c r="G140" s="471">
        <f>'FATOR K'!$E$18</f>
        <v>1.19112</v>
      </c>
    </row>
    <row r="141" spans="1:7">
      <c r="A141" s="309" t="s">
        <v>34867</v>
      </c>
      <c r="B141" s="1050" t="s">
        <v>34869</v>
      </c>
      <c r="C141" s="1050"/>
      <c r="D141" s="1050"/>
      <c r="E141" s="1050"/>
      <c r="F141" s="1051"/>
      <c r="G141" s="397">
        <f>ROUND(G132*(G139)+G133*(G140),2)</f>
        <v>73.260000000000005</v>
      </c>
    </row>
    <row r="142" spans="1:7">
      <c r="G142" s="398"/>
    </row>
    <row r="143" spans="1:7">
      <c r="A143" s="313" t="s">
        <v>37</v>
      </c>
      <c r="B143" s="298" t="s">
        <v>19</v>
      </c>
      <c r="C143" s="1052" t="s">
        <v>91</v>
      </c>
      <c r="D143" s="1053"/>
      <c r="E143" s="165" t="s">
        <v>0</v>
      </c>
      <c r="F143" s="165" t="s">
        <v>34882</v>
      </c>
      <c r="G143" s="165" t="s">
        <v>34883</v>
      </c>
    </row>
    <row r="144" spans="1:7" ht="39" customHeight="1">
      <c r="A144" s="464" t="str">
        <f>ORÇAMENTO!$C$29</f>
        <v>CPU-06</v>
      </c>
      <c r="B144" s="465"/>
      <c r="C144" s="1054" t="s">
        <v>38377</v>
      </c>
      <c r="D144" s="1055"/>
      <c r="E144" s="466" t="s">
        <v>39</v>
      </c>
      <c r="F144" s="466">
        <f>G162</f>
        <v>20553.169999999998</v>
      </c>
      <c r="G144" s="467">
        <f>G169</f>
        <v>24481.29</v>
      </c>
    </row>
    <row r="145" spans="1:13">
      <c r="A145" s="1040" t="s">
        <v>34887</v>
      </c>
      <c r="B145" s="1040"/>
      <c r="C145" s="1040"/>
      <c r="D145" s="1040"/>
      <c r="E145" s="1040"/>
      <c r="F145" s="1040"/>
      <c r="G145" s="1040"/>
    </row>
    <row r="146" spans="1:13">
      <c r="A146" s="302" t="s">
        <v>20</v>
      </c>
      <c r="B146" s="302" t="s">
        <v>32</v>
      </c>
      <c r="C146" s="302" t="s">
        <v>24</v>
      </c>
      <c r="D146" s="302" t="s">
        <v>31</v>
      </c>
      <c r="E146" s="302" t="s">
        <v>30</v>
      </c>
      <c r="F146" s="302" t="s">
        <v>29</v>
      </c>
      <c r="G146" s="311" t="s">
        <v>34</v>
      </c>
    </row>
    <row r="147" spans="1:13">
      <c r="A147" s="459" t="str">
        <f>IFERROR(VLOOKUP(C147,CHOOSE({1,2},'REF-MO'!$E$7:$E$18,'REF-MO'!$D$7:$D$18),2,FALSE),"")</f>
        <v/>
      </c>
      <c r="B147" s="3"/>
      <c r="C147" s="161"/>
      <c r="D147" s="3" t="str">
        <f>IF(C147="","","H")</f>
        <v/>
      </c>
      <c r="E147" s="299"/>
      <c r="F147" s="446" t="str">
        <f>IFERROR(VLOOKUP($A147,'REF-MO'!$D$7:$J$18,7,FALSE),"")</f>
        <v/>
      </c>
      <c r="G147" s="391" t="str">
        <f>IFERROR(ROUND(E147*F147,2),"")</f>
        <v/>
      </c>
    </row>
    <row r="148" spans="1:13">
      <c r="A148" s="459" t="str">
        <f>IFERROR(VLOOKUP(C148,CHOOSE({1,2},'REF-MO'!$E$7:$E$14,'REF-MO'!$D$7:$D$14),2,FALSE),"")</f>
        <v/>
      </c>
      <c r="B148" s="3"/>
      <c r="C148" s="161"/>
      <c r="D148" s="3" t="str">
        <f>IF(C148="","","H")</f>
        <v/>
      </c>
      <c r="E148" s="299"/>
      <c r="F148" s="446" t="str">
        <f>IFERROR(VLOOKUP($A148,'REF-MO'!$D$7:$J$14,7,FALSE),"")</f>
        <v/>
      </c>
      <c r="G148" s="391" t="str">
        <f>IFERROR(ROUND(E148*F148,2),"")</f>
        <v/>
      </c>
    </row>
    <row r="149" spans="1:13">
      <c r="A149" s="459" t="str">
        <f>IFERROR(VLOOKUP(C149,CHOOSE({1,2},'REF-MO'!$E$7:$E$14,'REF-MO'!$D$7:$D$14),2,FALSE),"")</f>
        <v/>
      </c>
      <c r="B149" s="3"/>
      <c r="C149" s="161"/>
      <c r="D149" s="3" t="str">
        <f>IF(C149="","","H")</f>
        <v/>
      </c>
      <c r="E149" s="299"/>
      <c r="F149" s="446" t="str">
        <f>IFERROR(VLOOKUP($A149,'REF-MO'!$D$7:$J$14,7,FALSE),"")</f>
        <v/>
      </c>
      <c r="G149" s="391" t="str">
        <f>IFERROR(ROUND(E149*F149,2),"")</f>
        <v/>
      </c>
    </row>
    <row r="150" spans="1:13">
      <c r="A150" s="1026" t="s">
        <v>34</v>
      </c>
      <c r="B150" s="1026"/>
      <c r="C150" s="1026"/>
      <c r="D150" s="1026"/>
      <c r="E150" s="1026"/>
      <c r="F150" s="1026"/>
      <c r="G150" s="392">
        <f>ROUND(SUM(G147:G149),2)</f>
        <v>0</v>
      </c>
    </row>
    <row r="151" spans="1:13">
      <c r="A151" s="1041"/>
      <c r="B151" s="1041"/>
      <c r="C151" s="1041"/>
      <c r="D151" s="1041"/>
      <c r="E151" s="1041"/>
      <c r="F151" s="1041"/>
      <c r="G151" s="1041"/>
    </row>
    <row r="152" spans="1:13">
      <c r="A152" s="1040" t="s">
        <v>38122</v>
      </c>
      <c r="B152" s="1040"/>
      <c r="C152" s="1040"/>
      <c r="D152" s="1040"/>
      <c r="E152" s="1040"/>
      <c r="F152" s="1040"/>
      <c r="G152" s="1040"/>
      <c r="J152" s="1075" t="s">
        <v>31</v>
      </c>
      <c r="K152" s="1075"/>
      <c r="L152" s="1075" t="s">
        <v>29</v>
      </c>
      <c r="M152" s="1075"/>
    </row>
    <row r="153" spans="1:13">
      <c r="A153" s="302" t="s">
        <v>20</v>
      </c>
      <c r="B153" s="302" t="s">
        <v>32</v>
      </c>
      <c r="C153" s="302" t="s">
        <v>24</v>
      </c>
      <c r="D153" s="302" t="s">
        <v>31</v>
      </c>
      <c r="E153" s="302" t="s">
        <v>30</v>
      </c>
      <c r="F153" s="302" t="s">
        <v>29</v>
      </c>
      <c r="G153" s="311" t="s">
        <v>33</v>
      </c>
      <c r="I153" s="8">
        <v>1</v>
      </c>
      <c r="J153" s="650" t="str">
        <f>'REF-PROJ'!$E$6</f>
        <v>SENGE-BA</v>
      </c>
      <c r="K153" s="651" t="s">
        <v>1231</v>
      </c>
      <c r="L153" s="648" t="str">
        <f>'REF-PROJ'!$E$6</f>
        <v>SENGE-BA</v>
      </c>
      <c r="M153" s="651" t="s">
        <v>1231</v>
      </c>
    </row>
    <row r="154" spans="1:13">
      <c r="A154" s="3"/>
      <c r="B154" s="3" t="s">
        <v>1231</v>
      </c>
      <c r="C154" s="161" t="s">
        <v>35160</v>
      </c>
      <c r="D154" s="3" t="str">
        <f>IFERROR(HLOOKUP($B154,J153:K157,I154,FALSE),"")</f>
        <v>m²</v>
      </c>
      <c r="E154" s="299">
        <f>'PROJ-MC'!F67+'PROJ-MC'!H67</f>
        <v>980</v>
      </c>
      <c r="F154" s="446">
        <f>IFERROR(HLOOKUP($B154,L153:M157,I154,FALSE),"")</f>
        <v>8.14</v>
      </c>
      <c r="G154" s="391">
        <f>IFERROR(ROUND(E154*F154,2),"")</f>
        <v>7977.2</v>
      </c>
      <c r="I154" s="8">
        <v>2</v>
      </c>
      <c r="J154" s="649">
        <f>VLOOKUP(C154,'REF-PROJ'!$B$7:$F$17,5,FALSE)</f>
        <v>0</v>
      </c>
      <c r="K154" s="649" t="str">
        <f>VLOOKUP(C154,'REF-PROJ'!$B$7:$H$17,7,FALSE)</f>
        <v>m²</v>
      </c>
      <c r="L154" s="649">
        <f>VLOOKUP(C154,'REF-PROJ'!$B$7:$F$17,4,FALSE)</f>
        <v>0</v>
      </c>
      <c r="M154" s="649">
        <f>VLOOKUP(C154,'REF-PROJ'!$B$7:$H$17,6,FALSE)</f>
        <v>8.14</v>
      </c>
    </row>
    <row r="155" spans="1:13">
      <c r="A155" s="315"/>
      <c r="B155" s="3" t="s">
        <v>35122</v>
      </c>
      <c r="C155" s="161" t="s">
        <v>35124</v>
      </c>
      <c r="D155" s="3" t="str">
        <f>IFERROR(HLOOKUP($B155,J153:K157,I155,FALSE),"")</f>
        <v>km</v>
      </c>
      <c r="E155" s="299">
        <f>'PROJ-MC'!I67</f>
        <v>6.0255999999999998</v>
      </c>
      <c r="F155" s="446">
        <f>IFERROR(HLOOKUP($B155,L153:M157,I155,FALSE),"")</f>
        <v>2087.09</v>
      </c>
      <c r="G155" s="391">
        <f>IFERROR(ROUND(E155*F155,2),"")</f>
        <v>12575.97</v>
      </c>
      <c r="I155" s="8">
        <v>3</v>
      </c>
      <c r="J155" s="649" t="str">
        <f>VLOOKUP(C155,'REF-PROJ'!$B$7:$F$17,5,FALSE)</f>
        <v>km</v>
      </c>
      <c r="K155" s="649">
        <f>VLOOKUP(C155,'REF-PROJ'!$B$7:$H$17,7,FALSE)</f>
        <v>0</v>
      </c>
      <c r="L155" s="649">
        <f>VLOOKUP(C155,'REF-PROJ'!$B$7:$F$17,4,FALSE)</f>
        <v>2087.09</v>
      </c>
      <c r="M155" s="649">
        <f>VLOOKUP(C155,'REF-PROJ'!$B$7:$H$17,6,FALSE)</f>
        <v>0</v>
      </c>
    </row>
    <row r="156" spans="1:13">
      <c r="A156" s="315"/>
      <c r="B156" s="3"/>
      <c r="C156" s="161"/>
      <c r="D156" s="3" t="str">
        <f>IFERROR(HLOOKUP($B156,J153:K157,I156,FALSE),"")</f>
        <v/>
      </c>
      <c r="E156" s="680"/>
      <c r="F156" s="446" t="str">
        <f>IFERROR(HLOOKUP($B156,L153:M157,I156,FALSE),"")</f>
        <v/>
      </c>
      <c r="G156" s="391"/>
      <c r="I156" s="8">
        <v>4</v>
      </c>
      <c r="J156" s="649" t="e">
        <f>VLOOKUP(C156,'REF-PROJ'!$B$7:$F$17,5,FALSE)</f>
        <v>#N/A</v>
      </c>
      <c r="K156" s="649" t="e">
        <f>VLOOKUP(C156,'REF-PROJ'!$B$7:$H$17,7,FALSE)</f>
        <v>#N/A</v>
      </c>
      <c r="L156" s="649" t="e">
        <f>VLOOKUP(C156,'REF-PROJ'!$B$7:$F$17,4,FALSE)</f>
        <v>#N/A</v>
      </c>
      <c r="M156" s="649" t="e">
        <f>VLOOKUP(C156,'REF-PROJ'!$B$7:$H$17,6,FALSE)</f>
        <v>#N/A</v>
      </c>
    </row>
    <row r="157" spans="1:13">
      <c r="A157" s="1026" t="s">
        <v>33</v>
      </c>
      <c r="B157" s="1026"/>
      <c r="C157" s="1026"/>
      <c r="D157" s="1026"/>
      <c r="E157" s="1026"/>
      <c r="F157" s="1026"/>
      <c r="G157" s="393">
        <f>ROUND(SUM(G154:G156),2)</f>
        <v>20553.169999999998</v>
      </c>
    </row>
    <row r="158" spans="1:13" s="388" customFormat="1">
      <c r="A158" s="1027" t="s">
        <v>35164</v>
      </c>
      <c r="B158" s="1028"/>
      <c r="C158" s="1028"/>
      <c r="D158" s="1028"/>
      <c r="E158" s="1028"/>
      <c r="F158" s="1028"/>
      <c r="G158" s="1029"/>
    </row>
    <row r="159" spans="1:13">
      <c r="A159" s="1030" t="s">
        <v>34855</v>
      </c>
      <c r="B159" s="1030"/>
      <c r="C159" s="1030"/>
      <c r="D159" s="1030"/>
      <c r="E159" s="1030"/>
      <c r="F159" s="1030"/>
      <c r="G159" s="1030"/>
    </row>
    <row r="160" spans="1:13">
      <c r="A160" s="304" t="s">
        <v>34856</v>
      </c>
      <c r="B160" s="1044" t="s">
        <v>34858</v>
      </c>
      <c r="C160" s="1045"/>
      <c r="D160" s="1045"/>
      <c r="E160" s="1045"/>
      <c r="F160" s="1046"/>
      <c r="G160" s="394">
        <f>G150</f>
        <v>0</v>
      </c>
    </row>
    <row r="161" spans="1:7">
      <c r="A161" s="305" t="s">
        <v>34857</v>
      </c>
      <c r="B161" s="1047" t="s">
        <v>38147</v>
      </c>
      <c r="C161" s="1048"/>
      <c r="D161" s="1048"/>
      <c r="E161" s="1048"/>
      <c r="F161" s="1049"/>
      <c r="G161" s="395">
        <f>G157</f>
        <v>20553.169999999998</v>
      </c>
    </row>
    <row r="162" spans="1:7">
      <c r="A162" s="305" t="s">
        <v>34876</v>
      </c>
      <c r="B162" s="1047" t="s">
        <v>34877</v>
      </c>
      <c r="C162" s="1048"/>
      <c r="D162" s="1048"/>
      <c r="E162" s="1048"/>
      <c r="F162" s="1049"/>
      <c r="G162" s="395">
        <f>SUM(G160:G161)</f>
        <v>20553.169999999998</v>
      </c>
    </row>
    <row r="163" spans="1:7">
      <c r="A163" s="306" t="s">
        <v>34859</v>
      </c>
      <c r="B163" s="1034" t="s">
        <v>34865</v>
      </c>
      <c r="C163" s="1035"/>
      <c r="D163" s="1035"/>
      <c r="E163" s="1035"/>
      <c r="F163" s="1036" t="s">
        <v>34884</v>
      </c>
      <c r="G163" s="396">
        <f>'FATOR K'!$E$4</f>
        <v>0.72460000000000002</v>
      </c>
    </row>
    <row r="164" spans="1:7">
      <c r="A164" s="306" t="s">
        <v>34860</v>
      </c>
      <c r="B164" s="1034" t="s">
        <v>34870</v>
      </c>
      <c r="C164" s="1035"/>
      <c r="D164" s="1035"/>
      <c r="E164" s="1035"/>
      <c r="F164" s="1036"/>
      <c r="G164" s="396">
        <f>'FATOR K'!$E$5</f>
        <v>3.9840475505956589E-2</v>
      </c>
    </row>
    <row r="165" spans="1:7">
      <c r="A165" s="306" t="s">
        <v>34861</v>
      </c>
      <c r="B165" s="1034" t="s">
        <v>34886</v>
      </c>
      <c r="C165" s="1035"/>
      <c r="D165" s="1035"/>
      <c r="E165" s="1035"/>
      <c r="F165" s="1036"/>
      <c r="G165" s="396">
        <f>'FATOR K'!$E$12</f>
        <v>0.1</v>
      </c>
    </row>
    <row r="166" spans="1:7">
      <c r="A166" s="306" t="s">
        <v>34862</v>
      </c>
      <c r="B166" s="1034" t="s">
        <v>34866</v>
      </c>
      <c r="C166" s="1035"/>
      <c r="D166" s="1035"/>
      <c r="E166" s="1035"/>
      <c r="F166" s="1036"/>
      <c r="G166" s="396">
        <f>'FATOR K'!$E$13</f>
        <v>8.2837033026529561E-2</v>
      </c>
    </row>
    <row r="167" spans="1:7">
      <c r="A167" s="469" t="s">
        <v>34863</v>
      </c>
      <c r="B167" s="1037" t="s">
        <v>34885</v>
      </c>
      <c r="C167" s="1038"/>
      <c r="D167" s="1038"/>
      <c r="E167" s="1038"/>
      <c r="F167" s="1039"/>
      <c r="G167" s="470">
        <f>'FATOR K'!$E$17</f>
        <v>2.1016599999999999</v>
      </c>
    </row>
    <row r="168" spans="1:7">
      <c r="A168" s="308" t="s">
        <v>34864</v>
      </c>
      <c r="B168" s="1031" t="s">
        <v>34868</v>
      </c>
      <c r="C168" s="1032"/>
      <c r="D168" s="1032"/>
      <c r="E168" s="1032"/>
      <c r="F168" s="1033"/>
      <c r="G168" s="471">
        <f>'FATOR K'!$E$18</f>
        <v>1.19112</v>
      </c>
    </row>
    <row r="169" spans="1:7">
      <c r="A169" s="309" t="s">
        <v>34867</v>
      </c>
      <c r="B169" s="1050" t="s">
        <v>34869</v>
      </c>
      <c r="C169" s="1050"/>
      <c r="D169" s="1050"/>
      <c r="E169" s="1050"/>
      <c r="F169" s="1051"/>
      <c r="G169" s="397">
        <f>ROUND(G160*(G167)+G161*(G168),2)</f>
        <v>24481.29</v>
      </c>
    </row>
    <row r="170" spans="1:7">
      <c r="G170" s="398"/>
    </row>
    <row r="171" spans="1:7">
      <c r="A171" s="313" t="s">
        <v>37</v>
      </c>
      <c r="B171" s="298" t="s">
        <v>19</v>
      </c>
      <c r="C171" s="1052" t="s">
        <v>91</v>
      </c>
      <c r="D171" s="1053"/>
      <c r="E171" s="165" t="s">
        <v>0</v>
      </c>
      <c r="F171" s="165" t="s">
        <v>34882</v>
      </c>
      <c r="G171" s="165" t="s">
        <v>34883</v>
      </c>
    </row>
    <row r="172" spans="1:7" ht="36" customHeight="1">
      <c r="A172" s="464" t="str">
        <f>ORÇAMENTO!$C$30</f>
        <v>CPU-07</v>
      </c>
      <c r="B172" s="465"/>
      <c r="C172" s="1054" t="s">
        <v>38137</v>
      </c>
      <c r="D172" s="1055"/>
      <c r="E172" s="466" t="s">
        <v>39</v>
      </c>
      <c r="F172" s="466">
        <f>G189</f>
        <v>2836.8</v>
      </c>
      <c r="G172" s="467">
        <f>G196</f>
        <v>5961.99</v>
      </c>
    </row>
    <row r="173" spans="1:7">
      <c r="A173" s="1040" t="s">
        <v>34887</v>
      </c>
      <c r="B173" s="1040"/>
      <c r="C173" s="1040"/>
      <c r="D173" s="1040"/>
      <c r="E173" s="1040"/>
      <c r="F173" s="1040"/>
      <c r="G173" s="1040"/>
    </row>
    <row r="174" spans="1:7">
      <c r="A174" s="302" t="s">
        <v>20</v>
      </c>
      <c r="B174" s="302" t="s">
        <v>32</v>
      </c>
      <c r="C174" s="302" t="s">
        <v>24</v>
      </c>
      <c r="D174" s="302" t="s">
        <v>31</v>
      </c>
      <c r="E174" s="302" t="s">
        <v>30</v>
      </c>
      <c r="F174" s="302" t="s">
        <v>29</v>
      </c>
      <c r="G174" s="311" t="s">
        <v>34</v>
      </c>
    </row>
    <row r="175" spans="1:7">
      <c r="A175" s="459">
        <f>IFERROR(VLOOKUP(C175,CHOOSE({1,2},'[13]CONSULT-MO'!$E$7:$E$18,'[13]CONSULT-MO'!$D$7:$D$18),2,FALSE),"")</f>
        <v>40946</v>
      </c>
      <c r="B175" s="3" t="s">
        <v>8079</v>
      </c>
      <c r="C175" s="161" t="s">
        <v>34935</v>
      </c>
      <c r="D175" s="3" t="str">
        <f>IF(C175="","","H")</f>
        <v>H</v>
      </c>
      <c r="E175" s="299">
        <f>15*8</f>
        <v>120</v>
      </c>
      <c r="F175" s="446">
        <f>IFERROR(VLOOKUP($A175,'[13]CONSULT-MO'!$D$7:$J$18,7,FALSE),"")</f>
        <v>10.52</v>
      </c>
      <c r="G175" s="391">
        <f>IFERROR(ROUND(E175*F175,2),"")</f>
        <v>1262.4000000000001</v>
      </c>
    </row>
    <row r="176" spans="1:7">
      <c r="A176" s="459">
        <f>IFERROR(VLOOKUP(C176,CHOOSE({1,2},'[13]CONSULT-MO'!$E$7:$E$18,'[13]CONSULT-MO'!$D$7:$D$18),2,FALSE),"")</f>
        <v>40805</v>
      </c>
      <c r="B176" s="3" t="s">
        <v>27</v>
      </c>
      <c r="C176" s="161" t="s">
        <v>34934</v>
      </c>
      <c r="D176" s="3" t="str">
        <f>IF(C176="","","H")</f>
        <v>H</v>
      </c>
      <c r="E176" s="299">
        <f>15*8</f>
        <v>120</v>
      </c>
      <c r="F176" s="446">
        <f>IFERROR(VLOOKUP($A176,'[13]CONSULT-MO'!$D$7:$J$18,7,FALSE),"")</f>
        <v>13.12</v>
      </c>
      <c r="G176" s="391">
        <f>IFERROR(ROUND(E176*F176,2),"")</f>
        <v>1574.4</v>
      </c>
    </row>
    <row r="177" spans="1:13">
      <c r="A177" s="1026" t="s">
        <v>34</v>
      </c>
      <c r="B177" s="1026"/>
      <c r="C177" s="1026"/>
      <c r="D177" s="1026"/>
      <c r="E177" s="1026"/>
      <c r="F177" s="1026"/>
      <c r="G177" s="392">
        <f>ROUND(SUM(G175:G176),2)</f>
        <v>2836.8</v>
      </c>
    </row>
    <row r="178" spans="1:13">
      <c r="A178" s="1041"/>
      <c r="B178" s="1041"/>
      <c r="C178" s="1041"/>
      <c r="D178" s="1041"/>
      <c r="E178" s="1041"/>
      <c r="F178" s="1041"/>
      <c r="G178" s="1041"/>
    </row>
    <row r="179" spans="1:13">
      <c r="A179" s="1040" t="s">
        <v>38122</v>
      </c>
      <c r="B179" s="1040"/>
      <c r="C179" s="1040"/>
      <c r="D179" s="1040"/>
      <c r="E179" s="1040"/>
      <c r="F179" s="1040"/>
      <c r="G179" s="1040"/>
      <c r="J179" s="1075" t="s">
        <v>31</v>
      </c>
      <c r="K179" s="1075"/>
      <c r="L179" s="1075" t="s">
        <v>29</v>
      </c>
      <c r="M179" s="1075"/>
    </row>
    <row r="180" spans="1:13">
      <c r="A180" s="302" t="s">
        <v>20</v>
      </c>
      <c r="B180" s="302" t="s">
        <v>32</v>
      </c>
      <c r="C180" s="302" t="s">
        <v>24</v>
      </c>
      <c r="D180" s="302" t="s">
        <v>31</v>
      </c>
      <c r="E180" s="302" t="s">
        <v>30</v>
      </c>
      <c r="F180" s="302" t="s">
        <v>29</v>
      </c>
      <c r="G180" s="311" t="s">
        <v>33</v>
      </c>
      <c r="I180" s="8">
        <v>1</v>
      </c>
      <c r="J180" s="650" t="str">
        <f>'REF-PROJ'!$E$6</f>
        <v>SENGE-BA</v>
      </c>
      <c r="K180" s="651" t="s">
        <v>1231</v>
      </c>
      <c r="L180" s="648" t="str">
        <f>'REF-PROJ'!$E$6</f>
        <v>SENGE-BA</v>
      </c>
      <c r="M180" s="651" t="s">
        <v>1231</v>
      </c>
    </row>
    <row r="181" spans="1:13">
      <c r="A181" s="3"/>
      <c r="B181" s="3"/>
      <c r="C181" s="161"/>
      <c r="D181" s="3" t="str">
        <f>IFERROR(HLOOKUP($B181,J180:K184,I181,FALSE),"")</f>
        <v/>
      </c>
      <c r="E181" s="299"/>
      <c r="F181" s="446" t="str">
        <f>IFERROR(HLOOKUP($B181,L180:M184,I181,FALSE),"")</f>
        <v/>
      </c>
      <c r="G181" s="391" t="str">
        <f>IFERROR(ROUND(E181*F181,2),"")</f>
        <v/>
      </c>
      <c r="I181" s="8">
        <v>2</v>
      </c>
      <c r="J181" s="649" t="e">
        <f>VLOOKUP(C181,'REF-PROJ'!$B$7:$F$17,5,FALSE)</f>
        <v>#N/A</v>
      </c>
      <c r="K181" s="649" t="e">
        <f>VLOOKUP(C181,'REF-PROJ'!$B$7:$H$17,7,FALSE)</f>
        <v>#N/A</v>
      </c>
      <c r="L181" s="649" t="e">
        <f>VLOOKUP(C181,'REF-PROJ'!$B$7:$F$17,4,FALSE)</f>
        <v>#N/A</v>
      </c>
      <c r="M181" s="649" t="e">
        <f>VLOOKUP(C181,'REF-PROJ'!$B$7:$H$17,6,FALSE)</f>
        <v>#N/A</v>
      </c>
    </row>
    <row r="182" spans="1:13">
      <c r="A182" s="315"/>
      <c r="B182" s="3"/>
      <c r="C182" s="653"/>
      <c r="D182" s="3" t="str">
        <f>IFERROR(HLOOKUP($B182,J180:K184,I182,FALSE),"")</f>
        <v/>
      </c>
      <c r="E182" s="299"/>
      <c r="F182" s="446" t="str">
        <f>IFERROR(HLOOKUP($B182,L180:M184,I182,FALSE),"")</f>
        <v/>
      </c>
      <c r="G182" s="391" t="str">
        <f>IFERROR(ROUND(E182*F182,2),"")</f>
        <v/>
      </c>
      <c r="I182" s="8">
        <v>3</v>
      </c>
      <c r="J182" s="649" t="e">
        <f>VLOOKUP(C182,'REF-PROJ'!$B$7:$F$17,5,FALSE)</f>
        <v>#N/A</v>
      </c>
      <c r="K182" s="649" t="e">
        <f>VLOOKUP(C182,'REF-PROJ'!$B$7:$H$17,7,FALSE)</f>
        <v>#N/A</v>
      </c>
      <c r="L182" s="649" t="e">
        <f>VLOOKUP(C182,'REF-PROJ'!$B$7:$F$17,4,FALSE)</f>
        <v>#N/A</v>
      </c>
      <c r="M182" s="649" t="e">
        <f>VLOOKUP(C182,'REF-PROJ'!$B$7:$H$17,6,FALSE)</f>
        <v>#N/A</v>
      </c>
    </row>
    <row r="183" spans="1:13">
      <c r="A183" s="315"/>
      <c r="B183" s="3"/>
      <c r="C183" s="161"/>
      <c r="D183" s="3" t="str">
        <f>IFERROR(HLOOKUP($B183,J180:K184,I183,FALSE),"")</f>
        <v/>
      </c>
      <c r="E183" s="299"/>
      <c r="F183" s="446" t="str">
        <f>IFERROR(HLOOKUP($B183,L180:M184,I183,FALSE),"")</f>
        <v/>
      </c>
      <c r="G183" s="391" t="str">
        <f t="shared" ref="G183" si="7">IFERROR(ROUND(E183*F183,2),"")</f>
        <v/>
      </c>
      <c r="I183" s="8">
        <v>4</v>
      </c>
      <c r="J183" s="649" t="e">
        <f>VLOOKUP(C183,'REF-PROJ'!$B$7:$F$17,5,FALSE)</f>
        <v>#N/A</v>
      </c>
      <c r="K183" s="649" t="e">
        <f>VLOOKUP(C183,'REF-PROJ'!$B$7:$H$17,7,FALSE)</f>
        <v>#N/A</v>
      </c>
      <c r="L183" s="649" t="e">
        <f>VLOOKUP(C183,'REF-PROJ'!$B$7:$F$17,4,FALSE)</f>
        <v>#N/A</v>
      </c>
      <c r="M183" s="649" t="e">
        <f>VLOOKUP(C183,'REF-PROJ'!$B$7:$H$17,6,FALSE)</f>
        <v>#N/A</v>
      </c>
    </row>
    <row r="184" spans="1:13">
      <c r="A184" s="1026" t="s">
        <v>33</v>
      </c>
      <c r="B184" s="1026"/>
      <c r="C184" s="1026"/>
      <c r="D184" s="1026"/>
      <c r="E184" s="1026"/>
      <c r="F184" s="1026"/>
      <c r="G184" s="393">
        <f>ROUND(SUM(G181:G183),2)</f>
        <v>0</v>
      </c>
    </row>
    <row r="185" spans="1:13" ht="41.25" customHeight="1">
      <c r="A185" s="1027" t="s">
        <v>38378</v>
      </c>
      <c r="B185" s="1028"/>
      <c r="C185" s="1028"/>
      <c r="D185" s="1028"/>
      <c r="E185" s="1028"/>
      <c r="F185" s="1028"/>
      <c r="G185" s="1029"/>
    </row>
    <row r="186" spans="1:13">
      <c r="A186" s="1030" t="s">
        <v>34855</v>
      </c>
      <c r="B186" s="1030"/>
      <c r="C186" s="1030"/>
      <c r="D186" s="1030"/>
      <c r="E186" s="1030"/>
      <c r="F186" s="1030"/>
      <c r="G186" s="1030"/>
    </row>
    <row r="187" spans="1:13">
      <c r="A187" s="304" t="s">
        <v>34856</v>
      </c>
      <c r="B187" s="1044" t="s">
        <v>34858</v>
      </c>
      <c r="C187" s="1045"/>
      <c r="D187" s="1045"/>
      <c r="E187" s="1045"/>
      <c r="F187" s="1046"/>
      <c r="G187" s="394">
        <f>G177</f>
        <v>2836.8</v>
      </c>
    </row>
    <row r="188" spans="1:13">
      <c r="A188" s="305" t="s">
        <v>34857</v>
      </c>
      <c r="B188" s="1047" t="s">
        <v>38147</v>
      </c>
      <c r="C188" s="1048"/>
      <c r="D188" s="1048"/>
      <c r="E188" s="1048"/>
      <c r="F188" s="1049"/>
      <c r="G188" s="395">
        <f>G184</f>
        <v>0</v>
      </c>
    </row>
    <row r="189" spans="1:13">
      <c r="A189" s="305" t="s">
        <v>34876</v>
      </c>
      <c r="B189" s="1047" t="s">
        <v>34877</v>
      </c>
      <c r="C189" s="1048"/>
      <c r="D189" s="1048"/>
      <c r="E189" s="1048"/>
      <c r="F189" s="1049"/>
      <c r="G189" s="395">
        <f>SUM(G187:G188)</f>
        <v>2836.8</v>
      </c>
    </row>
    <row r="190" spans="1:13">
      <c r="A190" s="306" t="s">
        <v>34859</v>
      </c>
      <c r="B190" s="1034" t="s">
        <v>34865</v>
      </c>
      <c r="C190" s="1035"/>
      <c r="D190" s="1035"/>
      <c r="E190" s="1035"/>
      <c r="F190" s="1036" t="s">
        <v>34884</v>
      </c>
      <c r="G190" s="396">
        <f>'FATOR K'!$E$4</f>
        <v>0.72460000000000002</v>
      </c>
    </row>
    <row r="191" spans="1:13">
      <c r="A191" s="306" t="s">
        <v>34860</v>
      </c>
      <c r="B191" s="1034" t="s">
        <v>34870</v>
      </c>
      <c r="C191" s="1035"/>
      <c r="D191" s="1035"/>
      <c r="E191" s="1035"/>
      <c r="F191" s="1036"/>
      <c r="G191" s="396">
        <f>'FATOR K'!$E$5</f>
        <v>3.9840475505956589E-2</v>
      </c>
    </row>
    <row r="192" spans="1:13">
      <c r="A192" s="306" t="s">
        <v>34861</v>
      </c>
      <c r="B192" s="1034" t="s">
        <v>34886</v>
      </c>
      <c r="C192" s="1035"/>
      <c r="D192" s="1035"/>
      <c r="E192" s="1035"/>
      <c r="F192" s="1036"/>
      <c r="G192" s="396">
        <f>'FATOR K'!$E$12</f>
        <v>0.1</v>
      </c>
    </row>
    <row r="193" spans="1:13">
      <c r="A193" s="306" t="s">
        <v>34862</v>
      </c>
      <c r="B193" s="1034" t="s">
        <v>34866</v>
      </c>
      <c r="C193" s="1035"/>
      <c r="D193" s="1035"/>
      <c r="E193" s="1035"/>
      <c r="F193" s="1036"/>
      <c r="G193" s="396">
        <f>'FATOR K'!$E$13</f>
        <v>8.2837033026529561E-2</v>
      </c>
    </row>
    <row r="194" spans="1:13">
      <c r="A194" s="469" t="s">
        <v>34863</v>
      </c>
      <c r="B194" s="1037" t="s">
        <v>34885</v>
      </c>
      <c r="C194" s="1038"/>
      <c r="D194" s="1038"/>
      <c r="E194" s="1038"/>
      <c r="F194" s="1039"/>
      <c r="G194" s="470">
        <f>'FATOR K'!$E$17</f>
        <v>2.1016599999999999</v>
      </c>
    </row>
    <row r="195" spans="1:13">
      <c r="A195" s="308" t="s">
        <v>34864</v>
      </c>
      <c r="B195" s="1031" t="s">
        <v>34868</v>
      </c>
      <c r="C195" s="1032"/>
      <c r="D195" s="1032"/>
      <c r="E195" s="1032"/>
      <c r="F195" s="1033"/>
      <c r="G195" s="471">
        <f>'FATOR K'!$E$18</f>
        <v>1.19112</v>
      </c>
    </row>
    <row r="196" spans="1:13">
      <c r="A196" s="309" t="s">
        <v>34867</v>
      </c>
      <c r="B196" s="1050" t="s">
        <v>34869</v>
      </c>
      <c r="C196" s="1050"/>
      <c r="D196" s="1050"/>
      <c r="E196" s="1050"/>
      <c r="F196" s="1051"/>
      <c r="G196" s="397">
        <f>ROUND(G187*(G194)+G188*(G195),2)</f>
        <v>5961.99</v>
      </c>
    </row>
    <row r="198" spans="1:13">
      <c r="A198" s="313" t="s">
        <v>37</v>
      </c>
      <c r="B198" s="298" t="s">
        <v>19</v>
      </c>
      <c r="C198" s="1052" t="s">
        <v>91</v>
      </c>
      <c r="D198" s="1053"/>
      <c r="E198" s="165" t="s">
        <v>0</v>
      </c>
      <c r="F198" s="165" t="s">
        <v>34882</v>
      </c>
      <c r="G198" s="165" t="s">
        <v>34883</v>
      </c>
    </row>
    <row r="199" spans="1:13" ht="30" customHeight="1">
      <c r="A199" s="464" t="str">
        <f>ORÇAMENTO!$C$32</f>
        <v>CPU-08</v>
      </c>
      <c r="B199" s="465"/>
      <c r="C199" s="1054" t="s">
        <v>38366</v>
      </c>
      <c r="D199" s="1055"/>
      <c r="E199" s="466" t="s">
        <v>39</v>
      </c>
      <c r="F199" s="466">
        <f>G217</f>
        <v>42570.57</v>
      </c>
      <c r="G199" s="467">
        <f>G224</f>
        <v>50706.66</v>
      </c>
    </row>
    <row r="200" spans="1:13">
      <c r="A200" s="1040" t="s">
        <v>34887</v>
      </c>
      <c r="B200" s="1040"/>
      <c r="C200" s="1040"/>
      <c r="D200" s="1040"/>
      <c r="E200" s="1040"/>
      <c r="F200" s="1040"/>
      <c r="G200" s="1040"/>
    </row>
    <row r="201" spans="1:13">
      <c r="A201" s="302" t="s">
        <v>20</v>
      </c>
      <c r="B201" s="302" t="s">
        <v>32</v>
      </c>
      <c r="C201" s="302" t="s">
        <v>24</v>
      </c>
      <c r="D201" s="302" t="s">
        <v>31</v>
      </c>
      <c r="E201" s="302" t="s">
        <v>30</v>
      </c>
      <c r="F201" s="302" t="s">
        <v>29</v>
      </c>
      <c r="G201" s="311" t="s">
        <v>34</v>
      </c>
    </row>
    <row r="202" spans="1:13">
      <c r="A202" s="459" t="str">
        <f>IFERROR(VLOOKUP(C202,CHOOSE({1,2},'REF-MO'!$E$7:$E$18,'REF-MO'!$D$7:$D$18),2,FALSE),"")</f>
        <v/>
      </c>
      <c r="B202" s="3"/>
      <c r="C202" s="161"/>
      <c r="D202" s="3" t="str">
        <f>IF(C202="","","H")</f>
        <v/>
      </c>
      <c r="E202" s="299"/>
      <c r="F202" s="446" t="str">
        <f>IFERROR(VLOOKUP($A202,'REF-MO'!$D$7:$J$18,7,FALSE),"")</f>
        <v/>
      </c>
      <c r="G202" s="391" t="str">
        <f>IFERROR(ROUND(E202*F202,2),"")</f>
        <v/>
      </c>
    </row>
    <row r="203" spans="1:13">
      <c r="A203" s="459" t="str">
        <f>IFERROR(VLOOKUP(C203,CHOOSE({1,2},'REF-MO'!$E$7:$E$14,'REF-MO'!$D$7:$D$14),2,FALSE),"")</f>
        <v/>
      </c>
      <c r="B203" s="3"/>
      <c r="C203" s="161"/>
      <c r="D203" s="3" t="str">
        <f>IF(C203="","","H")</f>
        <v/>
      </c>
      <c r="E203" s="299"/>
      <c r="F203" s="446" t="str">
        <f>IFERROR(VLOOKUP($A203,'REF-MO'!$D$7:$J$14,7,FALSE),"")</f>
        <v/>
      </c>
      <c r="G203" s="391" t="str">
        <f>IFERROR(ROUND(E203*F203,2),"")</f>
        <v/>
      </c>
    </row>
    <row r="204" spans="1:13">
      <c r="A204" s="459" t="str">
        <f>IFERROR(VLOOKUP(C204,CHOOSE({1,2},'REF-MO'!$E$7:$E$14,'REF-MO'!$D$7:$D$14),2,FALSE),"")</f>
        <v/>
      </c>
      <c r="B204" s="3"/>
      <c r="C204" s="161"/>
      <c r="D204" s="3" t="str">
        <f>IF(C204="","","H")</f>
        <v/>
      </c>
      <c r="E204" s="299"/>
      <c r="F204" s="446" t="str">
        <f>IFERROR(VLOOKUP($A204,'REF-MO'!$D$7:$J$14,7,FALSE),"")</f>
        <v/>
      </c>
      <c r="G204" s="391" t="str">
        <f>IFERROR(ROUND(E204*F204,2),"")</f>
        <v/>
      </c>
    </row>
    <row r="205" spans="1:13">
      <c r="A205" s="1026" t="s">
        <v>34</v>
      </c>
      <c r="B205" s="1026"/>
      <c r="C205" s="1026"/>
      <c r="D205" s="1026"/>
      <c r="E205" s="1026"/>
      <c r="F205" s="1026"/>
      <c r="G205" s="392">
        <f>ROUND(SUM(G202:G204),2)</f>
        <v>0</v>
      </c>
    </row>
    <row r="206" spans="1:13">
      <c r="A206" s="1041"/>
      <c r="B206" s="1041"/>
      <c r="C206" s="1041"/>
      <c r="D206" s="1041"/>
      <c r="E206" s="1041"/>
      <c r="F206" s="1041"/>
      <c r="G206" s="1041"/>
    </row>
    <row r="207" spans="1:13">
      <c r="A207" s="1040" t="s">
        <v>38122</v>
      </c>
      <c r="B207" s="1040"/>
      <c r="C207" s="1040"/>
      <c r="D207" s="1040"/>
      <c r="E207" s="1040"/>
      <c r="F207" s="1040"/>
      <c r="G207" s="1040"/>
      <c r="J207" s="1075" t="s">
        <v>31</v>
      </c>
      <c r="K207" s="1075"/>
      <c r="L207" s="1075" t="s">
        <v>29</v>
      </c>
      <c r="M207" s="1075"/>
    </row>
    <row r="208" spans="1:13">
      <c r="A208" s="302" t="s">
        <v>20</v>
      </c>
      <c r="B208" s="302" t="s">
        <v>32</v>
      </c>
      <c r="C208" s="302" t="s">
        <v>24</v>
      </c>
      <c r="D208" s="302" t="s">
        <v>31</v>
      </c>
      <c r="E208" s="302" t="s">
        <v>30</v>
      </c>
      <c r="F208" s="302" t="s">
        <v>29</v>
      </c>
      <c r="G208" s="311" t="s">
        <v>33</v>
      </c>
      <c r="I208" s="8">
        <v>1</v>
      </c>
      <c r="J208" s="650" t="str">
        <f>'REF-PROJ'!$E$6</f>
        <v>SENGE-BA</v>
      </c>
      <c r="K208" s="651" t="s">
        <v>1231</v>
      </c>
      <c r="L208" s="648" t="str">
        <f>'REF-PROJ'!$E$6</f>
        <v>SENGE-BA</v>
      </c>
      <c r="M208" s="651" t="s">
        <v>1231</v>
      </c>
    </row>
    <row r="209" spans="1:13">
      <c r="A209" s="315"/>
      <c r="B209" s="3" t="s">
        <v>35122</v>
      </c>
      <c r="C209" s="653" t="s">
        <v>38372</v>
      </c>
      <c r="D209" s="3" t="str">
        <f>J212</f>
        <v>km</v>
      </c>
      <c r="E209" s="299">
        <f>'PROJ-MC'!I73</f>
        <v>6.0255999999999998</v>
      </c>
      <c r="F209" s="446">
        <f>L212</f>
        <v>473.07</v>
      </c>
      <c r="G209" s="391">
        <f>IFERROR(ROUND(E209*F209,2),"")</f>
        <v>2850.53</v>
      </c>
      <c r="I209" s="8">
        <v>2</v>
      </c>
      <c r="J209" s="649" t="e">
        <f>VLOOKUP(C209,'REF-PROJ'!$B$7:$F$17,5,FALSE)</f>
        <v>#N/A</v>
      </c>
      <c r="K209" s="649" t="e">
        <f>VLOOKUP(C209,'REF-PROJ'!$B$7:$H$17,7,FALSE)</f>
        <v>#N/A</v>
      </c>
      <c r="L209" s="649" t="e">
        <f>VLOOKUP(C209,'REF-PROJ'!$B$7:$F$17,4,FALSE)</f>
        <v>#N/A</v>
      </c>
      <c r="M209" s="649" t="e">
        <f>VLOOKUP(C209,'REF-PROJ'!$B$7:$H$17,6,FALSE)</f>
        <v>#N/A</v>
      </c>
    </row>
    <row r="210" spans="1:13">
      <c r="A210" s="315"/>
      <c r="B210" s="3" t="s">
        <v>35122</v>
      </c>
      <c r="C210" s="653" t="s">
        <v>35168</v>
      </c>
      <c r="D210" s="3" t="str">
        <f>IFERROR(HLOOKUP($B210,J208:K212,I210,FALSE),"")</f>
        <v>km</v>
      </c>
      <c r="E210" s="299">
        <f>E209</f>
        <v>6.0255999999999998</v>
      </c>
      <c r="F210" s="446">
        <f>IFERROR(HLOOKUP($B210,L208:M212,I210,FALSE),"")</f>
        <v>2281.88</v>
      </c>
      <c r="G210" s="391">
        <f>IFERROR(ROUND(E210*F210,2),"")</f>
        <v>13749.7</v>
      </c>
      <c r="I210" s="8">
        <v>3</v>
      </c>
      <c r="J210" s="649" t="str">
        <f>VLOOKUP(C210,'REF-PROJ'!$B$7:$F$17,5,FALSE)</f>
        <v>km</v>
      </c>
      <c r="K210" s="649" t="str">
        <f>VLOOKUP(C210,'REF-PROJ'!$B$7:$H$17,7,FALSE)</f>
        <v>m²</v>
      </c>
      <c r="L210" s="649">
        <f>VLOOKUP(C210,'REF-PROJ'!$B$7:$F$17,4,FALSE)</f>
        <v>2281.88</v>
      </c>
      <c r="M210" s="649">
        <f>VLOOKUP(C210,'REF-PROJ'!$B$7:$H$17,6,FALSE)</f>
        <v>2.79</v>
      </c>
    </row>
    <row r="211" spans="1:13">
      <c r="A211" s="315"/>
      <c r="B211" s="3" t="s">
        <v>1231</v>
      </c>
      <c r="C211" s="653" t="s">
        <v>35151</v>
      </c>
      <c r="D211" s="3" t="str">
        <f>IFERROR(HLOOKUP($B211,J208:K212,I211,FALSE),"")</f>
        <v>m²</v>
      </c>
      <c r="E211" s="299">
        <f>E209*1000</f>
        <v>6025.5999999999995</v>
      </c>
      <c r="F211" s="446">
        <f>IFERROR(HLOOKUP($B211,L208:M212,I211,FALSE),"")</f>
        <v>4.3099999999999996</v>
      </c>
      <c r="G211" s="391">
        <f t="shared" ref="G211" si="8">IFERROR(ROUND(E211*F211,2),"")</f>
        <v>25970.34</v>
      </c>
      <c r="I211" s="8">
        <v>4</v>
      </c>
      <c r="J211" s="649">
        <f>VLOOKUP(C211,'REF-PROJ'!$B$7:$F$17,5,FALSE)</f>
        <v>0</v>
      </c>
      <c r="K211" s="649" t="str">
        <f>VLOOKUP(C211,'REF-PROJ'!$B$7:$H$17,7,FALSE)</f>
        <v>m²</v>
      </c>
      <c r="L211" s="649">
        <f>VLOOKUP(C211,'REF-PROJ'!$B$7:$F$17,4,FALSE)</f>
        <v>0</v>
      </c>
      <c r="M211" s="649">
        <f>VLOOKUP(C211,'REF-PROJ'!$B$7:$H$17,6,FALSE)</f>
        <v>4.3099999999999996</v>
      </c>
    </row>
    <row r="212" spans="1:13">
      <c r="A212" s="1026" t="s">
        <v>33</v>
      </c>
      <c r="B212" s="1026"/>
      <c r="C212" s="1026"/>
      <c r="D212" s="1026"/>
      <c r="E212" s="1026"/>
      <c r="F212" s="1026"/>
      <c r="G212" s="393">
        <f>ROUND(SUM(G209:G211),2)</f>
        <v>42570.57</v>
      </c>
      <c r="J212" s="649" t="str">
        <f>VLOOKUP(J213,'REF-PROJ'!$B$7:$F$17,5,FALSE)</f>
        <v>km</v>
      </c>
      <c r="K212" s="649">
        <f>VLOOKUP(J213,'REF-PROJ'!$B$7:$H$17,7,FALSE)</f>
        <v>0</v>
      </c>
      <c r="L212" s="649">
        <f>VLOOKUP(J213,'REF-PROJ'!$B$7:$F$17,4,FALSE)</f>
        <v>473.07</v>
      </c>
      <c r="M212" s="649">
        <f>VLOOKUP(J213,'REF-PROJ'!$B$7:$H$17,6,FALSE)</f>
        <v>0</v>
      </c>
    </row>
    <row r="213" spans="1:13" s="388" customFormat="1" ht="26.25" customHeight="1">
      <c r="A213" s="1027" t="s">
        <v>38132</v>
      </c>
      <c r="B213" s="1028"/>
      <c r="C213" s="1028"/>
      <c r="D213" s="1028"/>
      <c r="E213" s="1028"/>
      <c r="F213" s="1028"/>
      <c r="G213" s="1029"/>
      <c r="J213" s="1025" t="s">
        <v>35149</v>
      </c>
      <c r="K213" s="1025"/>
      <c r="L213" s="1025"/>
      <c r="M213" s="1025"/>
    </row>
    <row r="214" spans="1:13">
      <c r="A214" s="1030" t="s">
        <v>34855</v>
      </c>
      <c r="B214" s="1030"/>
      <c r="C214" s="1030"/>
      <c r="D214" s="1030"/>
      <c r="E214" s="1030"/>
      <c r="F214" s="1030"/>
      <c r="G214" s="1030"/>
    </row>
    <row r="215" spans="1:13">
      <c r="A215" s="304" t="s">
        <v>34856</v>
      </c>
      <c r="B215" s="1044" t="s">
        <v>34858</v>
      </c>
      <c r="C215" s="1045"/>
      <c r="D215" s="1045"/>
      <c r="E215" s="1045"/>
      <c r="F215" s="1046"/>
      <c r="G215" s="394">
        <f>G205</f>
        <v>0</v>
      </c>
    </row>
    <row r="216" spans="1:13">
      <c r="A216" s="305" t="s">
        <v>34857</v>
      </c>
      <c r="B216" s="1047" t="s">
        <v>38147</v>
      </c>
      <c r="C216" s="1048"/>
      <c r="D216" s="1048"/>
      <c r="E216" s="1048"/>
      <c r="F216" s="1049"/>
      <c r="G216" s="395">
        <f>G212</f>
        <v>42570.57</v>
      </c>
    </row>
    <row r="217" spans="1:13">
      <c r="A217" s="305" t="s">
        <v>34876</v>
      </c>
      <c r="B217" s="1047" t="s">
        <v>34877</v>
      </c>
      <c r="C217" s="1048"/>
      <c r="D217" s="1048"/>
      <c r="E217" s="1048"/>
      <c r="F217" s="1049"/>
      <c r="G217" s="395">
        <f>SUM(G215:G216)</f>
        <v>42570.57</v>
      </c>
    </row>
    <row r="218" spans="1:13">
      <c r="A218" s="306" t="s">
        <v>34859</v>
      </c>
      <c r="B218" s="1034" t="s">
        <v>34865</v>
      </c>
      <c r="C218" s="1035"/>
      <c r="D218" s="1035"/>
      <c r="E218" s="1035"/>
      <c r="F218" s="1036" t="s">
        <v>34884</v>
      </c>
      <c r="G218" s="396">
        <f>'FATOR K'!$E$4</f>
        <v>0.72460000000000002</v>
      </c>
    </row>
    <row r="219" spans="1:13">
      <c r="A219" s="306" t="s">
        <v>34860</v>
      </c>
      <c r="B219" s="1034" t="s">
        <v>34870</v>
      </c>
      <c r="C219" s="1035"/>
      <c r="D219" s="1035"/>
      <c r="E219" s="1035"/>
      <c r="F219" s="1036"/>
      <c r="G219" s="396">
        <f>'FATOR K'!$E$5</f>
        <v>3.9840475505956589E-2</v>
      </c>
    </row>
    <row r="220" spans="1:13">
      <c r="A220" s="306" t="s">
        <v>34861</v>
      </c>
      <c r="B220" s="1034" t="s">
        <v>34886</v>
      </c>
      <c r="C220" s="1035"/>
      <c r="D220" s="1035"/>
      <c r="E220" s="1035"/>
      <c r="F220" s="1036"/>
      <c r="G220" s="396">
        <f>'FATOR K'!$E$12</f>
        <v>0.1</v>
      </c>
    </row>
    <row r="221" spans="1:13">
      <c r="A221" s="306" t="s">
        <v>34862</v>
      </c>
      <c r="B221" s="1034" t="s">
        <v>34866</v>
      </c>
      <c r="C221" s="1035"/>
      <c r="D221" s="1035"/>
      <c r="E221" s="1035"/>
      <c r="F221" s="1036"/>
      <c r="G221" s="396">
        <f>'FATOR K'!$E$13</f>
        <v>8.2837033026529561E-2</v>
      </c>
    </row>
    <row r="222" spans="1:13">
      <c r="A222" s="469" t="s">
        <v>34863</v>
      </c>
      <c r="B222" s="1037" t="s">
        <v>34885</v>
      </c>
      <c r="C222" s="1038"/>
      <c r="D222" s="1038"/>
      <c r="E222" s="1038"/>
      <c r="F222" s="1039"/>
      <c r="G222" s="470">
        <f>'FATOR K'!$E$17</f>
        <v>2.1016599999999999</v>
      </c>
    </row>
    <row r="223" spans="1:13">
      <c r="A223" s="308" t="s">
        <v>34864</v>
      </c>
      <c r="B223" s="1031" t="s">
        <v>34868</v>
      </c>
      <c r="C223" s="1032"/>
      <c r="D223" s="1032"/>
      <c r="E223" s="1032"/>
      <c r="F223" s="1033"/>
      <c r="G223" s="471">
        <f>'FATOR K'!$E$18</f>
        <v>1.19112</v>
      </c>
    </row>
    <row r="224" spans="1:13">
      <c r="A224" s="309" t="s">
        <v>34867</v>
      </c>
      <c r="B224" s="1050" t="s">
        <v>34869</v>
      </c>
      <c r="C224" s="1050"/>
      <c r="D224" s="1050"/>
      <c r="E224" s="1050"/>
      <c r="F224" s="1051"/>
      <c r="G224" s="397">
        <f>ROUND(G215*(G222)+G216*(G223),2)</f>
        <v>50706.66</v>
      </c>
    </row>
    <row r="225" spans="1:13">
      <c r="G225" s="398"/>
    </row>
    <row r="226" spans="1:13">
      <c r="A226" s="313" t="s">
        <v>37</v>
      </c>
      <c r="B226" s="298" t="s">
        <v>19</v>
      </c>
      <c r="C226" s="1052" t="s">
        <v>91</v>
      </c>
      <c r="D226" s="1053"/>
      <c r="E226" s="165" t="s">
        <v>0</v>
      </c>
      <c r="F226" s="165" t="s">
        <v>34882</v>
      </c>
      <c r="G226" s="165" t="s">
        <v>34883</v>
      </c>
    </row>
    <row r="227" spans="1:13" ht="30" customHeight="1">
      <c r="A227" s="464" t="str">
        <f>ORÇAMENTO!$C$33</f>
        <v>CPU-09</v>
      </c>
      <c r="B227" s="465"/>
      <c r="C227" s="1054" t="s">
        <v>38367</v>
      </c>
      <c r="D227" s="1055"/>
      <c r="E227" s="466" t="s">
        <v>39</v>
      </c>
      <c r="F227" s="466">
        <f>G245</f>
        <v>5701.12</v>
      </c>
      <c r="G227" s="467">
        <f>G252</f>
        <v>6790.72</v>
      </c>
    </row>
    <row r="228" spans="1:13">
      <c r="A228" s="1040" t="s">
        <v>34887</v>
      </c>
      <c r="B228" s="1040"/>
      <c r="C228" s="1040"/>
      <c r="D228" s="1040"/>
      <c r="E228" s="1040"/>
      <c r="F228" s="1040"/>
      <c r="G228" s="1040"/>
    </row>
    <row r="229" spans="1:13">
      <c r="A229" s="302" t="s">
        <v>20</v>
      </c>
      <c r="B229" s="302" t="s">
        <v>32</v>
      </c>
      <c r="C229" s="302" t="s">
        <v>24</v>
      </c>
      <c r="D229" s="302" t="s">
        <v>31</v>
      </c>
      <c r="E229" s="302" t="s">
        <v>30</v>
      </c>
      <c r="F229" s="302" t="s">
        <v>29</v>
      </c>
      <c r="G229" s="311" t="s">
        <v>34</v>
      </c>
    </row>
    <row r="230" spans="1:13">
      <c r="A230" s="459" t="str">
        <f>IFERROR(VLOOKUP(C230,CHOOSE({1,2},'REF-MO'!$E$7:$E$18,'REF-MO'!$D$7:$D$18),2,FALSE),"")</f>
        <v/>
      </c>
      <c r="B230" s="3"/>
      <c r="C230" s="161"/>
      <c r="D230" s="3" t="str">
        <f>IF(C230="","","H")</f>
        <v/>
      </c>
      <c r="E230" s="299"/>
      <c r="F230" s="446" t="str">
        <f>IFERROR(VLOOKUP($A230,'REF-MO'!$D$7:$J$18,7,FALSE),"")</f>
        <v/>
      </c>
      <c r="G230" s="391" t="str">
        <f>IFERROR(ROUND(E230*F230,2),"")</f>
        <v/>
      </c>
    </row>
    <row r="231" spans="1:13">
      <c r="A231" s="459" t="str">
        <f>IFERROR(VLOOKUP(C231,CHOOSE({1,2},'REF-MO'!$E$7:$E$14,'REF-MO'!$D$7:$D$14),2,FALSE),"")</f>
        <v/>
      </c>
      <c r="B231" s="3"/>
      <c r="C231" s="161"/>
      <c r="D231" s="3" t="str">
        <f>IF(C231="","","H")</f>
        <v/>
      </c>
      <c r="E231" s="299"/>
      <c r="F231" s="446" t="str">
        <f>IFERROR(VLOOKUP($A231,'REF-MO'!$D$7:$J$14,7,FALSE),"")</f>
        <v/>
      </c>
      <c r="G231" s="391" t="str">
        <f>IFERROR(ROUND(E231*F231,2),"")</f>
        <v/>
      </c>
    </row>
    <row r="232" spans="1:13">
      <c r="A232" s="459" t="str">
        <f>IFERROR(VLOOKUP(C232,CHOOSE({1,2},'REF-MO'!$E$7:$E$14,'REF-MO'!$D$7:$D$14),2,FALSE),"")</f>
        <v/>
      </c>
      <c r="B232" s="3"/>
      <c r="C232" s="161"/>
      <c r="D232" s="3" t="str">
        <f>IF(C232="","","H")</f>
        <v/>
      </c>
      <c r="E232" s="299"/>
      <c r="F232" s="446" t="str">
        <f>IFERROR(VLOOKUP($A232,'REF-MO'!$D$7:$J$14,7,FALSE),"")</f>
        <v/>
      </c>
      <c r="G232" s="391" t="str">
        <f>IFERROR(ROUND(E232*F232,2),"")</f>
        <v/>
      </c>
    </row>
    <row r="233" spans="1:13">
      <c r="A233" s="1026" t="s">
        <v>34</v>
      </c>
      <c r="B233" s="1026"/>
      <c r="C233" s="1026"/>
      <c r="D233" s="1026"/>
      <c r="E233" s="1026"/>
      <c r="F233" s="1026"/>
      <c r="G233" s="392">
        <f>ROUND(SUM(G230:G232),2)</f>
        <v>0</v>
      </c>
    </row>
    <row r="234" spans="1:13">
      <c r="A234" s="1041"/>
      <c r="B234" s="1041"/>
      <c r="C234" s="1041"/>
      <c r="D234" s="1041"/>
      <c r="E234" s="1041"/>
      <c r="F234" s="1041"/>
      <c r="G234" s="1041"/>
    </row>
    <row r="235" spans="1:13">
      <c r="A235" s="1040" t="s">
        <v>38122</v>
      </c>
      <c r="B235" s="1040"/>
      <c r="C235" s="1040"/>
      <c r="D235" s="1040"/>
      <c r="E235" s="1040"/>
      <c r="F235" s="1040"/>
      <c r="G235" s="1040"/>
      <c r="J235" s="1075" t="s">
        <v>31</v>
      </c>
      <c r="K235" s="1075"/>
      <c r="L235" s="1075" t="s">
        <v>29</v>
      </c>
      <c r="M235" s="1075"/>
    </row>
    <row r="236" spans="1:13">
      <c r="A236" s="302" t="s">
        <v>20</v>
      </c>
      <c r="B236" s="302" t="s">
        <v>32</v>
      </c>
      <c r="C236" s="302" t="s">
        <v>24</v>
      </c>
      <c r="D236" s="302" t="s">
        <v>31</v>
      </c>
      <c r="E236" s="302" t="s">
        <v>30</v>
      </c>
      <c r="F236" s="302" t="s">
        <v>29</v>
      </c>
      <c r="G236" s="311" t="s">
        <v>33</v>
      </c>
      <c r="I236" s="8">
        <v>1</v>
      </c>
      <c r="J236" s="650" t="str">
        <f>'REF-PROJ'!$E$6</f>
        <v>SENGE-BA</v>
      </c>
      <c r="K236" s="651" t="s">
        <v>1231</v>
      </c>
      <c r="L236" s="648" t="str">
        <f>'REF-PROJ'!$E$6</f>
        <v>SENGE-BA</v>
      </c>
      <c r="M236" s="651" t="s">
        <v>1231</v>
      </c>
    </row>
    <row r="237" spans="1:13">
      <c r="A237" s="3"/>
      <c r="B237" s="3" t="s">
        <v>35122</v>
      </c>
      <c r="C237" s="161" t="s">
        <v>35150</v>
      </c>
      <c r="D237" s="3" t="str">
        <f>IFERROR(HLOOKUP($B237,J236:K240,I237,FALSE),"")</f>
        <v>km</v>
      </c>
      <c r="E237" s="299">
        <f>'PROJ-MC'!I78</f>
        <v>6.0255999999999998</v>
      </c>
      <c r="F237" s="446">
        <f>IFERROR(HLOOKUP($B237,L236:M240,I237,FALSE),"")</f>
        <v>946.15</v>
      </c>
      <c r="G237" s="391">
        <f>IFERROR(ROUND(E237*F237,2),"")</f>
        <v>5701.12</v>
      </c>
      <c r="I237" s="8">
        <v>2</v>
      </c>
      <c r="J237" s="649" t="str">
        <f>VLOOKUP(C237,'REF-PROJ'!$B$7:$F$17,5,FALSE)</f>
        <v>km</v>
      </c>
      <c r="K237" s="649" t="str">
        <f>VLOOKUP(C237,'REF-PROJ'!$B$7:$H$17,7,FALSE)</f>
        <v>m²</v>
      </c>
      <c r="L237" s="649">
        <f>VLOOKUP(C237,'REF-PROJ'!$B$7:$F$17,4,FALSE)</f>
        <v>946.15</v>
      </c>
      <c r="M237" s="649">
        <f>VLOOKUP(C237,'REF-PROJ'!$B$7:$H$17,6,FALSE)</f>
        <v>4.21</v>
      </c>
    </row>
    <row r="238" spans="1:13">
      <c r="A238" s="315"/>
      <c r="B238" s="3"/>
      <c r="C238" s="653"/>
      <c r="D238" s="3" t="str">
        <f>IFERROR(HLOOKUP($B238,J236:K240,I238,FALSE),"")</f>
        <v/>
      </c>
      <c r="E238" s="299"/>
      <c r="F238" s="446" t="str">
        <f>IFERROR(HLOOKUP($B238,L236:M240,I238,FALSE),"")</f>
        <v/>
      </c>
      <c r="G238" s="391" t="str">
        <f>IFERROR(ROUND(E238*F238,2),"")</f>
        <v/>
      </c>
      <c r="I238" s="8">
        <v>3</v>
      </c>
      <c r="J238" s="649" t="e">
        <f>VLOOKUP(C238,'REF-PROJ'!$B$7:$F$17,5,FALSE)</f>
        <v>#N/A</v>
      </c>
      <c r="K238" s="649" t="e">
        <f>VLOOKUP(C238,'REF-PROJ'!$B$7:$H$17,7,FALSE)</f>
        <v>#N/A</v>
      </c>
      <c r="L238" s="649" t="e">
        <f>VLOOKUP(C238,'REF-PROJ'!$B$7:$F$17,4,FALSE)</f>
        <v>#N/A</v>
      </c>
      <c r="M238" s="649" t="e">
        <f>VLOOKUP(C238,'REF-PROJ'!$B$7:$H$17,6,FALSE)</f>
        <v>#N/A</v>
      </c>
    </row>
    <row r="239" spans="1:13">
      <c r="A239" s="315"/>
      <c r="B239" s="3"/>
      <c r="C239" s="653"/>
      <c r="D239" s="3" t="str">
        <f>IFERROR(HLOOKUP($B239,J236:K240,I239,FALSE),"")</f>
        <v/>
      </c>
      <c r="E239" s="299"/>
      <c r="F239" s="446" t="str">
        <f>IFERROR(HLOOKUP($B239,L236:M240,I239,FALSE),"")</f>
        <v/>
      </c>
      <c r="G239" s="391" t="str">
        <f t="shared" ref="G239" si="9">IFERROR(ROUND(E239*F239,2),"")</f>
        <v/>
      </c>
      <c r="I239" s="8">
        <v>4</v>
      </c>
      <c r="J239" s="649" t="e">
        <f>VLOOKUP(C239,'REF-PROJ'!$B$7:$F$17,5,FALSE)</f>
        <v>#N/A</v>
      </c>
      <c r="K239" s="649" t="e">
        <f>VLOOKUP(C239,'REF-PROJ'!$B$7:$H$17,7,FALSE)</f>
        <v>#N/A</v>
      </c>
      <c r="L239" s="649" t="e">
        <f>VLOOKUP(C239,'REF-PROJ'!$B$7:$F$17,4,FALSE)</f>
        <v>#N/A</v>
      </c>
      <c r="M239" s="649" t="e">
        <f>VLOOKUP(C239,'REF-PROJ'!$B$7:$H$17,6,FALSE)</f>
        <v>#N/A</v>
      </c>
    </row>
    <row r="240" spans="1:13">
      <c r="A240" s="1026" t="s">
        <v>33</v>
      </c>
      <c r="B240" s="1026"/>
      <c r="C240" s="1026"/>
      <c r="D240" s="1026"/>
      <c r="E240" s="1026"/>
      <c r="F240" s="1026"/>
      <c r="G240" s="393">
        <f>ROUND(SUM(G237:G239),2)</f>
        <v>5701.12</v>
      </c>
    </row>
    <row r="241" spans="1:7" s="388" customFormat="1">
      <c r="A241" s="1027" t="s">
        <v>35166</v>
      </c>
      <c r="B241" s="1028"/>
      <c r="C241" s="1028"/>
      <c r="D241" s="1028"/>
      <c r="E241" s="1028"/>
      <c r="F241" s="1028"/>
      <c r="G241" s="1029"/>
    </row>
    <row r="242" spans="1:7">
      <c r="A242" s="1030" t="s">
        <v>34855</v>
      </c>
      <c r="B242" s="1030"/>
      <c r="C242" s="1030"/>
      <c r="D242" s="1030"/>
      <c r="E242" s="1030"/>
      <c r="F242" s="1030"/>
      <c r="G242" s="1030"/>
    </row>
    <row r="243" spans="1:7">
      <c r="A243" s="304" t="s">
        <v>34856</v>
      </c>
      <c r="B243" s="1044" t="s">
        <v>34858</v>
      </c>
      <c r="C243" s="1045"/>
      <c r="D243" s="1045"/>
      <c r="E243" s="1045"/>
      <c r="F243" s="1046"/>
      <c r="G243" s="394">
        <f>G233</f>
        <v>0</v>
      </c>
    </row>
    <row r="244" spans="1:7">
      <c r="A244" s="305" t="s">
        <v>34857</v>
      </c>
      <c r="B244" s="1047" t="s">
        <v>38147</v>
      </c>
      <c r="C244" s="1048"/>
      <c r="D244" s="1048"/>
      <c r="E244" s="1048"/>
      <c r="F244" s="1049"/>
      <c r="G244" s="395">
        <f>G240</f>
        <v>5701.12</v>
      </c>
    </row>
    <row r="245" spans="1:7">
      <c r="A245" s="305" t="s">
        <v>34876</v>
      </c>
      <c r="B245" s="1047" t="s">
        <v>34877</v>
      </c>
      <c r="C245" s="1048"/>
      <c r="D245" s="1048"/>
      <c r="E245" s="1048"/>
      <c r="F245" s="1049"/>
      <c r="G245" s="395">
        <f>SUM(G243:G244)</f>
        <v>5701.12</v>
      </c>
    </row>
    <row r="246" spans="1:7">
      <c r="A246" s="306" t="s">
        <v>34859</v>
      </c>
      <c r="B246" s="1034" t="s">
        <v>34865</v>
      </c>
      <c r="C246" s="1035"/>
      <c r="D246" s="1035"/>
      <c r="E246" s="1035"/>
      <c r="F246" s="1036" t="s">
        <v>34884</v>
      </c>
      <c r="G246" s="396">
        <f>'FATOR K'!$E$4</f>
        <v>0.72460000000000002</v>
      </c>
    </row>
    <row r="247" spans="1:7">
      <c r="A247" s="306" t="s">
        <v>34860</v>
      </c>
      <c r="B247" s="1034" t="s">
        <v>34870</v>
      </c>
      <c r="C247" s="1035"/>
      <c r="D247" s="1035"/>
      <c r="E247" s="1035"/>
      <c r="F247" s="1036"/>
      <c r="G247" s="396">
        <f>'FATOR K'!$E$5</f>
        <v>3.9840475505956589E-2</v>
      </c>
    </row>
    <row r="248" spans="1:7">
      <c r="A248" s="306" t="s">
        <v>34861</v>
      </c>
      <c r="B248" s="1034" t="s">
        <v>34886</v>
      </c>
      <c r="C248" s="1035"/>
      <c r="D248" s="1035"/>
      <c r="E248" s="1035"/>
      <c r="F248" s="1036"/>
      <c r="G248" s="396">
        <f>'FATOR K'!$E$12</f>
        <v>0.1</v>
      </c>
    </row>
    <row r="249" spans="1:7">
      <c r="A249" s="306" t="s">
        <v>34862</v>
      </c>
      <c r="B249" s="1034" t="s">
        <v>34866</v>
      </c>
      <c r="C249" s="1035"/>
      <c r="D249" s="1035"/>
      <c r="E249" s="1035"/>
      <c r="F249" s="1036"/>
      <c r="G249" s="396">
        <f>'FATOR K'!$E$13</f>
        <v>8.2837033026529561E-2</v>
      </c>
    </row>
    <row r="250" spans="1:7">
      <c r="A250" s="469" t="s">
        <v>34863</v>
      </c>
      <c r="B250" s="1037" t="s">
        <v>34885</v>
      </c>
      <c r="C250" s="1038"/>
      <c r="D250" s="1038"/>
      <c r="E250" s="1038"/>
      <c r="F250" s="1039"/>
      <c r="G250" s="470">
        <f>'FATOR K'!$E$17</f>
        <v>2.1016599999999999</v>
      </c>
    </row>
    <row r="251" spans="1:7">
      <c r="A251" s="308" t="s">
        <v>34864</v>
      </c>
      <c r="B251" s="1031" t="s">
        <v>34868</v>
      </c>
      <c r="C251" s="1032"/>
      <c r="D251" s="1032"/>
      <c r="E251" s="1032"/>
      <c r="F251" s="1033"/>
      <c r="G251" s="471">
        <f>'FATOR K'!$E$18</f>
        <v>1.19112</v>
      </c>
    </row>
    <row r="252" spans="1:7">
      <c r="A252" s="309" t="s">
        <v>34867</v>
      </c>
      <c r="B252" s="1050" t="s">
        <v>34869</v>
      </c>
      <c r="C252" s="1050"/>
      <c r="D252" s="1050"/>
      <c r="E252" s="1050"/>
      <c r="F252" s="1051"/>
      <c r="G252" s="397">
        <f>ROUND(G243*(G250)+G244*(G251),2)</f>
        <v>6790.72</v>
      </c>
    </row>
    <row r="253" spans="1:7">
      <c r="G253" s="398"/>
    </row>
    <row r="254" spans="1:7">
      <c r="A254" s="313" t="s">
        <v>37</v>
      </c>
      <c r="B254" s="298" t="s">
        <v>19</v>
      </c>
      <c r="C254" s="1052" t="s">
        <v>91</v>
      </c>
      <c r="D254" s="1053"/>
      <c r="E254" s="165" t="s">
        <v>0</v>
      </c>
      <c r="F254" s="165" t="s">
        <v>34882</v>
      </c>
      <c r="G254" s="165" t="s">
        <v>34883</v>
      </c>
    </row>
    <row r="255" spans="1:7" ht="30" customHeight="1">
      <c r="A255" s="464" t="str">
        <f>ORÇAMENTO!C34</f>
        <v>CPU-10</v>
      </c>
      <c r="B255" s="465"/>
      <c r="C255" s="1054" t="s">
        <v>38368</v>
      </c>
      <c r="D255" s="1055"/>
      <c r="E255" s="466" t="s">
        <v>39</v>
      </c>
      <c r="F255" s="466">
        <f>G273</f>
        <v>5910.4</v>
      </c>
      <c r="G255" s="467">
        <f>G280</f>
        <v>12421.65</v>
      </c>
    </row>
    <row r="256" spans="1:7">
      <c r="A256" s="1040" t="s">
        <v>34887</v>
      </c>
      <c r="B256" s="1040"/>
      <c r="C256" s="1040"/>
      <c r="D256" s="1040"/>
      <c r="E256" s="1040"/>
      <c r="F256" s="1040"/>
      <c r="G256" s="1040"/>
    </row>
    <row r="257" spans="1:13">
      <c r="A257" s="302" t="s">
        <v>20</v>
      </c>
      <c r="B257" s="302" t="s">
        <v>32</v>
      </c>
      <c r="C257" s="302" t="s">
        <v>24</v>
      </c>
      <c r="D257" s="302" t="s">
        <v>31</v>
      </c>
      <c r="E257" s="302" t="s">
        <v>30</v>
      </c>
      <c r="F257" s="302" t="s">
        <v>29</v>
      </c>
      <c r="G257" s="311" t="s">
        <v>34</v>
      </c>
    </row>
    <row r="258" spans="1:13">
      <c r="A258" s="459">
        <f>IFERROR(VLOOKUP(C258,CHOOSE({1,2},'[13]CONSULT-MO'!$E$7:$E$18,'[13]CONSULT-MO'!$D$7:$D$18),2,FALSE),"")</f>
        <v>40939</v>
      </c>
      <c r="B258" s="3" t="s">
        <v>27</v>
      </c>
      <c r="C258" s="161" t="s">
        <v>34905</v>
      </c>
      <c r="D258" s="3" t="str">
        <f>IF(C258="","","H")</f>
        <v>H</v>
      </c>
      <c r="E258" s="299">
        <f>10*8</f>
        <v>80</v>
      </c>
      <c r="F258" s="446">
        <f>IFERROR(VLOOKUP($A258,'[13]CONSULT-MO'!$D$7:$J$18,7,FALSE),"")</f>
        <v>54.2</v>
      </c>
      <c r="G258" s="391">
        <f>IFERROR(ROUND(E258*F258,2),"")</f>
        <v>4336</v>
      </c>
    </row>
    <row r="259" spans="1:13">
      <c r="A259" s="459">
        <f>IFERROR(VLOOKUP(C259,CHOOSE({1,2},'[13]CONSULT-MO'!$E$7:$E$14,'[13]CONSULT-MO'!$D$7:$D$14),2,FALSE),"")</f>
        <v>40805</v>
      </c>
      <c r="B259" s="3" t="s">
        <v>27</v>
      </c>
      <c r="C259" s="161" t="s">
        <v>34934</v>
      </c>
      <c r="D259" s="3" t="str">
        <f>IF(C259="","","H")</f>
        <v>H</v>
      </c>
      <c r="E259" s="299">
        <f>15*8</f>
        <v>120</v>
      </c>
      <c r="F259" s="446">
        <f>IFERROR(VLOOKUP($A259,'[13]CONSULT-MO'!$D$7:$J$14,7,FALSE),"")</f>
        <v>13.12</v>
      </c>
      <c r="G259" s="391">
        <f>IFERROR(ROUND(E259*F259,2),"")</f>
        <v>1574.4</v>
      </c>
    </row>
    <row r="260" spans="1:13">
      <c r="A260" s="459" t="str">
        <f>IFERROR(VLOOKUP(C260,CHOOSE({1,2},'[13]CONSULT-MO'!$E$7:$E$14,'[13]CONSULT-MO'!$D$7:$D$14),2,FALSE),"")</f>
        <v/>
      </c>
      <c r="B260" s="3"/>
      <c r="C260" s="161"/>
      <c r="D260" s="3" t="str">
        <f>IF(C260="","","H")</f>
        <v/>
      </c>
      <c r="E260" s="299"/>
      <c r="F260" s="446" t="str">
        <f>IFERROR(VLOOKUP($A260,'[13]CONSULT-MO'!$D$7:$J$14,7,FALSE),"")</f>
        <v/>
      </c>
      <c r="G260" s="391" t="str">
        <f>IFERROR(ROUND(E260*F260,2),"")</f>
        <v/>
      </c>
    </row>
    <row r="261" spans="1:13">
      <c r="A261" s="1026" t="s">
        <v>34</v>
      </c>
      <c r="B261" s="1026"/>
      <c r="C261" s="1026"/>
      <c r="D261" s="1026"/>
      <c r="E261" s="1026"/>
      <c r="F261" s="1026"/>
      <c r="G261" s="392">
        <f>ROUND(SUM(G258:G260),2)</f>
        <v>5910.4</v>
      </c>
    </row>
    <row r="262" spans="1:13">
      <c r="A262" s="1041"/>
      <c r="B262" s="1041"/>
      <c r="C262" s="1041"/>
      <c r="D262" s="1041"/>
      <c r="E262" s="1041"/>
      <c r="F262" s="1041"/>
      <c r="G262" s="1041"/>
    </row>
    <row r="263" spans="1:13">
      <c r="A263" s="1040" t="s">
        <v>38122</v>
      </c>
      <c r="B263" s="1040"/>
      <c r="C263" s="1040"/>
      <c r="D263" s="1040"/>
      <c r="E263" s="1040"/>
      <c r="F263" s="1040"/>
      <c r="G263" s="1040"/>
      <c r="J263" s="1075" t="s">
        <v>31</v>
      </c>
      <c r="K263" s="1075"/>
      <c r="L263" s="1075" t="s">
        <v>29</v>
      </c>
      <c r="M263" s="1075"/>
    </row>
    <row r="264" spans="1:13">
      <c r="A264" s="302" t="s">
        <v>20</v>
      </c>
      <c r="B264" s="302" t="s">
        <v>32</v>
      </c>
      <c r="C264" s="302" t="s">
        <v>24</v>
      </c>
      <c r="D264" s="302" t="s">
        <v>31</v>
      </c>
      <c r="E264" s="302" t="s">
        <v>30</v>
      </c>
      <c r="F264" s="302" t="s">
        <v>29</v>
      </c>
      <c r="G264" s="311" t="s">
        <v>33</v>
      </c>
      <c r="I264" s="8">
        <v>1</v>
      </c>
      <c r="J264" s="650" t="str">
        <f>'REF-PROJ'!$E$6</f>
        <v>SENGE-BA</v>
      </c>
      <c r="K264" s="651" t="s">
        <v>1231</v>
      </c>
      <c r="L264" s="648" t="str">
        <f>'REF-PROJ'!$E$6</f>
        <v>SENGE-BA</v>
      </c>
      <c r="M264" s="651" t="s">
        <v>1231</v>
      </c>
    </row>
    <row r="265" spans="1:13">
      <c r="A265" s="3"/>
      <c r="B265" s="3"/>
      <c r="C265" s="161"/>
      <c r="D265" s="3" t="str">
        <f>IFERROR(HLOOKUP($B265,J264:K268,I265,FALSE),"")</f>
        <v/>
      </c>
      <c r="E265" s="299"/>
      <c r="F265" s="446" t="str">
        <f>IFERROR(HLOOKUP($B265,L264:M268,I265,FALSE),"")</f>
        <v/>
      </c>
      <c r="G265" s="391" t="str">
        <f>IFERROR(ROUND(E265*F265,2),"")</f>
        <v/>
      </c>
      <c r="I265" s="8">
        <v>2</v>
      </c>
      <c r="J265" s="649" t="e">
        <f>VLOOKUP(C265,'REF-PROJ'!$B$7:$F$17,5,FALSE)</f>
        <v>#N/A</v>
      </c>
      <c r="K265" s="649" t="e">
        <f>VLOOKUP(C265,'REF-PROJ'!$B$7:$H$17,7,FALSE)</f>
        <v>#N/A</v>
      </c>
      <c r="L265" s="649" t="e">
        <f>VLOOKUP(C265,'REF-PROJ'!$B$7:$F$17,4,FALSE)</f>
        <v>#N/A</v>
      </c>
      <c r="M265" s="649" t="e">
        <f>VLOOKUP(C265,'REF-PROJ'!$B$7:$H$17,6,FALSE)</f>
        <v>#N/A</v>
      </c>
    </row>
    <row r="266" spans="1:13">
      <c r="A266" s="315"/>
      <c r="B266" s="3"/>
      <c r="C266" s="653"/>
      <c r="D266" s="3" t="str">
        <f>IFERROR(HLOOKUP($B266,J264:K268,I266,FALSE),"")</f>
        <v/>
      </c>
      <c r="E266" s="299"/>
      <c r="F266" s="446" t="str">
        <f>IFERROR(HLOOKUP($B266,L264:M268,I266,FALSE),"")</f>
        <v/>
      </c>
      <c r="G266" s="391" t="str">
        <f>IFERROR(ROUND(E266*F266,2),"")</f>
        <v/>
      </c>
      <c r="I266" s="8">
        <v>3</v>
      </c>
      <c r="J266" s="649" t="e">
        <f>VLOOKUP(C266,'REF-PROJ'!$B$7:$F$17,5,FALSE)</f>
        <v>#N/A</v>
      </c>
      <c r="K266" s="649" t="e">
        <f>VLOOKUP(C266,'REF-PROJ'!$B$7:$H$17,7,FALSE)</f>
        <v>#N/A</v>
      </c>
      <c r="L266" s="649" t="e">
        <f>VLOOKUP(C266,'REF-PROJ'!$B$7:$F$17,4,FALSE)</f>
        <v>#N/A</v>
      </c>
      <c r="M266" s="649" t="e">
        <f>VLOOKUP(C266,'REF-PROJ'!$B$7:$H$17,6,FALSE)</f>
        <v>#N/A</v>
      </c>
    </row>
    <row r="267" spans="1:13">
      <c r="A267" s="315"/>
      <c r="B267" s="3"/>
      <c r="C267" s="653"/>
      <c r="D267" s="3" t="str">
        <f>IFERROR(HLOOKUP($B267,J264:K268,I267,FALSE),"")</f>
        <v/>
      </c>
      <c r="E267" s="299"/>
      <c r="F267" s="446" t="str">
        <f>IFERROR(HLOOKUP($B267,L264:M268,I267,FALSE),"")</f>
        <v/>
      </c>
      <c r="G267" s="391" t="str">
        <f t="shared" ref="G267" si="10">IFERROR(ROUND(E267*F267,2),"")</f>
        <v/>
      </c>
      <c r="I267" s="8">
        <v>4</v>
      </c>
      <c r="J267" s="649" t="e">
        <f>VLOOKUP(C267,'REF-PROJ'!$B$7:$F$17,5,FALSE)</f>
        <v>#N/A</v>
      </c>
      <c r="K267" s="649" t="e">
        <f>VLOOKUP(C267,'REF-PROJ'!$B$7:$H$17,7,FALSE)</f>
        <v>#N/A</v>
      </c>
      <c r="L267" s="649" t="e">
        <f>VLOOKUP(C267,'REF-PROJ'!$B$7:$F$17,4,FALSE)</f>
        <v>#N/A</v>
      </c>
      <c r="M267" s="649" t="e">
        <f>VLOOKUP(C267,'REF-PROJ'!$B$7:$H$17,6,FALSE)</f>
        <v>#N/A</v>
      </c>
    </row>
    <row r="268" spans="1:13">
      <c r="A268" s="1026" t="s">
        <v>33</v>
      </c>
      <c r="B268" s="1026"/>
      <c r="C268" s="1026"/>
      <c r="D268" s="1026"/>
      <c r="E268" s="1026"/>
      <c r="F268" s="1026"/>
      <c r="G268" s="393">
        <f>ROUND(SUM(G265:G267),2)</f>
        <v>0</v>
      </c>
    </row>
    <row r="269" spans="1:13" s="388" customFormat="1">
      <c r="A269" s="1027" t="s">
        <v>35167</v>
      </c>
      <c r="B269" s="1028"/>
      <c r="C269" s="1028"/>
      <c r="D269" s="1028"/>
      <c r="E269" s="1028"/>
      <c r="F269" s="1028"/>
      <c r="G269" s="1029"/>
    </row>
    <row r="270" spans="1:13">
      <c r="A270" s="1030" t="s">
        <v>34855</v>
      </c>
      <c r="B270" s="1030"/>
      <c r="C270" s="1030"/>
      <c r="D270" s="1030"/>
      <c r="E270" s="1030"/>
      <c r="F270" s="1030"/>
      <c r="G270" s="1030"/>
    </row>
    <row r="271" spans="1:13">
      <c r="A271" s="304" t="s">
        <v>34856</v>
      </c>
      <c r="B271" s="1044" t="s">
        <v>34858</v>
      </c>
      <c r="C271" s="1045"/>
      <c r="D271" s="1045"/>
      <c r="E271" s="1045"/>
      <c r="F271" s="1046"/>
      <c r="G271" s="394">
        <f>G261</f>
        <v>5910.4</v>
      </c>
    </row>
    <row r="272" spans="1:13">
      <c r="A272" s="305" t="s">
        <v>34857</v>
      </c>
      <c r="B272" s="1047" t="s">
        <v>38147</v>
      </c>
      <c r="C272" s="1048"/>
      <c r="D272" s="1048"/>
      <c r="E272" s="1048"/>
      <c r="F272" s="1049"/>
      <c r="G272" s="395">
        <f>G268</f>
        <v>0</v>
      </c>
    </row>
    <row r="273" spans="1:7">
      <c r="A273" s="305" t="s">
        <v>34876</v>
      </c>
      <c r="B273" s="1047" t="s">
        <v>34877</v>
      </c>
      <c r="C273" s="1048"/>
      <c r="D273" s="1048"/>
      <c r="E273" s="1048"/>
      <c r="F273" s="1049"/>
      <c r="G273" s="395">
        <f>SUM(G271:G272)</f>
        <v>5910.4</v>
      </c>
    </row>
    <row r="274" spans="1:7">
      <c r="A274" s="306" t="s">
        <v>34859</v>
      </c>
      <c r="B274" s="1034" t="s">
        <v>34865</v>
      </c>
      <c r="C274" s="1035"/>
      <c r="D274" s="1035"/>
      <c r="E274" s="1035"/>
      <c r="F274" s="1036" t="s">
        <v>34884</v>
      </c>
      <c r="G274" s="396">
        <f>'FATOR K'!$E$4</f>
        <v>0.72460000000000002</v>
      </c>
    </row>
    <row r="275" spans="1:7">
      <c r="A275" s="306" t="s">
        <v>34860</v>
      </c>
      <c r="B275" s="1034" t="s">
        <v>34870</v>
      </c>
      <c r="C275" s="1035"/>
      <c r="D275" s="1035"/>
      <c r="E275" s="1035"/>
      <c r="F275" s="1036"/>
      <c r="G275" s="396">
        <f>'FATOR K'!$E$5</f>
        <v>3.9840475505956589E-2</v>
      </c>
    </row>
    <row r="276" spans="1:7">
      <c r="A276" s="306" t="s">
        <v>34861</v>
      </c>
      <c r="B276" s="1034" t="s">
        <v>34886</v>
      </c>
      <c r="C276" s="1035"/>
      <c r="D276" s="1035"/>
      <c r="E276" s="1035"/>
      <c r="F276" s="1036"/>
      <c r="G276" s="396">
        <f>'FATOR K'!$E$12</f>
        <v>0.1</v>
      </c>
    </row>
    <row r="277" spans="1:7">
      <c r="A277" s="306" t="s">
        <v>34862</v>
      </c>
      <c r="B277" s="1034" t="s">
        <v>34866</v>
      </c>
      <c r="C277" s="1035"/>
      <c r="D277" s="1035"/>
      <c r="E277" s="1035"/>
      <c r="F277" s="1036"/>
      <c r="G277" s="396">
        <f>'FATOR K'!$E$13</f>
        <v>8.2837033026529561E-2</v>
      </c>
    </row>
    <row r="278" spans="1:7">
      <c r="A278" s="469" t="s">
        <v>34863</v>
      </c>
      <c r="B278" s="1037" t="s">
        <v>34885</v>
      </c>
      <c r="C278" s="1038"/>
      <c r="D278" s="1038"/>
      <c r="E278" s="1038"/>
      <c r="F278" s="1039"/>
      <c r="G278" s="470">
        <f>'FATOR K'!$E$17</f>
        <v>2.1016599999999999</v>
      </c>
    </row>
    <row r="279" spans="1:7">
      <c r="A279" s="308" t="s">
        <v>34864</v>
      </c>
      <c r="B279" s="1031" t="s">
        <v>34868</v>
      </c>
      <c r="C279" s="1032"/>
      <c r="D279" s="1032"/>
      <c r="E279" s="1032"/>
      <c r="F279" s="1033"/>
      <c r="G279" s="471">
        <f>'FATOR K'!$E$18</f>
        <v>1.19112</v>
      </c>
    </row>
    <row r="280" spans="1:7">
      <c r="A280" s="309" t="s">
        <v>34867</v>
      </c>
      <c r="B280" s="1050" t="s">
        <v>34869</v>
      </c>
      <c r="C280" s="1050"/>
      <c r="D280" s="1050"/>
      <c r="E280" s="1050"/>
      <c r="F280" s="1051"/>
      <c r="G280" s="397">
        <f>ROUND(G271*(G278)+G272*(G279),2)</f>
        <v>12421.65</v>
      </c>
    </row>
    <row r="281" spans="1:7" ht="40.5" customHeight="1">
      <c r="A281" s="1027" t="s">
        <v>38158</v>
      </c>
      <c r="B281" s="1028"/>
      <c r="C281" s="1028"/>
      <c r="D281" s="1028"/>
      <c r="E281" s="1028"/>
      <c r="F281" s="1028"/>
      <c r="G281" s="1029"/>
    </row>
    <row r="282" spans="1:7">
      <c r="A282" s="313" t="s">
        <v>37</v>
      </c>
      <c r="B282" s="298" t="s">
        <v>19</v>
      </c>
      <c r="C282" s="1052" t="s">
        <v>91</v>
      </c>
      <c r="D282" s="1053"/>
      <c r="E282" s="165" t="s">
        <v>0</v>
      </c>
      <c r="F282" s="165" t="s">
        <v>34882</v>
      </c>
      <c r="G282" s="165" t="s">
        <v>34883</v>
      </c>
    </row>
    <row r="283" spans="1:7" ht="30" customHeight="1">
      <c r="A283" s="464" t="str">
        <f>ORÇAMENTO!C35</f>
        <v>CPU-11</v>
      </c>
      <c r="B283" s="465"/>
      <c r="C283" s="1054" t="s">
        <v>35126</v>
      </c>
      <c r="D283" s="1055"/>
      <c r="E283" s="466" t="s">
        <v>39</v>
      </c>
      <c r="F283" s="466">
        <f>G301</f>
        <v>2479.7399999999998</v>
      </c>
      <c r="G283" s="467">
        <f>G308</f>
        <v>2953.67</v>
      </c>
    </row>
    <row r="284" spans="1:7">
      <c r="A284" s="1040" t="s">
        <v>34887</v>
      </c>
      <c r="B284" s="1040"/>
      <c r="C284" s="1040"/>
      <c r="D284" s="1040"/>
      <c r="E284" s="1040"/>
      <c r="F284" s="1040"/>
      <c r="G284" s="1040"/>
    </row>
    <row r="285" spans="1:7">
      <c r="A285" s="302" t="s">
        <v>20</v>
      </c>
      <c r="B285" s="302" t="s">
        <v>32</v>
      </c>
      <c r="C285" s="302" t="s">
        <v>24</v>
      </c>
      <c r="D285" s="302" t="s">
        <v>31</v>
      </c>
      <c r="E285" s="302" t="s">
        <v>30</v>
      </c>
      <c r="F285" s="302" t="s">
        <v>29</v>
      </c>
      <c r="G285" s="311" t="s">
        <v>34</v>
      </c>
    </row>
    <row r="286" spans="1:7">
      <c r="A286" s="459" t="str">
        <f>IFERROR(VLOOKUP(C286,CHOOSE({1,2},'REF-MO'!$E$7:$E$18,'REF-MO'!$D$7:$D$18),2,FALSE),"")</f>
        <v/>
      </c>
      <c r="B286" s="3"/>
      <c r="C286" s="161"/>
      <c r="D286" s="3" t="str">
        <f>IF(C286="","","H")</f>
        <v/>
      </c>
      <c r="E286" s="299">
        <f>'MO-HH'!I52</f>
        <v>0</v>
      </c>
      <c r="F286" s="446" t="str">
        <f>IFERROR(VLOOKUP($A286,'REF-MO'!$D$7:$J$18,7,FALSE),"")</f>
        <v/>
      </c>
      <c r="G286" s="391" t="str">
        <f>IFERROR(ROUND(E286*F286,2),"")</f>
        <v/>
      </c>
    </row>
    <row r="287" spans="1:7">
      <c r="A287" s="459" t="str">
        <f>IFERROR(VLOOKUP(C287,CHOOSE({1,2},'REF-MO'!$E$7:$E$14,'REF-MO'!$D$7:$D$14),2,FALSE),"")</f>
        <v/>
      </c>
      <c r="B287" s="3"/>
      <c r="C287" s="161"/>
      <c r="D287" s="3" t="str">
        <f>IF(C287="","","H")</f>
        <v/>
      </c>
      <c r="E287" s="299">
        <f>'MO-HH'!I53</f>
        <v>0</v>
      </c>
      <c r="F287" s="446" t="str">
        <f>IFERROR(VLOOKUP($A287,'REF-MO'!$D$7:$J$14,7,FALSE),"")</f>
        <v/>
      </c>
      <c r="G287" s="391" t="str">
        <f>IFERROR(ROUND(E287*F287,2),"")</f>
        <v/>
      </c>
    </row>
    <row r="288" spans="1:7">
      <c r="A288" s="459" t="str">
        <f>IFERROR(VLOOKUP(C288,CHOOSE({1,2},'REF-MO'!$E$7:$E$14,'REF-MO'!$D$7:$D$14),2,FALSE),"")</f>
        <v/>
      </c>
      <c r="B288" s="3"/>
      <c r="C288" s="161"/>
      <c r="D288" s="3" t="str">
        <f>IF(C288="","","H")</f>
        <v/>
      </c>
      <c r="E288" s="299">
        <f>'MO-HH'!I54</f>
        <v>0</v>
      </c>
      <c r="F288" s="446" t="str">
        <f>IFERROR(VLOOKUP($A288,'REF-MO'!$D$7:$J$14,7,FALSE),"")</f>
        <v/>
      </c>
      <c r="G288" s="391" t="str">
        <f>IFERROR(ROUND(E288*F288,2),"")</f>
        <v/>
      </c>
    </row>
    <row r="289" spans="1:13">
      <c r="A289" s="1026" t="s">
        <v>34</v>
      </c>
      <c r="B289" s="1026"/>
      <c r="C289" s="1026"/>
      <c r="D289" s="1026"/>
      <c r="E289" s="1026"/>
      <c r="F289" s="1026"/>
      <c r="G289" s="392">
        <f>ROUND(SUM(G286:G288),2)</f>
        <v>0</v>
      </c>
    </row>
    <row r="290" spans="1:13">
      <c r="A290" s="1041"/>
      <c r="B290" s="1041"/>
      <c r="C290" s="1041"/>
      <c r="D290" s="1041"/>
      <c r="E290" s="1041"/>
      <c r="F290" s="1041"/>
      <c r="G290" s="1041"/>
    </row>
    <row r="291" spans="1:13">
      <c r="A291" s="1040" t="s">
        <v>38122</v>
      </c>
      <c r="B291" s="1040"/>
      <c r="C291" s="1040"/>
      <c r="D291" s="1040"/>
      <c r="E291" s="1040"/>
      <c r="F291" s="1040"/>
      <c r="G291" s="1040"/>
      <c r="J291" s="1075" t="s">
        <v>31</v>
      </c>
      <c r="K291" s="1075"/>
      <c r="L291" s="1075" t="s">
        <v>29</v>
      </c>
      <c r="M291" s="1075"/>
    </row>
    <row r="292" spans="1:13">
      <c r="A292" s="302" t="s">
        <v>20</v>
      </c>
      <c r="B292" s="302" t="s">
        <v>32</v>
      </c>
      <c r="C292" s="302" t="s">
        <v>24</v>
      </c>
      <c r="D292" s="302" t="s">
        <v>31</v>
      </c>
      <c r="E292" s="302" t="s">
        <v>30</v>
      </c>
      <c r="F292" s="302" t="s">
        <v>29</v>
      </c>
      <c r="G292" s="311" t="s">
        <v>33</v>
      </c>
      <c r="I292" s="8">
        <v>1</v>
      </c>
      <c r="J292" s="650" t="str">
        <f>'REF-PROJ'!$E$6</f>
        <v>SENGE-BA</v>
      </c>
      <c r="K292" s="651" t="s">
        <v>1231</v>
      </c>
      <c r="L292" s="648" t="str">
        <f>'REF-PROJ'!$E$6</f>
        <v>SENGE-BA</v>
      </c>
      <c r="M292" s="651" t="s">
        <v>1231</v>
      </c>
    </row>
    <row r="293" spans="1:13">
      <c r="A293" s="3"/>
      <c r="B293" s="3" t="s">
        <v>35122</v>
      </c>
      <c r="C293" s="653" t="s">
        <v>38372</v>
      </c>
      <c r="D293" s="3" t="str">
        <f>J296</f>
        <v>km</v>
      </c>
      <c r="E293" s="299">
        <f>'PROJ-MC'!I89</f>
        <v>0.67</v>
      </c>
      <c r="F293" s="446">
        <f>L296</f>
        <v>473.07</v>
      </c>
      <c r="G293" s="391">
        <f t="shared" ref="G293:G295" si="11">IFERROR(ROUND(E293*F293,2),"")</f>
        <v>316.95999999999998</v>
      </c>
      <c r="I293" s="8">
        <v>2</v>
      </c>
      <c r="J293" s="649" t="e">
        <f>VLOOKUP(C293,'REF-PROJ'!$B$7:$F$17,5,FALSE)</f>
        <v>#N/A</v>
      </c>
      <c r="K293" s="649" t="e">
        <f>VLOOKUP(C293,'REF-PROJ'!$B$7:$H$17,7,FALSE)</f>
        <v>#N/A</v>
      </c>
      <c r="L293" s="649" t="e">
        <f>VLOOKUP(C293,'REF-PROJ'!$B$7:$F$17,4,FALSE)</f>
        <v>#N/A</v>
      </c>
      <c r="M293" s="649" t="e">
        <f>VLOOKUP(C293,'REF-PROJ'!$B$7:$H$17,6,FALSE)</f>
        <v>#N/A</v>
      </c>
    </row>
    <row r="294" spans="1:13">
      <c r="A294" s="315"/>
      <c r="B294" s="3" t="s">
        <v>35122</v>
      </c>
      <c r="C294" s="653" t="s">
        <v>35168</v>
      </c>
      <c r="D294" s="3" t="str">
        <f>IFERROR(HLOOKUP($B294,J292:K296,I294,FALSE),"")</f>
        <v>km</v>
      </c>
      <c r="E294" s="299">
        <f>E293</f>
        <v>0.67</v>
      </c>
      <c r="F294" s="446">
        <f>IFERROR(HLOOKUP($B294,L292:M296,I294,FALSE),"")</f>
        <v>2281.88</v>
      </c>
      <c r="G294" s="391">
        <f t="shared" si="11"/>
        <v>1528.86</v>
      </c>
      <c r="I294" s="8">
        <v>3</v>
      </c>
      <c r="J294" s="649" t="str">
        <f>VLOOKUP(C294,'REF-PROJ'!$B$7:$F$17,5,FALSE)</f>
        <v>km</v>
      </c>
      <c r="K294" s="649" t="str">
        <f>VLOOKUP(C294,'REF-PROJ'!$B$7:$H$17,7,FALSE)</f>
        <v>m²</v>
      </c>
      <c r="L294" s="649">
        <f>VLOOKUP(C294,'REF-PROJ'!$B$7:$F$17,4,FALSE)</f>
        <v>2281.88</v>
      </c>
      <c r="M294" s="649">
        <f>VLOOKUP(C294,'REF-PROJ'!$B$7:$H$17,6,FALSE)</f>
        <v>2.79</v>
      </c>
    </row>
    <row r="295" spans="1:13">
      <c r="A295" s="315"/>
      <c r="B295" s="3" t="s">
        <v>35122</v>
      </c>
      <c r="C295" s="653" t="s">
        <v>35150</v>
      </c>
      <c r="D295" s="3" t="str">
        <f>IFERROR(HLOOKUP($B295,J292:K296,I295,FALSE),"")</f>
        <v>km</v>
      </c>
      <c r="E295" s="299">
        <v>0.67</v>
      </c>
      <c r="F295" s="446">
        <f>IFERROR(HLOOKUP($B295,L292:M296,I295,FALSE),"")</f>
        <v>946.15</v>
      </c>
      <c r="G295" s="391">
        <f t="shared" si="11"/>
        <v>633.91999999999996</v>
      </c>
      <c r="I295" s="8">
        <v>4</v>
      </c>
      <c r="J295" s="649" t="str">
        <f>VLOOKUP(C295,'REF-PROJ'!$B$7:$F$17,5,FALSE)</f>
        <v>km</v>
      </c>
      <c r="K295" s="649" t="str">
        <f>VLOOKUP(C295,'REF-PROJ'!$B$7:$H$17,7,FALSE)</f>
        <v>m²</v>
      </c>
      <c r="L295" s="649">
        <f>VLOOKUP(C295,'REF-PROJ'!$B$7:$F$17,4,FALSE)</f>
        <v>946.15</v>
      </c>
      <c r="M295" s="649">
        <f>VLOOKUP(C295,'REF-PROJ'!$B$7:$H$17,6,FALSE)</f>
        <v>4.21</v>
      </c>
    </row>
    <row r="296" spans="1:13">
      <c r="A296" s="1026" t="s">
        <v>33</v>
      </c>
      <c r="B296" s="1026"/>
      <c r="C296" s="1026"/>
      <c r="D296" s="1026"/>
      <c r="E296" s="1026"/>
      <c r="F296" s="1026"/>
      <c r="G296" s="393">
        <f>ROUND(SUM(G293:G295),2)</f>
        <v>2479.7399999999998</v>
      </c>
      <c r="J296" s="649" t="str">
        <f>VLOOKUP(J297,'REF-PROJ'!$B$7:$F$17,5,FALSE)</f>
        <v>km</v>
      </c>
      <c r="K296" s="649">
        <f>VLOOKUP(J297,'REF-PROJ'!$B$7:$H$17,7,FALSE)</f>
        <v>0</v>
      </c>
      <c r="L296" s="649">
        <f>VLOOKUP(J297,'REF-PROJ'!$B$7:$F$17,4,FALSE)</f>
        <v>473.07</v>
      </c>
      <c r="M296" s="649">
        <f>VLOOKUP(J297,'REF-PROJ'!$B$7:$H$17,6,FALSE)</f>
        <v>0</v>
      </c>
    </row>
    <row r="297" spans="1:13" s="388" customFormat="1">
      <c r="A297" s="1065" t="s">
        <v>35165</v>
      </c>
      <c r="B297" s="1028"/>
      <c r="C297" s="1028"/>
      <c r="D297" s="1028"/>
      <c r="E297" s="1028"/>
      <c r="F297" s="1028"/>
      <c r="G297" s="1029"/>
      <c r="J297" s="1025" t="s">
        <v>35149</v>
      </c>
      <c r="K297" s="1025"/>
      <c r="L297" s="1025"/>
      <c r="M297" s="1025"/>
    </row>
    <row r="298" spans="1:13">
      <c r="A298" s="1030" t="s">
        <v>34855</v>
      </c>
      <c r="B298" s="1030"/>
      <c r="C298" s="1030"/>
      <c r="D298" s="1030"/>
      <c r="E298" s="1030"/>
      <c r="F298" s="1030"/>
      <c r="G298" s="1030"/>
    </row>
    <row r="299" spans="1:13">
      <c r="A299" s="304" t="s">
        <v>34856</v>
      </c>
      <c r="B299" s="1044" t="s">
        <v>34858</v>
      </c>
      <c r="C299" s="1045"/>
      <c r="D299" s="1045"/>
      <c r="E299" s="1045"/>
      <c r="F299" s="1046"/>
      <c r="G299" s="394">
        <f>G289</f>
        <v>0</v>
      </c>
    </row>
    <row r="300" spans="1:13">
      <c r="A300" s="305" t="s">
        <v>34857</v>
      </c>
      <c r="B300" s="1047" t="s">
        <v>38147</v>
      </c>
      <c r="C300" s="1048"/>
      <c r="D300" s="1048"/>
      <c r="E300" s="1048"/>
      <c r="F300" s="1049"/>
      <c r="G300" s="395">
        <f>G296</f>
        <v>2479.7399999999998</v>
      </c>
    </row>
    <row r="301" spans="1:13">
      <c r="A301" s="305" t="s">
        <v>34876</v>
      </c>
      <c r="B301" s="1047" t="s">
        <v>34877</v>
      </c>
      <c r="C301" s="1048"/>
      <c r="D301" s="1048"/>
      <c r="E301" s="1048"/>
      <c r="F301" s="1049"/>
      <c r="G301" s="395">
        <f>SUM(G299:G300)</f>
        <v>2479.7399999999998</v>
      </c>
    </row>
    <row r="302" spans="1:13">
      <c r="A302" s="306" t="s">
        <v>34859</v>
      </c>
      <c r="B302" s="1034" t="s">
        <v>34865</v>
      </c>
      <c r="C302" s="1035"/>
      <c r="D302" s="1035"/>
      <c r="E302" s="1035"/>
      <c r="F302" s="1036" t="s">
        <v>34884</v>
      </c>
      <c r="G302" s="396">
        <f>'FATOR K'!$E$4</f>
        <v>0.72460000000000002</v>
      </c>
    </row>
    <row r="303" spans="1:13">
      <c r="A303" s="306" t="s">
        <v>34860</v>
      </c>
      <c r="B303" s="1034" t="s">
        <v>34870</v>
      </c>
      <c r="C303" s="1035"/>
      <c r="D303" s="1035"/>
      <c r="E303" s="1035"/>
      <c r="F303" s="1036"/>
      <c r="G303" s="396">
        <f>'FATOR K'!$E$5</f>
        <v>3.9840475505956589E-2</v>
      </c>
    </row>
    <row r="304" spans="1:13">
      <c r="A304" s="306" t="s">
        <v>34861</v>
      </c>
      <c r="B304" s="1034" t="s">
        <v>34886</v>
      </c>
      <c r="C304" s="1035"/>
      <c r="D304" s="1035"/>
      <c r="E304" s="1035"/>
      <c r="F304" s="1036"/>
      <c r="G304" s="396">
        <f>'FATOR K'!$E$12</f>
        <v>0.1</v>
      </c>
    </row>
    <row r="305" spans="1:13">
      <c r="A305" s="306" t="s">
        <v>34862</v>
      </c>
      <c r="B305" s="1034" t="s">
        <v>34866</v>
      </c>
      <c r="C305" s="1035"/>
      <c r="D305" s="1035"/>
      <c r="E305" s="1035"/>
      <c r="F305" s="1036"/>
      <c r="G305" s="396">
        <f>'FATOR K'!$E$13</f>
        <v>8.2837033026529561E-2</v>
      </c>
    </row>
    <row r="306" spans="1:13">
      <c r="A306" s="469" t="s">
        <v>34863</v>
      </c>
      <c r="B306" s="1037" t="s">
        <v>34885</v>
      </c>
      <c r="C306" s="1038"/>
      <c r="D306" s="1038"/>
      <c r="E306" s="1038"/>
      <c r="F306" s="1039"/>
      <c r="G306" s="470">
        <f>'FATOR K'!$E$17</f>
        <v>2.1016599999999999</v>
      </c>
    </row>
    <row r="307" spans="1:13">
      <c r="A307" s="308" t="s">
        <v>34864</v>
      </c>
      <c r="B307" s="1031" t="s">
        <v>34868</v>
      </c>
      <c r="C307" s="1032"/>
      <c r="D307" s="1032"/>
      <c r="E307" s="1032"/>
      <c r="F307" s="1033"/>
      <c r="G307" s="471">
        <f>'FATOR K'!$E$18</f>
        <v>1.19112</v>
      </c>
    </row>
    <row r="308" spans="1:13">
      <c r="A308" s="309" t="s">
        <v>34867</v>
      </c>
      <c r="B308" s="1050" t="s">
        <v>34869</v>
      </c>
      <c r="C308" s="1050"/>
      <c r="D308" s="1050"/>
      <c r="E308" s="1050"/>
      <c r="F308" s="1051"/>
      <c r="G308" s="397">
        <f>ROUND(G299*(G306)+G300*(G307),2)</f>
        <v>2953.67</v>
      </c>
    </row>
    <row r="309" spans="1:13">
      <c r="G309" s="398"/>
    </row>
    <row r="310" spans="1:13">
      <c r="A310" s="313" t="s">
        <v>37</v>
      </c>
      <c r="B310" s="298" t="s">
        <v>19</v>
      </c>
      <c r="C310" s="1052" t="s">
        <v>91</v>
      </c>
      <c r="D310" s="1053"/>
      <c r="E310" s="165" t="s">
        <v>0</v>
      </c>
      <c r="F310" s="165" t="s">
        <v>34882</v>
      </c>
      <c r="G310" s="165" t="s">
        <v>34883</v>
      </c>
    </row>
    <row r="311" spans="1:13" ht="30" customHeight="1">
      <c r="A311" s="464" t="str">
        <f>ORÇAMENTO!C36</f>
        <v>CPU-12</v>
      </c>
      <c r="B311" s="465"/>
      <c r="C311" s="1054" t="s">
        <v>38161</v>
      </c>
      <c r="D311" s="1055"/>
      <c r="E311" s="466" t="s">
        <v>39</v>
      </c>
      <c r="F311" s="466">
        <f>G329</f>
        <v>4752.03</v>
      </c>
      <c r="G311" s="467">
        <f>G336</f>
        <v>5660.24</v>
      </c>
    </row>
    <row r="312" spans="1:13">
      <c r="A312" s="1040" t="s">
        <v>34887</v>
      </c>
      <c r="B312" s="1040"/>
      <c r="C312" s="1040"/>
      <c r="D312" s="1040"/>
      <c r="E312" s="1040"/>
      <c r="F312" s="1040"/>
      <c r="G312" s="1040"/>
    </row>
    <row r="313" spans="1:13">
      <c r="A313" s="302" t="s">
        <v>20</v>
      </c>
      <c r="B313" s="302" t="s">
        <v>32</v>
      </c>
      <c r="C313" s="302" t="s">
        <v>24</v>
      </c>
      <c r="D313" s="302" t="s">
        <v>31</v>
      </c>
      <c r="E313" s="302" t="s">
        <v>30</v>
      </c>
      <c r="F313" s="302" t="s">
        <v>29</v>
      </c>
      <c r="G313" s="311" t="s">
        <v>34</v>
      </c>
    </row>
    <row r="314" spans="1:13">
      <c r="A314" s="459" t="str">
        <f>IFERROR(VLOOKUP(C314,CHOOSE({1,2},'REF-MO'!$E$7:$E$18,'REF-MO'!$D$7:$D$18),2,FALSE),"")</f>
        <v/>
      </c>
      <c r="B314" s="3"/>
      <c r="C314" s="161"/>
      <c r="D314" s="3" t="str">
        <f>IF(C314="","","H")</f>
        <v/>
      </c>
      <c r="E314" s="299">
        <f>'MO-HH'!I80</f>
        <v>0</v>
      </c>
      <c r="F314" s="446" t="str">
        <f>IFERROR(VLOOKUP($A314,'REF-MO'!$D$7:$J$18,7,FALSE),"")</f>
        <v/>
      </c>
      <c r="G314" s="391" t="str">
        <f>IFERROR(ROUND(E314*F314,2),"")</f>
        <v/>
      </c>
    </row>
    <row r="315" spans="1:13">
      <c r="A315" s="459" t="str">
        <f>IFERROR(VLOOKUP(C315,CHOOSE({1,2},'REF-MO'!$E$7:$E$14,'REF-MO'!$D$7:$D$14),2,FALSE),"")</f>
        <v/>
      </c>
      <c r="B315" s="3"/>
      <c r="C315" s="161"/>
      <c r="D315" s="3" t="str">
        <f>IF(C315="","","H")</f>
        <v/>
      </c>
      <c r="E315" s="299">
        <f>'MO-HH'!I81</f>
        <v>0</v>
      </c>
      <c r="F315" s="446" t="str">
        <f>IFERROR(VLOOKUP($A315,'REF-MO'!$D$7:$J$14,7,FALSE),"")</f>
        <v/>
      </c>
      <c r="G315" s="391" t="str">
        <f>IFERROR(ROUND(E315*F315,2),"")</f>
        <v/>
      </c>
    </row>
    <row r="316" spans="1:13">
      <c r="A316" s="459" t="str">
        <f>IFERROR(VLOOKUP(C316,CHOOSE({1,2},'REF-MO'!$E$7:$E$14,'REF-MO'!$D$7:$D$14),2,FALSE),"")</f>
        <v/>
      </c>
      <c r="B316" s="3"/>
      <c r="C316" s="161"/>
      <c r="D316" s="3" t="str">
        <f>IF(C316="","","H")</f>
        <v/>
      </c>
      <c r="E316" s="299">
        <f>'MO-HH'!I82</f>
        <v>0</v>
      </c>
      <c r="F316" s="446" t="str">
        <f>IFERROR(VLOOKUP($A316,'REF-MO'!$D$7:$J$14,7,FALSE),"")</f>
        <v/>
      </c>
      <c r="G316" s="391" t="str">
        <f>IFERROR(ROUND(E316*F316,2),"")</f>
        <v/>
      </c>
    </row>
    <row r="317" spans="1:13">
      <c r="A317" s="1026" t="s">
        <v>34</v>
      </c>
      <c r="B317" s="1026"/>
      <c r="C317" s="1026"/>
      <c r="D317" s="1026"/>
      <c r="E317" s="1026"/>
      <c r="F317" s="1026"/>
      <c r="G317" s="392">
        <f>ROUND(SUM(G314:G316),2)</f>
        <v>0</v>
      </c>
    </row>
    <row r="318" spans="1:13">
      <c r="A318" s="1041"/>
      <c r="B318" s="1041"/>
      <c r="C318" s="1041"/>
      <c r="D318" s="1041"/>
      <c r="E318" s="1041"/>
      <c r="F318" s="1041"/>
      <c r="G318" s="1041"/>
    </row>
    <row r="319" spans="1:13">
      <c r="A319" s="1040" t="s">
        <v>38122</v>
      </c>
      <c r="B319" s="1040"/>
      <c r="C319" s="1040"/>
      <c r="D319" s="1040"/>
      <c r="E319" s="1040"/>
      <c r="F319" s="1040"/>
      <c r="G319" s="1040"/>
      <c r="J319" s="1075" t="s">
        <v>31</v>
      </c>
      <c r="K319" s="1075"/>
      <c r="L319" s="1075" t="s">
        <v>29</v>
      </c>
      <c r="M319" s="1075"/>
    </row>
    <row r="320" spans="1:13">
      <c r="A320" s="302" t="s">
        <v>20</v>
      </c>
      <c r="B320" s="302" t="s">
        <v>32</v>
      </c>
      <c r="C320" s="302" t="s">
        <v>24</v>
      </c>
      <c r="D320" s="302" t="s">
        <v>31</v>
      </c>
      <c r="E320" s="302" t="s">
        <v>30</v>
      </c>
      <c r="F320" s="302" t="s">
        <v>29</v>
      </c>
      <c r="G320" s="311" t="s">
        <v>33</v>
      </c>
      <c r="I320" s="8">
        <v>1</v>
      </c>
      <c r="J320" s="650" t="str">
        <f>'REF-PROJ'!$E$6</f>
        <v>SENGE-BA</v>
      </c>
      <c r="K320" s="651" t="s">
        <v>1231</v>
      </c>
      <c r="L320" s="648" t="str">
        <f>'REF-PROJ'!$E$6</f>
        <v>SENGE-BA</v>
      </c>
      <c r="M320" s="651" t="s">
        <v>1231</v>
      </c>
    </row>
    <row r="321" spans="1:13">
      <c r="A321" s="3"/>
      <c r="B321" s="3" t="s">
        <v>1231</v>
      </c>
      <c r="C321" s="161" t="s">
        <v>38146</v>
      </c>
      <c r="D321" s="3" t="str">
        <f>IFERROR(HLOOKUP($B321,J320:K324,I321,FALSE),"")</f>
        <v>m²</v>
      </c>
      <c r="E321" s="299">
        <f>'PROJ-MC'!I91</f>
        <v>1102.56</v>
      </c>
      <c r="F321" s="446">
        <f>IFERROR(HLOOKUP($B321,L320:M324,I321,FALSE),"")</f>
        <v>4.3099999999999996</v>
      </c>
      <c r="G321" s="391">
        <f>IFERROR(ROUND(E321*F321,2),"")</f>
        <v>4752.03</v>
      </c>
      <c r="I321" s="8">
        <v>2</v>
      </c>
      <c r="J321" s="649">
        <f>VLOOKUP(C321,'REF-PROJ'!$B$7:$F$17,5,FALSE)</f>
        <v>0</v>
      </c>
      <c r="K321" s="649" t="str">
        <f>VLOOKUP(C321,'REF-PROJ'!$B$7:$H$17,7,FALSE)</f>
        <v>m²</v>
      </c>
      <c r="L321" s="649">
        <f>VLOOKUP(C321,'REF-PROJ'!$B$7:$F$17,4,FALSE)</f>
        <v>0</v>
      </c>
      <c r="M321" s="649">
        <f>VLOOKUP(C321,'REF-PROJ'!$B$7:$H$17,6,FALSE)</f>
        <v>4.3099999999999996</v>
      </c>
    </row>
    <row r="322" spans="1:13">
      <c r="A322" s="315"/>
      <c r="B322" s="3"/>
      <c r="C322" s="653"/>
      <c r="D322" s="3" t="str">
        <f>IFERROR(HLOOKUP($B322,J320:K324,I322,FALSE),"")</f>
        <v/>
      </c>
      <c r="E322" s="299"/>
      <c r="F322" s="446" t="str">
        <f>IFERROR(HLOOKUP($B322,L320:M324,I322,FALSE),"")</f>
        <v/>
      </c>
      <c r="G322" s="391" t="str">
        <f>IFERROR(ROUND(E322*F322,2),"")</f>
        <v/>
      </c>
      <c r="I322" s="8">
        <v>3</v>
      </c>
      <c r="J322" s="649" t="e">
        <f>VLOOKUP(C322,'REF-PROJ'!$B$7:$F$17,5,FALSE)</f>
        <v>#N/A</v>
      </c>
      <c r="K322" s="649" t="e">
        <f>VLOOKUP(C322,'REF-PROJ'!$B$7:$H$17,7,FALSE)</f>
        <v>#N/A</v>
      </c>
      <c r="L322" s="649" t="e">
        <f>VLOOKUP(C322,'REF-PROJ'!$B$7:$F$17,4,FALSE)</f>
        <v>#N/A</v>
      </c>
      <c r="M322" s="649" t="e">
        <f>VLOOKUP(C322,'REF-PROJ'!$B$7:$H$17,6,FALSE)</f>
        <v>#N/A</v>
      </c>
    </row>
    <row r="323" spans="1:13">
      <c r="A323" s="315"/>
      <c r="B323" s="3"/>
      <c r="C323" s="653"/>
      <c r="D323" s="3" t="str">
        <f>IFERROR(HLOOKUP($B323,J320:K324,I323,FALSE),"")</f>
        <v/>
      </c>
      <c r="E323" s="299"/>
      <c r="F323" s="446" t="str">
        <f>IFERROR(HLOOKUP($B323,L320:M324,I323,FALSE),"")</f>
        <v/>
      </c>
      <c r="G323" s="391" t="str">
        <f t="shared" ref="G323" si="12">IFERROR(ROUND(E323*F323,2),"")</f>
        <v/>
      </c>
      <c r="I323" s="8">
        <v>4</v>
      </c>
      <c r="J323" s="649" t="e">
        <f>VLOOKUP(C323,'REF-PROJ'!$B$7:$F$17,5,FALSE)</f>
        <v>#N/A</v>
      </c>
      <c r="K323" s="649" t="e">
        <f>VLOOKUP(C323,'REF-PROJ'!$B$7:$H$17,7,FALSE)</f>
        <v>#N/A</v>
      </c>
      <c r="L323" s="649" t="e">
        <f>VLOOKUP(C323,'REF-PROJ'!$B$7:$F$17,4,FALSE)</f>
        <v>#N/A</v>
      </c>
      <c r="M323" s="649" t="e">
        <f>VLOOKUP(C323,'REF-PROJ'!$B$7:$H$17,6,FALSE)</f>
        <v>#N/A</v>
      </c>
    </row>
    <row r="324" spans="1:13">
      <c r="A324" s="1026" t="s">
        <v>33</v>
      </c>
      <c r="B324" s="1026"/>
      <c r="C324" s="1026"/>
      <c r="D324" s="1026"/>
      <c r="E324" s="1026"/>
      <c r="F324" s="1026"/>
      <c r="G324" s="393">
        <f>ROUND(SUM(G321:G323),2)</f>
        <v>4752.03</v>
      </c>
    </row>
    <row r="325" spans="1:13" s="388" customFormat="1">
      <c r="A325" s="1065" t="s">
        <v>35165</v>
      </c>
      <c r="B325" s="1028"/>
      <c r="C325" s="1028"/>
      <c r="D325" s="1028"/>
      <c r="E325" s="1028"/>
      <c r="F325" s="1028"/>
      <c r="G325" s="1029"/>
    </row>
    <row r="326" spans="1:13">
      <c r="A326" s="1030" t="s">
        <v>34855</v>
      </c>
      <c r="B326" s="1030"/>
      <c r="C326" s="1030"/>
      <c r="D326" s="1030"/>
      <c r="E326" s="1030"/>
      <c r="F326" s="1030"/>
      <c r="G326" s="1030"/>
    </row>
    <row r="327" spans="1:13">
      <c r="A327" s="304" t="s">
        <v>34856</v>
      </c>
      <c r="B327" s="1044" t="s">
        <v>34858</v>
      </c>
      <c r="C327" s="1045"/>
      <c r="D327" s="1045"/>
      <c r="E327" s="1045"/>
      <c r="F327" s="1046"/>
      <c r="G327" s="394">
        <f>G317</f>
        <v>0</v>
      </c>
    </row>
    <row r="328" spans="1:13">
      <c r="A328" s="305" t="s">
        <v>34857</v>
      </c>
      <c r="B328" s="1047" t="s">
        <v>38147</v>
      </c>
      <c r="C328" s="1048"/>
      <c r="D328" s="1048"/>
      <c r="E328" s="1048"/>
      <c r="F328" s="1049"/>
      <c r="G328" s="395">
        <f>G324</f>
        <v>4752.03</v>
      </c>
    </row>
    <row r="329" spans="1:13">
      <c r="A329" s="305" t="s">
        <v>34876</v>
      </c>
      <c r="B329" s="1047" t="s">
        <v>34877</v>
      </c>
      <c r="C329" s="1048"/>
      <c r="D329" s="1048"/>
      <c r="E329" s="1048"/>
      <c r="F329" s="1049"/>
      <c r="G329" s="395">
        <f>SUM(G327:G328)</f>
        <v>4752.03</v>
      </c>
    </row>
    <row r="330" spans="1:13">
      <c r="A330" s="306" t="s">
        <v>34859</v>
      </c>
      <c r="B330" s="1034" t="s">
        <v>34865</v>
      </c>
      <c r="C330" s="1035"/>
      <c r="D330" s="1035"/>
      <c r="E330" s="1035"/>
      <c r="F330" s="1036" t="s">
        <v>34884</v>
      </c>
      <c r="G330" s="396">
        <f>'FATOR K'!$E$4</f>
        <v>0.72460000000000002</v>
      </c>
    </row>
    <row r="331" spans="1:13">
      <c r="A331" s="306" t="s">
        <v>34860</v>
      </c>
      <c r="B331" s="1034" t="s">
        <v>34870</v>
      </c>
      <c r="C331" s="1035"/>
      <c r="D331" s="1035"/>
      <c r="E331" s="1035"/>
      <c r="F331" s="1036"/>
      <c r="G331" s="396">
        <f>'FATOR K'!$E$5</f>
        <v>3.9840475505956589E-2</v>
      </c>
    </row>
    <row r="332" spans="1:13">
      <c r="A332" s="306" t="s">
        <v>34861</v>
      </c>
      <c r="B332" s="1034" t="s">
        <v>34886</v>
      </c>
      <c r="C332" s="1035"/>
      <c r="D332" s="1035"/>
      <c r="E332" s="1035"/>
      <c r="F332" s="1036"/>
      <c r="G332" s="396">
        <f>'FATOR K'!$E$12</f>
        <v>0.1</v>
      </c>
    </row>
    <row r="333" spans="1:13">
      <c r="A333" s="306" t="s">
        <v>34862</v>
      </c>
      <c r="B333" s="1034" t="s">
        <v>34866</v>
      </c>
      <c r="C333" s="1035"/>
      <c r="D333" s="1035"/>
      <c r="E333" s="1035"/>
      <c r="F333" s="1036"/>
      <c r="G333" s="396">
        <f>'FATOR K'!$E$13</f>
        <v>8.2837033026529561E-2</v>
      </c>
    </row>
    <row r="334" spans="1:13">
      <c r="A334" s="469" t="s">
        <v>34863</v>
      </c>
      <c r="B334" s="1037" t="s">
        <v>34885</v>
      </c>
      <c r="C334" s="1038"/>
      <c r="D334" s="1038"/>
      <c r="E334" s="1038"/>
      <c r="F334" s="1039"/>
      <c r="G334" s="470">
        <f>'FATOR K'!$E$17</f>
        <v>2.1016599999999999</v>
      </c>
    </row>
    <row r="335" spans="1:13">
      <c r="A335" s="308" t="s">
        <v>34864</v>
      </c>
      <c r="B335" s="1031" t="s">
        <v>34868</v>
      </c>
      <c r="C335" s="1032"/>
      <c r="D335" s="1032"/>
      <c r="E335" s="1032"/>
      <c r="F335" s="1033"/>
      <c r="G335" s="471">
        <f>'FATOR K'!$E$18</f>
        <v>1.19112</v>
      </c>
    </row>
    <row r="336" spans="1:13">
      <c r="A336" s="309" t="s">
        <v>34867</v>
      </c>
      <c r="B336" s="1050" t="s">
        <v>34869</v>
      </c>
      <c r="C336" s="1050"/>
      <c r="D336" s="1050"/>
      <c r="E336" s="1050"/>
      <c r="F336" s="1051"/>
      <c r="G336" s="397">
        <f>ROUND(G327*(G334)+G328*(G335),2)</f>
        <v>5660.24</v>
      </c>
    </row>
    <row r="337" spans="1:14">
      <c r="G337" s="398"/>
    </row>
    <row r="338" spans="1:14">
      <c r="A338" s="313" t="s">
        <v>37</v>
      </c>
      <c r="B338" s="298" t="s">
        <v>19</v>
      </c>
      <c r="C338" s="1052" t="s">
        <v>91</v>
      </c>
      <c r="D338" s="1053"/>
      <c r="E338" s="165" t="s">
        <v>0</v>
      </c>
      <c r="F338" s="165" t="s">
        <v>34882</v>
      </c>
      <c r="G338" s="165" t="s">
        <v>34883</v>
      </c>
    </row>
    <row r="339" spans="1:14" ht="30" customHeight="1">
      <c r="A339" s="464" t="str">
        <f>ORÇAMENTO!$C$38</f>
        <v>CPU-13</v>
      </c>
      <c r="B339" s="465"/>
      <c r="C339" s="1054" t="s">
        <v>35128</v>
      </c>
      <c r="D339" s="1055"/>
      <c r="E339" s="466" t="s">
        <v>39</v>
      </c>
      <c r="F339" s="466">
        <f>G355</f>
        <v>21550</v>
      </c>
      <c r="G339" s="467">
        <f>G362</f>
        <v>25668.639999999999</v>
      </c>
      <c r="L339" s="472"/>
      <c r="M339" s="472"/>
      <c r="N339" s="472"/>
    </row>
    <row r="340" spans="1:14">
      <c r="A340" s="1040" t="s">
        <v>34887</v>
      </c>
      <c r="B340" s="1040"/>
      <c r="C340" s="1040"/>
      <c r="D340" s="1040"/>
      <c r="E340" s="1040"/>
      <c r="F340" s="1040"/>
      <c r="G340" s="1040"/>
    </row>
    <row r="341" spans="1:14">
      <c r="A341" s="328" t="s">
        <v>20</v>
      </c>
      <c r="B341" s="328" t="s">
        <v>32</v>
      </c>
      <c r="C341" s="328" t="s">
        <v>24</v>
      </c>
      <c r="D341" s="328" t="s">
        <v>31</v>
      </c>
      <c r="E341" s="328" t="s">
        <v>30</v>
      </c>
      <c r="F341" s="328" t="s">
        <v>29</v>
      </c>
      <c r="G341" s="167" t="s">
        <v>34</v>
      </c>
    </row>
    <row r="342" spans="1:14">
      <c r="A342" s="459" t="str">
        <f>IFERROR(VLOOKUP(C342,CHOOSE({1,2},'REF-MO'!$E$7:$E$18,'REF-MO'!$D$7:$D$18),2,FALSE),"")</f>
        <v/>
      </c>
      <c r="B342" s="3"/>
      <c r="C342" s="161"/>
      <c r="D342" s="3" t="str">
        <f>IF(C342="","","H")</f>
        <v/>
      </c>
      <c r="E342" s="299"/>
      <c r="F342" s="446" t="str">
        <f>IFERROR(VLOOKUP($A342,'REF-MO'!$D$7:$J$18,7,FALSE),"")</f>
        <v/>
      </c>
      <c r="G342" s="391" t="str">
        <f>IFERROR(ROUND(E342*F342,2),"")</f>
        <v/>
      </c>
    </row>
    <row r="343" spans="1:14">
      <c r="A343" s="459" t="str">
        <f>IFERROR(VLOOKUP(C343,CHOOSE({1,2},'REF-MO'!$E$7:$E$18,'REF-MO'!$D$7:$D$18),2,FALSE),"")</f>
        <v/>
      </c>
      <c r="B343" s="3"/>
      <c r="C343" s="161"/>
      <c r="D343" s="3" t="str">
        <f>IF(C343="","","H")</f>
        <v/>
      </c>
      <c r="E343" s="299"/>
      <c r="F343" s="446" t="str">
        <f>IFERROR(VLOOKUP($A343,'REF-MO'!$D$7:$J$18,7,FALSE),"")</f>
        <v/>
      </c>
      <c r="G343" s="391" t="str">
        <f>IFERROR(ROUND(E343*F343,2),"")</f>
        <v/>
      </c>
    </row>
    <row r="344" spans="1:14">
      <c r="A344" s="459" t="str">
        <f>IFERROR(VLOOKUP(C344,CHOOSE({1,2},'REF-MO'!$E$7:$E$18,'REF-MO'!$D$7:$D$18),2,FALSE),"")</f>
        <v/>
      </c>
      <c r="B344" s="3"/>
      <c r="C344" s="161"/>
      <c r="D344" s="3" t="str">
        <f>IF(C344="","","H")</f>
        <v/>
      </c>
      <c r="E344" s="299"/>
      <c r="F344" s="446" t="str">
        <f>IFERROR(VLOOKUP($A344,'REF-MO'!$D$7:$J$18,7,FALSE),"")</f>
        <v/>
      </c>
      <c r="G344" s="391" t="str">
        <f>IFERROR(ROUND(E344*F344,2),"")</f>
        <v/>
      </c>
    </row>
    <row r="345" spans="1:14">
      <c r="A345" s="1026" t="s">
        <v>34</v>
      </c>
      <c r="B345" s="1026"/>
      <c r="C345" s="1026"/>
      <c r="D345" s="1026"/>
      <c r="E345" s="1026"/>
      <c r="F345" s="1026"/>
      <c r="G345" s="392">
        <f>ROUND(SUM(G342:G344),2)</f>
        <v>0</v>
      </c>
    </row>
    <row r="346" spans="1:14">
      <c r="A346" s="1056"/>
      <c r="B346" s="1057"/>
      <c r="C346" s="1057"/>
      <c r="D346" s="1057"/>
      <c r="E346" s="1057"/>
      <c r="F346" s="1057"/>
      <c r="G346" s="1058"/>
    </row>
    <row r="347" spans="1:14">
      <c r="A347" s="1040" t="s">
        <v>38122</v>
      </c>
      <c r="B347" s="1040"/>
      <c r="C347" s="1040"/>
      <c r="D347" s="1040"/>
      <c r="E347" s="1040"/>
      <c r="F347" s="1040"/>
      <c r="G347" s="1040"/>
      <c r="J347" s="1075" t="s">
        <v>31</v>
      </c>
      <c r="K347" s="1075"/>
      <c r="L347" s="1075" t="s">
        <v>29</v>
      </c>
      <c r="M347" s="1075"/>
    </row>
    <row r="348" spans="1:14">
      <c r="A348" s="302" t="s">
        <v>20</v>
      </c>
      <c r="B348" s="302" t="s">
        <v>32</v>
      </c>
      <c r="C348" s="302" t="s">
        <v>24</v>
      </c>
      <c r="D348" s="302" t="s">
        <v>31</v>
      </c>
      <c r="E348" s="302" t="s">
        <v>30</v>
      </c>
      <c r="F348" s="302" t="s">
        <v>29</v>
      </c>
      <c r="G348" s="311" t="s">
        <v>33</v>
      </c>
      <c r="I348" s="8">
        <v>1</v>
      </c>
      <c r="J348" s="650" t="str">
        <f>'REF-PROJ'!$E$6</f>
        <v>SENGE-BA</v>
      </c>
      <c r="K348" s="651" t="s">
        <v>1231</v>
      </c>
      <c r="L348" s="648" t="str">
        <f>'REF-PROJ'!$E$6</f>
        <v>SENGE-BA</v>
      </c>
      <c r="M348" s="651" t="s">
        <v>1231</v>
      </c>
    </row>
    <row r="349" spans="1:14" ht="22.5">
      <c r="A349" s="3"/>
      <c r="B349" s="3" t="s">
        <v>1231</v>
      </c>
      <c r="C349" s="653" t="s">
        <v>38363</v>
      </c>
      <c r="D349" s="3" t="str">
        <f>IFERROR(HLOOKUP($B349,J348:K349,I349,FALSE),"")</f>
        <v>m²</v>
      </c>
      <c r="E349" s="680">
        <v>5000</v>
      </c>
      <c r="F349" s="446">
        <f>M349</f>
        <v>4.3099999999999996</v>
      </c>
      <c r="G349" s="391">
        <f>IFERROR(ROUND(E349*F349,2),"")</f>
        <v>21550</v>
      </c>
      <c r="I349" s="8">
        <v>2</v>
      </c>
      <c r="J349" s="649">
        <f>VLOOKUP(J350,'REF-PROJ'!$B$7:$F$17,5,FALSE)</f>
        <v>0</v>
      </c>
      <c r="K349" s="649" t="str">
        <f>VLOOKUP(J350,'REF-PROJ'!$B$7:$H$17,7,FALSE)</f>
        <v>m²</v>
      </c>
      <c r="L349" s="649">
        <f>VLOOKUP(J350,'REF-PROJ'!$B$7:$F$17,4,FALSE)</f>
        <v>0</v>
      </c>
      <c r="M349" s="649">
        <f>VLOOKUP(J350,'REF-PROJ'!$B$7:$H$17,6,FALSE)</f>
        <v>4.3099999999999996</v>
      </c>
    </row>
    <row r="350" spans="1:14" ht="22.5" customHeight="1">
      <c r="A350" s="1026" t="s">
        <v>33</v>
      </c>
      <c r="B350" s="1026"/>
      <c r="C350" s="1026"/>
      <c r="D350" s="1026"/>
      <c r="E350" s="1026"/>
      <c r="F350" s="1026"/>
      <c r="G350" s="393">
        <f>ROUND(SUM(G349:G349),2)</f>
        <v>21550</v>
      </c>
      <c r="J350" s="1025" t="s">
        <v>35151</v>
      </c>
      <c r="K350" s="1025"/>
      <c r="L350" s="1025"/>
      <c r="M350" s="1025"/>
    </row>
    <row r="351" spans="1:14" s="388" customFormat="1">
      <c r="A351" s="1027" t="s">
        <v>38364</v>
      </c>
      <c r="B351" s="1028"/>
      <c r="C351" s="1028"/>
      <c r="D351" s="1028"/>
      <c r="E351" s="1028"/>
      <c r="F351" s="1028"/>
      <c r="G351" s="1029"/>
    </row>
    <row r="352" spans="1:14">
      <c r="A352" s="1030" t="s">
        <v>34855</v>
      </c>
      <c r="B352" s="1030"/>
      <c r="C352" s="1030"/>
      <c r="D352" s="1030"/>
      <c r="E352" s="1030"/>
      <c r="F352" s="1030"/>
      <c r="G352" s="1030"/>
      <c r="L352" s="388"/>
    </row>
    <row r="353" spans="1:7">
      <c r="A353" s="304" t="s">
        <v>34856</v>
      </c>
      <c r="B353" s="1044" t="s">
        <v>34858</v>
      </c>
      <c r="C353" s="1045"/>
      <c r="D353" s="1045"/>
      <c r="E353" s="1045"/>
      <c r="F353" s="1046"/>
      <c r="G353" s="394">
        <f>G345</f>
        <v>0</v>
      </c>
    </row>
    <row r="354" spans="1:7">
      <c r="A354" s="305" t="s">
        <v>34857</v>
      </c>
      <c r="B354" s="1047" t="s">
        <v>38147</v>
      </c>
      <c r="C354" s="1048"/>
      <c r="D354" s="1048"/>
      <c r="E354" s="1048"/>
      <c r="F354" s="1049"/>
      <c r="G354" s="395">
        <f>G350</f>
        <v>21550</v>
      </c>
    </row>
    <row r="355" spans="1:7">
      <c r="A355" s="305" t="s">
        <v>34876</v>
      </c>
      <c r="B355" s="1047" t="s">
        <v>34877</v>
      </c>
      <c r="C355" s="1048"/>
      <c r="D355" s="1048"/>
      <c r="E355" s="1048"/>
      <c r="F355" s="1049"/>
      <c r="G355" s="395">
        <f>SUM(G353:G354)</f>
        <v>21550</v>
      </c>
    </row>
    <row r="356" spans="1:7" ht="15" customHeight="1">
      <c r="A356" s="306" t="s">
        <v>34859</v>
      </c>
      <c r="B356" s="1034" t="s">
        <v>34865</v>
      </c>
      <c r="C356" s="1035"/>
      <c r="D356" s="1035"/>
      <c r="E356" s="1035"/>
      <c r="F356" s="1036"/>
      <c r="G356" s="396">
        <f>'FATOR K'!$E$4</f>
        <v>0.72460000000000002</v>
      </c>
    </row>
    <row r="357" spans="1:7">
      <c r="A357" s="306" t="s">
        <v>34860</v>
      </c>
      <c r="B357" s="1034" t="s">
        <v>34870</v>
      </c>
      <c r="C357" s="1035"/>
      <c r="D357" s="1035"/>
      <c r="E357" s="1035"/>
      <c r="F357" s="1036"/>
      <c r="G357" s="396">
        <f>'FATOR K'!$E$5</f>
        <v>3.9840475505956589E-2</v>
      </c>
    </row>
    <row r="358" spans="1:7">
      <c r="A358" s="306" t="s">
        <v>34861</v>
      </c>
      <c r="B358" s="1034" t="s">
        <v>34886</v>
      </c>
      <c r="C358" s="1035"/>
      <c r="D358" s="1035"/>
      <c r="E358" s="1035"/>
      <c r="F358" s="1036"/>
      <c r="G358" s="396">
        <f>'FATOR K'!$E$12</f>
        <v>0.1</v>
      </c>
    </row>
    <row r="359" spans="1:7">
      <c r="A359" s="307" t="s">
        <v>34862</v>
      </c>
      <c r="B359" s="1066" t="s">
        <v>34866</v>
      </c>
      <c r="C359" s="1067"/>
      <c r="D359" s="1067"/>
      <c r="E359" s="1067"/>
      <c r="F359" s="1068"/>
      <c r="G359" s="396">
        <f>'FATOR K'!$E$13</f>
        <v>8.2837033026529561E-2</v>
      </c>
    </row>
    <row r="360" spans="1:7">
      <c r="A360" s="469" t="s">
        <v>34863</v>
      </c>
      <c r="B360" s="1037" t="s">
        <v>34885</v>
      </c>
      <c r="C360" s="1038"/>
      <c r="D360" s="1038"/>
      <c r="E360" s="1038"/>
      <c r="F360" s="1039"/>
      <c r="G360" s="470">
        <f>'FATOR K'!$E$17</f>
        <v>2.1016599999999999</v>
      </c>
    </row>
    <row r="361" spans="1:7">
      <c r="A361" s="308" t="s">
        <v>34864</v>
      </c>
      <c r="B361" s="1031" t="s">
        <v>34868</v>
      </c>
      <c r="C361" s="1032"/>
      <c r="D361" s="1032"/>
      <c r="E361" s="1032"/>
      <c r="F361" s="1033"/>
      <c r="G361" s="471">
        <f>'FATOR K'!$E$18</f>
        <v>1.19112</v>
      </c>
    </row>
    <row r="362" spans="1:7">
      <c r="A362" s="468" t="s">
        <v>34867</v>
      </c>
      <c r="B362" s="1071" t="s">
        <v>34869</v>
      </c>
      <c r="C362" s="1071"/>
      <c r="D362" s="1071"/>
      <c r="E362" s="1071"/>
      <c r="F362" s="1071"/>
      <c r="G362" s="397">
        <f>ROUND(G353*(G360)+G354*(G361),2)</f>
        <v>25668.639999999999</v>
      </c>
    </row>
    <row r="363" spans="1:7">
      <c r="A363" s="303"/>
      <c r="B363" s="303"/>
      <c r="D363" s="460"/>
      <c r="E363" s="461"/>
      <c r="F363" s="462"/>
      <c r="G363" s="463"/>
    </row>
    <row r="364" spans="1:7">
      <c r="A364" s="313" t="s">
        <v>37</v>
      </c>
      <c r="B364" s="298" t="s">
        <v>19</v>
      </c>
      <c r="C364" s="1052" t="s">
        <v>91</v>
      </c>
      <c r="D364" s="1053"/>
      <c r="E364" s="165" t="s">
        <v>0</v>
      </c>
      <c r="F364" s="165" t="s">
        <v>34882</v>
      </c>
      <c r="G364" s="165" t="s">
        <v>34883</v>
      </c>
    </row>
    <row r="365" spans="1:7" ht="48.75" customHeight="1">
      <c r="A365" s="464" t="str">
        <f>ORÇAMENTO!$C$40</f>
        <v>CPU-14</v>
      </c>
      <c r="B365" s="465"/>
      <c r="C365" s="1054" t="s">
        <v>38379</v>
      </c>
      <c r="D365" s="1055"/>
      <c r="E365" s="466" t="s">
        <v>39</v>
      </c>
      <c r="F365" s="466">
        <f>G383</f>
        <v>3873.59</v>
      </c>
      <c r="G365" s="467">
        <f>G390</f>
        <v>4613.91</v>
      </c>
    </row>
    <row r="366" spans="1:7">
      <c r="A366" s="1040" t="s">
        <v>34887</v>
      </c>
      <c r="B366" s="1040"/>
      <c r="C366" s="1040"/>
      <c r="D366" s="1040"/>
      <c r="E366" s="1040"/>
      <c r="F366" s="1040"/>
      <c r="G366" s="1040"/>
    </row>
    <row r="367" spans="1:7">
      <c r="A367" s="302" t="s">
        <v>20</v>
      </c>
      <c r="B367" s="302" t="s">
        <v>32</v>
      </c>
      <c r="C367" s="302" t="s">
        <v>24</v>
      </c>
      <c r="D367" s="302" t="s">
        <v>31</v>
      </c>
      <c r="E367" s="302" t="s">
        <v>30</v>
      </c>
      <c r="F367" s="302" t="s">
        <v>29</v>
      </c>
      <c r="G367" s="311" t="s">
        <v>34</v>
      </c>
    </row>
    <row r="368" spans="1:7">
      <c r="A368" s="459" t="str">
        <f>IFERROR(VLOOKUP(C368,CHOOSE({1,2},'REF-MO'!$E$7:$E$18,'REF-MO'!$D$7:$D$18),2,FALSE),"")</f>
        <v/>
      </c>
      <c r="B368" s="3"/>
      <c r="C368" s="161"/>
      <c r="D368" s="3" t="str">
        <f>IF(C368="","","H")</f>
        <v/>
      </c>
      <c r="E368" s="299"/>
      <c r="F368" s="446" t="str">
        <f>IFERROR(VLOOKUP($A368,'REF-MO'!$D$7:$J$18,7,FALSE),"")</f>
        <v/>
      </c>
      <c r="G368" s="391" t="str">
        <f>IFERROR(ROUND(E368*F368,2),"")</f>
        <v/>
      </c>
    </row>
    <row r="369" spans="1:13">
      <c r="A369" s="459" t="str">
        <f>IFERROR(VLOOKUP(C369,CHOOSE({1,2},'REF-MO'!$E$7:$E$18,'REF-MO'!$D$7:$D$18),2,FALSE),"")</f>
        <v/>
      </c>
      <c r="B369" s="3"/>
      <c r="C369" s="161"/>
      <c r="D369" s="3" t="str">
        <f>IF(C369="","","H")</f>
        <v/>
      </c>
      <c r="E369" s="299"/>
      <c r="F369" s="446" t="str">
        <f>IFERROR(VLOOKUP($A369,'REF-MO'!$D$7:$J$18,7,FALSE),"")</f>
        <v/>
      </c>
      <c r="G369" s="391" t="str">
        <f>IFERROR(ROUND(E369*F369,2),"")</f>
        <v/>
      </c>
    </row>
    <row r="370" spans="1:13">
      <c r="A370" s="459" t="str">
        <f>IFERROR(VLOOKUP(C370,CHOOSE({1,2},'REF-MO'!$E$7:$E$14,'REF-MO'!$D$7:$D$14),2,FALSE),"")</f>
        <v/>
      </c>
      <c r="B370" s="3"/>
      <c r="C370" s="161"/>
      <c r="D370" s="3" t="str">
        <f>IF(C370="","","H")</f>
        <v/>
      </c>
      <c r="E370" s="299"/>
      <c r="F370" s="446" t="str">
        <f>IFERROR(VLOOKUP($A370,'REF-MO'!$D$7:$J$14,7,FALSE),"")</f>
        <v/>
      </c>
      <c r="G370" s="391" t="str">
        <f>IFERROR(ROUND(E370*F370,2),"")</f>
        <v/>
      </c>
    </row>
    <row r="371" spans="1:13">
      <c r="A371" s="1026" t="s">
        <v>34</v>
      </c>
      <c r="B371" s="1026"/>
      <c r="C371" s="1026"/>
      <c r="D371" s="1026"/>
      <c r="E371" s="1026"/>
      <c r="F371" s="1026"/>
      <c r="G371" s="392">
        <f>ROUND(SUM(G368:G370),2)</f>
        <v>0</v>
      </c>
    </row>
    <row r="372" spans="1:13">
      <c r="A372" s="1041"/>
      <c r="B372" s="1041"/>
      <c r="C372" s="1041"/>
      <c r="D372" s="1041"/>
      <c r="E372" s="1041"/>
      <c r="F372" s="1041"/>
      <c r="G372" s="1041"/>
    </row>
    <row r="373" spans="1:13">
      <c r="A373" s="1040" t="s">
        <v>38122</v>
      </c>
      <c r="B373" s="1040"/>
      <c r="C373" s="1040"/>
      <c r="D373" s="1040"/>
      <c r="E373" s="1040"/>
      <c r="F373" s="1040"/>
      <c r="G373" s="1040"/>
      <c r="J373" s="1075" t="s">
        <v>31</v>
      </c>
      <c r="K373" s="1075"/>
      <c r="L373" s="1075" t="s">
        <v>29</v>
      </c>
      <c r="M373" s="1075"/>
    </row>
    <row r="374" spans="1:13">
      <c r="A374" s="302" t="s">
        <v>20</v>
      </c>
      <c r="B374" s="302" t="s">
        <v>32</v>
      </c>
      <c r="C374" s="302" t="s">
        <v>24</v>
      </c>
      <c r="D374" s="302" t="s">
        <v>31</v>
      </c>
      <c r="E374" s="302" t="s">
        <v>30</v>
      </c>
      <c r="F374" s="302" t="s">
        <v>29</v>
      </c>
      <c r="G374" s="311" t="s">
        <v>33</v>
      </c>
      <c r="I374" s="8">
        <v>1</v>
      </c>
      <c r="J374" s="650" t="str">
        <f>'REF-PROJ'!$E$6</f>
        <v>SENGE-BA</v>
      </c>
      <c r="K374" s="651" t="s">
        <v>1231</v>
      </c>
      <c r="L374" s="648" t="str">
        <f>'REF-PROJ'!$E$6</f>
        <v>SENGE-BA</v>
      </c>
      <c r="M374" s="651" t="s">
        <v>1231</v>
      </c>
    </row>
    <row r="375" spans="1:13">
      <c r="A375" s="3"/>
      <c r="B375" s="3" t="s">
        <v>35122</v>
      </c>
      <c r="C375" s="161" t="s">
        <v>35153</v>
      </c>
      <c r="D375" s="3" t="str">
        <f>IFERROR(HLOOKUP($B375,J374:K378,I375,FALSE),"")</f>
        <v>km</v>
      </c>
      <c r="E375" s="299">
        <f>'PROJ-MC'!I100</f>
        <v>6.96</v>
      </c>
      <c r="F375" s="446">
        <f>IFERROR(HLOOKUP($B375,L374:M378,I375,FALSE),"")</f>
        <v>556.54999999999995</v>
      </c>
      <c r="G375" s="391">
        <f>IFERROR(ROUND(E375*F375,2),"")</f>
        <v>3873.59</v>
      </c>
      <c r="I375" s="8">
        <v>2</v>
      </c>
      <c r="J375" s="649" t="str">
        <f>VLOOKUP(C375,'REF-PROJ'!$B$7:$F$17,5,FALSE)</f>
        <v>km</v>
      </c>
      <c r="K375" s="649" t="str">
        <f>VLOOKUP(C375,'REF-PROJ'!$B$7:$H$17,7,FALSE)</f>
        <v>m²</v>
      </c>
      <c r="L375" s="649">
        <f>VLOOKUP(C375,'REF-PROJ'!$B$7:$F$17,4,FALSE)</f>
        <v>556.54999999999995</v>
      </c>
      <c r="M375" s="649">
        <f>VLOOKUP(C375,'REF-PROJ'!$B$7:$H$17,6,FALSE)</f>
        <v>4.0599999999999996</v>
      </c>
    </row>
    <row r="376" spans="1:13">
      <c r="A376" s="315"/>
      <c r="B376" s="3"/>
      <c r="C376" s="653"/>
      <c r="D376" s="3" t="str">
        <f>IFERROR(HLOOKUP($B376,J374:K378,I376,FALSE),"")</f>
        <v/>
      </c>
      <c r="E376" s="299"/>
      <c r="F376" s="446" t="str">
        <f>IFERROR(HLOOKUP($B376,L374:M378,I376,FALSE),"")</f>
        <v/>
      </c>
      <c r="G376" s="391" t="str">
        <f>IFERROR(ROUND(E376*F376,2),"")</f>
        <v/>
      </c>
      <c r="I376" s="8">
        <v>3</v>
      </c>
      <c r="J376" s="649" t="e">
        <f>VLOOKUP(C376,'REF-PROJ'!$B$7:$F$17,5,FALSE)</f>
        <v>#N/A</v>
      </c>
      <c r="K376" s="649" t="e">
        <f>VLOOKUP(C376,'REF-PROJ'!$B$7:$H$17,7,FALSE)</f>
        <v>#N/A</v>
      </c>
      <c r="L376" s="649" t="e">
        <f>VLOOKUP(C376,'REF-PROJ'!$B$7:$F$17,4,FALSE)</f>
        <v>#N/A</v>
      </c>
      <c r="M376" s="649" t="e">
        <f>VLOOKUP(C376,'REF-PROJ'!$B$7:$H$17,6,FALSE)</f>
        <v>#N/A</v>
      </c>
    </row>
    <row r="377" spans="1:13">
      <c r="A377" s="315"/>
      <c r="B377" s="3"/>
      <c r="C377" s="653"/>
      <c r="D377" s="3" t="str">
        <f>IFERROR(HLOOKUP($B377,J374:K378,I377,FALSE),"")</f>
        <v/>
      </c>
      <c r="E377" s="299"/>
      <c r="F377" s="446" t="str">
        <f>IFERROR(HLOOKUP($B377,L374:M378,I377,FALSE),"")</f>
        <v/>
      </c>
      <c r="G377" s="391" t="str">
        <f t="shared" ref="G377" si="13">IFERROR(ROUND(E377*F377,2),"")</f>
        <v/>
      </c>
      <c r="I377" s="8">
        <v>4</v>
      </c>
      <c r="J377" s="649" t="e">
        <f>VLOOKUP(C377,'REF-PROJ'!$B$7:$F$17,5,FALSE)</f>
        <v>#N/A</v>
      </c>
      <c r="K377" s="649" t="e">
        <f>VLOOKUP(C377,'REF-PROJ'!$B$7:$H$17,7,FALSE)</f>
        <v>#N/A</v>
      </c>
      <c r="L377" s="649" t="e">
        <f>VLOOKUP(C377,'REF-PROJ'!$B$7:$F$17,4,FALSE)</f>
        <v>#N/A</v>
      </c>
      <c r="M377" s="649" t="e">
        <f>VLOOKUP(C377,'REF-PROJ'!$B$7:$H$17,6,FALSE)</f>
        <v>#N/A</v>
      </c>
    </row>
    <row r="378" spans="1:13">
      <c r="A378" s="1026" t="s">
        <v>33</v>
      </c>
      <c r="B378" s="1026"/>
      <c r="C378" s="1026"/>
      <c r="D378" s="1026"/>
      <c r="E378" s="1026"/>
      <c r="F378" s="1026"/>
      <c r="G378" s="393">
        <f>ROUND(SUM(G375:G377),2)</f>
        <v>3873.59</v>
      </c>
    </row>
    <row r="379" spans="1:13" s="388" customFormat="1">
      <c r="A379" s="1042" t="s">
        <v>35165</v>
      </c>
      <c r="B379" s="1043"/>
      <c r="C379" s="1043"/>
      <c r="D379" s="1043"/>
      <c r="E379" s="1043"/>
      <c r="F379" s="1043"/>
      <c r="G379" s="1043"/>
    </row>
    <row r="380" spans="1:13">
      <c r="A380" s="1030" t="s">
        <v>34855</v>
      </c>
      <c r="B380" s="1030"/>
      <c r="C380" s="1030"/>
      <c r="D380" s="1030"/>
      <c r="E380" s="1030"/>
      <c r="F380" s="1030"/>
      <c r="G380" s="1030"/>
    </row>
    <row r="381" spans="1:13">
      <c r="A381" s="304" t="s">
        <v>34856</v>
      </c>
      <c r="B381" s="1044" t="s">
        <v>34858</v>
      </c>
      <c r="C381" s="1045"/>
      <c r="D381" s="1045"/>
      <c r="E381" s="1045"/>
      <c r="F381" s="1046"/>
      <c r="G381" s="394">
        <f>G371</f>
        <v>0</v>
      </c>
    </row>
    <row r="382" spans="1:13">
      <c r="A382" s="305" t="s">
        <v>34857</v>
      </c>
      <c r="B382" s="1047" t="s">
        <v>38147</v>
      </c>
      <c r="C382" s="1048"/>
      <c r="D382" s="1048"/>
      <c r="E382" s="1048"/>
      <c r="F382" s="1049"/>
      <c r="G382" s="395">
        <f>G378</f>
        <v>3873.59</v>
      </c>
    </row>
    <row r="383" spans="1:13">
      <c r="A383" s="305" t="s">
        <v>34876</v>
      </c>
      <c r="B383" s="1047" t="s">
        <v>34877</v>
      </c>
      <c r="C383" s="1048"/>
      <c r="D383" s="1048"/>
      <c r="E383" s="1048"/>
      <c r="F383" s="1049"/>
      <c r="G383" s="395">
        <f>SUM(G381:G382)</f>
        <v>3873.59</v>
      </c>
    </row>
    <row r="384" spans="1:13">
      <c r="A384" s="306" t="s">
        <v>34859</v>
      </c>
      <c r="B384" s="1034" t="s">
        <v>34865</v>
      </c>
      <c r="C384" s="1035"/>
      <c r="D384" s="1035"/>
      <c r="E384" s="1035"/>
      <c r="F384" s="1036" t="s">
        <v>34884</v>
      </c>
      <c r="G384" s="396">
        <f>'FATOR K'!$E$4</f>
        <v>0.72460000000000002</v>
      </c>
    </row>
    <row r="385" spans="1:7">
      <c r="A385" s="306" t="s">
        <v>34860</v>
      </c>
      <c r="B385" s="1034" t="s">
        <v>34870</v>
      </c>
      <c r="C385" s="1035"/>
      <c r="D385" s="1035"/>
      <c r="E385" s="1035"/>
      <c r="F385" s="1036"/>
      <c r="G385" s="396">
        <f>'FATOR K'!$E$5</f>
        <v>3.9840475505956589E-2</v>
      </c>
    </row>
    <row r="386" spans="1:7">
      <c r="A386" s="306" t="s">
        <v>34861</v>
      </c>
      <c r="B386" s="1034" t="s">
        <v>34886</v>
      </c>
      <c r="C386" s="1035"/>
      <c r="D386" s="1035"/>
      <c r="E386" s="1035"/>
      <c r="F386" s="1036"/>
      <c r="G386" s="396">
        <f>'FATOR K'!$E$12</f>
        <v>0.1</v>
      </c>
    </row>
    <row r="387" spans="1:7">
      <c r="A387" s="306" t="s">
        <v>34862</v>
      </c>
      <c r="B387" s="1034" t="s">
        <v>34866</v>
      </c>
      <c r="C387" s="1035"/>
      <c r="D387" s="1035"/>
      <c r="E387" s="1035"/>
      <c r="F387" s="1036"/>
      <c r="G387" s="396">
        <f>'FATOR K'!$E$13</f>
        <v>8.2837033026529561E-2</v>
      </c>
    </row>
    <row r="388" spans="1:7">
      <c r="A388" s="469" t="s">
        <v>34863</v>
      </c>
      <c r="B388" s="1037" t="s">
        <v>34885</v>
      </c>
      <c r="C388" s="1038"/>
      <c r="D388" s="1038"/>
      <c r="E388" s="1038"/>
      <c r="F388" s="1039"/>
      <c r="G388" s="470">
        <f>'FATOR K'!$E$17</f>
        <v>2.1016599999999999</v>
      </c>
    </row>
    <row r="389" spans="1:7">
      <c r="A389" s="308" t="s">
        <v>34864</v>
      </c>
      <c r="B389" s="1031" t="s">
        <v>34868</v>
      </c>
      <c r="C389" s="1032"/>
      <c r="D389" s="1032"/>
      <c r="E389" s="1032"/>
      <c r="F389" s="1033"/>
      <c r="G389" s="471">
        <f>'FATOR K'!$E$18</f>
        <v>1.19112</v>
      </c>
    </row>
    <row r="390" spans="1:7">
      <c r="A390" s="309" t="s">
        <v>34867</v>
      </c>
      <c r="B390" s="1050" t="s">
        <v>34869</v>
      </c>
      <c r="C390" s="1050"/>
      <c r="D390" s="1050"/>
      <c r="E390" s="1050"/>
      <c r="F390" s="1051"/>
      <c r="G390" s="397">
        <f>ROUND(G381*(G388)+G382*(G389),2)</f>
        <v>4613.91</v>
      </c>
    </row>
    <row r="391" spans="1:7">
      <c r="G391" s="398"/>
    </row>
    <row r="392" spans="1:7">
      <c r="A392" s="313" t="s">
        <v>37</v>
      </c>
      <c r="B392" s="298" t="s">
        <v>19</v>
      </c>
      <c r="C392" s="1052" t="s">
        <v>91</v>
      </c>
      <c r="D392" s="1053"/>
      <c r="E392" s="165" t="s">
        <v>0</v>
      </c>
      <c r="F392" s="165" t="s">
        <v>34882</v>
      </c>
      <c r="G392" s="165" t="s">
        <v>34883</v>
      </c>
    </row>
    <row r="393" spans="1:7" ht="39" customHeight="1">
      <c r="A393" s="464" t="str">
        <f>ORÇAMENTO!C43</f>
        <v>CPU-15</v>
      </c>
      <c r="B393" s="465"/>
      <c r="C393" s="1054" t="s">
        <v>38381</v>
      </c>
      <c r="D393" s="1055"/>
      <c r="E393" s="466" t="s">
        <v>39</v>
      </c>
      <c r="F393" s="466">
        <f>G411</f>
        <v>25955.38</v>
      </c>
      <c r="G393" s="467">
        <f>G418</f>
        <v>30915.97</v>
      </c>
    </row>
    <row r="394" spans="1:7">
      <c r="A394" s="1040" t="s">
        <v>34887</v>
      </c>
      <c r="B394" s="1040"/>
      <c r="C394" s="1040"/>
      <c r="D394" s="1040"/>
      <c r="E394" s="1040"/>
      <c r="F394" s="1040"/>
      <c r="G394" s="1040"/>
    </row>
    <row r="395" spans="1:7">
      <c r="A395" s="302" t="s">
        <v>20</v>
      </c>
      <c r="B395" s="302" t="s">
        <v>32</v>
      </c>
      <c r="C395" s="302" t="s">
        <v>24</v>
      </c>
      <c r="D395" s="302" t="s">
        <v>31</v>
      </c>
      <c r="E395" s="302" t="s">
        <v>30</v>
      </c>
      <c r="F395" s="302" t="s">
        <v>29</v>
      </c>
      <c r="G395" s="311" t="s">
        <v>34</v>
      </c>
    </row>
    <row r="396" spans="1:7">
      <c r="A396" s="459" t="str">
        <f>IFERROR(VLOOKUP(C396,CHOOSE({1,2},'REF-MO'!$E$7:$E$18,'REF-MO'!$D$7:$D$18),2,FALSE),"")</f>
        <v/>
      </c>
      <c r="B396" s="3"/>
      <c r="C396" s="161"/>
      <c r="D396" s="3" t="str">
        <f>IF(C396="","","H")</f>
        <v/>
      </c>
      <c r="E396" s="299">
        <f>'MO-HH'!I326</f>
        <v>0</v>
      </c>
      <c r="F396" s="446" t="str">
        <f>IFERROR(VLOOKUP($A396,'REF-MO'!$D$7:$J$18,7,FALSE),"")</f>
        <v/>
      </c>
      <c r="G396" s="391" t="str">
        <f>IFERROR(ROUND(E396*F396,2),"")</f>
        <v/>
      </c>
    </row>
    <row r="397" spans="1:7">
      <c r="A397" s="459" t="str">
        <f>IFERROR(VLOOKUP(C397,CHOOSE({1,2},'REF-MO'!$E$7:$E$14,'REF-MO'!$D$7:$D$14),2,FALSE),"")</f>
        <v/>
      </c>
      <c r="B397" s="3"/>
      <c r="C397" s="161"/>
      <c r="D397" s="3" t="str">
        <f>IF(C397="","","H")</f>
        <v/>
      </c>
      <c r="E397" s="299">
        <f>'MO-HH'!I327</f>
        <v>0</v>
      </c>
      <c r="F397" s="446" t="str">
        <f>IFERROR(VLOOKUP($A397,'REF-MO'!$D$7:$J$14,7,FALSE),"")</f>
        <v/>
      </c>
      <c r="G397" s="391" t="str">
        <f>IFERROR(ROUND(E397*F397,2),"")</f>
        <v/>
      </c>
    </row>
    <row r="398" spans="1:7">
      <c r="A398" s="459" t="str">
        <f>IFERROR(VLOOKUP(C398,CHOOSE({1,2},'REF-MO'!$E$7:$E$14,'REF-MO'!$D$7:$D$14),2,FALSE),"")</f>
        <v/>
      </c>
      <c r="B398" s="3"/>
      <c r="C398" s="161"/>
      <c r="D398" s="3" t="str">
        <f>IF(C398="","","H")</f>
        <v/>
      </c>
      <c r="E398" s="299"/>
      <c r="F398" s="446" t="str">
        <f>IFERROR(VLOOKUP($A398,'REF-MO'!$D$7:$J$14,7,FALSE),"")</f>
        <v/>
      </c>
      <c r="G398" s="391" t="str">
        <f>IFERROR(ROUND(E398*F398,2),"")</f>
        <v/>
      </c>
    </row>
    <row r="399" spans="1:7">
      <c r="A399" s="1026" t="s">
        <v>34</v>
      </c>
      <c r="B399" s="1026"/>
      <c r="C399" s="1026"/>
      <c r="D399" s="1026"/>
      <c r="E399" s="1026"/>
      <c r="F399" s="1026"/>
      <c r="G399" s="392">
        <f>ROUND(SUM(G396:G398),2)</f>
        <v>0</v>
      </c>
    </row>
    <row r="400" spans="1:7">
      <c r="A400" s="1041"/>
      <c r="B400" s="1041"/>
      <c r="C400" s="1041"/>
      <c r="D400" s="1041"/>
      <c r="E400" s="1041"/>
      <c r="F400" s="1041"/>
      <c r="G400" s="1041"/>
    </row>
    <row r="401" spans="1:13">
      <c r="A401" s="1040" t="s">
        <v>38122</v>
      </c>
      <c r="B401" s="1040"/>
      <c r="C401" s="1040"/>
      <c r="D401" s="1040"/>
      <c r="E401" s="1040"/>
      <c r="F401" s="1040"/>
      <c r="G401" s="1040"/>
      <c r="J401" s="1075" t="s">
        <v>31</v>
      </c>
      <c r="K401" s="1075"/>
      <c r="L401" s="1075" t="s">
        <v>29</v>
      </c>
      <c r="M401" s="1075"/>
    </row>
    <row r="402" spans="1:13">
      <c r="A402" s="302" t="s">
        <v>20</v>
      </c>
      <c r="B402" s="302" t="s">
        <v>32</v>
      </c>
      <c r="C402" s="302" t="s">
        <v>24</v>
      </c>
      <c r="D402" s="302" t="s">
        <v>31</v>
      </c>
      <c r="E402" s="302" t="s">
        <v>30</v>
      </c>
      <c r="F402" s="302" t="s">
        <v>29</v>
      </c>
      <c r="G402" s="311" t="s">
        <v>33</v>
      </c>
      <c r="I402" s="8">
        <v>1</v>
      </c>
      <c r="J402" s="650" t="str">
        <f>'REF-PROJ'!$E$6</f>
        <v>SENGE-BA</v>
      </c>
      <c r="K402" s="651" t="s">
        <v>1231</v>
      </c>
      <c r="L402" s="648" t="str">
        <f>'REF-PROJ'!$E$6</f>
        <v>SENGE-BA</v>
      </c>
      <c r="M402" s="651" t="s">
        <v>1231</v>
      </c>
    </row>
    <row r="403" spans="1:13">
      <c r="A403" s="3"/>
      <c r="B403" s="3" t="s">
        <v>35122</v>
      </c>
      <c r="C403" s="161" t="s">
        <v>35124</v>
      </c>
      <c r="D403" s="3" t="str">
        <f>IFERROR(HLOOKUP($B403,J402:K406,I403,FALSE),"")</f>
        <v>km</v>
      </c>
      <c r="E403" s="299">
        <f>'PROJ-MC'!I107</f>
        <v>8.77</v>
      </c>
      <c r="F403" s="446">
        <f>IFERROR(HLOOKUP($B403,L402:M406,I403,FALSE),"")</f>
        <v>2087.09</v>
      </c>
      <c r="G403" s="391">
        <f>IFERROR(ROUND(E403*F403,2),"")</f>
        <v>18303.78</v>
      </c>
      <c r="I403" s="8">
        <v>2</v>
      </c>
      <c r="J403" s="649" t="str">
        <f>VLOOKUP(C403,'REF-PROJ'!$B$7:$F$17,5,FALSE)</f>
        <v>km</v>
      </c>
      <c r="K403" s="649">
        <f>VLOOKUP(C403,'REF-PROJ'!$B$7:$H$17,7,FALSE)</f>
        <v>0</v>
      </c>
      <c r="L403" s="649">
        <f>VLOOKUP(C403,'REF-PROJ'!$B$7:$F$17,4,FALSE)</f>
        <v>2087.09</v>
      </c>
      <c r="M403" s="649">
        <f>VLOOKUP(C403,'REF-PROJ'!$B$7:$H$17,6,FALSE)</f>
        <v>0</v>
      </c>
    </row>
    <row r="404" spans="1:13">
      <c r="A404" s="315"/>
      <c r="B404" s="3" t="s">
        <v>1231</v>
      </c>
      <c r="C404" s="161" t="s">
        <v>35160</v>
      </c>
      <c r="D404" s="3" t="str">
        <f>IFERROR(HLOOKUP($B404,J402:K406,I404,FALSE),"")</f>
        <v>m²</v>
      </c>
      <c r="E404" s="299">
        <f>'PROJ-MC'!F107+'PROJ-MC'!H107</f>
        <v>940</v>
      </c>
      <c r="F404" s="446">
        <f>IFERROR(HLOOKUP($B404,L402:M406,I404,FALSE),"")</f>
        <v>8.14</v>
      </c>
      <c r="G404" s="391">
        <f>IFERROR(ROUND(E404*F404,2),"")</f>
        <v>7651.6</v>
      </c>
      <c r="I404" s="8">
        <v>3</v>
      </c>
      <c r="J404" s="649">
        <f>VLOOKUP(C404,'REF-PROJ'!$B$7:$F$17,5,FALSE)</f>
        <v>0</v>
      </c>
      <c r="K404" s="649" t="str">
        <f>VLOOKUP(C404,'REF-PROJ'!$B$7:$H$17,7,FALSE)</f>
        <v>m²</v>
      </c>
      <c r="L404" s="649">
        <f>VLOOKUP(C404,'REF-PROJ'!$B$7:$F$17,4,FALSE)</f>
        <v>0</v>
      </c>
      <c r="M404" s="649">
        <f>VLOOKUP(C404,'REF-PROJ'!$B$7:$H$17,6,FALSE)</f>
        <v>8.14</v>
      </c>
    </row>
    <row r="405" spans="1:13">
      <c r="A405" s="315"/>
      <c r="B405" s="3"/>
      <c r="C405" s="161"/>
      <c r="D405" s="3" t="str">
        <f>IFERROR(HLOOKUP($B405,J402:K406,I405,FALSE),"")</f>
        <v/>
      </c>
      <c r="E405" s="299"/>
      <c r="F405" s="446" t="str">
        <f>IFERROR(HLOOKUP($B405,L402:M406,I405,FALSE),"")</f>
        <v/>
      </c>
      <c r="G405" s="391" t="str">
        <f t="shared" ref="G405" si="14">IFERROR(ROUND(E405*F405,2),"")</f>
        <v/>
      </c>
      <c r="I405" s="8">
        <v>4</v>
      </c>
      <c r="J405" s="649" t="e">
        <f>VLOOKUP(C405,'REF-PROJ'!$B$7:$F$17,5,FALSE)</f>
        <v>#N/A</v>
      </c>
      <c r="K405" s="649" t="e">
        <f>VLOOKUP(C405,'REF-PROJ'!$B$7:$H$17,7,FALSE)</f>
        <v>#N/A</v>
      </c>
      <c r="L405" s="649" t="e">
        <f>VLOOKUP(C405,'REF-PROJ'!$B$7:$F$17,4,FALSE)</f>
        <v>#N/A</v>
      </c>
      <c r="M405" s="649" t="e">
        <f>VLOOKUP(C405,'REF-PROJ'!$B$7:$H$17,6,FALSE)</f>
        <v>#N/A</v>
      </c>
    </row>
    <row r="406" spans="1:13">
      <c r="A406" s="1026" t="s">
        <v>33</v>
      </c>
      <c r="B406" s="1026"/>
      <c r="C406" s="1026"/>
      <c r="D406" s="1026"/>
      <c r="E406" s="1026"/>
      <c r="F406" s="1026"/>
      <c r="G406" s="393">
        <f>ROUND(SUM(G403:G405),2)</f>
        <v>25955.38</v>
      </c>
    </row>
    <row r="407" spans="1:13" s="388" customFormat="1">
      <c r="A407" s="1065" t="s">
        <v>35165</v>
      </c>
      <c r="B407" s="1028"/>
      <c r="C407" s="1028"/>
      <c r="D407" s="1028"/>
      <c r="E407" s="1028"/>
      <c r="F407" s="1028"/>
      <c r="G407" s="1029"/>
    </row>
    <row r="408" spans="1:13">
      <c r="A408" s="1030" t="s">
        <v>34855</v>
      </c>
      <c r="B408" s="1030"/>
      <c r="C408" s="1030"/>
      <c r="D408" s="1030"/>
      <c r="E408" s="1030"/>
      <c r="F408" s="1030"/>
      <c r="G408" s="1030"/>
    </row>
    <row r="409" spans="1:13">
      <c r="A409" s="304" t="s">
        <v>34856</v>
      </c>
      <c r="B409" s="1044" t="s">
        <v>34858</v>
      </c>
      <c r="C409" s="1045"/>
      <c r="D409" s="1045"/>
      <c r="E409" s="1045"/>
      <c r="F409" s="1046"/>
      <c r="G409" s="394">
        <f>G399</f>
        <v>0</v>
      </c>
    </row>
    <row r="410" spans="1:13">
      <c r="A410" s="305" t="s">
        <v>34857</v>
      </c>
      <c r="B410" s="1047" t="s">
        <v>38147</v>
      </c>
      <c r="C410" s="1048"/>
      <c r="D410" s="1048"/>
      <c r="E410" s="1048"/>
      <c r="F410" s="1049"/>
      <c r="G410" s="395">
        <f>G406</f>
        <v>25955.38</v>
      </c>
    </row>
    <row r="411" spans="1:13">
      <c r="A411" s="305" t="s">
        <v>34876</v>
      </c>
      <c r="B411" s="1047" t="s">
        <v>34877</v>
      </c>
      <c r="C411" s="1048"/>
      <c r="D411" s="1048"/>
      <c r="E411" s="1048"/>
      <c r="F411" s="1049"/>
      <c r="G411" s="395">
        <f>SUM(G409:G410)</f>
        <v>25955.38</v>
      </c>
    </row>
    <row r="412" spans="1:13">
      <c r="A412" s="306" t="s">
        <v>34859</v>
      </c>
      <c r="B412" s="1034" t="s">
        <v>34865</v>
      </c>
      <c r="C412" s="1035"/>
      <c r="D412" s="1035"/>
      <c r="E412" s="1035"/>
      <c r="F412" s="1036" t="s">
        <v>34884</v>
      </c>
      <c r="G412" s="396">
        <f>'FATOR K'!$E$4</f>
        <v>0.72460000000000002</v>
      </c>
    </row>
    <row r="413" spans="1:13">
      <c r="A413" s="306" t="s">
        <v>34860</v>
      </c>
      <c r="B413" s="1034" t="s">
        <v>34870</v>
      </c>
      <c r="C413" s="1035"/>
      <c r="D413" s="1035"/>
      <c r="E413" s="1035"/>
      <c r="F413" s="1036"/>
      <c r="G413" s="396">
        <f>'FATOR K'!$E$5</f>
        <v>3.9840475505956589E-2</v>
      </c>
    </row>
    <row r="414" spans="1:13">
      <c r="A414" s="306" t="s">
        <v>34861</v>
      </c>
      <c r="B414" s="1034" t="s">
        <v>34886</v>
      </c>
      <c r="C414" s="1035"/>
      <c r="D414" s="1035"/>
      <c r="E414" s="1035"/>
      <c r="F414" s="1036"/>
      <c r="G414" s="396">
        <f>'FATOR K'!$E$12</f>
        <v>0.1</v>
      </c>
    </row>
    <row r="415" spans="1:13">
      <c r="A415" s="306" t="s">
        <v>34862</v>
      </c>
      <c r="B415" s="1034" t="s">
        <v>34866</v>
      </c>
      <c r="C415" s="1035"/>
      <c r="D415" s="1035"/>
      <c r="E415" s="1035"/>
      <c r="F415" s="1036"/>
      <c r="G415" s="396">
        <f>'FATOR K'!$E$13</f>
        <v>8.2837033026529561E-2</v>
      </c>
    </row>
    <row r="416" spans="1:13">
      <c r="A416" s="469" t="s">
        <v>34863</v>
      </c>
      <c r="B416" s="1037" t="s">
        <v>34885</v>
      </c>
      <c r="C416" s="1038"/>
      <c r="D416" s="1038"/>
      <c r="E416" s="1038"/>
      <c r="F416" s="1039"/>
      <c r="G416" s="470">
        <f>'FATOR K'!$E$17</f>
        <v>2.1016599999999999</v>
      </c>
    </row>
    <row r="417" spans="1:13">
      <c r="A417" s="308" t="s">
        <v>34864</v>
      </c>
      <c r="B417" s="1031" t="s">
        <v>34868</v>
      </c>
      <c r="C417" s="1032"/>
      <c r="D417" s="1032"/>
      <c r="E417" s="1032"/>
      <c r="F417" s="1033"/>
      <c r="G417" s="471">
        <f>'FATOR K'!$E$18</f>
        <v>1.19112</v>
      </c>
    </row>
    <row r="418" spans="1:13">
      <c r="A418" s="309" t="s">
        <v>34867</v>
      </c>
      <c r="B418" s="1050" t="s">
        <v>34869</v>
      </c>
      <c r="C418" s="1050"/>
      <c r="D418" s="1050"/>
      <c r="E418" s="1050"/>
      <c r="F418" s="1051"/>
      <c r="G418" s="397">
        <f>ROUND(G409*(G416)+G410*(G417),2)</f>
        <v>30915.97</v>
      </c>
    </row>
    <row r="419" spans="1:13">
      <c r="G419" s="398"/>
    </row>
    <row r="420" spans="1:13">
      <c r="A420" s="313" t="s">
        <v>37</v>
      </c>
      <c r="B420" s="298" t="s">
        <v>19</v>
      </c>
      <c r="C420" s="1052" t="s">
        <v>91</v>
      </c>
      <c r="D420" s="1053"/>
      <c r="E420" s="165" t="s">
        <v>0</v>
      </c>
      <c r="F420" s="165" t="s">
        <v>34882</v>
      </c>
      <c r="G420" s="165" t="s">
        <v>34883</v>
      </c>
    </row>
    <row r="421" spans="1:13" ht="36" customHeight="1">
      <c r="A421" s="464" t="str">
        <f>ORÇAMENTO!C44</f>
        <v>CPU-16</v>
      </c>
      <c r="B421" s="465"/>
      <c r="C421" s="1054" t="s">
        <v>38369</v>
      </c>
      <c r="D421" s="1055"/>
      <c r="E421" s="466" t="s">
        <v>39</v>
      </c>
      <c r="F421" s="466">
        <f>G438</f>
        <v>1680.8</v>
      </c>
      <c r="G421" s="467">
        <f>G445</f>
        <v>3532.47</v>
      </c>
    </row>
    <row r="422" spans="1:13">
      <c r="A422" s="1040" t="s">
        <v>34887</v>
      </c>
      <c r="B422" s="1040"/>
      <c r="C422" s="1040"/>
      <c r="D422" s="1040"/>
      <c r="E422" s="1040"/>
      <c r="F422" s="1040"/>
      <c r="G422" s="1040"/>
    </row>
    <row r="423" spans="1:13">
      <c r="A423" s="302" t="s">
        <v>20</v>
      </c>
      <c r="B423" s="302" t="s">
        <v>32</v>
      </c>
      <c r="C423" s="302" t="s">
        <v>24</v>
      </c>
      <c r="D423" s="302" t="s">
        <v>31</v>
      </c>
      <c r="E423" s="302" t="s">
        <v>30</v>
      </c>
      <c r="F423" s="302" t="s">
        <v>29</v>
      </c>
      <c r="G423" s="311" t="s">
        <v>34</v>
      </c>
    </row>
    <row r="424" spans="1:13">
      <c r="A424" s="459">
        <f>IFERROR(VLOOKUP(C424,CHOOSE({1,2},'[13]CONSULT-MO'!$E$7:$E$18,'[13]CONSULT-MO'!$D$7:$D$18),2,FALSE),"")</f>
        <v>40946</v>
      </c>
      <c r="B424" s="3" t="s">
        <v>8079</v>
      </c>
      <c r="C424" s="161" t="s">
        <v>34935</v>
      </c>
      <c r="D424" s="3" t="str">
        <f>IF(C424="","","H")</f>
        <v>H</v>
      </c>
      <c r="E424" s="299">
        <f>7.5*8</f>
        <v>60</v>
      </c>
      <c r="F424" s="446">
        <f>IFERROR(VLOOKUP($A424,'[13]CONSULT-MO'!$D$7:$J$18,7,FALSE),"")</f>
        <v>10.52</v>
      </c>
      <c r="G424" s="391">
        <f>IFERROR(ROUND(E424*F424,2),"")</f>
        <v>631.20000000000005</v>
      </c>
    </row>
    <row r="425" spans="1:13">
      <c r="A425" s="459">
        <f>IFERROR(VLOOKUP(C425,CHOOSE({1,2},'[13]CONSULT-MO'!$E$7:$E$18,'[13]CONSULT-MO'!$D$7:$D$18),2,FALSE),"")</f>
        <v>40805</v>
      </c>
      <c r="B425" s="3" t="s">
        <v>27</v>
      </c>
      <c r="C425" s="161" t="s">
        <v>34934</v>
      </c>
      <c r="D425" s="3" t="str">
        <f>IF(C425="","","H")</f>
        <v>H</v>
      </c>
      <c r="E425" s="299">
        <f>10*8</f>
        <v>80</v>
      </c>
      <c r="F425" s="446">
        <f>IFERROR(VLOOKUP($A425,'[13]CONSULT-MO'!$D$7:$J$18,7,FALSE),"")</f>
        <v>13.12</v>
      </c>
      <c r="G425" s="391">
        <f>IFERROR(ROUND(E425*F425,2),"")</f>
        <v>1049.5999999999999</v>
      </c>
    </row>
    <row r="426" spans="1:13">
      <c r="A426" s="1026" t="s">
        <v>34</v>
      </c>
      <c r="B426" s="1026"/>
      <c r="C426" s="1026"/>
      <c r="D426" s="1026"/>
      <c r="E426" s="1026"/>
      <c r="F426" s="1026"/>
      <c r="G426" s="392">
        <f>ROUND(SUM(G424:G425),2)</f>
        <v>1680.8</v>
      </c>
    </row>
    <row r="427" spans="1:13">
      <c r="A427" s="1041"/>
      <c r="B427" s="1041"/>
      <c r="C427" s="1041"/>
      <c r="D427" s="1041"/>
      <c r="E427" s="1041"/>
      <c r="F427" s="1041"/>
      <c r="G427" s="1041"/>
    </row>
    <row r="428" spans="1:13">
      <c r="A428" s="1040" t="s">
        <v>38122</v>
      </c>
      <c r="B428" s="1040"/>
      <c r="C428" s="1040"/>
      <c r="D428" s="1040"/>
      <c r="E428" s="1040"/>
      <c r="F428" s="1040"/>
      <c r="G428" s="1040"/>
      <c r="J428" s="1075" t="s">
        <v>31</v>
      </c>
      <c r="K428" s="1075"/>
      <c r="L428" s="1075" t="s">
        <v>29</v>
      </c>
      <c r="M428" s="1075"/>
    </row>
    <row r="429" spans="1:13">
      <c r="A429" s="302" t="s">
        <v>20</v>
      </c>
      <c r="B429" s="302" t="s">
        <v>32</v>
      </c>
      <c r="C429" s="302" t="s">
        <v>24</v>
      </c>
      <c r="D429" s="302" t="s">
        <v>31</v>
      </c>
      <c r="E429" s="302" t="s">
        <v>30</v>
      </c>
      <c r="F429" s="302" t="s">
        <v>29</v>
      </c>
      <c r="G429" s="311" t="s">
        <v>33</v>
      </c>
      <c r="I429" s="8">
        <v>1</v>
      </c>
      <c r="J429" s="650" t="str">
        <f>'REF-PROJ'!$E$6</f>
        <v>SENGE-BA</v>
      </c>
      <c r="K429" s="651" t="s">
        <v>1231</v>
      </c>
      <c r="L429" s="648" t="str">
        <f>'REF-PROJ'!$E$6</f>
        <v>SENGE-BA</v>
      </c>
      <c r="M429" s="651" t="s">
        <v>1231</v>
      </c>
    </row>
    <row r="430" spans="1:13">
      <c r="A430" s="3"/>
      <c r="B430" s="3"/>
      <c r="C430" s="161"/>
      <c r="D430" s="3" t="str">
        <f>IFERROR(HLOOKUP($B430,J429:K433,I430,FALSE),"")</f>
        <v/>
      </c>
      <c r="E430" s="299"/>
      <c r="F430" s="446" t="str">
        <f>IFERROR(HLOOKUP($B430,L429:M433,I430,FALSE),"")</f>
        <v/>
      </c>
      <c r="G430" s="391" t="str">
        <f>IFERROR(ROUND(E430*F430,2),"")</f>
        <v/>
      </c>
      <c r="I430" s="8">
        <v>2</v>
      </c>
      <c r="J430" s="649" t="e">
        <f>VLOOKUP(C430,'REF-PROJ'!$B$7:$F$17,5,FALSE)</f>
        <v>#N/A</v>
      </c>
      <c r="K430" s="649" t="e">
        <f>VLOOKUP(C430,'REF-PROJ'!$B$7:$H$17,7,FALSE)</f>
        <v>#N/A</v>
      </c>
      <c r="L430" s="649" t="e">
        <f>VLOOKUP(C430,'REF-PROJ'!$B$7:$F$17,4,FALSE)</f>
        <v>#N/A</v>
      </c>
      <c r="M430" s="649" t="e">
        <f>VLOOKUP(C430,'REF-PROJ'!$B$7:$H$17,6,FALSE)</f>
        <v>#N/A</v>
      </c>
    </row>
    <row r="431" spans="1:13">
      <c r="A431" s="315"/>
      <c r="B431" s="3"/>
      <c r="C431" s="653"/>
      <c r="D431" s="3" t="str">
        <f>IFERROR(HLOOKUP($B431,J429:K433,I431,FALSE),"")</f>
        <v/>
      </c>
      <c r="E431" s="299"/>
      <c r="F431" s="446" t="str">
        <f>IFERROR(HLOOKUP($B431,L429:M433,I431,FALSE),"")</f>
        <v/>
      </c>
      <c r="G431" s="391" t="str">
        <f>IFERROR(ROUND(E431*F431,2),"")</f>
        <v/>
      </c>
      <c r="I431" s="8">
        <v>3</v>
      </c>
      <c r="J431" s="649" t="e">
        <f>VLOOKUP(C431,'REF-PROJ'!$B$7:$F$17,5,FALSE)</f>
        <v>#N/A</v>
      </c>
      <c r="K431" s="649" t="e">
        <f>VLOOKUP(C431,'REF-PROJ'!$B$7:$H$17,7,FALSE)</f>
        <v>#N/A</v>
      </c>
      <c r="L431" s="649" t="e">
        <f>VLOOKUP(C431,'REF-PROJ'!$B$7:$F$17,4,FALSE)</f>
        <v>#N/A</v>
      </c>
      <c r="M431" s="649" t="e">
        <f>VLOOKUP(C431,'REF-PROJ'!$B$7:$H$17,6,FALSE)</f>
        <v>#N/A</v>
      </c>
    </row>
    <row r="432" spans="1:13">
      <c r="A432" s="315"/>
      <c r="B432" s="3"/>
      <c r="C432" s="161"/>
      <c r="D432" s="3" t="str">
        <f>IFERROR(HLOOKUP($B432,J429:K433,I432,FALSE),"")</f>
        <v/>
      </c>
      <c r="E432" s="299"/>
      <c r="F432" s="446" t="str">
        <f>IFERROR(HLOOKUP($B432,L429:M433,I432,FALSE),"")</f>
        <v/>
      </c>
      <c r="G432" s="391" t="str">
        <f t="shared" ref="G432" si="15">IFERROR(ROUND(E432*F432,2),"")</f>
        <v/>
      </c>
      <c r="I432" s="8">
        <v>4</v>
      </c>
      <c r="J432" s="649" t="e">
        <f>VLOOKUP(C432,'REF-PROJ'!$B$7:$F$17,5,FALSE)</f>
        <v>#N/A</v>
      </c>
      <c r="K432" s="649" t="e">
        <f>VLOOKUP(C432,'REF-PROJ'!$B$7:$H$17,7,FALSE)</f>
        <v>#N/A</v>
      </c>
      <c r="L432" s="649" t="e">
        <f>VLOOKUP(C432,'REF-PROJ'!$B$7:$F$17,4,FALSE)</f>
        <v>#N/A</v>
      </c>
      <c r="M432" s="649" t="e">
        <f>VLOOKUP(C432,'REF-PROJ'!$B$7:$H$17,6,FALSE)</f>
        <v>#N/A</v>
      </c>
    </row>
    <row r="433" spans="1:7">
      <c r="A433" s="1026" t="s">
        <v>33</v>
      </c>
      <c r="B433" s="1026"/>
      <c r="C433" s="1026"/>
      <c r="D433" s="1026"/>
      <c r="E433" s="1026"/>
      <c r="F433" s="1026"/>
      <c r="G433" s="393">
        <f>ROUND(SUM(G430:G432),2)</f>
        <v>0</v>
      </c>
    </row>
    <row r="434" spans="1:7" ht="37.5" customHeight="1">
      <c r="A434" s="1027" t="s">
        <v>38136</v>
      </c>
      <c r="B434" s="1028"/>
      <c r="C434" s="1028"/>
      <c r="D434" s="1028"/>
      <c r="E434" s="1028"/>
      <c r="F434" s="1028"/>
      <c r="G434" s="1029"/>
    </row>
    <row r="435" spans="1:7">
      <c r="A435" s="1030" t="s">
        <v>34855</v>
      </c>
      <c r="B435" s="1030"/>
      <c r="C435" s="1030"/>
      <c r="D435" s="1030"/>
      <c r="E435" s="1030"/>
      <c r="F435" s="1030"/>
      <c r="G435" s="1030"/>
    </row>
    <row r="436" spans="1:7">
      <c r="A436" s="304" t="s">
        <v>34856</v>
      </c>
      <c r="B436" s="1044" t="s">
        <v>34858</v>
      </c>
      <c r="C436" s="1045"/>
      <c r="D436" s="1045"/>
      <c r="E436" s="1045"/>
      <c r="F436" s="1046"/>
      <c r="G436" s="394">
        <f>G426</f>
        <v>1680.8</v>
      </c>
    </row>
    <row r="437" spans="1:7">
      <c r="A437" s="305" t="s">
        <v>34857</v>
      </c>
      <c r="B437" s="1047" t="s">
        <v>38147</v>
      </c>
      <c r="C437" s="1048"/>
      <c r="D437" s="1048"/>
      <c r="E437" s="1048"/>
      <c r="F437" s="1049"/>
      <c r="G437" s="395">
        <f>G433</f>
        <v>0</v>
      </c>
    </row>
    <row r="438" spans="1:7">
      <c r="A438" s="305" t="s">
        <v>34876</v>
      </c>
      <c r="B438" s="1047" t="s">
        <v>34877</v>
      </c>
      <c r="C438" s="1048"/>
      <c r="D438" s="1048"/>
      <c r="E438" s="1048"/>
      <c r="F438" s="1049"/>
      <c r="G438" s="395">
        <f>SUM(G436:G437)</f>
        <v>1680.8</v>
      </c>
    </row>
    <row r="439" spans="1:7">
      <c r="A439" s="306" t="s">
        <v>34859</v>
      </c>
      <c r="B439" s="1034" t="s">
        <v>34865</v>
      </c>
      <c r="C439" s="1035"/>
      <c r="D439" s="1035"/>
      <c r="E439" s="1035"/>
      <c r="F439" s="1036" t="s">
        <v>34884</v>
      </c>
      <c r="G439" s="396">
        <f>'FATOR K'!$E$4</f>
        <v>0.72460000000000002</v>
      </c>
    </row>
    <row r="440" spans="1:7">
      <c r="A440" s="306" t="s">
        <v>34860</v>
      </c>
      <c r="B440" s="1034" t="s">
        <v>34870</v>
      </c>
      <c r="C440" s="1035"/>
      <c r="D440" s="1035"/>
      <c r="E440" s="1035"/>
      <c r="F440" s="1036"/>
      <c r="G440" s="396">
        <f>'FATOR K'!$E$5</f>
        <v>3.9840475505956589E-2</v>
      </c>
    </row>
    <row r="441" spans="1:7">
      <c r="A441" s="306" t="s">
        <v>34861</v>
      </c>
      <c r="B441" s="1034" t="s">
        <v>34886</v>
      </c>
      <c r="C441" s="1035"/>
      <c r="D441" s="1035"/>
      <c r="E441" s="1035"/>
      <c r="F441" s="1036"/>
      <c r="G441" s="396">
        <f>'FATOR K'!$E$12</f>
        <v>0.1</v>
      </c>
    </row>
    <row r="442" spans="1:7">
      <c r="A442" s="306" t="s">
        <v>34862</v>
      </c>
      <c r="B442" s="1034" t="s">
        <v>34866</v>
      </c>
      <c r="C442" s="1035"/>
      <c r="D442" s="1035"/>
      <c r="E442" s="1035"/>
      <c r="F442" s="1036"/>
      <c r="G442" s="396">
        <f>'FATOR K'!$E$13</f>
        <v>8.2837033026529561E-2</v>
      </c>
    </row>
    <row r="443" spans="1:7">
      <c r="A443" s="469" t="s">
        <v>34863</v>
      </c>
      <c r="B443" s="1037" t="s">
        <v>34885</v>
      </c>
      <c r="C443" s="1038"/>
      <c r="D443" s="1038"/>
      <c r="E443" s="1038"/>
      <c r="F443" s="1039"/>
      <c r="G443" s="470">
        <f>'FATOR K'!$E$17</f>
        <v>2.1016599999999999</v>
      </c>
    </row>
    <row r="444" spans="1:7">
      <c r="A444" s="308" t="s">
        <v>34864</v>
      </c>
      <c r="B444" s="1031" t="s">
        <v>34868</v>
      </c>
      <c r="C444" s="1032"/>
      <c r="D444" s="1032"/>
      <c r="E444" s="1032"/>
      <c r="F444" s="1033"/>
      <c r="G444" s="471">
        <f>'FATOR K'!$E$18</f>
        <v>1.19112</v>
      </c>
    </row>
    <row r="445" spans="1:7">
      <c r="A445" s="309" t="s">
        <v>34867</v>
      </c>
      <c r="B445" s="1050" t="s">
        <v>34869</v>
      </c>
      <c r="C445" s="1050"/>
      <c r="D445" s="1050"/>
      <c r="E445" s="1050"/>
      <c r="F445" s="1051"/>
      <c r="G445" s="397">
        <f>ROUND(G436*(G443)+G437*(G444),2)</f>
        <v>3532.47</v>
      </c>
    </row>
    <row r="447" spans="1:7">
      <c r="A447" s="313" t="s">
        <v>37</v>
      </c>
      <c r="B447" s="298" t="s">
        <v>19</v>
      </c>
      <c r="C447" s="1052" t="s">
        <v>91</v>
      </c>
      <c r="D447" s="1053"/>
      <c r="E447" s="165" t="s">
        <v>0</v>
      </c>
      <c r="F447" s="165" t="s">
        <v>34882</v>
      </c>
      <c r="G447" s="165" t="s">
        <v>34883</v>
      </c>
    </row>
    <row r="448" spans="1:7" ht="41.25" customHeight="1">
      <c r="A448" s="464" t="str">
        <f>ORÇAMENTO!C46</f>
        <v>CPU-17</v>
      </c>
      <c r="B448" s="465"/>
      <c r="C448" s="1054" t="s">
        <v>38365</v>
      </c>
      <c r="D448" s="1055"/>
      <c r="E448" s="466" t="s">
        <v>39</v>
      </c>
      <c r="F448" s="466">
        <f>G466</f>
        <v>45003.74</v>
      </c>
      <c r="G448" s="467">
        <f>G473</f>
        <v>53604.85</v>
      </c>
    </row>
    <row r="449" spans="1:13">
      <c r="A449" s="1040" t="s">
        <v>34887</v>
      </c>
      <c r="B449" s="1040"/>
      <c r="C449" s="1040"/>
      <c r="D449" s="1040"/>
      <c r="E449" s="1040"/>
      <c r="F449" s="1040"/>
      <c r="G449" s="1040"/>
    </row>
    <row r="450" spans="1:13">
      <c r="A450" s="302" t="s">
        <v>20</v>
      </c>
      <c r="B450" s="302" t="s">
        <v>32</v>
      </c>
      <c r="C450" s="302" t="s">
        <v>24</v>
      </c>
      <c r="D450" s="302" t="s">
        <v>31</v>
      </c>
      <c r="E450" s="302" t="s">
        <v>30</v>
      </c>
      <c r="F450" s="302" t="s">
        <v>29</v>
      </c>
      <c r="G450" s="311" t="s">
        <v>34</v>
      </c>
    </row>
    <row r="451" spans="1:13">
      <c r="A451" s="459" t="str">
        <f>IFERROR(VLOOKUP(C451,CHOOSE({1,2},'REF-MO'!$E$7:$E$18,'REF-MO'!$D$7:$D$18),2,FALSE),"")</f>
        <v/>
      </c>
      <c r="B451" s="3"/>
      <c r="C451" s="161"/>
      <c r="D451" s="3" t="str">
        <f>IF(C451="","","H")</f>
        <v/>
      </c>
      <c r="E451" s="299">
        <f>'MO-HH'!I305</f>
        <v>0</v>
      </c>
      <c r="F451" s="446" t="str">
        <f>IFERROR(VLOOKUP($A451,'REF-MO'!$D$7:$J$18,7,FALSE),"")</f>
        <v/>
      </c>
      <c r="G451" s="391" t="str">
        <f>IFERROR(ROUND(E451*F451,2),"")</f>
        <v/>
      </c>
    </row>
    <row r="452" spans="1:13">
      <c r="A452" s="459" t="str">
        <f>IFERROR(VLOOKUP(C452,CHOOSE({1,2},'REF-MO'!$E$7:$E$14,'REF-MO'!$D$7:$D$14),2,FALSE),"")</f>
        <v/>
      </c>
      <c r="B452" s="3"/>
      <c r="C452" s="161"/>
      <c r="D452" s="3" t="str">
        <f>IF(C452="","","H")</f>
        <v/>
      </c>
      <c r="E452" s="299">
        <f>'MO-HH'!I306</f>
        <v>0</v>
      </c>
      <c r="F452" s="446" t="str">
        <f>IFERROR(VLOOKUP($A452,'REF-MO'!$D$7:$J$14,7,FALSE),"")</f>
        <v/>
      </c>
      <c r="G452" s="391" t="str">
        <f>IFERROR(ROUND(E452*F452,2),"")</f>
        <v/>
      </c>
    </row>
    <row r="453" spans="1:13">
      <c r="A453" s="459" t="str">
        <f>IFERROR(VLOOKUP(C453,CHOOSE({1,2},'REF-MO'!$E$7:$E$14,'REF-MO'!$D$7:$D$14),2,FALSE),"")</f>
        <v/>
      </c>
      <c r="B453" s="3"/>
      <c r="C453" s="161"/>
      <c r="D453" s="3" t="str">
        <f>IF(C453="","","H")</f>
        <v/>
      </c>
      <c r="E453" s="299">
        <f>'MO-HH'!I307</f>
        <v>0</v>
      </c>
      <c r="F453" s="446" t="str">
        <f>IFERROR(VLOOKUP($A453,'REF-MO'!$D$7:$J$14,7,FALSE),"")</f>
        <v/>
      </c>
      <c r="G453" s="391" t="str">
        <f>IFERROR(ROUND(E453*F453,2),"")</f>
        <v/>
      </c>
    </row>
    <row r="454" spans="1:13">
      <c r="A454" s="1026" t="s">
        <v>34</v>
      </c>
      <c r="B454" s="1026"/>
      <c r="C454" s="1026"/>
      <c r="D454" s="1026"/>
      <c r="E454" s="1026"/>
      <c r="F454" s="1026"/>
      <c r="G454" s="392">
        <f>ROUND(SUM(G451:G453),2)</f>
        <v>0</v>
      </c>
    </row>
    <row r="455" spans="1:13">
      <c r="A455" s="1041"/>
      <c r="B455" s="1041"/>
      <c r="C455" s="1041"/>
      <c r="D455" s="1041"/>
      <c r="E455" s="1041"/>
      <c r="F455" s="1041"/>
      <c r="G455" s="1041"/>
    </row>
    <row r="456" spans="1:13">
      <c r="A456" s="1040" t="s">
        <v>38122</v>
      </c>
      <c r="B456" s="1040"/>
      <c r="C456" s="1040"/>
      <c r="D456" s="1040"/>
      <c r="E456" s="1040"/>
      <c r="F456" s="1040"/>
      <c r="G456" s="1040"/>
      <c r="J456" s="1075" t="s">
        <v>31</v>
      </c>
      <c r="K456" s="1075"/>
      <c r="L456" s="1075" t="s">
        <v>29</v>
      </c>
      <c r="M456" s="1075"/>
    </row>
    <row r="457" spans="1:13">
      <c r="A457" s="302" t="s">
        <v>20</v>
      </c>
      <c r="B457" s="302" t="s">
        <v>32</v>
      </c>
      <c r="C457" s="302" t="s">
        <v>24</v>
      </c>
      <c r="D457" s="302" t="s">
        <v>31</v>
      </c>
      <c r="E457" s="302" t="s">
        <v>30</v>
      </c>
      <c r="F457" s="302" t="s">
        <v>29</v>
      </c>
      <c r="G457" s="311" t="s">
        <v>33</v>
      </c>
      <c r="I457" s="8">
        <v>1</v>
      </c>
      <c r="J457" s="650" t="str">
        <f>'REF-PROJ'!$E$6</f>
        <v>SENGE-BA</v>
      </c>
      <c r="K457" s="651" t="s">
        <v>1231</v>
      </c>
      <c r="L457" s="648" t="str">
        <f>'REF-PROJ'!$E$6</f>
        <v>SENGE-BA</v>
      </c>
      <c r="M457" s="651" t="s">
        <v>1231</v>
      </c>
    </row>
    <row r="458" spans="1:13">
      <c r="A458" s="315"/>
      <c r="B458" s="3" t="s">
        <v>35122</v>
      </c>
      <c r="C458" s="653" t="s">
        <v>38372</v>
      </c>
      <c r="D458" s="3" t="str">
        <f>J461</f>
        <v>km</v>
      </c>
      <c r="E458" s="299">
        <f>'PROJ-MC'!I113</f>
        <v>6.37</v>
      </c>
      <c r="F458" s="446">
        <f>L461</f>
        <v>473.07</v>
      </c>
      <c r="G458" s="391">
        <f>IFERROR(ROUND(E458*F458,2),"")</f>
        <v>3013.46</v>
      </c>
      <c r="I458" s="8">
        <v>2</v>
      </c>
      <c r="J458" s="649" t="e">
        <f>VLOOKUP(C458,'REF-PROJ'!$B$7:$F$17,5,FALSE)</f>
        <v>#N/A</v>
      </c>
      <c r="K458" s="649" t="e">
        <f>VLOOKUP(C458,'REF-PROJ'!$B$7:$H$17,7,FALSE)</f>
        <v>#N/A</v>
      </c>
      <c r="L458" s="649" t="e">
        <f>VLOOKUP(C458,'REF-PROJ'!$B$7:$F$17,4,FALSE)</f>
        <v>#N/A</v>
      </c>
      <c r="M458" s="649" t="e">
        <f>VLOOKUP(C458,'REF-PROJ'!$B$7:$H$17,6,FALSE)</f>
        <v>#N/A</v>
      </c>
    </row>
    <row r="459" spans="1:13">
      <c r="A459" s="315"/>
      <c r="B459" s="3" t="s">
        <v>35122</v>
      </c>
      <c r="C459" s="653" t="s">
        <v>35168</v>
      </c>
      <c r="D459" s="3" t="str">
        <f>IFERROR(HLOOKUP($B459,J457:K461,I459,FALSE),"")</f>
        <v>km</v>
      </c>
      <c r="E459" s="299">
        <f>E458</f>
        <v>6.37</v>
      </c>
      <c r="F459" s="446">
        <f>IFERROR(HLOOKUP($B459,L457:M461,I459,FALSE),"")</f>
        <v>2281.88</v>
      </c>
      <c r="G459" s="391">
        <f>IFERROR(ROUND(E459*F459,2),"")</f>
        <v>14535.58</v>
      </c>
      <c r="I459" s="8">
        <v>3</v>
      </c>
      <c r="J459" s="649" t="str">
        <f>VLOOKUP(C459,'REF-PROJ'!$B$7:$F$17,5,FALSE)</f>
        <v>km</v>
      </c>
      <c r="K459" s="649" t="str">
        <f>VLOOKUP(C459,'REF-PROJ'!$B$7:$H$17,7,FALSE)</f>
        <v>m²</v>
      </c>
      <c r="L459" s="649">
        <f>VLOOKUP(C459,'REF-PROJ'!$B$7:$F$17,4,FALSE)</f>
        <v>2281.88</v>
      </c>
      <c r="M459" s="649">
        <f>VLOOKUP(C459,'REF-PROJ'!$B$7:$H$17,6,FALSE)</f>
        <v>2.79</v>
      </c>
    </row>
    <row r="460" spans="1:13">
      <c r="A460" s="315"/>
      <c r="B460" s="3" t="s">
        <v>1231</v>
      </c>
      <c r="C460" s="653" t="s">
        <v>35151</v>
      </c>
      <c r="D460" s="3" t="str">
        <f>IFERROR(HLOOKUP($B460,J457:K461,I460,FALSE),"")</f>
        <v>m²</v>
      </c>
      <c r="E460" s="299">
        <f>(E458)*1000</f>
        <v>6370</v>
      </c>
      <c r="F460" s="446">
        <f>IFERROR(HLOOKUP($B460,L457:M461,I460,FALSE),"")</f>
        <v>4.3099999999999996</v>
      </c>
      <c r="G460" s="391">
        <f t="shared" ref="G460" si="16">IFERROR(ROUND(E460*F460,2),"")</f>
        <v>27454.7</v>
      </c>
      <c r="I460" s="8">
        <v>4</v>
      </c>
      <c r="J460" s="649">
        <f>VLOOKUP(C460,'REF-PROJ'!$B$7:$F$17,5,FALSE)</f>
        <v>0</v>
      </c>
      <c r="K460" s="649" t="str">
        <f>VLOOKUP(C460,'REF-PROJ'!$B$7:$H$17,7,FALSE)</f>
        <v>m²</v>
      </c>
      <c r="L460" s="649">
        <f>VLOOKUP(C460,'REF-PROJ'!$B$7:$F$17,4,FALSE)</f>
        <v>0</v>
      </c>
      <c r="M460" s="649">
        <f>VLOOKUP(C460,'REF-PROJ'!$B$7:$H$17,6,FALSE)</f>
        <v>4.3099999999999996</v>
      </c>
    </row>
    <row r="461" spans="1:13">
      <c r="A461" s="1026" t="s">
        <v>33</v>
      </c>
      <c r="B461" s="1026"/>
      <c r="C461" s="1026"/>
      <c r="D461" s="1026"/>
      <c r="E461" s="1026"/>
      <c r="F461" s="1026"/>
      <c r="G461" s="393">
        <f>ROUND(SUM(G458:G460),2)</f>
        <v>45003.74</v>
      </c>
      <c r="J461" s="649" t="str">
        <f>VLOOKUP(J462,'REF-PROJ'!$B$7:$F$17,5,FALSE)</f>
        <v>km</v>
      </c>
      <c r="K461" s="649">
        <f>VLOOKUP(J462,'REF-PROJ'!$B$7:$H$17,7,FALSE)</f>
        <v>0</v>
      </c>
      <c r="L461" s="649">
        <f>VLOOKUP(J462,'REF-PROJ'!$B$7:$F$17,4,FALSE)</f>
        <v>473.07</v>
      </c>
      <c r="M461" s="649">
        <f>VLOOKUP(J462,'REF-PROJ'!$B$7:$H$17,6,FALSE)</f>
        <v>0</v>
      </c>
    </row>
    <row r="462" spans="1:13" s="388" customFormat="1" ht="28.5" customHeight="1">
      <c r="A462" s="1027" t="s">
        <v>38380</v>
      </c>
      <c r="B462" s="1028"/>
      <c r="C462" s="1028"/>
      <c r="D462" s="1028"/>
      <c r="E462" s="1028"/>
      <c r="F462" s="1028"/>
      <c r="G462" s="1029"/>
      <c r="J462" s="1025" t="s">
        <v>35149</v>
      </c>
      <c r="K462" s="1025"/>
      <c r="L462" s="1025"/>
      <c r="M462" s="1025"/>
    </row>
    <row r="463" spans="1:13">
      <c r="A463" s="1030" t="s">
        <v>34855</v>
      </c>
      <c r="B463" s="1030"/>
      <c r="C463" s="1030"/>
      <c r="D463" s="1030"/>
      <c r="E463" s="1030"/>
      <c r="F463" s="1030"/>
      <c r="G463" s="1030"/>
    </row>
    <row r="464" spans="1:13">
      <c r="A464" s="304" t="s">
        <v>34856</v>
      </c>
      <c r="B464" s="1044" t="s">
        <v>34858</v>
      </c>
      <c r="C464" s="1045"/>
      <c r="D464" s="1045"/>
      <c r="E464" s="1045"/>
      <c r="F464" s="1046"/>
      <c r="G464" s="394">
        <f>G454</f>
        <v>0</v>
      </c>
    </row>
    <row r="465" spans="1:7">
      <c r="A465" s="305" t="s">
        <v>34857</v>
      </c>
      <c r="B465" s="1047" t="s">
        <v>38147</v>
      </c>
      <c r="C465" s="1048"/>
      <c r="D465" s="1048"/>
      <c r="E465" s="1048"/>
      <c r="F465" s="1049"/>
      <c r="G465" s="395">
        <f>G461</f>
        <v>45003.74</v>
      </c>
    </row>
    <row r="466" spans="1:7">
      <c r="A466" s="305" t="s">
        <v>34876</v>
      </c>
      <c r="B466" s="1047" t="s">
        <v>34877</v>
      </c>
      <c r="C466" s="1048"/>
      <c r="D466" s="1048"/>
      <c r="E466" s="1048"/>
      <c r="F466" s="1049"/>
      <c r="G466" s="395">
        <f>SUM(G464:G465)</f>
        <v>45003.74</v>
      </c>
    </row>
    <row r="467" spans="1:7">
      <c r="A467" s="306" t="s">
        <v>34859</v>
      </c>
      <c r="B467" s="1034" t="s">
        <v>34865</v>
      </c>
      <c r="C467" s="1035"/>
      <c r="D467" s="1035"/>
      <c r="E467" s="1035"/>
      <c r="F467" s="1036" t="s">
        <v>34884</v>
      </c>
      <c r="G467" s="396">
        <f>'FATOR K'!$E$4</f>
        <v>0.72460000000000002</v>
      </c>
    </row>
    <row r="468" spans="1:7">
      <c r="A468" s="306" t="s">
        <v>34860</v>
      </c>
      <c r="B468" s="1034" t="s">
        <v>34870</v>
      </c>
      <c r="C468" s="1035"/>
      <c r="D468" s="1035"/>
      <c r="E468" s="1035"/>
      <c r="F468" s="1036"/>
      <c r="G468" s="396">
        <f>'FATOR K'!$E$5</f>
        <v>3.9840475505956589E-2</v>
      </c>
    </row>
    <row r="469" spans="1:7">
      <c r="A469" s="306" t="s">
        <v>34861</v>
      </c>
      <c r="B469" s="1034" t="s">
        <v>34886</v>
      </c>
      <c r="C469" s="1035"/>
      <c r="D469" s="1035"/>
      <c r="E469" s="1035"/>
      <c r="F469" s="1036"/>
      <c r="G469" s="396">
        <f>'FATOR K'!$E$12</f>
        <v>0.1</v>
      </c>
    </row>
    <row r="470" spans="1:7">
      <c r="A470" s="306" t="s">
        <v>34862</v>
      </c>
      <c r="B470" s="1034" t="s">
        <v>34866</v>
      </c>
      <c r="C470" s="1035"/>
      <c r="D470" s="1035"/>
      <c r="E470" s="1035"/>
      <c r="F470" s="1036"/>
      <c r="G470" s="396">
        <f>'FATOR K'!$E$13</f>
        <v>8.2837033026529561E-2</v>
      </c>
    </row>
    <row r="471" spans="1:7">
      <c r="A471" s="469" t="s">
        <v>34863</v>
      </c>
      <c r="B471" s="1037" t="s">
        <v>34885</v>
      </c>
      <c r="C471" s="1038"/>
      <c r="D471" s="1038"/>
      <c r="E471" s="1038"/>
      <c r="F471" s="1039"/>
      <c r="G471" s="470">
        <f>'FATOR K'!$E$17</f>
        <v>2.1016599999999999</v>
      </c>
    </row>
    <row r="472" spans="1:7">
      <c r="A472" s="308" t="s">
        <v>34864</v>
      </c>
      <c r="B472" s="1031" t="s">
        <v>34868</v>
      </c>
      <c r="C472" s="1032"/>
      <c r="D472" s="1032"/>
      <c r="E472" s="1032"/>
      <c r="F472" s="1033"/>
      <c r="G472" s="471">
        <f>'FATOR K'!$E$18</f>
        <v>1.19112</v>
      </c>
    </row>
    <row r="473" spans="1:7">
      <c r="A473" s="309" t="s">
        <v>34867</v>
      </c>
      <c r="B473" s="1050" t="s">
        <v>34869</v>
      </c>
      <c r="C473" s="1050"/>
      <c r="D473" s="1050"/>
      <c r="E473" s="1050"/>
      <c r="F473" s="1051"/>
      <c r="G473" s="397">
        <f>ROUND(G464*(G471)+G465*(G472),2)</f>
        <v>53604.85</v>
      </c>
    </row>
    <row r="474" spans="1:7">
      <c r="G474" s="398"/>
    </row>
    <row r="475" spans="1:7">
      <c r="A475" s="313" t="s">
        <v>37</v>
      </c>
      <c r="B475" s="298" t="s">
        <v>19</v>
      </c>
      <c r="C475" s="1052" t="s">
        <v>91</v>
      </c>
      <c r="D475" s="1053"/>
      <c r="E475" s="165" t="s">
        <v>0</v>
      </c>
      <c r="F475" s="165" t="s">
        <v>34882</v>
      </c>
      <c r="G475" s="165" t="s">
        <v>34883</v>
      </c>
    </row>
    <row r="476" spans="1:7" ht="30" customHeight="1">
      <c r="A476" s="464" t="str">
        <f>ORÇAMENTO!C47</f>
        <v>CPU-18</v>
      </c>
      <c r="B476" s="465"/>
      <c r="C476" s="1054" t="s">
        <v>38370</v>
      </c>
      <c r="D476" s="1055"/>
      <c r="E476" s="466" t="s">
        <v>39</v>
      </c>
      <c r="F476" s="466">
        <f>G494</f>
        <v>6026.98</v>
      </c>
      <c r="G476" s="467">
        <f>G501</f>
        <v>7178.86</v>
      </c>
    </row>
    <row r="477" spans="1:7">
      <c r="A477" s="1040" t="s">
        <v>34887</v>
      </c>
      <c r="B477" s="1040"/>
      <c r="C477" s="1040"/>
      <c r="D477" s="1040"/>
      <c r="E477" s="1040"/>
      <c r="F477" s="1040"/>
      <c r="G477" s="1040"/>
    </row>
    <row r="478" spans="1:7">
      <c r="A478" s="302" t="s">
        <v>20</v>
      </c>
      <c r="B478" s="302" t="s">
        <v>32</v>
      </c>
      <c r="C478" s="302" t="s">
        <v>24</v>
      </c>
      <c r="D478" s="302" t="s">
        <v>31</v>
      </c>
      <c r="E478" s="302" t="s">
        <v>30</v>
      </c>
      <c r="F478" s="302" t="s">
        <v>29</v>
      </c>
      <c r="G478" s="311" t="s">
        <v>34</v>
      </c>
    </row>
    <row r="479" spans="1:7">
      <c r="A479" s="459" t="str">
        <f>IFERROR(VLOOKUP(C479,CHOOSE({1,2},'REF-MO'!$E$7:$E$18,'REF-MO'!$D$7:$D$18),2,FALSE),"")</f>
        <v/>
      </c>
      <c r="B479" s="3"/>
      <c r="C479" s="161"/>
      <c r="D479" s="3" t="str">
        <f>IF(C479="","","H")</f>
        <v/>
      </c>
      <c r="E479" s="299">
        <f>'MO-HH'!I310</f>
        <v>0</v>
      </c>
      <c r="F479" s="446" t="str">
        <f>IFERROR(VLOOKUP($A479,'REF-MO'!$D$7:$J$18,7,FALSE),"")</f>
        <v/>
      </c>
      <c r="G479" s="391" t="str">
        <f>IFERROR(ROUND(E479*F479,2),"")</f>
        <v/>
      </c>
    </row>
    <row r="480" spans="1:7">
      <c r="A480" s="459" t="str">
        <f>IFERROR(VLOOKUP(C480,CHOOSE({1,2},'REF-MO'!$E$7:$E$14,'REF-MO'!$D$7:$D$14),2,FALSE),"")</f>
        <v/>
      </c>
      <c r="B480" s="3"/>
      <c r="C480" s="161"/>
      <c r="D480" s="3" t="str">
        <f>IF(C480="","","H")</f>
        <v/>
      </c>
      <c r="E480" s="299">
        <f>'MO-HH'!I311</f>
        <v>0</v>
      </c>
      <c r="F480" s="446" t="str">
        <f>IFERROR(VLOOKUP($A480,'REF-MO'!$D$7:$J$14,7,FALSE),"")</f>
        <v/>
      </c>
      <c r="G480" s="391" t="str">
        <f>IFERROR(ROUND(E480*F480,2),"")</f>
        <v/>
      </c>
    </row>
    <row r="481" spans="1:13">
      <c r="A481" s="459" t="str">
        <f>IFERROR(VLOOKUP(C481,CHOOSE({1,2},'REF-MO'!$E$7:$E$14,'REF-MO'!$D$7:$D$14),2,FALSE),"")</f>
        <v/>
      </c>
      <c r="B481" s="3"/>
      <c r="C481" s="161"/>
      <c r="D481" s="3" t="str">
        <f>IF(C481="","","H")</f>
        <v/>
      </c>
      <c r="E481" s="299"/>
      <c r="F481" s="446" t="str">
        <f>IFERROR(VLOOKUP($A481,'REF-MO'!$D$7:$J$14,7,FALSE),"")</f>
        <v/>
      </c>
      <c r="G481" s="391" t="str">
        <f>IFERROR(ROUND(E481*F481,2),"")</f>
        <v/>
      </c>
    </row>
    <row r="482" spans="1:13">
      <c r="A482" s="1026" t="s">
        <v>34</v>
      </c>
      <c r="B482" s="1026"/>
      <c r="C482" s="1026"/>
      <c r="D482" s="1026"/>
      <c r="E482" s="1026"/>
      <c r="F482" s="1026"/>
      <c r="G482" s="392">
        <f>ROUND(SUM(G479:G481),2)</f>
        <v>0</v>
      </c>
    </row>
    <row r="483" spans="1:13">
      <c r="A483" s="1041"/>
      <c r="B483" s="1041"/>
      <c r="C483" s="1041"/>
      <c r="D483" s="1041"/>
      <c r="E483" s="1041"/>
      <c r="F483" s="1041"/>
      <c r="G483" s="1041"/>
    </row>
    <row r="484" spans="1:13">
      <c r="A484" s="1040" t="s">
        <v>38122</v>
      </c>
      <c r="B484" s="1040"/>
      <c r="C484" s="1040"/>
      <c r="D484" s="1040"/>
      <c r="E484" s="1040"/>
      <c r="F484" s="1040"/>
      <c r="G484" s="1040"/>
      <c r="J484" s="1075" t="s">
        <v>31</v>
      </c>
      <c r="K484" s="1075"/>
      <c r="L484" s="1075" t="s">
        <v>29</v>
      </c>
      <c r="M484" s="1075"/>
    </row>
    <row r="485" spans="1:13">
      <c r="A485" s="302" t="s">
        <v>20</v>
      </c>
      <c r="B485" s="302" t="s">
        <v>32</v>
      </c>
      <c r="C485" s="302" t="s">
        <v>24</v>
      </c>
      <c r="D485" s="302" t="s">
        <v>31</v>
      </c>
      <c r="E485" s="302" t="s">
        <v>30</v>
      </c>
      <c r="F485" s="302" t="s">
        <v>29</v>
      </c>
      <c r="G485" s="311" t="s">
        <v>33</v>
      </c>
      <c r="I485" s="8">
        <v>1</v>
      </c>
      <c r="J485" s="650" t="str">
        <f>'REF-PROJ'!$E$6</f>
        <v>SENGE-BA</v>
      </c>
      <c r="K485" s="651" t="s">
        <v>1231</v>
      </c>
      <c r="L485" s="648" t="str">
        <f>'REF-PROJ'!$E$6</f>
        <v>SENGE-BA</v>
      </c>
      <c r="M485" s="651" t="s">
        <v>1231</v>
      </c>
    </row>
    <row r="486" spans="1:13">
      <c r="A486" s="3"/>
      <c r="B486" s="3" t="s">
        <v>35122</v>
      </c>
      <c r="C486" s="161" t="s">
        <v>35150</v>
      </c>
      <c r="D486" s="3" t="str">
        <f>IFERROR(HLOOKUP($B486,J485:K489,I486,FALSE),"")</f>
        <v>km</v>
      </c>
      <c r="E486" s="299">
        <f>'PROJ-MC'!I119</f>
        <v>6.37</v>
      </c>
      <c r="F486" s="446">
        <f>IFERROR(HLOOKUP($B486,L485:M489,I486,FALSE),"")</f>
        <v>946.15</v>
      </c>
      <c r="G486" s="391">
        <f>IFERROR(ROUND(E486*F486,2),"")</f>
        <v>6026.98</v>
      </c>
      <c r="I486" s="8">
        <v>2</v>
      </c>
      <c r="J486" s="649" t="str">
        <f>VLOOKUP(C486,'REF-PROJ'!$B$7:$F$17,5,FALSE)</f>
        <v>km</v>
      </c>
      <c r="K486" s="649" t="str">
        <f>VLOOKUP(C486,'REF-PROJ'!$B$7:$H$17,7,FALSE)</f>
        <v>m²</v>
      </c>
      <c r="L486" s="649">
        <f>VLOOKUP(C486,'REF-PROJ'!$B$7:$F$17,4,FALSE)</f>
        <v>946.15</v>
      </c>
      <c r="M486" s="649">
        <f>VLOOKUP(C486,'REF-PROJ'!$B$7:$H$17,6,FALSE)</f>
        <v>4.21</v>
      </c>
    </row>
    <row r="487" spans="1:13">
      <c r="A487" s="315"/>
      <c r="B487" s="3"/>
      <c r="C487" s="653"/>
      <c r="D487" s="3" t="str">
        <f>IFERROR(HLOOKUP($B487,J485:K489,I487,FALSE),"")</f>
        <v/>
      </c>
      <c r="E487" s="299"/>
      <c r="F487" s="446" t="str">
        <f>IFERROR(HLOOKUP($B487,L485:M489,I487,FALSE),"")</f>
        <v/>
      </c>
      <c r="G487" s="391" t="str">
        <f>IFERROR(ROUND(E487*F487,2),"")</f>
        <v/>
      </c>
      <c r="I487" s="8">
        <v>3</v>
      </c>
      <c r="J487" s="649" t="e">
        <f>VLOOKUP(C487,'REF-PROJ'!$B$7:$F$17,5,FALSE)</f>
        <v>#N/A</v>
      </c>
      <c r="K487" s="649" t="e">
        <f>VLOOKUP(C487,'REF-PROJ'!$B$7:$H$17,7,FALSE)</f>
        <v>#N/A</v>
      </c>
      <c r="L487" s="649" t="e">
        <f>VLOOKUP(C487,'REF-PROJ'!$B$7:$F$17,4,FALSE)</f>
        <v>#N/A</v>
      </c>
      <c r="M487" s="649" t="e">
        <f>VLOOKUP(C487,'REF-PROJ'!$B$7:$H$17,6,FALSE)</f>
        <v>#N/A</v>
      </c>
    </row>
    <row r="488" spans="1:13">
      <c r="A488" s="315"/>
      <c r="B488" s="3"/>
      <c r="C488" s="653"/>
      <c r="D488" s="3" t="str">
        <f>IFERROR(HLOOKUP($B488,J485:K489,I488,FALSE),"")</f>
        <v/>
      </c>
      <c r="E488" s="299"/>
      <c r="F488" s="446" t="str">
        <f>IFERROR(HLOOKUP($B488,L485:M489,I488,FALSE),"")</f>
        <v/>
      </c>
      <c r="G488" s="391" t="str">
        <f t="shared" ref="G488" si="17">IFERROR(ROUND(E488*F488,2),"")</f>
        <v/>
      </c>
      <c r="I488" s="8">
        <v>4</v>
      </c>
      <c r="J488" s="649" t="e">
        <f>VLOOKUP(C488,'REF-PROJ'!$B$7:$F$17,5,FALSE)</f>
        <v>#N/A</v>
      </c>
      <c r="K488" s="649" t="e">
        <f>VLOOKUP(C488,'REF-PROJ'!$B$7:$H$17,7,FALSE)</f>
        <v>#N/A</v>
      </c>
      <c r="L488" s="649" t="e">
        <f>VLOOKUP(C488,'REF-PROJ'!$B$7:$F$17,4,FALSE)</f>
        <v>#N/A</v>
      </c>
      <c r="M488" s="649" t="e">
        <f>VLOOKUP(C488,'REF-PROJ'!$B$7:$H$17,6,FALSE)</f>
        <v>#N/A</v>
      </c>
    </row>
    <row r="489" spans="1:13">
      <c r="A489" s="1026" t="s">
        <v>33</v>
      </c>
      <c r="B489" s="1026"/>
      <c r="C489" s="1026"/>
      <c r="D489" s="1026"/>
      <c r="E489" s="1026"/>
      <c r="F489" s="1026"/>
      <c r="G489" s="393">
        <f>ROUND(SUM(G486:G488),2)</f>
        <v>6026.98</v>
      </c>
    </row>
    <row r="490" spans="1:13" s="388" customFormat="1">
      <c r="A490" s="1027" t="s">
        <v>35166</v>
      </c>
      <c r="B490" s="1028"/>
      <c r="C490" s="1028"/>
      <c r="D490" s="1028"/>
      <c r="E490" s="1028"/>
      <c r="F490" s="1028"/>
      <c r="G490" s="1029"/>
    </row>
    <row r="491" spans="1:13">
      <c r="A491" s="1030" t="s">
        <v>34855</v>
      </c>
      <c r="B491" s="1030"/>
      <c r="C491" s="1030"/>
      <c r="D491" s="1030"/>
      <c r="E491" s="1030"/>
      <c r="F491" s="1030"/>
      <c r="G491" s="1030"/>
    </row>
    <row r="492" spans="1:13">
      <c r="A492" s="304" t="s">
        <v>34856</v>
      </c>
      <c r="B492" s="1044" t="s">
        <v>34858</v>
      </c>
      <c r="C492" s="1045"/>
      <c r="D492" s="1045"/>
      <c r="E492" s="1045"/>
      <c r="F492" s="1046"/>
      <c r="G492" s="394">
        <f>G482</f>
        <v>0</v>
      </c>
    </row>
    <row r="493" spans="1:13">
      <c r="A493" s="305" t="s">
        <v>34857</v>
      </c>
      <c r="B493" s="1047" t="s">
        <v>38147</v>
      </c>
      <c r="C493" s="1048"/>
      <c r="D493" s="1048"/>
      <c r="E493" s="1048"/>
      <c r="F493" s="1049"/>
      <c r="G493" s="395">
        <f>G489</f>
        <v>6026.98</v>
      </c>
    </row>
    <row r="494" spans="1:13">
      <c r="A494" s="305" t="s">
        <v>34876</v>
      </c>
      <c r="B494" s="1047" t="s">
        <v>34877</v>
      </c>
      <c r="C494" s="1048"/>
      <c r="D494" s="1048"/>
      <c r="E494" s="1048"/>
      <c r="F494" s="1049"/>
      <c r="G494" s="395">
        <f>SUM(G492:G493)</f>
        <v>6026.98</v>
      </c>
    </row>
    <row r="495" spans="1:13">
      <c r="A495" s="306" t="s">
        <v>34859</v>
      </c>
      <c r="B495" s="1034" t="s">
        <v>34865</v>
      </c>
      <c r="C495" s="1035"/>
      <c r="D495" s="1035"/>
      <c r="E495" s="1035"/>
      <c r="F495" s="1036" t="s">
        <v>34884</v>
      </c>
      <c r="G495" s="396">
        <f>'FATOR K'!$E$4</f>
        <v>0.72460000000000002</v>
      </c>
    </row>
    <row r="496" spans="1:13">
      <c r="A496" s="306" t="s">
        <v>34860</v>
      </c>
      <c r="B496" s="1034" t="s">
        <v>34870</v>
      </c>
      <c r="C496" s="1035"/>
      <c r="D496" s="1035"/>
      <c r="E496" s="1035"/>
      <c r="F496" s="1036"/>
      <c r="G496" s="396">
        <f>'FATOR K'!$E$5</f>
        <v>3.9840475505956589E-2</v>
      </c>
    </row>
    <row r="497" spans="1:13">
      <c r="A497" s="306" t="s">
        <v>34861</v>
      </c>
      <c r="B497" s="1034" t="s">
        <v>34886</v>
      </c>
      <c r="C497" s="1035"/>
      <c r="D497" s="1035"/>
      <c r="E497" s="1035"/>
      <c r="F497" s="1036"/>
      <c r="G497" s="396">
        <f>'FATOR K'!$E$12</f>
        <v>0.1</v>
      </c>
    </row>
    <row r="498" spans="1:13">
      <c r="A498" s="306" t="s">
        <v>34862</v>
      </c>
      <c r="B498" s="1034" t="s">
        <v>34866</v>
      </c>
      <c r="C498" s="1035"/>
      <c r="D498" s="1035"/>
      <c r="E498" s="1035"/>
      <c r="F498" s="1036"/>
      <c r="G498" s="396">
        <f>'FATOR K'!$E$13</f>
        <v>8.2837033026529561E-2</v>
      </c>
    </row>
    <row r="499" spans="1:13">
      <c r="A499" s="469" t="s">
        <v>34863</v>
      </c>
      <c r="B499" s="1037" t="s">
        <v>34885</v>
      </c>
      <c r="C499" s="1038"/>
      <c r="D499" s="1038"/>
      <c r="E499" s="1038"/>
      <c r="F499" s="1039"/>
      <c r="G499" s="470">
        <f>'FATOR K'!$E$17</f>
        <v>2.1016599999999999</v>
      </c>
    </row>
    <row r="500" spans="1:13">
      <c r="A500" s="308" t="s">
        <v>34864</v>
      </c>
      <c r="B500" s="1031" t="s">
        <v>34868</v>
      </c>
      <c r="C500" s="1032"/>
      <c r="D500" s="1032"/>
      <c r="E500" s="1032"/>
      <c r="F500" s="1033"/>
      <c r="G500" s="471">
        <f>'FATOR K'!$E$18</f>
        <v>1.19112</v>
      </c>
    </row>
    <row r="501" spans="1:13">
      <c r="A501" s="309" t="s">
        <v>34867</v>
      </c>
      <c r="B501" s="1050" t="s">
        <v>34869</v>
      </c>
      <c r="C501" s="1050"/>
      <c r="D501" s="1050"/>
      <c r="E501" s="1050"/>
      <c r="F501" s="1051"/>
      <c r="G501" s="397">
        <f>ROUND(G492*(G499)+G493*(G500),2)</f>
        <v>7178.86</v>
      </c>
    </row>
    <row r="502" spans="1:13">
      <c r="G502" s="398"/>
    </row>
    <row r="503" spans="1:13">
      <c r="A503" s="313" t="s">
        <v>37</v>
      </c>
      <c r="B503" s="298" t="s">
        <v>19</v>
      </c>
      <c r="C503" s="1052" t="s">
        <v>91</v>
      </c>
      <c r="D503" s="1053"/>
      <c r="E503" s="165" t="s">
        <v>0</v>
      </c>
      <c r="F503" s="165" t="s">
        <v>34882</v>
      </c>
      <c r="G503" s="165" t="s">
        <v>34883</v>
      </c>
    </row>
    <row r="504" spans="1:13" ht="30" customHeight="1">
      <c r="A504" s="464" t="str">
        <f>ORÇAMENTO!C48</f>
        <v>CPU-19</v>
      </c>
      <c r="B504" s="465"/>
      <c r="C504" s="1054" t="s">
        <v>38371</v>
      </c>
      <c r="D504" s="1055"/>
      <c r="E504" s="466" t="s">
        <v>39</v>
      </c>
      <c r="F504" s="466">
        <f>G522</f>
        <v>5910.4</v>
      </c>
      <c r="G504" s="467">
        <f>G529</f>
        <v>12421.65</v>
      </c>
    </row>
    <row r="505" spans="1:13">
      <c r="A505" s="1040" t="s">
        <v>34887</v>
      </c>
      <c r="B505" s="1040"/>
      <c r="C505" s="1040"/>
      <c r="D505" s="1040"/>
      <c r="E505" s="1040"/>
      <c r="F505" s="1040"/>
      <c r="G505" s="1040"/>
    </row>
    <row r="506" spans="1:13">
      <c r="A506" s="302" t="s">
        <v>20</v>
      </c>
      <c r="B506" s="302" t="s">
        <v>32</v>
      </c>
      <c r="C506" s="302" t="s">
        <v>24</v>
      </c>
      <c r="D506" s="302" t="s">
        <v>31</v>
      </c>
      <c r="E506" s="302" t="s">
        <v>30</v>
      </c>
      <c r="F506" s="302" t="s">
        <v>29</v>
      </c>
      <c r="G506" s="311" t="s">
        <v>34</v>
      </c>
    </row>
    <row r="507" spans="1:13">
      <c r="A507" s="459">
        <f>IFERROR(VLOOKUP(C507,CHOOSE({1,2},'[13]CONSULT-MO'!$E$7:$E$18,'[13]CONSULT-MO'!$D$7:$D$18),2,FALSE),"")</f>
        <v>40939</v>
      </c>
      <c r="B507" s="3" t="s">
        <v>27</v>
      </c>
      <c r="C507" s="161" t="s">
        <v>34905</v>
      </c>
      <c r="D507" s="3" t="str">
        <f>IF(C507="","","H")</f>
        <v>H</v>
      </c>
      <c r="E507" s="299">
        <f>10*8</f>
        <v>80</v>
      </c>
      <c r="F507" s="446">
        <f>IFERROR(VLOOKUP($A507,'[13]CONSULT-MO'!$D$7:$J$18,7,FALSE),"")</f>
        <v>54.2</v>
      </c>
      <c r="G507" s="391">
        <f>IFERROR(ROUND(E507*F507,2),"")</f>
        <v>4336</v>
      </c>
    </row>
    <row r="508" spans="1:13">
      <c r="A508" s="459">
        <f>IFERROR(VLOOKUP(C508,CHOOSE({1,2},'[13]CONSULT-MO'!$E$7:$E$14,'[13]CONSULT-MO'!$D$7:$D$14),2,FALSE),"")</f>
        <v>40805</v>
      </c>
      <c r="B508" s="3" t="s">
        <v>27</v>
      </c>
      <c r="C508" s="161" t="s">
        <v>34934</v>
      </c>
      <c r="D508" s="3" t="str">
        <f>IF(C508="","","H")</f>
        <v>H</v>
      </c>
      <c r="E508" s="299">
        <f>15*8</f>
        <v>120</v>
      </c>
      <c r="F508" s="446">
        <f>IFERROR(VLOOKUP($A508,'[13]CONSULT-MO'!$D$7:$J$14,7,FALSE),"")</f>
        <v>13.12</v>
      </c>
      <c r="G508" s="391">
        <f>IFERROR(ROUND(E508*F508,2),"")</f>
        <v>1574.4</v>
      </c>
    </row>
    <row r="509" spans="1:13">
      <c r="A509" s="459" t="str">
        <f>IFERROR(VLOOKUP(C509,CHOOSE({1,2},'[13]CONSULT-MO'!$E$7:$E$14,'[13]CONSULT-MO'!$D$7:$D$14),2,FALSE),"")</f>
        <v/>
      </c>
      <c r="B509" s="3"/>
      <c r="C509" s="161"/>
      <c r="D509" s="3" t="str">
        <f>IF(C509="","","H")</f>
        <v/>
      </c>
      <c r="E509" s="299"/>
      <c r="F509" s="446" t="str">
        <f>IFERROR(VLOOKUP($A509,'[13]CONSULT-MO'!$D$7:$J$14,7,FALSE),"")</f>
        <v/>
      </c>
      <c r="G509" s="391" t="str">
        <f>IFERROR(ROUND(E509*F509,2),"")</f>
        <v/>
      </c>
    </row>
    <row r="510" spans="1:13">
      <c r="A510" s="1026" t="s">
        <v>34</v>
      </c>
      <c r="B510" s="1026"/>
      <c r="C510" s="1026"/>
      <c r="D510" s="1026"/>
      <c r="E510" s="1026"/>
      <c r="F510" s="1026"/>
      <c r="G510" s="392">
        <f>ROUND(SUM(G507:G509),2)</f>
        <v>5910.4</v>
      </c>
    </row>
    <row r="511" spans="1:13">
      <c r="A511" s="1041"/>
      <c r="B511" s="1041"/>
      <c r="C511" s="1041"/>
      <c r="D511" s="1041"/>
      <c r="E511" s="1041"/>
      <c r="F511" s="1041"/>
      <c r="G511" s="1041"/>
    </row>
    <row r="512" spans="1:13">
      <c r="A512" s="1040" t="s">
        <v>38122</v>
      </c>
      <c r="B512" s="1040"/>
      <c r="C512" s="1040"/>
      <c r="D512" s="1040"/>
      <c r="E512" s="1040"/>
      <c r="F512" s="1040"/>
      <c r="G512" s="1040"/>
      <c r="J512" s="1075" t="s">
        <v>31</v>
      </c>
      <c r="K512" s="1075"/>
      <c r="L512" s="1075" t="s">
        <v>29</v>
      </c>
      <c r="M512" s="1075"/>
    </row>
    <row r="513" spans="1:13">
      <c r="A513" s="302" t="s">
        <v>20</v>
      </c>
      <c r="B513" s="302" t="s">
        <v>32</v>
      </c>
      <c r="C513" s="302" t="s">
        <v>24</v>
      </c>
      <c r="D513" s="302" t="s">
        <v>31</v>
      </c>
      <c r="E513" s="302" t="s">
        <v>30</v>
      </c>
      <c r="F513" s="302" t="s">
        <v>29</v>
      </c>
      <c r="G513" s="311" t="s">
        <v>33</v>
      </c>
      <c r="I513" s="8">
        <v>1</v>
      </c>
      <c r="J513" s="650" t="str">
        <f>'REF-PROJ'!$E$6</f>
        <v>SENGE-BA</v>
      </c>
      <c r="K513" s="651" t="s">
        <v>1231</v>
      </c>
      <c r="L513" s="648" t="str">
        <f>'REF-PROJ'!$E$6</f>
        <v>SENGE-BA</v>
      </c>
      <c r="M513" s="651" t="s">
        <v>1231</v>
      </c>
    </row>
    <row r="514" spans="1:13">
      <c r="A514" s="3"/>
      <c r="B514" s="3"/>
      <c r="C514" s="161"/>
      <c r="D514" s="3" t="str">
        <f>IFERROR(HLOOKUP($B514,J513:K517,I514,FALSE),"")</f>
        <v/>
      </c>
      <c r="E514" s="299"/>
      <c r="F514" s="446" t="str">
        <f>IFERROR(HLOOKUP($B514,L513:M517,I514,FALSE),"")</f>
        <v/>
      </c>
      <c r="G514" s="391" t="str">
        <f>IFERROR(ROUND(E514*F514,2),"")</f>
        <v/>
      </c>
      <c r="I514" s="8">
        <v>2</v>
      </c>
      <c r="J514" s="649" t="e">
        <f>VLOOKUP(C514,'REF-PROJ'!$B$7:$F$17,5,FALSE)</f>
        <v>#N/A</v>
      </c>
      <c r="K514" s="649" t="e">
        <f>VLOOKUP(C514,'REF-PROJ'!$B$7:$H$17,7,FALSE)</f>
        <v>#N/A</v>
      </c>
      <c r="L514" s="649" t="e">
        <f>VLOOKUP(C514,'REF-PROJ'!$B$7:$F$17,4,FALSE)</f>
        <v>#N/A</v>
      </c>
      <c r="M514" s="649" t="e">
        <f>VLOOKUP(C514,'REF-PROJ'!$B$7:$H$17,6,FALSE)</f>
        <v>#N/A</v>
      </c>
    </row>
    <row r="515" spans="1:13">
      <c r="A515" s="315"/>
      <c r="B515" s="3"/>
      <c r="C515" s="653"/>
      <c r="D515" s="3" t="str">
        <f>IFERROR(HLOOKUP($B515,J513:K517,I515,FALSE),"")</f>
        <v/>
      </c>
      <c r="E515" s="299"/>
      <c r="F515" s="446" t="str">
        <f>IFERROR(HLOOKUP($B515,L513:M517,I515,FALSE),"")</f>
        <v/>
      </c>
      <c r="G515" s="391" t="str">
        <f>IFERROR(ROUND(E515*F515,2),"")</f>
        <v/>
      </c>
      <c r="I515" s="8">
        <v>3</v>
      </c>
      <c r="J515" s="649" t="e">
        <f>VLOOKUP(C515,'REF-PROJ'!$B$7:$F$17,5,FALSE)</f>
        <v>#N/A</v>
      </c>
      <c r="K515" s="649" t="e">
        <f>VLOOKUP(C515,'REF-PROJ'!$B$7:$H$17,7,FALSE)</f>
        <v>#N/A</v>
      </c>
      <c r="L515" s="649" t="e">
        <f>VLOOKUP(C515,'REF-PROJ'!$B$7:$F$17,4,FALSE)</f>
        <v>#N/A</v>
      </c>
      <c r="M515" s="649" t="e">
        <f>VLOOKUP(C515,'REF-PROJ'!$B$7:$H$17,6,FALSE)</f>
        <v>#N/A</v>
      </c>
    </row>
    <row r="516" spans="1:13">
      <c r="A516" s="315"/>
      <c r="B516" s="3"/>
      <c r="C516" s="653"/>
      <c r="D516" s="3" t="str">
        <f>IFERROR(HLOOKUP($B516,J513:K517,I516,FALSE),"")</f>
        <v/>
      </c>
      <c r="E516" s="299"/>
      <c r="F516" s="446" t="str">
        <f>IFERROR(HLOOKUP($B516,L513:M517,I516,FALSE),"")</f>
        <v/>
      </c>
      <c r="G516" s="391" t="str">
        <f t="shared" ref="G516" si="18">IFERROR(ROUND(E516*F516,2),"")</f>
        <v/>
      </c>
      <c r="I516" s="8">
        <v>4</v>
      </c>
      <c r="J516" s="649" t="e">
        <f>VLOOKUP(C516,'REF-PROJ'!$B$7:$F$17,5,FALSE)</f>
        <v>#N/A</v>
      </c>
      <c r="K516" s="649" t="e">
        <f>VLOOKUP(C516,'REF-PROJ'!$B$7:$H$17,7,FALSE)</f>
        <v>#N/A</v>
      </c>
      <c r="L516" s="649" t="e">
        <f>VLOOKUP(C516,'REF-PROJ'!$B$7:$F$17,4,FALSE)</f>
        <v>#N/A</v>
      </c>
      <c r="M516" s="649" t="e">
        <f>VLOOKUP(C516,'REF-PROJ'!$B$7:$H$17,6,FALSE)</f>
        <v>#N/A</v>
      </c>
    </row>
    <row r="517" spans="1:13">
      <c r="A517" s="1026" t="s">
        <v>33</v>
      </c>
      <c r="B517" s="1026"/>
      <c r="C517" s="1026"/>
      <c r="D517" s="1026"/>
      <c r="E517" s="1026"/>
      <c r="F517" s="1026"/>
      <c r="G517" s="393">
        <f>ROUND(SUM(G514:G516),2)</f>
        <v>0</v>
      </c>
    </row>
    <row r="518" spans="1:13" s="388" customFormat="1" ht="37.5" customHeight="1">
      <c r="A518" s="1027" t="s">
        <v>38158</v>
      </c>
      <c r="B518" s="1028"/>
      <c r="C518" s="1028"/>
      <c r="D518" s="1028"/>
      <c r="E518" s="1028"/>
      <c r="F518" s="1028"/>
      <c r="G518" s="1029"/>
    </row>
    <row r="519" spans="1:13">
      <c r="A519" s="1030" t="s">
        <v>34855</v>
      </c>
      <c r="B519" s="1030"/>
      <c r="C519" s="1030"/>
      <c r="D519" s="1030"/>
      <c r="E519" s="1030"/>
      <c r="F519" s="1030"/>
      <c r="G519" s="1030"/>
    </row>
    <row r="520" spans="1:13">
      <c r="A520" s="304" t="s">
        <v>34856</v>
      </c>
      <c r="B520" s="1044" t="s">
        <v>34858</v>
      </c>
      <c r="C520" s="1045"/>
      <c r="D520" s="1045"/>
      <c r="E520" s="1045"/>
      <c r="F520" s="1046"/>
      <c r="G520" s="394">
        <f>G510</f>
        <v>5910.4</v>
      </c>
    </row>
    <row r="521" spans="1:13">
      <c r="A521" s="305" t="s">
        <v>34857</v>
      </c>
      <c r="B521" s="1047" t="s">
        <v>38147</v>
      </c>
      <c r="C521" s="1048"/>
      <c r="D521" s="1048"/>
      <c r="E521" s="1048"/>
      <c r="F521" s="1049"/>
      <c r="G521" s="395">
        <f>G517</f>
        <v>0</v>
      </c>
    </row>
    <row r="522" spans="1:13">
      <c r="A522" s="305" t="s">
        <v>34876</v>
      </c>
      <c r="B522" s="1047" t="s">
        <v>34877</v>
      </c>
      <c r="C522" s="1048"/>
      <c r="D522" s="1048"/>
      <c r="E522" s="1048"/>
      <c r="F522" s="1049"/>
      <c r="G522" s="395">
        <f>SUM(G520:G521)</f>
        <v>5910.4</v>
      </c>
    </row>
    <row r="523" spans="1:13">
      <c r="A523" s="306" t="s">
        <v>34859</v>
      </c>
      <c r="B523" s="1034" t="s">
        <v>34865</v>
      </c>
      <c r="C523" s="1035"/>
      <c r="D523" s="1035"/>
      <c r="E523" s="1035"/>
      <c r="F523" s="1036" t="s">
        <v>34884</v>
      </c>
      <c r="G523" s="396">
        <f>'FATOR K'!$E$4</f>
        <v>0.72460000000000002</v>
      </c>
    </row>
    <row r="524" spans="1:13">
      <c r="A524" s="306" t="s">
        <v>34860</v>
      </c>
      <c r="B524" s="1034" t="s">
        <v>34870</v>
      </c>
      <c r="C524" s="1035"/>
      <c r="D524" s="1035"/>
      <c r="E524" s="1035"/>
      <c r="F524" s="1036"/>
      <c r="G524" s="396">
        <f>'FATOR K'!$E$5</f>
        <v>3.9840475505956589E-2</v>
      </c>
    </row>
    <row r="525" spans="1:13">
      <c r="A525" s="306" t="s">
        <v>34861</v>
      </c>
      <c r="B525" s="1034" t="s">
        <v>34886</v>
      </c>
      <c r="C525" s="1035"/>
      <c r="D525" s="1035"/>
      <c r="E525" s="1035"/>
      <c r="F525" s="1036"/>
      <c r="G525" s="396">
        <f>'FATOR K'!$E$12</f>
        <v>0.1</v>
      </c>
    </row>
    <row r="526" spans="1:13">
      <c r="A526" s="306" t="s">
        <v>34862</v>
      </c>
      <c r="B526" s="1034" t="s">
        <v>34866</v>
      </c>
      <c r="C526" s="1035"/>
      <c r="D526" s="1035"/>
      <c r="E526" s="1035"/>
      <c r="F526" s="1036"/>
      <c r="G526" s="396">
        <f>'FATOR K'!$E$13</f>
        <v>8.2837033026529561E-2</v>
      </c>
    </row>
    <row r="527" spans="1:13">
      <c r="A527" s="469" t="s">
        <v>34863</v>
      </c>
      <c r="B527" s="1037" t="s">
        <v>34885</v>
      </c>
      <c r="C527" s="1038"/>
      <c r="D527" s="1038"/>
      <c r="E527" s="1038"/>
      <c r="F527" s="1039"/>
      <c r="G527" s="470">
        <f>'FATOR K'!$E$17</f>
        <v>2.1016599999999999</v>
      </c>
    </row>
    <row r="528" spans="1:13">
      <c r="A528" s="308" t="s">
        <v>34864</v>
      </c>
      <c r="B528" s="1031" t="s">
        <v>34868</v>
      </c>
      <c r="C528" s="1032"/>
      <c r="D528" s="1032"/>
      <c r="E528" s="1032"/>
      <c r="F528" s="1033"/>
      <c r="G528" s="471">
        <f>'FATOR K'!$E$18</f>
        <v>1.19112</v>
      </c>
    </row>
    <row r="529" spans="1:13">
      <c r="A529" s="309" t="s">
        <v>34867</v>
      </c>
      <c r="B529" s="1050" t="s">
        <v>34869</v>
      </c>
      <c r="C529" s="1050"/>
      <c r="D529" s="1050"/>
      <c r="E529" s="1050"/>
      <c r="F529" s="1051"/>
      <c r="G529" s="397">
        <f>ROUND(G520*(G527)+G521*(G528),2)</f>
        <v>12421.65</v>
      </c>
    </row>
    <row r="530" spans="1:13">
      <c r="G530" s="398"/>
    </row>
    <row r="531" spans="1:13">
      <c r="A531" s="313" t="s">
        <v>37</v>
      </c>
      <c r="B531" s="298" t="s">
        <v>19</v>
      </c>
      <c r="C531" s="1052" t="s">
        <v>91</v>
      </c>
      <c r="D531" s="1053"/>
      <c r="E531" s="165" t="s">
        <v>0</v>
      </c>
      <c r="F531" s="165" t="s">
        <v>34882</v>
      </c>
      <c r="G531" s="165" t="s">
        <v>34883</v>
      </c>
    </row>
    <row r="532" spans="1:13" ht="30" customHeight="1">
      <c r="A532" s="464" t="str">
        <f>ORÇAMENTO!C49</f>
        <v>CPU-20</v>
      </c>
      <c r="B532" s="465"/>
      <c r="C532" s="1054" t="s">
        <v>35129</v>
      </c>
      <c r="D532" s="1055"/>
      <c r="E532" s="466" t="s">
        <v>39</v>
      </c>
      <c r="F532" s="466">
        <f>G550</f>
        <v>2331.6799999999998</v>
      </c>
      <c r="G532" s="467">
        <f>G557</f>
        <v>2777.31</v>
      </c>
    </row>
    <row r="533" spans="1:13">
      <c r="A533" s="1040" t="s">
        <v>34887</v>
      </c>
      <c r="B533" s="1040"/>
      <c r="C533" s="1040"/>
      <c r="D533" s="1040"/>
      <c r="E533" s="1040"/>
      <c r="F533" s="1040"/>
      <c r="G533" s="1040"/>
    </row>
    <row r="534" spans="1:13">
      <c r="A534" s="302" t="s">
        <v>20</v>
      </c>
      <c r="B534" s="302" t="s">
        <v>32</v>
      </c>
      <c r="C534" s="302" t="s">
        <v>24</v>
      </c>
      <c r="D534" s="302" t="s">
        <v>31</v>
      </c>
      <c r="E534" s="302" t="s">
        <v>30</v>
      </c>
      <c r="F534" s="302" t="s">
        <v>29</v>
      </c>
      <c r="G534" s="311" t="s">
        <v>34</v>
      </c>
    </row>
    <row r="535" spans="1:13">
      <c r="A535" s="459" t="str">
        <f>IFERROR(VLOOKUP(C535,CHOOSE({1,2},'REF-MO'!$E$7:$E$18,'REF-MO'!$D$7:$D$18),2,FALSE),"")</f>
        <v/>
      </c>
      <c r="B535" s="3"/>
      <c r="C535" s="161"/>
      <c r="D535" s="3" t="str">
        <f>IF(C535="","","H")</f>
        <v/>
      </c>
      <c r="E535" s="299">
        <f>'MO-HH'!I333</f>
        <v>0</v>
      </c>
      <c r="F535" s="446" t="str">
        <f>IFERROR(VLOOKUP($A535,'REF-MO'!$D$7:$J$18,7,FALSE),"")</f>
        <v/>
      </c>
      <c r="G535" s="391" t="str">
        <f>IFERROR(ROUND(E535*F535,2),"")</f>
        <v/>
      </c>
    </row>
    <row r="536" spans="1:13">
      <c r="A536" s="459" t="str">
        <f>IFERROR(VLOOKUP(C536,CHOOSE({1,2},'REF-MO'!$E$7:$E$14,'REF-MO'!$D$7:$D$14),2,FALSE),"")</f>
        <v/>
      </c>
      <c r="B536" s="3"/>
      <c r="C536" s="161"/>
      <c r="D536" s="3" t="str">
        <f>IF(C536="","","H")</f>
        <v/>
      </c>
      <c r="E536" s="299">
        <f>'MO-HH'!I334</f>
        <v>0</v>
      </c>
      <c r="F536" s="446" t="str">
        <f>IFERROR(VLOOKUP($A536,'REF-MO'!$D$7:$J$14,7,FALSE),"")</f>
        <v/>
      </c>
      <c r="G536" s="391" t="str">
        <f>IFERROR(ROUND(E536*F536,2),"")</f>
        <v/>
      </c>
    </row>
    <row r="537" spans="1:13">
      <c r="A537" s="459" t="str">
        <f>IFERROR(VLOOKUP(C537,CHOOSE({1,2},'REF-MO'!$E$7:$E$14,'REF-MO'!$D$7:$D$14),2,FALSE),"")</f>
        <v/>
      </c>
      <c r="B537" s="3"/>
      <c r="C537" s="161"/>
      <c r="D537" s="3" t="str">
        <f>IF(C537="","","H")</f>
        <v/>
      </c>
      <c r="E537" s="299">
        <f>'MO-HH'!I335</f>
        <v>0</v>
      </c>
      <c r="F537" s="446" t="str">
        <f>IFERROR(VLOOKUP($A537,'REF-MO'!$D$7:$J$14,7,FALSE),"")</f>
        <v/>
      </c>
      <c r="G537" s="391" t="str">
        <f>IFERROR(ROUND(E537*F537,2),"")</f>
        <v/>
      </c>
    </row>
    <row r="538" spans="1:13">
      <c r="A538" s="1026" t="s">
        <v>34</v>
      </c>
      <c r="B538" s="1026"/>
      <c r="C538" s="1026"/>
      <c r="D538" s="1026"/>
      <c r="E538" s="1026"/>
      <c r="F538" s="1026"/>
      <c r="G538" s="392">
        <f>ROUND(SUM(G535:G537),2)</f>
        <v>0</v>
      </c>
    </row>
    <row r="539" spans="1:13">
      <c r="A539" s="1041"/>
      <c r="B539" s="1041"/>
      <c r="C539" s="1041"/>
      <c r="D539" s="1041"/>
      <c r="E539" s="1041"/>
      <c r="F539" s="1041"/>
      <c r="G539" s="1041"/>
    </row>
    <row r="540" spans="1:13">
      <c r="A540" s="1040" t="s">
        <v>38122</v>
      </c>
      <c r="B540" s="1040"/>
      <c r="C540" s="1040"/>
      <c r="D540" s="1040"/>
      <c r="E540" s="1040"/>
      <c r="F540" s="1040"/>
      <c r="G540" s="1040"/>
      <c r="J540" s="1075" t="s">
        <v>31</v>
      </c>
      <c r="K540" s="1075"/>
      <c r="L540" s="1075" t="s">
        <v>29</v>
      </c>
      <c r="M540" s="1075"/>
    </row>
    <row r="541" spans="1:13">
      <c r="A541" s="302" t="s">
        <v>20</v>
      </c>
      <c r="B541" s="302" t="s">
        <v>32</v>
      </c>
      <c r="C541" s="302" t="s">
        <v>24</v>
      </c>
      <c r="D541" s="302" t="s">
        <v>31</v>
      </c>
      <c r="E541" s="302" t="s">
        <v>30</v>
      </c>
      <c r="F541" s="302" t="s">
        <v>29</v>
      </c>
      <c r="G541" s="311" t="s">
        <v>33</v>
      </c>
      <c r="I541" s="8">
        <v>1</v>
      </c>
      <c r="J541" s="650" t="str">
        <f>'REF-PROJ'!$E$6</f>
        <v>SENGE-BA</v>
      </c>
      <c r="K541" s="651" t="s">
        <v>1231</v>
      </c>
      <c r="L541" s="648" t="str">
        <f>'REF-PROJ'!$E$6</f>
        <v>SENGE-BA</v>
      </c>
      <c r="M541" s="651" t="s">
        <v>1231</v>
      </c>
    </row>
    <row r="542" spans="1:13">
      <c r="A542" s="3"/>
      <c r="B542" s="3" t="s">
        <v>35122</v>
      </c>
      <c r="C542" s="653" t="s">
        <v>38372</v>
      </c>
      <c r="D542" s="3" t="str">
        <f>J545</f>
        <v>km</v>
      </c>
      <c r="E542" s="299">
        <f>'PROJ-MC'!I131</f>
        <v>0.63</v>
      </c>
      <c r="F542" s="446">
        <f>L545</f>
        <v>473.07</v>
      </c>
      <c r="G542" s="391">
        <f t="shared" ref="G542:G544" si="19">IFERROR(ROUND(E542*F542,2),"")</f>
        <v>298.02999999999997</v>
      </c>
      <c r="I542" s="8">
        <v>2</v>
      </c>
      <c r="J542" s="649" t="e">
        <f>VLOOKUP(C542,'REF-PROJ'!$B$7:$F$17,5,FALSE)</f>
        <v>#N/A</v>
      </c>
      <c r="K542" s="649" t="e">
        <f>VLOOKUP(C542,'REF-PROJ'!$B$7:$H$17,7,FALSE)</f>
        <v>#N/A</v>
      </c>
      <c r="L542" s="649" t="e">
        <f>VLOOKUP(C542,'REF-PROJ'!$B$7:$F$17,4,FALSE)</f>
        <v>#N/A</v>
      </c>
      <c r="M542" s="649" t="e">
        <f>VLOOKUP(C542,'REF-PROJ'!$B$7:$H$17,6,FALSE)</f>
        <v>#N/A</v>
      </c>
    </row>
    <row r="543" spans="1:13">
      <c r="A543" s="315"/>
      <c r="B543" s="3" t="s">
        <v>35122</v>
      </c>
      <c r="C543" s="653" t="s">
        <v>35168</v>
      </c>
      <c r="D543" s="3" t="str">
        <f>IFERROR(HLOOKUP($B543,J541:K545,I543,FALSE),"")</f>
        <v>km</v>
      </c>
      <c r="E543" s="299">
        <f>E542</f>
        <v>0.63</v>
      </c>
      <c r="F543" s="446">
        <f>IFERROR(HLOOKUP($B543,L541:M545,I543,FALSE),"")</f>
        <v>2281.88</v>
      </c>
      <c r="G543" s="391">
        <f t="shared" si="19"/>
        <v>1437.58</v>
      </c>
      <c r="I543" s="8">
        <v>3</v>
      </c>
      <c r="J543" s="649" t="str">
        <f>VLOOKUP(C543,'REF-PROJ'!$B$7:$F$17,5,FALSE)</f>
        <v>km</v>
      </c>
      <c r="K543" s="649" t="str">
        <f>VLOOKUP(C543,'REF-PROJ'!$B$7:$H$17,7,FALSE)</f>
        <v>m²</v>
      </c>
      <c r="L543" s="649">
        <f>VLOOKUP(C543,'REF-PROJ'!$B$7:$F$17,4,FALSE)</f>
        <v>2281.88</v>
      </c>
      <c r="M543" s="649">
        <f>VLOOKUP(C543,'REF-PROJ'!$B$7:$H$17,6,FALSE)</f>
        <v>2.79</v>
      </c>
    </row>
    <row r="544" spans="1:13">
      <c r="A544" s="315"/>
      <c r="B544" s="3" t="s">
        <v>35122</v>
      </c>
      <c r="C544" s="653" t="s">
        <v>35150</v>
      </c>
      <c r="D544" s="3" t="str">
        <f>IFERROR(HLOOKUP($B544,J541:K545,I544,FALSE),"")</f>
        <v>km</v>
      </c>
      <c r="E544" s="299">
        <f>E542</f>
        <v>0.63</v>
      </c>
      <c r="F544" s="446">
        <f>IFERROR(HLOOKUP($B544,L541:M545,I544,FALSE),"")</f>
        <v>946.15</v>
      </c>
      <c r="G544" s="391">
        <f t="shared" si="19"/>
        <v>596.07000000000005</v>
      </c>
      <c r="I544" s="8">
        <v>4</v>
      </c>
      <c r="J544" s="649" t="str">
        <f>VLOOKUP(C544,'REF-PROJ'!$B$7:$F$17,5,FALSE)</f>
        <v>km</v>
      </c>
      <c r="K544" s="649" t="str">
        <f>VLOOKUP(C544,'REF-PROJ'!$B$7:$H$17,7,FALSE)</f>
        <v>m²</v>
      </c>
      <c r="L544" s="649">
        <f>VLOOKUP(C544,'REF-PROJ'!$B$7:$F$17,4,FALSE)</f>
        <v>946.15</v>
      </c>
      <c r="M544" s="649">
        <f>VLOOKUP(C544,'REF-PROJ'!$B$7:$H$17,6,FALSE)</f>
        <v>4.21</v>
      </c>
    </row>
    <row r="545" spans="1:13">
      <c r="A545" s="1072" t="s">
        <v>33</v>
      </c>
      <c r="B545" s="1073"/>
      <c r="C545" s="1073"/>
      <c r="D545" s="1073"/>
      <c r="E545" s="1073"/>
      <c r="F545" s="1074"/>
      <c r="G545" s="393">
        <f>ROUND(SUM(G542:G544),2)</f>
        <v>2331.6799999999998</v>
      </c>
      <c r="J545" s="649" t="str">
        <f>VLOOKUP(J546,'REF-PROJ'!$B$7:$F$17,5,FALSE)</f>
        <v>km</v>
      </c>
      <c r="K545" s="649">
        <f>VLOOKUP(J546,'REF-PROJ'!$B$7:$H$17,7,FALSE)</f>
        <v>0</v>
      </c>
      <c r="L545" s="649">
        <f>VLOOKUP(J546,'REF-PROJ'!$B$7:$F$17,4,FALSE)</f>
        <v>473.07</v>
      </c>
      <c r="M545" s="649">
        <f>VLOOKUP(J546,'REF-PROJ'!$B$7:$H$17,6,FALSE)</f>
        <v>0</v>
      </c>
    </row>
    <row r="546" spans="1:13" s="388" customFormat="1">
      <c r="A546" s="1065" t="s">
        <v>35165</v>
      </c>
      <c r="B546" s="1028"/>
      <c r="C546" s="1028"/>
      <c r="D546" s="1028"/>
      <c r="E546" s="1028"/>
      <c r="F546" s="1028"/>
      <c r="G546" s="1029"/>
      <c r="J546" s="1025" t="s">
        <v>35149</v>
      </c>
      <c r="K546" s="1025"/>
      <c r="L546" s="1025"/>
      <c r="M546" s="1025"/>
    </row>
    <row r="547" spans="1:13">
      <c r="A547" s="1059" t="s">
        <v>34855</v>
      </c>
      <c r="B547" s="1060"/>
      <c r="C547" s="1060"/>
      <c r="D547" s="1060"/>
      <c r="E547" s="1060"/>
      <c r="F547" s="1060"/>
      <c r="G547" s="1061"/>
    </row>
    <row r="548" spans="1:13">
      <c r="A548" s="304" t="s">
        <v>34856</v>
      </c>
      <c r="B548" s="1044" t="s">
        <v>34858</v>
      </c>
      <c r="C548" s="1045"/>
      <c r="D548" s="1045"/>
      <c r="E548" s="1045"/>
      <c r="F548" s="1046"/>
      <c r="G548" s="394">
        <f>G538</f>
        <v>0</v>
      </c>
    </row>
    <row r="549" spans="1:13">
      <c r="A549" s="305" t="s">
        <v>34857</v>
      </c>
      <c r="B549" s="1047" t="s">
        <v>38147</v>
      </c>
      <c r="C549" s="1048"/>
      <c r="D549" s="1048"/>
      <c r="E549" s="1048"/>
      <c r="F549" s="1049"/>
      <c r="G549" s="395">
        <f>G545</f>
        <v>2331.6799999999998</v>
      </c>
    </row>
    <row r="550" spans="1:13">
      <c r="A550" s="305" t="s">
        <v>34876</v>
      </c>
      <c r="B550" s="1047" t="s">
        <v>34877</v>
      </c>
      <c r="C550" s="1048"/>
      <c r="D550" s="1048"/>
      <c r="E550" s="1048"/>
      <c r="F550" s="1049"/>
      <c r="G550" s="395">
        <f>SUM(G548:G549)</f>
        <v>2331.6799999999998</v>
      </c>
    </row>
    <row r="551" spans="1:13">
      <c r="A551" s="306" t="s">
        <v>34859</v>
      </c>
      <c r="B551" s="1034" t="s">
        <v>34865</v>
      </c>
      <c r="C551" s="1035"/>
      <c r="D551" s="1035"/>
      <c r="E551" s="1035"/>
      <c r="F551" s="1036" t="s">
        <v>34884</v>
      </c>
      <c r="G551" s="396">
        <f>'FATOR K'!$E$4</f>
        <v>0.72460000000000002</v>
      </c>
    </row>
    <row r="552" spans="1:13">
      <c r="A552" s="306" t="s">
        <v>34860</v>
      </c>
      <c r="B552" s="1034" t="s">
        <v>34870</v>
      </c>
      <c r="C552" s="1035"/>
      <c r="D552" s="1035"/>
      <c r="E552" s="1035"/>
      <c r="F552" s="1036"/>
      <c r="G552" s="396">
        <f>'FATOR K'!$E$5</f>
        <v>3.9840475505956589E-2</v>
      </c>
    </row>
    <row r="553" spans="1:13">
      <c r="A553" s="306" t="s">
        <v>34861</v>
      </c>
      <c r="B553" s="1034" t="s">
        <v>34886</v>
      </c>
      <c r="C553" s="1035"/>
      <c r="D553" s="1035"/>
      <c r="E553" s="1035"/>
      <c r="F553" s="1036"/>
      <c r="G553" s="396">
        <f>'FATOR K'!$E$12</f>
        <v>0.1</v>
      </c>
    </row>
    <row r="554" spans="1:13">
      <c r="A554" s="306" t="s">
        <v>34862</v>
      </c>
      <c r="B554" s="1034" t="s">
        <v>34866</v>
      </c>
      <c r="C554" s="1035"/>
      <c r="D554" s="1035"/>
      <c r="E554" s="1035"/>
      <c r="F554" s="1036"/>
      <c r="G554" s="396">
        <f>'FATOR K'!$E$13</f>
        <v>8.2837033026529561E-2</v>
      </c>
    </row>
    <row r="555" spans="1:13">
      <c r="A555" s="469" t="s">
        <v>34863</v>
      </c>
      <c r="B555" s="1037" t="s">
        <v>34885</v>
      </c>
      <c r="C555" s="1038"/>
      <c r="D555" s="1038"/>
      <c r="E555" s="1038"/>
      <c r="F555" s="1039"/>
      <c r="G555" s="470">
        <f>'FATOR K'!$E$17</f>
        <v>2.1016599999999999</v>
      </c>
    </row>
    <row r="556" spans="1:13">
      <c r="A556" s="308" t="s">
        <v>34864</v>
      </c>
      <c r="B556" s="1031" t="s">
        <v>34868</v>
      </c>
      <c r="C556" s="1032"/>
      <c r="D556" s="1032"/>
      <c r="E556" s="1032"/>
      <c r="F556" s="1033"/>
      <c r="G556" s="471">
        <f>'FATOR K'!$E$18</f>
        <v>1.19112</v>
      </c>
    </row>
    <row r="557" spans="1:13">
      <c r="A557" s="309" t="s">
        <v>34867</v>
      </c>
      <c r="B557" s="1050" t="s">
        <v>34869</v>
      </c>
      <c r="C557" s="1050"/>
      <c r="D557" s="1050"/>
      <c r="E557" s="1050"/>
      <c r="F557" s="1051"/>
      <c r="G557" s="397">
        <f>ROUND(G548*(G555)+G549*(G556),2)</f>
        <v>2777.31</v>
      </c>
    </row>
    <row r="558" spans="1:13">
      <c r="G558" s="398"/>
    </row>
    <row r="559" spans="1:13">
      <c r="A559" s="313" t="s">
        <v>37</v>
      </c>
      <c r="B559" s="298" t="s">
        <v>19</v>
      </c>
      <c r="C559" s="1052" t="s">
        <v>91</v>
      </c>
      <c r="D559" s="1053"/>
      <c r="E559" s="165" t="s">
        <v>0</v>
      </c>
      <c r="F559" s="165" t="s">
        <v>34882</v>
      </c>
      <c r="G559" s="165" t="s">
        <v>34883</v>
      </c>
    </row>
    <row r="560" spans="1:13" ht="30" customHeight="1">
      <c r="A560" s="464" t="str">
        <f>ORÇAMENTO!C50</f>
        <v>CPU-21</v>
      </c>
      <c r="B560" s="465"/>
      <c r="C560" s="1054" t="s">
        <v>35127</v>
      </c>
      <c r="D560" s="1055"/>
      <c r="E560" s="466" t="s">
        <v>39</v>
      </c>
      <c r="F560" s="466">
        <f>G578</f>
        <v>2745.04</v>
      </c>
      <c r="G560" s="467">
        <f>G585</f>
        <v>3269.67</v>
      </c>
    </row>
    <row r="561" spans="1:13">
      <c r="A561" s="1040" t="s">
        <v>34887</v>
      </c>
      <c r="B561" s="1040"/>
      <c r="C561" s="1040"/>
      <c r="D561" s="1040"/>
      <c r="E561" s="1040"/>
      <c r="F561" s="1040"/>
      <c r="G561" s="1040"/>
    </row>
    <row r="562" spans="1:13">
      <c r="A562" s="302" t="s">
        <v>20</v>
      </c>
      <c r="B562" s="302" t="s">
        <v>32</v>
      </c>
      <c r="C562" s="302" t="s">
        <v>24</v>
      </c>
      <c r="D562" s="302" t="s">
        <v>31</v>
      </c>
      <c r="E562" s="302" t="s">
        <v>30</v>
      </c>
      <c r="F562" s="302" t="s">
        <v>29</v>
      </c>
      <c r="G562" s="311" t="s">
        <v>34</v>
      </c>
    </row>
    <row r="563" spans="1:13">
      <c r="A563" s="459" t="str">
        <f>IFERROR(VLOOKUP(C563,CHOOSE({1,2},'REF-MO'!$E$7:$E$18,'REF-MO'!$D$7:$D$18),2,FALSE),"")</f>
        <v/>
      </c>
      <c r="B563" s="3"/>
      <c r="C563" s="161"/>
      <c r="D563" s="3" t="str">
        <f>IF(C563="","","H")</f>
        <v/>
      </c>
      <c r="E563" s="299">
        <f>'MO-HH'!I387</f>
        <v>0</v>
      </c>
      <c r="F563" s="446" t="str">
        <f>IFERROR(VLOOKUP($A563,'REF-MO'!$D$7:$J$18,7,FALSE),"")</f>
        <v/>
      </c>
      <c r="G563" s="391" t="str">
        <f>IFERROR(ROUND(E563*F563,2),"")</f>
        <v/>
      </c>
    </row>
    <row r="564" spans="1:13">
      <c r="A564" s="459" t="str">
        <f>IFERROR(VLOOKUP(C564,CHOOSE({1,2},'REF-MO'!$E$7:$E$14,'REF-MO'!$D$7:$D$14),2,FALSE),"")</f>
        <v/>
      </c>
      <c r="B564" s="3"/>
      <c r="C564" s="161"/>
      <c r="D564" s="3" t="str">
        <f>IF(C564="","","H")</f>
        <v/>
      </c>
      <c r="E564" s="299">
        <f>'MO-HH'!I388</f>
        <v>0</v>
      </c>
      <c r="F564" s="446" t="str">
        <f>IFERROR(VLOOKUP($A564,'REF-MO'!$D$7:$J$14,7,FALSE),"")</f>
        <v/>
      </c>
      <c r="G564" s="391" t="str">
        <f>IFERROR(ROUND(E564*F564,2),"")</f>
        <v/>
      </c>
    </row>
    <row r="565" spans="1:13">
      <c r="A565" s="459" t="str">
        <f>IFERROR(VLOOKUP(C565,CHOOSE({1,2},'REF-MO'!$E$7:$E$14,'REF-MO'!$D$7:$D$14),2,FALSE),"")</f>
        <v/>
      </c>
      <c r="B565" s="3"/>
      <c r="C565" s="161"/>
      <c r="D565" s="3" t="str">
        <f>IF(C565="","","H")</f>
        <v/>
      </c>
      <c r="E565" s="299">
        <f>'MO-HH'!I389</f>
        <v>0</v>
      </c>
      <c r="F565" s="446" t="str">
        <f>IFERROR(VLOOKUP($A565,'REF-MO'!$D$7:$J$14,7,FALSE),"")</f>
        <v/>
      </c>
      <c r="G565" s="391" t="str">
        <f>IFERROR(ROUND(E565*F565,2),"")</f>
        <v/>
      </c>
    </row>
    <row r="566" spans="1:13">
      <c r="A566" s="1026" t="s">
        <v>34</v>
      </c>
      <c r="B566" s="1026"/>
      <c r="C566" s="1026"/>
      <c r="D566" s="1026"/>
      <c r="E566" s="1026"/>
      <c r="F566" s="1026"/>
      <c r="G566" s="392">
        <f>ROUND(SUM(G563:G565),2)</f>
        <v>0</v>
      </c>
    </row>
    <row r="567" spans="1:13">
      <c r="A567" s="1041"/>
      <c r="B567" s="1041"/>
      <c r="C567" s="1041"/>
      <c r="D567" s="1041"/>
      <c r="E567" s="1041"/>
      <c r="F567" s="1041"/>
      <c r="G567" s="1041"/>
    </row>
    <row r="568" spans="1:13">
      <c r="A568" s="1040" t="s">
        <v>38122</v>
      </c>
      <c r="B568" s="1040"/>
      <c r="C568" s="1040"/>
      <c r="D568" s="1040"/>
      <c r="E568" s="1040"/>
      <c r="F568" s="1040"/>
      <c r="G568" s="1040"/>
      <c r="J568" s="1075" t="s">
        <v>31</v>
      </c>
      <c r="K568" s="1075"/>
      <c r="L568" s="1075" t="s">
        <v>29</v>
      </c>
      <c r="M568" s="1075"/>
    </row>
    <row r="569" spans="1:13">
      <c r="A569" s="302" t="s">
        <v>20</v>
      </c>
      <c r="B569" s="302" t="s">
        <v>32</v>
      </c>
      <c r="C569" s="302" t="s">
        <v>24</v>
      </c>
      <c r="D569" s="302" t="s">
        <v>31</v>
      </c>
      <c r="E569" s="302" t="s">
        <v>30</v>
      </c>
      <c r="F569" s="302" t="s">
        <v>29</v>
      </c>
      <c r="G569" s="311" t="s">
        <v>33</v>
      </c>
      <c r="I569" s="8">
        <v>1</v>
      </c>
      <c r="J569" s="650" t="str">
        <f>'REF-PROJ'!$E$6</f>
        <v>SENGE-BA</v>
      </c>
      <c r="K569" s="651" t="s">
        <v>1231</v>
      </c>
      <c r="L569" s="648" t="str">
        <f>'REF-PROJ'!$E$6</f>
        <v>SENGE-BA</v>
      </c>
      <c r="M569" s="651" t="s">
        <v>1231</v>
      </c>
    </row>
    <row r="570" spans="1:13">
      <c r="A570" s="3"/>
      <c r="B570" s="3" t="s">
        <v>1231</v>
      </c>
      <c r="C570" s="161" t="s">
        <v>38146</v>
      </c>
      <c r="D570" s="3" t="str">
        <f>IFERROR(HLOOKUP($B570,J569:K573,I570,FALSE),"")</f>
        <v>m²</v>
      </c>
      <c r="E570" s="299">
        <f>'PROJ-MC'!I133</f>
        <v>636.9</v>
      </c>
      <c r="F570" s="446">
        <f>IFERROR(HLOOKUP($B570,L569:M573,I570,FALSE),"")</f>
        <v>4.3099999999999996</v>
      </c>
      <c r="G570" s="391">
        <f>IFERROR(ROUND(E570*F570,2),"")</f>
        <v>2745.04</v>
      </c>
      <c r="I570" s="8">
        <v>2</v>
      </c>
      <c r="J570" s="649">
        <f>VLOOKUP(C570,'REF-PROJ'!$B$7:$F$17,5,FALSE)</f>
        <v>0</v>
      </c>
      <c r="K570" s="649" t="str">
        <f>VLOOKUP(C570,'REF-PROJ'!$B$7:$H$17,7,FALSE)</f>
        <v>m²</v>
      </c>
      <c r="L570" s="649">
        <f>VLOOKUP(C570,'REF-PROJ'!$B$7:$F$17,4,FALSE)</f>
        <v>0</v>
      </c>
      <c r="M570" s="649">
        <f>VLOOKUP(C570,'REF-PROJ'!$B$7:$H$17,6,FALSE)</f>
        <v>4.3099999999999996</v>
      </c>
    </row>
    <row r="571" spans="1:13">
      <c r="A571" s="315"/>
      <c r="B571" s="3"/>
      <c r="C571" s="653"/>
      <c r="D571" s="3" t="str">
        <f>IFERROR(HLOOKUP($B571,J569:K573,I571,FALSE),"")</f>
        <v/>
      </c>
      <c r="E571" s="299"/>
      <c r="F571" s="446" t="str">
        <f>IFERROR(HLOOKUP($B571,L569:M573,I571,FALSE),"")</f>
        <v/>
      </c>
      <c r="G571" s="391" t="str">
        <f>IFERROR(ROUND(E571*F571,2),"")</f>
        <v/>
      </c>
      <c r="I571" s="8">
        <v>3</v>
      </c>
      <c r="J571" s="649" t="e">
        <f>VLOOKUP(C571,'REF-PROJ'!$B$7:$F$17,5,FALSE)</f>
        <v>#N/A</v>
      </c>
      <c r="K571" s="649" t="e">
        <f>VLOOKUP(C571,'REF-PROJ'!$B$7:$H$17,7,FALSE)</f>
        <v>#N/A</v>
      </c>
      <c r="L571" s="649" t="e">
        <f>VLOOKUP(C571,'REF-PROJ'!$B$7:$F$17,4,FALSE)</f>
        <v>#N/A</v>
      </c>
      <c r="M571" s="649" t="e">
        <f>VLOOKUP(C571,'REF-PROJ'!$B$7:$H$17,6,FALSE)</f>
        <v>#N/A</v>
      </c>
    </row>
    <row r="572" spans="1:13">
      <c r="A572" s="315"/>
      <c r="B572" s="3"/>
      <c r="C572" s="653"/>
      <c r="D572" s="3" t="str">
        <f>IFERROR(HLOOKUP($B572,J569:K573,I572,FALSE),"")</f>
        <v/>
      </c>
      <c r="E572" s="299"/>
      <c r="F572" s="446" t="str">
        <f>IFERROR(HLOOKUP($B572,L569:M573,I572,FALSE),"")</f>
        <v/>
      </c>
      <c r="G572" s="391" t="str">
        <f t="shared" ref="G572" si="20">IFERROR(ROUND(E572*F572,2),"")</f>
        <v/>
      </c>
      <c r="I572" s="8">
        <v>4</v>
      </c>
      <c r="J572" s="649" t="e">
        <f>VLOOKUP(C572,'REF-PROJ'!$B$7:$F$17,5,FALSE)</f>
        <v>#N/A</v>
      </c>
      <c r="K572" s="649" t="e">
        <f>VLOOKUP(C572,'REF-PROJ'!$B$7:$H$17,7,FALSE)</f>
        <v>#N/A</v>
      </c>
      <c r="L572" s="649" t="e">
        <f>VLOOKUP(C572,'REF-PROJ'!$B$7:$F$17,4,FALSE)</f>
        <v>#N/A</v>
      </c>
      <c r="M572" s="649" t="e">
        <f>VLOOKUP(C572,'REF-PROJ'!$B$7:$H$17,6,FALSE)</f>
        <v>#N/A</v>
      </c>
    </row>
    <row r="573" spans="1:13">
      <c r="A573" s="1026" t="s">
        <v>33</v>
      </c>
      <c r="B573" s="1026"/>
      <c r="C573" s="1026"/>
      <c r="D573" s="1026"/>
      <c r="E573" s="1026"/>
      <c r="F573" s="1026"/>
      <c r="G573" s="393">
        <f>ROUND(SUM(G570:G572),2)</f>
        <v>2745.04</v>
      </c>
    </row>
    <row r="574" spans="1:13" s="388" customFormat="1">
      <c r="A574" s="1027" t="s">
        <v>35164</v>
      </c>
      <c r="B574" s="1028"/>
      <c r="C574" s="1028"/>
      <c r="D574" s="1028"/>
      <c r="E574" s="1028"/>
      <c r="F574" s="1028"/>
      <c r="G574" s="1029"/>
    </row>
    <row r="575" spans="1:13">
      <c r="A575" s="1030" t="s">
        <v>34855</v>
      </c>
      <c r="B575" s="1030"/>
      <c r="C575" s="1030"/>
      <c r="D575" s="1030"/>
      <c r="E575" s="1030"/>
      <c r="F575" s="1030"/>
      <c r="G575" s="1030"/>
    </row>
    <row r="576" spans="1:13">
      <c r="A576" s="304" t="s">
        <v>34856</v>
      </c>
      <c r="B576" s="1044" t="s">
        <v>34858</v>
      </c>
      <c r="C576" s="1045"/>
      <c r="D576" s="1045"/>
      <c r="E576" s="1045"/>
      <c r="F576" s="1046"/>
      <c r="G576" s="394">
        <f>G566</f>
        <v>0</v>
      </c>
    </row>
    <row r="577" spans="1:7">
      <c r="A577" s="305" t="s">
        <v>34857</v>
      </c>
      <c r="B577" s="1047" t="s">
        <v>38147</v>
      </c>
      <c r="C577" s="1048"/>
      <c r="D577" s="1048"/>
      <c r="E577" s="1048"/>
      <c r="F577" s="1049"/>
      <c r="G577" s="395">
        <f>G573</f>
        <v>2745.04</v>
      </c>
    </row>
    <row r="578" spans="1:7">
      <c r="A578" s="305" t="s">
        <v>34876</v>
      </c>
      <c r="B578" s="1047" t="s">
        <v>34877</v>
      </c>
      <c r="C578" s="1048"/>
      <c r="D578" s="1048"/>
      <c r="E578" s="1048"/>
      <c r="F578" s="1049"/>
      <c r="G578" s="395">
        <f>SUM(G576:G577)</f>
        <v>2745.04</v>
      </c>
    </row>
    <row r="579" spans="1:7">
      <c r="A579" s="306" t="s">
        <v>34859</v>
      </c>
      <c r="B579" s="1034" t="s">
        <v>34865</v>
      </c>
      <c r="C579" s="1035"/>
      <c r="D579" s="1035"/>
      <c r="E579" s="1035"/>
      <c r="F579" s="1036" t="s">
        <v>34884</v>
      </c>
      <c r="G579" s="396">
        <f>'FATOR K'!$E$4</f>
        <v>0.72460000000000002</v>
      </c>
    </row>
    <row r="580" spans="1:7">
      <c r="A580" s="306" t="s">
        <v>34860</v>
      </c>
      <c r="B580" s="1034" t="s">
        <v>34870</v>
      </c>
      <c r="C580" s="1035"/>
      <c r="D580" s="1035"/>
      <c r="E580" s="1035"/>
      <c r="F580" s="1036"/>
      <c r="G580" s="396">
        <f>'FATOR K'!$E$5</f>
        <v>3.9840475505956589E-2</v>
      </c>
    </row>
    <row r="581" spans="1:7">
      <c r="A581" s="306" t="s">
        <v>34861</v>
      </c>
      <c r="B581" s="1034" t="s">
        <v>34886</v>
      </c>
      <c r="C581" s="1035"/>
      <c r="D581" s="1035"/>
      <c r="E581" s="1035"/>
      <c r="F581" s="1036"/>
      <c r="G581" s="396">
        <f>'FATOR K'!$E$12</f>
        <v>0.1</v>
      </c>
    </row>
    <row r="582" spans="1:7">
      <c r="A582" s="306" t="s">
        <v>34862</v>
      </c>
      <c r="B582" s="1034" t="s">
        <v>34866</v>
      </c>
      <c r="C582" s="1035"/>
      <c r="D582" s="1035"/>
      <c r="E582" s="1035"/>
      <c r="F582" s="1036"/>
      <c r="G582" s="396">
        <f>'FATOR K'!$E$13</f>
        <v>8.2837033026529561E-2</v>
      </c>
    </row>
    <row r="583" spans="1:7">
      <c r="A583" s="469" t="s">
        <v>34863</v>
      </c>
      <c r="B583" s="1037" t="s">
        <v>34885</v>
      </c>
      <c r="C583" s="1038"/>
      <c r="D583" s="1038"/>
      <c r="E583" s="1038"/>
      <c r="F583" s="1039"/>
      <c r="G583" s="470">
        <f>'FATOR K'!$E$17</f>
        <v>2.1016599999999999</v>
      </c>
    </row>
    <row r="584" spans="1:7">
      <c r="A584" s="308" t="s">
        <v>34864</v>
      </c>
      <c r="B584" s="1031" t="s">
        <v>34868</v>
      </c>
      <c r="C584" s="1032"/>
      <c r="D584" s="1032"/>
      <c r="E584" s="1032"/>
      <c r="F584" s="1033"/>
      <c r="G584" s="471">
        <f>'FATOR K'!$E$18</f>
        <v>1.19112</v>
      </c>
    </row>
    <row r="585" spans="1:7">
      <c r="A585" s="309" t="s">
        <v>34867</v>
      </c>
      <c r="B585" s="1050" t="s">
        <v>34869</v>
      </c>
      <c r="C585" s="1050"/>
      <c r="D585" s="1050"/>
      <c r="E585" s="1050"/>
      <c r="F585" s="1051"/>
      <c r="G585" s="397">
        <f>ROUND(G576*(G583)+G577*(G584),2)</f>
        <v>3269.67</v>
      </c>
    </row>
    <row r="586" spans="1:7">
      <c r="G586" s="398"/>
    </row>
    <row r="587" spans="1:7">
      <c r="A587" s="313" t="s">
        <v>37</v>
      </c>
      <c r="B587" s="298" t="s">
        <v>19</v>
      </c>
      <c r="C587" s="1052" t="s">
        <v>91</v>
      </c>
      <c r="D587" s="1053"/>
      <c r="E587" s="165" t="s">
        <v>0</v>
      </c>
      <c r="F587" s="165" t="s">
        <v>34882</v>
      </c>
      <c r="G587" s="165" t="s">
        <v>34883</v>
      </c>
    </row>
    <row r="588" spans="1:7" ht="52.15" customHeight="1">
      <c r="A588" s="464" t="str">
        <f>ORÇAMENTO!C52</f>
        <v>CPU-22</v>
      </c>
      <c r="B588" s="465"/>
      <c r="C588" s="1054" t="s">
        <v>38134</v>
      </c>
      <c r="D588" s="1055"/>
      <c r="E588" s="466" t="s">
        <v>39</v>
      </c>
      <c r="F588" s="466">
        <f>G606</f>
        <v>4880.9399999999996</v>
      </c>
      <c r="G588" s="467">
        <f>G613</f>
        <v>5813.79</v>
      </c>
    </row>
    <row r="589" spans="1:7">
      <c r="A589" s="1062" t="s">
        <v>34887</v>
      </c>
      <c r="B589" s="1063"/>
      <c r="C589" s="1063"/>
      <c r="D589" s="1063"/>
      <c r="E589" s="1063"/>
      <c r="F589" s="1063"/>
      <c r="G589" s="1064"/>
    </row>
    <row r="590" spans="1:7">
      <c r="A590" s="302" t="s">
        <v>20</v>
      </c>
      <c r="B590" s="302" t="s">
        <v>32</v>
      </c>
      <c r="C590" s="302" t="s">
        <v>24</v>
      </c>
      <c r="D590" s="302" t="s">
        <v>31</v>
      </c>
      <c r="E590" s="302" t="s">
        <v>30</v>
      </c>
      <c r="F590" s="302" t="s">
        <v>29</v>
      </c>
      <c r="G590" s="311" t="s">
        <v>34</v>
      </c>
    </row>
    <row r="591" spans="1:7">
      <c r="A591" s="459" t="str">
        <f>IFERROR(VLOOKUP(C591,CHOOSE({1,2},'REF-MO'!$E$7:$E$18,'REF-MO'!$D$7:$D$18),2,FALSE),"")</f>
        <v/>
      </c>
      <c r="B591" s="3"/>
      <c r="C591" s="161"/>
      <c r="D591" s="3" t="str">
        <f>IF(C591="","","H")</f>
        <v/>
      </c>
      <c r="E591" s="299"/>
      <c r="F591" s="446" t="str">
        <f>IFERROR(VLOOKUP($A591,'REF-MO'!$D$7:$J$18,7,FALSE),"")</f>
        <v/>
      </c>
      <c r="G591" s="391" t="str">
        <f>IFERROR(ROUND(E591*F591,2),"")</f>
        <v/>
      </c>
    </row>
    <row r="592" spans="1:7">
      <c r="A592" s="459" t="str">
        <f>IFERROR(VLOOKUP(C592,CHOOSE({1,2},'REF-MO'!$E$7:$E$18,'REF-MO'!$D$7:$D$18),2,FALSE),"")</f>
        <v/>
      </c>
      <c r="B592" s="3"/>
      <c r="C592" s="161"/>
      <c r="D592" s="3" t="str">
        <f>IF(C592="","","H")</f>
        <v/>
      </c>
      <c r="E592" s="299"/>
      <c r="F592" s="446" t="str">
        <f>IFERROR(VLOOKUP($A592,'REF-MO'!$D$7:$J$18,7,FALSE),"")</f>
        <v/>
      </c>
      <c r="G592" s="391" t="str">
        <f>IFERROR(ROUND(E592*F592,2),"")</f>
        <v/>
      </c>
    </row>
    <row r="593" spans="1:16">
      <c r="A593" s="459" t="str">
        <f>IFERROR(VLOOKUP(C593,CHOOSE({1,2},'REF-MO'!$E$7:$E$14,'REF-MO'!$D$7:$D$14),2,FALSE),"")</f>
        <v/>
      </c>
      <c r="B593" s="3"/>
      <c r="C593" s="161"/>
      <c r="D593" s="3" t="str">
        <f>IF(C593="","","H")</f>
        <v/>
      </c>
      <c r="E593" s="299"/>
      <c r="F593" s="446" t="str">
        <f>IFERROR(VLOOKUP($A593,'REF-MO'!$D$7:$J$14,7,FALSE),"")</f>
        <v/>
      </c>
      <c r="G593" s="391" t="str">
        <f>IFERROR(ROUND(E593*F593,2),"")</f>
        <v/>
      </c>
    </row>
    <row r="594" spans="1:16">
      <c r="A594" s="1072" t="s">
        <v>34</v>
      </c>
      <c r="B594" s="1073"/>
      <c r="C594" s="1073"/>
      <c r="D594" s="1073"/>
      <c r="E594" s="1073"/>
      <c r="F594" s="1074"/>
      <c r="G594" s="392">
        <f>ROUND(SUM(G591:G593),2)</f>
        <v>0</v>
      </c>
    </row>
    <row r="595" spans="1:16">
      <c r="A595" s="1056"/>
      <c r="B595" s="1057"/>
      <c r="C595" s="1057"/>
      <c r="D595" s="1057"/>
      <c r="E595" s="1057"/>
      <c r="F595" s="1057"/>
      <c r="G595" s="1058"/>
      <c r="P595" s="675" t="s">
        <v>38135</v>
      </c>
    </row>
    <row r="596" spans="1:16">
      <c r="A596" s="1040" t="s">
        <v>38122</v>
      </c>
      <c r="B596" s="1040"/>
      <c r="C596" s="1040"/>
      <c r="D596" s="1040"/>
      <c r="E596" s="1040"/>
      <c r="F596" s="1040"/>
      <c r="G596" s="1040"/>
      <c r="J596" s="1075" t="s">
        <v>31</v>
      </c>
      <c r="K596" s="1075"/>
      <c r="L596" s="1075" t="s">
        <v>29</v>
      </c>
      <c r="M596" s="1075"/>
    </row>
    <row r="597" spans="1:16">
      <c r="A597" s="302" t="s">
        <v>20</v>
      </c>
      <c r="B597" s="302" t="s">
        <v>32</v>
      </c>
      <c r="C597" s="302" t="s">
        <v>24</v>
      </c>
      <c r="D597" s="302" t="s">
        <v>31</v>
      </c>
      <c r="E597" s="302" t="s">
        <v>30</v>
      </c>
      <c r="F597" s="302" t="s">
        <v>29</v>
      </c>
      <c r="G597" s="311" t="s">
        <v>33</v>
      </c>
      <c r="I597" s="8">
        <v>1</v>
      </c>
      <c r="J597" s="650" t="str">
        <f>'REF-PROJ'!$E$6</f>
        <v>SENGE-BA</v>
      </c>
      <c r="K597" s="651" t="s">
        <v>1231</v>
      </c>
      <c r="L597" s="648" t="str">
        <f>'REF-PROJ'!$E$6</f>
        <v>SENGE-BA</v>
      </c>
      <c r="M597" s="651" t="s">
        <v>1231</v>
      </c>
    </row>
    <row r="598" spans="1:16">
      <c r="A598" s="3"/>
      <c r="B598" s="3" t="s">
        <v>35122</v>
      </c>
      <c r="C598" s="161" t="s">
        <v>35153</v>
      </c>
      <c r="D598" s="3" t="str">
        <f>IFERROR(HLOOKUP($B598,J597:K601,I598,FALSE),"")</f>
        <v>km</v>
      </c>
      <c r="E598" s="299">
        <f>'PROJ-MC'!$I$139</f>
        <v>8.77</v>
      </c>
      <c r="F598" s="446">
        <f>IFERROR(HLOOKUP($B598,L597:M601,I598,FALSE),"")</f>
        <v>556.54999999999995</v>
      </c>
      <c r="G598" s="391">
        <f>IFERROR(ROUND(E598*F598,2),"")</f>
        <v>4880.9399999999996</v>
      </c>
      <c r="I598" s="8">
        <v>2</v>
      </c>
      <c r="J598" s="649" t="str">
        <f>VLOOKUP(C598,'REF-PROJ'!$B$7:$F$17,5,FALSE)</f>
        <v>km</v>
      </c>
      <c r="K598" s="649" t="str">
        <f>VLOOKUP(C598,'REF-PROJ'!$B$7:$H$17,7,FALSE)</f>
        <v>m²</v>
      </c>
      <c r="L598" s="649">
        <f>VLOOKUP(C598,'REF-PROJ'!$B$7:$F$17,4,FALSE)</f>
        <v>556.54999999999995</v>
      </c>
      <c r="M598" s="649">
        <f>VLOOKUP(C598,'REF-PROJ'!$B$7:$H$17,6,FALSE)</f>
        <v>4.0599999999999996</v>
      </c>
    </row>
    <row r="599" spans="1:16">
      <c r="A599" s="315"/>
      <c r="B599" s="3"/>
      <c r="C599" s="653"/>
      <c r="D599" s="3" t="str">
        <f>IFERROR(HLOOKUP($B599,J597:K601,I599,FALSE),"")</f>
        <v/>
      </c>
      <c r="E599" s="299"/>
      <c r="F599" s="446" t="str">
        <f>IFERROR(HLOOKUP($B599,L597:M601,I599,FALSE),"")</f>
        <v/>
      </c>
      <c r="G599" s="391" t="str">
        <f>IFERROR(ROUND(E599*F599,2),"")</f>
        <v/>
      </c>
      <c r="I599" s="8">
        <v>3</v>
      </c>
      <c r="J599" s="649" t="e">
        <f>VLOOKUP(C599,'REF-PROJ'!$B$7:$F$17,5,FALSE)</f>
        <v>#N/A</v>
      </c>
      <c r="K599" s="649" t="e">
        <f>VLOOKUP(C599,'REF-PROJ'!$B$7:$H$17,7,FALSE)</f>
        <v>#N/A</v>
      </c>
      <c r="L599" s="649" t="e">
        <f>VLOOKUP(C599,'REF-PROJ'!$B$7:$F$17,4,FALSE)</f>
        <v>#N/A</v>
      </c>
      <c r="M599" s="649" t="e">
        <f>VLOOKUP(C599,'REF-PROJ'!$B$7:$H$17,6,FALSE)</f>
        <v>#N/A</v>
      </c>
    </row>
    <row r="600" spans="1:16">
      <c r="A600" s="315"/>
      <c r="B600" s="3"/>
      <c r="C600" s="653"/>
      <c r="D600" s="3" t="str">
        <f>IFERROR(HLOOKUP($B600,J597:K601,I600,FALSE),"")</f>
        <v/>
      </c>
      <c r="E600" s="299"/>
      <c r="F600" s="446" t="str">
        <f>IFERROR(HLOOKUP($B600,L597:M601,I600,FALSE),"")</f>
        <v/>
      </c>
      <c r="G600" s="391" t="str">
        <f t="shared" ref="G600" si="21">IFERROR(ROUND(E600*F600,2),"")</f>
        <v/>
      </c>
      <c r="I600" s="8">
        <v>4</v>
      </c>
      <c r="J600" s="649" t="e">
        <f>VLOOKUP(C600,'REF-PROJ'!$B$7:$F$17,5,FALSE)</f>
        <v>#N/A</v>
      </c>
      <c r="K600" s="649" t="e">
        <f>VLOOKUP(C600,'REF-PROJ'!$B$7:$H$17,7,FALSE)</f>
        <v>#N/A</v>
      </c>
      <c r="L600" s="649" t="e">
        <f>VLOOKUP(C600,'REF-PROJ'!$B$7:$F$17,4,FALSE)</f>
        <v>#N/A</v>
      </c>
      <c r="M600" s="649" t="e">
        <f>VLOOKUP(C600,'REF-PROJ'!$B$7:$H$17,6,FALSE)</f>
        <v>#N/A</v>
      </c>
    </row>
    <row r="601" spans="1:16">
      <c r="A601" s="1072" t="s">
        <v>33</v>
      </c>
      <c r="B601" s="1073"/>
      <c r="C601" s="1073"/>
      <c r="D601" s="1073"/>
      <c r="E601" s="1073"/>
      <c r="F601" s="1074"/>
      <c r="G601" s="393">
        <f>ROUND(SUM(G598:G600),2)</f>
        <v>4880.9399999999996</v>
      </c>
    </row>
    <row r="602" spans="1:16" s="388" customFormat="1" ht="37.5" customHeight="1">
      <c r="A602" s="1065" t="s">
        <v>35165</v>
      </c>
      <c r="B602" s="1079"/>
      <c r="C602" s="1079"/>
      <c r="D602" s="1079"/>
      <c r="E602" s="1079"/>
      <c r="F602" s="1079"/>
      <c r="G602" s="1080"/>
    </row>
    <row r="603" spans="1:16">
      <c r="A603" s="1059" t="s">
        <v>34855</v>
      </c>
      <c r="B603" s="1060"/>
      <c r="C603" s="1060"/>
      <c r="D603" s="1060"/>
      <c r="E603" s="1060"/>
      <c r="F603" s="1060"/>
      <c r="G603" s="1061"/>
    </row>
    <row r="604" spans="1:16">
      <c r="A604" s="304" t="s">
        <v>34856</v>
      </c>
      <c r="B604" s="1044" t="s">
        <v>34858</v>
      </c>
      <c r="C604" s="1045"/>
      <c r="D604" s="1045"/>
      <c r="E604" s="1045"/>
      <c r="F604" s="1046"/>
      <c r="G604" s="394">
        <f>G594</f>
        <v>0</v>
      </c>
    </row>
    <row r="605" spans="1:16">
      <c r="A605" s="305" t="s">
        <v>34857</v>
      </c>
      <c r="B605" s="1047" t="s">
        <v>38147</v>
      </c>
      <c r="C605" s="1048"/>
      <c r="D605" s="1048"/>
      <c r="E605" s="1048"/>
      <c r="F605" s="1049"/>
      <c r="G605" s="395">
        <f>G601</f>
        <v>4880.9399999999996</v>
      </c>
    </row>
    <row r="606" spans="1:16">
      <c r="A606" s="305" t="s">
        <v>34876</v>
      </c>
      <c r="B606" s="1047" t="s">
        <v>34877</v>
      </c>
      <c r="C606" s="1048"/>
      <c r="D606" s="1048"/>
      <c r="E606" s="1048"/>
      <c r="F606" s="1049"/>
      <c r="G606" s="395">
        <f>SUM(G604:G605)</f>
        <v>4880.9399999999996</v>
      </c>
    </row>
    <row r="607" spans="1:16">
      <c r="A607" s="306" t="s">
        <v>34859</v>
      </c>
      <c r="B607" s="614" t="s">
        <v>34865</v>
      </c>
      <c r="C607" s="615"/>
      <c r="D607" s="615"/>
      <c r="E607" s="615"/>
      <c r="F607" s="616"/>
      <c r="G607" s="396">
        <f>'FATOR K'!$E$4</f>
        <v>0.72460000000000002</v>
      </c>
    </row>
    <row r="608" spans="1:16">
      <c r="A608" s="306" t="s">
        <v>34860</v>
      </c>
      <c r="B608" s="1034" t="s">
        <v>34870</v>
      </c>
      <c r="C608" s="1035"/>
      <c r="D608" s="1035"/>
      <c r="E608" s="1035"/>
      <c r="F608" s="1036"/>
      <c r="G608" s="396">
        <f>'FATOR K'!$E$5</f>
        <v>3.9840475505956589E-2</v>
      </c>
    </row>
    <row r="609" spans="1:7">
      <c r="A609" s="306" t="s">
        <v>34861</v>
      </c>
      <c r="B609" s="1034" t="s">
        <v>34886</v>
      </c>
      <c r="C609" s="1035"/>
      <c r="D609" s="1035"/>
      <c r="E609" s="1035"/>
      <c r="F609" s="1036"/>
      <c r="G609" s="396">
        <f>'FATOR K'!$E$12</f>
        <v>0.1</v>
      </c>
    </row>
    <row r="610" spans="1:7">
      <c r="A610" s="306" t="s">
        <v>34862</v>
      </c>
      <c r="B610" s="1081" t="s">
        <v>34866</v>
      </c>
      <c r="C610" s="1082"/>
      <c r="D610" s="1082"/>
      <c r="E610" s="1082"/>
      <c r="F610" s="1083"/>
      <c r="G610" s="396">
        <f>'FATOR K'!$E$13</f>
        <v>8.2837033026529561E-2</v>
      </c>
    </row>
    <row r="611" spans="1:7">
      <c r="A611" s="469" t="s">
        <v>34863</v>
      </c>
      <c r="B611" s="1037" t="s">
        <v>34885</v>
      </c>
      <c r="C611" s="1038"/>
      <c r="D611" s="1038"/>
      <c r="E611" s="1038"/>
      <c r="F611" s="1039"/>
      <c r="G611" s="470">
        <f>'FATOR K'!$E$17</f>
        <v>2.1016599999999999</v>
      </c>
    </row>
    <row r="612" spans="1:7">
      <c r="A612" s="308" t="s">
        <v>34864</v>
      </c>
      <c r="B612" s="1031" t="s">
        <v>34868</v>
      </c>
      <c r="C612" s="1032"/>
      <c r="D612" s="1032"/>
      <c r="E612" s="1032"/>
      <c r="F612" s="1033"/>
      <c r="G612" s="471">
        <f>'FATOR K'!$E$18</f>
        <v>1.19112</v>
      </c>
    </row>
    <row r="613" spans="1:7">
      <c r="A613" s="309" t="s">
        <v>34867</v>
      </c>
      <c r="B613" s="1078" t="s">
        <v>34869</v>
      </c>
      <c r="C613" s="1050"/>
      <c r="D613" s="1050"/>
      <c r="E613" s="1050"/>
      <c r="F613" s="1051"/>
      <c r="G613" s="397">
        <f>ROUND(G604*(G611)+G605*(G612),2)</f>
        <v>5813.79</v>
      </c>
    </row>
    <row r="615" spans="1:7">
      <c r="A615" s="313" t="s">
        <v>37</v>
      </c>
      <c r="B615" s="298" t="s">
        <v>19</v>
      </c>
      <c r="C615" s="1052" t="s">
        <v>91</v>
      </c>
      <c r="D615" s="1053"/>
      <c r="E615" s="165" t="s">
        <v>0</v>
      </c>
      <c r="F615" s="165" t="s">
        <v>34882</v>
      </c>
      <c r="G615" s="165" t="s">
        <v>34883</v>
      </c>
    </row>
    <row r="616" spans="1:7" ht="36" customHeight="1">
      <c r="A616" s="464" t="str">
        <f>ORÇAMENTO!C54</f>
        <v>CPU-23</v>
      </c>
      <c r="B616" s="465"/>
      <c r="C616" s="1054" t="s">
        <v>34996</v>
      </c>
      <c r="D616" s="1055"/>
      <c r="E616" s="466" t="s">
        <v>34952</v>
      </c>
      <c r="F616" s="466">
        <f>G635</f>
        <v>6578.88</v>
      </c>
      <c r="G616" s="467">
        <f>G642</f>
        <v>13826.57</v>
      </c>
    </row>
    <row r="617" spans="1:7">
      <c r="A617" s="1040" t="s">
        <v>34887</v>
      </c>
      <c r="B617" s="1040"/>
      <c r="C617" s="1040"/>
      <c r="D617" s="1040"/>
      <c r="E617" s="1040"/>
      <c r="F617" s="1040"/>
      <c r="G617" s="1040"/>
    </row>
    <row r="618" spans="1:7">
      <c r="A618" s="302" t="s">
        <v>20</v>
      </c>
      <c r="B618" s="302" t="s">
        <v>32</v>
      </c>
      <c r="C618" s="302" t="s">
        <v>24</v>
      </c>
      <c r="D618" s="302" t="s">
        <v>31</v>
      </c>
      <c r="E618" s="302" t="s">
        <v>30</v>
      </c>
      <c r="F618" s="302" t="s">
        <v>29</v>
      </c>
      <c r="G618" s="311" t="s">
        <v>34</v>
      </c>
    </row>
    <row r="619" spans="1:7">
      <c r="A619" s="459">
        <f>IFERROR(VLOOKUP(C619,CHOOSE({1,2},'REF-MO'!$E$7:$E$18,'REF-MO'!$D$7:$D$18),2,FALSE),"")</f>
        <v>40934</v>
      </c>
      <c r="B619" s="3" t="s">
        <v>27</v>
      </c>
      <c r="C619" s="161" t="s">
        <v>34928</v>
      </c>
      <c r="D619" s="3" t="str">
        <f>IF(C619="","","H")</f>
        <v>H</v>
      </c>
      <c r="E619" s="299">
        <f>'MO-HH'!$I$50</f>
        <v>88</v>
      </c>
      <c r="F619" s="446">
        <f>IFERROR(VLOOKUP($A619,'REF-MO'!$D$7:$J$18,7,FALSE),"")</f>
        <v>74.760000000000005</v>
      </c>
      <c r="G619" s="391">
        <f>IFERROR(ROUND(E619*F619,2),"")</f>
        <v>6578.88</v>
      </c>
    </row>
    <row r="620" spans="1:7">
      <c r="A620" s="459"/>
      <c r="B620" s="3"/>
      <c r="C620" s="161"/>
      <c r="D620" s="3"/>
      <c r="E620" s="299"/>
      <c r="F620" s="446"/>
      <c r="G620" s="391"/>
    </row>
    <row r="621" spans="1:7">
      <c r="A621" s="459"/>
      <c r="B621" s="3"/>
      <c r="C621" s="161"/>
      <c r="D621" s="3"/>
      <c r="E621" s="299"/>
      <c r="F621" s="446"/>
      <c r="G621" s="391"/>
    </row>
    <row r="622" spans="1:7">
      <c r="A622" s="1026" t="s">
        <v>34</v>
      </c>
      <c r="B622" s="1026"/>
      <c r="C622" s="1026"/>
      <c r="D622" s="1026"/>
      <c r="E622" s="1026"/>
      <c r="F622" s="1026"/>
      <c r="G622" s="392">
        <f>ROUND(SUM(G619:G621),2)</f>
        <v>6578.88</v>
      </c>
    </row>
    <row r="623" spans="1:7">
      <c r="A623" s="1041"/>
      <c r="B623" s="1041"/>
      <c r="C623" s="1041"/>
      <c r="D623" s="1041"/>
      <c r="E623" s="1041"/>
      <c r="F623" s="1041"/>
      <c r="G623" s="1041"/>
    </row>
    <row r="624" spans="1:7">
      <c r="A624" s="1040" t="s">
        <v>38122</v>
      </c>
      <c r="B624" s="1040"/>
      <c r="C624" s="1040"/>
      <c r="D624" s="1040"/>
      <c r="E624" s="1040"/>
      <c r="F624" s="1040"/>
      <c r="G624" s="1040"/>
    </row>
    <row r="625" spans="1:7">
      <c r="A625" s="302" t="s">
        <v>20</v>
      </c>
      <c r="B625" s="302" t="s">
        <v>32</v>
      </c>
      <c r="C625" s="302" t="s">
        <v>24</v>
      </c>
      <c r="D625" s="302" t="s">
        <v>31</v>
      </c>
      <c r="E625" s="302" t="s">
        <v>30</v>
      </c>
      <c r="F625" s="302" t="s">
        <v>29</v>
      </c>
      <c r="G625" s="311" t="s">
        <v>33</v>
      </c>
    </row>
    <row r="626" spans="1:7">
      <c r="A626" s="3"/>
      <c r="B626" s="3"/>
      <c r="C626" s="161"/>
      <c r="D626" s="3"/>
      <c r="E626" s="299"/>
      <c r="F626" s="5"/>
      <c r="G626" s="391"/>
    </row>
    <row r="627" spans="1:7">
      <c r="A627" s="3"/>
      <c r="B627" s="3"/>
      <c r="C627" s="161"/>
      <c r="D627" s="3"/>
      <c r="E627" s="299"/>
      <c r="F627" s="5"/>
      <c r="G627" s="391"/>
    </row>
    <row r="628" spans="1:7">
      <c r="A628" s="3"/>
      <c r="B628" s="3"/>
      <c r="C628" s="161"/>
      <c r="D628" s="3"/>
      <c r="E628" s="299"/>
      <c r="F628" s="5"/>
      <c r="G628" s="391"/>
    </row>
    <row r="629" spans="1:7">
      <c r="A629" s="3"/>
      <c r="B629" s="3"/>
      <c r="C629" s="161"/>
      <c r="D629" s="3"/>
      <c r="E629" s="299"/>
      <c r="F629" s="5"/>
      <c r="G629" s="391"/>
    </row>
    <row r="630" spans="1:7">
      <c r="A630" s="1026" t="s">
        <v>33</v>
      </c>
      <c r="B630" s="1026"/>
      <c r="C630" s="1026"/>
      <c r="D630" s="1026"/>
      <c r="E630" s="1026"/>
      <c r="F630" s="1026"/>
      <c r="G630" s="393">
        <f>ROUND(SUM(G626:G629),2)</f>
        <v>0</v>
      </c>
    </row>
    <row r="631" spans="1:7" ht="27" customHeight="1">
      <c r="A631" s="1070" t="s">
        <v>35121</v>
      </c>
      <c r="B631" s="1043"/>
      <c r="C631" s="1043"/>
      <c r="D631" s="1043"/>
      <c r="E631" s="1043"/>
      <c r="F631" s="1043"/>
      <c r="G631" s="1043"/>
    </row>
    <row r="632" spans="1:7">
      <c r="A632" s="1030" t="s">
        <v>34855</v>
      </c>
      <c r="B632" s="1030"/>
      <c r="C632" s="1030"/>
      <c r="D632" s="1030"/>
      <c r="E632" s="1030"/>
      <c r="F632" s="1030"/>
      <c r="G632" s="1030"/>
    </row>
    <row r="633" spans="1:7">
      <c r="A633" s="304" t="s">
        <v>34856</v>
      </c>
      <c r="B633" s="1044" t="s">
        <v>34858</v>
      </c>
      <c r="C633" s="1045"/>
      <c r="D633" s="1045"/>
      <c r="E633" s="1045"/>
      <c r="F633" s="1046"/>
      <c r="G633" s="394">
        <f>G622</f>
        <v>6578.88</v>
      </c>
    </row>
    <row r="634" spans="1:7">
      <c r="A634" s="305" t="s">
        <v>34857</v>
      </c>
      <c r="B634" s="1047" t="s">
        <v>38147</v>
      </c>
      <c r="C634" s="1048"/>
      <c r="D634" s="1048"/>
      <c r="E634" s="1048"/>
      <c r="F634" s="1049"/>
      <c r="G634" s="395">
        <f>G630</f>
        <v>0</v>
      </c>
    </row>
    <row r="635" spans="1:7">
      <c r="A635" s="305" t="s">
        <v>34876</v>
      </c>
      <c r="B635" s="1047" t="s">
        <v>34877</v>
      </c>
      <c r="C635" s="1048"/>
      <c r="D635" s="1048"/>
      <c r="E635" s="1048"/>
      <c r="F635" s="1049"/>
      <c r="G635" s="395">
        <f>SUM(G633:G634)</f>
        <v>6578.88</v>
      </c>
    </row>
    <row r="636" spans="1:7">
      <c r="A636" s="306" t="s">
        <v>34859</v>
      </c>
      <c r="B636" s="1034" t="s">
        <v>34865</v>
      </c>
      <c r="C636" s="1035"/>
      <c r="D636" s="1035"/>
      <c r="E636" s="1035"/>
      <c r="F636" s="1036" t="s">
        <v>34884</v>
      </c>
      <c r="G636" s="396">
        <f>'FATOR K'!$E$4</f>
        <v>0.72460000000000002</v>
      </c>
    </row>
    <row r="637" spans="1:7">
      <c r="A637" s="306" t="s">
        <v>34860</v>
      </c>
      <c r="B637" s="1034" t="s">
        <v>34870</v>
      </c>
      <c r="C637" s="1035"/>
      <c r="D637" s="1035"/>
      <c r="E637" s="1035"/>
      <c r="F637" s="1036"/>
      <c r="G637" s="396">
        <f>'FATOR K'!$E$5</f>
        <v>3.9840475505956589E-2</v>
      </c>
    </row>
    <row r="638" spans="1:7">
      <c r="A638" s="306" t="s">
        <v>34861</v>
      </c>
      <c r="B638" s="1034" t="s">
        <v>34886</v>
      </c>
      <c r="C638" s="1035"/>
      <c r="D638" s="1035"/>
      <c r="E638" s="1035"/>
      <c r="F638" s="1036"/>
      <c r="G638" s="396">
        <f>'FATOR K'!$E$12</f>
        <v>0.1</v>
      </c>
    </row>
    <row r="639" spans="1:7">
      <c r="A639" s="306" t="s">
        <v>34862</v>
      </c>
      <c r="B639" s="1034" t="s">
        <v>34866</v>
      </c>
      <c r="C639" s="1035"/>
      <c r="D639" s="1035"/>
      <c r="E639" s="1035"/>
      <c r="F639" s="1036"/>
      <c r="G639" s="396">
        <f>'FATOR K'!$E$13</f>
        <v>8.2837033026529561E-2</v>
      </c>
    </row>
    <row r="640" spans="1:7">
      <c r="A640" s="469" t="s">
        <v>34863</v>
      </c>
      <c r="B640" s="1037" t="s">
        <v>34885</v>
      </c>
      <c r="C640" s="1038"/>
      <c r="D640" s="1038"/>
      <c r="E640" s="1038"/>
      <c r="F640" s="1039"/>
      <c r="G640" s="470">
        <f>'FATOR K'!$E$17</f>
        <v>2.1016599999999999</v>
      </c>
    </row>
    <row r="641" spans="1:7">
      <c r="A641" s="308" t="s">
        <v>34864</v>
      </c>
      <c r="B641" s="1031" t="s">
        <v>34868</v>
      </c>
      <c r="C641" s="1032"/>
      <c r="D641" s="1032"/>
      <c r="E641" s="1032"/>
      <c r="F641" s="1033"/>
      <c r="G641" s="471">
        <f>'FATOR K'!$E$18</f>
        <v>1.19112</v>
      </c>
    </row>
    <row r="642" spans="1:7">
      <c r="A642" s="309" t="s">
        <v>34867</v>
      </c>
      <c r="B642" s="1050" t="s">
        <v>34869</v>
      </c>
      <c r="C642" s="1050"/>
      <c r="D642" s="1050"/>
      <c r="E642" s="1050"/>
      <c r="F642" s="1051"/>
      <c r="G642" s="397">
        <f>ROUND(G633*(G640)+G634*(G641),2)</f>
        <v>13826.57</v>
      </c>
    </row>
  </sheetData>
  <autoFilter ref="A2:G643" xr:uid="{9E9D6FCC-F2E9-4D3D-84C4-3551BBE38DBE}"/>
  <mergeCells count="482">
    <mergeCell ref="K12:L12"/>
    <mergeCell ref="M12:N12"/>
    <mergeCell ref="L568:M568"/>
    <mergeCell ref="J596:K596"/>
    <mergeCell ref="L596:M596"/>
    <mergeCell ref="B613:F613"/>
    <mergeCell ref="B612:F612"/>
    <mergeCell ref="B611:F611"/>
    <mergeCell ref="A602:G602"/>
    <mergeCell ref="A601:F601"/>
    <mergeCell ref="A594:F594"/>
    <mergeCell ref="J373:K373"/>
    <mergeCell ref="L373:M373"/>
    <mergeCell ref="J428:K428"/>
    <mergeCell ref="L428:M428"/>
    <mergeCell ref="J401:K401"/>
    <mergeCell ref="L401:M401"/>
    <mergeCell ref="B606:F606"/>
    <mergeCell ref="B610:F610"/>
    <mergeCell ref="B609:F609"/>
    <mergeCell ref="J456:K456"/>
    <mergeCell ref="L456:M456"/>
    <mergeCell ref="A490:G490"/>
    <mergeCell ref="A491:G491"/>
    <mergeCell ref="J40:K40"/>
    <mergeCell ref="L40:M40"/>
    <mergeCell ref="J568:K568"/>
    <mergeCell ref="J152:K152"/>
    <mergeCell ref="J179:K179"/>
    <mergeCell ref="L179:M179"/>
    <mergeCell ref="J207:K207"/>
    <mergeCell ref="L207:M207"/>
    <mergeCell ref="J235:K235"/>
    <mergeCell ref="L235:M235"/>
    <mergeCell ref="L152:M152"/>
    <mergeCell ref="J263:K263"/>
    <mergeCell ref="L263:M263"/>
    <mergeCell ref="J291:K291"/>
    <mergeCell ref="L291:M291"/>
    <mergeCell ref="J319:K319"/>
    <mergeCell ref="L319:M319"/>
    <mergeCell ref="J484:K484"/>
    <mergeCell ref="L484:M484"/>
    <mergeCell ref="J512:K512"/>
    <mergeCell ref="L512:M512"/>
    <mergeCell ref="J540:K540"/>
    <mergeCell ref="L540:M540"/>
    <mergeCell ref="J350:M350"/>
    <mergeCell ref="A347:G347"/>
    <mergeCell ref="J347:K347"/>
    <mergeCell ref="L347:M347"/>
    <mergeCell ref="B584:F584"/>
    <mergeCell ref="B585:F585"/>
    <mergeCell ref="A575:G575"/>
    <mergeCell ref="B576:F576"/>
    <mergeCell ref="B577:F577"/>
    <mergeCell ref="B578:F578"/>
    <mergeCell ref="B579:F579"/>
    <mergeCell ref="B580:F580"/>
    <mergeCell ref="B581:F581"/>
    <mergeCell ref="B582:F582"/>
    <mergeCell ref="B583:F583"/>
    <mergeCell ref="B551:F551"/>
    <mergeCell ref="B552:F552"/>
    <mergeCell ref="B553:F553"/>
    <mergeCell ref="B554:F554"/>
    <mergeCell ref="B555:F555"/>
    <mergeCell ref="B556:F556"/>
    <mergeCell ref="B557:F557"/>
    <mergeCell ref="A394:G394"/>
    <mergeCell ref="A399:F399"/>
    <mergeCell ref="A400:G400"/>
    <mergeCell ref="A401:G401"/>
    <mergeCell ref="A406:F406"/>
    <mergeCell ref="A407:G407"/>
    <mergeCell ref="A408:G408"/>
    <mergeCell ref="B409:F409"/>
    <mergeCell ref="B412:F412"/>
    <mergeCell ref="B418:F418"/>
    <mergeCell ref="C420:D420"/>
    <mergeCell ref="A422:G422"/>
    <mergeCell ref="B415:F415"/>
    <mergeCell ref="B416:F416"/>
    <mergeCell ref="B417:F417"/>
    <mergeCell ref="A426:F426"/>
    <mergeCell ref="A427:G427"/>
    <mergeCell ref="A428:G428"/>
    <mergeCell ref="A433:F433"/>
    <mergeCell ref="A434:G434"/>
    <mergeCell ref="A538:F538"/>
    <mergeCell ref="A539:G539"/>
    <mergeCell ref="A546:G546"/>
    <mergeCell ref="A483:G483"/>
    <mergeCell ref="A545:F545"/>
    <mergeCell ref="A511:G511"/>
    <mergeCell ref="A512:G512"/>
    <mergeCell ref="A517:F517"/>
    <mergeCell ref="A518:G518"/>
    <mergeCell ref="A519:G519"/>
    <mergeCell ref="B520:F520"/>
    <mergeCell ref="B521:F521"/>
    <mergeCell ref="B522:F522"/>
    <mergeCell ref="B523:F523"/>
    <mergeCell ref="B492:F492"/>
    <mergeCell ref="B493:F493"/>
    <mergeCell ref="B494:F494"/>
    <mergeCell ref="B495:F495"/>
    <mergeCell ref="B496:F496"/>
    <mergeCell ref="A547:G547"/>
    <mergeCell ref="B548:F548"/>
    <mergeCell ref="B549:F549"/>
    <mergeCell ref="B550:F550"/>
    <mergeCell ref="B524:F524"/>
    <mergeCell ref="B525:F525"/>
    <mergeCell ref="B526:F526"/>
    <mergeCell ref="B527:F527"/>
    <mergeCell ref="B528:F528"/>
    <mergeCell ref="B529:F529"/>
    <mergeCell ref="C531:D531"/>
    <mergeCell ref="C532:D532"/>
    <mergeCell ref="A533:G533"/>
    <mergeCell ref="A540:G540"/>
    <mergeCell ref="C504:D504"/>
    <mergeCell ref="A505:G505"/>
    <mergeCell ref="A510:F510"/>
    <mergeCell ref="A484:G484"/>
    <mergeCell ref="A489:F489"/>
    <mergeCell ref="B465:F465"/>
    <mergeCell ref="B466:F466"/>
    <mergeCell ref="B467:F467"/>
    <mergeCell ref="B468:F468"/>
    <mergeCell ref="B469:F469"/>
    <mergeCell ref="B470:F470"/>
    <mergeCell ref="B471:F471"/>
    <mergeCell ref="B472:F472"/>
    <mergeCell ref="B473:F473"/>
    <mergeCell ref="B497:F497"/>
    <mergeCell ref="B498:F498"/>
    <mergeCell ref="B499:F499"/>
    <mergeCell ref="B500:F500"/>
    <mergeCell ref="B501:F501"/>
    <mergeCell ref="C503:D503"/>
    <mergeCell ref="C475:D475"/>
    <mergeCell ref="C476:D476"/>
    <mergeCell ref="A477:G477"/>
    <mergeCell ref="A482:F482"/>
    <mergeCell ref="B335:F335"/>
    <mergeCell ref="B336:F336"/>
    <mergeCell ref="C447:D447"/>
    <mergeCell ref="C448:D448"/>
    <mergeCell ref="A449:G449"/>
    <mergeCell ref="A454:F454"/>
    <mergeCell ref="A455:G455"/>
    <mergeCell ref="A456:G456"/>
    <mergeCell ref="A461:F461"/>
    <mergeCell ref="A435:G435"/>
    <mergeCell ref="B436:F436"/>
    <mergeCell ref="B437:F437"/>
    <mergeCell ref="B438:F438"/>
    <mergeCell ref="B439:F439"/>
    <mergeCell ref="B441:F441"/>
    <mergeCell ref="C392:D392"/>
    <mergeCell ref="C393:D393"/>
    <mergeCell ref="B413:F413"/>
    <mergeCell ref="B362:F362"/>
    <mergeCell ref="B445:F445"/>
    <mergeCell ref="B410:F410"/>
    <mergeCell ref="B411:F411"/>
    <mergeCell ref="C421:D421"/>
    <mergeCell ref="B414:F414"/>
    <mergeCell ref="A326:G326"/>
    <mergeCell ref="B327:F327"/>
    <mergeCell ref="B328:F328"/>
    <mergeCell ref="B329:F329"/>
    <mergeCell ref="B330:F330"/>
    <mergeCell ref="B331:F331"/>
    <mergeCell ref="B332:F332"/>
    <mergeCell ref="B333:F333"/>
    <mergeCell ref="B334:F334"/>
    <mergeCell ref="B308:F308"/>
    <mergeCell ref="C310:D310"/>
    <mergeCell ref="C311:D311"/>
    <mergeCell ref="A312:G312"/>
    <mergeCell ref="A317:F317"/>
    <mergeCell ref="A318:G318"/>
    <mergeCell ref="A319:G319"/>
    <mergeCell ref="A324:F324"/>
    <mergeCell ref="A325:G325"/>
    <mergeCell ref="B299:F299"/>
    <mergeCell ref="B300:F300"/>
    <mergeCell ref="B301:F301"/>
    <mergeCell ref="B302:F302"/>
    <mergeCell ref="B303:F303"/>
    <mergeCell ref="B304:F304"/>
    <mergeCell ref="B305:F305"/>
    <mergeCell ref="B306:F306"/>
    <mergeCell ref="B307:F307"/>
    <mergeCell ref="C282:D282"/>
    <mergeCell ref="C283:D283"/>
    <mergeCell ref="A284:G284"/>
    <mergeCell ref="A289:F289"/>
    <mergeCell ref="A290:G290"/>
    <mergeCell ref="A291:G291"/>
    <mergeCell ref="A296:F296"/>
    <mergeCell ref="A297:G297"/>
    <mergeCell ref="A298:G298"/>
    <mergeCell ref="B636:F636"/>
    <mergeCell ref="B637:F637"/>
    <mergeCell ref="B638:F638"/>
    <mergeCell ref="B639:F639"/>
    <mergeCell ref="B640:F640"/>
    <mergeCell ref="B641:F641"/>
    <mergeCell ref="B642:F642"/>
    <mergeCell ref="C615:D615"/>
    <mergeCell ref="A622:F622"/>
    <mergeCell ref="A623:G623"/>
    <mergeCell ref="A630:F630"/>
    <mergeCell ref="A631:G631"/>
    <mergeCell ref="A632:G632"/>
    <mergeCell ref="B633:F633"/>
    <mergeCell ref="B634:F634"/>
    <mergeCell ref="B635:F635"/>
    <mergeCell ref="C616:D616"/>
    <mergeCell ref="A617:G617"/>
    <mergeCell ref="A624:G624"/>
    <mergeCell ref="A1:G1"/>
    <mergeCell ref="A346:G346"/>
    <mergeCell ref="A351:G351"/>
    <mergeCell ref="C338:D338"/>
    <mergeCell ref="C339:D339"/>
    <mergeCell ref="A350:F350"/>
    <mergeCell ref="A352:G352"/>
    <mergeCell ref="A340:G340"/>
    <mergeCell ref="A345:F345"/>
    <mergeCell ref="A177:F177"/>
    <mergeCell ref="A178:G178"/>
    <mergeCell ref="A184:F184"/>
    <mergeCell ref="A185:G185"/>
    <mergeCell ref="B187:F187"/>
    <mergeCell ref="B191:F191"/>
    <mergeCell ref="B192:F192"/>
    <mergeCell ref="C254:D254"/>
    <mergeCell ref="C255:D255"/>
    <mergeCell ref="A256:G256"/>
    <mergeCell ref="A269:G269"/>
    <mergeCell ref="A270:G270"/>
    <mergeCell ref="B271:F271"/>
    <mergeCell ref="B272:F272"/>
    <mergeCell ref="B274:F274"/>
    <mergeCell ref="B26:F26"/>
    <mergeCell ref="B27:F27"/>
    <mergeCell ref="A186:G186"/>
    <mergeCell ref="B188:F188"/>
    <mergeCell ref="B189:F189"/>
    <mergeCell ref="B360:F360"/>
    <mergeCell ref="B361:F361"/>
    <mergeCell ref="B354:F354"/>
    <mergeCell ref="B353:F353"/>
    <mergeCell ref="B357:F357"/>
    <mergeCell ref="B358:F358"/>
    <mergeCell ref="B359:F359"/>
    <mergeCell ref="B355:F355"/>
    <mergeCell ref="B356:F356"/>
    <mergeCell ref="A261:F261"/>
    <mergeCell ref="B280:F280"/>
    <mergeCell ref="A262:G262"/>
    <mergeCell ref="A263:G263"/>
    <mergeCell ref="A268:F268"/>
    <mergeCell ref="B273:F273"/>
    <mergeCell ref="B275:F275"/>
    <mergeCell ref="B276:F276"/>
    <mergeCell ref="B277:F277"/>
    <mergeCell ref="B278:F278"/>
    <mergeCell ref="B252:F252"/>
    <mergeCell ref="B78:F78"/>
    <mergeCell ref="B80:F80"/>
    <mergeCell ref="B81:F81"/>
    <mergeCell ref="C226:D226"/>
    <mergeCell ref="C227:D227"/>
    <mergeCell ref="A228:G228"/>
    <mergeCell ref="A233:F233"/>
    <mergeCell ref="B169:F169"/>
    <mergeCell ref="C198:D198"/>
    <mergeCell ref="C199:D199"/>
    <mergeCell ref="A200:G200"/>
    <mergeCell ref="A158:G158"/>
    <mergeCell ref="B140:F140"/>
    <mergeCell ref="B141:F141"/>
    <mergeCell ref="C143:D143"/>
    <mergeCell ref="B222:F222"/>
    <mergeCell ref="B107:F107"/>
    <mergeCell ref="A242:G242"/>
    <mergeCell ref="B243:F243"/>
    <mergeCell ref="B245:F245"/>
    <mergeCell ref="B244:F244"/>
    <mergeCell ref="A235:G235"/>
    <mergeCell ref="C115:D115"/>
    <mergeCell ref="B53:F53"/>
    <mergeCell ref="B54:F54"/>
    <mergeCell ref="B55:F55"/>
    <mergeCell ref="B56:F56"/>
    <mergeCell ref="C59:D59"/>
    <mergeCell ref="C60:D60"/>
    <mergeCell ref="A61:G61"/>
    <mergeCell ref="A66:F66"/>
    <mergeCell ref="A67:G67"/>
    <mergeCell ref="B57:F57"/>
    <mergeCell ref="C116:D116"/>
    <mergeCell ref="C87:D87"/>
    <mergeCell ref="C88:D88"/>
    <mergeCell ref="A89:G89"/>
    <mergeCell ref="A94:F94"/>
    <mergeCell ref="A95:G95"/>
    <mergeCell ref="B105:F105"/>
    <mergeCell ref="B106:F106"/>
    <mergeCell ref="B108:F108"/>
    <mergeCell ref="B109:F109"/>
    <mergeCell ref="A96:G96"/>
    <mergeCell ref="A101:F101"/>
    <mergeCell ref="A102:G102"/>
    <mergeCell ref="A103:G103"/>
    <mergeCell ref="B104:F104"/>
    <mergeCell ref="B112:F112"/>
    <mergeCell ref="B113:F113"/>
    <mergeCell ref="B77:F77"/>
    <mergeCell ref="A68:G68"/>
    <mergeCell ref="B82:F82"/>
    <mergeCell ref="B83:F83"/>
    <mergeCell ref="B84:F84"/>
    <mergeCell ref="B85:F85"/>
    <mergeCell ref="A205:F205"/>
    <mergeCell ref="B196:F196"/>
    <mergeCell ref="A73:F73"/>
    <mergeCell ref="A74:G74"/>
    <mergeCell ref="A75:G75"/>
    <mergeCell ref="B76:F76"/>
    <mergeCell ref="B135:F135"/>
    <mergeCell ref="A130:G130"/>
    <mergeCell ref="A131:G131"/>
    <mergeCell ref="B132:F132"/>
    <mergeCell ref="B133:F133"/>
    <mergeCell ref="B134:F134"/>
    <mergeCell ref="A117:G117"/>
    <mergeCell ref="A122:F122"/>
    <mergeCell ref="A123:G123"/>
    <mergeCell ref="A124:G124"/>
    <mergeCell ref="B110:F110"/>
    <mergeCell ref="B111:F111"/>
    <mergeCell ref="C31:D31"/>
    <mergeCell ref="C32:D32"/>
    <mergeCell ref="A33:G33"/>
    <mergeCell ref="A38:F38"/>
    <mergeCell ref="A39:G39"/>
    <mergeCell ref="A40:G40"/>
    <mergeCell ref="A45:F45"/>
    <mergeCell ref="A46:G46"/>
    <mergeCell ref="B52:F52"/>
    <mergeCell ref="A47:G47"/>
    <mergeCell ref="B48:F48"/>
    <mergeCell ref="B49:F49"/>
    <mergeCell ref="B50:F50"/>
    <mergeCell ref="B51:F51"/>
    <mergeCell ref="B608:F608"/>
    <mergeCell ref="C587:D587"/>
    <mergeCell ref="B385:F385"/>
    <mergeCell ref="B386:F386"/>
    <mergeCell ref="B387:F387"/>
    <mergeCell ref="B388:F388"/>
    <mergeCell ref="B389:F389"/>
    <mergeCell ref="B390:F390"/>
    <mergeCell ref="A595:G595"/>
    <mergeCell ref="A596:G596"/>
    <mergeCell ref="A603:G603"/>
    <mergeCell ref="B604:F604"/>
    <mergeCell ref="B605:F605"/>
    <mergeCell ref="C588:D588"/>
    <mergeCell ref="A589:G589"/>
    <mergeCell ref="C559:D559"/>
    <mergeCell ref="C560:D560"/>
    <mergeCell ref="B442:F442"/>
    <mergeCell ref="B443:F443"/>
    <mergeCell ref="B440:F440"/>
    <mergeCell ref="B444:F444"/>
    <mergeCell ref="A462:G462"/>
    <mergeCell ref="A463:G463"/>
    <mergeCell ref="B464:F464"/>
    <mergeCell ref="A567:G567"/>
    <mergeCell ref="A568:G568"/>
    <mergeCell ref="A573:F573"/>
    <mergeCell ref="A574:G574"/>
    <mergeCell ref="C3:D3"/>
    <mergeCell ref="A10:F10"/>
    <mergeCell ref="A11:G11"/>
    <mergeCell ref="A17:F17"/>
    <mergeCell ref="A18:G18"/>
    <mergeCell ref="B20:F20"/>
    <mergeCell ref="B24:F24"/>
    <mergeCell ref="B25:F25"/>
    <mergeCell ref="B23:F23"/>
    <mergeCell ref="C4:D4"/>
    <mergeCell ref="A5:G5"/>
    <mergeCell ref="A12:G12"/>
    <mergeCell ref="A19:G19"/>
    <mergeCell ref="B21:F21"/>
    <mergeCell ref="B22:F22"/>
    <mergeCell ref="B223:F223"/>
    <mergeCell ref="B224:F224"/>
    <mergeCell ref="B215:F215"/>
    <mergeCell ref="B216:F216"/>
    <mergeCell ref="B217:F217"/>
    <mergeCell ref="A561:G561"/>
    <mergeCell ref="A566:F566"/>
    <mergeCell ref="B219:F219"/>
    <mergeCell ref="B218:F218"/>
    <mergeCell ref="B221:F221"/>
    <mergeCell ref="A129:F129"/>
    <mergeCell ref="A234:G234"/>
    <mergeCell ref="A240:F240"/>
    <mergeCell ref="A241:G241"/>
    <mergeCell ref="C144:D144"/>
    <mergeCell ref="A145:G145"/>
    <mergeCell ref="B136:F136"/>
    <mergeCell ref="B137:F137"/>
    <mergeCell ref="B138:F138"/>
    <mergeCell ref="B139:F139"/>
    <mergeCell ref="A206:G206"/>
    <mergeCell ref="A207:G207"/>
    <mergeCell ref="B384:F384"/>
    <mergeCell ref="B195:F195"/>
    <mergeCell ref="A281:G281"/>
    <mergeCell ref="B383:F383"/>
    <mergeCell ref="C364:D364"/>
    <mergeCell ref="C365:D365"/>
    <mergeCell ref="B251:F251"/>
    <mergeCell ref="B28:F28"/>
    <mergeCell ref="B29:F29"/>
    <mergeCell ref="C171:D171"/>
    <mergeCell ref="C172:D172"/>
    <mergeCell ref="A173:G173"/>
    <mergeCell ref="A179:G179"/>
    <mergeCell ref="B190:F190"/>
    <mergeCell ref="B193:F193"/>
    <mergeCell ref="B194:F194"/>
    <mergeCell ref="B79:F79"/>
    <mergeCell ref="B164:F164"/>
    <mergeCell ref="B165:F165"/>
    <mergeCell ref="B166:F166"/>
    <mergeCell ref="B167:F167"/>
    <mergeCell ref="B168:F168"/>
    <mergeCell ref="A159:G159"/>
    <mergeCell ref="B160:F160"/>
    <mergeCell ref="B161:F161"/>
    <mergeCell ref="B162:F162"/>
    <mergeCell ref="B163:F163"/>
    <mergeCell ref="A150:F150"/>
    <mergeCell ref="A151:G151"/>
    <mergeCell ref="A152:G152"/>
    <mergeCell ref="A157:F157"/>
    <mergeCell ref="J462:M462"/>
    <mergeCell ref="J297:M297"/>
    <mergeCell ref="J213:M213"/>
    <mergeCell ref="J546:M546"/>
    <mergeCell ref="J46:M46"/>
    <mergeCell ref="A212:F212"/>
    <mergeCell ref="A213:G213"/>
    <mergeCell ref="A214:G214"/>
    <mergeCell ref="B279:F279"/>
    <mergeCell ref="B246:F246"/>
    <mergeCell ref="B247:F247"/>
    <mergeCell ref="B248:F248"/>
    <mergeCell ref="B249:F249"/>
    <mergeCell ref="B250:F250"/>
    <mergeCell ref="A366:G366"/>
    <mergeCell ref="A371:F371"/>
    <mergeCell ref="A372:G372"/>
    <mergeCell ref="A373:G373"/>
    <mergeCell ref="A378:F378"/>
    <mergeCell ref="A379:G379"/>
    <mergeCell ref="A380:G380"/>
    <mergeCell ref="B381:F381"/>
    <mergeCell ref="B382:F382"/>
    <mergeCell ref="B220:F220"/>
  </mergeCells>
  <dataValidations count="4">
    <dataValidation type="list" allowBlank="1" showInputMessage="1" showErrorMessage="1" sqref="I4:I11 I13 B175:B176 B424:B425 B258:B260 B507:B509" xr:uid="{FEE1CBD7-5066-4BB5-8D1D-455D3EBB8010}">
      <formula1>"SINAPI,SICRO,DER-EDIF,DER-ROD,CPU,MERCADO,CESAN,SCO-RIO"</formula1>
    </dataValidation>
    <dataValidation type="list" allowBlank="1" showInputMessage="1" showErrorMessage="1" sqref="F384 F274 F79 F107 F218 F163 F135 F51 F607 F190 F23 F636 F246 F302 F330 F523 F467 F495 F551 F412 F439 F579" xr:uid="{8EF84DC7-9CF6-4F7F-9CA0-07D8539A7934}">
      <formula1>"HORISTA,MENSALISTA"</formula1>
    </dataValidation>
    <dataValidation type="list" allowBlank="1" showInputMessage="1" showErrorMessage="1" sqref="I12" xr:uid="{5A9816DC-4729-40F1-AB74-8B59BEAFF1F6}">
      <formula1>"SINAPI,SICRO,DER-EDIF,DER-ROD,CPU,MERCADO,CESAN,SCO-RIO,SENGE-BA"</formula1>
    </dataValidation>
    <dataValidation type="list" allowBlank="1" showInputMessage="1" showErrorMessage="1" sqref="B7:B9 B598:B600 B514:B516 B321:B323 B265:B267 B35:B37 B570:B572 B63:B65 B70:B72 B91:B93 B98:B100 B119:B121 B14:B16 B147:B149 B126:B128 B42:B44 B202:B204 B181:B183 B230:B232 B154:B156 B237:B239 B286:B288 B314:B316 B342:B344 B626:B629 B368:B370 B396:B398 B375:B377 B403:B405 B451:B453 B430:B432 B619:B621 B479:B481 B486:B488 B535:B537 B563:B565 B591:B593 B349 B209:B211 B293:B295 B458:B460 B542:B544" xr:uid="{4ABA5EAE-0706-4C61-96E9-BBB20C74F9EB}">
      <formula1>$I$4:$I$13</formula1>
    </dataValidation>
  </dataValidations>
  <printOptions horizontalCentered="1"/>
  <pageMargins left="0.51181102362204722" right="0.51181102362204722" top="0.78740157480314965" bottom="0.78740157480314965" header="0.31496062992125984" footer="0.31496062992125984"/>
  <pageSetup paperSize="9" scale="65" fitToHeight="0" orientation="portrait" r:id="rId1"/>
  <rowBreaks count="11" manualBreakCount="11">
    <brk id="58" max="6" man="1"/>
    <brk id="114" max="6" man="1"/>
    <brk id="170" max="6" man="1"/>
    <brk id="225" max="6" man="1"/>
    <brk id="281" max="6" man="1"/>
    <brk id="337" max="6" man="1"/>
    <brk id="391" max="6" man="1"/>
    <brk id="446" max="6" man="1"/>
    <brk id="502" max="6" man="1"/>
    <brk id="558" max="6" man="1"/>
    <brk id="614" max="6"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B0E9DBA-5CC6-4B4E-BE1B-3212743AE552}">
          <x14:formula1>
            <xm:f>'REF-MO'!$E$7:$E$18</xm:f>
          </x14:formula1>
          <xm:sqref>C342:C344 C368:C370 C563:C565 C119:C121 C230:C232 C175:C176 C63:C65 C91:C93 C202:C204 C147:C149 C591:C593 C35:C37 C7:C9 C619:C621 C286:C288 C314:C316 C479:C481 C396:C398 C451:C453 C535:C537 C424</xm:sqref>
        </x14:dataValidation>
        <x14:dataValidation type="list" allowBlank="1" showInputMessage="1" showErrorMessage="1" xr:uid="{46827371-3AD6-4D1C-82C3-A92A75112D72}">
          <x14:formula1>
            <xm:f>'REF-PROJ'!$B$7:$B$17</xm:f>
          </x14:formula1>
          <xm:sqref>J46 C403:C404 C14:C16 C598:C600 C570:C572 C514:C516 C486:C488 C294:C295 C430:C431 C154:C156 C375:C377 C181:C182 C237:C239 C265:C267 C321:C323 C210:C211 C459:C460 J350 J462 J297 J213 J546 C543:C544 C43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5">
    <tabColor rgb="FF00B050"/>
  </sheetPr>
  <dimension ref="A1:S36"/>
  <sheetViews>
    <sheetView workbookViewId="0">
      <selection sqref="A1:I1"/>
    </sheetView>
  </sheetViews>
  <sheetFormatPr defaultColWidth="171.5703125" defaultRowHeight="12.75"/>
  <cols>
    <col min="1" max="1" width="9.7109375" style="223" customWidth="1"/>
    <col min="2" max="2" width="13" style="223" customWidth="1"/>
    <col min="3" max="3" width="14.140625" style="223" bestFit="1" customWidth="1"/>
    <col min="4" max="4" width="9.42578125" style="223" bestFit="1" customWidth="1"/>
    <col min="5" max="5" width="37.7109375" style="223" customWidth="1"/>
    <col min="6" max="6" width="4.85546875" style="223" bestFit="1" customWidth="1"/>
    <col min="7" max="7" width="9.140625" style="223" bestFit="1" customWidth="1"/>
    <col min="8" max="8" width="9.85546875" style="223" bestFit="1" customWidth="1"/>
    <col min="9" max="9" width="15.28515625" style="223" bestFit="1" customWidth="1"/>
    <col min="10" max="10" width="4.5703125" style="223" customWidth="1"/>
    <col min="11" max="11" width="7.140625" style="223" bestFit="1" customWidth="1"/>
    <col min="12" max="12" width="33" style="223" customWidth="1"/>
    <col min="13" max="13" width="8.140625" style="223" bestFit="1" customWidth="1"/>
    <col min="14" max="14" width="6.42578125" style="223" bestFit="1" customWidth="1"/>
    <col min="15" max="15" width="8.28515625" style="223" customWidth="1"/>
    <col min="16" max="16" width="11.5703125" style="223" customWidth="1"/>
    <col min="17" max="17" width="13.28515625" style="223" bestFit="1" customWidth="1"/>
    <col min="18" max="18" width="50.28515625" style="223" customWidth="1"/>
    <col min="19" max="16384" width="171.5703125" style="223"/>
  </cols>
  <sheetData>
    <row r="1" spans="1:18">
      <c r="A1" s="1094" t="s">
        <v>90</v>
      </c>
      <c r="B1" s="1094"/>
      <c r="C1" s="1094"/>
      <c r="D1" s="1094"/>
      <c r="E1" s="1094"/>
      <c r="F1" s="1094"/>
      <c r="G1" s="1094"/>
      <c r="H1" s="1094"/>
      <c r="I1" s="1094"/>
    </row>
    <row r="2" spans="1:18">
      <c r="K2" s="1095" t="s">
        <v>1190</v>
      </c>
      <c r="L2" s="1095"/>
      <c r="M2" s="1095"/>
      <c r="N2" s="1095"/>
      <c r="O2" s="1095"/>
      <c r="P2" s="1095"/>
      <c r="Q2" s="1095"/>
      <c r="R2" s="256"/>
    </row>
    <row r="3" spans="1:18">
      <c r="K3" s="1096" t="s">
        <v>1191</v>
      </c>
      <c r="L3" s="1097"/>
      <c r="M3" s="1097"/>
      <c r="N3" s="1097"/>
      <c r="O3" s="1097"/>
      <c r="P3" s="1097"/>
      <c r="Q3" s="1097"/>
      <c r="R3" s="257" t="s">
        <v>1192</v>
      </c>
    </row>
    <row r="4" spans="1:18" ht="38.25">
      <c r="A4" s="145" t="s">
        <v>55</v>
      </c>
      <c r="B4" s="145" t="s">
        <v>51</v>
      </c>
      <c r="C4" s="136"/>
      <c r="D4" s="136"/>
      <c r="E4" s="157" t="s">
        <v>105</v>
      </c>
      <c r="F4" s="136"/>
      <c r="G4" s="146"/>
      <c r="H4" s="146"/>
      <c r="I4" s="147">
        <f>SUM(I5:I18)</f>
        <v>737202.3600000001</v>
      </c>
      <c r="K4" s="1098" t="s">
        <v>34843</v>
      </c>
      <c r="L4" s="1099"/>
      <c r="M4" s="258" t="s">
        <v>34844</v>
      </c>
      <c r="N4" s="258" t="s">
        <v>34845</v>
      </c>
      <c r="O4" s="259" t="s">
        <v>34736</v>
      </c>
      <c r="P4" s="258" t="s">
        <v>34846</v>
      </c>
      <c r="Q4" s="258" t="s">
        <v>34847</v>
      </c>
      <c r="R4" s="260"/>
    </row>
    <row r="5" spans="1:18" ht="25.5">
      <c r="A5" s="137" t="s">
        <v>56</v>
      </c>
      <c r="B5" s="138">
        <v>93567</v>
      </c>
      <c r="C5" s="148" t="s">
        <v>26</v>
      </c>
      <c r="D5" s="149" t="s">
        <v>27</v>
      </c>
      <c r="E5" s="185" t="str">
        <f>VLOOKUP($B5,SINAPI!$A:$D,2,FALSE)</f>
        <v>Engenheiro Civil De Obra Pleno Com Encargos Complementares</v>
      </c>
      <c r="F5" s="153" t="str">
        <f>VLOOKUP($B5,SINAPI!$A:$D,3,FALSE)</f>
        <v>Mes</v>
      </c>
      <c r="G5" s="150">
        <v>12</v>
      </c>
      <c r="H5" s="153">
        <f>VLOOKUP($B5,SINAPI!$A:$D,4,FALSE)</f>
        <v>18745.48</v>
      </c>
      <c r="I5" s="150">
        <f>H5*G5</f>
        <v>224945.76</v>
      </c>
      <c r="K5" s="261">
        <v>93567</v>
      </c>
      <c r="L5" s="262" t="str">
        <f>VLOOKUP($K5,SINAPI!$A:$D,2,FALSE)</f>
        <v>Engenheiro Civil De Obra Pleno Com Encargos Complementares</v>
      </c>
      <c r="M5" s="261" t="s">
        <v>27</v>
      </c>
      <c r="N5" s="263" t="str">
        <f>VLOOKUP($K5,SINAPI!$A:$D,3,FALSE)</f>
        <v>Mes</v>
      </c>
      <c r="O5" s="264">
        <v>1</v>
      </c>
      <c r="P5" s="265">
        <f>VLOOKUP($K5,SINAPI!$A:$D,4,FALSE)</f>
        <v>18745.48</v>
      </c>
      <c r="Q5" s="266">
        <f>O5*P5</f>
        <v>18745.48</v>
      </c>
      <c r="R5" s="267" t="s">
        <v>1193</v>
      </c>
    </row>
    <row r="6" spans="1:18" ht="25.5">
      <c r="A6" s="137" t="s">
        <v>57</v>
      </c>
      <c r="B6" s="138">
        <v>93572</v>
      </c>
      <c r="C6" s="148" t="s">
        <v>26</v>
      </c>
      <c r="D6" s="149" t="s">
        <v>27</v>
      </c>
      <c r="E6" s="185" t="str">
        <f>VLOOKUP($B6,SINAPI!$A:$D,2,FALSE)</f>
        <v>Encarregado Geral De Obras Com Encargos Complementares</v>
      </c>
      <c r="F6" s="153" t="str">
        <f>VLOOKUP($B6,SINAPI!$A:$D,3,FALSE)</f>
        <v>Mes</v>
      </c>
      <c r="G6" s="150">
        <v>12</v>
      </c>
      <c r="H6" s="153">
        <f>VLOOKUP($B6,SINAPI!$A:$D,4,FALSE)</f>
        <v>6847.86</v>
      </c>
      <c r="I6" s="150">
        <f t="shared" ref="I6:I28" si="0">H6*G6</f>
        <v>82174.319999999992</v>
      </c>
      <c r="K6" s="261">
        <v>100534</v>
      </c>
      <c r="L6" s="262" t="str">
        <f>VLOOKUP($K6,SINAPI!$A:$D,2,FALSE)</f>
        <v>Tecnico De Edificacoes Com Encargos Complementares</v>
      </c>
      <c r="M6" s="261" t="s">
        <v>27</v>
      </c>
      <c r="N6" s="263" t="str">
        <f>VLOOKUP($K6,SINAPI!$A:$D,3,FALSE)</f>
        <v>Mes</v>
      </c>
      <c r="O6" s="264">
        <v>1</v>
      </c>
      <c r="P6" s="265">
        <f>VLOOKUP($K6,SINAPI!$A:$D,4,FALSE)</f>
        <v>5160.71</v>
      </c>
      <c r="Q6" s="266">
        <f>O6*P6</f>
        <v>5160.71</v>
      </c>
      <c r="R6" s="267" t="s">
        <v>1193</v>
      </c>
    </row>
    <row r="7" spans="1:18" ht="38.25">
      <c r="A7" s="137" t="s">
        <v>58</v>
      </c>
      <c r="B7" s="138">
        <v>93563</v>
      </c>
      <c r="C7" s="148" t="s">
        <v>26</v>
      </c>
      <c r="D7" s="149" t="s">
        <v>27</v>
      </c>
      <c r="E7" s="185" t="str">
        <f>VLOOKUP($B7,SINAPI!$A:$D,2,FALSE)</f>
        <v>Almoxarife Com Encargos Complementares</v>
      </c>
      <c r="F7" s="153" t="str">
        <f>VLOOKUP($B7,SINAPI!$A:$D,3,FALSE)</f>
        <v>Mes</v>
      </c>
      <c r="G7" s="150">
        <v>12</v>
      </c>
      <c r="H7" s="153">
        <f>VLOOKUP($B7,SINAPI!$A:$D,4,FALSE)</f>
        <v>4643.03</v>
      </c>
      <c r="I7" s="150">
        <f t="shared" si="0"/>
        <v>55716.36</v>
      </c>
      <c r="K7" s="261">
        <v>94296</v>
      </c>
      <c r="L7" s="262" t="str">
        <f>VLOOKUP($K7,SINAPI!$A:$D,2,FALSE)</f>
        <v>Topografo Com Encargos Complementares</v>
      </c>
      <c r="M7" s="261" t="s">
        <v>27</v>
      </c>
      <c r="N7" s="263" t="str">
        <f>VLOOKUP($K7,SINAPI!$A:$D,3,FALSE)</f>
        <v>Mes</v>
      </c>
      <c r="O7" s="268">
        <v>0.5</v>
      </c>
      <c r="P7" s="265">
        <f>VLOOKUP($K7,SINAPI!$A:$D,4,FALSE)</f>
        <v>5364.34</v>
      </c>
      <c r="Q7" s="266">
        <f>P7*O7</f>
        <v>2682.17</v>
      </c>
      <c r="R7" s="267" t="s">
        <v>1194</v>
      </c>
    </row>
    <row r="8" spans="1:18" ht="38.25">
      <c r="A8" s="137" t="s">
        <v>59</v>
      </c>
      <c r="B8" s="138">
        <v>100289</v>
      </c>
      <c r="C8" s="148" t="s">
        <v>26</v>
      </c>
      <c r="D8" s="149" t="s">
        <v>27</v>
      </c>
      <c r="E8" s="185" t="str">
        <f>VLOOKUP($B8,SINAPI!$A:$D,2,FALSE)</f>
        <v>Vigia Diurno Com Encargos Complementares</v>
      </c>
      <c r="F8" s="153" t="str">
        <f>VLOOKUP($B8,SINAPI!$A:$D,3,FALSE)</f>
        <v>H</v>
      </c>
      <c r="G8" s="150">
        <f>220*3*12</f>
        <v>7920</v>
      </c>
      <c r="H8" s="153">
        <f>VLOOKUP($B8,SINAPI!$A:$D,4,FALSE)</f>
        <v>16.829999999999998</v>
      </c>
      <c r="I8" s="150">
        <f t="shared" si="0"/>
        <v>133293.59999999998</v>
      </c>
      <c r="K8" s="261">
        <v>41093</v>
      </c>
      <c r="L8" s="262" t="str">
        <f>VLOOKUP($K8,SINAPI!$A:$D,2,FALSE)</f>
        <v>Auxiliar De Topografo (Mensalista)</v>
      </c>
      <c r="M8" s="261" t="s">
        <v>27</v>
      </c>
      <c r="N8" s="263" t="str">
        <f>VLOOKUP($K8,SINAPI!$A:$D,3,FALSE)</f>
        <v>Mes</v>
      </c>
      <c r="O8" s="268">
        <v>0.5</v>
      </c>
      <c r="P8" s="265">
        <f>VLOOKUP($K8,SINAPI!$A:$D,4,FALSE)</f>
        <v>2090.3000000000002</v>
      </c>
      <c r="Q8" s="266">
        <f>P8*O8</f>
        <v>1045.1500000000001</v>
      </c>
      <c r="R8" s="267" t="s">
        <v>1194</v>
      </c>
    </row>
    <row r="9" spans="1:18" ht="25.5">
      <c r="A9" s="137" t="s">
        <v>60</v>
      </c>
      <c r="B9" s="138">
        <v>100321</v>
      </c>
      <c r="C9" s="148" t="s">
        <v>26</v>
      </c>
      <c r="D9" s="149" t="s">
        <v>27</v>
      </c>
      <c r="E9" s="185" t="str">
        <f>VLOOKUP($B9,SINAPI!$A:$D,2,FALSE)</f>
        <v>Técnico Em Segurança Do Trabalho Com Encargos Complementares</v>
      </c>
      <c r="F9" s="153" t="str">
        <f>VLOOKUP($B9,SINAPI!$A:$D,3,FALSE)</f>
        <v>Mes</v>
      </c>
      <c r="G9" s="150">
        <v>12</v>
      </c>
      <c r="H9" s="153">
        <f>VLOOKUP($B9,SINAPI!$A:$D,4,FALSE)</f>
        <v>7278.11</v>
      </c>
      <c r="I9" s="150">
        <f t="shared" si="0"/>
        <v>87337.319999999992</v>
      </c>
      <c r="K9" s="261">
        <v>40944</v>
      </c>
      <c r="L9" s="262" t="str">
        <f>VLOOKUP($K9,SINAPI!$A:$D,2,FALSE)</f>
        <v>Tecnico Em Seguranca Do Trabalho (Mensalista)</v>
      </c>
      <c r="M9" s="261" t="s">
        <v>27</v>
      </c>
      <c r="N9" s="263" t="str">
        <f>VLOOKUP($K9,SINAPI!$A:$D,3,FALSE)</f>
        <v>Mes</v>
      </c>
      <c r="O9" s="264">
        <v>1</v>
      </c>
      <c r="P9" s="265">
        <f>VLOOKUP($K9,SINAPI!$A:$D,4,FALSE)</f>
        <v>6978.2</v>
      </c>
      <c r="Q9" s="266">
        <f>P9*O9</f>
        <v>6978.2</v>
      </c>
      <c r="R9" s="267" t="s">
        <v>1193</v>
      </c>
    </row>
    <row r="10" spans="1:18" ht="25.5">
      <c r="A10" s="139" t="s">
        <v>61</v>
      </c>
      <c r="B10" s="138">
        <v>100534</v>
      </c>
      <c r="C10" s="151" t="s">
        <v>26</v>
      </c>
      <c r="D10" s="152" t="s">
        <v>27</v>
      </c>
      <c r="E10" s="185" t="str">
        <f>VLOOKUP($B10,SINAPI!$A:$D,2,FALSE)</f>
        <v>Tecnico De Edificacoes Com Encargos Complementares</v>
      </c>
      <c r="F10" s="153" t="str">
        <f>VLOOKUP($B10,SINAPI!$A:$D,3,FALSE)</f>
        <v>Mes</v>
      </c>
      <c r="G10" s="153">
        <v>12</v>
      </c>
      <c r="H10" s="153">
        <f>VLOOKUP($B10,SINAPI!$A:$D,4,FALSE)</f>
        <v>5160.71</v>
      </c>
      <c r="I10" s="153">
        <f t="shared" si="0"/>
        <v>61928.520000000004</v>
      </c>
      <c r="K10" s="261">
        <v>93563</v>
      </c>
      <c r="L10" s="262" t="str">
        <f>VLOOKUP($K10,SINAPI!$A:$D,2,FALSE)</f>
        <v>Almoxarife Com Encargos Complementares</v>
      </c>
      <c r="M10" s="261" t="s">
        <v>27</v>
      </c>
      <c r="N10" s="263" t="str">
        <f>VLOOKUP($K10,SINAPI!$A:$D,3,FALSE)</f>
        <v>Mes</v>
      </c>
      <c r="O10" s="264">
        <v>1</v>
      </c>
      <c r="P10" s="265">
        <f>VLOOKUP($K10,SINAPI!$A:$D,4,FALSE)</f>
        <v>4643.03</v>
      </c>
      <c r="Q10" s="266">
        <f>O10*P10</f>
        <v>4643.03</v>
      </c>
      <c r="R10" s="267" t="s">
        <v>1193</v>
      </c>
    </row>
    <row r="11" spans="1:18" ht="25.5">
      <c r="A11" s="139" t="s">
        <v>62</v>
      </c>
      <c r="B11" s="138">
        <v>93564</v>
      </c>
      <c r="C11" s="151" t="s">
        <v>26</v>
      </c>
      <c r="D11" s="152" t="s">
        <v>27</v>
      </c>
      <c r="E11" s="185" t="str">
        <f>VLOOKUP($B11,SINAPI!$A:$D,2,FALSE)</f>
        <v>Apontador Ou Apropriador Com Encargos Complementares</v>
      </c>
      <c r="F11" s="153" t="str">
        <f>VLOOKUP($B11,SINAPI!$A:$D,3,FALSE)</f>
        <v>Mes</v>
      </c>
      <c r="G11" s="153">
        <v>12</v>
      </c>
      <c r="H11" s="153">
        <f>VLOOKUP($B11,SINAPI!$A:$D,4,FALSE)</f>
        <v>4874.1400000000003</v>
      </c>
      <c r="I11" s="153">
        <f t="shared" si="0"/>
        <v>58489.680000000008</v>
      </c>
      <c r="K11" s="261">
        <v>41084</v>
      </c>
      <c r="L11" s="262" t="str">
        <f>VLOOKUP($K11,SINAPI!$A:$D,2,FALSE)</f>
        <v>Servente De Obras (Mensalista)</v>
      </c>
      <c r="M11" s="261" t="s">
        <v>27</v>
      </c>
      <c r="N11" s="263" t="str">
        <f>VLOOKUP($K11,SINAPI!$A:$D,3,FALSE)</f>
        <v>Mes</v>
      </c>
      <c r="O11" s="264">
        <v>0.5</v>
      </c>
      <c r="P11" s="265">
        <f>VLOOKUP($K11,SINAPI!$A:$D,4,FALSE)</f>
        <v>1937.46</v>
      </c>
      <c r="Q11" s="266">
        <f>O11*P11</f>
        <v>968.73</v>
      </c>
      <c r="R11" s="267" t="s">
        <v>1195</v>
      </c>
    </row>
    <row r="12" spans="1:18" ht="38.25">
      <c r="A12" s="139" t="s">
        <v>81</v>
      </c>
      <c r="B12" s="138">
        <v>88264</v>
      </c>
      <c r="C12" s="151" t="s">
        <v>26</v>
      </c>
      <c r="D12" s="152" t="s">
        <v>27</v>
      </c>
      <c r="E12" s="185" t="str">
        <f>VLOOKUP($B12,SINAPI!$A:$D,2,FALSE)</f>
        <v>Eletricista Com Encargos Complementares</v>
      </c>
      <c r="F12" s="153" t="str">
        <f>VLOOKUP($B12,SINAPI!$A:$D,3,FALSE)</f>
        <v>H</v>
      </c>
      <c r="G12" s="153">
        <f>220*6</f>
        <v>1320</v>
      </c>
      <c r="H12" s="153">
        <f>VLOOKUP($B12,SINAPI!$A:$D,4,FALSE)</f>
        <v>25.24</v>
      </c>
      <c r="I12" s="153">
        <f>H12*G12</f>
        <v>33316.799999999996</v>
      </c>
      <c r="K12" s="261">
        <v>100289</v>
      </c>
      <c r="L12" s="262" t="str">
        <f>VLOOKUP($K12,SINAPI!$A:$D,2,FALSE)</f>
        <v>Vigia Diurno Com Encargos Complementares</v>
      </c>
      <c r="M12" s="261" t="s">
        <v>27</v>
      </c>
      <c r="N12" s="263" t="str">
        <f>VLOOKUP($K12,SINAPI!$A:$D,3,FALSE)</f>
        <v>H</v>
      </c>
      <c r="O12" s="264">
        <f>14*30</f>
        <v>420</v>
      </c>
      <c r="P12" s="265">
        <f>VLOOKUP($K12,SINAPI!$A:$D,4,FALSE)</f>
        <v>16.829999999999998</v>
      </c>
      <c r="Q12" s="266">
        <f>O12*P12</f>
        <v>7068.5999999999995</v>
      </c>
      <c r="R12" s="267" t="s">
        <v>1196</v>
      </c>
    </row>
    <row r="13" spans="1:18">
      <c r="A13" s="139"/>
      <c r="B13" s="140"/>
      <c r="C13" s="151"/>
      <c r="D13" s="152"/>
      <c r="E13" s="155"/>
      <c r="F13" s="158"/>
      <c r="G13" s="153"/>
      <c r="H13" s="153"/>
      <c r="I13" s="153"/>
      <c r="K13" s="269"/>
      <c r="L13" s="269"/>
      <c r="M13" s="1100"/>
      <c r="N13" s="1100"/>
      <c r="O13" s="1100"/>
      <c r="P13" s="1100"/>
      <c r="Q13" s="270">
        <f>SUM(Q5:Q12)</f>
        <v>47292.07</v>
      </c>
      <c r="R13" s="267"/>
    </row>
    <row r="14" spans="1:18" ht="25.5">
      <c r="A14" s="139"/>
      <c r="B14" s="140"/>
      <c r="C14" s="151"/>
      <c r="D14" s="152"/>
      <c r="E14" s="155"/>
      <c r="F14" s="158"/>
      <c r="G14" s="153"/>
      <c r="H14" s="153"/>
      <c r="I14" s="153"/>
      <c r="K14" s="1084" t="s">
        <v>1197</v>
      </c>
      <c r="L14" s="1085"/>
      <c r="M14" s="271" t="s">
        <v>34844</v>
      </c>
      <c r="N14" s="271" t="s">
        <v>34845</v>
      </c>
      <c r="O14" s="272" t="s">
        <v>34736</v>
      </c>
      <c r="P14" s="258" t="s">
        <v>34846</v>
      </c>
      <c r="Q14" s="271" t="s">
        <v>34847</v>
      </c>
      <c r="R14" s="267"/>
    </row>
    <row r="15" spans="1:18" ht="38.25">
      <c r="A15" s="139"/>
      <c r="B15" s="140"/>
      <c r="C15" s="151"/>
      <c r="D15" s="152"/>
      <c r="E15" s="155"/>
      <c r="F15" s="158"/>
      <c r="G15" s="153"/>
      <c r="H15" s="153"/>
      <c r="I15" s="153"/>
      <c r="K15" s="261">
        <v>10427</v>
      </c>
      <c r="L15" s="262" t="s">
        <v>1198</v>
      </c>
      <c r="M15" s="273" t="s">
        <v>8079</v>
      </c>
      <c r="N15" s="261" t="s">
        <v>34848</v>
      </c>
      <c r="O15" s="268">
        <v>0.5</v>
      </c>
      <c r="P15" s="266">
        <v>1722.48</v>
      </c>
      <c r="Q15" s="266">
        <v>10334.879999999999</v>
      </c>
      <c r="R15" s="267" t="s">
        <v>1194</v>
      </c>
    </row>
    <row r="16" spans="1:18" ht="76.5">
      <c r="A16" s="139"/>
      <c r="B16" s="140"/>
      <c r="C16" s="151"/>
      <c r="D16" s="152"/>
      <c r="E16" s="155"/>
      <c r="F16" s="158"/>
      <c r="G16" s="153"/>
      <c r="H16" s="153"/>
      <c r="I16" s="153"/>
      <c r="K16" s="273">
        <v>220803</v>
      </c>
      <c r="L16" s="262" t="s">
        <v>1126</v>
      </c>
      <c r="M16" s="273" t="s">
        <v>1231</v>
      </c>
      <c r="N16" s="274" t="s">
        <v>34849</v>
      </c>
      <c r="O16" s="275">
        <v>0.5</v>
      </c>
      <c r="P16" s="276">
        <v>3093.01</v>
      </c>
      <c r="Q16" s="277">
        <f>O16*P16</f>
        <v>1546.5050000000001</v>
      </c>
      <c r="R16" s="267" t="s">
        <v>1199</v>
      </c>
    </row>
    <row r="17" spans="1:19">
      <c r="A17" s="139"/>
      <c r="B17" s="140"/>
      <c r="C17" s="151"/>
      <c r="D17" s="152"/>
      <c r="E17" s="155"/>
      <c r="F17" s="158"/>
      <c r="G17" s="153"/>
      <c r="H17" s="153"/>
      <c r="I17" s="153"/>
      <c r="K17" s="269"/>
      <c r="L17" s="269"/>
      <c r="M17" s="269"/>
      <c r="N17" s="1101" t="s">
        <v>1200</v>
      </c>
      <c r="O17" s="1101"/>
      <c r="P17" s="1101"/>
      <c r="Q17" s="278">
        <f>SUM(Q15:Q16)</f>
        <v>11881.384999999998</v>
      </c>
      <c r="R17" s="279"/>
    </row>
    <row r="18" spans="1:19">
      <c r="A18" s="139"/>
      <c r="B18" s="140"/>
      <c r="C18" s="151"/>
      <c r="D18" s="152"/>
      <c r="E18" s="155"/>
      <c r="F18" s="158"/>
      <c r="G18" s="153"/>
      <c r="H18" s="153"/>
      <c r="I18" s="153"/>
      <c r="K18" s="269"/>
      <c r="L18" s="269"/>
      <c r="M18" s="269"/>
      <c r="N18" s="1101" t="s">
        <v>1201</v>
      </c>
      <c r="O18" s="1101"/>
      <c r="P18" s="1101"/>
      <c r="Q18" s="278">
        <f>Q13+Q17</f>
        <v>59173.455000000002</v>
      </c>
      <c r="R18" s="280"/>
    </row>
    <row r="19" spans="1:19">
      <c r="A19" s="141"/>
      <c r="B19" s="141"/>
      <c r="C19" s="141"/>
      <c r="D19" s="141"/>
      <c r="E19" s="144"/>
      <c r="F19" s="141"/>
      <c r="G19" s="153"/>
      <c r="H19" s="153"/>
      <c r="I19" s="153">
        <f t="shared" si="0"/>
        <v>0</v>
      </c>
      <c r="K19" s="269"/>
      <c r="L19" s="269"/>
      <c r="M19" s="269"/>
      <c r="N19" s="1101" t="s">
        <v>1202</v>
      </c>
      <c r="O19" s="1101"/>
      <c r="P19" s="1101"/>
      <c r="Q19" s="281">
        <f>ORÇAMENTO!H4</f>
        <v>2.1016599999999999</v>
      </c>
      <c r="R19" s="282" t="s">
        <v>1203</v>
      </c>
    </row>
    <row r="20" spans="1:19">
      <c r="A20" s="145" t="s">
        <v>63</v>
      </c>
      <c r="B20" s="145" t="s">
        <v>52</v>
      </c>
      <c r="C20" s="142"/>
      <c r="D20" s="142"/>
      <c r="E20" s="159" t="s">
        <v>77</v>
      </c>
      <c r="F20" s="142"/>
      <c r="G20" s="154"/>
      <c r="H20" s="154"/>
      <c r="I20" s="147">
        <f>SUM(I21:I24)</f>
        <v>18666</v>
      </c>
      <c r="K20" s="269"/>
      <c r="L20" s="269"/>
      <c r="M20" s="269"/>
      <c r="N20" s="1101" t="s">
        <v>1204</v>
      </c>
      <c r="O20" s="1101"/>
      <c r="P20" s="1101"/>
      <c r="Q20" s="278">
        <f>Q18*Q19</f>
        <v>124362.48343529999</v>
      </c>
      <c r="R20" s="280"/>
    </row>
    <row r="21" spans="1:19">
      <c r="A21" s="141" t="s">
        <v>64</v>
      </c>
      <c r="B21" s="141"/>
      <c r="C21" s="151" t="s">
        <v>26</v>
      </c>
      <c r="D21" s="141"/>
      <c r="E21" s="155" t="s">
        <v>53</v>
      </c>
      <c r="F21" s="158" t="s">
        <v>89</v>
      </c>
      <c r="G21" s="153">
        <v>12</v>
      </c>
      <c r="H21" s="153">
        <v>600</v>
      </c>
      <c r="I21" s="153">
        <f t="shared" si="0"/>
        <v>7200</v>
      </c>
      <c r="K21" s="269"/>
      <c r="L21" s="269"/>
      <c r="M21" s="269"/>
      <c r="N21" s="1101" t="s">
        <v>1205</v>
      </c>
      <c r="O21" s="1101"/>
      <c r="P21" s="1101"/>
      <c r="Q21" s="278">
        <f>Q20+Q18</f>
        <v>183535.93843529999</v>
      </c>
      <c r="R21" s="280"/>
    </row>
    <row r="22" spans="1:19">
      <c r="A22" s="141" t="s">
        <v>65</v>
      </c>
      <c r="B22" s="141"/>
      <c r="C22" s="151" t="s">
        <v>26</v>
      </c>
      <c r="D22" s="141"/>
      <c r="E22" s="155" t="s">
        <v>73</v>
      </c>
      <c r="F22" s="158" t="s">
        <v>89</v>
      </c>
      <c r="G22" s="153">
        <v>12</v>
      </c>
      <c r="H22" s="153">
        <f>8.65*70</f>
        <v>605.5</v>
      </c>
      <c r="I22" s="153">
        <f t="shared" si="0"/>
        <v>7266</v>
      </c>
      <c r="K22" s="269"/>
      <c r="L22" s="269"/>
      <c r="M22" s="269"/>
      <c r="N22" s="1101" t="s">
        <v>1206</v>
      </c>
      <c r="O22" s="1101"/>
      <c r="P22" s="1101"/>
      <c r="Q22" s="283">
        <v>4</v>
      </c>
      <c r="R22" s="282" t="s">
        <v>1207</v>
      </c>
    </row>
    <row r="23" spans="1:19">
      <c r="A23" s="141" t="s">
        <v>1210</v>
      </c>
      <c r="B23" s="141"/>
      <c r="C23" s="151" t="s">
        <v>26</v>
      </c>
      <c r="D23" s="141"/>
      <c r="E23" s="144" t="s">
        <v>74</v>
      </c>
      <c r="F23" s="158" t="s">
        <v>89</v>
      </c>
      <c r="G23" s="153">
        <v>12</v>
      </c>
      <c r="H23" s="153">
        <v>350</v>
      </c>
      <c r="I23" s="153">
        <f t="shared" si="0"/>
        <v>4200</v>
      </c>
      <c r="K23" s="269"/>
      <c r="L23" s="269"/>
      <c r="M23" s="269"/>
      <c r="N23" s="1101" t="s">
        <v>1208</v>
      </c>
      <c r="O23" s="1101"/>
      <c r="P23" s="1101"/>
      <c r="Q23" s="278">
        <f>Q21*Q22</f>
        <v>734143.75374119997</v>
      </c>
      <c r="R23" s="280"/>
    </row>
    <row r="24" spans="1:19">
      <c r="A24" s="141"/>
      <c r="B24" s="141"/>
      <c r="C24" s="141"/>
      <c r="D24" s="141"/>
      <c r="E24" s="144"/>
      <c r="F24" s="141"/>
      <c r="G24" s="153"/>
      <c r="H24" s="153"/>
      <c r="I24" s="153">
        <f t="shared" si="0"/>
        <v>0</v>
      </c>
    </row>
    <row r="25" spans="1:19">
      <c r="A25" s="141"/>
      <c r="B25" s="141"/>
      <c r="C25" s="141"/>
      <c r="D25" s="141"/>
      <c r="E25" s="144"/>
      <c r="F25" s="141"/>
      <c r="G25" s="153"/>
      <c r="H25" s="153"/>
      <c r="I25" s="153">
        <f t="shared" si="0"/>
        <v>0</v>
      </c>
    </row>
    <row r="26" spans="1:19">
      <c r="A26" s="145" t="s">
        <v>66</v>
      </c>
      <c r="B26" s="145" t="s">
        <v>82</v>
      </c>
      <c r="C26" s="142"/>
      <c r="D26" s="142"/>
      <c r="E26" s="159"/>
      <c r="F26" s="142"/>
      <c r="G26" s="154"/>
      <c r="H26" s="154"/>
      <c r="I26" s="147">
        <f>SUM(I27:I29)</f>
        <v>48984.240000000005</v>
      </c>
      <c r="L26" s="284"/>
      <c r="M26" s="284"/>
      <c r="N26" s="1092" t="s">
        <v>1209</v>
      </c>
      <c r="O26" s="1093"/>
      <c r="P26" s="284"/>
      <c r="Q26" s="284"/>
      <c r="R26" s="284"/>
      <c r="S26" s="256"/>
    </row>
    <row r="27" spans="1:19" ht="76.5">
      <c r="A27" s="141" t="s">
        <v>67</v>
      </c>
      <c r="B27" s="138">
        <v>220803</v>
      </c>
      <c r="C27" s="151" t="s">
        <v>26</v>
      </c>
      <c r="D27" s="152" t="s">
        <v>1231</v>
      </c>
      <c r="E27" s="155" t="s">
        <v>1126</v>
      </c>
      <c r="F27" s="143" t="s">
        <v>89</v>
      </c>
      <c r="G27" s="153">
        <v>12</v>
      </c>
      <c r="H27" s="153">
        <v>3093.01</v>
      </c>
      <c r="I27" s="153">
        <f t="shared" si="0"/>
        <v>37116.120000000003</v>
      </c>
    </row>
    <row r="28" spans="1:19">
      <c r="A28" s="141" t="s">
        <v>68</v>
      </c>
      <c r="B28" s="141">
        <v>10587</v>
      </c>
      <c r="C28" s="141" t="s">
        <v>1211</v>
      </c>
      <c r="D28" s="152" t="s">
        <v>8079</v>
      </c>
      <c r="E28" s="144" t="s">
        <v>34707</v>
      </c>
      <c r="F28" s="143" t="s">
        <v>89</v>
      </c>
      <c r="G28" s="153">
        <v>6</v>
      </c>
      <c r="H28" s="153">
        <v>1978.02</v>
      </c>
      <c r="I28" s="153">
        <f t="shared" si="0"/>
        <v>11868.119999999999</v>
      </c>
    </row>
    <row r="29" spans="1:19">
      <c r="A29" s="141"/>
      <c r="B29" s="141"/>
      <c r="C29" s="141"/>
      <c r="D29" s="141"/>
      <c r="E29" s="155"/>
      <c r="F29" s="158"/>
      <c r="G29" s="153"/>
      <c r="H29" s="153"/>
      <c r="I29" s="153"/>
    </row>
    <row r="30" spans="1:19">
      <c r="A30" s="145"/>
      <c r="B30" s="145"/>
      <c r="C30" s="142"/>
      <c r="D30" s="142"/>
      <c r="E30" s="156" t="s">
        <v>72</v>
      </c>
      <c r="F30" s="142"/>
      <c r="G30" s="154"/>
      <c r="H30" s="154"/>
      <c r="I30" s="147">
        <f>I4+I20+I26</f>
        <v>804852.60000000009</v>
      </c>
      <c r="J30" s="285"/>
    </row>
    <row r="31" spans="1:19">
      <c r="A31" s="286"/>
      <c r="B31" s="286"/>
      <c r="C31" s="286"/>
      <c r="D31" s="286"/>
      <c r="E31" s="286"/>
      <c r="F31" s="286"/>
      <c r="G31" s="286"/>
      <c r="H31" s="286"/>
      <c r="I31" s="286"/>
    </row>
    <row r="32" spans="1:19">
      <c r="A32" s="1086" t="s">
        <v>1212</v>
      </c>
      <c r="B32" s="1087"/>
      <c r="C32" s="1087"/>
      <c r="D32" s="1087"/>
      <c r="E32" s="1088"/>
      <c r="F32" s="286"/>
      <c r="G32" s="286"/>
      <c r="H32" s="286"/>
      <c r="I32" s="286"/>
    </row>
    <row r="33" spans="1:5">
      <c r="A33" s="287" t="s">
        <v>1213</v>
      </c>
      <c r="B33" s="288"/>
      <c r="C33" s="288"/>
      <c r="D33" s="288"/>
      <c r="E33" s="289">
        <f>ORÇAMENTO!H55/(1+ORÇAMENTO!$H$4)</f>
        <v>155406.45331854551</v>
      </c>
    </row>
    <row r="34" spans="1:5">
      <c r="A34" s="290" t="s">
        <v>1214</v>
      </c>
      <c r="B34" s="291"/>
      <c r="C34" s="291"/>
      <c r="D34" s="291"/>
      <c r="E34" s="292">
        <f>Q18</f>
        <v>59173.455000000002</v>
      </c>
    </row>
    <row r="35" spans="1:5">
      <c r="A35" s="293" t="s">
        <v>1215</v>
      </c>
      <c r="B35" s="294"/>
      <c r="C35" s="294"/>
      <c r="D35" s="294"/>
      <c r="E35" s="295">
        <f>(E34/E33)</f>
        <v>0.38076575159146564</v>
      </c>
    </row>
    <row r="36" spans="1:5">
      <c r="A36" s="1089" t="s">
        <v>1216</v>
      </c>
      <c r="B36" s="1090"/>
      <c r="C36" s="1090"/>
      <c r="D36" s="1090"/>
      <c r="E36" s="1091"/>
    </row>
  </sheetData>
  <mergeCells count="16">
    <mergeCell ref="K14:L14"/>
    <mergeCell ref="A32:E32"/>
    <mergeCell ref="A36:E36"/>
    <mergeCell ref="N26:O26"/>
    <mergeCell ref="A1:I1"/>
    <mergeCell ref="K2:Q2"/>
    <mergeCell ref="K3:Q3"/>
    <mergeCell ref="K4:L4"/>
    <mergeCell ref="M13:P13"/>
    <mergeCell ref="N22:P22"/>
    <mergeCell ref="N23:P23"/>
    <mergeCell ref="N17:P17"/>
    <mergeCell ref="N18:P18"/>
    <mergeCell ref="N19:P19"/>
    <mergeCell ref="N20:P20"/>
    <mergeCell ref="N21:P21"/>
  </mergeCells>
  <phoneticPr fontId="15" type="noConversion"/>
  <conditionalFormatting sqref="E35">
    <cfRule type="cellIs" dxfId="4" priority="1" operator="greaterThan">
      <formula>0.0853</formula>
    </cfRule>
  </conditionalFormatting>
  <pageMargins left="0.511811024" right="0.511811024" top="0.78740157499999996" bottom="0.78740157499999996" header="0.31496062000000002" footer="0.31496062000000002"/>
  <pageSetup paperSize="9" scale="75" orientation="landscape" r:id="rId1"/>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34FBF2-ADA2-46A0-9BCE-9E837FB8B824}">
  <sheetPr codeName="Planilha16">
    <tabColor rgb="FF00B050"/>
    <pageSetUpPr fitToPage="1"/>
  </sheetPr>
  <dimension ref="A1:Z1000"/>
  <sheetViews>
    <sheetView workbookViewId="0">
      <selection sqref="A1:J1"/>
    </sheetView>
  </sheetViews>
  <sheetFormatPr defaultColWidth="14.42578125" defaultRowHeight="15" customHeight="1"/>
  <cols>
    <col min="1" max="1" width="9.42578125" style="12" customWidth="1"/>
    <col min="2" max="4" width="11.7109375" style="12" customWidth="1"/>
    <col min="5" max="5" width="22.7109375" style="12" customWidth="1"/>
    <col min="6" max="9" width="11.7109375" style="12" customWidth="1"/>
    <col min="10" max="10" width="12.28515625" style="12" customWidth="1"/>
    <col min="11" max="12" width="11.42578125" style="12" customWidth="1"/>
    <col min="13" max="26" width="8.85546875" style="12" customWidth="1"/>
    <col min="27" max="16384" width="14.42578125" style="12"/>
  </cols>
  <sheetData>
    <row r="1" spans="1:26" ht="22.5" customHeight="1">
      <c r="A1" s="1117" t="s">
        <v>1157</v>
      </c>
      <c r="B1" s="1118"/>
      <c r="C1" s="1118"/>
      <c r="D1" s="1118"/>
      <c r="E1" s="1118"/>
      <c r="F1" s="1118"/>
      <c r="G1" s="1118"/>
      <c r="H1" s="1118"/>
      <c r="I1" s="1118"/>
      <c r="J1" s="1119"/>
      <c r="K1" s="11"/>
      <c r="L1" s="11"/>
      <c r="M1" s="11"/>
      <c r="N1" s="11"/>
      <c r="O1" s="11"/>
      <c r="P1" s="11"/>
      <c r="Q1" s="11"/>
      <c r="R1" s="11"/>
      <c r="S1" s="11"/>
      <c r="T1" s="11"/>
      <c r="U1" s="11"/>
      <c r="V1" s="11"/>
      <c r="W1" s="11"/>
      <c r="X1" s="11"/>
      <c r="Y1" s="11"/>
      <c r="Z1" s="11"/>
    </row>
    <row r="2" spans="1:26" ht="41.25" customHeight="1">
      <c r="A2" s="13"/>
      <c r="B2" s="1120" t="s">
        <v>34850</v>
      </c>
      <c r="C2" s="1121"/>
      <c r="D2" s="1121"/>
      <c r="E2" s="1121"/>
      <c r="F2" s="1121"/>
      <c r="G2" s="1121"/>
      <c r="H2" s="14"/>
      <c r="I2" s="14"/>
      <c r="J2" s="15"/>
      <c r="K2" s="11"/>
      <c r="L2" s="11"/>
      <c r="M2" s="11"/>
      <c r="N2" s="11"/>
      <c r="O2" s="11"/>
      <c r="P2" s="11"/>
      <c r="Q2" s="11"/>
      <c r="R2" s="11"/>
      <c r="S2" s="11"/>
      <c r="T2" s="11"/>
      <c r="U2" s="11"/>
      <c r="V2" s="11"/>
      <c r="W2" s="11"/>
      <c r="X2" s="11"/>
      <c r="Y2" s="11"/>
      <c r="Z2" s="11"/>
    </row>
    <row r="3" spans="1:26" ht="10.5" customHeight="1">
      <c r="A3" s="13"/>
      <c r="B3" s="16" t="s">
        <v>1158</v>
      </c>
      <c r="C3" s="17"/>
      <c r="D3" s="17"/>
      <c r="E3" s="17"/>
      <c r="F3" s="17"/>
      <c r="G3" s="17"/>
      <c r="H3" s="14"/>
      <c r="I3" s="14"/>
      <c r="J3" s="15"/>
      <c r="K3" s="11"/>
      <c r="L3" s="11"/>
      <c r="M3" s="11"/>
      <c r="N3" s="11"/>
      <c r="O3" s="11"/>
      <c r="P3" s="11"/>
      <c r="Q3" s="11"/>
      <c r="R3" s="11"/>
      <c r="S3" s="11"/>
      <c r="T3" s="11"/>
      <c r="U3" s="11"/>
      <c r="V3" s="11"/>
      <c r="W3" s="11"/>
      <c r="X3" s="11"/>
      <c r="Y3" s="11"/>
      <c r="Z3" s="11"/>
    </row>
    <row r="4" spans="1:26" ht="15" customHeight="1">
      <c r="A4" s="1122"/>
      <c r="B4" s="1103"/>
      <c r="C4" s="1103"/>
      <c r="D4" s="1103"/>
      <c r="E4" s="1103"/>
      <c r="F4" s="1103"/>
      <c r="G4" s="1103"/>
      <c r="H4" s="1103"/>
      <c r="I4" s="1103"/>
      <c r="J4" s="1109"/>
      <c r="K4" s="11"/>
      <c r="L4" s="11"/>
      <c r="M4" s="11"/>
      <c r="N4" s="11"/>
      <c r="O4" s="11"/>
      <c r="P4" s="11"/>
      <c r="Q4" s="11"/>
      <c r="R4" s="11"/>
      <c r="S4" s="11"/>
      <c r="T4" s="11"/>
      <c r="U4" s="11"/>
      <c r="V4" s="11"/>
      <c r="W4" s="11"/>
      <c r="X4" s="11"/>
      <c r="Y4" s="11"/>
      <c r="Z4" s="11"/>
    </row>
    <row r="5" spans="1:26" ht="6.75" customHeight="1" thickBot="1">
      <c r="A5" s="1123"/>
      <c r="B5" s="1124"/>
      <c r="C5" s="1124"/>
      <c r="D5" s="1124"/>
      <c r="E5" s="1124"/>
      <c r="F5" s="1124"/>
      <c r="G5" s="1124"/>
      <c r="H5" s="1124"/>
      <c r="I5" s="1124"/>
      <c r="J5" s="1125"/>
      <c r="K5" s="11"/>
      <c r="L5" s="11"/>
      <c r="M5" s="11"/>
      <c r="N5" s="11"/>
      <c r="O5" s="11"/>
      <c r="P5" s="11"/>
      <c r="Q5" s="11"/>
      <c r="R5" s="11"/>
      <c r="S5" s="11"/>
      <c r="T5" s="11"/>
      <c r="U5" s="11"/>
      <c r="V5" s="11"/>
      <c r="W5" s="11"/>
      <c r="X5" s="11"/>
      <c r="Y5" s="11"/>
      <c r="Z5" s="11"/>
    </row>
    <row r="6" spans="1:26" ht="12.75" customHeight="1">
      <c r="A6" s="11"/>
      <c r="B6" s="11"/>
      <c r="C6" s="11"/>
      <c r="D6" s="11"/>
      <c r="E6" s="11"/>
      <c r="F6" s="11"/>
      <c r="G6" s="11"/>
      <c r="H6" s="11"/>
      <c r="I6" s="11"/>
      <c r="J6" s="11"/>
      <c r="K6" s="11"/>
      <c r="L6" s="11"/>
      <c r="M6" s="11"/>
      <c r="N6" s="11"/>
      <c r="O6" s="11"/>
      <c r="P6" s="11"/>
      <c r="Q6" s="11"/>
      <c r="R6" s="11"/>
      <c r="S6" s="11"/>
      <c r="T6" s="11"/>
      <c r="U6" s="11"/>
      <c r="V6" s="11"/>
      <c r="W6" s="11"/>
      <c r="X6" s="11"/>
      <c r="Y6" s="11"/>
      <c r="Z6" s="11"/>
    </row>
    <row r="7" spans="1:26" ht="12.75" customHeight="1">
      <c r="A7" s="18"/>
      <c r="B7" s="19"/>
      <c r="C7" s="19"/>
      <c r="D7" s="19"/>
      <c r="E7" s="19"/>
      <c r="F7" s="19"/>
      <c r="G7" s="19"/>
      <c r="H7" s="19"/>
      <c r="I7" s="19"/>
      <c r="J7" s="20"/>
      <c r="K7" s="11"/>
      <c r="L7" s="11" t="s">
        <v>1159</v>
      </c>
      <c r="M7" s="11"/>
      <c r="N7" s="11"/>
      <c r="O7" s="11"/>
      <c r="P7" s="11"/>
      <c r="Q7" s="11"/>
      <c r="R7" s="11"/>
      <c r="S7" s="11"/>
      <c r="T7" s="11"/>
      <c r="U7" s="11"/>
      <c r="V7" s="11"/>
      <c r="W7" s="11"/>
      <c r="X7" s="11"/>
      <c r="Y7" s="11"/>
      <c r="Z7" s="11"/>
    </row>
    <row r="8" spans="1:26" ht="15" customHeight="1">
      <c r="A8" s="21"/>
      <c r="B8" s="1113" t="s">
        <v>1160</v>
      </c>
      <c r="C8" s="1114"/>
      <c r="D8" s="1114"/>
      <c r="E8" s="1114"/>
      <c r="F8" s="1114"/>
      <c r="G8" s="1114"/>
      <c r="H8" s="1114"/>
      <c r="I8" s="1115"/>
      <c r="J8" s="22"/>
      <c r="K8" s="11"/>
      <c r="L8" s="11"/>
      <c r="M8" s="11"/>
      <c r="N8" s="11"/>
      <c r="O8" s="11"/>
      <c r="P8" s="11"/>
      <c r="Q8" s="11"/>
      <c r="R8" s="11"/>
      <c r="S8" s="11"/>
      <c r="T8" s="11"/>
      <c r="U8" s="11"/>
      <c r="V8" s="11"/>
      <c r="W8" s="11"/>
      <c r="X8" s="11"/>
      <c r="Y8" s="11"/>
      <c r="Z8" s="11"/>
    </row>
    <row r="9" spans="1:26" ht="15" customHeight="1">
      <c r="A9" s="21"/>
      <c r="B9" s="1116"/>
      <c r="C9" s="1103"/>
      <c r="D9" s="1103"/>
      <c r="E9" s="1103"/>
      <c r="F9" s="1103"/>
      <c r="G9" s="1103"/>
      <c r="H9" s="1103"/>
      <c r="I9" s="23"/>
      <c r="J9" s="22"/>
      <c r="K9" s="11"/>
      <c r="L9" s="11"/>
      <c r="M9" s="11"/>
      <c r="N9" s="11"/>
      <c r="O9" s="11"/>
      <c r="P9" s="11"/>
      <c r="Q9" s="11"/>
      <c r="R9" s="11"/>
      <c r="S9" s="11"/>
      <c r="T9" s="11"/>
      <c r="U9" s="11"/>
      <c r="V9" s="11"/>
      <c r="W9" s="11"/>
      <c r="X9" s="11"/>
      <c r="Y9" s="11"/>
      <c r="Z9" s="11"/>
    </row>
    <row r="10" spans="1:26" ht="15" customHeight="1">
      <c r="A10" s="21"/>
      <c r="B10" s="24"/>
      <c r="C10" s="25"/>
      <c r="D10" s="25"/>
      <c r="E10" s="25"/>
      <c r="F10" s="25"/>
      <c r="G10" s="25"/>
      <c r="H10" s="25"/>
      <c r="I10" s="26"/>
      <c r="J10" s="22"/>
      <c r="K10" s="11"/>
      <c r="L10" s="11"/>
      <c r="M10" s="11"/>
      <c r="N10" s="11"/>
      <c r="O10" s="11"/>
      <c r="P10" s="11"/>
      <c r="Q10" s="11"/>
      <c r="R10" s="11"/>
      <c r="S10" s="11"/>
      <c r="T10" s="11"/>
      <c r="U10" s="11"/>
      <c r="V10" s="11"/>
      <c r="W10" s="11"/>
      <c r="X10" s="11"/>
      <c r="Y10" s="11"/>
      <c r="Z10" s="11"/>
    </row>
    <row r="11" spans="1:26" ht="15" customHeight="1">
      <c r="A11" s="21"/>
      <c r="B11" s="24"/>
      <c r="C11" s="27"/>
      <c r="D11" s="28"/>
      <c r="E11" s="28"/>
      <c r="F11" s="28"/>
      <c r="G11" s="25"/>
      <c r="H11" s="25"/>
      <c r="I11" s="26"/>
      <c r="J11" s="22"/>
      <c r="K11" s="11"/>
      <c r="L11" s="11"/>
      <c r="M11" s="11"/>
      <c r="N11" s="11"/>
      <c r="O11" s="11"/>
      <c r="P11" s="11"/>
      <c r="Q11" s="11"/>
      <c r="R11" s="11"/>
      <c r="S11" s="11"/>
      <c r="T11" s="11"/>
      <c r="U11" s="11"/>
      <c r="V11" s="11"/>
      <c r="W11" s="11"/>
      <c r="X11" s="11"/>
      <c r="Y11" s="11"/>
      <c r="Z11" s="11"/>
    </row>
    <row r="12" spans="1:26" ht="15" customHeight="1">
      <c r="A12" s="21"/>
      <c r="B12" s="24"/>
      <c r="C12" s="27"/>
      <c r="D12" s="29" t="s">
        <v>1161</v>
      </c>
      <c r="E12" s="30" t="s">
        <v>1162</v>
      </c>
      <c r="F12" s="28"/>
      <c r="G12" s="25"/>
      <c r="H12" s="25"/>
      <c r="I12" s="26"/>
      <c r="J12" s="22"/>
      <c r="K12" s="11"/>
      <c r="L12" s="11"/>
      <c r="M12" s="11"/>
      <c r="N12" s="11"/>
      <c r="O12" s="11"/>
      <c r="P12" s="11"/>
      <c r="Q12" s="11"/>
      <c r="R12" s="11"/>
      <c r="S12" s="11"/>
      <c r="T12" s="11"/>
      <c r="U12" s="11"/>
      <c r="V12" s="11"/>
      <c r="W12" s="11"/>
      <c r="X12" s="11"/>
      <c r="Y12" s="11"/>
      <c r="Z12" s="11"/>
    </row>
    <row r="13" spans="1:26" ht="15" customHeight="1">
      <c r="A13" s="21"/>
      <c r="B13" s="24"/>
      <c r="C13" s="27"/>
      <c r="D13" s="28"/>
      <c r="E13" s="31" t="s">
        <v>1163</v>
      </c>
      <c r="F13" s="28"/>
      <c r="G13" s="25"/>
      <c r="H13" s="25"/>
      <c r="I13" s="26"/>
      <c r="J13" s="22"/>
      <c r="K13" s="11"/>
      <c r="L13" s="11"/>
      <c r="M13" s="11"/>
      <c r="N13" s="11"/>
      <c r="O13" s="11"/>
      <c r="P13" s="11"/>
      <c r="Q13" s="11"/>
      <c r="R13" s="11"/>
      <c r="S13" s="11"/>
      <c r="T13" s="11"/>
      <c r="U13" s="11"/>
      <c r="V13" s="11"/>
      <c r="W13" s="11"/>
      <c r="X13" s="11"/>
      <c r="Y13" s="11"/>
      <c r="Z13" s="11"/>
    </row>
    <row r="14" spans="1:26" ht="15" customHeight="1">
      <c r="A14" s="21"/>
      <c r="B14" s="24"/>
      <c r="C14" s="27"/>
      <c r="D14" s="28"/>
      <c r="E14" s="28"/>
      <c r="F14" s="28"/>
      <c r="G14" s="25"/>
      <c r="H14" s="25"/>
      <c r="I14" s="26"/>
      <c r="J14" s="22"/>
      <c r="K14" s="11"/>
      <c r="L14" s="11"/>
      <c r="M14" s="11"/>
      <c r="N14" s="11"/>
      <c r="O14" s="11"/>
      <c r="P14" s="11"/>
      <c r="Q14" s="11"/>
      <c r="R14" s="11"/>
      <c r="S14" s="11"/>
      <c r="T14" s="11"/>
      <c r="U14" s="11"/>
      <c r="V14" s="11"/>
      <c r="W14" s="11"/>
      <c r="X14" s="11"/>
      <c r="Y14" s="11"/>
      <c r="Z14" s="11"/>
    </row>
    <row r="15" spans="1:26" ht="15" customHeight="1">
      <c r="A15" s="21"/>
      <c r="B15" s="24"/>
      <c r="C15" s="25"/>
      <c r="D15" s="25"/>
      <c r="E15" s="25"/>
      <c r="F15" s="25"/>
      <c r="G15" s="25"/>
      <c r="H15" s="25"/>
      <c r="I15" s="26"/>
      <c r="J15" s="22"/>
      <c r="K15" s="11"/>
      <c r="L15" s="11"/>
      <c r="M15" s="11"/>
      <c r="N15" s="11"/>
      <c r="O15" s="11"/>
      <c r="P15" s="11"/>
      <c r="Q15" s="11"/>
      <c r="R15" s="11"/>
      <c r="S15" s="11"/>
      <c r="T15" s="11"/>
      <c r="U15" s="11"/>
      <c r="V15" s="11"/>
      <c r="W15" s="11"/>
      <c r="X15" s="11"/>
      <c r="Y15" s="11"/>
      <c r="Z15" s="11"/>
    </row>
    <row r="16" spans="1:26" ht="12.75" customHeight="1">
      <c r="A16" s="21"/>
      <c r="B16" s="32"/>
      <c r="C16" s="33" t="s">
        <v>1164</v>
      </c>
      <c r="D16" s="27"/>
      <c r="E16" s="27"/>
      <c r="F16" s="27"/>
      <c r="G16" s="27"/>
      <c r="H16" s="27"/>
      <c r="I16" s="26"/>
      <c r="J16" s="22"/>
      <c r="K16" s="11"/>
      <c r="L16" s="11"/>
      <c r="M16" s="11"/>
      <c r="N16" s="11"/>
      <c r="O16" s="11"/>
      <c r="P16" s="11"/>
      <c r="Q16" s="11"/>
      <c r="R16" s="11"/>
      <c r="S16" s="11"/>
      <c r="T16" s="11"/>
      <c r="U16" s="11"/>
      <c r="V16" s="11"/>
      <c r="W16" s="11"/>
      <c r="X16" s="11"/>
      <c r="Y16" s="11"/>
      <c r="Z16" s="11"/>
    </row>
    <row r="17" spans="1:26" ht="12.75" customHeight="1">
      <c r="A17" s="21"/>
      <c r="B17" s="24"/>
      <c r="C17" s="27"/>
      <c r="D17" s="27"/>
      <c r="E17" s="27"/>
      <c r="F17" s="27"/>
      <c r="G17" s="27"/>
      <c r="H17" s="27"/>
      <c r="I17" s="26"/>
      <c r="J17" s="22"/>
      <c r="K17" s="11"/>
      <c r="L17" s="11"/>
      <c r="M17" s="11"/>
      <c r="N17" s="11"/>
      <c r="O17" s="11"/>
      <c r="P17" s="11"/>
      <c r="Q17" s="11"/>
      <c r="R17" s="11"/>
      <c r="S17" s="11"/>
      <c r="T17" s="11"/>
      <c r="U17" s="11"/>
      <c r="V17" s="11"/>
      <c r="W17" s="11"/>
      <c r="X17" s="11"/>
      <c r="Y17" s="11"/>
      <c r="Z17" s="11"/>
    </row>
    <row r="18" spans="1:26" ht="12.75" customHeight="1">
      <c r="A18" s="21"/>
      <c r="B18" s="32"/>
      <c r="C18" s="34" t="s">
        <v>1165</v>
      </c>
      <c r="D18" s="1107" t="s">
        <v>1166</v>
      </c>
      <c r="E18" s="1103"/>
      <c r="F18" s="1105"/>
      <c r="G18" s="35">
        <v>3.2199999999999999E-2</v>
      </c>
      <c r="H18" s="34"/>
      <c r="I18" s="36"/>
      <c r="J18" s="22"/>
      <c r="K18" s="11"/>
      <c r="L18" s="11"/>
      <c r="M18" s="11"/>
      <c r="N18" s="11"/>
      <c r="O18" s="11"/>
      <c r="P18" s="11"/>
      <c r="Q18" s="11"/>
      <c r="R18" s="11"/>
      <c r="S18" s="11"/>
      <c r="T18" s="11"/>
      <c r="U18" s="11"/>
      <c r="V18" s="11"/>
      <c r="W18" s="11"/>
      <c r="X18" s="11"/>
      <c r="Y18" s="11"/>
      <c r="Z18" s="11"/>
    </row>
    <row r="19" spans="1:26" ht="12.75" customHeight="1">
      <c r="A19" s="21"/>
      <c r="B19" s="32"/>
      <c r="C19" s="34"/>
      <c r="D19" s="34"/>
      <c r="E19" s="34"/>
      <c r="F19" s="34"/>
      <c r="G19" s="37"/>
      <c r="H19" s="34"/>
      <c r="I19" s="36"/>
      <c r="J19" s="22"/>
      <c r="K19" s="11"/>
      <c r="L19" s="11"/>
      <c r="M19" s="11"/>
      <c r="N19" s="11"/>
      <c r="O19" s="11"/>
      <c r="P19" s="11"/>
      <c r="Q19" s="11"/>
      <c r="R19" s="11"/>
      <c r="S19" s="11"/>
      <c r="T19" s="11"/>
      <c r="U19" s="11"/>
      <c r="V19" s="11"/>
      <c r="W19" s="11"/>
      <c r="X19" s="11"/>
      <c r="Y19" s="11"/>
      <c r="Z19" s="11"/>
    </row>
    <row r="20" spans="1:26" ht="12.75" customHeight="1">
      <c r="A20" s="21"/>
      <c r="B20" s="32"/>
      <c r="C20" s="34" t="s">
        <v>1167</v>
      </c>
      <c r="D20" s="1107" t="s">
        <v>1168</v>
      </c>
      <c r="E20" s="1103"/>
      <c r="F20" s="1105"/>
      <c r="G20" s="38">
        <f>('ADM LOCAL'!E35)</f>
        <v>0.38076575159146564</v>
      </c>
      <c r="H20" s="34"/>
      <c r="I20" s="36"/>
      <c r="J20" s="22"/>
      <c r="K20" s="11"/>
      <c r="L20" s="11"/>
      <c r="M20" s="11"/>
      <c r="N20" s="11"/>
      <c r="O20" s="11"/>
      <c r="P20" s="11"/>
      <c r="Q20" s="11"/>
      <c r="R20" s="11"/>
      <c r="S20" s="11"/>
      <c r="T20" s="11"/>
      <c r="U20" s="11"/>
      <c r="V20" s="11"/>
      <c r="W20" s="11"/>
      <c r="X20" s="11"/>
      <c r="Y20" s="11"/>
      <c r="Z20" s="11"/>
    </row>
    <row r="21" spans="1:26" ht="12.75" customHeight="1">
      <c r="A21" s="21"/>
      <c r="B21" s="24"/>
      <c r="C21" s="34"/>
      <c r="D21" s="39"/>
      <c r="E21" s="39"/>
      <c r="F21" s="39"/>
      <c r="G21" s="37"/>
      <c r="H21" s="27"/>
      <c r="I21" s="26"/>
      <c r="J21" s="22"/>
      <c r="K21" s="11"/>
      <c r="L21" s="11"/>
      <c r="M21" s="11"/>
      <c r="N21" s="11"/>
      <c r="O21" s="11"/>
      <c r="P21" s="11"/>
      <c r="Q21" s="11"/>
      <c r="R21" s="11"/>
      <c r="S21" s="11"/>
      <c r="T21" s="11"/>
      <c r="U21" s="11"/>
      <c r="V21" s="11"/>
      <c r="W21" s="11"/>
      <c r="X21" s="11"/>
      <c r="Y21" s="11"/>
      <c r="Z21" s="11"/>
    </row>
    <row r="22" spans="1:26" ht="12.75" customHeight="1">
      <c r="A22" s="21"/>
      <c r="B22" s="24"/>
      <c r="C22" s="34" t="s">
        <v>1169</v>
      </c>
      <c r="D22" s="1107" t="s">
        <v>1170</v>
      </c>
      <c r="E22" s="1103"/>
      <c r="F22" s="1105"/>
      <c r="G22" s="35">
        <v>6.0000000000000001E-3</v>
      </c>
      <c r="H22" s="27"/>
      <c r="I22" s="26"/>
      <c r="J22" s="22"/>
      <c r="K22" s="11"/>
      <c r="L22" s="11"/>
      <c r="M22" s="11"/>
      <c r="N22" s="11"/>
      <c r="O22" s="11"/>
      <c r="P22" s="11"/>
      <c r="Q22" s="11"/>
      <c r="R22" s="11"/>
      <c r="S22" s="11"/>
      <c r="T22" s="11"/>
      <c r="U22" s="11"/>
      <c r="V22" s="11"/>
      <c r="W22" s="11"/>
      <c r="X22" s="11"/>
      <c r="Y22" s="11"/>
      <c r="Z22" s="11"/>
    </row>
    <row r="23" spans="1:26" ht="12.75" customHeight="1">
      <c r="A23" s="21"/>
      <c r="B23" s="24"/>
      <c r="C23" s="34"/>
      <c r="D23" s="40"/>
      <c r="E23" s="40"/>
      <c r="F23" s="27"/>
      <c r="G23" s="37"/>
      <c r="H23" s="27"/>
      <c r="I23" s="26"/>
      <c r="J23" s="22"/>
      <c r="K23" s="11"/>
      <c r="L23" s="11"/>
      <c r="M23" s="11"/>
      <c r="N23" s="11"/>
      <c r="O23" s="11"/>
      <c r="P23" s="11"/>
      <c r="Q23" s="11"/>
      <c r="R23" s="11"/>
      <c r="S23" s="11"/>
      <c r="T23" s="11"/>
      <c r="U23" s="11"/>
      <c r="V23" s="11"/>
      <c r="W23" s="11"/>
      <c r="X23" s="11"/>
      <c r="Y23" s="11"/>
      <c r="Z23" s="11"/>
    </row>
    <row r="24" spans="1:26" ht="12.75" customHeight="1">
      <c r="A24" s="21"/>
      <c r="B24" s="24"/>
      <c r="C24" s="34" t="s">
        <v>1171</v>
      </c>
      <c r="D24" s="1107" t="s">
        <v>1172</v>
      </c>
      <c r="E24" s="1103"/>
      <c r="F24" s="1105"/>
      <c r="G24" s="35">
        <f>F25+F26</f>
        <v>0.02</v>
      </c>
      <c r="H24" s="27"/>
      <c r="I24" s="26"/>
      <c r="J24" s="22"/>
      <c r="K24" s="11"/>
      <c r="L24" s="11"/>
      <c r="M24" s="11"/>
      <c r="N24" s="11"/>
      <c r="O24" s="11"/>
      <c r="P24" s="11"/>
      <c r="Q24" s="11"/>
      <c r="R24" s="11"/>
      <c r="S24" s="11"/>
      <c r="T24" s="11"/>
      <c r="U24" s="11"/>
      <c r="V24" s="11"/>
      <c r="W24" s="11"/>
      <c r="X24" s="11"/>
      <c r="Y24" s="11"/>
      <c r="Z24" s="11"/>
    </row>
    <row r="25" spans="1:26" ht="12.75" customHeight="1">
      <c r="A25" s="21"/>
      <c r="B25" s="24"/>
      <c r="C25" s="33" t="s">
        <v>1173</v>
      </c>
      <c r="D25" s="27"/>
      <c r="E25" s="33" t="s">
        <v>1174</v>
      </c>
      <c r="F25" s="41">
        <v>1.4E-2</v>
      </c>
      <c r="G25" s="37"/>
      <c r="H25" s="27"/>
      <c r="I25" s="26"/>
      <c r="J25" s="22"/>
      <c r="K25" s="11"/>
      <c r="L25" s="11"/>
      <c r="M25" s="11"/>
      <c r="N25" s="11"/>
      <c r="O25" s="11"/>
      <c r="P25" s="11"/>
      <c r="Q25" s="11"/>
      <c r="R25" s="11"/>
      <c r="S25" s="11"/>
      <c r="T25" s="11"/>
      <c r="U25" s="11"/>
      <c r="V25" s="11"/>
      <c r="W25" s="11"/>
      <c r="X25" s="11"/>
      <c r="Y25" s="11"/>
      <c r="Z25" s="11"/>
    </row>
    <row r="26" spans="1:26" ht="12.75" customHeight="1">
      <c r="A26" s="21"/>
      <c r="B26" s="24"/>
      <c r="C26" s="33" t="s">
        <v>1175</v>
      </c>
      <c r="D26" s="27"/>
      <c r="E26" s="33" t="s">
        <v>1176</v>
      </c>
      <c r="F26" s="41">
        <v>6.0000000000000001E-3</v>
      </c>
      <c r="G26" s="37"/>
      <c r="H26" s="27"/>
      <c r="I26" s="26"/>
      <c r="J26" s="22"/>
      <c r="K26" s="11"/>
      <c r="L26" s="11"/>
      <c r="M26" s="11"/>
      <c r="N26" s="11"/>
      <c r="O26" s="11"/>
      <c r="P26" s="11"/>
      <c r="Q26" s="11"/>
      <c r="R26" s="11"/>
      <c r="S26" s="11"/>
      <c r="T26" s="11"/>
      <c r="U26" s="11"/>
      <c r="V26" s="11"/>
      <c r="W26" s="11"/>
      <c r="X26" s="11"/>
      <c r="Y26" s="11"/>
      <c r="Z26" s="11"/>
    </row>
    <row r="27" spans="1:26" ht="12.75" customHeight="1">
      <c r="A27" s="21"/>
      <c r="B27" s="24"/>
      <c r="C27" s="34"/>
      <c r="D27" s="39"/>
      <c r="E27" s="39"/>
      <c r="F27" s="42"/>
      <c r="G27" s="37"/>
      <c r="H27" s="27"/>
      <c r="I27" s="26"/>
      <c r="J27" s="22"/>
      <c r="K27" s="11"/>
      <c r="L27" s="11"/>
      <c r="M27" s="11"/>
      <c r="N27" s="11"/>
      <c r="O27" s="11"/>
      <c r="P27" s="11"/>
      <c r="Q27" s="11"/>
      <c r="R27" s="11"/>
      <c r="S27" s="11"/>
      <c r="T27" s="11"/>
      <c r="U27" s="11"/>
      <c r="V27" s="11"/>
      <c r="W27" s="11"/>
      <c r="X27" s="11"/>
      <c r="Y27" s="11"/>
      <c r="Z27" s="11"/>
    </row>
    <row r="28" spans="1:26" ht="12.75" customHeight="1">
      <c r="A28" s="21"/>
      <c r="B28" s="24"/>
      <c r="C28" s="33" t="s">
        <v>1177</v>
      </c>
      <c r="D28" s="1107" t="s">
        <v>1178</v>
      </c>
      <c r="E28" s="1103"/>
      <c r="F28" s="1105"/>
      <c r="G28" s="35">
        <v>0.06</v>
      </c>
      <c r="H28" s="27"/>
      <c r="I28" s="26"/>
      <c r="J28" s="22"/>
      <c r="K28" s="11"/>
      <c r="L28" s="11"/>
      <c r="M28" s="11"/>
      <c r="N28" s="11"/>
      <c r="O28" s="11"/>
      <c r="P28" s="11"/>
      <c r="Q28" s="11"/>
      <c r="R28" s="11"/>
      <c r="S28" s="11"/>
      <c r="T28" s="11"/>
      <c r="U28" s="11"/>
      <c r="V28" s="11"/>
      <c r="W28" s="11"/>
      <c r="X28" s="11"/>
      <c r="Y28" s="11"/>
      <c r="Z28" s="11"/>
    </row>
    <row r="29" spans="1:26" ht="12.75" customHeight="1">
      <c r="A29" s="21"/>
      <c r="B29" s="24"/>
      <c r="C29" s="34"/>
      <c r="D29" s="34"/>
      <c r="E29" s="34"/>
      <c r="F29" s="34"/>
      <c r="G29" s="37"/>
      <c r="H29" s="27"/>
      <c r="I29" s="26"/>
      <c r="J29" s="22"/>
      <c r="K29" s="11"/>
      <c r="L29" s="11"/>
      <c r="M29" s="11"/>
      <c r="N29" s="11"/>
      <c r="O29" s="11"/>
      <c r="P29" s="11"/>
      <c r="Q29" s="11"/>
      <c r="R29" s="11"/>
      <c r="S29" s="11"/>
      <c r="T29" s="11"/>
      <c r="U29" s="11"/>
      <c r="V29" s="11"/>
      <c r="W29" s="11"/>
      <c r="X29" s="11"/>
      <c r="Y29" s="11"/>
      <c r="Z29" s="11"/>
    </row>
    <row r="30" spans="1:26" ht="12.75" customHeight="1">
      <c r="A30" s="21"/>
      <c r="B30" s="24"/>
      <c r="C30" s="33" t="s">
        <v>1179</v>
      </c>
      <c r="D30" s="1107" t="s">
        <v>1180</v>
      </c>
      <c r="E30" s="1103"/>
      <c r="F30" s="1105"/>
      <c r="G30" s="35">
        <f>SUM(F31:F33)</f>
        <v>7.6499999999999999E-2</v>
      </c>
      <c r="H30" s="27"/>
      <c r="I30" s="26"/>
      <c r="J30" s="22"/>
      <c r="K30" s="11"/>
      <c r="L30" s="11"/>
      <c r="M30" s="11"/>
      <c r="N30" s="11"/>
      <c r="O30" s="11"/>
      <c r="P30" s="11"/>
      <c r="Q30" s="11"/>
      <c r="R30" s="11"/>
      <c r="S30" s="11"/>
      <c r="T30" s="11"/>
      <c r="U30" s="11"/>
      <c r="V30" s="11"/>
      <c r="W30" s="11"/>
      <c r="X30" s="11"/>
      <c r="Y30" s="11"/>
      <c r="Z30" s="11"/>
    </row>
    <row r="31" spans="1:26" ht="12.75" customHeight="1">
      <c r="A31" s="21"/>
      <c r="B31" s="24"/>
      <c r="C31" s="34"/>
      <c r="D31" s="27"/>
      <c r="E31" s="33" t="s">
        <v>1181</v>
      </c>
      <c r="F31" s="41">
        <v>6.4999999999999997E-3</v>
      </c>
      <c r="G31" s="43"/>
      <c r="H31" s="27"/>
      <c r="I31" s="26"/>
      <c r="J31" s="22"/>
      <c r="K31" s="11"/>
      <c r="L31" s="11"/>
      <c r="M31" s="11"/>
      <c r="N31" s="11"/>
      <c r="O31" s="11"/>
      <c r="P31" s="11"/>
      <c r="Q31" s="11"/>
      <c r="R31" s="11"/>
      <c r="S31" s="11"/>
      <c r="T31" s="11"/>
      <c r="U31" s="11"/>
      <c r="V31" s="11"/>
      <c r="W31" s="11"/>
      <c r="X31" s="11"/>
      <c r="Y31" s="11"/>
      <c r="Z31" s="11"/>
    </row>
    <row r="32" spans="1:26" ht="12.75" customHeight="1">
      <c r="A32" s="21"/>
      <c r="B32" s="24"/>
      <c r="C32" s="34"/>
      <c r="D32" s="27"/>
      <c r="E32" s="33" t="s">
        <v>1182</v>
      </c>
      <c r="F32" s="41">
        <v>0.03</v>
      </c>
      <c r="G32" s="43"/>
      <c r="H32" s="27"/>
      <c r="I32" s="26"/>
      <c r="J32" s="22"/>
      <c r="K32" s="11"/>
      <c r="L32" s="11"/>
      <c r="M32" s="11"/>
      <c r="N32" s="11"/>
      <c r="O32" s="11"/>
      <c r="P32" s="11"/>
      <c r="Q32" s="11"/>
      <c r="R32" s="11"/>
      <c r="S32" s="11"/>
      <c r="T32" s="11"/>
      <c r="U32" s="11"/>
      <c r="V32" s="11"/>
      <c r="W32" s="11"/>
      <c r="X32" s="11"/>
      <c r="Y32" s="11"/>
      <c r="Z32" s="11"/>
    </row>
    <row r="33" spans="1:26" ht="12.75" customHeight="1">
      <c r="A33" s="21"/>
      <c r="B33" s="44"/>
      <c r="C33" s="34"/>
      <c r="D33" s="27"/>
      <c r="E33" s="33" t="s">
        <v>1183</v>
      </c>
      <c r="F33" s="41">
        <v>0.04</v>
      </c>
      <c r="G33" s="34"/>
      <c r="H33" s="27"/>
      <c r="I33" s="26"/>
      <c r="J33" s="22"/>
      <c r="K33" s="11"/>
      <c r="L33" s="11"/>
      <c r="M33" s="11"/>
      <c r="N33" s="11"/>
      <c r="O33" s="11"/>
      <c r="P33" s="11"/>
      <c r="Q33" s="11"/>
      <c r="R33" s="11"/>
      <c r="S33" s="11"/>
      <c r="T33" s="11"/>
      <c r="U33" s="11"/>
      <c r="V33" s="11"/>
      <c r="W33" s="11"/>
      <c r="X33" s="11"/>
      <c r="Y33" s="11"/>
      <c r="Z33" s="11"/>
    </row>
    <row r="34" spans="1:26" ht="12.75" customHeight="1" thickBot="1">
      <c r="A34" s="21"/>
      <c r="B34" s="24"/>
      <c r="C34" s="34"/>
      <c r="D34" s="27"/>
      <c r="E34" s="27"/>
      <c r="F34" s="27"/>
      <c r="G34" s="43"/>
      <c r="H34" s="27"/>
      <c r="I34" s="26"/>
      <c r="J34" s="22"/>
      <c r="K34" s="11"/>
      <c r="L34" s="11"/>
      <c r="M34" s="11"/>
      <c r="N34" s="11"/>
      <c r="O34" s="11"/>
      <c r="P34" s="11"/>
      <c r="Q34" s="11"/>
      <c r="R34" s="11"/>
      <c r="S34" s="11"/>
      <c r="T34" s="11"/>
      <c r="U34" s="11"/>
      <c r="V34" s="11"/>
      <c r="W34" s="11"/>
      <c r="X34" s="11"/>
      <c r="Y34" s="11"/>
      <c r="Z34" s="11"/>
    </row>
    <row r="35" spans="1:26" ht="54.75" customHeight="1" thickBot="1">
      <c r="A35" s="21"/>
      <c r="B35" s="24"/>
      <c r="C35" s="34"/>
      <c r="D35" s="1108" t="s">
        <v>1184</v>
      </c>
      <c r="E35" s="1103"/>
      <c r="F35" s="1109"/>
      <c r="G35" s="45">
        <f>(1+G18+G20+G22+G24+G28)/(1-G30)-1</f>
        <v>0.62313562706168479</v>
      </c>
      <c r="H35" s="27"/>
      <c r="I35" s="26"/>
      <c r="J35" s="22"/>
      <c r="K35" s="46"/>
      <c r="L35" s="11"/>
      <c r="M35" s="11"/>
      <c r="N35" s="11"/>
      <c r="O35" s="11"/>
      <c r="P35" s="11"/>
      <c r="Q35" s="11"/>
      <c r="R35" s="11"/>
      <c r="S35" s="11"/>
      <c r="T35" s="11"/>
      <c r="U35" s="11"/>
      <c r="V35" s="11"/>
      <c r="W35" s="11"/>
      <c r="X35" s="11"/>
      <c r="Y35" s="11"/>
      <c r="Z35" s="11"/>
    </row>
    <row r="36" spans="1:26" ht="15" customHeight="1">
      <c r="A36" s="21"/>
      <c r="B36" s="47"/>
      <c r="C36" s="48"/>
      <c r="D36" s="49"/>
      <c r="E36" s="49"/>
      <c r="F36" s="49"/>
      <c r="G36" s="50"/>
      <c r="H36" s="51"/>
      <c r="I36" s="52"/>
      <c r="J36" s="22"/>
      <c r="K36" s="11"/>
      <c r="L36" s="11"/>
      <c r="M36" s="11"/>
      <c r="N36" s="11"/>
      <c r="O36" s="11"/>
      <c r="P36" s="11"/>
      <c r="Q36" s="11"/>
      <c r="R36" s="11"/>
      <c r="S36" s="11"/>
      <c r="T36" s="11"/>
      <c r="U36" s="11"/>
      <c r="V36" s="11"/>
      <c r="W36" s="11"/>
      <c r="X36" s="11"/>
      <c r="Y36" s="11"/>
      <c r="Z36" s="11"/>
    </row>
    <row r="37" spans="1:26" ht="12.75" customHeight="1">
      <c r="A37" s="53"/>
      <c r="B37" s="11"/>
      <c r="C37" s="11"/>
      <c r="D37" s="11"/>
      <c r="E37" s="11"/>
      <c r="F37" s="11"/>
      <c r="G37" s="11"/>
      <c r="H37" s="11"/>
      <c r="I37" s="11"/>
      <c r="J37" s="22"/>
      <c r="K37" s="11"/>
      <c r="L37" s="11"/>
      <c r="M37" s="11"/>
      <c r="N37" s="11"/>
      <c r="O37" s="11"/>
      <c r="P37" s="11"/>
      <c r="Q37" s="11"/>
      <c r="R37" s="11"/>
      <c r="S37" s="11"/>
      <c r="T37" s="11"/>
      <c r="U37" s="11"/>
      <c r="V37" s="11"/>
      <c r="W37" s="11"/>
      <c r="X37" s="11"/>
      <c r="Y37" s="11"/>
      <c r="Z37" s="11"/>
    </row>
    <row r="38" spans="1:26" ht="12.75" customHeight="1">
      <c r="A38" s="1102" t="s">
        <v>1185</v>
      </c>
      <c r="B38" s="1103"/>
      <c r="C38" s="11"/>
      <c r="D38" s="11"/>
      <c r="E38" s="11"/>
      <c r="F38" s="11"/>
      <c r="G38" s="11"/>
      <c r="H38" s="11"/>
      <c r="I38" s="11"/>
      <c r="J38" s="22"/>
      <c r="K38" s="11"/>
      <c r="L38" s="11"/>
      <c r="M38" s="11"/>
      <c r="N38" s="11"/>
      <c r="O38" s="11"/>
      <c r="P38" s="11"/>
      <c r="Q38" s="11"/>
      <c r="R38" s="11"/>
      <c r="S38" s="11"/>
      <c r="T38" s="11"/>
      <c r="U38" s="11"/>
      <c r="V38" s="11"/>
      <c r="W38" s="11"/>
      <c r="X38" s="11"/>
      <c r="Y38" s="11"/>
      <c r="Z38" s="11"/>
    </row>
    <row r="39" spans="1:26" ht="12.75" customHeight="1">
      <c r="A39" s="1104" t="s">
        <v>1186</v>
      </c>
      <c r="B39" s="1103"/>
      <c r="C39" s="1103"/>
      <c r="D39" s="1103"/>
      <c r="E39" s="1103"/>
      <c r="F39" s="1103"/>
      <c r="G39" s="1103"/>
      <c r="H39" s="1103"/>
      <c r="I39" s="1103"/>
      <c r="J39" s="1105"/>
      <c r="K39" s="11"/>
      <c r="L39" s="11"/>
      <c r="M39" s="11"/>
      <c r="N39" s="11"/>
      <c r="O39" s="11"/>
      <c r="P39" s="11"/>
      <c r="Q39" s="11"/>
      <c r="R39" s="11"/>
      <c r="S39" s="11"/>
      <c r="T39" s="11"/>
      <c r="U39" s="11"/>
      <c r="V39" s="11"/>
      <c r="W39" s="11"/>
      <c r="X39" s="11"/>
      <c r="Y39" s="11"/>
      <c r="Z39" s="11"/>
    </row>
    <row r="40" spans="1:26" ht="12.75" customHeight="1">
      <c r="A40" s="1106"/>
      <c r="B40" s="1103"/>
      <c r="C40" s="1103"/>
      <c r="D40" s="1103"/>
      <c r="E40" s="1103"/>
      <c r="F40" s="1103"/>
      <c r="G40" s="1103"/>
      <c r="H40" s="1103"/>
      <c r="I40" s="1103"/>
      <c r="J40" s="1105"/>
      <c r="K40" s="11"/>
      <c r="L40" s="11"/>
      <c r="M40" s="11"/>
      <c r="N40" s="11"/>
      <c r="O40" s="11"/>
      <c r="P40" s="11"/>
      <c r="Q40" s="11"/>
      <c r="R40" s="11"/>
      <c r="S40" s="11"/>
      <c r="T40" s="11"/>
      <c r="U40" s="11"/>
      <c r="V40" s="11"/>
      <c r="W40" s="11"/>
      <c r="X40" s="11"/>
      <c r="Y40" s="11"/>
      <c r="Z40" s="11"/>
    </row>
    <row r="41" spans="1:26" ht="12.75" customHeight="1">
      <c r="A41" s="1110"/>
      <c r="B41" s="1111"/>
      <c r="C41" s="1111"/>
      <c r="D41" s="1111"/>
      <c r="E41" s="1111"/>
      <c r="F41" s="1111"/>
      <c r="G41" s="1111"/>
      <c r="H41" s="1111"/>
      <c r="I41" s="1111"/>
      <c r="J41" s="1112"/>
      <c r="K41" s="11"/>
      <c r="L41" s="11"/>
      <c r="M41" s="11"/>
      <c r="N41" s="11"/>
      <c r="O41" s="11"/>
      <c r="P41" s="11"/>
      <c r="Q41" s="11"/>
      <c r="R41" s="11"/>
      <c r="S41" s="11"/>
      <c r="T41" s="11"/>
      <c r="U41" s="11"/>
      <c r="V41" s="11"/>
      <c r="W41" s="11"/>
      <c r="X41" s="11"/>
      <c r="Y41" s="11"/>
      <c r="Z41" s="11"/>
    </row>
    <row r="42" spans="1:26" ht="12.75" customHeight="1">
      <c r="A42" s="11"/>
      <c r="B42" s="11"/>
      <c r="C42" s="11"/>
      <c r="D42" s="11"/>
      <c r="E42" s="11"/>
      <c r="F42" s="11"/>
      <c r="G42" s="11"/>
      <c r="H42" s="11"/>
      <c r="I42" s="11"/>
      <c r="J42" s="11"/>
      <c r="K42" s="11"/>
      <c r="L42" s="11"/>
      <c r="M42" s="11"/>
      <c r="N42" s="11"/>
      <c r="O42" s="11"/>
      <c r="P42" s="11"/>
      <c r="Q42" s="11"/>
      <c r="R42" s="11"/>
      <c r="S42" s="11"/>
      <c r="T42" s="11"/>
      <c r="U42" s="11"/>
      <c r="V42" s="11"/>
      <c r="W42" s="11"/>
      <c r="X42" s="11"/>
      <c r="Y42" s="11"/>
      <c r="Z42" s="11"/>
    </row>
    <row r="43" spans="1:26" ht="12.75" customHeight="1">
      <c r="A43" s="18"/>
      <c r="B43" s="19"/>
      <c r="C43" s="19"/>
      <c r="D43" s="19"/>
      <c r="E43" s="19"/>
      <c r="F43" s="19"/>
      <c r="G43" s="19"/>
      <c r="H43" s="19"/>
      <c r="I43" s="19"/>
      <c r="J43" s="20"/>
      <c r="K43" s="11"/>
      <c r="L43" s="11"/>
      <c r="M43" s="11"/>
      <c r="N43" s="11"/>
      <c r="O43" s="11"/>
      <c r="P43" s="11"/>
      <c r="Q43" s="11"/>
      <c r="R43" s="11"/>
      <c r="S43" s="11"/>
      <c r="T43" s="11"/>
      <c r="U43" s="11"/>
      <c r="V43" s="11"/>
      <c r="W43" s="11"/>
      <c r="X43" s="11"/>
      <c r="Y43" s="11"/>
      <c r="Z43" s="11"/>
    </row>
    <row r="44" spans="1:26" ht="12.75" customHeight="1">
      <c r="A44" s="21"/>
      <c r="B44" s="1113" t="s">
        <v>1187</v>
      </c>
      <c r="C44" s="1114"/>
      <c r="D44" s="1114"/>
      <c r="E44" s="1114"/>
      <c r="F44" s="1114"/>
      <c r="G44" s="1114"/>
      <c r="H44" s="1114"/>
      <c r="I44" s="1115"/>
      <c r="J44" s="22"/>
      <c r="K44" s="11"/>
      <c r="L44" s="11"/>
      <c r="M44" s="11"/>
      <c r="N44" s="11"/>
      <c r="O44" s="11"/>
      <c r="P44" s="11"/>
      <c r="Q44" s="11"/>
      <c r="R44" s="11"/>
      <c r="S44" s="11"/>
      <c r="T44" s="11"/>
      <c r="U44" s="11"/>
      <c r="V44" s="11"/>
      <c r="W44" s="11"/>
      <c r="X44" s="11"/>
      <c r="Y44" s="11"/>
      <c r="Z44" s="11"/>
    </row>
    <row r="45" spans="1:26" ht="12.75" customHeight="1">
      <c r="A45" s="21"/>
      <c r="B45" s="1116"/>
      <c r="C45" s="1103"/>
      <c r="D45" s="1103"/>
      <c r="E45" s="1103"/>
      <c r="F45" s="1103"/>
      <c r="G45" s="1103"/>
      <c r="H45" s="1103"/>
      <c r="I45" s="23"/>
      <c r="J45" s="22"/>
      <c r="K45" s="11"/>
      <c r="L45" s="11"/>
      <c r="M45" s="11"/>
      <c r="N45" s="11"/>
      <c r="O45" s="11"/>
      <c r="P45" s="11"/>
      <c r="Q45" s="11"/>
      <c r="R45" s="11"/>
      <c r="S45" s="11"/>
      <c r="T45" s="11"/>
      <c r="U45" s="11"/>
      <c r="V45" s="11"/>
      <c r="W45" s="11"/>
      <c r="X45" s="11"/>
      <c r="Y45" s="11"/>
      <c r="Z45" s="11"/>
    </row>
    <row r="46" spans="1:26" ht="12.75" customHeight="1">
      <c r="A46" s="21"/>
      <c r="B46" s="24"/>
      <c r="C46" s="25"/>
      <c r="D46" s="25"/>
      <c r="E46" s="25"/>
      <c r="F46" s="25"/>
      <c r="G46" s="25"/>
      <c r="H46" s="25"/>
      <c r="I46" s="26"/>
      <c r="J46" s="22"/>
      <c r="K46" s="11"/>
      <c r="L46" s="11"/>
      <c r="M46" s="11"/>
      <c r="N46" s="11"/>
      <c r="O46" s="11"/>
      <c r="P46" s="11"/>
      <c r="Q46" s="11"/>
      <c r="R46" s="11"/>
      <c r="S46" s="11"/>
      <c r="T46" s="11"/>
      <c r="U46" s="11"/>
      <c r="V46" s="11"/>
      <c r="W46" s="11"/>
      <c r="X46" s="11"/>
      <c r="Y46" s="11"/>
      <c r="Z46" s="11"/>
    </row>
    <row r="47" spans="1:26" ht="12.75" customHeight="1">
      <c r="A47" s="21"/>
      <c r="B47" s="24"/>
      <c r="C47" s="27"/>
      <c r="D47" s="28"/>
      <c r="E47" s="28"/>
      <c r="F47" s="28"/>
      <c r="G47" s="25"/>
      <c r="H47" s="25"/>
      <c r="I47" s="26"/>
      <c r="J47" s="22"/>
      <c r="K47" s="11"/>
      <c r="L47" s="11"/>
      <c r="M47" s="11"/>
      <c r="N47" s="11"/>
      <c r="O47" s="11"/>
      <c r="P47" s="11"/>
      <c r="Q47" s="11"/>
      <c r="R47" s="11"/>
      <c r="S47" s="11"/>
      <c r="T47" s="11"/>
      <c r="U47" s="11"/>
      <c r="V47" s="11"/>
      <c r="W47" s="11"/>
      <c r="X47" s="11"/>
      <c r="Y47" s="11"/>
      <c r="Z47" s="11"/>
    </row>
    <row r="48" spans="1:26" ht="12.75" customHeight="1">
      <c r="A48" s="21"/>
      <c r="B48" s="24"/>
      <c r="C48" s="27"/>
      <c r="D48" s="29" t="s">
        <v>1161</v>
      </c>
      <c r="E48" s="30" t="s">
        <v>1188</v>
      </c>
      <c r="F48" s="28"/>
      <c r="G48" s="25"/>
      <c r="H48" s="25"/>
      <c r="I48" s="26"/>
      <c r="J48" s="22"/>
      <c r="K48" s="11"/>
      <c r="L48" s="11"/>
      <c r="M48" s="11"/>
      <c r="N48" s="11"/>
      <c r="O48" s="11"/>
      <c r="P48" s="11"/>
      <c r="Q48" s="11"/>
      <c r="R48" s="11"/>
      <c r="S48" s="11"/>
      <c r="T48" s="11"/>
      <c r="U48" s="11"/>
      <c r="V48" s="11"/>
      <c r="W48" s="11"/>
      <c r="X48" s="11"/>
      <c r="Y48" s="11"/>
      <c r="Z48" s="11"/>
    </row>
    <row r="49" spans="1:26" ht="12.75" customHeight="1">
      <c r="A49" s="21"/>
      <c r="B49" s="24"/>
      <c r="C49" s="27"/>
      <c r="D49" s="28"/>
      <c r="E49" s="31" t="s">
        <v>1163</v>
      </c>
      <c r="F49" s="28"/>
      <c r="G49" s="25"/>
      <c r="H49" s="25"/>
      <c r="I49" s="26"/>
      <c r="J49" s="22"/>
      <c r="K49" s="11"/>
      <c r="L49" s="11"/>
      <c r="M49" s="11"/>
      <c r="N49" s="11"/>
      <c r="O49" s="11"/>
      <c r="P49" s="11"/>
      <c r="Q49" s="11"/>
      <c r="R49" s="11"/>
      <c r="S49" s="11"/>
      <c r="T49" s="11"/>
      <c r="U49" s="11"/>
      <c r="V49" s="11"/>
      <c r="W49" s="11"/>
      <c r="X49" s="11"/>
      <c r="Y49" s="11"/>
      <c r="Z49" s="11"/>
    </row>
    <row r="50" spans="1:26" ht="12.75" customHeight="1">
      <c r="A50" s="21"/>
      <c r="B50" s="24"/>
      <c r="C50" s="27"/>
      <c r="D50" s="28"/>
      <c r="E50" s="28"/>
      <c r="F50" s="28"/>
      <c r="G50" s="25"/>
      <c r="H50" s="25"/>
      <c r="I50" s="26"/>
      <c r="J50" s="22"/>
      <c r="K50" s="11"/>
      <c r="L50" s="11"/>
      <c r="M50" s="11"/>
      <c r="N50" s="11"/>
      <c r="O50" s="11"/>
      <c r="P50" s="11"/>
      <c r="Q50" s="11"/>
      <c r="R50" s="11"/>
      <c r="S50" s="11"/>
      <c r="T50" s="11"/>
      <c r="U50" s="11"/>
      <c r="V50" s="11"/>
      <c r="W50" s="11"/>
      <c r="X50" s="11"/>
      <c r="Y50" s="11"/>
      <c r="Z50" s="11"/>
    </row>
    <row r="51" spans="1:26" ht="12.75" customHeight="1">
      <c r="A51" s="21"/>
      <c r="B51" s="24"/>
      <c r="C51" s="25"/>
      <c r="D51" s="25"/>
      <c r="E51" s="25"/>
      <c r="F51" s="25"/>
      <c r="G51" s="25"/>
      <c r="H51" s="25"/>
      <c r="I51" s="26"/>
      <c r="J51" s="22"/>
      <c r="K51" s="11"/>
      <c r="L51" s="11"/>
      <c r="M51" s="11"/>
      <c r="N51" s="11"/>
      <c r="O51" s="11"/>
      <c r="P51" s="11"/>
      <c r="Q51" s="11"/>
      <c r="R51" s="11"/>
      <c r="S51" s="11"/>
      <c r="T51" s="11"/>
      <c r="U51" s="11"/>
      <c r="V51" s="11"/>
      <c r="W51" s="11"/>
      <c r="X51" s="11"/>
      <c r="Y51" s="11"/>
      <c r="Z51" s="11"/>
    </row>
    <row r="52" spans="1:26" ht="12.75" customHeight="1">
      <c r="A52" s="21"/>
      <c r="B52" s="32"/>
      <c r="C52" s="33" t="s">
        <v>1164</v>
      </c>
      <c r="D52" s="27"/>
      <c r="E52" s="27"/>
      <c r="F52" s="27"/>
      <c r="G52" s="27"/>
      <c r="H52" s="27"/>
      <c r="I52" s="26"/>
      <c r="J52" s="22"/>
      <c r="K52" s="11"/>
      <c r="L52" s="11"/>
      <c r="M52" s="11"/>
      <c r="N52" s="11"/>
      <c r="O52" s="11"/>
      <c r="P52" s="11"/>
      <c r="Q52" s="11"/>
      <c r="R52" s="11"/>
      <c r="S52" s="11"/>
      <c r="T52" s="11"/>
      <c r="U52" s="11"/>
      <c r="V52" s="11"/>
      <c r="W52" s="11"/>
      <c r="X52" s="11"/>
      <c r="Y52" s="11"/>
      <c r="Z52" s="11"/>
    </row>
    <row r="53" spans="1:26" ht="12.75" customHeight="1">
      <c r="A53" s="21"/>
      <c r="B53" s="24"/>
      <c r="C53" s="27"/>
      <c r="D53" s="27"/>
      <c r="E53" s="27"/>
      <c r="F53" s="27"/>
      <c r="G53" s="27"/>
      <c r="H53" s="27"/>
      <c r="I53" s="26"/>
      <c r="J53" s="22"/>
      <c r="K53" s="11"/>
      <c r="L53" s="11"/>
      <c r="M53" s="11"/>
      <c r="N53" s="11"/>
      <c r="O53" s="11"/>
      <c r="P53" s="11"/>
      <c r="Q53" s="11"/>
      <c r="R53" s="11"/>
      <c r="S53" s="11"/>
      <c r="T53" s="11"/>
      <c r="U53" s="11"/>
      <c r="V53" s="11"/>
      <c r="W53" s="11"/>
      <c r="X53" s="11"/>
      <c r="Y53" s="11"/>
      <c r="Z53" s="11"/>
    </row>
    <row r="54" spans="1:26" ht="12.75" customHeight="1">
      <c r="A54" s="21"/>
      <c r="B54" s="32"/>
      <c r="C54" s="34" t="s">
        <v>1165</v>
      </c>
      <c r="D54" s="1107" t="s">
        <v>1166</v>
      </c>
      <c r="E54" s="1103"/>
      <c r="F54" s="1105"/>
      <c r="G54" s="35">
        <f>G18</f>
        <v>3.2199999999999999E-2</v>
      </c>
      <c r="H54" s="34"/>
      <c r="I54" s="36"/>
      <c r="J54" s="22"/>
      <c r="K54" s="11"/>
      <c r="L54" s="11"/>
      <c r="M54" s="11"/>
      <c r="N54" s="11"/>
      <c r="O54" s="11"/>
      <c r="P54" s="11"/>
      <c r="Q54" s="11"/>
      <c r="R54" s="11"/>
      <c r="S54" s="11"/>
      <c r="T54" s="11"/>
      <c r="U54" s="11"/>
      <c r="V54" s="11"/>
      <c r="W54" s="11"/>
      <c r="X54" s="11"/>
      <c r="Y54" s="11"/>
      <c r="Z54" s="11"/>
    </row>
    <row r="55" spans="1:26" ht="12.75" customHeight="1">
      <c r="A55" s="21"/>
      <c r="B55" s="32"/>
      <c r="C55" s="34"/>
      <c r="D55" s="34"/>
      <c r="E55" s="34"/>
      <c r="F55" s="34"/>
      <c r="G55" s="37"/>
      <c r="H55" s="34"/>
      <c r="I55" s="36"/>
      <c r="J55" s="22"/>
      <c r="K55" s="11"/>
      <c r="L55" s="11"/>
      <c r="M55" s="11"/>
      <c r="N55" s="11"/>
      <c r="O55" s="11"/>
      <c r="P55" s="11"/>
      <c r="Q55" s="11"/>
      <c r="R55" s="11"/>
      <c r="S55" s="11"/>
      <c r="T55" s="11"/>
      <c r="U55" s="11"/>
      <c r="V55" s="11"/>
      <c r="W55" s="11"/>
      <c r="X55" s="11"/>
      <c r="Y55" s="11"/>
      <c r="Z55" s="11"/>
    </row>
    <row r="56" spans="1:26" ht="12.75" customHeight="1">
      <c r="A56" s="21"/>
      <c r="B56" s="32"/>
      <c r="C56" s="34" t="s">
        <v>1167</v>
      </c>
      <c r="D56" s="1107" t="s">
        <v>1168</v>
      </c>
      <c r="E56" s="1103"/>
      <c r="F56" s="1105"/>
      <c r="G56" s="35"/>
      <c r="H56" s="34"/>
      <c r="I56" s="36"/>
      <c r="J56" s="22"/>
      <c r="K56" s="11"/>
      <c r="L56" s="11"/>
      <c r="M56" s="11"/>
      <c r="N56" s="11"/>
      <c r="O56" s="11"/>
      <c r="P56" s="11"/>
      <c r="Q56" s="11"/>
      <c r="R56" s="11"/>
      <c r="S56" s="11"/>
      <c r="T56" s="11"/>
      <c r="U56" s="11"/>
      <c r="V56" s="11"/>
      <c r="W56" s="11"/>
      <c r="X56" s="11"/>
      <c r="Y56" s="11"/>
      <c r="Z56" s="11"/>
    </row>
    <row r="57" spans="1:26" ht="12.75" customHeight="1">
      <c r="A57" s="21"/>
      <c r="B57" s="24"/>
      <c r="C57" s="34"/>
      <c r="D57" s="39"/>
      <c r="E57" s="39"/>
      <c r="F57" s="39"/>
      <c r="G57" s="37"/>
      <c r="H57" s="27"/>
      <c r="I57" s="26"/>
      <c r="J57" s="22"/>
      <c r="K57" s="11"/>
      <c r="L57" s="11"/>
      <c r="M57" s="11"/>
      <c r="N57" s="11"/>
      <c r="O57" s="11"/>
      <c r="P57" s="11"/>
      <c r="Q57" s="11"/>
      <c r="R57" s="11"/>
      <c r="S57" s="11"/>
      <c r="T57" s="11"/>
      <c r="U57" s="11"/>
      <c r="V57" s="11"/>
      <c r="W57" s="11"/>
      <c r="X57" s="11"/>
      <c r="Y57" s="11"/>
      <c r="Z57" s="11"/>
    </row>
    <row r="58" spans="1:26" ht="12.75" customHeight="1">
      <c r="A58" s="21"/>
      <c r="B58" s="24"/>
      <c r="C58" s="34" t="s">
        <v>1169</v>
      </c>
      <c r="D58" s="1107" t="s">
        <v>1170</v>
      </c>
      <c r="E58" s="1103"/>
      <c r="F58" s="1105"/>
      <c r="G58" s="35">
        <f>G22</f>
        <v>6.0000000000000001E-3</v>
      </c>
      <c r="H58" s="27"/>
      <c r="I58" s="26"/>
      <c r="J58" s="22"/>
      <c r="K58" s="11"/>
      <c r="L58" s="11"/>
      <c r="M58" s="11"/>
      <c r="N58" s="11"/>
      <c r="O58" s="11"/>
      <c r="P58" s="11"/>
      <c r="Q58" s="11"/>
      <c r="R58" s="11"/>
      <c r="S58" s="11"/>
      <c r="T58" s="11"/>
      <c r="U58" s="11"/>
      <c r="V58" s="11"/>
      <c r="W58" s="11"/>
      <c r="X58" s="11"/>
      <c r="Y58" s="11"/>
      <c r="Z58" s="11"/>
    </row>
    <row r="59" spans="1:26" ht="12.75" customHeight="1">
      <c r="A59" s="21"/>
      <c r="B59" s="24"/>
      <c r="C59" s="34"/>
      <c r="D59" s="40"/>
      <c r="E59" s="40"/>
      <c r="F59" s="27"/>
      <c r="G59" s="37"/>
      <c r="H59" s="27"/>
      <c r="I59" s="26"/>
      <c r="J59" s="22"/>
      <c r="K59" s="11"/>
      <c r="L59" s="11"/>
      <c r="M59" s="11"/>
      <c r="N59" s="11"/>
      <c r="O59" s="11"/>
      <c r="P59" s="11"/>
      <c r="Q59" s="11"/>
      <c r="R59" s="11"/>
      <c r="S59" s="11"/>
      <c r="T59" s="11"/>
      <c r="U59" s="11"/>
      <c r="V59" s="11"/>
      <c r="W59" s="11"/>
      <c r="X59" s="11"/>
      <c r="Y59" s="11"/>
      <c r="Z59" s="11"/>
    </row>
    <row r="60" spans="1:26" ht="12.75" customHeight="1">
      <c r="A60" s="21"/>
      <c r="B60" s="24"/>
      <c r="C60" s="34" t="s">
        <v>1171</v>
      </c>
      <c r="D60" s="1107" t="s">
        <v>1172</v>
      </c>
      <c r="E60" s="1103"/>
      <c r="F60" s="1105"/>
      <c r="G60" s="35">
        <f>F61+F62</f>
        <v>0.02</v>
      </c>
      <c r="H60" s="27"/>
      <c r="I60" s="26"/>
      <c r="J60" s="22"/>
      <c r="K60" s="11"/>
      <c r="L60" s="11"/>
      <c r="M60" s="11"/>
      <c r="N60" s="11"/>
      <c r="O60" s="11"/>
      <c r="P60" s="11"/>
      <c r="Q60" s="11"/>
      <c r="R60" s="11"/>
      <c r="S60" s="11"/>
      <c r="T60" s="11"/>
      <c r="U60" s="11"/>
      <c r="V60" s="11"/>
      <c r="W60" s="11"/>
      <c r="X60" s="11"/>
      <c r="Y60" s="11"/>
      <c r="Z60" s="11"/>
    </row>
    <row r="61" spans="1:26" ht="12.75" customHeight="1">
      <c r="A61" s="21"/>
      <c r="B61" s="24"/>
      <c r="C61" s="33" t="s">
        <v>1173</v>
      </c>
      <c r="D61" s="27"/>
      <c r="E61" s="33" t="s">
        <v>1174</v>
      </c>
      <c r="F61" s="41">
        <f t="shared" ref="F61:F62" si="0">F25</f>
        <v>1.4E-2</v>
      </c>
      <c r="G61" s="37"/>
      <c r="H61" s="27"/>
      <c r="I61" s="26"/>
      <c r="J61" s="22"/>
      <c r="K61" s="11"/>
      <c r="L61" s="11"/>
      <c r="M61" s="11"/>
      <c r="N61" s="11"/>
      <c r="O61" s="11"/>
      <c r="P61" s="11"/>
      <c r="Q61" s="11"/>
      <c r="R61" s="11"/>
      <c r="S61" s="11"/>
      <c r="T61" s="11"/>
      <c r="U61" s="11"/>
      <c r="V61" s="11"/>
      <c r="W61" s="11"/>
      <c r="X61" s="11"/>
      <c r="Y61" s="11"/>
      <c r="Z61" s="11"/>
    </row>
    <row r="62" spans="1:26" ht="12.75" customHeight="1">
      <c r="A62" s="21"/>
      <c r="B62" s="24"/>
      <c r="C62" s="33" t="s">
        <v>1175</v>
      </c>
      <c r="D62" s="27"/>
      <c r="E62" s="33" t="s">
        <v>1176</v>
      </c>
      <c r="F62" s="41">
        <f t="shared" si="0"/>
        <v>6.0000000000000001E-3</v>
      </c>
      <c r="G62" s="37"/>
      <c r="H62" s="27"/>
      <c r="I62" s="26"/>
      <c r="J62" s="22"/>
      <c r="K62" s="11"/>
      <c r="L62" s="11"/>
      <c r="M62" s="11"/>
      <c r="N62" s="11"/>
      <c r="O62" s="11"/>
      <c r="P62" s="11"/>
      <c r="Q62" s="11"/>
      <c r="R62" s="11"/>
      <c r="S62" s="11"/>
      <c r="T62" s="11"/>
      <c r="U62" s="11"/>
      <c r="V62" s="11"/>
      <c r="W62" s="11"/>
      <c r="X62" s="11"/>
      <c r="Y62" s="11"/>
      <c r="Z62" s="11"/>
    </row>
    <row r="63" spans="1:26" ht="12.75" customHeight="1">
      <c r="A63" s="21"/>
      <c r="B63" s="24"/>
      <c r="C63" s="34"/>
      <c r="D63" s="39"/>
      <c r="E63" s="39"/>
      <c r="F63" s="42"/>
      <c r="G63" s="37"/>
      <c r="H63" s="27"/>
      <c r="I63" s="26"/>
      <c r="J63" s="22"/>
      <c r="K63" s="11"/>
      <c r="L63" s="11"/>
      <c r="M63" s="11"/>
      <c r="N63" s="11"/>
      <c r="O63" s="11"/>
      <c r="P63" s="11"/>
      <c r="Q63" s="11"/>
      <c r="R63" s="11"/>
      <c r="S63" s="11"/>
      <c r="T63" s="11"/>
      <c r="U63" s="11"/>
      <c r="V63" s="11"/>
      <c r="W63" s="11"/>
      <c r="X63" s="11"/>
      <c r="Y63" s="11"/>
      <c r="Z63" s="11"/>
    </row>
    <row r="64" spans="1:26" ht="12.75" customHeight="1">
      <c r="A64" s="21"/>
      <c r="B64" s="24"/>
      <c r="C64" s="33" t="s">
        <v>1177</v>
      </c>
      <c r="D64" s="1107" t="s">
        <v>1178</v>
      </c>
      <c r="E64" s="1103"/>
      <c r="F64" s="1105"/>
      <c r="G64" s="35">
        <v>4.0399999999999998E-2</v>
      </c>
      <c r="H64" s="27"/>
      <c r="I64" s="26"/>
      <c r="J64" s="22"/>
      <c r="K64" s="11"/>
      <c r="L64" s="11"/>
      <c r="M64" s="11"/>
      <c r="N64" s="11"/>
      <c r="O64" s="11"/>
      <c r="P64" s="11"/>
      <c r="Q64" s="11"/>
      <c r="R64" s="11"/>
      <c r="S64" s="11"/>
      <c r="T64" s="11"/>
      <c r="U64" s="11"/>
      <c r="V64" s="11"/>
      <c r="W64" s="11"/>
      <c r="X64" s="11"/>
      <c r="Y64" s="11"/>
      <c r="Z64" s="11"/>
    </row>
    <row r="65" spans="1:26" ht="12.75" customHeight="1">
      <c r="A65" s="21"/>
      <c r="B65" s="24"/>
      <c r="C65" s="34"/>
      <c r="D65" s="34"/>
      <c r="E65" s="34"/>
      <c r="F65" s="34"/>
      <c r="G65" s="37"/>
      <c r="H65" s="27"/>
      <c r="I65" s="26"/>
      <c r="J65" s="22"/>
      <c r="K65" s="11"/>
      <c r="L65" s="11"/>
      <c r="M65" s="11"/>
      <c r="N65" s="11"/>
      <c r="O65" s="11"/>
      <c r="P65" s="11"/>
      <c r="Q65" s="11"/>
      <c r="R65" s="11"/>
      <c r="S65" s="11"/>
      <c r="T65" s="11"/>
      <c r="U65" s="11"/>
      <c r="V65" s="11"/>
      <c r="W65" s="11"/>
      <c r="X65" s="11"/>
      <c r="Y65" s="11"/>
      <c r="Z65" s="11"/>
    </row>
    <row r="66" spans="1:26" ht="12.75" customHeight="1">
      <c r="A66" s="21"/>
      <c r="B66" s="24"/>
      <c r="C66" s="33" t="s">
        <v>1179</v>
      </c>
      <c r="D66" s="1107" t="s">
        <v>1180</v>
      </c>
      <c r="E66" s="1103"/>
      <c r="F66" s="1105"/>
      <c r="G66" s="35">
        <f>F67+F68+F69+F70</f>
        <v>3.6499999999999998E-2</v>
      </c>
      <c r="H66" s="27"/>
      <c r="I66" s="26"/>
      <c r="J66" s="22"/>
      <c r="K66" s="11"/>
      <c r="L66" s="11"/>
      <c r="M66" s="11"/>
      <c r="N66" s="11"/>
      <c r="O66" s="11"/>
      <c r="P66" s="11"/>
      <c r="Q66" s="11"/>
      <c r="R66" s="11"/>
      <c r="S66" s="11"/>
      <c r="T66" s="11"/>
      <c r="U66" s="11"/>
      <c r="V66" s="11"/>
      <c r="W66" s="11"/>
      <c r="X66" s="11"/>
      <c r="Y66" s="11"/>
      <c r="Z66" s="11"/>
    </row>
    <row r="67" spans="1:26" ht="12.75" customHeight="1">
      <c r="A67" s="21"/>
      <c r="B67" s="24"/>
      <c r="C67" s="34"/>
      <c r="D67" s="27"/>
      <c r="E67" s="33" t="s">
        <v>1181</v>
      </c>
      <c r="F67" s="41">
        <v>6.4999999999999997E-3</v>
      </c>
      <c r="G67" s="43"/>
      <c r="H67" s="27"/>
      <c r="I67" s="26"/>
      <c r="J67" s="22"/>
      <c r="K67" s="11"/>
      <c r="L67" s="11"/>
      <c r="M67" s="11"/>
      <c r="N67" s="11"/>
      <c r="O67" s="11"/>
      <c r="P67" s="11"/>
      <c r="Q67" s="11"/>
      <c r="R67" s="11"/>
      <c r="S67" s="11"/>
      <c r="T67" s="11"/>
      <c r="U67" s="11"/>
      <c r="V67" s="11"/>
      <c r="W67" s="11"/>
      <c r="X67" s="11"/>
      <c r="Y67" s="11"/>
      <c r="Z67" s="11"/>
    </row>
    <row r="68" spans="1:26" ht="12.75" customHeight="1">
      <c r="A68" s="21"/>
      <c r="B68" s="24"/>
      <c r="C68" s="34"/>
      <c r="D68" s="27"/>
      <c r="E68" s="33" t="s">
        <v>1182</v>
      </c>
      <c r="F68" s="41">
        <v>0.03</v>
      </c>
      <c r="G68" s="43"/>
      <c r="H68" s="27"/>
      <c r="I68" s="26"/>
      <c r="J68" s="22"/>
      <c r="K68" s="11"/>
      <c r="L68" s="11"/>
      <c r="M68" s="11"/>
      <c r="N68" s="11"/>
      <c r="O68" s="11"/>
      <c r="P68" s="11"/>
      <c r="Q68" s="11"/>
      <c r="R68" s="11"/>
      <c r="S68" s="11"/>
      <c r="T68" s="11"/>
      <c r="U68" s="11"/>
      <c r="V68" s="11"/>
      <c r="W68" s="11"/>
      <c r="X68" s="11"/>
      <c r="Y68" s="11"/>
      <c r="Z68" s="11"/>
    </row>
    <row r="69" spans="1:26" ht="12.75" customHeight="1">
      <c r="A69" s="21"/>
      <c r="B69" s="24"/>
      <c r="C69" s="34"/>
      <c r="D69" s="27"/>
      <c r="E69" s="34"/>
      <c r="F69" s="41"/>
      <c r="G69" s="43"/>
      <c r="H69" s="27"/>
      <c r="I69" s="26"/>
      <c r="J69" s="22"/>
      <c r="K69" s="11"/>
      <c r="L69" s="11"/>
      <c r="M69" s="11"/>
      <c r="N69" s="11"/>
      <c r="O69" s="11"/>
      <c r="P69" s="11"/>
      <c r="Q69" s="11"/>
      <c r="R69" s="11"/>
      <c r="S69" s="11"/>
      <c r="T69" s="11"/>
      <c r="U69" s="11"/>
      <c r="V69" s="11"/>
      <c r="W69" s="11"/>
      <c r="X69" s="11"/>
      <c r="Y69" s="11"/>
      <c r="Z69" s="11"/>
    </row>
    <row r="70" spans="1:26" ht="12.75" customHeight="1">
      <c r="A70" s="21"/>
      <c r="B70" s="44"/>
      <c r="C70" s="34"/>
      <c r="D70" s="27"/>
      <c r="E70" s="33" t="s">
        <v>1183</v>
      </c>
      <c r="F70" s="41"/>
      <c r="G70" s="34"/>
      <c r="H70" s="27"/>
      <c r="I70" s="26"/>
      <c r="J70" s="22"/>
      <c r="K70" s="11"/>
      <c r="L70" s="11"/>
      <c r="M70" s="11"/>
      <c r="N70" s="11"/>
      <c r="O70" s="11"/>
      <c r="P70" s="11"/>
      <c r="Q70" s="11"/>
      <c r="R70" s="11"/>
      <c r="S70" s="11"/>
      <c r="T70" s="11"/>
      <c r="U70" s="11"/>
      <c r="V70" s="11"/>
      <c r="W70" s="11"/>
      <c r="X70" s="11"/>
      <c r="Y70" s="11"/>
      <c r="Z70" s="11"/>
    </row>
    <row r="71" spans="1:26" ht="12.75" customHeight="1" thickBot="1">
      <c r="A71" s="21"/>
      <c r="B71" s="24"/>
      <c r="C71" s="34"/>
      <c r="D71" s="27"/>
      <c r="E71" s="27"/>
      <c r="F71" s="27"/>
      <c r="G71" s="43"/>
      <c r="H71" s="27"/>
      <c r="I71" s="26"/>
      <c r="J71" s="22"/>
      <c r="K71" s="11"/>
      <c r="L71" s="11"/>
      <c r="M71" s="11"/>
      <c r="N71" s="11"/>
      <c r="O71" s="11"/>
      <c r="P71" s="11"/>
      <c r="Q71" s="11"/>
      <c r="R71" s="11"/>
      <c r="S71" s="11"/>
      <c r="T71" s="11"/>
      <c r="U71" s="11"/>
      <c r="V71" s="11"/>
      <c r="W71" s="11"/>
      <c r="X71" s="11"/>
      <c r="Y71" s="11"/>
      <c r="Z71" s="11"/>
    </row>
    <row r="72" spans="1:26" ht="12.75" customHeight="1" thickBot="1">
      <c r="A72" s="21"/>
      <c r="B72" s="24"/>
      <c r="C72" s="33" t="s">
        <v>1189</v>
      </c>
      <c r="D72" s="1108" t="s">
        <v>1184</v>
      </c>
      <c r="E72" s="1103"/>
      <c r="F72" s="1109"/>
      <c r="G72" s="45">
        <f>(1+G54+G58+G60+G64)/(1-G66)-1</f>
        <v>0.14021795537104298</v>
      </c>
      <c r="H72" s="27"/>
      <c r="I72" s="26"/>
      <c r="J72" s="22"/>
      <c r="K72" s="11"/>
      <c r="L72" s="11"/>
      <c r="M72" s="11"/>
      <c r="N72" s="11"/>
      <c r="O72" s="11"/>
      <c r="P72" s="11"/>
      <c r="Q72" s="11"/>
      <c r="R72" s="11"/>
      <c r="S72" s="11"/>
      <c r="T72" s="11"/>
      <c r="U72" s="11"/>
      <c r="V72" s="11"/>
      <c r="W72" s="11"/>
      <c r="X72" s="11"/>
      <c r="Y72" s="11"/>
      <c r="Z72" s="11"/>
    </row>
    <row r="73" spans="1:26" ht="12.75" customHeight="1">
      <c r="A73" s="21"/>
      <c r="B73" s="47"/>
      <c r="C73" s="48"/>
      <c r="D73" s="49"/>
      <c r="E73" s="49"/>
      <c r="F73" s="49"/>
      <c r="G73" s="50"/>
      <c r="H73" s="51"/>
      <c r="I73" s="52"/>
      <c r="J73" s="22"/>
      <c r="K73" s="11"/>
      <c r="L73" s="11"/>
      <c r="M73" s="11"/>
      <c r="N73" s="11"/>
      <c r="O73" s="11"/>
      <c r="P73" s="11"/>
      <c r="Q73" s="11"/>
      <c r="R73" s="11"/>
      <c r="S73" s="11"/>
      <c r="T73" s="11"/>
      <c r="U73" s="11"/>
      <c r="V73" s="11"/>
      <c r="W73" s="11"/>
      <c r="X73" s="11"/>
      <c r="Y73" s="11"/>
      <c r="Z73" s="11"/>
    </row>
    <row r="74" spans="1:26" ht="12.75" customHeight="1">
      <c r="A74" s="53"/>
      <c r="B74" s="11"/>
      <c r="C74" s="11"/>
      <c r="D74" s="11"/>
      <c r="E74" s="11"/>
      <c r="F74" s="11"/>
      <c r="G74" s="11"/>
      <c r="H74" s="11"/>
      <c r="I74" s="11"/>
      <c r="J74" s="22"/>
      <c r="K74" s="11"/>
      <c r="L74" s="11"/>
      <c r="M74" s="11"/>
      <c r="N74" s="11"/>
      <c r="O74" s="11"/>
      <c r="P74" s="11"/>
      <c r="Q74" s="11"/>
      <c r="R74" s="11"/>
      <c r="S74" s="11"/>
      <c r="T74" s="11"/>
      <c r="U74" s="11"/>
      <c r="V74" s="11"/>
      <c r="W74" s="11"/>
      <c r="X74" s="11"/>
      <c r="Y74" s="11"/>
      <c r="Z74" s="11"/>
    </row>
    <row r="75" spans="1:26" ht="12.75" customHeight="1">
      <c r="A75" s="1102" t="s">
        <v>1185</v>
      </c>
      <c r="B75" s="1103"/>
      <c r="C75" s="11"/>
      <c r="D75" s="11"/>
      <c r="E75" s="11"/>
      <c r="F75" s="11"/>
      <c r="G75" s="11"/>
      <c r="H75" s="11"/>
      <c r="I75" s="11"/>
      <c r="J75" s="22"/>
      <c r="K75" s="11"/>
      <c r="L75" s="11"/>
      <c r="M75" s="11"/>
      <c r="N75" s="11"/>
      <c r="O75" s="11"/>
      <c r="P75" s="11"/>
      <c r="Q75" s="11"/>
      <c r="R75" s="11"/>
      <c r="S75" s="11"/>
      <c r="T75" s="11"/>
      <c r="U75" s="11"/>
      <c r="V75" s="11"/>
      <c r="W75" s="11"/>
      <c r="X75" s="11"/>
      <c r="Y75" s="11"/>
      <c r="Z75" s="11"/>
    </row>
    <row r="76" spans="1:26" ht="12.75" customHeight="1">
      <c r="A76" s="1104" t="s">
        <v>1186</v>
      </c>
      <c r="B76" s="1103"/>
      <c r="C76" s="1103"/>
      <c r="D76" s="1103"/>
      <c r="E76" s="1103"/>
      <c r="F76" s="1103"/>
      <c r="G76" s="1103"/>
      <c r="H76" s="1103"/>
      <c r="I76" s="1103"/>
      <c r="J76" s="1105"/>
      <c r="K76" s="11"/>
      <c r="L76" s="11"/>
      <c r="M76" s="11"/>
      <c r="N76" s="11"/>
      <c r="O76" s="11"/>
      <c r="P76" s="11"/>
      <c r="Q76" s="11"/>
      <c r="R76" s="11"/>
      <c r="S76" s="11"/>
      <c r="T76" s="11"/>
      <c r="U76" s="11"/>
      <c r="V76" s="11"/>
      <c r="W76" s="11"/>
      <c r="X76" s="11"/>
      <c r="Y76" s="11"/>
      <c r="Z76" s="11"/>
    </row>
    <row r="77" spans="1:26" ht="12.75" customHeight="1">
      <c r="A77" s="1106"/>
      <c r="B77" s="1103"/>
      <c r="C77" s="1103"/>
      <c r="D77" s="1103"/>
      <c r="E77" s="1103"/>
      <c r="F77" s="1103"/>
      <c r="G77" s="1103"/>
      <c r="H77" s="1103"/>
      <c r="I77" s="1103"/>
      <c r="J77" s="1105"/>
      <c r="K77" s="11"/>
      <c r="L77" s="11"/>
      <c r="M77" s="11"/>
      <c r="N77" s="11"/>
      <c r="O77" s="11"/>
      <c r="P77" s="11"/>
      <c r="Q77" s="11"/>
      <c r="R77" s="11"/>
      <c r="S77" s="11"/>
      <c r="T77" s="11"/>
      <c r="U77" s="11"/>
      <c r="V77" s="11"/>
      <c r="W77" s="11"/>
      <c r="X77" s="11"/>
      <c r="Y77" s="11"/>
      <c r="Z77" s="11"/>
    </row>
    <row r="78" spans="1:26" ht="12.75" customHeight="1">
      <c r="A78" s="11"/>
      <c r="B78" s="11"/>
      <c r="C78" s="11"/>
      <c r="D78" s="11"/>
      <c r="E78" s="11"/>
      <c r="F78" s="11"/>
      <c r="G78" s="11"/>
      <c r="H78" s="11"/>
      <c r="I78" s="11"/>
      <c r="J78" s="11"/>
      <c r="K78" s="11"/>
      <c r="L78" s="11"/>
      <c r="M78" s="11"/>
      <c r="N78" s="11"/>
      <c r="O78" s="11"/>
      <c r="P78" s="11"/>
      <c r="Q78" s="11"/>
      <c r="R78" s="11"/>
      <c r="S78" s="11"/>
      <c r="T78" s="11"/>
      <c r="U78" s="11"/>
      <c r="V78" s="11"/>
      <c r="W78" s="11"/>
      <c r="X78" s="11"/>
      <c r="Y78" s="11"/>
      <c r="Z78" s="11"/>
    </row>
    <row r="79" spans="1:26" ht="12.75" customHeight="1">
      <c r="A79" s="11"/>
      <c r="B79" s="11"/>
      <c r="C79" s="11"/>
      <c r="D79" s="11"/>
      <c r="E79" s="11"/>
      <c r="F79" s="11"/>
      <c r="G79" s="11"/>
      <c r="H79" s="11"/>
      <c r="I79" s="11"/>
      <c r="J79" s="11"/>
      <c r="K79" s="11"/>
      <c r="L79" s="11"/>
      <c r="M79" s="11"/>
      <c r="N79" s="11"/>
      <c r="O79" s="11"/>
      <c r="P79" s="11"/>
      <c r="Q79" s="11"/>
      <c r="R79" s="11"/>
      <c r="S79" s="11"/>
      <c r="T79" s="11"/>
      <c r="U79" s="11"/>
      <c r="V79" s="11"/>
      <c r="W79" s="11"/>
      <c r="X79" s="11"/>
      <c r="Y79" s="11"/>
      <c r="Z79" s="11"/>
    </row>
    <row r="80" spans="1:26" ht="12.75" customHeight="1">
      <c r="A80" s="11"/>
      <c r="B80" s="11"/>
      <c r="C80" s="11"/>
      <c r="D80" s="11"/>
      <c r="E80" s="11"/>
      <c r="F80" s="11"/>
      <c r="G80" s="11"/>
      <c r="H80" s="11"/>
      <c r="I80" s="11"/>
      <c r="J80" s="11"/>
      <c r="K80" s="11"/>
      <c r="L80" s="11"/>
      <c r="M80" s="11"/>
      <c r="N80" s="11"/>
      <c r="O80" s="11"/>
      <c r="P80" s="11"/>
      <c r="Q80" s="11"/>
      <c r="R80" s="11"/>
      <c r="S80" s="11"/>
      <c r="T80" s="11"/>
      <c r="U80" s="11"/>
      <c r="V80" s="11"/>
      <c r="W80" s="11"/>
      <c r="X80" s="11"/>
      <c r="Y80" s="11"/>
      <c r="Z80" s="11"/>
    </row>
    <row r="81" spans="1:26" ht="12.75" customHeight="1">
      <c r="A81" s="11"/>
      <c r="B81" s="11"/>
      <c r="C81" s="11"/>
      <c r="D81" s="11"/>
      <c r="E81" s="11"/>
      <c r="F81" s="11"/>
      <c r="G81" s="11"/>
      <c r="H81" s="11"/>
      <c r="I81" s="11"/>
      <c r="J81" s="11"/>
      <c r="K81" s="11"/>
      <c r="L81" s="11"/>
      <c r="M81" s="11"/>
      <c r="N81" s="11"/>
      <c r="O81" s="11"/>
      <c r="P81" s="11"/>
      <c r="Q81" s="11"/>
      <c r="R81" s="11"/>
      <c r="S81" s="11"/>
      <c r="T81" s="11"/>
      <c r="U81" s="11"/>
      <c r="V81" s="11"/>
      <c r="W81" s="11"/>
      <c r="X81" s="11"/>
      <c r="Y81" s="11"/>
      <c r="Z81" s="11"/>
    </row>
    <row r="82" spans="1:26" ht="12.75" customHeight="1">
      <c r="A82" s="11"/>
      <c r="B82" s="11"/>
      <c r="C82" s="11"/>
      <c r="D82" s="11"/>
      <c r="E82" s="11"/>
      <c r="F82" s="11"/>
      <c r="G82" s="11"/>
      <c r="H82" s="11"/>
      <c r="I82" s="11"/>
      <c r="J82" s="11"/>
      <c r="K82" s="11"/>
      <c r="L82" s="11"/>
      <c r="M82" s="11"/>
      <c r="N82" s="11"/>
      <c r="O82" s="11"/>
      <c r="P82" s="11"/>
      <c r="Q82" s="11"/>
      <c r="R82" s="11"/>
      <c r="S82" s="11"/>
      <c r="T82" s="11"/>
      <c r="U82" s="11"/>
      <c r="V82" s="11"/>
      <c r="W82" s="11"/>
      <c r="X82" s="11"/>
      <c r="Y82" s="11"/>
      <c r="Z82" s="11"/>
    </row>
    <row r="83" spans="1:26" ht="12.75" customHeight="1">
      <c r="A83" s="11"/>
      <c r="B83" s="11"/>
      <c r="C83" s="11"/>
      <c r="D83" s="11"/>
      <c r="E83" s="11"/>
      <c r="F83" s="11"/>
      <c r="G83" s="11"/>
      <c r="H83" s="11"/>
      <c r="I83" s="11"/>
      <c r="J83" s="11"/>
      <c r="K83" s="11"/>
      <c r="L83" s="11"/>
      <c r="M83" s="11"/>
      <c r="N83" s="11"/>
      <c r="O83" s="11"/>
      <c r="P83" s="11"/>
      <c r="Q83" s="11"/>
      <c r="R83" s="11"/>
      <c r="S83" s="11"/>
      <c r="T83" s="11"/>
      <c r="U83" s="11"/>
      <c r="V83" s="11"/>
      <c r="W83" s="11"/>
      <c r="X83" s="11"/>
      <c r="Y83" s="11"/>
      <c r="Z83" s="11"/>
    </row>
    <row r="84" spans="1:26" ht="12.75" customHeight="1">
      <c r="A84" s="11"/>
      <c r="B84" s="11"/>
      <c r="C84" s="11"/>
      <c r="D84" s="11"/>
      <c r="E84" s="11"/>
      <c r="F84" s="11"/>
      <c r="G84" s="11"/>
      <c r="H84" s="11"/>
      <c r="I84" s="11"/>
      <c r="J84" s="11"/>
      <c r="K84" s="11"/>
      <c r="L84" s="11"/>
      <c r="M84" s="11"/>
      <c r="N84" s="11"/>
      <c r="O84" s="11"/>
      <c r="P84" s="11"/>
      <c r="Q84" s="11"/>
      <c r="R84" s="11"/>
      <c r="S84" s="11"/>
      <c r="T84" s="11"/>
      <c r="U84" s="11"/>
      <c r="V84" s="11"/>
      <c r="W84" s="11"/>
      <c r="X84" s="11"/>
      <c r="Y84" s="11"/>
      <c r="Z84" s="11"/>
    </row>
    <row r="85" spans="1:26" ht="12.75" customHeight="1">
      <c r="A85" s="11"/>
      <c r="B85" s="11"/>
      <c r="C85" s="11"/>
      <c r="D85" s="11"/>
      <c r="E85" s="11"/>
      <c r="F85" s="11"/>
      <c r="G85" s="11"/>
      <c r="H85" s="11"/>
      <c r="I85" s="11"/>
      <c r="J85" s="11"/>
      <c r="K85" s="11"/>
      <c r="L85" s="11"/>
      <c r="M85" s="11"/>
      <c r="N85" s="11"/>
      <c r="O85" s="11"/>
      <c r="P85" s="11"/>
      <c r="Q85" s="11"/>
      <c r="R85" s="11"/>
      <c r="S85" s="11"/>
      <c r="T85" s="11"/>
      <c r="U85" s="11"/>
      <c r="V85" s="11"/>
      <c r="W85" s="11"/>
      <c r="X85" s="11"/>
      <c r="Y85" s="11"/>
      <c r="Z85" s="11"/>
    </row>
    <row r="86" spans="1:26" ht="12.75" customHeight="1">
      <c r="A86" s="11"/>
      <c r="B86" s="11"/>
      <c r="C86" s="11"/>
      <c r="D86" s="11"/>
      <c r="E86" s="11"/>
      <c r="F86" s="11"/>
      <c r="G86" s="11"/>
      <c r="H86" s="11"/>
      <c r="I86" s="11"/>
      <c r="J86" s="11"/>
      <c r="K86" s="11"/>
      <c r="L86" s="11"/>
      <c r="M86" s="11"/>
      <c r="N86" s="11"/>
      <c r="O86" s="11"/>
      <c r="P86" s="11"/>
      <c r="Q86" s="11"/>
      <c r="R86" s="11"/>
      <c r="S86" s="11"/>
      <c r="T86" s="11"/>
      <c r="U86" s="11"/>
      <c r="V86" s="11"/>
      <c r="W86" s="11"/>
      <c r="X86" s="11"/>
      <c r="Y86" s="11"/>
      <c r="Z86" s="11"/>
    </row>
    <row r="87" spans="1:26" ht="12.75" customHeight="1">
      <c r="A87" s="11"/>
      <c r="B87" s="11"/>
      <c r="C87" s="11"/>
      <c r="D87" s="11"/>
      <c r="E87" s="11"/>
      <c r="F87" s="11"/>
      <c r="G87" s="11"/>
      <c r="H87" s="11"/>
      <c r="I87" s="11"/>
      <c r="J87" s="11"/>
      <c r="K87" s="11"/>
      <c r="L87" s="11"/>
      <c r="M87" s="11"/>
      <c r="N87" s="11"/>
      <c r="O87" s="11"/>
      <c r="P87" s="11"/>
      <c r="Q87" s="11"/>
      <c r="R87" s="11"/>
      <c r="S87" s="11"/>
      <c r="T87" s="11"/>
      <c r="U87" s="11"/>
      <c r="V87" s="11"/>
      <c r="W87" s="11"/>
      <c r="X87" s="11"/>
      <c r="Y87" s="11"/>
      <c r="Z87" s="11"/>
    </row>
    <row r="88" spans="1:26" ht="12.75" customHeight="1">
      <c r="A88" s="11"/>
      <c r="B88" s="11"/>
      <c r="C88" s="11"/>
      <c r="D88" s="11"/>
      <c r="E88" s="11"/>
      <c r="F88" s="11"/>
      <c r="G88" s="11"/>
      <c r="H88" s="11"/>
      <c r="I88" s="11"/>
      <c r="J88" s="11"/>
      <c r="K88" s="11"/>
      <c r="L88" s="11"/>
      <c r="M88" s="11"/>
      <c r="N88" s="11"/>
      <c r="O88" s="11"/>
      <c r="P88" s="11"/>
      <c r="Q88" s="11"/>
      <c r="R88" s="11"/>
      <c r="S88" s="11"/>
      <c r="T88" s="11"/>
      <c r="U88" s="11"/>
      <c r="V88" s="11"/>
      <c r="W88" s="11"/>
      <c r="X88" s="11"/>
      <c r="Y88" s="11"/>
      <c r="Z88" s="11"/>
    </row>
    <row r="89" spans="1:26" ht="12.75" customHeight="1">
      <c r="A89" s="11"/>
      <c r="B89" s="11"/>
      <c r="C89" s="11"/>
      <c r="D89" s="11"/>
      <c r="E89" s="11"/>
      <c r="F89" s="11"/>
      <c r="G89" s="11"/>
      <c r="H89" s="11"/>
      <c r="I89" s="11"/>
      <c r="J89" s="11"/>
      <c r="K89" s="11"/>
      <c r="L89" s="11"/>
      <c r="M89" s="11"/>
      <c r="N89" s="11"/>
      <c r="O89" s="11"/>
      <c r="P89" s="11"/>
      <c r="Q89" s="11"/>
      <c r="R89" s="11"/>
      <c r="S89" s="11"/>
      <c r="T89" s="11"/>
      <c r="U89" s="11"/>
      <c r="V89" s="11"/>
      <c r="W89" s="11"/>
      <c r="X89" s="11"/>
      <c r="Y89" s="11"/>
      <c r="Z89" s="11"/>
    </row>
    <row r="90" spans="1:26" ht="12.75" customHeight="1">
      <c r="A90" s="11"/>
      <c r="B90" s="11"/>
      <c r="C90" s="11"/>
      <c r="D90" s="11"/>
      <c r="E90" s="11"/>
      <c r="F90" s="11"/>
      <c r="G90" s="11"/>
      <c r="H90" s="11"/>
      <c r="I90" s="11"/>
      <c r="J90" s="11"/>
      <c r="K90" s="11"/>
      <c r="L90" s="11"/>
      <c r="M90" s="11"/>
      <c r="N90" s="11"/>
      <c r="O90" s="11"/>
      <c r="P90" s="11"/>
      <c r="Q90" s="11"/>
      <c r="R90" s="11"/>
      <c r="S90" s="11"/>
      <c r="T90" s="11"/>
      <c r="U90" s="11"/>
      <c r="V90" s="11"/>
      <c r="W90" s="11"/>
      <c r="X90" s="11"/>
      <c r="Y90" s="11"/>
      <c r="Z90" s="11"/>
    </row>
    <row r="91" spans="1:26" ht="12.75" customHeight="1">
      <c r="A91" s="11"/>
      <c r="B91" s="11"/>
      <c r="C91" s="11"/>
      <c r="D91" s="11"/>
      <c r="E91" s="11"/>
      <c r="F91" s="11"/>
      <c r="G91" s="11"/>
      <c r="H91" s="11"/>
      <c r="I91" s="11"/>
      <c r="J91" s="11"/>
      <c r="K91" s="11"/>
      <c r="L91" s="11"/>
      <c r="M91" s="11"/>
      <c r="N91" s="11"/>
      <c r="O91" s="11"/>
      <c r="P91" s="11"/>
      <c r="Q91" s="11"/>
      <c r="R91" s="11"/>
      <c r="S91" s="11"/>
      <c r="T91" s="11"/>
      <c r="U91" s="11"/>
      <c r="V91" s="11"/>
      <c r="W91" s="11"/>
      <c r="X91" s="11"/>
      <c r="Y91" s="11"/>
      <c r="Z91" s="11"/>
    </row>
    <row r="92" spans="1:26" ht="12.75" customHeight="1">
      <c r="A92" s="11"/>
      <c r="B92" s="11"/>
      <c r="C92" s="11"/>
      <c r="D92" s="11"/>
      <c r="E92" s="11"/>
      <c r="F92" s="11"/>
      <c r="G92" s="11"/>
      <c r="H92" s="11"/>
      <c r="I92" s="11"/>
      <c r="J92" s="11"/>
      <c r="K92" s="11"/>
      <c r="L92" s="11"/>
      <c r="M92" s="11"/>
      <c r="N92" s="11"/>
      <c r="O92" s="11"/>
      <c r="P92" s="11"/>
      <c r="Q92" s="11"/>
      <c r="R92" s="11"/>
      <c r="S92" s="11"/>
      <c r="T92" s="11"/>
      <c r="U92" s="11"/>
      <c r="V92" s="11"/>
      <c r="W92" s="11"/>
      <c r="X92" s="11"/>
      <c r="Y92" s="11"/>
      <c r="Z92" s="11"/>
    </row>
    <row r="93" spans="1:26" ht="12.75" customHeight="1">
      <c r="A93" s="11"/>
      <c r="B93" s="11"/>
      <c r="C93" s="11"/>
      <c r="D93" s="11"/>
      <c r="E93" s="11"/>
      <c r="F93" s="11"/>
      <c r="G93" s="11"/>
      <c r="H93" s="11"/>
      <c r="I93" s="11"/>
      <c r="J93" s="11"/>
      <c r="K93" s="11"/>
      <c r="L93" s="11"/>
      <c r="M93" s="11"/>
      <c r="N93" s="11"/>
      <c r="O93" s="11"/>
      <c r="P93" s="11"/>
      <c r="Q93" s="11"/>
      <c r="R93" s="11"/>
      <c r="S93" s="11"/>
      <c r="T93" s="11"/>
      <c r="U93" s="11"/>
      <c r="V93" s="11"/>
      <c r="W93" s="11"/>
      <c r="X93" s="11"/>
      <c r="Y93" s="11"/>
      <c r="Z93" s="11"/>
    </row>
    <row r="94" spans="1:26" ht="12.75" customHeight="1">
      <c r="A94" s="11"/>
      <c r="B94" s="11"/>
      <c r="C94" s="11"/>
      <c r="D94" s="11"/>
      <c r="E94" s="11"/>
      <c r="F94" s="11"/>
      <c r="G94" s="11"/>
      <c r="H94" s="11"/>
      <c r="I94" s="11"/>
      <c r="J94" s="11"/>
      <c r="K94" s="11"/>
      <c r="L94" s="11"/>
      <c r="M94" s="11"/>
      <c r="N94" s="11"/>
      <c r="O94" s="11"/>
      <c r="P94" s="11"/>
      <c r="Q94" s="11"/>
      <c r="R94" s="11"/>
      <c r="S94" s="11"/>
      <c r="T94" s="11"/>
      <c r="U94" s="11"/>
      <c r="V94" s="11"/>
      <c r="W94" s="11"/>
      <c r="X94" s="11"/>
      <c r="Y94" s="11"/>
      <c r="Z94" s="11"/>
    </row>
    <row r="95" spans="1:26" ht="12.75" customHeight="1">
      <c r="A95" s="11"/>
      <c r="B95" s="11"/>
      <c r="C95" s="11"/>
      <c r="D95" s="11"/>
      <c r="E95" s="11"/>
      <c r="F95" s="11"/>
      <c r="G95" s="11"/>
      <c r="H95" s="11"/>
      <c r="I95" s="11"/>
      <c r="J95" s="11"/>
      <c r="K95" s="11"/>
      <c r="L95" s="11"/>
      <c r="M95" s="11"/>
      <c r="N95" s="11"/>
      <c r="O95" s="11"/>
      <c r="P95" s="11"/>
      <c r="Q95" s="11"/>
      <c r="R95" s="11"/>
      <c r="S95" s="11"/>
      <c r="T95" s="11"/>
      <c r="U95" s="11"/>
      <c r="V95" s="11"/>
      <c r="W95" s="11"/>
      <c r="X95" s="11"/>
      <c r="Y95" s="11"/>
      <c r="Z95" s="11"/>
    </row>
    <row r="96" spans="1:26" ht="12.75" customHeight="1">
      <c r="A96" s="11"/>
      <c r="B96" s="11"/>
      <c r="C96" s="11"/>
      <c r="D96" s="11"/>
      <c r="E96" s="11"/>
      <c r="F96" s="11"/>
      <c r="G96" s="11"/>
      <c r="H96" s="11"/>
      <c r="I96" s="11"/>
      <c r="J96" s="11"/>
      <c r="K96" s="11"/>
      <c r="L96" s="11"/>
      <c r="M96" s="11"/>
      <c r="N96" s="11"/>
      <c r="O96" s="11"/>
      <c r="P96" s="11"/>
      <c r="Q96" s="11"/>
      <c r="R96" s="11"/>
      <c r="S96" s="11"/>
      <c r="T96" s="11"/>
      <c r="U96" s="11"/>
      <c r="V96" s="11"/>
      <c r="W96" s="11"/>
      <c r="X96" s="11"/>
      <c r="Y96" s="11"/>
      <c r="Z96" s="11"/>
    </row>
    <row r="97" spans="1:26" ht="12.75" customHeight="1">
      <c r="A97" s="11"/>
      <c r="B97" s="11"/>
      <c r="C97" s="11"/>
      <c r="D97" s="11"/>
      <c r="E97" s="11"/>
      <c r="F97" s="11"/>
      <c r="G97" s="11"/>
      <c r="H97" s="11"/>
      <c r="I97" s="11"/>
      <c r="J97" s="11"/>
      <c r="K97" s="11"/>
      <c r="L97" s="11"/>
      <c r="M97" s="11"/>
      <c r="N97" s="11"/>
      <c r="O97" s="11"/>
      <c r="P97" s="11"/>
      <c r="Q97" s="11"/>
      <c r="R97" s="11"/>
      <c r="S97" s="11"/>
      <c r="T97" s="11"/>
      <c r="U97" s="11"/>
      <c r="V97" s="11"/>
      <c r="W97" s="11"/>
      <c r="X97" s="11"/>
      <c r="Y97" s="11"/>
      <c r="Z97" s="11"/>
    </row>
    <row r="98" spans="1:26" ht="12.75" customHeight="1">
      <c r="A98" s="11"/>
      <c r="B98" s="11"/>
      <c r="C98" s="11"/>
      <c r="D98" s="11"/>
      <c r="E98" s="11"/>
      <c r="F98" s="11"/>
      <c r="G98" s="11"/>
      <c r="H98" s="11"/>
      <c r="I98" s="11"/>
      <c r="J98" s="11"/>
      <c r="K98" s="11"/>
      <c r="L98" s="11"/>
      <c r="M98" s="11"/>
      <c r="N98" s="11"/>
      <c r="O98" s="11"/>
      <c r="P98" s="11"/>
      <c r="Q98" s="11"/>
      <c r="R98" s="11"/>
      <c r="S98" s="11"/>
      <c r="T98" s="11"/>
      <c r="U98" s="11"/>
      <c r="V98" s="11"/>
      <c r="W98" s="11"/>
      <c r="X98" s="11"/>
      <c r="Y98" s="11"/>
      <c r="Z98" s="11"/>
    </row>
    <row r="99" spans="1:26" ht="12.75" customHeight="1">
      <c r="A99" s="11"/>
      <c r="B99" s="11"/>
      <c r="C99" s="11"/>
      <c r="D99" s="11"/>
      <c r="E99" s="11"/>
      <c r="F99" s="11"/>
      <c r="G99" s="11"/>
      <c r="H99" s="11"/>
      <c r="I99" s="11"/>
      <c r="J99" s="11"/>
      <c r="K99" s="11"/>
      <c r="L99" s="11"/>
      <c r="M99" s="11"/>
      <c r="N99" s="11"/>
      <c r="O99" s="11"/>
      <c r="P99" s="11"/>
      <c r="Q99" s="11"/>
      <c r="R99" s="11"/>
      <c r="S99" s="11"/>
      <c r="T99" s="11"/>
      <c r="U99" s="11"/>
      <c r="V99" s="11"/>
      <c r="W99" s="11"/>
      <c r="X99" s="11"/>
      <c r="Y99" s="11"/>
      <c r="Z99" s="11"/>
    </row>
    <row r="100" spans="1:26" ht="12.75" customHeight="1">
      <c r="A100" s="11"/>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1"/>
    </row>
    <row r="101" spans="1:26" ht="12.75" customHeight="1">
      <c r="A101" s="11"/>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1"/>
    </row>
    <row r="102" spans="1:26" ht="12.75" customHeight="1">
      <c r="A102" s="11"/>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row>
    <row r="103" spans="1:26" ht="12.75" customHeight="1">
      <c r="A103" s="11"/>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1"/>
    </row>
    <row r="104" spans="1:26" ht="12.75" customHeight="1">
      <c r="A104" s="11"/>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1"/>
    </row>
    <row r="105" spans="1:26" ht="12.75" customHeight="1">
      <c r="A105" s="11"/>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1"/>
    </row>
    <row r="106" spans="1:26" ht="12.75" customHeight="1">
      <c r="A106" s="11"/>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1"/>
    </row>
    <row r="107" spans="1:26" ht="12.75" customHeight="1">
      <c r="A107" s="11"/>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1"/>
    </row>
    <row r="108" spans="1:26" ht="12.75" customHeight="1">
      <c r="A108" s="11"/>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1"/>
    </row>
    <row r="109" spans="1:26" ht="12.75" customHeight="1">
      <c r="A109" s="11"/>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1"/>
    </row>
    <row r="110" spans="1:26" ht="12.75" customHeight="1">
      <c r="A110" s="11"/>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1"/>
    </row>
    <row r="111" spans="1:26" ht="12.75" customHeight="1">
      <c r="A111" s="11"/>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1"/>
    </row>
    <row r="112" spans="1:26" ht="12.75" customHeight="1">
      <c r="A112" s="11"/>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1"/>
    </row>
    <row r="113" spans="1:26" ht="12.75" customHeight="1">
      <c r="A113" s="11"/>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1"/>
    </row>
    <row r="114" spans="1:26" ht="12.75" customHeight="1">
      <c r="A114" s="11"/>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1"/>
    </row>
    <row r="115" spans="1:26" ht="12.75" customHeight="1">
      <c r="A115" s="11"/>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1"/>
    </row>
    <row r="116" spans="1:26" ht="12.75" customHeight="1">
      <c r="A116" s="11"/>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1"/>
    </row>
    <row r="117" spans="1:26" ht="12.75" customHeight="1">
      <c r="A117" s="11"/>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1"/>
    </row>
    <row r="118" spans="1:26" ht="12.75" customHeight="1">
      <c r="A118" s="11"/>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1"/>
    </row>
    <row r="119" spans="1:26" ht="12.75" customHeight="1">
      <c r="A119" s="11"/>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1"/>
    </row>
    <row r="120" spans="1:26" ht="12.75" customHeight="1">
      <c r="A120" s="11"/>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1"/>
    </row>
    <row r="121" spans="1:26" ht="12.75" customHeight="1">
      <c r="A121" s="11"/>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1"/>
    </row>
    <row r="122" spans="1:26" ht="12.75" customHeight="1">
      <c r="A122" s="11"/>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1"/>
    </row>
    <row r="123" spans="1:26" ht="12.75" customHeight="1">
      <c r="A123" s="11"/>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1"/>
    </row>
    <row r="124" spans="1:26" ht="12.75" customHeight="1">
      <c r="A124" s="11"/>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1"/>
    </row>
    <row r="125" spans="1:26" ht="12.75" customHeight="1">
      <c r="A125" s="11"/>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1"/>
    </row>
    <row r="126" spans="1:26" ht="12.75" customHeight="1">
      <c r="A126" s="11"/>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1"/>
    </row>
    <row r="127" spans="1:26" ht="12.75" customHeight="1">
      <c r="A127" s="11"/>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1"/>
    </row>
    <row r="128" spans="1:26" ht="12.75" customHeight="1">
      <c r="A128" s="11"/>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1"/>
    </row>
    <row r="129" spans="1:26" ht="12.75" customHeight="1">
      <c r="A129" s="11"/>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1"/>
    </row>
    <row r="130" spans="1:26" ht="12.75" customHeight="1">
      <c r="A130" s="11"/>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1"/>
    </row>
    <row r="131" spans="1:26" ht="12.75" customHeight="1">
      <c r="A131" s="11"/>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1"/>
    </row>
    <row r="132" spans="1:26" ht="12.75" customHeight="1">
      <c r="A132" s="11"/>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1"/>
    </row>
    <row r="133" spans="1:26" ht="12.75" customHeight="1">
      <c r="A133" s="11"/>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1"/>
    </row>
    <row r="134" spans="1:26" ht="12.75" customHeight="1">
      <c r="A134" s="11"/>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1"/>
    </row>
    <row r="135" spans="1:26" ht="12.75" customHeight="1">
      <c r="A135" s="11"/>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1"/>
    </row>
    <row r="136" spans="1:26" ht="12.75" customHeight="1">
      <c r="A136" s="11"/>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1"/>
    </row>
    <row r="137" spans="1:26" ht="12.75" customHeight="1">
      <c r="A137" s="11"/>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1"/>
    </row>
    <row r="138" spans="1:26" ht="12.75" customHeight="1">
      <c r="A138" s="11"/>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1"/>
    </row>
    <row r="139" spans="1:26" ht="12.75" customHeight="1">
      <c r="A139" s="11"/>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1"/>
    </row>
    <row r="140" spans="1:26" ht="12.75" customHeight="1">
      <c r="A140" s="11"/>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1"/>
    </row>
    <row r="141" spans="1:26" ht="12.75" customHeight="1">
      <c r="A141" s="11"/>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1"/>
    </row>
    <row r="142" spans="1:26" ht="12.75" customHeight="1">
      <c r="A142" s="11"/>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1"/>
    </row>
    <row r="143" spans="1:26" ht="12.75" customHeight="1">
      <c r="A143" s="11"/>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1"/>
    </row>
    <row r="144" spans="1:26" ht="12.75" customHeight="1">
      <c r="A144" s="11"/>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1"/>
    </row>
    <row r="145" spans="1:26" ht="12.75" customHeight="1">
      <c r="A145" s="11"/>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1"/>
    </row>
    <row r="146" spans="1:26" ht="12.75" customHeight="1">
      <c r="A146" s="11"/>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1"/>
    </row>
    <row r="147" spans="1:26" ht="12.75" customHeight="1">
      <c r="A147" s="11"/>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1"/>
    </row>
    <row r="148" spans="1:26" ht="12.75" customHeight="1">
      <c r="A148" s="11"/>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1"/>
    </row>
    <row r="149" spans="1:26" ht="12.75" customHeight="1">
      <c r="A149" s="11"/>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1"/>
    </row>
    <row r="150" spans="1:26" ht="12.75" customHeight="1">
      <c r="A150" s="11"/>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1"/>
    </row>
    <row r="151" spans="1:26" ht="12.75" customHeight="1">
      <c r="A151" s="11"/>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1"/>
    </row>
    <row r="152" spans="1:26" ht="12.75" customHeight="1">
      <c r="A152" s="11"/>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1"/>
    </row>
    <row r="153" spans="1:26" ht="12.75" customHeight="1">
      <c r="A153" s="11"/>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1"/>
    </row>
    <row r="154" spans="1:26" ht="12.75" customHeight="1">
      <c r="A154" s="11"/>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1"/>
    </row>
    <row r="155" spans="1:26" ht="12.75" customHeight="1">
      <c r="A155" s="11"/>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1"/>
    </row>
    <row r="156" spans="1:26" ht="12.75" customHeight="1">
      <c r="A156" s="11"/>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1"/>
    </row>
    <row r="157" spans="1:26" ht="12.75" customHeight="1">
      <c r="A157" s="11"/>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1"/>
    </row>
    <row r="158" spans="1:26" ht="12.75" customHeight="1">
      <c r="A158" s="11"/>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1"/>
    </row>
    <row r="159" spans="1:26" ht="12.75" customHeight="1">
      <c r="A159" s="11"/>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1"/>
    </row>
    <row r="160" spans="1:26" ht="12.75" customHeight="1">
      <c r="A160" s="11"/>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1"/>
    </row>
    <row r="161" spans="1:26" ht="12.75" customHeight="1">
      <c r="A161" s="11"/>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1"/>
    </row>
    <row r="162" spans="1:26" ht="12.75" customHeight="1">
      <c r="A162" s="11"/>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1"/>
    </row>
    <row r="163" spans="1:26" ht="12.75" customHeight="1">
      <c r="A163" s="11"/>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1"/>
    </row>
    <row r="164" spans="1:26" ht="12.75" customHeight="1">
      <c r="A164" s="11"/>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1"/>
    </row>
    <row r="165" spans="1:26" ht="12.75" customHeight="1">
      <c r="A165" s="11"/>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1"/>
    </row>
    <row r="166" spans="1:26" ht="12.75" customHeight="1">
      <c r="A166" s="11"/>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1"/>
    </row>
    <row r="167" spans="1:26" ht="12.75" customHeight="1">
      <c r="A167" s="11"/>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1"/>
    </row>
    <row r="168" spans="1:26" ht="12.75" customHeight="1">
      <c r="A168" s="11"/>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1"/>
    </row>
    <row r="169" spans="1:26" ht="12.75" customHeight="1">
      <c r="A169" s="11"/>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1"/>
    </row>
    <row r="170" spans="1:26" ht="12.75" customHeight="1">
      <c r="A170" s="11"/>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1"/>
    </row>
    <row r="171" spans="1:26" ht="12.75" customHeight="1">
      <c r="A171" s="11"/>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1"/>
    </row>
    <row r="172" spans="1:26" ht="12.75" customHeight="1">
      <c r="A172" s="11"/>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1"/>
    </row>
    <row r="173" spans="1:26" ht="12.75" customHeight="1">
      <c r="A173" s="11"/>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1"/>
    </row>
    <row r="174" spans="1:26" ht="12.75" customHeight="1">
      <c r="A174" s="11"/>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1"/>
    </row>
    <row r="175" spans="1:26" ht="12.75" customHeight="1">
      <c r="A175" s="11"/>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1"/>
    </row>
    <row r="176" spans="1:26" ht="12.75" customHeight="1">
      <c r="A176" s="11"/>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1"/>
    </row>
    <row r="177" spans="1:26" ht="12.75" customHeight="1">
      <c r="A177" s="11"/>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1"/>
    </row>
    <row r="178" spans="1:26" ht="12.75" customHeight="1">
      <c r="A178" s="11"/>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1"/>
    </row>
    <row r="179" spans="1:26" ht="12.75" customHeight="1">
      <c r="A179" s="11"/>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1"/>
    </row>
    <row r="180" spans="1:26" ht="12.75" customHeight="1">
      <c r="A180" s="11"/>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1"/>
    </row>
    <row r="181" spans="1:26" ht="12.75" customHeight="1">
      <c r="A181" s="11"/>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1"/>
    </row>
    <row r="182" spans="1:26" ht="12.75" customHeight="1">
      <c r="A182" s="11"/>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1"/>
    </row>
    <row r="183" spans="1:26" ht="12.75" customHeight="1">
      <c r="A183" s="11"/>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1"/>
    </row>
    <row r="184" spans="1:26" ht="12.75" customHeight="1">
      <c r="A184" s="11"/>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1"/>
    </row>
    <row r="185" spans="1:26" ht="12.75" customHeight="1">
      <c r="A185" s="11"/>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1"/>
    </row>
    <row r="186" spans="1:26" ht="12.75" customHeight="1">
      <c r="A186" s="11"/>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1"/>
    </row>
    <row r="187" spans="1:26" ht="12.75" customHeight="1">
      <c r="A187" s="11"/>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1"/>
    </row>
    <row r="188" spans="1:26" ht="12.75" customHeight="1">
      <c r="A188" s="11"/>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1"/>
    </row>
    <row r="189" spans="1:26" ht="12.75" customHeight="1">
      <c r="A189" s="11"/>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1"/>
    </row>
    <row r="190" spans="1:26" ht="12.75" customHeight="1">
      <c r="A190" s="11"/>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1"/>
    </row>
    <row r="191" spans="1:26" ht="12.75" customHeight="1">
      <c r="A191" s="11"/>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1"/>
    </row>
    <row r="192" spans="1:26" ht="12.75" customHeight="1">
      <c r="A192" s="11"/>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1"/>
    </row>
    <row r="193" spans="1:26" ht="12.75" customHeight="1">
      <c r="A193" s="11"/>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1"/>
    </row>
    <row r="194" spans="1:26" ht="12.75" customHeight="1">
      <c r="A194" s="11"/>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1"/>
    </row>
    <row r="195" spans="1:26" ht="12.75" customHeight="1">
      <c r="A195" s="11"/>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1"/>
    </row>
    <row r="196" spans="1:26" ht="12.75" customHeight="1">
      <c r="A196" s="11"/>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1"/>
    </row>
    <row r="197" spans="1:26" ht="12.75" customHeight="1">
      <c r="A197" s="11"/>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1"/>
    </row>
    <row r="198" spans="1:26" ht="12.75" customHeight="1">
      <c r="A198" s="11"/>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1"/>
    </row>
    <row r="199" spans="1:26" ht="12.75" customHeight="1">
      <c r="A199" s="11"/>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1"/>
    </row>
    <row r="200" spans="1:26" ht="12.75" customHeight="1">
      <c r="A200" s="11"/>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1"/>
    </row>
    <row r="201" spans="1:26" ht="12.75" customHeight="1">
      <c r="A201" s="11"/>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1"/>
    </row>
    <row r="202" spans="1:26" ht="12.75" customHeight="1">
      <c r="A202" s="11"/>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1"/>
    </row>
    <row r="203" spans="1:26" ht="12.75" customHeight="1">
      <c r="A203" s="11"/>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1"/>
    </row>
    <row r="204" spans="1:26" ht="12.75" customHeight="1">
      <c r="A204" s="11"/>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1"/>
    </row>
    <row r="205" spans="1:26" ht="12.75" customHeight="1">
      <c r="A205" s="11"/>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1"/>
    </row>
    <row r="206" spans="1:26" ht="12.75" customHeight="1">
      <c r="A206" s="11"/>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1"/>
    </row>
    <row r="207" spans="1:26" ht="12.75" customHeight="1">
      <c r="A207" s="11"/>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1"/>
    </row>
    <row r="208" spans="1:26" ht="12.75" customHeight="1">
      <c r="A208" s="11"/>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1"/>
    </row>
    <row r="209" spans="1:26" ht="12.75" customHeight="1">
      <c r="A209" s="11"/>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1"/>
    </row>
    <row r="210" spans="1:26" ht="12.75" customHeight="1">
      <c r="A210" s="11"/>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1"/>
    </row>
    <row r="211" spans="1:26" ht="12.75" customHeight="1">
      <c r="A211" s="11"/>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1"/>
    </row>
    <row r="212" spans="1:26" ht="12.75" customHeight="1">
      <c r="A212" s="11"/>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1"/>
    </row>
    <row r="213" spans="1:26" ht="12.75" customHeight="1">
      <c r="A213" s="11"/>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1"/>
    </row>
    <row r="214" spans="1:26" ht="12.75" customHeight="1">
      <c r="A214" s="11"/>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1"/>
    </row>
    <row r="215" spans="1:26" ht="12.75" customHeight="1">
      <c r="A215" s="11"/>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1"/>
    </row>
    <row r="216" spans="1:26" ht="12.75" customHeight="1">
      <c r="A216" s="11"/>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1"/>
    </row>
    <row r="217" spans="1:26" ht="12.75" customHeight="1">
      <c r="A217" s="11"/>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1"/>
    </row>
    <row r="218" spans="1:26" ht="12.75" customHeight="1">
      <c r="A218" s="11"/>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1"/>
    </row>
    <row r="219" spans="1:26" ht="12.75" customHeight="1">
      <c r="A219" s="11"/>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1"/>
    </row>
    <row r="220" spans="1:26" ht="12.75" customHeight="1">
      <c r="A220" s="11"/>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1"/>
    </row>
    <row r="221" spans="1:26" ht="12.75" customHeight="1">
      <c r="A221" s="11"/>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1"/>
    </row>
    <row r="222" spans="1:26" ht="12.75" customHeight="1">
      <c r="A222" s="11"/>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1"/>
    </row>
    <row r="223" spans="1:26" ht="12.75" customHeight="1">
      <c r="A223" s="11"/>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1"/>
    </row>
    <row r="224" spans="1:26" ht="12.75" customHeight="1">
      <c r="A224" s="11"/>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1"/>
    </row>
    <row r="225" spans="1:26" ht="12.75" customHeight="1">
      <c r="A225" s="11"/>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1"/>
    </row>
    <row r="226" spans="1:26" ht="12.75" customHeight="1">
      <c r="A226" s="11"/>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1"/>
    </row>
    <row r="227" spans="1:26" ht="12.75" customHeight="1">
      <c r="A227" s="11"/>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1"/>
    </row>
    <row r="228" spans="1:26" ht="12.75" customHeight="1">
      <c r="A228" s="11"/>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1"/>
    </row>
    <row r="229" spans="1:26" ht="12.75" customHeight="1">
      <c r="A229" s="11"/>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1"/>
    </row>
    <row r="230" spans="1:26" ht="12.75" customHeight="1">
      <c r="A230" s="11"/>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1"/>
    </row>
    <row r="231" spans="1:26" ht="12.75" customHeight="1">
      <c r="A231" s="11"/>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1"/>
    </row>
    <row r="232" spans="1:26" ht="12.75" customHeight="1">
      <c r="A232" s="11"/>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1"/>
    </row>
    <row r="233" spans="1:26" ht="12.75" customHeight="1">
      <c r="A233" s="11"/>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1"/>
    </row>
    <row r="234" spans="1:26" ht="12.75" customHeight="1">
      <c r="A234" s="11"/>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1"/>
    </row>
    <row r="235" spans="1:26" ht="12.75" customHeight="1">
      <c r="A235" s="11"/>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1"/>
    </row>
    <row r="236" spans="1:26" ht="12.75" customHeight="1">
      <c r="A236" s="11"/>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1"/>
    </row>
    <row r="237" spans="1:26" ht="12.75" customHeight="1">
      <c r="A237" s="11"/>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1"/>
    </row>
    <row r="238" spans="1:26" ht="12.75" customHeight="1">
      <c r="A238" s="11"/>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1"/>
    </row>
    <row r="239" spans="1:26" ht="12.75" customHeight="1">
      <c r="A239" s="11"/>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1"/>
    </row>
    <row r="240" spans="1:26" ht="12.75" customHeight="1">
      <c r="A240" s="11"/>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1"/>
    </row>
    <row r="241" spans="1:26" ht="12.75" customHeight="1">
      <c r="A241" s="11"/>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1"/>
    </row>
    <row r="242" spans="1:26" ht="12.75" customHeight="1">
      <c r="A242" s="11"/>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1"/>
    </row>
    <row r="243" spans="1:26" ht="12.75" customHeight="1">
      <c r="A243" s="11"/>
      <c r="B243" s="11"/>
      <c r="C243" s="11"/>
      <c r="D243" s="11"/>
      <c r="E243" s="11"/>
      <c r="F243" s="11"/>
      <c r="G243" s="11"/>
      <c r="H243" s="11"/>
      <c r="I243" s="11"/>
      <c r="J243" s="11"/>
      <c r="K243" s="11"/>
      <c r="L243" s="11"/>
      <c r="M243" s="11"/>
      <c r="N243" s="11"/>
      <c r="O243" s="11"/>
      <c r="P243" s="11"/>
      <c r="Q243" s="11"/>
      <c r="R243" s="11"/>
      <c r="S243" s="11"/>
      <c r="T243" s="11"/>
      <c r="U243" s="11"/>
      <c r="V243" s="11"/>
      <c r="W243" s="11"/>
      <c r="X243" s="11"/>
      <c r="Y243" s="11"/>
      <c r="Z243" s="11"/>
    </row>
    <row r="244" spans="1:26" ht="12.75" customHeight="1">
      <c r="A244" s="11"/>
      <c r="B244" s="11"/>
      <c r="C244" s="11"/>
      <c r="D244" s="11"/>
      <c r="E244" s="11"/>
      <c r="F244" s="11"/>
      <c r="G244" s="11"/>
      <c r="H244" s="11"/>
      <c r="I244" s="11"/>
      <c r="J244" s="11"/>
      <c r="K244" s="11"/>
      <c r="L244" s="11"/>
      <c r="M244" s="11"/>
      <c r="N244" s="11"/>
      <c r="O244" s="11"/>
      <c r="P244" s="11"/>
      <c r="Q244" s="11"/>
      <c r="R244" s="11"/>
      <c r="S244" s="11"/>
      <c r="T244" s="11"/>
      <c r="U244" s="11"/>
      <c r="V244" s="11"/>
      <c r="W244" s="11"/>
      <c r="X244" s="11"/>
      <c r="Y244" s="11"/>
      <c r="Z244" s="11"/>
    </row>
    <row r="245" spans="1:26" ht="12.75" customHeight="1">
      <c r="A245" s="11"/>
      <c r="B245" s="11"/>
      <c r="C245" s="11"/>
      <c r="D245" s="11"/>
      <c r="E245" s="11"/>
      <c r="F245" s="11"/>
      <c r="G245" s="11"/>
      <c r="H245" s="11"/>
      <c r="I245" s="11"/>
      <c r="J245" s="11"/>
      <c r="K245" s="11"/>
      <c r="L245" s="11"/>
      <c r="M245" s="11"/>
      <c r="N245" s="11"/>
      <c r="O245" s="11"/>
      <c r="P245" s="11"/>
      <c r="Q245" s="11"/>
      <c r="R245" s="11"/>
      <c r="S245" s="11"/>
      <c r="T245" s="11"/>
      <c r="U245" s="11"/>
      <c r="V245" s="11"/>
      <c r="W245" s="11"/>
      <c r="X245" s="11"/>
      <c r="Y245" s="11"/>
      <c r="Z245" s="11"/>
    </row>
    <row r="246" spans="1:26" ht="12.75" customHeight="1">
      <c r="A246" s="11"/>
      <c r="B246" s="11"/>
      <c r="C246" s="11"/>
      <c r="D246" s="11"/>
      <c r="E246" s="11"/>
      <c r="F246" s="11"/>
      <c r="G246" s="11"/>
      <c r="H246" s="11"/>
      <c r="I246" s="11"/>
      <c r="J246" s="11"/>
      <c r="K246" s="11"/>
      <c r="L246" s="11"/>
      <c r="M246" s="11"/>
      <c r="N246" s="11"/>
      <c r="O246" s="11"/>
      <c r="P246" s="11"/>
      <c r="Q246" s="11"/>
      <c r="R246" s="11"/>
      <c r="S246" s="11"/>
      <c r="T246" s="11"/>
      <c r="U246" s="11"/>
      <c r="V246" s="11"/>
      <c r="W246" s="11"/>
      <c r="X246" s="11"/>
      <c r="Y246" s="11"/>
      <c r="Z246" s="11"/>
    </row>
    <row r="247" spans="1:26" ht="12.75" customHeight="1">
      <c r="A247" s="11"/>
      <c r="B247" s="11"/>
      <c r="C247" s="11"/>
      <c r="D247" s="11"/>
      <c r="E247" s="11"/>
      <c r="F247" s="11"/>
      <c r="G247" s="11"/>
      <c r="H247" s="11"/>
      <c r="I247" s="11"/>
      <c r="J247" s="11"/>
      <c r="K247" s="11"/>
      <c r="L247" s="11"/>
      <c r="M247" s="11"/>
      <c r="N247" s="11"/>
      <c r="O247" s="11"/>
      <c r="P247" s="11"/>
      <c r="Q247" s="11"/>
      <c r="R247" s="11"/>
      <c r="S247" s="11"/>
      <c r="T247" s="11"/>
      <c r="U247" s="11"/>
      <c r="V247" s="11"/>
      <c r="W247" s="11"/>
      <c r="X247" s="11"/>
      <c r="Y247" s="11"/>
      <c r="Z247" s="11"/>
    </row>
    <row r="248" spans="1:26" ht="12.75" customHeight="1">
      <c r="A248" s="11"/>
      <c r="B248" s="11"/>
      <c r="C248" s="11"/>
      <c r="D248" s="11"/>
      <c r="E248" s="11"/>
      <c r="F248" s="11"/>
      <c r="G248" s="11"/>
      <c r="H248" s="11"/>
      <c r="I248" s="11"/>
      <c r="J248" s="11"/>
      <c r="K248" s="11"/>
      <c r="L248" s="11"/>
      <c r="M248" s="11"/>
      <c r="N248" s="11"/>
      <c r="O248" s="11"/>
      <c r="P248" s="11"/>
      <c r="Q248" s="11"/>
      <c r="R248" s="11"/>
      <c r="S248" s="11"/>
      <c r="T248" s="11"/>
      <c r="U248" s="11"/>
      <c r="V248" s="11"/>
      <c r="W248" s="11"/>
      <c r="X248" s="11"/>
      <c r="Y248" s="11"/>
      <c r="Z248" s="11"/>
    </row>
    <row r="249" spans="1:26" ht="12.75" customHeight="1">
      <c r="A249" s="11"/>
      <c r="B249" s="11"/>
      <c r="C249" s="11"/>
      <c r="D249" s="11"/>
      <c r="E249" s="11"/>
      <c r="F249" s="11"/>
      <c r="G249" s="11"/>
      <c r="H249" s="11"/>
      <c r="I249" s="11"/>
      <c r="J249" s="11"/>
      <c r="K249" s="11"/>
      <c r="L249" s="11"/>
      <c r="M249" s="11"/>
      <c r="N249" s="11"/>
      <c r="O249" s="11"/>
      <c r="P249" s="11"/>
      <c r="Q249" s="11"/>
      <c r="R249" s="11"/>
      <c r="S249" s="11"/>
      <c r="T249" s="11"/>
      <c r="U249" s="11"/>
      <c r="V249" s="11"/>
      <c r="W249" s="11"/>
      <c r="X249" s="11"/>
      <c r="Y249" s="11"/>
      <c r="Z249" s="11"/>
    </row>
    <row r="250" spans="1:26" ht="12.75" customHeight="1">
      <c r="A250" s="11"/>
      <c r="B250" s="11"/>
      <c r="C250" s="11"/>
      <c r="D250" s="11"/>
      <c r="E250" s="11"/>
      <c r="F250" s="11"/>
      <c r="G250" s="11"/>
      <c r="H250" s="11"/>
      <c r="I250" s="11"/>
      <c r="J250" s="11"/>
      <c r="K250" s="11"/>
      <c r="L250" s="11"/>
      <c r="M250" s="11"/>
      <c r="N250" s="11"/>
      <c r="O250" s="11"/>
      <c r="P250" s="11"/>
      <c r="Q250" s="11"/>
      <c r="R250" s="11"/>
      <c r="S250" s="11"/>
      <c r="T250" s="11"/>
      <c r="U250" s="11"/>
      <c r="V250" s="11"/>
      <c r="W250" s="11"/>
      <c r="X250" s="11"/>
      <c r="Y250" s="11"/>
      <c r="Z250" s="11"/>
    </row>
    <row r="251" spans="1:26" ht="12.75" customHeight="1">
      <c r="A251" s="11"/>
      <c r="B251" s="11"/>
      <c r="C251" s="11"/>
      <c r="D251" s="11"/>
      <c r="E251" s="11"/>
      <c r="F251" s="11"/>
      <c r="G251" s="11"/>
      <c r="H251" s="11"/>
      <c r="I251" s="11"/>
      <c r="J251" s="11"/>
      <c r="K251" s="11"/>
      <c r="L251" s="11"/>
      <c r="M251" s="11"/>
      <c r="N251" s="11"/>
      <c r="O251" s="11"/>
      <c r="P251" s="11"/>
      <c r="Q251" s="11"/>
      <c r="R251" s="11"/>
      <c r="S251" s="11"/>
      <c r="T251" s="11"/>
      <c r="U251" s="11"/>
      <c r="V251" s="11"/>
      <c r="W251" s="11"/>
      <c r="X251" s="11"/>
      <c r="Y251" s="11"/>
      <c r="Z251" s="11"/>
    </row>
    <row r="252" spans="1:26" ht="12.75" customHeight="1">
      <c r="A252" s="11"/>
      <c r="B252" s="11"/>
      <c r="C252" s="11"/>
      <c r="D252" s="11"/>
      <c r="E252" s="11"/>
      <c r="F252" s="11"/>
      <c r="G252" s="11"/>
      <c r="H252" s="11"/>
      <c r="I252" s="11"/>
      <c r="J252" s="11"/>
      <c r="K252" s="11"/>
      <c r="L252" s="11"/>
      <c r="M252" s="11"/>
      <c r="N252" s="11"/>
      <c r="O252" s="11"/>
      <c r="P252" s="11"/>
      <c r="Q252" s="11"/>
      <c r="R252" s="11"/>
      <c r="S252" s="11"/>
      <c r="T252" s="11"/>
      <c r="U252" s="11"/>
      <c r="V252" s="11"/>
      <c r="W252" s="11"/>
      <c r="X252" s="11"/>
      <c r="Y252" s="11"/>
      <c r="Z252" s="11"/>
    </row>
    <row r="253" spans="1:26" ht="12.75" customHeight="1">
      <c r="A253" s="11"/>
      <c r="B253" s="11"/>
      <c r="C253" s="11"/>
      <c r="D253" s="11"/>
      <c r="E253" s="11"/>
      <c r="F253" s="11"/>
      <c r="G253" s="11"/>
      <c r="H253" s="11"/>
      <c r="I253" s="11"/>
      <c r="J253" s="11"/>
      <c r="K253" s="11"/>
      <c r="L253" s="11"/>
      <c r="M253" s="11"/>
      <c r="N253" s="11"/>
      <c r="O253" s="11"/>
      <c r="P253" s="11"/>
      <c r="Q253" s="11"/>
      <c r="R253" s="11"/>
      <c r="S253" s="11"/>
      <c r="T253" s="11"/>
      <c r="U253" s="11"/>
      <c r="V253" s="11"/>
      <c r="W253" s="11"/>
      <c r="X253" s="11"/>
      <c r="Y253" s="11"/>
      <c r="Z253" s="11"/>
    </row>
    <row r="254" spans="1:26" ht="12.75" customHeight="1">
      <c r="A254" s="11"/>
      <c r="B254" s="11"/>
      <c r="C254" s="11"/>
      <c r="D254" s="11"/>
      <c r="E254" s="11"/>
      <c r="F254" s="11"/>
      <c r="G254" s="11"/>
      <c r="H254" s="11"/>
      <c r="I254" s="11"/>
      <c r="J254" s="11"/>
      <c r="K254" s="11"/>
      <c r="L254" s="11"/>
      <c r="M254" s="11"/>
      <c r="N254" s="11"/>
      <c r="O254" s="11"/>
      <c r="P254" s="11"/>
      <c r="Q254" s="11"/>
      <c r="R254" s="11"/>
      <c r="S254" s="11"/>
      <c r="T254" s="11"/>
      <c r="U254" s="11"/>
      <c r="V254" s="11"/>
      <c r="W254" s="11"/>
      <c r="X254" s="11"/>
      <c r="Y254" s="11"/>
      <c r="Z254" s="11"/>
    </row>
    <row r="255" spans="1:26" ht="12.75" customHeight="1">
      <c r="A255" s="11"/>
      <c r="B255" s="11"/>
      <c r="C255" s="11"/>
      <c r="D255" s="11"/>
      <c r="E255" s="11"/>
      <c r="F255" s="11"/>
      <c r="G255" s="11"/>
      <c r="H255" s="11"/>
      <c r="I255" s="11"/>
      <c r="J255" s="11"/>
      <c r="K255" s="11"/>
      <c r="L255" s="11"/>
      <c r="M255" s="11"/>
      <c r="N255" s="11"/>
      <c r="O255" s="11"/>
      <c r="P255" s="11"/>
      <c r="Q255" s="11"/>
      <c r="R255" s="11"/>
      <c r="S255" s="11"/>
      <c r="T255" s="11"/>
      <c r="U255" s="11"/>
      <c r="V255" s="11"/>
      <c r="W255" s="11"/>
      <c r="X255" s="11"/>
      <c r="Y255" s="11"/>
      <c r="Z255" s="11"/>
    </row>
    <row r="256" spans="1:26" ht="12.75" customHeight="1">
      <c r="A256" s="11"/>
      <c r="B256" s="11"/>
      <c r="C256" s="11"/>
      <c r="D256" s="11"/>
      <c r="E256" s="11"/>
      <c r="F256" s="11"/>
      <c r="G256" s="11"/>
      <c r="H256" s="11"/>
      <c r="I256" s="11"/>
      <c r="J256" s="11"/>
      <c r="K256" s="11"/>
      <c r="L256" s="11"/>
      <c r="M256" s="11"/>
      <c r="N256" s="11"/>
      <c r="O256" s="11"/>
      <c r="P256" s="11"/>
      <c r="Q256" s="11"/>
      <c r="R256" s="11"/>
      <c r="S256" s="11"/>
      <c r="T256" s="11"/>
      <c r="U256" s="11"/>
      <c r="V256" s="11"/>
      <c r="W256" s="11"/>
      <c r="X256" s="11"/>
      <c r="Y256" s="11"/>
      <c r="Z256" s="11"/>
    </row>
    <row r="257" spans="1:26" ht="12.75" customHeight="1">
      <c r="A257" s="11"/>
      <c r="B257" s="11"/>
      <c r="C257" s="11"/>
      <c r="D257" s="11"/>
      <c r="E257" s="11"/>
      <c r="F257" s="11"/>
      <c r="G257" s="11"/>
      <c r="H257" s="11"/>
      <c r="I257" s="11"/>
      <c r="J257" s="11"/>
      <c r="K257" s="11"/>
      <c r="L257" s="11"/>
      <c r="M257" s="11"/>
      <c r="N257" s="11"/>
      <c r="O257" s="11"/>
      <c r="P257" s="11"/>
      <c r="Q257" s="11"/>
      <c r="R257" s="11"/>
      <c r="S257" s="11"/>
      <c r="T257" s="11"/>
      <c r="U257" s="11"/>
      <c r="V257" s="11"/>
      <c r="W257" s="11"/>
      <c r="X257" s="11"/>
      <c r="Y257" s="11"/>
      <c r="Z257" s="11"/>
    </row>
    <row r="258" spans="1:26" ht="12.75" customHeight="1">
      <c r="A258" s="11"/>
      <c r="B258" s="11"/>
      <c r="C258" s="11"/>
      <c r="D258" s="11"/>
      <c r="E258" s="11"/>
      <c r="F258" s="11"/>
      <c r="G258" s="11"/>
      <c r="H258" s="11"/>
      <c r="I258" s="11"/>
      <c r="J258" s="11"/>
      <c r="K258" s="11"/>
      <c r="L258" s="11"/>
      <c r="M258" s="11"/>
      <c r="N258" s="11"/>
      <c r="O258" s="11"/>
      <c r="P258" s="11"/>
      <c r="Q258" s="11"/>
      <c r="R258" s="11"/>
      <c r="S258" s="11"/>
      <c r="T258" s="11"/>
      <c r="U258" s="11"/>
      <c r="V258" s="11"/>
      <c r="W258" s="11"/>
      <c r="X258" s="11"/>
      <c r="Y258" s="11"/>
      <c r="Z258" s="11"/>
    </row>
    <row r="259" spans="1:26" ht="12.75" customHeight="1">
      <c r="A259" s="11"/>
      <c r="B259" s="11"/>
      <c r="C259" s="11"/>
      <c r="D259" s="11"/>
      <c r="E259" s="11"/>
      <c r="F259" s="11"/>
      <c r="G259" s="11"/>
      <c r="H259" s="11"/>
      <c r="I259" s="11"/>
      <c r="J259" s="11"/>
      <c r="K259" s="11"/>
      <c r="L259" s="11"/>
      <c r="M259" s="11"/>
      <c r="N259" s="11"/>
      <c r="O259" s="11"/>
      <c r="P259" s="11"/>
      <c r="Q259" s="11"/>
      <c r="R259" s="11"/>
      <c r="S259" s="11"/>
      <c r="T259" s="11"/>
      <c r="U259" s="11"/>
      <c r="V259" s="11"/>
      <c r="W259" s="11"/>
      <c r="X259" s="11"/>
      <c r="Y259" s="11"/>
      <c r="Z259" s="11"/>
    </row>
    <row r="260" spans="1:26" ht="12.75" customHeight="1">
      <c r="A260" s="11"/>
      <c r="B260" s="11"/>
      <c r="C260" s="11"/>
      <c r="D260" s="11"/>
      <c r="E260" s="11"/>
      <c r="F260" s="11"/>
      <c r="G260" s="11"/>
      <c r="H260" s="11"/>
      <c r="I260" s="11"/>
      <c r="J260" s="11"/>
      <c r="K260" s="11"/>
      <c r="L260" s="11"/>
      <c r="M260" s="11"/>
      <c r="N260" s="11"/>
      <c r="O260" s="11"/>
      <c r="P260" s="11"/>
      <c r="Q260" s="11"/>
      <c r="R260" s="11"/>
      <c r="S260" s="11"/>
      <c r="T260" s="11"/>
      <c r="U260" s="11"/>
      <c r="V260" s="11"/>
      <c r="W260" s="11"/>
      <c r="X260" s="11"/>
      <c r="Y260" s="11"/>
      <c r="Z260" s="11"/>
    </row>
    <row r="261" spans="1:26" ht="12.75" customHeight="1">
      <c r="A261" s="11"/>
      <c r="B261" s="11"/>
      <c r="C261" s="11"/>
      <c r="D261" s="11"/>
      <c r="E261" s="11"/>
      <c r="F261" s="11"/>
      <c r="G261" s="11"/>
      <c r="H261" s="11"/>
      <c r="I261" s="11"/>
      <c r="J261" s="11"/>
      <c r="K261" s="11"/>
      <c r="L261" s="11"/>
      <c r="M261" s="11"/>
      <c r="N261" s="11"/>
      <c r="O261" s="11"/>
      <c r="P261" s="11"/>
      <c r="Q261" s="11"/>
      <c r="R261" s="11"/>
      <c r="S261" s="11"/>
      <c r="T261" s="11"/>
      <c r="U261" s="11"/>
      <c r="V261" s="11"/>
      <c r="W261" s="11"/>
      <c r="X261" s="11"/>
      <c r="Y261" s="11"/>
      <c r="Z261" s="11"/>
    </row>
    <row r="262" spans="1:26" ht="12.75" customHeight="1">
      <c r="A262" s="11"/>
      <c r="B262" s="11"/>
      <c r="C262" s="11"/>
      <c r="D262" s="11"/>
      <c r="E262" s="11"/>
      <c r="F262" s="11"/>
      <c r="G262" s="11"/>
      <c r="H262" s="11"/>
      <c r="I262" s="11"/>
      <c r="J262" s="11"/>
      <c r="K262" s="11"/>
      <c r="L262" s="11"/>
      <c r="M262" s="11"/>
      <c r="N262" s="11"/>
      <c r="O262" s="11"/>
      <c r="P262" s="11"/>
      <c r="Q262" s="11"/>
      <c r="R262" s="11"/>
      <c r="S262" s="11"/>
      <c r="T262" s="11"/>
      <c r="U262" s="11"/>
      <c r="V262" s="11"/>
      <c r="W262" s="11"/>
      <c r="X262" s="11"/>
      <c r="Y262" s="11"/>
      <c r="Z262" s="11"/>
    </row>
    <row r="263" spans="1:26" ht="12.75" customHeight="1">
      <c r="A263" s="11"/>
      <c r="B263" s="11"/>
      <c r="C263" s="11"/>
      <c r="D263" s="11"/>
      <c r="E263" s="11"/>
      <c r="F263" s="11"/>
      <c r="G263" s="11"/>
      <c r="H263" s="11"/>
      <c r="I263" s="11"/>
      <c r="J263" s="11"/>
      <c r="K263" s="11"/>
      <c r="L263" s="11"/>
      <c r="M263" s="11"/>
      <c r="N263" s="11"/>
      <c r="O263" s="11"/>
      <c r="P263" s="11"/>
      <c r="Q263" s="11"/>
      <c r="R263" s="11"/>
      <c r="S263" s="11"/>
      <c r="T263" s="11"/>
      <c r="U263" s="11"/>
      <c r="V263" s="11"/>
      <c r="W263" s="11"/>
      <c r="X263" s="11"/>
      <c r="Y263" s="11"/>
      <c r="Z263" s="11"/>
    </row>
    <row r="264" spans="1:26" ht="12.75" customHeight="1">
      <c r="A264" s="11"/>
      <c r="B264" s="11"/>
      <c r="C264" s="11"/>
      <c r="D264" s="11"/>
      <c r="E264" s="11"/>
      <c r="F264" s="11"/>
      <c r="G264" s="11"/>
      <c r="H264" s="11"/>
      <c r="I264" s="11"/>
      <c r="J264" s="11"/>
      <c r="K264" s="11"/>
      <c r="L264" s="11"/>
      <c r="M264" s="11"/>
      <c r="N264" s="11"/>
      <c r="O264" s="11"/>
      <c r="P264" s="11"/>
      <c r="Q264" s="11"/>
      <c r="R264" s="11"/>
      <c r="S264" s="11"/>
      <c r="T264" s="11"/>
      <c r="U264" s="11"/>
      <c r="V264" s="11"/>
      <c r="W264" s="11"/>
      <c r="X264" s="11"/>
      <c r="Y264" s="11"/>
      <c r="Z264" s="11"/>
    </row>
    <row r="265" spans="1:26" ht="12.75" customHeight="1">
      <c r="A265" s="11"/>
      <c r="B265" s="11"/>
      <c r="C265" s="11"/>
      <c r="D265" s="11"/>
      <c r="E265" s="11"/>
      <c r="F265" s="11"/>
      <c r="G265" s="11"/>
      <c r="H265" s="11"/>
      <c r="I265" s="11"/>
      <c r="J265" s="11"/>
      <c r="K265" s="11"/>
      <c r="L265" s="11"/>
      <c r="M265" s="11"/>
      <c r="N265" s="11"/>
      <c r="O265" s="11"/>
      <c r="P265" s="11"/>
      <c r="Q265" s="11"/>
      <c r="R265" s="11"/>
      <c r="S265" s="11"/>
      <c r="T265" s="11"/>
      <c r="U265" s="11"/>
      <c r="V265" s="11"/>
      <c r="W265" s="11"/>
      <c r="X265" s="11"/>
      <c r="Y265" s="11"/>
      <c r="Z265" s="11"/>
    </row>
    <row r="266" spans="1:26" ht="12.75" customHeight="1">
      <c r="A266" s="11"/>
      <c r="B266" s="11"/>
      <c r="C266" s="11"/>
      <c r="D266" s="11"/>
      <c r="E266" s="11"/>
      <c r="F266" s="11"/>
      <c r="G266" s="11"/>
      <c r="H266" s="11"/>
      <c r="I266" s="11"/>
      <c r="J266" s="11"/>
      <c r="K266" s="11"/>
      <c r="L266" s="11"/>
      <c r="M266" s="11"/>
      <c r="N266" s="11"/>
      <c r="O266" s="11"/>
      <c r="P266" s="11"/>
      <c r="Q266" s="11"/>
      <c r="R266" s="11"/>
      <c r="S266" s="11"/>
      <c r="T266" s="11"/>
      <c r="U266" s="11"/>
      <c r="V266" s="11"/>
      <c r="W266" s="11"/>
      <c r="X266" s="11"/>
      <c r="Y266" s="11"/>
      <c r="Z266" s="11"/>
    </row>
    <row r="267" spans="1:26" ht="12.75" customHeight="1">
      <c r="A267" s="11"/>
      <c r="B267" s="11"/>
      <c r="C267" s="11"/>
      <c r="D267" s="11"/>
      <c r="E267" s="11"/>
      <c r="F267" s="11"/>
      <c r="G267" s="11"/>
      <c r="H267" s="11"/>
      <c r="I267" s="11"/>
      <c r="J267" s="11"/>
      <c r="K267" s="11"/>
      <c r="L267" s="11"/>
      <c r="M267" s="11"/>
      <c r="N267" s="11"/>
      <c r="O267" s="11"/>
      <c r="P267" s="11"/>
      <c r="Q267" s="11"/>
      <c r="R267" s="11"/>
      <c r="S267" s="11"/>
      <c r="T267" s="11"/>
      <c r="U267" s="11"/>
      <c r="V267" s="11"/>
      <c r="W267" s="11"/>
      <c r="X267" s="11"/>
      <c r="Y267" s="11"/>
      <c r="Z267" s="11"/>
    </row>
    <row r="268" spans="1:26" ht="12.75" customHeight="1">
      <c r="A268" s="11"/>
      <c r="B268" s="11"/>
      <c r="C268" s="11"/>
      <c r="D268" s="11"/>
      <c r="E268" s="11"/>
      <c r="F268" s="11"/>
      <c r="G268" s="11"/>
      <c r="H268" s="11"/>
      <c r="I268" s="11"/>
      <c r="J268" s="11"/>
      <c r="K268" s="11"/>
      <c r="L268" s="11"/>
      <c r="M268" s="11"/>
      <c r="N268" s="11"/>
      <c r="O268" s="11"/>
      <c r="P268" s="11"/>
      <c r="Q268" s="11"/>
      <c r="R268" s="11"/>
      <c r="S268" s="11"/>
      <c r="T268" s="11"/>
      <c r="U268" s="11"/>
      <c r="V268" s="11"/>
      <c r="W268" s="11"/>
      <c r="X268" s="11"/>
      <c r="Y268" s="11"/>
      <c r="Z268" s="11"/>
    </row>
    <row r="269" spans="1:26" ht="12.75" customHeight="1">
      <c r="A269" s="11"/>
      <c r="B269" s="11"/>
      <c r="C269" s="11"/>
      <c r="D269" s="11"/>
      <c r="E269" s="11"/>
      <c r="F269" s="11"/>
      <c r="G269" s="11"/>
      <c r="H269" s="11"/>
      <c r="I269" s="11"/>
      <c r="J269" s="11"/>
      <c r="K269" s="11"/>
      <c r="L269" s="11"/>
      <c r="M269" s="11"/>
      <c r="N269" s="11"/>
      <c r="O269" s="11"/>
      <c r="P269" s="11"/>
      <c r="Q269" s="11"/>
      <c r="R269" s="11"/>
      <c r="S269" s="11"/>
      <c r="T269" s="11"/>
      <c r="U269" s="11"/>
      <c r="V269" s="11"/>
      <c r="W269" s="11"/>
      <c r="X269" s="11"/>
      <c r="Y269" s="11"/>
      <c r="Z269" s="11"/>
    </row>
    <row r="270" spans="1:26" ht="12.75" customHeight="1">
      <c r="A270" s="11"/>
      <c r="B270" s="11"/>
      <c r="C270" s="11"/>
      <c r="D270" s="11"/>
      <c r="E270" s="11"/>
      <c r="F270" s="11"/>
      <c r="G270" s="11"/>
      <c r="H270" s="11"/>
      <c r="I270" s="11"/>
      <c r="J270" s="11"/>
      <c r="K270" s="11"/>
      <c r="L270" s="11"/>
      <c r="M270" s="11"/>
      <c r="N270" s="11"/>
      <c r="O270" s="11"/>
      <c r="P270" s="11"/>
      <c r="Q270" s="11"/>
      <c r="R270" s="11"/>
      <c r="S270" s="11"/>
      <c r="T270" s="11"/>
      <c r="U270" s="11"/>
      <c r="V270" s="11"/>
      <c r="W270" s="11"/>
      <c r="X270" s="11"/>
      <c r="Y270" s="11"/>
      <c r="Z270" s="11"/>
    </row>
    <row r="271" spans="1:26" ht="12.75" customHeight="1">
      <c r="A271" s="11"/>
      <c r="B271" s="11"/>
      <c r="C271" s="11"/>
      <c r="D271" s="11"/>
      <c r="E271" s="11"/>
      <c r="F271" s="11"/>
      <c r="G271" s="11"/>
      <c r="H271" s="11"/>
      <c r="I271" s="11"/>
      <c r="J271" s="11"/>
      <c r="K271" s="11"/>
      <c r="L271" s="11"/>
      <c r="M271" s="11"/>
      <c r="N271" s="11"/>
      <c r="O271" s="11"/>
      <c r="P271" s="11"/>
      <c r="Q271" s="11"/>
      <c r="R271" s="11"/>
      <c r="S271" s="11"/>
      <c r="T271" s="11"/>
      <c r="U271" s="11"/>
      <c r="V271" s="11"/>
      <c r="W271" s="11"/>
      <c r="X271" s="11"/>
      <c r="Y271" s="11"/>
      <c r="Z271" s="11"/>
    </row>
    <row r="272" spans="1:26" ht="12.75" customHeight="1">
      <c r="A272" s="11"/>
      <c r="B272" s="11"/>
      <c r="C272" s="11"/>
      <c r="D272" s="11"/>
      <c r="E272" s="11"/>
      <c r="F272" s="11"/>
      <c r="G272" s="11"/>
      <c r="H272" s="11"/>
      <c r="I272" s="11"/>
      <c r="J272" s="11"/>
      <c r="K272" s="11"/>
      <c r="L272" s="11"/>
      <c r="M272" s="11"/>
      <c r="N272" s="11"/>
      <c r="O272" s="11"/>
      <c r="P272" s="11"/>
      <c r="Q272" s="11"/>
      <c r="R272" s="11"/>
      <c r="S272" s="11"/>
      <c r="T272" s="11"/>
      <c r="U272" s="11"/>
      <c r="V272" s="11"/>
      <c r="W272" s="11"/>
      <c r="X272" s="11"/>
      <c r="Y272" s="11"/>
      <c r="Z272" s="11"/>
    </row>
    <row r="273" spans="1:26" ht="12.75" customHeight="1">
      <c r="A273" s="11"/>
      <c r="B273" s="11"/>
      <c r="C273" s="11"/>
      <c r="D273" s="11"/>
      <c r="E273" s="11"/>
      <c r="F273" s="11"/>
      <c r="G273" s="11"/>
      <c r="H273" s="11"/>
      <c r="I273" s="11"/>
      <c r="J273" s="11"/>
      <c r="K273" s="11"/>
      <c r="L273" s="11"/>
      <c r="M273" s="11"/>
      <c r="N273" s="11"/>
      <c r="O273" s="11"/>
      <c r="P273" s="11"/>
      <c r="Q273" s="11"/>
      <c r="R273" s="11"/>
      <c r="S273" s="11"/>
      <c r="T273" s="11"/>
      <c r="U273" s="11"/>
      <c r="V273" s="11"/>
      <c r="W273" s="11"/>
      <c r="X273" s="11"/>
      <c r="Y273" s="11"/>
      <c r="Z273" s="11"/>
    </row>
    <row r="274" spans="1:26" ht="12.75" customHeight="1">
      <c r="A274" s="11"/>
      <c r="B274" s="11"/>
      <c r="C274" s="11"/>
      <c r="D274" s="11"/>
      <c r="E274" s="11"/>
      <c r="F274" s="11"/>
      <c r="G274" s="11"/>
      <c r="H274" s="11"/>
      <c r="I274" s="11"/>
      <c r="J274" s="11"/>
      <c r="K274" s="11"/>
      <c r="L274" s="11"/>
      <c r="M274" s="11"/>
      <c r="N274" s="11"/>
      <c r="O274" s="11"/>
      <c r="P274" s="11"/>
      <c r="Q274" s="11"/>
      <c r="R274" s="11"/>
      <c r="S274" s="11"/>
      <c r="T274" s="11"/>
      <c r="U274" s="11"/>
      <c r="V274" s="11"/>
      <c r="W274" s="11"/>
      <c r="X274" s="11"/>
      <c r="Y274" s="11"/>
      <c r="Z274" s="11"/>
    </row>
    <row r="275" spans="1:26" ht="12.75" customHeight="1">
      <c r="A275" s="11"/>
      <c r="B275" s="11"/>
      <c r="C275" s="11"/>
      <c r="D275" s="11"/>
      <c r="E275" s="11"/>
      <c r="F275" s="11"/>
      <c r="G275" s="11"/>
      <c r="H275" s="11"/>
      <c r="I275" s="11"/>
      <c r="J275" s="11"/>
      <c r="K275" s="11"/>
      <c r="L275" s="11"/>
      <c r="M275" s="11"/>
      <c r="N275" s="11"/>
      <c r="O275" s="11"/>
      <c r="P275" s="11"/>
      <c r="Q275" s="11"/>
      <c r="R275" s="11"/>
      <c r="S275" s="11"/>
      <c r="T275" s="11"/>
      <c r="U275" s="11"/>
      <c r="V275" s="11"/>
      <c r="W275" s="11"/>
      <c r="X275" s="11"/>
      <c r="Y275" s="11"/>
      <c r="Z275" s="11"/>
    </row>
    <row r="276" spans="1:26" ht="12.75" customHeight="1">
      <c r="A276" s="11"/>
      <c r="B276" s="11"/>
      <c r="C276" s="11"/>
      <c r="D276" s="11"/>
      <c r="E276" s="11"/>
      <c r="F276" s="11"/>
      <c r="G276" s="11"/>
      <c r="H276" s="11"/>
      <c r="I276" s="11"/>
      <c r="J276" s="11"/>
      <c r="K276" s="11"/>
      <c r="L276" s="11"/>
      <c r="M276" s="11"/>
      <c r="N276" s="11"/>
      <c r="O276" s="11"/>
      <c r="P276" s="11"/>
      <c r="Q276" s="11"/>
      <c r="R276" s="11"/>
      <c r="S276" s="11"/>
      <c r="T276" s="11"/>
      <c r="U276" s="11"/>
      <c r="V276" s="11"/>
      <c r="W276" s="11"/>
      <c r="X276" s="11"/>
      <c r="Y276" s="11"/>
      <c r="Z276" s="11"/>
    </row>
    <row r="277" spans="1:26" ht="15.75" customHeight="1"/>
    <row r="278" spans="1:26" ht="15.75" customHeight="1"/>
    <row r="279" spans="1:26" ht="15.75" customHeight="1"/>
    <row r="280" spans="1:26" ht="15.75" customHeight="1"/>
    <row r="281" spans="1:26" ht="15.75" customHeight="1"/>
    <row r="282" spans="1:26" ht="15.75" customHeight="1"/>
    <row r="283" spans="1:26" ht="15.75" customHeight="1"/>
    <row r="284" spans="1:26" ht="15.75" customHeight="1"/>
    <row r="285" spans="1:26" ht="15.75" customHeight="1"/>
    <row r="286" spans="1:26" ht="15.75" customHeight="1"/>
    <row r="287" spans="1:26" ht="15.75" customHeight="1"/>
    <row r="288" spans="1:26"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6">
    <mergeCell ref="D18:F18"/>
    <mergeCell ref="A1:J1"/>
    <mergeCell ref="B2:G2"/>
    <mergeCell ref="A4:J5"/>
    <mergeCell ref="B8:I8"/>
    <mergeCell ref="B9:H9"/>
    <mergeCell ref="D54:F54"/>
    <mergeCell ref="D20:F20"/>
    <mergeCell ref="D22:F22"/>
    <mergeCell ref="D24:F24"/>
    <mergeCell ref="D28:F28"/>
    <mergeCell ref="D30:F30"/>
    <mergeCell ref="D35:F35"/>
    <mergeCell ref="A38:B38"/>
    <mergeCell ref="A39:J40"/>
    <mergeCell ref="A41:J41"/>
    <mergeCell ref="B44:I44"/>
    <mergeCell ref="B45:H45"/>
    <mergeCell ref="A75:B75"/>
    <mergeCell ref="A76:J77"/>
    <mergeCell ref="D56:F56"/>
    <mergeCell ref="D58:F58"/>
    <mergeCell ref="D60:F60"/>
    <mergeCell ref="D64:F64"/>
    <mergeCell ref="D66:F66"/>
    <mergeCell ref="D72:F72"/>
  </mergeCells>
  <conditionalFormatting sqref="G20">
    <cfRule type="cellIs" dxfId="3" priority="1" operator="greaterThan">
      <formula>0.0819</formula>
    </cfRule>
  </conditionalFormatting>
  <pageMargins left="0.59055118110236227" right="0.39370078740157483" top="0.59055118110236227" bottom="0.59055118110236227" header="0" footer="0"/>
  <pageSetup paperSize="9" fitToWidth="0" orientation="portrait"/>
  <headerFooter>
    <oddFooter>&amp;R03+000&amp;P/</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D475F-32BB-46CF-A80F-DE1C50B39FE2}">
  <sheetPr codeName="Planilha11">
    <tabColor theme="7" tint="0.79998168889431442"/>
    <pageSetUpPr fitToPage="1"/>
  </sheetPr>
  <dimension ref="A1:I53"/>
  <sheetViews>
    <sheetView topLeftCell="A4" zoomScaleNormal="100" workbookViewId="0">
      <selection activeCell="D10" sqref="D10"/>
    </sheetView>
  </sheetViews>
  <sheetFormatPr defaultColWidth="9.140625" defaultRowHeight="15"/>
  <cols>
    <col min="1" max="1" width="10.7109375" style="296" customWidth="1"/>
    <col min="2" max="2" width="31.7109375" style="457" customWidth="1"/>
    <col min="3" max="3" width="36.85546875" style="447" customWidth="1"/>
    <col min="4" max="4" width="12.7109375" style="504" customWidth="1"/>
    <col min="5" max="5" width="12.7109375" style="505" customWidth="1"/>
    <col min="6" max="8" width="12.7109375" style="506" customWidth="1"/>
    <col min="9" max="9" width="12.7109375" style="505" customWidth="1"/>
    <col min="10" max="16384" width="9.140625" style="296"/>
  </cols>
  <sheetData>
    <row r="1" spans="1:9" ht="12.75">
      <c r="B1" s="1023"/>
      <c r="C1" s="1023"/>
      <c r="D1" s="1023"/>
      <c r="E1" s="1023"/>
      <c r="F1" s="1023"/>
      <c r="G1" s="1023"/>
      <c r="H1" s="1023"/>
      <c r="I1" s="1023"/>
    </row>
    <row r="2" spans="1:9" ht="21" customHeight="1">
      <c r="B2" s="454"/>
      <c r="C2" s="451"/>
      <c r="D2" s="491"/>
      <c r="E2" s="491"/>
      <c r="F2" s="492"/>
      <c r="G2" s="492"/>
      <c r="H2" s="492"/>
      <c r="I2" s="491"/>
    </row>
    <row r="3" spans="1:9" ht="21">
      <c r="B3" s="454"/>
      <c r="C3" s="452"/>
      <c r="D3" s="491"/>
      <c r="E3" s="491"/>
      <c r="F3" s="492"/>
      <c r="G3" s="492"/>
      <c r="H3" s="492"/>
      <c r="I3" s="491"/>
    </row>
    <row r="4" spans="1:9" ht="21">
      <c r="B4" s="454"/>
      <c r="C4" s="452"/>
      <c r="D4" s="491"/>
      <c r="E4" s="491"/>
      <c r="F4" s="492"/>
      <c r="G4" s="492"/>
      <c r="H4" s="492"/>
      <c r="I4" s="491"/>
    </row>
    <row r="5" spans="1:9">
      <c r="B5" s="455"/>
      <c r="C5" s="1024"/>
      <c r="D5" s="1024"/>
      <c r="E5" s="1024"/>
      <c r="F5" s="1024"/>
      <c r="G5" s="1024"/>
      <c r="H5" s="1024"/>
      <c r="I5" s="1024"/>
    </row>
    <row r="6" spans="1:9" ht="12.75">
      <c r="B6" s="456"/>
      <c r="C6" s="411"/>
      <c r="D6" s="494"/>
      <c r="E6" s="495"/>
      <c r="F6" s="496"/>
      <c r="G6" s="496"/>
      <c r="H6" s="165" t="s">
        <v>35</v>
      </c>
      <c r="I6" s="166" t="str">
        <f>ORÇAMENTO!$H$1</f>
        <v>JUN/23</v>
      </c>
    </row>
    <row r="7" spans="1:9" ht="14.45" customHeight="1">
      <c r="A7" s="1136" t="s">
        <v>45</v>
      </c>
      <c r="B7" s="1136" t="s">
        <v>26</v>
      </c>
      <c r="C7" s="1136" t="s">
        <v>34917</v>
      </c>
      <c r="D7" s="1128" t="s">
        <v>34875</v>
      </c>
      <c r="E7" s="1126" t="s">
        <v>34292</v>
      </c>
      <c r="F7" s="1132" t="s">
        <v>34999</v>
      </c>
      <c r="G7" s="1132"/>
      <c r="H7" s="1128" t="s">
        <v>31</v>
      </c>
      <c r="I7" s="1128" t="s">
        <v>34736</v>
      </c>
    </row>
    <row r="8" spans="1:9" ht="17.25" customHeight="1">
      <c r="A8" s="1137"/>
      <c r="B8" s="1137"/>
      <c r="C8" s="1137"/>
      <c r="D8" s="1129"/>
      <c r="E8" s="1127"/>
      <c r="F8" s="511" t="s">
        <v>34997</v>
      </c>
      <c r="G8" s="511" t="s">
        <v>34998</v>
      </c>
      <c r="H8" s="1129"/>
      <c r="I8" s="1129"/>
    </row>
    <row r="9" spans="1:9" ht="12.75">
      <c r="A9" s="482"/>
      <c r="B9" s="509" t="s">
        <v>34955</v>
      </c>
      <c r="C9" s="482"/>
      <c r="D9" s="497"/>
      <c r="E9" s="498"/>
      <c r="F9" s="499"/>
      <c r="G9" s="499"/>
      <c r="H9" s="497"/>
      <c r="I9" s="497"/>
    </row>
    <row r="10" spans="1:9" ht="12.75">
      <c r="A10" s="1139" t="str">
        <f>ORÇAMENTO!$C$9</f>
        <v>CPU-01</v>
      </c>
      <c r="B10" s="1130" t="str">
        <f>VLOOKUP(A10,'CONSULT-CPU'!A:G,3,FALSE)</f>
        <v>Equipe topográfica para serviços de locação e nivelamento (incluindo equipamento, transporte e profissionais nivel médio), incluindo batimetria</v>
      </c>
      <c r="C10" s="449" t="s">
        <v>34936</v>
      </c>
      <c r="D10" s="502">
        <v>44</v>
      </c>
      <c r="E10" s="502">
        <v>8</v>
      </c>
      <c r="F10" s="501"/>
      <c r="G10" s="501"/>
      <c r="H10" s="502"/>
      <c r="I10" s="512">
        <f>D10*E10</f>
        <v>352</v>
      </c>
    </row>
    <row r="11" spans="1:9" ht="12.75">
      <c r="A11" s="1139"/>
      <c r="B11" s="1130"/>
      <c r="C11" s="449" t="s">
        <v>35098</v>
      </c>
      <c r="D11" s="502">
        <v>33</v>
      </c>
      <c r="E11" s="502">
        <v>8</v>
      </c>
      <c r="F11" s="501"/>
      <c r="G11" s="501"/>
      <c r="H11" s="502"/>
      <c r="I11" s="512">
        <f>D11*E11</f>
        <v>264</v>
      </c>
    </row>
    <row r="12" spans="1:9" ht="12.75">
      <c r="A12" s="482"/>
      <c r="B12" s="509" t="s">
        <v>34947</v>
      </c>
      <c r="C12" s="482"/>
      <c r="D12" s="497"/>
      <c r="E12" s="498"/>
      <c r="F12" s="499"/>
      <c r="G12" s="499"/>
      <c r="H12" s="497"/>
      <c r="I12" s="497"/>
    </row>
    <row r="13" spans="1:9" ht="12.75">
      <c r="A13" s="483" t="str">
        <f>ORÇAMENTO!$C$23</f>
        <v>CPU-02</v>
      </c>
      <c r="B13" s="484" t="str">
        <f>VLOOKUP(A13,'CONSULT-CPU'!A:G,3,FALSE)</f>
        <v>Estudos Hidráulicos</v>
      </c>
      <c r="C13" s="449" t="s">
        <v>34902</v>
      </c>
      <c r="D13" s="502">
        <v>5</v>
      </c>
      <c r="E13" s="502">
        <v>8</v>
      </c>
      <c r="F13" s="501">
        <v>1</v>
      </c>
      <c r="G13" s="501">
        <v>1</v>
      </c>
      <c r="H13" s="502" t="s">
        <v>39</v>
      </c>
      <c r="I13" s="512">
        <f>ROUND(D13*E13/F13,5)*G13</f>
        <v>40</v>
      </c>
    </row>
    <row r="14" spans="1:9" ht="12.75">
      <c r="A14" s="1139" t="str">
        <f>ORÇAMENTO!$C$24</f>
        <v>CPU-03</v>
      </c>
      <c r="B14" s="1131" t="str">
        <f>VLOOKUP(A14,'CONSULT-CPU'!A:G,3,FALSE)</f>
        <v>Elaboração de Estudo Ambiental, inclusive o Plano de Controle Ambiental - PCA, o Plano de Gerenciamento de Resíduos Sólidos - PGRS e o Plano de Recuperação de Área Degradada - PRAD, Levantamento Primário e Secundário da fauna local, incluindo documentos para autorização para seu manejo, caso necessário.</v>
      </c>
      <c r="C14" s="449" t="s">
        <v>34923</v>
      </c>
      <c r="D14" s="502">
        <v>15</v>
      </c>
      <c r="E14" s="502">
        <v>8</v>
      </c>
      <c r="F14" s="501">
        <v>1</v>
      </c>
      <c r="G14" s="501">
        <v>1</v>
      </c>
      <c r="H14" s="502" t="s">
        <v>39</v>
      </c>
      <c r="I14" s="512">
        <f>ROUND(D14*E14/F14,5)*G14</f>
        <v>120</v>
      </c>
    </row>
    <row r="15" spans="1:9" ht="12.75">
      <c r="A15" s="1139"/>
      <c r="B15" s="1131"/>
      <c r="C15" s="449" t="s">
        <v>34903</v>
      </c>
      <c r="D15" s="502">
        <v>15</v>
      </c>
      <c r="E15" s="502">
        <v>8</v>
      </c>
      <c r="F15" s="501">
        <v>1</v>
      </c>
      <c r="G15" s="501">
        <v>1</v>
      </c>
      <c r="H15" s="502" t="s">
        <v>39</v>
      </c>
      <c r="I15" s="512">
        <f>ROUND(D15*E15/F15,5)*G15</f>
        <v>120</v>
      </c>
    </row>
    <row r="16" spans="1:9" ht="25.5">
      <c r="A16" s="483" t="str">
        <f>ORÇAMENTO!$C$25</f>
        <v>CPU-04</v>
      </c>
      <c r="B16" s="484" t="str">
        <f>VLOOKUP(A16,'CONSULT-CPU'!A:G,3,FALSE)</f>
        <v>Projeto de Trabalho Técnico Socioambiental - PTTSA, padrão CAIXA</v>
      </c>
      <c r="C16" s="449" t="s">
        <v>34948</v>
      </c>
      <c r="D16" s="502">
        <v>10</v>
      </c>
      <c r="E16" s="502">
        <v>8</v>
      </c>
      <c r="F16" s="501">
        <v>1</v>
      </c>
      <c r="G16" s="501">
        <v>1</v>
      </c>
      <c r="H16" s="502" t="s">
        <v>39</v>
      </c>
      <c r="I16" s="512">
        <f>ROUND(D16*E16/F16,5)*G16</f>
        <v>80</v>
      </c>
    </row>
    <row r="17" spans="1:9" ht="38.25">
      <c r="A17" s="483" t="str">
        <f>ORÇAMENTO!$C$26</f>
        <v>CPU-05</v>
      </c>
      <c r="B17" s="484" t="str">
        <f>VLOOKUP(A17,'CONSULT-CPU'!A:G,3,FALSE)</f>
        <v>Serviços de elaboração de cadastro técnico imobiliário para fins de desapropriação de imóveis</v>
      </c>
      <c r="C17" s="449" t="s">
        <v>34903</v>
      </c>
      <c r="D17" s="502">
        <v>1</v>
      </c>
      <c r="E17" s="502">
        <v>1</v>
      </c>
      <c r="F17" s="501">
        <v>1</v>
      </c>
      <c r="G17" s="501">
        <v>1</v>
      </c>
      <c r="H17" s="502" t="s">
        <v>39</v>
      </c>
      <c r="I17" s="512">
        <f>ROUND(D17*E17/F17,5)*G17</f>
        <v>1</v>
      </c>
    </row>
    <row r="18" spans="1:9" ht="12.75">
      <c r="A18" s="482"/>
      <c r="B18" s="509" t="s">
        <v>34944</v>
      </c>
      <c r="C18" s="1133" t="s">
        <v>35000</v>
      </c>
      <c r="D18" s="1134"/>
      <c r="E18" s="1134"/>
      <c r="F18" s="1134"/>
      <c r="G18" s="1134"/>
      <c r="H18" s="1135"/>
      <c r="I18" s="513">
        <v>15052.6</v>
      </c>
    </row>
    <row r="19" spans="1:9" ht="21.75" customHeight="1">
      <c r="A19" s="1139" t="str">
        <f>ORÇAMENTO!$C$29</f>
        <v>CPU-06</v>
      </c>
      <c r="B19" s="1130" t="str">
        <f>VLOOKUP(A19,'CONSULT-CPU'!A:G,3,FALSE)</f>
        <v xml:space="preserve">Elaboração de Projeto Geométrico e Estrutural, incluindo Fundação da calha do Rio/Canal Aribiri, inclusive Escoramento da fase de obras e Travessias </v>
      </c>
      <c r="C19" s="449" t="s">
        <v>34902</v>
      </c>
      <c r="D19" s="502">
        <v>15</v>
      </c>
      <c r="E19" s="502">
        <v>8</v>
      </c>
      <c r="F19" s="634">
        <v>1</v>
      </c>
      <c r="G19" s="634">
        <v>1</v>
      </c>
      <c r="H19" s="502" t="s">
        <v>39</v>
      </c>
      <c r="I19" s="512">
        <f>ROUND(D19*E19/F19,5)*G19</f>
        <v>120</v>
      </c>
    </row>
    <row r="20" spans="1:9" ht="21.75" customHeight="1">
      <c r="A20" s="1139"/>
      <c r="B20" s="1130"/>
      <c r="C20" s="449" t="s">
        <v>34934</v>
      </c>
      <c r="D20" s="502">
        <v>20</v>
      </c>
      <c r="E20" s="502">
        <v>8</v>
      </c>
      <c r="F20" s="634">
        <v>1</v>
      </c>
      <c r="G20" s="634">
        <v>1</v>
      </c>
      <c r="H20" s="502" t="s">
        <v>39</v>
      </c>
      <c r="I20" s="512">
        <f>ROUND(D20*E20/F20,5)*G20</f>
        <v>160</v>
      </c>
    </row>
    <row r="21" spans="1:9" ht="12.75">
      <c r="A21" s="1139" t="str">
        <f>ORÇAMENTO!$C$30</f>
        <v>CPU-07</v>
      </c>
      <c r="B21" s="1130" t="str">
        <f>VLOOKUP(A21,'CONSULT-CPU'!A:G,3,FALSE)</f>
        <v>Projeto de Interferências (água, esgoto, drenagem, entre outros) do Rio/Canal Aribiri</v>
      </c>
      <c r="C21" s="449" t="s">
        <v>34935</v>
      </c>
      <c r="D21" s="502">
        <v>15</v>
      </c>
      <c r="E21" s="502">
        <v>8</v>
      </c>
      <c r="F21" s="634">
        <v>1</v>
      </c>
      <c r="G21" s="634">
        <v>1</v>
      </c>
      <c r="H21" s="502" t="s">
        <v>39</v>
      </c>
      <c r="I21" s="512">
        <f>ROUND(D21*E21/F21,5)*G21</f>
        <v>120</v>
      </c>
    </row>
    <row r="22" spans="1:9" ht="12.75">
      <c r="A22" s="1139"/>
      <c r="B22" s="1130"/>
      <c r="C22" s="449" t="s">
        <v>34934</v>
      </c>
      <c r="D22" s="502">
        <v>20</v>
      </c>
      <c r="E22" s="502">
        <v>8</v>
      </c>
      <c r="F22" s="634">
        <v>1</v>
      </c>
      <c r="G22" s="634">
        <v>1</v>
      </c>
      <c r="H22" s="502" t="s">
        <v>39</v>
      </c>
      <c r="I22" s="512">
        <f>ROUND(D22*E22/F22,5)*G22</f>
        <v>160</v>
      </c>
    </row>
    <row r="23" spans="1:9" ht="12.75">
      <c r="A23" s="482"/>
      <c r="B23" s="509" t="s">
        <v>35013</v>
      </c>
      <c r="C23" s="1133"/>
      <c r="D23" s="1134"/>
      <c r="E23" s="1134"/>
      <c r="F23" s="1134"/>
      <c r="G23" s="1134"/>
      <c r="H23" s="1135"/>
      <c r="I23" s="513">
        <f>I18</f>
        <v>15052.6</v>
      </c>
    </row>
    <row r="24" spans="1:9" ht="12.75">
      <c r="A24" s="1140" t="str">
        <f>ORÇAMENTO!$C$32</f>
        <v>CPU-08</v>
      </c>
      <c r="B24" s="1143" t="str">
        <f>VLOOKUP(A24,'CONSULT-CPU'!A:G,3,FALSE)</f>
        <v>Elaboração de Projeto de Terraplanagem, Pavimentação, Drenagem e Urbanização das margens do Rio/Canal Aribiri, incluindo Travessias e Ruas</v>
      </c>
      <c r="C24" s="449" t="s">
        <v>34902</v>
      </c>
      <c r="D24" s="502">
        <f>120/8</f>
        <v>15</v>
      </c>
      <c r="E24" s="502">
        <v>8</v>
      </c>
      <c r="F24" s="634">
        <v>1</v>
      </c>
      <c r="G24" s="634">
        <v>1</v>
      </c>
      <c r="H24" s="502" t="s">
        <v>39</v>
      </c>
      <c r="I24" s="512">
        <f>ROUND(D24*E24/F24,1)*G24</f>
        <v>120</v>
      </c>
    </row>
    <row r="25" spans="1:9" ht="12.75">
      <c r="A25" s="1142"/>
      <c r="B25" s="1144"/>
      <c r="C25" s="449" t="s">
        <v>34900</v>
      </c>
      <c r="D25" s="502">
        <f>240/8</f>
        <v>30</v>
      </c>
      <c r="E25" s="502">
        <v>8</v>
      </c>
      <c r="F25" s="634">
        <v>1</v>
      </c>
      <c r="G25" s="634">
        <v>1</v>
      </c>
      <c r="H25" s="502" t="s">
        <v>39</v>
      </c>
      <c r="I25" s="512">
        <f t="shared" ref="I25:I32" si="0">ROUND(D25*E25/F25,5)*G25</f>
        <v>240</v>
      </c>
    </row>
    <row r="26" spans="1:9" ht="12.75">
      <c r="A26" s="1141"/>
      <c r="B26" s="1145"/>
      <c r="C26" s="449" t="s">
        <v>34934</v>
      </c>
      <c r="D26" s="502">
        <f>360/8</f>
        <v>45</v>
      </c>
      <c r="E26" s="502">
        <v>8</v>
      </c>
      <c r="F26" s="634">
        <v>1</v>
      </c>
      <c r="G26" s="634">
        <v>1</v>
      </c>
      <c r="H26" s="502" t="s">
        <v>39</v>
      </c>
      <c r="I26" s="512">
        <f t="shared" si="0"/>
        <v>360</v>
      </c>
    </row>
    <row r="27" spans="1:9" ht="12.75">
      <c r="A27" s="1139" t="e">
        <f>ORÇAMENTO!#REF!</f>
        <v>#REF!</v>
      </c>
      <c r="B27" s="1130" t="e">
        <f>VLOOKUP(A27,'CONSULT-CPU'!A:G,3,FALSE)</f>
        <v>#REF!</v>
      </c>
      <c r="C27" s="449" t="s">
        <v>34902</v>
      </c>
      <c r="D27" s="502">
        <v>10</v>
      </c>
      <c r="E27" s="502">
        <v>8</v>
      </c>
      <c r="F27" s="634">
        <v>1</v>
      </c>
      <c r="G27" s="634">
        <v>1</v>
      </c>
      <c r="H27" s="502" t="s">
        <v>39</v>
      </c>
      <c r="I27" s="512">
        <f t="shared" si="0"/>
        <v>80</v>
      </c>
    </row>
    <row r="28" spans="1:9" ht="12.75">
      <c r="A28" s="1139"/>
      <c r="B28" s="1130"/>
      <c r="C28" s="449" t="s">
        <v>34934</v>
      </c>
      <c r="D28" s="502">
        <v>15</v>
      </c>
      <c r="E28" s="502">
        <v>8</v>
      </c>
      <c r="F28" s="501">
        <v>1</v>
      </c>
      <c r="G28" s="501">
        <v>1</v>
      </c>
      <c r="H28" s="502" t="s">
        <v>39</v>
      </c>
      <c r="I28" s="512">
        <f t="shared" si="0"/>
        <v>120</v>
      </c>
    </row>
    <row r="29" spans="1:9" ht="12.75">
      <c r="A29" s="1139" t="str">
        <f>ORÇAMENTO!$C$33</f>
        <v>CPU-09</v>
      </c>
      <c r="B29" s="1130" t="str">
        <f>VLOOKUP(A29,'CONSULT-CPU'!A:G,3,FALSE)</f>
        <v>Elaboração de Projeto de Sinalização (Viário) das margens do Rio/Canal Aribiri</v>
      </c>
      <c r="C29" s="449" t="s">
        <v>34902</v>
      </c>
      <c r="D29" s="502">
        <v>5</v>
      </c>
      <c r="E29" s="502">
        <v>8</v>
      </c>
      <c r="F29" s="501">
        <v>1</v>
      </c>
      <c r="G29" s="501">
        <v>1</v>
      </c>
      <c r="H29" s="502" t="s">
        <v>39</v>
      </c>
      <c r="I29" s="512">
        <f t="shared" si="0"/>
        <v>40</v>
      </c>
    </row>
    <row r="30" spans="1:9" ht="12.75">
      <c r="A30" s="1139"/>
      <c r="B30" s="1130"/>
      <c r="C30" s="449" t="s">
        <v>34934</v>
      </c>
      <c r="D30" s="502">
        <v>5</v>
      </c>
      <c r="E30" s="502">
        <v>8</v>
      </c>
      <c r="F30" s="501">
        <v>1</v>
      </c>
      <c r="G30" s="501">
        <v>1</v>
      </c>
      <c r="H30" s="502" t="s">
        <v>39</v>
      </c>
      <c r="I30" s="512">
        <f t="shared" si="0"/>
        <v>40</v>
      </c>
    </row>
    <row r="31" spans="1:9" ht="12.75">
      <c r="A31" s="1140" t="str">
        <f>ORÇAMENTO!$C$35</f>
        <v>CPU-11</v>
      </c>
      <c r="B31" s="1143" t="str">
        <f>VLOOKUP(A31,'CONSULT-CPU'!A:G,3,FALSE)</f>
        <v>Elaboração de projeto de Terraplenagem, Pavimentação, Urbanização, Drenagem, Sinalização e Iluminação da Avenida Quinta</v>
      </c>
      <c r="C31" s="449" t="s">
        <v>34905</v>
      </c>
      <c r="D31" s="502">
        <v>22</v>
      </c>
      <c r="E31" s="502">
        <v>8</v>
      </c>
      <c r="F31" s="501">
        <v>1</v>
      </c>
      <c r="G31" s="501">
        <v>1</v>
      </c>
      <c r="H31" s="502" t="s">
        <v>39</v>
      </c>
      <c r="I31" s="512">
        <f t="shared" si="0"/>
        <v>176</v>
      </c>
    </row>
    <row r="32" spans="1:9" ht="12.75">
      <c r="A32" s="1141"/>
      <c r="B32" s="1145"/>
      <c r="C32" s="449" t="s">
        <v>34934</v>
      </c>
      <c r="D32" s="502">
        <v>30</v>
      </c>
      <c r="E32" s="502">
        <v>8</v>
      </c>
      <c r="F32" s="501">
        <v>1</v>
      </c>
      <c r="G32" s="501">
        <v>1</v>
      </c>
      <c r="H32" s="502" t="s">
        <v>39</v>
      </c>
      <c r="I32" s="512">
        <f t="shared" si="0"/>
        <v>240</v>
      </c>
    </row>
    <row r="33" spans="1:9" ht="12.75">
      <c r="A33" s="1140" t="e">
        <f>ORÇAMENTO!#REF!</f>
        <v>#REF!</v>
      </c>
      <c r="B33" s="1143" t="e">
        <f>VLOOKUP(A33,'CONSULT-CPU'!A:G,3,FALSE)</f>
        <v>#REF!</v>
      </c>
      <c r="C33" s="449" t="s">
        <v>34902</v>
      </c>
      <c r="D33" s="502">
        <v>4</v>
      </c>
      <c r="E33" s="502">
        <v>8</v>
      </c>
      <c r="F33" s="501">
        <v>1</v>
      </c>
      <c r="G33" s="501">
        <v>1</v>
      </c>
      <c r="H33" s="502" t="s">
        <v>39</v>
      </c>
      <c r="I33" s="512">
        <f t="shared" ref="I33:I34" si="1">ROUND(D33*E33/F33,5)*G33</f>
        <v>32</v>
      </c>
    </row>
    <row r="34" spans="1:9" ht="12.75">
      <c r="A34" s="1142"/>
      <c r="B34" s="1144"/>
      <c r="C34" s="449" t="s">
        <v>34900</v>
      </c>
      <c r="D34" s="502">
        <v>1</v>
      </c>
      <c r="E34" s="502">
        <v>8</v>
      </c>
      <c r="F34" s="501">
        <v>1</v>
      </c>
      <c r="G34" s="501">
        <v>1</v>
      </c>
      <c r="H34" s="502" t="s">
        <v>39</v>
      </c>
      <c r="I34" s="512">
        <f t="shared" si="1"/>
        <v>8</v>
      </c>
    </row>
    <row r="35" spans="1:9" ht="12.75">
      <c r="A35" s="1141"/>
      <c r="B35" s="1145"/>
      <c r="C35" s="449" t="s">
        <v>34934</v>
      </c>
      <c r="D35" s="502">
        <v>5</v>
      </c>
      <c r="E35" s="502">
        <v>8</v>
      </c>
      <c r="F35" s="501">
        <v>1</v>
      </c>
      <c r="G35" s="501">
        <v>1</v>
      </c>
      <c r="H35" s="502" t="s">
        <v>39</v>
      </c>
      <c r="I35" s="512">
        <f t="shared" ref="I35" si="2">ROUND(D35*E35/F35,5)*G35</f>
        <v>40</v>
      </c>
    </row>
    <row r="36" spans="1:9" ht="12.75">
      <c r="A36" s="482"/>
      <c r="B36" s="509" t="s">
        <v>34943</v>
      </c>
      <c r="C36" s="1133" t="s">
        <v>35001</v>
      </c>
      <c r="D36" s="1134"/>
      <c r="E36" s="1134"/>
      <c r="F36" s="1134"/>
      <c r="G36" s="1134"/>
      <c r="H36" s="1135"/>
      <c r="I36" s="514">
        <v>4357.4399999999996</v>
      </c>
    </row>
    <row r="37" spans="1:9" ht="12.75">
      <c r="A37" s="1139" t="str">
        <f>ORÇAMENTO!$C$38</f>
        <v>CPU-13</v>
      </c>
      <c r="B37" s="1130" t="str">
        <f>VLOOKUP(A37,'CONSULT-CPU'!A:G,3,FALSE)</f>
        <v>Elaboração de Projeto de Urbanismo, Paisagismo, Iluminação, SPDA,  Sinalização, Estrutural do Parque linear do rio Aribiri</v>
      </c>
      <c r="C37" s="449" t="s">
        <v>34900</v>
      </c>
      <c r="D37" s="502">
        <v>10</v>
      </c>
      <c r="E37" s="502">
        <v>8</v>
      </c>
      <c r="F37" s="501">
        <v>1</v>
      </c>
      <c r="G37" s="501">
        <v>1</v>
      </c>
      <c r="H37" s="502" t="s">
        <v>39</v>
      </c>
      <c r="I37" s="512">
        <f t="shared" ref="I37:I43" si="3">ROUND(D37*E37/F37,5)*G37</f>
        <v>80</v>
      </c>
    </row>
    <row r="38" spans="1:9" ht="12.75">
      <c r="A38" s="1139"/>
      <c r="B38" s="1130"/>
      <c r="C38" s="449" t="s">
        <v>34902</v>
      </c>
      <c r="D38" s="502">
        <v>3</v>
      </c>
      <c r="E38" s="502">
        <v>8</v>
      </c>
      <c r="F38" s="501">
        <v>1</v>
      </c>
      <c r="G38" s="501">
        <v>1</v>
      </c>
      <c r="H38" s="502" t="s">
        <v>39</v>
      </c>
      <c r="I38" s="512">
        <f t="shared" si="3"/>
        <v>24</v>
      </c>
    </row>
    <row r="39" spans="1:9" ht="12.75">
      <c r="A39" s="1139"/>
      <c r="B39" s="1130"/>
      <c r="C39" s="449" t="s">
        <v>34934</v>
      </c>
      <c r="D39" s="502">
        <v>22</v>
      </c>
      <c r="E39" s="502">
        <v>8</v>
      </c>
      <c r="F39" s="501">
        <v>1</v>
      </c>
      <c r="G39" s="501">
        <v>1</v>
      </c>
      <c r="H39" s="502" t="s">
        <v>39</v>
      </c>
      <c r="I39" s="512">
        <f t="shared" si="3"/>
        <v>176</v>
      </c>
    </row>
    <row r="40" spans="1:9" ht="12.75">
      <c r="A40" s="1140" t="e">
        <f>ORÇAMENTO!#REF!</f>
        <v>#REF!</v>
      </c>
      <c r="B40" s="1143" t="e">
        <f>VLOOKUP(A40,'CONSULT-CPU'!A:G,3,FALSE)</f>
        <v>#REF!</v>
      </c>
      <c r="C40" s="449" t="s">
        <v>34900</v>
      </c>
      <c r="D40" s="502">
        <v>1</v>
      </c>
      <c r="E40" s="502">
        <v>4</v>
      </c>
      <c r="F40" s="501">
        <v>1</v>
      </c>
      <c r="G40" s="501">
        <v>1</v>
      </c>
      <c r="H40" s="502" t="s">
        <v>39</v>
      </c>
      <c r="I40" s="512">
        <f t="shared" si="3"/>
        <v>4</v>
      </c>
    </row>
    <row r="41" spans="1:9" ht="12.75">
      <c r="A41" s="1142"/>
      <c r="B41" s="1144"/>
      <c r="C41" s="449" t="s">
        <v>34905</v>
      </c>
      <c r="D41" s="502">
        <v>2</v>
      </c>
      <c r="E41" s="502">
        <v>8</v>
      </c>
      <c r="F41" s="501">
        <v>1</v>
      </c>
      <c r="G41" s="501">
        <v>1</v>
      </c>
      <c r="H41" s="502" t="s">
        <v>39</v>
      </c>
      <c r="I41" s="512">
        <f t="shared" si="3"/>
        <v>16</v>
      </c>
    </row>
    <row r="42" spans="1:9" ht="12.75">
      <c r="A42" s="1141"/>
      <c r="B42" s="1145"/>
      <c r="C42" s="449" t="s">
        <v>34934</v>
      </c>
      <c r="D42" s="502">
        <v>5</v>
      </c>
      <c r="E42" s="502">
        <v>8</v>
      </c>
      <c r="F42" s="501">
        <v>1</v>
      </c>
      <c r="G42" s="501">
        <v>1</v>
      </c>
      <c r="H42" s="502" t="s">
        <v>39</v>
      </c>
      <c r="I42" s="512">
        <f t="shared" si="3"/>
        <v>40</v>
      </c>
    </row>
    <row r="43" spans="1:9" ht="12.75">
      <c r="A43" s="483" t="e">
        <f>ORÇAMENTO!#REF!</f>
        <v>#REF!</v>
      </c>
      <c r="B43" s="484" t="e">
        <f>VLOOKUP(A43,'CONSULT-CPU'!A:G,3,FALSE)</f>
        <v>#REF!</v>
      </c>
      <c r="C43" s="449" t="s">
        <v>34905</v>
      </c>
      <c r="D43" s="502">
        <v>2</v>
      </c>
      <c r="E43" s="502">
        <v>8</v>
      </c>
      <c r="F43" s="501">
        <v>1</v>
      </c>
      <c r="G43" s="501">
        <v>1</v>
      </c>
      <c r="H43" s="502" t="s">
        <v>39</v>
      </c>
      <c r="I43" s="512">
        <f t="shared" si="3"/>
        <v>16</v>
      </c>
    </row>
    <row r="44" spans="1:9" ht="12.75">
      <c r="A44" s="482"/>
      <c r="B44" s="509" t="s">
        <v>34926</v>
      </c>
      <c r="C44" s="482"/>
      <c r="D44" s="497"/>
      <c r="E44" s="498"/>
      <c r="F44" s="499"/>
      <c r="G44" s="499"/>
      <c r="H44" s="497"/>
      <c r="I44" s="497"/>
    </row>
    <row r="45" spans="1:9" ht="12.75">
      <c r="A45" s="1140" t="str">
        <f>ORÇAMENTO!$C$40</f>
        <v>CPU-14</v>
      </c>
      <c r="B45" s="1143" t="str">
        <f>VLOOKUP(A45,'CONSULT-CPU'!A:G,3,FALSE)</f>
        <v>Elaboração de Planilha Orçamentária incluindo Memória de Cálculo, Composições de Custos, Cronograma Físico Financeiro e Cotações de Preços das obras do Rio/Canal Aribiri, em conjunto ou separadas</v>
      </c>
      <c r="C45" s="449" t="s">
        <v>34902</v>
      </c>
      <c r="D45" s="502">
        <v>5</v>
      </c>
      <c r="E45" s="502">
        <v>8</v>
      </c>
      <c r="F45" s="501">
        <v>1</v>
      </c>
      <c r="G45" s="501">
        <v>1</v>
      </c>
      <c r="H45" s="502" t="s">
        <v>39</v>
      </c>
      <c r="I45" s="512">
        <f>ROUND(D45*E45/F45,5)*G45</f>
        <v>40</v>
      </c>
    </row>
    <row r="46" spans="1:9" ht="12.75">
      <c r="A46" s="1141"/>
      <c r="B46" s="1145"/>
      <c r="C46" s="449" t="s">
        <v>34935</v>
      </c>
      <c r="D46" s="502">
        <v>3</v>
      </c>
      <c r="E46" s="502">
        <v>8</v>
      </c>
      <c r="F46" s="501">
        <v>1</v>
      </c>
      <c r="G46" s="501">
        <v>1</v>
      </c>
      <c r="H46" s="502" t="s">
        <v>39</v>
      </c>
      <c r="I46" s="512">
        <f>ROUND(D46*E46/F46,5)*G46</f>
        <v>24</v>
      </c>
    </row>
    <row r="47" spans="1:9" ht="12.75">
      <c r="A47" s="1139" t="str">
        <f>ORÇAMENTO!$C$52</f>
        <v>CPU-22</v>
      </c>
      <c r="B47" s="1130" t="str">
        <f>VLOOKUP(A47,'CONSULT-CPU'!A:G,3,FALSE)</f>
        <v>Elaboração de Planilha Orçamentária incluindo Memória de Cálculo, Composições de Custos, Cronograma Físico Financeiro e Cotações de Preços das obras do Canal Marinho e Diagonal</v>
      </c>
      <c r="C47" s="449" t="s">
        <v>34902</v>
      </c>
      <c r="D47" s="502">
        <v>10</v>
      </c>
      <c r="E47" s="502">
        <v>8</v>
      </c>
      <c r="F47" s="501">
        <v>1</v>
      </c>
      <c r="G47" s="501">
        <v>1</v>
      </c>
      <c r="H47" s="502" t="s">
        <v>39</v>
      </c>
      <c r="I47" s="512">
        <f>ROUND(D47*E47/F47,5)*G47</f>
        <v>80</v>
      </c>
    </row>
    <row r="48" spans="1:9" ht="12.75">
      <c r="A48" s="1139"/>
      <c r="B48" s="1130"/>
      <c r="C48" s="449" t="s">
        <v>34935</v>
      </c>
      <c r="D48" s="502">
        <v>6</v>
      </c>
      <c r="E48" s="502">
        <v>8</v>
      </c>
      <c r="F48" s="501">
        <v>1</v>
      </c>
      <c r="G48" s="501">
        <v>1</v>
      </c>
      <c r="H48" s="502" t="s">
        <v>39</v>
      </c>
      <c r="I48" s="512">
        <f>ROUND(D48*E48/F48,5)*G48</f>
        <v>48</v>
      </c>
    </row>
    <row r="49" spans="1:9" ht="12.75">
      <c r="A49" s="482"/>
      <c r="B49" s="509" t="s">
        <v>34980</v>
      </c>
      <c r="C49" s="482"/>
      <c r="D49" s="497"/>
      <c r="E49" s="498"/>
      <c r="F49" s="499"/>
      <c r="G49" s="499"/>
      <c r="H49" s="497"/>
      <c r="I49" s="497"/>
    </row>
    <row r="50" spans="1:9" ht="12.75">
      <c r="A50" s="485" t="str">
        <f>ORÇAMENTO!$C$54</f>
        <v>CPU-23</v>
      </c>
      <c r="B50" s="486" t="str">
        <f>VLOOKUP(A50,'CONSULT-CPU'!A:G,3,FALSE)</f>
        <v>Coordenação do Projeto</v>
      </c>
      <c r="C50" s="450" t="s">
        <v>34928</v>
      </c>
      <c r="D50" s="515">
        <f>22</f>
        <v>22</v>
      </c>
      <c r="E50" s="515">
        <v>4</v>
      </c>
      <c r="F50" s="516">
        <v>1</v>
      </c>
      <c r="G50" s="516">
        <v>1</v>
      </c>
      <c r="H50" s="515" t="s">
        <v>39</v>
      </c>
      <c r="I50" s="517">
        <f>ROUND(D50*E50/F50,5)*G50</f>
        <v>88</v>
      </c>
    </row>
    <row r="52" spans="1:9">
      <c r="A52" s="296" t="s">
        <v>34942</v>
      </c>
    </row>
    <row r="53" spans="1:9" ht="31.15" customHeight="1">
      <c r="A53" s="1138" t="s">
        <v>34941</v>
      </c>
      <c r="B53" s="1138"/>
      <c r="C53" s="1138"/>
      <c r="D53" s="1138"/>
      <c r="E53" s="1138"/>
      <c r="F53" s="1138"/>
      <c r="G53" s="1138"/>
      <c r="H53" s="1138"/>
      <c r="I53" s="1138"/>
    </row>
  </sheetData>
  <mergeCells count="40">
    <mergeCell ref="B40:B42"/>
    <mergeCell ref="A7:A8"/>
    <mergeCell ref="A24:A26"/>
    <mergeCell ref="B24:B26"/>
    <mergeCell ref="B7:B8"/>
    <mergeCell ref="A10:A11"/>
    <mergeCell ref="A19:A20"/>
    <mergeCell ref="A14:A15"/>
    <mergeCell ref="A53:I53"/>
    <mergeCell ref="A27:A28"/>
    <mergeCell ref="B27:B28"/>
    <mergeCell ref="A21:A22"/>
    <mergeCell ref="B21:B22"/>
    <mergeCell ref="A47:A48"/>
    <mergeCell ref="B47:B48"/>
    <mergeCell ref="A45:A46"/>
    <mergeCell ref="A33:A35"/>
    <mergeCell ref="B33:B35"/>
    <mergeCell ref="B31:B32"/>
    <mergeCell ref="B45:B46"/>
    <mergeCell ref="A37:A39"/>
    <mergeCell ref="A29:A30"/>
    <mergeCell ref="A31:A32"/>
    <mergeCell ref="A40:A42"/>
    <mergeCell ref="E7:E8"/>
    <mergeCell ref="H7:H8"/>
    <mergeCell ref="I7:I8"/>
    <mergeCell ref="B1:I1"/>
    <mergeCell ref="B37:B39"/>
    <mergeCell ref="B10:B11"/>
    <mergeCell ref="B19:B20"/>
    <mergeCell ref="B29:B30"/>
    <mergeCell ref="B14:B15"/>
    <mergeCell ref="F7:G7"/>
    <mergeCell ref="C5:I5"/>
    <mergeCell ref="C23:H23"/>
    <mergeCell ref="C18:H18"/>
    <mergeCell ref="C36:H36"/>
    <mergeCell ref="C7:C8"/>
    <mergeCell ref="D7:D8"/>
  </mergeCells>
  <phoneticPr fontId="15" type="noConversion"/>
  <printOptions horizontalCentered="1"/>
  <pageMargins left="0.51181102362204722" right="0.51181102362204722" top="0.78740157480314965" bottom="0.78740157480314965" header="0.31496062992125984" footer="0.31496062992125984"/>
  <pageSetup paperSize="9" scale="67" fitToHeight="0"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904C8DA0-653B-4B1C-B6A0-2F2D5021F067}">
          <x14:formula1>
            <xm:f>'REF-MO'!$E$7:$E$18</xm:f>
          </x14:formula1>
          <xm:sqref>C10:C11 C37:C50 C13:C17 C19:C22 C24:C35</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5C1B27-935D-4697-84C9-5D6E8249F2B8}">
  <sheetPr>
    <tabColor theme="7" tint="0.79998168889431442"/>
  </sheetPr>
  <dimension ref="A1:R23"/>
  <sheetViews>
    <sheetView view="pageBreakPreview" zoomScale="60" zoomScaleNormal="100" workbookViewId="0">
      <selection activeCell="G43" sqref="G43"/>
    </sheetView>
  </sheetViews>
  <sheetFormatPr defaultColWidth="9.140625" defaultRowHeight="14.25"/>
  <cols>
    <col min="1" max="1" width="7.7109375" style="412" customWidth="1"/>
    <col min="2" max="4" width="13.140625" style="422" customWidth="1"/>
    <col min="5" max="5" width="39.140625" style="412" customWidth="1"/>
    <col min="6" max="6" width="7.7109375" style="423" customWidth="1"/>
    <col min="7" max="8" width="20.7109375" style="424" customWidth="1"/>
    <col min="9" max="9" width="16.7109375" style="425" customWidth="1"/>
    <col min="10" max="10" width="16.7109375" style="424" customWidth="1"/>
    <col min="11" max="11" width="4.85546875" style="440" customWidth="1"/>
    <col min="12" max="12" width="0" style="440" hidden="1" customWidth="1"/>
    <col min="13" max="13" width="11.85546875" style="440" hidden="1" customWidth="1"/>
    <col min="14" max="14" width="5" style="440" hidden="1" customWidth="1"/>
    <col min="15" max="16" width="0" style="412" hidden="1" customWidth="1"/>
    <col min="17" max="17" width="4.42578125" style="412" hidden="1" customWidth="1"/>
    <col min="18" max="18" width="0" style="412" hidden="1" customWidth="1"/>
    <col min="19" max="16384" width="9.140625" style="412"/>
  </cols>
  <sheetData>
    <row r="1" spans="1:18" ht="15" customHeight="1">
      <c r="A1" s="927"/>
      <c r="B1" s="927"/>
      <c r="C1" s="927"/>
      <c r="D1" s="927"/>
      <c r="E1" s="927"/>
      <c r="F1" s="928"/>
      <c r="G1" s="927"/>
      <c r="H1" s="927"/>
      <c r="I1" s="927"/>
      <c r="J1" s="927"/>
    </row>
    <row r="2" spans="1:18" s="413" customFormat="1" ht="63" customHeight="1">
      <c r="A2" s="1154"/>
      <c r="B2" s="1155"/>
      <c r="C2" s="1155"/>
      <c r="D2" s="1155"/>
      <c r="E2" s="1155"/>
      <c r="F2" s="1155"/>
      <c r="G2" s="1155"/>
      <c r="H2" s="1155"/>
      <c r="I2" s="1155"/>
      <c r="J2" s="1155"/>
      <c r="K2" s="440"/>
      <c r="N2" s="440"/>
    </row>
    <row r="3" spans="1:18" ht="21.95" customHeight="1">
      <c r="A3" s="1155"/>
      <c r="B3" s="1155"/>
      <c r="C3" s="1155"/>
      <c r="D3" s="1155"/>
      <c r="E3" s="1155"/>
      <c r="F3" s="1155"/>
      <c r="G3" s="1155"/>
      <c r="H3" s="1155"/>
      <c r="I3" s="1155"/>
      <c r="J3" s="1155"/>
    </row>
    <row r="4" spans="1:18" ht="24.95" customHeight="1">
      <c r="A4" s="1151" t="s">
        <v>34940</v>
      </c>
      <c r="B4" s="1151"/>
      <c r="C4" s="1151"/>
      <c r="D4" s="1151"/>
      <c r="E4" s="1151"/>
      <c r="F4" s="1151"/>
      <c r="G4" s="1151"/>
      <c r="H4" s="1151"/>
      <c r="I4" s="165" t="s">
        <v>35</v>
      </c>
      <c r="J4" s="166" t="str">
        <f>ORÇAMENTO!$H$1</f>
        <v>JUN/23</v>
      </c>
      <c r="L4" s="1146" t="s">
        <v>34921</v>
      </c>
      <c r="M4" s="1146"/>
    </row>
    <row r="5" spans="1:18" ht="13.9" customHeight="1">
      <c r="A5" s="1156" t="s">
        <v>96</v>
      </c>
      <c r="B5" s="1158" t="s">
        <v>34898</v>
      </c>
      <c r="C5" s="1158"/>
      <c r="D5" s="1158"/>
      <c r="E5" s="1158" t="s">
        <v>34938</v>
      </c>
      <c r="F5" s="1160" t="s">
        <v>31</v>
      </c>
      <c r="G5" s="1162" t="s">
        <v>34939</v>
      </c>
      <c r="H5" s="1163"/>
      <c r="I5" s="1162" t="s">
        <v>34930</v>
      </c>
      <c r="J5" s="1163" t="s">
        <v>34929</v>
      </c>
      <c r="L5" s="1147" t="s">
        <v>27</v>
      </c>
      <c r="M5" s="1147"/>
      <c r="O5" s="1148" t="s">
        <v>35097</v>
      </c>
      <c r="P5" s="1148"/>
    </row>
    <row r="6" spans="1:18" ht="24.75" thickBot="1">
      <c r="A6" s="1157"/>
      <c r="B6" s="432" t="s">
        <v>27</v>
      </c>
      <c r="C6" s="432" t="s">
        <v>34899</v>
      </c>
      <c r="D6" s="432" t="s">
        <v>34937</v>
      </c>
      <c r="E6" s="1159"/>
      <c r="F6" s="1161"/>
      <c r="G6" s="433" t="s">
        <v>27</v>
      </c>
      <c r="H6" s="433" t="s">
        <v>34899</v>
      </c>
      <c r="I6" s="433" t="s">
        <v>34931</v>
      </c>
      <c r="J6" s="433" t="s">
        <v>34884</v>
      </c>
      <c r="L6" s="626" t="s">
        <v>54</v>
      </c>
      <c r="M6" s="626" t="s">
        <v>34884</v>
      </c>
      <c r="O6" s="626" t="s">
        <v>27</v>
      </c>
      <c r="P6" s="626" t="s">
        <v>8079</v>
      </c>
      <c r="R6" s="625" t="s">
        <v>35095</v>
      </c>
    </row>
    <row r="7" spans="1:18" s="414" customFormat="1">
      <c r="A7" s="434">
        <v>1</v>
      </c>
      <c r="B7" s="437">
        <v>40934</v>
      </c>
      <c r="C7" s="437">
        <v>20073</v>
      </c>
      <c r="D7" s="437">
        <f>B7</f>
        <v>40934</v>
      </c>
      <c r="E7" s="436" t="s">
        <v>34928</v>
      </c>
      <c r="F7" s="437" t="s">
        <v>34901</v>
      </c>
      <c r="G7" s="438">
        <f t="shared" ref="G7:G17" si="0">O7/(1+$L$7)</f>
        <v>16447.496813072197</v>
      </c>
      <c r="H7" s="438">
        <f>P7</f>
        <v>16889.91</v>
      </c>
      <c r="I7" s="438">
        <f>SMALL(G7:H7,1)</f>
        <v>16447.496813072197</v>
      </c>
      <c r="J7" s="439">
        <f>ROUND(I7/220,2)</f>
        <v>74.760000000000005</v>
      </c>
      <c r="K7" s="440"/>
      <c r="L7" s="631">
        <v>0.7258</v>
      </c>
      <c r="M7" s="635">
        <v>1.1632</v>
      </c>
      <c r="N7" s="441"/>
      <c r="O7" s="626" t="str">
        <f>VLOOKUP(B7,[14]sheet1!$A$7:$E$4952,5,FALSE)</f>
        <v>28.385,09</v>
      </c>
      <c r="P7" s="626">
        <f>VLOOKUP(C7,'[15]Table 1'!$A$1:$G$114,5,FALSE)</f>
        <v>16889.91</v>
      </c>
      <c r="R7" s="630">
        <f>159.51/(1+$M$7)</f>
        <v>73.737980769230774</v>
      </c>
    </row>
    <row r="8" spans="1:18" s="414" customFormat="1">
      <c r="A8" s="434">
        <v>2</v>
      </c>
      <c r="B8" s="437">
        <v>40817</v>
      </c>
      <c r="C8" s="435"/>
      <c r="D8" s="437">
        <f>B8</f>
        <v>40817</v>
      </c>
      <c r="E8" s="436" t="s">
        <v>34900</v>
      </c>
      <c r="F8" s="437" t="s">
        <v>34901</v>
      </c>
      <c r="G8" s="438">
        <f t="shared" si="0"/>
        <v>15530.866844362034</v>
      </c>
      <c r="H8" s="438"/>
      <c r="I8" s="438">
        <f t="shared" ref="I8:I17" si="1">SMALL(G8:H8,1)</f>
        <v>15530.866844362034</v>
      </c>
      <c r="J8" s="439">
        <f t="shared" ref="J8:J10" si="2">ROUND(I8/220,2)</f>
        <v>70.59</v>
      </c>
      <c r="K8" s="440"/>
      <c r="L8" s="443"/>
      <c r="N8" s="441"/>
      <c r="O8" s="626" t="str">
        <f>VLOOKUP(B8,[14]sheet1!$A$7:$E$4952,5,FALSE)</f>
        <v>26.803,17</v>
      </c>
      <c r="P8" s="626" t="e">
        <f>VLOOKUP(C8,'[15]Table 1'!$A$1:$G$114,5,FALSE)</f>
        <v>#N/A</v>
      </c>
      <c r="R8" s="630">
        <f>150.62/(1+$M$7)</f>
        <v>69.628328402366876</v>
      </c>
    </row>
    <row r="9" spans="1:18" s="416" customFormat="1">
      <c r="A9" s="434">
        <v>3</v>
      </c>
      <c r="B9" s="437">
        <v>40938</v>
      </c>
      <c r="C9" s="437">
        <v>20079</v>
      </c>
      <c r="D9" s="437">
        <f>C9</f>
        <v>20079</v>
      </c>
      <c r="E9" s="436" t="s">
        <v>34902</v>
      </c>
      <c r="F9" s="437" t="s">
        <v>34901</v>
      </c>
      <c r="G9" s="438">
        <f t="shared" si="0"/>
        <v>17600.156449182985</v>
      </c>
      <c r="H9" s="438">
        <v>14253.45</v>
      </c>
      <c r="I9" s="438">
        <f t="shared" si="1"/>
        <v>14253.45</v>
      </c>
      <c r="J9" s="439">
        <f t="shared" si="2"/>
        <v>64.790000000000006</v>
      </c>
      <c r="K9" s="440"/>
      <c r="L9" s="444"/>
      <c r="N9" s="444"/>
      <c r="O9" s="626" t="str">
        <f>VLOOKUP(B9,[14]sheet1!$A$7:$E$4952,5,FALSE)</f>
        <v>30.374,35</v>
      </c>
      <c r="P9" s="626">
        <f>VLOOKUP(C9,'[15]Table 1'!$A$1:$G$114,5,FALSE)</f>
        <v>14253.45</v>
      </c>
      <c r="R9" s="630">
        <f>170.69/(1+$M$7)</f>
        <v>78.90625</v>
      </c>
    </row>
    <row r="10" spans="1:18" s="415" customFormat="1">
      <c r="A10" s="434">
        <v>4</v>
      </c>
      <c r="B10" s="437">
        <v>40939</v>
      </c>
      <c r="C10" s="437">
        <v>20079</v>
      </c>
      <c r="D10" s="437">
        <f t="shared" ref="D10:D16" si="3">B10</f>
        <v>40939</v>
      </c>
      <c r="E10" s="436" t="s">
        <v>34905</v>
      </c>
      <c r="F10" s="437" t="s">
        <v>34901</v>
      </c>
      <c r="G10" s="438">
        <f t="shared" si="0"/>
        <v>11924.006257967319</v>
      </c>
      <c r="H10" s="438">
        <v>14253.45</v>
      </c>
      <c r="I10" s="438">
        <f t="shared" si="1"/>
        <v>11924.006257967319</v>
      </c>
      <c r="J10" s="439">
        <f t="shared" si="2"/>
        <v>54.2</v>
      </c>
      <c r="K10" s="440"/>
      <c r="L10" s="443"/>
      <c r="M10" s="453"/>
      <c r="N10" s="443"/>
      <c r="O10" s="626" t="str">
        <f>VLOOKUP(B10,[14]sheet1!$A$7:$E$4952,5,FALSE)</f>
        <v>20.578,45</v>
      </c>
      <c r="P10" s="626">
        <f>VLOOKUP(C10,'[15]Table 1'!$A$1:$G$114,5,FALSE)</f>
        <v>14253.45</v>
      </c>
    </row>
    <row r="11" spans="1:18" s="415" customFormat="1">
      <c r="A11" s="434">
        <v>5</v>
      </c>
      <c r="B11" s="473">
        <v>40940</v>
      </c>
      <c r="C11" s="437">
        <v>20084</v>
      </c>
      <c r="D11" s="437">
        <f t="shared" si="3"/>
        <v>40940</v>
      </c>
      <c r="E11" s="436" t="s">
        <v>34924</v>
      </c>
      <c r="F11" s="437" t="s">
        <v>34901</v>
      </c>
      <c r="G11" s="438">
        <f t="shared" si="0"/>
        <v>11536.696025031868</v>
      </c>
      <c r="H11" s="438">
        <f t="shared" ref="H11:H18" si="4">P11</f>
        <v>13338.64</v>
      </c>
      <c r="I11" s="438">
        <f t="shared" si="1"/>
        <v>11536.696025031868</v>
      </c>
      <c r="J11" s="439">
        <f t="shared" ref="J11:J18" si="5">ROUND(I11/220,2)</f>
        <v>52.44</v>
      </c>
      <c r="K11" s="440"/>
      <c r="L11" s="443"/>
      <c r="M11" s="453"/>
      <c r="N11" s="443"/>
      <c r="O11" s="626" t="str">
        <f>VLOOKUP(B11,[14]sheet1!$A$7:$E$4952,5,FALSE)</f>
        <v>19.910,03</v>
      </c>
      <c r="P11" s="626">
        <f>VLOOKUP(C11,'[15]Table 1'!$A$1:$G$114,5,FALSE)</f>
        <v>13338.64</v>
      </c>
    </row>
    <row r="12" spans="1:18" s="415" customFormat="1">
      <c r="A12" s="434">
        <v>6</v>
      </c>
      <c r="B12" s="437">
        <v>40805</v>
      </c>
      <c r="C12" s="437">
        <v>20048</v>
      </c>
      <c r="D12" s="437">
        <f t="shared" si="3"/>
        <v>40805</v>
      </c>
      <c r="E12" s="436" t="s">
        <v>34934</v>
      </c>
      <c r="F12" s="437" t="s">
        <v>34901</v>
      </c>
      <c r="G12" s="438">
        <f t="shared" si="0"/>
        <v>2885.8268629041604</v>
      </c>
      <c r="H12" s="438">
        <f t="shared" si="4"/>
        <v>3254.34</v>
      </c>
      <c r="I12" s="438">
        <f t="shared" si="1"/>
        <v>2885.8268629041604</v>
      </c>
      <c r="J12" s="439">
        <f t="shared" si="5"/>
        <v>13.12</v>
      </c>
      <c r="K12" s="440"/>
      <c r="L12" s="443"/>
      <c r="M12" s="453"/>
      <c r="N12" s="443"/>
      <c r="O12" s="626" t="str">
        <f>VLOOKUP(B12,[14]sheet1!$A$7:$E$4952,5,FALSE)</f>
        <v>4.980,36</v>
      </c>
      <c r="P12" s="626">
        <f>VLOOKUP(C12,'[15]Table 1'!$A$1:$G$114,5,FALSE)</f>
        <v>3254.34</v>
      </c>
    </row>
    <row r="13" spans="1:18" s="415" customFormat="1">
      <c r="A13" s="434">
        <v>7</v>
      </c>
      <c r="B13" s="437">
        <v>40946</v>
      </c>
      <c r="C13" s="437">
        <v>20008</v>
      </c>
      <c r="D13" s="437">
        <f t="shared" si="3"/>
        <v>40946</v>
      </c>
      <c r="E13" s="436" t="s">
        <v>34935</v>
      </c>
      <c r="F13" s="437" t="s">
        <v>34901</v>
      </c>
      <c r="G13" s="438">
        <f t="shared" si="0"/>
        <v>2313.6458454050294</v>
      </c>
      <c r="H13" s="438">
        <f t="shared" si="4"/>
        <v>2838.98</v>
      </c>
      <c r="I13" s="438">
        <f t="shared" si="1"/>
        <v>2313.6458454050294</v>
      </c>
      <c r="J13" s="439">
        <f t="shared" si="5"/>
        <v>10.52</v>
      </c>
      <c r="K13" s="440"/>
      <c r="L13" s="442"/>
      <c r="M13" s="453"/>
      <c r="N13" s="443"/>
      <c r="O13" s="626" t="str">
        <f>VLOOKUP(B13,[14]sheet1!$A$7:$E$4952,5,FALSE)</f>
        <v>3.992,89</v>
      </c>
      <c r="P13" s="626">
        <f>VLOOKUP(C13,'[15]Table 1'!$A$1:$G$114,5,FALSE)</f>
        <v>2838.98</v>
      </c>
    </row>
    <row r="14" spans="1:18" s="415" customFormat="1">
      <c r="A14" s="434">
        <v>8</v>
      </c>
      <c r="B14" s="437">
        <v>40946</v>
      </c>
      <c r="C14" s="437">
        <v>20010</v>
      </c>
      <c r="D14" s="437">
        <f t="shared" si="3"/>
        <v>40946</v>
      </c>
      <c r="E14" s="436" t="s">
        <v>34903</v>
      </c>
      <c r="F14" s="437" t="s">
        <v>34901</v>
      </c>
      <c r="G14" s="438">
        <f t="shared" si="0"/>
        <v>2313.6458454050294</v>
      </c>
      <c r="H14" s="438">
        <f t="shared" si="4"/>
        <v>2838.98</v>
      </c>
      <c r="I14" s="438">
        <f t="shared" si="1"/>
        <v>2313.6458454050294</v>
      </c>
      <c r="J14" s="439">
        <f t="shared" si="5"/>
        <v>10.52</v>
      </c>
      <c r="K14" s="440"/>
      <c r="L14" s="443"/>
      <c r="M14" s="453"/>
      <c r="N14" s="443"/>
      <c r="O14" s="626" t="str">
        <f>VLOOKUP(B14,[14]sheet1!$A$7:$E$4952,5,FALSE)</f>
        <v>3.992,89</v>
      </c>
      <c r="P14" s="626">
        <f>VLOOKUP(C14,'[15]Table 1'!$A$1:$G$114,5,FALSE)</f>
        <v>2838.98</v>
      </c>
    </row>
    <row r="15" spans="1:18" s="415" customFormat="1">
      <c r="A15" s="434">
        <v>9</v>
      </c>
      <c r="B15" s="435">
        <v>40820</v>
      </c>
      <c r="C15" s="437">
        <v>20014</v>
      </c>
      <c r="D15" s="437">
        <f t="shared" si="3"/>
        <v>40820</v>
      </c>
      <c r="E15" s="436" t="s">
        <v>34936</v>
      </c>
      <c r="F15" s="437" t="s">
        <v>34901</v>
      </c>
      <c r="G15" s="438">
        <f t="shared" si="0"/>
        <v>2928.195619422876</v>
      </c>
      <c r="H15" s="438">
        <f t="shared" si="4"/>
        <v>3604.21</v>
      </c>
      <c r="I15" s="438">
        <f t="shared" si="1"/>
        <v>2928.195619422876</v>
      </c>
      <c r="J15" s="439">
        <f t="shared" si="5"/>
        <v>13.31</v>
      </c>
      <c r="K15" s="440"/>
      <c r="L15" s="443"/>
      <c r="M15" s="453"/>
      <c r="N15" s="443"/>
      <c r="O15" s="626" t="str">
        <f>VLOOKUP(B15,[14]sheet1!$A$7:$E$4952,5,FALSE)</f>
        <v>5.053,48</v>
      </c>
      <c r="P15" s="626">
        <f>VLOOKUP(C15,'[15]Table 1'!$A$1:$G$114,5,FALSE)</f>
        <v>3604.21</v>
      </c>
    </row>
    <row r="16" spans="1:18" s="415" customFormat="1">
      <c r="A16" s="434">
        <v>10</v>
      </c>
      <c r="B16" s="435">
        <v>41093</v>
      </c>
      <c r="C16" s="437">
        <v>20015</v>
      </c>
      <c r="D16" s="437">
        <f t="shared" si="3"/>
        <v>41093</v>
      </c>
      <c r="E16" s="436" t="s">
        <v>35098</v>
      </c>
      <c r="F16" s="437" t="s">
        <v>34901</v>
      </c>
      <c r="G16" s="438">
        <f t="shared" si="0"/>
        <v>1317.7656738903695</v>
      </c>
      <c r="H16" s="438">
        <f t="shared" si="4"/>
        <v>2161.15</v>
      </c>
      <c r="I16" s="438">
        <f t="shared" si="1"/>
        <v>1317.7656738903695</v>
      </c>
      <c r="J16" s="439">
        <f t="shared" si="5"/>
        <v>5.99</v>
      </c>
      <c r="K16" s="440"/>
      <c r="L16" s="443"/>
      <c r="M16" s="453"/>
      <c r="N16" s="443"/>
      <c r="O16" s="626" t="str">
        <f>VLOOKUP(B16,[14]sheet1!$A$7:$E$4952,5,FALSE)</f>
        <v>2.274,20</v>
      </c>
      <c r="P16" s="626">
        <f>VLOOKUP(C16,'[15]Table 1'!$A$1:$G$114,5,FALSE)</f>
        <v>2161.15</v>
      </c>
    </row>
    <row r="17" spans="1:16" s="415" customFormat="1">
      <c r="A17" s="434">
        <v>11</v>
      </c>
      <c r="B17" s="435">
        <v>41084</v>
      </c>
      <c r="C17" s="437">
        <v>20174</v>
      </c>
      <c r="D17" s="437">
        <f>C17</f>
        <v>20174</v>
      </c>
      <c r="E17" s="436" t="s">
        <v>32852</v>
      </c>
      <c r="F17" s="437" t="s">
        <v>34901</v>
      </c>
      <c r="G17" s="438">
        <f t="shared" si="0"/>
        <v>1443.1973577471317</v>
      </c>
      <c r="H17" s="438">
        <f t="shared" si="4"/>
        <v>1340.27</v>
      </c>
      <c r="I17" s="438">
        <f t="shared" si="1"/>
        <v>1340.27</v>
      </c>
      <c r="J17" s="439">
        <f t="shared" si="5"/>
        <v>6.09</v>
      </c>
      <c r="K17" s="440"/>
      <c r="L17" s="443"/>
      <c r="M17" s="453"/>
      <c r="N17" s="443"/>
      <c r="O17" s="626" t="str">
        <f>VLOOKUP(B17,[14]sheet1!$A$7:$E$4952,5,FALSE)</f>
        <v>2.490,67</v>
      </c>
      <c r="P17" s="626">
        <f>VLOOKUP(C17,'[15]Table 1'!$A$1:$G$114,5,FALSE)</f>
        <v>1340.27</v>
      </c>
    </row>
    <row r="18" spans="1:16" s="415" customFormat="1">
      <c r="A18" s="434">
        <v>12</v>
      </c>
      <c r="B18" s="435"/>
      <c r="C18" s="437">
        <v>103584</v>
      </c>
      <c r="D18" s="437">
        <f>C18</f>
        <v>103584</v>
      </c>
      <c r="E18" s="436" t="s">
        <v>34948</v>
      </c>
      <c r="F18" s="437" t="s">
        <v>34901</v>
      </c>
      <c r="G18" s="438"/>
      <c r="H18" s="438">
        <f t="shared" si="4"/>
        <v>4772.6400000000003</v>
      </c>
      <c r="I18" s="438">
        <f t="shared" ref="I18" si="6">SMALL(G18:H18,1)</f>
        <v>4772.6400000000003</v>
      </c>
      <c r="J18" s="439">
        <f t="shared" si="5"/>
        <v>21.69</v>
      </c>
      <c r="K18" s="440"/>
      <c r="L18" s="443"/>
      <c r="M18" s="453"/>
      <c r="N18" s="443"/>
      <c r="O18" s="626" t="e">
        <f>VLOOKUP(B18,[14]sheet1!$A$7:$E$4952,5,FALSE)</f>
        <v>#N/A</v>
      </c>
      <c r="P18" s="626">
        <f>VLOOKUP(C18,'[15]Table 1'!$A$1:$G$114,5,FALSE)</f>
        <v>4772.6400000000003</v>
      </c>
    </row>
    <row r="19" spans="1:16" ht="12.75" customHeight="1">
      <c r="A19" s="417"/>
      <c r="B19" s="418"/>
      <c r="D19" s="417"/>
      <c r="F19" s="417"/>
      <c r="G19" s="419"/>
      <c r="H19" s="419"/>
      <c r="I19" s="420"/>
      <c r="J19" s="419"/>
    </row>
    <row r="20" spans="1:16">
      <c r="A20" s="426" t="s">
        <v>34904</v>
      </c>
      <c r="B20" s="427"/>
      <c r="C20" s="427"/>
      <c r="D20" s="427"/>
      <c r="E20" s="428"/>
      <c r="F20" s="429"/>
      <c r="G20" s="430"/>
      <c r="H20" s="430"/>
      <c r="I20" s="431"/>
      <c r="J20" s="430"/>
    </row>
    <row r="21" spans="1:16" s="421" customFormat="1">
      <c r="A21" s="1152" t="s">
        <v>34932</v>
      </c>
      <c r="B21" s="1153"/>
      <c r="C21" s="1153"/>
      <c r="D21" s="1153"/>
      <c r="E21" s="1153"/>
      <c r="F21" s="1153"/>
      <c r="G21" s="1153"/>
      <c r="H21" s="1153"/>
      <c r="I21" s="1153"/>
      <c r="J21" s="1153"/>
      <c r="K21" s="445"/>
      <c r="L21" s="445"/>
      <c r="M21" s="445"/>
      <c r="N21" s="445"/>
    </row>
    <row r="22" spans="1:16" s="421" customFormat="1">
      <c r="A22" s="1149" t="s">
        <v>34933</v>
      </c>
      <c r="B22" s="1150"/>
      <c r="C22" s="1150"/>
      <c r="D22" s="1150"/>
      <c r="E22" s="1150"/>
      <c r="F22" s="1150"/>
      <c r="G22" s="1150"/>
      <c r="H22" s="1150"/>
      <c r="I22" s="1150"/>
      <c r="J22" s="1150"/>
      <c r="K22" s="445"/>
      <c r="L22" s="445"/>
      <c r="M22" s="445"/>
      <c r="N22" s="445"/>
    </row>
    <row r="23" spans="1:16">
      <c r="A23" s="1149" t="s">
        <v>38392</v>
      </c>
      <c r="B23" s="1150"/>
      <c r="C23" s="1150"/>
      <c r="D23" s="1150"/>
      <c r="E23" s="1150"/>
      <c r="F23" s="1150"/>
      <c r="G23" s="1150"/>
      <c r="H23" s="1150"/>
      <c r="I23" s="1150"/>
      <c r="J23" s="1150"/>
    </row>
  </sheetData>
  <mergeCells count="15">
    <mergeCell ref="A23:J23"/>
    <mergeCell ref="A2:J2"/>
    <mergeCell ref="A3:J3"/>
    <mergeCell ref="A5:A6"/>
    <mergeCell ref="B5:D5"/>
    <mergeCell ref="E5:E6"/>
    <mergeCell ref="F5:F6"/>
    <mergeCell ref="G5:H5"/>
    <mergeCell ref="I5:J5"/>
    <mergeCell ref="L4:M4"/>
    <mergeCell ref="L5:M5"/>
    <mergeCell ref="O5:P5"/>
    <mergeCell ref="A22:J22"/>
    <mergeCell ref="A4:H4"/>
    <mergeCell ref="A21:J21"/>
  </mergeCells>
  <printOptions horizontalCentered="1"/>
  <pageMargins left="0.59055118110236227" right="0.59055118110236227" top="0.78740157480314965" bottom="0.78740157480314965" header="0.31496062992125984" footer="0.31496062992125984"/>
  <pageSetup paperSize="9" scale="79" fitToWidth="0" fitToHeight="0" orientation="landscape" r:id="rId1"/>
  <headerFooter>
    <oddFooter>&amp;R&amp;P /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D0F09D-7019-4BEB-A250-CCB97A3A7674}">
  <sheetPr codeName="Planilha2"/>
  <dimension ref="A1:Q18"/>
  <sheetViews>
    <sheetView workbookViewId="0">
      <selection activeCell="J20" sqref="J20"/>
    </sheetView>
  </sheetViews>
  <sheetFormatPr defaultRowHeight="15"/>
  <cols>
    <col min="2" max="11" width="11.28515625" bestFit="1" customWidth="1"/>
    <col min="13" max="13" width="10.140625" bestFit="1" customWidth="1"/>
    <col min="17" max="17" width="12.42578125" bestFit="1" customWidth="1"/>
  </cols>
  <sheetData>
    <row r="1" spans="1:17" ht="15.75" thickBot="1">
      <c r="A1" s="61"/>
      <c r="B1" s="62">
        <v>2012</v>
      </c>
      <c r="C1" s="62">
        <v>2013</v>
      </c>
      <c r="D1" s="62">
        <v>2014</v>
      </c>
      <c r="E1" s="62">
        <v>2015</v>
      </c>
      <c r="F1" s="62">
        <v>2016</v>
      </c>
      <c r="G1" s="62">
        <v>2017</v>
      </c>
      <c r="H1" s="62">
        <v>2018</v>
      </c>
      <c r="I1" s="62">
        <v>2019</v>
      </c>
      <c r="J1" s="62">
        <v>2020</v>
      </c>
      <c r="K1" s="62">
        <v>2021</v>
      </c>
      <c r="M1" s="67" t="s">
        <v>32</v>
      </c>
      <c r="N1" s="68" t="s">
        <v>54</v>
      </c>
      <c r="O1" s="68" t="s">
        <v>8024</v>
      </c>
      <c r="P1" s="68" t="s">
        <v>8025</v>
      </c>
      <c r="Q1" s="69" t="s">
        <v>8026</v>
      </c>
    </row>
    <row r="2" spans="1:17" ht="15.75" thickBot="1">
      <c r="A2" s="62" t="s">
        <v>1219</v>
      </c>
      <c r="B2" s="249">
        <v>178.82900000000001</v>
      </c>
      <c r="C2" s="249">
        <v>185.32499999999999</v>
      </c>
      <c r="D2" s="249">
        <v>192.333</v>
      </c>
      <c r="E2" s="249">
        <v>199.928</v>
      </c>
      <c r="F2" s="249">
        <v>206.78399999999999</v>
      </c>
      <c r="G2" s="249">
        <v>213.434</v>
      </c>
      <c r="H2" s="249">
        <v>220.124</v>
      </c>
      <c r="I2" s="249">
        <v>226.40899999999999</v>
      </c>
      <c r="J2" s="249">
        <v>239.08600000000001</v>
      </c>
      <c r="K2" s="249">
        <v>245.714</v>
      </c>
      <c r="M2" s="70" t="s">
        <v>27</v>
      </c>
      <c r="N2" s="66" t="s">
        <v>1220</v>
      </c>
      <c r="O2" s="66">
        <v>2021</v>
      </c>
      <c r="P2" s="66">
        <f>INDEX($B$2:$K$13,MATCH($N2,$A$2:$A$13,0),MATCH($O2,$B$1:$K$1,0))</f>
        <v>245.83600000000001</v>
      </c>
      <c r="Q2" s="71"/>
    </row>
    <row r="3" spans="1:17">
      <c r="A3" s="62" t="s">
        <v>1220</v>
      </c>
      <c r="B3" s="249">
        <v>178.45599999999999</v>
      </c>
      <c r="C3" s="249">
        <v>185.47399999999999</v>
      </c>
      <c r="D3" s="249">
        <v>192.614</v>
      </c>
      <c r="E3" s="249">
        <v>200.41499999999999</v>
      </c>
      <c r="F3" s="249">
        <v>206.10300000000001</v>
      </c>
      <c r="G3" s="249">
        <v>214.39099999999999</v>
      </c>
      <c r="H3" s="249">
        <v>220.74100000000001</v>
      </c>
      <c r="I3" s="249">
        <v>226.11699999999999</v>
      </c>
      <c r="J3" s="249">
        <v>239.69</v>
      </c>
      <c r="K3" s="249">
        <v>245.83600000000001</v>
      </c>
      <c r="M3" s="79" t="s">
        <v>1231</v>
      </c>
      <c r="N3" s="80" t="s">
        <v>1219</v>
      </c>
      <c r="O3" s="80">
        <v>2021</v>
      </c>
      <c r="P3" s="80">
        <f>INDEX($B$2:$K$13,MATCH($N3,$A$2:$A$13,0),MATCH($O3,$B$1:$K$1,0))</f>
        <v>245.714</v>
      </c>
      <c r="Q3" s="81">
        <f>ROUND(($P$2-P3)/$P$2,6)</f>
        <v>4.9600000000000002E-4</v>
      </c>
    </row>
    <row r="4" spans="1:17">
      <c r="A4" s="62" t="s">
        <v>1221</v>
      </c>
      <c r="B4" s="249">
        <v>178.73</v>
      </c>
      <c r="C4" s="249">
        <v>185.97399999999999</v>
      </c>
      <c r="D4" s="249">
        <v>192.91800000000001</v>
      </c>
      <c r="E4" s="249">
        <v>200.952</v>
      </c>
      <c r="F4" s="249">
        <v>206.392</v>
      </c>
      <c r="G4" s="249">
        <v>213.959</v>
      </c>
      <c r="H4" s="249">
        <v>221.529</v>
      </c>
      <c r="I4" s="249">
        <v>225.755</v>
      </c>
      <c r="J4" s="249">
        <v>239.613</v>
      </c>
      <c r="K4" s="249">
        <v>245.977</v>
      </c>
      <c r="M4" s="72" t="s">
        <v>8079</v>
      </c>
      <c r="N4" s="78" t="s">
        <v>1224</v>
      </c>
      <c r="O4" s="78">
        <v>2020</v>
      </c>
      <c r="P4" s="73">
        <f t="shared" ref="P4:P8" si="0">INDEX($B$2:$K$13,MATCH($N4,$A$2:$A$13,0),MATCH($O4,$B$1:$K$1,0))</f>
        <v>240.00299999999999</v>
      </c>
      <c r="Q4" s="83">
        <f t="shared" ref="Q4:Q8" si="1">ROUND(($P$2-P4)/$P$2,6)</f>
        <v>2.3727000000000002E-2</v>
      </c>
    </row>
    <row r="5" spans="1:17">
      <c r="A5" s="62" t="s">
        <v>1222</v>
      </c>
      <c r="B5" s="249">
        <v>178.98699999999999</v>
      </c>
      <c r="C5" s="249">
        <v>186.15700000000001</v>
      </c>
      <c r="D5" s="249">
        <v>193.488</v>
      </c>
      <c r="E5" s="249">
        <v>201.065</v>
      </c>
      <c r="F5" s="249">
        <v>206.33600000000001</v>
      </c>
      <c r="G5" s="249">
        <v>215.33500000000001</v>
      </c>
      <c r="H5" s="249">
        <v>222.09</v>
      </c>
      <c r="I5" s="249">
        <v>226.119</v>
      </c>
      <c r="J5" s="249">
        <v>239.05500000000001</v>
      </c>
      <c r="K5" s="249"/>
      <c r="M5" s="74" t="s">
        <v>43</v>
      </c>
      <c r="N5" s="65" t="s">
        <v>1219</v>
      </c>
      <c r="O5" s="65">
        <v>2021</v>
      </c>
      <c r="P5" s="64">
        <f t="shared" si="0"/>
        <v>245.714</v>
      </c>
      <c r="Q5" s="75">
        <f t="shared" si="1"/>
        <v>4.9600000000000002E-4</v>
      </c>
    </row>
    <row r="6" spans="1:17">
      <c r="A6" s="62" t="s">
        <v>1223</v>
      </c>
      <c r="B6" s="249">
        <v>180.119</v>
      </c>
      <c r="C6" s="249">
        <v>186.46700000000001</v>
      </c>
      <c r="D6" s="249">
        <v>194.13200000000001</v>
      </c>
      <c r="E6" s="249">
        <v>201.46</v>
      </c>
      <c r="F6" s="249">
        <v>206.78800000000001</v>
      </c>
      <c r="G6" s="249">
        <v>215.28399999999999</v>
      </c>
      <c r="H6" s="249">
        <v>222.637</v>
      </c>
      <c r="I6" s="249">
        <v>227.136</v>
      </c>
      <c r="J6" s="249">
        <v>239.39500000000001</v>
      </c>
      <c r="K6" s="249"/>
      <c r="M6" s="72" t="s">
        <v>18</v>
      </c>
      <c r="N6" s="78" t="s">
        <v>1228</v>
      </c>
      <c r="O6" s="78">
        <v>2020</v>
      </c>
      <c r="P6" s="73">
        <f t="shared" si="0"/>
        <v>244.381</v>
      </c>
      <c r="Q6" s="83">
        <f t="shared" si="1"/>
        <v>5.9189999999999998E-3</v>
      </c>
    </row>
    <row r="7" spans="1:17">
      <c r="A7" s="62" t="s">
        <v>1224</v>
      </c>
      <c r="B7" s="249">
        <v>181.55799999999999</v>
      </c>
      <c r="C7" s="249">
        <v>187.994</v>
      </c>
      <c r="D7" s="249">
        <v>195.11600000000001</v>
      </c>
      <c r="E7" s="249">
        <v>201.89400000000001</v>
      </c>
      <c r="F7" s="249">
        <v>208.63800000000001</v>
      </c>
      <c r="G7" s="249">
        <v>216.17599999999999</v>
      </c>
      <c r="H7" s="249">
        <v>223.10900000000001</v>
      </c>
      <c r="I7" s="249">
        <v>229.96600000000001</v>
      </c>
      <c r="J7" s="249">
        <v>240.00299999999999</v>
      </c>
      <c r="K7" s="249"/>
      <c r="M7" s="74"/>
      <c r="N7" s="65" t="s">
        <v>1221</v>
      </c>
      <c r="O7" s="65">
        <v>2021</v>
      </c>
      <c r="P7" s="64">
        <f t="shared" si="0"/>
        <v>245.977</v>
      </c>
      <c r="Q7" s="75">
        <f t="shared" si="1"/>
        <v>-5.7399999999999997E-4</v>
      </c>
    </row>
    <row r="8" spans="1:17" ht="15.75" thickBot="1">
      <c r="A8" s="62" t="s">
        <v>1225</v>
      </c>
      <c r="B8" s="249">
        <v>184.512</v>
      </c>
      <c r="C8" s="249">
        <v>189.39500000000001</v>
      </c>
      <c r="D8" s="249">
        <v>195.94399999999999</v>
      </c>
      <c r="E8" s="249">
        <v>203.065</v>
      </c>
      <c r="F8" s="249">
        <v>209.86699999999999</v>
      </c>
      <c r="G8" s="249">
        <v>216.619</v>
      </c>
      <c r="H8" s="249">
        <v>223.233</v>
      </c>
      <c r="I8" s="249">
        <v>230.827</v>
      </c>
      <c r="J8" s="249">
        <v>240.929</v>
      </c>
      <c r="K8" s="249"/>
      <c r="M8" s="76"/>
      <c r="N8" s="82"/>
      <c r="O8" s="82"/>
      <c r="P8" s="77" t="e">
        <f t="shared" si="0"/>
        <v>#N/A</v>
      </c>
      <c r="Q8" s="84" t="e">
        <f t="shared" si="1"/>
        <v>#N/A</v>
      </c>
    </row>
    <row r="9" spans="1:17">
      <c r="A9" s="62" t="s">
        <v>1226</v>
      </c>
      <c r="B9" s="249">
        <v>184.67500000000001</v>
      </c>
      <c r="C9" s="249">
        <v>190.32499999999999</v>
      </c>
      <c r="D9" s="249">
        <v>197.363</v>
      </c>
      <c r="E9" s="249">
        <v>204.333</v>
      </c>
      <c r="F9" s="249">
        <v>210.21199999999999</v>
      </c>
      <c r="G9" s="249">
        <v>216.648</v>
      </c>
      <c r="H9" s="249">
        <v>223.328</v>
      </c>
      <c r="I9" s="249">
        <v>230.78299999999999</v>
      </c>
      <c r="J9" s="249">
        <v>242.10300000000001</v>
      </c>
      <c r="K9" s="249"/>
    </row>
    <row r="10" spans="1:17">
      <c r="A10" s="62" t="s">
        <v>1227</v>
      </c>
      <c r="B10" s="249">
        <v>184.971</v>
      </c>
      <c r="C10" s="249">
        <v>190.298</v>
      </c>
      <c r="D10" s="249">
        <v>198.27099999999999</v>
      </c>
      <c r="E10" s="249">
        <v>204.68</v>
      </c>
      <c r="F10" s="249">
        <v>210.386</v>
      </c>
      <c r="G10" s="249">
        <v>216.929</v>
      </c>
      <c r="H10" s="249">
        <v>223.666</v>
      </c>
      <c r="I10" s="249">
        <v>231.01900000000001</v>
      </c>
      <c r="J10" s="249">
        <v>243.71799999999999</v>
      </c>
      <c r="K10" s="249"/>
    </row>
    <row r="11" spans="1:17">
      <c r="A11" s="62" t="s">
        <v>1228</v>
      </c>
      <c r="B11" s="249">
        <v>184.59200000000001</v>
      </c>
      <c r="C11" s="249">
        <v>190.54</v>
      </c>
      <c r="D11" s="249">
        <v>198.648</v>
      </c>
      <c r="E11" s="249">
        <v>204.73699999999999</v>
      </c>
      <c r="F11" s="249">
        <v>211.327</v>
      </c>
      <c r="G11" s="249">
        <v>217.65100000000001</v>
      </c>
      <c r="H11" s="249">
        <v>224.273</v>
      </c>
      <c r="I11" s="249">
        <v>231.095</v>
      </c>
      <c r="J11" s="249">
        <v>244.381</v>
      </c>
      <c r="K11" s="249"/>
    </row>
    <row r="12" spans="1:17">
      <c r="A12" s="62" t="s">
        <v>1229</v>
      </c>
      <c r="B12" s="249">
        <v>184.67099999999999</v>
      </c>
      <c r="C12" s="249">
        <v>190.87200000000001</v>
      </c>
      <c r="D12" s="249">
        <v>199.03700000000001</v>
      </c>
      <c r="E12" s="249">
        <v>205.26300000000001</v>
      </c>
      <c r="F12" s="249">
        <v>211.32499999999999</v>
      </c>
      <c r="G12" s="249">
        <v>218.05799999999999</v>
      </c>
      <c r="H12" s="249">
        <v>225.13</v>
      </c>
      <c r="I12" s="249">
        <v>234.64699999999999</v>
      </c>
      <c r="J12" s="249">
        <v>244.83799999999999</v>
      </c>
      <c r="K12" s="249"/>
    </row>
    <row r="13" spans="1:17">
      <c r="A13" s="62" t="s">
        <v>1230</v>
      </c>
      <c r="B13" s="249">
        <v>185.184</v>
      </c>
      <c r="C13" s="249">
        <v>191.59800000000001</v>
      </c>
      <c r="D13" s="249">
        <v>199.559</v>
      </c>
      <c r="E13" s="249">
        <v>205.53399999999999</v>
      </c>
      <c r="F13" s="249">
        <v>212.13200000000001</v>
      </c>
      <c r="G13" s="249">
        <v>218.489</v>
      </c>
      <c r="H13" s="249">
        <v>225.392</v>
      </c>
      <c r="I13" s="249">
        <v>236.55</v>
      </c>
      <c r="J13" s="249">
        <v>245.291</v>
      </c>
      <c r="K13" s="249"/>
    </row>
    <row r="14" spans="1:17">
      <c r="A14" s="61"/>
      <c r="B14" s="61"/>
      <c r="C14" s="61"/>
      <c r="D14" s="61"/>
      <c r="E14" s="61"/>
      <c r="F14" s="61"/>
      <c r="G14" s="61"/>
      <c r="H14" s="61"/>
      <c r="I14" s="61"/>
      <c r="J14" s="61"/>
      <c r="K14" s="61"/>
    </row>
    <row r="15" spans="1:17">
      <c r="A15" s="61"/>
      <c r="B15" s="61"/>
      <c r="C15" s="61"/>
      <c r="D15" s="61"/>
      <c r="E15" s="61"/>
      <c r="F15" s="61"/>
      <c r="G15" s="61"/>
      <c r="H15" s="61"/>
      <c r="I15" s="61"/>
      <c r="J15" s="61"/>
      <c r="K15" s="61"/>
    </row>
    <row r="16" spans="1:17">
      <c r="F16" s="61"/>
      <c r="G16" s="61"/>
      <c r="H16" s="61"/>
      <c r="I16" s="61"/>
      <c r="J16" s="61"/>
      <c r="K16" s="61"/>
    </row>
    <row r="17" spans="6:11">
      <c r="F17" s="61"/>
      <c r="G17" s="61"/>
      <c r="H17" s="61"/>
      <c r="I17" s="61"/>
      <c r="J17" s="61"/>
      <c r="K17" s="61"/>
    </row>
    <row r="18" spans="6:11">
      <c r="F18" s="61"/>
      <c r="G18" s="61"/>
      <c r="H18" s="61"/>
      <c r="I18" s="61"/>
      <c r="J18" s="61"/>
      <c r="K18" s="61"/>
    </row>
  </sheetData>
  <phoneticPr fontId="15" type="noConversion"/>
  <dataValidations count="2">
    <dataValidation type="list" allowBlank="1" showInputMessage="1" showErrorMessage="1" sqref="N2:N8" xr:uid="{ABA61376-C763-4555-A4AF-BACF3DDB1767}">
      <formula1>$A$2:$A$13</formula1>
    </dataValidation>
    <dataValidation type="list" allowBlank="1" showInputMessage="1" showErrorMessage="1" sqref="O2:O8" xr:uid="{47345281-0427-48D0-8333-362C8C8F72DC}">
      <formula1>$B$1:$K$1</formula1>
    </dataValidation>
  </dataValidation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88766-9411-4480-834E-495EA3BC3DB8}">
  <sheetPr>
    <tabColor theme="7" tint="0.79998168889431442"/>
    <pageSetUpPr fitToPage="1"/>
  </sheetPr>
  <dimension ref="A1:P22"/>
  <sheetViews>
    <sheetView view="pageBreakPreview" topLeftCell="A4" zoomScale="115" zoomScaleNormal="100" zoomScaleSheetLayoutView="115" workbookViewId="0">
      <selection activeCell="D23" sqref="D23"/>
    </sheetView>
  </sheetViews>
  <sheetFormatPr defaultColWidth="9.140625" defaultRowHeight="14.25"/>
  <cols>
    <col min="1" max="1" width="8.5703125" style="412" bestFit="1" customWidth="1"/>
    <col min="2" max="3" width="13.140625" style="422" customWidth="1"/>
    <col min="4" max="4" width="39.140625" style="412" customWidth="1"/>
    <col min="5" max="5" width="7.7109375" style="423" customWidth="1"/>
    <col min="6" max="6" width="16.140625" style="424" customWidth="1"/>
    <col min="7" max="7" width="20.7109375" style="424" customWidth="1"/>
    <col min="8" max="9" width="9.140625" style="440" customWidth="1"/>
    <col min="10" max="13" width="9.140625" style="412" customWidth="1"/>
    <col min="14" max="14" width="11.140625" style="412" customWidth="1"/>
    <col min="15" max="16" width="9.140625" style="412" customWidth="1"/>
    <col min="17" max="16384" width="9.140625" style="412"/>
  </cols>
  <sheetData>
    <row r="1" spans="1:16" ht="15" customHeight="1">
      <c r="A1" s="927"/>
      <c r="B1" s="927"/>
      <c r="C1" s="927"/>
      <c r="D1" s="927"/>
      <c r="E1" s="928"/>
      <c r="F1" s="927"/>
      <c r="G1" s="927"/>
    </row>
    <row r="2" spans="1:16" s="413" customFormat="1" ht="63" customHeight="1">
      <c r="A2" s="1154"/>
      <c r="B2" s="1155"/>
      <c r="C2" s="1155"/>
      <c r="D2" s="1155"/>
      <c r="E2" s="1155"/>
      <c r="F2" s="1155"/>
      <c r="G2" s="1155"/>
      <c r="H2" s="440"/>
      <c r="I2" s="440"/>
    </row>
    <row r="3" spans="1:16" ht="21.95" customHeight="1">
      <c r="A3" s="1155"/>
      <c r="B3" s="1155"/>
      <c r="C3" s="1155"/>
      <c r="D3" s="1155"/>
      <c r="E3" s="1155"/>
      <c r="F3" s="1155"/>
      <c r="G3" s="1155"/>
    </row>
    <row r="4" spans="1:16" ht="21.95" customHeight="1">
      <c r="A4" s="1155"/>
      <c r="B4" s="1155"/>
      <c r="C4" s="1155"/>
      <c r="D4" s="1155"/>
      <c r="E4" s="1155"/>
      <c r="F4" s="1155"/>
      <c r="G4" s="1155"/>
    </row>
    <row r="5" spans="1:16" ht="24.95" customHeight="1">
      <c r="A5" s="1151" t="s">
        <v>35093</v>
      </c>
      <c r="B5" s="1151"/>
      <c r="C5" s="1151"/>
      <c r="D5" s="1151"/>
      <c r="E5" s="1151"/>
      <c r="F5" s="618" t="s">
        <v>34864</v>
      </c>
      <c r="G5" s="617">
        <f>'FATOR K'!$E$18</f>
        <v>1.19112</v>
      </c>
      <c r="I5" s="1169" t="s">
        <v>35094</v>
      </c>
      <c r="J5" s="1170"/>
      <c r="K5" s="1171"/>
      <c r="L5" s="619">
        <v>277.09300000000002</v>
      </c>
      <c r="N5" s="1172" t="s">
        <v>35091</v>
      </c>
      <c r="O5" s="1172"/>
      <c r="P5" s="1172"/>
    </row>
    <row r="6" spans="1:16" ht="13.9" customHeight="1">
      <c r="A6" s="1164" t="s">
        <v>96</v>
      </c>
      <c r="B6" s="1165" t="s">
        <v>34956</v>
      </c>
      <c r="C6" s="1165"/>
      <c r="D6" s="1165" t="s">
        <v>8030</v>
      </c>
      <c r="E6" s="1166" t="s">
        <v>31</v>
      </c>
      <c r="F6" s="1167" t="s">
        <v>34877</v>
      </c>
      <c r="G6" s="1168" t="s">
        <v>34957</v>
      </c>
      <c r="N6" s="1172" t="s">
        <v>8079</v>
      </c>
      <c r="O6" s="1172"/>
      <c r="P6" s="620" t="s">
        <v>35090</v>
      </c>
    </row>
    <row r="7" spans="1:16" ht="15" customHeight="1">
      <c r="A7" s="1164"/>
      <c r="B7" s="917" t="s">
        <v>32</v>
      </c>
      <c r="C7" s="917" t="s">
        <v>20</v>
      </c>
      <c r="D7" s="1165"/>
      <c r="E7" s="1166"/>
      <c r="F7" s="1167"/>
      <c r="G7" s="1167"/>
      <c r="I7" s="627" t="s">
        <v>35092</v>
      </c>
      <c r="J7" s="620" t="s">
        <v>99</v>
      </c>
      <c r="N7" s="622">
        <v>44743</v>
      </c>
      <c r="O7" s="622">
        <v>42522</v>
      </c>
      <c r="P7" s="622">
        <v>45047</v>
      </c>
    </row>
    <row r="8" spans="1:16" s="415" customFormat="1" ht="36">
      <c r="A8" s="918" t="str">
        <f>ORÇAMENTO!$C$11</f>
        <v>SERV-01</v>
      </c>
      <c r="B8" s="919" t="s">
        <v>8079</v>
      </c>
      <c r="C8" s="918">
        <v>99586</v>
      </c>
      <c r="D8" s="920" t="s">
        <v>34977</v>
      </c>
      <c r="E8" s="918" t="s">
        <v>44</v>
      </c>
      <c r="F8" s="921">
        <f>N8</f>
        <v>123.94</v>
      </c>
      <c r="G8" s="921">
        <f>ROUND(F8*ROUND($G$5,5),2)</f>
        <v>147.63</v>
      </c>
      <c r="H8" s="443"/>
      <c r="I8" s="628">
        <v>266.49099999999999</v>
      </c>
      <c r="J8" s="628"/>
      <c r="N8" s="623">
        <f>VLOOKUP(C8,'[16]DER-ROD'!$A$1:$D$61,4,FALSE)</f>
        <v>123.94</v>
      </c>
      <c r="O8" s="624"/>
      <c r="P8" s="624"/>
    </row>
    <row r="9" spans="1:16" s="414" customFormat="1" ht="36">
      <c r="A9" s="918" t="str">
        <f>ORÇAMENTO!$C$12</f>
        <v>SERV-02</v>
      </c>
      <c r="B9" s="918" t="s">
        <v>8079</v>
      </c>
      <c r="C9" s="918">
        <v>99579</v>
      </c>
      <c r="D9" s="920" t="s">
        <v>34978</v>
      </c>
      <c r="E9" s="918" t="s">
        <v>39</v>
      </c>
      <c r="F9" s="921">
        <f>N9</f>
        <v>1755.89</v>
      </c>
      <c r="G9" s="921">
        <f>ROUND(F9*ROUND($G$5,5),2)</f>
        <v>2091.48</v>
      </c>
      <c r="H9" s="441"/>
      <c r="I9" s="628">
        <v>266.49099999999999</v>
      </c>
      <c r="J9" s="628"/>
      <c r="N9" s="623">
        <f>VLOOKUP(C9,'[16]DER-ROD'!$A$1:$D$61,4,FALSE)</f>
        <v>1755.89</v>
      </c>
      <c r="O9" s="621"/>
      <c r="P9" s="620"/>
    </row>
    <row r="10" spans="1:16" s="414" customFormat="1">
      <c r="A10" s="918" t="str">
        <f>ORÇAMENTO!$C$13</f>
        <v>SERV-03</v>
      </c>
      <c r="B10" s="918" t="s">
        <v>8079</v>
      </c>
      <c r="C10" s="918">
        <v>11446</v>
      </c>
      <c r="D10" s="920" t="s">
        <v>34969</v>
      </c>
      <c r="E10" s="918" t="s">
        <v>39</v>
      </c>
      <c r="F10" s="921">
        <f t="shared" ref="F10:F14" si="0">N10</f>
        <v>149.77000000000001</v>
      </c>
      <c r="G10" s="921">
        <f t="shared" ref="G10:G18" si="1">ROUND(F10*ROUND($G$5,5),2)</f>
        <v>178.39</v>
      </c>
      <c r="H10" s="441"/>
      <c r="I10" s="628">
        <v>266.49099999999999</v>
      </c>
      <c r="J10" s="628"/>
      <c r="N10" s="623">
        <f>VLOOKUP(C10,'[16]DER-ROD'!$A$1:$D$61,4,FALSE)</f>
        <v>149.77000000000001</v>
      </c>
      <c r="O10" s="621"/>
      <c r="P10" s="620"/>
    </row>
    <row r="11" spans="1:16" s="414" customFormat="1" ht="24">
      <c r="A11" s="918" t="str">
        <f>ORÇAMENTO!$C$14</f>
        <v>SERV-04</v>
      </c>
      <c r="B11" s="918" t="s">
        <v>8079</v>
      </c>
      <c r="C11" s="918">
        <v>11451</v>
      </c>
      <c r="D11" s="920" t="s">
        <v>34970</v>
      </c>
      <c r="E11" s="918" t="s">
        <v>39</v>
      </c>
      <c r="F11" s="921">
        <f t="shared" si="0"/>
        <v>171.46</v>
      </c>
      <c r="G11" s="921">
        <f t="shared" si="1"/>
        <v>204.23</v>
      </c>
      <c r="H11" s="441"/>
      <c r="I11" s="628">
        <v>266.49099999999999</v>
      </c>
      <c r="J11" s="628"/>
      <c r="N11" s="623">
        <f>VLOOKUP(C11,'[16]DER-ROD'!$A$1:$D$61,4,FALSE)</f>
        <v>171.46</v>
      </c>
      <c r="O11" s="621"/>
      <c r="P11" s="620"/>
    </row>
    <row r="12" spans="1:16" s="415" customFormat="1" ht="24">
      <c r="A12" s="918" t="str">
        <f>ORÇAMENTO!$C$15</f>
        <v>SERV-05</v>
      </c>
      <c r="B12" s="918" t="s">
        <v>38387</v>
      </c>
      <c r="C12" s="918">
        <v>11439</v>
      </c>
      <c r="D12" s="920" t="s">
        <v>34979</v>
      </c>
      <c r="E12" s="918" t="s">
        <v>39</v>
      </c>
      <c r="F12" s="922">
        <f>O12*(1+J12)</f>
        <v>331.77370531734391</v>
      </c>
      <c r="G12" s="921">
        <f>ROUND(F12*ROUND($G$5,5),2)</f>
        <v>395.18</v>
      </c>
      <c r="H12" s="441"/>
      <c r="I12" s="629">
        <v>208.63800000000001</v>
      </c>
      <c r="J12" s="628">
        <f>($L$5-I12)/I12</f>
        <v>0.32810418044651507</v>
      </c>
      <c r="N12" s="623" t="e">
        <f>VLOOKUP(C12,'[16]DER-ROD'!$A$1:$D$61,4,FALSE)</f>
        <v>#N/A</v>
      </c>
      <c r="O12" s="624">
        <v>249.81</v>
      </c>
      <c r="P12" s="624">
        <v>4330</v>
      </c>
    </row>
    <row r="13" spans="1:16" s="415" customFormat="1">
      <c r="A13" s="918" t="str">
        <f>ORÇAMENTO!$C$16</f>
        <v>SERV-06</v>
      </c>
      <c r="B13" s="923" t="s">
        <v>8079</v>
      </c>
      <c r="C13" s="918">
        <v>11432</v>
      </c>
      <c r="D13" s="920" t="s">
        <v>34971</v>
      </c>
      <c r="E13" s="918" t="s">
        <v>39</v>
      </c>
      <c r="F13" s="921">
        <f t="shared" si="0"/>
        <v>106</v>
      </c>
      <c r="G13" s="921">
        <f t="shared" si="1"/>
        <v>126.26</v>
      </c>
      <c r="H13" s="441"/>
      <c r="I13" s="628">
        <v>266.49099999999999</v>
      </c>
      <c r="J13" s="628"/>
      <c r="N13" s="623">
        <f>VLOOKUP(C13,'[16]DER-ROD'!$A$1:$D$61,4,FALSE)</f>
        <v>106</v>
      </c>
      <c r="O13" s="621"/>
      <c r="P13" s="624"/>
    </row>
    <row r="14" spans="1:16" s="415" customFormat="1">
      <c r="A14" s="918" t="str">
        <f>ORÇAMENTO!$C$17</f>
        <v>SERV-07</v>
      </c>
      <c r="B14" s="918" t="s">
        <v>8079</v>
      </c>
      <c r="C14" s="918">
        <v>11449</v>
      </c>
      <c r="D14" s="920" t="s">
        <v>34972</v>
      </c>
      <c r="E14" s="918" t="s">
        <v>39</v>
      </c>
      <c r="F14" s="921">
        <f t="shared" si="0"/>
        <v>196.25</v>
      </c>
      <c r="G14" s="921">
        <f t="shared" si="1"/>
        <v>233.76</v>
      </c>
      <c r="H14" s="441"/>
      <c r="I14" s="628">
        <v>266.49099999999999</v>
      </c>
      <c r="J14" s="628"/>
      <c r="N14" s="623">
        <f>VLOOKUP(C14,'[16]DER-ROD'!$A$1:$D$61,4,FALSE)</f>
        <v>196.25</v>
      </c>
      <c r="O14" s="621"/>
      <c r="P14" s="624"/>
    </row>
    <row r="15" spans="1:16" s="415" customFormat="1" ht="24">
      <c r="A15" s="918" t="str">
        <f>ORÇAMENTO!$C$18</f>
        <v>SERV-08</v>
      </c>
      <c r="B15" s="918" t="s">
        <v>38387</v>
      </c>
      <c r="C15" s="918">
        <v>11455</v>
      </c>
      <c r="D15" s="920" t="s">
        <v>34976</v>
      </c>
      <c r="E15" s="918" t="s">
        <v>39</v>
      </c>
      <c r="F15" s="922">
        <f>O15*(1+J15)</f>
        <v>85.596314429777891</v>
      </c>
      <c r="G15" s="921">
        <f t="shared" si="1"/>
        <v>101.96</v>
      </c>
      <c r="H15" s="441"/>
      <c r="I15" s="629">
        <v>208.63800000000001</v>
      </c>
      <c r="J15" s="628">
        <f>($L$5-I15)/I15</f>
        <v>0.32810418044651507</v>
      </c>
      <c r="N15" s="623" t="e">
        <f>VLOOKUP(C15,'[16]DER-ROD'!$A$1:$D$61,4,FALSE)</f>
        <v>#N/A</v>
      </c>
      <c r="O15" s="624">
        <v>64.45</v>
      </c>
      <c r="P15" s="624"/>
    </row>
    <row r="16" spans="1:16" s="415" customFormat="1" ht="24">
      <c r="A16" s="918" t="str">
        <f>ORÇAMENTO!$C$19</f>
        <v>SERV-09</v>
      </c>
      <c r="B16" s="918" t="s">
        <v>38387</v>
      </c>
      <c r="C16" s="918">
        <v>11509</v>
      </c>
      <c r="D16" s="920" t="s">
        <v>34973</v>
      </c>
      <c r="E16" s="918" t="s">
        <v>39</v>
      </c>
      <c r="F16" s="922">
        <f t="shared" ref="F16:F17" si="2">O16*(1+J16)</f>
        <v>1696.0421625974175</v>
      </c>
      <c r="G16" s="921">
        <f t="shared" si="1"/>
        <v>2020.19</v>
      </c>
      <c r="H16" s="441"/>
      <c r="I16" s="629">
        <v>208.63800000000001</v>
      </c>
      <c r="J16" s="628">
        <f>($L$5-I16)/I16</f>
        <v>0.32810418044651507</v>
      </c>
      <c r="N16" s="623" t="e">
        <f>VLOOKUP(C16,'[16]DER-ROD'!$A$1:$D$61,4,FALSE)</f>
        <v>#N/A</v>
      </c>
      <c r="O16" s="624">
        <v>1277.04</v>
      </c>
      <c r="P16" s="624"/>
    </row>
    <row r="17" spans="1:16" s="415" customFormat="1" ht="24">
      <c r="A17" s="918" t="str">
        <f>ORÇAMENTO!$C$20</f>
        <v>SERV-10</v>
      </c>
      <c r="B17" s="918" t="s">
        <v>38387</v>
      </c>
      <c r="C17" s="918">
        <v>11508</v>
      </c>
      <c r="D17" s="920" t="s">
        <v>34974</v>
      </c>
      <c r="E17" s="918" t="s">
        <v>39</v>
      </c>
      <c r="F17" s="922">
        <f t="shared" si="2"/>
        <v>1562.5544114207382</v>
      </c>
      <c r="G17" s="921">
        <f t="shared" si="1"/>
        <v>1861.19</v>
      </c>
      <c r="H17" s="441"/>
      <c r="I17" s="629">
        <v>208.63800000000001</v>
      </c>
      <c r="J17" s="628">
        <f>($L$5-I17)/I17</f>
        <v>0.32810418044651507</v>
      </c>
      <c r="N17" s="623" t="e">
        <f>VLOOKUP(C17,'[16]DER-ROD'!$A$1:$D$61,4,FALSE)</f>
        <v>#N/A</v>
      </c>
      <c r="O17" s="624">
        <v>1176.53</v>
      </c>
      <c r="P17" s="624"/>
    </row>
    <row r="18" spans="1:16" s="415" customFormat="1" ht="24">
      <c r="A18" s="918" t="str">
        <f>ORÇAMENTO!$C$21</f>
        <v>SERV-11</v>
      </c>
      <c r="B18" s="918" t="s">
        <v>38387</v>
      </c>
      <c r="C18" s="918">
        <v>11506</v>
      </c>
      <c r="D18" s="920" t="s">
        <v>34975</v>
      </c>
      <c r="E18" s="918" t="s">
        <v>39</v>
      </c>
      <c r="F18" s="922">
        <f>O18*(1+J18)</f>
        <v>2958.9497088258131</v>
      </c>
      <c r="G18" s="921">
        <f t="shared" si="1"/>
        <v>3524.46</v>
      </c>
      <c r="H18" s="441"/>
      <c r="I18" s="629">
        <v>208.63800000000001</v>
      </c>
      <c r="J18" s="628">
        <f>($L$5-I18)/I18</f>
        <v>0.32810418044651507</v>
      </c>
      <c r="N18" s="623" t="e">
        <f>VLOOKUP(C18,'[16]DER-ROD'!$A$1:$D$61,4,FALSE)</f>
        <v>#N/A</v>
      </c>
      <c r="O18" s="624">
        <v>2227.9499999999998</v>
      </c>
      <c r="P18" s="624"/>
    </row>
    <row r="19" spans="1:16" ht="12.75" customHeight="1">
      <c r="A19" s="417"/>
      <c r="B19" s="418"/>
      <c r="E19" s="417"/>
      <c r="F19" s="419"/>
      <c r="G19" s="419"/>
      <c r="H19" s="441"/>
      <c r="N19" s="613"/>
    </row>
    <row r="20" spans="1:16">
      <c r="A20" s="426" t="s">
        <v>34904</v>
      </c>
      <c r="B20" s="427"/>
      <c r="C20" s="427"/>
      <c r="D20" s="427"/>
      <c r="E20" s="642"/>
      <c r="F20" s="429"/>
      <c r="G20" s="430"/>
      <c r="H20" s="429"/>
      <c r="I20" s="431"/>
      <c r="J20" s="431"/>
      <c r="K20" s="430"/>
    </row>
    <row r="21" spans="1:16" s="421" customFormat="1">
      <c r="A21" s="1152" t="s">
        <v>38393</v>
      </c>
      <c r="B21" s="1152"/>
      <c r="C21" s="1152"/>
      <c r="D21" s="1152"/>
      <c r="E21" s="1152"/>
      <c r="F21" s="1152"/>
      <c r="G21" s="1152"/>
      <c r="H21" s="1152"/>
      <c r="I21" s="1152"/>
      <c r="J21" s="1152"/>
      <c r="K21" s="1152"/>
    </row>
    <row r="22" spans="1:16" s="421" customFormat="1">
      <c r="A22" s="1149"/>
      <c r="B22" s="1149"/>
      <c r="C22" s="1149"/>
      <c r="D22" s="1149"/>
      <c r="E22" s="1149"/>
      <c r="F22" s="1149"/>
      <c r="G22" s="1149"/>
      <c r="H22" s="1149"/>
      <c r="I22" s="1149"/>
      <c r="J22" s="1149"/>
      <c r="K22" s="1149"/>
    </row>
  </sheetData>
  <mergeCells count="15">
    <mergeCell ref="A21:K21"/>
    <mergeCell ref="A22:K22"/>
    <mergeCell ref="I5:K5"/>
    <mergeCell ref="N6:O6"/>
    <mergeCell ref="N5:P5"/>
    <mergeCell ref="A2:G2"/>
    <mergeCell ref="A3:G3"/>
    <mergeCell ref="A4:G4"/>
    <mergeCell ref="A6:A7"/>
    <mergeCell ref="B6:C6"/>
    <mergeCell ref="D6:D7"/>
    <mergeCell ref="E6:E7"/>
    <mergeCell ref="F6:F7"/>
    <mergeCell ref="G6:G7"/>
    <mergeCell ref="A5:E5"/>
  </mergeCells>
  <phoneticPr fontId="15" type="noConversion"/>
  <printOptions horizontalCentered="1"/>
  <pageMargins left="0.59055118110236227" right="0.59055118110236227" top="0.78740157480314965" bottom="0.78740157480314965" header="0.31496062992125984" footer="0.31496062992125984"/>
  <pageSetup paperSize="9" scale="76" orientation="portrait" r:id="rId1"/>
  <headerFooter>
    <oddFooter>&amp;R&amp;P / &amp;N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0CC67-201F-484D-AFC9-0FD77FEA46A5}">
  <sheetPr>
    <tabColor theme="7" tint="0.79998168889431442"/>
  </sheetPr>
  <dimension ref="A1:O21"/>
  <sheetViews>
    <sheetView zoomScaleNormal="100" workbookViewId="0">
      <selection activeCell="E25" sqref="E25"/>
    </sheetView>
  </sheetViews>
  <sheetFormatPr defaultColWidth="9.140625" defaultRowHeight="14.25"/>
  <cols>
    <col min="1" max="1" width="7.7109375" style="412" customWidth="1"/>
    <col min="2" max="3" width="13.140625" style="422" customWidth="1"/>
    <col min="4" max="4" width="19.5703125" style="422" customWidth="1"/>
    <col min="5" max="5" width="15.85546875" style="643" customWidth="1"/>
    <col min="6" max="6" width="7.7109375" style="423" customWidth="1"/>
    <col min="7" max="7" width="12" style="424" customWidth="1"/>
    <col min="8" max="8" width="7.7109375" style="423" customWidth="1"/>
    <col min="9" max="9" width="16.7109375" style="425" customWidth="1"/>
    <col min="10" max="10" width="10.85546875" style="425" bestFit="1" customWidth="1"/>
    <col min="11" max="11" width="16.28515625" style="424" customWidth="1"/>
    <col min="12" max="12" width="4.85546875" style="440" customWidth="1"/>
    <col min="13" max="13" width="9.140625" style="440"/>
    <col min="14" max="14" width="11.85546875" style="440" bestFit="1" customWidth="1"/>
    <col min="15" max="15" width="5" style="440" customWidth="1"/>
    <col min="16" max="17" width="9.140625" style="412"/>
    <col min="18" max="18" width="4.42578125" style="412" customWidth="1"/>
    <col min="19" max="16384" width="9.140625" style="412"/>
  </cols>
  <sheetData>
    <row r="1" spans="1:15" ht="15" customHeight="1">
      <c r="A1" s="927"/>
      <c r="B1" s="927"/>
      <c r="C1" s="927"/>
      <c r="D1" s="927"/>
      <c r="E1" s="928"/>
      <c r="F1" s="928"/>
      <c r="G1" s="927"/>
      <c r="H1" s="928"/>
      <c r="I1" s="927"/>
      <c r="J1" s="927"/>
      <c r="K1" s="927"/>
    </row>
    <row r="2" spans="1:15" s="413" customFormat="1" ht="63" customHeight="1">
      <c r="A2" s="1154"/>
      <c r="B2" s="1154"/>
      <c r="C2" s="1154"/>
      <c r="D2" s="1154"/>
      <c r="E2" s="1154"/>
      <c r="F2" s="1154"/>
      <c r="G2" s="1154"/>
      <c r="H2" s="1154"/>
      <c r="I2" s="1154"/>
      <c r="J2" s="1154"/>
      <c r="K2" s="1154"/>
      <c r="L2" s="440"/>
      <c r="O2" s="440"/>
    </row>
    <row r="3" spans="1:15" s="413" customFormat="1" ht="34.5" customHeight="1">
      <c r="A3" s="639"/>
      <c r="B3" s="639"/>
      <c r="C3" s="639"/>
      <c r="D3" s="639"/>
      <c r="E3" s="639"/>
      <c r="F3" s="639"/>
      <c r="G3" s="639"/>
      <c r="H3" s="639"/>
      <c r="I3" s="639"/>
      <c r="J3" s="639"/>
      <c r="K3" s="639"/>
      <c r="L3" s="440"/>
      <c r="O3" s="440"/>
    </row>
    <row r="4" spans="1:15" ht="14.25" customHeight="1">
      <c r="A4" s="1151" t="s">
        <v>35147</v>
      </c>
      <c r="B4" s="1151"/>
      <c r="C4" s="1151"/>
      <c r="D4" s="1151"/>
      <c r="E4" s="1151"/>
      <c r="F4" s="1151"/>
      <c r="G4" s="1151"/>
      <c r="H4" s="1151"/>
      <c r="I4" s="1151"/>
      <c r="J4" s="165" t="s">
        <v>35</v>
      </c>
      <c r="K4" s="166" t="str">
        <f>ORÇAMENTO!$H$1</f>
        <v>JUN/23</v>
      </c>
    </row>
    <row r="5" spans="1:15" ht="15" customHeight="1">
      <c r="A5" s="1156" t="s">
        <v>96</v>
      </c>
      <c r="B5" s="1173" t="s">
        <v>35031</v>
      </c>
      <c r="C5" s="1174"/>
      <c r="D5" s="1175"/>
      <c r="E5" s="1162" t="s">
        <v>34939</v>
      </c>
      <c r="F5" s="1179"/>
      <c r="G5" s="1179"/>
      <c r="H5" s="1179"/>
      <c r="I5" s="1162" t="s">
        <v>34930</v>
      </c>
      <c r="J5" s="1179"/>
      <c r="K5" s="1163" t="s">
        <v>34929</v>
      </c>
    </row>
    <row r="6" spans="1:15" ht="15.75" customHeight="1" thickBot="1">
      <c r="A6" s="1157"/>
      <c r="B6" s="1176"/>
      <c r="C6" s="1177"/>
      <c r="D6" s="1178"/>
      <c r="E6" s="1183" t="s">
        <v>35122</v>
      </c>
      <c r="F6" s="1184"/>
      <c r="G6" s="1183" t="s">
        <v>35096</v>
      </c>
      <c r="H6" s="1184"/>
      <c r="I6" s="433" t="s">
        <v>35152</v>
      </c>
      <c r="J6" s="433" t="s">
        <v>40</v>
      </c>
      <c r="K6" s="433" t="s">
        <v>34953</v>
      </c>
    </row>
    <row r="7" spans="1:15" ht="15" customHeight="1">
      <c r="A7" s="434">
        <v>1</v>
      </c>
      <c r="B7" s="1180" t="s">
        <v>35148</v>
      </c>
      <c r="C7" s="1181"/>
      <c r="D7" s="1182"/>
      <c r="E7" s="644">
        <v>1516.62</v>
      </c>
      <c r="F7" s="437" t="s">
        <v>35123</v>
      </c>
      <c r="G7" s="646"/>
      <c r="H7" s="437"/>
      <c r="I7" s="640" t="s">
        <v>35122</v>
      </c>
      <c r="J7" s="641" t="str">
        <f>IF(I7="SENGE-BA",F7,H7)</f>
        <v>km</v>
      </c>
      <c r="K7" s="645">
        <f>IF(I7="SENGE-BA",E7,G7)</f>
        <v>1516.62</v>
      </c>
    </row>
    <row r="8" spans="1:15" ht="15" customHeight="1">
      <c r="A8" s="434">
        <v>2</v>
      </c>
      <c r="B8" s="1180" t="s">
        <v>35124</v>
      </c>
      <c r="C8" s="1181"/>
      <c r="D8" s="1182"/>
      <c r="E8" s="644">
        <v>2087.09</v>
      </c>
      <c r="F8" s="437" t="s">
        <v>35123</v>
      </c>
      <c r="G8" s="646"/>
      <c r="H8" s="437"/>
      <c r="I8" s="640" t="s">
        <v>35122</v>
      </c>
      <c r="J8" s="641" t="str">
        <f t="shared" ref="J8:J16" si="0">IF(I8="SENGE-BA",F8,H8)</f>
        <v>km</v>
      </c>
      <c r="K8" s="645">
        <f t="shared" ref="K8:K16" si="1">IF(I8="SENGE-BA",E8,G8)</f>
        <v>2087.09</v>
      </c>
    </row>
    <row r="9" spans="1:15" ht="15" customHeight="1">
      <c r="A9" s="434">
        <v>3</v>
      </c>
      <c r="B9" s="1180" t="s">
        <v>35149</v>
      </c>
      <c r="C9" s="1181"/>
      <c r="D9" s="1182"/>
      <c r="E9" s="644">
        <v>473.07</v>
      </c>
      <c r="F9" s="437" t="s">
        <v>35123</v>
      </c>
      <c r="G9" s="646"/>
      <c r="H9" s="437"/>
      <c r="I9" s="640" t="s">
        <v>35122</v>
      </c>
      <c r="J9" s="641" t="str">
        <f t="shared" si="0"/>
        <v>km</v>
      </c>
      <c r="K9" s="645">
        <f t="shared" si="1"/>
        <v>473.07</v>
      </c>
    </row>
    <row r="10" spans="1:15" ht="15" customHeight="1">
      <c r="A10" s="434">
        <v>4</v>
      </c>
      <c r="B10" s="636" t="s">
        <v>35168</v>
      </c>
      <c r="C10" s="638"/>
      <c r="D10" s="637"/>
      <c r="E10" s="644">
        <v>2281.88</v>
      </c>
      <c r="F10" s="437" t="s">
        <v>35123</v>
      </c>
      <c r="G10" s="646">
        <v>2.79</v>
      </c>
      <c r="H10" s="437" t="s">
        <v>41</v>
      </c>
      <c r="I10" s="640" t="s">
        <v>35122</v>
      </c>
      <c r="J10" s="641" t="str">
        <f t="shared" si="0"/>
        <v>km</v>
      </c>
      <c r="K10" s="645">
        <f t="shared" si="1"/>
        <v>2281.88</v>
      </c>
    </row>
    <row r="11" spans="1:15" ht="15" customHeight="1">
      <c r="A11" s="434">
        <v>5</v>
      </c>
      <c r="B11" s="1180" t="s">
        <v>35150</v>
      </c>
      <c r="C11" s="1181"/>
      <c r="D11" s="1182"/>
      <c r="E11" s="644">
        <v>946.15</v>
      </c>
      <c r="F11" s="437" t="s">
        <v>35123</v>
      </c>
      <c r="G11" s="646">
        <v>4.21</v>
      </c>
      <c r="H11" s="437" t="s">
        <v>41</v>
      </c>
      <c r="I11" s="640" t="s">
        <v>35122</v>
      </c>
      <c r="J11" s="641" t="str">
        <f t="shared" si="0"/>
        <v>km</v>
      </c>
      <c r="K11" s="645">
        <f t="shared" si="1"/>
        <v>946.15</v>
      </c>
    </row>
    <row r="12" spans="1:15" ht="15" customHeight="1">
      <c r="A12" s="434">
        <v>6</v>
      </c>
      <c r="B12" s="636" t="s">
        <v>35160</v>
      </c>
      <c r="C12" s="638"/>
      <c r="D12" s="637"/>
      <c r="E12" s="644"/>
      <c r="F12" s="437"/>
      <c r="G12" s="646">
        <v>8.14</v>
      </c>
      <c r="H12" s="437" t="s">
        <v>41</v>
      </c>
      <c r="I12" s="640" t="s">
        <v>35096</v>
      </c>
      <c r="J12" s="641" t="str">
        <f t="shared" si="0"/>
        <v>m²</v>
      </c>
      <c r="K12" s="645">
        <f t="shared" si="1"/>
        <v>8.14</v>
      </c>
    </row>
    <row r="13" spans="1:15" ht="15" customHeight="1">
      <c r="A13" s="434">
        <v>7</v>
      </c>
      <c r="B13" s="1180" t="s">
        <v>35151</v>
      </c>
      <c r="C13" s="1181"/>
      <c r="D13" s="1182"/>
      <c r="E13" s="644"/>
      <c r="F13" s="437"/>
      <c r="G13" s="646">
        <v>4.3099999999999996</v>
      </c>
      <c r="H13" s="437" t="s">
        <v>41</v>
      </c>
      <c r="I13" s="640" t="s">
        <v>35096</v>
      </c>
      <c r="J13" s="641" t="str">
        <f t="shared" ref="J13" si="2">IF(I13="SENGE-BA",F13,H13)</f>
        <v>m²</v>
      </c>
      <c r="K13" s="645">
        <f t="shared" ref="K13" si="3">IF(I13="SENGE-BA",E13,G13)</f>
        <v>4.3099999999999996</v>
      </c>
    </row>
    <row r="14" spans="1:15" ht="15" customHeight="1">
      <c r="A14" s="434">
        <v>8</v>
      </c>
      <c r="B14" s="1180" t="s">
        <v>35169</v>
      </c>
      <c r="C14" s="1181"/>
      <c r="D14" s="1182"/>
      <c r="E14" s="644"/>
      <c r="F14" s="437"/>
      <c r="G14" s="646">
        <v>2.72</v>
      </c>
      <c r="H14" s="437" t="s">
        <v>41</v>
      </c>
      <c r="I14" s="640" t="s">
        <v>35096</v>
      </c>
      <c r="J14" s="641" t="str">
        <f t="shared" si="0"/>
        <v>m²</v>
      </c>
      <c r="K14" s="645">
        <f t="shared" si="1"/>
        <v>2.72</v>
      </c>
    </row>
    <row r="15" spans="1:15" ht="15" customHeight="1">
      <c r="A15" s="434">
        <v>9</v>
      </c>
      <c r="B15" s="636" t="s">
        <v>35125</v>
      </c>
      <c r="C15" s="638"/>
      <c r="D15" s="637"/>
      <c r="E15" s="644"/>
      <c r="F15" s="437"/>
      <c r="G15" s="646">
        <v>2.79</v>
      </c>
      <c r="H15" s="437" t="s">
        <v>41</v>
      </c>
      <c r="I15" s="640" t="s">
        <v>35096</v>
      </c>
      <c r="J15" s="641" t="str">
        <f t="shared" si="0"/>
        <v>m²</v>
      </c>
      <c r="K15" s="645">
        <f t="shared" si="1"/>
        <v>2.79</v>
      </c>
    </row>
    <row r="16" spans="1:15" ht="15" customHeight="1">
      <c r="A16" s="434">
        <v>10</v>
      </c>
      <c r="B16" s="1185" t="s">
        <v>35153</v>
      </c>
      <c r="C16" s="1186"/>
      <c r="D16" s="1187"/>
      <c r="E16" s="644">
        <v>556.54999999999995</v>
      </c>
      <c r="F16" s="437" t="s">
        <v>35123</v>
      </c>
      <c r="G16" s="646">
        <v>4.0599999999999996</v>
      </c>
      <c r="H16" s="437" t="s">
        <v>41</v>
      </c>
      <c r="I16" s="640" t="s">
        <v>35122</v>
      </c>
      <c r="J16" s="641" t="str">
        <f t="shared" si="0"/>
        <v>km</v>
      </c>
      <c r="K16" s="645">
        <f t="shared" si="1"/>
        <v>556.54999999999995</v>
      </c>
    </row>
    <row r="17" spans="1:15" ht="15" customHeight="1">
      <c r="A17" s="434">
        <v>11</v>
      </c>
      <c r="B17" s="1185" t="s">
        <v>38146</v>
      </c>
      <c r="C17" s="1186"/>
      <c r="D17" s="1187"/>
      <c r="E17" s="644"/>
      <c r="F17" s="437"/>
      <c r="G17" s="646">
        <v>4.3099999999999996</v>
      </c>
      <c r="H17" s="437" t="s">
        <v>41</v>
      </c>
      <c r="I17" s="640" t="s">
        <v>35096</v>
      </c>
      <c r="J17" s="641" t="str">
        <f t="shared" ref="J17" si="4">IF(I17="SENGE-BA",F17,H17)</f>
        <v>m²</v>
      </c>
      <c r="K17" s="645">
        <f t="shared" ref="K17" si="5">IF(I17="SENGE-BA",E17,G17)</f>
        <v>4.3099999999999996</v>
      </c>
    </row>
    <row r="18" spans="1:15" ht="12.75" customHeight="1">
      <c r="A18" s="417"/>
      <c r="B18" s="418"/>
      <c r="D18" s="417"/>
      <c r="E18" s="419"/>
      <c r="F18" s="417"/>
      <c r="G18" s="419"/>
      <c r="H18" s="417"/>
      <c r="I18" s="420"/>
      <c r="J18" s="420"/>
      <c r="K18" s="419"/>
    </row>
    <row r="19" spans="1:15">
      <c r="A19" s="426" t="s">
        <v>34904</v>
      </c>
      <c r="B19" s="427"/>
      <c r="C19" s="427"/>
      <c r="D19" s="427"/>
      <c r="E19" s="642"/>
      <c r="F19" s="429"/>
      <c r="G19" s="430"/>
      <c r="H19" s="429"/>
      <c r="I19" s="431"/>
      <c r="J19" s="431"/>
      <c r="K19" s="430"/>
    </row>
    <row r="20" spans="1:15" s="421" customFormat="1">
      <c r="A20" s="1152" t="s">
        <v>35161</v>
      </c>
      <c r="B20" s="1152"/>
      <c r="C20" s="1152"/>
      <c r="D20" s="1152"/>
      <c r="E20" s="1152"/>
      <c r="F20" s="1152"/>
      <c r="G20" s="1152"/>
      <c r="H20" s="1152"/>
      <c r="I20" s="1152"/>
      <c r="J20" s="1152"/>
      <c r="K20" s="1152"/>
      <c r="L20" s="445"/>
      <c r="M20" s="445"/>
      <c r="N20" s="445"/>
      <c r="O20" s="445"/>
    </row>
    <row r="21" spans="1:15" s="421" customFormat="1">
      <c r="A21" s="1149" t="s">
        <v>35162</v>
      </c>
      <c r="B21" s="1149"/>
      <c r="C21" s="1149"/>
      <c r="D21" s="1149"/>
      <c r="E21" s="1149"/>
      <c r="F21" s="1149"/>
      <c r="G21" s="1149"/>
      <c r="H21" s="1149"/>
      <c r="I21" s="1149"/>
      <c r="J21" s="1149"/>
      <c r="K21" s="1149"/>
      <c r="L21" s="445"/>
      <c r="M21" s="445"/>
      <c r="N21" s="445"/>
      <c r="O21" s="445"/>
    </row>
  </sheetData>
  <mergeCells count="18">
    <mergeCell ref="A2:K2"/>
    <mergeCell ref="A4:I4"/>
    <mergeCell ref="A20:K20"/>
    <mergeCell ref="A21:K21"/>
    <mergeCell ref="A5:A6"/>
    <mergeCell ref="B5:D6"/>
    <mergeCell ref="E5:H5"/>
    <mergeCell ref="I5:K5"/>
    <mergeCell ref="B7:D7"/>
    <mergeCell ref="B8:D8"/>
    <mergeCell ref="E6:F6"/>
    <mergeCell ref="G6:H6"/>
    <mergeCell ref="B17:D17"/>
    <mergeCell ref="B13:D13"/>
    <mergeCell ref="B9:D9"/>
    <mergeCell ref="B11:D11"/>
    <mergeCell ref="B14:D14"/>
    <mergeCell ref="B16:D16"/>
  </mergeCells>
  <printOptions horizontalCentered="1"/>
  <pageMargins left="0.59055118110236227" right="0.59055118110236227" top="0.78740157480314965" bottom="0.78740157480314965" header="0.31496062992125984" footer="0.31496062992125984"/>
  <pageSetup paperSize="9" scale="90" fitToWidth="0" fitToHeight="0" orientation="landscape" r:id="rId1"/>
  <headerFooter>
    <oddFooter>&amp;R&amp;P / &amp;N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F3EF16-9B75-4E02-AFFF-22E9C95D8B7C}">
  <sheetPr>
    <pageSetUpPr fitToPage="1"/>
  </sheetPr>
  <dimension ref="C1:H27"/>
  <sheetViews>
    <sheetView view="pageBreakPreview" topLeftCell="A4" zoomScaleNormal="115" zoomScaleSheetLayoutView="100" workbookViewId="0">
      <selection activeCell="L1" sqref="L1"/>
    </sheetView>
  </sheetViews>
  <sheetFormatPr defaultColWidth="9.140625" defaultRowHeight="30" customHeight="1"/>
  <cols>
    <col min="1" max="2" width="9.140625" style="405"/>
    <col min="3" max="3" width="13.85546875" style="518" customWidth="1"/>
    <col min="4" max="4" width="23.42578125" style="405" bestFit="1" customWidth="1"/>
    <col min="5" max="5" width="13.85546875" style="519" customWidth="1"/>
    <col min="6" max="6" width="12.7109375" style="405" customWidth="1"/>
    <col min="7" max="16384" width="9.140625" style="405"/>
  </cols>
  <sheetData>
    <row r="1" spans="3:8" ht="102.75" customHeight="1"/>
    <row r="2" spans="3:8" ht="36" customHeight="1"/>
    <row r="3" spans="3:8" ht="30" customHeight="1">
      <c r="C3" s="1194" t="s">
        <v>34922</v>
      </c>
      <c r="D3" s="1194"/>
      <c r="E3" s="1194"/>
    </row>
    <row r="4" spans="3:8" ht="18.600000000000001" customHeight="1">
      <c r="C4" s="520" t="s">
        <v>34859</v>
      </c>
      <c r="D4" s="534" t="s">
        <v>35014</v>
      </c>
      <c r="E4" s="535">
        <f>'K1'!D51</f>
        <v>0.72460000000000002</v>
      </c>
    </row>
    <row r="5" spans="3:8" ht="18.600000000000001" customHeight="1">
      <c r="C5" s="1191" t="s">
        <v>34860</v>
      </c>
      <c r="D5" s="536" t="s">
        <v>34870</v>
      </c>
      <c r="E5" s="537">
        <f>SMALL(E10:E11,1)</f>
        <v>3.9840475505956589E-2</v>
      </c>
      <c r="H5" s="519"/>
    </row>
    <row r="6" spans="3:8" ht="36">
      <c r="C6" s="1192"/>
      <c r="D6" s="522" t="s">
        <v>35009</v>
      </c>
      <c r="E6" s="612">
        <f>'K2'!$H$39</f>
        <v>3631.3950466909091</v>
      </c>
      <c r="F6" s="551"/>
    </row>
    <row r="7" spans="3:8" ht="18.600000000000001" customHeight="1">
      <c r="C7" s="1192"/>
      <c r="D7" s="524" t="s">
        <v>35004</v>
      </c>
      <c r="E7" s="525">
        <v>4</v>
      </c>
      <c r="H7" s="519"/>
    </row>
    <row r="8" spans="3:8" ht="18.600000000000001" customHeight="1">
      <c r="C8" s="1192"/>
      <c r="D8" s="524" t="s">
        <v>35008</v>
      </c>
      <c r="E8" s="523">
        <f>ROUND(E7*E6,2)</f>
        <v>14525.58</v>
      </c>
      <c r="H8" s="519"/>
    </row>
    <row r="9" spans="3:8" ht="18.600000000000001" customHeight="1">
      <c r="C9" s="1192"/>
      <c r="D9" s="524" t="s">
        <v>35007</v>
      </c>
      <c r="E9" s="523">
        <f>ORÇAMENTO!L55</f>
        <v>364593.53999999992</v>
      </c>
      <c r="H9" s="519"/>
    </row>
    <row r="10" spans="3:8" ht="18.600000000000001" customHeight="1">
      <c r="C10" s="1192"/>
      <c r="D10" s="530" t="s">
        <v>35005</v>
      </c>
      <c r="E10" s="531">
        <f>E8/E9</f>
        <v>3.9840475505956589E-2</v>
      </c>
      <c r="H10" s="519"/>
    </row>
    <row r="11" spans="3:8" ht="18.600000000000001" customHeight="1">
      <c r="C11" s="1193"/>
      <c r="D11" s="532" t="s">
        <v>35006</v>
      </c>
      <c r="E11" s="533">
        <v>0.25</v>
      </c>
      <c r="H11" s="519"/>
    </row>
    <row r="12" spans="3:8" ht="18.600000000000001" customHeight="1">
      <c r="C12" s="520" t="s">
        <v>34861</v>
      </c>
      <c r="D12" s="534" t="s">
        <v>35002</v>
      </c>
      <c r="E12" s="535">
        <v>0.1</v>
      </c>
      <c r="H12" s="519"/>
    </row>
    <row r="13" spans="3:8" ht="18.600000000000001" customHeight="1">
      <c r="C13" s="1191" t="s">
        <v>34862</v>
      </c>
      <c r="D13" s="538" t="s">
        <v>35003</v>
      </c>
      <c r="E13" s="539">
        <f>(1/(1-(E14+E15+E16))-1)</f>
        <v>8.2837033026529561E-2</v>
      </c>
    </row>
    <row r="14" spans="3:8" ht="18.600000000000001" customHeight="1">
      <c r="C14" s="1192"/>
      <c r="D14" s="526" t="s">
        <v>8039</v>
      </c>
      <c r="E14" s="527">
        <f>'K4'!B19</f>
        <v>0.04</v>
      </c>
    </row>
    <row r="15" spans="3:8" ht="18.600000000000001" customHeight="1">
      <c r="C15" s="1192"/>
      <c r="D15" s="526" t="s">
        <v>8041</v>
      </c>
      <c r="E15" s="527">
        <f>'K4'!B17</f>
        <v>6.4999999999999997E-3</v>
      </c>
    </row>
    <row r="16" spans="3:8" ht="18.600000000000001" customHeight="1">
      <c r="C16" s="1192"/>
      <c r="D16" s="528" t="s">
        <v>8063</v>
      </c>
      <c r="E16" s="529">
        <f>'K4'!B18</f>
        <v>0.03</v>
      </c>
      <c r="G16" s="552"/>
    </row>
    <row r="17" spans="3:6" ht="18.600000000000001" customHeight="1">
      <c r="C17" s="1194" t="s">
        <v>34863</v>
      </c>
      <c r="D17" s="1194"/>
      <c r="E17" s="521">
        <f>ROUND((1+E4+E5)*(1+E12)*(1+E13),5)</f>
        <v>2.1016599999999999</v>
      </c>
      <c r="F17" s="556"/>
    </row>
    <row r="18" spans="3:6" ht="18.600000000000001" customHeight="1">
      <c r="C18" s="1194" t="s">
        <v>34864</v>
      </c>
      <c r="D18" s="1194"/>
      <c r="E18" s="521">
        <f>ROUND((1+E12)*(1+E13),5)</f>
        <v>1.19112</v>
      </c>
      <c r="F18" s="552"/>
    </row>
    <row r="19" spans="3:6" ht="45" customHeight="1">
      <c r="C19" s="1188"/>
      <c r="D19" s="1189"/>
      <c r="E19" s="1190"/>
      <c r="F19" s="552"/>
    </row>
    <row r="20" spans="3:6" ht="60" customHeight="1">
      <c r="C20" s="1188"/>
      <c r="D20" s="1189"/>
      <c r="E20" s="1190"/>
      <c r="F20" s="552"/>
    </row>
    <row r="21" spans="3:6" ht="45" customHeight="1">
      <c r="C21" s="558"/>
      <c r="D21" s="558"/>
      <c r="E21" s="558"/>
      <c r="F21" s="557"/>
    </row>
    <row r="22" spans="3:6" ht="30" customHeight="1">
      <c r="C22" s="558"/>
      <c r="D22" s="558"/>
      <c r="E22" s="558"/>
    </row>
    <row r="23" spans="3:6" ht="30" customHeight="1">
      <c r="C23" s="558"/>
      <c r="D23" s="558"/>
      <c r="E23" s="558"/>
    </row>
    <row r="24" spans="3:6" ht="30" customHeight="1">
      <c r="C24" s="558"/>
      <c r="D24" s="558"/>
      <c r="E24" s="558"/>
    </row>
    <row r="25" spans="3:6" ht="30" customHeight="1">
      <c r="C25" s="558"/>
      <c r="D25" s="558"/>
      <c r="E25" s="558"/>
    </row>
    <row r="26" spans="3:6" ht="30" customHeight="1">
      <c r="C26" s="558"/>
      <c r="D26" s="558"/>
      <c r="E26" s="558"/>
    </row>
    <row r="27" spans="3:6" ht="30" customHeight="1">
      <c r="C27" s="558"/>
      <c r="D27" s="558"/>
      <c r="E27" s="558"/>
    </row>
  </sheetData>
  <mergeCells count="7">
    <mergeCell ref="C19:E19"/>
    <mergeCell ref="C20:E20"/>
    <mergeCell ref="C5:C11"/>
    <mergeCell ref="C3:E3"/>
    <mergeCell ref="C13:C16"/>
    <mergeCell ref="C17:D17"/>
    <mergeCell ref="C18:D18"/>
  </mergeCells>
  <printOptions horizontalCentered="1"/>
  <pageMargins left="0.51181102362204722" right="0.51181102362204722" top="0.78740157480314965" bottom="0.78740157480314965" header="0.31496062992125984" footer="0.31496062992125984"/>
  <pageSetup paperSize="9" fitToHeight="0"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3674F-B1B5-49BF-A35A-CDA5CFC07F66}">
  <sheetPr>
    <tabColor rgb="FF00B050"/>
    <pageSetUpPr fitToPage="1"/>
  </sheetPr>
  <dimension ref="A1:E52"/>
  <sheetViews>
    <sheetView showZeros="0" view="pageBreakPreview" zoomScale="85" zoomScaleNormal="82" zoomScaleSheetLayoutView="85" workbookViewId="0">
      <pane ySplit="16" topLeftCell="A20" activePane="bottomLeft" state="frozen"/>
      <selection activeCell="A2" sqref="A2:H4"/>
      <selection pane="bottomLeft" activeCell="J26" sqref="J26"/>
    </sheetView>
  </sheetViews>
  <sheetFormatPr defaultRowHeight="15"/>
  <cols>
    <col min="1" max="1" width="15.7109375" style="589" customWidth="1"/>
    <col min="2" max="2" width="53.5703125" customWidth="1"/>
    <col min="3" max="4" width="18.7109375" style="589" customWidth="1"/>
    <col min="5" max="5" width="15.85546875" bestFit="1" customWidth="1"/>
    <col min="6" max="6" width="10.5703125" bestFit="1" customWidth="1"/>
    <col min="7" max="7" width="13.28515625" bestFit="1" customWidth="1"/>
  </cols>
  <sheetData>
    <row r="1" spans="1:5" ht="5.0999999999999996" customHeight="1">
      <c r="A1" s="1196"/>
      <c r="B1" s="1196"/>
      <c r="C1" s="1196"/>
      <c r="D1" s="1196"/>
      <c r="E1" s="559"/>
    </row>
    <row r="2" spans="1:5">
      <c r="A2" s="1197"/>
      <c r="B2" s="1197"/>
      <c r="C2" s="1197"/>
      <c r="D2" s="1197"/>
    </row>
    <row r="3" spans="1:5">
      <c r="A3" s="1197"/>
      <c r="B3" s="1197"/>
      <c r="C3" s="1197"/>
      <c r="D3" s="1197"/>
    </row>
    <row r="4" spans="1:5">
      <c r="A4" s="1197"/>
      <c r="B4" s="1197"/>
      <c r="C4" s="1197"/>
      <c r="D4" s="1197"/>
    </row>
    <row r="5" spans="1:5">
      <c r="A5" s="1197"/>
      <c r="B5" s="1197"/>
      <c r="C5" s="1197"/>
      <c r="D5" s="1197"/>
    </row>
    <row r="6" spans="1:5">
      <c r="A6" s="594"/>
      <c r="B6" s="561"/>
      <c r="C6" s="594"/>
      <c r="D6" s="594"/>
    </row>
    <row r="7" spans="1:5">
      <c r="A7" s="595"/>
      <c r="B7" s="564"/>
      <c r="C7" s="595"/>
      <c r="D7" s="595"/>
    </row>
    <row r="8" spans="1:5" ht="21">
      <c r="A8" s="1195"/>
      <c r="B8" s="1195"/>
      <c r="C8" s="1195"/>
      <c r="D8" s="1195"/>
    </row>
    <row r="9" spans="1:5" ht="21" customHeight="1">
      <c r="A9" s="1198" t="str">
        <f>'K4'!A10</f>
        <v>CONTRATAÇÃO DOS SERVIÇOS DE ELABORAÇÃO DOS PROJETOS EXECUTIVOS DE IMPERMEABILIZAÇÃO DAS CALHAS DOS RIOS/CANAIS ARIBIRI, MARINHO E DIAGONAL, PARQUE LINEAR, URBANIZAÇÃO, PAVIMENTAÇÃO E DRENAGEM DAS MARGENS E RUAS LINDEIRAS, NOS MUNICÍPIOS DE CARIACICA E VILA VELHA/ES</v>
      </c>
      <c r="B9" s="1198"/>
      <c r="C9" s="1198"/>
      <c r="D9" s="1198"/>
    </row>
    <row r="10" spans="1:5" ht="21" customHeight="1">
      <c r="A10" s="1198"/>
      <c r="B10" s="1198"/>
      <c r="C10" s="1198"/>
      <c r="D10" s="1198"/>
    </row>
    <row r="11" spans="1:5" ht="41.25" customHeight="1">
      <c r="A11" s="1198"/>
      <c r="B11" s="1198"/>
      <c r="C11" s="1198"/>
      <c r="D11" s="1198"/>
    </row>
    <row r="12" spans="1:5" ht="11.25" customHeight="1">
      <c r="A12" s="1195"/>
      <c r="B12" s="1195"/>
      <c r="C12" s="1195"/>
      <c r="D12" s="1195"/>
    </row>
    <row r="13" spans="1:5" ht="21">
      <c r="A13" s="1195" t="s">
        <v>35030</v>
      </c>
      <c r="B13" s="1195"/>
      <c r="C13" s="1195"/>
      <c r="D13" s="1195"/>
    </row>
    <row r="14" spans="1:5" ht="9.75" customHeight="1">
      <c r="A14" s="924"/>
      <c r="B14" s="567"/>
      <c r="C14" s="596"/>
      <c r="D14" s="596"/>
    </row>
    <row r="15" spans="1:5" ht="18" customHeight="1">
      <c r="A15" s="1199" t="s">
        <v>20</v>
      </c>
      <c r="B15" s="1201" t="s">
        <v>35031</v>
      </c>
      <c r="C15" s="1201" t="s">
        <v>8067</v>
      </c>
      <c r="D15" s="1203"/>
    </row>
    <row r="16" spans="1:5" ht="18" customHeight="1">
      <c r="A16" s="1200"/>
      <c r="B16" s="1202"/>
      <c r="C16" s="608" t="s">
        <v>35032</v>
      </c>
      <c r="D16" s="609" t="s">
        <v>34931</v>
      </c>
      <c r="E16" s="572"/>
    </row>
    <row r="17" spans="1:5" ht="21.95" customHeight="1">
      <c r="A17" s="1204" t="s">
        <v>35033</v>
      </c>
      <c r="B17" s="1205"/>
      <c r="C17" s="1205"/>
      <c r="D17" s="1206"/>
      <c r="E17" s="572"/>
    </row>
    <row r="18" spans="1:5" ht="18" customHeight="1">
      <c r="A18" s="576" t="s">
        <v>35034</v>
      </c>
      <c r="B18" s="597" t="s">
        <v>35035</v>
      </c>
      <c r="C18" s="577">
        <v>0.2</v>
      </c>
      <c r="D18" s="578">
        <v>0.2</v>
      </c>
      <c r="E18" s="572"/>
    </row>
    <row r="19" spans="1:5" ht="18" customHeight="1">
      <c r="A19" s="573" t="s">
        <v>35036</v>
      </c>
      <c r="B19" s="598" t="s">
        <v>35037</v>
      </c>
      <c r="C19" s="574">
        <v>1.4999999999999999E-2</v>
      </c>
      <c r="D19" s="575">
        <v>1.4999999999999999E-2</v>
      </c>
      <c r="E19" s="572"/>
    </row>
    <row r="20" spans="1:5" ht="18" customHeight="1">
      <c r="A20" s="576" t="s">
        <v>35038</v>
      </c>
      <c r="B20" s="597" t="s">
        <v>35039</v>
      </c>
      <c r="C20" s="577">
        <v>0.01</v>
      </c>
      <c r="D20" s="578">
        <v>0.01</v>
      </c>
      <c r="E20" s="572"/>
    </row>
    <row r="21" spans="1:5" ht="18" customHeight="1">
      <c r="A21" s="573" t="s">
        <v>35040</v>
      </c>
      <c r="B21" s="598" t="s">
        <v>35041</v>
      </c>
      <c r="C21" s="574">
        <v>2E-3</v>
      </c>
      <c r="D21" s="575">
        <v>2E-3</v>
      </c>
      <c r="E21" s="572"/>
    </row>
    <row r="22" spans="1:5" ht="18" customHeight="1">
      <c r="A22" s="576" t="s">
        <v>35042</v>
      </c>
      <c r="B22" s="597" t="s">
        <v>35043</v>
      </c>
      <c r="C22" s="577">
        <v>6.0000000000000001E-3</v>
      </c>
      <c r="D22" s="578">
        <v>6.0000000000000001E-3</v>
      </c>
      <c r="E22" s="572"/>
    </row>
    <row r="23" spans="1:5" ht="18" customHeight="1">
      <c r="A23" s="573" t="s">
        <v>35044</v>
      </c>
      <c r="B23" s="598" t="s">
        <v>35045</v>
      </c>
      <c r="C23" s="574">
        <v>2.5000000000000001E-2</v>
      </c>
      <c r="D23" s="575">
        <v>2.5000000000000001E-2</v>
      </c>
      <c r="E23" s="572"/>
    </row>
    <row r="24" spans="1:5" ht="18" customHeight="1">
      <c r="A24" s="576" t="s">
        <v>35046</v>
      </c>
      <c r="B24" s="597" t="s">
        <v>35047</v>
      </c>
      <c r="C24" s="577">
        <v>0.03</v>
      </c>
      <c r="D24" s="578">
        <v>0.03</v>
      </c>
      <c r="E24" s="572"/>
    </row>
    <row r="25" spans="1:5" ht="18" customHeight="1">
      <c r="A25" s="573" t="s">
        <v>35048</v>
      </c>
      <c r="B25" s="598" t="s">
        <v>35049</v>
      </c>
      <c r="C25" s="574">
        <v>0.08</v>
      </c>
      <c r="D25" s="575">
        <v>0.08</v>
      </c>
      <c r="E25" s="572"/>
    </row>
    <row r="26" spans="1:5" ht="18" customHeight="1">
      <c r="A26" s="576" t="s">
        <v>35050</v>
      </c>
      <c r="B26" s="597" t="s">
        <v>35051</v>
      </c>
      <c r="C26" s="577">
        <v>0.01</v>
      </c>
      <c r="D26" s="578">
        <v>0.01</v>
      </c>
      <c r="E26" s="572"/>
    </row>
    <row r="27" spans="1:5" ht="18" customHeight="1">
      <c r="A27" s="579" t="s">
        <v>8033</v>
      </c>
      <c r="B27" s="599" t="s">
        <v>35052</v>
      </c>
      <c r="C27" s="580">
        <f>SUM(C18:C26)</f>
        <v>0.37800000000000006</v>
      </c>
      <c r="D27" s="581">
        <f>SUM(D18:D26)</f>
        <v>0.37800000000000006</v>
      </c>
      <c r="E27" s="572"/>
    </row>
    <row r="28" spans="1:5" ht="21.95" customHeight="1">
      <c r="A28" s="1204" t="s">
        <v>35053</v>
      </c>
      <c r="B28" s="1205"/>
      <c r="C28" s="1205"/>
      <c r="D28" s="1206"/>
      <c r="E28" s="572"/>
    </row>
    <row r="29" spans="1:5" ht="18" customHeight="1">
      <c r="A29" s="576" t="s">
        <v>35054</v>
      </c>
      <c r="B29" s="597" t="s">
        <v>35055</v>
      </c>
      <c r="C29" s="577">
        <v>0.1792</v>
      </c>
      <c r="D29" s="578" t="s">
        <v>35056</v>
      </c>
      <c r="E29" s="572"/>
    </row>
    <row r="30" spans="1:5" ht="18" customHeight="1">
      <c r="A30" s="573" t="s">
        <v>35057</v>
      </c>
      <c r="B30" s="598" t="s">
        <v>35058</v>
      </c>
      <c r="C30" s="574">
        <v>4.3099999999999999E-2</v>
      </c>
      <c r="D30" s="575" t="s">
        <v>35056</v>
      </c>
      <c r="E30" s="572"/>
    </row>
    <row r="31" spans="1:5" ht="18" customHeight="1">
      <c r="A31" s="576" t="s">
        <v>35059</v>
      </c>
      <c r="B31" s="597" t="s">
        <v>35060</v>
      </c>
      <c r="C31" s="577">
        <v>8.6999999999999994E-3</v>
      </c>
      <c r="D31" s="578">
        <v>6.6E-3</v>
      </c>
      <c r="E31" s="572"/>
    </row>
    <row r="32" spans="1:5" ht="18" customHeight="1">
      <c r="A32" s="573" t="s">
        <v>35061</v>
      </c>
      <c r="B32" s="598" t="s">
        <v>35062</v>
      </c>
      <c r="C32" s="574">
        <v>0.10970000000000001</v>
      </c>
      <c r="D32" s="575">
        <v>8.3299999999999999E-2</v>
      </c>
      <c r="E32" s="572"/>
    </row>
    <row r="33" spans="1:5" ht="18" customHeight="1">
      <c r="A33" s="576" t="s">
        <v>35063</v>
      </c>
      <c r="B33" s="597" t="s">
        <v>35064</v>
      </c>
      <c r="C33" s="577">
        <v>6.9999999999999999E-4</v>
      </c>
      <c r="D33" s="578">
        <v>5.0000000000000001E-4</v>
      </c>
      <c r="E33" s="572"/>
    </row>
    <row r="34" spans="1:5" ht="18" customHeight="1">
      <c r="A34" s="573" t="s">
        <v>35065</v>
      </c>
      <c r="B34" s="598" t="s">
        <v>35066</v>
      </c>
      <c r="C34" s="574">
        <v>7.3000000000000001E-3</v>
      </c>
      <c r="D34" s="575">
        <v>5.5999999999999999E-3</v>
      </c>
      <c r="E34" s="572"/>
    </row>
    <row r="35" spans="1:5" ht="18" customHeight="1">
      <c r="A35" s="576" t="s">
        <v>35067</v>
      </c>
      <c r="B35" s="597" t="s">
        <v>35068</v>
      </c>
      <c r="C35" s="577">
        <v>1.38E-2</v>
      </c>
      <c r="D35" s="578" t="s">
        <v>35056</v>
      </c>
      <c r="E35" s="572"/>
    </row>
    <row r="36" spans="1:5" ht="18" customHeight="1">
      <c r="A36" s="573" t="s">
        <v>35069</v>
      </c>
      <c r="B36" s="598" t="s">
        <v>35070</v>
      </c>
      <c r="C36" s="574">
        <v>1.1000000000000001E-3</v>
      </c>
      <c r="D36" s="575">
        <v>8.0000000000000004E-4</v>
      </c>
      <c r="E36" s="572"/>
    </row>
    <row r="37" spans="1:5" ht="18" customHeight="1">
      <c r="A37" s="576" t="s">
        <v>35071</v>
      </c>
      <c r="B37" s="597" t="s">
        <v>35072</v>
      </c>
      <c r="C37" s="577">
        <v>0.1087</v>
      </c>
      <c r="D37" s="578">
        <v>8.2600000000000007E-2</v>
      </c>
      <c r="E37" s="572"/>
    </row>
    <row r="38" spans="1:5" ht="18" customHeight="1">
      <c r="A38" s="573" t="s">
        <v>35073</v>
      </c>
      <c r="B38" s="598" t="s">
        <v>35074</v>
      </c>
      <c r="C38" s="574">
        <v>4.0000000000000002E-4</v>
      </c>
      <c r="D38" s="575">
        <v>2.9999999999999997E-4</v>
      </c>
      <c r="E38" s="572"/>
    </row>
    <row r="39" spans="1:5" ht="18" customHeight="1">
      <c r="A39" s="600" t="s">
        <v>8035</v>
      </c>
      <c r="B39" s="601" t="s">
        <v>35052</v>
      </c>
      <c r="C39" s="602">
        <f>SUM(C29:C38)</f>
        <v>0.47269999999999995</v>
      </c>
      <c r="D39" s="603">
        <f>SUM(D29:D38)</f>
        <v>0.1797</v>
      </c>
      <c r="E39" s="572"/>
    </row>
    <row r="40" spans="1:5" ht="21.95" customHeight="1">
      <c r="A40" s="1204" t="s">
        <v>35075</v>
      </c>
      <c r="B40" s="1205"/>
      <c r="C40" s="1205"/>
      <c r="D40" s="1206"/>
      <c r="E40" s="572"/>
    </row>
    <row r="41" spans="1:5" ht="18" customHeight="1">
      <c r="A41" s="576" t="s">
        <v>8038</v>
      </c>
      <c r="B41" s="597" t="s">
        <v>35076</v>
      </c>
      <c r="C41" s="577">
        <v>5.8099999999999999E-2</v>
      </c>
      <c r="D41" s="578">
        <v>4.41E-2</v>
      </c>
      <c r="E41" s="572"/>
    </row>
    <row r="42" spans="1:5" ht="18" customHeight="1">
      <c r="A42" s="573" t="s">
        <v>8040</v>
      </c>
      <c r="B42" s="598" t="s">
        <v>35077</v>
      </c>
      <c r="C42" s="574">
        <v>1.4E-3</v>
      </c>
      <c r="D42" s="575">
        <v>1E-3</v>
      </c>
      <c r="E42" s="572"/>
    </row>
    <row r="43" spans="1:5" ht="18" customHeight="1">
      <c r="A43" s="576" t="s">
        <v>8042</v>
      </c>
      <c r="B43" s="597" t="s">
        <v>35078</v>
      </c>
      <c r="C43" s="577">
        <v>2.6800000000000001E-2</v>
      </c>
      <c r="D43" s="578">
        <v>2.0400000000000001E-2</v>
      </c>
      <c r="E43" s="572"/>
    </row>
    <row r="44" spans="1:5" ht="18" customHeight="1">
      <c r="A44" s="573" t="s">
        <v>35079</v>
      </c>
      <c r="B44" s="598" t="s">
        <v>35080</v>
      </c>
      <c r="C44" s="574">
        <v>3.4099999999999998E-2</v>
      </c>
      <c r="D44" s="575">
        <v>2.5899999999999999E-2</v>
      </c>
      <c r="E44" s="604"/>
    </row>
    <row r="45" spans="1:5" ht="18" customHeight="1">
      <c r="A45" s="569" t="s">
        <v>35081</v>
      </c>
      <c r="B45" s="605" t="s">
        <v>35082</v>
      </c>
      <c r="C45" s="570">
        <v>4.8999999999999998E-3</v>
      </c>
      <c r="D45" s="571">
        <v>3.7000000000000002E-3</v>
      </c>
      <c r="E45" s="572"/>
    </row>
    <row r="46" spans="1:5" ht="18" customHeight="1">
      <c r="A46" s="579" t="s">
        <v>1179</v>
      </c>
      <c r="B46" s="599" t="s">
        <v>35052</v>
      </c>
      <c r="C46" s="580">
        <f>SUM(C41:C45)</f>
        <v>0.12529999999999999</v>
      </c>
      <c r="D46" s="581">
        <f>SUM(D41:D45)</f>
        <v>9.5100000000000004E-2</v>
      </c>
      <c r="E46" s="572"/>
    </row>
    <row r="47" spans="1:5" ht="21.95" customHeight="1">
      <c r="A47" s="1204" t="s">
        <v>35083</v>
      </c>
      <c r="B47" s="1205"/>
      <c r="C47" s="1205"/>
      <c r="D47" s="1206"/>
      <c r="E47" s="572"/>
    </row>
    <row r="48" spans="1:5" ht="18" customHeight="1">
      <c r="A48" s="576" t="s">
        <v>35084</v>
      </c>
      <c r="B48" s="597" t="s">
        <v>35085</v>
      </c>
      <c r="C48" s="577">
        <v>0.1787</v>
      </c>
      <c r="D48" s="578">
        <v>6.7900000000000002E-2</v>
      </c>
      <c r="E48" s="572"/>
    </row>
    <row r="49" spans="1:5" ht="30">
      <c r="A49" s="573" t="s">
        <v>35086</v>
      </c>
      <c r="B49" s="606" t="s">
        <v>35087</v>
      </c>
      <c r="C49" s="574">
        <v>5.1999999999999998E-3</v>
      </c>
      <c r="D49" s="575">
        <v>3.8999999999999998E-3</v>
      </c>
      <c r="E49" s="572"/>
    </row>
    <row r="50" spans="1:5" ht="18" customHeight="1">
      <c r="A50" s="600" t="s">
        <v>8044</v>
      </c>
      <c r="B50" s="601" t="s">
        <v>35052</v>
      </c>
      <c r="C50" s="603">
        <f>SUM(C48:C49)</f>
        <v>0.18390000000000001</v>
      </c>
      <c r="D50" s="603">
        <f>SUM(D48:D49)</f>
        <v>7.1800000000000003E-2</v>
      </c>
      <c r="E50" s="572"/>
    </row>
    <row r="51" spans="1:5" ht="24.95" customHeight="1" thickBot="1">
      <c r="A51" s="1207" t="s">
        <v>35088</v>
      </c>
      <c r="B51" s="1208"/>
      <c r="C51" s="610">
        <f>C27+C39+C46+C50</f>
        <v>1.1598999999999999</v>
      </c>
      <c r="D51" s="611">
        <f>D27+D39+D46+D50</f>
        <v>0.72460000000000002</v>
      </c>
      <c r="E51" s="572"/>
    </row>
    <row r="52" spans="1:5">
      <c r="A52" s="607" t="s">
        <v>35089</v>
      </c>
    </row>
  </sheetData>
  <mergeCells count="17">
    <mergeCell ref="A17:D17"/>
    <mergeCell ref="A28:D28"/>
    <mergeCell ref="A40:D40"/>
    <mergeCell ref="A47:D47"/>
    <mergeCell ref="A51:B51"/>
    <mergeCell ref="A9:D11"/>
    <mergeCell ref="A12:D12"/>
    <mergeCell ref="A13:D13"/>
    <mergeCell ref="A15:A16"/>
    <mergeCell ref="B15:B16"/>
    <mergeCell ref="C15:D15"/>
    <mergeCell ref="A8:D8"/>
    <mergeCell ref="A1:D1"/>
    <mergeCell ref="A2:D2"/>
    <mergeCell ref="A3:D3"/>
    <mergeCell ref="A4:D4"/>
    <mergeCell ref="A5:D5"/>
  </mergeCells>
  <printOptions horizontalCentered="1"/>
  <pageMargins left="0.59055118110236227" right="0.59055118110236227" top="0.78740157480314965" bottom="0.78740157480314965" header="0.31496062992125984" footer="0.31496062992125984"/>
  <pageSetup paperSize="9" scale="84" fitToHeight="0" orientation="portrait" r:id="rId1"/>
  <headerFooter alignWithMargins="0">
    <oddFooter>&amp;R&amp;P / &amp;N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11454-36CE-4B1D-B11F-EB889C6E45A0}">
  <sheetPr>
    <tabColor rgb="FF00B050"/>
    <pageSetUpPr fitToPage="1"/>
  </sheetPr>
  <dimension ref="A1:L55"/>
  <sheetViews>
    <sheetView showZeros="0" view="pageBreakPreview" topLeftCell="A16" zoomScale="70" zoomScaleNormal="82" zoomScaleSheetLayoutView="70" workbookViewId="0">
      <selection activeCell="A4" sqref="A4:I4"/>
    </sheetView>
  </sheetViews>
  <sheetFormatPr defaultRowHeight="15"/>
  <cols>
    <col min="1" max="1" width="7.7109375" style="900" customWidth="1"/>
    <col min="2" max="2" width="14.140625" style="684" customWidth="1"/>
    <col min="3" max="3" width="16.28515625" style="684" bestFit="1" customWidth="1"/>
    <col min="4" max="4" width="65.7109375" customWidth="1"/>
    <col min="5" max="5" width="6.85546875" style="706" customWidth="1"/>
    <col min="6" max="6" width="14.7109375" style="901" customWidth="1"/>
    <col min="7" max="7" width="14.7109375" customWidth="1"/>
    <col min="8" max="8" width="14.7109375" style="734" customWidth="1"/>
    <col min="9" max="9" width="39.140625" customWidth="1"/>
    <col min="10" max="10" width="15.85546875" bestFit="1" customWidth="1"/>
    <col min="11" max="11" width="10.5703125" bestFit="1" customWidth="1"/>
    <col min="12" max="12" width="13.28515625" bestFit="1" customWidth="1"/>
  </cols>
  <sheetData>
    <row r="1" spans="1:12" ht="15" customHeight="1">
      <c r="A1" s="1210"/>
      <c r="B1" s="1210"/>
      <c r="C1" s="1210"/>
      <c r="D1" s="1210"/>
      <c r="E1" s="1210"/>
      <c r="F1" s="1210"/>
      <c r="G1" s="1210"/>
      <c r="H1" s="1210"/>
      <c r="I1" s="1210"/>
    </row>
    <row r="2" spans="1:12" ht="21" customHeight="1">
      <c r="A2" s="1211"/>
      <c r="B2" s="1211"/>
      <c r="C2" s="1211"/>
      <c r="D2" s="1211"/>
      <c r="E2" s="1211"/>
      <c r="F2" s="1211"/>
      <c r="G2" s="1211"/>
      <c r="H2" s="1211"/>
      <c r="I2" s="1211"/>
    </row>
    <row r="3" spans="1:12" ht="21" customHeight="1">
      <c r="A3" s="1211"/>
      <c r="B3" s="1211"/>
      <c r="C3" s="1211"/>
      <c r="D3" s="1211"/>
      <c r="E3" s="1211"/>
      <c r="F3" s="1211"/>
      <c r="G3" s="1211"/>
      <c r="H3" s="1211"/>
      <c r="I3" s="1211"/>
    </row>
    <row r="4" spans="1:12" ht="21" customHeight="1">
      <c r="A4" s="1195"/>
      <c r="B4" s="1195"/>
      <c r="C4" s="1195"/>
      <c r="D4" s="1195"/>
      <c r="E4" s="1195"/>
      <c r="F4" s="1195"/>
      <c r="G4" s="1195"/>
      <c r="H4" s="1195"/>
      <c r="I4" s="1195"/>
    </row>
    <row r="5" spans="1:12" ht="31.5" customHeight="1">
      <c r="A5" s="1195"/>
      <c r="B5" s="1195"/>
      <c r="C5" s="1195"/>
      <c r="D5" s="1195"/>
      <c r="E5" s="1195"/>
      <c r="F5" s="1195"/>
      <c r="G5" s="1195"/>
      <c r="H5" s="1195"/>
      <c r="I5" s="1195"/>
    </row>
    <row r="6" spans="1:12" ht="21">
      <c r="A6" s="1209" t="s">
        <v>38303</v>
      </c>
      <c r="B6" s="1209"/>
      <c r="C6" s="1209"/>
      <c r="D6" s="1209"/>
      <c r="E6" s="1209"/>
      <c r="F6" s="1209"/>
      <c r="G6" s="1209"/>
      <c r="H6" s="1209"/>
      <c r="I6" s="1209"/>
    </row>
    <row r="7" spans="1:12" ht="15.75" thickBot="1">
      <c r="A7" s="1214" t="s">
        <v>38304</v>
      </c>
      <c r="B7" s="1214"/>
      <c r="C7" s="1214"/>
      <c r="D7" s="1214"/>
      <c r="E7" s="1214"/>
      <c r="F7" s="1214"/>
      <c r="G7" s="1214"/>
      <c r="H7" s="1214"/>
      <c r="I7" s="1214"/>
    </row>
    <row r="8" spans="1:12">
      <c r="A8" s="836" t="s">
        <v>96</v>
      </c>
      <c r="B8" s="837" t="s">
        <v>20</v>
      </c>
      <c r="C8" s="837" t="s">
        <v>38167</v>
      </c>
      <c r="D8" s="838" t="s">
        <v>34870</v>
      </c>
      <c r="E8" s="838" t="s">
        <v>34792</v>
      </c>
      <c r="F8" s="838" t="s">
        <v>38305</v>
      </c>
      <c r="G8" s="839" t="s">
        <v>38171</v>
      </c>
      <c r="H8" s="840" t="s">
        <v>38306</v>
      </c>
      <c r="I8" s="841" t="s">
        <v>38307</v>
      </c>
    </row>
    <row r="9" spans="1:12">
      <c r="A9" s="842">
        <v>1</v>
      </c>
      <c r="B9" s="843"/>
      <c r="C9" s="843"/>
      <c r="D9" s="844" t="s">
        <v>38308</v>
      </c>
      <c r="E9" s="845"/>
      <c r="F9" s="846"/>
      <c r="G9" s="845"/>
      <c r="H9" s="847"/>
      <c r="I9" s="848"/>
      <c r="J9" s="572"/>
    </row>
    <row r="10" spans="1:12">
      <c r="A10" s="849" t="s">
        <v>35100</v>
      </c>
      <c r="B10" s="694"/>
      <c r="C10" s="850" t="s">
        <v>38309</v>
      </c>
      <c r="D10" s="695" t="s">
        <v>38310</v>
      </c>
      <c r="E10" s="694" t="s">
        <v>89</v>
      </c>
      <c r="F10" s="851">
        <f>44/220</f>
        <v>0.2</v>
      </c>
      <c r="G10" s="852">
        <f>1670.67*1.8801</f>
        <v>3141.0266670000001</v>
      </c>
      <c r="H10" s="853">
        <f>TRUNC(F10*G10,2)</f>
        <v>628.20000000000005</v>
      </c>
      <c r="I10" s="1215" t="s">
        <v>38311</v>
      </c>
      <c r="J10" s="697"/>
    </row>
    <row r="11" spans="1:12">
      <c r="A11" s="849" t="s">
        <v>35101</v>
      </c>
      <c r="B11" s="694"/>
      <c r="C11" s="850" t="s">
        <v>38309</v>
      </c>
      <c r="D11" s="695" t="s">
        <v>38312</v>
      </c>
      <c r="E11" s="694" t="s">
        <v>89</v>
      </c>
      <c r="F11" s="851">
        <f>32/220</f>
        <v>0.14545454545454545</v>
      </c>
      <c r="G11" s="852">
        <f>1233.15*1.8801</f>
        <v>2318.4453150000004</v>
      </c>
      <c r="H11" s="853">
        <f>TRUNC(F11*G11,2)</f>
        <v>337.22</v>
      </c>
      <c r="I11" s="1216"/>
      <c r="J11" s="572"/>
    </row>
    <row r="12" spans="1:12" ht="105">
      <c r="A12" s="849" t="s">
        <v>35104</v>
      </c>
      <c r="B12" s="694"/>
      <c r="C12" s="694"/>
      <c r="D12" s="854" t="s">
        <v>38313</v>
      </c>
      <c r="E12" s="694" t="s">
        <v>89</v>
      </c>
      <c r="F12" s="855">
        <f>16/220</f>
        <v>7.2727272727272724E-2</v>
      </c>
      <c r="G12" s="852">
        <f>2090.48*1.8404</f>
        <v>3847.3193920000003</v>
      </c>
      <c r="H12" s="853">
        <f>G12*F12</f>
        <v>279.80504669090908</v>
      </c>
      <c r="I12" s="856" t="s">
        <v>38314</v>
      </c>
      <c r="J12" s="697"/>
    </row>
    <row r="13" spans="1:12">
      <c r="A13" s="1217" t="s">
        <v>35052</v>
      </c>
      <c r="B13" s="1218"/>
      <c r="C13" s="1218"/>
      <c r="D13" s="1218"/>
      <c r="E13" s="1218"/>
      <c r="F13" s="1218"/>
      <c r="G13" s="1218"/>
      <c r="H13" s="857">
        <f>SUM(H10:H12)</f>
        <v>1245.225046690909</v>
      </c>
      <c r="I13" s="858"/>
      <c r="J13" s="859"/>
    </row>
    <row r="14" spans="1:12">
      <c r="A14" s="842">
        <v>2</v>
      </c>
      <c r="B14" s="843"/>
      <c r="C14" s="843"/>
      <c r="D14" s="844" t="s">
        <v>38315</v>
      </c>
      <c r="E14" s="845"/>
      <c r="F14" s="846"/>
      <c r="G14" s="845"/>
      <c r="H14" s="847"/>
      <c r="I14" s="848"/>
      <c r="J14" s="860"/>
      <c r="L14" s="572"/>
    </row>
    <row r="15" spans="1:12">
      <c r="A15" s="861" t="s">
        <v>35107</v>
      </c>
      <c r="B15" s="862"/>
      <c r="C15" s="863" t="s">
        <v>34830</v>
      </c>
      <c r="D15" s="864" t="s">
        <v>38316</v>
      </c>
      <c r="E15" s="865" t="s">
        <v>41</v>
      </c>
      <c r="F15" s="866">
        <v>20</v>
      </c>
      <c r="G15" s="867">
        <f>K2_Cotacoes_Escrit!J19</f>
        <v>48.65</v>
      </c>
      <c r="H15" s="853">
        <f>TRUNC(F15*G15,2)</f>
        <v>973</v>
      </c>
      <c r="I15" s="1219" t="s">
        <v>38317</v>
      </c>
      <c r="J15" s="572"/>
      <c r="L15" s="572"/>
    </row>
    <row r="16" spans="1:12">
      <c r="A16" s="861" t="s">
        <v>35110</v>
      </c>
      <c r="B16" s="868"/>
      <c r="C16" s="863" t="s">
        <v>34830</v>
      </c>
      <c r="D16" s="597" t="s">
        <v>38186</v>
      </c>
      <c r="E16" s="694" t="s">
        <v>41</v>
      </c>
      <c r="F16" s="869">
        <v>20</v>
      </c>
      <c r="G16" s="853">
        <f>K2_Cotacoes_Escrit!J25</f>
        <v>12.72</v>
      </c>
      <c r="H16" s="853">
        <f>TRUNC(F16*G16,2)</f>
        <v>254.4</v>
      </c>
      <c r="I16" s="1220"/>
      <c r="J16" s="572"/>
      <c r="L16" s="572"/>
    </row>
    <row r="17" spans="1:12">
      <c r="A17" s="861" t="s">
        <v>35115</v>
      </c>
      <c r="B17" s="868"/>
      <c r="C17" s="850" t="s">
        <v>38318</v>
      </c>
      <c r="D17" s="597" t="s">
        <v>38319</v>
      </c>
      <c r="E17" s="694" t="s">
        <v>89</v>
      </c>
      <c r="F17" s="869">
        <v>1</v>
      </c>
      <c r="G17" s="853">
        <v>250</v>
      </c>
      <c r="H17" s="853">
        <f>TRUNC(F17*G17,2)</f>
        <v>250</v>
      </c>
      <c r="I17" s="1220"/>
      <c r="J17" s="572"/>
      <c r="L17" s="572"/>
    </row>
    <row r="18" spans="1:12">
      <c r="A18" s="1221" t="s">
        <v>35052</v>
      </c>
      <c r="B18" s="1222"/>
      <c r="C18" s="1222"/>
      <c r="D18" s="1222"/>
      <c r="E18" s="1222"/>
      <c r="F18" s="1222"/>
      <c r="G18" s="1222"/>
      <c r="H18" s="870">
        <f>SUM(H15:H17)</f>
        <v>1477.4</v>
      </c>
      <c r="I18" s="871"/>
      <c r="J18" s="572"/>
      <c r="L18" s="572"/>
    </row>
    <row r="19" spans="1:12">
      <c r="A19" s="842">
        <v>3</v>
      </c>
      <c r="B19" s="843"/>
      <c r="C19" s="843"/>
      <c r="D19" s="844" t="s">
        <v>38320</v>
      </c>
      <c r="E19" s="845"/>
      <c r="F19" s="846"/>
      <c r="G19" s="845"/>
      <c r="H19" s="847"/>
      <c r="I19" s="848"/>
      <c r="J19" s="572"/>
      <c r="L19" s="572"/>
    </row>
    <row r="20" spans="1:12">
      <c r="A20" s="849" t="s">
        <v>35119</v>
      </c>
      <c r="B20" s="868"/>
      <c r="C20" s="850" t="s">
        <v>34830</v>
      </c>
      <c r="D20" s="597" t="s">
        <v>38189</v>
      </c>
      <c r="E20" s="694" t="s">
        <v>39</v>
      </c>
      <c r="F20" s="869">
        <v>3</v>
      </c>
      <c r="G20" s="853">
        <f>VLOOKUP(D20,' K2_Deprecicao'!B:F,5,FALSE)</f>
        <v>3.26</v>
      </c>
      <c r="H20" s="853">
        <f>TRUNC(F20*G20,2)</f>
        <v>9.7799999999999994</v>
      </c>
      <c r="I20" s="1223" t="s">
        <v>38321</v>
      </c>
      <c r="J20" s="572"/>
      <c r="L20" s="572"/>
    </row>
    <row r="21" spans="1:12">
      <c r="A21" s="849" t="s">
        <v>35132</v>
      </c>
      <c r="B21" s="868"/>
      <c r="C21" s="850" t="s">
        <v>34830</v>
      </c>
      <c r="D21" s="597" t="s">
        <v>38281</v>
      </c>
      <c r="E21" s="694" t="s">
        <v>39</v>
      </c>
      <c r="F21" s="869">
        <f>F20</f>
        <v>3</v>
      </c>
      <c r="G21" s="853">
        <f>VLOOKUP(D21,' K2_Deprecicao'!B:F,5,FALSE)</f>
        <v>2.84</v>
      </c>
      <c r="H21" s="853">
        <f>TRUNC(F21*G21,2)</f>
        <v>8.52</v>
      </c>
      <c r="I21" s="1224"/>
      <c r="J21" s="572"/>
      <c r="L21" s="572"/>
    </row>
    <row r="22" spans="1:12">
      <c r="A22" s="849" t="s">
        <v>38322</v>
      </c>
      <c r="B22" s="868"/>
      <c r="C22" s="850" t="s">
        <v>34830</v>
      </c>
      <c r="D22" s="597" t="s">
        <v>38282</v>
      </c>
      <c r="E22" s="694" t="s">
        <v>39</v>
      </c>
      <c r="F22" s="869">
        <v>1</v>
      </c>
      <c r="G22" s="853">
        <f>VLOOKUP(D22,' K2_Deprecicao'!B:F,5,FALSE)</f>
        <v>3.39</v>
      </c>
      <c r="H22" s="853">
        <f>TRUNC(F22*G22,2)</f>
        <v>3.39</v>
      </c>
      <c r="I22" s="1225"/>
      <c r="J22" s="572"/>
      <c r="L22" s="572"/>
    </row>
    <row r="23" spans="1:12">
      <c r="A23" s="1217" t="s">
        <v>35052</v>
      </c>
      <c r="B23" s="1218"/>
      <c r="C23" s="1218"/>
      <c r="D23" s="1218"/>
      <c r="E23" s="1218"/>
      <c r="F23" s="1218"/>
      <c r="G23" s="1218"/>
      <c r="H23" s="857">
        <f>SUM(H20:H22)</f>
        <v>21.689999999999998</v>
      </c>
      <c r="I23" s="872"/>
      <c r="J23" s="572"/>
      <c r="L23" s="572"/>
    </row>
    <row r="24" spans="1:12">
      <c r="A24" s="842">
        <v>4</v>
      </c>
      <c r="B24" s="843"/>
      <c r="C24" s="843"/>
      <c r="D24" s="844" t="s">
        <v>38323</v>
      </c>
      <c r="E24" s="845"/>
      <c r="F24" s="846"/>
      <c r="G24" s="845"/>
      <c r="H24" s="847"/>
      <c r="I24" s="848"/>
      <c r="J24" s="572"/>
    </row>
    <row r="25" spans="1:12">
      <c r="A25" s="873" t="s">
        <v>35139</v>
      </c>
      <c r="B25" s="694" t="s">
        <v>38289</v>
      </c>
      <c r="C25" s="694" t="s">
        <v>37</v>
      </c>
      <c r="D25" s="854" t="s">
        <v>38324</v>
      </c>
      <c r="E25" s="694" t="s">
        <v>89</v>
      </c>
      <c r="F25" s="855">
        <v>1</v>
      </c>
      <c r="G25" s="852">
        <f>[17]K2_CPU!I44</f>
        <v>165.33</v>
      </c>
      <c r="H25" s="853">
        <f>TRUNC(F25*G25,2)</f>
        <v>165.33</v>
      </c>
      <c r="I25" s="874"/>
      <c r="J25" s="572"/>
    </row>
    <row r="26" spans="1:12">
      <c r="A26" s="873" t="s">
        <v>38194</v>
      </c>
      <c r="B26" s="694" t="s">
        <v>38301</v>
      </c>
      <c r="C26" s="694" t="s">
        <v>37</v>
      </c>
      <c r="D26" s="875" t="s">
        <v>38325</v>
      </c>
      <c r="E26" s="694" t="s">
        <v>89</v>
      </c>
      <c r="F26" s="855">
        <v>1</v>
      </c>
      <c r="G26" s="852">
        <f>[17]K2_CPU!I82</f>
        <v>128.22</v>
      </c>
      <c r="H26" s="853">
        <f>TRUNC(F26*G26,2)</f>
        <v>128.22</v>
      </c>
      <c r="I26" s="874"/>
      <c r="J26" s="572"/>
    </row>
    <row r="27" spans="1:12">
      <c r="A27" s="1217" t="s">
        <v>35052</v>
      </c>
      <c r="B27" s="1218"/>
      <c r="C27" s="1218"/>
      <c r="D27" s="1218"/>
      <c r="E27" s="1218"/>
      <c r="F27" s="1218"/>
      <c r="G27" s="1218"/>
      <c r="H27" s="857">
        <f>SUM(H25:H26)</f>
        <v>293.55</v>
      </c>
      <c r="I27" s="872"/>
      <c r="J27" s="572"/>
    </row>
    <row r="28" spans="1:12">
      <c r="A28" s="842">
        <v>5</v>
      </c>
      <c r="B28" s="843"/>
      <c r="C28" s="843"/>
      <c r="D28" s="844" t="s">
        <v>38326</v>
      </c>
      <c r="E28" s="845"/>
      <c r="F28" s="846"/>
      <c r="G28" s="845"/>
      <c r="H28" s="847"/>
      <c r="I28" s="848"/>
      <c r="J28" s="572"/>
    </row>
    <row r="29" spans="1:12" ht="45">
      <c r="A29" s="849" t="s">
        <v>38197</v>
      </c>
      <c r="B29" s="694"/>
      <c r="C29" s="850" t="s">
        <v>34830</v>
      </c>
      <c r="D29" s="876" t="s">
        <v>38283</v>
      </c>
      <c r="E29" s="694" t="s">
        <v>39</v>
      </c>
      <c r="F29" s="851">
        <v>3</v>
      </c>
      <c r="G29" s="853">
        <f>VLOOKUP(D29,' K2_Deprecicao'!B:F,5,FALSE)</f>
        <v>31.58</v>
      </c>
      <c r="H29" s="853">
        <f>TRUNC(F29*G29,2)</f>
        <v>94.74</v>
      </c>
      <c r="I29" s="856" t="s">
        <v>38327</v>
      </c>
      <c r="J29" s="572"/>
    </row>
    <row r="30" spans="1:12">
      <c r="A30" s="1217" t="s">
        <v>35052</v>
      </c>
      <c r="B30" s="1218"/>
      <c r="C30" s="1218"/>
      <c r="D30" s="1218"/>
      <c r="E30" s="1218"/>
      <c r="F30" s="1218"/>
      <c r="G30" s="1218"/>
      <c r="H30" s="857">
        <f>SUM(H29:H29)</f>
        <v>94.74</v>
      </c>
      <c r="I30" s="872"/>
      <c r="J30" s="572"/>
    </row>
    <row r="31" spans="1:12">
      <c r="A31" s="842">
        <v>6</v>
      </c>
      <c r="B31" s="843"/>
      <c r="C31" s="843"/>
      <c r="D31" s="844" t="s">
        <v>38328</v>
      </c>
      <c r="E31" s="845"/>
      <c r="F31" s="846"/>
      <c r="G31" s="845"/>
      <c r="H31" s="847"/>
      <c r="I31" s="848"/>
      <c r="J31" s="572"/>
    </row>
    <row r="32" spans="1:12">
      <c r="A32" s="849" t="s">
        <v>38202</v>
      </c>
      <c r="B32" s="597"/>
      <c r="C32" s="694" t="s">
        <v>38329</v>
      </c>
      <c r="D32" s="695" t="s">
        <v>38330</v>
      </c>
      <c r="E32" s="694" t="s">
        <v>89</v>
      </c>
      <c r="F32" s="852">
        <v>1</v>
      </c>
      <c r="G32" s="852">
        <v>109.9</v>
      </c>
      <c r="H32" s="853">
        <f>TRUNC(F32*G32,2)</f>
        <v>109.9</v>
      </c>
      <c r="I32" s="877"/>
      <c r="J32" s="572"/>
    </row>
    <row r="33" spans="1:10">
      <c r="A33" s="1217" t="s">
        <v>35052</v>
      </c>
      <c r="B33" s="1218"/>
      <c r="C33" s="1218"/>
      <c r="D33" s="1218"/>
      <c r="E33" s="1218"/>
      <c r="F33" s="1218"/>
      <c r="G33" s="1218"/>
      <c r="H33" s="857">
        <f>SUM(H32:H32)</f>
        <v>109.9</v>
      </c>
      <c r="I33" s="872"/>
      <c r="J33" s="572"/>
    </row>
    <row r="34" spans="1:10">
      <c r="A34" s="842">
        <v>7</v>
      </c>
      <c r="B34" s="843"/>
      <c r="C34" s="843"/>
      <c r="D34" s="844" t="s">
        <v>38285</v>
      </c>
      <c r="E34" s="845"/>
      <c r="F34" s="846"/>
      <c r="G34" s="845"/>
      <c r="H34" s="847"/>
      <c r="I34" s="848"/>
      <c r="J34" s="572"/>
    </row>
    <row r="35" spans="1:10" ht="105">
      <c r="A35" s="849" t="s">
        <v>38207</v>
      </c>
      <c r="B35" s="878" t="s">
        <v>38331</v>
      </c>
      <c r="C35" s="879" t="s">
        <v>38332</v>
      </c>
      <c r="D35" s="880" t="s">
        <v>34637</v>
      </c>
      <c r="E35" s="694" t="s">
        <v>44</v>
      </c>
      <c r="F35" s="852">
        <v>33.64</v>
      </c>
      <c r="G35" s="853">
        <v>11</v>
      </c>
      <c r="H35" s="853">
        <f>TRUNC(F35*G35,2)</f>
        <v>370.04</v>
      </c>
      <c r="I35" s="881" t="s">
        <v>38333</v>
      </c>
      <c r="J35" s="697"/>
    </row>
    <row r="36" spans="1:10" ht="45">
      <c r="A36" s="849" t="s">
        <v>38209</v>
      </c>
      <c r="B36" s="597"/>
      <c r="C36" s="850" t="s">
        <v>34830</v>
      </c>
      <c r="D36" s="695" t="s">
        <v>38218</v>
      </c>
      <c r="E36" s="694" t="s">
        <v>39</v>
      </c>
      <c r="F36" s="852">
        <v>1</v>
      </c>
      <c r="G36" s="853">
        <f>VLOOKUP(D36,' K2_Deprecicao'!B:F,5,FALSE)</f>
        <v>18.850000000000001</v>
      </c>
      <c r="H36" s="853">
        <f>TRUNC(F36*G36,2)</f>
        <v>18.850000000000001</v>
      </c>
      <c r="I36" s="856" t="s">
        <v>38327</v>
      </c>
      <c r="J36" s="572"/>
    </row>
    <row r="37" spans="1:10" ht="20.100000000000001" customHeight="1">
      <c r="A37" s="1226" t="s">
        <v>35052</v>
      </c>
      <c r="B37" s="1227"/>
      <c r="C37" s="1227"/>
      <c r="D37" s="1227"/>
      <c r="E37" s="1227"/>
      <c r="F37" s="1227"/>
      <c r="G37" s="1228"/>
      <c r="H37" s="857">
        <f>SUM(H35:H36)</f>
        <v>388.89000000000004</v>
      </c>
      <c r="I37" s="872"/>
      <c r="J37" s="572"/>
    </row>
    <row r="38" spans="1:10" ht="5.0999999999999996" customHeight="1" thickBot="1">
      <c r="A38" s="882"/>
      <c r="B38" s="883"/>
      <c r="C38" s="883"/>
      <c r="D38" s="883"/>
      <c r="E38" s="883"/>
      <c r="F38" s="883"/>
      <c r="G38" s="883"/>
      <c r="H38" s="883"/>
      <c r="I38" s="884"/>
      <c r="J38" s="572"/>
    </row>
    <row r="39" spans="1:10" ht="24.95" customHeight="1">
      <c r="A39" s="1212" t="s">
        <v>38334</v>
      </c>
      <c r="B39" s="1213"/>
      <c r="C39" s="1213"/>
      <c r="D39" s="1213"/>
      <c r="E39" s="1213"/>
      <c r="F39" s="1213"/>
      <c r="G39" s="1213"/>
      <c r="H39" s="885">
        <f>SUM(H9:H37)/2</f>
        <v>3631.3950466909091</v>
      </c>
      <c r="I39" s="886"/>
      <c r="J39" s="572"/>
    </row>
    <row r="40" spans="1:10" ht="5.0999999999999996" customHeight="1">
      <c r="A40" s="1234"/>
      <c r="B40" s="1235"/>
      <c r="C40" s="1235"/>
      <c r="D40" s="1235"/>
      <c r="E40" s="1235"/>
      <c r="F40" s="1235"/>
      <c r="G40" s="1235"/>
      <c r="H40" s="1235"/>
      <c r="I40" s="1236"/>
      <c r="J40" s="572"/>
    </row>
    <row r="41" spans="1:10" ht="24.95" customHeight="1">
      <c r="A41" s="1240" t="s">
        <v>38335</v>
      </c>
      <c r="B41" s="1241"/>
      <c r="C41" s="1241"/>
      <c r="D41" s="1241"/>
      <c r="E41" s="1241"/>
      <c r="F41" s="1241"/>
      <c r="G41" s="1241"/>
      <c r="H41" s="887">
        <v>4</v>
      </c>
      <c r="I41" s="877"/>
      <c r="J41" s="572"/>
    </row>
    <row r="42" spans="1:10" ht="5.0999999999999996" customHeight="1">
      <c r="A42" s="1234"/>
      <c r="B42" s="1235"/>
      <c r="C42" s="1235"/>
      <c r="D42" s="1235"/>
      <c r="E42" s="1235"/>
      <c r="F42" s="1235"/>
      <c r="G42" s="1235"/>
      <c r="H42" s="1235"/>
      <c r="I42" s="1236"/>
      <c r="J42" s="572"/>
    </row>
    <row r="43" spans="1:10" ht="24.95" customHeight="1">
      <c r="A43" s="1242" t="s">
        <v>38336</v>
      </c>
      <c r="B43" s="1243"/>
      <c r="C43" s="1243"/>
      <c r="D43" s="1243"/>
      <c r="E43" s="1243"/>
      <c r="F43" s="1243"/>
      <c r="G43" s="1243"/>
      <c r="H43" s="888">
        <f>H39*H41</f>
        <v>14525.580186763636</v>
      </c>
      <c r="I43" s="889"/>
      <c r="J43" s="572"/>
    </row>
    <row r="44" spans="1:10" ht="5.0999999999999996" customHeight="1">
      <c r="A44" s="1234"/>
      <c r="B44" s="1235"/>
      <c r="C44" s="1235"/>
      <c r="D44" s="1235"/>
      <c r="E44" s="1235"/>
      <c r="F44" s="1235"/>
      <c r="G44" s="1235"/>
      <c r="H44" s="1235"/>
      <c r="I44" s="1236"/>
      <c r="J44" s="572"/>
    </row>
    <row r="45" spans="1:10" ht="24.95" customHeight="1">
      <c r="A45" s="1244" t="str">
        <f>"DESPESAS LEGAIS - K4 = 1 + despesas legais = 1 + "&amp;(ROUND('FATOR K'!$E$13,4))&amp;" ="</f>
        <v>DESPESAS LEGAIS - K4 = 1 + despesas legais = 1 + 0,0828 =</v>
      </c>
      <c r="B45" s="1245"/>
      <c r="C45" s="1245"/>
      <c r="D45" s="1245"/>
      <c r="E45" s="1245"/>
      <c r="F45" s="1245"/>
      <c r="G45" s="1245"/>
      <c r="H45" s="890">
        <f>'K4'!$C$24</f>
        <v>1.0828370330265296</v>
      </c>
      <c r="I45" s="891"/>
      <c r="J45" s="572"/>
    </row>
    <row r="46" spans="1:10" ht="5.0999999999999996" customHeight="1">
      <c r="A46" s="1229"/>
      <c r="B46" s="1230"/>
      <c r="C46" s="1230"/>
      <c r="D46" s="1230"/>
      <c r="E46" s="1230"/>
      <c r="F46" s="1230"/>
      <c r="G46" s="1230"/>
      <c r="H46" s="1230"/>
      <c r="I46" s="1231"/>
      <c r="J46" s="572"/>
    </row>
    <row r="47" spans="1:10" ht="24.95" customHeight="1">
      <c r="A47" s="1232" t="s">
        <v>38337</v>
      </c>
      <c r="B47" s="1233"/>
      <c r="C47" s="1233"/>
      <c r="D47" s="1233"/>
      <c r="E47" s="1233"/>
      <c r="F47" s="1233"/>
      <c r="G47" s="1233"/>
      <c r="H47" s="892">
        <f>H43*H45</f>
        <v>15728.836152424079</v>
      </c>
      <c r="I47" s="889"/>
      <c r="J47" s="572"/>
    </row>
    <row r="48" spans="1:10" ht="5.0999999999999996" customHeight="1">
      <c r="A48" s="1234"/>
      <c r="B48" s="1235"/>
      <c r="C48" s="1235"/>
      <c r="D48" s="1235"/>
      <c r="E48" s="1235"/>
      <c r="F48" s="1235"/>
      <c r="G48" s="1235"/>
      <c r="H48" s="1235"/>
      <c r="I48" s="1236"/>
      <c r="J48" s="572"/>
    </row>
    <row r="49" spans="1:10" ht="35.25" customHeight="1" thickBot="1">
      <c r="A49" s="1237" t="s">
        <v>38338</v>
      </c>
      <c r="B49" s="1238"/>
      <c r="C49" s="1238"/>
      <c r="D49" s="1238"/>
      <c r="E49" s="1238"/>
      <c r="F49" s="1238"/>
      <c r="G49" s="1239"/>
      <c r="H49" s="893">
        <f>TRUNC(H47/100,2)</f>
        <v>157.28</v>
      </c>
      <c r="I49" s="894"/>
      <c r="J49" s="572"/>
    </row>
    <row r="50" spans="1:10" ht="18" customHeight="1">
      <c r="A50" s="895"/>
      <c r="B50" s="896"/>
      <c r="C50" s="896"/>
      <c r="D50" s="896"/>
      <c r="E50" s="897"/>
      <c r="F50" s="898"/>
      <c r="G50" s="896"/>
      <c r="H50" s="899"/>
      <c r="I50" s="896"/>
      <c r="J50" s="572"/>
    </row>
    <row r="51" spans="1:10" ht="18" customHeight="1">
      <c r="A51" s="895"/>
      <c r="B51" s="896"/>
      <c r="C51" s="896"/>
      <c r="D51" s="896"/>
      <c r="E51" s="897"/>
      <c r="F51" s="898"/>
      <c r="G51" s="896"/>
      <c r="H51" s="899"/>
      <c r="I51" s="896"/>
      <c r="J51" s="572"/>
    </row>
    <row r="52" spans="1:10" ht="18" customHeight="1">
      <c r="A52" s="895"/>
      <c r="B52" s="896"/>
      <c r="C52" s="896"/>
      <c r="D52" s="896"/>
      <c r="E52" s="897"/>
      <c r="F52" s="898"/>
      <c r="G52" s="896"/>
      <c r="H52" s="899"/>
      <c r="I52" s="896"/>
      <c r="J52" s="572"/>
    </row>
    <row r="53" spans="1:10" ht="18" customHeight="1">
      <c r="A53" s="895"/>
      <c r="B53" s="896"/>
      <c r="C53" s="896"/>
      <c r="D53" s="896"/>
      <c r="E53" s="897"/>
      <c r="F53" s="898"/>
      <c r="G53" s="896"/>
      <c r="H53" s="899"/>
      <c r="I53" s="896"/>
      <c r="J53" s="572"/>
    </row>
    <row r="54" spans="1:10" ht="18" customHeight="1">
      <c r="A54" s="895"/>
      <c r="B54" s="896"/>
      <c r="C54" s="896"/>
      <c r="D54" s="896"/>
      <c r="E54" s="897"/>
      <c r="F54" s="898"/>
      <c r="G54" s="896"/>
      <c r="H54" s="899"/>
      <c r="I54" s="896"/>
      <c r="J54" s="572"/>
    </row>
    <row r="55" spans="1:10" ht="18" customHeight="1">
      <c r="A55" s="895"/>
      <c r="B55" s="896"/>
      <c r="C55" s="896"/>
      <c r="D55" s="896"/>
      <c r="E55" s="897"/>
      <c r="F55" s="898"/>
      <c r="G55" s="896"/>
      <c r="H55" s="899"/>
      <c r="I55" s="896"/>
      <c r="J55" s="572"/>
    </row>
  </sheetData>
  <mergeCells count="28">
    <mergeCell ref="A46:I46"/>
    <mergeCell ref="A47:G47"/>
    <mergeCell ref="A48:I48"/>
    <mergeCell ref="A49:G49"/>
    <mergeCell ref="A40:I40"/>
    <mergeCell ref="A41:G41"/>
    <mergeCell ref="A42:I42"/>
    <mergeCell ref="A43:G43"/>
    <mergeCell ref="A44:I44"/>
    <mergeCell ref="A45:G45"/>
    <mergeCell ref="A39:G39"/>
    <mergeCell ref="A7:I7"/>
    <mergeCell ref="I10:I11"/>
    <mergeCell ref="A13:G13"/>
    <mergeCell ref="I15:I17"/>
    <mergeCell ref="A18:G18"/>
    <mergeCell ref="I20:I22"/>
    <mergeCell ref="A23:G23"/>
    <mergeCell ref="A27:G27"/>
    <mergeCell ref="A30:G30"/>
    <mergeCell ref="A33:G33"/>
    <mergeCell ref="A37:G37"/>
    <mergeCell ref="A6:I6"/>
    <mergeCell ref="A1:I1"/>
    <mergeCell ref="A2:I2"/>
    <mergeCell ref="A3:I3"/>
    <mergeCell ref="A4:I4"/>
    <mergeCell ref="A5:I5"/>
  </mergeCells>
  <printOptions horizontalCentered="1"/>
  <pageMargins left="0.59055118110236227" right="0.59055118110236227" top="0.78740157480314965" bottom="0.78740157480314965" header="0.31496062992125984" footer="0.31496062992125984"/>
  <pageSetup paperSize="9" scale="69" fitToHeight="0" orientation="landscape" r:id="rId1"/>
  <headerFooter alignWithMargins="0">
    <oddFooter>&amp;R&amp;P / &amp;N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1F21A-6778-4E86-8956-EB5D89F29974}">
  <sheetPr>
    <tabColor rgb="FF00B050"/>
    <pageSetUpPr fitToPage="1"/>
  </sheetPr>
  <dimension ref="A1:J82"/>
  <sheetViews>
    <sheetView showZeros="0" view="pageBreakPreview" topLeftCell="A76" zoomScale="112" zoomScaleSheetLayoutView="112" workbookViewId="0">
      <selection activeCell="J79" sqref="J79"/>
    </sheetView>
  </sheetViews>
  <sheetFormatPr defaultColWidth="18.42578125" defaultRowHeight="15"/>
  <cols>
    <col min="1" max="1" width="32.140625" customWidth="1"/>
    <col min="2" max="3" width="10.140625" customWidth="1"/>
    <col min="4" max="7" width="13.85546875" customWidth="1"/>
    <col min="8" max="8" width="13.85546875" style="447" customWidth="1"/>
    <col min="10" max="10" width="34.140625" customWidth="1"/>
    <col min="15" max="15" width="23" customWidth="1"/>
  </cols>
  <sheetData>
    <row r="1" spans="1:10" ht="15" customHeight="1">
      <c r="A1" s="925"/>
      <c r="B1" s="925"/>
      <c r="C1" s="925"/>
      <c r="D1" s="925"/>
      <c r="E1" s="925"/>
      <c r="F1" s="925"/>
      <c r="G1" s="925"/>
      <c r="H1" s="925"/>
    </row>
    <row r="2" spans="1:10" ht="15" customHeight="1">
      <c r="A2" s="925"/>
      <c r="B2" s="925"/>
      <c r="C2" s="925"/>
      <c r="D2" s="925"/>
      <c r="E2" s="925"/>
      <c r="F2" s="925"/>
      <c r="G2" s="925"/>
      <c r="H2" s="925"/>
    </row>
    <row r="3" spans="1:10" ht="15" customHeight="1">
      <c r="A3" s="925"/>
      <c r="B3" s="925"/>
      <c r="C3" s="925"/>
      <c r="D3" s="925"/>
      <c r="E3" s="925"/>
      <c r="F3" s="925"/>
      <c r="G3" s="925"/>
      <c r="H3" s="925"/>
    </row>
    <row r="4" spans="1:10" ht="15" customHeight="1">
      <c r="A4" s="925"/>
      <c r="B4" s="925"/>
      <c r="C4" s="925"/>
      <c r="D4" s="925"/>
      <c r="E4" s="925"/>
      <c r="F4" s="925"/>
      <c r="G4" s="925"/>
      <c r="H4" s="925"/>
      <c r="J4" s="676"/>
    </row>
    <row r="5" spans="1:10" ht="26.25" customHeight="1">
      <c r="A5" s="926"/>
      <c r="B5" s="926"/>
      <c r="C5" s="926"/>
      <c r="D5" s="926"/>
      <c r="E5" s="926"/>
      <c r="F5" s="926"/>
      <c r="G5" s="926"/>
      <c r="H5" s="926"/>
    </row>
    <row r="6" spans="1:10">
      <c r="A6" s="1246" t="s">
        <v>38287</v>
      </c>
      <c r="B6" s="1246"/>
      <c r="C6" s="1246"/>
      <c r="D6" s="1246"/>
      <c r="E6" s="1246"/>
      <c r="F6" s="1246"/>
      <c r="G6" s="1246"/>
      <c r="H6" s="1246"/>
    </row>
    <row r="7" spans="1:10">
      <c r="A7" s="755"/>
      <c r="B7" s="755"/>
      <c r="C7" s="755"/>
      <c r="D7" s="755"/>
      <c r="E7" s="755"/>
      <c r="F7" s="755"/>
      <c r="G7" s="755"/>
      <c r="H7" s="755"/>
    </row>
    <row r="8" spans="1:10">
      <c r="A8" s="1247" t="s">
        <v>91</v>
      </c>
      <c r="B8" s="1247"/>
      <c r="C8" s="1247"/>
      <c r="D8" s="756" t="s">
        <v>37</v>
      </c>
      <c r="E8" s="756" t="s">
        <v>19</v>
      </c>
      <c r="F8" s="757" t="s">
        <v>0</v>
      </c>
      <c r="G8" s="757" t="s">
        <v>36</v>
      </c>
      <c r="H8" s="758" t="s">
        <v>35</v>
      </c>
    </row>
    <row r="9" spans="1:10">
      <c r="A9" s="1248" t="s">
        <v>38288</v>
      </c>
      <c r="B9" s="1248"/>
      <c r="C9" s="1248"/>
      <c r="D9" s="759" t="s">
        <v>38289</v>
      </c>
      <c r="E9" s="760" t="str">
        <f>IFERROR(CONCATENATE(VLOOKUP(D9,#REF!,2,FALSE)," / ",VLOOKUP(D9,#REF!,2,FALSE)),"")</f>
        <v/>
      </c>
      <c r="F9" s="761" t="s">
        <v>89</v>
      </c>
      <c r="G9" s="762">
        <f>H25</f>
        <v>0</v>
      </c>
      <c r="H9" s="763" t="s">
        <v>38290</v>
      </c>
    </row>
    <row r="10" spans="1:10">
      <c r="A10" s="764"/>
      <c r="B10" s="765"/>
      <c r="C10" s="766"/>
      <c r="D10" s="765"/>
      <c r="E10" s="767"/>
      <c r="F10" s="768"/>
      <c r="G10" s="768"/>
      <c r="H10" s="769"/>
    </row>
    <row r="11" spans="1:10">
      <c r="A11" s="1249" t="s">
        <v>38291</v>
      </c>
      <c r="B11" s="1250" t="s">
        <v>20</v>
      </c>
      <c r="C11" s="1251" t="s">
        <v>38292</v>
      </c>
      <c r="D11" s="1250" t="s">
        <v>31</v>
      </c>
      <c r="E11" s="1253" t="s">
        <v>30</v>
      </c>
      <c r="F11" s="1254" t="s">
        <v>29</v>
      </c>
      <c r="G11" s="1254"/>
      <c r="H11" s="1255" t="s">
        <v>34</v>
      </c>
    </row>
    <row r="12" spans="1:10">
      <c r="A12" s="1249"/>
      <c r="B12" s="1250"/>
      <c r="C12" s="1252"/>
      <c r="D12" s="1250"/>
      <c r="E12" s="1253"/>
      <c r="F12" s="770" t="s">
        <v>38293</v>
      </c>
      <c r="G12" s="770" t="s">
        <v>38294</v>
      </c>
      <c r="H12" s="1255"/>
    </row>
    <row r="13" spans="1:10">
      <c r="A13" s="771"/>
      <c r="B13" s="772"/>
      <c r="C13" s="773"/>
      <c r="D13" s="773"/>
      <c r="E13" s="774"/>
      <c r="F13" s="775"/>
      <c r="G13" s="775">
        <f>E13*F13</f>
        <v>0</v>
      </c>
      <c r="H13" s="775"/>
    </row>
    <row r="14" spans="1:10">
      <c r="A14" s="776"/>
      <c r="B14" s="777"/>
      <c r="C14" s="777"/>
      <c r="D14" s="777"/>
      <c r="E14" s="778"/>
      <c r="F14" s="779"/>
      <c r="G14" s="779"/>
      <c r="H14" s="779"/>
    </row>
    <row r="15" spans="1:10">
      <c r="A15" s="780" t="s">
        <v>34</v>
      </c>
      <c r="B15" s="781"/>
      <c r="C15" s="781"/>
      <c r="D15" s="782"/>
      <c r="E15" s="783"/>
      <c r="F15" s="784"/>
      <c r="G15" s="785"/>
      <c r="H15" s="786">
        <f>SUM(G13:G13)</f>
        <v>0</v>
      </c>
    </row>
    <row r="16" spans="1:10">
      <c r="A16" s="787"/>
      <c r="B16" s="788"/>
      <c r="C16" s="788"/>
      <c r="D16" s="788"/>
      <c r="E16" s="789"/>
      <c r="F16" s="790"/>
      <c r="G16" s="790"/>
      <c r="H16" s="791"/>
    </row>
    <row r="17" spans="1:8">
      <c r="A17" s="1249" t="s">
        <v>38295</v>
      </c>
      <c r="B17" s="1250" t="s">
        <v>20</v>
      </c>
      <c r="C17" s="1251" t="s">
        <v>38292</v>
      </c>
      <c r="D17" s="1250" t="s">
        <v>31</v>
      </c>
      <c r="E17" s="1253" t="s">
        <v>30</v>
      </c>
      <c r="F17" s="1254" t="s">
        <v>29</v>
      </c>
      <c r="G17" s="1254"/>
      <c r="H17" s="1255" t="s">
        <v>33</v>
      </c>
    </row>
    <row r="18" spans="1:8">
      <c r="A18" s="1249"/>
      <c r="B18" s="1250"/>
      <c r="C18" s="1252"/>
      <c r="D18" s="1250"/>
      <c r="E18" s="1253"/>
      <c r="F18" s="770" t="s">
        <v>38293</v>
      </c>
      <c r="G18" s="770" t="s">
        <v>38294</v>
      </c>
      <c r="H18" s="1255"/>
    </row>
    <row r="19" spans="1:8">
      <c r="A19" s="792" t="s">
        <v>38230</v>
      </c>
      <c r="B19" s="772"/>
      <c r="C19" s="793" t="s">
        <v>34830</v>
      </c>
      <c r="D19" s="793" t="s">
        <v>38296</v>
      </c>
      <c r="E19" s="794">
        <f>2/10</f>
        <v>0.2</v>
      </c>
      <c r="F19" s="795">
        <f>VLOOKUP(A19,K2_Cotacoes_Mat_Limpeza!B:G,6,FALSE)</f>
        <v>19.579999999999998</v>
      </c>
      <c r="G19" s="796">
        <f>E19*F19</f>
        <v>3.9159999999999999</v>
      </c>
      <c r="H19" s="797"/>
    </row>
    <row r="20" spans="1:8">
      <c r="A20" s="798" t="s">
        <v>38231</v>
      </c>
      <c r="B20" s="799"/>
      <c r="C20" s="800" t="s">
        <v>34830</v>
      </c>
      <c r="D20" s="800" t="s">
        <v>39</v>
      </c>
      <c r="E20" s="801">
        <f>2/8</f>
        <v>0.25</v>
      </c>
      <c r="F20" s="802">
        <f>VLOOKUP(A20,K2_Cotacoes_Mat_Limpeza!B:G,6,FALSE)</f>
        <v>24.21</v>
      </c>
      <c r="G20" s="803">
        <f t="shared" ref="G20:G34" si="0">E20*F20</f>
        <v>6.0525000000000002</v>
      </c>
      <c r="H20" s="804"/>
    </row>
    <row r="21" spans="1:8">
      <c r="A21" s="798" t="s">
        <v>38232</v>
      </c>
      <c r="B21" s="799"/>
      <c r="C21" s="800" t="s">
        <v>34830</v>
      </c>
      <c r="D21" s="800" t="s">
        <v>38296</v>
      </c>
      <c r="E21" s="801">
        <v>1</v>
      </c>
      <c r="F21" s="802">
        <f>VLOOKUP(A21,K2_Cotacoes_Mat_Limpeza!B:G,6,FALSE)</f>
        <v>18.29</v>
      </c>
      <c r="G21" s="803">
        <f t="shared" si="0"/>
        <v>18.29</v>
      </c>
      <c r="H21" s="804"/>
    </row>
    <row r="22" spans="1:8">
      <c r="A22" s="798" t="s">
        <v>38233</v>
      </c>
      <c r="B22" s="799"/>
      <c r="C22" s="800" t="s">
        <v>34830</v>
      </c>
      <c r="D22" s="800" t="s">
        <v>38296</v>
      </c>
      <c r="E22" s="801">
        <f>1/2</f>
        <v>0.5</v>
      </c>
      <c r="F22" s="802">
        <f>VLOOKUP(A22,K2_Cotacoes_Mat_Limpeza!B:G,6,FALSE)</f>
        <v>15.05</v>
      </c>
      <c r="G22" s="803">
        <f t="shared" si="0"/>
        <v>7.5250000000000004</v>
      </c>
      <c r="H22" s="804"/>
    </row>
    <row r="23" spans="1:8">
      <c r="A23" s="798" t="s">
        <v>38234</v>
      </c>
      <c r="B23" s="799"/>
      <c r="C23" s="800" t="s">
        <v>34830</v>
      </c>
      <c r="D23" s="800" t="s">
        <v>39</v>
      </c>
      <c r="E23" s="801">
        <f>1</f>
        <v>1</v>
      </c>
      <c r="F23" s="802">
        <f>VLOOKUP(A23,K2_Cotacoes_Mat_Limpeza!B:G,6,FALSE)</f>
        <v>5.98</v>
      </c>
      <c r="G23" s="803">
        <f t="shared" si="0"/>
        <v>5.98</v>
      </c>
      <c r="H23" s="804"/>
    </row>
    <row r="24" spans="1:8">
      <c r="A24" s="798" t="s">
        <v>38235</v>
      </c>
      <c r="B24" s="799"/>
      <c r="C24" s="800" t="s">
        <v>34830</v>
      </c>
      <c r="D24" s="800" t="s">
        <v>39</v>
      </c>
      <c r="E24" s="801">
        <f>1/8</f>
        <v>0.125</v>
      </c>
      <c r="F24" s="802">
        <f>VLOOKUP(A24,K2_Cotacoes_Mat_Limpeza!B:G,6,FALSE)</f>
        <v>26.62</v>
      </c>
      <c r="G24" s="803">
        <f t="shared" si="0"/>
        <v>3.3275000000000001</v>
      </c>
      <c r="H24" s="804"/>
    </row>
    <row r="25" spans="1:8" ht="22.5">
      <c r="A25" s="798" t="s">
        <v>38236</v>
      </c>
      <c r="B25" s="799"/>
      <c r="C25" s="800" t="s">
        <v>34830</v>
      </c>
      <c r="D25" s="800" t="s">
        <v>38296</v>
      </c>
      <c r="E25" s="801">
        <f>10/100</f>
        <v>0.1</v>
      </c>
      <c r="F25" s="802">
        <f>VLOOKUP(A25,K2_Cotacoes_Mat_Limpeza!B:G,6,FALSE)</f>
        <v>11.95</v>
      </c>
      <c r="G25" s="803">
        <f t="shared" si="0"/>
        <v>1.1950000000000001</v>
      </c>
      <c r="H25" s="804"/>
    </row>
    <row r="26" spans="1:8" ht="22.5">
      <c r="A26" s="798" t="s">
        <v>38237</v>
      </c>
      <c r="B26" s="799"/>
      <c r="C26" s="800" t="s">
        <v>34830</v>
      </c>
      <c r="D26" s="800" t="s">
        <v>38296</v>
      </c>
      <c r="E26" s="801">
        <f>(2*4)/100</f>
        <v>0.08</v>
      </c>
      <c r="F26" s="802">
        <f>VLOOKUP(A26,K2_Cotacoes_Mat_Limpeza!B:G,6,FALSE)</f>
        <v>12.59</v>
      </c>
      <c r="G26" s="803">
        <f t="shared" si="0"/>
        <v>1.0072000000000001</v>
      </c>
      <c r="H26" s="804"/>
    </row>
    <row r="27" spans="1:8" ht="15" customHeight="1">
      <c r="A27" s="798" t="s">
        <v>38239</v>
      </c>
      <c r="B27" s="799"/>
      <c r="C27" s="800" t="s">
        <v>34830</v>
      </c>
      <c r="D27" s="800" t="s">
        <v>39</v>
      </c>
      <c r="E27" s="801">
        <f>1/2</f>
        <v>0.5</v>
      </c>
      <c r="F27" s="802">
        <f>VLOOKUP(A27,K2_Cotacoes_Mat_Limpeza!B:G,6,FALSE)</f>
        <v>4.21</v>
      </c>
      <c r="G27" s="803">
        <f t="shared" si="0"/>
        <v>2.105</v>
      </c>
      <c r="H27" s="804"/>
    </row>
    <row r="28" spans="1:8">
      <c r="A28" s="798" t="s">
        <v>38240</v>
      </c>
      <c r="B28" s="799"/>
      <c r="C28" s="800" t="s">
        <v>34830</v>
      </c>
      <c r="D28" s="800" t="s">
        <v>26393</v>
      </c>
      <c r="E28" s="801">
        <f>1/5</f>
        <v>0.2</v>
      </c>
      <c r="F28" s="802">
        <f>VLOOKUP(A28,K2_Cotacoes_Mat_Limpeza!B:G,6,FALSE)</f>
        <v>26.29</v>
      </c>
      <c r="G28" s="803">
        <f t="shared" si="0"/>
        <v>5.258</v>
      </c>
      <c r="H28" s="804"/>
    </row>
    <row r="29" spans="1:8">
      <c r="A29" s="798" t="s">
        <v>38241</v>
      </c>
      <c r="B29" s="799"/>
      <c r="C29" s="800" t="s">
        <v>34830</v>
      </c>
      <c r="D29" s="800" t="s">
        <v>38296</v>
      </c>
      <c r="E29" s="801">
        <f>1/8</f>
        <v>0.125</v>
      </c>
      <c r="F29" s="802">
        <f>VLOOKUP(A29,K2_Cotacoes_Mat_Limpeza!B:G,6,FALSE)</f>
        <v>3.49</v>
      </c>
      <c r="G29" s="803">
        <f t="shared" si="0"/>
        <v>0.43625000000000003</v>
      </c>
      <c r="H29" s="804"/>
    </row>
    <row r="30" spans="1:8">
      <c r="A30" s="798" t="s">
        <v>38250</v>
      </c>
      <c r="B30" s="799"/>
      <c r="C30" s="800" t="s">
        <v>34830</v>
      </c>
      <c r="D30" s="800" t="s">
        <v>26393</v>
      </c>
      <c r="E30" s="801">
        <v>2</v>
      </c>
      <c r="F30" s="802">
        <f>VLOOKUP(A30,K2_Cotacoes_Mat_Cafe!B:L,11,FALSE)</f>
        <v>13</v>
      </c>
      <c r="G30" s="803">
        <f t="shared" si="0"/>
        <v>26</v>
      </c>
      <c r="H30" s="804"/>
    </row>
    <row r="31" spans="1:8">
      <c r="A31" s="798" t="s">
        <v>38251</v>
      </c>
      <c r="B31" s="799"/>
      <c r="C31" s="800" t="s">
        <v>34830</v>
      </c>
      <c r="D31" s="800" t="s">
        <v>39</v>
      </c>
      <c r="E31" s="801">
        <v>2</v>
      </c>
      <c r="F31" s="802">
        <f>VLOOKUP(A31,K2_Cotacoes_Mat_Cafe!B:L,11,FALSE)</f>
        <v>17.09</v>
      </c>
      <c r="G31" s="803">
        <f t="shared" si="0"/>
        <v>34.18</v>
      </c>
      <c r="H31" s="804"/>
    </row>
    <row r="32" spans="1:8">
      <c r="A32" s="798" t="s">
        <v>38252</v>
      </c>
      <c r="B32" s="799"/>
      <c r="C32" s="800" t="s">
        <v>34830</v>
      </c>
      <c r="D32" s="800" t="s">
        <v>39</v>
      </c>
      <c r="E32" s="801">
        <f>1/5</f>
        <v>0.2</v>
      </c>
      <c r="F32" s="802">
        <f>VLOOKUP(A32,K2_Cotacoes_Mat_Cafe!B:L,11,FALSE)</f>
        <v>16.98</v>
      </c>
      <c r="G32" s="803">
        <f t="shared" si="0"/>
        <v>3.3960000000000004</v>
      </c>
      <c r="H32" s="804"/>
    </row>
    <row r="33" spans="1:8">
      <c r="A33" s="798" t="s">
        <v>38253</v>
      </c>
      <c r="B33" s="799"/>
      <c r="C33" s="800" t="s">
        <v>34830</v>
      </c>
      <c r="D33" s="800" t="s">
        <v>38297</v>
      </c>
      <c r="E33" s="801">
        <f>(3*3*22)/50</f>
        <v>3.96</v>
      </c>
      <c r="F33" s="802">
        <f>VLOOKUP(A33,K2_Cotacoes_Mat_Cafe!B:L,11,FALSE)</f>
        <v>6.99</v>
      </c>
      <c r="G33" s="803">
        <f t="shared" si="0"/>
        <v>27.680400000000002</v>
      </c>
      <c r="H33" s="804"/>
    </row>
    <row r="34" spans="1:8" ht="15" customHeight="1">
      <c r="A34" s="798" t="s">
        <v>38254</v>
      </c>
      <c r="B34" s="799"/>
      <c r="C34" s="800" t="s">
        <v>34830</v>
      </c>
      <c r="D34" s="800" t="s">
        <v>38297</v>
      </c>
      <c r="E34" s="801">
        <f>(3*3*22)/100</f>
        <v>1.98</v>
      </c>
      <c r="F34" s="802">
        <f>VLOOKUP(A34,K2_Cotacoes_Mat_Cafe!B:L,11,FALSE)</f>
        <v>9.59</v>
      </c>
      <c r="G34" s="803">
        <f t="shared" si="0"/>
        <v>18.988199999999999</v>
      </c>
      <c r="H34" s="804"/>
    </row>
    <row r="35" spans="1:8">
      <c r="A35" s="805"/>
      <c r="B35" s="777"/>
      <c r="C35" s="777"/>
      <c r="D35" s="777"/>
      <c r="E35" s="806"/>
      <c r="F35" s="807"/>
      <c r="G35" s="807"/>
      <c r="H35" s="807"/>
    </row>
    <row r="36" spans="1:8">
      <c r="A36" s="780" t="s">
        <v>33</v>
      </c>
      <c r="B36" s="781"/>
      <c r="C36" s="781"/>
      <c r="D36" s="782"/>
      <c r="E36" s="783"/>
      <c r="F36" s="784"/>
      <c r="G36" s="784"/>
      <c r="H36" s="808">
        <f>TRUNC(SUM(G19:G34),2)</f>
        <v>165.33</v>
      </c>
    </row>
    <row r="37" spans="1:8">
      <c r="A37" s="809"/>
      <c r="B37" s="810"/>
      <c r="C37" s="810"/>
      <c r="D37" s="788"/>
      <c r="E37" s="789"/>
      <c r="F37" s="790"/>
      <c r="G37" s="790"/>
      <c r="H37" s="791"/>
    </row>
    <row r="38" spans="1:8">
      <c r="A38" s="1249" t="s">
        <v>38298</v>
      </c>
      <c r="B38" s="1250" t="s">
        <v>20</v>
      </c>
      <c r="C38" s="1251" t="s">
        <v>38292</v>
      </c>
      <c r="D38" s="1250" t="s">
        <v>31</v>
      </c>
      <c r="E38" s="1253" t="s">
        <v>30</v>
      </c>
      <c r="F38" s="1254" t="s">
        <v>29</v>
      </c>
      <c r="G38" s="1254"/>
      <c r="H38" s="1255" t="s">
        <v>28</v>
      </c>
    </row>
    <row r="39" spans="1:8">
      <c r="A39" s="1249"/>
      <c r="B39" s="1250"/>
      <c r="C39" s="1252"/>
      <c r="D39" s="1250"/>
      <c r="E39" s="1253"/>
      <c r="F39" s="770" t="s">
        <v>38293</v>
      </c>
      <c r="G39" s="770" t="s">
        <v>38294</v>
      </c>
      <c r="H39" s="1255"/>
    </row>
    <row r="40" spans="1:8">
      <c r="A40" s="811"/>
      <c r="B40" s="812"/>
      <c r="C40" s="812"/>
      <c r="D40" s="812"/>
      <c r="E40" s="813"/>
      <c r="F40" s="814"/>
      <c r="G40" s="814">
        <f>E40*F40</f>
        <v>0</v>
      </c>
      <c r="H40" s="814"/>
    </row>
    <row r="41" spans="1:8">
      <c r="A41" s="815"/>
      <c r="B41" s="816"/>
      <c r="C41" s="816"/>
      <c r="D41" s="816"/>
      <c r="E41" s="817"/>
      <c r="F41" s="818"/>
      <c r="G41" s="818">
        <f>E41*F41</f>
        <v>0</v>
      </c>
      <c r="H41" s="818"/>
    </row>
    <row r="42" spans="1:8">
      <c r="A42" s="780" t="s">
        <v>28</v>
      </c>
      <c r="B42" s="781"/>
      <c r="C42" s="781"/>
      <c r="D42" s="782"/>
      <c r="E42" s="783"/>
      <c r="F42" s="784"/>
      <c r="G42" s="784"/>
      <c r="H42" s="808">
        <f>SUM(G40:G41)</f>
        <v>0</v>
      </c>
    </row>
    <row r="43" spans="1:8">
      <c r="A43" s="787"/>
      <c r="B43" s="788"/>
      <c r="C43" s="788"/>
      <c r="D43" s="788"/>
      <c r="E43" s="789"/>
      <c r="F43" s="790"/>
      <c r="G43" s="790"/>
      <c r="H43" s="791"/>
    </row>
    <row r="44" spans="1:8" ht="20.100000000000001" customHeight="1">
      <c r="A44" s="1256" t="s">
        <v>38299</v>
      </c>
      <c r="B44" s="1257"/>
      <c r="C44" s="1257"/>
      <c r="D44" s="1257"/>
      <c r="E44" s="1257"/>
      <c r="F44" s="1257"/>
      <c r="G44" s="1258"/>
      <c r="H44" s="819">
        <f>ROUND(H15+H36+H42,2)</f>
        <v>165.33</v>
      </c>
    </row>
    <row r="45" spans="1:8">
      <c r="A45" s="820"/>
      <c r="H45" s="821"/>
    </row>
    <row r="46" spans="1:8">
      <c r="A46" s="1247" t="s">
        <v>91</v>
      </c>
      <c r="B46" s="1247"/>
      <c r="C46" s="1247"/>
      <c r="D46" s="756" t="s">
        <v>37</v>
      </c>
      <c r="E46" s="756" t="s">
        <v>19</v>
      </c>
      <c r="F46" s="757" t="s">
        <v>0</v>
      </c>
      <c r="G46" s="757" t="s">
        <v>36</v>
      </c>
      <c r="H46" s="758" t="s">
        <v>35</v>
      </c>
    </row>
    <row r="47" spans="1:8">
      <c r="A47" s="1248" t="s">
        <v>38300</v>
      </c>
      <c r="B47" s="1248"/>
      <c r="C47" s="1248"/>
      <c r="D47" s="759" t="s">
        <v>38301</v>
      </c>
      <c r="E47" s="760" t="str">
        <f>IFERROR(CONCATENATE(VLOOKUP(D47,#REF!,2,FALSE)," / ",VLOOKUP(D47,#REF!,2,FALSE)),"")</f>
        <v/>
      </c>
      <c r="F47" s="761" t="s">
        <v>89</v>
      </c>
      <c r="G47" s="762">
        <f>H54</f>
        <v>0</v>
      </c>
      <c r="H47" s="763" t="s">
        <v>38290</v>
      </c>
    </row>
    <row r="48" spans="1:8">
      <c r="A48" s="764"/>
      <c r="B48" s="765"/>
      <c r="C48" s="766"/>
      <c r="D48" s="765"/>
      <c r="E48" s="767"/>
      <c r="F48" s="768"/>
      <c r="G48" s="768"/>
      <c r="H48" s="769"/>
    </row>
    <row r="49" spans="1:8">
      <c r="A49" s="1249" t="s">
        <v>38291</v>
      </c>
      <c r="B49" s="1250" t="s">
        <v>20</v>
      </c>
      <c r="C49" s="1251" t="s">
        <v>38292</v>
      </c>
      <c r="D49" s="1250" t="s">
        <v>31</v>
      </c>
      <c r="E49" s="1253" t="s">
        <v>30</v>
      </c>
      <c r="F49" s="1254" t="s">
        <v>29</v>
      </c>
      <c r="G49" s="1254"/>
      <c r="H49" s="1255" t="s">
        <v>34</v>
      </c>
    </row>
    <row r="50" spans="1:8">
      <c r="A50" s="1249"/>
      <c r="B50" s="1250"/>
      <c r="C50" s="1252"/>
      <c r="D50" s="1250"/>
      <c r="E50" s="1253"/>
      <c r="F50" s="770" t="s">
        <v>38293</v>
      </c>
      <c r="G50" s="770" t="s">
        <v>38294</v>
      </c>
      <c r="H50" s="1255"/>
    </row>
    <row r="51" spans="1:8">
      <c r="A51" s="771"/>
      <c r="B51" s="772"/>
      <c r="C51" s="773"/>
      <c r="D51" s="773"/>
      <c r="E51" s="774"/>
      <c r="F51" s="775"/>
      <c r="G51" s="775">
        <f>E51*F51</f>
        <v>0</v>
      </c>
      <c r="H51" s="775"/>
    </row>
    <row r="52" spans="1:8">
      <c r="A52" s="776"/>
      <c r="B52" s="777"/>
      <c r="C52" s="777"/>
      <c r="D52" s="777"/>
      <c r="E52" s="778"/>
      <c r="F52" s="779"/>
      <c r="G52" s="779"/>
      <c r="H52" s="779"/>
    </row>
    <row r="53" spans="1:8">
      <c r="A53" s="780" t="s">
        <v>34</v>
      </c>
      <c r="B53" s="781"/>
      <c r="C53" s="781"/>
      <c r="D53" s="782"/>
      <c r="E53" s="783"/>
      <c r="F53" s="784"/>
      <c r="G53" s="785"/>
      <c r="H53" s="786">
        <f>SUM(G51:G51)</f>
        <v>0</v>
      </c>
    </row>
    <row r="54" spans="1:8">
      <c r="A54" s="787"/>
      <c r="B54" s="788"/>
      <c r="C54" s="788"/>
      <c r="D54" s="788"/>
      <c r="E54" s="789"/>
      <c r="F54" s="790"/>
      <c r="G54" s="790"/>
      <c r="H54" s="791"/>
    </row>
    <row r="55" spans="1:8">
      <c r="A55" s="1249" t="s">
        <v>38295</v>
      </c>
      <c r="B55" s="1250" t="s">
        <v>20</v>
      </c>
      <c r="C55" s="1251" t="s">
        <v>38292</v>
      </c>
      <c r="D55" s="1250" t="s">
        <v>31</v>
      </c>
      <c r="E55" s="1253" t="s">
        <v>30</v>
      </c>
      <c r="F55" s="1254" t="s">
        <v>29</v>
      </c>
      <c r="G55" s="1254"/>
      <c r="H55" s="1255" t="s">
        <v>33</v>
      </c>
    </row>
    <row r="56" spans="1:8">
      <c r="A56" s="1249"/>
      <c r="B56" s="1250"/>
      <c r="C56" s="1252"/>
      <c r="D56" s="1250"/>
      <c r="E56" s="1253"/>
      <c r="F56" s="770" t="s">
        <v>38293</v>
      </c>
      <c r="G56" s="770" t="s">
        <v>38294</v>
      </c>
      <c r="H56" s="1255"/>
    </row>
    <row r="57" spans="1:8">
      <c r="A57" s="792" t="s">
        <v>38258</v>
      </c>
      <c r="B57" s="793"/>
      <c r="C57" s="793" t="s">
        <v>34830</v>
      </c>
      <c r="D57" s="793" t="s">
        <v>38297</v>
      </c>
      <c r="E57" s="822">
        <f>1000/(10*500)</f>
        <v>0.2</v>
      </c>
      <c r="F57" s="823">
        <f>VLOOKUP(A57,K2_Cotacoes_Mat_Escri!B:F,5,FALSE)</f>
        <v>337.70000000000005</v>
      </c>
      <c r="G57" s="796">
        <f>E57*F57</f>
        <v>67.540000000000006</v>
      </c>
      <c r="H57" s="797"/>
    </row>
    <row r="58" spans="1:8">
      <c r="A58" s="798" t="s">
        <v>38259</v>
      </c>
      <c r="B58" s="800"/>
      <c r="C58" s="800" t="s">
        <v>34830</v>
      </c>
      <c r="D58" s="800" t="s">
        <v>38297</v>
      </c>
      <c r="E58" s="824">
        <f>(3/3)/24</f>
        <v>4.1666666666666664E-2</v>
      </c>
      <c r="F58" s="825">
        <f>VLOOKUP(A58,K2_Cotacoes_Mat_Escri!B:F,5,FALSE)</f>
        <v>38.9</v>
      </c>
      <c r="G58" s="803">
        <f t="shared" ref="G58:G73" si="1">E58*F58</f>
        <v>1.6208333333333331</v>
      </c>
      <c r="H58" s="804"/>
    </row>
    <row r="59" spans="1:8" ht="22.5">
      <c r="A59" s="798" t="s">
        <v>38260</v>
      </c>
      <c r="B59" s="800"/>
      <c r="C59" s="800" t="s">
        <v>34830</v>
      </c>
      <c r="D59" s="800" t="s">
        <v>38297</v>
      </c>
      <c r="E59" s="824">
        <f>(3*1/2)/50</f>
        <v>0.03</v>
      </c>
      <c r="F59" s="825">
        <f>VLOOKUP(A59,K2_Cotacoes_Mat_Escri!B:F,5,FALSE)</f>
        <v>41.35</v>
      </c>
      <c r="G59" s="803">
        <f t="shared" si="1"/>
        <v>1.2404999999999999</v>
      </c>
      <c r="H59" s="804"/>
    </row>
    <row r="60" spans="1:8">
      <c r="A60" s="798" t="s">
        <v>38261</v>
      </c>
      <c r="B60" s="800"/>
      <c r="C60" s="800" t="s">
        <v>34830</v>
      </c>
      <c r="D60" s="800" t="s">
        <v>38297</v>
      </c>
      <c r="E60" s="824">
        <f>(3*1/2)/50</f>
        <v>0.03</v>
      </c>
      <c r="F60" s="825">
        <f>VLOOKUP(A60,K2_Cotacoes_Mat_Escri!B:F,5,FALSE)</f>
        <v>41.35</v>
      </c>
      <c r="G60" s="803">
        <f t="shared" si="1"/>
        <v>1.2404999999999999</v>
      </c>
      <c r="H60" s="804"/>
    </row>
    <row r="61" spans="1:8">
      <c r="A61" s="798" t="s">
        <v>38262</v>
      </c>
      <c r="B61" s="800"/>
      <c r="C61" s="800" t="s">
        <v>34830</v>
      </c>
      <c r="D61" s="800" t="s">
        <v>38297</v>
      </c>
      <c r="E61" s="824">
        <f>(3*1/3)/12</f>
        <v>8.3333333333333329E-2</v>
      </c>
      <c r="F61" s="825">
        <f>VLOOKUP(A61,K2_Cotacoes_Mat_Escri!B:F,5,FALSE)</f>
        <v>15.85</v>
      </c>
      <c r="G61" s="803">
        <f t="shared" si="1"/>
        <v>1.3208333333333333</v>
      </c>
      <c r="H61" s="804"/>
    </row>
    <row r="62" spans="1:8">
      <c r="A62" s="798" t="s">
        <v>38263</v>
      </c>
      <c r="B62" s="800"/>
      <c r="C62" s="800" t="s">
        <v>34830</v>
      </c>
      <c r="D62" s="800" t="s">
        <v>38297</v>
      </c>
      <c r="E62" s="824">
        <v>0.5</v>
      </c>
      <c r="F62" s="825">
        <f>VLOOKUP(A62,K2_Cotacoes_Mat_Escri!B:F,5,FALSE)</f>
        <v>7.67</v>
      </c>
      <c r="G62" s="803">
        <f t="shared" si="1"/>
        <v>3.835</v>
      </c>
      <c r="H62" s="804"/>
    </row>
    <row r="63" spans="1:8">
      <c r="A63" s="798" t="s">
        <v>38264</v>
      </c>
      <c r="B63" s="800"/>
      <c r="C63" s="800" t="s">
        <v>34830</v>
      </c>
      <c r="D63" s="800" t="s">
        <v>38297</v>
      </c>
      <c r="E63" s="824">
        <v>0.5</v>
      </c>
      <c r="F63" s="825">
        <f>VLOOKUP(A63,K2_Cotacoes_Mat_Escri!B:F,5,FALSE)</f>
        <v>8.9</v>
      </c>
      <c r="G63" s="803">
        <f t="shared" si="1"/>
        <v>4.45</v>
      </c>
      <c r="H63" s="804"/>
    </row>
    <row r="64" spans="1:8">
      <c r="A64" s="798" t="s">
        <v>38265</v>
      </c>
      <c r="B64" s="800"/>
      <c r="C64" s="800" t="s">
        <v>34830</v>
      </c>
      <c r="D64" s="800" t="s">
        <v>38297</v>
      </c>
      <c r="E64" s="824">
        <f>(1/6)/12</f>
        <v>1.3888888888888888E-2</v>
      </c>
      <c r="F64" s="825">
        <f>VLOOKUP(A64,K2_Cotacoes_Mat_Escri!B:F,5,FALSE)</f>
        <v>36.9</v>
      </c>
      <c r="G64" s="803">
        <f t="shared" si="1"/>
        <v>0.51249999999999996</v>
      </c>
      <c r="H64" s="804"/>
    </row>
    <row r="65" spans="1:8">
      <c r="A65" s="798" t="s">
        <v>38266</v>
      </c>
      <c r="B65" s="800"/>
      <c r="C65" s="800" t="s">
        <v>34830</v>
      </c>
      <c r="D65" s="800" t="s">
        <v>38296</v>
      </c>
      <c r="E65" s="824">
        <f>10/100</f>
        <v>0.1</v>
      </c>
      <c r="F65" s="825">
        <f>VLOOKUP(A65,K2_Cotacoes_Mat_Escri!B:F,5,FALSE)</f>
        <v>66.959999999999994</v>
      </c>
      <c r="G65" s="803">
        <f t="shared" si="1"/>
        <v>6.6959999999999997</v>
      </c>
      <c r="H65" s="804"/>
    </row>
    <row r="66" spans="1:8">
      <c r="A66" s="798" t="s">
        <v>38267</v>
      </c>
      <c r="B66" s="800"/>
      <c r="C66" s="800" t="s">
        <v>34830</v>
      </c>
      <c r="D66" s="800" t="s">
        <v>38297</v>
      </c>
      <c r="E66" s="824">
        <f>(1/12)/6</f>
        <v>1.3888888888888888E-2</v>
      </c>
      <c r="F66" s="825">
        <f>VLOOKUP(A66,K2_Cotacoes_Mat_Escri!B:F,5,FALSE)</f>
        <v>16.62</v>
      </c>
      <c r="G66" s="803">
        <f t="shared" si="1"/>
        <v>0.23083333333333333</v>
      </c>
      <c r="H66" s="804"/>
    </row>
    <row r="67" spans="1:8" ht="22.5">
      <c r="A67" s="798" t="s">
        <v>38268</v>
      </c>
      <c r="B67" s="800"/>
      <c r="C67" s="800" t="s">
        <v>34830</v>
      </c>
      <c r="D67" s="800" t="s">
        <v>38297</v>
      </c>
      <c r="E67" s="824">
        <f>(3/12)/6</f>
        <v>4.1666666666666664E-2</v>
      </c>
      <c r="F67" s="825">
        <f>VLOOKUP(A67,K2_Cotacoes_Mat_Escri!B:F,5,FALSE)</f>
        <v>40.04</v>
      </c>
      <c r="G67" s="803">
        <f t="shared" si="1"/>
        <v>1.6683333333333332</v>
      </c>
      <c r="H67" s="804"/>
    </row>
    <row r="68" spans="1:8">
      <c r="A68" s="798" t="s">
        <v>38269</v>
      </c>
      <c r="B68" s="800"/>
      <c r="C68" s="800" t="s">
        <v>34830</v>
      </c>
      <c r="D68" s="800" t="s">
        <v>39</v>
      </c>
      <c r="E68" s="824">
        <f>3/3</f>
        <v>1</v>
      </c>
      <c r="F68" s="825">
        <f>VLOOKUP(A68,K2_Cotacoes_Mat_Escri!B:F,5,FALSE)</f>
        <v>16.55</v>
      </c>
      <c r="G68" s="803">
        <f t="shared" si="1"/>
        <v>16.55</v>
      </c>
      <c r="H68" s="804"/>
    </row>
    <row r="69" spans="1:8">
      <c r="A69" s="798" t="s">
        <v>38270</v>
      </c>
      <c r="B69" s="800"/>
      <c r="C69" s="800" t="s">
        <v>34830</v>
      </c>
      <c r="D69" s="800" t="s">
        <v>39</v>
      </c>
      <c r="E69" s="824">
        <v>0.5</v>
      </c>
      <c r="F69" s="825">
        <f>VLOOKUP(A69,K2_Cotacoes_Mat_Escri!B:F,5,FALSE)</f>
        <v>8</v>
      </c>
      <c r="G69" s="803">
        <f t="shared" si="1"/>
        <v>4</v>
      </c>
      <c r="H69" s="804"/>
    </row>
    <row r="70" spans="1:8">
      <c r="A70" s="798" t="s">
        <v>38271</v>
      </c>
      <c r="B70" s="800"/>
      <c r="C70" s="800" t="s">
        <v>34830</v>
      </c>
      <c r="D70" s="800" t="s">
        <v>39</v>
      </c>
      <c r="E70" s="824">
        <f>(3/6)/12</f>
        <v>4.1666666666666664E-2</v>
      </c>
      <c r="F70" s="825">
        <f>VLOOKUP(A70,K2_Cotacoes_Mat_Escri!B:F,5,FALSE)</f>
        <v>36.9</v>
      </c>
      <c r="G70" s="803">
        <f t="shared" si="1"/>
        <v>1.5374999999999999</v>
      </c>
      <c r="H70" s="804"/>
    </row>
    <row r="71" spans="1:8" ht="22.5">
      <c r="A71" s="798" t="s">
        <v>38272</v>
      </c>
      <c r="B71" s="800"/>
      <c r="C71" s="800" t="s">
        <v>34830</v>
      </c>
      <c r="D71" s="800" t="s">
        <v>38297</v>
      </c>
      <c r="E71" s="824">
        <v>0.3</v>
      </c>
      <c r="F71" s="825">
        <f>VLOOKUP(A71,K2_Cotacoes_Mat_Escri!B:F,5,FALSE)</f>
        <v>12.5</v>
      </c>
      <c r="G71" s="803">
        <f t="shared" si="1"/>
        <v>3.75</v>
      </c>
      <c r="H71" s="804"/>
    </row>
    <row r="72" spans="1:8">
      <c r="A72" s="798" t="s">
        <v>38273</v>
      </c>
      <c r="B72" s="800"/>
      <c r="C72" s="800" t="s">
        <v>34830</v>
      </c>
      <c r="D72" s="800" t="s">
        <v>39</v>
      </c>
      <c r="E72" s="824">
        <v>0.1</v>
      </c>
      <c r="F72" s="825">
        <f>VLOOKUP(A72,K2_Cotacoes_Mat_Escri!B:F,5,FALSE)</f>
        <v>81.56</v>
      </c>
      <c r="G72" s="803">
        <f t="shared" si="1"/>
        <v>8.1560000000000006</v>
      </c>
      <c r="H72" s="804"/>
    </row>
    <row r="73" spans="1:8">
      <c r="A73" s="826" t="s">
        <v>38274</v>
      </c>
      <c r="B73" s="827"/>
      <c r="C73" s="828" t="s">
        <v>34830</v>
      </c>
      <c r="D73" s="828" t="s">
        <v>39</v>
      </c>
      <c r="E73" s="829">
        <f>20/500</f>
        <v>0.04</v>
      </c>
      <c r="F73" s="825">
        <f>VLOOKUP(A73,K2_Cotacoes_Mat_Escri!B:F,5,FALSE)</f>
        <v>96.86</v>
      </c>
      <c r="G73" s="830">
        <f t="shared" si="1"/>
        <v>3.8744000000000001</v>
      </c>
      <c r="H73" s="831"/>
    </row>
    <row r="74" spans="1:8">
      <c r="A74" s="780" t="s">
        <v>33</v>
      </c>
      <c r="B74" s="781"/>
      <c r="C74" s="781"/>
      <c r="D74" s="782"/>
      <c r="E74" s="783"/>
      <c r="F74" s="784"/>
      <c r="G74" s="784"/>
      <c r="H74" s="808">
        <f>TRUNC(SUM(G57:G73),2)</f>
        <v>128.22</v>
      </c>
    </row>
    <row r="75" spans="1:8">
      <c r="A75" s="809"/>
      <c r="B75" s="810"/>
      <c r="C75" s="810"/>
      <c r="D75" s="788"/>
      <c r="E75" s="789"/>
      <c r="F75" s="790"/>
      <c r="G75" s="790"/>
      <c r="H75" s="791"/>
    </row>
    <row r="76" spans="1:8">
      <c r="A76" s="1249" t="s">
        <v>38298</v>
      </c>
      <c r="B76" s="1250" t="s">
        <v>20</v>
      </c>
      <c r="C76" s="1251" t="s">
        <v>38292</v>
      </c>
      <c r="D76" s="1250" t="s">
        <v>31</v>
      </c>
      <c r="E76" s="1253" t="s">
        <v>30</v>
      </c>
      <c r="F76" s="1254" t="s">
        <v>29</v>
      </c>
      <c r="G76" s="1254"/>
      <c r="H76" s="1255" t="s">
        <v>28</v>
      </c>
    </row>
    <row r="77" spans="1:8">
      <c r="A77" s="1249"/>
      <c r="B77" s="1250"/>
      <c r="C77" s="1252"/>
      <c r="D77" s="1250"/>
      <c r="E77" s="1253"/>
      <c r="F77" s="770" t="s">
        <v>38293</v>
      </c>
      <c r="G77" s="770" t="s">
        <v>38294</v>
      </c>
      <c r="H77" s="1255"/>
    </row>
    <row r="78" spans="1:8">
      <c r="A78" s="832"/>
      <c r="B78" s="833"/>
      <c r="C78" s="833"/>
      <c r="D78" s="833"/>
      <c r="E78" s="834"/>
      <c r="F78" s="835"/>
      <c r="G78" s="835">
        <f>E78*F78</f>
        <v>0</v>
      </c>
      <c r="H78" s="835"/>
    </row>
    <row r="79" spans="1:8">
      <c r="A79" s="815"/>
      <c r="B79" s="816"/>
      <c r="C79" s="816"/>
      <c r="D79" s="816"/>
      <c r="E79" s="817"/>
      <c r="F79" s="818"/>
      <c r="G79" s="818">
        <f>E79*F79</f>
        <v>0</v>
      </c>
      <c r="H79" s="818"/>
    </row>
    <row r="80" spans="1:8">
      <c r="A80" s="780" t="s">
        <v>28</v>
      </c>
      <c r="B80" s="781"/>
      <c r="C80" s="781"/>
      <c r="D80" s="782"/>
      <c r="E80" s="783"/>
      <c r="F80" s="784"/>
      <c r="G80" s="784"/>
      <c r="H80" s="808">
        <f>SUM(G78:G79)</f>
        <v>0</v>
      </c>
    </row>
    <row r="81" spans="1:8">
      <c r="A81" s="787"/>
      <c r="B81" s="788"/>
      <c r="C81" s="788"/>
      <c r="D81" s="788"/>
      <c r="E81" s="789"/>
      <c r="F81" s="790"/>
      <c r="G81" s="790"/>
      <c r="H81" s="791"/>
    </row>
    <row r="82" spans="1:8" ht="20.100000000000001" customHeight="1">
      <c r="A82" s="1256" t="s">
        <v>38302</v>
      </c>
      <c r="B82" s="1257"/>
      <c r="C82" s="1257"/>
      <c r="D82" s="1257"/>
      <c r="E82" s="1257"/>
      <c r="F82" s="1257"/>
      <c r="G82" s="1258"/>
      <c r="H82" s="397">
        <f>TRUNC(H53+H74+H80,2)</f>
        <v>128.22</v>
      </c>
    </row>
  </sheetData>
  <mergeCells count="49">
    <mergeCell ref="H76:H77"/>
    <mergeCell ref="A82:G82"/>
    <mergeCell ref="A76:A77"/>
    <mergeCell ref="B76:B77"/>
    <mergeCell ref="C76:C77"/>
    <mergeCell ref="D76:D77"/>
    <mergeCell ref="E76:E77"/>
    <mergeCell ref="F76:G76"/>
    <mergeCell ref="H49:H50"/>
    <mergeCell ref="A55:A56"/>
    <mergeCell ref="B55:B56"/>
    <mergeCell ref="C55:C56"/>
    <mergeCell ref="D55:D56"/>
    <mergeCell ref="E55:E56"/>
    <mergeCell ref="F55:G55"/>
    <mergeCell ref="H55:H56"/>
    <mergeCell ref="A44:G44"/>
    <mergeCell ref="A46:C46"/>
    <mergeCell ref="A47:C47"/>
    <mergeCell ref="A49:A50"/>
    <mergeCell ref="B49:B50"/>
    <mergeCell ref="C49:C50"/>
    <mergeCell ref="D49:D50"/>
    <mergeCell ref="E49:E50"/>
    <mergeCell ref="F49:G49"/>
    <mergeCell ref="H17:H18"/>
    <mergeCell ref="A38:A39"/>
    <mergeCell ref="B38:B39"/>
    <mergeCell ref="C38:C39"/>
    <mergeCell ref="D38:D39"/>
    <mergeCell ref="E38:E39"/>
    <mergeCell ref="F38:G38"/>
    <mergeCell ref="H38:H39"/>
    <mergeCell ref="A17:A18"/>
    <mergeCell ref="B17:B18"/>
    <mergeCell ref="C17:C18"/>
    <mergeCell ref="D17:D18"/>
    <mergeCell ref="E17:E18"/>
    <mergeCell ref="F17:G17"/>
    <mergeCell ref="A6:H6"/>
    <mergeCell ref="A8:C8"/>
    <mergeCell ref="A9:C9"/>
    <mergeCell ref="A11:A12"/>
    <mergeCell ref="B11:B12"/>
    <mergeCell ref="C11:C12"/>
    <mergeCell ref="D11:D12"/>
    <mergeCell ref="E11:E12"/>
    <mergeCell ref="F11:G11"/>
    <mergeCell ref="H11:H12"/>
  </mergeCells>
  <printOptions horizontalCentered="1"/>
  <pageMargins left="0.59055118110236227" right="0.59055118110236227" top="0.78740157480314965" bottom="0.78740157480314965" header="0.31496062992125984" footer="0.31496062992125984"/>
  <pageSetup paperSize="9" fitToHeight="0" orientation="landscape" r:id="rId1"/>
  <headerFooter alignWithMargins="0">
    <oddFooter>&amp;R&amp;P / &amp;N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7F56D-7B8D-4FD6-B0A4-B2DFCEB362F0}">
  <sheetPr>
    <tabColor rgb="FF00B050"/>
    <pageSetUpPr fitToPage="1"/>
  </sheetPr>
  <dimension ref="B1:M60"/>
  <sheetViews>
    <sheetView showZeros="0" view="pageBreakPreview" zoomScale="85" zoomScaleNormal="82" zoomScaleSheetLayoutView="85" workbookViewId="0">
      <pane ySplit="13" topLeftCell="A23" activePane="bottomLeft" state="frozen"/>
      <selection activeCell="A2" sqref="A2:H4"/>
      <selection pane="bottomLeft" activeCell="M13" sqref="M13"/>
    </sheetView>
  </sheetViews>
  <sheetFormatPr defaultRowHeight="15"/>
  <cols>
    <col min="2" max="2" width="7" style="684" customWidth="1"/>
    <col min="3" max="4" width="22.5703125" customWidth="1"/>
    <col min="5" max="5" width="15" style="706" customWidth="1"/>
    <col min="6" max="6" width="15.140625" customWidth="1"/>
    <col min="7" max="7" width="14.140625" customWidth="1"/>
    <col min="8" max="8" width="68" style="707" hidden="1" customWidth="1"/>
    <col min="9" max="9" width="11.140625" style="706" customWidth="1"/>
    <col min="10" max="10" width="11" customWidth="1"/>
    <col min="11" max="11" width="15.85546875" style="684" bestFit="1" customWidth="1"/>
    <col min="12" max="12" width="10.5703125" bestFit="1" customWidth="1"/>
    <col min="13" max="13" width="13.28515625" bestFit="1" customWidth="1"/>
  </cols>
  <sheetData>
    <row r="1" spans="2:11" ht="19.5" customHeight="1">
      <c r="B1" s="1261"/>
      <c r="C1" s="1262"/>
      <c r="D1" s="1262"/>
      <c r="E1" s="1262"/>
      <c r="F1" s="1262"/>
      <c r="G1" s="1262"/>
      <c r="H1" s="1262"/>
      <c r="I1" s="1262"/>
      <c r="J1" s="1263"/>
      <c r="K1" s="683"/>
    </row>
    <row r="2" spans="2:11">
      <c r="B2" s="677"/>
      <c r="C2" s="678"/>
      <c r="D2" s="678"/>
      <c r="E2" s="678"/>
      <c r="F2" s="678"/>
      <c r="G2" s="678"/>
      <c r="H2" s="678"/>
      <c r="I2" s="678"/>
      <c r="J2" s="679"/>
    </row>
    <row r="3" spans="2:11">
      <c r="B3" s="677"/>
      <c r="C3" s="678"/>
      <c r="D3" s="678"/>
      <c r="E3" s="678"/>
      <c r="F3" s="678"/>
      <c r="G3" s="678"/>
      <c r="H3" s="678"/>
      <c r="I3" s="678"/>
      <c r="J3" s="679"/>
    </row>
    <row r="4" spans="2:11">
      <c r="B4" s="677"/>
      <c r="C4" s="678"/>
      <c r="D4" s="678"/>
      <c r="E4" s="678"/>
      <c r="F4" s="678"/>
      <c r="G4" s="678"/>
      <c r="H4" s="678"/>
      <c r="I4" s="678"/>
      <c r="J4" s="679"/>
    </row>
    <row r="5" spans="2:11">
      <c r="B5" s="677"/>
      <c r="C5" s="678"/>
      <c r="D5" s="678"/>
      <c r="E5" s="678"/>
      <c r="F5" s="678"/>
      <c r="G5" s="678"/>
      <c r="H5" s="678"/>
      <c r="I5" s="678"/>
      <c r="J5" s="679"/>
    </row>
    <row r="6" spans="2:11">
      <c r="B6" s="677"/>
      <c r="C6" s="678"/>
      <c r="D6" s="678"/>
      <c r="E6" s="678"/>
      <c r="F6" s="678"/>
      <c r="G6" s="678"/>
      <c r="H6" s="678"/>
      <c r="I6" s="678"/>
      <c r="J6" s="679"/>
    </row>
    <row r="7" spans="2:11" ht="21" customHeight="1">
      <c r="B7" s="1264" t="s">
        <v>38163</v>
      </c>
      <c r="C7" s="1265"/>
      <c r="D7" s="1265"/>
      <c r="E7" s="1265"/>
      <c r="F7" s="1265"/>
      <c r="G7" s="1265"/>
      <c r="H7" s="1265"/>
      <c r="I7" s="1265"/>
      <c r="J7" s="1266"/>
    </row>
    <row r="8" spans="2:11" ht="21" customHeight="1">
      <c r="B8" s="1264"/>
      <c r="C8" s="1265"/>
      <c r="D8" s="1265"/>
      <c r="E8" s="1265"/>
      <c r="F8" s="1265"/>
      <c r="G8" s="1265"/>
      <c r="H8" s="1265"/>
      <c r="I8" s="1265"/>
      <c r="J8" s="1266"/>
    </row>
    <row r="9" spans="2:11" ht="30" customHeight="1">
      <c r="B9" s="1264"/>
      <c r="C9" s="1265"/>
      <c r="D9" s="1265"/>
      <c r="E9" s="1265"/>
      <c r="F9" s="1265"/>
      <c r="G9" s="1265"/>
      <c r="H9" s="1265"/>
      <c r="I9" s="1265"/>
      <c r="J9" s="1266"/>
    </row>
    <row r="10" spans="2:11" ht="12" customHeight="1">
      <c r="B10" s="1267"/>
      <c r="C10" s="1195"/>
      <c r="D10" s="1195"/>
      <c r="E10" s="1195"/>
      <c r="F10" s="1195"/>
      <c r="G10" s="1195"/>
      <c r="H10" s="1195"/>
      <c r="I10" s="1195"/>
      <c r="J10" s="1268"/>
    </row>
    <row r="11" spans="2:11" ht="21" customHeight="1">
      <c r="B11" s="1267" t="s">
        <v>38164</v>
      </c>
      <c r="C11" s="1195"/>
      <c r="D11" s="1195"/>
      <c r="E11" s="1195"/>
      <c r="F11" s="1195"/>
      <c r="G11" s="1195"/>
      <c r="H11" s="1195"/>
      <c r="I11" s="1195"/>
      <c r="J11" s="1268"/>
    </row>
    <row r="12" spans="2:11" ht="15.75" customHeight="1" thickBot="1">
      <c r="B12" s="1269" t="s">
        <v>38165</v>
      </c>
      <c r="C12" s="1214"/>
      <c r="D12" s="1214"/>
      <c r="E12" s="1214"/>
      <c r="F12" s="1214"/>
      <c r="G12" s="1214"/>
      <c r="H12" s="1214"/>
      <c r="I12" s="1214"/>
      <c r="J12" s="1270"/>
    </row>
    <row r="13" spans="2:11" ht="30" customHeight="1">
      <c r="B13" s="685" t="s">
        <v>96</v>
      </c>
      <c r="C13" s="686" t="s">
        <v>38166</v>
      </c>
      <c r="D13" s="686" t="s">
        <v>38167</v>
      </c>
      <c r="E13" s="686" t="s">
        <v>38168</v>
      </c>
      <c r="F13" s="687" t="s">
        <v>38169</v>
      </c>
      <c r="G13" s="687" t="s">
        <v>38170</v>
      </c>
      <c r="H13" s="688" t="s">
        <v>23</v>
      </c>
      <c r="I13" s="689" t="s">
        <v>34792</v>
      </c>
      <c r="J13" s="690" t="s">
        <v>38171</v>
      </c>
    </row>
    <row r="14" spans="2:11" ht="24.95" customHeight="1">
      <c r="B14" s="691">
        <v>1</v>
      </c>
      <c r="C14" s="1259" t="s">
        <v>38172</v>
      </c>
      <c r="D14" s="1259"/>
      <c r="E14" s="1259"/>
      <c r="F14" s="1259"/>
      <c r="G14" s="1259"/>
      <c r="H14" s="1259"/>
      <c r="I14" s="1259"/>
      <c r="J14" s="1260"/>
      <c r="K14" s="692"/>
    </row>
    <row r="15" spans="2:11" ht="39" customHeight="1">
      <c r="B15" s="693" t="s">
        <v>35100</v>
      </c>
      <c r="C15" s="1271" t="s">
        <v>38173</v>
      </c>
      <c r="D15" s="694" t="s">
        <v>38174</v>
      </c>
      <c r="E15" s="694" t="s">
        <v>38175</v>
      </c>
      <c r="F15" s="694" t="s">
        <v>38176</v>
      </c>
      <c r="G15" s="694"/>
      <c r="H15" s="695"/>
      <c r="I15" s="694" t="s">
        <v>38177</v>
      </c>
      <c r="J15" s="696">
        <f>ROUND(2500/30,2)</f>
        <v>83.33</v>
      </c>
      <c r="K15" s="697"/>
    </row>
    <row r="16" spans="2:11" ht="37.5" customHeight="1">
      <c r="B16" s="693" t="s">
        <v>35101</v>
      </c>
      <c r="C16" s="1271"/>
      <c r="D16" s="694" t="s">
        <v>38174</v>
      </c>
      <c r="E16" s="694" t="s">
        <v>38178</v>
      </c>
      <c r="F16" s="694" t="s">
        <v>38179</v>
      </c>
      <c r="G16" s="694"/>
      <c r="H16" s="695"/>
      <c r="I16" s="694" t="s">
        <v>38177</v>
      </c>
      <c r="J16" s="696">
        <f>ROUND(3600/90,2)</f>
        <v>40</v>
      </c>
      <c r="K16" s="697"/>
    </row>
    <row r="17" spans="2:11" ht="30" customHeight="1">
      <c r="B17" s="693" t="s">
        <v>35104</v>
      </c>
      <c r="C17" s="1271"/>
      <c r="D17" s="694" t="s">
        <v>38174</v>
      </c>
      <c r="E17" s="694" t="s">
        <v>38180</v>
      </c>
      <c r="F17" s="698" t="s">
        <v>38181</v>
      </c>
      <c r="G17" s="694"/>
      <c r="H17" s="695"/>
      <c r="I17" s="694" t="s">
        <v>38177</v>
      </c>
      <c r="J17" s="696">
        <f>ROUND(1500/35,2)</f>
        <v>42.86</v>
      </c>
      <c r="K17" s="697"/>
    </row>
    <row r="18" spans="2:11" ht="38.25" customHeight="1">
      <c r="B18" s="693" t="s">
        <v>35106</v>
      </c>
      <c r="C18" s="1271"/>
      <c r="D18" s="694" t="s">
        <v>38174</v>
      </c>
      <c r="E18" s="698" t="s">
        <v>38182</v>
      </c>
      <c r="F18" s="698" t="s">
        <v>38183</v>
      </c>
      <c r="G18" s="694"/>
      <c r="H18" s="695"/>
      <c r="I18" s="694" t="s">
        <v>38177</v>
      </c>
      <c r="J18" s="696">
        <f>ROUND(4900/90,2)</f>
        <v>54.44</v>
      </c>
      <c r="K18" s="697"/>
    </row>
    <row r="19" spans="2:11" ht="20.100000000000001" customHeight="1">
      <c r="B19" s="1217" t="s">
        <v>38184</v>
      </c>
      <c r="C19" s="1218"/>
      <c r="D19" s="1218"/>
      <c r="E19" s="1218"/>
      <c r="F19" s="1218"/>
      <c r="G19" s="1218"/>
      <c r="H19" s="1218"/>
      <c r="I19" s="1218"/>
      <c r="J19" s="699">
        <f>ROUND(MEDIAN(J15:J18),2)</f>
        <v>48.65</v>
      </c>
      <c r="K19" s="697"/>
    </row>
    <row r="20" spans="2:11" ht="24.95" customHeight="1">
      <c r="B20" s="691">
        <v>2</v>
      </c>
      <c r="C20" s="1259" t="s">
        <v>38185</v>
      </c>
      <c r="D20" s="1259"/>
      <c r="E20" s="1259"/>
      <c r="F20" s="1259"/>
      <c r="G20" s="1259"/>
      <c r="H20" s="1259"/>
      <c r="I20" s="1259"/>
      <c r="J20" s="1260"/>
      <c r="K20" s="697"/>
    </row>
    <row r="21" spans="2:11" ht="30" customHeight="1">
      <c r="B21" s="693" t="s">
        <v>35107</v>
      </c>
      <c r="C21" s="1272" t="s">
        <v>38186</v>
      </c>
      <c r="D21" s="694" t="s">
        <v>38174</v>
      </c>
      <c r="E21" s="694" t="s">
        <v>38175</v>
      </c>
      <c r="F21" s="694" t="s">
        <v>38176</v>
      </c>
      <c r="G21" s="694"/>
      <c r="H21" s="695"/>
      <c r="I21" s="694" t="s">
        <v>38177</v>
      </c>
      <c r="J21" s="696">
        <f>ROUND((230+500)/30,2)</f>
        <v>24.33</v>
      </c>
      <c r="K21" s="697"/>
    </row>
    <row r="22" spans="2:11" ht="30" customHeight="1">
      <c r="B22" s="693" t="s">
        <v>35110</v>
      </c>
      <c r="C22" s="1272"/>
      <c r="D22" s="694" t="s">
        <v>38174</v>
      </c>
      <c r="E22" s="694" t="s">
        <v>38178</v>
      </c>
      <c r="F22" s="694" t="s">
        <v>38179</v>
      </c>
      <c r="G22" s="694"/>
      <c r="H22" s="695"/>
      <c r="I22" s="694" t="s">
        <v>38177</v>
      </c>
      <c r="J22" s="696">
        <f>ROUND((1350)/90,2)</f>
        <v>15</v>
      </c>
      <c r="K22" s="697"/>
    </row>
    <row r="23" spans="2:11" ht="30" customHeight="1">
      <c r="B23" s="693" t="s">
        <v>35115</v>
      </c>
      <c r="C23" s="1272"/>
      <c r="D23" s="694" t="s">
        <v>38174</v>
      </c>
      <c r="E23" s="694" t="s">
        <v>38180</v>
      </c>
      <c r="F23" s="698" t="s">
        <v>38181</v>
      </c>
      <c r="G23" s="694"/>
      <c r="H23" s="695"/>
      <c r="I23" s="694" t="s">
        <v>38177</v>
      </c>
      <c r="J23" s="696">
        <f>ROUND((307)/35,2)</f>
        <v>8.77</v>
      </c>
      <c r="K23" s="697"/>
    </row>
    <row r="24" spans="2:11" ht="30" customHeight="1">
      <c r="B24" s="693" t="s">
        <v>35117</v>
      </c>
      <c r="C24" s="1272"/>
      <c r="D24" s="694" t="s">
        <v>38174</v>
      </c>
      <c r="E24" s="698" t="s">
        <v>38182</v>
      </c>
      <c r="F24" s="698" t="s">
        <v>38183</v>
      </c>
      <c r="G24" s="694"/>
      <c r="H24" s="695"/>
      <c r="I24" s="694" t="s">
        <v>38177</v>
      </c>
      <c r="J24" s="696">
        <f>ROUND((940)/90,2)</f>
        <v>10.44</v>
      </c>
      <c r="K24" s="697"/>
    </row>
    <row r="25" spans="2:11" ht="20.100000000000001" customHeight="1">
      <c r="B25" s="1217" t="s">
        <v>38184</v>
      </c>
      <c r="C25" s="1218"/>
      <c r="D25" s="1218"/>
      <c r="E25" s="1218"/>
      <c r="F25" s="1218"/>
      <c r="G25" s="1218"/>
      <c r="H25" s="1218"/>
      <c r="I25" s="1218"/>
      <c r="J25" s="699">
        <f>ROUND(MEDIAN(J21:J24),2)</f>
        <v>12.72</v>
      </c>
      <c r="K25" s="692"/>
    </row>
    <row r="26" spans="2:11" ht="24.95" customHeight="1">
      <c r="B26" s="691">
        <v>3</v>
      </c>
      <c r="C26" s="1259" t="s">
        <v>38187</v>
      </c>
      <c r="D26" s="1259"/>
      <c r="E26" s="1259"/>
      <c r="F26" s="1259"/>
      <c r="G26" s="1259"/>
      <c r="H26" s="1259"/>
      <c r="I26" s="1259"/>
      <c r="J26" s="1260"/>
      <c r="K26" s="692" t="s">
        <v>38188</v>
      </c>
    </row>
    <row r="27" spans="2:11" ht="30" customHeight="1">
      <c r="B27" s="693" t="s">
        <v>35119</v>
      </c>
      <c r="C27" s="1272" t="s">
        <v>38189</v>
      </c>
      <c r="D27" s="694" t="s">
        <v>38174</v>
      </c>
      <c r="E27" s="694"/>
      <c r="F27" s="694" t="s">
        <v>34838</v>
      </c>
      <c r="G27" s="700"/>
      <c r="H27" s="695"/>
      <c r="I27" s="694" t="s">
        <v>39</v>
      </c>
      <c r="J27" s="696">
        <f>333.22+68.16</f>
        <v>401.38</v>
      </c>
      <c r="K27" s="692"/>
    </row>
    <row r="28" spans="2:11">
      <c r="B28" s="693" t="s">
        <v>35132</v>
      </c>
      <c r="C28" s="1272"/>
      <c r="D28" s="694" t="s">
        <v>38174</v>
      </c>
      <c r="E28" s="694"/>
      <c r="F28" s="694" t="s">
        <v>34819</v>
      </c>
      <c r="G28" s="700"/>
      <c r="H28" s="695"/>
      <c r="I28" s="694" t="s">
        <v>39</v>
      </c>
      <c r="J28" s="696">
        <f>231.79+151.32</f>
        <v>383.11</v>
      </c>
      <c r="K28" s="692"/>
    </row>
    <row r="29" spans="2:11" ht="30" customHeight="1">
      <c r="B29" s="693" t="s">
        <v>35137</v>
      </c>
      <c r="C29" s="1272"/>
      <c r="D29" s="694" t="s">
        <v>38174</v>
      </c>
      <c r="E29" s="694"/>
      <c r="F29" s="694" t="s">
        <v>38190</v>
      </c>
      <c r="G29" s="700"/>
      <c r="H29" s="695"/>
      <c r="I29" s="694" t="s">
        <v>39</v>
      </c>
      <c r="J29" s="696">
        <f>242.07+149</f>
        <v>391.07</v>
      </c>
      <c r="K29" s="692"/>
    </row>
    <row r="30" spans="2:11" ht="20.100000000000001" customHeight="1">
      <c r="B30" s="1217" t="s">
        <v>38191</v>
      </c>
      <c r="C30" s="1218"/>
      <c r="D30" s="1218"/>
      <c r="E30" s="1218"/>
      <c r="F30" s="1218"/>
      <c r="G30" s="1218"/>
      <c r="H30" s="1218"/>
      <c r="I30" s="1218"/>
      <c r="J30" s="699">
        <f>ROUND(MEDIAN(J27:J29),2)</f>
        <v>391.07</v>
      </c>
      <c r="K30" s="692"/>
    </row>
    <row r="31" spans="2:11" ht="24.95" customHeight="1">
      <c r="B31" s="691">
        <v>4</v>
      </c>
      <c r="C31" s="1259" t="s">
        <v>38192</v>
      </c>
      <c r="D31" s="1259"/>
      <c r="E31" s="1259"/>
      <c r="F31" s="1259"/>
      <c r="G31" s="1259"/>
      <c r="H31" s="1259"/>
      <c r="I31" s="1259"/>
      <c r="J31" s="1260"/>
      <c r="K31" s="692" t="s">
        <v>38188</v>
      </c>
    </row>
    <row r="32" spans="2:11">
      <c r="B32" s="693" t="s">
        <v>35139</v>
      </c>
      <c r="C32" s="1272" t="s">
        <v>38193</v>
      </c>
      <c r="D32" s="694" t="s">
        <v>38174</v>
      </c>
      <c r="E32" s="694"/>
      <c r="F32" s="694" t="s">
        <v>34838</v>
      </c>
      <c r="G32" s="597"/>
      <c r="H32" s="695"/>
      <c r="I32" s="694" t="s">
        <v>39</v>
      </c>
      <c r="J32" s="701">
        <f>297.9+42.7</f>
        <v>340.59999999999997</v>
      </c>
      <c r="K32" s="692"/>
    </row>
    <row r="33" spans="2:11" ht="30" customHeight="1">
      <c r="B33" s="693" t="s">
        <v>38194</v>
      </c>
      <c r="C33" s="1272"/>
      <c r="D33" s="694" t="s">
        <v>38174</v>
      </c>
      <c r="E33" s="694"/>
      <c r="F33" s="694" t="s">
        <v>34819</v>
      </c>
      <c r="G33" s="597"/>
      <c r="H33" s="695"/>
      <c r="I33" s="694" t="s">
        <v>39</v>
      </c>
      <c r="J33" s="701">
        <f>315.68+41.54</f>
        <v>357.22</v>
      </c>
      <c r="K33" s="692"/>
    </row>
    <row r="34" spans="2:11" ht="30" customHeight="1">
      <c r="B34" s="693" t="s">
        <v>38195</v>
      </c>
      <c r="C34" s="1272"/>
      <c r="D34" s="694" t="s">
        <v>38174</v>
      </c>
      <c r="E34" s="694"/>
      <c r="F34" s="694" t="s">
        <v>38190</v>
      </c>
      <c r="G34" s="597"/>
      <c r="H34" s="695"/>
      <c r="I34" s="694" t="s">
        <v>39</v>
      </c>
      <c r="J34" s="701">
        <f>274.06+0.99</f>
        <v>275.05</v>
      </c>
      <c r="K34" s="692"/>
    </row>
    <row r="35" spans="2:11" ht="20.100000000000001" customHeight="1">
      <c r="B35" s="1217" t="s">
        <v>38191</v>
      </c>
      <c r="C35" s="1218"/>
      <c r="D35" s="1218"/>
      <c r="E35" s="1218"/>
      <c r="F35" s="1218"/>
      <c r="G35" s="1218"/>
      <c r="H35" s="1218"/>
      <c r="I35" s="1218"/>
      <c r="J35" s="699">
        <f>ROUND(MEDIAN(J31:J34),2)</f>
        <v>340.6</v>
      </c>
      <c r="K35" s="692"/>
    </row>
    <row r="36" spans="2:11" ht="24.95" customHeight="1">
      <c r="B36" s="691">
        <v>5</v>
      </c>
      <c r="C36" s="1259" t="s">
        <v>38196</v>
      </c>
      <c r="D36" s="1259"/>
      <c r="E36" s="1259"/>
      <c r="F36" s="1259"/>
      <c r="G36" s="1259"/>
      <c r="H36" s="1259"/>
      <c r="I36" s="1259"/>
      <c r="J36" s="1260"/>
      <c r="K36" s="692" t="s">
        <v>38188</v>
      </c>
    </row>
    <row r="37" spans="2:11" ht="30" customHeight="1">
      <c r="B37" s="693" t="s">
        <v>38197</v>
      </c>
      <c r="C37" s="1271" t="s">
        <v>38198</v>
      </c>
      <c r="D37" s="694" t="s">
        <v>38174</v>
      </c>
      <c r="E37" s="694"/>
      <c r="F37" s="694" t="s">
        <v>34838</v>
      </c>
      <c r="G37" s="702"/>
      <c r="H37" s="695"/>
      <c r="I37" s="694" t="s">
        <v>39</v>
      </c>
      <c r="J37" s="701">
        <f>229.5+137.41</f>
        <v>366.90999999999997</v>
      </c>
      <c r="K37" s="692"/>
    </row>
    <row r="38" spans="2:11" ht="69" customHeight="1">
      <c r="B38" s="693" t="s">
        <v>38199</v>
      </c>
      <c r="C38" s="1271"/>
      <c r="D38" s="694" t="s">
        <v>38174</v>
      </c>
      <c r="E38" s="694"/>
      <c r="F38" s="694" t="s">
        <v>34819</v>
      </c>
      <c r="G38" s="702"/>
      <c r="H38" s="695"/>
      <c r="I38" s="694" t="s">
        <v>39</v>
      </c>
      <c r="J38" s="701">
        <f>279+128.01</f>
        <v>407.01</v>
      </c>
      <c r="K38" s="692"/>
    </row>
    <row r="39" spans="2:11" ht="30" customHeight="1">
      <c r="B39" s="693" t="s">
        <v>38200</v>
      </c>
      <c r="C39" s="1271"/>
      <c r="D39" s="694" t="s">
        <v>38174</v>
      </c>
      <c r="E39" s="694"/>
      <c r="F39" s="694" t="s">
        <v>38190</v>
      </c>
      <c r="G39" s="702"/>
      <c r="H39" s="695"/>
      <c r="I39" s="694" t="s">
        <v>39</v>
      </c>
      <c r="J39" s="701">
        <f>299+139</f>
        <v>438</v>
      </c>
      <c r="K39" s="692"/>
    </row>
    <row r="40" spans="2:11" ht="20.100000000000001" customHeight="1">
      <c r="B40" s="1217" t="s">
        <v>38191</v>
      </c>
      <c r="C40" s="1218"/>
      <c r="D40" s="1218"/>
      <c r="E40" s="1218"/>
      <c r="F40" s="1218"/>
      <c r="G40" s="1218"/>
      <c r="H40" s="1218"/>
      <c r="I40" s="1218"/>
      <c r="J40" s="699">
        <f>ROUND(MEDIAN(J37:J39),2)</f>
        <v>407.01</v>
      </c>
      <c r="K40" s="692"/>
    </row>
    <row r="41" spans="2:11" ht="24.95" customHeight="1">
      <c r="B41" s="691">
        <v>6</v>
      </c>
      <c r="C41" s="1259" t="s">
        <v>38201</v>
      </c>
      <c r="D41" s="1259"/>
      <c r="E41" s="1259"/>
      <c r="F41" s="1259"/>
      <c r="G41" s="1259"/>
      <c r="H41" s="1259"/>
      <c r="I41" s="1259"/>
      <c r="J41" s="1260"/>
      <c r="K41" s="692" t="s">
        <v>38188</v>
      </c>
    </row>
    <row r="42" spans="2:11" ht="21.95" customHeight="1">
      <c r="B42" s="693" t="s">
        <v>38202</v>
      </c>
      <c r="C42" s="1272" t="s">
        <v>38203</v>
      </c>
      <c r="D42" s="694" t="s">
        <v>38174</v>
      </c>
      <c r="E42" s="694"/>
      <c r="F42" s="694" t="s">
        <v>34838</v>
      </c>
      <c r="G42" s="597"/>
      <c r="H42" s="695"/>
      <c r="I42" s="694" t="s">
        <v>39</v>
      </c>
      <c r="J42" s="696">
        <f>1682.99+109.99+101.79</f>
        <v>1894.77</v>
      </c>
      <c r="K42" s="692"/>
    </row>
    <row r="43" spans="2:11" ht="21.95" customHeight="1">
      <c r="B43" s="693" t="s">
        <v>38204</v>
      </c>
      <c r="C43" s="1272"/>
      <c r="D43" s="694" t="s">
        <v>38174</v>
      </c>
      <c r="E43" s="694"/>
      <c r="F43" s="694" t="s">
        <v>34819</v>
      </c>
      <c r="G43" s="597"/>
      <c r="H43" s="695"/>
      <c r="I43" s="694" t="s">
        <v>39</v>
      </c>
      <c r="J43" s="696">
        <f>1946.5+109.99+98.22</f>
        <v>2154.7099999999996</v>
      </c>
      <c r="K43" s="692"/>
    </row>
    <row r="44" spans="2:11" ht="21.95" customHeight="1">
      <c r="B44" s="693" t="s">
        <v>38205</v>
      </c>
      <c r="C44" s="1272"/>
      <c r="D44" s="694" t="s">
        <v>38174</v>
      </c>
      <c r="E44" s="694"/>
      <c r="F44" s="694" t="s">
        <v>38190</v>
      </c>
      <c r="G44" s="597"/>
      <c r="H44" s="695"/>
      <c r="I44" s="694" t="s">
        <v>39</v>
      </c>
      <c r="J44" s="696">
        <f>1548.06+109.99+0</f>
        <v>1658.05</v>
      </c>
      <c r="K44" s="692"/>
    </row>
    <row r="45" spans="2:11" ht="20.100000000000001" customHeight="1">
      <c r="B45" s="1217" t="s">
        <v>38191</v>
      </c>
      <c r="C45" s="1218"/>
      <c r="D45" s="1218"/>
      <c r="E45" s="1218"/>
      <c r="F45" s="1218"/>
      <c r="G45" s="1218"/>
      <c r="H45" s="1218"/>
      <c r="I45" s="1218"/>
      <c r="J45" s="699">
        <f>ROUND(MEDIAN(J42:J44),2)</f>
        <v>1894.77</v>
      </c>
      <c r="K45" s="692"/>
    </row>
    <row r="46" spans="2:11" ht="24.95" customHeight="1">
      <c r="B46" s="691">
        <v>7</v>
      </c>
      <c r="C46" s="1259" t="s">
        <v>38206</v>
      </c>
      <c r="D46" s="1259"/>
      <c r="E46" s="1259"/>
      <c r="F46" s="1259"/>
      <c r="G46" s="1259"/>
      <c r="H46" s="1259"/>
      <c r="I46" s="1259"/>
      <c r="J46" s="1260"/>
      <c r="K46" s="692" t="s">
        <v>38188</v>
      </c>
    </row>
    <row r="47" spans="2:11" ht="21.95" customHeight="1">
      <c r="B47" s="693" t="s">
        <v>38207</v>
      </c>
      <c r="C47" s="1272" t="s">
        <v>38208</v>
      </c>
      <c r="D47" s="694" t="s">
        <v>38174</v>
      </c>
      <c r="E47" s="694"/>
      <c r="F47" s="694" t="s">
        <v>34838</v>
      </c>
      <c r="G47" s="703"/>
      <c r="H47" s="695"/>
      <c r="I47" s="694" t="s">
        <v>39</v>
      </c>
      <c r="J47" s="696">
        <f>1097.99+109.99+92.04</f>
        <v>1300.02</v>
      </c>
      <c r="K47" s="692"/>
    </row>
    <row r="48" spans="2:11" ht="21.95" customHeight="1">
      <c r="B48" s="693" t="s">
        <v>38209</v>
      </c>
      <c r="C48" s="1272"/>
      <c r="D48" s="694" t="s">
        <v>38174</v>
      </c>
      <c r="E48" s="694"/>
      <c r="F48" s="694" t="s">
        <v>34819</v>
      </c>
      <c r="G48" s="703"/>
      <c r="H48" s="695"/>
      <c r="I48" s="694" t="s">
        <v>39</v>
      </c>
      <c r="J48" s="696">
        <f>1070.99+109.99+89.27</f>
        <v>1270.25</v>
      </c>
      <c r="K48" s="692"/>
    </row>
    <row r="49" spans="2:13" ht="21.95" customHeight="1">
      <c r="B49" s="693" t="s">
        <v>38210</v>
      </c>
      <c r="C49" s="1272"/>
      <c r="D49" s="694" t="s">
        <v>38174</v>
      </c>
      <c r="E49" s="694"/>
      <c r="F49" s="694" t="s">
        <v>38190</v>
      </c>
      <c r="G49" s="597"/>
      <c r="H49" s="695"/>
      <c r="I49" s="694" t="s">
        <v>39</v>
      </c>
      <c r="J49" s="696">
        <f>1389.99+109.99+12.99</f>
        <v>1512.97</v>
      </c>
      <c r="K49" s="692"/>
    </row>
    <row r="50" spans="2:13" ht="20.100000000000001" customHeight="1">
      <c r="B50" s="1217" t="s">
        <v>38191</v>
      </c>
      <c r="C50" s="1218"/>
      <c r="D50" s="1218"/>
      <c r="E50" s="1218"/>
      <c r="F50" s="1218"/>
      <c r="G50" s="1218"/>
      <c r="H50" s="1218"/>
      <c r="I50" s="1218"/>
      <c r="J50" s="699">
        <f>ROUND(MEDIAN(J47:J49),2)</f>
        <v>1300.02</v>
      </c>
      <c r="K50" s="692"/>
    </row>
    <row r="51" spans="2:13" ht="24.95" customHeight="1">
      <c r="B51" s="691">
        <v>8</v>
      </c>
      <c r="C51" s="1259" t="s">
        <v>38211</v>
      </c>
      <c r="D51" s="1259"/>
      <c r="E51" s="1259"/>
      <c r="F51" s="1259"/>
      <c r="G51" s="1259"/>
      <c r="H51" s="1259"/>
      <c r="I51" s="1259"/>
      <c r="J51" s="1260"/>
      <c r="K51" s="692" t="s">
        <v>38188</v>
      </c>
      <c r="M51" s="572"/>
    </row>
    <row r="52" spans="2:13">
      <c r="B52" s="693" t="s">
        <v>38212</v>
      </c>
      <c r="C52" s="1275" t="s">
        <v>38213</v>
      </c>
      <c r="D52" s="694" t="s">
        <v>38174</v>
      </c>
      <c r="E52" s="694"/>
      <c r="F52" s="694" t="s">
        <v>34838</v>
      </c>
      <c r="G52" s="597"/>
      <c r="H52" s="695"/>
      <c r="I52" s="694" t="s">
        <v>39</v>
      </c>
      <c r="J52" s="704">
        <f>44.9+0</f>
        <v>44.9</v>
      </c>
      <c r="K52" s="692"/>
      <c r="M52" s="572"/>
    </row>
    <row r="53" spans="2:13">
      <c r="B53" s="693" t="s">
        <v>38214</v>
      </c>
      <c r="C53" s="1275"/>
      <c r="D53" s="694" t="s">
        <v>38174</v>
      </c>
      <c r="E53" s="694"/>
      <c r="F53" s="694" t="s">
        <v>34819</v>
      </c>
      <c r="G53" s="597"/>
      <c r="H53" s="695"/>
      <c r="I53" s="694" t="s">
        <v>39</v>
      </c>
      <c r="J53" s="704">
        <f>45.6+14.11</f>
        <v>59.71</v>
      </c>
      <c r="K53" s="692"/>
      <c r="M53" s="572"/>
    </row>
    <row r="54" spans="2:13" ht="18" customHeight="1">
      <c r="B54" s="693" t="s">
        <v>38215</v>
      </c>
      <c r="C54" s="1275"/>
      <c r="D54" s="694" t="s">
        <v>38174</v>
      </c>
      <c r="E54" s="694"/>
      <c r="F54" s="694" t="s">
        <v>38190</v>
      </c>
      <c r="G54" s="597"/>
      <c r="H54" s="695"/>
      <c r="I54" s="694" t="s">
        <v>39</v>
      </c>
      <c r="J54" s="704">
        <f>50+6.99</f>
        <v>56.99</v>
      </c>
      <c r="K54" s="692"/>
      <c r="M54" s="572"/>
    </row>
    <row r="55" spans="2:13" ht="20.100000000000001" customHeight="1">
      <c r="B55" s="1217" t="s">
        <v>38191</v>
      </c>
      <c r="C55" s="1218"/>
      <c r="D55" s="1218"/>
      <c r="E55" s="1218"/>
      <c r="F55" s="1218"/>
      <c r="G55" s="1218"/>
      <c r="H55" s="1218"/>
      <c r="I55" s="1218"/>
      <c r="J55" s="699">
        <f>ROUND(MEDIAN(J52:J54),2)</f>
        <v>56.99</v>
      </c>
      <c r="K55" s="692"/>
      <c r="M55" s="572"/>
    </row>
    <row r="56" spans="2:13" ht="24.95" customHeight="1">
      <c r="B56" s="691">
        <v>9</v>
      </c>
      <c r="C56" s="1259" t="s">
        <v>38216</v>
      </c>
      <c r="D56" s="1259"/>
      <c r="E56" s="1259"/>
      <c r="F56" s="1259"/>
      <c r="G56" s="1259"/>
      <c r="H56" s="1259"/>
      <c r="I56" s="1259"/>
      <c r="J56" s="1260"/>
      <c r="K56" s="692" t="s">
        <v>38188</v>
      </c>
    </row>
    <row r="57" spans="2:13">
      <c r="B57" s="693" t="s">
        <v>38217</v>
      </c>
      <c r="C57" s="1272" t="s">
        <v>38218</v>
      </c>
      <c r="D57" s="694" t="s">
        <v>38174</v>
      </c>
      <c r="E57" s="694"/>
      <c r="F57" s="694" t="s">
        <v>34838</v>
      </c>
      <c r="G57" s="702"/>
      <c r="H57" s="695"/>
      <c r="I57" s="694" t="s">
        <v>39</v>
      </c>
      <c r="J57" s="696">
        <f>2098.95+163.16</f>
        <v>2262.1099999999997</v>
      </c>
    </row>
    <row r="58" spans="2:13">
      <c r="B58" s="693" t="s">
        <v>38219</v>
      </c>
      <c r="C58" s="1272"/>
      <c r="D58" s="694" t="s">
        <v>38174</v>
      </c>
      <c r="E58" s="694"/>
      <c r="F58" s="694" t="s">
        <v>34819</v>
      </c>
      <c r="G58" s="702"/>
      <c r="H58" s="695"/>
      <c r="I58" s="694" t="s">
        <v>39</v>
      </c>
      <c r="J58" s="696">
        <f>2049.9+108.99</f>
        <v>2158.89</v>
      </c>
    </row>
    <row r="59" spans="2:13">
      <c r="B59" s="693" t="s">
        <v>38220</v>
      </c>
      <c r="C59" s="1272"/>
      <c r="D59" s="694" t="s">
        <v>38174</v>
      </c>
      <c r="E59" s="694"/>
      <c r="F59" s="694" t="s">
        <v>38190</v>
      </c>
      <c r="G59" s="702"/>
      <c r="H59" s="695"/>
      <c r="I59" s="694" t="s">
        <v>39</v>
      </c>
      <c r="J59" s="696">
        <f>2329.2+0</f>
        <v>2329.1999999999998</v>
      </c>
    </row>
    <row r="60" spans="2:13" ht="20.100000000000001" customHeight="1" thickBot="1">
      <c r="B60" s="1273" t="s">
        <v>38191</v>
      </c>
      <c r="C60" s="1274"/>
      <c r="D60" s="1274"/>
      <c r="E60" s="1274"/>
      <c r="F60" s="1274"/>
      <c r="G60" s="1274"/>
      <c r="H60" s="1274"/>
      <c r="I60" s="1274"/>
      <c r="J60" s="705">
        <f>ROUND(MEDIAN(J57:J59),2)</f>
        <v>2262.11</v>
      </c>
    </row>
  </sheetData>
  <mergeCells count="32">
    <mergeCell ref="C57:C59"/>
    <mergeCell ref="B60:I60"/>
    <mergeCell ref="C47:C49"/>
    <mergeCell ref="B50:I50"/>
    <mergeCell ref="C51:J51"/>
    <mergeCell ref="C52:C54"/>
    <mergeCell ref="B55:I55"/>
    <mergeCell ref="C56:J56"/>
    <mergeCell ref="C46:J46"/>
    <mergeCell ref="C27:C29"/>
    <mergeCell ref="B30:I30"/>
    <mergeCell ref="C31:J31"/>
    <mergeCell ref="C32:C34"/>
    <mergeCell ref="B35:I35"/>
    <mergeCell ref="C36:J36"/>
    <mergeCell ref="C37:C39"/>
    <mergeCell ref="B40:I40"/>
    <mergeCell ref="C41:J41"/>
    <mergeCell ref="C42:C44"/>
    <mergeCell ref="B45:I45"/>
    <mergeCell ref="C26:J26"/>
    <mergeCell ref="B1:J1"/>
    <mergeCell ref="B7:J9"/>
    <mergeCell ref="B10:J10"/>
    <mergeCell ref="B11:J11"/>
    <mergeCell ref="B12:J12"/>
    <mergeCell ref="C14:J14"/>
    <mergeCell ref="C15:C18"/>
    <mergeCell ref="B19:I19"/>
    <mergeCell ref="C20:J20"/>
    <mergeCell ref="C21:C24"/>
    <mergeCell ref="B25:I25"/>
  </mergeCells>
  <printOptions horizontalCentered="1"/>
  <pageMargins left="0.59055118110236227" right="0.59055118110236227" top="0.78740157480314965" bottom="0.78740157480314965" header="0.31496062992125984" footer="0.31496062992125984"/>
  <pageSetup paperSize="9" scale="67" fitToHeight="0" orientation="portrait" r:id="rId1"/>
  <headerFooter alignWithMargins="0">
    <oddFooter>&amp;R&amp;P / &amp;N</oddFooter>
  </headerFooter>
  <rowBreaks count="1" manualBreakCount="1">
    <brk id="35" min="1" max="10"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B06E3-DBA5-49D8-8D97-5132A7542855}">
  <sheetPr>
    <tabColor rgb="FF00B050"/>
    <pageSetUpPr fitToPage="1"/>
  </sheetPr>
  <dimension ref="A1:H21"/>
  <sheetViews>
    <sheetView view="pageBreakPreview" zoomScale="85" zoomScaleSheetLayoutView="85" workbookViewId="0">
      <selection activeCell="P14" sqref="P14"/>
    </sheetView>
  </sheetViews>
  <sheetFormatPr defaultRowHeight="15"/>
  <cols>
    <col min="2" max="2" width="53.5703125" customWidth="1"/>
    <col min="3" max="3" width="16.85546875" customWidth="1"/>
    <col min="4" max="4" width="15.7109375" customWidth="1"/>
    <col min="5" max="5" width="17.28515625" bestFit="1" customWidth="1"/>
    <col min="6" max="7" width="15.7109375" customWidth="1"/>
  </cols>
  <sheetData>
    <row r="1" spans="1:8" ht="15" customHeight="1">
      <c r="A1" s="1196"/>
      <c r="B1" s="1196"/>
      <c r="C1" s="1196"/>
      <c r="D1" s="1196"/>
      <c r="E1" s="1196"/>
      <c r="F1" s="1196"/>
      <c r="G1" s="1196"/>
    </row>
    <row r="2" spans="1:8" ht="21" customHeight="1">
      <c r="A2" s="1211"/>
      <c r="B2" s="1211"/>
      <c r="C2" s="1211"/>
      <c r="D2" s="1211"/>
      <c r="E2" s="1211"/>
      <c r="F2" s="1211"/>
      <c r="G2" s="1211"/>
      <c r="H2" s="451"/>
    </row>
    <row r="3" spans="1:8" ht="21" customHeight="1">
      <c r="A3" s="1211"/>
      <c r="B3" s="1211"/>
      <c r="C3" s="1211"/>
      <c r="D3" s="1211"/>
      <c r="E3" s="1211"/>
      <c r="F3" s="1211"/>
      <c r="G3" s="1211"/>
      <c r="H3" s="451"/>
    </row>
    <row r="4" spans="1:8" ht="21" customHeight="1">
      <c r="A4" s="1195"/>
      <c r="B4" s="1195"/>
      <c r="C4" s="1195"/>
      <c r="D4" s="1195"/>
      <c r="E4" s="1195"/>
      <c r="F4" s="1195"/>
      <c r="G4" s="1195"/>
      <c r="H4" s="452"/>
    </row>
    <row r="5" spans="1:8" ht="21" customHeight="1">
      <c r="A5" s="1195"/>
      <c r="B5" s="1195"/>
      <c r="C5" s="1195"/>
      <c r="D5" s="1195"/>
      <c r="E5" s="1195"/>
      <c r="F5" s="1195"/>
      <c r="G5" s="1195"/>
    </row>
    <row r="6" spans="1:8" ht="21" customHeight="1">
      <c r="A6" s="1209" t="s">
        <v>38221</v>
      </c>
      <c r="B6" s="1209"/>
      <c r="C6" s="1209"/>
      <c r="D6" s="1209"/>
      <c r="E6" s="1209"/>
      <c r="F6" s="1209"/>
      <c r="G6" s="1209"/>
    </row>
    <row r="7" spans="1:8" ht="30" customHeight="1" thickBot="1">
      <c r="A7" s="1276" t="s">
        <v>38222</v>
      </c>
      <c r="B7" s="1276"/>
      <c r="C7" s="1276"/>
      <c r="D7" s="1276"/>
      <c r="E7" s="1276"/>
      <c r="F7" s="1276"/>
      <c r="G7" s="1276"/>
    </row>
    <row r="8" spans="1:8" ht="18" customHeight="1">
      <c r="A8" s="1277" t="s">
        <v>96</v>
      </c>
      <c r="B8" s="1279" t="s">
        <v>38223</v>
      </c>
      <c r="C8" s="1279" t="s">
        <v>38224</v>
      </c>
      <c r="D8" s="1279"/>
      <c r="E8" s="1279"/>
      <c r="F8" s="1279"/>
      <c r="G8" s="1281" t="s">
        <v>38225</v>
      </c>
    </row>
    <row r="9" spans="1:8" ht="18" customHeight="1" thickBot="1">
      <c r="A9" s="1278"/>
      <c r="B9" s="1280"/>
      <c r="C9" s="708" t="s">
        <v>38226</v>
      </c>
      <c r="D9" s="708" t="s">
        <v>38227</v>
      </c>
      <c r="E9" s="708" t="s">
        <v>38228</v>
      </c>
      <c r="F9" s="708" t="s">
        <v>38229</v>
      </c>
      <c r="G9" s="1282"/>
    </row>
    <row r="10" spans="1:8" ht="18" customHeight="1">
      <c r="A10" s="709">
        <v>1</v>
      </c>
      <c r="B10" s="710" t="s">
        <v>38230</v>
      </c>
      <c r="C10" s="711">
        <v>11.16</v>
      </c>
      <c r="D10" s="711">
        <f>(5.99/3)*10</f>
        <v>19.966666666666669</v>
      </c>
      <c r="E10" s="711">
        <v>19.579999999999998</v>
      </c>
      <c r="F10" s="711"/>
      <c r="G10" s="712">
        <f t="shared" ref="G10:G21" si="0">IFERROR(MEDIAN(C10:F10),"")</f>
        <v>19.579999999999998</v>
      </c>
    </row>
    <row r="11" spans="1:8" ht="18" customHeight="1">
      <c r="A11" s="713">
        <v>2</v>
      </c>
      <c r="B11" s="714" t="s">
        <v>38231</v>
      </c>
      <c r="C11" s="715">
        <v>16.510000000000002</v>
      </c>
      <c r="D11" s="715">
        <v>28.99</v>
      </c>
      <c r="E11" s="715">
        <v>24.21</v>
      </c>
      <c r="F11" s="715"/>
      <c r="G11" s="716">
        <f t="shared" si="0"/>
        <v>24.21</v>
      </c>
    </row>
    <row r="12" spans="1:8" ht="18" customHeight="1">
      <c r="A12" s="709">
        <v>3</v>
      </c>
      <c r="B12" s="717" t="s">
        <v>38232</v>
      </c>
      <c r="C12" s="718">
        <v>15.39</v>
      </c>
      <c r="D12" s="718">
        <v>18.29</v>
      </c>
      <c r="E12" s="718">
        <v>21.29</v>
      </c>
      <c r="F12" s="718"/>
      <c r="G12" s="712">
        <f t="shared" si="0"/>
        <v>18.29</v>
      </c>
    </row>
    <row r="13" spans="1:8" ht="18" customHeight="1">
      <c r="A13" s="713">
        <v>4</v>
      </c>
      <c r="B13" s="714" t="s">
        <v>38233</v>
      </c>
      <c r="C13" s="715">
        <v>22.71</v>
      </c>
      <c r="D13" s="715"/>
      <c r="E13" s="715">
        <v>14.73</v>
      </c>
      <c r="F13" s="715">
        <v>15.05</v>
      </c>
      <c r="G13" s="716">
        <f t="shared" si="0"/>
        <v>15.05</v>
      </c>
    </row>
    <row r="14" spans="1:8" ht="18" customHeight="1">
      <c r="A14" s="709">
        <v>5</v>
      </c>
      <c r="B14" s="717" t="s">
        <v>38234</v>
      </c>
      <c r="C14" s="718">
        <v>5.98</v>
      </c>
      <c r="D14" s="718">
        <v>6.99</v>
      </c>
      <c r="E14" s="718">
        <v>5.43</v>
      </c>
      <c r="F14" s="718"/>
      <c r="G14" s="712">
        <f t="shared" si="0"/>
        <v>5.98</v>
      </c>
    </row>
    <row r="15" spans="1:8" ht="18" customHeight="1">
      <c r="A15" s="713">
        <v>6</v>
      </c>
      <c r="B15" s="714" t="s">
        <v>38235</v>
      </c>
      <c r="C15" s="715">
        <v>33.04</v>
      </c>
      <c r="D15" s="715"/>
      <c r="E15" s="715">
        <v>26.62</v>
      </c>
      <c r="F15" s="715">
        <v>24.38</v>
      </c>
      <c r="G15" s="716">
        <f t="shared" si="0"/>
        <v>26.62</v>
      </c>
    </row>
    <row r="16" spans="1:8" ht="18" customHeight="1">
      <c r="A16" s="709">
        <v>7</v>
      </c>
      <c r="B16" s="717" t="s">
        <v>38236</v>
      </c>
      <c r="C16" s="718">
        <v>10.81</v>
      </c>
      <c r="D16" s="718">
        <v>15.99</v>
      </c>
      <c r="E16" s="718">
        <v>11.95</v>
      </c>
      <c r="F16" s="718"/>
      <c r="G16" s="712">
        <f t="shared" si="0"/>
        <v>11.95</v>
      </c>
    </row>
    <row r="17" spans="1:7" ht="18" customHeight="1">
      <c r="A17" s="713">
        <v>8</v>
      </c>
      <c r="B17" s="714" t="s">
        <v>38237</v>
      </c>
      <c r="C17" s="715">
        <v>11.7</v>
      </c>
      <c r="D17" s="715">
        <v>19.989999999999998</v>
      </c>
      <c r="E17" s="715">
        <v>12.59</v>
      </c>
      <c r="F17" s="715"/>
      <c r="G17" s="716">
        <f t="shared" si="0"/>
        <v>12.59</v>
      </c>
    </row>
    <row r="18" spans="1:7" ht="18" customHeight="1">
      <c r="A18" s="709">
        <v>9</v>
      </c>
      <c r="B18" s="717" t="s">
        <v>38238</v>
      </c>
      <c r="C18" s="718">
        <v>11.26</v>
      </c>
      <c r="D18" s="718">
        <v>19.989999999999998</v>
      </c>
      <c r="E18" s="718">
        <v>11.04</v>
      </c>
      <c r="F18" s="718"/>
      <c r="G18" s="712">
        <f t="shared" si="0"/>
        <v>11.26</v>
      </c>
    </row>
    <row r="19" spans="1:7" ht="18" customHeight="1">
      <c r="A19" s="713">
        <v>10</v>
      </c>
      <c r="B19" s="714" t="s">
        <v>38239</v>
      </c>
      <c r="C19" s="715">
        <v>6.5</v>
      </c>
      <c r="D19" s="715">
        <v>4.1900000000000004</v>
      </c>
      <c r="E19" s="715">
        <v>4.21</v>
      </c>
      <c r="F19" s="715"/>
      <c r="G19" s="716">
        <f t="shared" si="0"/>
        <v>4.21</v>
      </c>
    </row>
    <row r="20" spans="1:7" ht="18" customHeight="1">
      <c r="A20" s="709">
        <v>11</v>
      </c>
      <c r="B20" s="717" t="s">
        <v>38240</v>
      </c>
      <c r="C20" s="718">
        <v>27.78</v>
      </c>
      <c r="D20" s="718">
        <v>26.29</v>
      </c>
      <c r="E20" s="718">
        <v>24.03</v>
      </c>
      <c r="F20" s="718"/>
      <c r="G20" s="712">
        <f t="shared" si="0"/>
        <v>26.29</v>
      </c>
    </row>
    <row r="21" spans="1:7" ht="18" customHeight="1" thickBot="1">
      <c r="A21" s="719">
        <v>12</v>
      </c>
      <c r="B21" s="720" t="s">
        <v>38241</v>
      </c>
      <c r="C21" s="721">
        <v>44.31</v>
      </c>
      <c r="D21" s="721">
        <v>3.49</v>
      </c>
      <c r="E21" s="721">
        <v>3.01</v>
      </c>
      <c r="F21" s="721"/>
      <c r="G21" s="722">
        <f t="shared" si="0"/>
        <v>3.49</v>
      </c>
    </row>
  </sheetData>
  <mergeCells count="11">
    <mergeCell ref="A7:G7"/>
    <mergeCell ref="A8:A9"/>
    <mergeCell ref="B8:B9"/>
    <mergeCell ref="C8:F8"/>
    <mergeCell ref="G8:G9"/>
    <mergeCell ref="A6:G6"/>
    <mergeCell ref="A1:G1"/>
    <mergeCell ref="A2:G2"/>
    <mergeCell ref="A3:G3"/>
    <mergeCell ref="A4:G4"/>
    <mergeCell ref="A5:G5"/>
  </mergeCells>
  <printOptions horizontalCentered="1"/>
  <pageMargins left="0.59055118110236227" right="0.59055118110236227" top="0.78740157480314965" bottom="0.78740157480314965" header="0.31496062992125984" footer="0.31496062992125984"/>
  <pageSetup paperSize="9" scale="93" fitToHeight="0" orientation="landscape" r:id="rId1"/>
  <headerFooter alignWithMargins="0">
    <oddFooter>&amp;R&amp;P / &amp;N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A0E65-2F26-43DC-A624-D3D43577F0CA}">
  <sheetPr>
    <tabColor rgb="FF00B050"/>
    <pageSetUpPr fitToPage="1"/>
  </sheetPr>
  <dimension ref="A1:L21"/>
  <sheetViews>
    <sheetView view="pageBreakPreview" zoomScale="70" zoomScaleSheetLayoutView="70" workbookViewId="0">
      <selection activeCell="K20" sqref="K20"/>
    </sheetView>
  </sheetViews>
  <sheetFormatPr defaultRowHeight="15"/>
  <cols>
    <col min="2" max="2" width="38.28515625" customWidth="1"/>
    <col min="3" max="3" width="16.85546875" customWidth="1"/>
    <col min="4" max="12" width="15.7109375" customWidth="1"/>
  </cols>
  <sheetData>
    <row r="1" spans="1:12" ht="15" customHeight="1">
      <c r="A1" s="1285"/>
      <c r="B1" s="1286"/>
      <c r="C1" s="1286"/>
      <c r="D1" s="1286"/>
      <c r="E1" s="1286"/>
      <c r="F1" s="1286"/>
      <c r="G1" s="1286"/>
      <c r="H1" s="1286"/>
      <c r="I1" s="1286"/>
      <c r="J1" s="1286"/>
      <c r="K1" s="1286"/>
      <c r="L1" s="1287"/>
    </row>
    <row r="2" spans="1:12" ht="21" customHeight="1">
      <c r="A2" s="1288"/>
      <c r="B2" s="1211"/>
      <c r="C2" s="1211"/>
      <c r="D2" s="1211"/>
      <c r="E2" s="1211"/>
      <c r="F2" s="1211"/>
      <c r="G2" s="1211"/>
      <c r="H2" s="1211"/>
      <c r="I2" s="1211"/>
      <c r="J2" s="1211"/>
      <c r="K2" s="1211"/>
      <c r="L2" s="1289"/>
    </row>
    <row r="3" spans="1:12" ht="21" customHeight="1">
      <c r="A3" s="1288"/>
      <c r="B3" s="1211"/>
      <c r="C3" s="1211"/>
      <c r="D3" s="1211"/>
      <c r="E3" s="1211"/>
      <c r="F3" s="1211"/>
      <c r="G3" s="1211"/>
      <c r="H3" s="1211"/>
      <c r="I3" s="1211"/>
      <c r="J3" s="1211"/>
      <c r="K3" s="1211"/>
      <c r="L3" s="1289"/>
    </row>
    <row r="4" spans="1:12" ht="21" customHeight="1">
      <c r="A4" s="1267"/>
      <c r="B4" s="1195"/>
      <c r="C4" s="1195"/>
      <c r="D4" s="1195"/>
      <c r="E4" s="1195"/>
      <c r="F4" s="1195"/>
      <c r="G4" s="1195"/>
      <c r="H4" s="1195"/>
      <c r="I4" s="1195"/>
      <c r="J4" s="1195"/>
      <c r="K4" s="1195"/>
      <c r="L4" s="1268"/>
    </row>
    <row r="5" spans="1:12" ht="21" customHeight="1">
      <c r="A5" s="1267"/>
      <c r="B5" s="1195"/>
      <c r="C5" s="1195"/>
      <c r="D5" s="1195"/>
      <c r="E5" s="1195"/>
      <c r="F5" s="1195"/>
      <c r="G5" s="1195"/>
      <c r="H5" s="1195"/>
      <c r="I5" s="1195"/>
      <c r="J5" s="1195"/>
      <c r="K5" s="1195"/>
      <c r="L5" s="1268"/>
    </row>
    <row r="6" spans="1:12" ht="21" customHeight="1">
      <c r="A6" s="1283" t="s">
        <v>38242</v>
      </c>
      <c r="B6" s="1209"/>
      <c r="C6" s="1209"/>
      <c r="D6" s="1209"/>
      <c r="E6" s="1209"/>
      <c r="F6" s="1209"/>
      <c r="G6" s="1209"/>
      <c r="H6" s="1209"/>
      <c r="I6" s="1209"/>
      <c r="J6" s="1209"/>
      <c r="K6" s="1209"/>
      <c r="L6" s="1284"/>
    </row>
    <row r="7" spans="1:12" ht="30" customHeight="1" thickBot="1">
      <c r="A7" s="1290" t="s">
        <v>38222</v>
      </c>
      <c r="B7" s="1276"/>
      <c r="C7" s="1276"/>
      <c r="D7" s="1276"/>
      <c r="E7" s="1276"/>
      <c r="F7" s="1276"/>
      <c r="G7" s="1276"/>
      <c r="H7" s="1276"/>
      <c r="I7" s="1276"/>
      <c r="J7" s="1276"/>
      <c r="K7" s="1276"/>
      <c r="L7" s="1291"/>
    </row>
    <row r="8" spans="1:12" ht="18" customHeight="1">
      <c r="A8" s="1292" t="s">
        <v>96</v>
      </c>
      <c r="B8" s="1294" t="s">
        <v>38223</v>
      </c>
      <c r="C8" s="1296" t="s">
        <v>38224</v>
      </c>
      <c r="D8" s="1297"/>
      <c r="E8" s="1297"/>
      <c r="F8" s="1297"/>
      <c r="G8" s="1297"/>
      <c r="H8" s="1297"/>
      <c r="I8" s="1297"/>
      <c r="J8" s="1297"/>
      <c r="K8" s="1298"/>
      <c r="L8" s="1299" t="s">
        <v>38225</v>
      </c>
    </row>
    <row r="9" spans="1:12" ht="18" customHeight="1" thickBot="1">
      <c r="A9" s="1293"/>
      <c r="B9" s="1295"/>
      <c r="C9" s="725" t="s">
        <v>38243</v>
      </c>
      <c r="D9" s="725" t="s">
        <v>38244</v>
      </c>
      <c r="E9" s="725" t="s">
        <v>38245</v>
      </c>
      <c r="F9" s="725" t="s">
        <v>38246</v>
      </c>
      <c r="G9" s="726" t="s">
        <v>38247</v>
      </c>
      <c r="H9" s="726" t="s">
        <v>38229</v>
      </c>
      <c r="I9" s="726" t="s">
        <v>38248</v>
      </c>
      <c r="J9" s="726" t="s">
        <v>38249</v>
      </c>
      <c r="K9" s="726" t="s">
        <v>38227</v>
      </c>
      <c r="L9" s="1300"/>
    </row>
    <row r="10" spans="1:12" ht="18" customHeight="1">
      <c r="A10" s="709">
        <v>1</v>
      </c>
      <c r="B10" s="717" t="s">
        <v>38250</v>
      </c>
      <c r="C10" s="718">
        <v>19.59</v>
      </c>
      <c r="D10" s="718"/>
      <c r="E10" s="718"/>
      <c r="F10" s="718">
        <v>13</v>
      </c>
      <c r="G10" s="727">
        <v>12</v>
      </c>
      <c r="H10" s="727"/>
      <c r="I10" s="727"/>
      <c r="J10" s="727"/>
      <c r="K10" s="727"/>
      <c r="L10" s="728">
        <f>IFERROR(MEDIAN(C10:K10),"")</f>
        <v>13</v>
      </c>
    </row>
    <row r="11" spans="1:12" ht="18" customHeight="1">
      <c r="A11" s="709">
        <v>2</v>
      </c>
      <c r="B11" s="717" t="s">
        <v>38251</v>
      </c>
      <c r="C11" s="718">
        <v>17.59</v>
      </c>
      <c r="D11" s="718">
        <v>23.79</v>
      </c>
      <c r="E11" s="718"/>
      <c r="F11" s="718"/>
      <c r="G11" s="727"/>
      <c r="H11" s="727"/>
      <c r="I11" s="727">
        <v>16.59</v>
      </c>
      <c r="J11" s="727"/>
      <c r="K11" s="727">
        <v>16.489999999999998</v>
      </c>
      <c r="L11" s="728">
        <f>IFERROR(MEDIAN(C11:K11),"")</f>
        <v>17.09</v>
      </c>
    </row>
    <row r="12" spans="1:12" ht="18" customHeight="1">
      <c r="A12" s="709">
        <v>3</v>
      </c>
      <c r="B12" s="717" t="s">
        <v>38252</v>
      </c>
      <c r="C12" s="718">
        <v>16.98</v>
      </c>
      <c r="D12" s="718"/>
      <c r="E12" s="718"/>
      <c r="F12" s="718"/>
      <c r="G12" s="727"/>
      <c r="H12" s="727"/>
      <c r="I12" s="727">
        <v>16.989999999999998</v>
      </c>
      <c r="J12" s="727"/>
      <c r="K12" s="727">
        <v>15.89</v>
      </c>
      <c r="L12" s="728">
        <f>IFERROR(MEDIAN(C12:K12),"")</f>
        <v>16.98</v>
      </c>
    </row>
    <row r="13" spans="1:12" ht="18" customHeight="1">
      <c r="A13" s="709">
        <v>4</v>
      </c>
      <c r="B13" s="717" t="s">
        <v>38253</v>
      </c>
      <c r="C13" s="718"/>
      <c r="D13" s="718">
        <v>6.99</v>
      </c>
      <c r="E13" s="718"/>
      <c r="F13" s="718"/>
      <c r="G13" s="727"/>
      <c r="H13" s="727">
        <f>8.51+20</f>
        <v>28.509999999999998</v>
      </c>
      <c r="I13" s="727"/>
      <c r="J13" s="727"/>
      <c r="K13" s="727">
        <v>4.6900000000000004</v>
      </c>
      <c r="L13" s="728">
        <f>IFERROR(MEDIAN(C13:K13),"")</f>
        <v>6.99</v>
      </c>
    </row>
    <row r="14" spans="1:12" ht="18" customHeight="1" thickBot="1">
      <c r="A14" s="729">
        <v>5</v>
      </c>
      <c r="B14" s="730" t="s">
        <v>38254</v>
      </c>
      <c r="C14" s="731">
        <v>5.99</v>
      </c>
      <c r="D14" s="731"/>
      <c r="E14" s="731"/>
      <c r="F14" s="731"/>
      <c r="G14" s="732"/>
      <c r="H14" s="732">
        <v>10.99</v>
      </c>
      <c r="I14" s="732"/>
      <c r="J14" s="732">
        <v>9.59</v>
      </c>
      <c r="K14" s="732"/>
      <c r="L14" s="733">
        <f>IFERROR(MEDIAN(C14:K14),"")</f>
        <v>9.59</v>
      </c>
    </row>
    <row r="17" spans="3:12">
      <c r="C17" s="734"/>
      <c r="D17" s="734"/>
      <c r="E17" s="734"/>
      <c r="F17" s="734"/>
      <c r="G17" s="734"/>
      <c r="H17" s="734"/>
      <c r="I17" s="734"/>
      <c r="J17" s="734"/>
      <c r="K17" s="734"/>
      <c r="L17" s="734"/>
    </row>
    <row r="21" spans="3:12">
      <c r="C21" s="706"/>
      <c r="D21" s="706"/>
    </row>
  </sheetData>
  <mergeCells count="11">
    <mergeCell ref="A7:L7"/>
    <mergeCell ref="A8:A9"/>
    <mergeCell ref="B8:B9"/>
    <mergeCell ref="C8:K8"/>
    <mergeCell ref="L8:L9"/>
    <mergeCell ref="A6:L6"/>
    <mergeCell ref="A1:L1"/>
    <mergeCell ref="A2:L2"/>
    <mergeCell ref="A3:L3"/>
    <mergeCell ref="A4:L4"/>
    <mergeCell ref="A5:L5"/>
  </mergeCells>
  <printOptions horizontalCentered="1"/>
  <pageMargins left="0.59055118110236227" right="0.59055118110236227" top="0.78740157480314965" bottom="0.78740157480314965" header="0.31496062992125984" footer="0.31496062992125984"/>
  <pageSetup paperSize="9" scale="65" fitToHeight="0" orientation="landscape" r:id="rId1"/>
  <headerFooter alignWithMargins="0">
    <oddFooter>&amp;R&amp;P / &amp;N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2DA0C-0F02-40E1-888C-1BCB8B2AE192}">
  <sheetPr>
    <tabColor rgb="FF00B050"/>
    <pageSetUpPr fitToPage="1"/>
  </sheetPr>
  <dimension ref="A1:H28"/>
  <sheetViews>
    <sheetView view="pageBreakPreview" zoomScale="70" zoomScaleSheetLayoutView="70" workbookViewId="0">
      <selection activeCell="H18" sqref="H18"/>
    </sheetView>
  </sheetViews>
  <sheetFormatPr defaultRowHeight="15"/>
  <cols>
    <col min="2" max="2" width="72.42578125" customWidth="1"/>
    <col min="3" max="3" width="16.85546875" customWidth="1"/>
    <col min="4" max="6" width="15.7109375" customWidth="1"/>
  </cols>
  <sheetData>
    <row r="1" spans="1:8" ht="15" customHeight="1">
      <c r="A1" s="1285"/>
      <c r="B1" s="1286"/>
      <c r="C1" s="1286"/>
      <c r="D1" s="1286"/>
      <c r="E1" s="1286"/>
      <c r="F1" s="1287"/>
    </row>
    <row r="2" spans="1:8" ht="21" customHeight="1">
      <c r="A2" s="1288"/>
      <c r="B2" s="1211"/>
      <c r="C2" s="1211"/>
      <c r="D2" s="1211"/>
      <c r="E2" s="1211"/>
      <c r="F2" s="1289"/>
    </row>
    <row r="3" spans="1:8" ht="21" customHeight="1">
      <c r="A3" s="1288"/>
      <c r="B3" s="1211"/>
      <c r="C3" s="1211"/>
      <c r="D3" s="1211"/>
      <c r="E3" s="1211"/>
      <c r="F3" s="1289"/>
    </row>
    <row r="4" spans="1:8" ht="21" customHeight="1">
      <c r="A4" s="1267"/>
      <c r="B4" s="1195"/>
      <c r="C4" s="1195"/>
      <c r="D4" s="1195"/>
      <c r="E4" s="1195"/>
      <c r="F4" s="1268"/>
    </row>
    <row r="5" spans="1:8" ht="21" customHeight="1">
      <c r="A5" s="1267"/>
      <c r="B5" s="1195"/>
      <c r="C5" s="1195"/>
      <c r="D5" s="1195"/>
      <c r="E5" s="1195"/>
      <c r="F5" s="1268"/>
    </row>
    <row r="6" spans="1:8" ht="21" customHeight="1">
      <c r="A6" s="1283" t="s">
        <v>38255</v>
      </c>
      <c r="B6" s="1209"/>
      <c r="C6" s="1209"/>
      <c r="D6" s="1209"/>
      <c r="E6" s="1209"/>
      <c r="F6" s="1284"/>
    </row>
    <row r="7" spans="1:8" ht="30" customHeight="1" thickBot="1">
      <c r="A7" s="1290" t="s">
        <v>38222</v>
      </c>
      <c r="B7" s="1276"/>
      <c r="C7" s="1276"/>
      <c r="D7" s="1276"/>
      <c r="E7" s="1276"/>
      <c r="F7" s="1291"/>
    </row>
    <row r="8" spans="1:8" ht="18" customHeight="1">
      <c r="A8" s="1292" t="s">
        <v>96</v>
      </c>
      <c r="B8" s="1294" t="s">
        <v>38223</v>
      </c>
      <c r="C8" s="1294" t="s">
        <v>38256</v>
      </c>
      <c r="D8" s="1294"/>
      <c r="E8" s="1294"/>
      <c r="F8" s="1299" t="s">
        <v>38225</v>
      </c>
    </row>
    <row r="9" spans="1:8" ht="18" customHeight="1" thickBot="1">
      <c r="A9" s="1293"/>
      <c r="B9" s="1295"/>
      <c r="C9" s="725" t="s">
        <v>38228</v>
      </c>
      <c r="D9" s="725" t="s">
        <v>38229</v>
      </c>
      <c r="E9" s="725" t="s">
        <v>38257</v>
      </c>
      <c r="F9" s="1300"/>
    </row>
    <row r="10" spans="1:8" ht="18" customHeight="1">
      <c r="A10" s="735">
        <v>1</v>
      </c>
      <c r="B10" s="736" t="s">
        <v>38258</v>
      </c>
      <c r="C10" s="737">
        <f>26.21*10</f>
        <v>262.10000000000002</v>
      </c>
      <c r="D10" s="737">
        <f>33.77*10</f>
        <v>337.70000000000005</v>
      </c>
      <c r="E10" s="737">
        <f>33.77*10</f>
        <v>337.70000000000005</v>
      </c>
      <c r="F10" s="738">
        <f t="shared" ref="F10:F26" si="0">IFERROR(MEDIAN(C10:E10),"")</f>
        <v>337.70000000000005</v>
      </c>
      <c r="G10" s="734"/>
      <c r="H10" s="734"/>
    </row>
    <row r="11" spans="1:8" ht="18" customHeight="1">
      <c r="A11" s="739">
        <v>2</v>
      </c>
      <c r="B11" s="717" t="s">
        <v>38259</v>
      </c>
      <c r="C11" s="718">
        <v>28.32</v>
      </c>
      <c r="D11" s="718">
        <v>38.9</v>
      </c>
      <c r="E11" s="718">
        <v>48.95</v>
      </c>
      <c r="F11" s="728">
        <f t="shared" si="0"/>
        <v>38.9</v>
      </c>
      <c r="G11" s="734"/>
      <c r="H11" s="734"/>
    </row>
    <row r="12" spans="1:8" ht="18" customHeight="1">
      <c r="A12" s="1301">
        <v>3</v>
      </c>
      <c r="B12" s="717" t="s">
        <v>38260</v>
      </c>
      <c r="C12" s="718">
        <v>41.35</v>
      </c>
      <c r="D12" s="718">
        <v>37.99</v>
      </c>
      <c r="E12" s="718">
        <v>43.9</v>
      </c>
      <c r="F12" s="728">
        <f t="shared" si="0"/>
        <v>41.35</v>
      </c>
      <c r="G12" s="734"/>
      <c r="H12" s="734"/>
    </row>
    <row r="13" spans="1:8" ht="18" customHeight="1">
      <c r="A13" s="1302"/>
      <c r="B13" s="717" t="s">
        <v>38261</v>
      </c>
      <c r="C13" s="718">
        <v>41.35</v>
      </c>
      <c r="D13" s="718">
        <v>37.99</v>
      </c>
      <c r="E13" s="718">
        <v>43.9</v>
      </c>
      <c r="F13" s="728">
        <f t="shared" si="0"/>
        <v>41.35</v>
      </c>
      <c r="G13" s="734"/>
      <c r="H13" s="734"/>
    </row>
    <row r="14" spans="1:8" ht="18" customHeight="1">
      <c r="A14" s="739">
        <v>4</v>
      </c>
      <c r="B14" s="717" t="s">
        <v>38262</v>
      </c>
      <c r="C14" s="718">
        <v>20.010000000000002</v>
      </c>
      <c r="D14" s="718">
        <v>15.85</v>
      </c>
      <c r="E14" s="718">
        <v>15.85</v>
      </c>
      <c r="F14" s="728">
        <f t="shared" si="0"/>
        <v>15.85</v>
      </c>
      <c r="G14" s="734"/>
      <c r="H14" s="734"/>
    </row>
    <row r="15" spans="1:8" ht="18" customHeight="1">
      <c r="A15" s="739">
        <v>5</v>
      </c>
      <c r="B15" s="717" t="s">
        <v>38263</v>
      </c>
      <c r="C15" s="718">
        <v>34.35</v>
      </c>
      <c r="D15" s="718">
        <v>7.67</v>
      </c>
      <c r="E15" s="718">
        <v>7.67</v>
      </c>
      <c r="F15" s="728">
        <f t="shared" si="0"/>
        <v>7.67</v>
      </c>
      <c r="G15" s="734"/>
      <c r="H15" s="734"/>
    </row>
    <row r="16" spans="1:8" ht="18" customHeight="1">
      <c r="A16" s="739">
        <v>6</v>
      </c>
      <c r="B16" s="717" t="s">
        <v>38264</v>
      </c>
      <c r="C16" s="718">
        <v>19.96</v>
      </c>
      <c r="D16" s="718">
        <v>8.9</v>
      </c>
      <c r="E16" s="718">
        <v>8.9</v>
      </c>
      <c r="F16" s="728">
        <f t="shared" si="0"/>
        <v>8.9</v>
      </c>
      <c r="G16" s="734"/>
      <c r="H16" s="734"/>
    </row>
    <row r="17" spans="1:8" ht="18" customHeight="1">
      <c r="A17" s="739">
        <v>7</v>
      </c>
      <c r="B17" s="717" t="s">
        <v>38265</v>
      </c>
      <c r="C17" s="718">
        <f>1.35*12</f>
        <v>16.200000000000003</v>
      </c>
      <c r="D17" s="718">
        <v>36.9</v>
      </c>
      <c r="E17" s="718">
        <v>36.9</v>
      </c>
      <c r="F17" s="728">
        <f t="shared" si="0"/>
        <v>36.9</v>
      </c>
      <c r="G17" s="734"/>
      <c r="H17" s="734"/>
    </row>
    <row r="18" spans="1:8" ht="18" customHeight="1">
      <c r="A18" s="739">
        <v>8</v>
      </c>
      <c r="B18" s="717" t="s">
        <v>38266</v>
      </c>
      <c r="C18" s="718">
        <v>52.61</v>
      </c>
      <c r="D18" s="718">
        <v>66.959999999999994</v>
      </c>
      <c r="E18" s="718">
        <v>77.260000000000005</v>
      </c>
      <c r="F18" s="728">
        <f t="shared" si="0"/>
        <v>66.959999999999994</v>
      </c>
      <c r="G18" s="734"/>
      <c r="H18" s="734"/>
    </row>
    <row r="19" spans="1:8" ht="18" customHeight="1">
      <c r="A19" s="739">
        <v>9</v>
      </c>
      <c r="B19" s="717" t="s">
        <v>38267</v>
      </c>
      <c r="C19" s="718">
        <v>19.809999999999999</v>
      </c>
      <c r="D19" s="718">
        <f>2.72*6</f>
        <v>16.32</v>
      </c>
      <c r="E19" s="718">
        <v>16.62</v>
      </c>
      <c r="F19" s="728">
        <f t="shared" si="0"/>
        <v>16.62</v>
      </c>
      <c r="G19" s="734"/>
      <c r="H19" s="734"/>
    </row>
    <row r="20" spans="1:8">
      <c r="A20" s="739">
        <v>10</v>
      </c>
      <c r="B20" s="717" t="s">
        <v>38268</v>
      </c>
      <c r="C20" s="718">
        <v>40.04</v>
      </c>
      <c r="D20" s="718">
        <v>12.9</v>
      </c>
      <c r="E20" s="718">
        <v>54.32</v>
      </c>
      <c r="F20" s="728">
        <f t="shared" si="0"/>
        <v>40.04</v>
      </c>
      <c r="G20" s="734"/>
      <c r="H20" s="734"/>
    </row>
    <row r="21" spans="1:8" ht="18" customHeight="1">
      <c r="A21" s="739">
        <v>11</v>
      </c>
      <c r="B21" s="717" t="s">
        <v>38269</v>
      </c>
      <c r="C21" s="718">
        <v>16.55</v>
      </c>
      <c r="D21" s="718">
        <v>19.989999999999998</v>
      </c>
      <c r="E21" s="718">
        <v>8.9</v>
      </c>
      <c r="F21" s="728">
        <f t="shared" si="0"/>
        <v>16.55</v>
      </c>
      <c r="G21" s="734"/>
      <c r="H21" s="734"/>
    </row>
    <row r="22" spans="1:8" ht="18" customHeight="1">
      <c r="A22" s="739">
        <v>12</v>
      </c>
      <c r="B22" s="717" t="s">
        <v>38270</v>
      </c>
      <c r="C22" s="718">
        <v>4.8899999999999997</v>
      </c>
      <c r="D22" s="718">
        <v>8</v>
      </c>
      <c r="E22" s="718">
        <v>8.9700000000000006</v>
      </c>
      <c r="F22" s="728">
        <f t="shared" si="0"/>
        <v>8</v>
      </c>
      <c r="G22" s="734"/>
      <c r="H22" s="734"/>
    </row>
    <row r="23" spans="1:8" ht="18" customHeight="1">
      <c r="A23" s="739">
        <v>13</v>
      </c>
      <c r="B23" s="717" t="s">
        <v>38271</v>
      </c>
      <c r="C23" s="718">
        <v>48.96</v>
      </c>
      <c r="D23" s="718">
        <v>21.9</v>
      </c>
      <c r="E23" s="718">
        <v>36.9</v>
      </c>
      <c r="F23" s="728">
        <f t="shared" si="0"/>
        <v>36.9</v>
      </c>
      <c r="G23" s="734"/>
      <c r="H23" s="734"/>
    </row>
    <row r="24" spans="1:8" ht="18" customHeight="1">
      <c r="A24" s="739">
        <v>14</v>
      </c>
      <c r="B24" s="717" t="s">
        <v>38272</v>
      </c>
      <c r="C24" s="718">
        <v>8.09</v>
      </c>
      <c r="D24" s="718">
        <v>12.5</v>
      </c>
      <c r="E24" s="718">
        <v>12.9</v>
      </c>
      <c r="F24" s="728">
        <f t="shared" si="0"/>
        <v>12.5</v>
      </c>
      <c r="G24" s="734"/>
      <c r="H24" s="734"/>
    </row>
    <row r="25" spans="1:8" ht="18" customHeight="1">
      <c r="A25" s="739">
        <v>15</v>
      </c>
      <c r="B25" s="717" t="s">
        <v>38273</v>
      </c>
      <c r="C25" s="718">
        <v>81.56</v>
      </c>
      <c r="D25" s="718">
        <v>62</v>
      </c>
      <c r="E25" s="718">
        <v>153.08000000000001</v>
      </c>
      <c r="F25" s="728">
        <f t="shared" si="0"/>
        <v>81.56</v>
      </c>
      <c r="G25" s="734"/>
      <c r="H25" s="734"/>
    </row>
    <row r="26" spans="1:8" ht="18" customHeight="1" thickBot="1">
      <c r="A26" s="740">
        <v>16</v>
      </c>
      <c r="B26" s="717" t="s">
        <v>38274</v>
      </c>
      <c r="C26" s="718">
        <v>57.47</v>
      </c>
      <c r="D26" s="718">
        <v>96.86</v>
      </c>
      <c r="E26" s="718">
        <v>96.86</v>
      </c>
      <c r="F26" s="728">
        <f t="shared" si="0"/>
        <v>96.86</v>
      </c>
    </row>
    <row r="28" spans="1:8">
      <c r="C28" s="734"/>
      <c r="D28" s="734"/>
      <c r="E28" s="734"/>
      <c r="F28" s="734"/>
    </row>
  </sheetData>
  <mergeCells count="12">
    <mergeCell ref="A12:A13"/>
    <mergeCell ref="A1:F1"/>
    <mergeCell ref="A2:F2"/>
    <mergeCell ref="A3:F3"/>
    <mergeCell ref="A4:F4"/>
    <mergeCell ref="A5:F5"/>
    <mergeCell ref="A6:F6"/>
    <mergeCell ref="A7:F7"/>
    <mergeCell ref="A8:A9"/>
    <mergeCell ref="B8:B9"/>
    <mergeCell ref="C8:E8"/>
    <mergeCell ref="F8:F9"/>
  </mergeCells>
  <printOptions horizontalCentered="1"/>
  <pageMargins left="0.59055118110236227" right="0.59055118110236227" top="0.78740157480314965" bottom="0.78740157480314965" header="0.31496062992125984" footer="0.31496062992125984"/>
  <pageSetup paperSize="9" scale="92" fitToHeight="0" orientation="landscape" r:id="rId1"/>
  <headerFooter alignWithMargins="0">
    <oddFooter>&amp;R&amp;P /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DB9443-E310-4DA8-857E-2145F8FB5E13}">
  <sheetPr codeName="Planilha4"/>
  <dimension ref="A1:M1946"/>
  <sheetViews>
    <sheetView workbookViewId="0"/>
  </sheetViews>
  <sheetFormatPr defaultColWidth="9.140625" defaultRowHeight="13.5"/>
  <cols>
    <col min="1" max="1" width="18.7109375" style="131" customWidth="1"/>
    <col min="2" max="2" width="100.7109375" style="132" customWidth="1"/>
    <col min="3" max="5" width="18.7109375" style="131" customWidth="1"/>
    <col min="6" max="6" width="13.7109375" style="132" bestFit="1" customWidth="1"/>
    <col min="7" max="7" width="9.140625" style="123"/>
    <col min="8" max="13" width="15.7109375" style="123" customWidth="1"/>
    <col min="14" max="16384" width="9.140625" style="123"/>
  </cols>
  <sheetData>
    <row r="1" spans="1:13" ht="36" customHeight="1" thickBot="1">
      <c r="A1" s="133" t="s">
        <v>1232</v>
      </c>
      <c r="B1" s="133" t="s">
        <v>24</v>
      </c>
      <c r="C1" s="133" t="s">
        <v>40</v>
      </c>
      <c r="D1" s="133" t="s">
        <v>14276</v>
      </c>
      <c r="E1" s="133" t="s">
        <v>14277</v>
      </c>
      <c r="F1" s="133" t="s">
        <v>14274</v>
      </c>
      <c r="H1" s="124" t="s">
        <v>35</v>
      </c>
      <c r="I1" s="163" t="s">
        <v>33689</v>
      </c>
      <c r="J1" s="124" t="s">
        <v>22</v>
      </c>
      <c r="K1" s="125">
        <v>0.23319999999999999</v>
      </c>
      <c r="L1" s="134" t="s">
        <v>14275</v>
      </c>
      <c r="M1" s="126">
        <f>'FGV-39'!Q4</f>
        <v>2.3727000000000002E-2</v>
      </c>
    </row>
    <row r="2" spans="1:13">
      <c r="A2" s="127">
        <v>43339</v>
      </c>
      <c r="B2" s="128" t="s">
        <v>8080</v>
      </c>
      <c r="C2" s="127" t="s">
        <v>3</v>
      </c>
      <c r="D2" s="122">
        <v>0.73</v>
      </c>
      <c r="E2" s="129">
        <f t="shared" ref="E2:E65" si="0">ROUND((D2/(1+$K$1))*(1+$M$1),2)</f>
        <v>0.61</v>
      </c>
      <c r="F2" s="130"/>
    </row>
    <row r="3" spans="1:13">
      <c r="A3" s="127">
        <v>41099</v>
      </c>
      <c r="B3" s="128" t="s">
        <v>8081</v>
      </c>
      <c r="C3" s="127" t="s">
        <v>7</v>
      </c>
      <c r="D3" s="122">
        <v>5.87</v>
      </c>
      <c r="E3" s="129">
        <f t="shared" si="0"/>
        <v>4.87</v>
      </c>
      <c r="F3" s="130"/>
    </row>
    <row r="4" spans="1:13">
      <c r="A4" s="127">
        <v>40224</v>
      </c>
      <c r="B4" s="128" t="s">
        <v>8082</v>
      </c>
      <c r="C4" s="127" t="s">
        <v>7</v>
      </c>
      <c r="D4" s="122">
        <v>3.04</v>
      </c>
      <c r="E4" s="129">
        <f t="shared" si="0"/>
        <v>2.52</v>
      </c>
      <c r="F4" s="130"/>
    </row>
    <row r="5" spans="1:13">
      <c r="A5" s="127">
        <v>40225</v>
      </c>
      <c r="B5" s="128" t="s">
        <v>8083</v>
      </c>
      <c r="C5" s="127" t="s">
        <v>7</v>
      </c>
      <c r="D5" s="122">
        <v>3.93</v>
      </c>
      <c r="E5" s="129">
        <f t="shared" si="0"/>
        <v>3.26</v>
      </c>
      <c r="F5" s="130"/>
    </row>
    <row r="6" spans="1:13">
      <c r="A6" s="127">
        <v>40226</v>
      </c>
      <c r="B6" s="128" t="s">
        <v>8084</v>
      </c>
      <c r="C6" s="127" t="s">
        <v>7</v>
      </c>
      <c r="D6" s="122">
        <v>5.87</v>
      </c>
      <c r="E6" s="129">
        <f t="shared" si="0"/>
        <v>4.87</v>
      </c>
      <c r="F6" s="130"/>
    </row>
    <row r="7" spans="1:13">
      <c r="A7" s="127">
        <v>40229</v>
      </c>
      <c r="B7" s="128" t="s">
        <v>8085</v>
      </c>
      <c r="C7" s="127" t="s">
        <v>7</v>
      </c>
      <c r="D7" s="122">
        <v>6.19</v>
      </c>
      <c r="E7" s="129">
        <f t="shared" si="0"/>
        <v>5.14</v>
      </c>
      <c r="F7" s="130"/>
    </row>
    <row r="8" spans="1:13">
      <c r="A8" s="127">
        <v>43340</v>
      </c>
      <c r="B8" s="128" t="s">
        <v>8086</v>
      </c>
      <c r="C8" s="127" t="s">
        <v>7</v>
      </c>
      <c r="D8" s="122">
        <v>6.03</v>
      </c>
      <c r="E8" s="129">
        <f t="shared" si="0"/>
        <v>5.01</v>
      </c>
      <c r="F8" s="130"/>
    </row>
    <row r="9" spans="1:13">
      <c r="A9" s="127">
        <v>40228</v>
      </c>
      <c r="B9" s="128" t="s">
        <v>8087</v>
      </c>
      <c r="C9" s="127" t="s">
        <v>7</v>
      </c>
      <c r="D9" s="122">
        <v>4.67</v>
      </c>
      <c r="E9" s="129">
        <f t="shared" si="0"/>
        <v>3.88</v>
      </c>
      <c r="F9" s="130"/>
    </row>
    <row r="10" spans="1:13">
      <c r="A10" s="127">
        <v>42227</v>
      </c>
      <c r="B10" s="128" t="s">
        <v>8088</v>
      </c>
      <c r="C10" s="127" t="s">
        <v>7</v>
      </c>
      <c r="D10" s="122">
        <v>3.94</v>
      </c>
      <c r="E10" s="129">
        <f t="shared" si="0"/>
        <v>3.27</v>
      </c>
      <c r="F10" s="130"/>
    </row>
    <row r="11" spans="1:13">
      <c r="A11" s="127">
        <v>40994</v>
      </c>
      <c r="B11" s="128" t="s">
        <v>8089</v>
      </c>
      <c r="C11" s="127" t="s">
        <v>7</v>
      </c>
      <c r="D11" s="122">
        <v>5.27</v>
      </c>
      <c r="E11" s="129">
        <f t="shared" si="0"/>
        <v>4.37</v>
      </c>
      <c r="F11" s="130"/>
    </row>
    <row r="12" spans="1:13">
      <c r="A12" s="127">
        <v>42940</v>
      </c>
      <c r="B12" s="128" t="s">
        <v>8090</v>
      </c>
      <c r="C12" s="127" t="s">
        <v>46</v>
      </c>
      <c r="D12" s="122">
        <v>219.16</v>
      </c>
      <c r="E12" s="129">
        <f t="shared" si="0"/>
        <v>181.93</v>
      </c>
      <c r="F12" s="130"/>
    </row>
    <row r="13" spans="1:13" ht="40.5">
      <c r="A13" s="127">
        <v>41047</v>
      </c>
      <c r="B13" s="128" t="s">
        <v>33690</v>
      </c>
      <c r="C13" s="127" t="s">
        <v>7</v>
      </c>
      <c r="D13" s="122">
        <v>603.01</v>
      </c>
      <c r="E13" s="129">
        <f t="shared" si="0"/>
        <v>500.58</v>
      </c>
      <c r="F13" s="130"/>
    </row>
    <row r="14" spans="1:13" ht="40.5">
      <c r="A14" s="127">
        <v>41048</v>
      </c>
      <c r="B14" s="128" t="s">
        <v>33691</v>
      </c>
      <c r="C14" s="127" t="s">
        <v>7</v>
      </c>
      <c r="D14" s="122">
        <v>557.54</v>
      </c>
      <c r="E14" s="129">
        <f t="shared" si="0"/>
        <v>462.84</v>
      </c>
      <c r="F14" s="130"/>
    </row>
    <row r="15" spans="1:13">
      <c r="A15" s="127">
        <v>40217</v>
      </c>
      <c r="B15" s="128" t="s">
        <v>8091</v>
      </c>
      <c r="C15" s="127" t="s">
        <v>7</v>
      </c>
      <c r="D15" s="122">
        <v>39.72</v>
      </c>
      <c r="E15" s="129">
        <f t="shared" si="0"/>
        <v>32.97</v>
      </c>
      <c r="F15" s="130"/>
    </row>
    <row r="16" spans="1:13">
      <c r="A16" s="127">
        <v>40172</v>
      </c>
      <c r="B16" s="128" t="s">
        <v>33692</v>
      </c>
      <c r="C16" s="127" t="s">
        <v>8092</v>
      </c>
      <c r="D16" s="122">
        <v>24.49</v>
      </c>
      <c r="E16" s="129">
        <f t="shared" si="0"/>
        <v>20.329999999999998</v>
      </c>
      <c r="F16" s="130"/>
    </row>
    <row r="17" spans="1:6">
      <c r="A17" s="127">
        <v>40171</v>
      </c>
      <c r="B17" s="128" t="s">
        <v>8093</v>
      </c>
      <c r="C17" s="127" t="s">
        <v>8092</v>
      </c>
      <c r="D17" s="122">
        <v>12.24</v>
      </c>
      <c r="E17" s="129">
        <f t="shared" si="0"/>
        <v>10.16</v>
      </c>
      <c r="F17" s="130"/>
    </row>
    <row r="18" spans="1:6">
      <c r="A18" s="127">
        <v>42225</v>
      </c>
      <c r="B18" s="128" t="s">
        <v>8094</v>
      </c>
      <c r="C18" s="127" t="s">
        <v>7</v>
      </c>
      <c r="D18" s="122">
        <v>6.52</v>
      </c>
      <c r="E18" s="129">
        <f t="shared" si="0"/>
        <v>5.41</v>
      </c>
      <c r="F18" s="130"/>
    </row>
    <row r="19" spans="1:6">
      <c r="A19" s="127">
        <v>40178</v>
      </c>
      <c r="B19" s="128" t="s">
        <v>8095</v>
      </c>
      <c r="C19" s="127" t="s">
        <v>7</v>
      </c>
      <c r="D19" s="122">
        <v>6.67</v>
      </c>
      <c r="E19" s="129">
        <f t="shared" si="0"/>
        <v>5.54</v>
      </c>
      <c r="F19" s="130"/>
    </row>
    <row r="20" spans="1:6" ht="27">
      <c r="A20" s="127">
        <v>40179</v>
      </c>
      <c r="B20" s="128" t="s">
        <v>33693</v>
      </c>
      <c r="C20" s="127" t="s">
        <v>7</v>
      </c>
      <c r="D20" s="122">
        <v>13.49</v>
      </c>
      <c r="E20" s="129">
        <f t="shared" si="0"/>
        <v>11.2</v>
      </c>
      <c r="F20" s="130"/>
    </row>
    <row r="21" spans="1:6" ht="27">
      <c r="A21" s="127">
        <v>40184</v>
      </c>
      <c r="B21" s="128" t="s">
        <v>8096</v>
      </c>
      <c r="C21" s="127" t="s">
        <v>7</v>
      </c>
      <c r="D21" s="122">
        <v>23.86</v>
      </c>
      <c r="E21" s="129">
        <f t="shared" si="0"/>
        <v>19.809999999999999</v>
      </c>
      <c r="F21" s="130"/>
    </row>
    <row r="22" spans="1:6" ht="27">
      <c r="A22" s="127">
        <v>40180</v>
      </c>
      <c r="B22" s="128" t="s">
        <v>33694</v>
      </c>
      <c r="C22" s="127" t="s">
        <v>7</v>
      </c>
      <c r="D22" s="122">
        <v>15.74</v>
      </c>
      <c r="E22" s="129">
        <f t="shared" si="0"/>
        <v>13.07</v>
      </c>
      <c r="F22" s="130"/>
    </row>
    <row r="23" spans="1:6" ht="27">
      <c r="A23" s="127">
        <v>40181</v>
      </c>
      <c r="B23" s="128" t="s">
        <v>33695</v>
      </c>
      <c r="C23" s="127" t="s">
        <v>7</v>
      </c>
      <c r="D23" s="122">
        <v>17.64</v>
      </c>
      <c r="E23" s="129">
        <f t="shared" si="0"/>
        <v>14.64</v>
      </c>
      <c r="F23" s="130"/>
    </row>
    <row r="24" spans="1:6" ht="27">
      <c r="A24" s="127">
        <v>40182</v>
      </c>
      <c r="B24" s="128" t="s">
        <v>33696</v>
      </c>
      <c r="C24" s="127" t="s">
        <v>7</v>
      </c>
      <c r="D24" s="122">
        <v>20.43</v>
      </c>
      <c r="E24" s="129">
        <f t="shared" si="0"/>
        <v>16.96</v>
      </c>
      <c r="F24" s="130"/>
    </row>
    <row r="25" spans="1:6" ht="27">
      <c r="A25" s="127">
        <v>40183</v>
      </c>
      <c r="B25" s="128" t="s">
        <v>33697</v>
      </c>
      <c r="C25" s="127" t="s">
        <v>7</v>
      </c>
      <c r="D25" s="122">
        <v>21.44</v>
      </c>
      <c r="E25" s="129">
        <f t="shared" si="0"/>
        <v>17.8</v>
      </c>
      <c r="F25" s="130"/>
    </row>
    <row r="26" spans="1:6" ht="27">
      <c r="A26" s="127">
        <v>40191</v>
      </c>
      <c r="B26" s="128" t="s">
        <v>33698</v>
      </c>
      <c r="C26" s="127" t="s">
        <v>7</v>
      </c>
      <c r="D26" s="122">
        <v>20.239999999999998</v>
      </c>
      <c r="E26" s="129">
        <f t="shared" si="0"/>
        <v>16.8</v>
      </c>
      <c r="F26" s="130"/>
    </row>
    <row r="27" spans="1:6" ht="27">
      <c r="A27" s="127">
        <v>40196</v>
      </c>
      <c r="B27" s="128" t="s">
        <v>33699</v>
      </c>
      <c r="C27" s="127" t="s">
        <v>7</v>
      </c>
      <c r="D27" s="122">
        <v>32.79</v>
      </c>
      <c r="E27" s="129">
        <f t="shared" si="0"/>
        <v>27.22</v>
      </c>
      <c r="F27" s="130"/>
    </row>
    <row r="28" spans="1:6" ht="27">
      <c r="A28" s="127">
        <v>40192</v>
      </c>
      <c r="B28" s="128" t="s">
        <v>33700</v>
      </c>
      <c r="C28" s="127" t="s">
        <v>7</v>
      </c>
      <c r="D28" s="122">
        <v>22.32</v>
      </c>
      <c r="E28" s="129">
        <f t="shared" si="0"/>
        <v>18.53</v>
      </c>
      <c r="F28" s="130"/>
    </row>
    <row r="29" spans="1:6" ht="27">
      <c r="A29" s="127">
        <v>40193</v>
      </c>
      <c r="B29" s="128" t="s">
        <v>33701</v>
      </c>
      <c r="C29" s="127" t="s">
        <v>7</v>
      </c>
      <c r="D29" s="122">
        <v>24.34</v>
      </c>
      <c r="E29" s="129">
        <f t="shared" si="0"/>
        <v>20.21</v>
      </c>
      <c r="F29" s="130"/>
    </row>
    <row r="30" spans="1:6" ht="27">
      <c r="A30" s="127">
        <v>40194</v>
      </c>
      <c r="B30" s="128" t="s">
        <v>33702</v>
      </c>
      <c r="C30" s="127" t="s">
        <v>7</v>
      </c>
      <c r="D30" s="122">
        <v>28.17</v>
      </c>
      <c r="E30" s="129">
        <f t="shared" si="0"/>
        <v>23.39</v>
      </c>
      <c r="F30" s="130"/>
    </row>
    <row r="31" spans="1:6" ht="27">
      <c r="A31" s="127">
        <v>40195</v>
      </c>
      <c r="B31" s="128" t="s">
        <v>33703</v>
      </c>
      <c r="C31" s="127" t="s">
        <v>7</v>
      </c>
      <c r="D31" s="122">
        <v>30.06</v>
      </c>
      <c r="E31" s="129">
        <f t="shared" si="0"/>
        <v>24.95</v>
      </c>
      <c r="F31" s="130"/>
    </row>
    <row r="32" spans="1:6">
      <c r="A32" s="127">
        <v>40220</v>
      </c>
      <c r="B32" s="128" t="s">
        <v>8097</v>
      </c>
      <c r="C32" s="127" t="s">
        <v>7</v>
      </c>
      <c r="D32" s="122">
        <v>8.23</v>
      </c>
      <c r="E32" s="129">
        <f t="shared" si="0"/>
        <v>6.83</v>
      </c>
      <c r="F32" s="130"/>
    </row>
    <row r="33" spans="1:6">
      <c r="A33" s="127">
        <v>40230</v>
      </c>
      <c r="B33" s="128" t="s">
        <v>8098</v>
      </c>
      <c r="C33" s="127" t="s">
        <v>7</v>
      </c>
      <c r="D33" s="122">
        <v>2.88</v>
      </c>
      <c r="E33" s="129">
        <f t="shared" si="0"/>
        <v>2.39</v>
      </c>
      <c r="F33" s="130"/>
    </row>
    <row r="34" spans="1:6" ht="27">
      <c r="A34" s="127">
        <v>40221</v>
      </c>
      <c r="B34" s="128" t="s">
        <v>8099</v>
      </c>
      <c r="C34" s="127" t="s">
        <v>7</v>
      </c>
      <c r="D34" s="122">
        <v>7.68</v>
      </c>
      <c r="E34" s="129">
        <f t="shared" si="0"/>
        <v>6.38</v>
      </c>
      <c r="F34" s="130"/>
    </row>
    <row r="35" spans="1:6">
      <c r="A35" s="127">
        <v>40231</v>
      </c>
      <c r="B35" s="128" t="s">
        <v>8100</v>
      </c>
      <c r="C35" s="127" t="s">
        <v>7</v>
      </c>
      <c r="D35" s="122">
        <v>4.25</v>
      </c>
      <c r="E35" s="129">
        <f t="shared" si="0"/>
        <v>3.53</v>
      </c>
      <c r="F35" s="130"/>
    </row>
    <row r="36" spans="1:6" ht="27">
      <c r="A36" s="127">
        <v>40222</v>
      </c>
      <c r="B36" s="128" t="s">
        <v>8101</v>
      </c>
      <c r="C36" s="127" t="s">
        <v>7</v>
      </c>
      <c r="D36" s="122">
        <v>11.06</v>
      </c>
      <c r="E36" s="129">
        <f t="shared" si="0"/>
        <v>9.18</v>
      </c>
      <c r="F36" s="130"/>
    </row>
    <row r="37" spans="1:6">
      <c r="A37" s="127">
        <v>40216</v>
      </c>
      <c r="B37" s="128" t="s">
        <v>8102</v>
      </c>
      <c r="C37" s="127" t="s">
        <v>7</v>
      </c>
      <c r="D37" s="122">
        <v>107.27</v>
      </c>
      <c r="E37" s="129">
        <f t="shared" si="0"/>
        <v>89.05</v>
      </c>
      <c r="F37" s="130"/>
    </row>
    <row r="38" spans="1:6">
      <c r="A38" s="127">
        <v>40223</v>
      </c>
      <c r="B38" s="128" t="s">
        <v>8103</v>
      </c>
      <c r="C38" s="127" t="s">
        <v>7</v>
      </c>
      <c r="D38" s="122">
        <v>44.37</v>
      </c>
      <c r="E38" s="129">
        <f t="shared" si="0"/>
        <v>36.83</v>
      </c>
      <c r="F38" s="130"/>
    </row>
    <row r="39" spans="1:6">
      <c r="A39" s="127">
        <v>43335</v>
      </c>
      <c r="B39" s="128" t="s">
        <v>8104</v>
      </c>
      <c r="C39" s="127" t="s">
        <v>7</v>
      </c>
      <c r="D39" s="122">
        <v>2.56</v>
      </c>
      <c r="E39" s="129">
        <f t="shared" si="0"/>
        <v>2.13</v>
      </c>
      <c r="F39" s="130"/>
    </row>
    <row r="40" spans="1:6">
      <c r="A40" s="127">
        <v>42547</v>
      </c>
      <c r="B40" s="128" t="s">
        <v>8105</v>
      </c>
      <c r="C40" s="127" t="s">
        <v>7</v>
      </c>
      <c r="D40" s="122">
        <v>1.56</v>
      </c>
      <c r="E40" s="129">
        <f t="shared" si="0"/>
        <v>1.3</v>
      </c>
      <c r="F40" s="130"/>
    </row>
    <row r="41" spans="1:6">
      <c r="A41" s="127">
        <v>40177</v>
      </c>
      <c r="B41" s="128" t="s">
        <v>8106</v>
      </c>
      <c r="C41" s="127" t="s">
        <v>7</v>
      </c>
      <c r="D41" s="122">
        <v>4.25</v>
      </c>
      <c r="E41" s="129">
        <f t="shared" si="0"/>
        <v>3.53</v>
      </c>
      <c r="F41" s="130"/>
    </row>
    <row r="42" spans="1:6" ht="40.5">
      <c r="A42" s="127">
        <v>41056</v>
      </c>
      <c r="B42" s="128" t="s">
        <v>33704</v>
      </c>
      <c r="C42" s="127" t="s">
        <v>7</v>
      </c>
      <c r="D42" s="122">
        <v>90.28</v>
      </c>
      <c r="E42" s="129">
        <f t="shared" si="0"/>
        <v>74.94</v>
      </c>
      <c r="F42" s="130"/>
    </row>
    <row r="43" spans="1:6">
      <c r="A43" s="127">
        <v>40218</v>
      </c>
      <c r="B43" s="128" t="s">
        <v>8107</v>
      </c>
      <c r="C43" s="127" t="s">
        <v>7</v>
      </c>
      <c r="D43" s="122">
        <v>51.9</v>
      </c>
      <c r="E43" s="129">
        <f t="shared" si="0"/>
        <v>43.08</v>
      </c>
      <c r="F43" s="130"/>
    </row>
    <row r="44" spans="1:6">
      <c r="A44" s="127">
        <v>40170</v>
      </c>
      <c r="B44" s="128" t="s">
        <v>8109</v>
      </c>
      <c r="C44" s="127" t="s">
        <v>3</v>
      </c>
      <c r="D44" s="122">
        <v>0.67</v>
      </c>
      <c r="E44" s="129">
        <f t="shared" si="0"/>
        <v>0.56000000000000005</v>
      </c>
      <c r="F44" s="130"/>
    </row>
    <row r="45" spans="1:6" ht="40.5">
      <c r="A45" s="127">
        <v>40167</v>
      </c>
      <c r="B45" s="128" t="s">
        <v>33705</v>
      </c>
      <c r="C45" s="127" t="s">
        <v>3</v>
      </c>
      <c r="D45" s="122">
        <v>0.46</v>
      </c>
      <c r="E45" s="129">
        <f t="shared" si="0"/>
        <v>0.38</v>
      </c>
      <c r="F45" s="130"/>
    </row>
    <row r="46" spans="1:6">
      <c r="A46" s="127">
        <v>40168</v>
      </c>
      <c r="B46" s="128" t="s">
        <v>8110</v>
      </c>
      <c r="C46" s="127" t="s">
        <v>3</v>
      </c>
      <c r="D46" s="122">
        <v>2.4900000000000002</v>
      </c>
      <c r="E46" s="129">
        <f t="shared" si="0"/>
        <v>2.0699999999999998</v>
      </c>
      <c r="F46" s="130"/>
    </row>
    <row r="47" spans="1:6" ht="27">
      <c r="A47" s="127">
        <v>40169</v>
      </c>
      <c r="B47" s="128" t="s">
        <v>33706</v>
      </c>
      <c r="C47" s="127" t="s">
        <v>3</v>
      </c>
      <c r="D47" s="122">
        <v>9.17</v>
      </c>
      <c r="E47" s="129">
        <f t="shared" si="0"/>
        <v>7.61</v>
      </c>
      <c r="F47" s="130"/>
    </row>
    <row r="48" spans="1:6">
      <c r="A48" s="127">
        <v>102069</v>
      </c>
      <c r="B48" s="128" t="s">
        <v>8111</v>
      </c>
      <c r="C48" s="127" t="s">
        <v>112</v>
      </c>
      <c r="D48" s="122">
        <v>3.66</v>
      </c>
      <c r="E48" s="129">
        <f t="shared" si="0"/>
        <v>3.04</v>
      </c>
      <c r="F48" s="130"/>
    </row>
    <row r="49" spans="1:6">
      <c r="A49" s="127">
        <v>40219</v>
      </c>
      <c r="B49" s="128" t="s">
        <v>8112</v>
      </c>
      <c r="C49" s="127" t="s">
        <v>3</v>
      </c>
      <c r="D49" s="122">
        <v>34.200000000000003</v>
      </c>
      <c r="E49" s="129">
        <f t="shared" si="0"/>
        <v>28.39</v>
      </c>
      <c r="F49" s="130"/>
    </row>
    <row r="50" spans="1:6">
      <c r="A50" s="127">
        <v>41095</v>
      </c>
      <c r="B50" s="128" t="s">
        <v>8113</v>
      </c>
      <c r="C50" s="127" t="s">
        <v>7</v>
      </c>
      <c r="D50" s="122">
        <v>22.93</v>
      </c>
      <c r="E50" s="129">
        <f t="shared" si="0"/>
        <v>19.04</v>
      </c>
      <c r="F50" s="130"/>
    </row>
    <row r="51" spans="1:6" ht="40.5">
      <c r="A51" s="127">
        <v>43352</v>
      </c>
      <c r="B51" s="128" t="s">
        <v>33707</v>
      </c>
      <c r="C51" s="127" t="s">
        <v>3</v>
      </c>
      <c r="D51" s="122">
        <v>0.59</v>
      </c>
      <c r="E51" s="129">
        <f t="shared" si="0"/>
        <v>0.49</v>
      </c>
      <c r="F51" s="130"/>
    </row>
    <row r="52" spans="1:6">
      <c r="A52" s="127">
        <v>43338</v>
      </c>
      <c r="B52" s="128" t="s">
        <v>8114</v>
      </c>
      <c r="C52" s="127" t="s">
        <v>3</v>
      </c>
      <c r="D52" s="122">
        <v>0.49</v>
      </c>
      <c r="E52" s="129">
        <f t="shared" si="0"/>
        <v>0.41</v>
      </c>
      <c r="F52" s="130"/>
    </row>
    <row r="53" spans="1:6">
      <c r="A53" s="127">
        <v>40166</v>
      </c>
      <c r="B53" s="128" t="s">
        <v>8115</v>
      </c>
      <c r="C53" s="127" t="s">
        <v>3</v>
      </c>
      <c r="D53" s="122">
        <v>0.17</v>
      </c>
      <c r="E53" s="129">
        <f t="shared" si="0"/>
        <v>0.14000000000000001</v>
      </c>
      <c r="F53" s="130"/>
    </row>
    <row r="54" spans="1:6">
      <c r="A54" s="127">
        <v>41326</v>
      </c>
      <c r="B54" s="128" t="s">
        <v>8116</v>
      </c>
      <c r="C54" s="127" t="s">
        <v>7</v>
      </c>
      <c r="D54" s="122">
        <v>4.57</v>
      </c>
      <c r="E54" s="129">
        <f t="shared" si="0"/>
        <v>3.79</v>
      </c>
      <c r="F54" s="130"/>
    </row>
    <row r="55" spans="1:6" ht="27">
      <c r="A55" s="127">
        <v>40801</v>
      </c>
      <c r="B55" s="128" t="s">
        <v>8117</v>
      </c>
      <c r="C55" s="127" t="s">
        <v>7</v>
      </c>
      <c r="D55" s="122">
        <v>75.27</v>
      </c>
      <c r="E55" s="129">
        <f t="shared" si="0"/>
        <v>62.48</v>
      </c>
      <c r="F55" s="130" t="s">
        <v>8118</v>
      </c>
    </row>
    <row r="56" spans="1:6" ht="27">
      <c r="A56" s="127">
        <v>40799</v>
      </c>
      <c r="B56" s="128" t="s">
        <v>8119</v>
      </c>
      <c r="C56" s="127" t="s">
        <v>7</v>
      </c>
      <c r="D56" s="122">
        <v>57.76</v>
      </c>
      <c r="E56" s="129">
        <f t="shared" si="0"/>
        <v>47.95</v>
      </c>
      <c r="F56" s="130" t="s">
        <v>8118</v>
      </c>
    </row>
    <row r="57" spans="1:6" ht="40.5">
      <c r="A57" s="127">
        <v>40793</v>
      </c>
      <c r="B57" s="128" t="s">
        <v>33708</v>
      </c>
      <c r="C57" s="127" t="s">
        <v>7</v>
      </c>
      <c r="D57" s="122">
        <v>85.64</v>
      </c>
      <c r="E57" s="129">
        <f t="shared" si="0"/>
        <v>71.09</v>
      </c>
      <c r="F57" s="130" t="s">
        <v>8118</v>
      </c>
    </row>
    <row r="58" spans="1:6" ht="40.5">
      <c r="A58" s="127">
        <v>40797</v>
      </c>
      <c r="B58" s="128" t="s">
        <v>33709</v>
      </c>
      <c r="C58" s="127" t="s">
        <v>7</v>
      </c>
      <c r="D58" s="122">
        <v>35.47</v>
      </c>
      <c r="E58" s="129">
        <f t="shared" si="0"/>
        <v>29.45</v>
      </c>
      <c r="F58" s="130" t="s">
        <v>8118</v>
      </c>
    </row>
    <row r="59" spans="1:6">
      <c r="A59" s="127">
        <v>41157</v>
      </c>
      <c r="B59" s="128" t="s">
        <v>8120</v>
      </c>
      <c r="C59" s="127" t="s">
        <v>7</v>
      </c>
      <c r="D59" s="122">
        <v>45.18</v>
      </c>
      <c r="E59" s="129">
        <f t="shared" si="0"/>
        <v>37.51</v>
      </c>
      <c r="F59" s="130"/>
    </row>
    <row r="60" spans="1:6">
      <c r="A60" s="127">
        <v>40795</v>
      </c>
      <c r="B60" s="128" t="s">
        <v>8121</v>
      </c>
      <c r="C60" s="127" t="s">
        <v>7</v>
      </c>
      <c r="D60" s="122">
        <v>43.79</v>
      </c>
      <c r="E60" s="129">
        <f t="shared" si="0"/>
        <v>36.35</v>
      </c>
      <c r="F60" s="130" t="s">
        <v>8118</v>
      </c>
    </row>
    <row r="61" spans="1:6">
      <c r="A61" s="127">
        <v>40787</v>
      </c>
      <c r="B61" s="128" t="s">
        <v>8122</v>
      </c>
      <c r="C61" s="127" t="s">
        <v>7</v>
      </c>
      <c r="D61" s="122">
        <v>88.69</v>
      </c>
      <c r="E61" s="129">
        <f t="shared" si="0"/>
        <v>73.62</v>
      </c>
      <c r="F61" s="130" t="s">
        <v>8118</v>
      </c>
    </row>
    <row r="62" spans="1:6">
      <c r="A62" s="127">
        <v>40812</v>
      </c>
      <c r="B62" s="128" t="s">
        <v>8123</v>
      </c>
      <c r="C62" s="127" t="s">
        <v>7</v>
      </c>
      <c r="D62" s="122">
        <v>88.69</v>
      </c>
      <c r="E62" s="129">
        <f t="shared" si="0"/>
        <v>73.62</v>
      </c>
      <c r="F62" s="130"/>
    </row>
    <row r="63" spans="1:6">
      <c r="A63" s="127">
        <v>42673</v>
      </c>
      <c r="B63" s="128" t="s">
        <v>8124</v>
      </c>
      <c r="C63" s="127" t="s">
        <v>7</v>
      </c>
      <c r="D63" s="122">
        <v>129.25</v>
      </c>
      <c r="E63" s="129">
        <f t="shared" si="0"/>
        <v>107.3</v>
      </c>
      <c r="F63" s="130"/>
    </row>
    <row r="64" spans="1:6">
      <c r="A64" s="127">
        <v>40803</v>
      </c>
      <c r="B64" s="128" t="s">
        <v>8125</v>
      </c>
      <c r="C64" s="127" t="s">
        <v>7</v>
      </c>
      <c r="D64" s="122">
        <v>59.94</v>
      </c>
      <c r="E64" s="129">
        <f t="shared" si="0"/>
        <v>49.76</v>
      </c>
      <c r="F64" s="130" t="s">
        <v>8118</v>
      </c>
    </row>
    <row r="65" spans="1:6" ht="27">
      <c r="A65" s="127">
        <v>41406</v>
      </c>
      <c r="B65" s="128" t="s">
        <v>8126</v>
      </c>
      <c r="C65" s="127" t="s">
        <v>7</v>
      </c>
      <c r="D65" s="122">
        <v>53.52</v>
      </c>
      <c r="E65" s="129">
        <f t="shared" si="0"/>
        <v>44.43</v>
      </c>
      <c r="F65" s="130" t="s">
        <v>8118</v>
      </c>
    </row>
    <row r="66" spans="1:6" ht="27">
      <c r="A66" s="127">
        <v>41100</v>
      </c>
      <c r="B66" s="128" t="s">
        <v>33710</v>
      </c>
      <c r="C66" s="127" t="s">
        <v>7</v>
      </c>
      <c r="D66" s="122">
        <v>51.7</v>
      </c>
      <c r="E66" s="129">
        <f t="shared" ref="E66:E129" si="1">ROUND((D66/(1+$K$1))*(1+$M$1),2)</f>
        <v>42.92</v>
      </c>
      <c r="F66" s="130"/>
    </row>
    <row r="67" spans="1:6" ht="40.5">
      <c r="A67" s="127">
        <v>40979</v>
      </c>
      <c r="B67" s="128" t="s">
        <v>33711</v>
      </c>
      <c r="C67" s="127" t="s">
        <v>7</v>
      </c>
      <c r="D67" s="122">
        <v>43.13</v>
      </c>
      <c r="E67" s="129">
        <f t="shared" si="1"/>
        <v>35.799999999999997</v>
      </c>
      <c r="F67" s="130"/>
    </row>
    <row r="68" spans="1:6" ht="27">
      <c r="A68" s="127">
        <v>40815</v>
      </c>
      <c r="B68" s="128" t="s">
        <v>8127</v>
      </c>
      <c r="C68" s="127" t="s">
        <v>7</v>
      </c>
      <c r="D68" s="122">
        <v>52.2</v>
      </c>
      <c r="E68" s="129">
        <f t="shared" si="1"/>
        <v>43.33</v>
      </c>
      <c r="F68" s="130"/>
    </row>
    <row r="69" spans="1:6" ht="27">
      <c r="A69" s="127">
        <v>40809</v>
      </c>
      <c r="B69" s="128" t="s">
        <v>8128</v>
      </c>
      <c r="C69" s="127" t="s">
        <v>7</v>
      </c>
      <c r="D69" s="122">
        <v>59.74</v>
      </c>
      <c r="E69" s="129">
        <f t="shared" si="1"/>
        <v>49.59</v>
      </c>
      <c r="F69" s="130"/>
    </row>
    <row r="70" spans="1:6" ht="27">
      <c r="A70" s="127">
        <v>40810</v>
      </c>
      <c r="B70" s="128" t="s">
        <v>8129</v>
      </c>
      <c r="C70" s="127" t="s">
        <v>7</v>
      </c>
      <c r="D70" s="122">
        <v>74.89</v>
      </c>
      <c r="E70" s="129">
        <f t="shared" si="1"/>
        <v>62.17</v>
      </c>
      <c r="F70" s="130"/>
    </row>
    <row r="71" spans="1:6">
      <c r="A71" s="127">
        <v>41097</v>
      </c>
      <c r="B71" s="128" t="s">
        <v>8130</v>
      </c>
      <c r="C71" s="127" t="s">
        <v>7</v>
      </c>
      <c r="D71" s="122">
        <v>84.05</v>
      </c>
      <c r="E71" s="129">
        <f t="shared" si="1"/>
        <v>69.77</v>
      </c>
      <c r="F71" s="130" t="s">
        <v>8118</v>
      </c>
    </row>
    <row r="72" spans="1:6" ht="40.5">
      <c r="A72" s="127">
        <v>41364</v>
      </c>
      <c r="B72" s="128" t="s">
        <v>33712</v>
      </c>
      <c r="C72" s="127" t="s">
        <v>7</v>
      </c>
      <c r="D72" s="122">
        <v>53.52</v>
      </c>
      <c r="E72" s="129">
        <f t="shared" si="1"/>
        <v>44.43</v>
      </c>
      <c r="F72" s="130"/>
    </row>
    <row r="73" spans="1:6">
      <c r="A73" s="127">
        <v>40777</v>
      </c>
      <c r="B73" s="128" t="s">
        <v>8131</v>
      </c>
      <c r="C73" s="127" t="s">
        <v>7</v>
      </c>
      <c r="D73" s="122">
        <v>37.520000000000003</v>
      </c>
      <c r="E73" s="129">
        <f t="shared" si="1"/>
        <v>31.15</v>
      </c>
      <c r="F73" s="130" t="s">
        <v>8118</v>
      </c>
    </row>
    <row r="74" spans="1:6">
      <c r="A74" s="127">
        <v>40779</v>
      </c>
      <c r="B74" s="128" t="s">
        <v>33713</v>
      </c>
      <c r="C74" s="127" t="s">
        <v>7</v>
      </c>
      <c r="D74" s="122">
        <v>42.5</v>
      </c>
      <c r="E74" s="129">
        <f t="shared" si="1"/>
        <v>35.28</v>
      </c>
      <c r="F74" s="130" t="s">
        <v>8118</v>
      </c>
    </row>
    <row r="75" spans="1:6">
      <c r="A75" s="127">
        <v>40781</v>
      </c>
      <c r="B75" s="128" t="s">
        <v>8132</v>
      </c>
      <c r="C75" s="127" t="s">
        <v>7</v>
      </c>
      <c r="D75" s="122">
        <v>59.74</v>
      </c>
      <c r="E75" s="129">
        <f t="shared" si="1"/>
        <v>49.59</v>
      </c>
      <c r="F75" s="130" t="s">
        <v>8118</v>
      </c>
    </row>
    <row r="76" spans="1:6">
      <c r="A76" s="127">
        <v>40783</v>
      </c>
      <c r="B76" s="128" t="s">
        <v>8133</v>
      </c>
      <c r="C76" s="127" t="s">
        <v>7</v>
      </c>
      <c r="D76" s="122">
        <v>74.89</v>
      </c>
      <c r="E76" s="129">
        <f t="shared" si="1"/>
        <v>62.17</v>
      </c>
      <c r="F76" s="130" t="s">
        <v>8118</v>
      </c>
    </row>
    <row r="77" spans="1:6">
      <c r="A77" s="127">
        <v>41366</v>
      </c>
      <c r="B77" s="128" t="s">
        <v>8134</v>
      </c>
      <c r="C77" s="127" t="s">
        <v>7</v>
      </c>
      <c r="D77" s="122">
        <v>84.05</v>
      </c>
      <c r="E77" s="129">
        <f t="shared" si="1"/>
        <v>69.77</v>
      </c>
      <c r="F77" s="130"/>
    </row>
    <row r="78" spans="1:6" ht="40.5">
      <c r="A78" s="127">
        <v>40834</v>
      </c>
      <c r="B78" s="128" t="s">
        <v>33714</v>
      </c>
      <c r="C78" s="127" t="s">
        <v>3</v>
      </c>
      <c r="D78" s="122">
        <v>1.83</v>
      </c>
      <c r="E78" s="129">
        <f t="shared" si="1"/>
        <v>1.52</v>
      </c>
      <c r="F78" s="130" t="s">
        <v>8118</v>
      </c>
    </row>
    <row r="79" spans="1:6" ht="27">
      <c r="A79" s="127">
        <v>40835</v>
      </c>
      <c r="B79" s="128" t="s">
        <v>8135</v>
      </c>
      <c r="C79" s="127" t="s">
        <v>3</v>
      </c>
      <c r="D79" s="122">
        <v>3.23</v>
      </c>
      <c r="E79" s="129">
        <f t="shared" si="1"/>
        <v>2.68</v>
      </c>
      <c r="F79" s="130" t="s">
        <v>8118</v>
      </c>
    </row>
    <row r="80" spans="1:6" ht="27">
      <c r="A80" s="127">
        <v>40841</v>
      </c>
      <c r="B80" s="128" t="s">
        <v>33715</v>
      </c>
      <c r="C80" s="127" t="s">
        <v>75</v>
      </c>
      <c r="D80" s="122">
        <v>97.41</v>
      </c>
      <c r="E80" s="129">
        <f t="shared" si="1"/>
        <v>80.86</v>
      </c>
      <c r="F80" s="130" t="s">
        <v>8118</v>
      </c>
    </row>
    <row r="81" spans="1:6" ht="27">
      <c r="A81" s="127">
        <v>40842</v>
      </c>
      <c r="B81" s="128" t="s">
        <v>33716</v>
      </c>
      <c r="C81" s="127" t="s">
        <v>75</v>
      </c>
      <c r="D81" s="122">
        <v>329.83</v>
      </c>
      <c r="E81" s="129">
        <f t="shared" si="1"/>
        <v>273.8</v>
      </c>
      <c r="F81" s="130" t="s">
        <v>8118</v>
      </c>
    </row>
    <row r="82" spans="1:6">
      <c r="A82" s="127">
        <v>40843</v>
      </c>
      <c r="B82" s="128" t="s">
        <v>8136</v>
      </c>
      <c r="C82" s="127" t="s">
        <v>75</v>
      </c>
      <c r="D82" s="122">
        <v>101.8</v>
      </c>
      <c r="E82" s="129">
        <f t="shared" si="1"/>
        <v>84.51</v>
      </c>
      <c r="F82" s="130" t="s">
        <v>8118</v>
      </c>
    </row>
    <row r="83" spans="1:6" ht="27">
      <c r="A83" s="127">
        <v>40844</v>
      </c>
      <c r="B83" s="128" t="s">
        <v>8137</v>
      </c>
      <c r="C83" s="127" t="s">
        <v>75</v>
      </c>
      <c r="D83" s="122">
        <v>336.17</v>
      </c>
      <c r="E83" s="129">
        <f t="shared" si="1"/>
        <v>279.07</v>
      </c>
      <c r="F83" s="130" t="s">
        <v>8118</v>
      </c>
    </row>
    <row r="84" spans="1:6" ht="40.5">
      <c r="A84" s="127">
        <v>41112</v>
      </c>
      <c r="B84" s="128" t="s">
        <v>33717</v>
      </c>
      <c r="C84" s="127" t="s">
        <v>75</v>
      </c>
      <c r="D84" s="122">
        <v>96.95</v>
      </c>
      <c r="E84" s="129">
        <f t="shared" si="1"/>
        <v>80.48</v>
      </c>
      <c r="F84" s="130" t="s">
        <v>8118</v>
      </c>
    </row>
    <row r="85" spans="1:6" ht="40.5">
      <c r="A85" s="127">
        <v>43342</v>
      </c>
      <c r="B85" s="128" t="s">
        <v>33718</v>
      </c>
      <c r="C85" s="127" t="s">
        <v>75</v>
      </c>
      <c r="D85" s="122">
        <v>108.38</v>
      </c>
      <c r="E85" s="129">
        <f t="shared" si="1"/>
        <v>89.97</v>
      </c>
      <c r="F85" s="130" t="s">
        <v>8118</v>
      </c>
    </row>
    <row r="86" spans="1:6" ht="27">
      <c r="A86" s="127">
        <v>40878</v>
      </c>
      <c r="B86" s="128" t="s">
        <v>33719</v>
      </c>
      <c r="C86" s="127" t="s">
        <v>75</v>
      </c>
      <c r="D86" s="122">
        <v>101.97</v>
      </c>
      <c r="E86" s="129">
        <f t="shared" si="1"/>
        <v>84.65</v>
      </c>
      <c r="F86" s="130" t="s">
        <v>8118</v>
      </c>
    </row>
    <row r="87" spans="1:6" ht="27">
      <c r="A87" s="127">
        <v>40845</v>
      </c>
      <c r="B87" s="128" t="s">
        <v>8138</v>
      </c>
      <c r="C87" s="127" t="s">
        <v>75</v>
      </c>
      <c r="D87" s="122">
        <v>79.47</v>
      </c>
      <c r="E87" s="129">
        <f t="shared" si="1"/>
        <v>65.97</v>
      </c>
      <c r="F87" s="130" t="s">
        <v>8118</v>
      </c>
    </row>
    <row r="88" spans="1:6" ht="27">
      <c r="A88" s="127">
        <v>40846</v>
      </c>
      <c r="B88" s="128" t="s">
        <v>8139</v>
      </c>
      <c r="C88" s="127" t="s">
        <v>75</v>
      </c>
      <c r="D88" s="122">
        <v>313.83999999999997</v>
      </c>
      <c r="E88" s="129">
        <f t="shared" si="1"/>
        <v>260.52999999999997</v>
      </c>
      <c r="F88" s="130" t="s">
        <v>8118</v>
      </c>
    </row>
    <row r="89" spans="1:6" ht="27">
      <c r="A89" s="127">
        <v>40879</v>
      </c>
      <c r="B89" s="128" t="s">
        <v>33720</v>
      </c>
      <c r="C89" s="127" t="s">
        <v>75</v>
      </c>
      <c r="D89" s="122">
        <v>79.650000000000006</v>
      </c>
      <c r="E89" s="129">
        <f t="shared" si="1"/>
        <v>66.12</v>
      </c>
      <c r="F89" s="130"/>
    </row>
    <row r="90" spans="1:6" ht="27">
      <c r="A90" s="127">
        <v>40877</v>
      </c>
      <c r="B90" s="128" t="s">
        <v>8140</v>
      </c>
      <c r="C90" s="127" t="s">
        <v>75</v>
      </c>
      <c r="D90" s="122">
        <v>113.08</v>
      </c>
      <c r="E90" s="129">
        <f t="shared" si="1"/>
        <v>93.87</v>
      </c>
      <c r="F90" s="130" t="s">
        <v>8118</v>
      </c>
    </row>
    <row r="91" spans="1:6" ht="27">
      <c r="A91" s="127">
        <v>43341</v>
      </c>
      <c r="B91" s="128" t="s">
        <v>8141</v>
      </c>
      <c r="C91" s="127" t="s">
        <v>75</v>
      </c>
      <c r="D91" s="122">
        <v>115.78</v>
      </c>
      <c r="E91" s="129">
        <f t="shared" si="1"/>
        <v>96.11</v>
      </c>
      <c r="F91" s="130" t="s">
        <v>8118</v>
      </c>
    </row>
    <row r="92" spans="1:6">
      <c r="A92" s="127">
        <v>40867</v>
      </c>
      <c r="B92" s="128" t="s">
        <v>8142</v>
      </c>
      <c r="C92" s="127" t="s">
        <v>3</v>
      </c>
      <c r="D92" s="122">
        <v>2.5099999999999998</v>
      </c>
      <c r="E92" s="129">
        <f t="shared" si="1"/>
        <v>2.08</v>
      </c>
      <c r="F92" s="130"/>
    </row>
    <row r="93" spans="1:6">
      <c r="A93" s="127">
        <v>40763</v>
      </c>
      <c r="B93" s="128" t="s">
        <v>8143</v>
      </c>
      <c r="C93" s="127" t="s">
        <v>3</v>
      </c>
      <c r="D93" s="122">
        <v>0.8</v>
      </c>
      <c r="E93" s="129">
        <f t="shared" si="1"/>
        <v>0.66</v>
      </c>
      <c r="F93" s="130"/>
    </row>
    <row r="94" spans="1:6">
      <c r="A94" s="127">
        <v>40765</v>
      </c>
      <c r="B94" s="128" t="s">
        <v>8144</v>
      </c>
      <c r="C94" s="127" t="s">
        <v>3</v>
      </c>
      <c r="D94" s="122">
        <v>5.8</v>
      </c>
      <c r="E94" s="129">
        <f t="shared" si="1"/>
        <v>4.8099999999999996</v>
      </c>
      <c r="F94" s="130"/>
    </row>
    <row r="95" spans="1:6">
      <c r="A95" s="127">
        <v>40757</v>
      </c>
      <c r="B95" s="128" t="s">
        <v>8145</v>
      </c>
      <c r="C95" s="127" t="s">
        <v>7</v>
      </c>
      <c r="D95" s="122">
        <v>18.02</v>
      </c>
      <c r="E95" s="129">
        <f t="shared" si="1"/>
        <v>14.96</v>
      </c>
      <c r="F95" s="130"/>
    </row>
    <row r="96" spans="1:6">
      <c r="A96" s="127">
        <v>40758</v>
      </c>
      <c r="B96" s="128" t="s">
        <v>8146</v>
      </c>
      <c r="C96" s="127" t="s">
        <v>7</v>
      </c>
      <c r="D96" s="122">
        <v>19.41</v>
      </c>
      <c r="E96" s="129">
        <f t="shared" si="1"/>
        <v>16.11</v>
      </c>
      <c r="F96" s="130"/>
    </row>
    <row r="97" spans="1:6" ht="40.5">
      <c r="A97" s="127">
        <v>40761</v>
      </c>
      <c r="B97" s="128" t="s">
        <v>33721</v>
      </c>
      <c r="C97" s="127" t="s">
        <v>7</v>
      </c>
      <c r="D97" s="122">
        <v>44.21</v>
      </c>
      <c r="E97" s="129">
        <f t="shared" si="1"/>
        <v>36.700000000000003</v>
      </c>
      <c r="F97" s="130"/>
    </row>
    <row r="98" spans="1:6">
      <c r="A98" s="127">
        <v>40759</v>
      </c>
      <c r="B98" s="128" t="s">
        <v>8147</v>
      </c>
      <c r="C98" s="127" t="s">
        <v>7</v>
      </c>
      <c r="D98" s="122">
        <v>19.760000000000002</v>
      </c>
      <c r="E98" s="129">
        <f t="shared" si="1"/>
        <v>16.399999999999999</v>
      </c>
      <c r="F98" s="130"/>
    </row>
    <row r="99" spans="1:6">
      <c r="A99" s="127">
        <v>40760</v>
      </c>
      <c r="B99" s="128" t="s">
        <v>33722</v>
      </c>
      <c r="C99" s="127" t="s">
        <v>7</v>
      </c>
      <c r="D99" s="122">
        <v>20.29</v>
      </c>
      <c r="E99" s="129">
        <f t="shared" si="1"/>
        <v>16.84</v>
      </c>
      <c r="F99" s="130"/>
    </row>
    <row r="100" spans="1:6" ht="27">
      <c r="A100" s="127">
        <v>41069</v>
      </c>
      <c r="B100" s="128" t="s">
        <v>8148</v>
      </c>
      <c r="C100" s="127" t="s">
        <v>3</v>
      </c>
      <c r="D100" s="122">
        <v>12.09</v>
      </c>
      <c r="E100" s="129">
        <f t="shared" si="1"/>
        <v>10.039999999999999</v>
      </c>
      <c r="F100" s="130"/>
    </row>
    <row r="101" spans="1:6">
      <c r="A101" s="127">
        <v>40985</v>
      </c>
      <c r="B101" s="128" t="s">
        <v>8149</v>
      </c>
      <c r="C101" s="127" t="s">
        <v>3</v>
      </c>
      <c r="D101" s="122">
        <v>10.48</v>
      </c>
      <c r="E101" s="129">
        <f t="shared" si="1"/>
        <v>8.6999999999999993</v>
      </c>
      <c r="F101" s="130"/>
    </row>
    <row r="102" spans="1:6">
      <c r="A102" s="127">
        <v>40868</v>
      </c>
      <c r="B102" s="128" t="s">
        <v>8150</v>
      </c>
      <c r="C102" s="127" t="s">
        <v>3</v>
      </c>
      <c r="D102" s="122">
        <v>15.15</v>
      </c>
      <c r="E102" s="129">
        <f t="shared" si="1"/>
        <v>12.58</v>
      </c>
      <c r="F102" s="130"/>
    </row>
    <row r="103" spans="1:6">
      <c r="A103" s="127">
        <v>40816</v>
      </c>
      <c r="B103" s="128" t="s">
        <v>8151</v>
      </c>
      <c r="C103" s="127" t="s">
        <v>3</v>
      </c>
      <c r="D103" s="122">
        <v>0.81</v>
      </c>
      <c r="E103" s="129">
        <f t="shared" si="1"/>
        <v>0.67</v>
      </c>
      <c r="F103" s="130"/>
    </row>
    <row r="104" spans="1:6">
      <c r="A104" s="127">
        <v>40817</v>
      </c>
      <c r="B104" s="128" t="s">
        <v>8152</v>
      </c>
      <c r="C104" s="127" t="s">
        <v>3</v>
      </c>
      <c r="D104" s="122">
        <v>8.32</v>
      </c>
      <c r="E104" s="129">
        <f t="shared" si="1"/>
        <v>6.91</v>
      </c>
      <c r="F104" s="130" t="s">
        <v>8118</v>
      </c>
    </row>
    <row r="105" spans="1:6" ht="27">
      <c r="A105" s="127">
        <v>40850</v>
      </c>
      <c r="B105" s="128" t="s">
        <v>8153</v>
      </c>
      <c r="C105" s="127" t="s">
        <v>3</v>
      </c>
      <c r="D105" s="122">
        <v>1.56</v>
      </c>
      <c r="E105" s="129">
        <f t="shared" si="1"/>
        <v>1.3</v>
      </c>
      <c r="F105" s="130" t="s">
        <v>8118</v>
      </c>
    </row>
    <row r="106" spans="1:6" ht="27">
      <c r="A106" s="127">
        <v>40851</v>
      </c>
      <c r="B106" s="128" t="s">
        <v>8154</v>
      </c>
      <c r="C106" s="127" t="s">
        <v>3</v>
      </c>
      <c r="D106" s="122">
        <v>3.92</v>
      </c>
      <c r="E106" s="129">
        <f t="shared" si="1"/>
        <v>3.25</v>
      </c>
      <c r="F106" s="130" t="s">
        <v>8118</v>
      </c>
    </row>
    <row r="107" spans="1:6" ht="27">
      <c r="A107" s="127">
        <v>40852</v>
      </c>
      <c r="B107" s="128" t="s">
        <v>8155</v>
      </c>
      <c r="C107" s="127" t="s">
        <v>3</v>
      </c>
      <c r="D107" s="122">
        <v>1.71</v>
      </c>
      <c r="E107" s="129">
        <f t="shared" si="1"/>
        <v>1.42</v>
      </c>
      <c r="F107" s="130" t="s">
        <v>8118</v>
      </c>
    </row>
    <row r="108" spans="1:6" ht="27">
      <c r="A108" s="127">
        <v>40853</v>
      </c>
      <c r="B108" s="128" t="s">
        <v>8156</v>
      </c>
      <c r="C108" s="127" t="s">
        <v>3</v>
      </c>
      <c r="D108" s="122">
        <v>5.42</v>
      </c>
      <c r="E108" s="129">
        <f t="shared" si="1"/>
        <v>4.5</v>
      </c>
      <c r="F108" s="130" t="s">
        <v>8118</v>
      </c>
    </row>
    <row r="109" spans="1:6" ht="27">
      <c r="A109" s="127">
        <v>40854</v>
      </c>
      <c r="B109" s="128" t="s">
        <v>8157</v>
      </c>
      <c r="C109" s="127" t="s">
        <v>3</v>
      </c>
      <c r="D109" s="122">
        <v>1.77</v>
      </c>
      <c r="E109" s="129">
        <f t="shared" si="1"/>
        <v>1.47</v>
      </c>
      <c r="F109" s="130" t="s">
        <v>8118</v>
      </c>
    </row>
    <row r="110" spans="1:6" ht="27">
      <c r="A110" s="127">
        <v>40855</v>
      </c>
      <c r="B110" s="128" t="s">
        <v>8158</v>
      </c>
      <c r="C110" s="127" t="s">
        <v>3</v>
      </c>
      <c r="D110" s="122">
        <v>7.17</v>
      </c>
      <c r="E110" s="129">
        <f t="shared" si="1"/>
        <v>5.95</v>
      </c>
      <c r="F110" s="130" t="s">
        <v>8118</v>
      </c>
    </row>
    <row r="111" spans="1:6" ht="27">
      <c r="A111" s="127">
        <v>40856</v>
      </c>
      <c r="B111" s="128" t="s">
        <v>8159</v>
      </c>
      <c r="C111" s="127" t="s">
        <v>3</v>
      </c>
      <c r="D111" s="122">
        <v>2.09</v>
      </c>
      <c r="E111" s="129">
        <f t="shared" si="1"/>
        <v>1.73</v>
      </c>
      <c r="F111" s="130" t="s">
        <v>8118</v>
      </c>
    </row>
    <row r="112" spans="1:6" ht="27">
      <c r="A112" s="127">
        <v>40857</v>
      </c>
      <c r="B112" s="128" t="s">
        <v>8160</v>
      </c>
      <c r="C112" s="127" t="s">
        <v>3</v>
      </c>
      <c r="D112" s="122">
        <v>9.5299999999999994</v>
      </c>
      <c r="E112" s="129">
        <f t="shared" si="1"/>
        <v>7.91</v>
      </c>
      <c r="F112" s="130" t="s">
        <v>8118</v>
      </c>
    </row>
    <row r="113" spans="1:6">
      <c r="A113" s="127">
        <v>40894</v>
      </c>
      <c r="B113" s="128" t="s">
        <v>8161</v>
      </c>
      <c r="C113" s="127" t="s">
        <v>1</v>
      </c>
      <c r="D113" s="122">
        <v>32.049999999999997</v>
      </c>
      <c r="E113" s="129">
        <f t="shared" si="1"/>
        <v>26.61</v>
      </c>
      <c r="F113" s="130"/>
    </row>
    <row r="114" spans="1:6">
      <c r="A114" s="127">
        <v>40895</v>
      </c>
      <c r="B114" s="128" t="s">
        <v>33723</v>
      </c>
      <c r="C114" s="127" t="s">
        <v>1</v>
      </c>
      <c r="D114" s="122">
        <v>57.59</v>
      </c>
      <c r="E114" s="129">
        <f t="shared" si="1"/>
        <v>47.81</v>
      </c>
      <c r="F114" s="130"/>
    </row>
    <row r="115" spans="1:6" ht="40.5">
      <c r="A115" s="127">
        <v>40869</v>
      </c>
      <c r="B115" s="128" t="s">
        <v>33724</v>
      </c>
      <c r="C115" s="127" t="s">
        <v>3</v>
      </c>
      <c r="D115" s="122">
        <v>5.42</v>
      </c>
      <c r="E115" s="129">
        <f t="shared" si="1"/>
        <v>4.5</v>
      </c>
      <c r="F115" s="130" t="s">
        <v>8118</v>
      </c>
    </row>
    <row r="116" spans="1:6" ht="40.5">
      <c r="A116" s="127">
        <v>40881</v>
      </c>
      <c r="B116" s="128" t="s">
        <v>33725</v>
      </c>
      <c r="C116" s="127" t="s">
        <v>3</v>
      </c>
      <c r="D116" s="122">
        <v>5.42</v>
      </c>
      <c r="E116" s="129">
        <f t="shared" si="1"/>
        <v>4.5</v>
      </c>
      <c r="F116" s="130"/>
    </row>
    <row r="117" spans="1:6" ht="40.5">
      <c r="A117" s="127">
        <v>40870</v>
      </c>
      <c r="B117" s="128" t="s">
        <v>33726</v>
      </c>
      <c r="C117" s="127" t="s">
        <v>3</v>
      </c>
      <c r="D117" s="122">
        <v>14.63</v>
      </c>
      <c r="E117" s="129">
        <f t="shared" si="1"/>
        <v>12.14</v>
      </c>
      <c r="F117" s="130" t="s">
        <v>8118</v>
      </c>
    </row>
    <row r="118" spans="1:6" ht="40.5">
      <c r="A118" s="127">
        <v>40860</v>
      </c>
      <c r="B118" s="128" t="s">
        <v>33727</v>
      </c>
      <c r="C118" s="127" t="s">
        <v>3</v>
      </c>
      <c r="D118" s="122">
        <v>43.23</v>
      </c>
      <c r="E118" s="129">
        <f t="shared" si="1"/>
        <v>35.89</v>
      </c>
      <c r="F118" s="130" t="s">
        <v>8118</v>
      </c>
    </row>
    <row r="119" spans="1:6" ht="27">
      <c r="A119" s="127">
        <v>40864</v>
      </c>
      <c r="B119" s="128" t="s">
        <v>8162</v>
      </c>
      <c r="C119" s="127" t="s">
        <v>75</v>
      </c>
      <c r="D119" s="122">
        <v>444.79</v>
      </c>
      <c r="E119" s="129">
        <f t="shared" si="1"/>
        <v>369.24</v>
      </c>
      <c r="F119" s="130" t="s">
        <v>8118</v>
      </c>
    </row>
    <row r="120" spans="1:6" ht="40.5">
      <c r="A120" s="127">
        <v>40861</v>
      </c>
      <c r="B120" s="128" t="s">
        <v>33728</v>
      </c>
      <c r="C120" s="127" t="s">
        <v>3</v>
      </c>
      <c r="D120" s="122">
        <v>67.64</v>
      </c>
      <c r="E120" s="129">
        <f t="shared" si="1"/>
        <v>56.15</v>
      </c>
      <c r="F120" s="130" t="s">
        <v>8118</v>
      </c>
    </row>
    <row r="121" spans="1:6" ht="27">
      <c r="A121" s="127">
        <v>40865</v>
      </c>
      <c r="B121" s="128" t="s">
        <v>8163</v>
      </c>
      <c r="C121" s="127" t="s">
        <v>75</v>
      </c>
      <c r="D121" s="122">
        <v>713.3</v>
      </c>
      <c r="E121" s="129">
        <f t="shared" si="1"/>
        <v>592.14</v>
      </c>
      <c r="F121" s="130" t="s">
        <v>8118</v>
      </c>
    </row>
    <row r="122" spans="1:6" ht="40.5">
      <c r="A122" s="127">
        <v>40880</v>
      </c>
      <c r="B122" s="128" t="s">
        <v>33729</v>
      </c>
      <c r="C122" s="127" t="s">
        <v>3</v>
      </c>
      <c r="D122" s="122">
        <v>46.89</v>
      </c>
      <c r="E122" s="129">
        <f t="shared" si="1"/>
        <v>38.93</v>
      </c>
      <c r="F122" s="130"/>
    </row>
    <row r="123" spans="1:6">
      <c r="A123" s="127">
        <v>40858</v>
      </c>
      <c r="B123" s="128" t="s">
        <v>8164</v>
      </c>
      <c r="C123" s="127" t="s">
        <v>3</v>
      </c>
      <c r="D123" s="122">
        <v>39.380000000000003</v>
      </c>
      <c r="E123" s="129">
        <f t="shared" si="1"/>
        <v>32.69</v>
      </c>
      <c r="F123" s="130" t="s">
        <v>8118</v>
      </c>
    </row>
    <row r="124" spans="1:6" ht="27">
      <c r="A124" s="127">
        <v>40862</v>
      </c>
      <c r="B124" s="128" t="s">
        <v>8165</v>
      </c>
      <c r="C124" s="127" t="s">
        <v>75</v>
      </c>
      <c r="D124" s="122">
        <v>404.69</v>
      </c>
      <c r="E124" s="129">
        <f t="shared" si="1"/>
        <v>335.95</v>
      </c>
      <c r="F124" s="130" t="s">
        <v>8118</v>
      </c>
    </row>
    <row r="125" spans="1:6">
      <c r="A125" s="127">
        <v>40859</v>
      </c>
      <c r="B125" s="128" t="s">
        <v>8166</v>
      </c>
      <c r="C125" s="127" t="s">
        <v>3</v>
      </c>
      <c r="D125" s="122">
        <v>65.28</v>
      </c>
      <c r="E125" s="129">
        <f t="shared" si="1"/>
        <v>54.19</v>
      </c>
      <c r="F125" s="130" t="s">
        <v>8118</v>
      </c>
    </row>
    <row r="126" spans="1:6" ht="27">
      <c r="A126" s="127">
        <v>40863</v>
      </c>
      <c r="B126" s="128" t="s">
        <v>8167</v>
      </c>
      <c r="C126" s="127" t="s">
        <v>75</v>
      </c>
      <c r="D126" s="122">
        <v>677.74</v>
      </c>
      <c r="E126" s="129">
        <f t="shared" si="1"/>
        <v>562.62</v>
      </c>
      <c r="F126" s="130" t="s">
        <v>8118</v>
      </c>
    </row>
    <row r="127" spans="1:6" ht="40.5">
      <c r="A127" s="127">
        <v>40883</v>
      </c>
      <c r="B127" s="128" t="s">
        <v>33730</v>
      </c>
      <c r="C127" s="127" t="s">
        <v>3</v>
      </c>
      <c r="D127" s="122">
        <v>79.64</v>
      </c>
      <c r="E127" s="129">
        <f t="shared" si="1"/>
        <v>66.11</v>
      </c>
      <c r="F127" s="130" t="s">
        <v>8118</v>
      </c>
    </row>
    <row r="128" spans="1:6" ht="40.5">
      <c r="A128" s="127">
        <v>40885</v>
      </c>
      <c r="B128" s="128" t="s">
        <v>33731</v>
      </c>
      <c r="C128" s="127" t="s">
        <v>3</v>
      </c>
      <c r="D128" s="122">
        <v>94.13</v>
      </c>
      <c r="E128" s="129">
        <f t="shared" si="1"/>
        <v>78.14</v>
      </c>
      <c r="F128" s="130" t="s">
        <v>8118</v>
      </c>
    </row>
    <row r="129" spans="1:6" ht="40.5">
      <c r="A129" s="127">
        <v>40897</v>
      </c>
      <c r="B129" s="128" t="s">
        <v>33732</v>
      </c>
      <c r="C129" s="127" t="s">
        <v>3</v>
      </c>
      <c r="D129" s="122">
        <v>79.64</v>
      </c>
      <c r="E129" s="129">
        <f t="shared" si="1"/>
        <v>66.11</v>
      </c>
      <c r="F129" s="130"/>
    </row>
    <row r="130" spans="1:6" ht="27">
      <c r="A130" s="127">
        <v>40884</v>
      </c>
      <c r="B130" s="128" t="s">
        <v>33733</v>
      </c>
      <c r="C130" s="127" t="s">
        <v>3</v>
      </c>
      <c r="D130" s="122">
        <v>89.7</v>
      </c>
      <c r="E130" s="129">
        <f t="shared" ref="E130:E193" si="2">ROUND((D130/(1+$K$1))*(1+$M$1),2)</f>
        <v>74.459999999999994</v>
      </c>
      <c r="F130" s="130" t="s">
        <v>8118</v>
      </c>
    </row>
    <row r="131" spans="1:6" ht="27">
      <c r="A131" s="127">
        <v>40898</v>
      </c>
      <c r="B131" s="128" t="s">
        <v>33734</v>
      </c>
      <c r="C131" s="127" t="s">
        <v>3</v>
      </c>
      <c r="D131" s="122">
        <v>89.7</v>
      </c>
      <c r="E131" s="129">
        <f t="shared" si="2"/>
        <v>74.459999999999994</v>
      </c>
      <c r="F131" s="130"/>
    </row>
    <row r="132" spans="1:6" ht="40.5">
      <c r="A132" s="127">
        <v>40896</v>
      </c>
      <c r="B132" s="128" t="s">
        <v>33735</v>
      </c>
      <c r="C132" s="127" t="s">
        <v>3</v>
      </c>
      <c r="D132" s="122">
        <v>94.13</v>
      </c>
      <c r="E132" s="129">
        <f t="shared" si="2"/>
        <v>78.14</v>
      </c>
      <c r="F132" s="130"/>
    </row>
    <row r="133" spans="1:6" ht="40.5">
      <c r="A133" s="127">
        <v>40886</v>
      </c>
      <c r="B133" s="128" t="s">
        <v>33736</v>
      </c>
      <c r="C133" s="127" t="s">
        <v>3</v>
      </c>
      <c r="D133" s="122">
        <v>35.24</v>
      </c>
      <c r="E133" s="129">
        <f t="shared" si="2"/>
        <v>29.25</v>
      </c>
      <c r="F133" s="130" t="s">
        <v>8118</v>
      </c>
    </row>
    <row r="134" spans="1:6" ht="27">
      <c r="A134" s="127">
        <v>40887</v>
      </c>
      <c r="B134" s="128" t="s">
        <v>8168</v>
      </c>
      <c r="C134" s="127" t="s">
        <v>3</v>
      </c>
      <c r="D134" s="122">
        <v>110.9</v>
      </c>
      <c r="E134" s="129">
        <f t="shared" si="2"/>
        <v>92.06</v>
      </c>
      <c r="F134" s="130" t="s">
        <v>8118</v>
      </c>
    </row>
    <row r="135" spans="1:6" ht="27">
      <c r="A135" s="127">
        <v>40888</v>
      </c>
      <c r="B135" s="128" t="s">
        <v>33737</v>
      </c>
      <c r="C135" s="127" t="s">
        <v>3</v>
      </c>
      <c r="D135" s="122">
        <v>109.29</v>
      </c>
      <c r="E135" s="129">
        <f t="shared" si="2"/>
        <v>90.73</v>
      </c>
      <c r="F135" s="130" t="s">
        <v>8118</v>
      </c>
    </row>
    <row r="136" spans="1:6" ht="27">
      <c r="A136" s="127">
        <v>40889</v>
      </c>
      <c r="B136" s="128" t="s">
        <v>33738</v>
      </c>
      <c r="C136" s="127" t="s">
        <v>3</v>
      </c>
      <c r="D136" s="122">
        <v>129.37</v>
      </c>
      <c r="E136" s="129">
        <f t="shared" si="2"/>
        <v>107.4</v>
      </c>
      <c r="F136" s="130" t="s">
        <v>8118</v>
      </c>
    </row>
    <row r="137" spans="1:6" ht="27">
      <c r="A137" s="127">
        <v>40818</v>
      </c>
      <c r="B137" s="128" t="s">
        <v>8169</v>
      </c>
      <c r="C137" s="127" t="s">
        <v>3</v>
      </c>
      <c r="D137" s="122">
        <v>0.67</v>
      </c>
      <c r="E137" s="129">
        <f t="shared" si="2"/>
        <v>0.56000000000000005</v>
      </c>
      <c r="F137" s="130"/>
    </row>
    <row r="138" spans="1:6" ht="27">
      <c r="A138" s="127">
        <v>40819</v>
      </c>
      <c r="B138" s="128" t="s">
        <v>8170</v>
      </c>
      <c r="C138" s="127" t="s">
        <v>3</v>
      </c>
      <c r="D138" s="122">
        <v>2.14</v>
      </c>
      <c r="E138" s="129">
        <f t="shared" si="2"/>
        <v>1.78</v>
      </c>
      <c r="F138" s="130" t="s">
        <v>8118</v>
      </c>
    </row>
    <row r="139" spans="1:6">
      <c r="A139" s="127">
        <v>40872</v>
      </c>
      <c r="B139" s="128" t="s">
        <v>33739</v>
      </c>
      <c r="C139" s="127" t="s">
        <v>75</v>
      </c>
      <c r="D139" s="122">
        <v>65.16</v>
      </c>
      <c r="E139" s="129">
        <f t="shared" si="2"/>
        <v>54.09</v>
      </c>
      <c r="F139" s="130" t="s">
        <v>8118</v>
      </c>
    </row>
    <row r="140" spans="1:6">
      <c r="A140" s="127">
        <v>40836</v>
      </c>
      <c r="B140" s="128" t="s">
        <v>8171</v>
      </c>
      <c r="C140" s="127" t="s">
        <v>75</v>
      </c>
      <c r="D140" s="122">
        <v>39.380000000000003</v>
      </c>
      <c r="E140" s="129">
        <f t="shared" si="2"/>
        <v>32.69</v>
      </c>
      <c r="F140" s="130" t="s">
        <v>8118</v>
      </c>
    </row>
    <row r="141" spans="1:6">
      <c r="A141" s="127">
        <v>40837</v>
      </c>
      <c r="B141" s="128" t="s">
        <v>8172</v>
      </c>
      <c r="C141" s="127" t="s">
        <v>75</v>
      </c>
      <c r="D141" s="122">
        <v>278.27999999999997</v>
      </c>
      <c r="E141" s="129">
        <f t="shared" si="2"/>
        <v>231.01</v>
      </c>
      <c r="F141" s="130" t="s">
        <v>8118</v>
      </c>
    </row>
    <row r="142" spans="1:6">
      <c r="A142" s="127">
        <v>41076</v>
      </c>
      <c r="B142" s="128" t="s">
        <v>8173</v>
      </c>
      <c r="C142" s="127" t="s">
        <v>7</v>
      </c>
      <c r="D142" s="122">
        <v>35.869999999999997</v>
      </c>
      <c r="E142" s="129">
        <f t="shared" si="2"/>
        <v>29.78</v>
      </c>
      <c r="F142" s="130"/>
    </row>
    <row r="143" spans="1:6">
      <c r="A143" s="127">
        <v>41556</v>
      </c>
      <c r="B143" s="128" t="s">
        <v>8174</v>
      </c>
      <c r="C143" s="127" t="s">
        <v>7</v>
      </c>
      <c r="D143" s="122">
        <v>40.119999999999997</v>
      </c>
      <c r="E143" s="129">
        <f t="shared" si="2"/>
        <v>33.31</v>
      </c>
      <c r="F143" s="130" t="s">
        <v>8118</v>
      </c>
    </row>
    <row r="144" spans="1:6">
      <c r="A144" s="127">
        <v>43345</v>
      </c>
      <c r="B144" s="128" t="s">
        <v>8175</v>
      </c>
      <c r="C144" s="127" t="s">
        <v>7</v>
      </c>
      <c r="D144" s="122">
        <v>33.94</v>
      </c>
      <c r="E144" s="129">
        <f t="shared" si="2"/>
        <v>28.17</v>
      </c>
      <c r="F144" s="130"/>
    </row>
    <row r="145" spans="1:6">
      <c r="A145" s="127">
        <v>40720</v>
      </c>
      <c r="B145" s="128" t="s">
        <v>33740</v>
      </c>
      <c r="C145" s="127" t="s">
        <v>7</v>
      </c>
      <c r="D145" s="122">
        <v>73.33</v>
      </c>
      <c r="E145" s="129">
        <f t="shared" si="2"/>
        <v>60.87</v>
      </c>
      <c r="F145" s="130"/>
    </row>
    <row r="146" spans="1:6" ht="40.5">
      <c r="A146" s="127">
        <v>41070</v>
      </c>
      <c r="B146" s="128" t="s">
        <v>33741</v>
      </c>
      <c r="C146" s="127" t="s">
        <v>7</v>
      </c>
      <c r="D146" s="122">
        <v>95.73</v>
      </c>
      <c r="E146" s="129">
        <f t="shared" si="2"/>
        <v>79.47</v>
      </c>
      <c r="F146" s="130" t="s">
        <v>8118</v>
      </c>
    </row>
    <row r="147" spans="1:6">
      <c r="A147" s="127">
        <v>40984</v>
      </c>
      <c r="B147" s="128" t="s">
        <v>8176</v>
      </c>
      <c r="C147" s="127" t="s">
        <v>7</v>
      </c>
      <c r="D147" s="122">
        <v>49.05</v>
      </c>
      <c r="E147" s="129">
        <f t="shared" si="2"/>
        <v>40.72</v>
      </c>
      <c r="F147" s="130"/>
    </row>
    <row r="148" spans="1:6" ht="40.5">
      <c r="A148" s="127">
        <v>41356</v>
      </c>
      <c r="B148" s="128" t="s">
        <v>33742</v>
      </c>
      <c r="C148" s="127" t="s">
        <v>7</v>
      </c>
      <c r="D148" s="122">
        <v>94.41</v>
      </c>
      <c r="E148" s="129">
        <f t="shared" si="2"/>
        <v>78.37</v>
      </c>
      <c r="F148" s="130" t="s">
        <v>8118</v>
      </c>
    </row>
    <row r="149" spans="1:6" ht="40.5">
      <c r="A149" s="127">
        <v>40774</v>
      </c>
      <c r="B149" s="128" t="s">
        <v>33743</v>
      </c>
      <c r="C149" s="127" t="s">
        <v>7</v>
      </c>
      <c r="D149" s="122">
        <v>94.41</v>
      </c>
      <c r="E149" s="129">
        <f t="shared" si="2"/>
        <v>78.37</v>
      </c>
      <c r="F149" s="130"/>
    </row>
    <row r="150" spans="1:6" ht="40.5">
      <c r="A150" s="127">
        <v>40768</v>
      </c>
      <c r="B150" s="128" t="s">
        <v>33744</v>
      </c>
      <c r="C150" s="127" t="s">
        <v>7</v>
      </c>
      <c r="D150" s="122">
        <v>86.87</v>
      </c>
      <c r="E150" s="129">
        <f t="shared" si="2"/>
        <v>72.11</v>
      </c>
      <c r="F150" s="130" t="s">
        <v>8118</v>
      </c>
    </row>
    <row r="151" spans="1:6" ht="40.5">
      <c r="A151" s="127">
        <v>40767</v>
      </c>
      <c r="B151" s="128" t="s">
        <v>33745</v>
      </c>
      <c r="C151" s="127" t="s">
        <v>7</v>
      </c>
      <c r="D151" s="122">
        <v>76.489999999999995</v>
      </c>
      <c r="E151" s="129">
        <f t="shared" si="2"/>
        <v>63.5</v>
      </c>
      <c r="F151" s="130" t="s">
        <v>8118</v>
      </c>
    </row>
    <row r="152" spans="1:6" ht="40.5">
      <c r="A152" s="127">
        <v>40769</v>
      </c>
      <c r="B152" s="128" t="s">
        <v>33746</v>
      </c>
      <c r="C152" s="127" t="s">
        <v>7</v>
      </c>
      <c r="D152" s="122">
        <v>101.96</v>
      </c>
      <c r="E152" s="129">
        <f t="shared" si="2"/>
        <v>84.64</v>
      </c>
      <c r="F152" s="130" t="s">
        <v>8118</v>
      </c>
    </row>
    <row r="153" spans="1:6">
      <c r="A153" s="127">
        <v>40766</v>
      </c>
      <c r="B153" s="128" t="s">
        <v>8177</v>
      </c>
      <c r="C153" s="127" t="s">
        <v>7</v>
      </c>
      <c r="D153" s="122">
        <v>53.52</v>
      </c>
      <c r="E153" s="129">
        <f t="shared" si="2"/>
        <v>44.43</v>
      </c>
      <c r="F153" s="130"/>
    </row>
    <row r="154" spans="1:6" ht="40.5">
      <c r="A154" s="127">
        <v>40771</v>
      </c>
      <c r="B154" s="128" t="s">
        <v>33747</v>
      </c>
      <c r="C154" s="127" t="s">
        <v>7</v>
      </c>
      <c r="D154" s="122">
        <v>250.22</v>
      </c>
      <c r="E154" s="129">
        <f t="shared" si="2"/>
        <v>207.72</v>
      </c>
      <c r="F154" s="130" t="s">
        <v>8118</v>
      </c>
    </row>
    <row r="155" spans="1:6" ht="40.5">
      <c r="A155" s="127">
        <v>40773</v>
      </c>
      <c r="B155" s="128" t="s">
        <v>33748</v>
      </c>
      <c r="C155" s="127" t="s">
        <v>7</v>
      </c>
      <c r="D155" s="122">
        <v>68.599999999999994</v>
      </c>
      <c r="E155" s="129">
        <f t="shared" si="2"/>
        <v>56.95</v>
      </c>
      <c r="F155" s="130" t="s">
        <v>8118</v>
      </c>
    </row>
    <row r="156" spans="1:6" ht="27">
      <c r="A156" s="127">
        <v>40775</v>
      </c>
      <c r="B156" s="128" t="s">
        <v>8178</v>
      </c>
      <c r="C156" s="127" t="s">
        <v>7</v>
      </c>
      <c r="D156" s="122">
        <v>101.96</v>
      </c>
      <c r="E156" s="129">
        <f t="shared" si="2"/>
        <v>84.64</v>
      </c>
      <c r="F156" s="130"/>
    </row>
    <row r="157" spans="1:6">
      <c r="A157" s="127">
        <v>40762</v>
      </c>
      <c r="B157" s="128" t="s">
        <v>8179</v>
      </c>
      <c r="C157" s="127" t="s">
        <v>3</v>
      </c>
      <c r="D157" s="122">
        <v>6</v>
      </c>
      <c r="E157" s="129">
        <f t="shared" si="2"/>
        <v>4.9800000000000004</v>
      </c>
      <c r="F157" s="130"/>
    </row>
    <row r="158" spans="1:6">
      <c r="A158" s="127">
        <v>40804</v>
      </c>
      <c r="B158" s="128" t="s">
        <v>8180</v>
      </c>
      <c r="C158" s="127" t="s">
        <v>3</v>
      </c>
      <c r="D158" s="122">
        <v>11.27</v>
      </c>
      <c r="E158" s="129">
        <f t="shared" si="2"/>
        <v>9.36</v>
      </c>
      <c r="F158" s="130" t="s">
        <v>8118</v>
      </c>
    </row>
    <row r="159" spans="1:6" ht="27">
      <c r="A159" s="127">
        <v>40811</v>
      </c>
      <c r="B159" s="128" t="s">
        <v>33749</v>
      </c>
      <c r="C159" s="127" t="s">
        <v>7</v>
      </c>
      <c r="D159" s="122">
        <v>56.81</v>
      </c>
      <c r="E159" s="129">
        <f t="shared" si="2"/>
        <v>47.16</v>
      </c>
      <c r="F159" s="130"/>
    </row>
    <row r="160" spans="1:6" ht="40.5">
      <c r="A160" s="127">
        <v>42211</v>
      </c>
      <c r="B160" s="128" t="s">
        <v>33750</v>
      </c>
      <c r="C160" s="127" t="s">
        <v>7</v>
      </c>
      <c r="D160" s="122">
        <v>56.81</v>
      </c>
      <c r="E160" s="129">
        <f t="shared" si="2"/>
        <v>47.16</v>
      </c>
      <c r="F160" s="130" t="s">
        <v>8118</v>
      </c>
    </row>
    <row r="161" spans="1:6">
      <c r="A161" s="127">
        <v>40756</v>
      </c>
      <c r="B161" s="128" t="s">
        <v>8181</v>
      </c>
      <c r="C161" s="127" t="s">
        <v>7</v>
      </c>
      <c r="D161" s="122">
        <v>6.62</v>
      </c>
      <c r="E161" s="129">
        <f t="shared" si="2"/>
        <v>5.5</v>
      </c>
      <c r="F161" s="130"/>
    </row>
    <row r="162" spans="1:6">
      <c r="A162" s="127">
        <v>40754</v>
      </c>
      <c r="B162" s="128" t="s">
        <v>8182</v>
      </c>
      <c r="C162" s="127" t="s">
        <v>3</v>
      </c>
      <c r="D162" s="122">
        <v>1.18</v>
      </c>
      <c r="E162" s="129">
        <f t="shared" si="2"/>
        <v>0.98</v>
      </c>
      <c r="F162" s="130"/>
    </row>
    <row r="163" spans="1:6">
      <c r="A163" s="127">
        <v>40866</v>
      </c>
      <c r="B163" s="128" t="s">
        <v>8183</v>
      </c>
      <c r="C163" s="127" t="s">
        <v>3</v>
      </c>
      <c r="D163" s="122">
        <v>0.8</v>
      </c>
      <c r="E163" s="129">
        <f t="shared" si="2"/>
        <v>0.66</v>
      </c>
      <c r="F163" s="130"/>
    </row>
    <row r="164" spans="1:6">
      <c r="A164" s="127">
        <v>40893</v>
      </c>
      <c r="B164" s="128" t="s">
        <v>8184</v>
      </c>
      <c r="C164" s="127" t="s">
        <v>1</v>
      </c>
      <c r="D164" s="122">
        <v>25.52</v>
      </c>
      <c r="E164" s="129">
        <f t="shared" si="2"/>
        <v>21.19</v>
      </c>
      <c r="F164" s="130"/>
    </row>
    <row r="165" spans="1:6">
      <c r="A165" s="127">
        <v>40891</v>
      </c>
      <c r="B165" s="128" t="s">
        <v>8185</v>
      </c>
      <c r="C165" s="127" t="s">
        <v>3</v>
      </c>
      <c r="D165" s="122">
        <v>20.66</v>
      </c>
      <c r="E165" s="129">
        <f t="shared" si="2"/>
        <v>17.149999999999999</v>
      </c>
      <c r="F165" s="130"/>
    </row>
    <row r="166" spans="1:6">
      <c r="A166" s="127">
        <v>40890</v>
      </c>
      <c r="B166" s="128" t="s">
        <v>8186</v>
      </c>
      <c r="C166" s="127" t="s">
        <v>3</v>
      </c>
      <c r="D166" s="122">
        <v>67.64</v>
      </c>
      <c r="E166" s="129">
        <f t="shared" si="2"/>
        <v>56.15</v>
      </c>
      <c r="F166" s="130" t="s">
        <v>8118</v>
      </c>
    </row>
    <row r="167" spans="1:6" ht="27">
      <c r="A167" s="127">
        <v>40892</v>
      </c>
      <c r="B167" s="128" t="s">
        <v>33751</v>
      </c>
      <c r="C167" s="127" t="s">
        <v>3</v>
      </c>
      <c r="D167" s="122">
        <v>69.31</v>
      </c>
      <c r="E167" s="129">
        <f t="shared" si="2"/>
        <v>57.54</v>
      </c>
      <c r="F167" s="130" t="s">
        <v>8118</v>
      </c>
    </row>
    <row r="168" spans="1:6">
      <c r="A168" s="127">
        <v>40749</v>
      </c>
      <c r="B168" s="128" t="s">
        <v>8187</v>
      </c>
      <c r="C168" s="127" t="s">
        <v>3</v>
      </c>
      <c r="D168" s="122">
        <v>0.17</v>
      </c>
      <c r="E168" s="129">
        <f t="shared" si="2"/>
        <v>0.14000000000000001</v>
      </c>
      <c r="F168" s="130"/>
    </row>
    <row r="169" spans="1:6">
      <c r="A169" s="127">
        <v>40750</v>
      </c>
      <c r="B169" s="128" t="s">
        <v>8188</v>
      </c>
      <c r="C169" s="127" t="s">
        <v>3</v>
      </c>
      <c r="D169" s="122">
        <v>0.77</v>
      </c>
      <c r="E169" s="129">
        <f t="shared" si="2"/>
        <v>0.64</v>
      </c>
      <c r="F169" s="130"/>
    </row>
    <row r="170" spans="1:6" ht="40.5">
      <c r="A170" s="127">
        <v>40792</v>
      </c>
      <c r="B170" s="128" t="s">
        <v>33752</v>
      </c>
      <c r="C170" s="127" t="s">
        <v>7</v>
      </c>
      <c r="D170" s="122">
        <v>85.64</v>
      </c>
      <c r="E170" s="129">
        <f t="shared" si="2"/>
        <v>71.09</v>
      </c>
      <c r="F170" s="130" t="s">
        <v>8118</v>
      </c>
    </row>
    <row r="171" spans="1:6">
      <c r="A171" s="127">
        <v>40794</v>
      </c>
      <c r="B171" s="128" t="s">
        <v>8189</v>
      </c>
      <c r="C171" s="127" t="s">
        <v>7</v>
      </c>
      <c r="D171" s="122">
        <v>43.79</v>
      </c>
      <c r="E171" s="129">
        <f t="shared" si="2"/>
        <v>36.35</v>
      </c>
      <c r="F171" s="130" t="s">
        <v>8118</v>
      </c>
    </row>
    <row r="172" spans="1:6" ht="40.5">
      <c r="A172" s="127">
        <v>40796</v>
      </c>
      <c r="B172" s="128" t="s">
        <v>33753</v>
      </c>
      <c r="C172" s="127" t="s">
        <v>7</v>
      </c>
      <c r="D172" s="122">
        <v>35.47</v>
      </c>
      <c r="E172" s="129">
        <f t="shared" si="2"/>
        <v>29.45</v>
      </c>
      <c r="F172" s="130" t="s">
        <v>8118</v>
      </c>
    </row>
    <row r="173" spans="1:6" ht="40.5">
      <c r="A173" s="127">
        <v>41098</v>
      </c>
      <c r="B173" s="128" t="s">
        <v>33754</v>
      </c>
      <c r="C173" s="127" t="s">
        <v>7</v>
      </c>
      <c r="D173" s="122">
        <v>35.47</v>
      </c>
      <c r="E173" s="129">
        <f t="shared" si="2"/>
        <v>29.45</v>
      </c>
      <c r="F173" s="130"/>
    </row>
    <row r="174" spans="1:6">
      <c r="A174" s="127">
        <v>40786</v>
      </c>
      <c r="B174" s="128" t="s">
        <v>8190</v>
      </c>
      <c r="C174" s="127" t="s">
        <v>7</v>
      </c>
      <c r="D174" s="122">
        <v>88.69</v>
      </c>
      <c r="E174" s="129">
        <f t="shared" si="2"/>
        <v>73.62</v>
      </c>
      <c r="F174" s="130" t="s">
        <v>8118</v>
      </c>
    </row>
    <row r="175" spans="1:6">
      <c r="A175" s="127">
        <v>43327</v>
      </c>
      <c r="B175" s="128" t="s">
        <v>8191</v>
      </c>
      <c r="C175" s="127" t="s">
        <v>7</v>
      </c>
      <c r="D175" s="122">
        <v>88.69</v>
      </c>
      <c r="E175" s="129">
        <f t="shared" si="2"/>
        <v>73.62</v>
      </c>
      <c r="F175" s="130"/>
    </row>
    <row r="176" spans="1:6">
      <c r="A176" s="127">
        <v>42675</v>
      </c>
      <c r="B176" s="128" t="s">
        <v>8192</v>
      </c>
      <c r="C176" s="127" t="s">
        <v>7</v>
      </c>
      <c r="D176" s="122">
        <v>129.25</v>
      </c>
      <c r="E176" s="129">
        <f t="shared" si="2"/>
        <v>107.3</v>
      </c>
      <c r="F176" s="130"/>
    </row>
    <row r="177" spans="1:6">
      <c r="A177" s="127">
        <v>40802</v>
      </c>
      <c r="B177" s="128" t="s">
        <v>8193</v>
      </c>
      <c r="C177" s="127" t="s">
        <v>7</v>
      </c>
      <c r="D177" s="122">
        <v>59.94</v>
      </c>
      <c r="E177" s="129">
        <f t="shared" si="2"/>
        <v>49.76</v>
      </c>
      <c r="F177" s="130" t="s">
        <v>8118</v>
      </c>
    </row>
    <row r="178" spans="1:6" ht="27">
      <c r="A178" s="127">
        <v>41074</v>
      </c>
      <c r="B178" s="128" t="s">
        <v>8194</v>
      </c>
      <c r="C178" s="127" t="s">
        <v>7</v>
      </c>
      <c r="D178" s="122">
        <v>57.26</v>
      </c>
      <c r="E178" s="129">
        <f t="shared" si="2"/>
        <v>47.53</v>
      </c>
      <c r="F178" s="130"/>
    </row>
    <row r="179" spans="1:6">
      <c r="A179" s="127">
        <v>40776</v>
      </c>
      <c r="B179" s="128" t="s">
        <v>8195</v>
      </c>
      <c r="C179" s="127" t="s">
        <v>7</v>
      </c>
      <c r="D179" s="122">
        <v>37.520000000000003</v>
      </c>
      <c r="E179" s="129">
        <f t="shared" si="2"/>
        <v>31.15</v>
      </c>
      <c r="F179" s="130" t="s">
        <v>8118</v>
      </c>
    </row>
    <row r="180" spans="1:6">
      <c r="A180" s="127">
        <v>40778</v>
      </c>
      <c r="B180" s="128" t="s">
        <v>8196</v>
      </c>
      <c r="C180" s="127" t="s">
        <v>7</v>
      </c>
      <c r="D180" s="122">
        <v>42.5</v>
      </c>
      <c r="E180" s="129">
        <f t="shared" si="2"/>
        <v>35.28</v>
      </c>
      <c r="F180" s="130" t="s">
        <v>8118</v>
      </c>
    </row>
    <row r="181" spans="1:6">
      <c r="A181" s="127">
        <v>40780</v>
      </c>
      <c r="B181" s="128" t="s">
        <v>8197</v>
      </c>
      <c r="C181" s="127" t="s">
        <v>7</v>
      </c>
      <c r="D181" s="122">
        <v>59.74</v>
      </c>
      <c r="E181" s="129">
        <f t="shared" si="2"/>
        <v>49.59</v>
      </c>
      <c r="F181" s="130" t="s">
        <v>8118</v>
      </c>
    </row>
    <row r="182" spans="1:6">
      <c r="A182" s="127">
        <v>40782</v>
      </c>
      <c r="B182" s="128" t="s">
        <v>8198</v>
      </c>
      <c r="C182" s="127" t="s">
        <v>7</v>
      </c>
      <c r="D182" s="122">
        <v>74.89</v>
      </c>
      <c r="E182" s="129">
        <f t="shared" si="2"/>
        <v>62.17</v>
      </c>
      <c r="F182" s="130" t="s">
        <v>8118</v>
      </c>
    </row>
    <row r="183" spans="1:6" ht="27">
      <c r="A183" s="127">
        <v>40830</v>
      </c>
      <c r="B183" s="128" t="s">
        <v>33755</v>
      </c>
      <c r="C183" s="127" t="s">
        <v>3</v>
      </c>
      <c r="D183" s="122">
        <v>8.16</v>
      </c>
      <c r="E183" s="129">
        <f t="shared" si="2"/>
        <v>6.77</v>
      </c>
      <c r="F183" s="130" t="s">
        <v>8118</v>
      </c>
    </row>
    <row r="184" spans="1:6" ht="40.5">
      <c r="A184" s="127">
        <v>40873</v>
      </c>
      <c r="B184" s="128" t="s">
        <v>33756</v>
      </c>
      <c r="C184" s="127" t="s">
        <v>3</v>
      </c>
      <c r="D184" s="122">
        <v>6.7</v>
      </c>
      <c r="E184" s="129">
        <f t="shared" si="2"/>
        <v>5.56</v>
      </c>
      <c r="F184" s="130" t="s">
        <v>8118</v>
      </c>
    </row>
    <row r="185" spans="1:6" ht="27">
      <c r="A185" s="127">
        <v>40876</v>
      </c>
      <c r="B185" s="128" t="s">
        <v>8199</v>
      </c>
      <c r="C185" s="127" t="s">
        <v>3</v>
      </c>
      <c r="D185" s="122">
        <v>7.25</v>
      </c>
      <c r="E185" s="129">
        <f t="shared" si="2"/>
        <v>6.02</v>
      </c>
      <c r="F185" s="130"/>
    </row>
    <row r="186" spans="1:6" ht="40.5">
      <c r="A186" s="127">
        <v>41363</v>
      </c>
      <c r="B186" s="128" t="s">
        <v>33757</v>
      </c>
      <c r="C186" s="127" t="s">
        <v>3</v>
      </c>
      <c r="D186" s="122">
        <v>11.6</v>
      </c>
      <c r="E186" s="129">
        <f t="shared" si="2"/>
        <v>9.6300000000000008</v>
      </c>
      <c r="F186" s="130" t="s">
        <v>8118</v>
      </c>
    </row>
    <row r="187" spans="1:6" ht="40.5">
      <c r="A187" s="127">
        <v>40831</v>
      </c>
      <c r="B187" s="128" t="s">
        <v>33758</v>
      </c>
      <c r="C187" s="127" t="s">
        <v>3</v>
      </c>
      <c r="D187" s="122">
        <v>18.829999999999998</v>
      </c>
      <c r="E187" s="129">
        <f t="shared" si="2"/>
        <v>15.63</v>
      </c>
      <c r="F187" s="130" t="s">
        <v>8118</v>
      </c>
    </row>
    <row r="188" spans="1:6" ht="40.5">
      <c r="A188" s="127">
        <v>40827</v>
      </c>
      <c r="B188" s="128" t="s">
        <v>33759</v>
      </c>
      <c r="C188" s="127" t="s">
        <v>3</v>
      </c>
      <c r="D188" s="122">
        <v>11.16</v>
      </c>
      <c r="E188" s="129">
        <f t="shared" si="2"/>
        <v>9.26</v>
      </c>
      <c r="F188" s="130" t="s">
        <v>8118</v>
      </c>
    </row>
    <row r="189" spans="1:6" ht="27">
      <c r="A189" s="127">
        <v>40828</v>
      </c>
      <c r="B189" s="128" t="s">
        <v>33760</v>
      </c>
      <c r="C189" s="127" t="s">
        <v>3</v>
      </c>
      <c r="D189" s="122">
        <v>7.48</v>
      </c>
      <c r="E189" s="129">
        <f t="shared" si="2"/>
        <v>6.21</v>
      </c>
      <c r="F189" s="130" t="s">
        <v>8118</v>
      </c>
    </row>
    <row r="190" spans="1:6" ht="40.5">
      <c r="A190" s="127">
        <v>40874</v>
      </c>
      <c r="B190" s="128" t="s">
        <v>33761</v>
      </c>
      <c r="C190" s="127" t="s">
        <v>3</v>
      </c>
      <c r="D190" s="122">
        <v>7.39</v>
      </c>
      <c r="E190" s="129">
        <f t="shared" si="2"/>
        <v>6.13</v>
      </c>
      <c r="F190" s="130" t="s">
        <v>8118</v>
      </c>
    </row>
    <row r="191" spans="1:6" ht="27">
      <c r="A191" s="127">
        <v>40875</v>
      </c>
      <c r="B191" s="128" t="s">
        <v>8200</v>
      </c>
      <c r="C191" s="127" t="s">
        <v>3</v>
      </c>
      <c r="D191" s="122">
        <v>7.11</v>
      </c>
      <c r="E191" s="129">
        <f t="shared" si="2"/>
        <v>5.9</v>
      </c>
      <c r="F191" s="130"/>
    </row>
    <row r="192" spans="1:6" ht="40.5">
      <c r="A192" s="127">
        <v>40829</v>
      </c>
      <c r="B192" s="128" t="s">
        <v>33762</v>
      </c>
      <c r="C192" s="127" t="s">
        <v>3</v>
      </c>
      <c r="D192" s="122">
        <v>17.309999999999999</v>
      </c>
      <c r="E192" s="129">
        <f t="shared" si="2"/>
        <v>14.37</v>
      </c>
      <c r="F192" s="130" t="s">
        <v>8118</v>
      </c>
    </row>
    <row r="193" spans="1:6" ht="27">
      <c r="A193" s="127">
        <v>40824</v>
      </c>
      <c r="B193" s="128" t="s">
        <v>33763</v>
      </c>
      <c r="C193" s="127" t="s">
        <v>3</v>
      </c>
      <c r="D193" s="122">
        <v>4.71</v>
      </c>
      <c r="E193" s="129">
        <f t="shared" si="2"/>
        <v>3.91</v>
      </c>
      <c r="F193" s="130" t="s">
        <v>8118</v>
      </c>
    </row>
    <row r="194" spans="1:6" ht="40.5">
      <c r="A194" s="127">
        <v>40825</v>
      </c>
      <c r="B194" s="128" t="s">
        <v>33764</v>
      </c>
      <c r="C194" s="127" t="s">
        <v>3</v>
      </c>
      <c r="D194" s="122">
        <v>8.3800000000000008</v>
      </c>
      <c r="E194" s="129">
        <f t="shared" ref="E194:E257" si="3">ROUND((D194/(1+$K$1))*(1+$M$1),2)</f>
        <v>6.96</v>
      </c>
      <c r="F194" s="130" t="s">
        <v>8118</v>
      </c>
    </row>
    <row r="195" spans="1:6" ht="40.5">
      <c r="A195" s="127">
        <v>40820</v>
      </c>
      <c r="B195" s="128" t="s">
        <v>33765</v>
      </c>
      <c r="C195" s="127" t="s">
        <v>3</v>
      </c>
      <c r="D195" s="122">
        <v>4.3</v>
      </c>
      <c r="E195" s="129">
        <f t="shared" si="3"/>
        <v>3.57</v>
      </c>
      <c r="F195" s="130" t="s">
        <v>8118</v>
      </c>
    </row>
    <row r="196" spans="1:6" ht="27">
      <c r="A196" s="127">
        <v>40821</v>
      </c>
      <c r="B196" s="128" t="s">
        <v>8201</v>
      </c>
      <c r="C196" s="127" t="s">
        <v>3</v>
      </c>
      <c r="D196" s="122">
        <v>7.97</v>
      </c>
      <c r="E196" s="129">
        <f t="shared" si="3"/>
        <v>6.62</v>
      </c>
      <c r="F196" s="130" t="s">
        <v>8118</v>
      </c>
    </row>
    <row r="197" spans="1:6" ht="40.5">
      <c r="A197" s="127">
        <v>40840</v>
      </c>
      <c r="B197" s="128" t="s">
        <v>33766</v>
      </c>
      <c r="C197" s="127" t="s">
        <v>75</v>
      </c>
      <c r="D197" s="122">
        <v>45.27</v>
      </c>
      <c r="E197" s="129">
        <f t="shared" si="3"/>
        <v>37.58</v>
      </c>
      <c r="F197" s="130" t="s">
        <v>8118</v>
      </c>
    </row>
    <row r="198" spans="1:6">
      <c r="A198" s="127">
        <v>43331</v>
      </c>
      <c r="B198" s="128" t="s">
        <v>8202</v>
      </c>
      <c r="C198" s="127" t="s">
        <v>7</v>
      </c>
      <c r="D198" s="122">
        <v>6.42</v>
      </c>
      <c r="E198" s="129">
        <f t="shared" si="3"/>
        <v>5.33</v>
      </c>
      <c r="F198" s="130"/>
    </row>
    <row r="199" spans="1:6">
      <c r="A199" s="127">
        <v>100394</v>
      </c>
      <c r="B199" s="128" t="s">
        <v>8203</v>
      </c>
      <c r="C199" s="127" t="s">
        <v>49</v>
      </c>
      <c r="D199" s="122">
        <v>10.92</v>
      </c>
      <c r="E199" s="129">
        <f t="shared" si="3"/>
        <v>9.07</v>
      </c>
      <c r="F199" s="130"/>
    </row>
    <row r="200" spans="1:6">
      <c r="A200" s="127">
        <v>40376</v>
      </c>
      <c r="B200" s="128" t="s">
        <v>8204</v>
      </c>
      <c r="C200" s="127" t="s">
        <v>49</v>
      </c>
      <c r="D200" s="122">
        <v>9.23</v>
      </c>
      <c r="E200" s="129">
        <f t="shared" si="3"/>
        <v>7.66</v>
      </c>
      <c r="F200" s="130"/>
    </row>
    <row r="201" spans="1:6" ht="27">
      <c r="A201" s="127">
        <v>43351</v>
      </c>
      <c r="B201" s="128" t="s">
        <v>33767</v>
      </c>
      <c r="C201" s="127" t="s">
        <v>49</v>
      </c>
      <c r="D201" s="122">
        <v>9.0299999999999994</v>
      </c>
      <c r="E201" s="129">
        <f t="shared" si="3"/>
        <v>7.5</v>
      </c>
      <c r="F201" s="130"/>
    </row>
    <row r="202" spans="1:6" ht="27">
      <c r="A202" s="127">
        <v>43350</v>
      </c>
      <c r="B202" s="128" t="s">
        <v>8205</v>
      </c>
      <c r="C202" s="127" t="s">
        <v>49</v>
      </c>
      <c r="D202" s="122">
        <v>8.76</v>
      </c>
      <c r="E202" s="129">
        <f t="shared" si="3"/>
        <v>7.27</v>
      </c>
      <c r="F202" s="130"/>
    </row>
    <row r="203" spans="1:6" ht="27">
      <c r="A203" s="127">
        <v>41261</v>
      </c>
      <c r="B203" s="128" t="s">
        <v>8206</v>
      </c>
      <c r="C203" s="127" t="s">
        <v>49</v>
      </c>
      <c r="D203" s="122">
        <v>8.6</v>
      </c>
      <c r="E203" s="129">
        <f t="shared" si="3"/>
        <v>7.14</v>
      </c>
      <c r="F203" s="130"/>
    </row>
    <row r="204" spans="1:6" ht="27">
      <c r="A204" s="127">
        <v>41023</v>
      </c>
      <c r="B204" s="128" t="s">
        <v>8207</v>
      </c>
      <c r="C204" s="127" t="s">
        <v>1</v>
      </c>
      <c r="D204" s="122">
        <v>82.13</v>
      </c>
      <c r="E204" s="129">
        <f t="shared" si="3"/>
        <v>68.180000000000007</v>
      </c>
      <c r="F204" s="130"/>
    </row>
    <row r="205" spans="1:6" ht="40.5">
      <c r="A205" s="127">
        <v>41575</v>
      </c>
      <c r="B205" s="128" t="s">
        <v>33768</v>
      </c>
      <c r="C205" s="127" t="s">
        <v>3</v>
      </c>
      <c r="D205" s="122">
        <v>54.21</v>
      </c>
      <c r="E205" s="129">
        <f t="shared" si="3"/>
        <v>45</v>
      </c>
      <c r="F205" s="130" t="s">
        <v>8118</v>
      </c>
    </row>
    <row r="206" spans="1:6" ht="40.5">
      <c r="A206" s="127">
        <v>40346</v>
      </c>
      <c r="B206" s="128" t="s">
        <v>33769</v>
      </c>
      <c r="C206" s="127" t="s">
        <v>3</v>
      </c>
      <c r="D206" s="122">
        <v>89.55</v>
      </c>
      <c r="E206" s="129">
        <f t="shared" si="3"/>
        <v>74.34</v>
      </c>
      <c r="F206" s="130" t="s">
        <v>8118</v>
      </c>
    </row>
    <row r="207" spans="1:6" ht="27">
      <c r="A207" s="127">
        <v>40345</v>
      </c>
      <c r="B207" s="128" t="s">
        <v>8208</v>
      </c>
      <c r="C207" s="127" t="s">
        <v>3</v>
      </c>
      <c r="D207" s="122">
        <v>61.7</v>
      </c>
      <c r="E207" s="129">
        <f t="shared" si="3"/>
        <v>51.22</v>
      </c>
      <c r="F207" s="130" t="s">
        <v>8118</v>
      </c>
    </row>
    <row r="208" spans="1:6" ht="40.5">
      <c r="A208" s="127">
        <v>40343</v>
      </c>
      <c r="B208" s="128" t="s">
        <v>33770</v>
      </c>
      <c r="C208" s="127" t="s">
        <v>7</v>
      </c>
      <c r="D208" s="122">
        <v>372.75</v>
      </c>
      <c r="E208" s="129">
        <f t="shared" si="3"/>
        <v>309.43</v>
      </c>
      <c r="F208" s="130" t="s">
        <v>8118</v>
      </c>
    </row>
    <row r="209" spans="1:6">
      <c r="A209" s="127">
        <v>40344</v>
      </c>
      <c r="B209" s="128" t="s">
        <v>8209</v>
      </c>
      <c r="C209" s="127" t="s">
        <v>7</v>
      </c>
      <c r="D209" s="122">
        <v>287.22000000000003</v>
      </c>
      <c r="E209" s="129">
        <f t="shared" si="3"/>
        <v>238.43</v>
      </c>
      <c r="F209" s="130" t="s">
        <v>8118</v>
      </c>
    </row>
    <row r="210" spans="1:6">
      <c r="A210" s="127">
        <v>41027</v>
      </c>
      <c r="B210" s="128" t="s">
        <v>8210</v>
      </c>
      <c r="C210" s="127" t="s">
        <v>7</v>
      </c>
      <c r="D210" s="122">
        <v>26.31</v>
      </c>
      <c r="E210" s="129">
        <f t="shared" si="3"/>
        <v>21.84</v>
      </c>
      <c r="F210" s="130"/>
    </row>
    <row r="211" spans="1:6">
      <c r="A211" s="127">
        <v>40337</v>
      </c>
      <c r="B211" s="128" t="s">
        <v>8211</v>
      </c>
      <c r="C211" s="127" t="s">
        <v>3</v>
      </c>
      <c r="D211" s="122">
        <v>145.4</v>
      </c>
      <c r="E211" s="129">
        <f t="shared" si="3"/>
        <v>120.7</v>
      </c>
      <c r="F211" s="130"/>
    </row>
    <row r="212" spans="1:6">
      <c r="A212" s="127">
        <v>40395</v>
      </c>
      <c r="B212" s="128" t="s">
        <v>8212</v>
      </c>
      <c r="C212" s="127" t="s">
        <v>3</v>
      </c>
      <c r="D212" s="122">
        <v>25.74</v>
      </c>
      <c r="E212" s="129">
        <f t="shared" si="3"/>
        <v>21.37</v>
      </c>
      <c r="F212" s="130"/>
    </row>
    <row r="213" spans="1:6">
      <c r="A213" s="127">
        <v>40300</v>
      </c>
      <c r="B213" s="128" t="s">
        <v>8213</v>
      </c>
      <c r="C213" s="127" t="s">
        <v>7</v>
      </c>
      <c r="D213" s="122">
        <v>55.01</v>
      </c>
      <c r="E213" s="129">
        <f t="shared" si="3"/>
        <v>45.67</v>
      </c>
      <c r="F213" s="130"/>
    </row>
    <row r="214" spans="1:6">
      <c r="A214" s="127">
        <v>40348</v>
      </c>
      <c r="B214" s="128" t="s">
        <v>8214</v>
      </c>
      <c r="C214" s="127" t="s">
        <v>7</v>
      </c>
      <c r="D214" s="122">
        <v>422.54</v>
      </c>
      <c r="E214" s="129">
        <f t="shared" si="3"/>
        <v>350.77</v>
      </c>
      <c r="F214" s="130" t="s">
        <v>8118</v>
      </c>
    </row>
    <row r="215" spans="1:6">
      <c r="A215" s="127">
        <v>40347</v>
      </c>
      <c r="B215" s="128" t="s">
        <v>8215</v>
      </c>
      <c r="C215" s="127" t="s">
        <v>7</v>
      </c>
      <c r="D215" s="122">
        <v>708.67</v>
      </c>
      <c r="E215" s="129">
        <f t="shared" si="3"/>
        <v>588.29</v>
      </c>
      <c r="F215" s="130" t="s">
        <v>8118</v>
      </c>
    </row>
    <row r="216" spans="1:6">
      <c r="A216" s="127">
        <v>41415</v>
      </c>
      <c r="B216" s="128" t="s">
        <v>8216</v>
      </c>
      <c r="C216" s="127" t="s">
        <v>7</v>
      </c>
      <c r="D216" s="122">
        <v>433.81</v>
      </c>
      <c r="E216" s="129">
        <f t="shared" si="3"/>
        <v>360.12</v>
      </c>
      <c r="F216" s="130" t="s">
        <v>8118</v>
      </c>
    </row>
    <row r="217" spans="1:6">
      <c r="A217" s="127">
        <v>42257</v>
      </c>
      <c r="B217" s="128" t="s">
        <v>8217</v>
      </c>
      <c r="C217" s="127" t="s">
        <v>7</v>
      </c>
      <c r="D217" s="122">
        <v>7.32</v>
      </c>
      <c r="E217" s="129">
        <f t="shared" si="3"/>
        <v>6.08</v>
      </c>
      <c r="F217" s="130"/>
    </row>
    <row r="218" spans="1:6">
      <c r="A218" s="127">
        <v>40519</v>
      </c>
      <c r="B218" s="128" t="s">
        <v>8218</v>
      </c>
      <c r="C218" s="127" t="s">
        <v>1</v>
      </c>
      <c r="D218" s="122">
        <v>258.10000000000002</v>
      </c>
      <c r="E218" s="129">
        <f t="shared" si="3"/>
        <v>214.26</v>
      </c>
      <c r="F218" s="130" t="s">
        <v>8118</v>
      </c>
    </row>
    <row r="219" spans="1:6">
      <c r="A219" s="127">
        <v>40520</v>
      </c>
      <c r="B219" s="128" t="s">
        <v>8219</v>
      </c>
      <c r="C219" s="127" t="s">
        <v>1</v>
      </c>
      <c r="D219" s="122">
        <v>402.47</v>
      </c>
      <c r="E219" s="129">
        <f t="shared" si="3"/>
        <v>334.11</v>
      </c>
      <c r="F219" s="130" t="s">
        <v>8118</v>
      </c>
    </row>
    <row r="220" spans="1:6">
      <c r="A220" s="127">
        <v>40521</v>
      </c>
      <c r="B220" s="128" t="s">
        <v>8220</v>
      </c>
      <c r="C220" s="127" t="s">
        <v>1</v>
      </c>
      <c r="D220" s="122">
        <v>578.13</v>
      </c>
      <c r="E220" s="129">
        <f t="shared" si="3"/>
        <v>479.93</v>
      </c>
      <c r="F220" s="130" t="s">
        <v>8118</v>
      </c>
    </row>
    <row r="221" spans="1:6">
      <c r="A221" s="127">
        <v>40522</v>
      </c>
      <c r="B221" s="128" t="s">
        <v>8221</v>
      </c>
      <c r="C221" s="127" t="s">
        <v>1</v>
      </c>
      <c r="D221" s="122">
        <v>779.51</v>
      </c>
      <c r="E221" s="129">
        <f t="shared" si="3"/>
        <v>647.1</v>
      </c>
      <c r="F221" s="130" t="s">
        <v>8118</v>
      </c>
    </row>
    <row r="222" spans="1:6">
      <c r="A222" s="127">
        <v>40523</v>
      </c>
      <c r="B222" s="128" t="s">
        <v>8222</v>
      </c>
      <c r="C222" s="127" t="s">
        <v>1</v>
      </c>
      <c r="D222" s="122">
        <v>1123.8599999999999</v>
      </c>
      <c r="E222" s="129">
        <f t="shared" si="3"/>
        <v>932.96</v>
      </c>
      <c r="F222" s="130" t="s">
        <v>8118</v>
      </c>
    </row>
    <row r="223" spans="1:6">
      <c r="A223" s="127">
        <v>40513</v>
      </c>
      <c r="B223" s="128" t="s">
        <v>8223</v>
      </c>
      <c r="C223" s="127" t="s">
        <v>1</v>
      </c>
      <c r="D223" s="122">
        <v>93.85</v>
      </c>
      <c r="E223" s="129">
        <f t="shared" si="3"/>
        <v>77.91</v>
      </c>
      <c r="F223" s="130" t="s">
        <v>8118</v>
      </c>
    </row>
    <row r="224" spans="1:6">
      <c r="A224" s="127">
        <v>40514</v>
      </c>
      <c r="B224" s="128" t="s">
        <v>8224</v>
      </c>
      <c r="C224" s="127" t="s">
        <v>1</v>
      </c>
      <c r="D224" s="122">
        <v>156.09</v>
      </c>
      <c r="E224" s="129">
        <f t="shared" si="3"/>
        <v>129.58000000000001</v>
      </c>
      <c r="F224" s="130" t="s">
        <v>8118</v>
      </c>
    </row>
    <row r="225" spans="1:6">
      <c r="A225" s="127">
        <v>40515</v>
      </c>
      <c r="B225" s="128" t="s">
        <v>8225</v>
      </c>
      <c r="C225" s="127" t="s">
        <v>1</v>
      </c>
      <c r="D225" s="122">
        <v>237.03</v>
      </c>
      <c r="E225" s="129">
        <f t="shared" si="3"/>
        <v>196.77</v>
      </c>
      <c r="F225" s="130" t="s">
        <v>8118</v>
      </c>
    </row>
    <row r="226" spans="1:6">
      <c r="A226" s="127">
        <v>40516</v>
      </c>
      <c r="B226" s="128" t="s">
        <v>8226</v>
      </c>
      <c r="C226" s="127" t="s">
        <v>1</v>
      </c>
      <c r="D226" s="122">
        <v>333.39</v>
      </c>
      <c r="E226" s="129">
        <f t="shared" si="3"/>
        <v>276.76</v>
      </c>
      <c r="F226" s="130" t="s">
        <v>8118</v>
      </c>
    </row>
    <row r="227" spans="1:6">
      <c r="A227" s="127">
        <v>40517</v>
      </c>
      <c r="B227" s="128" t="s">
        <v>8227</v>
      </c>
      <c r="C227" s="127" t="s">
        <v>1</v>
      </c>
      <c r="D227" s="122">
        <v>443.05</v>
      </c>
      <c r="E227" s="129">
        <f t="shared" si="3"/>
        <v>367.79</v>
      </c>
      <c r="F227" s="130" t="s">
        <v>8118</v>
      </c>
    </row>
    <row r="228" spans="1:6">
      <c r="A228" s="127">
        <v>40518</v>
      </c>
      <c r="B228" s="128" t="s">
        <v>8228</v>
      </c>
      <c r="C228" s="127" t="s">
        <v>1</v>
      </c>
      <c r="D228" s="122">
        <v>627.94000000000005</v>
      </c>
      <c r="E228" s="129">
        <f t="shared" si="3"/>
        <v>521.28</v>
      </c>
      <c r="F228" s="130" t="s">
        <v>8118</v>
      </c>
    </row>
    <row r="229" spans="1:6">
      <c r="A229" s="127">
        <v>40524</v>
      </c>
      <c r="B229" s="128" t="s">
        <v>8229</v>
      </c>
      <c r="C229" s="127" t="s">
        <v>1</v>
      </c>
      <c r="D229" s="122">
        <v>358.4</v>
      </c>
      <c r="E229" s="129">
        <f t="shared" si="3"/>
        <v>297.52</v>
      </c>
      <c r="F229" s="130" t="s">
        <v>8118</v>
      </c>
    </row>
    <row r="230" spans="1:6">
      <c r="A230" s="127">
        <v>40525</v>
      </c>
      <c r="B230" s="128" t="s">
        <v>8230</v>
      </c>
      <c r="C230" s="127" t="s">
        <v>1</v>
      </c>
      <c r="D230" s="122">
        <v>568.78</v>
      </c>
      <c r="E230" s="129">
        <f t="shared" si="3"/>
        <v>472.17</v>
      </c>
      <c r="F230" s="130" t="s">
        <v>8118</v>
      </c>
    </row>
    <row r="231" spans="1:6">
      <c r="A231" s="127">
        <v>40526</v>
      </c>
      <c r="B231" s="128" t="s">
        <v>8231</v>
      </c>
      <c r="C231" s="127" t="s">
        <v>1</v>
      </c>
      <c r="D231" s="122">
        <v>822.45</v>
      </c>
      <c r="E231" s="129">
        <f t="shared" si="3"/>
        <v>682.75</v>
      </c>
      <c r="F231" s="130" t="s">
        <v>8118</v>
      </c>
    </row>
    <row r="232" spans="1:6">
      <c r="A232" s="127">
        <v>40527</v>
      </c>
      <c r="B232" s="128" t="s">
        <v>8232</v>
      </c>
      <c r="C232" s="127" t="s">
        <v>1</v>
      </c>
      <c r="D232" s="122">
        <v>1115.98</v>
      </c>
      <c r="E232" s="129">
        <f t="shared" si="3"/>
        <v>926.42</v>
      </c>
      <c r="F232" s="130" t="s">
        <v>8118</v>
      </c>
    </row>
    <row r="233" spans="1:6">
      <c r="A233" s="127">
        <v>40528</v>
      </c>
      <c r="B233" s="128" t="s">
        <v>8233</v>
      </c>
      <c r="C233" s="127" t="s">
        <v>1</v>
      </c>
      <c r="D233" s="122">
        <v>1619.78</v>
      </c>
      <c r="E233" s="129">
        <f t="shared" si="3"/>
        <v>1344.64</v>
      </c>
      <c r="F233" s="130" t="s">
        <v>8118</v>
      </c>
    </row>
    <row r="234" spans="1:6">
      <c r="A234" s="127">
        <v>41177</v>
      </c>
      <c r="B234" s="128" t="s">
        <v>8234</v>
      </c>
      <c r="C234" s="127" t="s">
        <v>1</v>
      </c>
      <c r="D234" s="122">
        <v>46.02</v>
      </c>
      <c r="E234" s="129">
        <f t="shared" si="3"/>
        <v>38.200000000000003</v>
      </c>
      <c r="F234" s="130" t="s">
        <v>8118</v>
      </c>
    </row>
    <row r="235" spans="1:6">
      <c r="A235" s="127">
        <v>100391</v>
      </c>
      <c r="B235" s="128" t="s">
        <v>8235</v>
      </c>
      <c r="C235" s="127" t="s">
        <v>1</v>
      </c>
      <c r="D235" s="122">
        <v>51.23</v>
      </c>
      <c r="E235" s="129">
        <f t="shared" si="3"/>
        <v>42.53</v>
      </c>
      <c r="F235" s="130" t="s">
        <v>8118</v>
      </c>
    </row>
    <row r="236" spans="1:6">
      <c r="A236" s="127">
        <v>41172</v>
      </c>
      <c r="B236" s="128" t="s">
        <v>8236</v>
      </c>
      <c r="C236" s="127" t="s">
        <v>1</v>
      </c>
      <c r="D236" s="122">
        <v>84.25</v>
      </c>
      <c r="E236" s="129">
        <f t="shared" si="3"/>
        <v>69.94</v>
      </c>
      <c r="F236" s="130" t="s">
        <v>8118</v>
      </c>
    </row>
    <row r="237" spans="1:6">
      <c r="A237" s="127">
        <v>40620</v>
      </c>
      <c r="B237" s="128" t="s">
        <v>8237</v>
      </c>
      <c r="C237" s="127" t="s">
        <v>8092</v>
      </c>
      <c r="D237" s="122">
        <v>14191.35</v>
      </c>
      <c r="E237" s="129">
        <f t="shared" si="3"/>
        <v>11780.79</v>
      </c>
      <c r="F237" s="130"/>
    </row>
    <row r="238" spans="1:6">
      <c r="A238" s="127">
        <v>40626</v>
      </c>
      <c r="B238" s="128" t="s">
        <v>8238</v>
      </c>
      <c r="C238" s="127" t="s">
        <v>8092</v>
      </c>
      <c r="D238" s="122">
        <v>13603.51</v>
      </c>
      <c r="E238" s="129">
        <f t="shared" si="3"/>
        <v>11292.8</v>
      </c>
      <c r="F238" s="130"/>
    </row>
    <row r="239" spans="1:6">
      <c r="A239" s="127">
        <v>40621</v>
      </c>
      <c r="B239" s="128" t="s">
        <v>8239</v>
      </c>
      <c r="C239" s="127" t="s">
        <v>8092</v>
      </c>
      <c r="D239" s="122">
        <v>21546.880000000001</v>
      </c>
      <c r="E239" s="129">
        <f t="shared" si="3"/>
        <v>17886.900000000001</v>
      </c>
      <c r="F239" s="130"/>
    </row>
    <row r="240" spans="1:6">
      <c r="A240" s="127">
        <v>40622</v>
      </c>
      <c r="B240" s="128" t="s">
        <v>8240</v>
      </c>
      <c r="C240" s="127" t="s">
        <v>8092</v>
      </c>
      <c r="D240" s="122">
        <v>33242.22</v>
      </c>
      <c r="E240" s="129">
        <f t="shared" si="3"/>
        <v>27595.65</v>
      </c>
      <c r="F240" s="130"/>
    </row>
    <row r="241" spans="1:6">
      <c r="A241" s="127">
        <v>40627</v>
      </c>
      <c r="B241" s="128" t="s">
        <v>8241</v>
      </c>
      <c r="C241" s="127" t="s">
        <v>8092</v>
      </c>
      <c r="D241" s="122">
        <v>24850.79</v>
      </c>
      <c r="E241" s="129">
        <f t="shared" si="3"/>
        <v>20629.599999999999</v>
      </c>
      <c r="F241" s="130"/>
    </row>
    <row r="242" spans="1:6">
      <c r="A242" s="127">
        <v>40623</v>
      </c>
      <c r="B242" s="128" t="s">
        <v>8242</v>
      </c>
      <c r="C242" s="127" t="s">
        <v>8092</v>
      </c>
      <c r="D242" s="122">
        <v>29852.47</v>
      </c>
      <c r="E242" s="129">
        <f t="shared" si="3"/>
        <v>24781.69</v>
      </c>
      <c r="F242" s="130"/>
    </row>
    <row r="243" spans="1:6">
      <c r="A243" s="127">
        <v>40624</v>
      </c>
      <c r="B243" s="128" t="s">
        <v>8243</v>
      </c>
      <c r="C243" s="127" t="s">
        <v>8092</v>
      </c>
      <c r="D243" s="122">
        <v>37657.160000000003</v>
      </c>
      <c r="E243" s="129">
        <f t="shared" si="3"/>
        <v>31260.66</v>
      </c>
      <c r="F243" s="130"/>
    </row>
    <row r="244" spans="1:6">
      <c r="A244" s="127">
        <v>40625</v>
      </c>
      <c r="B244" s="128" t="s">
        <v>8244</v>
      </c>
      <c r="C244" s="127" t="s">
        <v>8092</v>
      </c>
      <c r="D244" s="122">
        <v>42282.75</v>
      </c>
      <c r="E244" s="129">
        <f t="shared" si="3"/>
        <v>35100.550000000003</v>
      </c>
      <c r="F244" s="130"/>
    </row>
    <row r="245" spans="1:6">
      <c r="A245" s="127">
        <v>40613</v>
      </c>
      <c r="B245" s="128" t="s">
        <v>8245</v>
      </c>
      <c r="C245" s="127" t="s">
        <v>8092</v>
      </c>
      <c r="D245" s="122">
        <v>12426.72</v>
      </c>
      <c r="E245" s="129">
        <f t="shared" si="3"/>
        <v>10315.9</v>
      </c>
      <c r="F245" s="130"/>
    </row>
    <row r="246" spans="1:6">
      <c r="A246" s="127">
        <v>40614</v>
      </c>
      <c r="B246" s="128" t="s">
        <v>8246</v>
      </c>
      <c r="C246" s="127" t="s">
        <v>8092</v>
      </c>
      <c r="D246" s="122">
        <v>18963.599999999999</v>
      </c>
      <c r="E246" s="129">
        <f t="shared" si="3"/>
        <v>15742.42</v>
      </c>
      <c r="F246" s="130"/>
    </row>
    <row r="247" spans="1:6">
      <c r="A247" s="127">
        <v>40615</v>
      </c>
      <c r="B247" s="128" t="s">
        <v>8247</v>
      </c>
      <c r="C247" s="127" t="s">
        <v>8092</v>
      </c>
      <c r="D247" s="122">
        <v>28280.880000000001</v>
      </c>
      <c r="E247" s="129">
        <f t="shared" si="3"/>
        <v>23477.05</v>
      </c>
      <c r="F247" s="130"/>
    </row>
    <row r="248" spans="1:6">
      <c r="A248" s="127">
        <v>40616</v>
      </c>
      <c r="B248" s="128" t="s">
        <v>8248</v>
      </c>
      <c r="C248" s="127" t="s">
        <v>8092</v>
      </c>
      <c r="D248" s="122">
        <v>24899.119999999999</v>
      </c>
      <c r="E248" s="129">
        <f t="shared" si="3"/>
        <v>20669.72</v>
      </c>
      <c r="F248" s="130"/>
    </row>
    <row r="249" spans="1:6">
      <c r="A249" s="127">
        <v>40617</v>
      </c>
      <c r="B249" s="128" t="s">
        <v>8249</v>
      </c>
      <c r="C249" s="127" t="s">
        <v>8092</v>
      </c>
      <c r="D249" s="122">
        <v>31588.6</v>
      </c>
      <c r="E249" s="129">
        <f t="shared" si="3"/>
        <v>26222.92</v>
      </c>
      <c r="F249" s="130"/>
    </row>
    <row r="250" spans="1:6">
      <c r="A250" s="127">
        <v>40618</v>
      </c>
      <c r="B250" s="128" t="s">
        <v>8250</v>
      </c>
      <c r="C250" s="127" t="s">
        <v>8092</v>
      </c>
      <c r="D250" s="122">
        <v>35395.93</v>
      </c>
      <c r="E250" s="129">
        <f t="shared" si="3"/>
        <v>29383.53</v>
      </c>
      <c r="F250" s="130"/>
    </row>
    <row r="251" spans="1:6">
      <c r="A251" s="127">
        <v>40629</v>
      </c>
      <c r="B251" s="128" t="s">
        <v>8251</v>
      </c>
      <c r="C251" s="127" t="s">
        <v>8092</v>
      </c>
      <c r="D251" s="122">
        <v>17487.2</v>
      </c>
      <c r="E251" s="129">
        <f t="shared" si="3"/>
        <v>14516.8</v>
      </c>
      <c r="F251" s="130"/>
    </row>
    <row r="252" spans="1:6">
      <c r="A252" s="127">
        <v>40630</v>
      </c>
      <c r="B252" s="128" t="s">
        <v>8252</v>
      </c>
      <c r="C252" s="127" t="s">
        <v>8092</v>
      </c>
      <c r="D252" s="122">
        <v>26260.639999999999</v>
      </c>
      <c r="E252" s="129">
        <f t="shared" si="3"/>
        <v>21799.97</v>
      </c>
      <c r="F252" s="130"/>
    </row>
    <row r="253" spans="1:6">
      <c r="A253" s="127">
        <v>40631</v>
      </c>
      <c r="B253" s="128" t="s">
        <v>8253</v>
      </c>
      <c r="C253" s="127" t="s">
        <v>8092</v>
      </c>
      <c r="D253" s="122">
        <v>39418.58</v>
      </c>
      <c r="E253" s="129">
        <f t="shared" si="3"/>
        <v>32722.89</v>
      </c>
      <c r="F253" s="130"/>
    </row>
    <row r="254" spans="1:6">
      <c r="A254" s="127">
        <v>40632</v>
      </c>
      <c r="B254" s="128" t="s">
        <v>8254</v>
      </c>
      <c r="C254" s="127" t="s">
        <v>8092</v>
      </c>
      <c r="D254" s="122">
        <v>36439.769999999997</v>
      </c>
      <c r="E254" s="129">
        <f t="shared" si="3"/>
        <v>30250.06</v>
      </c>
      <c r="F254" s="130"/>
    </row>
    <row r="255" spans="1:6">
      <c r="A255" s="127">
        <v>40633</v>
      </c>
      <c r="B255" s="128" t="s">
        <v>8255</v>
      </c>
      <c r="C255" s="127" t="s">
        <v>8092</v>
      </c>
      <c r="D255" s="122">
        <v>44819.24</v>
      </c>
      <c r="E255" s="129">
        <f t="shared" si="3"/>
        <v>37206.18</v>
      </c>
      <c r="F255" s="130"/>
    </row>
    <row r="256" spans="1:6">
      <c r="A256" s="127">
        <v>40634</v>
      </c>
      <c r="B256" s="128" t="s">
        <v>8256</v>
      </c>
      <c r="C256" s="127" t="s">
        <v>8092</v>
      </c>
      <c r="D256" s="122">
        <v>50745.97</v>
      </c>
      <c r="E256" s="129">
        <f t="shared" si="3"/>
        <v>42126.19</v>
      </c>
      <c r="F256" s="130"/>
    </row>
    <row r="257" spans="1:6">
      <c r="A257" s="127">
        <v>40535</v>
      </c>
      <c r="B257" s="128" t="s">
        <v>8257</v>
      </c>
      <c r="C257" s="127" t="s">
        <v>8092</v>
      </c>
      <c r="D257" s="122">
        <v>1340.75</v>
      </c>
      <c r="E257" s="129">
        <f t="shared" si="3"/>
        <v>1113.01</v>
      </c>
      <c r="F257" s="130" t="s">
        <v>8118</v>
      </c>
    </row>
    <row r="258" spans="1:6">
      <c r="A258" s="127">
        <v>40536</v>
      </c>
      <c r="B258" s="128" t="s">
        <v>8258</v>
      </c>
      <c r="C258" s="127" t="s">
        <v>8092</v>
      </c>
      <c r="D258" s="122">
        <v>2213.48</v>
      </c>
      <c r="E258" s="129">
        <f t="shared" ref="E258:E321" si="4">ROUND((D258/(1+$K$1))*(1+$M$1),2)</f>
        <v>1837.5</v>
      </c>
      <c r="F258" s="130" t="s">
        <v>8118</v>
      </c>
    </row>
    <row r="259" spans="1:6">
      <c r="A259" s="127">
        <v>40537</v>
      </c>
      <c r="B259" s="128" t="s">
        <v>8259</v>
      </c>
      <c r="C259" s="127" t="s">
        <v>8092</v>
      </c>
      <c r="D259" s="122">
        <v>4152.2700000000004</v>
      </c>
      <c r="E259" s="129">
        <f t="shared" si="4"/>
        <v>3446.96</v>
      </c>
      <c r="F259" s="130" t="s">
        <v>8118</v>
      </c>
    </row>
    <row r="260" spans="1:6">
      <c r="A260" s="127">
        <v>40538</v>
      </c>
      <c r="B260" s="128" t="s">
        <v>8260</v>
      </c>
      <c r="C260" s="127" t="s">
        <v>8092</v>
      </c>
      <c r="D260" s="122">
        <v>5966.46</v>
      </c>
      <c r="E260" s="129">
        <f t="shared" si="4"/>
        <v>4952.99</v>
      </c>
      <c r="F260" s="130" t="s">
        <v>8118</v>
      </c>
    </row>
    <row r="261" spans="1:6">
      <c r="A261" s="127">
        <v>40539</v>
      </c>
      <c r="B261" s="128" t="s">
        <v>8261</v>
      </c>
      <c r="C261" s="127" t="s">
        <v>8092</v>
      </c>
      <c r="D261" s="122">
        <v>10414.07</v>
      </c>
      <c r="E261" s="129">
        <f t="shared" si="4"/>
        <v>8645.1200000000008</v>
      </c>
      <c r="F261" s="130" t="s">
        <v>8118</v>
      </c>
    </row>
    <row r="262" spans="1:6">
      <c r="A262" s="127">
        <v>40529</v>
      </c>
      <c r="B262" s="128" t="s">
        <v>8262</v>
      </c>
      <c r="C262" s="127" t="s">
        <v>8092</v>
      </c>
      <c r="D262" s="122">
        <v>391.75</v>
      </c>
      <c r="E262" s="129">
        <f t="shared" si="4"/>
        <v>325.20999999999998</v>
      </c>
      <c r="F262" s="130" t="s">
        <v>8118</v>
      </c>
    </row>
    <row r="263" spans="1:6">
      <c r="A263" s="127">
        <v>40530</v>
      </c>
      <c r="B263" s="128" t="s">
        <v>8263</v>
      </c>
      <c r="C263" s="127" t="s">
        <v>8092</v>
      </c>
      <c r="D263" s="122">
        <v>1188.2</v>
      </c>
      <c r="E263" s="129">
        <f t="shared" si="4"/>
        <v>986.37</v>
      </c>
      <c r="F263" s="130" t="s">
        <v>8118</v>
      </c>
    </row>
    <row r="264" spans="1:6">
      <c r="A264" s="127">
        <v>40531</v>
      </c>
      <c r="B264" s="128" t="s">
        <v>8264</v>
      </c>
      <c r="C264" s="127" t="s">
        <v>8092</v>
      </c>
      <c r="D264" s="122">
        <v>1957.79</v>
      </c>
      <c r="E264" s="129">
        <f t="shared" si="4"/>
        <v>1625.24</v>
      </c>
      <c r="F264" s="130" t="s">
        <v>8118</v>
      </c>
    </row>
    <row r="265" spans="1:6">
      <c r="A265" s="127">
        <v>40532</v>
      </c>
      <c r="B265" s="128" t="s">
        <v>8265</v>
      </c>
      <c r="C265" s="127" t="s">
        <v>8092</v>
      </c>
      <c r="D265" s="122">
        <v>2989.57</v>
      </c>
      <c r="E265" s="129">
        <f t="shared" si="4"/>
        <v>2481.7600000000002</v>
      </c>
      <c r="F265" s="130" t="s">
        <v>8118</v>
      </c>
    </row>
    <row r="266" spans="1:6">
      <c r="A266" s="127">
        <v>40533</v>
      </c>
      <c r="B266" s="128" t="s">
        <v>8266</v>
      </c>
      <c r="C266" s="127" t="s">
        <v>8092</v>
      </c>
      <c r="D266" s="122">
        <v>4283.66</v>
      </c>
      <c r="E266" s="129">
        <f t="shared" si="4"/>
        <v>3556.03</v>
      </c>
      <c r="F266" s="130" t="s">
        <v>8118</v>
      </c>
    </row>
    <row r="267" spans="1:6">
      <c r="A267" s="127">
        <v>40534</v>
      </c>
      <c r="B267" s="128" t="s">
        <v>8267</v>
      </c>
      <c r="C267" s="127" t="s">
        <v>8092</v>
      </c>
      <c r="D267" s="122">
        <v>7664.7</v>
      </c>
      <c r="E267" s="129">
        <f t="shared" si="4"/>
        <v>6362.76</v>
      </c>
      <c r="F267" s="130" t="s">
        <v>8118</v>
      </c>
    </row>
    <row r="268" spans="1:6">
      <c r="A268" s="127">
        <v>40540</v>
      </c>
      <c r="B268" s="128" t="s">
        <v>8268</v>
      </c>
      <c r="C268" s="127" t="s">
        <v>8092</v>
      </c>
      <c r="D268" s="122">
        <v>1666.87</v>
      </c>
      <c r="E268" s="129">
        <f t="shared" si="4"/>
        <v>1383.73</v>
      </c>
      <c r="F268" s="130" t="s">
        <v>8118</v>
      </c>
    </row>
    <row r="269" spans="1:6">
      <c r="A269" s="127">
        <v>40541</v>
      </c>
      <c r="B269" s="128" t="s">
        <v>8269</v>
      </c>
      <c r="C269" s="127" t="s">
        <v>8092</v>
      </c>
      <c r="D269" s="122">
        <v>2707.77</v>
      </c>
      <c r="E269" s="129">
        <f t="shared" si="4"/>
        <v>2247.8200000000002</v>
      </c>
      <c r="F269" s="130" t="s">
        <v>8118</v>
      </c>
    </row>
    <row r="270" spans="1:6">
      <c r="A270" s="127">
        <v>40542</v>
      </c>
      <c r="B270" s="128" t="s">
        <v>8270</v>
      </c>
      <c r="C270" s="127" t="s">
        <v>8092</v>
      </c>
      <c r="D270" s="122">
        <v>5314.95</v>
      </c>
      <c r="E270" s="129">
        <f t="shared" si="4"/>
        <v>4412.1499999999996</v>
      </c>
      <c r="F270" s="130" t="s">
        <v>8118</v>
      </c>
    </row>
    <row r="271" spans="1:6">
      <c r="A271" s="127">
        <v>40543</v>
      </c>
      <c r="B271" s="128" t="s">
        <v>8271</v>
      </c>
      <c r="C271" s="127" t="s">
        <v>8092</v>
      </c>
      <c r="D271" s="122">
        <v>7648.35</v>
      </c>
      <c r="E271" s="129">
        <f t="shared" si="4"/>
        <v>6349.19</v>
      </c>
      <c r="F271" s="130" t="s">
        <v>8118</v>
      </c>
    </row>
    <row r="272" spans="1:6">
      <c r="A272" s="127">
        <v>40544</v>
      </c>
      <c r="B272" s="128" t="s">
        <v>8272</v>
      </c>
      <c r="C272" s="127" t="s">
        <v>8092</v>
      </c>
      <c r="D272" s="122">
        <v>13215.62</v>
      </c>
      <c r="E272" s="129">
        <f t="shared" si="4"/>
        <v>10970.8</v>
      </c>
      <c r="F272" s="130" t="s">
        <v>8118</v>
      </c>
    </row>
    <row r="273" spans="1:6">
      <c r="A273" s="127">
        <v>40565</v>
      </c>
      <c r="B273" s="128" t="s">
        <v>8273</v>
      </c>
      <c r="C273" s="127" t="s">
        <v>8092</v>
      </c>
      <c r="D273" s="122">
        <v>3290.69</v>
      </c>
      <c r="E273" s="129">
        <f t="shared" si="4"/>
        <v>2731.73</v>
      </c>
      <c r="F273" s="130"/>
    </row>
    <row r="274" spans="1:6">
      <c r="A274" s="127">
        <v>40656</v>
      </c>
      <c r="B274" s="128" t="s">
        <v>8274</v>
      </c>
      <c r="C274" s="127" t="s">
        <v>8092</v>
      </c>
      <c r="D274" s="122">
        <v>250.26</v>
      </c>
      <c r="E274" s="129">
        <f t="shared" si="4"/>
        <v>207.75</v>
      </c>
      <c r="F274" s="130" t="s">
        <v>8118</v>
      </c>
    </row>
    <row r="275" spans="1:6" ht="40.5">
      <c r="A275" s="127">
        <v>41102</v>
      </c>
      <c r="B275" s="128" t="s">
        <v>33771</v>
      </c>
      <c r="C275" s="127" t="s">
        <v>1</v>
      </c>
      <c r="D275" s="122">
        <v>2316.52</v>
      </c>
      <c r="E275" s="129">
        <f t="shared" si="4"/>
        <v>1923.03</v>
      </c>
      <c r="F275" s="130" t="s">
        <v>8118</v>
      </c>
    </row>
    <row r="276" spans="1:6" ht="40.5">
      <c r="A276" s="127">
        <v>41103</v>
      </c>
      <c r="B276" s="128" t="s">
        <v>33772</v>
      </c>
      <c r="C276" s="127" t="s">
        <v>1</v>
      </c>
      <c r="D276" s="122">
        <v>3111.78</v>
      </c>
      <c r="E276" s="129">
        <f t="shared" si="4"/>
        <v>2583.21</v>
      </c>
      <c r="F276" s="130" t="s">
        <v>8118</v>
      </c>
    </row>
    <row r="277" spans="1:6" ht="40.5">
      <c r="A277" s="127">
        <v>41104</v>
      </c>
      <c r="B277" s="128" t="s">
        <v>33773</v>
      </c>
      <c r="C277" s="127" t="s">
        <v>1</v>
      </c>
      <c r="D277" s="122">
        <v>3700.15</v>
      </c>
      <c r="E277" s="129">
        <f t="shared" si="4"/>
        <v>3071.64</v>
      </c>
      <c r="F277" s="130" t="s">
        <v>8118</v>
      </c>
    </row>
    <row r="278" spans="1:6" ht="40.5">
      <c r="A278" s="127">
        <v>41155</v>
      </c>
      <c r="B278" s="128" t="s">
        <v>33774</v>
      </c>
      <c r="C278" s="127" t="s">
        <v>1</v>
      </c>
      <c r="D278" s="122">
        <v>4506.8599999999997</v>
      </c>
      <c r="E278" s="129">
        <f t="shared" si="4"/>
        <v>3741.32</v>
      </c>
      <c r="F278" s="130" t="s">
        <v>8118</v>
      </c>
    </row>
    <row r="279" spans="1:6" ht="40.5">
      <c r="A279" s="127">
        <v>40635</v>
      </c>
      <c r="B279" s="128" t="s">
        <v>33775</v>
      </c>
      <c r="C279" s="127" t="s">
        <v>1</v>
      </c>
      <c r="D279" s="122">
        <v>11826.03</v>
      </c>
      <c r="E279" s="129">
        <f t="shared" si="4"/>
        <v>9817.24</v>
      </c>
      <c r="F279" s="130" t="s">
        <v>8118</v>
      </c>
    </row>
    <row r="280" spans="1:6" ht="27">
      <c r="A280" s="127">
        <v>42230</v>
      </c>
      <c r="B280" s="128" t="s">
        <v>33776</v>
      </c>
      <c r="C280" s="127" t="s">
        <v>1</v>
      </c>
      <c r="D280" s="122">
        <v>8647.23</v>
      </c>
      <c r="E280" s="129">
        <f t="shared" si="4"/>
        <v>7178.4</v>
      </c>
      <c r="F280" s="130" t="s">
        <v>8118</v>
      </c>
    </row>
    <row r="281" spans="1:6">
      <c r="A281" s="127">
        <v>40658</v>
      </c>
      <c r="B281" s="128" t="s">
        <v>8275</v>
      </c>
      <c r="C281" s="127" t="s">
        <v>3</v>
      </c>
      <c r="D281" s="122">
        <v>6.03</v>
      </c>
      <c r="E281" s="129">
        <f t="shared" si="4"/>
        <v>5.01</v>
      </c>
      <c r="F281" s="130"/>
    </row>
    <row r="282" spans="1:6">
      <c r="A282" s="127">
        <v>41161</v>
      </c>
      <c r="B282" s="128" t="s">
        <v>8276</v>
      </c>
      <c r="C282" s="127" t="s">
        <v>8092</v>
      </c>
      <c r="D282" s="122">
        <v>4346.59</v>
      </c>
      <c r="E282" s="129">
        <f t="shared" si="4"/>
        <v>3608.27</v>
      </c>
      <c r="F282" s="130"/>
    </row>
    <row r="283" spans="1:6">
      <c r="A283" s="127">
        <v>40563</v>
      </c>
      <c r="B283" s="128" t="s">
        <v>8277</v>
      </c>
      <c r="C283" s="127" t="s">
        <v>8092</v>
      </c>
      <c r="D283" s="122">
        <v>4659.04</v>
      </c>
      <c r="E283" s="129">
        <f t="shared" si="4"/>
        <v>3867.65</v>
      </c>
      <c r="F283" s="130"/>
    </row>
    <row r="284" spans="1:6">
      <c r="A284" s="127">
        <v>40564</v>
      </c>
      <c r="B284" s="128" t="s">
        <v>8278</v>
      </c>
      <c r="C284" s="127" t="s">
        <v>8092</v>
      </c>
      <c r="D284" s="122">
        <v>5722.36</v>
      </c>
      <c r="E284" s="129">
        <f t="shared" si="4"/>
        <v>4750.3500000000004</v>
      </c>
      <c r="F284" s="130"/>
    </row>
    <row r="285" spans="1:6">
      <c r="A285" s="127">
        <v>41333</v>
      </c>
      <c r="B285" s="128" t="s">
        <v>8279</v>
      </c>
      <c r="C285" s="127" t="s">
        <v>8092</v>
      </c>
      <c r="D285" s="122">
        <v>2224.69</v>
      </c>
      <c r="E285" s="129">
        <f t="shared" si="4"/>
        <v>1846.8</v>
      </c>
      <c r="F285" s="130" t="s">
        <v>8118</v>
      </c>
    </row>
    <row r="286" spans="1:6">
      <c r="A286" s="127">
        <v>40545</v>
      </c>
      <c r="B286" s="128" t="s">
        <v>8280</v>
      </c>
      <c r="C286" s="127" t="s">
        <v>8092</v>
      </c>
      <c r="D286" s="122">
        <v>2172.29</v>
      </c>
      <c r="E286" s="129">
        <f t="shared" si="4"/>
        <v>1803.3</v>
      </c>
      <c r="F286" s="130" t="s">
        <v>8118</v>
      </c>
    </row>
    <row r="287" spans="1:6">
      <c r="A287" s="127">
        <v>40546</v>
      </c>
      <c r="B287" s="128" t="s">
        <v>8281</v>
      </c>
      <c r="C287" s="127" t="s">
        <v>8092</v>
      </c>
      <c r="D287" s="122">
        <v>3370.37</v>
      </c>
      <c r="E287" s="129">
        <f t="shared" si="4"/>
        <v>2797.87</v>
      </c>
      <c r="F287" s="130" t="s">
        <v>8118</v>
      </c>
    </row>
    <row r="288" spans="1:6">
      <c r="A288" s="127">
        <v>40547</v>
      </c>
      <c r="B288" s="128" t="s">
        <v>8282</v>
      </c>
      <c r="C288" s="127" t="s">
        <v>8092</v>
      </c>
      <c r="D288" s="122">
        <v>4185.96</v>
      </c>
      <c r="E288" s="129">
        <f t="shared" si="4"/>
        <v>3474.93</v>
      </c>
      <c r="F288" s="130" t="s">
        <v>8118</v>
      </c>
    </row>
    <row r="289" spans="1:6">
      <c r="A289" s="127">
        <v>40548</v>
      </c>
      <c r="B289" s="128" t="s">
        <v>8283</v>
      </c>
      <c r="C289" s="127" t="s">
        <v>8092</v>
      </c>
      <c r="D289" s="122">
        <v>4972.54</v>
      </c>
      <c r="E289" s="129">
        <f t="shared" si="4"/>
        <v>4127.8999999999996</v>
      </c>
      <c r="F289" s="130" t="s">
        <v>8118</v>
      </c>
    </row>
    <row r="290" spans="1:6">
      <c r="A290" s="127">
        <v>40549</v>
      </c>
      <c r="B290" s="128" t="s">
        <v>8284</v>
      </c>
      <c r="C290" s="127" t="s">
        <v>8092</v>
      </c>
      <c r="D290" s="122">
        <v>1438.61</v>
      </c>
      <c r="E290" s="129">
        <f t="shared" si="4"/>
        <v>1194.25</v>
      </c>
      <c r="F290" s="130"/>
    </row>
    <row r="291" spans="1:6">
      <c r="A291" s="127">
        <v>40550</v>
      </c>
      <c r="B291" s="128" t="s">
        <v>8285</v>
      </c>
      <c r="C291" s="127" t="s">
        <v>8092</v>
      </c>
      <c r="D291" s="122">
        <v>1821.81</v>
      </c>
      <c r="E291" s="129">
        <f t="shared" si="4"/>
        <v>1512.35</v>
      </c>
      <c r="F291" s="130"/>
    </row>
    <row r="292" spans="1:6">
      <c r="A292" s="127">
        <v>40551</v>
      </c>
      <c r="B292" s="128" t="s">
        <v>8286</v>
      </c>
      <c r="C292" s="127" t="s">
        <v>8092</v>
      </c>
      <c r="D292" s="122">
        <v>2297.08</v>
      </c>
      <c r="E292" s="129">
        <f t="shared" si="4"/>
        <v>1906.89</v>
      </c>
      <c r="F292" s="130"/>
    </row>
    <row r="293" spans="1:6">
      <c r="A293" s="127">
        <v>40552</v>
      </c>
      <c r="B293" s="128" t="s">
        <v>8287</v>
      </c>
      <c r="C293" s="127" t="s">
        <v>8092</v>
      </c>
      <c r="D293" s="122">
        <v>3672.87</v>
      </c>
      <c r="E293" s="129">
        <f t="shared" si="4"/>
        <v>3048.99</v>
      </c>
      <c r="F293" s="130"/>
    </row>
    <row r="294" spans="1:6">
      <c r="A294" s="127">
        <v>41320</v>
      </c>
      <c r="B294" s="128" t="s">
        <v>8288</v>
      </c>
      <c r="C294" s="127" t="s">
        <v>8092</v>
      </c>
      <c r="D294" s="122">
        <v>8095.66</v>
      </c>
      <c r="E294" s="129">
        <f t="shared" si="4"/>
        <v>6720.52</v>
      </c>
      <c r="F294" s="130" t="s">
        <v>8118</v>
      </c>
    </row>
    <row r="295" spans="1:6">
      <c r="A295" s="127">
        <v>41184</v>
      </c>
      <c r="B295" s="128" t="s">
        <v>8289</v>
      </c>
      <c r="C295" s="127" t="s">
        <v>1</v>
      </c>
      <c r="D295" s="122">
        <v>1300.7</v>
      </c>
      <c r="E295" s="129">
        <f t="shared" si="4"/>
        <v>1079.76</v>
      </c>
      <c r="F295" s="130"/>
    </row>
    <row r="296" spans="1:6">
      <c r="A296" s="127">
        <v>41338</v>
      </c>
      <c r="B296" s="128" t="s">
        <v>8290</v>
      </c>
      <c r="C296" s="127" t="s">
        <v>8092</v>
      </c>
      <c r="D296" s="122">
        <v>597.15</v>
      </c>
      <c r="E296" s="129">
        <f t="shared" si="4"/>
        <v>495.72</v>
      </c>
      <c r="F296" s="130"/>
    </row>
    <row r="297" spans="1:6">
      <c r="A297" s="127">
        <v>40561</v>
      </c>
      <c r="B297" s="128" t="s">
        <v>8291</v>
      </c>
      <c r="C297" s="127" t="s">
        <v>8092</v>
      </c>
      <c r="D297" s="122">
        <v>750.26</v>
      </c>
      <c r="E297" s="129">
        <f t="shared" si="4"/>
        <v>622.82000000000005</v>
      </c>
      <c r="F297" s="130" t="s">
        <v>8118</v>
      </c>
    </row>
    <row r="298" spans="1:6">
      <c r="A298" s="127">
        <v>40672</v>
      </c>
      <c r="B298" s="128" t="s">
        <v>8292</v>
      </c>
      <c r="C298" s="127" t="s">
        <v>1</v>
      </c>
      <c r="D298" s="122">
        <v>654.28</v>
      </c>
      <c r="E298" s="129">
        <f t="shared" si="4"/>
        <v>543.14</v>
      </c>
      <c r="F298" s="130" t="s">
        <v>8118</v>
      </c>
    </row>
    <row r="299" spans="1:6">
      <c r="A299" s="127">
        <v>40703</v>
      </c>
      <c r="B299" s="128" t="s">
        <v>8293</v>
      </c>
      <c r="C299" s="127" t="s">
        <v>1</v>
      </c>
      <c r="D299" s="122">
        <v>206.42</v>
      </c>
      <c r="E299" s="129">
        <f t="shared" si="4"/>
        <v>171.36</v>
      </c>
      <c r="F299" s="130"/>
    </row>
    <row r="300" spans="1:6">
      <c r="A300" s="127">
        <v>40671</v>
      </c>
      <c r="B300" s="128" t="s">
        <v>8294</v>
      </c>
      <c r="C300" s="127" t="s">
        <v>1</v>
      </c>
      <c r="D300" s="122">
        <v>264.57</v>
      </c>
      <c r="E300" s="129">
        <f t="shared" si="4"/>
        <v>219.63</v>
      </c>
      <c r="F300" s="130"/>
    </row>
    <row r="301" spans="1:6">
      <c r="A301" s="127">
        <v>41016</v>
      </c>
      <c r="B301" s="128" t="s">
        <v>8295</v>
      </c>
      <c r="C301" s="127" t="s">
        <v>1</v>
      </c>
      <c r="D301" s="122">
        <v>196.1</v>
      </c>
      <c r="E301" s="129">
        <f t="shared" si="4"/>
        <v>162.79</v>
      </c>
      <c r="F301" s="130" t="s">
        <v>8118</v>
      </c>
    </row>
    <row r="302" spans="1:6">
      <c r="A302" s="127">
        <v>40952</v>
      </c>
      <c r="B302" s="128" t="s">
        <v>8296</v>
      </c>
      <c r="C302" s="127" t="s">
        <v>3</v>
      </c>
      <c r="D302" s="122">
        <v>39.049999999999997</v>
      </c>
      <c r="E302" s="129">
        <f t="shared" si="4"/>
        <v>32.42</v>
      </c>
      <c r="F302" s="130"/>
    </row>
    <row r="303" spans="1:6">
      <c r="A303" s="127">
        <v>40953</v>
      </c>
      <c r="B303" s="128" t="s">
        <v>8297</v>
      </c>
      <c r="C303" s="127" t="s">
        <v>1</v>
      </c>
      <c r="D303" s="122">
        <v>87.31</v>
      </c>
      <c r="E303" s="129">
        <f t="shared" si="4"/>
        <v>72.48</v>
      </c>
      <c r="F303" s="130" t="s">
        <v>8118</v>
      </c>
    </row>
    <row r="304" spans="1:6" ht="40.5">
      <c r="A304" s="127">
        <v>40708</v>
      </c>
      <c r="B304" s="128" t="s">
        <v>33777</v>
      </c>
      <c r="C304" s="127" t="s">
        <v>3</v>
      </c>
      <c r="D304" s="122">
        <v>90.59</v>
      </c>
      <c r="E304" s="129">
        <f t="shared" si="4"/>
        <v>75.2</v>
      </c>
      <c r="F304" s="130"/>
    </row>
    <row r="305" spans="1:6">
      <c r="A305" s="127">
        <v>40377</v>
      </c>
      <c r="B305" s="128" t="s">
        <v>8298</v>
      </c>
      <c r="C305" s="127" t="s">
        <v>3</v>
      </c>
      <c r="D305" s="122">
        <v>5.66</v>
      </c>
      <c r="E305" s="129">
        <f t="shared" si="4"/>
        <v>4.7</v>
      </c>
      <c r="F305" s="130"/>
    </row>
    <row r="306" spans="1:6">
      <c r="A306" s="127">
        <v>40378</v>
      </c>
      <c r="B306" s="128" t="s">
        <v>8299</v>
      </c>
      <c r="C306" s="127" t="s">
        <v>3</v>
      </c>
      <c r="D306" s="122">
        <v>9.66</v>
      </c>
      <c r="E306" s="129">
        <f t="shared" si="4"/>
        <v>8.02</v>
      </c>
      <c r="F306" s="130"/>
    </row>
    <row r="307" spans="1:6" ht="27">
      <c r="A307" s="127">
        <v>41389</v>
      </c>
      <c r="B307" s="128" t="s">
        <v>8300</v>
      </c>
      <c r="C307" s="127" t="s">
        <v>7</v>
      </c>
      <c r="D307" s="122">
        <v>4.3600000000000003</v>
      </c>
      <c r="E307" s="129">
        <f t="shared" si="4"/>
        <v>3.62</v>
      </c>
      <c r="F307" s="130"/>
    </row>
    <row r="308" spans="1:6" ht="27">
      <c r="A308" s="127">
        <v>40715</v>
      </c>
      <c r="B308" s="128" t="s">
        <v>8301</v>
      </c>
      <c r="C308" s="127" t="s">
        <v>7</v>
      </c>
      <c r="D308" s="122">
        <v>72.19</v>
      </c>
      <c r="E308" s="129">
        <f t="shared" si="4"/>
        <v>59.93</v>
      </c>
      <c r="F308" s="130" t="s">
        <v>8118</v>
      </c>
    </row>
    <row r="309" spans="1:6" ht="40.5">
      <c r="A309" s="127">
        <v>40716</v>
      </c>
      <c r="B309" s="128" t="s">
        <v>33778</v>
      </c>
      <c r="C309" s="127" t="s">
        <v>7</v>
      </c>
      <c r="D309" s="122">
        <v>100.76</v>
      </c>
      <c r="E309" s="129">
        <f t="shared" si="4"/>
        <v>83.64</v>
      </c>
      <c r="F309" s="130" t="s">
        <v>8118</v>
      </c>
    </row>
    <row r="310" spans="1:6" ht="40.5">
      <c r="A310" s="127">
        <v>40717</v>
      </c>
      <c r="B310" s="128" t="s">
        <v>33779</v>
      </c>
      <c r="C310" s="127" t="s">
        <v>7</v>
      </c>
      <c r="D310" s="122">
        <v>100.76</v>
      </c>
      <c r="E310" s="129">
        <f t="shared" si="4"/>
        <v>83.64</v>
      </c>
      <c r="F310" s="130" t="s">
        <v>8118</v>
      </c>
    </row>
    <row r="311" spans="1:6" ht="40.5">
      <c r="A311" s="127">
        <v>40718</v>
      </c>
      <c r="B311" s="128" t="s">
        <v>33780</v>
      </c>
      <c r="C311" s="127" t="s">
        <v>7</v>
      </c>
      <c r="D311" s="122">
        <v>100.76</v>
      </c>
      <c r="E311" s="129">
        <f t="shared" si="4"/>
        <v>83.64</v>
      </c>
      <c r="F311" s="130" t="s">
        <v>8118</v>
      </c>
    </row>
    <row r="312" spans="1:6" ht="27">
      <c r="A312" s="127">
        <v>40652</v>
      </c>
      <c r="B312" s="128" t="s">
        <v>33781</v>
      </c>
      <c r="C312" s="127" t="s">
        <v>1</v>
      </c>
      <c r="D312" s="122">
        <v>370.2</v>
      </c>
      <c r="E312" s="129">
        <f t="shared" si="4"/>
        <v>307.32</v>
      </c>
      <c r="F312" s="130" t="s">
        <v>8118</v>
      </c>
    </row>
    <row r="313" spans="1:6" ht="40.5">
      <c r="A313" s="127">
        <v>41090</v>
      </c>
      <c r="B313" s="128" t="s">
        <v>33782</v>
      </c>
      <c r="C313" s="127" t="s">
        <v>7</v>
      </c>
      <c r="D313" s="122">
        <v>898.6</v>
      </c>
      <c r="E313" s="129">
        <f t="shared" si="4"/>
        <v>745.96</v>
      </c>
      <c r="F313" s="130"/>
    </row>
    <row r="314" spans="1:6">
      <c r="A314" s="127">
        <v>40350</v>
      </c>
      <c r="B314" s="128" t="s">
        <v>8302</v>
      </c>
      <c r="C314" s="127" t="s">
        <v>7</v>
      </c>
      <c r="D314" s="122">
        <v>405.18</v>
      </c>
      <c r="E314" s="129">
        <f t="shared" si="4"/>
        <v>336.36</v>
      </c>
      <c r="F314" s="130" t="s">
        <v>8118</v>
      </c>
    </row>
    <row r="315" spans="1:6">
      <c r="A315" s="127">
        <v>40351</v>
      </c>
      <c r="B315" s="128" t="s">
        <v>8303</v>
      </c>
      <c r="C315" s="127" t="s">
        <v>7</v>
      </c>
      <c r="D315" s="122">
        <v>428.62</v>
      </c>
      <c r="E315" s="129">
        <f t="shared" si="4"/>
        <v>355.81</v>
      </c>
      <c r="F315" s="130" t="s">
        <v>8118</v>
      </c>
    </row>
    <row r="316" spans="1:6">
      <c r="A316" s="127">
        <v>40353</v>
      </c>
      <c r="B316" s="128" t="s">
        <v>8304</v>
      </c>
      <c r="C316" s="127" t="s">
        <v>7</v>
      </c>
      <c r="D316" s="122">
        <v>440.37</v>
      </c>
      <c r="E316" s="129">
        <f t="shared" si="4"/>
        <v>365.57</v>
      </c>
      <c r="F316" s="130" t="s">
        <v>8118</v>
      </c>
    </row>
    <row r="317" spans="1:6">
      <c r="A317" s="127">
        <v>40349</v>
      </c>
      <c r="B317" s="128" t="s">
        <v>8305</v>
      </c>
      <c r="C317" s="127" t="s">
        <v>7</v>
      </c>
      <c r="D317" s="122">
        <v>441.25</v>
      </c>
      <c r="E317" s="129">
        <f t="shared" si="4"/>
        <v>366.3</v>
      </c>
      <c r="F317" s="130" t="s">
        <v>8118</v>
      </c>
    </row>
    <row r="318" spans="1:6">
      <c r="A318" s="127">
        <v>40358</v>
      </c>
      <c r="B318" s="128" t="s">
        <v>8306</v>
      </c>
      <c r="C318" s="127" t="s">
        <v>7</v>
      </c>
      <c r="D318" s="122">
        <v>553.32000000000005</v>
      </c>
      <c r="E318" s="129">
        <f t="shared" si="4"/>
        <v>459.33</v>
      </c>
      <c r="F318" s="130" t="s">
        <v>8118</v>
      </c>
    </row>
    <row r="319" spans="1:6">
      <c r="A319" s="127">
        <v>40361</v>
      </c>
      <c r="B319" s="128" t="s">
        <v>8307</v>
      </c>
      <c r="C319" s="127" t="s">
        <v>7</v>
      </c>
      <c r="D319" s="122">
        <v>574.94000000000005</v>
      </c>
      <c r="E319" s="129">
        <f t="shared" si="4"/>
        <v>477.28</v>
      </c>
      <c r="F319" s="130" t="s">
        <v>8118</v>
      </c>
    </row>
    <row r="320" spans="1:6">
      <c r="A320" s="127">
        <v>40360</v>
      </c>
      <c r="B320" s="128" t="s">
        <v>8308</v>
      </c>
      <c r="C320" s="127" t="s">
        <v>7</v>
      </c>
      <c r="D320" s="122">
        <v>570.1</v>
      </c>
      <c r="E320" s="129">
        <f t="shared" si="4"/>
        <v>473.26</v>
      </c>
      <c r="F320" s="130" t="s">
        <v>8118</v>
      </c>
    </row>
    <row r="321" spans="1:6">
      <c r="A321" s="127">
        <v>40363</v>
      </c>
      <c r="B321" s="128" t="s">
        <v>8309</v>
      </c>
      <c r="C321" s="127" t="s">
        <v>7</v>
      </c>
      <c r="D321" s="122">
        <v>593.34</v>
      </c>
      <c r="E321" s="129">
        <f t="shared" si="4"/>
        <v>492.55</v>
      </c>
      <c r="F321" s="130" t="s">
        <v>8118</v>
      </c>
    </row>
    <row r="322" spans="1:6" ht="40.5">
      <c r="A322" s="127">
        <v>40362</v>
      </c>
      <c r="B322" s="128" t="s">
        <v>33783</v>
      </c>
      <c r="C322" s="127" t="s">
        <v>7</v>
      </c>
      <c r="D322" s="122">
        <v>587.91999999999996</v>
      </c>
      <c r="E322" s="129">
        <f t="shared" ref="E322:E385" si="5">ROUND((D322/(1+$K$1))*(1+$M$1),2)</f>
        <v>488.06</v>
      </c>
      <c r="F322" s="130" t="s">
        <v>8118</v>
      </c>
    </row>
    <row r="323" spans="1:6">
      <c r="A323" s="127">
        <v>40368</v>
      </c>
      <c r="B323" s="128" t="s">
        <v>8310</v>
      </c>
      <c r="C323" s="127" t="s">
        <v>7</v>
      </c>
      <c r="D323" s="122">
        <v>755.42</v>
      </c>
      <c r="E323" s="129">
        <f t="shared" si="5"/>
        <v>627.1</v>
      </c>
      <c r="F323" s="130" t="s">
        <v>8118</v>
      </c>
    </row>
    <row r="324" spans="1:6">
      <c r="A324" s="127">
        <v>40365</v>
      </c>
      <c r="B324" s="128" t="s">
        <v>8311</v>
      </c>
      <c r="C324" s="127" t="s">
        <v>7</v>
      </c>
      <c r="D324" s="122">
        <v>610.30999999999995</v>
      </c>
      <c r="E324" s="129">
        <f t="shared" si="5"/>
        <v>506.64</v>
      </c>
      <c r="F324" s="130" t="s">
        <v>8118</v>
      </c>
    </row>
    <row r="325" spans="1:6">
      <c r="A325" s="127">
        <v>40364</v>
      </c>
      <c r="B325" s="128" t="s">
        <v>8312</v>
      </c>
      <c r="C325" s="127" t="s">
        <v>7</v>
      </c>
      <c r="D325" s="122">
        <v>604.35</v>
      </c>
      <c r="E325" s="129">
        <f t="shared" si="5"/>
        <v>501.69</v>
      </c>
      <c r="F325" s="130" t="s">
        <v>8118</v>
      </c>
    </row>
    <row r="326" spans="1:6">
      <c r="A326" s="127">
        <v>40369</v>
      </c>
      <c r="B326" s="128" t="s">
        <v>8313</v>
      </c>
      <c r="C326" s="127" t="s">
        <v>7</v>
      </c>
      <c r="D326" s="122">
        <v>788.79</v>
      </c>
      <c r="E326" s="129">
        <f t="shared" si="5"/>
        <v>654.80999999999995</v>
      </c>
      <c r="F326" s="130" t="s">
        <v>8118</v>
      </c>
    </row>
    <row r="327" spans="1:6">
      <c r="A327" s="127">
        <v>40371</v>
      </c>
      <c r="B327" s="128" t="s">
        <v>8314</v>
      </c>
      <c r="C327" s="127" t="s">
        <v>7</v>
      </c>
      <c r="D327" s="122">
        <v>1055.93</v>
      </c>
      <c r="E327" s="129">
        <f t="shared" si="5"/>
        <v>876.57</v>
      </c>
      <c r="F327" s="130" t="s">
        <v>8118</v>
      </c>
    </row>
    <row r="328" spans="1:6" ht="27">
      <c r="A328" s="127">
        <v>40467</v>
      </c>
      <c r="B328" s="128" t="s">
        <v>33784</v>
      </c>
      <c r="C328" s="127" t="s">
        <v>1</v>
      </c>
      <c r="D328" s="122">
        <v>345.73</v>
      </c>
      <c r="E328" s="129">
        <f t="shared" si="5"/>
        <v>287</v>
      </c>
      <c r="F328" s="130" t="s">
        <v>8118</v>
      </c>
    </row>
    <row r="329" spans="1:6" ht="27">
      <c r="A329" s="127">
        <v>40468</v>
      </c>
      <c r="B329" s="128" t="s">
        <v>33785</v>
      </c>
      <c r="C329" s="127" t="s">
        <v>1</v>
      </c>
      <c r="D329" s="122">
        <v>372.1</v>
      </c>
      <c r="E329" s="129">
        <f t="shared" si="5"/>
        <v>308.89</v>
      </c>
      <c r="F329" s="130" t="s">
        <v>8118</v>
      </c>
    </row>
    <row r="330" spans="1:6" ht="27">
      <c r="A330" s="127">
        <v>40469</v>
      </c>
      <c r="B330" s="128" t="s">
        <v>33786</v>
      </c>
      <c r="C330" s="127" t="s">
        <v>1</v>
      </c>
      <c r="D330" s="122">
        <v>372.32</v>
      </c>
      <c r="E330" s="129">
        <f t="shared" si="5"/>
        <v>309.08</v>
      </c>
      <c r="F330" s="130" t="s">
        <v>8118</v>
      </c>
    </row>
    <row r="331" spans="1:6" ht="27">
      <c r="A331" s="127">
        <v>40470</v>
      </c>
      <c r="B331" s="128" t="s">
        <v>33787</v>
      </c>
      <c r="C331" s="127" t="s">
        <v>1</v>
      </c>
      <c r="D331" s="122">
        <v>362.73</v>
      </c>
      <c r="E331" s="129">
        <f t="shared" si="5"/>
        <v>301.12</v>
      </c>
      <c r="F331" s="130" t="s">
        <v>8118</v>
      </c>
    </row>
    <row r="332" spans="1:6" ht="27">
      <c r="A332" s="127">
        <v>40471</v>
      </c>
      <c r="B332" s="128" t="s">
        <v>33788</v>
      </c>
      <c r="C332" s="127" t="s">
        <v>1</v>
      </c>
      <c r="D332" s="122">
        <v>710.21</v>
      </c>
      <c r="E332" s="129">
        <f t="shared" si="5"/>
        <v>589.57000000000005</v>
      </c>
      <c r="F332" s="130" t="s">
        <v>8118</v>
      </c>
    </row>
    <row r="333" spans="1:6" ht="27">
      <c r="A333" s="127">
        <v>40472</v>
      </c>
      <c r="B333" s="128" t="s">
        <v>33789</v>
      </c>
      <c r="C333" s="127" t="s">
        <v>1</v>
      </c>
      <c r="D333" s="122">
        <v>702.14</v>
      </c>
      <c r="E333" s="129">
        <f t="shared" si="5"/>
        <v>582.87</v>
      </c>
      <c r="F333" s="130" t="s">
        <v>8118</v>
      </c>
    </row>
    <row r="334" spans="1:6" ht="27">
      <c r="A334" s="127">
        <v>40473</v>
      </c>
      <c r="B334" s="128" t="s">
        <v>33790</v>
      </c>
      <c r="C334" s="127" t="s">
        <v>1</v>
      </c>
      <c r="D334" s="122">
        <v>750.11</v>
      </c>
      <c r="E334" s="129">
        <f t="shared" si="5"/>
        <v>622.70000000000005</v>
      </c>
      <c r="F334" s="130" t="s">
        <v>8118</v>
      </c>
    </row>
    <row r="335" spans="1:6" ht="27">
      <c r="A335" s="127">
        <v>40474</v>
      </c>
      <c r="B335" s="128" t="s">
        <v>33791</v>
      </c>
      <c r="C335" s="127" t="s">
        <v>1</v>
      </c>
      <c r="D335" s="122">
        <v>715.44</v>
      </c>
      <c r="E335" s="129">
        <f t="shared" si="5"/>
        <v>593.91</v>
      </c>
      <c r="F335" s="130" t="s">
        <v>8118</v>
      </c>
    </row>
    <row r="336" spans="1:6" ht="27">
      <c r="A336" s="127">
        <v>40475</v>
      </c>
      <c r="B336" s="128" t="s">
        <v>33792</v>
      </c>
      <c r="C336" s="127" t="s">
        <v>1</v>
      </c>
      <c r="D336" s="122">
        <v>912.19</v>
      </c>
      <c r="E336" s="129">
        <f t="shared" si="5"/>
        <v>757.24</v>
      </c>
      <c r="F336" s="130" t="s">
        <v>8118</v>
      </c>
    </row>
    <row r="337" spans="1:6" ht="27">
      <c r="A337" s="127">
        <v>40476</v>
      </c>
      <c r="B337" s="128" t="s">
        <v>33793</v>
      </c>
      <c r="C337" s="127" t="s">
        <v>1</v>
      </c>
      <c r="D337" s="122">
        <v>886.91</v>
      </c>
      <c r="E337" s="129">
        <f t="shared" si="5"/>
        <v>736.26</v>
      </c>
      <c r="F337" s="130" t="s">
        <v>8118</v>
      </c>
    </row>
    <row r="338" spans="1:6" ht="27">
      <c r="A338" s="127">
        <v>40477</v>
      </c>
      <c r="B338" s="128" t="s">
        <v>33794</v>
      </c>
      <c r="C338" s="127" t="s">
        <v>1</v>
      </c>
      <c r="D338" s="122">
        <v>966.58</v>
      </c>
      <c r="E338" s="129">
        <f t="shared" si="5"/>
        <v>802.4</v>
      </c>
      <c r="F338" s="130" t="s">
        <v>8118</v>
      </c>
    </row>
    <row r="339" spans="1:6" ht="27">
      <c r="A339" s="127">
        <v>40478</v>
      </c>
      <c r="B339" s="128" t="s">
        <v>33795</v>
      </c>
      <c r="C339" s="127" t="s">
        <v>1</v>
      </c>
      <c r="D339" s="122">
        <v>939.77</v>
      </c>
      <c r="E339" s="129">
        <f t="shared" si="5"/>
        <v>780.14</v>
      </c>
      <c r="F339" s="130" t="s">
        <v>8118</v>
      </c>
    </row>
    <row r="340" spans="1:6" ht="27">
      <c r="A340" s="127">
        <v>40479</v>
      </c>
      <c r="B340" s="128" t="s">
        <v>33796</v>
      </c>
      <c r="C340" s="127" t="s">
        <v>1</v>
      </c>
      <c r="D340" s="122">
        <v>1133.33</v>
      </c>
      <c r="E340" s="129">
        <f t="shared" si="5"/>
        <v>940.82</v>
      </c>
      <c r="F340" s="130" t="s">
        <v>8118</v>
      </c>
    </row>
    <row r="341" spans="1:6" ht="27">
      <c r="A341" s="127">
        <v>40480</v>
      </c>
      <c r="B341" s="128" t="s">
        <v>33797</v>
      </c>
      <c r="C341" s="127" t="s">
        <v>1</v>
      </c>
      <c r="D341" s="122">
        <v>1273.0899999999999</v>
      </c>
      <c r="E341" s="129">
        <f t="shared" si="5"/>
        <v>1056.8399999999999</v>
      </c>
      <c r="F341" s="130" t="s">
        <v>8118</v>
      </c>
    </row>
    <row r="342" spans="1:6" ht="27">
      <c r="A342" s="127">
        <v>40481</v>
      </c>
      <c r="B342" s="128" t="s">
        <v>33798</v>
      </c>
      <c r="C342" s="127" t="s">
        <v>1</v>
      </c>
      <c r="D342" s="122">
        <v>1194.44</v>
      </c>
      <c r="E342" s="129">
        <f t="shared" si="5"/>
        <v>991.55</v>
      </c>
      <c r="F342" s="130" t="s">
        <v>8118</v>
      </c>
    </row>
    <row r="343" spans="1:6" ht="27">
      <c r="A343" s="127">
        <v>40482</v>
      </c>
      <c r="B343" s="128" t="s">
        <v>33799</v>
      </c>
      <c r="C343" s="127" t="s">
        <v>1</v>
      </c>
      <c r="D343" s="122">
        <v>1348.02</v>
      </c>
      <c r="E343" s="129">
        <f t="shared" si="5"/>
        <v>1119.04</v>
      </c>
      <c r="F343" s="130" t="s">
        <v>8118</v>
      </c>
    </row>
    <row r="344" spans="1:6" ht="27">
      <c r="A344" s="127">
        <v>40483</v>
      </c>
      <c r="B344" s="128" t="s">
        <v>8315</v>
      </c>
      <c r="C344" s="127" t="s">
        <v>1</v>
      </c>
      <c r="D344" s="122">
        <v>1290.1600000000001</v>
      </c>
      <c r="E344" s="129">
        <f t="shared" si="5"/>
        <v>1071.01</v>
      </c>
      <c r="F344" s="130" t="s">
        <v>8118</v>
      </c>
    </row>
    <row r="345" spans="1:6" ht="27">
      <c r="A345" s="127">
        <v>40484</v>
      </c>
      <c r="B345" s="128" t="s">
        <v>33800</v>
      </c>
      <c r="C345" s="127" t="s">
        <v>1</v>
      </c>
      <c r="D345" s="122">
        <v>1504.71</v>
      </c>
      <c r="E345" s="129">
        <f t="shared" si="5"/>
        <v>1249.1199999999999</v>
      </c>
      <c r="F345" s="130" t="s">
        <v>8118</v>
      </c>
    </row>
    <row r="346" spans="1:6" ht="27">
      <c r="A346" s="127">
        <v>40485</v>
      </c>
      <c r="B346" s="128" t="s">
        <v>33801</v>
      </c>
      <c r="C346" s="127" t="s">
        <v>1</v>
      </c>
      <c r="D346" s="122">
        <v>1677.46</v>
      </c>
      <c r="E346" s="129">
        <f t="shared" si="5"/>
        <v>1392.52</v>
      </c>
      <c r="F346" s="130" t="s">
        <v>8118</v>
      </c>
    </row>
    <row r="347" spans="1:6" ht="27">
      <c r="A347" s="127">
        <v>40486</v>
      </c>
      <c r="B347" s="128" t="s">
        <v>33802</v>
      </c>
      <c r="C347" s="127" t="s">
        <v>1</v>
      </c>
      <c r="D347" s="122">
        <v>1663.45</v>
      </c>
      <c r="E347" s="129">
        <f t="shared" si="5"/>
        <v>1380.89</v>
      </c>
      <c r="F347" s="130" t="s">
        <v>8118</v>
      </c>
    </row>
    <row r="348" spans="1:6" ht="27">
      <c r="A348" s="127">
        <v>40487</v>
      </c>
      <c r="B348" s="128" t="s">
        <v>33803</v>
      </c>
      <c r="C348" s="127" t="s">
        <v>1</v>
      </c>
      <c r="D348" s="122">
        <v>1780.18</v>
      </c>
      <c r="E348" s="129">
        <f t="shared" si="5"/>
        <v>1477.8</v>
      </c>
      <c r="F348" s="130" t="s">
        <v>8118</v>
      </c>
    </row>
    <row r="349" spans="1:6" ht="27">
      <c r="A349" s="127">
        <v>40488</v>
      </c>
      <c r="B349" s="128" t="s">
        <v>33804</v>
      </c>
      <c r="C349" s="127" t="s">
        <v>1</v>
      </c>
      <c r="D349" s="122">
        <v>1849.36</v>
      </c>
      <c r="E349" s="129">
        <f t="shared" si="5"/>
        <v>1535.23</v>
      </c>
      <c r="F349" s="130" t="s">
        <v>8118</v>
      </c>
    </row>
    <row r="350" spans="1:6" ht="27">
      <c r="A350" s="127">
        <v>40489</v>
      </c>
      <c r="B350" s="128" t="s">
        <v>8316</v>
      </c>
      <c r="C350" s="127" t="s">
        <v>1</v>
      </c>
      <c r="D350" s="122">
        <v>2104.81</v>
      </c>
      <c r="E350" s="129">
        <f t="shared" si="5"/>
        <v>1747.28</v>
      </c>
      <c r="F350" s="130" t="s">
        <v>8118</v>
      </c>
    </row>
    <row r="351" spans="1:6" ht="27">
      <c r="A351" s="127">
        <v>40417</v>
      </c>
      <c r="B351" s="128" t="s">
        <v>8317</v>
      </c>
      <c r="C351" s="127" t="s">
        <v>1</v>
      </c>
      <c r="D351" s="122">
        <v>94.84</v>
      </c>
      <c r="E351" s="129">
        <f t="shared" si="5"/>
        <v>78.73</v>
      </c>
      <c r="F351" s="130" t="s">
        <v>8118</v>
      </c>
    </row>
    <row r="352" spans="1:6" ht="27">
      <c r="A352" s="127">
        <v>40418</v>
      </c>
      <c r="B352" s="128" t="s">
        <v>8318</v>
      </c>
      <c r="C352" s="127" t="s">
        <v>1</v>
      </c>
      <c r="D352" s="122">
        <v>99.23</v>
      </c>
      <c r="E352" s="129">
        <f t="shared" si="5"/>
        <v>82.37</v>
      </c>
      <c r="F352" s="130" t="s">
        <v>8118</v>
      </c>
    </row>
    <row r="353" spans="1:6" ht="27">
      <c r="A353" s="127">
        <v>40419</v>
      </c>
      <c r="B353" s="128" t="s">
        <v>8319</v>
      </c>
      <c r="C353" s="127" t="s">
        <v>1</v>
      </c>
      <c r="D353" s="122">
        <v>116.98</v>
      </c>
      <c r="E353" s="129">
        <f t="shared" si="5"/>
        <v>97.11</v>
      </c>
      <c r="F353" s="130" t="s">
        <v>8118</v>
      </c>
    </row>
    <row r="354" spans="1:6" ht="27">
      <c r="A354" s="127">
        <v>40420</v>
      </c>
      <c r="B354" s="128" t="s">
        <v>8320</v>
      </c>
      <c r="C354" s="127" t="s">
        <v>1</v>
      </c>
      <c r="D354" s="122">
        <v>121.87</v>
      </c>
      <c r="E354" s="129">
        <f t="shared" si="5"/>
        <v>101.17</v>
      </c>
      <c r="F354" s="130" t="s">
        <v>8118</v>
      </c>
    </row>
    <row r="355" spans="1:6" ht="27">
      <c r="A355" s="127">
        <v>40422</v>
      </c>
      <c r="B355" s="128" t="s">
        <v>8321</v>
      </c>
      <c r="C355" s="127" t="s">
        <v>1</v>
      </c>
      <c r="D355" s="122">
        <v>168.41</v>
      </c>
      <c r="E355" s="129">
        <f t="shared" si="5"/>
        <v>139.80000000000001</v>
      </c>
      <c r="F355" s="130" t="s">
        <v>8118</v>
      </c>
    </row>
    <row r="356" spans="1:6" ht="27">
      <c r="A356" s="127">
        <v>40423</v>
      </c>
      <c r="B356" s="128" t="s">
        <v>8322</v>
      </c>
      <c r="C356" s="127" t="s">
        <v>1</v>
      </c>
      <c r="D356" s="122">
        <v>168.17</v>
      </c>
      <c r="E356" s="129">
        <f t="shared" si="5"/>
        <v>139.6</v>
      </c>
      <c r="F356" s="130" t="s">
        <v>8118</v>
      </c>
    </row>
    <row r="357" spans="1:6" ht="27">
      <c r="A357" s="127">
        <v>40426</v>
      </c>
      <c r="B357" s="128" t="s">
        <v>8323</v>
      </c>
      <c r="C357" s="127" t="s">
        <v>1</v>
      </c>
      <c r="D357" s="122">
        <v>265.87</v>
      </c>
      <c r="E357" s="129">
        <f t="shared" si="5"/>
        <v>220.71</v>
      </c>
      <c r="F357" s="130" t="s">
        <v>8118</v>
      </c>
    </row>
    <row r="358" spans="1:6" ht="27">
      <c r="A358" s="127">
        <v>40427</v>
      </c>
      <c r="B358" s="128" t="s">
        <v>8324</v>
      </c>
      <c r="C358" s="127" t="s">
        <v>1</v>
      </c>
      <c r="D358" s="122">
        <v>274.35000000000002</v>
      </c>
      <c r="E358" s="129">
        <f t="shared" si="5"/>
        <v>227.75</v>
      </c>
      <c r="F358" s="130" t="s">
        <v>8118</v>
      </c>
    </row>
    <row r="359" spans="1:6" ht="40.5">
      <c r="A359" s="127">
        <v>40421</v>
      </c>
      <c r="B359" s="128" t="s">
        <v>33805</v>
      </c>
      <c r="C359" s="127" t="s">
        <v>1</v>
      </c>
      <c r="D359" s="122">
        <v>146.51</v>
      </c>
      <c r="E359" s="129">
        <f t="shared" si="5"/>
        <v>121.62</v>
      </c>
      <c r="F359" s="130" t="s">
        <v>8118</v>
      </c>
    </row>
    <row r="360" spans="1:6" ht="40.5">
      <c r="A360" s="127">
        <v>40424</v>
      </c>
      <c r="B360" s="128" t="s">
        <v>33806</v>
      </c>
      <c r="C360" s="127" t="s">
        <v>1</v>
      </c>
      <c r="D360" s="122">
        <v>194.2</v>
      </c>
      <c r="E360" s="129">
        <f t="shared" si="5"/>
        <v>161.21</v>
      </c>
      <c r="F360" s="130" t="s">
        <v>8118</v>
      </c>
    </row>
    <row r="361" spans="1:6" ht="40.5">
      <c r="A361" s="127">
        <v>40425</v>
      </c>
      <c r="B361" s="128" t="s">
        <v>33807</v>
      </c>
      <c r="C361" s="127" t="s">
        <v>1</v>
      </c>
      <c r="D361" s="122">
        <v>200.85</v>
      </c>
      <c r="E361" s="129">
        <f t="shared" si="5"/>
        <v>166.73</v>
      </c>
      <c r="F361" s="130" t="s">
        <v>8118</v>
      </c>
    </row>
    <row r="362" spans="1:6" ht="40.5">
      <c r="A362" s="127">
        <v>40428</v>
      </c>
      <c r="B362" s="128" t="s">
        <v>33808</v>
      </c>
      <c r="C362" s="127" t="s">
        <v>1</v>
      </c>
      <c r="D362" s="122">
        <v>286.79000000000002</v>
      </c>
      <c r="E362" s="129">
        <f t="shared" si="5"/>
        <v>238.08</v>
      </c>
      <c r="F362" s="130" t="s">
        <v>8118</v>
      </c>
    </row>
    <row r="363" spans="1:6" ht="40.5">
      <c r="A363" s="127">
        <v>40429</v>
      </c>
      <c r="B363" s="128" t="s">
        <v>33809</v>
      </c>
      <c r="C363" s="127" t="s">
        <v>1</v>
      </c>
      <c r="D363" s="122">
        <v>299.97000000000003</v>
      </c>
      <c r="E363" s="129">
        <f t="shared" si="5"/>
        <v>249.02</v>
      </c>
      <c r="F363" s="130" t="s">
        <v>8118</v>
      </c>
    </row>
    <row r="364" spans="1:6" ht="40.5">
      <c r="A364" s="127">
        <v>40430</v>
      </c>
      <c r="B364" s="128" t="s">
        <v>33810</v>
      </c>
      <c r="C364" s="127" t="s">
        <v>1</v>
      </c>
      <c r="D364" s="122">
        <v>300.08</v>
      </c>
      <c r="E364" s="129">
        <f t="shared" si="5"/>
        <v>249.11</v>
      </c>
      <c r="F364" s="130" t="s">
        <v>8118</v>
      </c>
    </row>
    <row r="365" spans="1:6" ht="40.5">
      <c r="A365" s="127">
        <v>40431</v>
      </c>
      <c r="B365" s="128" t="s">
        <v>33811</v>
      </c>
      <c r="C365" s="127" t="s">
        <v>1</v>
      </c>
      <c r="D365" s="122">
        <v>295.27999999999997</v>
      </c>
      <c r="E365" s="129">
        <f t="shared" si="5"/>
        <v>245.12</v>
      </c>
      <c r="F365" s="130" t="s">
        <v>8118</v>
      </c>
    </row>
    <row r="366" spans="1:6" ht="40.5">
      <c r="A366" s="127">
        <v>40432</v>
      </c>
      <c r="B366" s="128" t="s">
        <v>33812</v>
      </c>
      <c r="C366" s="127" t="s">
        <v>1</v>
      </c>
      <c r="D366" s="122">
        <v>556.16999999999996</v>
      </c>
      <c r="E366" s="129">
        <f t="shared" si="5"/>
        <v>461.7</v>
      </c>
      <c r="F366" s="130" t="s">
        <v>8118</v>
      </c>
    </row>
    <row r="367" spans="1:6" ht="40.5">
      <c r="A367" s="127">
        <v>40433</v>
      </c>
      <c r="B367" s="128" t="s">
        <v>33813</v>
      </c>
      <c r="C367" s="127" t="s">
        <v>1</v>
      </c>
      <c r="D367" s="122">
        <v>552.14</v>
      </c>
      <c r="E367" s="129">
        <f t="shared" si="5"/>
        <v>458.35</v>
      </c>
      <c r="F367" s="130" t="s">
        <v>8118</v>
      </c>
    </row>
    <row r="368" spans="1:6" ht="40.5">
      <c r="A368" s="127">
        <v>40434</v>
      </c>
      <c r="B368" s="128" t="s">
        <v>33814</v>
      </c>
      <c r="C368" s="127" t="s">
        <v>1</v>
      </c>
      <c r="D368" s="122">
        <v>576.12</v>
      </c>
      <c r="E368" s="129">
        <f t="shared" si="5"/>
        <v>478.26</v>
      </c>
      <c r="F368" s="130" t="s">
        <v>8118</v>
      </c>
    </row>
    <row r="369" spans="1:6" ht="40.5">
      <c r="A369" s="127">
        <v>40435</v>
      </c>
      <c r="B369" s="128" t="s">
        <v>33815</v>
      </c>
      <c r="C369" s="127" t="s">
        <v>1</v>
      </c>
      <c r="D369" s="122">
        <v>558.78</v>
      </c>
      <c r="E369" s="129">
        <f t="shared" si="5"/>
        <v>463.86</v>
      </c>
      <c r="F369" s="130" t="s">
        <v>8118</v>
      </c>
    </row>
    <row r="370" spans="1:6" ht="40.5">
      <c r="A370" s="127">
        <v>40436</v>
      </c>
      <c r="B370" s="128" t="s">
        <v>33816</v>
      </c>
      <c r="C370" s="127" t="s">
        <v>1</v>
      </c>
      <c r="D370" s="122">
        <v>752.2</v>
      </c>
      <c r="E370" s="129">
        <f t="shared" si="5"/>
        <v>624.42999999999995</v>
      </c>
      <c r="F370" s="130" t="s">
        <v>8118</v>
      </c>
    </row>
    <row r="371" spans="1:6" ht="27">
      <c r="A371" s="127">
        <v>40437</v>
      </c>
      <c r="B371" s="128" t="s">
        <v>8325</v>
      </c>
      <c r="C371" s="127" t="s">
        <v>1</v>
      </c>
      <c r="D371" s="122">
        <v>739.56</v>
      </c>
      <c r="E371" s="129">
        <f t="shared" si="5"/>
        <v>613.94000000000005</v>
      </c>
      <c r="F371" s="130" t="s">
        <v>8118</v>
      </c>
    </row>
    <row r="372" spans="1:6" ht="40.5">
      <c r="A372" s="127">
        <v>40438</v>
      </c>
      <c r="B372" s="128" t="s">
        <v>33817</v>
      </c>
      <c r="C372" s="127" t="s">
        <v>1</v>
      </c>
      <c r="D372" s="122">
        <v>779.39</v>
      </c>
      <c r="E372" s="129">
        <f t="shared" si="5"/>
        <v>647</v>
      </c>
      <c r="F372" s="130" t="s">
        <v>8118</v>
      </c>
    </row>
    <row r="373" spans="1:6" ht="40.5">
      <c r="A373" s="127">
        <v>40439</v>
      </c>
      <c r="B373" s="128" t="s">
        <v>33818</v>
      </c>
      <c r="C373" s="127" t="s">
        <v>1</v>
      </c>
      <c r="D373" s="122">
        <v>765.98</v>
      </c>
      <c r="E373" s="129">
        <f t="shared" si="5"/>
        <v>635.87</v>
      </c>
      <c r="F373" s="130" t="s">
        <v>8118</v>
      </c>
    </row>
    <row r="374" spans="1:6" ht="40.5">
      <c r="A374" s="127">
        <v>40440</v>
      </c>
      <c r="B374" s="128" t="s">
        <v>33819</v>
      </c>
      <c r="C374" s="127" t="s">
        <v>1</v>
      </c>
      <c r="D374" s="122">
        <v>1025.6099999999999</v>
      </c>
      <c r="E374" s="129">
        <f t="shared" si="5"/>
        <v>851.4</v>
      </c>
      <c r="F374" s="130" t="s">
        <v>8118</v>
      </c>
    </row>
    <row r="375" spans="1:6" ht="40.5">
      <c r="A375" s="127">
        <v>40441</v>
      </c>
      <c r="B375" s="128" t="s">
        <v>33820</v>
      </c>
      <c r="C375" s="127" t="s">
        <v>1</v>
      </c>
      <c r="D375" s="122">
        <v>986.28</v>
      </c>
      <c r="E375" s="129">
        <f t="shared" si="5"/>
        <v>818.75</v>
      </c>
      <c r="F375" s="130" t="s">
        <v>8118</v>
      </c>
    </row>
    <row r="376" spans="1:6" ht="40.5">
      <c r="A376" s="127">
        <v>40442</v>
      </c>
      <c r="B376" s="128" t="s">
        <v>33821</v>
      </c>
      <c r="C376" s="127" t="s">
        <v>1</v>
      </c>
      <c r="D376" s="122">
        <v>1063.08</v>
      </c>
      <c r="E376" s="129">
        <f t="shared" si="5"/>
        <v>882.5</v>
      </c>
      <c r="F376" s="130" t="s">
        <v>8118</v>
      </c>
    </row>
    <row r="377" spans="1:6" ht="40.5">
      <c r="A377" s="127">
        <v>40443</v>
      </c>
      <c r="B377" s="128" t="s">
        <v>33822</v>
      </c>
      <c r="C377" s="127" t="s">
        <v>1</v>
      </c>
      <c r="D377" s="122">
        <v>1034.1400000000001</v>
      </c>
      <c r="E377" s="129">
        <f t="shared" si="5"/>
        <v>858.48</v>
      </c>
      <c r="F377" s="130" t="s">
        <v>8118</v>
      </c>
    </row>
    <row r="378" spans="1:6" ht="27">
      <c r="A378" s="127">
        <v>40444</v>
      </c>
      <c r="B378" s="128" t="s">
        <v>33823</v>
      </c>
      <c r="C378" s="127" t="s">
        <v>1</v>
      </c>
      <c r="D378" s="122">
        <v>174.63</v>
      </c>
      <c r="E378" s="129">
        <f t="shared" si="5"/>
        <v>144.97</v>
      </c>
      <c r="F378" s="130" t="s">
        <v>8118</v>
      </c>
    </row>
    <row r="379" spans="1:6" ht="27">
      <c r="A379" s="127">
        <v>40445</v>
      </c>
      <c r="B379" s="128" t="s">
        <v>33824</v>
      </c>
      <c r="C379" s="127" t="s">
        <v>1</v>
      </c>
      <c r="D379" s="122">
        <v>187.81</v>
      </c>
      <c r="E379" s="129">
        <f t="shared" si="5"/>
        <v>155.91</v>
      </c>
      <c r="F379" s="130" t="s">
        <v>8118</v>
      </c>
    </row>
    <row r="380" spans="1:6" ht="27">
      <c r="A380" s="127">
        <v>40446</v>
      </c>
      <c r="B380" s="128" t="s">
        <v>33825</v>
      </c>
      <c r="C380" s="127" t="s">
        <v>1</v>
      </c>
      <c r="D380" s="122">
        <v>187.92</v>
      </c>
      <c r="E380" s="129">
        <f t="shared" si="5"/>
        <v>156</v>
      </c>
      <c r="F380" s="130" t="s">
        <v>8118</v>
      </c>
    </row>
    <row r="381" spans="1:6" ht="27">
      <c r="A381" s="127">
        <v>40447</v>
      </c>
      <c r="B381" s="128" t="s">
        <v>33826</v>
      </c>
      <c r="C381" s="127" t="s">
        <v>1</v>
      </c>
      <c r="D381" s="122">
        <v>183.13</v>
      </c>
      <c r="E381" s="129">
        <f t="shared" si="5"/>
        <v>152.02000000000001</v>
      </c>
      <c r="F381" s="130" t="s">
        <v>8118</v>
      </c>
    </row>
    <row r="382" spans="1:6" ht="27">
      <c r="A382" s="127">
        <v>40448</v>
      </c>
      <c r="B382" s="128" t="s">
        <v>33827</v>
      </c>
      <c r="C382" s="127" t="s">
        <v>1</v>
      </c>
      <c r="D382" s="122">
        <v>398.18</v>
      </c>
      <c r="E382" s="129">
        <f t="shared" si="5"/>
        <v>330.54</v>
      </c>
      <c r="F382" s="130" t="s">
        <v>8118</v>
      </c>
    </row>
    <row r="383" spans="1:6" ht="27">
      <c r="A383" s="127">
        <v>40449</v>
      </c>
      <c r="B383" s="128" t="s">
        <v>8326</v>
      </c>
      <c r="C383" s="127" t="s">
        <v>1</v>
      </c>
      <c r="D383" s="122">
        <v>394.15</v>
      </c>
      <c r="E383" s="129">
        <f t="shared" si="5"/>
        <v>327.2</v>
      </c>
      <c r="F383" s="130" t="s">
        <v>8118</v>
      </c>
    </row>
    <row r="384" spans="1:6" ht="27">
      <c r="A384" s="127">
        <v>40450</v>
      </c>
      <c r="B384" s="128" t="s">
        <v>33828</v>
      </c>
      <c r="C384" s="127" t="s">
        <v>1</v>
      </c>
      <c r="D384" s="122">
        <v>418.14</v>
      </c>
      <c r="E384" s="129">
        <f t="shared" si="5"/>
        <v>347.11</v>
      </c>
      <c r="F384" s="130" t="s">
        <v>8118</v>
      </c>
    </row>
    <row r="385" spans="1:6" ht="27">
      <c r="A385" s="127">
        <v>40451</v>
      </c>
      <c r="B385" s="128" t="s">
        <v>33829</v>
      </c>
      <c r="C385" s="127" t="s">
        <v>1</v>
      </c>
      <c r="D385" s="122">
        <v>400.8</v>
      </c>
      <c r="E385" s="129">
        <f t="shared" si="5"/>
        <v>332.72</v>
      </c>
      <c r="F385" s="130" t="s">
        <v>8118</v>
      </c>
    </row>
    <row r="386" spans="1:6" ht="27">
      <c r="A386" s="127">
        <v>40452</v>
      </c>
      <c r="B386" s="128" t="s">
        <v>33830</v>
      </c>
      <c r="C386" s="127" t="s">
        <v>1</v>
      </c>
      <c r="D386" s="122">
        <v>498.21</v>
      </c>
      <c r="E386" s="129">
        <f t="shared" ref="E386:E449" si="6">ROUND((D386/(1+$K$1))*(1+$M$1),2)</f>
        <v>413.58</v>
      </c>
      <c r="F386" s="130" t="s">
        <v>8118</v>
      </c>
    </row>
    <row r="387" spans="1:6" ht="27">
      <c r="A387" s="127">
        <v>40453</v>
      </c>
      <c r="B387" s="128" t="s">
        <v>33831</v>
      </c>
      <c r="C387" s="127" t="s">
        <v>1</v>
      </c>
      <c r="D387" s="122">
        <v>485.57</v>
      </c>
      <c r="E387" s="129">
        <f t="shared" si="6"/>
        <v>403.09</v>
      </c>
      <c r="F387" s="130" t="s">
        <v>8118</v>
      </c>
    </row>
    <row r="388" spans="1:6" ht="27">
      <c r="A388" s="127">
        <v>40454</v>
      </c>
      <c r="B388" s="128" t="s">
        <v>33832</v>
      </c>
      <c r="C388" s="127" t="s">
        <v>1</v>
      </c>
      <c r="D388" s="122">
        <v>525.4</v>
      </c>
      <c r="E388" s="129">
        <f t="shared" si="6"/>
        <v>436.15</v>
      </c>
      <c r="F388" s="130" t="s">
        <v>8118</v>
      </c>
    </row>
    <row r="389" spans="1:6" ht="27">
      <c r="A389" s="127">
        <v>40455</v>
      </c>
      <c r="B389" s="128" t="s">
        <v>33833</v>
      </c>
      <c r="C389" s="127" t="s">
        <v>1</v>
      </c>
      <c r="D389" s="122">
        <v>511.99</v>
      </c>
      <c r="E389" s="129">
        <f t="shared" si="6"/>
        <v>425.02</v>
      </c>
      <c r="F389" s="130" t="s">
        <v>8118</v>
      </c>
    </row>
    <row r="390" spans="1:6" ht="27">
      <c r="A390" s="127">
        <v>40456</v>
      </c>
      <c r="B390" s="128" t="s">
        <v>8327</v>
      </c>
      <c r="C390" s="127" t="s">
        <v>1</v>
      </c>
      <c r="D390" s="122">
        <v>608.78</v>
      </c>
      <c r="E390" s="129">
        <f t="shared" si="6"/>
        <v>505.37</v>
      </c>
      <c r="F390" s="130" t="s">
        <v>8118</v>
      </c>
    </row>
    <row r="391" spans="1:6" ht="27">
      <c r="A391" s="127">
        <v>40457</v>
      </c>
      <c r="B391" s="128" t="s">
        <v>33834</v>
      </c>
      <c r="C391" s="127" t="s">
        <v>1</v>
      </c>
      <c r="D391" s="122">
        <v>682.2</v>
      </c>
      <c r="E391" s="129">
        <f t="shared" si="6"/>
        <v>566.32000000000005</v>
      </c>
      <c r="F391" s="130" t="s">
        <v>8118</v>
      </c>
    </row>
    <row r="392" spans="1:6" ht="27">
      <c r="A392" s="127">
        <v>40458</v>
      </c>
      <c r="B392" s="128" t="s">
        <v>33835</v>
      </c>
      <c r="C392" s="127" t="s">
        <v>1</v>
      </c>
      <c r="D392" s="122">
        <v>642.87</v>
      </c>
      <c r="E392" s="129">
        <f t="shared" si="6"/>
        <v>533.66999999999996</v>
      </c>
      <c r="F392" s="130" t="s">
        <v>8118</v>
      </c>
    </row>
    <row r="393" spans="1:6" ht="27">
      <c r="A393" s="127">
        <v>40459</v>
      </c>
      <c r="B393" s="128" t="s">
        <v>33836</v>
      </c>
      <c r="C393" s="127" t="s">
        <v>1</v>
      </c>
      <c r="D393" s="122">
        <v>719.67</v>
      </c>
      <c r="E393" s="129">
        <f t="shared" si="6"/>
        <v>597.42999999999995</v>
      </c>
      <c r="F393" s="130" t="s">
        <v>8118</v>
      </c>
    </row>
    <row r="394" spans="1:6" ht="27">
      <c r="A394" s="127">
        <v>40460</v>
      </c>
      <c r="B394" s="128" t="s">
        <v>33837</v>
      </c>
      <c r="C394" s="127" t="s">
        <v>1</v>
      </c>
      <c r="D394" s="122">
        <v>690.73</v>
      </c>
      <c r="E394" s="129">
        <f t="shared" si="6"/>
        <v>573.4</v>
      </c>
      <c r="F394" s="130" t="s">
        <v>8118</v>
      </c>
    </row>
    <row r="395" spans="1:6" ht="27">
      <c r="A395" s="127">
        <v>40461</v>
      </c>
      <c r="B395" s="128" t="s">
        <v>33838</v>
      </c>
      <c r="C395" s="127" t="s">
        <v>1</v>
      </c>
      <c r="D395" s="122">
        <v>798.01</v>
      </c>
      <c r="E395" s="129">
        <f t="shared" si="6"/>
        <v>662.46</v>
      </c>
      <c r="F395" s="130" t="s">
        <v>8118</v>
      </c>
    </row>
    <row r="396" spans="1:6" ht="27">
      <c r="A396" s="127">
        <v>40462</v>
      </c>
      <c r="B396" s="128" t="s">
        <v>33839</v>
      </c>
      <c r="C396" s="127" t="s">
        <v>1</v>
      </c>
      <c r="D396" s="122">
        <v>880.85</v>
      </c>
      <c r="E396" s="129">
        <f t="shared" si="6"/>
        <v>731.23</v>
      </c>
      <c r="F396" s="130" t="s">
        <v>8118</v>
      </c>
    </row>
    <row r="397" spans="1:6" ht="27">
      <c r="A397" s="127">
        <v>40463</v>
      </c>
      <c r="B397" s="128" t="s">
        <v>33840</v>
      </c>
      <c r="C397" s="127" t="s">
        <v>1</v>
      </c>
      <c r="D397" s="122">
        <v>873.84</v>
      </c>
      <c r="E397" s="129">
        <f t="shared" si="6"/>
        <v>725.41</v>
      </c>
      <c r="F397" s="130" t="s">
        <v>8118</v>
      </c>
    </row>
    <row r="398" spans="1:6" ht="27">
      <c r="A398" s="127">
        <v>40464</v>
      </c>
      <c r="B398" s="128" t="s">
        <v>33841</v>
      </c>
      <c r="C398" s="127" t="s">
        <v>1</v>
      </c>
      <c r="D398" s="122">
        <v>932.21</v>
      </c>
      <c r="E398" s="129">
        <f t="shared" si="6"/>
        <v>773.86</v>
      </c>
      <c r="F398" s="130" t="s">
        <v>8118</v>
      </c>
    </row>
    <row r="399" spans="1:6" ht="27">
      <c r="A399" s="127">
        <v>40465</v>
      </c>
      <c r="B399" s="128" t="s">
        <v>33842</v>
      </c>
      <c r="C399" s="127" t="s">
        <v>1</v>
      </c>
      <c r="D399" s="122">
        <v>966.8</v>
      </c>
      <c r="E399" s="129">
        <f t="shared" si="6"/>
        <v>802.58</v>
      </c>
      <c r="F399" s="130" t="s">
        <v>8118</v>
      </c>
    </row>
    <row r="400" spans="1:6" ht="27">
      <c r="A400" s="127">
        <v>40466</v>
      </c>
      <c r="B400" s="128" t="s">
        <v>33843</v>
      </c>
      <c r="C400" s="127" t="s">
        <v>1</v>
      </c>
      <c r="D400" s="122">
        <v>1094.52</v>
      </c>
      <c r="E400" s="129">
        <f t="shared" si="6"/>
        <v>908.6</v>
      </c>
      <c r="F400" s="130" t="s">
        <v>8118</v>
      </c>
    </row>
    <row r="401" spans="1:6" ht="27">
      <c r="A401" s="127">
        <v>40490</v>
      </c>
      <c r="B401" s="128" t="s">
        <v>33844</v>
      </c>
      <c r="C401" s="127" t="s">
        <v>1</v>
      </c>
      <c r="D401" s="122">
        <v>520.41</v>
      </c>
      <c r="E401" s="129">
        <f t="shared" si="6"/>
        <v>432.01</v>
      </c>
      <c r="F401" s="130" t="s">
        <v>8118</v>
      </c>
    </row>
    <row r="402" spans="1:6" ht="27">
      <c r="A402" s="127">
        <v>40491</v>
      </c>
      <c r="B402" s="128" t="s">
        <v>33845</v>
      </c>
      <c r="C402" s="127" t="s">
        <v>1</v>
      </c>
      <c r="D402" s="122">
        <v>559.95000000000005</v>
      </c>
      <c r="E402" s="129">
        <f t="shared" si="6"/>
        <v>464.84</v>
      </c>
      <c r="F402" s="130" t="s">
        <v>8118</v>
      </c>
    </row>
    <row r="403" spans="1:6" ht="27">
      <c r="A403" s="127">
        <v>40492</v>
      </c>
      <c r="B403" s="128" t="s">
        <v>33846</v>
      </c>
      <c r="C403" s="127" t="s">
        <v>1</v>
      </c>
      <c r="D403" s="122">
        <v>560.29</v>
      </c>
      <c r="E403" s="129">
        <f t="shared" si="6"/>
        <v>465.12</v>
      </c>
      <c r="F403" s="130" t="s">
        <v>8118</v>
      </c>
    </row>
    <row r="404" spans="1:6" ht="27">
      <c r="A404" s="127">
        <v>40493</v>
      </c>
      <c r="B404" s="128" t="s">
        <v>33847</v>
      </c>
      <c r="C404" s="127" t="s">
        <v>1</v>
      </c>
      <c r="D404" s="122">
        <v>545.9</v>
      </c>
      <c r="E404" s="129">
        <f t="shared" si="6"/>
        <v>453.17</v>
      </c>
      <c r="F404" s="130" t="s">
        <v>8118</v>
      </c>
    </row>
    <row r="405" spans="1:6" ht="27">
      <c r="A405" s="127">
        <v>40494</v>
      </c>
      <c r="B405" s="128" t="s">
        <v>33848</v>
      </c>
      <c r="C405" s="127" t="s">
        <v>1</v>
      </c>
      <c r="D405" s="122">
        <v>1026.1199999999999</v>
      </c>
      <c r="E405" s="129">
        <f t="shared" si="6"/>
        <v>851.82</v>
      </c>
      <c r="F405" s="130" t="s">
        <v>8118</v>
      </c>
    </row>
    <row r="406" spans="1:6" ht="27">
      <c r="A406" s="127">
        <v>40495</v>
      </c>
      <c r="B406" s="128" t="s">
        <v>8328</v>
      </c>
      <c r="C406" s="127" t="s">
        <v>1</v>
      </c>
      <c r="D406" s="122">
        <v>1014.02</v>
      </c>
      <c r="E406" s="129">
        <f t="shared" si="6"/>
        <v>841.78</v>
      </c>
      <c r="F406" s="130" t="s">
        <v>8118</v>
      </c>
    </row>
    <row r="407" spans="1:6" ht="27">
      <c r="A407" s="127">
        <v>40496</v>
      </c>
      <c r="B407" s="128" t="s">
        <v>33849</v>
      </c>
      <c r="C407" s="127" t="s">
        <v>1</v>
      </c>
      <c r="D407" s="122">
        <v>1085.98</v>
      </c>
      <c r="E407" s="129">
        <f t="shared" si="6"/>
        <v>901.51</v>
      </c>
      <c r="F407" s="130" t="s">
        <v>8118</v>
      </c>
    </row>
    <row r="408" spans="1:6" ht="27">
      <c r="A408" s="127">
        <v>40497</v>
      </c>
      <c r="B408" s="128" t="s">
        <v>33850</v>
      </c>
      <c r="C408" s="127" t="s">
        <v>1</v>
      </c>
      <c r="D408" s="122">
        <v>1033.96</v>
      </c>
      <c r="E408" s="129">
        <f t="shared" si="6"/>
        <v>858.33</v>
      </c>
      <c r="F408" s="130" t="s">
        <v>8118</v>
      </c>
    </row>
    <row r="409" spans="1:6" ht="27">
      <c r="A409" s="127">
        <v>40498</v>
      </c>
      <c r="B409" s="128" t="s">
        <v>33851</v>
      </c>
      <c r="C409" s="127" t="s">
        <v>1</v>
      </c>
      <c r="D409" s="122">
        <v>1326.19</v>
      </c>
      <c r="E409" s="129">
        <f t="shared" si="6"/>
        <v>1100.92</v>
      </c>
      <c r="F409" s="130" t="s">
        <v>8118</v>
      </c>
    </row>
    <row r="410" spans="1:6" ht="27">
      <c r="A410" s="127">
        <v>40499</v>
      </c>
      <c r="B410" s="128" t="s">
        <v>33852</v>
      </c>
      <c r="C410" s="127" t="s">
        <v>1</v>
      </c>
      <c r="D410" s="122">
        <v>1288.27</v>
      </c>
      <c r="E410" s="129">
        <f t="shared" si="6"/>
        <v>1069.44</v>
      </c>
      <c r="F410" s="130" t="s">
        <v>8118</v>
      </c>
    </row>
    <row r="411" spans="1:6" ht="27">
      <c r="A411" s="127">
        <v>40500</v>
      </c>
      <c r="B411" s="128" t="s">
        <v>33853</v>
      </c>
      <c r="C411" s="127" t="s">
        <v>1</v>
      </c>
      <c r="D411" s="122">
        <v>1407.77</v>
      </c>
      <c r="E411" s="129">
        <f t="shared" si="6"/>
        <v>1168.6400000000001</v>
      </c>
      <c r="F411" s="130" t="s">
        <v>8118</v>
      </c>
    </row>
    <row r="412" spans="1:6" ht="27">
      <c r="A412" s="127">
        <v>40501</v>
      </c>
      <c r="B412" s="128" t="s">
        <v>33854</v>
      </c>
      <c r="C412" s="127" t="s">
        <v>1</v>
      </c>
      <c r="D412" s="122">
        <v>1367.55</v>
      </c>
      <c r="E412" s="129">
        <f t="shared" si="6"/>
        <v>1135.26</v>
      </c>
      <c r="F412" s="130" t="s">
        <v>8118</v>
      </c>
    </row>
    <row r="413" spans="1:6" ht="27">
      <c r="A413" s="127">
        <v>40502</v>
      </c>
      <c r="B413" s="128" t="s">
        <v>33855</v>
      </c>
      <c r="C413" s="127" t="s">
        <v>1</v>
      </c>
      <c r="D413" s="122">
        <v>1657.9</v>
      </c>
      <c r="E413" s="129">
        <f t="shared" si="6"/>
        <v>1376.29</v>
      </c>
      <c r="F413" s="130" t="s">
        <v>8118</v>
      </c>
    </row>
    <row r="414" spans="1:6" ht="27">
      <c r="A414" s="127">
        <v>40503</v>
      </c>
      <c r="B414" s="128" t="s">
        <v>33856</v>
      </c>
      <c r="C414" s="127" t="s">
        <v>1</v>
      </c>
      <c r="D414" s="122">
        <v>1878.13</v>
      </c>
      <c r="E414" s="129">
        <f t="shared" si="6"/>
        <v>1559.11</v>
      </c>
      <c r="F414" s="130" t="s">
        <v>8118</v>
      </c>
    </row>
    <row r="415" spans="1:6" ht="27">
      <c r="A415" s="127">
        <v>40504</v>
      </c>
      <c r="B415" s="128" t="s">
        <v>33857</v>
      </c>
      <c r="C415" s="127" t="s">
        <v>1</v>
      </c>
      <c r="D415" s="122">
        <v>1760.15</v>
      </c>
      <c r="E415" s="129">
        <f t="shared" si="6"/>
        <v>1461.17</v>
      </c>
      <c r="F415" s="130" t="s">
        <v>8118</v>
      </c>
    </row>
    <row r="416" spans="1:6" ht="27">
      <c r="A416" s="127">
        <v>40505</v>
      </c>
      <c r="B416" s="128" t="s">
        <v>33858</v>
      </c>
      <c r="C416" s="127" t="s">
        <v>1</v>
      </c>
      <c r="D416" s="122">
        <v>1990.53</v>
      </c>
      <c r="E416" s="129">
        <f t="shared" si="6"/>
        <v>1652.42</v>
      </c>
      <c r="F416" s="130" t="s">
        <v>8118</v>
      </c>
    </row>
    <row r="417" spans="1:6" ht="27">
      <c r="A417" s="127">
        <v>40506</v>
      </c>
      <c r="B417" s="128" t="s">
        <v>33859</v>
      </c>
      <c r="C417" s="127" t="s">
        <v>1</v>
      </c>
      <c r="D417" s="122">
        <v>1903.74</v>
      </c>
      <c r="E417" s="129">
        <f t="shared" si="6"/>
        <v>1580.37</v>
      </c>
      <c r="F417" s="130" t="s">
        <v>8118</v>
      </c>
    </row>
    <row r="418" spans="1:6" ht="27">
      <c r="A418" s="127">
        <v>40507</v>
      </c>
      <c r="B418" s="128" t="s">
        <v>8329</v>
      </c>
      <c r="C418" s="127" t="s">
        <v>1</v>
      </c>
      <c r="D418" s="122">
        <v>2225.56</v>
      </c>
      <c r="E418" s="129">
        <f t="shared" si="6"/>
        <v>1847.52</v>
      </c>
      <c r="F418" s="130" t="s">
        <v>8118</v>
      </c>
    </row>
    <row r="419" spans="1:6" ht="27">
      <c r="A419" s="127">
        <v>40508</v>
      </c>
      <c r="B419" s="128" t="s">
        <v>33860</v>
      </c>
      <c r="C419" s="127" t="s">
        <v>1</v>
      </c>
      <c r="D419" s="122">
        <v>2474.08</v>
      </c>
      <c r="E419" s="129">
        <f t="shared" si="6"/>
        <v>2053.83</v>
      </c>
      <c r="F419" s="130" t="s">
        <v>8118</v>
      </c>
    </row>
    <row r="420" spans="1:6" ht="27">
      <c r="A420" s="127">
        <v>40509</v>
      </c>
      <c r="B420" s="128" t="s">
        <v>33861</v>
      </c>
      <c r="C420" s="127" t="s">
        <v>1</v>
      </c>
      <c r="D420" s="122">
        <v>2453.06</v>
      </c>
      <c r="E420" s="129">
        <f t="shared" si="6"/>
        <v>2036.38</v>
      </c>
      <c r="F420" s="130" t="s">
        <v>8118</v>
      </c>
    </row>
    <row r="421" spans="1:6" ht="27">
      <c r="A421" s="127">
        <v>40510</v>
      </c>
      <c r="B421" s="128" t="s">
        <v>33862</v>
      </c>
      <c r="C421" s="127" t="s">
        <v>1</v>
      </c>
      <c r="D421" s="122">
        <v>2628.17</v>
      </c>
      <c r="E421" s="129">
        <f t="shared" si="6"/>
        <v>2181.75</v>
      </c>
      <c r="F421" s="130" t="s">
        <v>8118</v>
      </c>
    </row>
    <row r="422" spans="1:6" ht="27">
      <c r="A422" s="127">
        <v>40511</v>
      </c>
      <c r="B422" s="128" t="s">
        <v>33863</v>
      </c>
      <c r="C422" s="127" t="s">
        <v>1</v>
      </c>
      <c r="D422" s="122">
        <v>2731.94</v>
      </c>
      <c r="E422" s="129">
        <f t="shared" si="6"/>
        <v>2267.89</v>
      </c>
      <c r="F422" s="130" t="s">
        <v>8118</v>
      </c>
    </row>
    <row r="423" spans="1:6" ht="27">
      <c r="A423" s="127">
        <v>40512</v>
      </c>
      <c r="B423" s="128" t="s">
        <v>33864</v>
      </c>
      <c r="C423" s="127" t="s">
        <v>1</v>
      </c>
      <c r="D423" s="122">
        <v>3115.11</v>
      </c>
      <c r="E423" s="129">
        <f t="shared" si="6"/>
        <v>2585.9699999999998</v>
      </c>
      <c r="F423" s="130" t="s">
        <v>8118</v>
      </c>
    </row>
    <row r="424" spans="1:6">
      <c r="A424" s="127">
        <v>40586</v>
      </c>
      <c r="B424" s="128" t="s">
        <v>8330</v>
      </c>
      <c r="C424" s="127" t="s">
        <v>1</v>
      </c>
      <c r="D424" s="122">
        <v>4154.13</v>
      </c>
      <c r="E424" s="129">
        <f t="shared" si="6"/>
        <v>3448.5</v>
      </c>
      <c r="F424" s="130"/>
    </row>
    <row r="425" spans="1:6">
      <c r="A425" s="127">
        <v>40592</v>
      </c>
      <c r="B425" s="128" t="s">
        <v>8331</v>
      </c>
      <c r="C425" s="127" t="s">
        <v>1</v>
      </c>
      <c r="D425" s="122">
        <v>4338.8599999999997</v>
      </c>
      <c r="E425" s="129">
        <f t="shared" si="6"/>
        <v>3601.86</v>
      </c>
      <c r="F425" s="130"/>
    </row>
    <row r="426" spans="1:6">
      <c r="A426" s="127">
        <v>40598</v>
      </c>
      <c r="B426" s="128" t="s">
        <v>33865</v>
      </c>
      <c r="C426" s="127" t="s">
        <v>1</v>
      </c>
      <c r="D426" s="122">
        <v>5956.71</v>
      </c>
      <c r="E426" s="129">
        <f t="shared" si="6"/>
        <v>4944.8999999999996</v>
      </c>
      <c r="F426" s="130"/>
    </row>
    <row r="427" spans="1:6">
      <c r="A427" s="127">
        <v>40587</v>
      </c>
      <c r="B427" s="128" t="s">
        <v>8332</v>
      </c>
      <c r="C427" s="127" t="s">
        <v>1</v>
      </c>
      <c r="D427" s="122">
        <v>5992.87</v>
      </c>
      <c r="E427" s="129">
        <f t="shared" si="6"/>
        <v>4974.91</v>
      </c>
      <c r="F427" s="130"/>
    </row>
    <row r="428" spans="1:6">
      <c r="A428" s="127">
        <v>40593</v>
      </c>
      <c r="B428" s="128" t="s">
        <v>8333</v>
      </c>
      <c r="C428" s="127" t="s">
        <v>1</v>
      </c>
      <c r="D428" s="122">
        <v>6636.51</v>
      </c>
      <c r="E428" s="129">
        <f t="shared" si="6"/>
        <v>5509.22</v>
      </c>
      <c r="F428" s="130"/>
    </row>
    <row r="429" spans="1:6">
      <c r="A429" s="127">
        <v>40588</v>
      </c>
      <c r="B429" s="128" t="s">
        <v>8334</v>
      </c>
      <c r="C429" s="127" t="s">
        <v>1</v>
      </c>
      <c r="D429" s="122">
        <v>8515.34</v>
      </c>
      <c r="E429" s="129">
        <f t="shared" si="6"/>
        <v>7068.91</v>
      </c>
      <c r="F429" s="130"/>
    </row>
    <row r="430" spans="1:6">
      <c r="A430" s="127">
        <v>40594</v>
      </c>
      <c r="B430" s="128" t="s">
        <v>8335</v>
      </c>
      <c r="C430" s="127" t="s">
        <v>1</v>
      </c>
      <c r="D430" s="122">
        <v>9883.33</v>
      </c>
      <c r="E430" s="129">
        <f t="shared" si="6"/>
        <v>8204.5300000000007</v>
      </c>
      <c r="F430" s="130"/>
    </row>
    <row r="431" spans="1:6">
      <c r="A431" s="127">
        <v>40599</v>
      </c>
      <c r="B431" s="128" t="s">
        <v>8336</v>
      </c>
      <c r="C431" s="127" t="s">
        <v>1</v>
      </c>
      <c r="D431" s="122">
        <v>8621.44</v>
      </c>
      <c r="E431" s="129">
        <f t="shared" si="6"/>
        <v>7156.99</v>
      </c>
      <c r="F431" s="130"/>
    </row>
    <row r="432" spans="1:6">
      <c r="A432" s="127">
        <v>40589</v>
      </c>
      <c r="B432" s="128" t="s">
        <v>8337</v>
      </c>
      <c r="C432" s="127" t="s">
        <v>1</v>
      </c>
      <c r="D432" s="122">
        <v>8069.46</v>
      </c>
      <c r="E432" s="129">
        <f t="shared" si="6"/>
        <v>6698.77</v>
      </c>
      <c r="F432" s="130"/>
    </row>
    <row r="433" spans="1:6">
      <c r="A433" s="127">
        <v>40595</v>
      </c>
      <c r="B433" s="128" t="s">
        <v>8338</v>
      </c>
      <c r="C433" s="127" t="s">
        <v>1</v>
      </c>
      <c r="D433" s="122">
        <v>8961.56</v>
      </c>
      <c r="E433" s="129">
        <f t="shared" si="6"/>
        <v>7439.34</v>
      </c>
      <c r="F433" s="130"/>
    </row>
    <row r="434" spans="1:6">
      <c r="A434" s="127">
        <v>40590</v>
      </c>
      <c r="B434" s="128" t="s">
        <v>8339</v>
      </c>
      <c r="C434" s="127" t="s">
        <v>1</v>
      </c>
      <c r="D434" s="122">
        <v>9741.09</v>
      </c>
      <c r="E434" s="129">
        <f t="shared" si="6"/>
        <v>8086.46</v>
      </c>
      <c r="F434" s="130"/>
    </row>
    <row r="435" spans="1:6">
      <c r="A435" s="127">
        <v>40596</v>
      </c>
      <c r="B435" s="128" t="s">
        <v>8340</v>
      </c>
      <c r="C435" s="127" t="s">
        <v>1</v>
      </c>
      <c r="D435" s="122">
        <v>10728.24</v>
      </c>
      <c r="E435" s="129">
        <f t="shared" si="6"/>
        <v>8905.93</v>
      </c>
      <c r="F435" s="130"/>
    </row>
    <row r="436" spans="1:6">
      <c r="A436" s="127">
        <v>40591</v>
      </c>
      <c r="B436" s="128" t="s">
        <v>8341</v>
      </c>
      <c r="C436" s="127" t="s">
        <v>1</v>
      </c>
      <c r="D436" s="122">
        <v>10686.8</v>
      </c>
      <c r="E436" s="129">
        <f t="shared" si="6"/>
        <v>8871.5300000000007</v>
      </c>
      <c r="F436" s="130"/>
    </row>
    <row r="437" spans="1:6">
      <c r="A437" s="127">
        <v>40597</v>
      </c>
      <c r="B437" s="128" t="s">
        <v>8342</v>
      </c>
      <c r="C437" s="127" t="s">
        <v>1</v>
      </c>
      <c r="D437" s="122">
        <v>11468.58</v>
      </c>
      <c r="E437" s="129">
        <f t="shared" si="6"/>
        <v>9520.51</v>
      </c>
      <c r="F437" s="130"/>
    </row>
    <row r="438" spans="1:6">
      <c r="A438" s="127">
        <v>40573</v>
      </c>
      <c r="B438" s="128" t="s">
        <v>8343</v>
      </c>
      <c r="C438" s="127" t="s">
        <v>1</v>
      </c>
      <c r="D438" s="122">
        <v>2531.2199999999998</v>
      </c>
      <c r="E438" s="129">
        <f t="shared" si="6"/>
        <v>2101.2600000000002</v>
      </c>
      <c r="F438" s="130"/>
    </row>
    <row r="439" spans="1:6">
      <c r="A439" s="127">
        <v>40579</v>
      </c>
      <c r="B439" s="128" t="s">
        <v>8344</v>
      </c>
      <c r="C439" s="127" t="s">
        <v>1</v>
      </c>
      <c r="D439" s="122">
        <v>2669.77</v>
      </c>
      <c r="E439" s="129">
        <f t="shared" si="6"/>
        <v>2216.2800000000002</v>
      </c>
      <c r="F439" s="130"/>
    </row>
    <row r="440" spans="1:6">
      <c r="A440" s="127">
        <v>41113</v>
      </c>
      <c r="B440" s="128" t="s">
        <v>33866</v>
      </c>
      <c r="C440" s="127" t="s">
        <v>1</v>
      </c>
      <c r="D440" s="122">
        <v>4332.71</v>
      </c>
      <c r="E440" s="129">
        <f t="shared" si="6"/>
        <v>3596.75</v>
      </c>
      <c r="F440" s="130"/>
    </row>
    <row r="441" spans="1:6">
      <c r="A441" s="127">
        <v>40574</v>
      </c>
      <c r="B441" s="128" t="s">
        <v>8345</v>
      </c>
      <c r="C441" s="127" t="s">
        <v>1</v>
      </c>
      <c r="D441" s="122">
        <v>3586.15</v>
      </c>
      <c r="E441" s="129">
        <f t="shared" si="6"/>
        <v>2977</v>
      </c>
      <c r="F441" s="130"/>
    </row>
    <row r="442" spans="1:6">
      <c r="A442" s="127">
        <v>40580</v>
      </c>
      <c r="B442" s="128" t="s">
        <v>8346</v>
      </c>
      <c r="C442" s="127" t="s">
        <v>1</v>
      </c>
      <c r="D442" s="122">
        <v>4009.42</v>
      </c>
      <c r="E442" s="129">
        <f t="shared" si="6"/>
        <v>3328.37</v>
      </c>
      <c r="F442" s="130"/>
    </row>
    <row r="443" spans="1:6">
      <c r="A443" s="127">
        <v>40575</v>
      </c>
      <c r="B443" s="128" t="s">
        <v>8347</v>
      </c>
      <c r="C443" s="127" t="s">
        <v>1</v>
      </c>
      <c r="D443" s="122">
        <v>5169.99</v>
      </c>
      <c r="E443" s="129">
        <f t="shared" si="6"/>
        <v>4291.8100000000004</v>
      </c>
      <c r="F443" s="130"/>
    </row>
    <row r="444" spans="1:6">
      <c r="A444" s="127">
        <v>40581</v>
      </c>
      <c r="B444" s="128" t="s">
        <v>8348</v>
      </c>
      <c r="C444" s="127" t="s">
        <v>1</v>
      </c>
      <c r="D444" s="122">
        <v>6454.45</v>
      </c>
      <c r="E444" s="129">
        <f t="shared" si="6"/>
        <v>5358.09</v>
      </c>
      <c r="F444" s="130"/>
    </row>
    <row r="445" spans="1:6">
      <c r="A445" s="127">
        <v>40576</v>
      </c>
      <c r="B445" s="128" t="s">
        <v>8349</v>
      </c>
      <c r="C445" s="127" t="s">
        <v>1</v>
      </c>
      <c r="D445" s="122">
        <v>5070.26</v>
      </c>
      <c r="E445" s="129">
        <f t="shared" si="6"/>
        <v>4209.0200000000004</v>
      </c>
      <c r="F445" s="130"/>
    </row>
    <row r="446" spans="1:6">
      <c r="A446" s="127">
        <v>40582</v>
      </c>
      <c r="B446" s="128" t="s">
        <v>8350</v>
      </c>
      <c r="C446" s="127" t="s">
        <v>1</v>
      </c>
      <c r="D446" s="122">
        <v>5559.8</v>
      </c>
      <c r="E446" s="129">
        <f t="shared" si="6"/>
        <v>4615.3999999999996</v>
      </c>
      <c r="F446" s="130"/>
    </row>
    <row r="447" spans="1:6">
      <c r="A447" s="127">
        <v>40577</v>
      </c>
      <c r="B447" s="128" t="s">
        <v>8351</v>
      </c>
      <c r="C447" s="127" t="s">
        <v>1</v>
      </c>
      <c r="D447" s="122">
        <v>6352.87</v>
      </c>
      <c r="E447" s="129">
        <f t="shared" si="6"/>
        <v>5273.76</v>
      </c>
      <c r="F447" s="130"/>
    </row>
    <row r="448" spans="1:6">
      <c r="A448" s="127">
        <v>40583</v>
      </c>
      <c r="B448" s="128" t="s">
        <v>8352</v>
      </c>
      <c r="C448" s="127" t="s">
        <v>1</v>
      </c>
      <c r="D448" s="122">
        <v>7540.01</v>
      </c>
      <c r="E448" s="129">
        <f t="shared" si="6"/>
        <v>6259.25</v>
      </c>
      <c r="F448" s="130"/>
    </row>
    <row r="449" spans="1:6">
      <c r="A449" s="127">
        <v>40578</v>
      </c>
      <c r="B449" s="128" t="s">
        <v>8353</v>
      </c>
      <c r="C449" s="127" t="s">
        <v>1</v>
      </c>
      <c r="D449" s="122">
        <v>6921.95</v>
      </c>
      <c r="E449" s="129">
        <f t="shared" si="6"/>
        <v>5746.18</v>
      </c>
      <c r="F449" s="130"/>
    </row>
    <row r="450" spans="1:6">
      <c r="A450" s="127">
        <v>40584</v>
      </c>
      <c r="B450" s="128" t="s">
        <v>8354</v>
      </c>
      <c r="C450" s="127" t="s">
        <v>1</v>
      </c>
      <c r="D450" s="122">
        <v>7877.94</v>
      </c>
      <c r="E450" s="129">
        <f t="shared" ref="E450:E513" si="7">ROUND((D450/(1+$K$1))*(1+$M$1),2)</f>
        <v>6539.78</v>
      </c>
      <c r="F450" s="130"/>
    </row>
    <row r="451" spans="1:6">
      <c r="A451" s="127">
        <v>40601</v>
      </c>
      <c r="B451" s="128" t="s">
        <v>8355</v>
      </c>
      <c r="C451" s="127" t="s">
        <v>1</v>
      </c>
      <c r="D451" s="122">
        <v>5822.62</v>
      </c>
      <c r="E451" s="129">
        <f t="shared" si="7"/>
        <v>4833.58</v>
      </c>
      <c r="F451" s="130"/>
    </row>
    <row r="452" spans="1:6">
      <c r="A452" s="127">
        <v>40607</v>
      </c>
      <c r="B452" s="128" t="s">
        <v>8356</v>
      </c>
      <c r="C452" s="127" t="s">
        <v>1</v>
      </c>
      <c r="D452" s="122">
        <v>6164.38</v>
      </c>
      <c r="E452" s="129">
        <f t="shared" si="7"/>
        <v>5117.29</v>
      </c>
      <c r="F452" s="130"/>
    </row>
    <row r="453" spans="1:6">
      <c r="A453" s="127">
        <v>40602</v>
      </c>
      <c r="B453" s="128" t="s">
        <v>8357</v>
      </c>
      <c r="C453" s="127" t="s">
        <v>1</v>
      </c>
      <c r="D453" s="122">
        <v>8514.2800000000007</v>
      </c>
      <c r="E453" s="129">
        <f t="shared" si="7"/>
        <v>7068.03</v>
      </c>
      <c r="F453" s="130"/>
    </row>
    <row r="454" spans="1:6">
      <c r="A454" s="127">
        <v>40608</v>
      </c>
      <c r="B454" s="128" t="s">
        <v>8358</v>
      </c>
      <c r="C454" s="127" t="s">
        <v>1</v>
      </c>
      <c r="D454" s="122">
        <v>9089.8799999999992</v>
      </c>
      <c r="E454" s="129">
        <f t="shared" si="7"/>
        <v>7545.86</v>
      </c>
      <c r="F454" s="130"/>
    </row>
    <row r="455" spans="1:6">
      <c r="A455" s="127">
        <v>40603</v>
      </c>
      <c r="B455" s="128" t="s">
        <v>8359</v>
      </c>
      <c r="C455" s="127" t="s">
        <v>1</v>
      </c>
      <c r="D455" s="122">
        <v>12342.19</v>
      </c>
      <c r="E455" s="129">
        <f t="shared" si="7"/>
        <v>10245.73</v>
      </c>
      <c r="F455" s="130"/>
    </row>
    <row r="456" spans="1:6">
      <c r="A456" s="127">
        <v>40609</v>
      </c>
      <c r="B456" s="128" t="s">
        <v>8360</v>
      </c>
      <c r="C456" s="127" t="s">
        <v>1</v>
      </c>
      <c r="D456" s="122">
        <v>13903.82</v>
      </c>
      <c r="E456" s="129">
        <f t="shared" si="7"/>
        <v>11542.1</v>
      </c>
      <c r="F456" s="130"/>
    </row>
    <row r="457" spans="1:6">
      <c r="A457" s="127">
        <v>40604</v>
      </c>
      <c r="B457" s="128" t="s">
        <v>8361</v>
      </c>
      <c r="C457" s="127" t="s">
        <v>1</v>
      </c>
      <c r="D457" s="122">
        <v>11168.95</v>
      </c>
      <c r="E457" s="129">
        <f t="shared" si="7"/>
        <v>9271.7800000000007</v>
      </c>
      <c r="F457" s="130"/>
    </row>
    <row r="458" spans="1:6">
      <c r="A458" s="127">
        <v>40610</v>
      </c>
      <c r="B458" s="128" t="s">
        <v>8362</v>
      </c>
      <c r="C458" s="127" t="s">
        <v>1</v>
      </c>
      <c r="D458" s="122">
        <v>12440.1</v>
      </c>
      <c r="E458" s="129">
        <f t="shared" si="7"/>
        <v>10327.01</v>
      </c>
      <c r="F458" s="130"/>
    </row>
    <row r="459" spans="1:6">
      <c r="A459" s="127">
        <v>40605</v>
      </c>
      <c r="B459" s="128" t="s">
        <v>8363</v>
      </c>
      <c r="C459" s="127" t="s">
        <v>1</v>
      </c>
      <c r="D459" s="122">
        <v>13816</v>
      </c>
      <c r="E459" s="129">
        <f t="shared" si="7"/>
        <v>11469.2</v>
      </c>
      <c r="F459" s="130"/>
    </row>
    <row r="460" spans="1:6">
      <c r="A460" s="127">
        <v>40611</v>
      </c>
      <c r="B460" s="128" t="s">
        <v>8364</v>
      </c>
      <c r="C460" s="127" t="s">
        <v>1</v>
      </c>
      <c r="D460" s="122">
        <v>15561.8</v>
      </c>
      <c r="E460" s="129">
        <f t="shared" si="7"/>
        <v>12918.45</v>
      </c>
      <c r="F460" s="130"/>
    </row>
    <row r="461" spans="1:6">
      <c r="A461" s="127">
        <v>40606</v>
      </c>
      <c r="B461" s="128" t="s">
        <v>8365</v>
      </c>
      <c r="C461" s="127" t="s">
        <v>1</v>
      </c>
      <c r="D461" s="122">
        <v>14857.19</v>
      </c>
      <c r="E461" s="129">
        <f t="shared" si="7"/>
        <v>12333.53</v>
      </c>
      <c r="F461" s="130"/>
    </row>
    <row r="462" spans="1:6">
      <c r="A462" s="127">
        <v>40612</v>
      </c>
      <c r="B462" s="128" t="s">
        <v>8366</v>
      </c>
      <c r="C462" s="127" t="s">
        <v>1</v>
      </c>
      <c r="D462" s="122">
        <v>16547.439999999999</v>
      </c>
      <c r="E462" s="129">
        <f t="shared" si="7"/>
        <v>13736.67</v>
      </c>
      <c r="F462" s="130"/>
    </row>
    <row r="463" spans="1:6">
      <c r="A463" s="127">
        <v>40305</v>
      </c>
      <c r="B463" s="128" t="s">
        <v>8367</v>
      </c>
      <c r="C463" s="127" t="s">
        <v>7</v>
      </c>
      <c r="D463" s="122">
        <v>13.12</v>
      </c>
      <c r="E463" s="129">
        <f t="shared" si="7"/>
        <v>10.89</v>
      </c>
      <c r="F463" s="130"/>
    </row>
    <row r="464" spans="1:6">
      <c r="A464" s="127">
        <v>40306</v>
      </c>
      <c r="B464" s="128" t="s">
        <v>8368</v>
      </c>
      <c r="C464" s="127" t="s">
        <v>7</v>
      </c>
      <c r="D464" s="122">
        <v>26.25</v>
      </c>
      <c r="E464" s="129">
        <f t="shared" si="7"/>
        <v>21.79</v>
      </c>
      <c r="F464" s="130"/>
    </row>
    <row r="465" spans="1:6">
      <c r="A465" s="127">
        <v>41049</v>
      </c>
      <c r="B465" s="128" t="s">
        <v>8369</v>
      </c>
      <c r="C465" s="127" t="s">
        <v>1</v>
      </c>
      <c r="D465" s="122">
        <v>21.14</v>
      </c>
      <c r="E465" s="129">
        <f t="shared" si="7"/>
        <v>17.55</v>
      </c>
      <c r="F465" s="130"/>
    </row>
    <row r="466" spans="1:6">
      <c r="A466" s="127">
        <v>40372</v>
      </c>
      <c r="B466" s="128" t="s">
        <v>8370</v>
      </c>
      <c r="C466" s="127" t="s">
        <v>7</v>
      </c>
      <c r="D466" s="122">
        <v>212.06</v>
      </c>
      <c r="E466" s="129">
        <f t="shared" si="7"/>
        <v>176.04</v>
      </c>
      <c r="F466" s="130"/>
    </row>
    <row r="467" spans="1:6">
      <c r="A467" s="127">
        <v>40374</v>
      </c>
      <c r="B467" s="128" t="s">
        <v>8371</v>
      </c>
      <c r="C467" s="127" t="s">
        <v>7</v>
      </c>
      <c r="D467" s="122">
        <v>312.93</v>
      </c>
      <c r="E467" s="129">
        <f t="shared" si="7"/>
        <v>259.77999999999997</v>
      </c>
      <c r="F467" s="130"/>
    </row>
    <row r="468" spans="1:6">
      <c r="A468" s="127">
        <v>40373</v>
      </c>
      <c r="B468" s="128" t="s">
        <v>8372</v>
      </c>
      <c r="C468" s="127" t="s">
        <v>7</v>
      </c>
      <c r="D468" s="122">
        <v>276.12</v>
      </c>
      <c r="E468" s="129">
        <f t="shared" si="7"/>
        <v>229.22</v>
      </c>
      <c r="F468" s="130"/>
    </row>
    <row r="469" spans="1:6">
      <c r="A469" s="127">
        <v>40375</v>
      </c>
      <c r="B469" s="128" t="s">
        <v>8373</v>
      </c>
      <c r="C469" s="127" t="s">
        <v>7</v>
      </c>
      <c r="D469" s="122">
        <v>147.5</v>
      </c>
      <c r="E469" s="129">
        <f t="shared" si="7"/>
        <v>122.45</v>
      </c>
      <c r="F469" s="130"/>
    </row>
    <row r="470" spans="1:6">
      <c r="A470" s="127">
        <v>40678</v>
      </c>
      <c r="B470" s="128" t="s">
        <v>8374</v>
      </c>
      <c r="C470" s="127" t="s">
        <v>1</v>
      </c>
      <c r="D470" s="122">
        <v>367.38</v>
      </c>
      <c r="E470" s="129">
        <f t="shared" si="7"/>
        <v>304.98</v>
      </c>
      <c r="F470" s="130"/>
    </row>
    <row r="471" spans="1:6">
      <c r="A471" s="127">
        <v>40679</v>
      </c>
      <c r="B471" s="128" t="s">
        <v>8375</v>
      </c>
      <c r="C471" s="127" t="s">
        <v>8092</v>
      </c>
      <c r="D471" s="122">
        <v>714.01</v>
      </c>
      <c r="E471" s="129">
        <f t="shared" si="7"/>
        <v>592.73</v>
      </c>
      <c r="F471" s="130"/>
    </row>
    <row r="472" spans="1:6">
      <c r="A472" s="127">
        <v>40684</v>
      </c>
      <c r="B472" s="128" t="s">
        <v>8376</v>
      </c>
      <c r="C472" s="127" t="s">
        <v>8092</v>
      </c>
      <c r="D472" s="122">
        <v>761.58</v>
      </c>
      <c r="E472" s="129">
        <f t="shared" si="7"/>
        <v>632.22</v>
      </c>
      <c r="F472" s="130"/>
    </row>
    <row r="473" spans="1:6">
      <c r="A473" s="127">
        <v>40683</v>
      </c>
      <c r="B473" s="128" t="s">
        <v>8377</v>
      </c>
      <c r="C473" s="127" t="s">
        <v>1</v>
      </c>
      <c r="D473" s="122">
        <v>385.7</v>
      </c>
      <c r="E473" s="129">
        <f t="shared" si="7"/>
        <v>320.18</v>
      </c>
      <c r="F473" s="130"/>
    </row>
    <row r="474" spans="1:6">
      <c r="A474" s="127">
        <v>40685</v>
      </c>
      <c r="B474" s="128" t="s">
        <v>8378</v>
      </c>
      <c r="C474" s="127" t="s">
        <v>8092</v>
      </c>
      <c r="D474" s="122">
        <v>684.53</v>
      </c>
      <c r="E474" s="129">
        <f t="shared" si="7"/>
        <v>568.25</v>
      </c>
      <c r="F474" s="130"/>
    </row>
    <row r="475" spans="1:6">
      <c r="A475" s="127">
        <v>40686</v>
      </c>
      <c r="B475" s="128" t="s">
        <v>8379</v>
      </c>
      <c r="C475" s="127" t="s">
        <v>1</v>
      </c>
      <c r="D475" s="122">
        <v>509.12</v>
      </c>
      <c r="E475" s="129">
        <f t="shared" si="7"/>
        <v>422.64</v>
      </c>
      <c r="F475" s="130"/>
    </row>
    <row r="476" spans="1:6">
      <c r="A476" s="127">
        <v>40687</v>
      </c>
      <c r="B476" s="128" t="s">
        <v>8380</v>
      </c>
      <c r="C476" s="127" t="s">
        <v>1</v>
      </c>
      <c r="D476" s="122">
        <v>476.17</v>
      </c>
      <c r="E476" s="129">
        <f t="shared" si="7"/>
        <v>395.29</v>
      </c>
      <c r="F476" s="130"/>
    </row>
    <row r="477" spans="1:6">
      <c r="A477" s="127">
        <v>40676</v>
      </c>
      <c r="B477" s="128" t="s">
        <v>8381</v>
      </c>
      <c r="C477" s="127" t="s">
        <v>1</v>
      </c>
      <c r="D477" s="122">
        <v>302.72000000000003</v>
      </c>
      <c r="E477" s="129">
        <f t="shared" si="7"/>
        <v>251.3</v>
      </c>
      <c r="F477" s="130"/>
    </row>
    <row r="478" spans="1:6">
      <c r="A478" s="127">
        <v>40677</v>
      </c>
      <c r="B478" s="128" t="s">
        <v>8382</v>
      </c>
      <c r="C478" s="127" t="s">
        <v>8092</v>
      </c>
      <c r="D478" s="122">
        <v>640.11</v>
      </c>
      <c r="E478" s="129">
        <f t="shared" si="7"/>
        <v>531.38</v>
      </c>
      <c r="F478" s="130"/>
    </row>
    <row r="479" spans="1:6">
      <c r="A479" s="127">
        <v>40681</v>
      </c>
      <c r="B479" s="128" t="s">
        <v>8383</v>
      </c>
      <c r="C479" s="127" t="s">
        <v>8092</v>
      </c>
      <c r="D479" s="122">
        <v>707.56</v>
      </c>
      <c r="E479" s="129">
        <f t="shared" si="7"/>
        <v>587.37</v>
      </c>
      <c r="F479" s="130"/>
    </row>
    <row r="480" spans="1:6">
      <c r="A480" s="127">
        <v>40680</v>
      </c>
      <c r="B480" s="128" t="s">
        <v>8384</v>
      </c>
      <c r="C480" s="127" t="s">
        <v>1</v>
      </c>
      <c r="D480" s="122">
        <v>367.23</v>
      </c>
      <c r="E480" s="129">
        <f t="shared" si="7"/>
        <v>304.85000000000002</v>
      </c>
      <c r="F480" s="130"/>
    </row>
    <row r="481" spans="1:6">
      <c r="A481" s="127">
        <v>40682</v>
      </c>
      <c r="B481" s="128" t="s">
        <v>8385</v>
      </c>
      <c r="C481" s="127" t="s">
        <v>8092</v>
      </c>
      <c r="D481" s="122">
        <v>638.35</v>
      </c>
      <c r="E481" s="129">
        <f t="shared" si="7"/>
        <v>529.91999999999996</v>
      </c>
      <c r="F481" s="130"/>
    </row>
    <row r="482" spans="1:6">
      <c r="A482" s="127">
        <v>41189</v>
      </c>
      <c r="B482" s="128" t="s">
        <v>8386</v>
      </c>
      <c r="C482" s="127" t="s">
        <v>1</v>
      </c>
      <c r="D482" s="122">
        <v>39.75</v>
      </c>
      <c r="E482" s="129">
        <f t="shared" si="7"/>
        <v>33</v>
      </c>
      <c r="F482" s="130" t="s">
        <v>8118</v>
      </c>
    </row>
    <row r="483" spans="1:6">
      <c r="A483" s="127">
        <v>40728</v>
      </c>
      <c r="B483" s="128" t="s">
        <v>8387</v>
      </c>
      <c r="C483" s="127" t="s">
        <v>8092</v>
      </c>
      <c r="D483" s="122">
        <v>376.68</v>
      </c>
      <c r="E483" s="129">
        <f t="shared" si="7"/>
        <v>312.7</v>
      </c>
      <c r="F483" s="130" t="s">
        <v>8118</v>
      </c>
    </row>
    <row r="484" spans="1:6">
      <c r="A484" s="127">
        <v>40732</v>
      </c>
      <c r="B484" s="128" t="s">
        <v>8388</v>
      </c>
      <c r="C484" s="127" t="s">
        <v>8092</v>
      </c>
      <c r="D484" s="122">
        <v>634.65</v>
      </c>
      <c r="E484" s="129">
        <f t="shared" si="7"/>
        <v>526.85</v>
      </c>
      <c r="F484" s="130" t="s">
        <v>8118</v>
      </c>
    </row>
    <row r="485" spans="1:6">
      <c r="A485" s="127">
        <v>40733</v>
      </c>
      <c r="B485" s="128" t="s">
        <v>8389</v>
      </c>
      <c r="C485" s="127" t="s">
        <v>8092</v>
      </c>
      <c r="D485" s="122">
        <v>1571.4</v>
      </c>
      <c r="E485" s="129">
        <f t="shared" si="7"/>
        <v>1304.48</v>
      </c>
      <c r="F485" s="130" t="s">
        <v>8118</v>
      </c>
    </row>
    <row r="486" spans="1:6">
      <c r="A486" s="127">
        <v>40734</v>
      </c>
      <c r="B486" s="128" t="s">
        <v>8390</v>
      </c>
      <c r="C486" s="127" t="s">
        <v>8092</v>
      </c>
      <c r="D486" s="122">
        <v>2459.75</v>
      </c>
      <c r="E486" s="129">
        <f t="shared" si="7"/>
        <v>2041.93</v>
      </c>
      <c r="F486" s="130" t="s">
        <v>8118</v>
      </c>
    </row>
    <row r="487" spans="1:6">
      <c r="A487" s="127">
        <v>40735</v>
      </c>
      <c r="B487" s="128" t="s">
        <v>8391</v>
      </c>
      <c r="C487" s="127" t="s">
        <v>8092</v>
      </c>
      <c r="D487" s="122">
        <v>3553.21</v>
      </c>
      <c r="E487" s="129">
        <f t="shared" si="7"/>
        <v>2949.66</v>
      </c>
      <c r="F487" s="130" t="s">
        <v>8118</v>
      </c>
    </row>
    <row r="488" spans="1:6">
      <c r="A488" s="127">
        <v>40736</v>
      </c>
      <c r="B488" s="128" t="s">
        <v>8392</v>
      </c>
      <c r="C488" s="127" t="s">
        <v>8092</v>
      </c>
      <c r="D488" s="122">
        <v>4779.16</v>
      </c>
      <c r="E488" s="129">
        <f t="shared" si="7"/>
        <v>3967.37</v>
      </c>
      <c r="F488" s="130" t="s">
        <v>8118</v>
      </c>
    </row>
    <row r="489" spans="1:6">
      <c r="A489" s="127">
        <v>40737</v>
      </c>
      <c r="B489" s="128" t="s">
        <v>8393</v>
      </c>
      <c r="C489" s="127" t="s">
        <v>8092</v>
      </c>
      <c r="D489" s="122">
        <v>7592.7</v>
      </c>
      <c r="E489" s="129">
        <f t="shared" si="7"/>
        <v>6302.99</v>
      </c>
      <c r="F489" s="130" t="s">
        <v>8118</v>
      </c>
    </row>
    <row r="490" spans="1:6">
      <c r="A490" s="127">
        <v>40738</v>
      </c>
      <c r="B490" s="128" t="s">
        <v>8394</v>
      </c>
      <c r="C490" s="127" t="s">
        <v>8092</v>
      </c>
      <c r="D490" s="122">
        <v>4863.71</v>
      </c>
      <c r="E490" s="129">
        <f t="shared" si="7"/>
        <v>4037.55</v>
      </c>
      <c r="F490" s="130" t="s">
        <v>8118</v>
      </c>
    </row>
    <row r="491" spans="1:6">
      <c r="A491" s="127">
        <v>40739</v>
      </c>
      <c r="B491" s="128" t="s">
        <v>8395</v>
      </c>
      <c r="C491" s="127" t="s">
        <v>8092</v>
      </c>
      <c r="D491" s="122">
        <v>6545.98</v>
      </c>
      <c r="E491" s="129">
        <f t="shared" si="7"/>
        <v>5434.07</v>
      </c>
      <c r="F491" s="130" t="s">
        <v>8118</v>
      </c>
    </row>
    <row r="492" spans="1:6">
      <c r="A492" s="127">
        <v>40740</v>
      </c>
      <c r="B492" s="128" t="s">
        <v>8396</v>
      </c>
      <c r="C492" s="127" t="s">
        <v>8092</v>
      </c>
      <c r="D492" s="122">
        <v>10150.09</v>
      </c>
      <c r="E492" s="129">
        <f t="shared" si="7"/>
        <v>8425.98</v>
      </c>
      <c r="F492" s="130" t="s">
        <v>8118</v>
      </c>
    </row>
    <row r="493" spans="1:6">
      <c r="A493" s="127">
        <v>40741</v>
      </c>
      <c r="B493" s="128" t="s">
        <v>8397</v>
      </c>
      <c r="C493" s="127" t="s">
        <v>8092</v>
      </c>
      <c r="D493" s="122">
        <v>6182.11</v>
      </c>
      <c r="E493" s="129">
        <f t="shared" si="7"/>
        <v>5132.01</v>
      </c>
      <c r="F493" s="130" t="s">
        <v>8118</v>
      </c>
    </row>
    <row r="494" spans="1:6">
      <c r="A494" s="127">
        <v>40742</v>
      </c>
      <c r="B494" s="128" t="s">
        <v>8398</v>
      </c>
      <c r="C494" s="127" t="s">
        <v>8092</v>
      </c>
      <c r="D494" s="122">
        <v>12705.51</v>
      </c>
      <c r="E494" s="129">
        <f t="shared" si="7"/>
        <v>10547.34</v>
      </c>
      <c r="F494" s="130" t="s">
        <v>8118</v>
      </c>
    </row>
    <row r="495" spans="1:6">
      <c r="A495" s="127">
        <v>40729</v>
      </c>
      <c r="B495" s="128" t="s">
        <v>8399</v>
      </c>
      <c r="C495" s="127" t="s">
        <v>8092</v>
      </c>
      <c r="D495" s="122">
        <v>316.72000000000003</v>
      </c>
      <c r="E495" s="129">
        <f t="shared" si="7"/>
        <v>262.92</v>
      </c>
      <c r="F495" s="130" t="s">
        <v>8118</v>
      </c>
    </row>
    <row r="496" spans="1:6">
      <c r="A496" s="127">
        <v>40730</v>
      </c>
      <c r="B496" s="128" t="s">
        <v>8400</v>
      </c>
      <c r="C496" s="127" t="s">
        <v>8092</v>
      </c>
      <c r="D496" s="122">
        <v>376.68</v>
      </c>
      <c r="E496" s="129">
        <f t="shared" si="7"/>
        <v>312.7</v>
      </c>
      <c r="F496" s="130" t="s">
        <v>8118</v>
      </c>
    </row>
    <row r="497" spans="1:6">
      <c r="A497" s="127">
        <v>40731</v>
      </c>
      <c r="B497" s="128" t="s">
        <v>8401</v>
      </c>
      <c r="C497" s="127" t="s">
        <v>8092</v>
      </c>
      <c r="D497" s="122">
        <v>449.18</v>
      </c>
      <c r="E497" s="129">
        <f t="shared" si="7"/>
        <v>372.88</v>
      </c>
      <c r="F497" s="130" t="s">
        <v>8118</v>
      </c>
    </row>
    <row r="498" spans="1:6" ht="40.5">
      <c r="A498" s="127">
        <v>40650</v>
      </c>
      <c r="B498" s="128" t="s">
        <v>33867</v>
      </c>
      <c r="C498" s="127" t="s">
        <v>1</v>
      </c>
      <c r="D498" s="122">
        <v>57.13</v>
      </c>
      <c r="E498" s="129">
        <f t="shared" si="7"/>
        <v>47.43</v>
      </c>
      <c r="F498" s="130" t="s">
        <v>8118</v>
      </c>
    </row>
    <row r="499" spans="1:6">
      <c r="A499" s="127">
        <v>40637</v>
      </c>
      <c r="B499" s="128" t="s">
        <v>33868</v>
      </c>
      <c r="C499" s="127" t="s">
        <v>1</v>
      </c>
      <c r="D499" s="122">
        <v>31.47</v>
      </c>
      <c r="E499" s="129">
        <f t="shared" si="7"/>
        <v>26.12</v>
      </c>
      <c r="F499" s="130"/>
    </row>
    <row r="500" spans="1:6">
      <c r="A500" s="127">
        <v>40636</v>
      </c>
      <c r="B500" s="128" t="s">
        <v>33869</v>
      </c>
      <c r="C500" s="127" t="s">
        <v>1</v>
      </c>
      <c r="D500" s="122">
        <v>26.13</v>
      </c>
      <c r="E500" s="129">
        <f t="shared" si="7"/>
        <v>21.69</v>
      </c>
      <c r="F500" s="130"/>
    </row>
    <row r="501" spans="1:6" ht="40.5">
      <c r="A501" s="127">
        <v>40712</v>
      </c>
      <c r="B501" s="128" t="s">
        <v>33870</v>
      </c>
      <c r="C501" s="127" t="s">
        <v>1</v>
      </c>
      <c r="D501" s="122">
        <v>94.93</v>
      </c>
      <c r="E501" s="129">
        <f t="shared" si="7"/>
        <v>78.81</v>
      </c>
      <c r="F501" s="130" t="s">
        <v>8118</v>
      </c>
    </row>
    <row r="502" spans="1:6" ht="40.5">
      <c r="A502" s="127">
        <v>40713</v>
      </c>
      <c r="B502" s="128" t="s">
        <v>33871</v>
      </c>
      <c r="C502" s="127" t="s">
        <v>1</v>
      </c>
      <c r="D502" s="122">
        <v>118.32</v>
      </c>
      <c r="E502" s="129">
        <f t="shared" si="7"/>
        <v>98.22</v>
      </c>
      <c r="F502" s="130" t="s">
        <v>8118</v>
      </c>
    </row>
    <row r="503" spans="1:6" ht="40.5">
      <c r="A503" s="127">
        <v>41262</v>
      </c>
      <c r="B503" s="128" t="s">
        <v>33872</v>
      </c>
      <c r="C503" s="127" t="s">
        <v>1</v>
      </c>
      <c r="D503" s="122">
        <v>95.21</v>
      </c>
      <c r="E503" s="129">
        <f t="shared" si="7"/>
        <v>79.040000000000006</v>
      </c>
      <c r="F503" s="130"/>
    </row>
    <row r="504" spans="1:6">
      <c r="A504" s="127">
        <v>41259</v>
      </c>
      <c r="B504" s="128" t="s">
        <v>8402</v>
      </c>
      <c r="C504" s="127" t="s">
        <v>1</v>
      </c>
      <c r="D504" s="122">
        <v>23.96</v>
      </c>
      <c r="E504" s="129">
        <f t="shared" si="7"/>
        <v>19.89</v>
      </c>
      <c r="F504" s="130"/>
    </row>
    <row r="505" spans="1:6" ht="40.5">
      <c r="A505" s="127">
        <v>40640</v>
      </c>
      <c r="B505" s="128" t="s">
        <v>33873</v>
      </c>
      <c r="C505" s="127" t="s">
        <v>1</v>
      </c>
      <c r="D505" s="122">
        <v>96.2</v>
      </c>
      <c r="E505" s="129">
        <f t="shared" si="7"/>
        <v>79.86</v>
      </c>
      <c r="F505" s="130" t="s">
        <v>8118</v>
      </c>
    </row>
    <row r="506" spans="1:6" ht="40.5">
      <c r="A506" s="127">
        <v>40642</v>
      </c>
      <c r="B506" s="128" t="s">
        <v>33874</v>
      </c>
      <c r="C506" s="127" t="s">
        <v>1</v>
      </c>
      <c r="D506" s="122">
        <v>99.65</v>
      </c>
      <c r="E506" s="129">
        <f t="shared" si="7"/>
        <v>82.72</v>
      </c>
      <c r="F506" s="130" t="s">
        <v>8118</v>
      </c>
    </row>
    <row r="507" spans="1:6" ht="40.5">
      <c r="A507" s="127">
        <v>40643</v>
      </c>
      <c r="B507" s="128" t="s">
        <v>33875</v>
      </c>
      <c r="C507" s="127" t="s">
        <v>1</v>
      </c>
      <c r="D507" s="122">
        <v>107.11</v>
      </c>
      <c r="E507" s="129">
        <f t="shared" si="7"/>
        <v>88.92</v>
      </c>
      <c r="F507" s="130" t="s">
        <v>8118</v>
      </c>
    </row>
    <row r="508" spans="1:6" ht="27">
      <c r="A508" s="127">
        <v>40641</v>
      </c>
      <c r="B508" s="128" t="s">
        <v>33876</v>
      </c>
      <c r="C508" s="127" t="s">
        <v>1</v>
      </c>
      <c r="D508" s="122">
        <v>95.04</v>
      </c>
      <c r="E508" s="129">
        <f t="shared" si="7"/>
        <v>78.900000000000006</v>
      </c>
      <c r="F508" s="130" t="s">
        <v>8118</v>
      </c>
    </row>
    <row r="509" spans="1:6" ht="40.5">
      <c r="A509" s="127">
        <v>40648</v>
      </c>
      <c r="B509" s="128" t="s">
        <v>33877</v>
      </c>
      <c r="C509" s="127" t="s">
        <v>1</v>
      </c>
      <c r="D509" s="122">
        <v>124.89</v>
      </c>
      <c r="E509" s="129">
        <f t="shared" si="7"/>
        <v>103.68</v>
      </c>
      <c r="F509" s="130" t="s">
        <v>8118</v>
      </c>
    </row>
    <row r="510" spans="1:6" ht="27">
      <c r="A510" s="127">
        <v>40649</v>
      </c>
      <c r="B510" s="128" t="s">
        <v>33878</v>
      </c>
      <c r="C510" s="127" t="s">
        <v>1</v>
      </c>
      <c r="D510" s="122">
        <v>107.05</v>
      </c>
      <c r="E510" s="129">
        <f t="shared" si="7"/>
        <v>88.87</v>
      </c>
      <c r="F510" s="130" t="s">
        <v>8118</v>
      </c>
    </row>
    <row r="511" spans="1:6" ht="40.5">
      <c r="A511" s="127">
        <v>40645</v>
      </c>
      <c r="B511" s="128" t="s">
        <v>33879</v>
      </c>
      <c r="C511" s="127" t="s">
        <v>1</v>
      </c>
      <c r="D511" s="122">
        <v>220.71</v>
      </c>
      <c r="E511" s="129">
        <f t="shared" si="7"/>
        <v>183.22</v>
      </c>
      <c r="F511" s="130" t="s">
        <v>8118</v>
      </c>
    </row>
    <row r="512" spans="1:6" ht="40.5">
      <c r="A512" s="127">
        <v>40644</v>
      </c>
      <c r="B512" s="128" t="s">
        <v>33880</v>
      </c>
      <c r="C512" s="127" t="s">
        <v>1</v>
      </c>
      <c r="D512" s="122">
        <v>137.94</v>
      </c>
      <c r="E512" s="129">
        <f t="shared" si="7"/>
        <v>114.51</v>
      </c>
      <c r="F512" s="130" t="s">
        <v>8118</v>
      </c>
    </row>
    <row r="513" spans="1:6" ht="40.5">
      <c r="A513" s="127">
        <v>40646</v>
      </c>
      <c r="B513" s="128" t="s">
        <v>33881</v>
      </c>
      <c r="C513" s="127" t="s">
        <v>1</v>
      </c>
      <c r="D513" s="122">
        <v>121.21</v>
      </c>
      <c r="E513" s="129">
        <f t="shared" si="7"/>
        <v>100.62</v>
      </c>
      <c r="F513" s="130" t="s">
        <v>8118</v>
      </c>
    </row>
    <row r="514" spans="1:6" ht="27">
      <c r="A514" s="127">
        <v>40647</v>
      </c>
      <c r="B514" s="128" t="s">
        <v>33882</v>
      </c>
      <c r="C514" s="127" t="s">
        <v>1</v>
      </c>
      <c r="D514" s="122">
        <v>117.43</v>
      </c>
      <c r="E514" s="129">
        <f t="shared" ref="E514:E577" si="8">ROUND((D514/(1+$K$1))*(1+$M$1),2)</f>
        <v>97.48</v>
      </c>
      <c r="F514" s="130" t="s">
        <v>8118</v>
      </c>
    </row>
    <row r="515" spans="1:6" ht="40.5">
      <c r="A515" s="127">
        <v>40704</v>
      </c>
      <c r="B515" s="128" t="s">
        <v>33883</v>
      </c>
      <c r="C515" s="127" t="s">
        <v>1</v>
      </c>
      <c r="D515" s="122">
        <v>96.54</v>
      </c>
      <c r="E515" s="129">
        <f t="shared" si="8"/>
        <v>80.14</v>
      </c>
      <c r="F515" s="130" t="s">
        <v>8118</v>
      </c>
    </row>
    <row r="516" spans="1:6" ht="40.5">
      <c r="A516" s="127">
        <v>41107</v>
      </c>
      <c r="B516" s="128" t="s">
        <v>33884</v>
      </c>
      <c r="C516" s="127" t="s">
        <v>1</v>
      </c>
      <c r="D516" s="122">
        <v>124.15</v>
      </c>
      <c r="E516" s="129">
        <f t="shared" si="8"/>
        <v>103.06</v>
      </c>
      <c r="F516" s="130" t="s">
        <v>8118</v>
      </c>
    </row>
    <row r="517" spans="1:6" ht="40.5">
      <c r="A517" s="127">
        <v>40638</v>
      </c>
      <c r="B517" s="128" t="s">
        <v>33885</v>
      </c>
      <c r="C517" s="127" t="s">
        <v>1</v>
      </c>
      <c r="D517" s="122">
        <v>480.08</v>
      </c>
      <c r="E517" s="129">
        <f t="shared" si="8"/>
        <v>398.53</v>
      </c>
      <c r="F517" s="130"/>
    </row>
    <row r="518" spans="1:6" ht="40.5">
      <c r="A518" s="127">
        <v>41188</v>
      </c>
      <c r="B518" s="128" t="s">
        <v>33886</v>
      </c>
      <c r="C518" s="127" t="s">
        <v>1</v>
      </c>
      <c r="D518" s="122">
        <v>765.27</v>
      </c>
      <c r="E518" s="129">
        <f t="shared" si="8"/>
        <v>635.28</v>
      </c>
      <c r="F518" s="130"/>
    </row>
    <row r="519" spans="1:6" ht="40.5">
      <c r="A519" s="127">
        <v>41187</v>
      </c>
      <c r="B519" s="128" t="s">
        <v>33887</v>
      </c>
      <c r="C519" s="127" t="s">
        <v>1</v>
      </c>
      <c r="D519" s="122">
        <v>1009.92</v>
      </c>
      <c r="E519" s="129">
        <f t="shared" si="8"/>
        <v>838.37</v>
      </c>
      <c r="F519" s="130"/>
    </row>
    <row r="520" spans="1:6" ht="40.5">
      <c r="A520" s="127">
        <v>40705</v>
      </c>
      <c r="B520" s="128" t="s">
        <v>33888</v>
      </c>
      <c r="C520" s="127" t="s">
        <v>1</v>
      </c>
      <c r="D520" s="122">
        <v>75.58</v>
      </c>
      <c r="E520" s="129">
        <f t="shared" si="8"/>
        <v>62.74</v>
      </c>
      <c r="F520" s="130" t="s">
        <v>8118</v>
      </c>
    </row>
    <row r="521" spans="1:6" ht="27">
      <c r="A521" s="127">
        <v>40639</v>
      </c>
      <c r="B521" s="128" t="s">
        <v>8403</v>
      </c>
      <c r="C521" s="127" t="s">
        <v>1</v>
      </c>
      <c r="D521" s="122">
        <v>485.93</v>
      </c>
      <c r="E521" s="129">
        <f t="shared" si="8"/>
        <v>403.39</v>
      </c>
      <c r="F521" s="130"/>
    </row>
    <row r="522" spans="1:6" ht="40.5">
      <c r="A522" s="127">
        <v>41227</v>
      </c>
      <c r="B522" s="128" t="s">
        <v>33889</v>
      </c>
      <c r="C522" s="127" t="s">
        <v>1</v>
      </c>
      <c r="D522" s="122">
        <v>135.19</v>
      </c>
      <c r="E522" s="129">
        <f t="shared" si="8"/>
        <v>112.23</v>
      </c>
      <c r="F522" s="130"/>
    </row>
    <row r="523" spans="1:6">
      <c r="A523" s="127">
        <v>40951</v>
      </c>
      <c r="B523" s="128" t="s">
        <v>8404</v>
      </c>
      <c r="C523" s="127" t="s">
        <v>1</v>
      </c>
      <c r="D523" s="122">
        <v>25.02</v>
      </c>
      <c r="E523" s="129">
        <f t="shared" si="8"/>
        <v>20.77</v>
      </c>
      <c r="F523" s="130"/>
    </row>
    <row r="524" spans="1:6">
      <c r="A524" s="127">
        <v>41121</v>
      </c>
      <c r="B524" s="128" t="s">
        <v>8405</v>
      </c>
      <c r="C524" s="127" t="s">
        <v>1</v>
      </c>
      <c r="D524" s="122">
        <v>26.36</v>
      </c>
      <c r="E524" s="129">
        <f t="shared" si="8"/>
        <v>21.88</v>
      </c>
      <c r="F524" s="130"/>
    </row>
    <row r="525" spans="1:6">
      <c r="A525" s="127">
        <v>41120</v>
      </c>
      <c r="B525" s="128" t="s">
        <v>8406</v>
      </c>
      <c r="C525" s="127" t="s">
        <v>1</v>
      </c>
      <c r="D525" s="122">
        <v>16.260000000000002</v>
      </c>
      <c r="E525" s="129">
        <f t="shared" si="8"/>
        <v>13.5</v>
      </c>
      <c r="F525" s="130"/>
    </row>
    <row r="526" spans="1:6">
      <c r="A526" s="127">
        <v>41128</v>
      </c>
      <c r="B526" s="128" t="s">
        <v>33890</v>
      </c>
      <c r="C526" s="127" t="s">
        <v>1</v>
      </c>
      <c r="D526" s="122">
        <v>7.12</v>
      </c>
      <c r="E526" s="129">
        <f t="shared" si="8"/>
        <v>5.91</v>
      </c>
      <c r="F526" s="130"/>
    </row>
    <row r="527" spans="1:6">
      <c r="A527" s="127">
        <v>41129</v>
      </c>
      <c r="B527" s="128" t="s">
        <v>8407</v>
      </c>
      <c r="C527" s="127" t="s">
        <v>1</v>
      </c>
      <c r="D527" s="122">
        <v>8.2799999999999994</v>
      </c>
      <c r="E527" s="129">
        <f t="shared" si="8"/>
        <v>6.87</v>
      </c>
      <c r="F527" s="130"/>
    </row>
    <row r="528" spans="1:6">
      <c r="A528" s="127">
        <v>41131</v>
      </c>
      <c r="B528" s="128" t="s">
        <v>8408</v>
      </c>
      <c r="C528" s="127" t="s">
        <v>1</v>
      </c>
      <c r="D528" s="122">
        <v>9.44</v>
      </c>
      <c r="E528" s="129">
        <f t="shared" si="8"/>
        <v>7.84</v>
      </c>
      <c r="F528" s="130"/>
    </row>
    <row r="529" spans="1:6">
      <c r="A529" s="127">
        <v>41130</v>
      </c>
      <c r="B529" s="128" t="s">
        <v>8409</v>
      </c>
      <c r="C529" s="127" t="s">
        <v>1</v>
      </c>
      <c r="D529" s="122">
        <v>14.23</v>
      </c>
      <c r="E529" s="129">
        <f t="shared" si="8"/>
        <v>11.81</v>
      </c>
      <c r="F529" s="130"/>
    </row>
    <row r="530" spans="1:6" ht="40.5">
      <c r="A530" s="127">
        <v>40997</v>
      </c>
      <c r="B530" s="128" t="s">
        <v>33891</v>
      </c>
      <c r="C530" s="127" t="s">
        <v>7</v>
      </c>
      <c r="D530" s="122">
        <v>102.97</v>
      </c>
      <c r="E530" s="129">
        <f t="shared" si="8"/>
        <v>85.48</v>
      </c>
      <c r="F530" s="130"/>
    </row>
    <row r="531" spans="1:6">
      <c r="A531" s="127">
        <v>40724</v>
      </c>
      <c r="B531" s="128" t="s">
        <v>8410</v>
      </c>
      <c r="C531" s="127" t="s">
        <v>7</v>
      </c>
      <c r="D531" s="122">
        <v>183.43</v>
      </c>
      <c r="E531" s="129">
        <f t="shared" si="8"/>
        <v>152.27000000000001</v>
      </c>
      <c r="F531" s="130"/>
    </row>
    <row r="532" spans="1:6" ht="40.5">
      <c r="A532" s="127">
        <v>40722</v>
      </c>
      <c r="B532" s="128" t="s">
        <v>33892</v>
      </c>
      <c r="C532" s="127" t="s">
        <v>7</v>
      </c>
      <c r="D532" s="122">
        <v>9.82</v>
      </c>
      <c r="E532" s="129">
        <f t="shared" si="8"/>
        <v>8.15</v>
      </c>
      <c r="F532" s="130"/>
    </row>
    <row r="533" spans="1:6">
      <c r="A533" s="127">
        <v>40998</v>
      </c>
      <c r="B533" s="128" t="s">
        <v>8411</v>
      </c>
      <c r="C533" s="127" t="s">
        <v>7</v>
      </c>
      <c r="D533" s="122">
        <v>10.34</v>
      </c>
      <c r="E533" s="129">
        <f t="shared" si="8"/>
        <v>8.58</v>
      </c>
      <c r="F533" s="130"/>
    </row>
    <row r="534" spans="1:6">
      <c r="A534" s="127">
        <v>40723</v>
      </c>
      <c r="B534" s="128" t="s">
        <v>8412</v>
      </c>
      <c r="C534" s="127" t="s">
        <v>7</v>
      </c>
      <c r="D534" s="122">
        <v>77.3</v>
      </c>
      <c r="E534" s="129">
        <f t="shared" si="8"/>
        <v>64.17</v>
      </c>
      <c r="F534" s="130"/>
    </row>
    <row r="535" spans="1:6">
      <c r="A535" s="127">
        <v>40335</v>
      </c>
      <c r="B535" s="128" t="s">
        <v>8413</v>
      </c>
      <c r="C535" s="127" t="s">
        <v>3</v>
      </c>
      <c r="D535" s="122">
        <v>587.76</v>
      </c>
      <c r="E535" s="129">
        <f t="shared" si="8"/>
        <v>487.92</v>
      </c>
      <c r="F535" s="130" t="s">
        <v>8118</v>
      </c>
    </row>
    <row r="536" spans="1:6">
      <c r="A536" s="127">
        <v>40334</v>
      </c>
      <c r="B536" s="128" t="s">
        <v>8414</v>
      </c>
      <c r="C536" s="127" t="s">
        <v>3</v>
      </c>
      <c r="D536" s="122">
        <v>796.67</v>
      </c>
      <c r="E536" s="129">
        <f t="shared" si="8"/>
        <v>661.35</v>
      </c>
      <c r="F536" s="130" t="s">
        <v>8118</v>
      </c>
    </row>
    <row r="537" spans="1:6" ht="40.5">
      <c r="A537" s="127">
        <v>40333</v>
      </c>
      <c r="B537" s="128" t="s">
        <v>33893</v>
      </c>
      <c r="C537" s="127" t="s">
        <v>3</v>
      </c>
      <c r="D537" s="122">
        <v>293.88</v>
      </c>
      <c r="E537" s="129">
        <f t="shared" si="8"/>
        <v>243.96</v>
      </c>
      <c r="F537" s="130" t="s">
        <v>8118</v>
      </c>
    </row>
    <row r="538" spans="1:6" ht="40.5">
      <c r="A538" s="127">
        <v>40332</v>
      </c>
      <c r="B538" s="128" t="s">
        <v>33894</v>
      </c>
      <c r="C538" s="127" t="s">
        <v>3</v>
      </c>
      <c r="D538" s="122">
        <v>398.33</v>
      </c>
      <c r="E538" s="129">
        <f t="shared" si="8"/>
        <v>330.67</v>
      </c>
      <c r="F538" s="130" t="s">
        <v>8118</v>
      </c>
    </row>
    <row r="539" spans="1:6">
      <c r="A539" s="127">
        <v>40675</v>
      </c>
      <c r="B539" s="128" t="s">
        <v>8415</v>
      </c>
      <c r="C539" s="127" t="s">
        <v>8092</v>
      </c>
      <c r="D539" s="122">
        <v>209.31</v>
      </c>
      <c r="E539" s="129">
        <f t="shared" si="8"/>
        <v>173.76</v>
      </c>
      <c r="F539" s="130"/>
    </row>
    <row r="540" spans="1:6">
      <c r="A540" s="127">
        <v>40673</v>
      </c>
      <c r="B540" s="128" t="s">
        <v>8416</v>
      </c>
      <c r="C540" s="127" t="s">
        <v>8092</v>
      </c>
      <c r="D540" s="122">
        <v>72.209999999999994</v>
      </c>
      <c r="E540" s="129">
        <f t="shared" si="8"/>
        <v>59.94</v>
      </c>
      <c r="F540" s="130"/>
    </row>
    <row r="541" spans="1:6">
      <c r="A541" s="127">
        <v>40674</v>
      </c>
      <c r="B541" s="128" t="s">
        <v>8417</v>
      </c>
      <c r="C541" s="127" t="s">
        <v>8092</v>
      </c>
      <c r="D541" s="122">
        <v>77.62</v>
      </c>
      <c r="E541" s="129">
        <f t="shared" si="8"/>
        <v>64.44</v>
      </c>
      <c r="F541" s="130"/>
    </row>
    <row r="542" spans="1:6">
      <c r="A542" s="127">
        <v>41037</v>
      </c>
      <c r="B542" s="128" t="s">
        <v>8418</v>
      </c>
      <c r="C542" s="127" t="s">
        <v>1</v>
      </c>
      <c r="D542" s="122">
        <v>69.73</v>
      </c>
      <c r="E542" s="129">
        <f t="shared" si="8"/>
        <v>57.89</v>
      </c>
      <c r="F542" s="130"/>
    </row>
    <row r="543" spans="1:6">
      <c r="A543" s="127">
        <v>40258</v>
      </c>
      <c r="B543" s="128" t="s">
        <v>8419</v>
      </c>
      <c r="C543" s="127" t="s">
        <v>7</v>
      </c>
      <c r="D543" s="122">
        <v>67.44</v>
      </c>
      <c r="E543" s="129">
        <f t="shared" si="8"/>
        <v>55.98</v>
      </c>
      <c r="F543" s="130"/>
    </row>
    <row r="544" spans="1:6">
      <c r="A544" s="127">
        <v>40261</v>
      </c>
      <c r="B544" s="128" t="s">
        <v>8420</v>
      </c>
      <c r="C544" s="127" t="s">
        <v>7</v>
      </c>
      <c r="D544" s="122">
        <v>76.06</v>
      </c>
      <c r="E544" s="129">
        <f t="shared" si="8"/>
        <v>63.14</v>
      </c>
      <c r="F544" s="130"/>
    </row>
    <row r="545" spans="1:6">
      <c r="A545" s="127">
        <v>40259</v>
      </c>
      <c r="B545" s="128" t="s">
        <v>8421</v>
      </c>
      <c r="C545" s="127" t="s">
        <v>7</v>
      </c>
      <c r="D545" s="122">
        <v>99.39</v>
      </c>
      <c r="E545" s="129">
        <f t="shared" si="8"/>
        <v>82.51</v>
      </c>
      <c r="F545" s="130"/>
    </row>
    <row r="546" spans="1:6">
      <c r="A546" s="127">
        <v>40262</v>
      </c>
      <c r="B546" s="128" t="s">
        <v>8422</v>
      </c>
      <c r="C546" s="127" t="s">
        <v>7</v>
      </c>
      <c r="D546" s="122">
        <v>108.01</v>
      </c>
      <c r="E546" s="129">
        <f t="shared" si="8"/>
        <v>89.66</v>
      </c>
      <c r="F546" s="130"/>
    </row>
    <row r="547" spans="1:6">
      <c r="A547" s="127">
        <v>40260</v>
      </c>
      <c r="B547" s="128" t="s">
        <v>8423</v>
      </c>
      <c r="C547" s="127" t="s">
        <v>7</v>
      </c>
      <c r="D547" s="122">
        <v>147.33000000000001</v>
      </c>
      <c r="E547" s="129">
        <f t="shared" si="8"/>
        <v>122.3</v>
      </c>
      <c r="F547" s="130"/>
    </row>
    <row r="548" spans="1:6">
      <c r="A548" s="127">
        <v>40263</v>
      </c>
      <c r="B548" s="128" t="s">
        <v>8424</v>
      </c>
      <c r="C548" s="127" t="s">
        <v>7</v>
      </c>
      <c r="D548" s="122">
        <v>155.94999999999999</v>
      </c>
      <c r="E548" s="129">
        <f t="shared" si="8"/>
        <v>129.46</v>
      </c>
      <c r="F548" s="130"/>
    </row>
    <row r="549" spans="1:6">
      <c r="A549" s="127">
        <v>40267</v>
      </c>
      <c r="B549" s="128" t="s">
        <v>8425</v>
      </c>
      <c r="C549" s="127" t="s">
        <v>7</v>
      </c>
      <c r="D549" s="122">
        <v>160.63999999999999</v>
      </c>
      <c r="E549" s="129">
        <f t="shared" si="8"/>
        <v>133.35</v>
      </c>
      <c r="F549" s="130"/>
    </row>
    <row r="550" spans="1:6">
      <c r="A550" s="127">
        <v>40264</v>
      </c>
      <c r="B550" s="128" t="s">
        <v>8426</v>
      </c>
      <c r="C550" s="127" t="s">
        <v>7</v>
      </c>
      <c r="D550" s="122">
        <v>152.02000000000001</v>
      </c>
      <c r="E550" s="129">
        <f t="shared" si="8"/>
        <v>126.2</v>
      </c>
      <c r="F550" s="130"/>
    </row>
    <row r="551" spans="1:6">
      <c r="A551" s="127">
        <v>40268</v>
      </c>
      <c r="B551" s="128" t="s">
        <v>8427</v>
      </c>
      <c r="C551" s="127" t="s">
        <v>7</v>
      </c>
      <c r="D551" s="122">
        <v>197.81</v>
      </c>
      <c r="E551" s="129">
        <f t="shared" si="8"/>
        <v>164.21</v>
      </c>
      <c r="F551" s="130"/>
    </row>
    <row r="552" spans="1:6">
      <c r="A552" s="127">
        <v>40265</v>
      </c>
      <c r="B552" s="128" t="s">
        <v>8428</v>
      </c>
      <c r="C552" s="127" t="s">
        <v>7</v>
      </c>
      <c r="D552" s="122">
        <v>189.19</v>
      </c>
      <c r="E552" s="129">
        <f t="shared" si="8"/>
        <v>157.05000000000001</v>
      </c>
      <c r="F552" s="130"/>
    </row>
    <row r="553" spans="1:6">
      <c r="A553" s="127">
        <v>40269</v>
      </c>
      <c r="B553" s="128" t="s">
        <v>8429</v>
      </c>
      <c r="C553" s="127" t="s">
        <v>7</v>
      </c>
      <c r="D553" s="122">
        <v>344.64</v>
      </c>
      <c r="E553" s="129">
        <f t="shared" si="8"/>
        <v>286.10000000000002</v>
      </c>
      <c r="F553" s="130"/>
    </row>
    <row r="554" spans="1:6">
      <c r="A554" s="127">
        <v>40266</v>
      </c>
      <c r="B554" s="128" t="s">
        <v>8430</v>
      </c>
      <c r="C554" s="127" t="s">
        <v>7</v>
      </c>
      <c r="D554" s="122">
        <v>336.02</v>
      </c>
      <c r="E554" s="129">
        <f t="shared" si="8"/>
        <v>278.94</v>
      </c>
      <c r="F554" s="130"/>
    </row>
    <row r="555" spans="1:6">
      <c r="A555" s="127">
        <v>40276</v>
      </c>
      <c r="B555" s="128" t="s">
        <v>8431</v>
      </c>
      <c r="C555" s="127" t="s">
        <v>7</v>
      </c>
      <c r="D555" s="122">
        <v>272.67</v>
      </c>
      <c r="E555" s="129">
        <f t="shared" si="8"/>
        <v>226.35</v>
      </c>
      <c r="F555" s="130"/>
    </row>
    <row r="556" spans="1:6">
      <c r="A556" s="127">
        <v>40256</v>
      </c>
      <c r="B556" s="128" t="s">
        <v>8432</v>
      </c>
      <c r="C556" s="127" t="s">
        <v>7</v>
      </c>
      <c r="D556" s="122">
        <v>99.39</v>
      </c>
      <c r="E556" s="129">
        <f t="shared" si="8"/>
        <v>82.51</v>
      </c>
      <c r="F556" s="130"/>
    </row>
    <row r="557" spans="1:6" ht="27">
      <c r="A557" s="127">
        <v>40257</v>
      </c>
      <c r="B557" s="128" t="s">
        <v>8433</v>
      </c>
      <c r="C557" s="127" t="s">
        <v>7</v>
      </c>
      <c r="D557" s="122">
        <v>226.26</v>
      </c>
      <c r="E557" s="129">
        <f t="shared" si="8"/>
        <v>187.83</v>
      </c>
      <c r="F557" s="130"/>
    </row>
    <row r="558" spans="1:6">
      <c r="A558" s="127">
        <v>40282</v>
      </c>
      <c r="B558" s="128" t="s">
        <v>8434</v>
      </c>
      <c r="C558" s="127" t="s">
        <v>7</v>
      </c>
      <c r="D558" s="122">
        <v>11.92</v>
      </c>
      <c r="E558" s="129">
        <f t="shared" si="8"/>
        <v>9.9</v>
      </c>
      <c r="F558" s="130"/>
    </row>
    <row r="559" spans="1:6">
      <c r="A559" s="127">
        <v>40285</v>
      </c>
      <c r="B559" s="128" t="s">
        <v>8435</v>
      </c>
      <c r="C559" s="127" t="s">
        <v>7</v>
      </c>
      <c r="D559" s="122">
        <v>20.54</v>
      </c>
      <c r="E559" s="129">
        <f t="shared" si="8"/>
        <v>17.05</v>
      </c>
      <c r="F559" s="130"/>
    </row>
    <row r="560" spans="1:6">
      <c r="A560" s="127">
        <v>40283</v>
      </c>
      <c r="B560" s="128" t="s">
        <v>8436</v>
      </c>
      <c r="C560" s="127" t="s">
        <v>7</v>
      </c>
      <c r="D560" s="122">
        <v>13.12</v>
      </c>
      <c r="E560" s="129">
        <f t="shared" si="8"/>
        <v>10.89</v>
      </c>
      <c r="F560" s="130"/>
    </row>
    <row r="561" spans="1:6">
      <c r="A561" s="127">
        <v>40286</v>
      </c>
      <c r="B561" s="128" t="s">
        <v>8437</v>
      </c>
      <c r="C561" s="127" t="s">
        <v>7</v>
      </c>
      <c r="D561" s="122">
        <v>21.74</v>
      </c>
      <c r="E561" s="129">
        <f t="shared" si="8"/>
        <v>18.05</v>
      </c>
      <c r="F561" s="130"/>
    </row>
    <row r="562" spans="1:6">
      <c r="A562" s="127">
        <v>40284</v>
      </c>
      <c r="B562" s="128" t="s">
        <v>8438</v>
      </c>
      <c r="C562" s="127" t="s">
        <v>7</v>
      </c>
      <c r="D562" s="122">
        <v>15.43</v>
      </c>
      <c r="E562" s="129">
        <f t="shared" si="8"/>
        <v>12.81</v>
      </c>
      <c r="F562" s="130"/>
    </row>
    <row r="563" spans="1:6">
      <c r="A563" s="127">
        <v>40287</v>
      </c>
      <c r="B563" s="128" t="s">
        <v>8439</v>
      </c>
      <c r="C563" s="127" t="s">
        <v>7</v>
      </c>
      <c r="D563" s="122">
        <v>24.05</v>
      </c>
      <c r="E563" s="129">
        <f t="shared" si="8"/>
        <v>19.96</v>
      </c>
      <c r="F563" s="130"/>
    </row>
    <row r="564" spans="1:6">
      <c r="A564" s="127">
        <v>40288</v>
      </c>
      <c r="B564" s="128" t="s">
        <v>8440</v>
      </c>
      <c r="C564" s="127" t="s">
        <v>7</v>
      </c>
      <c r="D564" s="122">
        <v>21.87</v>
      </c>
      <c r="E564" s="129">
        <f t="shared" si="8"/>
        <v>18.16</v>
      </c>
      <c r="F564" s="130"/>
    </row>
    <row r="565" spans="1:6">
      <c r="A565" s="127">
        <v>40291</v>
      </c>
      <c r="B565" s="128" t="s">
        <v>8441</v>
      </c>
      <c r="C565" s="127" t="s">
        <v>7</v>
      </c>
      <c r="D565" s="122">
        <v>30.49</v>
      </c>
      <c r="E565" s="129">
        <f t="shared" si="8"/>
        <v>25.31</v>
      </c>
      <c r="F565" s="130"/>
    </row>
    <row r="566" spans="1:6">
      <c r="A566" s="127">
        <v>40289</v>
      </c>
      <c r="B566" s="128" t="s">
        <v>8442</v>
      </c>
      <c r="C566" s="127" t="s">
        <v>7</v>
      </c>
      <c r="D566" s="122">
        <v>26.25</v>
      </c>
      <c r="E566" s="129">
        <f t="shared" si="8"/>
        <v>21.79</v>
      </c>
      <c r="F566" s="130"/>
    </row>
    <row r="567" spans="1:6">
      <c r="A567" s="127">
        <v>40292</v>
      </c>
      <c r="B567" s="128" t="s">
        <v>8443</v>
      </c>
      <c r="C567" s="127" t="s">
        <v>7</v>
      </c>
      <c r="D567" s="122">
        <v>34.869999999999997</v>
      </c>
      <c r="E567" s="129">
        <f t="shared" si="8"/>
        <v>28.95</v>
      </c>
      <c r="F567" s="130"/>
    </row>
    <row r="568" spans="1:6">
      <c r="A568" s="127">
        <v>40290</v>
      </c>
      <c r="B568" s="128" t="s">
        <v>8444</v>
      </c>
      <c r="C568" s="127" t="s">
        <v>7</v>
      </c>
      <c r="D568" s="122">
        <v>32.81</v>
      </c>
      <c r="E568" s="129">
        <f t="shared" si="8"/>
        <v>27.24</v>
      </c>
      <c r="F568" s="130"/>
    </row>
    <row r="569" spans="1:6">
      <c r="A569" s="127">
        <v>40293</v>
      </c>
      <c r="B569" s="128" t="s">
        <v>8445</v>
      </c>
      <c r="C569" s="127" t="s">
        <v>7</v>
      </c>
      <c r="D569" s="122">
        <v>41.43</v>
      </c>
      <c r="E569" s="129">
        <f t="shared" si="8"/>
        <v>34.39</v>
      </c>
      <c r="F569" s="130"/>
    </row>
    <row r="570" spans="1:6">
      <c r="A570" s="127">
        <v>40294</v>
      </c>
      <c r="B570" s="128" t="s">
        <v>8446</v>
      </c>
      <c r="C570" s="127" t="s">
        <v>7</v>
      </c>
      <c r="D570" s="122">
        <v>122.28</v>
      </c>
      <c r="E570" s="129">
        <f t="shared" si="8"/>
        <v>101.51</v>
      </c>
      <c r="F570" s="130"/>
    </row>
    <row r="571" spans="1:6">
      <c r="A571" s="127">
        <v>40297</v>
      </c>
      <c r="B571" s="128" t="s">
        <v>8447</v>
      </c>
      <c r="C571" s="127" t="s">
        <v>7</v>
      </c>
      <c r="D571" s="122">
        <v>130.9</v>
      </c>
      <c r="E571" s="129">
        <f t="shared" si="8"/>
        <v>108.67</v>
      </c>
      <c r="F571" s="130"/>
    </row>
    <row r="572" spans="1:6">
      <c r="A572" s="127">
        <v>40295</v>
      </c>
      <c r="B572" s="128" t="s">
        <v>8448</v>
      </c>
      <c r="C572" s="127" t="s">
        <v>7</v>
      </c>
      <c r="D572" s="122">
        <v>137.19</v>
      </c>
      <c r="E572" s="129">
        <f t="shared" si="8"/>
        <v>113.89</v>
      </c>
      <c r="F572" s="130"/>
    </row>
    <row r="573" spans="1:6">
      <c r="A573" s="127">
        <v>40298</v>
      </c>
      <c r="B573" s="128" t="s">
        <v>8449</v>
      </c>
      <c r="C573" s="127" t="s">
        <v>7</v>
      </c>
      <c r="D573" s="122">
        <v>145.81</v>
      </c>
      <c r="E573" s="129">
        <f t="shared" si="8"/>
        <v>121.04</v>
      </c>
      <c r="F573" s="130"/>
    </row>
    <row r="574" spans="1:6">
      <c r="A574" s="127">
        <v>40296</v>
      </c>
      <c r="B574" s="128" t="s">
        <v>8450</v>
      </c>
      <c r="C574" s="127" t="s">
        <v>7</v>
      </c>
      <c r="D574" s="122">
        <v>164.45</v>
      </c>
      <c r="E574" s="129">
        <f t="shared" si="8"/>
        <v>136.52000000000001</v>
      </c>
      <c r="F574" s="130"/>
    </row>
    <row r="575" spans="1:6">
      <c r="A575" s="127">
        <v>40299</v>
      </c>
      <c r="B575" s="128" t="s">
        <v>8451</v>
      </c>
      <c r="C575" s="127" t="s">
        <v>7</v>
      </c>
      <c r="D575" s="122">
        <v>173.07</v>
      </c>
      <c r="E575" s="129">
        <f t="shared" si="8"/>
        <v>143.66999999999999</v>
      </c>
      <c r="F575" s="130"/>
    </row>
    <row r="576" spans="1:6">
      <c r="A576" s="127">
        <v>40327</v>
      </c>
      <c r="B576" s="128" t="s">
        <v>8452</v>
      </c>
      <c r="C576" s="127" t="s">
        <v>3</v>
      </c>
      <c r="D576" s="122">
        <v>177.37</v>
      </c>
      <c r="E576" s="129">
        <f t="shared" si="8"/>
        <v>147.24</v>
      </c>
      <c r="F576" s="130" t="s">
        <v>8118</v>
      </c>
    </row>
    <row r="577" spans="1:6" ht="27">
      <c r="A577" s="127">
        <v>40328</v>
      </c>
      <c r="B577" s="128" t="s">
        <v>33895</v>
      </c>
      <c r="C577" s="127" t="s">
        <v>7</v>
      </c>
      <c r="D577" s="122">
        <v>126.18</v>
      </c>
      <c r="E577" s="129">
        <f t="shared" si="8"/>
        <v>104.75</v>
      </c>
      <c r="F577" s="130" t="s">
        <v>8118</v>
      </c>
    </row>
    <row r="578" spans="1:6" ht="27">
      <c r="A578" s="127">
        <v>43332</v>
      </c>
      <c r="B578" s="128" t="s">
        <v>33896</v>
      </c>
      <c r="C578" s="127" t="s">
        <v>8078</v>
      </c>
      <c r="D578" s="122">
        <v>6464.7</v>
      </c>
      <c r="E578" s="129">
        <f t="shared" ref="E578:E641" si="9">ROUND((D578/(1+$K$1))*(1+$M$1),2)</f>
        <v>5366.6</v>
      </c>
      <c r="F578" s="130"/>
    </row>
    <row r="579" spans="1:6" ht="27">
      <c r="A579" s="127">
        <v>40316</v>
      </c>
      <c r="B579" s="128" t="s">
        <v>8453</v>
      </c>
      <c r="C579" s="127" t="s">
        <v>3</v>
      </c>
      <c r="D579" s="122">
        <v>73.06</v>
      </c>
      <c r="E579" s="129">
        <f t="shared" si="9"/>
        <v>60.65</v>
      </c>
      <c r="F579" s="130" t="s">
        <v>8118</v>
      </c>
    </row>
    <row r="580" spans="1:6" ht="40.5">
      <c r="A580" s="127">
        <v>40317</v>
      </c>
      <c r="B580" s="128" t="s">
        <v>33897</v>
      </c>
      <c r="C580" s="127" t="s">
        <v>3</v>
      </c>
      <c r="D580" s="122">
        <v>62</v>
      </c>
      <c r="E580" s="129">
        <f t="shared" si="9"/>
        <v>51.47</v>
      </c>
      <c r="F580" s="130" t="s">
        <v>8118</v>
      </c>
    </row>
    <row r="581" spans="1:6">
      <c r="A581" s="127">
        <v>40318</v>
      </c>
      <c r="B581" s="128" t="s">
        <v>8454</v>
      </c>
      <c r="C581" s="127" t="s">
        <v>3</v>
      </c>
      <c r="D581" s="122">
        <v>7.81</v>
      </c>
      <c r="E581" s="129">
        <f t="shared" si="9"/>
        <v>6.48</v>
      </c>
      <c r="F581" s="130"/>
    </row>
    <row r="582" spans="1:6" ht="40.5">
      <c r="A582" s="127">
        <v>40311</v>
      </c>
      <c r="B582" s="128" t="s">
        <v>33898</v>
      </c>
      <c r="C582" s="127" t="s">
        <v>3</v>
      </c>
      <c r="D582" s="122">
        <v>110.69</v>
      </c>
      <c r="E582" s="129">
        <f t="shared" si="9"/>
        <v>91.89</v>
      </c>
      <c r="F582" s="130" t="s">
        <v>8118</v>
      </c>
    </row>
    <row r="583" spans="1:6" ht="27">
      <c r="A583" s="127">
        <v>40312</v>
      </c>
      <c r="B583" s="128" t="s">
        <v>33899</v>
      </c>
      <c r="C583" s="127" t="s">
        <v>3</v>
      </c>
      <c r="D583" s="122">
        <v>93.15</v>
      </c>
      <c r="E583" s="129">
        <f t="shared" si="9"/>
        <v>77.33</v>
      </c>
      <c r="F583" s="130" t="s">
        <v>8118</v>
      </c>
    </row>
    <row r="584" spans="1:6" ht="27">
      <c r="A584" s="127">
        <v>40313</v>
      </c>
      <c r="B584" s="128" t="s">
        <v>33900</v>
      </c>
      <c r="C584" s="127" t="s">
        <v>3</v>
      </c>
      <c r="D584" s="122">
        <v>79.540000000000006</v>
      </c>
      <c r="E584" s="129">
        <f t="shared" si="9"/>
        <v>66.03</v>
      </c>
      <c r="F584" s="130" t="s">
        <v>8118</v>
      </c>
    </row>
    <row r="585" spans="1:6" ht="40.5">
      <c r="A585" s="127">
        <v>40310</v>
      </c>
      <c r="B585" s="128" t="s">
        <v>33901</v>
      </c>
      <c r="C585" s="127" t="s">
        <v>3</v>
      </c>
      <c r="D585" s="122">
        <v>160.96</v>
      </c>
      <c r="E585" s="129">
        <f t="shared" si="9"/>
        <v>133.62</v>
      </c>
      <c r="F585" s="130" t="s">
        <v>8118</v>
      </c>
    </row>
    <row r="586" spans="1:6" ht="27">
      <c r="A586" s="127">
        <v>40748</v>
      </c>
      <c r="B586" s="128" t="s">
        <v>33902</v>
      </c>
      <c r="C586" s="127" t="s">
        <v>3</v>
      </c>
      <c r="D586" s="122">
        <v>252.67</v>
      </c>
      <c r="E586" s="129">
        <f t="shared" si="9"/>
        <v>209.75</v>
      </c>
      <c r="F586" s="130"/>
    </row>
    <row r="587" spans="1:6" ht="40.5">
      <c r="A587" s="127">
        <v>40726</v>
      </c>
      <c r="B587" s="128" t="s">
        <v>33903</v>
      </c>
      <c r="C587" s="127" t="s">
        <v>7</v>
      </c>
      <c r="D587" s="122">
        <v>551.61</v>
      </c>
      <c r="E587" s="129">
        <f t="shared" si="9"/>
        <v>457.91</v>
      </c>
      <c r="F587" s="130" t="s">
        <v>8118</v>
      </c>
    </row>
    <row r="588" spans="1:6">
      <c r="A588" s="127">
        <v>40725</v>
      </c>
      <c r="B588" s="128" t="s">
        <v>8455</v>
      </c>
      <c r="C588" s="127" t="s">
        <v>7</v>
      </c>
      <c r="D588" s="122">
        <v>548.30999999999995</v>
      </c>
      <c r="E588" s="129">
        <f t="shared" si="9"/>
        <v>455.17</v>
      </c>
      <c r="F588" s="130" t="s">
        <v>8118</v>
      </c>
    </row>
    <row r="589" spans="1:6" ht="27">
      <c r="A589" s="127">
        <v>41394</v>
      </c>
      <c r="B589" s="128" t="s">
        <v>8456</v>
      </c>
      <c r="C589" s="127" t="s">
        <v>3</v>
      </c>
      <c r="D589" s="122">
        <v>26.27</v>
      </c>
      <c r="E589" s="129">
        <f t="shared" si="9"/>
        <v>21.81</v>
      </c>
      <c r="F589" s="130"/>
    </row>
    <row r="590" spans="1:6" ht="40.5">
      <c r="A590" s="127">
        <v>41393</v>
      </c>
      <c r="B590" s="128" t="s">
        <v>33904</v>
      </c>
      <c r="C590" s="127" t="s">
        <v>3</v>
      </c>
      <c r="D590" s="122">
        <v>35.89</v>
      </c>
      <c r="E590" s="129">
        <f t="shared" si="9"/>
        <v>29.79</v>
      </c>
      <c r="F590" s="130"/>
    </row>
    <row r="591" spans="1:6" ht="40.5">
      <c r="A591" s="127">
        <v>41391</v>
      </c>
      <c r="B591" s="128" t="s">
        <v>33905</v>
      </c>
      <c r="C591" s="127" t="s">
        <v>3</v>
      </c>
      <c r="D591" s="122">
        <v>56.15</v>
      </c>
      <c r="E591" s="129">
        <f t="shared" si="9"/>
        <v>46.61</v>
      </c>
      <c r="F591" s="130"/>
    </row>
    <row r="592" spans="1:6" ht="40.5">
      <c r="A592" s="127">
        <v>102596</v>
      </c>
      <c r="B592" s="128" t="s">
        <v>33906</v>
      </c>
      <c r="C592" s="127" t="s">
        <v>41</v>
      </c>
      <c r="D592" s="122">
        <v>15.59</v>
      </c>
      <c r="E592" s="129">
        <f t="shared" si="9"/>
        <v>12.94</v>
      </c>
      <c r="F592" s="130"/>
    </row>
    <row r="593" spans="1:6" ht="40.5">
      <c r="A593" s="127">
        <v>102595</v>
      </c>
      <c r="B593" s="128" t="s">
        <v>33907</v>
      </c>
      <c r="C593" s="127" t="s">
        <v>41</v>
      </c>
      <c r="D593" s="122">
        <v>18.309999999999999</v>
      </c>
      <c r="E593" s="129">
        <f t="shared" si="9"/>
        <v>15.2</v>
      </c>
      <c r="F593" s="130"/>
    </row>
    <row r="594" spans="1:6" ht="40.5">
      <c r="A594" s="127">
        <v>41392</v>
      </c>
      <c r="B594" s="128" t="s">
        <v>33908</v>
      </c>
      <c r="C594" s="127" t="s">
        <v>3</v>
      </c>
      <c r="D594" s="122">
        <v>41.92</v>
      </c>
      <c r="E594" s="129">
        <f t="shared" si="9"/>
        <v>34.799999999999997</v>
      </c>
      <c r="F594" s="130"/>
    </row>
    <row r="595" spans="1:6" ht="27">
      <c r="A595" s="127">
        <v>102594</v>
      </c>
      <c r="B595" s="128" t="s">
        <v>8108</v>
      </c>
      <c r="C595" s="127" t="s">
        <v>41</v>
      </c>
      <c r="D595" s="122">
        <v>22.55</v>
      </c>
      <c r="E595" s="129">
        <f t="shared" si="9"/>
        <v>18.72</v>
      </c>
      <c r="F595" s="130"/>
    </row>
    <row r="596" spans="1:6">
      <c r="A596" s="127">
        <v>41197</v>
      </c>
      <c r="B596" s="128" t="s">
        <v>8457</v>
      </c>
      <c r="C596" s="127" t="s">
        <v>3</v>
      </c>
      <c r="D596" s="122">
        <v>43.1</v>
      </c>
      <c r="E596" s="129">
        <f t="shared" si="9"/>
        <v>35.78</v>
      </c>
      <c r="F596" s="130"/>
    </row>
    <row r="597" spans="1:6" ht="40.5">
      <c r="A597" s="127">
        <v>40709</v>
      </c>
      <c r="B597" s="128" t="s">
        <v>33909</v>
      </c>
      <c r="C597" s="127" t="s">
        <v>3</v>
      </c>
      <c r="D597" s="122">
        <v>22.67</v>
      </c>
      <c r="E597" s="129">
        <f t="shared" si="9"/>
        <v>18.82</v>
      </c>
      <c r="F597" s="130"/>
    </row>
    <row r="598" spans="1:6">
      <c r="A598" s="127">
        <v>40721</v>
      </c>
      <c r="B598" s="128" t="s">
        <v>69</v>
      </c>
      <c r="C598" s="127" t="s">
        <v>7</v>
      </c>
      <c r="D598" s="122">
        <v>130.31</v>
      </c>
      <c r="E598" s="129">
        <f t="shared" si="9"/>
        <v>108.18</v>
      </c>
      <c r="F598" s="130" t="s">
        <v>8118</v>
      </c>
    </row>
    <row r="599" spans="1:6">
      <c r="A599" s="127">
        <v>40396</v>
      </c>
      <c r="B599" s="128" t="s">
        <v>8458</v>
      </c>
      <c r="C599" s="127" t="s">
        <v>3</v>
      </c>
      <c r="D599" s="122">
        <v>36.92</v>
      </c>
      <c r="E599" s="129">
        <f t="shared" si="9"/>
        <v>30.65</v>
      </c>
      <c r="F599" s="130"/>
    </row>
    <row r="600" spans="1:6">
      <c r="A600" s="127">
        <v>40744</v>
      </c>
      <c r="B600" s="128" t="s">
        <v>8459</v>
      </c>
      <c r="C600" s="127" t="s">
        <v>1</v>
      </c>
      <c r="D600" s="122">
        <v>33.4</v>
      </c>
      <c r="E600" s="129">
        <f t="shared" si="9"/>
        <v>27.73</v>
      </c>
      <c r="F600" s="130"/>
    </row>
    <row r="601" spans="1:6">
      <c r="A601" s="127">
        <v>40746</v>
      </c>
      <c r="B601" s="128" t="s">
        <v>8460</v>
      </c>
      <c r="C601" s="127" t="s">
        <v>1</v>
      </c>
      <c r="D601" s="122">
        <v>65.05</v>
      </c>
      <c r="E601" s="129">
        <f t="shared" si="9"/>
        <v>54</v>
      </c>
      <c r="F601" s="130"/>
    </row>
    <row r="602" spans="1:6">
      <c r="A602" s="127">
        <v>40743</v>
      </c>
      <c r="B602" s="128" t="s">
        <v>8461</v>
      </c>
      <c r="C602" s="127" t="s">
        <v>1</v>
      </c>
      <c r="D602" s="122">
        <v>17.57</v>
      </c>
      <c r="E602" s="129">
        <f t="shared" si="9"/>
        <v>14.59</v>
      </c>
      <c r="F602" s="130"/>
    </row>
    <row r="603" spans="1:6">
      <c r="A603" s="127">
        <v>40745</v>
      </c>
      <c r="B603" s="128" t="s">
        <v>8462</v>
      </c>
      <c r="C603" s="127" t="s">
        <v>1</v>
      </c>
      <c r="D603" s="122">
        <v>49.22</v>
      </c>
      <c r="E603" s="129">
        <f t="shared" si="9"/>
        <v>40.86</v>
      </c>
      <c r="F603" s="130"/>
    </row>
    <row r="604" spans="1:6">
      <c r="A604" s="127">
        <v>40397</v>
      </c>
      <c r="B604" s="128" t="s">
        <v>8463</v>
      </c>
      <c r="C604" s="127" t="s">
        <v>3</v>
      </c>
      <c r="D604" s="122">
        <v>81.73</v>
      </c>
      <c r="E604" s="129">
        <f t="shared" si="9"/>
        <v>67.849999999999994</v>
      </c>
      <c r="F604" s="130"/>
    </row>
    <row r="605" spans="1:6" ht="27">
      <c r="A605" s="127">
        <v>41221</v>
      </c>
      <c r="B605" s="128" t="s">
        <v>8464</v>
      </c>
      <c r="C605" s="127" t="s">
        <v>3</v>
      </c>
      <c r="D605" s="122">
        <v>4.51</v>
      </c>
      <c r="E605" s="129">
        <f t="shared" si="9"/>
        <v>3.74</v>
      </c>
      <c r="F605" s="130"/>
    </row>
    <row r="606" spans="1:6" ht="40.5">
      <c r="A606" s="127">
        <v>41401</v>
      </c>
      <c r="B606" s="128" t="s">
        <v>33910</v>
      </c>
      <c r="C606" s="127" t="s">
        <v>3</v>
      </c>
      <c r="D606" s="122">
        <v>7.76</v>
      </c>
      <c r="E606" s="129">
        <f t="shared" si="9"/>
        <v>6.44</v>
      </c>
      <c r="F606" s="130"/>
    </row>
    <row r="607" spans="1:6">
      <c r="A607" s="127">
        <v>40714</v>
      </c>
      <c r="B607" s="128" t="s">
        <v>8465</v>
      </c>
      <c r="C607" s="127" t="s">
        <v>3</v>
      </c>
      <c r="D607" s="122">
        <v>11.03</v>
      </c>
      <c r="E607" s="129">
        <f t="shared" si="9"/>
        <v>9.16</v>
      </c>
      <c r="F607" s="130"/>
    </row>
    <row r="608" spans="1:6">
      <c r="A608" s="127">
        <v>40660</v>
      </c>
      <c r="B608" s="128" t="s">
        <v>8466</v>
      </c>
      <c r="C608" s="127" t="s">
        <v>1</v>
      </c>
      <c r="D608" s="122">
        <v>55.09</v>
      </c>
      <c r="E608" s="129">
        <f t="shared" si="9"/>
        <v>45.73</v>
      </c>
      <c r="F608" s="130"/>
    </row>
    <row r="609" spans="1:6">
      <c r="A609" s="127">
        <v>40661</v>
      </c>
      <c r="B609" s="128" t="s">
        <v>8467</v>
      </c>
      <c r="C609" s="127" t="s">
        <v>1</v>
      </c>
      <c r="D609" s="122">
        <v>109.22</v>
      </c>
      <c r="E609" s="129">
        <f t="shared" si="9"/>
        <v>90.67</v>
      </c>
      <c r="F609" s="130"/>
    </row>
    <row r="610" spans="1:6">
      <c r="A610" s="127">
        <v>40662</v>
      </c>
      <c r="B610" s="128" t="s">
        <v>8468</v>
      </c>
      <c r="C610" s="127" t="s">
        <v>1</v>
      </c>
      <c r="D610" s="122">
        <v>58.49</v>
      </c>
      <c r="E610" s="129">
        <f t="shared" si="9"/>
        <v>48.55</v>
      </c>
      <c r="F610" s="130"/>
    </row>
    <row r="611" spans="1:6" ht="27">
      <c r="A611" s="127">
        <v>40663</v>
      </c>
      <c r="B611" s="128" t="s">
        <v>8469</v>
      </c>
      <c r="C611" s="127" t="s">
        <v>1</v>
      </c>
      <c r="D611" s="122">
        <v>56.69</v>
      </c>
      <c r="E611" s="129">
        <f t="shared" si="9"/>
        <v>47.06</v>
      </c>
      <c r="F611" s="130" t="s">
        <v>8118</v>
      </c>
    </row>
    <row r="612" spans="1:6">
      <c r="A612" s="127">
        <v>40659</v>
      </c>
      <c r="B612" s="128" t="s">
        <v>8470</v>
      </c>
      <c r="C612" s="127" t="s">
        <v>1</v>
      </c>
      <c r="D612" s="122">
        <v>50.52</v>
      </c>
      <c r="E612" s="129">
        <f t="shared" si="9"/>
        <v>41.94</v>
      </c>
      <c r="F612" s="130"/>
    </row>
    <row r="613" spans="1:6" ht="40.5">
      <c r="A613" s="127">
        <v>41024</v>
      </c>
      <c r="B613" s="128" t="s">
        <v>33911</v>
      </c>
      <c r="C613" s="127" t="s">
        <v>1</v>
      </c>
      <c r="D613" s="122">
        <v>21.11</v>
      </c>
      <c r="E613" s="129">
        <f t="shared" si="9"/>
        <v>17.52</v>
      </c>
      <c r="F613" s="130"/>
    </row>
    <row r="614" spans="1:6">
      <c r="A614" s="127">
        <v>40657</v>
      </c>
      <c r="B614" s="128" t="s">
        <v>8471</v>
      </c>
      <c r="C614" s="127" t="s">
        <v>1</v>
      </c>
      <c r="D614" s="122">
        <v>197.37</v>
      </c>
      <c r="E614" s="129">
        <f t="shared" si="9"/>
        <v>163.84</v>
      </c>
      <c r="F614" s="130"/>
    </row>
    <row r="615" spans="1:6" ht="27">
      <c r="A615" s="127">
        <v>41395</v>
      </c>
      <c r="B615" s="128" t="s">
        <v>8472</v>
      </c>
      <c r="C615" s="127" t="s">
        <v>3</v>
      </c>
      <c r="D615" s="122">
        <v>723.14</v>
      </c>
      <c r="E615" s="129">
        <f t="shared" si="9"/>
        <v>600.30999999999995</v>
      </c>
      <c r="F615" s="130" t="s">
        <v>8118</v>
      </c>
    </row>
    <row r="616" spans="1:6" ht="40.5">
      <c r="A616" s="127">
        <v>41396</v>
      </c>
      <c r="B616" s="128" t="s">
        <v>33912</v>
      </c>
      <c r="C616" s="127" t="s">
        <v>3</v>
      </c>
      <c r="D616" s="122">
        <v>864.1</v>
      </c>
      <c r="E616" s="129">
        <f t="shared" si="9"/>
        <v>717.32</v>
      </c>
      <c r="F616" s="130" t="s">
        <v>8118</v>
      </c>
    </row>
    <row r="617" spans="1:6" ht="40.5">
      <c r="A617" s="127">
        <v>41397</v>
      </c>
      <c r="B617" s="128" t="s">
        <v>33913</v>
      </c>
      <c r="C617" s="127" t="s">
        <v>3</v>
      </c>
      <c r="D617" s="122">
        <v>841.91</v>
      </c>
      <c r="E617" s="129">
        <f t="shared" si="9"/>
        <v>698.9</v>
      </c>
      <c r="F617" s="130" t="s">
        <v>8118</v>
      </c>
    </row>
    <row r="618" spans="1:6" ht="40.5">
      <c r="A618" s="127">
        <v>41398</v>
      </c>
      <c r="B618" s="128" t="s">
        <v>33914</v>
      </c>
      <c r="C618" s="127" t="s">
        <v>3</v>
      </c>
      <c r="D618" s="122">
        <v>901.99</v>
      </c>
      <c r="E618" s="129">
        <f t="shared" si="9"/>
        <v>748.78</v>
      </c>
      <c r="F618" s="130" t="s">
        <v>8118</v>
      </c>
    </row>
    <row r="619" spans="1:6" ht="40.5">
      <c r="A619" s="127">
        <v>41399</v>
      </c>
      <c r="B619" s="128" t="s">
        <v>33915</v>
      </c>
      <c r="C619" s="127" t="s">
        <v>3</v>
      </c>
      <c r="D619" s="122">
        <v>910.16</v>
      </c>
      <c r="E619" s="129">
        <f t="shared" si="9"/>
        <v>755.56</v>
      </c>
      <c r="F619" s="130" t="s">
        <v>8118</v>
      </c>
    </row>
    <row r="620" spans="1:6" ht="27">
      <c r="A620" s="127">
        <v>40654</v>
      </c>
      <c r="B620" s="128" t="s">
        <v>8473</v>
      </c>
      <c r="C620" s="127" t="s">
        <v>8092</v>
      </c>
      <c r="D620" s="122">
        <v>662.25</v>
      </c>
      <c r="E620" s="129">
        <f t="shared" si="9"/>
        <v>549.76</v>
      </c>
      <c r="F620" s="130" t="s">
        <v>8118</v>
      </c>
    </row>
    <row r="621" spans="1:6" ht="27">
      <c r="A621" s="127">
        <v>40653</v>
      </c>
      <c r="B621" s="128" t="s">
        <v>8474</v>
      </c>
      <c r="C621" s="127" t="s">
        <v>8092</v>
      </c>
      <c r="D621" s="122">
        <v>723.95</v>
      </c>
      <c r="E621" s="129">
        <f t="shared" si="9"/>
        <v>600.98</v>
      </c>
      <c r="F621" s="130" t="s">
        <v>8118</v>
      </c>
    </row>
    <row r="622" spans="1:6">
      <c r="A622" s="127">
        <v>41337</v>
      </c>
      <c r="B622" s="128" t="s">
        <v>8475</v>
      </c>
      <c r="C622" s="127" t="s">
        <v>8092</v>
      </c>
      <c r="D622" s="122">
        <v>286.27</v>
      </c>
      <c r="E622" s="129">
        <f t="shared" si="9"/>
        <v>237.64</v>
      </c>
      <c r="F622" s="130" t="s">
        <v>8118</v>
      </c>
    </row>
    <row r="623" spans="1:6">
      <c r="A623" s="127">
        <v>40719</v>
      </c>
      <c r="B623" s="128" t="s">
        <v>8476</v>
      </c>
      <c r="C623" s="127" t="s">
        <v>7</v>
      </c>
      <c r="D623" s="122">
        <v>52.79</v>
      </c>
      <c r="E623" s="129">
        <f t="shared" si="9"/>
        <v>43.82</v>
      </c>
      <c r="F623" s="130"/>
    </row>
    <row r="624" spans="1:6" ht="40.5">
      <c r="A624" s="127">
        <v>41019</v>
      </c>
      <c r="B624" s="128" t="s">
        <v>33916</v>
      </c>
      <c r="C624" s="127" t="s">
        <v>1</v>
      </c>
      <c r="D624" s="122">
        <v>744.19</v>
      </c>
      <c r="E624" s="129">
        <f t="shared" si="9"/>
        <v>617.78</v>
      </c>
      <c r="F624" s="130"/>
    </row>
    <row r="625" spans="1:6" ht="27">
      <c r="A625" s="127">
        <v>40557</v>
      </c>
      <c r="B625" s="128" t="s">
        <v>33917</v>
      </c>
      <c r="C625" s="127" t="s">
        <v>8092</v>
      </c>
      <c r="D625" s="122">
        <v>99.27</v>
      </c>
      <c r="E625" s="129">
        <f t="shared" si="9"/>
        <v>82.41</v>
      </c>
      <c r="F625" s="130" t="s">
        <v>8118</v>
      </c>
    </row>
    <row r="626" spans="1:6">
      <c r="A626" s="127">
        <v>40391</v>
      </c>
      <c r="B626" s="128" t="s">
        <v>8478</v>
      </c>
      <c r="C626" s="127" t="s">
        <v>3</v>
      </c>
      <c r="D626" s="122">
        <v>4.67</v>
      </c>
      <c r="E626" s="129">
        <f t="shared" si="9"/>
        <v>3.88</v>
      </c>
      <c r="F626" s="130"/>
    </row>
    <row r="627" spans="1:6" ht="27">
      <c r="A627" s="127">
        <v>40380</v>
      </c>
      <c r="B627" s="128" t="s">
        <v>8479</v>
      </c>
      <c r="C627" s="127" t="s">
        <v>3</v>
      </c>
      <c r="D627" s="122">
        <v>59.93</v>
      </c>
      <c r="E627" s="129">
        <f t="shared" si="9"/>
        <v>49.75</v>
      </c>
      <c r="F627" s="130"/>
    </row>
    <row r="628" spans="1:6">
      <c r="A628" s="127">
        <v>40399</v>
      </c>
      <c r="B628" s="128" t="s">
        <v>8480</v>
      </c>
      <c r="C628" s="127" t="s">
        <v>3</v>
      </c>
      <c r="D628" s="122">
        <v>185.32</v>
      </c>
      <c r="E628" s="129">
        <f t="shared" si="9"/>
        <v>153.84</v>
      </c>
      <c r="F628" s="130"/>
    </row>
    <row r="629" spans="1:6">
      <c r="A629" s="127">
        <v>41028</v>
      </c>
      <c r="B629" s="128" t="s">
        <v>8481</v>
      </c>
      <c r="C629" s="127" t="s">
        <v>3</v>
      </c>
      <c r="D629" s="122">
        <v>3.39</v>
      </c>
      <c r="E629" s="129">
        <f t="shared" si="9"/>
        <v>2.81</v>
      </c>
      <c r="F629" s="130"/>
    </row>
    <row r="630" spans="1:6">
      <c r="A630" s="127">
        <v>41167</v>
      </c>
      <c r="B630" s="128" t="s">
        <v>8482</v>
      </c>
      <c r="C630" s="127" t="s">
        <v>8092</v>
      </c>
      <c r="D630" s="122">
        <v>2619.81</v>
      </c>
      <c r="E630" s="129">
        <f t="shared" si="9"/>
        <v>2174.81</v>
      </c>
      <c r="F630" s="130"/>
    </row>
    <row r="631" spans="1:6">
      <c r="A631" s="127">
        <v>41168</v>
      </c>
      <c r="B631" s="128" t="s">
        <v>8483</v>
      </c>
      <c r="C631" s="127" t="s">
        <v>8092</v>
      </c>
      <c r="D631" s="122">
        <v>3023.53</v>
      </c>
      <c r="E631" s="129">
        <f t="shared" si="9"/>
        <v>2509.9499999999998</v>
      </c>
      <c r="F631" s="130"/>
    </row>
    <row r="632" spans="1:6">
      <c r="A632" s="127">
        <v>40570</v>
      </c>
      <c r="B632" s="128" t="s">
        <v>8484</v>
      </c>
      <c r="C632" s="127" t="s">
        <v>8092</v>
      </c>
      <c r="D632" s="122">
        <v>10490.82</v>
      </c>
      <c r="E632" s="129">
        <f t="shared" si="9"/>
        <v>8708.84</v>
      </c>
      <c r="F632" s="130" t="s">
        <v>8118</v>
      </c>
    </row>
    <row r="633" spans="1:6">
      <c r="A633" s="127">
        <v>41115</v>
      </c>
      <c r="B633" s="128" t="s">
        <v>8485</v>
      </c>
      <c r="C633" s="127" t="s">
        <v>8092</v>
      </c>
      <c r="D633" s="122">
        <v>1469.04</v>
      </c>
      <c r="E633" s="129">
        <f t="shared" si="9"/>
        <v>1219.51</v>
      </c>
      <c r="F633" s="130"/>
    </row>
    <row r="634" spans="1:6">
      <c r="A634" s="127">
        <v>41116</v>
      </c>
      <c r="B634" s="128" t="s">
        <v>8486</v>
      </c>
      <c r="C634" s="127" t="s">
        <v>8092</v>
      </c>
      <c r="D634" s="122">
        <v>1871.71</v>
      </c>
      <c r="E634" s="129">
        <f t="shared" si="9"/>
        <v>1553.78</v>
      </c>
      <c r="F634" s="130"/>
    </row>
    <row r="635" spans="1:6">
      <c r="A635" s="127">
        <v>41117</v>
      </c>
      <c r="B635" s="128" t="s">
        <v>8487</v>
      </c>
      <c r="C635" s="127" t="s">
        <v>8092</v>
      </c>
      <c r="D635" s="122">
        <v>2267.5</v>
      </c>
      <c r="E635" s="129">
        <f t="shared" si="9"/>
        <v>1882.34</v>
      </c>
      <c r="F635" s="130"/>
    </row>
    <row r="636" spans="1:6">
      <c r="A636" s="127">
        <v>40572</v>
      </c>
      <c r="B636" s="128" t="s">
        <v>8488</v>
      </c>
      <c r="C636" s="127" t="s">
        <v>8092</v>
      </c>
      <c r="D636" s="122">
        <v>17291.150000000001</v>
      </c>
      <c r="E636" s="129">
        <f t="shared" si="9"/>
        <v>14354.05</v>
      </c>
      <c r="F636" s="130" t="s">
        <v>8118</v>
      </c>
    </row>
    <row r="637" spans="1:6" ht="27">
      <c r="A637" s="127">
        <v>40553</v>
      </c>
      <c r="B637" s="128" t="s">
        <v>33918</v>
      </c>
      <c r="C637" s="127" t="s">
        <v>8092</v>
      </c>
      <c r="D637" s="122">
        <v>4015.28</v>
      </c>
      <c r="E637" s="129">
        <f t="shared" si="9"/>
        <v>3333.24</v>
      </c>
      <c r="F637" s="130" t="s">
        <v>8118</v>
      </c>
    </row>
    <row r="638" spans="1:6" ht="27">
      <c r="A638" s="127">
        <v>40554</v>
      </c>
      <c r="B638" s="128" t="s">
        <v>33919</v>
      </c>
      <c r="C638" s="127" t="s">
        <v>8092</v>
      </c>
      <c r="D638" s="122">
        <v>4446.51</v>
      </c>
      <c r="E638" s="129">
        <f t="shared" si="9"/>
        <v>3691.22</v>
      </c>
      <c r="F638" s="130" t="s">
        <v>8118</v>
      </c>
    </row>
    <row r="639" spans="1:6" ht="27">
      <c r="A639" s="127">
        <v>40555</v>
      </c>
      <c r="B639" s="128" t="s">
        <v>8489</v>
      </c>
      <c r="C639" s="127" t="s">
        <v>8092</v>
      </c>
      <c r="D639" s="122">
        <v>4877.72</v>
      </c>
      <c r="E639" s="129">
        <f t="shared" si="9"/>
        <v>4049.18</v>
      </c>
      <c r="F639" s="130" t="s">
        <v>8118</v>
      </c>
    </row>
    <row r="640" spans="1:6" ht="27">
      <c r="A640" s="127">
        <v>40556</v>
      </c>
      <c r="B640" s="128" t="s">
        <v>33920</v>
      </c>
      <c r="C640" s="127" t="s">
        <v>8092</v>
      </c>
      <c r="D640" s="122">
        <v>5308.95</v>
      </c>
      <c r="E640" s="129">
        <f t="shared" si="9"/>
        <v>4407.16</v>
      </c>
      <c r="F640" s="130" t="s">
        <v>8118</v>
      </c>
    </row>
    <row r="641" spans="1:6" ht="40.5">
      <c r="A641" s="127">
        <v>41086</v>
      </c>
      <c r="B641" s="128" t="s">
        <v>33921</v>
      </c>
      <c r="C641" s="127" t="s">
        <v>3</v>
      </c>
      <c r="D641" s="122">
        <v>11.24</v>
      </c>
      <c r="E641" s="129">
        <f t="shared" si="9"/>
        <v>9.33</v>
      </c>
      <c r="F641" s="130"/>
    </row>
    <row r="642" spans="1:6" ht="27">
      <c r="A642" s="127">
        <v>41021</v>
      </c>
      <c r="B642" s="128" t="s">
        <v>33922</v>
      </c>
      <c r="C642" s="127" t="s">
        <v>3</v>
      </c>
      <c r="D642" s="122">
        <v>9.0299999999999994</v>
      </c>
      <c r="E642" s="129">
        <f t="shared" ref="E642:E705" si="10">ROUND((D642/(1+$K$1))*(1+$M$1),2)</f>
        <v>7.5</v>
      </c>
      <c r="F642" s="130"/>
    </row>
    <row r="643" spans="1:6">
      <c r="A643" s="127">
        <v>40304</v>
      </c>
      <c r="B643" s="128" t="s">
        <v>8490</v>
      </c>
      <c r="C643" s="127" t="s">
        <v>7</v>
      </c>
      <c r="D643" s="122">
        <v>55.07</v>
      </c>
      <c r="E643" s="129">
        <f t="shared" si="10"/>
        <v>45.72</v>
      </c>
      <c r="F643" s="130" t="s">
        <v>8118</v>
      </c>
    </row>
    <row r="644" spans="1:6">
      <c r="A644" s="127">
        <v>40302</v>
      </c>
      <c r="B644" s="128" t="s">
        <v>8491</v>
      </c>
      <c r="C644" s="127" t="s">
        <v>7</v>
      </c>
      <c r="D644" s="122">
        <v>70.989999999999995</v>
      </c>
      <c r="E644" s="129">
        <f t="shared" si="10"/>
        <v>58.93</v>
      </c>
      <c r="F644" s="130"/>
    </row>
    <row r="645" spans="1:6">
      <c r="A645" s="127">
        <v>40301</v>
      </c>
      <c r="B645" s="128" t="s">
        <v>8492</v>
      </c>
      <c r="C645" s="127" t="s">
        <v>7</v>
      </c>
      <c r="D645" s="122">
        <v>102.94</v>
      </c>
      <c r="E645" s="129">
        <f t="shared" si="10"/>
        <v>85.45</v>
      </c>
      <c r="F645" s="130"/>
    </row>
    <row r="646" spans="1:6">
      <c r="A646" s="127">
        <v>40303</v>
      </c>
      <c r="B646" s="128" t="s">
        <v>8493</v>
      </c>
      <c r="C646" s="127" t="s">
        <v>7</v>
      </c>
      <c r="D646" s="122">
        <v>44.56</v>
      </c>
      <c r="E646" s="129">
        <f t="shared" si="10"/>
        <v>36.99</v>
      </c>
      <c r="F646" s="130"/>
    </row>
    <row r="647" spans="1:6">
      <c r="A647" s="127">
        <v>40559</v>
      </c>
      <c r="B647" s="128" t="s">
        <v>8494</v>
      </c>
      <c r="C647" s="127" t="s">
        <v>8092</v>
      </c>
      <c r="D647" s="122">
        <v>814.82</v>
      </c>
      <c r="E647" s="129">
        <f t="shared" si="10"/>
        <v>676.41</v>
      </c>
      <c r="F647" s="130" t="s">
        <v>8118</v>
      </c>
    </row>
    <row r="648" spans="1:6">
      <c r="A648" s="127">
        <v>41224</v>
      </c>
      <c r="B648" s="128" t="s">
        <v>8495</v>
      </c>
      <c r="C648" s="127" t="s">
        <v>1</v>
      </c>
      <c r="D648" s="122">
        <v>17.940000000000001</v>
      </c>
      <c r="E648" s="129">
        <f t="shared" si="10"/>
        <v>14.89</v>
      </c>
      <c r="F648" s="130"/>
    </row>
    <row r="649" spans="1:6">
      <c r="A649" s="127">
        <v>41225</v>
      </c>
      <c r="B649" s="128" t="s">
        <v>8496</v>
      </c>
      <c r="C649" s="127" t="s">
        <v>1</v>
      </c>
      <c r="D649" s="122">
        <v>21.24</v>
      </c>
      <c r="E649" s="129">
        <f t="shared" si="10"/>
        <v>17.63</v>
      </c>
      <c r="F649" s="130"/>
    </row>
    <row r="650" spans="1:6">
      <c r="A650" s="127">
        <v>41226</v>
      </c>
      <c r="B650" s="128" t="s">
        <v>8497</v>
      </c>
      <c r="C650" s="127" t="s">
        <v>1</v>
      </c>
      <c r="D650" s="122">
        <v>26.97</v>
      </c>
      <c r="E650" s="129">
        <f t="shared" si="10"/>
        <v>22.39</v>
      </c>
      <c r="F650" s="130"/>
    </row>
    <row r="651" spans="1:6">
      <c r="A651" s="127">
        <v>41060</v>
      </c>
      <c r="B651" s="128" t="s">
        <v>8498</v>
      </c>
      <c r="C651" s="127" t="s">
        <v>1</v>
      </c>
      <c r="D651" s="122">
        <v>76.42</v>
      </c>
      <c r="E651" s="129">
        <f t="shared" si="10"/>
        <v>63.44</v>
      </c>
      <c r="F651" s="130"/>
    </row>
    <row r="652" spans="1:6">
      <c r="A652" s="127">
        <v>41059</v>
      </c>
      <c r="B652" s="128" t="s">
        <v>8499</v>
      </c>
      <c r="C652" s="127" t="s">
        <v>1</v>
      </c>
      <c r="D652" s="122">
        <v>104.62</v>
      </c>
      <c r="E652" s="129">
        <f t="shared" si="10"/>
        <v>86.85</v>
      </c>
      <c r="F652" s="130"/>
    </row>
    <row r="653" spans="1:6">
      <c r="A653" s="127">
        <v>40567</v>
      </c>
      <c r="B653" s="128" t="s">
        <v>8500</v>
      </c>
      <c r="C653" s="127" t="s">
        <v>1</v>
      </c>
      <c r="D653" s="122">
        <v>81.92</v>
      </c>
      <c r="E653" s="129">
        <f t="shared" si="10"/>
        <v>68</v>
      </c>
      <c r="F653" s="130"/>
    </row>
    <row r="654" spans="1:6">
      <c r="A654" s="127">
        <v>40747</v>
      </c>
      <c r="B654" s="128" t="s">
        <v>8501</v>
      </c>
      <c r="C654" s="127" t="s">
        <v>1</v>
      </c>
      <c r="D654" s="122">
        <v>133.5</v>
      </c>
      <c r="E654" s="129">
        <f t="shared" si="10"/>
        <v>110.82</v>
      </c>
      <c r="F654" s="130"/>
    </row>
    <row r="655" spans="1:6" ht="27">
      <c r="A655" s="127">
        <v>40727</v>
      </c>
      <c r="B655" s="128" t="s">
        <v>8502</v>
      </c>
      <c r="C655" s="127" t="s">
        <v>7</v>
      </c>
      <c r="D655" s="122">
        <v>309.61</v>
      </c>
      <c r="E655" s="129">
        <f t="shared" si="10"/>
        <v>257.02</v>
      </c>
      <c r="F655" s="130" t="s">
        <v>8118</v>
      </c>
    </row>
    <row r="656" spans="1:6">
      <c r="A656" s="127">
        <v>41264</v>
      </c>
      <c r="B656" s="128" t="s">
        <v>8503</v>
      </c>
      <c r="C656" s="127" t="s">
        <v>7</v>
      </c>
      <c r="D656" s="122">
        <v>421.11</v>
      </c>
      <c r="E656" s="129">
        <f t="shared" si="10"/>
        <v>349.58</v>
      </c>
      <c r="F656" s="130" t="s">
        <v>8118</v>
      </c>
    </row>
    <row r="657" spans="1:6">
      <c r="A657" s="127">
        <v>41239</v>
      </c>
      <c r="B657" s="128" t="s">
        <v>8504</v>
      </c>
      <c r="C657" s="127" t="s">
        <v>7</v>
      </c>
      <c r="D657" s="122">
        <v>92.34</v>
      </c>
      <c r="E657" s="129">
        <f t="shared" si="10"/>
        <v>76.66</v>
      </c>
      <c r="F657" s="130"/>
    </row>
    <row r="658" spans="1:6">
      <c r="A658" s="127">
        <v>40688</v>
      </c>
      <c r="B658" s="128" t="s">
        <v>8505</v>
      </c>
      <c r="C658" s="127" t="s">
        <v>8092</v>
      </c>
      <c r="D658" s="122">
        <v>300.08999999999997</v>
      </c>
      <c r="E658" s="129">
        <f t="shared" si="10"/>
        <v>249.12</v>
      </c>
      <c r="F658" s="130"/>
    </row>
    <row r="659" spans="1:6">
      <c r="A659" s="127">
        <v>40690</v>
      </c>
      <c r="B659" s="128" t="s">
        <v>8506</v>
      </c>
      <c r="C659" s="127" t="s">
        <v>8092</v>
      </c>
      <c r="D659" s="122">
        <v>1436.43</v>
      </c>
      <c r="E659" s="129">
        <f t="shared" si="10"/>
        <v>1192.44</v>
      </c>
      <c r="F659" s="130"/>
    </row>
    <row r="660" spans="1:6">
      <c r="A660" s="127">
        <v>40691</v>
      </c>
      <c r="B660" s="128" t="s">
        <v>8507</v>
      </c>
      <c r="C660" s="127" t="s">
        <v>8092</v>
      </c>
      <c r="D660" s="122">
        <v>1721.37</v>
      </c>
      <c r="E660" s="129">
        <f t="shared" si="10"/>
        <v>1428.98</v>
      </c>
      <c r="F660" s="130"/>
    </row>
    <row r="661" spans="1:6">
      <c r="A661" s="127">
        <v>40689</v>
      </c>
      <c r="B661" s="128" t="s">
        <v>8508</v>
      </c>
      <c r="C661" s="127" t="s">
        <v>8092</v>
      </c>
      <c r="D661" s="122">
        <v>756.64</v>
      </c>
      <c r="E661" s="129">
        <f t="shared" si="10"/>
        <v>628.12</v>
      </c>
      <c r="F661" s="130"/>
    </row>
    <row r="662" spans="1:6">
      <c r="A662" s="127">
        <v>40666</v>
      </c>
      <c r="B662" s="128" t="s">
        <v>8509</v>
      </c>
      <c r="C662" s="127" t="s">
        <v>1</v>
      </c>
      <c r="D662" s="122">
        <v>86.79</v>
      </c>
      <c r="E662" s="129">
        <f t="shared" si="10"/>
        <v>72.05</v>
      </c>
      <c r="F662" s="130"/>
    </row>
    <row r="663" spans="1:6">
      <c r="A663" s="127">
        <v>40667</v>
      </c>
      <c r="B663" s="128" t="s">
        <v>8510</v>
      </c>
      <c r="C663" s="127" t="s">
        <v>1</v>
      </c>
      <c r="D663" s="122">
        <v>90.73</v>
      </c>
      <c r="E663" s="129">
        <f t="shared" si="10"/>
        <v>75.319999999999993</v>
      </c>
      <c r="F663" s="130"/>
    </row>
    <row r="664" spans="1:6">
      <c r="A664" s="127">
        <v>41180</v>
      </c>
      <c r="B664" s="128" t="s">
        <v>8511</v>
      </c>
      <c r="C664" s="127" t="s">
        <v>1</v>
      </c>
      <c r="D664" s="122">
        <v>76.86</v>
      </c>
      <c r="E664" s="129">
        <f t="shared" si="10"/>
        <v>63.8</v>
      </c>
      <c r="F664" s="130" t="s">
        <v>8118</v>
      </c>
    </row>
    <row r="665" spans="1:6">
      <c r="A665" s="127">
        <v>40668</v>
      </c>
      <c r="B665" s="128" t="s">
        <v>8512</v>
      </c>
      <c r="C665" s="127" t="s">
        <v>1</v>
      </c>
      <c r="D665" s="122">
        <v>99.87</v>
      </c>
      <c r="E665" s="129">
        <f t="shared" si="10"/>
        <v>82.91</v>
      </c>
      <c r="F665" s="130"/>
    </row>
    <row r="666" spans="1:6">
      <c r="A666" s="127">
        <v>40982</v>
      </c>
      <c r="B666" s="128" t="s">
        <v>8513</v>
      </c>
      <c r="C666" s="127" t="s">
        <v>1</v>
      </c>
      <c r="D666" s="122">
        <v>176.56</v>
      </c>
      <c r="E666" s="129">
        <f t="shared" si="10"/>
        <v>146.57</v>
      </c>
      <c r="F666" s="130"/>
    </row>
    <row r="667" spans="1:6">
      <c r="A667" s="127">
        <v>41336</v>
      </c>
      <c r="B667" s="128" t="s">
        <v>8514</v>
      </c>
      <c r="C667" s="127" t="s">
        <v>1</v>
      </c>
      <c r="D667" s="122">
        <v>91.99</v>
      </c>
      <c r="E667" s="129">
        <f t="shared" si="10"/>
        <v>76.36</v>
      </c>
      <c r="F667" s="130" t="s">
        <v>8118</v>
      </c>
    </row>
    <row r="668" spans="1:6">
      <c r="A668" s="127">
        <v>40669</v>
      </c>
      <c r="B668" s="128" t="s">
        <v>8515</v>
      </c>
      <c r="C668" s="127" t="s">
        <v>1</v>
      </c>
      <c r="D668" s="122">
        <v>85.88</v>
      </c>
      <c r="E668" s="129">
        <f t="shared" si="10"/>
        <v>71.290000000000006</v>
      </c>
      <c r="F668" s="130"/>
    </row>
    <row r="669" spans="1:6" ht="27">
      <c r="A669" s="127">
        <v>40670</v>
      </c>
      <c r="B669" s="128" t="s">
        <v>8516</v>
      </c>
      <c r="C669" s="127" t="s">
        <v>1</v>
      </c>
      <c r="D669" s="122">
        <v>64.040000000000006</v>
      </c>
      <c r="E669" s="129">
        <f t="shared" si="10"/>
        <v>53.16</v>
      </c>
      <c r="F669" s="130"/>
    </row>
    <row r="670" spans="1:6">
      <c r="A670" s="127">
        <v>40560</v>
      </c>
      <c r="B670" s="128" t="s">
        <v>8517</v>
      </c>
      <c r="C670" s="127" t="s">
        <v>8092</v>
      </c>
      <c r="D670" s="122">
        <v>214.77</v>
      </c>
      <c r="E670" s="129">
        <f t="shared" si="10"/>
        <v>178.29</v>
      </c>
      <c r="F670" s="130" t="s">
        <v>8118</v>
      </c>
    </row>
    <row r="671" spans="1:6">
      <c r="A671" s="127">
        <v>40558</v>
      </c>
      <c r="B671" s="128" t="s">
        <v>8518</v>
      </c>
      <c r="C671" s="127" t="s">
        <v>8092</v>
      </c>
      <c r="D671" s="122">
        <v>553.75</v>
      </c>
      <c r="E671" s="129">
        <f t="shared" si="10"/>
        <v>459.69</v>
      </c>
      <c r="F671" s="130" t="s">
        <v>8118</v>
      </c>
    </row>
    <row r="672" spans="1:6" ht="27">
      <c r="A672" s="127">
        <v>41029</v>
      </c>
      <c r="B672" s="128" t="s">
        <v>33923</v>
      </c>
      <c r="C672" s="127" t="s">
        <v>3</v>
      </c>
      <c r="D672" s="122">
        <v>40.49</v>
      </c>
      <c r="E672" s="129">
        <f t="shared" si="10"/>
        <v>33.61</v>
      </c>
      <c r="F672" s="130"/>
    </row>
    <row r="673" spans="1:6">
      <c r="A673" s="127">
        <v>41040</v>
      </c>
      <c r="B673" s="128" t="s">
        <v>8519</v>
      </c>
      <c r="C673" s="127" t="s">
        <v>3</v>
      </c>
      <c r="D673" s="122">
        <v>32.1</v>
      </c>
      <c r="E673" s="129">
        <f t="shared" si="10"/>
        <v>26.65</v>
      </c>
      <c r="F673" s="130"/>
    </row>
    <row r="674" spans="1:6">
      <c r="A674" s="127">
        <v>42658</v>
      </c>
      <c r="B674" s="128" t="s">
        <v>8520</v>
      </c>
      <c r="C674" s="127" t="s">
        <v>3</v>
      </c>
      <c r="D674" s="122">
        <v>42.85</v>
      </c>
      <c r="E674" s="129">
        <f t="shared" si="10"/>
        <v>35.57</v>
      </c>
      <c r="F674" s="130"/>
    </row>
    <row r="675" spans="1:6">
      <c r="A675" s="127">
        <v>40655</v>
      </c>
      <c r="B675" s="128" t="s">
        <v>8521</v>
      </c>
      <c r="C675" s="127" t="s">
        <v>8092</v>
      </c>
      <c r="D675" s="122">
        <v>371.29</v>
      </c>
      <c r="E675" s="129">
        <f t="shared" si="10"/>
        <v>308.22000000000003</v>
      </c>
      <c r="F675" s="130" t="s">
        <v>8118</v>
      </c>
    </row>
    <row r="676" spans="1:6">
      <c r="A676" s="127">
        <v>41092</v>
      </c>
      <c r="B676" s="128" t="s">
        <v>8522</v>
      </c>
      <c r="C676" s="127" t="s">
        <v>8523</v>
      </c>
      <c r="D676" s="122">
        <v>25.61</v>
      </c>
      <c r="E676" s="129">
        <f t="shared" si="10"/>
        <v>21.26</v>
      </c>
      <c r="F676" s="130"/>
    </row>
    <row r="677" spans="1:6">
      <c r="A677" s="127">
        <v>41091</v>
      </c>
      <c r="B677" s="128" t="s">
        <v>8524</v>
      </c>
      <c r="C677" s="127" t="s">
        <v>8523</v>
      </c>
      <c r="D677" s="122">
        <v>34.65</v>
      </c>
      <c r="E677" s="129">
        <f t="shared" si="10"/>
        <v>28.76</v>
      </c>
      <c r="F677" s="130"/>
    </row>
    <row r="678" spans="1:6" ht="27">
      <c r="A678" s="127">
        <v>40706</v>
      </c>
      <c r="B678" s="128" t="s">
        <v>8525</v>
      </c>
      <c r="C678" s="127" t="s">
        <v>1</v>
      </c>
      <c r="D678" s="122">
        <v>310.75</v>
      </c>
      <c r="E678" s="129">
        <f t="shared" si="10"/>
        <v>257.97000000000003</v>
      </c>
      <c r="F678" s="130" t="s">
        <v>8118</v>
      </c>
    </row>
    <row r="679" spans="1:6" ht="40.5">
      <c r="A679" s="127">
        <v>40651</v>
      </c>
      <c r="B679" s="128" t="s">
        <v>33924</v>
      </c>
      <c r="C679" s="127" t="s">
        <v>1</v>
      </c>
      <c r="D679" s="122">
        <v>397.71</v>
      </c>
      <c r="E679" s="129">
        <f t="shared" si="10"/>
        <v>330.15</v>
      </c>
      <c r="F679" s="130" t="s">
        <v>8118</v>
      </c>
    </row>
    <row r="680" spans="1:6">
      <c r="A680" s="127">
        <v>41122</v>
      </c>
      <c r="B680" s="128" t="s">
        <v>8526</v>
      </c>
      <c r="C680" s="127" t="s">
        <v>1</v>
      </c>
      <c r="D680" s="122">
        <v>19.34</v>
      </c>
      <c r="E680" s="129">
        <f t="shared" si="10"/>
        <v>16.05</v>
      </c>
      <c r="F680" s="130"/>
    </row>
    <row r="681" spans="1:6">
      <c r="A681" s="127">
        <v>41123</v>
      </c>
      <c r="B681" s="128" t="s">
        <v>8527</v>
      </c>
      <c r="C681" s="127" t="s">
        <v>1</v>
      </c>
      <c r="D681" s="122">
        <v>47.16</v>
      </c>
      <c r="E681" s="129">
        <f t="shared" si="10"/>
        <v>39.15</v>
      </c>
      <c r="F681" s="130"/>
    </row>
    <row r="682" spans="1:6">
      <c r="A682" s="127">
        <v>41125</v>
      </c>
      <c r="B682" s="128" t="s">
        <v>8528</v>
      </c>
      <c r="C682" s="127" t="s">
        <v>1</v>
      </c>
      <c r="D682" s="122">
        <v>39.86</v>
      </c>
      <c r="E682" s="129">
        <f t="shared" si="10"/>
        <v>33.090000000000003</v>
      </c>
      <c r="F682" s="130"/>
    </row>
    <row r="683" spans="1:6">
      <c r="A683" s="127">
        <v>41119</v>
      </c>
      <c r="B683" s="128" t="s">
        <v>8529</v>
      </c>
      <c r="C683" s="127" t="s">
        <v>1</v>
      </c>
      <c r="D683" s="122">
        <v>7.31</v>
      </c>
      <c r="E683" s="129">
        <f t="shared" si="10"/>
        <v>6.07</v>
      </c>
      <c r="F683" s="130"/>
    </row>
    <row r="684" spans="1:6">
      <c r="A684" s="127">
        <v>41114</v>
      </c>
      <c r="B684" s="128" t="s">
        <v>8530</v>
      </c>
      <c r="C684" s="127" t="s">
        <v>1</v>
      </c>
      <c r="D684" s="122">
        <v>8.02</v>
      </c>
      <c r="E684" s="129">
        <f t="shared" si="10"/>
        <v>6.66</v>
      </c>
      <c r="F684" s="130"/>
    </row>
    <row r="685" spans="1:6">
      <c r="A685" s="127">
        <v>40707</v>
      </c>
      <c r="B685" s="128" t="s">
        <v>8531</v>
      </c>
      <c r="C685" s="127" t="s">
        <v>1</v>
      </c>
      <c r="D685" s="122">
        <v>201.31</v>
      </c>
      <c r="E685" s="129">
        <f t="shared" si="10"/>
        <v>167.12</v>
      </c>
      <c r="F685" s="130" t="s">
        <v>8118</v>
      </c>
    </row>
    <row r="686" spans="1:6">
      <c r="A686" s="127">
        <v>41118</v>
      </c>
      <c r="B686" s="128" t="s">
        <v>8532</v>
      </c>
      <c r="C686" s="127" t="s">
        <v>1</v>
      </c>
      <c r="D686" s="122">
        <v>11.43</v>
      </c>
      <c r="E686" s="129">
        <f t="shared" si="10"/>
        <v>9.49</v>
      </c>
      <c r="F686" s="130"/>
    </row>
    <row r="687" spans="1:6">
      <c r="A687" s="127">
        <v>40702</v>
      </c>
      <c r="B687" s="128" t="s">
        <v>8533</v>
      </c>
      <c r="C687" s="127" t="s">
        <v>7</v>
      </c>
      <c r="D687" s="122">
        <v>372.75</v>
      </c>
      <c r="E687" s="129">
        <f t="shared" si="10"/>
        <v>309.43</v>
      </c>
      <c r="F687" s="130" t="s">
        <v>8118</v>
      </c>
    </row>
    <row r="688" spans="1:6">
      <c r="A688" s="127">
        <v>40701</v>
      </c>
      <c r="B688" s="128" t="s">
        <v>8534</v>
      </c>
      <c r="C688" s="127" t="s">
        <v>7</v>
      </c>
      <c r="D688" s="122">
        <v>183.42</v>
      </c>
      <c r="E688" s="129">
        <f t="shared" si="10"/>
        <v>152.26</v>
      </c>
      <c r="F688" s="130" t="s">
        <v>8118</v>
      </c>
    </row>
    <row r="689" spans="1:6">
      <c r="A689" s="127">
        <v>40698</v>
      </c>
      <c r="B689" s="128" t="s">
        <v>8535</v>
      </c>
      <c r="C689" s="127" t="s">
        <v>1</v>
      </c>
      <c r="D689" s="122">
        <v>79.150000000000006</v>
      </c>
      <c r="E689" s="129">
        <f t="shared" si="10"/>
        <v>65.709999999999994</v>
      </c>
      <c r="F689" s="130" t="s">
        <v>8118</v>
      </c>
    </row>
    <row r="690" spans="1:6">
      <c r="A690" s="127">
        <v>40700</v>
      </c>
      <c r="B690" s="128" t="s">
        <v>8536</v>
      </c>
      <c r="C690" s="127" t="s">
        <v>1</v>
      </c>
      <c r="D690" s="122">
        <v>90.87</v>
      </c>
      <c r="E690" s="129">
        <f t="shared" si="10"/>
        <v>75.430000000000007</v>
      </c>
      <c r="F690" s="130" t="s">
        <v>8118</v>
      </c>
    </row>
    <row r="691" spans="1:6">
      <c r="A691" s="127">
        <v>40696</v>
      </c>
      <c r="B691" s="128" t="s">
        <v>8537</v>
      </c>
      <c r="C691" s="127" t="s">
        <v>1</v>
      </c>
      <c r="D691" s="122">
        <v>180.15</v>
      </c>
      <c r="E691" s="129">
        <f t="shared" si="10"/>
        <v>149.55000000000001</v>
      </c>
      <c r="F691" s="130" t="s">
        <v>8118</v>
      </c>
    </row>
    <row r="692" spans="1:6">
      <c r="A692" s="127">
        <v>40695</v>
      </c>
      <c r="B692" s="128" t="s">
        <v>8538</v>
      </c>
      <c r="C692" s="127" t="s">
        <v>1</v>
      </c>
      <c r="D692" s="122">
        <v>69.989999999999995</v>
      </c>
      <c r="E692" s="129">
        <f t="shared" si="10"/>
        <v>58.1</v>
      </c>
      <c r="F692" s="130"/>
    </row>
    <row r="693" spans="1:6">
      <c r="A693" s="127">
        <v>40692</v>
      </c>
      <c r="B693" s="128" t="s">
        <v>8539</v>
      </c>
      <c r="C693" s="127" t="s">
        <v>1</v>
      </c>
      <c r="D693" s="122">
        <v>3.89</v>
      </c>
      <c r="E693" s="129">
        <f t="shared" si="10"/>
        <v>3.23</v>
      </c>
      <c r="F693" s="130"/>
    </row>
    <row r="694" spans="1:6">
      <c r="A694" s="127">
        <v>40697</v>
      </c>
      <c r="B694" s="128" t="s">
        <v>8540</v>
      </c>
      <c r="C694" s="127" t="s">
        <v>1</v>
      </c>
      <c r="D694" s="122">
        <v>77.650000000000006</v>
      </c>
      <c r="E694" s="129">
        <f t="shared" si="10"/>
        <v>64.459999999999994</v>
      </c>
      <c r="F694" s="130" t="s">
        <v>8118</v>
      </c>
    </row>
    <row r="695" spans="1:6">
      <c r="A695" s="127">
        <v>40699</v>
      </c>
      <c r="B695" s="128" t="s">
        <v>8541</v>
      </c>
      <c r="C695" s="127" t="s">
        <v>1</v>
      </c>
      <c r="D695" s="122">
        <v>213.68</v>
      </c>
      <c r="E695" s="129">
        <f t="shared" si="10"/>
        <v>177.38</v>
      </c>
      <c r="F695" s="130" t="s">
        <v>8118</v>
      </c>
    </row>
    <row r="696" spans="1:6">
      <c r="A696" s="127">
        <v>40693</v>
      </c>
      <c r="B696" s="128" t="s">
        <v>8542</v>
      </c>
      <c r="C696" s="127" t="s">
        <v>1</v>
      </c>
      <c r="D696" s="122">
        <v>37.89</v>
      </c>
      <c r="E696" s="129">
        <f t="shared" si="10"/>
        <v>31.45</v>
      </c>
      <c r="F696" s="130"/>
    </row>
    <row r="697" spans="1:6">
      <c r="A697" s="127">
        <v>40694</v>
      </c>
      <c r="B697" s="128" t="s">
        <v>8543</v>
      </c>
      <c r="C697" s="127" t="s">
        <v>1</v>
      </c>
      <c r="D697" s="122">
        <v>68.56</v>
      </c>
      <c r="E697" s="129">
        <f t="shared" si="10"/>
        <v>56.91</v>
      </c>
      <c r="F697" s="130" t="s">
        <v>8118</v>
      </c>
    </row>
    <row r="698" spans="1:6">
      <c r="A698" s="127">
        <v>40972</v>
      </c>
      <c r="B698" s="128" t="s">
        <v>8544</v>
      </c>
      <c r="C698" s="127" t="s">
        <v>99</v>
      </c>
      <c r="D698" s="122">
        <v>0</v>
      </c>
      <c r="E698" s="129">
        <f t="shared" si="10"/>
        <v>0</v>
      </c>
      <c r="F698" s="130"/>
    </row>
    <row r="699" spans="1:6">
      <c r="A699" s="127">
        <v>41405</v>
      </c>
      <c r="B699" s="128" t="s">
        <v>8545</v>
      </c>
      <c r="C699" s="127" t="s">
        <v>75</v>
      </c>
      <c r="D699" s="122">
        <v>3370.75</v>
      </c>
      <c r="E699" s="129">
        <f t="shared" si="10"/>
        <v>2798.19</v>
      </c>
      <c r="F699" s="130"/>
    </row>
    <row r="700" spans="1:6">
      <c r="A700" s="127">
        <v>41360</v>
      </c>
      <c r="B700" s="128" t="s">
        <v>8546</v>
      </c>
      <c r="C700" s="127" t="s">
        <v>75</v>
      </c>
      <c r="D700" s="122">
        <v>2825.52</v>
      </c>
      <c r="E700" s="129">
        <f t="shared" si="10"/>
        <v>2345.5700000000002</v>
      </c>
      <c r="F700" s="130"/>
    </row>
    <row r="701" spans="1:6">
      <c r="A701" s="127">
        <v>40968</v>
      </c>
      <c r="B701" s="128" t="s">
        <v>8547</v>
      </c>
      <c r="C701" s="127" t="s">
        <v>75</v>
      </c>
      <c r="D701" s="122">
        <v>5077.79</v>
      </c>
      <c r="E701" s="129">
        <f t="shared" si="10"/>
        <v>4215.2700000000004</v>
      </c>
      <c r="F701" s="130"/>
    </row>
    <row r="702" spans="1:6">
      <c r="A702" s="127">
        <v>40976</v>
      </c>
      <c r="B702" s="128" t="s">
        <v>8548</v>
      </c>
      <c r="C702" s="127" t="s">
        <v>75</v>
      </c>
      <c r="D702" s="122">
        <v>63150</v>
      </c>
      <c r="E702" s="129">
        <f t="shared" si="10"/>
        <v>52423.26</v>
      </c>
      <c r="F702" s="130"/>
    </row>
    <row r="703" spans="1:6">
      <c r="A703" s="127">
        <v>101196</v>
      </c>
      <c r="B703" s="128" t="s">
        <v>8549</v>
      </c>
      <c r="C703" s="127" t="s">
        <v>75</v>
      </c>
      <c r="D703" s="122">
        <v>2340.58</v>
      </c>
      <c r="E703" s="129">
        <f t="shared" si="10"/>
        <v>1943.01</v>
      </c>
      <c r="F703" s="130"/>
    </row>
    <row r="704" spans="1:6">
      <c r="A704" s="127">
        <v>42545</v>
      </c>
      <c r="B704" s="128" t="s">
        <v>8550</v>
      </c>
      <c r="C704" s="127" t="s">
        <v>75</v>
      </c>
      <c r="D704" s="122">
        <v>2741.51</v>
      </c>
      <c r="E704" s="129">
        <f t="shared" si="10"/>
        <v>2275.83</v>
      </c>
      <c r="F704" s="130"/>
    </row>
    <row r="705" spans="1:6">
      <c r="A705" s="127">
        <v>40974</v>
      </c>
      <c r="B705" s="128" t="s">
        <v>8551</v>
      </c>
      <c r="C705" s="127" t="s">
        <v>75</v>
      </c>
      <c r="D705" s="122">
        <v>2421.5300000000002</v>
      </c>
      <c r="E705" s="129">
        <f t="shared" si="10"/>
        <v>2010.21</v>
      </c>
      <c r="F705" s="130"/>
    </row>
    <row r="706" spans="1:6">
      <c r="A706" s="127">
        <v>40978</v>
      </c>
      <c r="B706" s="128" t="s">
        <v>8552</v>
      </c>
      <c r="C706" s="127" t="s">
        <v>75</v>
      </c>
      <c r="D706" s="122">
        <v>3001.89</v>
      </c>
      <c r="E706" s="129">
        <f t="shared" ref="E706:E769" si="11">ROUND((D706/(1+$K$1))*(1+$M$1),2)</f>
        <v>2491.98</v>
      </c>
      <c r="F706" s="130"/>
    </row>
    <row r="707" spans="1:6">
      <c r="A707" s="127">
        <v>40975</v>
      </c>
      <c r="B707" s="128" t="s">
        <v>8553</v>
      </c>
      <c r="C707" s="127" t="s">
        <v>75</v>
      </c>
      <c r="D707" s="122">
        <v>1992.7</v>
      </c>
      <c r="E707" s="129">
        <f t="shared" si="11"/>
        <v>1654.22</v>
      </c>
      <c r="F707" s="130"/>
    </row>
    <row r="708" spans="1:6">
      <c r="A708" s="127">
        <v>40969</v>
      </c>
      <c r="B708" s="128" t="s">
        <v>8554</v>
      </c>
      <c r="C708" s="127" t="s">
        <v>75</v>
      </c>
      <c r="D708" s="122">
        <v>2278.7199999999998</v>
      </c>
      <c r="E708" s="129">
        <f t="shared" si="11"/>
        <v>1891.65</v>
      </c>
      <c r="F708" s="130"/>
    </row>
    <row r="709" spans="1:6">
      <c r="A709" s="127">
        <v>40971</v>
      </c>
      <c r="B709" s="128" t="s">
        <v>8555</v>
      </c>
      <c r="C709" s="127" t="s">
        <v>75</v>
      </c>
      <c r="D709" s="122">
        <v>3048</v>
      </c>
      <c r="E709" s="129">
        <f t="shared" si="11"/>
        <v>2530.2600000000002</v>
      </c>
      <c r="F709" s="130"/>
    </row>
    <row r="710" spans="1:6">
      <c r="A710" s="127">
        <v>40910</v>
      </c>
      <c r="B710" s="128" t="s">
        <v>8556</v>
      </c>
      <c r="C710" s="127" t="s">
        <v>8092</v>
      </c>
      <c r="D710" s="122">
        <v>14879.16</v>
      </c>
      <c r="E710" s="129">
        <f t="shared" si="11"/>
        <v>12351.77</v>
      </c>
      <c r="F710" s="130"/>
    </row>
    <row r="711" spans="1:6">
      <c r="A711" s="127">
        <v>41362</v>
      </c>
      <c r="B711" s="128" t="s">
        <v>8557</v>
      </c>
      <c r="C711" s="127" t="s">
        <v>8092</v>
      </c>
      <c r="D711" s="122">
        <v>11254.76</v>
      </c>
      <c r="E711" s="129">
        <f t="shared" si="11"/>
        <v>9343.01</v>
      </c>
      <c r="F711" s="130"/>
    </row>
    <row r="712" spans="1:6" ht="40.5">
      <c r="A712" s="127">
        <v>43343</v>
      </c>
      <c r="B712" s="128" t="s">
        <v>33925</v>
      </c>
      <c r="C712" s="127" t="s">
        <v>3</v>
      </c>
      <c r="D712" s="122">
        <v>101.61</v>
      </c>
      <c r="E712" s="129">
        <f t="shared" si="11"/>
        <v>84.35</v>
      </c>
      <c r="F712" s="130"/>
    </row>
    <row r="713" spans="1:6">
      <c r="A713" s="127">
        <v>41151</v>
      </c>
      <c r="B713" s="128" t="s">
        <v>8558</v>
      </c>
      <c r="C713" s="127" t="s">
        <v>8092</v>
      </c>
      <c r="D713" s="122">
        <v>1787.26</v>
      </c>
      <c r="E713" s="129">
        <f t="shared" si="11"/>
        <v>1483.67</v>
      </c>
      <c r="F713" s="130"/>
    </row>
    <row r="714" spans="1:6">
      <c r="A714" s="127">
        <v>41346</v>
      </c>
      <c r="B714" s="128" t="s">
        <v>8559</v>
      </c>
      <c r="C714" s="127" t="s">
        <v>1</v>
      </c>
      <c r="D714" s="122">
        <v>31.01</v>
      </c>
      <c r="E714" s="129">
        <f t="shared" si="11"/>
        <v>25.74</v>
      </c>
      <c r="F714" s="130"/>
    </row>
    <row r="715" spans="1:6">
      <c r="A715" s="127">
        <v>41150</v>
      </c>
      <c r="B715" s="128" t="s">
        <v>8560</v>
      </c>
      <c r="C715" s="127" t="s">
        <v>1</v>
      </c>
      <c r="D715" s="122">
        <v>6.97</v>
      </c>
      <c r="E715" s="129">
        <f t="shared" si="11"/>
        <v>5.79</v>
      </c>
      <c r="F715" s="130"/>
    </row>
    <row r="716" spans="1:6">
      <c r="A716" s="127">
        <v>41149</v>
      </c>
      <c r="B716" s="128" t="s">
        <v>8561</v>
      </c>
      <c r="C716" s="127" t="s">
        <v>1</v>
      </c>
      <c r="D716" s="122">
        <v>7.95</v>
      </c>
      <c r="E716" s="129">
        <f t="shared" si="11"/>
        <v>6.6</v>
      </c>
      <c r="F716" s="130"/>
    </row>
    <row r="717" spans="1:6">
      <c r="A717" s="127">
        <v>41410</v>
      </c>
      <c r="B717" s="128" t="s">
        <v>8562</v>
      </c>
      <c r="C717" s="127" t="s">
        <v>1</v>
      </c>
      <c r="D717" s="122">
        <v>7.9</v>
      </c>
      <c r="E717" s="129">
        <f t="shared" si="11"/>
        <v>6.56</v>
      </c>
      <c r="F717" s="130"/>
    </row>
    <row r="718" spans="1:6">
      <c r="A718" s="127">
        <v>41148</v>
      </c>
      <c r="B718" s="128" t="s">
        <v>8563</v>
      </c>
      <c r="C718" s="127" t="s">
        <v>1</v>
      </c>
      <c r="D718" s="122">
        <v>8.9499999999999993</v>
      </c>
      <c r="E718" s="129">
        <f t="shared" si="11"/>
        <v>7.43</v>
      </c>
      <c r="F718" s="130"/>
    </row>
    <row r="719" spans="1:6">
      <c r="A719" s="127">
        <v>41152</v>
      </c>
      <c r="B719" s="128" t="s">
        <v>8564</v>
      </c>
      <c r="C719" s="127" t="s">
        <v>8092</v>
      </c>
      <c r="D719" s="122">
        <v>456.11</v>
      </c>
      <c r="E719" s="129">
        <f t="shared" si="11"/>
        <v>378.63</v>
      </c>
      <c r="F719" s="130"/>
    </row>
    <row r="720" spans="1:6">
      <c r="A720" s="127">
        <v>41004</v>
      </c>
      <c r="B720" s="128" t="s">
        <v>8565</v>
      </c>
      <c r="C720" s="127" t="s">
        <v>8092</v>
      </c>
      <c r="D720" s="122">
        <v>970.47</v>
      </c>
      <c r="E720" s="129">
        <f t="shared" si="11"/>
        <v>805.62</v>
      </c>
      <c r="F720" s="130"/>
    </row>
    <row r="721" spans="1:6">
      <c r="A721" s="127">
        <v>40911</v>
      </c>
      <c r="B721" s="128" t="s">
        <v>8566</v>
      </c>
      <c r="C721" s="127" t="s">
        <v>3</v>
      </c>
      <c r="D721" s="122">
        <v>48.3</v>
      </c>
      <c r="E721" s="129">
        <f t="shared" si="11"/>
        <v>40.1</v>
      </c>
      <c r="F721" s="130" t="s">
        <v>8118</v>
      </c>
    </row>
    <row r="722" spans="1:6" ht="40.5">
      <c r="A722" s="127">
        <v>40915</v>
      </c>
      <c r="B722" s="128" t="s">
        <v>33926</v>
      </c>
      <c r="C722" s="127" t="s">
        <v>3</v>
      </c>
      <c r="D722" s="122">
        <v>98.21</v>
      </c>
      <c r="E722" s="129">
        <f t="shared" si="11"/>
        <v>81.53</v>
      </c>
      <c r="F722" s="130" t="s">
        <v>8118</v>
      </c>
    </row>
    <row r="723" spans="1:6" ht="40.5">
      <c r="A723" s="127">
        <v>40899</v>
      </c>
      <c r="B723" s="128" t="s">
        <v>33927</v>
      </c>
      <c r="C723" s="127" t="s">
        <v>1</v>
      </c>
      <c r="D723" s="122">
        <v>18.64</v>
      </c>
      <c r="E723" s="129">
        <f t="shared" si="11"/>
        <v>15.47</v>
      </c>
      <c r="F723" s="130" t="s">
        <v>8118</v>
      </c>
    </row>
    <row r="724" spans="1:6" ht="27">
      <c r="A724" s="127">
        <v>40900</v>
      </c>
      <c r="B724" s="128" t="s">
        <v>8567</v>
      </c>
      <c r="C724" s="127" t="s">
        <v>1</v>
      </c>
      <c r="D724" s="122">
        <v>26.03</v>
      </c>
      <c r="E724" s="129">
        <f t="shared" si="11"/>
        <v>21.61</v>
      </c>
      <c r="F724" s="130" t="s">
        <v>8118</v>
      </c>
    </row>
    <row r="725" spans="1:6" ht="40.5">
      <c r="A725" s="127">
        <v>41365</v>
      </c>
      <c r="B725" s="128" t="s">
        <v>33928</v>
      </c>
      <c r="C725" s="127" t="s">
        <v>1</v>
      </c>
      <c r="D725" s="122">
        <v>18.940000000000001</v>
      </c>
      <c r="E725" s="129">
        <f t="shared" si="11"/>
        <v>15.72</v>
      </c>
      <c r="F725" s="130" t="s">
        <v>8118</v>
      </c>
    </row>
    <row r="726" spans="1:6" ht="40.5">
      <c r="A726" s="127">
        <v>41110</v>
      </c>
      <c r="B726" s="128" t="s">
        <v>33929</v>
      </c>
      <c r="C726" s="127" t="s">
        <v>1</v>
      </c>
      <c r="D726" s="122">
        <v>18.48</v>
      </c>
      <c r="E726" s="129">
        <f t="shared" si="11"/>
        <v>15.34</v>
      </c>
      <c r="F726" s="130" t="s">
        <v>8118</v>
      </c>
    </row>
    <row r="727" spans="1:6" ht="27">
      <c r="A727" s="127">
        <v>40903</v>
      </c>
      <c r="B727" s="128" t="s">
        <v>8568</v>
      </c>
      <c r="C727" s="127" t="s">
        <v>1</v>
      </c>
      <c r="D727" s="122">
        <v>25.73</v>
      </c>
      <c r="E727" s="129">
        <f t="shared" si="11"/>
        <v>21.36</v>
      </c>
      <c r="F727" s="130" t="s">
        <v>8118</v>
      </c>
    </row>
    <row r="728" spans="1:6">
      <c r="A728" s="127">
        <v>40904</v>
      </c>
      <c r="B728" s="128" t="s">
        <v>8569</v>
      </c>
      <c r="C728" s="127" t="s">
        <v>1</v>
      </c>
      <c r="D728" s="122">
        <v>44.34</v>
      </c>
      <c r="E728" s="129">
        <f t="shared" si="11"/>
        <v>36.81</v>
      </c>
      <c r="F728" s="130" t="s">
        <v>8118</v>
      </c>
    </row>
    <row r="729" spans="1:6" ht="40.5">
      <c r="A729" s="127">
        <v>40905</v>
      </c>
      <c r="B729" s="128" t="s">
        <v>33930</v>
      </c>
      <c r="C729" s="127" t="s">
        <v>1</v>
      </c>
      <c r="D729" s="122">
        <v>28.47</v>
      </c>
      <c r="E729" s="129">
        <f t="shared" si="11"/>
        <v>23.63</v>
      </c>
      <c r="F729" s="130" t="s">
        <v>8118</v>
      </c>
    </row>
    <row r="730" spans="1:6" ht="40.5">
      <c r="A730" s="127">
        <v>43330</v>
      </c>
      <c r="B730" s="128" t="s">
        <v>33931</v>
      </c>
      <c r="C730" s="127" t="s">
        <v>1</v>
      </c>
      <c r="D730" s="122">
        <v>30.17</v>
      </c>
      <c r="E730" s="129">
        <f t="shared" si="11"/>
        <v>25.05</v>
      </c>
      <c r="F730" s="130" t="s">
        <v>8118</v>
      </c>
    </row>
    <row r="731" spans="1:6" ht="40.5">
      <c r="A731" s="127">
        <v>40901</v>
      </c>
      <c r="B731" s="128" t="s">
        <v>33932</v>
      </c>
      <c r="C731" s="127" t="s">
        <v>1</v>
      </c>
      <c r="D731" s="122">
        <v>18.579999999999998</v>
      </c>
      <c r="E731" s="129">
        <f t="shared" si="11"/>
        <v>15.42</v>
      </c>
      <c r="F731" s="130" t="s">
        <v>8118</v>
      </c>
    </row>
    <row r="732" spans="1:6" ht="27">
      <c r="A732" s="127">
        <v>42475</v>
      </c>
      <c r="B732" s="128" t="s">
        <v>8570</v>
      </c>
      <c r="C732" s="127" t="s">
        <v>7</v>
      </c>
      <c r="D732" s="122">
        <v>519.83000000000004</v>
      </c>
      <c r="E732" s="129">
        <f t="shared" si="11"/>
        <v>431.53</v>
      </c>
      <c r="F732" s="130" t="s">
        <v>8118</v>
      </c>
    </row>
    <row r="733" spans="1:6">
      <c r="A733" s="127">
        <v>40945</v>
      </c>
      <c r="B733" s="128" t="s">
        <v>8571</v>
      </c>
      <c r="C733" s="127" t="s">
        <v>1</v>
      </c>
      <c r="D733" s="122">
        <v>57.17</v>
      </c>
      <c r="E733" s="129">
        <f t="shared" si="11"/>
        <v>47.46</v>
      </c>
      <c r="F733" s="130" t="s">
        <v>8118</v>
      </c>
    </row>
    <row r="734" spans="1:6">
      <c r="A734" s="127">
        <v>41109</v>
      </c>
      <c r="B734" s="128" t="s">
        <v>8572</v>
      </c>
      <c r="C734" s="127" t="s">
        <v>1</v>
      </c>
      <c r="D734" s="122">
        <v>2.95</v>
      </c>
      <c r="E734" s="129">
        <f t="shared" si="11"/>
        <v>2.4500000000000002</v>
      </c>
      <c r="F734" s="130"/>
    </row>
    <row r="735" spans="1:6">
      <c r="A735" s="127">
        <v>40164</v>
      </c>
      <c r="B735" s="128" t="s">
        <v>8573</v>
      </c>
      <c r="C735" s="127" t="s">
        <v>3</v>
      </c>
      <c r="D735" s="122">
        <v>41.5</v>
      </c>
      <c r="E735" s="129">
        <f t="shared" si="11"/>
        <v>34.450000000000003</v>
      </c>
      <c r="F735" s="130"/>
    </row>
    <row r="736" spans="1:6">
      <c r="A736" s="127">
        <v>40944</v>
      </c>
      <c r="B736" s="128" t="s">
        <v>8574</v>
      </c>
      <c r="C736" s="127" t="s">
        <v>1</v>
      </c>
      <c r="D736" s="122">
        <v>536.61</v>
      </c>
      <c r="E736" s="129">
        <f t="shared" si="11"/>
        <v>445.46</v>
      </c>
      <c r="F736" s="130" t="s">
        <v>8118</v>
      </c>
    </row>
    <row r="737" spans="1:6">
      <c r="A737" s="127">
        <v>40902</v>
      </c>
      <c r="B737" s="128" t="s">
        <v>8575</v>
      </c>
      <c r="C737" s="127" t="s">
        <v>1</v>
      </c>
      <c r="D737" s="122">
        <v>5.35</v>
      </c>
      <c r="E737" s="129">
        <f t="shared" si="11"/>
        <v>4.4400000000000004</v>
      </c>
      <c r="F737" s="130"/>
    </row>
    <row r="738" spans="1:6" ht="27">
      <c r="A738" s="127">
        <v>41344</v>
      </c>
      <c r="B738" s="128" t="s">
        <v>8576</v>
      </c>
      <c r="C738" s="127" t="s">
        <v>1</v>
      </c>
      <c r="D738" s="122">
        <v>77.77</v>
      </c>
      <c r="E738" s="129">
        <f t="shared" si="11"/>
        <v>64.56</v>
      </c>
      <c r="F738" s="130"/>
    </row>
    <row r="739" spans="1:6">
      <c r="A739" s="127">
        <v>41345</v>
      </c>
      <c r="B739" s="128" t="s">
        <v>8577</v>
      </c>
      <c r="C739" s="127" t="s">
        <v>1</v>
      </c>
      <c r="D739" s="122">
        <v>105.95</v>
      </c>
      <c r="E739" s="129">
        <f t="shared" si="11"/>
        <v>87.95</v>
      </c>
      <c r="F739" s="130"/>
    </row>
    <row r="740" spans="1:6">
      <c r="A740" s="127">
        <v>41242</v>
      </c>
      <c r="B740" s="128" t="s">
        <v>8578</v>
      </c>
      <c r="C740" s="127" t="s">
        <v>3</v>
      </c>
      <c r="D740" s="122">
        <v>70.13</v>
      </c>
      <c r="E740" s="129">
        <f t="shared" si="11"/>
        <v>58.22</v>
      </c>
      <c r="F740" s="130"/>
    </row>
    <row r="741" spans="1:6">
      <c r="A741" s="127">
        <v>42476</v>
      </c>
      <c r="B741" s="128" t="s">
        <v>8579</v>
      </c>
      <c r="C741" s="127" t="s">
        <v>8092</v>
      </c>
      <c r="D741" s="122">
        <v>42.47</v>
      </c>
      <c r="E741" s="129">
        <f t="shared" si="11"/>
        <v>35.26</v>
      </c>
      <c r="F741" s="130"/>
    </row>
    <row r="742" spans="1:6">
      <c r="A742" s="127">
        <v>41136</v>
      </c>
      <c r="B742" s="128" t="s">
        <v>8580</v>
      </c>
      <c r="C742" s="127" t="s">
        <v>8092</v>
      </c>
      <c r="D742" s="122">
        <v>105.48</v>
      </c>
      <c r="E742" s="129">
        <f t="shared" si="11"/>
        <v>87.56</v>
      </c>
      <c r="F742" s="130"/>
    </row>
    <row r="743" spans="1:6">
      <c r="A743" s="127">
        <v>41135</v>
      </c>
      <c r="B743" s="128" t="s">
        <v>8581</v>
      </c>
      <c r="C743" s="127" t="s">
        <v>8092</v>
      </c>
      <c r="D743" s="122">
        <v>90.07</v>
      </c>
      <c r="E743" s="129">
        <f t="shared" si="11"/>
        <v>74.77</v>
      </c>
      <c r="F743" s="130"/>
    </row>
    <row r="744" spans="1:6">
      <c r="A744" s="127">
        <v>40912</v>
      </c>
      <c r="B744" s="128" t="s">
        <v>8582</v>
      </c>
      <c r="C744" s="127" t="s">
        <v>3</v>
      </c>
      <c r="D744" s="122">
        <v>96.05</v>
      </c>
      <c r="E744" s="129">
        <f t="shared" si="11"/>
        <v>79.73</v>
      </c>
      <c r="F744" s="130" t="s">
        <v>8118</v>
      </c>
    </row>
    <row r="745" spans="1:6">
      <c r="A745" s="127">
        <v>40908</v>
      </c>
      <c r="B745" s="128" t="s">
        <v>8583</v>
      </c>
      <c r="C745" s="127" t="s">
        <v>8092</v>
      </c>
      <c r="D745" s="122">
        <v>8452.67</v>
      </c>
      <c r="E745" s="129">
        <f t="shared" si="11"/>
        <v>7016.89</v>
      </c>
      <c r="F745" s="130" t="s">
        <v>8118</v>
      </c>
    </row>
    <row r="746" spans="1:6">
      <c r="A746" s="127">
        <v>40907</v>
      </c>
      <c r="B746" s="128" t="s">
        <v>8584</v>
      </c>
      <c r="C746" s="127" t="s">
        <v>8092</v>
      </c>
      <c r="D746" s="122">
        <v>13845.14</v>
      </c>
      <c r="E746" s="129">
        <f t="shared" si="11"/>
        <v>11493.39</v>
      </c>
      <c r="F746" s="130" t="s">
        <v>8118</v>
      </c>
    </row>
    <row r="747" spans="1:6">
      <c r="A747" s="127">
        <v>40906</v>
      </c>
      <c r="B747" s="128" t="s">
        <v>8585</v>
      </c>
      <c r="C747" s="127" t="s">
        <v>1</v>
      </c>
      <c r="D747" s="122">
        <v>3905.07</v>
      </c>
      <c r="E747" s="129">
        <f t="shared" si="11"/>
        <v>3241.75</v>
      </c>
      <c r="F747" s="130"/>
    </row>
    <row r="748" spans="1:6" ht="27">
      <c r="A748" s="127">
        <v>41240</v>
      </c>
      <c r="B748" s="128" t="s">
        <v>8586</v>
      </c>
      <c r="C748" s="127" t="s">
        <v>3</v>
      </c>
      <c r="D748" s="122">
        <v>88.34</v>
      </c>
      <c r="E748" s="129">
        <f t="shared" si="11"/>
        <v>73.33</v>
      </c>
      <c r="F748" s="130" t="s">
        <v>8118</v>
      </c>
    </row>
    <row r="749" spans="1:6" ht="40.5">
      <c r="A749" s="127">
        <v>40946</v>
      </c>
      <c r="B749" s="128" t="s">
        <v>33933</v>
      </c>
      <c r="C749" s="127" t="s">
        <v>3</v>
      </c>
      <c r="D749" s="122">
        <v>76.89</v>
      </c>
      <c r="E749" s="129">
        <f t="shared" si="11"/>
        <v>63.83</v>
      </c>
      <c r="F749" s="130" t="s">
        <v>8118</v>
      </c>
    </row>
    <row r="750" spans="1:6">
      <c r="A750" s="127">
        <v>40942</v>
      </c>
      <c r="B750" s="128" t="s">
        <v>8587</v>
      </c>
      <c r="C750" s="127" t="s">
        <v>3</v>
      </c>
      <c r="D750" s="122">
        <v>39.520000000000003</v>
      </c>
      <c r="E750" s="129">
        <f t="shared" si="11"/>
        <v>32.81</v>
      </c>
      <c r="F750" s="130" t="s">
        <v>8118</v>
      </c>
    </row>
    <row r="751" spans="1:6">
      <c r="A751" s="127">
        <v>41245</v>
      </c>
      <c r="B751" s="128" t="s">
        <v>8588</v>
      </c>
      <c r="C751" s="127" t="s">
        <v>3</v>
      </c>
      <c r="D751" s="122">
        <v>40.380000000000003</v>
      </c>
      <c r="E751" s="129">
        <f t="shared" si="11"/>
        <v>33.520000000000003</v>
      </c>
      <c r="F751" s="130"/>
    </row>
    <row r="752" spans="1:6">
      <c r="A752" s="127">
        <v>41404</v>
      </c>
      <c r="B752" s="128" t="s">
        <v>33934</v>
      </c>
      <c r="C752" s="127" t="s">
        <v>3</v>
      </c>
      <c r="D752" s="122">
        <v>37.15</v>
      </c>
      <c r="E752" s="129">
        <f t="shared" si="11"/>
        <v>30.84</v>
      </c>
      <c r="F752" s="130"/>
    </row>
    <row r="753" spans="1:6">
      <c r="A753" s="127">
        <v>41244</v>
      </c>
      <c r="B753" s="128" t="s">
        <v>8589</v>
      </c>
      <c r="C753" s="127" t="s">
        <v>3</v>
      </c>
      <c r="D753" s="122">
        <v>21.74</v>
      </c>
      <c r="E753" s="129">
        <f t="shared" si="11"/>
        <v>18.05</v>
      </c>
      <c r="F753" s="130"/>
    </row>
    <row r="754" spans="1:6">
      <c r="A754" s="127">
        <v>43328</v>
      </c>
      <c r="B754" s="128" t="s">
        <v>8590</v>
      </c>
      <c r="C754" s="127" t="s">
        <v>8092</v>
      </c>
      <c r="D754" s="122">
        <v>12.2</v>
      </c>
      <c r="E754" s="129">
        <f t="shared" si="11"/>
        <v>10.130000000000001</v>
      </c>
      <c r="F754" s="130"/>
    </row>
    <row r="755" spans="1:6" ht="27">
      <c r="A755" s="127">
        <v>40909</v>
      </c>
      <c r="B755" s="128" t="s">
        <v>8591</v>
      </c>
      <c r="C755" s="127" t="s">
        <v>8092</v>
      </c>
      <c r="D755" s="122">
        <v>2707.05</v>
      </c>
      <c r="E755" s="129">
        <f t="shared" si="11"/>
        <v>2247.23</v>
      </c>
      <c r="F755" s="130" t="s">
        <v>8118</v>
      </c>
    </row>
    <row r="756" spans="1:6">
      <c r="A756" s="127">
        <v>41140</v>
      </c>
      <c r="B756" s="128" t="s">
        <v>8592</v>
      </c>
      <c r="C756" s="127" t="s">
        <v>8092</v>
      </c>
      <c r="D756" s="122">
        <v>944.44</v>
      </c>
      <c r="E756" s="129">
        <f t="shared" si="11"/>
        <v>784.02</v>
      </c>
      <c r="F756" s="130"/>
    </row>
    <row r="757" spans="1:6">
      <c r="A757" s="127">
        <v>41139</v>
      </c>
      <c r="B757" s="128" t="s">
        <v>8593</v>
      </c>
      <c r="C757" s="127" t="s">
        <v>8092</v>
      </c>
      <c r="D757" s="122">
        <v>2180.2399999999998</v>
      </c>
      <c r="E757" s="129">
        <f t="shared" si="11"/>
        <v>1809.9</v>
      </c>
      <c r="F757" s="130"/>
    </row>
    <row r="758" spans="1:6">
      <c r="A758" s="127">
        <v>41138</v>
      </c>
      <c r="B758" s="128" t="s">
        <v>8594</v>
      </c>
      <c r="C758" s="127" t="s">
        <v>8092</v>
      </c>
      <c r="D758" s="122">
        <v>1588.9</v>
      </c>
      <c r="E758" s="129">
        <f t="shared" si="11"/>
        <v>1319.01</v>
      </c>
      <c r="F758" s="130"/>
    </row>
    <row r="759" spans="1:6">
      <c r="A759" s="127">
        <v>41246</v>
      </c>
      <c r="B759" s="128" t="s">
        <v>8595</v>
      </c>
      <c r="C759" s="127" t="s">
        <v>1</v>
      </c>
      <c r="D759" s="122">
        <v>61.51</v>
      </c>
      <c r="E759" s="129">
        <f t="shared" si="11"/>
        <v>51.06</v>
      </c>
      <c r="F759" s="130" t="s">
        <v>8118</v>
      </c>
    </row>
    <row r="760" spans="1:6">
      <c r="A760" s="127">
        <v>40943</v>
      </c>
      <c r="B760" s="128" t="s">
        <v>8596</v>
      </c>
      <c r="C760" s="127" t="s">
        <v>1</v>
      </c>
      <c r="D760" s="122">
        <v>47.31</v>
      </c>
      <c r="E760" s="129">
        <f t="shared" si="11"/>
        <v>39.270000000000003</v>
      </c>
      <c r="F760" s="130" t="s">
        <v>8118</v>
      </c>
    </row>
    <row r="761" spans="1:6">
      <c r="A761" s="127">
        <v>40922</v>
      </c>
      <c r="B761" s="128" t="s">
        <v>8597</v>
      </c>
      <c r="C761" s="127" t="s">
        <v>7</v>
      </c>
      <c r="D761" s="122">
        <v>5.19</v>
      </c>
      <c r="E761" s="129">
        <f t="shared" si="11"/>
        <v>4.3099999999999996</v>
      </c>
      <c r="F761" s="130"/>
    </row>
    <row r="762" spans="1:6">
      <c r="A762" s="127">
        <v>40914</v>
      </c>
      <c r="B762" s="128" t="s">
        <v>8598</v>
      </c>
      <c r="C762" s="127" t="s">
        <v>1</v>
      </c>
      <c r="D762" s="122">
        <v>17.489999999999998</v>
      </c>
      <c r="E762" s="129">
        <f t="shared" si="11"/>
        <v>14.52</v>
      </c>
      <c r="F762" s="130" t="s">
        <v>8118</v>
      </c>
    </row>
    <row r="763" spans="1:6">
      <c r="A763" s="127">
        <v>40913</v>
      </c>
      <c r="B763" s="128" t="s">
        <v>8599</v>
      </c>
      <c r="C763" s="127" t="s">
        <v>1</v>
      </c>
      <c r="D763" s="122">
        <v>119.62</v>
      </c>
      <c r="E763" s="129">
        <f t="shared" si="11"/>
        <v>99.3</v>
      </c>
      <c r="F763" s="130"/>
    </row>
    <row r="764" spans="1:6" ht="27">
      <c r="A764" s="127">
        <v>41191</v>
      </c>
      <c r="B764" s="128" t="s">
        <v>33935</v>
      </c>
      <c r="C764" s="127" t="s">
        <v>1</v>
      </c>
      <c r="D764" s="122">
        <v>364.07</v>
      </c>
      <c r="E764" s="129">
        <f t="shared" si="11"/>
        <v>302.23</v>
      </c>
      <c r="F764" s="130" t="s">
        <v>8118</v>
      </c>
    </row>
    <row r="765" spans="1:6">
      <c r="A765" s="127">
        <v>40947</v>
      </c>
      <c r="B765" s="128" t="s">
        <v>8600</v>
      </c>
      <c r="C765" s="127" t="s">
        <v>8092</v>
      </c>
      <c r="D765" s="122">
        <v>2595.1799999999998</v>
      </c>
      <c r="E765" s="129">
        <f t="shared" si="11"/>
        <v>2154.36</v>
      </c>
      <c r="F765" s="130" t="s">
        <v>8118</v>
      </c>
    </row>
    <row r="766" spans="1:6">
      <c r="A766" s="127">
        <v>43329</v>
      </c>
      <c r="B766" s="128" t="s">
        <v>8601</v>
      </c>
      <c r="C766" s="127" t="s">
        <v>8092</v>
      </c>
      <c r="D766" s="122">
        <v>202.28</v>
      </c>
      <c r="E766" s="129">
        <f t="shared" si="11"/>
        <v>167.92</v>
      </c>
      <c r="F766" s="130" t="s">
        <v>8118</v>
      </c>
    </row>
    <row r="767" spans="1:6" ht="40.5">
      <c r="A767" s="127">
        <v>42050</v>
      </c>
      <c r="B767" s="128" t="s">
        <v>33936</v>
      </c>
      <c r="C767" s="127" t="s">
        <v>3</v>
      </c>
      <c r="D767" s="122">
        <v>151.52000000000001</v>
      </c>
      <c r="E767" s="129">
        <f t="shared" si="11"/>
        <v>125.78</v>
      </c>
      <c r="F767" s="130" t="s">
        <v>8118</v>
      </c>
    </row>
    <row r="768" spans="1:6">
      <c r="A768" s="127">
        <v>42203</v>
      </c>
      <c r="B768" s="128" t="s">
        <v>8602</v>
      </c>
      <c r="C768" s="127" t="s">
        <v>8092</v>
      </c>
      <c r="D768" s="122">
        <v>138.53</v>
      </c>
      <c r="E768" s="129">
        <f t="shared" si="11"/>
        <v>115</v>
      </c>
      <c r="F768" s="130" t="s">
        <v>8118</v>
      </c>
    </row>
    <row r="769" spans="1:6">
      <c r="A769" s="127">
        <v>42202</v>
      </c>
      <c r="B769" s="128" t="s">
        <v>8603</v>
      </c>
      <c r="C769" s="127" t="s">
        <v>8092</v>
      </c>
      <c r="D769" s="122">
        <v>91.1</v>
      </c>
      <c r="E769" s="129">
        <f t="shared" si="11"/>
        <v>75.63</v>
      </c>
      <c r="F769" s="130" t="s">
        <v>8118</v>
      </c>
    </row>
    <row r="770" spans="1:6" ht="40.5">
      <c r="A770" s="127">
        <v>42041</v>
      </c>
      <c r="B770" s="128" t="s">
        <v>33937</v>
      </c>
      <c r="C770" s="127" t="s">
        <v>1</v>
      </c>
      <c r="D770" s="122">
        <v>26.72</v>
      </c>
      <c r="E770" s="129">
        <f t="shared" ref="E770:E833" si="12">ROUND((D770/(1+$K$1))*(1+$M$1),2)</f>
        <v>22.18</v>
      </c>
      <c r="F770" s="130" t="s">
        <v>8118</v>
      </c>
    </row>
    <row r="771" spans="1:6">
      <c r="A771" s="127">
        <v>42199</v>
      </c>
      <c r="B771" s="128" t="s">
        <v>8604</v>
      </c>
      <c r="C771" s="127" t="s">
        <v>3</v>
      </c>
      <c r="D771" s="122">
        <v>1.66</v>
      </c>
      <c r="E771" s="129">
        <f t="shared" si="12"/>
        <v>1.38</v>
      </c>
      <c r="F771" s="130"/>
    </row>
    <row r="772" spans="1:6">
      <c r="A772" s="127">
        <v>42210</v>
      </c>
      <c r="B772" s="128" t="s">
        <v>33938</v>
      </c>
      <c r="C772" s="127" t="s">
        <v>3</v>
      </c>
      <c r="D772" s="122">
        <v>20.68</v>
      </c>
      <c r="E772" s="129">
        <f t="shared" si="12"/>
        <v>17.170000000000002</v>
      </c>
      <c r="F772" s="130" t="s">
        <v>8118</v>
      </c>
    </row>
    <row r="773" spans="1:6">
      <c r="A773" s="127">
        <v>42206</v>
      </c>
      <c r="B773" s="128" t="s">
        <v>8605</v>
      </c>
      <c r="C773" s="127" t="s">
        <v>3</v>
      </c>
      <c r="D773" s="122">
        <v>15.1</v>
      </c>
      <c r="E773" s="129">
        <f t="shared" si="12"/>
        <v>12.54</v>
      </c>
      <c r="F773" s="130" t="s">
        <v>8118</v>
      </c>
    </row>
    <row r="774" spans="1:6">
      <c r="A774" s="127">
        <v>42208</v>
      </c>
      <c r="B774" s="128" t="s">
        <v>8606</v>
      </c>
      <c r="C774" s="127" t="s">
        <v>3</v>
      </c>
      <c r="D774" s="122">
        <v>1.81</v>
      </c>
      <c r="E774" s="129">
        <f t="shared" si="12"/>
        <v>1.5</v>
      </c>
      <c r="F774" s="130"/>
    </row>
    <row r="775" spans="1:6">
      <c r="A775" s="127">
        <v>42209</v>
      </c>
      <c r="B775" s="128" t="s">
        <v>8607</v>
      </c>
      <c r="C775" s="127" t="s">
        <v>3</v>
      </c>
      <c r="D775" s="122">
        <v>8.3800000000000008</v>
      </c>
      <c r="E775" s="129">
        <f t="shared" si="12"/>
        <v>6.96</v>
      </c>
      <c r="F775" s="130" t="s">
        <v>8118</v>
      </c>
    </row>
    <row r="776" spans="1:6">
      <c r="A776" s="127">
        <v>42207</v>
      </c>
      <c r="B776" s="128" t="s">
        <v>8608</v>
      </c>
      <c r="C776" s="127" t="s">
        <v>3</v>
      </c>
      <c r="D776" s="122">
        <v>3.32</v>
      </c>
      <c r="E776" s="129">
        <f t="shared" si="12"/>
        <v>2.76</v>
      </c>
      <c r="F776" s="130"/>
    </row>
    <row r="777" spans="1:6">
      <c r="A777" s="127">
        <v>42200</v>
      </c>
      <c r="B777" s="128" t="s">
        <v>8609</v>
      </c>
      <c r="C777" s="127" t="s">
        <v>3</v>
      </c>
      <c r="D777" s="122">
        <v>5.63</v>
      </c>
      <c r="E777" s="129">
        <f t="shared" si="12"/>
        <v>4.67</v>
      </c>
      <c r="F777" s="130"/>
    </row>
    <row r="778" spans="1:6">
      <c r="A778" s="127">
        <v>42201</v>
      </c>
      <c r="B778" s="128" t="s">
        <v>8610</v>
      </c>
      <c r="C778" s="127" t="s">
        <v>3</v>
      </c>
      <c r="D778" s="122">
        <v>3.89</v>
      </c>
      <c r="E778" s="129">
        <f t="shared" si="12"/>
        <v>3.23</v>
      </c>
      <c r="F778" s="130"/>
    </row>
    <row r="779" spans="1:6" ht="40.5">
      <c r="A779" s="127">
        <v>41247</v>
      </c>
      <c r="B779" s="128" t="s">
        <v>33939</v>
      </c>
      <c r="C779" s="127" t="s">
        <v>7</v>
      </c>
      <c r="D779" s="122">
        <v>67.69</v>
      </c>
      <c r="E779" s="129">
        <f t="shared" si="12"/>
        <v>56.19</v>
      </c>
      <c r="F779" s="130"/>
    </row>
    <row r="780" spans="1:6">
      <c r="A780" s="127">
        <v>42204</v>
      </c>
      <c r="B780" s="128" t="s">
        <v>8611</v>
      </c>
      <c r="C780" s="127" t="s">
        <v>8092</v>
      </c>
      <c r="D780" s="122">
        <v>35.28</v>
      </c>
      <c r="E780" s="129">
        <f t="shared" si="12"/>
        <v>29.29</v>
      </c>
      <c r="F780" s="130" t="s">
        <v>8118</v>
      </c>
    </row>
    <row r="781" spans="1:6">
      <c r="A781" s="127">
        <v>42044</v>
      </c>
      <c r="B781" s="128" t="s">
        <v>8612</v>
      </c>
      <c r="C781" s="127" t="s">
        <v>8092</v>
      </c>
      <c r="D781" s="122">
        <v>4814.1099999999997</v>
      </c>
      <c r="E781" s="129">
        <f t="shared" si="12"/>
        <v>3996.38</v>
      </c>
      <c r="F781" s="130"/>
    </row>
    <row r="782" spans="1:6">
      <c r="A782" s="127">
        <v>40102</v>
      </c>
      <c r="B782" s="128" t="s">
        <v>8613</v>
      </c>
      <c r="C782" s="127" t="s">
        <v>3</v>
      </c>
      <c r="D782" s="122">
        <v>14.6</v>
      </c>
      <c r="E782" s="129">
        <f t="shared" si="12"/>
        <v>12.12</v>
      </c>
      <c r="F782" s="130" t="s">
        <v>8118</v>
      </c>
    </row>
    <row r="783" spans="1:6">
      <c r="A783" s="127">
        <v>42039</v>
      </c>
      <c r="B783" s="128" t="s">
        <v>8614</v>
      </c>
      <c r="C783" s="127" t="s">
        <v>3</v>
      </c>
      <c r="D783" s="122">
        <v>18.95</v>
      </c>
      <c r="E783" s="129">
        <f t="shared" si="12"/>
        <v>15.73</v>
      </c>
      <c r="F783" s="130" t="s">
        <v>8118</v>
      </c>
    </row>
    <row r="784" spans="1:6">
      <c r="A784" s="127">
        <v>41153</v>
      </c>
      <c r="B784" s="128" t="s">
        <v>8615</v>
      </c>
      <c r="C784" s="127" t="s">
        <v>8092</v>
      </c>
      <c r="D784" s="122">
        <v>97.23</v>
      </c>
      <c r="E784" s="129">
        <f t="shared" si="12"/>
        <v>80.709999999999994</v>
      </c>
      <c r="F784" s="130"/>
    </row>
    <row r="785" spans="1:6">
      <c r="A785" s="127">
        <v>41409</v>
      </c>
      <c r="B785" s="128" t="s">
        <v>8616</v>
      </c>
      <c r="C785" s="127" t="s">
        <v>8092</v>
      </c>
      <c r="D785" s="122">
        <v>465.82</v>
      </c>
      <c r="E785" s="129">
        <f t="shared" si="12"/>
        <v>386.7</v>
      </c>
      <c r="F785" s="130"/>
    </row>
    <row r="786" spans="1:6">
      <c r="A786" s="127">
        <v>40928</v>
      </c>
      <c r="B786" s="128" t="s">
        <v>8617</v>
      </c>
      <c r="C786" s="127" t="s">
        <v>8092</v>
      </c>
      <c r="D786" s="122">
        <v>42.24</v>
      </c>
      <c r="E786" s="129">
        <f t="shared" si="12"/>
        <v>35.07</v>
      </c>
      <c r="F786" s="130" t="s">
        <v>8118</v>
      </c>
    </row>
    <row r="787" spans="1:6">
      <c r="A787" s="127">
        <v>41408</v>
      </c>
      <c r="B787" s="128" t="s">
        <v>8618</v>
      </c>
      <c r="C787" s="127" t="s">
        <v>8092</v>
      </c>
      <c r="D787" s="122">
        <v>2633.58</v>
      </c>
      <c r="E787" s="129">
        <f t="shared" si="12"/>
        <v>2186.2399999999998</v>
      </c>
      <c r="F787" s="130"/>
    </row>
    <row r="788" spans="1:6" ht="27">
      <c r="A788" s="127">
        <v>41147</v>
      </c>
      <c r="B788" s="128" t="s">
        <v>8619</v>
      </c>
      <c r="C788" s="127" t="s">
        <v>1</v>
      </c>
      <c r="D788" s="122">
        <v>9.92</v>
      </c>
      <c r="E788" s="129">
        <f t="shared" si="12"/>
        <v>8.23</v>
      </c>
      <c r="F788" s="130"/>
    </row>
    <row r="789" spans="1:6">
      <c r="A789" s="127">
        <v>42046</v>
      </c>
      <c r="B789" s="128" t="s">
        <v>8620</v>
      </c>
      <c r="C789" s="127" t="s">
        <v>8092</v>
      </c>
      <c r="D789" s="122">
        <v>124.87</v>
      </c>
      <c r="E789" s="129">
        <f t="shared" si="12"/>
        <v>103.66</v>
      </c>
      <c r="F789" s="130"/>
    </row>
    <row r="790" spans="1:6">
      <c r="A790" s="127">
        <v>41407</v>
      </c>
      <c r="B790" s="128" t="s">
        <v>8621</v>
      </c>
      <c r="C790" s="127" t="s">
        <v>8092</v>
      </c>
      <c r="D790" s="122">
        <v>12418.86</v>
      </c>
      <c r="E790" s="129">
        <f t="shared" si="12"/>
        <v>10309.379999999999</v>
      </c>
      <c r="F790" s="130"/>
    </row>
    <row r="791" spans="1:6">
      <c r="A791" s="127">
        <v>41146</v>
      </c>
      <c r="B791" s="128" t="s">
        <v>8622</v>
      </c>
      <c r="C791" s="127" t="s">
        <v>8092</v>
      </c>
      <c r="D791" s="122">
        <v>13601.35</v>
      </c>
      <c r="E791" s="129">
        <f t="shared" si="12"/>
        <v>11291.01</v>
      </c>
      <c r="F791" s="130"/>
    </row>
    <row r="792" spans="1:6">
      <c r="A792" s="127">
        <v>41017</v>
      </c>
      <c r="B792" s="128" t="s">
        <v>8623</v>
      </c>
      <c r="C792" s="127" t="s">
        <v>1</v>
      </c>
      <c r="D792" s="122">
        <v>475.57</v>
      </c>
      <c r="E792" s="129">
        <f t="shared" si="12"/>
        <v>394.79</v>
      </c>
      <c r="F792" s="130"/>
    </row>
    <row r="793" spans="1:6">
      <c r="A793" s="127">
        <v>40929</v>
      </c>
      <c r="B793" s="128" t="s">
        <v>8624</v>
      </c>
      <c r="C793" s="127" t="s">
        <v>1</v>
      </c>
      <c r="D793" s="122">
        <v>290.5</v>
      </c>
      <c r="E793" s="129">
        <f t="shared" si="12"/>
        <v>241.16</v>
      </c>
      <c r="F793" s="130" t="s">
        <v>8118</v>
      </c>
    </row>
    <row r="794" spans="1:6" ht="27">
      <c r="A794" s="127">
        <v>41203</v>
      </c>
      <c r="B794" s="128" t="s">
        <v>8625</v>
      </c>
      <c r="C794" s="127" t="s">
        <v>1</v>
      </c>
      <c r="D794" s="122">
        <v>573.29</v>
      </c>
      <c r="E794" s="129">
        <f t="shared" si="12"/>
        <v>475.91</v>
      </c>
      <c r="F794" s="130" t="s">
        <v>8118</v>
      </c>
    </row>
    <row r="795" spans="1:6">
      <c r="A795" s="127">
        <v>42047</v>
      </c>
      <c r="B795" s="128" t="s">
        <v>8626</v>
      </c>
      <c r="C795" s="127" t="s">
        <v>8092</v>
      </c>
      <c r="D795" s="122">
        <v>37.31</v>
      </c>
      <c r="E795" s="129">
        <f t="shared" si="12"/>
        <v>30.97</v>
      </c>
      <c r="F795" s="130"/>
    </row>
    <row r="796" spans="1:6" ht="40.5">
      <c r="A796" s="127">
        <v>41145</v>
      </c>
      <c r="B796" s="128" t="s">
        <v>33940</v>
      </c>
      <c r="C796" s="127" t="s">
        <v>8092</v>
      </c>
      <c r="D796" s="122">
        <v>8454.07</v>
      </c>
      <c r="E796" s="129">
        <f t="shared" si="12"/>
        <v>7018.05</v>
      </c>
      <c r="F796" s="130"/>
    </row>
    <row r="797" spans="1:6">
      <c r="A797" s="127">
        <v>41141</v>
      </c>
      <c r="B797" s="128" t="s">
        <v>8627</v>
      </c>
      <c r="C797" s="127" t="s">
        <v>8092</v>
      </c>
      <c r="D797" s="122">
        <v>1813.42</v>
      </c>
      <c r="E797" s="129">
        <f t="shared" si="12"/>
        <v>1505.39</v>
      </c>
      <c r="F797" s="130"/>
    </row>
    <row r="798" spans="1:6">
      <c r="A798" s="127">
        <v>41142</v>
      </c>
      <c r="B798" s="128" t="s">
        <v>8628</v>
      </c>
      <c r="C798" s="127" t="s">
        <v>8092</v>
      </c>
      <c r="D798" s="122">
        <v>2218.7800000000002</v>
      </c>
      <c r="E798" s="129">
        <f t="shared" si="12"/>
        <v>1841.9</v>
      </c>
      <c r="F798" s="130"/>
    </row>
    <row r="799" spans="1:6">
      <c r="A799" s="127">
        <v>41143</v>
      </c>
      <c r="B799" s="128" t="s">
        <v>8629</v>
      </c>
      <c r="C799" s="127" t="s">
        <v>8092</v>
      </c>
      <c r="D799" s="122">
        <v>3795.28</v>
      </c>
      <c r="E799" s="129">
        <f t="shared" si="12"/>
        <v>3150.61</v>
      </c>
      <c r="F799" s="130"/>
    </row>
    <row r="800" spans="1:6">
      <c r="A800" s="127">
        <v>43162</v>
      </c>
      <c r="B800" s="128" t="s">
        <v>8630</v>
      </c>
      <c r="C800" s="127" t="s">
        <v>1</v>
      </c>
      <c r="D800" s="122">
        <v>343.71</v>
      </c>
      <c r="E800" s="129">
        <f t="shared" si="12"/>
        <v>285.33</v>
      </c>
      <c r="F800" s="130" t="s">
        <v>8118</v>
      </c>
    </row>
    <row r="801" spans="1:6">
      <c r="A801" s="127">
        <v>40931</v>
      </c>
      <c r="B801" s="128" t="s">
        <v>8631</v>
      </c>
      <c r="C801" s="127" t="s">
        <v>3</v>
      </c>
      <c r="D801" s="122">
        <v>221.12</v>
      </c>
      <c r="E801" s="129">
        <f t="shared" si="12"/>
        <v>183.56</v>
      </c>
      <c r="F801" s="130" t="s">
        <v>8118</v>
      </c>
    </row>
    <row r="802" spans="1:6">
      <c r="A802" s="127">
        <v>41526</v>
      </c>
      <c r="B802" s="128" t="s">
        <v>8632</v>
      </c>
      <c r="C802" s="127" t="s">
        <v>3</v>
      </c>
      <c r="D802" s="122">
        <v>9.59</v>
      </c>
      <c r="E802" s="129">
        <f t="shared" si="12"/>
        <v>7.96</v>
      </c>
      <c r="F802" s="130" t="s">
        <v>8118</v>
      </c>
    </row>
    <row r="803" spans="1:6">
      <c r="A803" s="127">
        <v>42524</v>
      </c>
      <c r="B803" s="128" t="s">
        <v>8633</v>
      </c>
      <c r="C803" s="127" t="s">
        <v>3</v>
      </c>
      <c r="D803" s="122">
        <v>98.11</v>
      </c>
      <c r="E803" s="129">
        <f t="shared" si="12"/>
        <v>81.44</v>
      </c>
      <c r="F803" s="130"/>
    </row>
    <row r="804" spans="1:6">
      <c r="A804" s="127">
        <v>40938</v>
      </c>
      <c r="B804" s="128" t="s">
        <v>8634</v>
      </c>
      <c r="C804" s="127" t="s">
        <v>3</v>
      </c>
      <c r="D804" s="122">
        <v>704.2</v>
      </c>
      <c r="E804" s="129">
        <f t="shared" si="12"/>
        <v>584.58000000000004</v>
      </c>
      <c r="F804" s="130"/>
    </row>
    <row r="805" spans="1:6">
      <c r="A805" s="127">
        <v>40924</v>
      </c>
      <c r="B805" s="128" t="s">
        <v>8635</v>
      </c>
      <c r="C805" s="127" t="s">
        <v>3</v>
      </c>
      <c r="D805" s="122">
        <v>16.22</v>
      </c>
      <c r="E805" s="129">
        <f t="shared" si="12"/>
        <v>13.46</v>
      </c>
      <c r="F805" s="130" t="s">
        <v>8118</v>
      </c>
    </row>
    <row r="806" spans="1:6">
      <c r="A806" s="127">
        <v>40925</v>
      </c>
      <c r="B806" s="128" t="s">
        <v>8636</v>
      </c>
      <c r="C806" s="127" t="s">
        <v>3</v>
      </c>
      <c r="D806" s="122">
        <v>19.989999999999998</v>
      </c>
      <c r="E806" s="129">
        <f t="shared" si="12"/>
        <v>16.59</v>
      </c>
      <c r="F806" s="130" t="s">
        <v>8118</v>
      </c>
    </row>
    <row r="807" spans="1:6">
      <c r="A807" s="127">
        <v>40926</v>
      </c>
      <c r="B807" s="128" t="s">
        <v>8637</v>
      </c>
      <c r="C807" s="127" t="s">
        <v>3</v>
      </c>
      <c r="D807" s="122">
        <v>23.75</v>
      </c>
      <c r="E807" s="129">
        <f t="shared" si="12"/>
        <v>19.72</v>
      </c>
      <c r="F807" s="130" t="s">
        <v>8118</v>
      </c>
    </row>
    <row r="808" spans="1:6" ht="27">
      <c r="A808" s="127">
        <v>40927</v>
      </c>
      <c r="B808" s="128" t="s">
        <v>8638</v>
      </c>
      <c r="C808" s="127" t="s">
        <v>3</v>
      </c>
      <c r="D808" s="122">
        <v>50.9</v>
      </c>
      <c r="E808" s="129">
        <f t="shared" si="12"/>
        <v>42.25</v>
      </c>
      <c r="F808" s="130" t="s">
        <v>8118</v>
      </c>
    </row>
    <row r="809" spans="1:6">
      <c r="A809" s="127">
        <v>41202</v>
      </c>
      <c r="B809" s="128" t="s">
        <v>8639</v>
      </c>
      <c r="C809" s="127" t="s">
        <v>1</v>
      </c>
      <c r="D809" s="122">
        <v>26.39</v>
      </c>
      <c r="E809" s="129">
        <f t="shared" si="12"/>
        <v>21.91</v>
      </c>
      <c r="F809" s="130"/>
    </row>
    <row r="810" spans="1:6">
      <c r="A810" s="127">
        <v>40937</v>
      </c>
      <c r="B810" s="128" t="s">
        <v>8640</v>
      </c>
      <c r="C810" s="127" t="s">
        <v>3</v>
      </c>
      <c r="D810" s="122">
        <v>511.66</v>
      </c>
      <c r="E810" s="129">
        <f t="shared" si="12"/>
        <v>424.75</v>
      </c>
      <c r="F810" s="130"/>
    </row>
    <row r="811" spans="1:6" ht="40.5">
      <c r="A811" s="127">
        <v>40939</v>
      </c>
      <c r="B811" s="128" t="s">
        <v>33941</v>
      </c>
      <c r="C811" s="127" t="s">
        <v>3</v>
      </c>
      <c r="D811" s="122">
        <v>608.71</v>
      </c>
      <c r="E811" s="129">
        <f t="shared" si="12"/>
        <v>505.31</v>
      </c>
      <c r="F811" s="130"/>
    </row>
    <row r="812" spans="1:6">
      <c r="A812" s="127">
        <v>40936</v>
      </c>
      <c r="B812" s="128" t="s">
        <v>8641</v>
      </c>
      <c r="C812" s="127" t="s">
        <v>3</v>
      </c>
      <c r="D812" s="122">
        <v>642.16999999999996</v>
      </c>
      <c r="E812" s="129">
        <f t="shared" si="12"/>
        <v>533.09</v>
      </c>
      <c r="F812" s="130"/>
    </row>
    <row r="813" spans="1:6">
      <c r="A813" s="127">
        <v>40930</v>
      </c>
      <c r="B813" s="128" t="s">
        <v>8642</v>
      </c>
      <c r="C813" s="127" t="s">
        <v>3</v>
      </c>
      <c r="D813" s="122">
        <v>213.99</v>
      </c>
      <c r="E813" s="129">
        <f t="shared" si="12"/>
        <v>177.64</v>
      </c>
      <c r="F813" s="130" t="s">
        <v>8118</v>
      </c>
    </row>
    <row r="814" spans="1:6" ht="40.5">
      <c r="A814" s="127">
        <v>41222</v>
      </c>
      <c r="B814" s="128" t="s">
        <v>33942</v>
      </c>
      <c r="C814" s="127" t="s">
        <v>8092</v>
      </c>
      <c r="D814" s="122">
        <v>88.46</v>
      </c>
      <c r="E814" s="129">
        <f t="shared" si="12"/>
        <v>73.430000000000007</v>
      </c>
      <c r="F814" s="130"/>
    </row>
    <row r="815" spans="1:6">
      <c r="A815" s="127">
        <v>40932</v>
      </c>
      <c r="B815" s="128" t="s">
        <v>33943</v>
      </c>
      <c r="C815" s="127" t="s">
        <v>8092</v>
      </c>
      <c r="D815" s="122">
        <v>19.86</v>
      </c>
      <c r="E815" s="129">
        <f t="shared" si="12"/>
        <v>16.489999999999998</v>
      </c>
      <c r="F815" s="130"/>
    </row>
    <row r="816" spans="1:6">
      <c r="A816" s="127">
        <v>40934</v>
      </c>
      <c r="B816" s="128" t="s">
        <v>8643</v>
      </c>
      <c r="C816" s="127" t="s">
        <v>8092</v>
      </c>
      <c r="D816" s="122">
        <v>21.27</v>
      </c>
      <c r="E816" s="129">
        <f t="shared" si="12"/>
        <v>17.66</v>
      </c>
      <c r="F816" s="130"/>
    </row>
    <row r="817" spans="1:6">
      <c r="A817" s="127">
        <v>40933</v>
      </c>
      <c r="B817" s="128" t="s">
        <v>33944</v>
      </c>
      <c r="C817" s="127" t="s">
        <v>8092</v>
      </c>
      <c r="D817" s="122">
        <v>50.19</v>
      </c>
      <c r="E817" s="129">
        <f t="shared" si="12"/>
        <v>41.66</v>
      </c>
      <c r="F817" s="130"/>
    </row>
    <row r="818" spans="1:6">
      <c r="A818" s="127">
        <v>40935</v>
      </c>
      <c r="B818" s="128" t="s">
        <v>8644</v>
      </c>
      <c r="C818" s="127" t="s">
        <v>8092</v>
      </c>
      <c r="D818" s="122">
        <v>51.46</v>
      </c>
      <c r="E818" s="129">
        <f t="shared" si="12"/>
        <v>42.72</v>
      </c>
      <c r="F818" s="130"/>
    </row>
    <row r="819" spans="1:6" ht="27">
      <c r="A819" s="127">
        <v>41359</v>
      </c>
      <c r="B819" s="128" t="s">
        <v>33945</v>
      </c>
      <c r="C819" s="127" t="s">
        <v>1</v>
      </c>
      <c r="D819" s="122">
        <v>17.32</v>
      </c>
      <c r="E819" s="129">
        <f t="shared" si="12"/>
        <v>14.38</v>
      </c>
      <c r="F819" s="130" t="s">
        <v>8118</v>
      </c>
    </row>
    <row r="820" spans="1:6" ht="27">
      <c r="A820" s="127">
        <v>42878</v>
      </c>
      <c r="B820" s="128" t="s">
        <v>33946</v>
      </c>
      <c r="C820" s="127" t="s">
        <v>8078</v>
      </c>
      <c r="D820" s="122">
        <v>4695.0600000000004</v>
      </c>
      <c r="E820" s="129">
        <f t="shared" si="12"/>
        <v>3897.55</v>
      </c>
      <c r="F820" s="130"/>
    </row>
    <row r="821" spans="1:6">
      <c r="A821" s="127">
        <v>42888</v>
      </c>
      <c r="B821" s="128" t="s">
        <v>8645</v>
      </c>
      <c r="C821" s="127" t="s">
        <v>8078</v>
      </c>
      <c r="D821" s="122">
        <v>7871.51</v>
      </c>
      <c r="E821" s="129">
        <f t="shared" si="12"/>
        <v>6534.44</v>
      </c>
      <c r="F821" s="130"/>
    </row>
    <row r="822" spans="1:6">
      <c r="A822" s="127">
        <v>40981</v>
      </c>
      <c r="B822" s="128" t="s">
        <v>8646</v>
      </c>
      <c r="C822" s="127" t="s">
        <v>3</v>
      </c>
      <c r="D822" s="122">
        <v>1.64</v>
      </c>
      <c r="E822" s="129">
        <f t="shared" si="12"/>
        <v>1.36</v>
      </c>
      <c r="F822" s="130"/>
    </row>
    <row r="823" spans="1:6">
      <c r="A823" s="127">
        <v>40101</v>
      </c>
      <c r="B823" s="128" t="s">
        <v>8647</v>
      </c>
      <c r="C823" s="127" t="s">
        <v>8092</v>
      </c>
      <c r="D823" s="122">
        <v>149.19</v>
      </c>
      <c r="E823" s="129">
        <f t="shared" si="12"/>
        <v>123.85</v>
      </c>
      <c r="F823" s="130"/>
    </row>
    <row r="824" spans="1:6" ht="27">
      <c r="A824" s="127">
        <v>40110</v>
      </c>
      <c r="B824" s="128" t="s">
        <v>33947</v>
      </c>
      <c r="C824" s="127" t="s">
        <v>7</v>
      </c>
      <c r="D824" s="122">
        <v>34.619999999999997</v>
      </c>
      <c r="E824" s="129">
        <f t="shared" si="12"/>
        <v>28.74</v>
      </c>
      <c r="F824" s="130"/>
    </row>
    <row r="825" spans="1:6">
      <c r="A825" s="127">
        <v>40137</v>
      </c>
      <c r="B825" s="128" t="s">
        <v>8648</v>
      </c>
      <c r="C825" s="127" t="s">
        <v>8092</v>
      </c>
      <c r="D825" s="122">
        <v>1642.95</v>
      </c>
      <c r="E825" s="129">
        <f t="shared" si="12"/>
        <v>1363.88</v>
      </c>
      <c r="F825" s="130" t="s">
        <v>8118</v>
      </c>
    </row>
    <row r="826" spans="1:6">
      <c r="A826" s="127">
        <v>40138</v>
      </c>
      <c r="B826" s="128" t="s">
        <v>8649</v>
      </c>
      <c r="C826" s="127" t="s">
        <v>8092</v>
      </c>
      <c r="D826" s="122">
        <v>2788.83</v>
      </c>
      <c r="E826" s="129">
        <f t="shared" si="12"/>
        <v>2315.12</v>
      </c>
      <c r="F826" s="130" t="s">
        <v>8118</v>
      </c>
    </row>
    <row r="827" spans="1:6">
      <c r="A827" s="127">
        <v>43336</v>
      </c>
      <c r="B827" s="128" t="s">
        <v>8080</v>
      </c>
      <c r="C827" s="127" t="s">
        <v>3</v>
      </c>
      <c r="D827" s="122">
        <v>1.43</v>
      </c>
      <c r="E827" s="129">
        <f t="shared" si="12"/>
        <v>1.19</v>
      </c>
      <c r="F827" s="130"/>
    </row>
    <row r="828" spans="1:6">
      <c r="A828" s="127">
        <v>40980</v>
      </c>
      <c r="B828" s="128" t="s">
        <v>8650</v>
      </c>
      <c r="C828" s="127" t="s">
        <v>7</v>
      </c>
      <c r="D828" s="122">
        <v>15.82</v>
      </c>
      <c r="E828" s="129">
        <f t="shared" si="12"/>
        <v>13.13</v>
      </c>
      <c r="F828" s="130"/>
    </row>
    <row r="829" spans="1:6">
      <c r="A829" s="127">
        <v>40115</v>
      </c>
      <c r="B829" s="128" t="s">
        <v>8651</v>
      </c>
      <c r="C829" s="127" t="s">
        <v>75</v>
      </c>
      <c r="D829" s="122">
        <v>313.83999999999997</v>
      </c>
      <c r="E829" s="129">
        <f t="shared" si="12"/>
        <v>260.52999999999997</v>
      </c>
      <c r="F829" s="130" t="s">
        <v>8118</v>
      </c>
    </row>
    <row r="830" spans="1:6" ht="27">
      <c r="A830" s="127">
        <v>40104</v>
      </c>
      <c r="B830" s="128" t="s">
        <v>8652</v>
      </c>
      <c r="C830" s="127" t="s">
        <v>1</v>
      </c>
      <c r="D830" s="122">
        <v>18.22</v>
      </c>
      <c r="E830" s="129">
        <f t="shared" si="12"/>
        <v>15.13</v>
      </c>
      <c r="F830" s="130" t="s">
        <v>8118</v>
      </c>
    </row>
    <row r="831" spans="1:6" ht="27">
      <c r="A831" s="127">
        <v>40143</v>
      </c>
      <c r="B831" s="128" t="s">
        <v>8653</v>
      </c>
      <c r="C831" s="127" t="s">
        <v>7</v>
      </c>
      <c r="D831" s="122">
        <v>102.35</v>
      </c>
      <c r="E831" s="129">
        <f t="shared" si="12"/>
        <v>84.96</v>
      </c>
      <c r="F831" s="130" t="s">
        <v>8118</v>
      </c>
    </row>
    <row r="832" spans="1:6">
      <c r="A832" s="127">
        <v>40107</v>
      </c>
      <c r="B832" s="128" t="s">
        <v>8087</v>
      </c>
      <c r="C832" s="127" t="s">
        <v>7</v>
      </c>
      <c r="D832" s="122">
        <v>5.72</v>
      </c>
      <c r="E832" s="129">
        <f t="shared" si="12"/>
        <v>4.75</v>
      </c>
      <c r="F832" s="130"/>
    </row>
    <row r="833" spans="1:6">
      <c r="A833" s="127">
        <v>40108</v>
      </c>
      <c r="B833" s="128" t="s">
        <v>8654</v>
      </c>
      <c r="C833" s="127" t="s">
        <v>3</v>
      </c>
      <c r="D833" s="122">
        <v>2.77</v>
      </c>
      <c r="E833" s="129">
        <f t="shared" si="12"/>
        <v>2.2999999999999998</v>
      </c>
      <c r="F833" s="130"/>
    </row>
    <row r="834" spans="1:6">
      <c r="A834" s="127">
        <v>40081</v>
      </c>
      <c r="B834" s="128" t="s">
        <v>8655</v>
      </c>
      <c r="C834" s="127" t="s">
        <v>7</v>
      </c>
      <c r="D834" s="122">
        <v>7.8</v>
      </c>
      <c r="E834" s="129">
        <f t="shared" ref="E834:E897" si="13">ROUND((D834/(1+$K$1))*(1+$M$1),2)</f>
        <v>6.48</v>
      </c>
      <c r="F834" s="130"/>
    </row>
    <row r="835" spans="1:6">
      <c r="A835" s="127">
        <v>40136</v>
      </c>
      <c r="B835" s="128" t="s">
        <v>8656</v>
      </c>
      <c r="C835" s="127" t="s">
        <v>1</v>
      </c>
      <c r="D835" s="122">
        <v>523.08000000000004</v>
      </c>
      <c r="E835" s="129">
        <f t="shared" si="13"/>
        <v>434.23</v>
      </c>
      <c r="F835" s="130" t="s">
        <v>8118</v>
      </c>
    </row>
    <row r="836" spans="1:6" ht="27">
      <c r="A836" s="127">
        <v>40096</v>
      </c>
      <c r="B836" s="128" t="s">
        <v>33948</v>
      </c>
      <c r="C836" s="127" t="s">
        <v>1</v>
      </c>
      <c r="D836" s="122">
        <v>378.71</v>
      </c>
      <c r="E836" s="129">
        <f t="shared" si="13"/>
        <v>314.38</v>
      </c>
      <c r="F836" s="130"/>
    </row>
    <row r="837" spans="1:6">
      <c r="A837" s="127">
        <v>40134</v>
      </c>
      <c r="B837" s="128" t="s">
        <v>8657</v>
      </c>
      <c r="C837" s="127" t="s">
        <v>3</v>
      </c>
      <c r="D837" s="122">
        <v>5.15</v>
      </c>
      <c r="E837" s="129">
        <f t="shared" si="13"/>
        <v>4.28</v>
      </c>
      <c r="F837" s="130"/>
    </row>
    <row r="838" spans="1:6">
      <c r="A838" s="127">
        <v>40105</v>
      </c>
      <c r="B838" s="128" t="s">
        <v>8658</v>
      </c>
      <c r="C838" s="127" t="s">
        <v>3</v>
      </c>
      <c r="D838" s="122">
        <v>0.56999999999999995</v>
      </c>
      <c r="E838" s="129">
        <f t="shared" si="13"/>
        <v>0.47</v>
      </c>
      <c r="F838" s="130"/>
    </row>
    <row r="839" spans="1:6">
      <c r="A839" s="127">
        <v>40084</v>
      </c>
      <c r="B839" s="128" t="s">
        <v>8659</v>
      </c>
      <c r="C839" s="127" t="s">
        <v>1</v>
      </c>
      <c r="D839" s="122">
        <v>1.8</v>
      </c>
      <c r="E839" s="129">
        <f t="shared" si="13"/>
        <v>1.49</v>
      </c>
      <c r="F839" s="130"/>
    </row>
    <row r="840" spans="1:6">
      <c r="A840" s="127">
        <v>40144</v>
      </c>
      <c r="B840" s="128" t="s">
        <v>8660</v>
      </c>
      <c r="C840" s="127" t="s">
        <v>1</v>
      </c>
      <c r="D840" s="122">
        <v>140.78</v>
      </c>
      <c r="E840" s="129">
        <f t="shared" si="13"/>
        <v>116.87</v>
      </c>
      <c r="F840" s="130" t="s">
        <v>8118</v>
      </c>
    </row>
    <row r="841" spans="1:6">
      <c r="A841" s="127">
        <v>40106</v>
      </c>
      <c r="B841" s="128" t="s">
        <v>8661</v>
      </c>
      <c r="C841" s="127" t="s">
        <v>7</v>
      </c>
      <c r="D841" s="122">
        <v>10.07</v>
      </c>
      <c r="E841" s="129">
        <f t="shared" si="13"/>
        <v>8.36</v>
      </c>
      <c r="F841" s="130" t="s">
        <v>8118</v>
      </c>
    </row>
    <row r="842" spans="1:6">
      <c r="A842" s="127">
        <v>40135</v>
      </c>
      <c r="B842" s="128" t="s">
        <v>8662</v>
      </c>
      <c r="C842" s="127" t="s">
        <v>3</v>
      </c>
      <c r="D842" s="122">
        <v>15.15</v>
      </c>
      <c r="E842" s="129">
        <f t="shared" si="13"/>
        <v>12.58</v>
      </c>
      <c r="F842" s="130"/>
    </row>
    <row r="843" spans="1:6">
      <c r="A843" s="127">
        <v>40111</v>
      </c>
      <c r="B843" s="128" t="s">
        <v>8663</v>
      </c>
      <c r="C843" s="127" t="s">
        <v>3</v>
      </c>
      <c r="D843" s="122">
        <v>8.5299999999999994</v>
      </c>
      <c r="E843" s="129">
        <f t="shared" si="13"/>
        <v>7.08</v>
      </c>
      <c r="F843" s="130" t="s">
        <v>8118</v>
      </c>
    </row>
    <row r="844" spans="1:6">
      <c r="A844" s="127">
        <v>40126</v>
      </c>
      <c r="B844" s="128" t="s">
        <v>8664</v>
      </c>
      <c r="C844" s="127" t="s">
        <v>3</v>
      </c>
      <c r="D844" s="122">
        <v>3.92</v>
      </c>
      <c r="E844" s="129">
        <f t="shared" si="13"/>
        <v>3.25</v>
      </c>
      <c r="F844" s="130" t="s">
        <v>8118</v>
      </c>
    </row>
    <row r="845" spans="1:6">
      <c r="A845" s="127">
        <v>40127</v>
      </c>
      <c r="B845" s="128" t="s">
        <v>8665</v>
      </c>
      <c r="C845" s="127" t="s">
        <v>3</v>
      </c>
      <c r="D845" s="122">
        <v>5.42</v>
      </c>
      <c r="E845" s="129">
        <f t="shared" si="13"/>
        <v>4.5</v>
      </c>
      <c r="F845" s="130" t="s">
        <v>8118</v>
      </c>
    </row>
    <row r="846" spans="1:6">
      <c r="A846" s="127">
        <v>40128</v>
      </c>
      <c r="B846" s="128" t="s">
        <v>8666</v>
      </c>
      <c r="C846" s="127" t="s">
        <v>3</v>
      </c>
      <c r="D846" s="122">
        <v>7.17</v>
      </c>
      <c r="E846" s="129">
        <f t="shared" si="13"/>
        <v>5.95</v>
      </c>
      <c r="F846" s="130" t="s">
        <v>8118</v>
      </c>
    </row>
    <row r="847" spans="1:6">
      <c r="A847" s="127">
        <v>40129</v>
      </c>
      <c r="B847" s="128" t="s">
        <v>8667</v>
      </c>
      <c r="C847" s="127" t="s">
        <v>3</v>
      </c>
      <c r="D847" s="122">
        <v>9.5299999999999994</v>
      </c>
      <c r="E847" s="129">
        <f t="shared" si="13"/>
        <v>7.91</v>
      </c>
      <c r="F847" s="130" t="s">
        <v>8118</v>
      </c>
    </row>
    <row r="848" spans="1:6">
      <c r="A848" s="127">
        <v>40085</v>
      </c>
      <c r="B848" s="128" t="s">
        <v>8668</v>
      </c>
      <c r="C848" s="127" t="s">
        <v>1</v>
      </c>
      <c r="D848" s="122">
        <v>1.34</v>
      </c>
      <c r="E848" s="129">
        <f t="shared" si="13"/>
        <v>1.1100000000000001</v>
      </c>
      <c r="F848" s="130"/>
    </row>
    <row r="849" spans="1:6">
      <c r="A849" s="127">
        <v>40086</v>
      </c>
      <c r="B849" s="128" t="s">
        <v>8669</v>
      </c>
      <c r="C849" s="127" t="s">
        <v>1</v>
      </c>
      <c r="D849" s="122">
        <v>30.59</v>
      </c>
      <c r="E849" s="129">
        <f t="shared" si="13"/>
        <v>25.39</v>
      </c>
      <c r="F849" s="130"/>
    </row>
    <row r="850" spans="1:6">
      <c r="A850" s="127">
        <v>40087</v>
      </c>
      <c r="B850" s="128" t="s">
        <v>8670</v>
      </c>
      <c r="C850" s="127" t="s">
        <v>8092</v>
      </c>
      <c r="D850" s="122">
        <v>113.94</v>
      </c>
      <c r="E850" s="129">
        <f t="shared" si="13"/>
        <v>94.59</v>
      </c>
      <c r="F850" s="130"/>
    </row>
    <row r="851" spans="1:6" ht="40.5">
      <c r="A851" s="127">
        <v>40983</v>
      </c>
      <c r="B851" s="128" t="s">
        <v>33949</v>
      </c>
      <c r="C851" s="127" t="s">
        <v>1</v>
      </c>
      <c r="D851" s="122">
        <v>8.5</v>
      </c>
      <c r="E851" s="129">
        <f t="shared" si="13"/>
        <v>7.06</v>
      </c>
      <c r="F851" s="130"/>
    </row>
    <row r="852" spans="1:6">
      <c r="A852" s="127">
        <v>40100</v>
      </c>
      <c r="B852" s="128" t="s">
        <v>8671</v>
      </c>
      <c r="C852" s="127" t="s">
        <v>1</v>
      </c>
      <c r="D852" s="122">
        <v>92.6</v>
      </c>
      <c r="E852" s="129">
        <f t="shared" si="13"/>
        <v>76.87</v>
      </c>
      <c r="F852" s="130"/>
    </row>
    <row r="853" spans="1:6">
      <c r="A853" s="127">
        <v>40141</v>
      </c>
      <c r="B853" s="128" t="s">
        <v>8672</v>
      </c>
      <c r="C853" s="127" t="s">
        <v>1</v>
      </c>
      <c r="D853" s="122">
        <v>56.69</v>
      </c>
      <c r="E853" s="129">
        <f t="shared" si="13"/>
        <v>47.06</v>
      </c>
      <c r="F853" s="130" t="s">
        <v>8118</v>
      </c>
    </row>
    <row r="854" spans="1:6">
      <c r="A854" s="127">
        <v>40118</v>
      </c>
      <c r="B854" s="128" t="s">
        <v>8673</v>
      </c>
      <c r="C854" s="127" t="s">
        <v>3</v>
      </c>
      <c r="D854" s="122">
        <v>71.58</v>
      </c>
      <c r="E854" s="129">
        <f t="shared" si="13"/>
        <v>59.42</v>
      </c>
      <c r="F854" s="130" t="s">
        <v>8118</v>
      </c>
    </row>
    <row r="855" spans="1:6">
      <c r="A855" s="127">
        <v>40116</v>
      </c>
      <c r="B855" s="128" t="s">
        <v>8674</v>
      </c>
      <c r="C855" s="127" t="s">
        <v>3</v>
      </c>
      <c r="D855" s="122">
        <v>65.86</v>
      </c>
      <c r="E855" s="129">
        <f t="shared" si="13"/>
        <v>54.67</v>
      </c>
      <c r="F855" s="130" t="s">
        <v>8118</v>
      </c>
    </row>
    <row r="856" spans="1:6">
      <c r="A856" s="127">
        <v>40117</v>
      </c>
      <c r="B856" s="128" t="s">
        <v>8675</v>
      </c>
      <c r="C856" s="127" t="s">
        <v>3</v>
      </c>
      <c r="D856" s="122">
        <v>41.69</v>
      </c>
      <c r="E856" s="129">
        <f t="shared" si="13"/>
        <v>34.61</v>
      </c>
      <c r="F856" s="130" t="s">
        <v>8118</v>
      </c>
    </row>
    <row r="857" spans="1:6">
      <c r="A857" s="127">
        <v>40148</v>
      </c>
      <c r="B857" s="128" t="s">
        <v>8676</v>
      </c>
      <c r="C857" s="127" t="s">
        <v>1</v>
      </c>
      <c r="D857" s="122">
        <v>3.19</v>
      </c>
      <c r="E857" s="129">
        <f t="shared" si="13"/>
        <v>2.65</v>
      </c>
      <c r="F857" s="130"/>
    </row>
    <row r="858" spans="1:6">
      <c r="A858" s="127">
        <v>40112</v>
      </c>
      <c r="B858" s="128" t="s">
        <v>8677</v>
      </c>
      <c r="C858" s="127" t="s">
        <v>3</v>
      </c>
      <c r="D858" s="122">
        <v>2.2799999999999998</v>
      </c>
      <c r="E858" s="129">
        <f t="shared" si="13"/>
        <v>1.89</v>
      </c>
      <c r="F858" s="130" t="s">
        <v>8118</v>
      </c>
    </row>
    <row r="859" spans="1:6">
      <c r="A859" s="127">
        <v>40149</v>
      </c>
      <c r="B859" s="128" t="s">
        <v>8678</v>
      </c>
      <c r="C859" s="127" t="s">
        <v>3</v>
      </c>
      <c r="D859" s="122">
        <v>6.57</v>
      </c>
      <c r="E859" s="129">
        <f t="shared" si="13"/>
        <v>5.45</v>
      </c>
      <c r="F859" s="130"/>
    </row>
    <row r="860" spans="1:6">
      <c r="A860" s="127">
        <v>40094</v>
      </c>
      <c r="B860" s="128" t="s">
        <v>8679</v>
      </c>
      <c r="C860" s="127" t="s">
        <v>3</v>
      </c>
      <c r="D860" s="122">
        <v>91.08</v>
      </c>
      <c r="E860" s="129">
        <f t="shared" si="13"/>
        <v>75.61</v>
      </c>
      <c r="F860" s="130"/>
    </row>
    <row r="861" spans="1:6">
      <c r="A861" s="127">
        <v>40095</v>
      </c>
      <c r="B861" s="128" t="s">
        <v>8680</v>
      </c>
      <c r="C861" s="127" t="s">
        <v>3</v>
      </c>
      <c r="D861" s="122">
        <v>727.05</v>
      </c>
      <c r="E861" s="129">
        <f t="shared" si="13"/>
        <v>603.54999999999995</v>
      </c>
      <c r="F861" s="130" t="s">
        <v>8118</v>
      </c>
    </row>
    <row r="862" spans="1:6">
      <c r="A862" s="127">
        <v>40114</v>
      </c>
      <c r="B862" s="128" t="s">
        <v>8681</v>
      </c>
      <c r="C862" s="127" t="s">
        <v>75</v>
      </c>
      <c r="D862" s="122">
        <v>274.8</v>
      </c>
      <c r="E862" s="129">
        <f t="shared" si="13"/>
        <v>228.12</v>
      </c>
      <c r="F862" s="130" t="s">
        <v>8118</v>
      </c>
    </row>
    <row r="863" spans="1:6" ht="40.5">
      <c r="A863" s="127">
        <v>41134</v>
      </c>
      <c r="B863" s="128" t="s">
        <v>33950</v>
      </c>
      <c r="C863" s="127" t="s">
        <v>7</v>
      </c>
      <c r="D863" s="122">
        <v>106.93</v>
      </c>
      <c r="E863" s="129">
        <f t="shared" si="13"/>
        <v>88.77</v>
      </c>
      <c r="F863" s="130" t="s">
        <v>8118</v>
      </c>
    </row>
    <row r="864" spans="1:6" ht="27">
      <c r="A864" s="127">
        <v>40130</v>
      </c>
      <c r="B864" s="128" t="s">
        <v>8682</v>
      </c>
      <c r="C864" s="127" t="s">
        <v>75</v>
      </c>
      <c r="D864" s="122">
        <v>336.01</v>
      </c>
      <c r="E864" s="129">
        <f t="shared" si="13"/>
        <v>278.93</v>
      </c>
      <c r="F864" s="130" t="s">
        <v>8118</v>
      </c>
    </row>
    <row r="865" spans="1:6" ht="27">
      <c r="A865" s="127">
        <v>40131</v>
      </c>
      <c r="B865" s="128" t="s">
        <v>8683</v>
      </c>
      <c r="C865" s="127" t="s">
        <v>75</v>
      </c>
      <c r="D865" s="122">
        <v>294.75</v>
      </c>
      <c r="E865" s="129">
        <f t="shared" si="13"/>
        <v>244.68</v>
      </c>
      <c r="F865" s="130" t="s">
        <v>8118</v>
      </c>
    </row>
    <row r="866" spans="1:6">
      <c r="A866" s="127">
        <v>40083</v>
      </c>
      <c r="B866" s="128" t="s">
        <v>8684</v>
      </c>
      <c r="C866" s="127" t="s">
        <v>3</v>
      </c>
      <c r="D866" s="122">
        <v>2.77</v>
      </c>
      <c r="E866" s="129">
        <f t="shared" si="13"/>
        <v>2.2999999999999998</v>
      </c>
      <c r="F866" s="130" t="s">
        <v>8118</v>
      </c>
    </row>
    <row r="867" spans="1:6">
      <c r="A867" s="127">
        <v>40079</v>
      </c>
      <c r="B867" s="128" t="s">
        <v>8685</v>
      </c>
      <c r="C867" s="127" t="s">
        <v>7</v>
      </c>
      <c r="D867" s="122">
        <v>23.12</v>
      </c>
      <c r="E867" s="129">
        <f t="shared" si="13"/>
        <v>19.190000000000001</v>
      </c>
      <c r="F867" s="130" t="s">
        <v>8118</v>
      </c>
    </row>
    <row r="868" spans="1:6">
      <c r="A868" s="127">
        <v>40082</v>
      </c>
      <c r="B868" s="128" t="s">
        <v>8686</v>
      </c>
      <c r="C868" s="127" t="s">
        <v>3</v>
      </c>
      <c r="D868" s="122">
        <v>0.11</v>
      </c>
      <c r="E868" s="129">
        <f t="shared" si="13"/>
        <v>0.09</v>
      </c>
      <c r="F868" s="130"/>
    </row>
    <row r="869" spans="1:6">
      <c r="A869" s="127">
        <v>40119</v>
      </c>
      <c r="B869" s="128" t="s">
        <v>8687</v>
      </c>
      <c r="C869" s="127" t="s">
        <v>3</v>
      </c>
      <c r="D869" s="122">
        <v>36.200000000000003</v>
      </c>
      <c r="E869" s="129">
        <f t="shared" si="13"/>
        <v>30.05</v>
      </c>
      <c r="F869" s="130" t="s">
        <v>8118</v>
      </c>
    </row>
    <row r="870" spans="1:6">
      <c r="A870" s="127">
        <v>40122</v>
      </c>
      <c r="B870" s="128" t="s">
        <v>8687</v>
      </c>
      <c r="C870" s="127" t="s">
        <v>75</v>
      </c>
      <c r="D870" s="122">
        <v>409.53</v>
      </c>
      <c r="E870" s="129">
        <f t="shared" si="13"/>
        <v>339.97</v>
      </c>
      <c r="F870" s="130" t="s">
        <v>8118</v>
      </c>
    </row>
    <row r="871" spans="1:6">
      <c r="A871" s="127">
        <v>40120</v>
      </c>
      <c r="B871" s="128" t="s">
        <v>8688</v>
      </c>
      <c r="C871" s="127" t="s">
        <v>3</v>
      </c>
      <c r="D871" s="122">
        <v>12.03</v>
      </c>
      <c r="E871" s="129">
        <f t="shared" si="13"/>
        <v>9.99</v>
      </c>
      <c r="F871" s="130" t="s">
        <v>8118</v>
      </c>
    </row>
    <row r="872" spans="1:6">
      <c r="A872" s="127">
        <v>40121</v>
      </c>
      <c r="B872" s="128" t="s">
        <v>8689</v>
      </c>
      <c r="C872" s="127" t="s">
        <v>3</v>
      </c>
      <c r="D872" s="122">
        <v>41.92</v>
      </c>
      <c r="E872" s="129">
        <f t="shared" si="13"/>
        <v>34.799999999999997</v>
      </c>
      <c r="F872" s="130" t="s">
        <v>8118</v>
      </c>
    </row>
    <row r="873" spans="1:6">
      <c r="A873" s="127">
        <v>40123</v>
      </c>
      <c r="B873" s="128" t="s">
        <v>8689</v>
      </c>
      <c r="C873" s="127" t="s">
        <v>75</v>
      </c>
      <c r="D873" s="122">
        <v>445.09</v>
      </c>
      <c r="E873" s="129">
        <f t="shared" si="13"/>
        <v>369.49</v>
      </c>
      <c r="F873" s="130" t="s">
        <v>8118</v>
      </c>
    </row>
    <row r="874" spans="1:6">
      <c r="A874" s="127">
        <v>40080</v>
      </c>
      <c r="B874" s="128" t="s">
        <v>8690</v>
      </c>
      <c r="C874" s="127" t="s">
        <v>7</v>
      </c>
      <c r="D874" s="122">
        <v>1.73</v>
      </c>
      <c r="E874" s="129">
        <f t="shared" si="13"/>
        <v>1.44</v>
      </c>
      <c r="F874" s="130" t="s">
        <v>8118</v>
      </c>
    </row>
    <row r="875" spans="1:6">
      <c r="A875" s="127">
        <v>40089</v>
      </c>
      <c r="B875" s="128" t="s">
        <v>8691</v>
      </c>
      <c r="C875" s="127" t="s">
        <v>8092</v>
      </c>
      <c r="D875" s="122">
        <v>1854.86</v>
      </c>
      <c r="E875" s="129">
        <f t="shared" si="13"/>
        <v>1539.79</v>
      </c>
      <c r="F875" s="130" t="s">
        <v>8118</v>
      </c>
    </row>
    <row r="876" spans="1:6">
      <c r="A876" s="127">
        <v>40088</v>
      </c>
      <c r="B876" s="128" t="s">
        <v>8692</v>
      </c>
      <c r="C876" s="127" t="s">
        <v>8092</v>
      </c>
      <c r="D876" s="122">
        <v>748.09</v>
      </c>
      <c r="E876" s="129">
        <f t="shared" si="13"/>
        <v>621.02</v>
      </c>
      <c r="F876" s="130" t="s">
        <v>8118</v>
      </c>
    </row>
    <row r="877" spans="1:6">
      <c r="A877" s="127">
        <v>40092</v>
      </c>
      <c r="B877" s="128" t="s">
        <v>33951</v>
      </c>
      <c r="C877" s="127" t="s">
        <v>8092</v>
      </c>
      <c r="D877" s="122">
        <v>305.45999999999998</v>
      </c>
      <c r="E877" s="129">
        <f t="shared" si="13"/>
        <v>253.57</v>
      </c>
      <c r="F877" s="130" t="s">
        <v>8118</v>
      </c>
    </row>
    <row r="878" spans="1:6" ht="27">
      <c r="A878" s="127">
        <v>40078</v>
      </c>
      <c r="B878" s="128" t="s">
        <v>8693</v>
      </c>
      <c r="C878" s="127" t="s">
        <v>1</v>
      </c>
      <c r="D878" s="122">
        <v>8.34</v>
      </c>
      <c r="E878" s="129">
        <f t="shared" si="13"/>
        <v>6.92</v>
      </c>
      <c r="F878" s="130" t="s">
        <v>8118</v>
      </c>
    </row>
    <row r="879" spans="1:6">
      <c r="A879" s="127">
        <v>40097</v>
      </c>
      <c r="B879" s="128" t="s">
        <v>8694</v>
      </c>
      <c r="C879" s="127" t="s">
        <v>1</v>
      </c>
      <c r="D879" s="122">
        <v>127.48</v>
      </c>
      <c r="E879" s="129">
        <f t="shared" si="13"/>
        <v>105.83</v>
      </c>
      <c r="F879" s="130"/>
    </row>
    <row r="880" spans="1:6">
      <c r="A880" s="127">
        <v>40090</v>
      </c>
      <c r="B880" s="128" t="s">
        <v>8695</v>
      </c>
      <c r="C880" s="127" t="s">
        <v>1</v>
      </c>
      <c r="D880" s="122">
        <v>32.26</v>
      </c>
      <c r="E880" s="129">
        <f t="shared" si="13"/>
        <v>26.78</v>
      </c>
      <c r="F880" s="130" t="s">
        <v>8118</v>
      </c>
    </row>
    <row r="881" spans="1:6">
      <c r="A881" s="127">
        <v>40099</v>
      </c>
      <c r="B881" s="128" t="s">
        <v>8696</v>
      </c>
      <c r="C881" s="127" t="s">
        <v>7</v>
      </c>
      <c r="D881" s="122">
        <v>736.82</v>
      </c>
      <c r="E881" s="129">
        <f t="shared" si="13"/>
        <v>611.66</v>
      </c>
      <c r="F881" s="130" t="s">
        <v>8118</v>
      </c>
    </row>
    <row r="882" spans="1:6">
      <c r="A882" s="127">
        <v>40091</v>
      </c>
      <c r="B882" s="128" t="s">
        <v>8697</v>
      </c>
      <c r="C882" s="127" t="s">
        <v>1</v>
      </c>
      <c r="D882" s="122">
        <v>43.02</v>
      </c>
      <c r="E882" s="129">
        <f t="shared" si="13"/>
        <v>35.71</v>
      </c>
      <c r="F882" s="130" t="s">
        <v>8118</v>
      </c>
    </row>
    <row r="883" spans="1:6">
      <c r="A883" s="127">
        <v>40093</v>
      </c>
      <c r="B883" s="128" t="s">
        <v>8698</v>
      </c>
      <c r="C883" s="127" t="s">
        <v>3</v>
      </c>
      <c r="D883" s="122">
        <v>82.82</v>
      </c>
      <c r="E883" s="129">
        <f t="shared" si="13"/>
        <v>68.75</v>
      </c>
      <c r="F883" s="130"/>
    </row>
    <row r="884" spans="1:6" ht="40.5">
      <c r="A884" s="127">
        <v>43353</v>
      </c>
      <c r="B884" s="128" t="s">
        <v>33952</v>
      </c>
      <c r="C884" s="127" t="s">
        <v>3</v>
      </c>
      <c r="D884" s="122">
        <v>0.71</v>
      </c>
      <c r="E884" s="129">
        <f t="shared" si="13"/>
        <v>0.59</v>
      </c>
      <c r="F884" s="130"/>
    </row>
    <row r="885" spans="1:6" ht="27">
      <c r="A885" s="127">
        <v>43337</v>
      </c>
      <c r="B885" s="128" t="s">
        <v>33953</v>
      </c>
      <c r="C885" s="127" t="s">
        <v>3</v>
      </c>
      <c r="D885" s="122">
        <v>0.62</v>
      </c>
      <c r="E885" s="129">
        <f t="shared" si="13"/>
        <v>0.51</v>
      </c>
      <c r="F885" s="130"/>
    </row>
    <row r="886" spans="1:6">
      <c r="A886" s="127">
        <v>40077</v>
      </c>
      <c r="B886" s="128" t="s">
        <v>8699</v>
      </c>
      <c r="C886" s="127" t="s">
        <v>3</v>
      </c>
      <c r="D886" s="122">
        <v>0.2</v>
      </c>
      <c r="E886" s="129">
        <f t="shared" si="13"/>
        <v>0.17</v>
      </c>
      <c r="F886" s="130"/>
    </row>
    <row r="887" spans="1:6">
      <c r="A887" s="127">
        <v>40142</v>
      </c>
      <c r="B887" s="128" t="s">
        <v>8700</v>
      </c>
      <c r="C887" s="127" t="s">
        <v>1</v>
      </c>
      <c r="D887" s="122">
        <v>97.02</v>
      </c>
      <c r="E887" s="129">
        <f t="shared" si="13"/>
        <v>80.540000000000006</v>
      </c>
      <c r="F887" s="130" t="s">
        <v>8118</v>
      </c>
    </row>
    <row r="888" spans="1:6">
      <c r="A888" s="127">
        <v>40124</v>
      </c>
      <c r="B888" s="128" t="s">
        <v>8701</v>
      </c>
      <c r="C888" s="127" t="s">
        <v>3</v>
      </c>
      <c r="D888" s="122">
        <v>9.91</v>
      </c>
      <c r="E888" s="129">
        <f t="shared" si="13"/>
        <v>8.23</v>
      </c>
      <c r="F888" s="130" t="s">
        <v>8118</v>
      </c>
    </row>
    <row r="889" spans="1:6">
      <c r="A889" s="127">
        <v>40146</v>
      </c>
      <c r="B889" s="128" t="s">
        <v>8702</v>
      </c>
      <c r="C889" s="127" t="s">
        <v>3</v>
      </c>
      <c r="D889" s="122">
        <v>19.149999999999999</v>
      </c>
      <c r="E889" s="129">
        <f t="shared" si="13"/>
        <v>15.9</v>
      </c>
      <c r="F889" s="130" t="s">
        <v>8118</v>
      </c>
    </row>
    <row r="890" spans="1:6">
      <c r="A890" s="127">
        <v>40145</v>
      </c>
      <c r="B890" s="128" t="s">
        <v>8703</v>
      </c>
      <c r="C890" s="127" t="s">
        <v>3</v>
      </c>
      <c r="D890" s="122">
        <v>631.37</v>
      </c>
      <c r="E890" s="129">
        <f t="shared" si="13"/>
        <v>524.12</v>
      </c>
      <c r="F890" s="130" t="s">
        <v>8118</v>
      </c>
    </row>
    <row r="891" spans="1:6" ht="27">
      <c r="A891" s="127">
        <v>40109</v>
      </c>
      <c r="B891" s="128" t="s">
        <v>8704</v>
      </c>
      <c r="C891" s="127" t="s">
        <v>7</v>
      </c>
      <c r="D891" s="122">
        <v>30.47</v>
      </c>
      <c r="E891" s="129">
        <f t="shared" si="13"/>
        <v>25.29</v>
      </c>
      <c r="F891" s="130"/>
    </row>
    <row r="892" spans="1:6">
      <c r="A892" s="127">
        <v>40125</v>
      </c>
      <c r="B892" s="128" t="s">
        <v>8705</v>
      </c>
      <c r="C892" s="127" t="s">
        <v>3</v>
      </c>
      <c r="D892" s="122">
        <v>13.07</v>
      </c>
      <c r="E892" s="129">
        <f t="shared" si="13"/>
        <v>10.85</v>
      </c>
      <c r="F892" s="130" t="s">
        <v>8118</v>
      </c>
    </row>
    <row r="893" spans="1:6">
      <c r="A893" s="127">
        <v>40113</v>
      </c>
      <c r="B893" s="128" t="s">
        <v>8706</v>
      </c>
      <c r="C893" s="127" t="s">
        <v>3</v>
      </c>
      <c r="D893" s="122">
        <v>16.350000000000001</v>
      </c>
      <c r="E893" s="129">
        <f t="shared" si="13"/>
        <v>13.57</v>
      </c>
      <c r="F893" s="130" t="s">
        <v>8118</v>
      </c>
    </row>
    <row r="894" spans="1:6">
      <c r="A894" s="127">
        <v>40140</v>
      </c>
      <c r="B894" s="128" t="s">
        <v>8707</v>
      </c>
      <c r="C894" s="127" t="s">
        <v>1</v>
      </c>
      <c r="D894" s="122">
        <v>94.46</v>
      </c>
      <c r="E894" s="129">
        <f t="shared" si="13"/>
        <v>78.41</v>
      </c>
      <c r="F894" s="130" t="s">
        <v>8118</v>
      </c>
    </row>
    <row r="895" spans="1:6">
      <c r="A895" s="127">
        <v>40139</v>
      </c>
      <c r="B895" s="128" t="s">
        <v>8708</v>
      </c>
      <c r="C895" s="127" t="s">
        <v>1</v>
      </c>
      <c r="D895" s="122">
        <v>11.24</v>
      </c>
      <c r="E895" s="129">
        <f t="shared" si="13"/>
        <v>9.33</v>
      </c>
      <c r="F895" s="130"/>
    </row>
    <row r="896" spans="1:6">
      <c r="A896" s="127">
        <v>42186</v>
      </c>
      <c r="B896" s="128" t="s">
        <v>8709</v>
      </c>
      <c r="C896" s="127" t="s">
        <v>8078</v>
      </c>
      <c r="D896" s="122">
        <v>7677.9</v>
      </c>
      <c r="E896" s="129">
        <f t="shared" si="13"/>
        <v>6373.72</v>
      </c>
      <c r="F896" s="130"/>
    </row>
    <row r="897" spans="1:6">
      <c r="A897" s="127">
        <v>41352</v>
      </c>
      <c r="B897" s="128" t="s">
        <v>8710</v>
      </c>
      <c r="C897" s="127" t="s">
        <v>8092</v>
      </c>
      <c r="D897" s="122">
        <v>139.86000000000001</v>
      </c>
      <c r="E897" s="129">
        <f t="shared" si="13"/>
        <v>116.1</v>
      </c>
      <c r="F897" s="130"/>
    </row>
    <row r="898" spans="1:6" ht="27">
      <c r="A898" s="127">
        <v>41340</v>
      </c>
      <c r="B898" s="128" t="s">
        <v>33954</v>
      </c>
      <c r="C898" s="127" t="s">
        <v>1</v>
      </c>
      <c r="D898" s="122">
        <v>510.11</v>
      </c>
      <c r="E898" s="129">
        <f t="shared" ref="E898:E961" si="14">ROUND((D898/(1+$K$1))*(1+$M$1),2)</f>
        <v>423.46</v>
      </c>
      <c r="F898" s="130"/>
    </row>
    <row r="899" spans="1:6">
      <c r="A899" s="127">
        <v>40331</v>
      </c>
      <c r="B899" s="128" t="s">
        <v>8711</v>
      </c>
      <c r="C899" s="127" t="s">
        <v>3</v>
      </c>
      <c r="D899" s="122">
        <v>88.81</v>
      </c>
      <c r="E899" s="129">
        <f t="shared" si="14"/>
        <v>73.72</v>
      </c>
      <c r="F899" s="130" t="s">
        <v>8118</v>
      </c>
    </row>
    <row r="900" spans="1:6">
      <c r="A900" s="127">
        <v>40403</v>
      </c>
      <c r="B900" s="128" t="s">
        <v>8712</v>
      </c>
      <c r="C900" s="127" t="s">
        <v>1</v>
      </c>
      <c r="D900" s="122">
        <v>197.43</v>
      </c>
      <c r="E900" s="129">
        <f t="shared" si="14"/>
        <v>163.89</v>
      </c>
      <c r="F900" s="130" t="s">
        <v>8118</v>
      </c>
    </row>
    <row r="901" spans="1:6">
      <c r="A901" s="127">
        <v>40405</v>
      </c>
      <c r="B901" s="128" t="s">
        <v>8713</v>
      </c>
      <c r="C901" s="127" t="s">
        <v>1</v>
      </c>
      <c r="D901" s="122">
        <v>264.48</v>
      </c>
      <c r="E901" s="129">
        <f t="shared" si="14"/>
        <v>219.56</v>
      </c>
      <c r="F901" s="130"/>
    </row>
    <row r="902" spans="1:6" ht="27">
      <c r="A902" s="127">
        <v>40408</v>
      </c>
      <c r="B902" s="128" t="s">
        <v>8714</v>
      </c>
      <c r="C902" s="127" t="s">
        <v>1</v>
      </c>
      <c r="D902" s="122">
        <v>501.18</v>
      </c>
      <c r="E902" s="129">
        <f t="shared" si="14"/>
        <v>416.05</v>
      </c>
      <c r="F902" s="130" t="s">
        <v>8118</v>
      </c>
    </row>
    <row r="903" spans="1:6" ht="27">
      <c r="A903" s="127">
        <v>40406</v>
      </c>
      <c r="B903" s="128" t="s">
        <v>8715</v>
      </c>
      <c r="C903" s="127" t="s">
        <v>1</v>
      </c>
      <c r="D903" s="122">
        <v>456.45</v>
      </c>
      <c r="E903" s="129">
        <f t="shared" si="14"/>
        <v>378.92</v>
      </c>
      <c r="F903" s="130" t="s">
        <v>8118</v>
      </c>
    </row>
    <row r="904" spans="1:6" ht="40.5">
      <c r="A904" s="127">
        <v>40407</v>
      </c>
      <c r="B904" s="128" t="s">
        <v>33955</v>
      </c>
      <c r="C904" s="127" t="s">
        <v>1</v>
      </c>
      <c r="D904" s="122">
        <v>782.87</v>
      </c>
      <c r="E904" s="129">
        <f t="shared" si="14"/>
        <v>649.89</v>
      </c>
      <c r="F904" s="130" t="s">
        <v>8118</v>
      </c>
    </row>
    <row r="905" spans="1:6" ht="40.5">
      <c r="A905" s="127">
        <v>40409</v>
      </c>
      <c r="B905" s="128" t="s">
        <v>33956</v>
      </c>
      <c r="C905" s="127" t="s">
        <v>1</v>
      </c>
      <c r="D905" s="122">
        <v>872.32</v>
      </c>
      <c r="E905" s="129">
        <f t="shared" si="14"/>
        <v>724.15</v>
      </c>
      <c r="F905" s="130" t="s">
        <v>8118</v>
      </c>
    </row>
    <row r="906" spans="1:6">
      <c r="A906" s="127">
        <v>40404</v>
      </c>
      <c r="B906" s="128" t="s">
        <v>8716</v>
      </c>
      <c r="C906" s="127" t="s">
        <v>1</v>
      </c>
      <c r="D906" s="122">
        <v>181.05</v>
      </c>
      <c r="E906" s="129">
        <f t="shared" si="14"/>
        <v>150.30000000000001</v>
      </c>
      <c r="F906" s="130"/>
    </row>
    <row r="907" spans="1:6" ht="40.5">
      <c r="A907" s="127">
        <v>42051</v>
      </c>
      <c r="B907" s="128" t="s">
        <v>33957</v>
      </c>
      <c r="C907" s="127" t="s">
        <v>1</v>
      </c>
      <c r="D907" s="122">
        <v>1065.96</v>
      </c>
      <c r="E907" s="129">
        <f t="shared" si="14"/>
        <v>884.89</v>
      </c>
      <c r="F907" s="130" t="s">
        <v>8118</v>
      </c>
    </row>
    <row r="908" spans="1:6" ht="40.5">
      <c r="A908" s="127">
        <v>42052</v>
      </c>
      <c r="B908" s="128" t="s">
        <v>33958</v>
      </c>
      <c r="C908" s="127" t="s">
        <v>1</v>
      </c>
      <c r="D908" s="122">
        <v>599.16</v>
      </c>
      <c r="E908" s="129">
        <f t="shared" si="14"/>
        <v>497.39</v>
      </c>
      <c r="F908" s="130" t="s">
        <v>8118</v>
      </c>
    </row>
    <row r="909" spans="1:6">
      <c r="A909" s="127">
        <v>40410</v>
      </c>
      <c r="B909" s="128" t="s">
        <v>8717</v>
      </c>
      <c r="C909" s="127" t="s">
        <v>1</v>
      </c>
      <c r="D909" s="122">
        <v>405.68</v>
      </c>
      <c r="E909" s="129">
        <f t="shared" si="14"/>
        <v>336.77</v>
      </c>
      <c r="F909" s="130" t="s">
        <v>8118</v>
      </c>
    </row>
    <row r="910" spans="1:6" ht="27">
      <c r="A910" s="127">
        <v>40309</v>
      </c>
      <c r="B910" s="128" t="s">
        <v>33959</v>
      </c>
      <c r="C910" s="127" t="s">
        <v>3</v>
      </c>
      <c r="D910" s="122">
        <v>173.01</v>
      </c>
      <c r="E910" s="129">
        <f t="shared" si="14"/>
        <v>143.62</v>
      </c>
      <c r="F910" s="130" t="s">
        <v>8118</v>
      </c>
    </row>
    <row r="911" spans="1:6">
      <c r="A911" s="127">
        <v>41258</v>
      </c>
      <c r="B911" s="128" t="s">
        <v>8718</v>
      </c>
      <c r="C911" s="127" t="s">
        <v>1</v>
      </c>
      <c r="D911" s="122">
        <v>235.86</v>
      </c>
      <c r="E911" s="129">
        <f t="shared" si="14"/>
        <v>195.8</v>
      </c>
      <c r="F911" s="130"/>
    </row>
    <row r="912" spans="1:6">
      <c r="A912" s="127">
        <v>41034</v>
      </c>
      <c r="B912" s="128" t="s">
        <v>8719</v>
      </c>
      <c r="C912" s="127" t="s">
        <v>1</v>
      </c>
      <c r="D912" s="122">
        <v>181.42</v>
      </c>
      <c r="E912" s="129">
        <f t="shared" si="14"/>
        <v>150.6</v>
      </c>
      <c r="F912" s="130"/>
    </row>
    <row r="913" spans="1:6" ht="40.5">
      <c r="A913" s="127">
        <v>41026</v>
      </c>
      <c r="B913" s="128" t="s">
        <v>33960</v>
      </c>
      <c r="C913" s="127" t="s">
        <v>1</v>
      </c>
      <c r="D913" s="122">
        <v>153.28</v>
      </c>
      <c r="E913" s="129">
        <f t="shared" si="14"/>
        <v>127.24</v>
      </c>
      <c r="F913" s="130"/>
    </row>
    <row r="914" spans="1:6" ht="40.5">
      <c r="A914" s="127">
        <v>41022</v>
      </c>
      <c r="B914" s="128" t="s">
        <v>33961</v>
      </c>
      <c r="C914" s="127" t="s">
        <v>1</v>
      </c>
      <c r="D914" s="122">
        <v>143.06</v>
      </c>
      <c r="E914" s="129">
        <f t="shared" si="14"/>
        <v>118.76</v>
      </c>
      <c r="F914" s="130"/>
    </row>
    <row r="915" spans="1:6" ht="40.5">
      <c r="A915" s="127">
        <v>41403</v>
      </c>
      <c r="B915" s="128" t="s">
        <v>33962</v>
      </c>
      <c r="C915" s="127" t="s">
        <v>1</v>
      </c>
      <c r="D915" s="122">
        <v>920.53</v>
      </c>
      <c r="E915" s="129">
        <f t="shared" si="14"/>
        <v>764.17</v>
      </c>
      <c r="F915" s="130"/>
    </row>
    <row r="916" spans="1:6">
      <c r="A916" s="127">
        <v>40398</v>
      </c>
      <c r="B916" s="128" t="s">
        <v>8720</v>
      </c>
      <c r="C916" s="127" t="s">
        <v>3</v>
      </c>
      <c r="D916" s="122">
        <v>185.32</v>
      </c>
      <c r="E916" s="129">
        <f t="shared" si="14"/>
        <v>153.84</v>
      </c>
      <c r="F916" s="130"/>
    </row>
    <row r="917" spans="1:6">
      <c r="A917" s="127">
        <v>41036</v>
      </c>
      <c r="B917" s="128" t="s">
        <v>8721</v>
      </c>
      <c r="C917" s="127" t="s">
        <v>14</v>
      </c>
      <c r="D917" s="122">
        <v>87.81</v>
      </c>
      <c r="E917" s="129">
        <f t="shared" si="14"/>
        <v>72.89</v>
      </c>
      <c r="F917" s="130"/>
    </row>
    <row r="918" spans="1:6" ht="27">
      <c r="A918" s="127">
        <v>40381</v>
      </c>
      <c r="B918" s="128" t="s">
        <v>8722</v>
      </c>
      <c r="C918" s="127" t="s">
        <v>3</v>
      </c>
      <c r="D918" s="122">
        <v>21.86</v>
      </c>
      <c r="E918" s="129">
        <f t="shared" si="14"/>
        <v>18.149999999999999</v>
      </c>
      <c r="F918" s="130"/>
    </row>
    <row r="919" spans="1:6">
      <c r="A919" s="127">
        <v>41260</v>
      </c>
      <c r="B919" s="128" t="s">
        <v>8723</v>
      </c>
      <c r="C919" s="127" t="s">
        <v>8092</v>
      </c>
      <c r="D919" s="122">
        <v>907.48</v>
      </c>
      <c r="E919" s="129">
        <f t="shared" si="14"/>
        <v>753.33</v>
      </c>
      <c r="F919" s="130" t="s">
        <v>8118</v>
      </c>
    </row>
    <row r="920" spans="1:6">
      <c r="A920" s="127">
        <v>41045</v>
      </c>
      <c r="B920" s="128" t="s">
        <v>8724</v>
      </c>
      <c r="C920" s="127" t="s">
        <v>8092</v>
      </c>
      <c r="D920" s="122">
        <v>871.41</v>
      </c>
      <c r="E920" s="129">
        <f t="shared" si="14"/>
        <v>723.39</v>
      </c>
      <c r="F920" s="130" t="s">
        <v>8118</v>
      </c>
    </row>
    <row r="921" spans="1:6" ht="40.5">
      <c r="A921" s="127">
        <v>40387</v>
      </c>
      <c r="B921" s="128" t="s">
        <v>33963</v>
      </c>
      <c r="C921" s="127" t="s">
        <v>8725</v>
      </c>
      <c r="D921" s="122">
        <v>123.72</v>
      </c>
      <c r="E921" s="129">
        <f t="shared" si="14"/>
        <v>102.7</v>
      </c>
      <c r="F921" s="130" t="s">
        <v>8118</v>
      </c>
    </row>
    <row r="922" spans="1:6" ht="40.5">
      <c r="A922" s="127">
        <v>40339</v>
      </c>
      <c r="B922" s="128" t="s">
        <v>33964</v>
      </c>
      <c r="C922" s="127" t="s">
        <v>1</v>
      </c>
      <c r="D922" s="122">
        <v>66.11</v>
      </c>
      <c r="E922" s="129">
        <f t="shared" si="14"/>
        <v>54.88</v>
      </c>
      <c r="F922" s="130"/>
    </row>
    <row r="923" spans="1:6">
      <c r="A923" s="127">
        <v>40379</v>
      </c>
      <c r="B923" s="128" t="s">
        <v>8726</v>
      </c>
      <c r="C923" s="127" t="s">
        <v>49</v>
      </c>
      <c r="D923" s="122">
        <v>11.23</v>
      </c>
      <c r="E923" s="129">
        <f t="shared" si="14"/>
        <v>9.32</v>
      </c>
      <c r="F923" s="130" t="s">
        <v>8118</v>
      </c>
    </row>
    <row r="924" spans="1:6" ht="27">
      <c r="A924" s="127">
        <v>42875</v>
      </c>
      <c r="B924" s="128" t="s">
        <v>33965</v>
      </c>
      <c r="C924" s="127" t="s">
        <v>1</v>
      </c>
      <c r="D924" s="122">
        <v>40.97</v>
      </c>
      <c r="E924" s="129">
        <f t="shared" si="14"/>
        <v>34.01</v>
      </c>
      <c r="F924" s="130"/>
    </row>
    <row r="925" spans="1:6" ht="27">
      <c r="A925" s="127">
        <v>40991</v>
      </c>
      <c r="B925" s="128" t="s">
        <v>33966</v>
      </c>
      <c r="C925" s="127" t="s">
        <v>49</v>
      </c>
      <c r="D925" s="122">
        <v>46.25</v>
      </c>
      <c r="E925" s="129">
        <f t="shared" si="14"/>
        <v>38.39</v>
      </c>
      <c r="F925" s="130"/>
    </row>
    <row r="926" spans="1:6">
      <c r="A926" s="127">
        <v>40382</v>
      </c>
      <c r="B926" s="128" t="s">
        <v>8727</v>
      </c>
      <c r="C926" s="127" t="s">
        <v>7</v>
      </c>
      <c r="D926" s="122">
        <v>610.77</v>
      </c>
      <c r="E926" s="129">
        <f t="shared" si="14"/>
        <v>507.02</v>
      </c>
      <c r="F926" s="130"/>
    </row>
    <row r="927" spans="1:6">
      <c r="A927" s="127">
        <v>42660</v>
      </c>
      <c r="B927" s="128" t="s">
        <v>8728</v>
      </c>
      <c r="C927" s="127" t="s">
        <v>7</v>
      </c>
      <c r="D927" s="122">
        <v>796.2</v>
      </c>
      <c r="E927" s="129">
        <f t="shared" si="14"/>
        <v>660.96</v>
      </c>
      <c r="F927" s="130"/>
    </row>
    <row r="928" spans="1:6" ht="27">
      <c r="A928" s="127">
        <v>40401</v>
      </c>
      <c r="B928" s="128" t="s">
        <v>33967</v>
      </c>
      <c r="C928" s="127" t="s">
        <v>8092</v>
      </c>
      <c r="D928" s="122">
        <v>840.98</v>
      </c>
      <c r="E928" s="129">
        <f t="shared" si="14"/>
        <v>698.13</v>
      </c>
      <c r="F928" s="130" t="s">
        <v>8118</v>
      </c>
    </row>
    <row r="929" spans="1:6">
      <c r="A929" s="127">
        <v>41200</v>
      </c>
      <c r="B929" s="128" t="s">
        <v>8729</v>
      </c>
      <c r="C929" s="127" t="s">
        <v>8092</v>
      </c>
      <c r="D929" s="122">
        <v>27.24</v>
      </c>
      <c r="E929" s="129">
        <f t="shared" si="14"/>
        <v>22.61</v>
      </c>
      <c r="F929" s="130"/>
    </row>
    <row r="930" spans="1:6">
      <c r="A930" s="127">
        <v>42876</v>
      </c>
      <c r="B930" s="128" t="s">
        <v>33968</v>
      </c>
      <c r="C930" s="127" t="s">
        <v>3</v>
      </c>
      <c r="D930" s="122">
        <v>156.51</v>
      </c>
      <c r="E930" s="129">
        <f t="shared" si="14"/>
        <v>129.93</v>
      </c>
      <c r="F930" s="130"/>
    </row>
    <row r="931" spans="1:6" ht="40.5">
      <c r="A931" s="127">
        <v>42239</v>
      </c>
      <c r="B931" s="128" t="s">
        <v>33969</v>
      </c>
      <c r="C931" s="127" t="s">
        <v>7</v>
      </c>
      <c r="D931" s="122">
        <v>148.66999999999999</v>
      </c>
      <c r="E931" s="129">
        <f t="shared" si="14"/>
        <v>123.42</v>
      </c>
      <c r="F931" s="130" t="s">
        <v>8118</v>
      </c>
    </row>
    <row r="932" spans="1:6" ht="40.5">
      <c r="A932" s="127">
        <v>40329</v>
      </c>
      <c r="B932" s="128" t="s">
        <v>33970</v>
      </c>
      <c r="C932" s="127" t="s">
        <v>7</v>
      </c>
      <c r="D932" s="122">
        <v>165.05</v>
      </c>
      <c r="E932" s="129">
        <f t="shared" si="14"/>
        <v>137.01</v>
      </c>
      <c r="F932" s="130" t="s">
        <v>8118</v>
      </c>
    </row>
    <row r="933" spans="1:6">
      <c r="A933" s="127">
        <v>41195</v>
      </c>
      <c r="B933" s="128" t="s">
        <v>8730</v>
      </c>
      <c r="C933" s="127" t="s">
        <v>49</v>
      </c>
      <c r="D933" s="122">
        <v>10.66</v>
      </c>
      <c r="E933" s="129">
        <f t="shared" si="14"/>
        <v>8.85</v>
      </c>
      <c r="F933" s="130"/>
    </row>
    <row r="934" spans="1:6" ht="27">
      <c r="A934" s="127">
        <v>40315</v>
      </c>
      <c r="B934" s="128" t="s">
        <v>8731</v>
      </c>
      <c r="C934" s="127" t="s">
        <v>3</v>
      </c>
      <c r="D934" s="122">
        <v>281.27999999999997</v>
      </c>
      <c r="E934" s="129">
        <f t="shared" si="14"/>
        <v>233.5</v>
      </c>
      <c r="F934" s="130" t="s">
        <v>8118</v>
      </c>
    </row>
    <row r="935" spans="1:6" ht="40.5">
      <c r="A935" s="127">
        <v>40314</v>
      </c>
      <c r="B935" s="128" t="s">
        <v>33971</v>
      </c>
      <c r="C935" s="127" t="s">
        <v>3</v>
      </c>
      <c r="D935" s="122">
        <v>125.18</v>
      </c>
      <c r="E935" s="129">
        <f t="shared" si="14"/>
        <v>103.92</v>
      </c>
      <c r="F935" s="130" t="s">
        <v>8118</v>
      </c>
    </row>
    <row r="936" spans="1:6" ht="27">
      <c r="A936" s="127">
        <v>40321</v>
      </c>
      <c r="B936" s="128" t="s">
        <v>33972</v>
      </c>
      <c r="C936" s="127" t="s">
        <v>3</v>
      </c>
      <c r="D936" s="122">
        <v>85.94</v>
      </c>
      <c r="E936" s="129">
        <f t="shared" si="14"/>
        <v>71.34</v>
      </c>
      <c r="F936" s="130" t="s">
        <v>8118</v>
      </c>
    </row>
    <row r="937" spans="1:6" ht="27">
      <c r="A937" s="127">
        <v>40323</v>
      </c>
      <c r="B937" s="128" t="s">
        <v>33973</v>
      </c>
      <c r="C937" s="127" t="s">
        <v>3</v>
      </c>
      <c r="D937" s="122">
        <v>88.54</v>
      </c>
      <c r="E937" s="129">
        <f t="shared" si="14"/>
        <v>73.5</v>
      </c>
      <c r="F937" s="130" t="s">
        <v>8118</v>
      </c>
    </row>
    <row r="938" spans="1:6" ht="40.5">
      <c r="A938" s="127">
        <v>40324</v>
      </c>
      <c r="B938" s="128" t="s">
        <v>33974</v>
      </c>
      <c r="C938" s="127" t="s">
        <v>3</v>
      </c>
      <c r="D938" s="122">
        <v>77.42</v>
      </c>
      <c r="E938" s="129">
        <f t="shared" si="14"/>
        <v>64.27</v>
      </c>
      <c r="F938" s="130" t="s">
        <v>8118</v>
      </c>
    </row>
    <row r="939" spans="1:6" ht="27">
      <c r="A939" s="127">
        <v>40325</v>
      </c>
      <c r="B939" s="128" t="s">
        <v>8732</v>
      </c>
      <c r="C939" s="127" t="s">
        <v>3</v>
      </c>
      <c r="D939" s="122">
        <v>67.78</v>
      </c>
      <c r="E939" s="129">
        <f t="shared" si="14"/>
        <v>56.27</v>
      </c>
      <c r="F939" s="130" t="s">
        <v>8118</v>
      </c>
    </row>
    <row r="940" spans="1:6" ht="27">
      <c r="A940" s="127">
        <v>40319</v>
      </c>
      <c r="B940" s="128" t="s">
        <v>33975</v>
      </c>
      <c r="C940" s="127" t="s">
        <v>3</v>
      </c>
      <c r="D940" s="122">
        <v>114.31</v>
      </c>
      <c r="E940" s="129">
        <f t="shared" si="14"/>
        <v>94.89</v>
      </c>
      <c r="F940" s="130" t="s">
        <v>8118</v>
      </c>
    </row>
    <row r="941" spans="1:6" ht="27">
      <c r="A941" s="127">
        <v>40320</v>
      </c>
      <c r="B941" s="128" t="s">
        <v>33976</v>
      </c>
      <c r="C941" s="127" t="s">
        <v>3</v>
      </c>
      <c r="D941" s="122">
        <v>119.43</v>
      </c>
      <c r="E941" s="129">
        <f t="shared" si="14"/>
        <v>99.14</v>
      </c>
      <c r="F941" s="130" t="s">
        <v>8118</v>
      </c>
    </row>
    <row r="942" spans="1:6" ht="27">
      <c r="A942" s="127">
        <v>40322</v>
      </c>
      <c r="B942" s="128" t="s">
        <v>33977</v>
      </c>
      <c r="C942" s="127" t="s">
        <v>3</v>
      </c>
      <c r="D942" s="122">
        <v>123.82</v>
      </c>
      <c r="E942" s="129">
        <f t="shared" si="14"/>
        <v>102.79</v>
      </c>
      <c r="F942" s="130" t="s">
        <v>8118</v>
      </c>
    </row>
    <row r="943" spans="1:6">
      <c r="A943" s="127">
        <v>40342</v>
      </c>
      <c r="B943" s="128" t="s">
        <v>8733</v>
      </c>
      <c r="C943" s="127" t="s">
        <v>8092</v>
      </c>
      <c r="D943" s="122">
        <v>39.68</v>
      </c>
      <c r="E943" s="129">
        <f t="shared" si="14"/>
        <v>32.94</v>
      </c>
      <c r="F943" s="130"/>
    </row>
    <row r="944" spans="1:6">
      <c r="A944" s="127">
        <v>40338</v>
      </c>
      <c r="B944" s="128" t="s">
        <v>8734</v>
      </c>
      <c r="C944" s="127" t="s">
        <v>8092</v>
      </c>
      <c r="D944" s="122">
        <v>31.16</v>
      </c>
      <c r="E944" s="129">
        <f t="shared" si="14"/>
        <v>25.87</v>
      </c>
      <c r="F944" s="130"/>
    </row>
    <row r="945" spans="1:6" ht="27">
      <c r="A945" s="127">
        <v>40341</v>
      </c>
      <c r="B945" s="128" t="s">
        <v>33978</v>
      </c>
      <c r="C945" s="127" t="s">
        <v>8092</v>
      </c>
      <c r="D945" s="122">
        <v>8.36</v>
      </c>
      <c r="E945" s="129">
        <f t="shared" si="14"/>
        <v>6.94</v>
      </c>
      <c r="F945" s="130"/>
    </row>
    <row r="946" spans="1:6">
      <c r="A946" s="127">
        <v>40416</v>
      </c>
      <c r="B946" s="128" t="s">
        <v>8735</v>
      </c>
      <c r="C946" s="127" t="s">
        <v>1</v>
      </c>
      <c r="D946" s="122">
        <v>340.73</v>
      </c>
      <c r="E946" s="129">
        <f t="shared" si="14"/>
        <v>282.85000000000002</v>
      </c>
      <c r="F946" s="130"/>
    </row>
    <row r="947" spans="1:6">
      <c r="A947" s="127">
        <v>40388</v>
      </c>
      <c r="B947" s="128" t="s">
        <v>8736</v>
      </c>
      <c r="C947" s="127" t="s">
        <v>1</v>
      </c>
      <c r="D947" s="122">
        <v>290.81</v>
      </c>
      <c r="E947" s="129">
        <f t="shared" si="14"/>
        <v>241.41</v>
      </c>
      <c r="F947" s="130"/>
    </row>
    <row r="948" spans="1:6">
      <c r="A948" s="127">
        <v>40402</v>
      </c>
      <c r="B948" s="128" t="s">
        <v>8737</v>
      </c>
      <c r="C948" s="127" t="s">
        <v>3</v>
      </c>
      <c r="D948" s="122">
        <v>11.59</v>
      </c>
      <c r="E948" s="129">
        <f t="shared" si="14"/>
        <v>9.6199999999999992</v>
      </c>
      <c r="F948" s="130"/>
    </row>
    <row r="949" spans="1:6">
      <c r="A949" s="127">
        <v>41033</v>
      </c>
      <c r="B949" s="128" t="s">
        <v>8738</v>
      </c>
      <c r="C949" s="127" t="s">
        <v>8739</v>
      </c>
      <c r="D949" s="122">
        <v>37.340000000000003</v>
      </c>
      <c r="E949" s="129">
        <f t="shared" si="14"/>
        <v>31</v>
      </c>
      <c r="F949" s="130"/>
    </row>
    <row r="950" spans="1:6">
      <c r="A950" s="127">
        <v>41233</v>
      </c>
      <c r="B950" s="128" t="s">
        <v>8740</v>
      </c>
      <c r="C950" s="127" t="s">
        <v>49</v>
      </c>
      <c r="D950" s="122">
        <v>709.86</v>
      </c>
      <c r="E950" s="129">
        <f t="shared" si="14"/>
        <v>589.28</v>
      </c>
      <c r="F950" s="130"/>
    </row>
    <row r="951" spans="1:6">
      <c r="A951" s="127">
        <v>40386</v>
      </c>
      <c r="B951" s="128" t="s">
        <v>93</v>
      </c>
      <c r="C951" s="127" t="s">
        <v>1</v>
      </c>
      <c r="D951" s="122">
        <v>141.47999999999999</v>
      </c>
      <c r="E951" s="129">
        <f t="shared" si="14"/>
        <v>117.45</v>
      </c>
      <c r="F951" s="130" t="s">
        <v>8118</v>
      </c>
    </row>
    <row r="952" spans="1:6" ht="40.5">
      <c r="A952" s="127">
        <v>41199</v>
      </c>
      <c r="B952" s="128" t="s">
        <v>33979</v>
      </c>
      <c r="C952" s="127" t="s">
        <v>1</v>
      </c>
      <c r="D952" s="122">
        <v>78.349999999999994</v>
      </c>
      <c r="E952" s="129">
        <f t="shared" si="14"/>
        <v>65.040000000000006</v>
      </c>
      <c r="F952" s="130"/>
    </row>
    <row r="953" spans="1:6" ht="40.5">
      <c r="A953" s="127">
        <v>42529</v>
      </c>
      <c r="B953" s="128" t="s">
        <v>33980</v>
      </c>
      <c r="C953" s="127" t="s">
        <v>1</v>
      </c>
      <c r="D953" s="122">
        <v>587.1</v>
      </c>
      <c r="E953" s="129">
        <f t="shared" si="14"/>
        <v>487.37</v>
      </c>
      <c r="F953" s="130"/>
    </row>
    <row r="954" spans="1:6" ht="40.5">
      <c r="A954" s="127">
        <v>40384</v>
      </c>
      <c r="B954" s="128" t="s">
        <v>33981</v>
      </c>
      <c r="C954" s="127" t="s">
        <v>1</v>
      </c>
      <c r="D954" s="122">
        <v>788.31</v>
      </c>
      <c r="E954" s="129">
        <f t="shared" si="14"/>
        <v>654.41</v>
      </c>
      <c r="F954" s="130"/>
    </row>
    <row r="955" spans="1:6" ht="27">
      <c r="A955" s="127">
        <v>40385</v>
      </c>
      <c r="B955" s="128" t="s">
        <v>8741</v>
      </c>
      <c r="C955" s="127" t="s">
        <v>1</v>
      </c>
      <c r="D955" s="122">
        <v>828.93</v>
      </c>
      <c r="E955" s="129">
        <f t="shared" si="14"/>
        <v>688.13</v>
      </c>
      <c r="F955" s="130"/>
    </row>
    <row r="956" spans="1:6">
      <c r="A956" s="127">
        <v>40393</v>
      </c>
      <c r="B956" s="128" t="s">
        <v>8742</v>
      </c>
      <c r="C956" s="127" t="s">
        <v>1</v>
      </c>
      <c r="D956" s="122">
        <v>21.49</v>
      </c>
      <c r="E956" s="129">
        <f t="shared" si="14"/>
        <v>17.84</v>
      </c>
      <c r="F956" s="130"/>
    </row>
    <row r="957" spans="1:6">
      <c r="A957" s="127">
        <v>40394</v>
      </c>
      <c r="B957" s="128" t="s">
        <v>8743</v>
      </c>
      <c r="C957" s="127" t="s">
        <v>1</v>
      </c>
      <c r="D957" s="122">
        <v>25.16</v>
      </c>
      <c r="E957" s="129">
        <f t="shared" si="14"/>
        <v>20.89</v>
      </c>
      <c r="F957" s="130"/>
    </row>
    <row r="958" spans="1:6">
      <c r="A958" s="127">
        <v>40390</v>
      </c>
      <c r="B958" s="128" t="s">
        <v>8744</v>
      </c>
      <c r="C958" s="127" t="s">
        <v>3</v>
      </c>
      <c r="D958" s="122">
        <v>4.34</v>
      </c>
      <c r="E958" s="129">
        <f t="shared" si="14"/>
        <v>3.6</v>
      </c>
      <c r="F958" s="130"/>
    </row>
    <row r="959" spans="1:6" ht="40.5">
      <c r="A959" s="127">
        <v>42256</v>
      </c>
      <c r="B959" s="128" t="s">
        <v>33982</v>
      </c>
      <c r="C959" s="127" t="s">
        <v>3</v>
      </c>
      <c r="D959" s="122">
        <v>4111.42</v>
      </c>
      <c r="E959" s="129">
        <f t="shared" si="14"/>
        <v>3413.05</v>
      </c>
      <c r="F959" s="130" t="s">
        <v>8118</v>
      </c>
    </row>
    <row r="960" spans="1:6" ht="40.5">
      <c r="A960" s="127">
        <v>40400</v>
      </c>
      <c r="B960" s="128" t="s">
        <v>33983</v>
      </c>
      <c r="C960" s="127" t="s">
        <v>49</v>
      </c>
      <c r="D960" s="122">
        <v>18.11</v>
      </c>
      <c r="E960" s="129">
        <f t="shared" si="14"/>
        <v>15.03</v>
      </c>
      <c r="F960" s="130" t="s">
        <v>8118</v>
      </c>
    </row>
    <row r="961" spans="1:6">
      <c r="A961" s="127">
        <v>41201</v>
      </c>
      <c r="B961" s="128" t="s">
        <v>8745</v>
      </c>
      <c r="C961" s="127" t="s">
        <v>3</v>
      </c>
      <c r="D961" s="122">
        <v>330.6</v>
      </c>
      <c r="E961" s="129">
        <f t="shared" si="14"/>
        <v>274.44</v>
      </c>
      <c r="F961" s="130"/>
    </row>
    <row r="962" spans="1:6">
      <c r="A962" s="127">
        <v>41035</v>
      </c>
      <c r="B962" s="128" t="s">
        <v>8746</v>
      </c>
      <c r="C962" s="127" t="s">
        <v>1</v>
      </c>
      <c r="D962" s="122">
        <v>107</v>
      </c>
      <c r="E962" s="129">
        <f t="shared" ref="E962:E1025" si="15">ROUND((D962/(1+$K$1))*(1+$M$1),2)</f>
        <v>88.82</v>
      </c>
      <c r="F962" s="130"/>
    </row>
    <row r="963" spans="1:6" ht="40.5">
      <c r="A963" s="127">
        <v>41263</v>
      </c>
      <c r="B963" s="128" t="s">
        <v>33984</v>
      </c>
      <c r="C963" s="127" t="s">
        <v>1</v>
      </c>
      <c r="D963" s="122">
        <v>182.48</v>
      </c>
      <c r="E963" s="129">
        <f t="shared" si="15"/>
        <v>151.47999999999999</v>
      </c>
      <c r="F963" s="130"/>
    </row>
    <row r="964" spans="1:6" ht="27">
      <c r="A964" s="127">
        <v>41089</v>
      </c>
      <c r="B964" s="128" t="s">
        <v>8747</v>
      </c>
      <c r="C964" s="127" t="s">
        <v>1</v>
      </c>
      <c r="D964" s="122">
        <v>184.9</v>
      </c>
      <c r="E964" s="129">
        <f t="shared" si="15"/>
        <v>153.49</v>
      </c>
      <c r="F964" s="130"/>
    </row>
    <row r="965" spans="1:6" ht="40.5">
      <c r="A965" s="127">
        <v>41039</v>
      </c>
      <c r="B965" s="128" t="s">
        <v>33985</v>
      </c>
      <c r="C965" s="127" t="s">
        <v>1</v>
      </c>
      <c r="D965" s="122">
        <v>232.87</v>
      </c>
      <c r="E965" s="129">
        <f t="shared" si="15"/>
        <v>193.31</v>
      </c>
      <c r="F965" s="130"/>
    </row>
    <row r="966" spans="1:6">
      <c r="A966" s="127">
        <v>41030</v>
      </c>
      <c r="B966" s="128" t="s">
        <v>8748</v>
      </c>
      <c r="C966" s="127" t="s">
        <v>1</v>
      </c>
      <c r="D966" s="122">
        <v>168.78</v>
      </c>
      <c r="E966" s="129">
        <f t="shared" si="15"/>
        <v>140.11000000000001</v>
      </c>
      <c r="F966" s="130"/>
    </row>
    <row r="967" spans="1:6">
      <c r="A967" s="127">
        <v>42045</v>
      </c>
      <c r="B967" s="128" t="s">
        <v>8749</v>
      </c>
      <c r="C967" s="127" t="s">
        <v>7</v>
      </c>
      <c r="D967" s="122">
        <v>9.31</v>
      </c>
      <c r="E967" s="129">
        <f t="shared" si="15"/>
        <v>7.73</v>
      </c>
      <c r="F967" s="130"/>
    </row>
    <row r="968" spans="1:6">
      <c r="A968" s="127">
        <v>42043</v>
      </c>
      <c r="B968" s="128" t="s">
        <v>8750</v>
      </c>
      <c r="C968" s="127" t="s">
        <v>99</v>
      </c>
      <c r="D968" s="122">
        <v>0</v>
      </c>
      <c r="E968" s="129">
        <f t="shared" si="15"/>
        <v>0</v>
      </c>
      <c r="F968" s="130"/>
    </row>
    <row r="969" spans="1:6">
      <c r="A969" s="127">
        <v>42512</v>
      </c>
      <c r="B969" s="128" t="s">
        <v>8751</v>
      </c>
      <c r="C969" s="127" t="s">
        <v>7</v>
      </c>
      <c r="D969" s="122">
        <v>3.46</v>
      </c>
      <c r="E969" s="129">
        <f t="shared" si="15"/>
        <v>2.87</v>
      </c>
      <c r="F969" s="130"/>
    </row>
    <row r="970" spans="1:6" ht="27">
      <c r="A970" s="127">
        <v>42513</v>
      </c>
      <c r="B970" s="128" t="s">
        <v>8752</v>
      </c>
      <c r="C970" s="127" t="s">
        <v>7</v>
      </c>
      <c r="D970" s="122">
        <v>4.5</v>
      </c>
      <c r="E970" s="129">
        <f t="shared" si="15"/>
        <v>3.74</v>
      </c>
      <c r="F970" s="130"/>
    </row>
    <row r="971" spans="1:6">
      <c r="A971" s="127">
        <v>42514</v>
      </c>
      <c r="B971" s="128" t="s">
        <v>8753</v>
      </c>
      <c r="C971" s="127" t="s">
        <v>7</v>
      </c>
      <c r="D971" s="122">
        <v>7.01</v>
      </c>
      <c r="E971" s="129">
        <f t="shared" si="15"/>
        <v>5.82</v>
      </c>
      <c r="F971" s="130"/>
    </row>
    <row r="972" spans="1:6">
      <c r="A972" s="127">
        <v>43349</v>
      </c>
      <c r="B972" s="128" t="s">
        <v>8754</v>
      </c>
      <c r="C972" s="127" t="s">
        <v>7</v>
      </c>
      <c r="D972" s="122">
        <v>7.27</v>
      </c>
      <c r="E972" s="129">
        <f t="shared" si="15"/>
        <v>6.04</v>
      </c>
      <c r="F972" s="130"/>
    </row>
    <row r="973" spans="1:6">
      <c r="A973" s="127">
        <v>42515</v>
      </c>
      <c r="B973" s="128" t="s">
        <v>8755</v>
      </c>
      <c r="C973" s="127" t="s">
        <v>7</v>
      </c>
      <c r="D973" s="122">
        <v>5.61</v>
      </c>
      <c r="E973" s="129">
        <f t="shared" si="15"/>
        <v>4.66</v>
      </c>
      <c r="F973" s="130"/>
    </row>
    <row r="974" spans="1:6">
      <c r="A974" s="127">
        <v>42523</v>
      </c>
      <c r="B974" s="128" t="s">
        <v>8756</v>
      </c>
      <c r="C974" s="127" t="s">
        <v>7</v>
      </c>
      <c r="D974" s="122">
        <v>7.84</v>
      </c>
      <c r="E974" s="129">
        <f t="shared" si="15"/>
        <v>6.51</v>
      </c>
      <c r="F974" s="130"/>
    </row>
    <row r="975" spans="1:6">
      <c r="A975" s="127">
        <v>42576</v>
      </c>
      <c r="B975" s="128" t="s">
        <v>8757</v>
      </c>
      <c r="C975" s="127" t="s">
        <v>7</v>
      </c>
      <c r="D975" s="122">
        <v>124.63</v>
      </c>
      <c r="E975" s="129">
        <f t="shared" si="15"/>
        <v>103.46</v>
      </c>
      <c r="F975" s="130"/>
    </row>
    <row r="976" spans="1:6">
      <c r="A976" s="127">
        <v>42577</v>
      </c>
      <c r="B976" s="128" t="s">
        <v>8758</v>
      </c>
      <c r="C976" s="127" t="s">
        <v>7</v>
      </c>
      <c r="D976" s="122">
        <v>8.73</v>
      </c>
      <c r="E976" s="129">
        <f t="shared" si="15"/>
        <v>7.25</v>
      </c>
      <c r="F976" s="130"/>
    </row>
    <row r="977" spans="1:6">
      <c r="A977" s="127">
        <v>42578</v>
      </c>
      <c r="B977" s="128" t="s">
        <v>8759</v>
      </c>
      <c r="C977" s="127" t="s">
        <v>7</v>
      </c>
      <c r="D977" s="122">
        <v>3.46</v>
      </c>
      <c r="E977" s="129">
        <f t="shared" si="15"/>
        <v>2.87</v>
      </c>
      <c r="F977" s="130"/>
    </row>
    <row r="978" spans="1:6">
      <c r="A978" s="127">
        <v>42580</v>
      </c>
      <c r="B978" s="128" t="s">
        <v>8760</v>
      </c>
      <c r="C978" s="127" t="s">
        <v>7</v>
      </c>
      <c r="D978" s="122">
        <v>5.1100000000000003</v>
      </c>
      <c r="E978" s="129">
        <f t="shared" si="15"/>
        <v>4.24</v>
      </c>
      <c r="F978" s="130"/>
    </row>
    <row r="979" spans="1:6">
      <c r="A979" s="127">
        <v>42582</v>
      </c>
      <c r="B979" s="128" t="s">
        <v>8761</v>
      </c>
      <c r="C979" s="127" t="s">
        <v>7</v>
      </c>
      <c r="D979" s="122">
        <v>54.63</v>
      </c>
      <c r="E979" s="129">
        <f t="shared" si="15"/>
        <v>45.35</v>
      </c>
      <c r="F979" s="130"/>
    </row>
    <row r="980" spans="1:6">
      <c r="A980" s="127">
        <v>42586</v>
      </c>
      <c r="B980" s="128" t="s">
        <v>8762</v>
      </c>
      <c r="C980" s="127" t="s">
        <v>7</v>
      </c>
      <c r="D980" s="122">
        <v>60.62</v>
      </c>
      <c r="E980" s="129">
        <f t="shared" si="15"/>
        <v>50.32</v>
      </c>
      <c r="F980" s="130"/>
    </row>
    <row r="981" spans="1:6">
      <c r="A981" s="127">
        <v>42587</v>
      </c>
      <c r="B981" s="128" t="s">
        <v>8763</v>
      </c>
      <c r="C981" s="127" t="s">
        <v>3</v>
      </c>
      <c r="D981" s="122">
        <v>0.82</v>
      </c>
      <c r="E981" s="129">
        <f t="shared" si="15"/>
        <v>0.68</v>
      </c>
      <c r="F981" s="130"/>
    </row>
    <row r="982" spans="1:6" ht="27">
      <c r="A982" s="127">
        <v>42590</v>
      </c>
      <c r="B982" s="128" t="s">
        <v>8764</v>
      </c>
      <c r="C982" s="127" t="s">
        <v>3</v>
      </c>
      <c r="D982" s="122">
        <v>11.04</v>
      </c>
      <c r="E982" s="129">
        <f t="shared" si="15"/>
        <v>9.16</v>
      </c>
      <c r="F982" s="130"/>
    </row>
    <row r="983" spans="1:6">
      <c r="A983" s="127">
        <v>42591</v>
      </c>
      <c r="B983" s="128" t="s">
        <v>8765</v>
      </c>
      <c r="C983" s="127" t="s">
        <v>3</v>
      </c>
      <c r="D983" s="122">
        <v>41.6</v>
      </c>
      <c r="E983" s="129">
        <f t="shared" si="15"/>
        <v>34.53</v>
      </c>
      <c r="F983" s="130"/>
    </row>
    <row r="984" spans="1:6">
      <c r="A984" s="127">
        <v>42592</v>
      </c>
      <c r="B984" s="128" t="s">
        <v>8766</v>
      </c>
      <c r="C984" s="127" t="s">
        <v>3</v>
      </c>
      <c r="D984" s="122">
        <v>15.13</v>
      </c>
      <c r="E984" s="129">
        <f t="shared" si="15"/>
        <v>12.56</v>
      </c>
      <c r="F984" s="130" t="s">
        <v>8118</v>
      </c>
    </row>
    <row r="985" spans="1:6" ht="40.5">
      <c r="A985" s="127">
        <v>42593</v>
      </c>
      <c r="B985" s="128" t="s">
        <v>33986</v>
      </c>
      <c r="C985" s="127" t="s">
        <v>7</v>
      </c>
      <c r="D985" s="122">
        <v>28.86</v>
      </c>
      <c r="E985" s="129">
        <f t="shared" si="15"/>
        <v>23.96</v>
      </c>
      <c r="F985" s="130"/>
    </row>
    <row r="986" spans="1:6" ht="27">
      <c r="A986" s="127">
        <v>42596</v>
      </c>
      <c r="B986" s="128" t="s">
        <v>33987</v>
      </c>
      <c r="C986" s="127" t="s">
        <v>7</v>
      </c>
      <c r="D986" s="122">
        <v>5.5</v>
      </c>
      <c r="E986" s="129">
        <f t="shared" si="15"/>
        <v>4.57</v>
      </c>
      <c r="F986" s="130"/>
    </row>
    <row r="987" spans="1:6" ht="27">
      <c r="A987" s="127">
        <v>42483</v>
      </c>
      <c r="B987" s="128" t="s">
        <v>8767</v>
      </c>
      <c r="C987" s="127" t="s">
        <v>7</v>
      </c>
      <c r="D987" s="122">
        <v>94.38</v>
      </c>
      <c r="E987" s="129">
        <f t="shared" si="15"/>
        <v>78.349999999999994</v>
      </c>
      <c r="F987" s="130"/>
    </row>
    <row r="988" spans="1:6" ht="27">
      <c r="A988" s="127">
        <v>42695</v>
      </c>
      <c r="B988" s="128" t="s">
        <v>8768</v>
      </c>
      <c r="C988" s="127" t="s">
        <v>7</v>
      </c>
      <c r="D988" s="122">
        <v>134.94</v>
      </c>
      <c r="E988" s="129">
        <f t="shared" si="15"/>
        <v>112.02</v>
      </c>
      <c r="F988" s="130"/>
    </row>
    <row r="989" spans="1:6" ht="40.5">
      <c r="A989" s="127">
        <v>42481</v>
      </c>
      <c r="B989" s="128" t="s">
        <v>33988</v>
      </c>
      <c r="C989" s="127" t="s">
        <v>7</v>
      </c>
      <c r="D989" s="122">
        <v>69.180000000000007</v>
      </c>
      <c r="E989" s="129">
        <f t="shared" si="15"/>
        <v>57.43</v>
      </c>
      <c r="F989" s="130"/>
    </row>
    <row r="990" spans="1:6">
      <c r="A990" s="127">
        <v>42496</v>
      </c>
      <c r="B990" s="128" t="s">
        <v>8769</v>
      </c>
      <c r="C990" s="127" t="s">
        <v>3</v>
      </c>
      <c r="D990" s="122">
        <v>3.58</v>
      </c>
      <c r="E990" s="129">
        <f t="shared" si="15"/>
        <v>2.97</v>
      </c>
      <c r="F990" s="130"/>
    </row>
    <row r="991" spans="1:6" ht="40.5">
      <c r="A991" s="127">
        <v>41133</v>
      </c>
      <c r="B991" s="128" t="s">
        <v>33989</v>
      </c>
      <c r="C991" s="127" t="s">
        <v>3</v>
      </c>
      <c r="D991" s="122">
        <v>16.03</v>
      </c>
      <c r="E991" s="129">
        <f t="shared" si="15"/>
        <v>13.31</v>
      </c>
      <c r="F991" s="130"/>
    </row>
    <row r="992" spans="1:6" ht="40.5">
      <c r="A992" s="127">
        <v>42479</v>
      </c>
      <c r="B992" s="128" t="s">
        <v>33990</v>
      </c>
      <c r="C992" s="127" t="s">
        <v>3</v>
      </c>
      <c r="D992" s="122">
        <v>11.23</v>
      </c>
      <c r="E992" s="129">
        <f t="shared" si="15"/>
        <v>9.32</v>
      </c>
      <c r="F992" s="130"/>
    </row>
    <row r="993" spans="1:6" ht="40.5">
      <c r="A993" s="127">
        <v>43333</v>
      </c>
      <c r="B993" s="128" t="s">
        <v>33991</v>
      </c>
      <c r="C993" s="127" t="s">
        <v>3</v>
      </c>
      <c r="D993" s="122">
        <v>1.17</v>
      </c>
      <c r="E993" s="129">
        <f t="shared" si="15"/>
        <v>0.97</v>
      </c>
      <c r="F993" s="130"/>
    </row>
    <row r="994" spans="1:6" ht="40.5">
      <c r="A994" s="127">
        <v>42484</v>
      </c>
      <c r="B994" s="128" t="s">
        <v>33992</v>
      </c>
      <c r="C994" s="127" t="s">
        <v>3</v>
      </c>
      <c r="D994" s="122">
        <v>8.68</v>
      </c>
      <c r="E994" s="129">
        <f t="shared" si="15"/>
        <v>7.21</v>
      </c>
      <c r="F994" s="130" t="s">
        <v>8118</v>
      </c>
    </row>
    <row r="995" spans="1:6" ht="40.5">
      <c r="A995" s="127">
        <v>42497</v>
      </c>
      <c r="B995" s="128" t="s">
        <v>33993</v>
      </c>
      <c r="C995" s="127" t="s">
        <v>3</v>
      </c>
      <c r="D995" s="122">
        <v>15.98</v>
      </c>
      <c r="E995" s="129">
        <f t="shared" si="15"/>
        <v>13.27</v>
      </c>
      <c r="F995" s="130" t="s">
        <v>8118</v>
      </c>
    </row>
    <row r="996" spans="1:6" ht="40.5">
      <c r="A996" s="127">
        <v>42493</v>
      </c>
      <c r="B996" s="128" t="s">
        <v>33994</v>
      </c>
      <c r="C996" s="127" t="s">
        <v>3</v>
      </c>
      <c r="D996" s="122">
        <v>83.93</v>
      </c>
      <c r="E996" s="129">
        <f t="shared" si="15"/>
        <v>69.67</v>
      </c>
      <c r="F996" s="130" t="s">
        <v>8118</v>
      </c>
    </row>
    <row r="997" spans="1:6" ht="40.5">
      <c r="A997" s="127">
        <v>42494</v>
      </c>
      <c r="B997" s="128" t="s">
        <v>33995</v>
      </c>
      <c r="C997" s="127" t="s">
        <v>75</v>
      </c>
      <c r="D997" s="122">
        <v>458.63</v>
      </c>
      <c r="E997" s="129">
        <f t="shared" si="15"/>
        <v>380.73</v>
      </c>
      <c r="F997" s="130" t="s">
        <v>8118</v>
      </c>
    </row>
    <row r="998" spans="1:6" ht="40.5">
      <c r="A998" s="127">
        <v>42498</v>
      </c>
      <c r="B998" s="128" t="s">
        <v>33996</v>
      </c>
      <c r="C998" s="127" t="s">
        <v>3</v>
      </c>
      <c r="D998" s="122">
        <v>86.16</v>
      </c>
      <c r="E998" s="129">
        <f t="shared" si="15"/>
        <v>71.52</v>
      </c>
      <c r="F998" s="130" t="s">
        <v>8118</v>
      </c>
    </row>
    <row r="999" spans="1:6" ht="27">
      <c r="A999" s="127">
        <v>42499</v>
      </c>
      <c r="B999" s="128" t="s">
        <v>8770</v>
      </c>
      <c r="C999" s="127" t="s">
        <v>3</v>
      </c>
      <c r="D999" s="122">
        <v>96.22</v>
      </c>
      <c r="E999" s="129">
        <f t="shared" si="15"/>
        <v>79.88</v>
      </c>
      <c r="F999" s="130" t="s">
        <v>8118</v>
      </c>
    </row>
    <row r="1000" spans="1:6" ht="27">
      <c r="A1000" s="127">
        <v>42500</v>
      </c>
      <c r="B1000" s="128" t="s">
        <v>33997</v>
      </c>
      <c r="C1000" s="127" t="s">
        <v>3</v>
      </c>
      <c r="D1000" s="122">
        <v>100.65</v>
      </c>
      <c r="E1000" s="129">
        <f t="shared" si="15"/>
        <v>83.55</v>
      </c>
      <c r="F1000" s="130" t="s">
        <v>8118</v>
      </c>
    </row>
    <row r="1001" spans="1:6" ht="40.5">
      <c r="A1001" s="127">
        <v>42501</v>
      </c>
      <c r="B1001" s="128" t="s">
        <v>33998</v>
      </c>
      <c r="C1001" s="127" t="s">
        <v>3</v>
      </c>
      <c r="D1001" s="122">
        <v>117.42</v>
      </c>
      <c r="E1001" s="129">
        <f t="shared" si="15"/>
        <v>97.47</v>
      </c>
      <c r="F1001" s="130" t="s">
        <v>8118</v>
      </c>
    </row>
    <row r="1002" spans="1:6" ht="27">
      <c r="A1002" s="127">
        <v>42502</v>
      </c>
      <c r="B1002" s="128" t="s">
        <v>33999</v>
      </c>
      <c r="C1002" s="127" t="s">
        <v>3</v>
      </c>
      <c r="D1002" s="122">
        <v>115.82</v>
      </c>
      <c r="E1002" s="129">
        <f t="shared" si="15"/>
        <v>96.15</v>
      </c>
      <c r="F1002" s="130" t="s">
        <v>8118</v>
      </c>
    </row>
    <row r="1003" spans="1:6" ht="40.5">
      <c r="A1003" s="127">
        <v>42503</v>
      </c>
      <c r="B1003" s="128" t="s">
        <v>34000</v>
      </c>
      <c r="C1003" s="127" t="s">
        <v>3</v>
      </c>
      <c r="D1003" s="122">
        <v>141.44</v>
      </c>
      <c r="E1003" s="129">
        <f t="shared" si="15"/>
        <v>117.41</v>
      </c>
      <c r="F1003" s="130" t="s">
        <v>8118</v>
      </c>
    </row>
    <row r="1004" spans="1:6" ht="40.5">
      <c r="A1004" s="127">
        <v>43334</v>
      </c>
      <c r="B1004" s="128" t="s">
        <v>34001</v>
      </c>
      <c r="C1004" s="127" t="s">
        <v>3</v>
      </c>
      <c r="D1004" s="122">
        <v>0.97</v>
      </c>
      <c r="E1004" s="129">
        <f t="shared" si="15"/>
        <v>0.81</v>
      </c>
      <c r="F1004" s="130"/>
    </row>
    <row r="1005" spans="1:6" ht="40.5">
      <c r="A1005" s="127">
        <v>42485</v>
      </c>
      <c r="B1005" s="128" t="s">
        <v>34002</v>
      </c>
      <c r="C1005" s="127" t="s">
        <v>3</v>
      </c>
      <c r="D1005" s="122">
        <v>2.44</v>
      </c>
      <c r="E1005" s="129">
        <f t="shared" si="15"/>
        <v>2.0299999999999998</v>
      </c>
      <c r="F1005" s="130" t="s">
        <v>8118</v>
      </c>
    </row>
    <row r="1006" spans="1:6">
      <c r="A1006" s="127">
        <v>42495</v>
      </c>
      <c r="B1006" s="128" t="s">
        <v>8771</v>
      </c>
      <c r="C1006" s="127" t="s">
        <v>3</v>
      </c>
      <c r="D1006" s="122">
        <v>1.1299999999999999</v>
      </c>
      <c r="E1006" s="129">
        <f t="shared" si="15"/>
        <v>0.94</v>
      </c>
      <c r="F1006" s="130"/>
    </row>
    <row r="1007" spans="1:6">
      <c r="A1007" s="127">
        <v>42507</v>
      </c>
      <c r="B1007" s="128" t="s">
        <v>8772</v>
      </c>
      <c r="C1007" s="127" t="s">
        <v>1</v>
      </c>
      <c r="D1007" s="122">
        <v>27.74</v>
      </c>
      <c r="E1007" s="129">
        <f t="shared" si="15"/>
        <v>23.03</v>
      </c>
      <c r="F1007" s="130"/>
    </row>
    <row r="1008" spans="1:6">
      <c r="A1008" s="127">
        <v>42505</v>
      </c>
      <c r="B1008" s="128" t="s">
        <v>8773</v>
      </c>
      <c r="C1008" s="127" t="s">
        <v>3</v>
      </c>
      <c r="D1008" s="122">
        <v>22.45</v>
      </c>
      <c r="E1008" s="129">
        <f t="shared" si="15"/>
        <v>18.64</v>
      </c>
      <c r="F1008" s="130"/>
    </row>
    <row r="1009" spans="1:6">
      <c r="A1009" s="127">
        <v>42504</v>
      </c>
      <c r="B1009" s="128" t="s">
        <v>8774</v>
      </c>
      <c r="C1009" s="127" t="s">
        <v>3</v>
      </c>
      <c r="D1009" s="122">
        <v>51.46</v>
      </c>
      <c r="E1009" s="129">
        <f t="shared" si="15"/>
        <v>42.72</v>
      </c>
      <c r="F1009" s="130" t="s">
        <v>8118</v>
      </c>
    </row>
    <row r="1010" spans="1:6">
      <c r="A1010" s="127">
        <v>42506</v>
      </c>
      <c r="B1010" s="128" t="s">
        <v>8775</v>
      </c>
      <c r="C1010" s="127" t="s">
        <v>3</v>
      </c>
      <c r="D1010" s="122">
        <v>53.13</v>
      </c>
      <c r="E1010" s="129">
        <f t="shared" si="15"/>
        <v>44.11</v>
      </c>
      <c r="F1010" s="130" t="s">
        <v>8118</v>
      </c>
    </row>
    <row r="1011" spans="1:6" ht="27">
      <c r="A1011" s="127">
        <v>42482</v>
      </c>
      <c r="B1011" s="128" t="s">
        <v>8776</v>
      </c>
      <c r="C1011" s="127" t="s">
        <v>7</v>
      </c>
      <c r="D1011" s="122">
        <v>88.69</v>
      </c>
      <c r="E1011" s="129">
        <f t="shared" si="15"/>
        <v>73.62</v>
      </c>
      <c r="F1011" s="130" t="s">
        <v>8118</v>
      </c>
    </row>
    <row r="1012" spans="1:6" ht="27">
      <c r="A1012" s="127">
        <v>42702</v>
      </c>
      <c r="B1012" s="128" t="s">
        <v>8777</v>
      </c>
      <c r="C1012" s="127" t="s">
        <v>7</v>
      </c>
      <c r="D1012" s="122">
        <v>134.94</v>
      </c>
      <c r="E1012" s="129">
        <f t="shared" si="15"/>
        <v>112.02</v>
      </c>
      <c r="F1012" s="130"/>
    </row>
    <row r="1013" spans="1:6" ht="40.5">
      <c r="A1013" s="127">
        <v>42480</v>
      </c>
      <c r="B1013" s="128" t="s">
        <v>34003</v>
      </c>
      <c r="C1013" s="127" t="s">
        <v>7</v>
      </c>
      <c r="D1013" s="122">
        <v>69.180000000000007</v>
      </c>
      <c r="E1013" s="129">
        <f t="shared" si="15"/>
        <v>57.43</v>
      </c>
      <c r="F1013" s="130" t="s">
        <v>8118</v>
      </c>
    </row>
    <row r="1014" spans="1:6" ht="27">
      <c r="A1014" s="127">
        <v>42489</v>
      </c>
      <c r="B1014" s="128" t="s">
        <v>34004</v>
      </c>
      <c r="C1014" s="127" t="s">
        <v>3</v>
      </c>
      <c r="D1014" s="122">
        <v>13.36</v>
      </c>
      <c r="E1014" s="129">
        <f t="shared" si="15"/>
        <v>11.09</v>
      </c>
      <c r="F1014" s="130" t="s">
        <v>8118</v>
      </c>
    </row>
    <row r="1015" spans="1:6" ht="40.5">
      <c r="A1015" s="127">
        <v>42487</v>
      </c>
      <c r="B1015" s="128" t="s">
        <v>34005</v>
      </c>
      <c r="C1015" s="127" t="s">
        <v>3</v>
      </c>
      <c r="D1015" s="122">
        <v>20.86</v>
      </c>
      <c r="E1015" s="129">
        <f t="shared" si="15"/>
        <v>17.32</v>
      </c>
      <c r="F1015" s="130" t="s">
        <v>8118</v>
      </c>
    </row>
    <row r="1016" spans="1:6" ht="27">
      <c r="A1016" s="127">
        <v>42486</v>
      </c>
      <c r="B1016" s="128" t="s">
        <v>34006</v>
      </c>
      <c r="C1016" s="127" t="s">
        <v>3</v>
      </c>
      <c r="D1016" s="122">
        <v>12.96</v>
      </c>
      <c r="E1016" s="129">
        <f t="shared" si="15"/>
        <v>10.76</v>
      </c>
      <c r="F1016" s="130" t="s">
        <v>8118</v>
      </c>
    </row>
    <row r="1017" spans="1:6" ht="40.5">
      <c r="A1017" s="127">
        <v>42488</v>
      </c>
      <c r="B1017" s="128" t="s">
        <v>34007</v>
      </c>
      <c r="C1017" s="127" t="s">
        <v>3</v>
      </c>
      <c r="D1017" s="122">
        <v>9.16</v>
      </c>
      <c r="E1017" s="129">
        <f t="shared" si="15"/>
        <v>7.6</v>
      </c>
      <c r="F1017" s="130" t="s">
        <v>8118</v>
      </c>
    </row>
    <row r="1018" spans="1:6" ht="40.5">
      <c r="A1018" s="127">
        <v>42601</v>
      </c>
      <c r="B1018" s="128" t="s">
        <v>34008</v>
      </c>
      <c r="C1018" s="127" t="s">
        <v>3</v>
      </c>
      <c r="D1018" s="122">
        <v>59.98</v>
      </c>
      <c r="E1018" s="129">
        <f t="shared" si="15"/>
        <v>49.79</v>
      </c>
      <c r="F1018" s="130" t="s">
        <v>8118</v>
      </c>
    </row>
    <row r="1019" spans="1:6">
      <c r="A1019" s="127">
        <v>43602</v>
      </c>
      <c r="B1019" s="128" t="s">
        <v>8778</v>
      </c>
      <c r="C1019" s="127" t="s">
        <v>3</v>
      </c>
      <c r="D1019" s="122">
        <v>89.55</v>
      </c>
      <c r="E1019" s="129">
        <f t="shared" si="15"/>
        <v>74.34</v>
      </c>
      <c r="F1019" s="130" t="s">
        <v>8118</v>
      </c>
    </row>
    <row r="1020" spans="1:6" ht="40.5">
      <c r="A1020" s="127">
        <v>42602</v>
      </c>
      <c r="B1020" s="128" t="s">
        <v>34009</v>
      </c>
      <c r="C1020" s="127" t="s">
        <v>3</v>
      </c>
      <c r="D1020" s="122">
        <v>98.21</v>
      </c>
      <c r="E1020" s="129">
        <f t="shared" si="15"/>
        <v>81.53</v>
      </c>
      <c r="F1020" s="130" t="s">
        <v>8118</v>
      </c>
    </row>
    <row r="1021" spans="1:6" ht="40.5">
      <c r="A1021" s="127">
        <v>42603</v>
      </c>
      <c r="B1021" s="128" t="s">
        <v>34010</v>
      </c>
      <c r="C1021" s="127" t="s">
        <v>3</v>
      </c>
      <c r="D1021" s="122">
        <v>67.89</v>
      </c>
      <c r="E1021" s="129">
        <f t="shared" si="15"/>
        <v>56.36</v>
      </c>
      <c r="F1021" s="130" t="s">
        <v>8118</v>
      </c>
    </row>
    <row r="1022" spans="1:6" ht="27">
      <c r="A1022" s="127">
        <v>42604</v>
      </c>
      <c r="B1022" s="128" t="s">
        <v>34011</v>
      </c>
      <c r="C1022" s="127" t="s">
        <v>7</v>
      </c>
      <c r="D1022" s="122">
        <v>309.5</v>
      </c>
      <c r="E1022" s="129">
        <f t="shared" si="15"/>
        <v>256.93</v>
      </c>
      <c r="F1022" s="130" t="s">
        <v>8118</v>
      </c>
    </row>
    <row r="1023" spans="1:6" ht="40.5">
      <c r="A1023" s="127">
        <v>42605</v>
      </c>
      <c r="B1023" s="128" t="s">
        <v>34012</v>
      </c>
      <c r="C1023" s="127" t="s">
        <v>7</v>
      </c>
      <c r="D1023" s="122">
        <v>402.96</v>
      </c>
      <c r="E1023" s="129">
        <f t="shared" si="15"/>
        <v>334.51</v>
      </c>
      <c r="F1023" s="130" t="s">
        <v>8118</v>
      </c>
    </row>
    <row r="1024" spans="1:6" ht="27">
      <c r="A1024" s="127">
        <v>42606</v>
      </c>
      <c r="B1024" s="128" t="s">
        <v>34013</v>
      </c>
      <c r="C1024" s="127" t="s">
        <v>7</v>
      </c>
      <c r="D1024" s="122">
        <v>28.67</v>
      </c>
      <c r="E1024" s="129">
        <f t="shared" si="15"/>
        <v>23.8</v>
      </c>
      <c r="F1024" s="130"/>
    </row>
    <row r="1025" spans="1:6">
      <c r="A1025" s="127">
        <v>42607</v>
      </c>
      <c r="B1025" s="128" t="s">
        <v>8779</v>
      </c>
      <c r="C1025" s="127" t="s">
        <v>3</v>
      </c>
      <c r="D1025" s="122">
        <v>150.80000000000001</v>
      </c>
      <c r="E1025" s="129">
        <f t="shared" si="15"/>
        <v>125.18</v>
      </c>
      <c r="F1025" s="130"/>
    </row>
    <row r="1026" spans="1:6">
      <c r="A1026" s="127">
        <v>42608</v>
      </c>
      <c r="B1026" s="128" t="s">
        <v>8780</v>
      </c>
      <c r="C1026" s="127" t="s">
        <v>3</v>
      </c>
      <c r="D1026" s="122">
        <v>27.98</v>
      </c>
      <c r="E1026" s="129">
        <f t="shared" ref="E1026:E1089" si="16">ROUND((D1026/(1+$K$1))*(1+$M$1),2)</f>
        <v>23.23</v>
      </c>
      <c r="F1026" s="130"/>
    </row>
    <row r="1027" spans="1:6">
      <c r="A1027" s="127">
        <v>42609</v>
      </c>
      <c r="B1027" s="128" t="s">
        <v>8781</v>
      </c>
      <c r="C1027" s="127" t="s">
        <v>7</v>
      </c>
      <c r="D1027" s="122">
        <v>59.78</v>
      </c>
      <c r="E1027" s="129">
        <f t="shared" si="16"/>
        <v>49.63</v>
      </c>
      <c r="F1027" s="130"/>
    </row>
    <row r="1028" spans="1:6">
      <c r="A1028" s="127">
        <v>42611</v>
      </c>
      <c r="B1028" s="128" t="s">
        <v>8782</v>
      </c>
      <c r="C1028" s="127" t="s">
        <v>7</v>
      </c>
      <c r="D1028" s="122">
        <v>462.61</v>
      </c>
      <c r="E1028" s="129">
        <f t="shared" si="16"/>
        <v>384.03</v>
      </c>
      <c r="F1028" s="130" t="s">
        <v>8118</v>
      </c>
    </row>
    <row r="1029" spans="1:6">
      <c r="A1029" s="127">
        <v>42612</v>
      </c>
      <c r="B1029" s="128" t="s">
        <v>8783</v>
      </c>
      <c r="C1029" s="127" t="s">
        <v>7</v>
      </c>
      <c r="D1029" s="122">
        <v>748.73</v>
      </c>
      <c r="E1029" s="129">
        <f t="shared" si="16"/>
        <v>621.54999999999995</v>
      </c>
      <c r="F1029" s="130" t="s">
        <v>8118</v>
      </c>
    </row>
    <row r="1030" spans="1:6" ht="27">
      <c r="A1030" s="127">
        <v>42613</v>
      </c>
      <c r="B1030" s="128" t="s">
        <v>8784</v>
      </c>
      <c r="C1030" s="127" t="s">
        <v>7</v>
      </c>
      <c r="D1030" s="122">
        <v>473.56</v>
      </c>
      <c r="E1030" s="129">
        <f t="shared" si="16"/>
        <v>393.12</v>
      </c>
      <c r="F1030" s="130" t="s">
        <v>8118</v>
      </c>
    </row>
    <row r="1031" spans="1:6">
      <c r="A1031" s="127">
        <v>42615</v>
      </c>
      <c r="B1031" s="128" t="s">
        <v>8785</v>
      </c>
      <c r="C1031" s="127" t="s">
        <v>1</v>
      </c>
      <c r="D1031" s="122">
        <v>258.10000000000002</v>
      </c>
      <c r="E1031" s="129">
        <f t="shared" si="16"/>
        <v>214.26</v>
      </c>
      <c r="F1031" s="130" t="s">
        <v>8118</v>
      </c>
    </row>
    <row r="1032" spans="1:6">
      <c r="A1032" s="127">
        <v>41173</v>
      </c>
      <c r="B1032" s="128" t="s">
        <v>8786</v>
      </c>
      <c r="C1032" s="127" t="s">
        <v>1</v>
      </c>
      <c r="D1032" s="122">
        <v>19.96</v>
      </c>
      <c r="E1032" s="129">
        <f t="shared" si="16"/>
        <v>16.57</v>
      </c>
      <c r="F1032" s="130" t="s">
        <v>8118</v>
      </c>
    </row>
    <row r="1033" spans="1:6">
      <c r="A1033" s="127">
        <v>41174</v>
      </c>
      <c r="B1033" s="128" t="s">
        <v>8787</v>
      </c>
      <c r="C1033" s="127" t="s">
        <v>1</v>
      </c>
      <c r="D1033" s="122">
        <v>21.27</v>
      </c>
      <c r="E1033" s="129">
        <f t="shared" si="16"/>
        <v>17.66</v>
      </c>
      <c r="F1033" s="130" t="s">
        <v>8118</v>
      </c>
    </row>
    <row r="1034" spans="1:6">
      <c r="A1034" s="127">
        <v>41175</v>
      </c>
      <c r="B1034" s="128" t="s">
        <v>8788</v>
      </c>
      <c r="C1034" s="127" t="s">
        <v>1</v>
      </c>
      <c r="D1034" s="122">
        <v>26.47</v>
      </c>
      <c r="E1034" s="129">
        <f t="shared" si="16"/>
        <v>21.97</v>
      </c>
      <c r="F1034" s="130" t="s">
        <v>8118</v>
      </c>
    </row>
    <row r="1035" spans="1:6">
      <c r="A1035" s="127">
        <v>41176</v>
      </c>
      <c r="B1035" s="128" t="s">
        <v>8789</v>
      </c>
      <c r="C1035" s="127" t="s">
        <v>1</v>
      </c>
      <c r="D1035" s="122">
        <v>39.51</v>
      </c>
      <c r="E1035" s="129">
        <f t="shared" si="16"/>
        <v>32.799999999999997</v>
      </c>
      <c r="F1035" s="130" t="s">
        <v>8118</v>
      </c>
    </row>
    <row r="1036" spans="1:6">
      <c r="A1036" s="127">
        <v>42635</v>
      </c>
      <c r="B1036" s="128" t="s">
        <v>8790</v>
      </c>
      <c r="C1036" s="127" t="s">
        <v>8092</v>
      </c>
      <c r="D1036" s="122">
        <v>13670.41</v>
      </c>
      <c r="E1036" s="129">
        <f t="shared" si="16"/>
        <v>11348.34</v>
      </c>
      <c r="F1036" s="130"/>
    </row>
    <row r="1037" spans="1:6">
      <c r="A1037" s="127">
        <v>40628</v>
      </c>
      <c r="B1037" s="128" t="s">
        <v>8791</v>
      </c>
      <c r="C1037" s="127" t="s">
        <v>8092</v>
      </c>
      <c r="D1037" s="122">
        <v>27272.23</v>
      </c>
      <c r="E1037" s="129">
        <f t="shared" si="16"/>
        <v>22639.73</v>
      </c>
      <c r="F1037" s="130"/>
    </row>
    <row r="1038" spans="1:6">
      <c r="A1038" s="127">
        <v>40619</v>
      </c>
      <c r="B1038" s="128" t="s">
        <v>8792</v>
      </c>
      <c r="C1038" s="127" t="s">
        <v>8092</v>
      </c>
      <c r="D1038" s="122">
        <v>25353.86</v>
      </c>
      <c r="E1038" s="129">
        <f t="shared" si="16"/>
        <v>21047.22</v>
      </c>
      <c r="F1038" s="130"/>
    </row>
    <row r="1039" spans="1:6">
      <c r="A1039" s="127">
        <v>41087</v>
      </c>
      <c r="B1039" s="128" t="s">
        <v>8793</v>
      </c>
      <c r="C1039" s="127" t="s">
        <v>8092</v>
      </c>
      <c r="D1039" s="122">
        <v>1356.76</v>
      </c>
      <c r="E1039" s="129">
        <f t="shared" si="16"/>
        <v>1126.3</v>
      </c>
      <c r="F1039" s="130"/>
    </row>
    <row r="1040" spans="1:6" ht="27">
      <c r="A1040" s="127">
        <v>42676</v>
      </c>
      <c r="B1040" s="128" t="s">
        <v>8794</v>
      </c>
      <c r="C1040" s="127" t="s">
        <v>1</v>
      </c>
      <c r="D1040" s="122">
        <v>12571.54</v>
      </c>
      <c r="E1040" s="129">
        <f t="shared" si="16"/>
        <v>10436.120000000001</v>
      </c>
      <c r="F1040" s="130" t="s">
        <v>8118</v>
      </c>
    </row>
    <row r="1041" spans="1:6" ht="27">
      <c r="A1041" s="127">
        <v>42677</v>
      </c>
      <c r="B1041" s="128" t="s">
        <v>34014</v>
      </c>
      <c r="C1041" s="127" t="s">
        <v>1</v>
      </c>
      <c r="D1041" s="122">
        <v>8793.92</v>
      </c>
      <c r="E1041" s="129">
        <f t="shared" si="16"/>
        <v>7300.17</v>
      </c>
      <c r="F1041" s="130" t="s">
        <v>8118</v>
      </c>
    </row>
    <row r="1042" spans="1:6">
      <c r="A1042" s="127">
        <v>42678</v>
      </c>
      <c r="B1042" s="128" t="s">
        <v>8795</v>
      </c>
      <c r="C1042" s="127" t="s">
        <v>3</v>
      </c>
      <c r="D1042" s="122">
        <v>7.18</v>
      </c>
      <c r="E1042" s="129">
        <f t="shared" si="16"/>
        <v>5.96</v>
      </c>
      <c r="F1042" s="130"/>
    </row>
    <row r="1043" spans="1:6" ht="40.5">
      <c r="A1043" s="127">
        <v>41159</v>
      </c>
      <c r="B1043" s="128" t="s">
        <v>34015</v>
      </c>
      <c r="C1043" s="127" t="s">
        <v>8092</v>
      </c>
      <c r="D1043" s="122">
        <v>3158.21</v>
      </c>
      <c r="E1043" s="129">
        <f t="shared" si="16"/>
        <v>2621.75</v>
      </c>
      <c r="F1043" s="130"/>
    </row>
    <row r="1044" spans="1:6" ht="27">
      <c r="A1044" s="127">
        <v>41144</v>
      </c>
      <c r="B1044" s="128" t="s">
        <v>34016</v>
      </c>
      <c r="C1044" s="127" t="s">
        <v>8092</v>
      </c>
      <c r="D1044" s="122">
        <v>2319.14</v>
      </c>
      <c r="E1044" s="129">
        <f t="shared" si="16"/>
        <v>1925.21</v>
      </c>
      <c r="F1044" s="130"/>
    </row>
    <row r="1045" spans="1:6" ht="27">
      <c r="A1045" s="127">
        <v>41158</v>
      </c>
      <c r="B1045" s="128" t="s">
        <v>8796</v>
      </c>
      <c r="C1045" s="127" t="s">
        <v>8092</v>
      </c>
      <c r="D1045" s="122">
        <v>2704.48</v>
      </c>
      <c r="E1045" s="129">
        <f t="shared" si="16"/>
        <v>2245.09</v>
      </c>
      <c r="F1045" s="130"/>
    </row>
    <row r="1046" spans="1:6" ht="27">
      <c r="A1046" s="127">
        <v>41160</v>
      </c>
      <c r="B1046" s="128" t="s">
        <v>8797</v>
      </c>
      <c r="C1046" s="127" t="s">
        <v>8092</v>
      </c>
      <c r="D1046" s="122">
        <v>4026.65</v>
      </c>
      <c r="E1046" s="129">
        <f t="shared" si="16"/>
        <v>3342.68</v>
      </c>
      <c r="F1046" s="130"/>
    </row>
    <row r="1047" spans="1:6" ht="27">
      <c r="A1047" s="127">
        <v>41101</v>
      </c>
      <c r="B1047" s="128" t="s">
        <v>8798</v>
      </c>
      <c r="C1047" s="127" t="s">
        <v>8092</v>
      </c>
      <c r="D1047" s="122">
        <v>1946.68</v>
      </c>
      <c r="E1047" s="129">
        <f t="shared" si="16"/>
        <v>1616.01</v>
      </c>
      <c r="F1047" s="130"/>
    </row>
    <row r="1048" spans="1:6">
      <c r="A1048" s="127">
        <v>42679</v>
      </c>
      <c r="B1048" s="128" t="s">
        <v>8799</v>
      </c>
      <c r="C1048" s="127" t="s">
        <v>8092</v>
      </c>
      <c r="D1048" s="122">
        <v>4354.1899999999996</v>
      </c>
      <c r="E1048" s="129">
        <f t="shared" si="16"/>
        <v>3614.58</v>
      </c>
      <c r="F1048" s="130"/>
    </row>
    <row r="1049" spans="1:6">
      <c r="A1049" s="127">
        <v>42680</v>
      </c>
      <c r="B1049" s="128" t="s">
        <v>8800</v>
      </c>
      <c r="C1049" s="127" t="s">
        <v>8092</v>
      </c>
      <c r="D1049" s="122">
        <v>4666.97</v>
      </c>
      <c r="E1049" s="129">
        <f t="shared" si="16"/>
        <v>3874.23</v>
      </c>
      <c r="F1049" s="130"/>
    </row>
    <row r="1050" spans="1:6">
      <c r="A1050" s="127">
        <v>42681</v>
      </c>
      <c r="B1050" s="128" t="s">
        <v>8801</v>
      </c>
      <c r="C1050" s="127" t="s">
        <v>8092</v>
      </c>
      <c r="D1050" s="122">
        <v>5730.29</v>
      </c>
      <c r="E1050" s="129">
        <f t="shared" si="16"/>
        <v>4756.9399999999996</v>
      </c>
      <c r="F1050" s="130"/>
    </row>
    <row r="1051" spans="1:6">
      <c r="A1051" s="127">
        <v>42682</v>
      </c>
      <c r="B1051" s="128" t="s">
        <v>8802</v>
      </c>
      <c r="C1051" s="127" t="s">
        <v>8092</v>
      </c>
      <c r="D1051" s="122">
        <v>2232.2800000000002</v>
      </c>
      <c r="E1051" s="129">
        <f t="shared" si="16"/>
        <v>1853.1</v>
      </c>
      <c r="F1051" s="130" t="s">
        <v>8118</v>
      </c>
    </row>
    <row r="1052" spans="1:6">
      <c r="A1052" s="127">
        <v>41334</v>
      </c>
      <c r="B1052" s="128" t="s">
        <v>8803</v>
      </c>
      <c r="C1052" s="127" t="s">
        <v>8092</v>
      </c>
      <c r="D1052" s="122">
        <v>2812.09</v>
      </c>
      <c r="E1052" s="129">
        <f t="shared" si="16"/>
        <v>2334.42</v>
      </c>
      <c r="F1052" s="130" t="s">
        <v>8118</v>
      </c>
    </row>
    <row r="1053" spans="1:6">
      <c r="A1053" s="127">
        <v>42683</v>
      </c>
      <c r="B1053" s="128" t="s">
        <v>8804</v>
      </c>
      <c r="C1053" s="127" t="s">
        <v>8092</v>
      </c>
      <c r="D1053" s="122">
        <v>2176.25</v>
      </c>
      <c r="E1053" s="129">
        <f t="shared" si="16"/>
        <v>1806.59</v>
      </c>
      <c r="F1053" s="130" t="s">
        <v>8118</v>
      </c>
    </row>
    <row r="1054" spans="1:6">
      <c r="A1054" s="127">
        <v>42684</v>
      </c>
      <c r="B1054" s="128" t="s">
        <v>8805</v>
      </c>
      <c r="C1054" s="127" t="s">
        <v>8092</v>
      </c>
      <c r="D1054" s="122">
        <v>3376.31</v>
      </c>
      <c r="E1054" s="129">
        <f t="shared" si="16"/>
        <v>2802.81</v>
      </c>
      <c r="F1054" s="130" t="s">
        <v>8118</v>
      </c>
    </row>
    <row r="1055" spans="1:6">
      <c r="A1055" s="127">
        <v>42685</v>
      </c>
      <c r="B1055" s="128" t="s">
        <v>8806</v>
      </c>
      <c r="C1055" s="127" t="s">
        <v>8092</v>
      </c>
      <c r="D1055" s="122">
        <v>4193.8900000000003</v>
      </c>
      <c r="E1055" s="129">
        <f t="shared" si="16"/>
        <v>3481.51</v>
      </c>
      <c r="F1055" s="130" t="s">
        <v>8118</v>
      </c>
    </row>
    <row r="1056" spans="1:6">
      <c r="A1056" s="127">
        <v>42686</v>
      </c>
      <c r="B1056" s="128" t="s">
        <v>8807</v>
      </c>
      <c r="C1056" s="127" t="s">
        <v>8092</v>
      </c>
      <c r="D1056" s="122">
        <v>4980.47</v>
      </c>
      <c r="E1056" s="129">
        <f t="shared" si="16"/>
        <v>4134.4799999999996</v>
      </c>
      <c r="F1056" s="130" t="s">
        <v>8118</v>
      </c>
    </row>
    <row r="1057" spans="1:6" ht="27">
      <c r="A1057" s="127">
        <v>41162</v>
      </c>
      <c r="B1057" s="128" t="s">
        <v>34017</v>
      </c>
      <c r="C1057" s="127" t="s">
        <v>8092</v>
      </c>
      <c r="D1057" s="122">
        <v>2070.9299999999998</v>
      </c>
      <c r="E1057" s="129">
        <f t="shared" si="16"/>
        <v>1719.16</v>
      </c>
      <c r="F1057" s="130"/>
    </row>
    <row r="1058" spans="1:6">
      <c r="A1058" s="127">
        <v>41163</v>
      </c>
      <c r="B1058" s="128" t="s">
        <v>8808</v>
      </c>
      <c r="C1058" s="127" t="s">
        <v>8092</v>
      </c>
      <c r="D1058" s="122">
        <v>2474.66</v>
      </c>
      <c r="E1058" s="129">
        <f t="shared" si="16"/>
        <v>2054.31</v>
      </c>
      <c r="F1058" s="130"/>
    </row>
    <row r="1059" spans="1:6">
      <c r="A1059" s="127">
        <v>41164</v>
      </c>
      <c r="B1059" s="128" t="s">
        <v>8809</v>
      </c>
      <c r="C1059" s="127" t="s">
        <v>8092</v>
      </c>
      <c r="D1059" s="122">
        <v>3011.69</v>
      </c>
      <c r="E1059" s="129">
        <f t="shared" si="16"/>
        <v>2500.12</v>
      </c>
      <c r="F1059" s="130"/>
    </row>
    <row r="1060" spans="1:6">
      <c r="A1060" s="127">
        <v>41165</v>
      </c>
      <c r="B1060" s="128" t="s">
        <v>8810</v>
      </c>
      <c r="C1060" s="127" t="s">
        <v>8092</v>
      </c>
      <c r="D1060" s="122">
        <v>3361.01</v>
      </c>
      <c r="E1060" s="129">
        <f t="shared" si="16"/>
        <v>2790.1</v>
      </c>
      <c r="F1060" s="130"/>
    </row>
    <row r="1061" spans="1:6">
      <c r="A1061" s="127">
        <v>41166</v>
      </c>
      <c r="B1061" s="128" t="s">
        <v>8811</v>
      </c>
      <c r="C1061" s="127" t="s">
        <v>8092</v>
      </c>
      <c r="D1061" s="122">
        <v>4117.22</v>
      </c>
      <c r="E1061" s="129">
        <f t="shared" si="16"/>
        <v>3417.86</v>
      </c>
      <c r="F1061" s="130"/>
    </row>
    <row r="1062" spans="1:6">
      <c r="A1062" s="127">
        <v>42687</v>
      </c>
      <c r="B1062" s="128" t="s">
        <v>8812</v>
      </c>
      <c r="C1062" s="127" t="s">
        <v>8092</v>
      </c>
      <c r="D1062" s="122">
        <v>1442.57</v>
      </c>
      <c r="E1062" s="129">
        <f t="shared" si="16"/>
        <v>1197.53</v>
      </c>
      <c r="F1062" s="130"/>
    </row>
    <row r="1063" spans="1:6">
      <c r="A1063" s="127">
        <v>42688</v>
      </c>
      <c r="B1063" s="128" t="s">
        <v>8813</v>
      </c>
      <c r="C1063" s="127" t="s">
        <v>8092</v>
      </c>
      <c r="D1063" s="122">
        <v>1827.76</v>
      </c>
      <c r="E1063" s="129">
        <f t="shared" si="16"/>
        <v>1517.29</v>
      </c>
      <c r="F1063" s="130"/>
    </row>
    <row r="1064" spans="1:6">
      <c r="A1064" s="127">
        <v>42689</v>
      </c>
      <c r="B1064" s="128" t="s">
        <v>8814</v>
      </c>
      <c r="C1064" s="127" t="s">
        <v>8092</v>
      </c>
      <c r="D1064" s="122">
        <v>2303.02</v>
      </c>
      <c r="E1064" s="129">
        <f t="shared" si="16"/>
        <v>1911.83</v>
      </c>
      <c r="F1064" s="130"/>
    </row>
    <row r="1065" spans="1:6">
      <c r="A1065" s="127">
        <v>42690</v>
      </c>
      <c r="B1065" s="128" t="s">
        <v>8815</v>
      </c>
      <c r="C1065" s="127" t="s">
        <v>8092</v>
      </c>
      <c r="D1065" s="122">
        <v>3680.8</v>
      </c>
      <c r="E1065" s="129">
        <f t="shared" si="16"/>
        <v>3055.57</v>
      </c>
      <c r="F1065" s="130"/>
    </row>
    <row r="1066" spans="1:6">
      <c r="A1066" s="127">
        <v>42691</v>
      </c>
      <c r="B1066" s="128" t="s">
        <v>8816</v>
      </c>
      <c r="C1066" s="127" t="s">
        <v>8092</v>
      </c>
      <c r="D1066" s="122">
        <v>8195.57</v>
      </c>
      <c r="E1066" s="129">
        <f t="shared" si="16"/>
        <v>6803.46</v>
      </c>
      <c r="F1066" s="130" t="s">
        <v>8118</v>
      </c>
    </row>
    <row r="1067" spans="1:6">
      <c r="A1067" s="127">
        <v>42693</v>
      </c>
      <c r="B1067" s="128" t="s">
        <v>8817</v>
      </c>
      <c r="C1067" s="127" t="s">
        <v>1</v>
      </c>
      <c r="D1067" s="122">
        <v>3692.02</v>
      </c>
      <c r="E1067" s="129">
        <f t="shared" si="16"/>
        <v>3064.89</v>
      </c>
      <c r="F1067" s="130"/>
    </row>
    <row r="1068" spans="1:6">
      <c r="A1068" s="127">
        <v>42692</v>
      </c>
      <c r="B1068" s="128" t="s">
        <v>8818</v>
      </c>
      <c r="C1068" s="127" t="s">
        <v>8092</v>
      </c>
      <c r="D1068" s="122">
        <v>638.77</v>
      </c>
      <c r="E1068" s="129">
        <f t="shared" si="16"/>
        <v>530.27</v>
      </c>
      <c r="F1068" s="130"/>
    </row>
    <row r="1069" spans="1:6">
      <c r="A1069" s="127">
        <v>41085</v>
      </c>
      <c r="B1069" s="128" t="s">
        <v>8819</v>
      </c>
      <c r="C1069" s="127" t="s">
        <v>8092</v>
      </c>
      <c r="D1069" s="122">
        <v>1455.5</v>
      </c>
      <c r="E1069" s="129">
        <f t="shared" si="16"/>
        <v>1208.27</v>
      </c>
      <c r="F1069" s="130"/>
    </row>
    <row r="1070" spans="1:6">
      <c r="A1070" s="127">
        <v>42694</v>
      </c>
      <c r="B1070" s="128" t="s">
        <v>8820</v>
      </c>
      <c r="C1070" s="127" t="s">
        <v>8092</v>
      </c>
      <c r="D1070" s="122">
        <v>762.89</v>
      </c>
      <c r="E1070" s="129">
        <f t="shared" si="16"/>
        <v>633.29999999999995</v>
      </c>
      <c r="F1070" s="130" t="s">
        <v>8118</v>
      </c>
    </row>
    <row r="1071" spans="1:6">
      <c r="A1071" s="127">
        <v>41241</v>
      </c>
      <c r="B1071" s="128" t="s">
        <v>8821</v>
      </c>
      <c r="C1071" s="127" t="s">
        <v>8092</v>
      </c>
      <c r="D1071" s="122">
        <v>1354.11</v>
      </c>
      <c r="E1071" s="129">
        <f t="shared" si="16"/>
        <v>1124.0999999999999</v>
      </c>
      <c r="F1071" s="130" t="s">
        <v>8118</v>
      </c>
    </row>
    <row r="1072" spans="1:6">
      <c r="A1072" s="127">
        <v>42697</v>
      </c>
      <c r="B1072" s="128" t="s">
        <v>8822</v>
      </c>
      <c r="C1072" s="127" t="s">
        <v>1</v>
      </c>
      <c r="D1072" s="122">
        <v>661.5</v>
      </c>
      <c r="E1072" s="129">
        <f t="shared" si="16"/>
        <v>549.14</v>
      </c>
      <c r="F1072" s="130" t="s">
        <v>8118</v>
      </c>
    </row>
    <row r="1073" spans="1:6" ht="27">
      <c r="A1073" s="127">
        <v>42698</v>
      </c>
      <c r="B1073" s="128" t="s">
        <v>34018</v>
      </c>
      <c r="C1073" s="127" t="s">
        <v>1</v>
      </c>
      <c r="D1073" s="122">
        <v>200.57</v>
      </c>
      <c r="E1073" s="129">
        <f t="shared" si="16"/>
        <v>166.5</v>
      </c>
      <c r="F1073" s="130" t="s">
        <v>8118</v>
      </c>
    </row>
    <row r="1074" spans="1:6">
      <c r="A1074" s="127">
        <v>42699</v>
      </c>
      <c r="B1074" s="128" t="s">
        <v>8823</v>
      </c>
      <c r="C1074" s="127" t="s">
        <v>1</v>
      </c>
      <c r="D1074" s="122">
        <v>264.57</v>
      </c>
      <c r="E1074" s="129">
        <f t="shared" si="16"/>
        <v>219.63</v>
      </c>
      <c r="F1074" s="130"/>
    </row>
    <row r="1075" spans="1:6">
      <c r="A1075" s="127">
        <v>42700</v>
      </c>
      <c r="B1075" s="128" t="s">
        <v>8824</v>
      </c>
      <c r="C1075" s="127" t="s">
        <v>1</v>
      </c>
      <c r="D1075" s="122">
        <v>186.5</v>
      </c>
      <c r="E1075" s="129">
        <f t="shared" si="16"/>
        <v>154.82</v>
      </c>
      <c r="F1075" s="130" t="s">
        <v>8118</v>
      </c>
    </row>
    <row r="1076" spans="1:6">
      <c r="A1076" s="127">
        <v>42701</v>
      </c>
      <c r="B1076" s="128" t="s">
        <v>8825</v>
      </c>
      <c r="C1076" s="127" t="s">
        <v>3</v>
      </c>
      <c r="D1076" s="122">
        <v>41.07</v>
      </c>
      <c r="E1076" s="129">
        <f t="shared" si="16"/>
        <v>34.090000000000003</v>
      </c>
      <c r="F1076" s="130"/>
    </row>
    <row r="1077" spans="1:6" ht="40.5">
      <c r="A1077" s="127">
        <v>42703</v>
      </c>
      <c r="B1077" s="128" t="s">
        <v>34019</v>
      </c>
      <c r="C1077" s="127" t="s">
        <v>3</v>
      </c>
      <c r="D1077" s="122">
        <v>97.06</v>
      </c>
      <c r="E1077" s="129">
        <f t="shared" si="16"/>
        <v>80.569999999999993</v>
      </c>
      <c r="F1077" s="130"/>
    </row>
    <row r="1078" spans="1:6">
      <c r="A1078" s="127">
        <v>42704</v>
      </c>
      <c r="B1078" s="128" t="s">
        <v>8826</v>
      </c>
      <c r="C1078" s="127" t="s">
        <v>3</v>
      </c>
      <c r="D1078" s="122">
        <v>6.53</v>
      </c>
      <c r="E1078" s="129">
        <f t="shared" si="16"/>
        <v>5.42</v>
      </c>
      <c r="F1078" s="130"/>
    </row>
    <row r="1079" spans="1:6">
      <c r="A1079" s="127">
        <v>42705</v>
      </c>
      <c r="B1079" s="128" t="s">
        <v>8827</v>
      </c>
      <c r="C1079" s="127" t="s">
        <v>3</v>
      </c>
      <c r="D1079" s="122">
        <v>11.29</v>
      </c>
      <c r="E1079" s="129">
        <f t="shared" si="16"/>
        <v>9.3699999999999992</v>
      </c>
      <c r="F1079" s="130"/>
    </row>
    <row r="1080" spans="1:6" ht="40.5">
      <c r="A1080" s="127">
        <v>42706</v>
      </c>
      <c r="B1080" s="128" t="s">
        <v>34020</v>
      </c>
      <c r="C1080" s="127" t="s">
        <v>7</v>
      </c>
      <c r="D1080" s="122">
        <v>5.22</v>
      </c>
      <c r="E1080" s="129">
        <f t="shared" si="16"/>
        <v>4.33</v>
      </c>
      <c r="F1080" s="130"/>
    </row>
    <row r="1081" spans="1:6" ht="40.5">
      <c r="A1081" s="127">
        <v>42707</v>
      </c>
      <c r="B1081" s="128" t="s">
        <v>34021</v>
      </c>
      <c r="C1081" s="127" t="s">
        <v>7</v>
      </c>
      <c r="D1081" s="122">
        <v>73.05</v>
      </c>
      <c r="E1081" s="129">
        <f t="shared" si="16"/>
        <v>60.64</v>
      </c>
      <c r="F1081" s="130" t="s">
        <v>8118</v>
      </c>
    </row>
    <row r="1082" spans="1:6" ht="40.5">
      <c r="A1082" s="127">
        <v>42708</v>
      </c>
      <c r="B1082" s="128" t="s">
        <v>34022</v>
      </c>
      <c r="C1082" s="127" t="s">
        <v>7</v>
      </c>
      <c r="D1082" s="122">
        <v>101.88</v>
      </c>
      <c r="E1082" s="129">
        <f t="shared" si="16"/>
        <v>84.57</v>
      </c>
      <c r="F1082" s="130" t="s">
        <v>8118</v>
      </c>
    </row>
    <row r="1083" spans="1:6" ht="40.5">
      <c r="A1083" s="127">
        <v>42709</v>
      </c>
      <c r="B1083" s="128" t="s">
        <v>34023</v>
      </c>
      <c r="C1083" s="127" t="s">
        <v>7</v>
      </c>
      <c r="D1083" s="122">
        <v>101.88</v>
      </c>
      <c r="E1083" s="129">
        <f t="shared" si="16"/>
        <v>84.57</v>
      </c>
      <c r="F1083" s="130" t="s">
        <v>8118</v>
      </c>
    </row>
    <row r="1084" spans="1:6" ht="40.5">
      <c r="A1084" s="127">
        <v>42710</v>
      </c>
      <c r="B1084" s="128" t="s">
        <v>34024</v>
      </c>
      <c r="C1084" s="127" t="s">
        <v>7</v>
      </c>
      <c r="D1084" s="122">
        <v>101.88</v>
      </c>
      <c r="E1084" s="129">
        <f t="shared" si="16"/>
        <v>84.57</v>
      </c>
      <c r="F1084" s="130" t="s">
        <v>8118</v>
      </c>
    </row>
    <row r="1085" spans="1:6" ht="40.5">
      <c r="A1085" s="127">
        <v>42711</v>
      </c>
      <c r="B1085" s="128" t="s">
        <v>34025</v>
      </c>
      <c r="C1085" s="127" t="s">
        <v>1</v>
      </c>
      <c r="D1085" s="122">
        <v>424.27</v>
      </c>
      <c r="E1085" s="129">
        <f t="shared" si="16"/>
        <v>352.2</v>
      </c>
      <c r="F1085" s="130" t="s">
        <v>8118</v>
      </c>
    </row>
    <row r="1086" spans="1:6" ht="40.5">
      <c r="A1086" s="127">
        <v>42712</v>
      </c>
      <c r="B1086" s="128" t="s">
        <v>34026</v>
      </c>
      <c r="C1086" s="127" t="s">
        <v>7</v>
      </c>
      <c r="D1086" s="122">
        <v>940.88</v>
      </c>
      <c r="E1086" s="129">
        <f t="shared" si="16"/>
        <v>781.06</v>
      </c>
      <c r="F1086" s="130"/>
    </row>
    <row r="1087" spans="1:6">
      <c r="A1087" s="127">
        <v>42714</v>
      </c>
      <c r="B1087" s="128" t="s">
        <v>8828</v>
      </c>
      <c r="C1087" s="127" t="s">
        <v>7</v>
      </c>
      <c r="D1087" s="122">
        <v>491.98</v>
      </c>
      <c r="E1087" s="129">
        <f t="shared" si="16"/>
        <v>408.41</v>
      </c>
      <c r="F1087" s="130" t="s">
        <v>8118</v>
      </c>
    </row>
    <row r="1088" spans="1:6">
      <c r="A1088" s="127">
        <v>42717</v>
      </c>
      <c r="B1088" s="128" t="s">
        <v>8829</v>
      </c>
      <c r="C1088" s="127" t="s">
        <v>7</v>
      </c>
      <c r="D1088" s="122">
        <v>637.28</v>
      </c>
      <c r="E1088" s="129">
        <f t="shared" si="16"/>
        <v>529.03</v>
      </c>
      <c r="F1088" s="130" t="s">
        <v>8118</v>
      </c>
    </row>
    <row r="1089" spans="1:6">
      <c r="A1089" s="127">
        <v>42716</v>
      </c>
      <c r="B1089" s="128" t="s">
        <v>8830</v>
      </c>
      <c r="C1089" s="127" t="s">
        <v>7</v>
      </c>
      <c r="D1089" s="122">
        <v>632.44000000000005</v>
      </c>
      <c r="E1089" s="129">
        <f t="shared" si="16"/>
        <v>525.01</v>
      </c>
      <c r="F1089" s="130" t="s">
        <v>8118</v>
      </c>
    </row>
    <row r="1090" spans="1:6">
      <c r="A1090" s="127">
        <v>42719</v>
      </c>
      <c r="B1090" s="128" t="s">
        <v>8831</v>
      </c>
      <c r="C1090" s="127" t="s">
        <v>7</v>
      </c>
      <c r="D1090" s="122">
        <v>655.68</v>
      </c>
      <c r="E1090" s="129">
        <f t="shared" ref="E1090:E1153" si="17">ROUND((D1090/(1+$K$1))*(1+$M$1),2)</f>
        <v>544.30999999999995</v>
      </c>
      <c r="F1090" s="130" t="s">
        <v>8118</v>
      </c>
    </row>
    <row r="1091" spans="1:6">
      <c r="A1091" s="127">
        <v>42718</v>
      </c>
      <c r="B1091" s="128" t="s">
        <v>8832</v>
      </c>
      <c r="C1091" s="127" t="s">
        <v>7</v>
      </c>
      <c r="D1091" s="122">
        <v>650.26</v>
      </c>
      <c r="E1091" s="129">
        <f t="shared" si="17"/>
        <v>539.80999999999995</v>
      </c>
      <c r="F1091" s="130" t="s">
        <v>8118</v>
      </c>
    </row>
    <row r="1092" spans="1:6" ht="40.5">
      <c r="A1092" s="127">
        <v>42722</v>
      </c>
      <c r="B1092" s="128" t="s">
        <v>34027</v>
      </c>
      <c r="C1092" s="127" t="s">
        <v>7</v>
      </c>
      <c r="D1092" s="122">
        <v>817.75</v>
      </c>
      <c r="E1092" s="129">
        <f t="shared" si="17"/>
        <v>678.85</v>
      </c>
      <c r="F1092" s="130" t="s">
        <v>8118</v>
      </c>
    </row>
    <row r="1093" spans="1:6">
      <c r="A1093" s="127">
        <v>42721</v>
      </c>
      <c r="B1093" s="128" t="s">
        <v>8833</v>
      </c>
      <c r="C1093" s="127" t="s">
        <v>7</v>
      </c>
      <c r="D1093" s="122">
        <v>672.64</v>
      </c>
      <c r="E1093" s="129">
        <f t="shared" si="17"/>
        <v>558.38</v>
      </c>
      <c r="F1093" s="130" t="s">
        <v>8118</v>
      </c>
    </row>
    <row r="1094" spans="1:6">
      <c r="A1094" s="127">
        <v>42720</v>
      </c>
      <c r="B1094" s="128" t="s">
        <v>8834</v>
      </c>
      <c r="C1094" s="127" t="s">
        <v>7</v>
      </c>
      <c r="D1094" s="122">
        <v>666.69</v>
      </c>
      <c r="E1094" s="129">
        <f t="shared" si="17"/>
        <v>553.45000000000005</v>
      </c>
      <c r="F1094" s="130" t="s">
        <v>8118</v>
      </c>
    </row>
    <row r="1095" spans="1:6" ht="27">
      <c r="A1095" s="127">
        <v>42723</v>
      </c>
      <c r="B1095" s="128" t="s">
        <v>8835</v>
      </c>
      <c r="C1095" s="127" t="s">
        <v>7</v>
      </c>
      <c r="D1095" s="122">
        <v>775.11</v>
      </c>
      <c r="E1095" s="129">
        <f t="shared" si="17"/>
        <v>643.45000000000005</v>
      </c>
      <c r="F1095" s="130" t="s">
        <v>8118</v>
      </c>
    </row>
    <row r="1096" spans="1:6">
      <c r="A1096" s="127">
        <v>42724</v>
      </c>
      <c r="B1096" s="128" t="s">
        <v>8836</v>
      </c>
      <c r="C1096" s="127" t="s">
        <v>7</v>
      </c>
      <c r="D1096" s="122">
        <v>1212.74</v>
      </c>
      <c r="E1096" s="129">
        <f t="shared" si="17"/>
        <v>1006.74</v>
      </c>
      <c r="F1096" s="130" t="s">
        <v>8118</v>
      </c>
    </row>
    <row r="1097" spans="1:6" ht="27">
      <c r="A1097" s="127">
        <v>42726</v>
      </c>
      <c r="B1097" s="128" t="s">
        <v>34028</v>
      </c>
      <c r="C1097" s="127" t="s">
        <v>1</v>
      </c>
      <c r="D1097" s="122">
        <v>371.87</v>
      </c>
      <c r="E1097" s="129">
        <f t="shared" si="17"/>
        <v>308.7</v>
      </c>
      <c r="F1097" s="130" t="s">
        <v>8118</v>
      </c>
    </row>
    <row r="1098" spans="1:6" ht="27">
      <c r="A1098" s="127">
        <v>42727</v>
      </c>
      <c r="B1098" s="128" t="s">
        <v>34029</v>
      </c>
      <c r="C1098" s="127" t="s">
        <v>1</v>
      </c>
      <c r="D1098" s="122">
        <v>398.23</v>
      </c>
      <c r="E1098" s="129">
        <f t="shared" si="17"/>
        <v>330.59</v>
      </c>
      <c r="F1098" s="130" t="s">
        <v>8118</v>
      </c>
    </row>
    <row r="1099" spans="1:6" ht="27">
      <c r="A1099" s="127">
        <v>42728</v>
      </c>
      <c r="B1099" s="128" t="s">
        <v>34030</v>
      </c>
      <c r="C1099" s="127" t="s">
        <v>1</v>
      </c>
      <c r="D1099" s="122">
        <v>398.45</v>
      </c>
      <c r="E1099" s="129">
        <f t="shared" si="17"/>
        <v>330.77</v>
      </c>
      <c r="F1099" s="130" t="s">
        <v>8118</v>
      </c>
    </row>
    <row r="1100" spans="1:6" ht="27">
      <c r="A1100" s="127">
        <v>42729</v>
      </c>
      <c r="B1100" s="128" t="s">
        <v>34031</v>
      </c>
      <c r="C1100" s="127" t="s">
        <v>1</v>
      </c>
      <c r="D1100" s="122">
        <v>388.86</v>
      </c>
      <c r="E1100" s="129">
        <f t="shared" si="17"/>
        <v>322.81</v>
      </c>
      <c r="F1100" s="130" t="s">
        <v>8118</v>
      </c>
    </row>
    <row r="1101" spans="1:6" ht="27">
      <c r="A1101" s="127">
        <v>42730</v>
      </c>
      <c r="B1101" s="128" t="s">
        <v>34032</v>
      </c>
      <c r="C1101" s="127" t="s">
        <v>1</v>
      </c>
      <c r="D1101" s="122">
        <v>774.1</v>
      </c>
      <c r="E1101" s="129">
        <f t="shared" si="17"/>
        <v>642.61</v>
      </c>
      <c r="F1101" s="130" t="s">
        <v>8118</v>
      </c>
    </row>
    <row r="1102" spans="1:6" ht="27">
      <c r="A1102" s="127">
        <v>42731</v>
      </c>
      <c r="B1102" s="128" t="s">
        <v>8837</v>
      </c>
      <c r="C1102" s="127" t="s">
        <v>1</v>
      </c>
      <c r="D1102" s="122">
        <v>766.03</v>
      </c>
      <c r="E1102" s="129">
        <f t="shared" si="17"/>
        <v>635.91</v>
      </c>
      <c r="F1102" s="130" t="s">
        <v>8118</v>
      </c>
    </row>
    <row r="1103" spans="1:6" ht="27">
      <c r="A1103" s="127">
        <v>42732</v>
      </c>
      <c r="B1103" s="128" t="s">
        <v>34033</v>
      </c>
      <c r="C1103" s="127" t="s">
        <v>1</v>
      </c>
      <c r="D1103" s="122">
        <v>814.01</v>
      </c>
      <c r="E1103" s="129">
        <f t="shared" si="17"/>
        <v>675.74</v>
      </c>
      <c r="F1103" s="130" t="s">
        <v>8118</v>
      </c>
    </row>
    <row r="1104" spans="1:6" ht="27">
      <c r="A1104" s="127">
        <v>42733</v>
      </c>
      <c r="B1104" s="128" t="s">
        <v>34034</v>
      </c>
      <c r="C1104" s="127" t="s">
        <v>1</v>
      </c>
      <c r="D1104" s="122">
        <v>779.33</v>
      </c>
      <c r="E1104" s="129">
        <f t="shared" si="17"/>
        <v>646.95000000000005</v>
      </c>
      <c r="F1104" s="130" t="s">
        <v>8118</v>
      </c>
    </row>
    <row r="1105" spans="1:6" ht="27">
      <c r="A1105" s="127">
        <v>42734</v>
      </c>
      <c r="B1105" s="128" t="s">
        <v>34035</v>
      </c>
      <c r="C1105" s="127" t="s">
        <v>1</v>
      </c>
      <c r="D1105" s="122">
        <v>984.56</v>
      </c>
      <c r="E1105" s="129">
        <f t="shared" si="17"/>
        <v>817.32</v>
      </c>
      <c r="F1105" s="130" t="s">
        <v>8118</v>
      </c>
    </row>
    <row r="1106" spans="1:6" ht="27">
      <c r="A1106" s="127">
        <v>42735</v>
      </c>
      <c r="B1106" s="128" t="s">
        <v>34036</v>
      </c>
      <c r="C1106" s="127" t="s">
        <v>1</v>
      </c>
      <c r="D1106" s="122">
        <v>886.91</v>
      </c>
      <c r="E1106" s="129">
        <f t="shared" si="17"/>
        <v>736.26</v>
      </c>
      <c r="F1106" s="130" t="s">
        <v>8118</v>
      </c>
    </row>
    <row r="1107" spans="1:6" ht="27">
      <c r="A1107" s="127">
        <v>42736</v>
      </c>
      <c r="B1107" s="128" t="s">
        <v>34037</v>
      </c>
      <c r="C1107" s="127" t="s">
        <v>1</v>
      </c>
      <c r="D1107" s="122">
        <v>1038.94</v>
      </c>
      <c r="E1107" s="129">
        <f t="shared" si="17"/>
        <v>862.46</v>
      </c>
      <c r="F1107" s="130" t="s">
        <v>8118</v>
      </c>
    </row>
    <row r="1108" spans="1:6" ht="27">
      <c r="A1108" s="127">
        <v>42737</v>
      </c>
      <c r="B1108" s="128" t="s">
        <v>34038</v>
      </c>
      <c r="C1108" s="127" t="s">
        <v>1</v>
      </c>
      <c r="D1108" s="122">
        <v>1012.13</v>
      </c>
      <c r="E1108" s="129">
        <f t="shared" si="17"/>
        <v>840.21</v>
      </c>
      <c r="F1108" s="130" t="s">
        <v>8118</v>
      </c>
    </row>
    <row r="1109" spans="1:6" ht="27">
      <c r="A1109" s="127">
        <v>42738</v>
      </c>
      <c r="B1109" s="128" t="s">
        <v>34039</v>
      </c>
      <c r="C1109" s="127" t="s">
        <v>1</v>
      </c>
      <c r="D1109" s="122">
        <v>1205.69</v>
      </c>
      <c r="E1109" s="129">
        <f t="shared" si="17"/>
        <v>1000.89</v>
      </c>
      <c r="F1109" s="130" t="s">
        <v>8118</v>
      </c>
    </row>
    <row r="1110" spans="1:6" ht="27">
      <c r="A1110" s="127">
        <v>42739</v>
      </c>
      <c r="B1110" s="128" t="s">
        <v>34040</v>
      </c>
      <c r="C1110" s="127" t="s">
        <v>1</v>
      </c>
      <c r="D1110" s="122">
        <v>1284.26</v>
      </c>
      <c r="E1110" s="129">
        <f t="shared" si="17"/>
        <v>1066.1099999999999</v>
      </c>
      <c r="F1110" s="130" t="s">
        <v>8118</v>
      </c>
    </row>
    <row r="1111" spans="1:6" ht="27">
      <c r="A1111" s="127">
        <v>42740</v>
      </c>
      <c r="B1111" s="128" t="s">
        <v>34041</v>
      </c>
      <c r="C1111" s="127" t="s">
        <v>1</v>
      </c>
      <c r="D1111" s="122">
        <v>1437.84</v>
      </c>
      <c r="E1111" s="129">
        <f t="shared" si="17"/>
        <v>1193.6099999999999</v>
      </c>
      <c r="F1111" s="130" t="s">
        <v>8118</v>
      </c>
    </row>
    <row r="1112" spans="1:6" ht="27">
      <c r="A1112" s="127">
        <v>42741</v>
      </c>
      <c r="B1112" s="128" t="s">
        <v>34042</v>
      </c>
      <c r="C1112" s="127" t="s">
        <v>1</v>
      </c>
      <c r="D1112" s="122">
        <v>1379.98</v>
      </c>
      <c r="E1112" s="129">
        <f t="shared" si="17"/>
        <v>1145.57</v>
      </c>
      <c r="F1112" s="130" t="s">
        <v>8118</v>
      </c>
    </row>
    <row r="1113" spans="1:6" ht="27">
      <c r="A1113" s="127">
        <v>42742</v>
      </c>
      <c r="B1113" s="128" t="s">
        <v>34043</v>
      </c>
      <c r="C1113" s="127" t="s">
        <v>1</v>
      </c>
      <c r="D1113" s="122">
        <v>1594.53</v>
      </c>
      <c r="E1113" s="129">
        <f t="shared" si="17"/>
        <v>1323.68</v>
      </c>
      <c r="F1113" s="130" t="s">
        <v>8118</v>
      </c>
    </row>
    <row r="1114" spans="1:6" ht="27">
      <c r="A1114" s="127">
        <v>42743</v>
      </c>
      <c r="B1114" s="128" t="s">
        <v>34044</v>
      </c>
      <c r="C1114" s="127" t="s">
        <v>1</v>
      </c>
      <c r="D1114" s="122">
        <v>1789.08</v>
      </c>
      <c r="E1114" s="129">
        <f t="shared" si="17"/>
        <v>1485.18</v>
      </c>
      <c r="F1114" s="130" t="s">
        <v>8118</v>
      </c>
    </row>
    <row r="1115" spans="1:6" ht="27">
      <c r="A1115" s="127">
        <v>42744</v>
      </c>
      <c r="B1115" s="128" t="s">
        <v>34045</v>
      </c>
      <c r="C1115" s="127" t="s">
        <v>1</v>
      </c>
      <c r="D1115" s="122">
        <v>1775.08</v>
      </c>
      <c r="E1115" s="129">
        <f t="shared" si="17"/>
        <v>1473.56</v>
      </c>
      <c r="F1115" s="130" t="s">
        <v>8118</v>
      </c>
    </row>
    <row r="1116" spans="1:6" ht="27">
      <c r="A1116" s="127">
        <v>42745</v>
      </c>
      <c r="B1116" s="128" t="s">
        <v>34046</v>
      </c>
      <c r="C1116" s="127" t="s">
        <v>1</v>
      </c>
      <c r="D1116" s="122">
        <v>1891.81</v>
      </c>
      <c r="E1116" s="129">
        <f t="shared" si="17"/>
        <v>1570.46</v>
      </c>
      <c r="F1116" s="130" t="s">
        <v>8118</v>
      </c>
    </row>
    <row r="1117" spans="1:6" ht="27">
      <c r="A1117" s="127">
        <v>42746</v>
      </c>
      <c r="B1117" s="128" t="s">
        <v>34047</v>
      </c>
      <c r="C1117" s="127" t="s">
        <v>1</v>
      </c>
      <c r="D1117" s="122">
        <v>1960.99</v>
      </c>
      <c r="E1117" s="129">
        <f t="shared" si="17"/>
        <v>1627.89</v>
      </c>
      <c r="F1117" s="130" t="s">
        <v>8118</v>
      </c>
    </row>
    <row r="1118" spans="1:6" ht="27">
      <c r="A1118" s="127">
        <v>42747</v>
      </c>
      <c r="B1118" s="128" t="s">
        <v>34048</v>
      </c>
      <c r="C1118" s="127" t="s">
        <v>1</v>
      </c>
      <c r="D1118" s="122">
        <v>2216.44</v>
      </c>
      <c r="E1118" s="129">
        <f t="shared" si="17"/>
        <v>1839.95</v>
      </c>
      <c r="F1118" s="130" t="s">
        <v>8118</v>
      </c>
    </row>
    <row r="1119" spans="1:6" ht="27">
      <c r="A1119" s="127">
        <v>42748</v>
      </c>
      <c r="B1119" s="128" t="s">
        <v>8838</v>
      </c>
      <c r="C1119" s="127" t="s">
        <v>1</v>
      </c>
      <c r="D1119" s="122">
        <v>99.17</v>
      </c>
      <c r="E1119" s="129">
        <f t="shared" si="17"/>
        <v>82.32</v>
      </c>
      <c r="F1119" s="130" t="s">
        <v>8118</v>
      </c>
    </row>
    <row r="1120" spans="1:6" ht="40.5">
      <c r="A1120" s="127">
        <v>42749</v>
      </c>
      <c r="B1120" s="128" t="s">
        <v>34049</v>
      </c>
      <c r="C1120" s="127" t="s">
        <v>1</v>
      </c>
      <c r="D1120" s="122">
        <v>103.56</v>
      </c>
      <c r="E1120" s="129">
        <f t="shared" si="17"/>
        <v>85.97</v>
      </c>
      <c r="F1120" s="130" t="s">
        <v>8118</v>
      </c>
    </row>
    <row r="1121" spans="1:6" ht="40.5">
      <c r="A1121" s="127">
        <v>42750</v>
      </c>
      <c r="B1121" s="128" t="s">
        <v>34050</v>
      </c>
      <c r="C1121" s="127" t="s">
        <v>1</v>
      </c>
      <c r="D1121" s="122">
        <v>123.29</v>
      </c>
      <c r="E1121" s="129">
        <f t="shared" si="17"/>
        <v>102.35</v>
      </c>
      <c r="F1121" s="130" t="s">
        <v>8118</v>
      </c>
    </row>
    <row r="1122" spans="1:6" ht="40.5">
      <c r="A1122" s="127">
        <v>42751</v>
      </c>
      <c r="B1122" s="128" t="s">
        <v>34051</v>
      </c>
      <c r="C1122" s="127" t="s">
        <v>1</v>
      </c>
      <c r="D1122" s="122">
        <v>128.19</v>
      </c>
      <c r="E1122" s="129">
        <f t="shared" si="17"/>
        <v>106.42</v>
      </c>
      <c r="F1122" s="130" t="s">
        <v>8118</v>
      </c>
    </row>
    <row r="1123" spans="1:6" ht="40.5">
      <c r="A1123" s="127">
        <v>42752</v>
      </c>
      <c r="B1123" s="128" t="s">
        <v>34052</v>
      </c>
      <c r="C1123" s="127" t="s">
        <v>1</v>
      </c>
      <c r="D1123" s="122">
        <v>177.9</v>
      </c>
      <c r="E1123" s="129">
        <f t="shared" si="17"/>
        <v>147.68</v>
      </c>
      <c r="F1123" s="130" t="s">
        <v>8118</v>
      </c>
    </row>
    <row r="1124" spans="1:6" ht="40.5">
      <c r="A1124" s="127">
        <v>42753</v>
      </c>
      <c r="B1124" s="128" t="s">
        <v>34053</v>
      </c>
      <c r="C1124" s="127" t="s">
        <v>1</v>
      </c>
      <c r="D1124" s="122">
        <v>177.65</v>
      </c>
      <c r="E1124" s="129">
        <f t="shared" si="17"/>
        <v>147.47</v>
      </c>
      <c r="F1124" s="130" t="s">
        <v>8118</v>
      </c>
    </row>
    <row r="1125" spans="1:6" ht="40.5">
      <c r="A1125" s="127">
        <v>42754</v>
      </c>
      <c r="B1125" s="128" t="s">
        <v>34054</v>
      </c>
      <c r="C1125" s="127" t="s">
        <v>1</v>
      </c>
      <c r="D1125" s="122">
        <v>279.3</v>
      </c>
      <c r="E1125" s="129">
        <f t="shared" si="17"/>
        <v>231.86</v>
      </c>
      <c r="F1125" s="130" t="s">
        <v>8118</v>
      </c>
    </row>
    <row r="1126" spans="1:6" ht="40.5">
      <c r="A1126" s="127">
        <v>42755</v>
      </c>
      <c r="B1126" s="128" t="s">
        <v>34055</v>
      </c>
      <c r="C1126" s="127" t="s">
        <v>1</v>
      </c>
      <c r="D1126" s="122">
        <v>287.77</v>
      </c>
      <c r="E1126" s="129">
        <f t="shared" si="17"/>
        <v>238.89</v>
      </c>
      <c r="F1126" s="130" t="s">
        <v>8118</v>
      </c>
    </row>
    <row r="1127" spans="1:6" ht="40.5">
      <c r="A1127" s="127">
        <v>42756</v>
      </c>
      <c r="B1127" s="128" t="s">
        <v>34056</v>
      </c>
      <c r="C1127" s="127" t="s">
        <v>1</v>
      </c>
      <c r="D1127" s="122">
        <v>152.83000000000001</v>
      </c>
      <c r="E1127" s="129">
        <f t="shared" si="17"/>
        <v>126.87</v>
      </c>
      <c r="F1127" s="130" t="s">
        <v>8118</v>
      </c>
    </row>
    <row r="1128" spans="1:6" ht="40.5">
      <c r="A1128" s="127">
        <v>42757</v>
      </c>
      <c r="B1128" s="128" t="s">
        <v>34057</v>
      </c>
      <c r="C1128" s="127" t="s">
        <v>1</v>
      </c>
      <c r="D1128" s="122">
        <v>203.68</v>
      </c>
      <c r="E1128" s="129">
        <f t="shared" si="17"/>
        <v>169.08</v>
      </c>
      <c r="F1128" s="130" t="s">
        <v>8118</v>
      </c>
    </row>
    <row r="1129" spans="1:6" ht="40.5">
      <c r="A1129" s="127">
        <v>42759</v>
      </c>
      <c r="B1129" s="128" t="s">
        <v>34058</v>
      </c>
      <c r="C1129" s="127" t="s">
        <v>1</v>
      </c>
      <c r="D1129" s="122">
        <v>210.33</v>
      </c>
      <c r="E1129" s="129">
        <f t="shared" si="17"/>
        <v>174.6</v>
      </c>
      <c r="F1129" s="130" t="s">
        <v>8118</v>
      </c>
    </row>
    <row r="1130" spans="1:6" ht="40.5">
      <c r="A1130" s="127">
        <v>42760</v>
      </c>
      <c r="B1130" s="128" t="s">
        <v>34059</v>
      </c>
      <c r="C1130" s="127" t="s">
        <v>1</v>
      </c>
      <c r="D1130" s="122">
        <v>300.22000000000003</v>
      </c>
      <c r="E1130" s="129">
        <f t="shared" si="17"/>
        <v>249.22</v>
      </c>
      <c r="F1130" s="130" t="s">
        <v>8118</v>
      </c>
    </row>
    <row r="1131" spans="1:6" ht="27">
      <c r="A1131" s="127">
        <v>42761</v>
      </c>
      <c r="B1131" s="128" t="s">
        <v>8839</v>
      </c>
      <c r="C1131" s="127" t="s">
        <v>1</v>
      </c>
      <c r="D1131" s="122">
        <v>313.39999999999998</v>
      </c>
      <c r="E1131" s="129">
        <f t="shared" si="17"/>
        <v>260.17</v>
      </c>
      <c r="F1131" s="130" t="s">
        <v>8118</v>
      </c>
    </row>
    <row r="1132" spans="1:6" ht="40.5">
      <c r="A1132" s="127">
        <v>42762</v>
      </c>
      <c r="B1132" s="128" t="s">
        <v>34060</v>
      </c>
      <c r="C1132" s="127" t="s">
        <v>1</v>
      </c>
      <c r="D1132" s="122">
        <v>313.51</v>
      </c>
      <c r="E1132" s="129">
        <f t="shared" si="17"/>
        <v>260.26</v>
      </c>
      <c r="F1132" s="130" t="s">
        <v>8118</v>
      </c>
    </row>
    <row r="1133" spans="1:6" ht="40.5">
      <c r="A1133" s="127">
        <v>42763</v>
      </c>
      <c r="B1133" s="128" t="s">
        <v>34061</v>
      </c>
      <c r="C1133" s="127" t="s">
        <v>1</v>
      </c>
      <c r="D1133" s="122">
        <v>308.70999999999998</v>
      </c>
      <c r="E1133" s="129">
        <f t="shared" si="17"/>
        <v>256.27</v>
      </c>
      <c r="F1133" s="130" t="s">
        <v>8118</v>
      </c>
    </row>
    <row r="1134" spans="1:6" ht="40.5">
      <c r="A1134" s="127">
        <v>42764</v>
      </c>
      <c r="B1134" s="128" t="s">
        <v>34062</v>
      </c>
      <c r="C1134" s="127" t="s">
        <v>1</v>
      </c>
      <c r="D1134" s="122">
        <v>596.94000000000005</v>
      </c>
      <c r="E1134" s="129">
        <f t="shared" si="17"/>
        <v>495.54</v>
      </c>
      <c r="F1134" s="130" t="s">
        <v>8118</v>
      </c>
    </row>
    <row r="1135" spans="1:6" ht="40.5">
      <c r="A1135" s="127">
        <v>42765</v>
      </c>
      <c r="B1135" s="128" t="s">
        <v>34063</v>
      </c>
      <c r="C1135" s="127" t="s">
        <v>1</v>
      </c>
      <c r="D1135" s="122">
        <v>592.91</v>
      </c>
      <c r="E1135" s="129">
        <f t="shared" si="17"/>
        <v>492.2</v>
      </c>
      <c r="F1135" s="130" t="s">
        <v>8118</v>
      </c>
    </row>
    <row r="1136" spans="1:6" ht="40.5">
      <c r="A1136" s="127">
        <v>42766</v>
      </c>
      <c r="B1136" s="128" t="s">
        <v>34064</v>
      </c>
      <c r="C1136" s="127" t="s">
        <v>1</v>
      </c>
      <c r="D1136" s="122">
        <v>616.89</v>
      </c>
      <c r="E1136" s="129">
        <f t="shared" si="17"/>
        <v>512.1</v>
      </c>
      <c r="F1136" s="130" t="s">
        <v>8118</v>
      </c>
    </row>
    <row r="1137" spans="1:6" ht="40.5">
      <c r="A1137" s="127">
        <v>42767</v>
      </c>
      <c r="B1137" s="128" t="s">
        <v>34065</v>
      </c>
      <c r="C1137" s="127" t="s">
        <v>1</v>
      </c>
      <c r="D1137" s="122">
        <v>599.54999999999995</v>
      </c>
      <c r="E1137" s="129">
        <f t="shared" si="17"/>
        <v>497.71</v>
      </c>
      <c r="F1137" s="130" t="s">
        <v>8118</v>
      </c>
    </row>
    <row r="1138" spans="1:6" ht="27">
      <c r="A1138" s="127">
        <v>42768</v>
      </c>
      <c r="B1138" s="128" t="s">
        <v>8840</v>
      </c>
      <c r="C1138" s="127" t="s">
        <v>1</v>
      </c>
      <c r="D1138" s="122">
        <v>797</v>
      </c>
      <c r="E1138" s="129">
        <f t="shared" si="17"/>
        <v>661.62</v>
      </c>
      <c r="F1138" s="130" t="s">
        <v>8118</v>
      </c>
    </row>
    <row r="1139" spans="1:6" ht="40.5">
      <c r="A1139" s="127">
        <v>42769</v>
      </c>
      <c r="B1139" s="128" t="s">
        <v>34066</v>
      </c>
      <c r="C1139" s="127" t="s">
        <v>1</v>
      </c>
      <c r="D1139" s="122">
        <v>784.36</v>
      </c>
      <c r="E1139" s="129">
        <f t="shared" si="17"/>
        <v>651.13</v>
      </c>
      <c r="F1139" s="130" t="s">
        <v>8118</v>
      </c>
    </row>
    <row r="1140" spans="1:6" ht="40.5">
      <c r="A1140" s="127">
        <v>42770</v>
      </c>
      <c r="B1140" s="128" t="s">
        <v>34067</v>
      </c>
      <c r="C1140" s="127" t="s">
        <v>1</v>
      </c>
      <c r="D1140" s="122">
        <v>824.19</v>
      </c>
      <c r="E1140" s="129">
        <f t="shared" si="17"/>
        <v>684.19</v>
      </c>
      <c r="F1140" s="130" t="s">
        <v>8118</v>
      </c>
    </row>
    <row r="1141" spans="1:6" ht="40.5">
      <c r="A1141" s="127">
        <v>42771</v>
      </c>
      <c r="B1141" s="128" t="s">
        <v>34068</v>
      </c>
      <c r="C1141" s="127" t="s">
        <v>1</v>
      </c>
      <c r="D1141" s="122">
        <v>810.79</v>
      </c>
      <c r="E1141" s="129">
        <f t="shared" si="17"/>
        <v>673.07</v>
      </c>
      <c r="F1141" s="130" t="s">
        <v>8118</v>
      </c>
    </row>
    <row r="1142" spans="1:6" ht="40.5">
      <c r="A1142" s="127">
        <v>42772</v>
      </c>
      <c r="B1142" s="128" t="s">
        <v>34069</v>
      </c>
      <c r="C1142" s="127" t="s">
        <v>1</v>
      </c>
      <c r="D1142" s="122">
        <v>1079.8699999999999</v>
      </c>
      <c r="E1142" s="129">
        <f t="shared" si="17"/>
        <v>896.44</v>
      </c>
      <c r="F1142" s="130" t="s">
        <v>8118</v>
      </c>
    </row>
    <row r="1143" spans="1:6" ht="40.5">
      <c r="A1143" s="127">
        <v>42773</v>
      </c>
      <c r="B1143" s="128" t="s">
        <v>34070</v>
      </c>
      <c r="C1143" s="127" t="s">
        <v>1</v>
      </c>
      <c r="D1143" s="122">
        <v>1040.54</v>
      </c>
      <c r="E1143" s="129">
        <f t="shared" si="17"/>
        <v>863.79</v>
      </c>
      <c r="F1143" s="130" t="s">
        <v>8118</v>
      </c>
    </row>
    <row r="1144" spans="1:6" ht="40.5">
      <c r="A1144" s="127">
        <v>42774</v>
      </c>
      <c r="B1144" s="128" t="s">
        <v>34071</v>
      </c>
      <c r="C1144" s="127" t="s">
        <v>1</v>
      </c>
      <c r="D1144" s="122">
        <v>1117.3399999999999</v>
      </c>
      <c r="E1144" s="129">
        <f t="shared" si="17"/>
        <v>927.55</v>
      </c>
      <c r="F1144" s="130" t="s">
        <v>8118</v>
      </c>
    </row>
    <row r="1145" spans="1:6" ht="40.5">
      <c r="A1145" s="127">
        <v>42775</v>
      </c>
      <c r="B1145" s="128" t="s">
        <v>34072</v>
      </c>
      <c r="C1145" s="127" t="s">
        <v>1</v>
      </c>
      <c r="D1145" s="122">
        <v>1088.4000000000001</v>
      </c>
      <c r="E1145" s="129">
        <f t="shared" si="17"/>
        <v>903.52</v>
      </c>
      <c r="F1145" s="130" t="s">
        <v>8118</v>
      </c>
    </row>
    <row r="1146" spans="1:6" ht="27">
      <c r="A1146" s="127">
        <v>42776</v>
      </c>
      <c r="B1146" s="128" t="s">
        <v>34073</v>
      </c>
      <c r="C1146" s="127" t="s">
        <v>1</v>
      </c>
      <c r="D1146" s="122">
        <v>188.06</v>
      </c>
      <c r="E1146" s="129">
        <f t="shared" si="17"/>
        <v>156.12</v>
      </c>
      <c r="F1146" s="130" t="s">
        <v>8118</v>
      </c>
    </row>
    <row r="1147" spans="1:6" ht="27">
      <c r="A1147" s="127">
        <v>42777</v>
      </c>
      <c r="B1147" s="128" t="s">
        <v>34074</v>
      </c>
      <c r="C1147" s="127" t="s">
        <v>1</v>
      </c>
      <c r="D1147" s="122">
        <v>201.24</v>
      </c>
      <c r="E1147" s="129">
        <f t="shared" si="17"/>
        <v>167.06</v>
      </c>
      <c r="F1147" s="130" t="s">
        <v>8118</v>
      </c>
    </row>
    <row r="1148" spans="1:6" ht="27">
      <c r="A1148" s="127">
        <v>42778</v>
      </c>
      <c r="B1148" s="128" t="s">
        <v>34075</v>
      </c>
      <c r="C1148" s="127" t="s">
        <v>1</v>
      </c>
      <c r="D1148" s="122">
        <v>201.35</v>
      </c>
      <c r="E1148" s="129">
        <f t="shared" si="17"/>
        <v>167.15</v>
      </c>
      <c r="F1148" s="130" t="s">
        <v>8118</v>
      </c>
    </row>
    <row r="1149" spans="1:6" ht="27">
      <c r="A1149" s="127">
        <v>42779</v>
      </c>
      <c r="B1149" s="128" t="s">
        <v>34076</v>
      </c>
      <c r="C1149" s="127" t="s">
        <v>1</v>
      </c>
      <c r="D1149" s="122">
        <v>196.55</v>
      </c>
      <c r="E1149" s="129">
        <f t="shared" si="17"/>
        <v>163.16</v>
      </c>
      <c r="F1149" s="130" t="s">
        <v>8118</v>
      </c>
    </row>
    <row r="1150" spans="1:6" ht="27">
      <c r="A1150" s="127">
        <v>42780</v>
      </c>
      <c r="B1150" s="128" t="s">
        <v>34077</v>
      </c>
      <c r="C1150" s="127" t="s">
        <v>1</v>
      </c>
      <c r="D1150" s="122">
        <v>438.95</v>
      </c>
      <c r="E1150" s="129">
        <f t="shared" si="17"/>
        <v>364.39</v>
      </c>
      <c r="F1150" s="130" t="s">
        <v>8118</v>
      </c>
    </row>
    <row r="1151" spans="1:6" ht="27">
      <c r="A1151" s="127">
        <v>42781</v>
      </c>
      <c r="B1151" s="128" t="s">
        <v>34078</v>
      </c>
      <c r="C1151" s="127" t="s">
        <v>1</v>
      </c>
      <c r="D1151" s="122">
        <v>434.92</v>
      </c>
      <c r="E1151" s="129">
        <f t="shared" si="17"/>
        <v>361.04</v>
      </c>
      <c r="F1151" s="130" t="s">
        <v>8118</v>
      </c>
    </row>
    <row r="1152" spans="1:6" ht="27">
      <c r="A1152" s="127">
        <v>42782</v>
      </c>
      <c r="B1152" s="128" t="s">
        <v>34079</v>
      </c>
      <c r="C1152" s="127" t="s">
        <v>1</v>
      </c>
      <c r="D1152" s="122">
        <v>458.91</v>
      </c>
      <c r="E1152" s="129">
        <f t="shared" si="17"/>
        <v>380.96</v>
      </c>
      <c r="F1152" s="130" t="s">
        <v>8118</v>
      </c>
    </row>
    <row r="1153" spans="1:6" ht="27">
      <c r="A1153" s="127">
        <v>42783</v>
      </c>
      <c r="B1153" s="128" t="s">
        <v>34080</v>
      </c>
      <c r="C1153" s="127" t="s">
        <v>1</v>
      </c>
      <c r="D1153" s="122">
        <v>441.57</v>
      </c>
      <c r="E1153" s="129">
        <f t="shared" si="17"/>
        <v>366.56</v>
      </c>
      <c r="F1153" s="130" t="s">
        <v>8118</v>
      </c>
    </row>
    <row r="1154" spans="1:6" ht="27">
      <c r="A1154" s="127">
        <v>42784</v>
      </c>
      <c r="B1154" s="128" t="s">
        <v>8841</v>
      </c>
      <c r="C1154" s="127" t="s">
        <v>1</v>
      </c>
      <c r="D1154" s="122">
        <v>543.01</v>
      </c>
      <c r="E1154" s="129">
        <f t="shared" ref="E1154:E1217" si="18">ROUND((D1154/(1+$K$1))*(1+$M$1),2)</f>
        <v>450.77</v>
      </c>
      <c r="F1154" s="130" t="s">
        <v>8118</v>
      </c>
    </row>
    <row r="1155" spans="1:6" ht="27">
      <c r="A1155" s="127">
        <v>42785</v>
      </c>
      <c r="B1155" s="128" t="s">
        <v>34081</v>
      </c>
      <c r="C1155" s="127" t="s">
        <v>1</v>
      </c>
      <c r="D1155" s="122">
        <v>530.37</v>
      </c>
      <c r="E1155" s="129">
        <f t="shared" si="18"/>
        <v>440.28</v>
      </c>
      <c r="F1155" s="130" t="s">
        <v>8118</v>
      </c>
    </row>
    <row r="1156" spans="1:6" ht="27">
      <c r="A1156" s="127">
        <v>42786</v>
      </c>
      <c r="B1156" s="128" t="s">
        <v>34082</v>
      </c>
      <c r="C1156" s="127" t="s">
        <v>1</v>
      </c>
      <c r="D1156" s="122">
        <v>570.20000000000005</v>
      </c>
      <c r="E1156" s="129">
        <f t="shared" si="18"/>
        <v>473.35</v>
      </c>
      <c r="F1156" s="130" t="s">
        <v>8118</v>
      </c>
    </row>
    <row r="1157" spans="1:6" ht="27">
      <c r="A1157" s="127">
        <v>42787</v>
      </c>
      <c r="B1157" s="128" t="s">
        <v>34083</v>
      </c>
      <c r="C1157" s="127" t="s">
        <v>1</v>
      </c>
      <c r="D1157" s="122">
        <v>556.79999999999995</v>
      </c>
      <c r="E1157" s="129">
        <f t="shared" si="18"/>
        <v>462.22</v>
      </c>
      <c r="F1157" s="130" t="s">
        <v>8118</v>
      </c>
    </row>
    <row r="1158" spans="1:6" ht="27">
      <c r="A1158" s="127">
        <v>42788</v>
      </c>
      <c r="B1158" s="128" t="s">
        <v>34084</v>
      </c>
      <c r="C1158" s="127" t="s">
        <v>1</v>
      </c>
      <c r="D1158" s="122">
        <v>653.58000000000004</v>
      </c>
      <c r="E1158" s="129">
        <f t="shared" si="18"/>
        <v>542.55999999999995</v>
      </c>
      <c r="F1158" s="130" t="s">
        <v>8118</v>
      </c>
    </row>
    <row r="1159" spans="1:6" ht="27">
      <c r="A1159" s="127">
        <v>42789</v>
      </c>
      <c r="B1159" s="128" t="s">
        <v>34085</v>
      </c>
      <c r="C1159" s="127" t="s">
        <v>1</v>
      </c>
      <c r="D1159" s="122">
        <v>736.46</v>
      </c>
      <c r="E1159" s="129">
        <f t="shared" si="18"/>
        <v>611.36</v>
      </c>
      <c r="F1159" s="130" t="s">
        <v>8118</v>
      </c>
    </row>
    <row r="1160" spans="1:6" ht="27">
      <c r="A1160" s="127">
        <v>42790</v>
      </c>
      <c r="B1160" s="128" t="s">
        <v>34086</v>
      </c>
      <c r="C1160" s="127" t="s">
        <v>1</v>
      </c>
      <c r="D1160" s="122">
        <v>697.14</v>
      </c>
      <c r="E1160" s="129">
        <f t="shared" si="18"/>
        <v>578.72</v>
      </c>
      <c r="F1160" s="130" t="s">
        <v>8118</v>
      </c>
    </row>
    <row r="1161" spans="1:6" ht="27">
      <c r="A1161" s="127">
        <v>42791</v>
      </c>
      <c r="B1161" s="128" t="s">
        <v>34087</v>
      </c>
      <c r="C1161" s="127" t="s">
        <v>1</v>
      </c>
      <c r="D1161" s="122">
        <v>773.93</v>
      </c>
      <c r="E1161" s="129">
        <f t="shared" si="18"/>
        <v>642.47</v>
      </c>
      <c r="F1161" s="130" t="s">
        <v>8118</v>
      </c>
    </row>
    <row r="1162" spans="1:6" ht="27">
      <c r="A1162" s="127">
        <v>42792</v>
      </c>
      <c r="B1162" s="128" t="s">
        <v>34088</v>
      </c>
      <c r="C1162" s="127" t="s">
        <v>1</v>
      </c>
      <c r="D1162" s="122">
        <v>745</v>
      </c>
      <c r="E1162" s="129">
        <f t="shared" si="18"/>
        <v>618.45000000000005</v>
      </c>
      <c r="F1162" s="130" t="s">
        <v>8118</v>
      </c>
    </row>
    <row r="1163" spans="1:6" ht="27">
      <c r="A1163" s="127">
        <v>42793</v>
      </c>
      <c r="B1163" s="128" t="s">
        <v>34089</v>
      </c>
      <c r="C1163" s="127" t="s">
        <v>1</v>
      </c>
      <c r="D1163" s="122">
        <v>852.27</v>
      </c>
      <c r="E1163" s="129">
        <f t="shared" si="18"/>
        <v>707.5</v>
      </c>
      <c r="F1163" s="130" t="s">
        <v>8118</v>
      </c>
    </row>
    <row r="1164" spans="1:6" ht="27">
      <c r="A1164" s="127">
        <v>42794</v>
      </c>
      <c r="B1164" s="128" t="s">
        <v>34090</v>
      </c>
      <c r="C1164" s="127" t="s">
        <v>1</v>
      </c>
      <c r="D1164" s="122">
        <v>945.28</v>
      </c>
      <c r="E1164" s="129">
        <f t="shared" si="18"/>
        <v>784.71</v>
      </c>
      <c r="F1164" s="130" t="s">
        <v>8118</v>
      </c>
    </row>
    <row r="1165" spans="1:6" ht="27">
      <c r="A1165" s="127">
        <v>42758</v>
      </c>
      <c r="B1165" s="128" t="s">
        <v>34091</v>
      </c>
      <c r="C1165" s="127" t="s">
        <v>1</v>
      </c>
      <c r="D1165" s="122">
        <v>938.28</v>
      </c>
      <c r="E1165" s="129">
        <f t="shared" si="18"/>
        <v>778.9</v>
      </c>
      <c r="F1165" s="130" t="s">
        <v>8118</v>
      </c>
    </row>
    <row r="1166" spans="1:6" ht="27">
      <c r="A1166" s="127">
        <v>42795</v>
      </c>
      <c r="B1166" s="128" t="s">
        <v>8842</v>
      </c>
      <c r="C1166" s="127" t="s">
        <v>1</v>
      </c>
      <c r="D1166" s="122">
        <v>996.64</v>
      </c>
      <c r="E1166" s="129">
        <f t="shared" si="18"/>
        <v>827.35</v>
      </c>
      <c r="F1166" s="130" t="s">
        <v>8118</v>
      </c>
    </row>
    <row r="1167" spans="1:6" ht="27">
      <c r="A1167" s="127">
        <v>42796</v>
      </c>
      <c r="B1167" s="128" t="s">
        <v>34092</v>
      </c>
      <c r="C1167" s="127" t="s">
        <v>1</v>
      </c>
      <c r="D1167" s="122">
        <v>1031.23</v>
      </c>
      <c r="E1167" s="129">
        <f t="shared" si="18"/>
        <v>856.06</v>
      </c>
      <c r="F1167" s="130" t="s">
        <v>8118</v>
      </c>
    </row>
    <row r="1168" spans="1:6" ht="27">
      <c r="A1168" s="127">
        <v>42797</v>
      </c>
      <c r="B1168" s="128" t="s">
        <v>34093</v>
      </c>
      <c r="C1168" s="127" t="s">
        <v>1</v>
      </c>
      <c r="D1168" s="122">
        <v>1158.96</v>
      </c>
      <c r="E1168" s="129">
        <f t="shared" si="18"/>
        <v>962.1</v>
      </c>
      <c r="F1168" s="130" t="s">
        <v>8118</v>
      </c>
    </row>
    <row r="1169" spans="1:6" ht="27">
      <c r="A1169" s="127">
        <v>42798</v>
      </c>
      <c r="B1169" s="128" t="s">
        <v>34094</v>
      </c>
      <c r="C1169" s="127" t="s">
        <v>1</v>
      </c>
      <c r="D1169" s="122">
        <v>559.97</v>
      </c>
      <c r="E1169" s="129">
        <f t="shared" si="18"/>
        <v>464.85</v>
      </c>
      <c r="F1169" s="130" t="s">
        <v>8118</v>
      </c>
    </row>
    <row r="1170" spans="1:6" ht="27">
      <c r="A1170" s="127">
        <v>42799</v>
      </c>
      <c r="B1170" s="128" t="s">
        <v>34095</v>
      </c>
      <c r="C1170" s="127" t="s">
        <v>1</v>
      </c>
      <c r="D1170" s="122">
        <v>599.52</v>
      </c>
      <c r="E1170" s="129">
        <f t="shared" si="18"/>
        <v>497.68</v>
      </c>
      <c r="F1170" s="130" t="s">
        <v>8118</v>
      </c>
    </row>
    <row r="1171" spans="1:6" ht="27">
      <c r="A1171" s="127">
        <v>42800</v>
      </c>
      <c r="B1171" s="128" t="s">
        <v>34096</v>
      </c>
      <c r="C1171" s="127" t="s">
        <v>1</v>
      </c>
      <c r="D1171" s="122">
        <v>599.85</v>
      </c>
      <c r="E1171" s="129">
        <f t="shared" si="18"/>
        <v>497.96</v>
      </c>
      <c r="F1171" s="130" t="s">
        <v>8118</v>
      </c>
    </row>
    <row r="1172" spans="1:6" ht="27">
      <c r="A1172" s="127">
        <v>42801</v>
      </c>
      <c r="B1172" s="128" t="s">
        <v>34097</v>
      </c>
      <c r="C1172" s="127" t="s">
        <v>1</v>
      </c>
      <c r="D1172" s="122">
        <v>585.46</v>
      </c>
      <c r="E1172" s="129">
        <f t="shared" si="18"/>
        <v>486.01</v>
      </c>
      <c r="F1172" s="130" t="s">
        <v>8118</v>
      </c>
    </row>
    <row r="1173" spans="1:6" ht="27">
      <c r="A1173" s="127">
        <v>42802</v>
      </c>
      <c r="B1173" s="128" t="s">
        <v>8843</v>
      </c>
      <c r="C1173" s="127" t="s">
        <v>1</v>
      </c>
      <c r="D1173" s="122">
        <v>1113.93</v>
      </c>
      <c r="E1173" s="129">
        <f t="shared" si="18"/>
        <v>924.72</v>
      </c>
      <c r="F1173" s="130" t="s">
        <v>8118</v>
      </c>
    </row>
    <row r="1174" spans="1:6" ht="27">
      <c r="A1174" s="127">
        <v>42803</v>
      </c>
      <c r="B1174" s="128" t="s">
        <v>34098</v>
      </c>
      <c r="C1174" s="127" t="s">
        <v>1</v>
      </c>
      <c r="D1174" s="122">
        <v>1101.83</v>
      </c>
      <c r="E1174" s="129">
        <f t="shared" si="18"/>
        <v>914.67</v>
      </c>
      <c r="F1174" s="130" t="s">
        <v>8118</v>
      </c>
    </row>
    <row r="1175" spans="1:6" ht="27">
      <c r="A1175" s="127">
        <v>42804</v>
      </c>
      <c r="B1175" s="128" t="s">
        <v>34099</v>
      </c>
      <c r="C1175" s="127" t="s">
        <v>1</v>
      </c>
      <c r="D1175" s="122">
        <v>1173.79</v>
      </c>
      <c r="E1175" s="129">
        <f t="shared" si="18"/>
        <v>974.41</v>
      </c>
      <c r="F1175" s="130" t="s">
        <v>8118</v>
      </c>
    </row>
    <row r="1176" spans="1:6" ht="27">
      <c r="A1176" s="127">
        <v>42805</v>
      </c>
      <c r="B1176" s="128" t="s">
        <v>34100</v>
      </c>
      <c r="C1176" s="127" t="s">
        <v>1</v>
      </c>
      <c r="D1176" s="122">
        <v>1121.78</v>
      </c>
      <c r="E1176" s="129">
        <f t="shared" si="18"/>
        <v>931.23</v>
      </c>
      <c r="F1176" s="130" t="s">
        <v>8118</v>
      </c>
    </row>
    <row r="1177" spans="1:6" ht="27">
      <c r="A1177" s="127">
        <v>42806</v>
      </c>
      <c r="B1177" s="128" t="s">
        <v>34101</v>
      </c>
      <c r="C1177" s="127" t="s">
        <v>1</v>
      </c>
      <c r="D1177" s="122">
        <v>1426.12</v>
      </c>
      <c r="E1177" s="129">
        <f t="shared" si="18"/>
        <v>1183.8800000000001</v>
      </c>
      <c r="F1177" s="130" t="s">
        <v>8118</v>
      </c>
    </row>
    <row r="1178" spans="1:6" ht="27">
      <c r="A1178" s="127">
        <v>42807</v>
      </c>
      <c r="B1178" s="128" t="s">
        <v>34102</v>
      </c>
      <c r="C1178" s="127" t="s">
        <v>1</v>
      </c>
      <c r="D1178" s="122">
        <v>1388.2</v>
      </c>
      <c r="E1178" s="129">
        <f t="shared" si="18"/>
        <v>1152.4000000000001</v>
      </c>
      <c r="F1178" s="130" t="s">
        <v>8118</v>
      </c>
    </row>
    <row r="1179" spans="1:6" ht="27">
      <c r="A1179" s="127">
        <v>42808</v>
      </c>
      <c r="B1179" s="128" t="s">
        <v>34103</v>
      </c>
      <c r="C1179" s="127" t="s">
        <v>1</v>
      </c>
      <c r="D1179" s="122">
        <v>1507.69</v>
      </c>
      <c r="E1179" s="129">
        <f t="shared" si="18"/>
        <v>1251.5899999999999</v>
      </c>
      <c r="F1179" s="130" t="s">
        <v>8118</v>
      </c>
    </row>
    <row r="1180" spans="1:6" ht="27">
      <c r="A1180" s="127">
        <v>42809</v>
      </c>
      <c r="B1180" s="128" t="s">
        <v>34104</v>
      </c>
      <c r="C1180" s="127" t="s">
        <v>1</v>
      </c>
      <c r="D1180" s="122">
        <v>1467.48</v>
      </c>
      <c r="E1180" s="129">
        <f t="shared" si="18"/>
        <v>1218.21</v>
      </c>
      <c r="F1180" s="130" t="s">
        <v>8118</v>
      </c>
    </row>
    <row r="1181" spans="1:6" ht="27">
      <c r="A1181" s="127">
        <v>42810</v>
      </c>
      <c r="B1181" s="128" t="s">
        <v>34105</v>
      </c>
      <c r="C1181" s="127" t="s">
        <v>1</v>
      </c>
      <c r="D1181" s="122">
        <v>1757.82</v>
      </c>
      <c r="E1181" s="129">
        <f t="shared" si="18"/>
        <v>1459.23</v>
      </c>
      <c r="F1181" s="130" t="s">
        <v>8118</v>
      </c>
    </row>
    <row r="1182" spans="1:6" ht="27">
      <c r="A1182" s="127">
        <v>42811</v>
      </c>
      <c r="B1182" s="128" t="s">
        <v>34106</v>
      </c>
      <c r="C1182" s="127" t="s">
        <v>1</v>
      </c>
      <c r="D1182" s="122">
        <v>2006.41</v>
      </c>
      <c r="E1182" s="129">
        <f t="shared" si="18"/>
        <v>1665.6</v>
      </c>
      <c r="F1182" s="130" t="s">
        <v>8118</v>
      </c>
    </row>
    <row r="1183" spans="1:6" ht="27">
      <c r="A1183" s="127">
        <v>42812</v>
      </c>
      <c r="B1183" s="128" t="s">
        <v>34107</v>
      </c>
      <c r="C1183" s="127" t="s">
        <v>1</v>
      </c>
      <c r="D1183" s="122">
        <v>1888.43</v>
      </c>
      <c r="E1183" s="129">
        <f t="shared" si="18"/>
        <v>1567.66</v>
      </c>
      <c r="F1183" s="130" t="s">
        <v>8118</v>
      </c>
    </row>
    <row r="1184" spans="1:6" ht="27">
      <c r="A1184" s="127">
        <v>42813</v>
      </c>
      <c r="B1184" s="128" t="s">
        <v>34108</v>
      </c>
      <c r="C1184" s="127" t="s">
        <v>1</v>
      </c>
      <c r="D1184" s="122">
        <v>2118.81</v>
      </c>
      <c r="E1184" s="129">
        <f t="shared" si="18"/>
        <v>1758.91</v>
      </c>
      <c r="F1184" s="130" t="s">
        <v>8118</v>
      </c>
    </row>
    <row r="1185" spans="1:6" ht="27">
      <c r="A1185" s="127">
        <v>42814</v>
      </c>
      <c r="B1185" s="128" t="s">
        <v>34109</v>
      </c>
      <c r="C1185" s="127" t="s">
        <v>1</v>
      </c>
      <c r="D1185" s="122">
        <v>2032.01</v>
      </c>
      <c r="E1185" s="129">
        <f t="shared" si="18"/>
        <v>1686.85</v>
      </c>
      <c r="F1185" s="130" t="s">
        <v>8118</v>
      </c>
    </row>
    <row r="1186" spans="1:6" ht="27">
      <c r="A1186" s="127">
        <v>42815</v>
      </c>
      <c r="B1186" s="128" t="s">
        <v>34110</v>
      </c>
      <c r="C1186" s="127" t="s">
        <v>1</v>
      </c>
      <c r="D1186" s="122">
        <v>2353.84</v>
      </c>
      <c r="E1186" s="129">
        <f t="shared" si="18"/>
        <v>1954.01</v>
      </c>
      <c r="F1186" s="130" t="s">
        <v>8118</v>
      </c>
    </row>
    <row r="1187" spans="1:6" ht="27">
      <c r="A1187" s="127">
        <v>42816</v>
      </c>
      <c r="B1187" s="128" t="s">
        <v>34111</v>
      </c>
      <c r="C1187" s="127" t="s">
        <v>1</v>
      </c>
      <c r="D1187" s="122">
        <v>2632.89</v>
      </c>
      <c r="E1187" s="129">
        <f t="shared" si="18"/>
        <v>2185.66</v>
      </c>
      <c r="F1187" s="130" t="s">
        <v>8118</v>
      </c>
    </row>
    <row r="1188" spans="1:6" ht="27">
      <c r="A1188" s="127">
        <v>42817</v>
      </c>
      <c r="B1188" s="128" t="s">
        <v>34112</v>
      </c>
      <c r="C1188" s="127" t="s">
        <v>1</v>
      </c>
      <c r="D1188" s="122">
        <v>2611.88</v>
      </c>
      <c r="E1188" s="129">
        <f t="shared" si="18"/>
        <v>2168.2199999999998</v>
      </c>
      <c r="F1188" s="130" t="s">
        <v>8118</v>
      </c>
    </row>
    <row r="1189" spans="1:6" ht="27">
      <c r="A1189" s="127">
        <v>42818</v>
      </c>
      <c r="B1189" s="128" t="s">
        <v>8844</v>
      </c>
      <c r="C1189" s="127" t="s">
        <v>1</v>
      </c>
      <c r="D1189" s="122">
        <v>2786.98</v>
      </c>
      <c r="E1189" s="129">
        <f t="shared" si="18"/>
        <v>2313.58</v>
      </c>
      <c r="F1189" s="130" t="s">
        <v>8118</v>
      </c>
    </row>
    <row r="1190" spans="1:6" ht="27">
      <c r="A1190" s="127">
        <v>42819</v>
      </c>
      <c r="B1190" s="128" t="s">
        <v>34113</v>
      </c>
      <c r="C1190" s="127" t="s">
        <v>1</v>
      </c>
      <c r="D1190" s="122">
        <v>2890.75</v>
      </c>
      <c r="E1190" s="129">
        <f t="shared" si="18"/>
        <v>2399.7199999999998</v>
      </c>
      <c r="F1190" s="130" t="s">
        <v>8118</v>
      </c>
    </row>
    <row r="1191" spans="1:6" ht="27">
      <c r="A1191" s="127">
        <v>42820</v>
      </c>
      <c r="B1191" s="128" t="s">
        <v>34114</v>
      </c>
      <c r="C1191" s="127" t="s">
        <v>1</v>
      </c>
      <c r="D1191" s="122">
        <v>3273.92</v>
      </c>
      <c r="E1191" s="129">
        <f t="shared" si="18"/>
        <v>2717.81</v>
      </c>
      <c r="F1191" s="130" t="s">
        <v>8118</v>
      </c>
    </row>
    <row r="1192" spans="1:6">
      <c r="A1192" s="127">
        <v>41321</v>
      </c>
      <c r="B1192" s="128" t="s">
        <v>8845</v>
      </c>
      <c r="C1192" s="127" t="s">
        <v>1</v>
      </c>
      <c r="D1192" s="122">
        <v>5346.35</v>
      </c>
      <c r="E1192" s="129">
        <f t="shared" si="18"/>
        <v>4438.21</v>
      </c>
      <c r="F1192" s="130"/>
    </row>
    <row r="1193" spans="1:6">
      <c r="A1193" s="127">
        <v>42821</v>
      </c>
      <c r="B1193" s="128" t="s">
        <v>8846</v>
      </c>
      <c r="C1193" s="127" t="s">
        <v>1</v>
      </c>
      <c r="D1193" s="122">
        <v>4187.57</v>
      </c>
      <c r="E1193" s="129">
        <f t="shared" si="18"/>
        <v>3476.26</v>
      </c>
      <c r="F1193" s="130"/>
    </row>
    <row r="1194" spans="1:6">
      <c r="A1194" s="127">
        <v>42822</v>
      </c>
      <c r="B1194" s="128" t="s">
        <v>8847</v>
      </c>
      <c r="C1194" s="127" t="s">
        <v>1</v>
      </c>
      <c r="D1194" s="122">
        <v>4372.3100000000004</v>
      </c>
      <c r="E1194" s="129">
        <f t="shared" si="18"/>
        <v>3629.62</v>
      </c>
      <c r="F1194" s="130"/>
    </row>
    <row r="1195" spans="1:6">
      <c r="A1195" s="127">
        <v>42823</v>
      </c>
      <c r="B1195" s="128" t="s">
        <v>34115</v>
      </c>
      <c r="C1195" s="127" t="s">
        <v>1</v>
      </c>
      <c r="D1195" s="122">
        <v>5990.15</v>
      </c>
      <c r="E1195" s="129">
        <f t="shared" si="18"/>
        <v>4972.66</v>
      </c>
      <c r="F1195" s="130"/>
    </row>
    <row r="1196" spans="1:6">
      <c r="A1196" s="127">
        <v>42824</v>
      </c>
      <c r="B1196" s="128" t="s">
        <v>8848</v>
      </c>
      <c r="C1196" s="127" t="s">
        <v>1</v>
      </c>
      <c r="D1196" s="122">
        <v>6026.31</v>
      </c>
      <c r="E1196" s="129">
        <f t="shared" si="18"/>
        <v>5002.67</v>
      </c>
      <c r="F1196" s="130"/>
    </row>
    <row r="1197" spans="1:6">
      <c r="A1197" s="127">
        <v>42825</v>
      </c>
      <c r="B1197" s="128" t="s">
        <v>8849</v>
      </c>
      <c r="C1197" s="127" t="s">
        <v>1</v>
      </c>
      <c r="D1197" s="122">
        <v>6703.41</v>
      </c>
      <c r="E1197" s="129">
        <f t="shared" si="18"/>
        <v>5564.76</v>
      </c>
      <c r="F1197" s="130"/>
    </row>
    <row r="1198" spans="1:6">
      <c r="A1198" s="127">
        <v>40600</v>
      </c>
      <c r="B1198" s="128" t="s">
        <v>8850</v>
      </c>
      <c r="C1198" s="127" t="s">
        <v>1</v>
      </c>
      <c r="D1198" s="122">
        <v>8843.99</v>
      </c>
      <c r="E1198" s="129">
        <f t="shared" si="18"/>
        <v>7341.74</v>
      </c>
      <c r="F1198" s="130"/>
    </row>
    <row r="1199" spans="1:6">
      <c r="A1199" s="127">
        <v>42827</v>
      </c>
      <c r="B1199" s="128" t="s">
        <v>8851</v>
      </c>
      <c r="C1199" s="127" t="s">
        <v>1</v>
      </c>
      <c r="D1199" s="122">
        <v>9950.23</v>
      </c>
      <c r="E1199" s="129">
        <f t="shared" si="18"/>
        <v>8260.07</v>
      </c>
      <c r="F1199" s="130"/>
    </row>
    <row r="1200" spans="1:6">
      <c r="A1200" s="127">
        <v>42826</v>
      </c>
      <c r="B1200" s="128" t="s">
        <v>8852</v>
      </c>
      <c r="C1200" s="127" t="s">
        <v>1</v>
      </c>
      <c r="D1200" s="122">
        <v>8582.24</v>
      </c>
      <c r="E1200" s="129">
        <f t="shared" si="18"/>
        <v>7124.45</v>
      </c>
      <c r="F1200" s="130"/>
    </row>
    <row r="1201" spans="1:6">
      <c r="A1201" s="127">
        <v>42828</v>
      </c>
      <c r="B1201" s="128" t="s">
        <v>8853</v>
      </c>
      <c r="C1201" s="127" t="s">
        <v>1</v>
      </c>
      <c r="D1201" s="122">
        <v>8654.89</v>
      </c>
      <c r="E1201" s="129">
        <f t="shared" si="18"/>
        <v>7184.76</v>
      </c>
      <c r="F1201" s="130"/>
    </row>
    <row r="1202" spans="1:6">
      <c r="A1202" s="127">
        <v>42830</v>
      </c>
      <c r="B1202" s="128" t="s">
        <v>8854</v>
      </c>
      <c r="C1202" s="127" t="s">
        <v>1</v>
      </c>
      <c r="D1202" s="122">
        <v>9028.4599999999991</v>
      </c>
      <c r="E1202" s="129">
        <f t="shared" si="18"/>
        <v>7494.87</v>
      </c>
      <c r="F1202" s="130"/>
    </row>
    <row r="1203" spans="1:6">
      <c r="A1203" s="127">
        <v>42829</v>
      </c>
      <c r="B1203" s="128" t="s">
        <v>8855</v>
      </c>
      <c r="C1203" s="127" t="s">
        <v>1</v>
      </c>
      <c r="D1203" s="122">
        <v>8136.36</v>
      </c>
      <c r="E1203" s="129">
        <f t="shared" si="18"/>
        <v>6754.31</v>
      </c>
      <c r="F1203" s="130"/>
    </row>
    <row r="1204" spans="1:6">
      <c r="A1204" s="127">
        <v>42831</v>
      </c>
      <c r="B1204" s="128" t="s">
        <v>8856</v>
      </c>
      <c r="C1204" s="127" t="s">
        <v>1</v>
      </c>
      <c r="D1204" s="122">
        <v>9807.99</v>
      </c>
      <c r="E1204" s="129">
        <f t="shared" si="18"/>
        <v>8141.99</v>
      </c>
      <c r="F1204" s="130"/>
    </row>
    <row r="1205" spans="1:6">
      <c r="A1205" s="127">
        <v>42832</v>
      </c>
      <c r="B1205" s="128" t="s">
        <v>8857</v>
      </c>
      <c r="C1205" s="127" t="s">
        <v>1</v>
      </c>
      <c r="D1205" s="122">
        <v>10795.14</v>
      </c>
      <c r="E1205" s="129">
        <f t="shared" si="18"/>
        <v>8961.4599999999991</v>
      </c>
      <c r="F1205" s="130"/>
    </row>
    <row r="1206" spans="1:6">
      <c r="A1206" s="127">
        <v>42834</v>
      </c>
      <c r="B1206" s="128" t="s">
        <v>8858</v>
      </c>
      <c r="C1206" s="127" t="s">
        <v>1</v>
      </c>
      <c r="D1206" s="122">
        <v>11535.48</v>
      </c>
      <c r="E1206" s="129">
        <f t="shared" si="18"/>
        <v>9576.0499999999993</v>
      </c>
      <c r="F1206" s="130"/>
    </row>
    <row r="1207" spans="1:6">
      <c r="A1207" s="127">
        <v>42833</v>
      </c>
      <c r="B1207" s="128" t="s">
        <v>34116</v>
      </c>
      <c r="C1207" s="127" t="s">
        <v>1</v>
      </c>
      <c r="D1207" s="122">
        <v>10753.7</v>
      </c>
      <c r="E1207" s="129">
        <f t="shared" si="18"/>
        <v>8927.06</v>
      </c>
      <c r="F1207" s="130"/>
    </row>
    <row r="1208" spans="1:6">
      <c r="A1208" s="127">
        <v>42835</v>
      </c>
      <c r="B1208" s="128" t="s">
        <v>8859</v>
      </c>
      <c r="C1208" s="127" t="s">
        <v>1</v>
      </c>
      <c r="D1208" s="122">
        <v>2553.35</v>
      </c>
      <c r="E1208" s="129">
        <f t="shared" si="18"/>
        <v>2119.63</v>
      </c>
      <c r="F1208" s="130"/>
    </row>
    <row r="1209" spans="1:6">
      <c r="A1209" s="127">
        <v>42836</v>
      </c>
      <c r="B1209" s="128" t="s">
        <v>8860</v>
      </c>
      <c r="C1209" s="127" t="s">
        <v>1</v>
      </c>
      <c r="D1209" s="122">
        <v>2691.9</v>
      </c>
      <c r="E1209" s="129">
        <f t="shared" si="18"/>
        <v>2234.65</v>
      </c>
      <c r="F1209" s="130"/>
    </row>
    <row r="1210" spans="1:6">
      <c r="A1210" s="127">
        <v>42837</v>
      </c>
      <c r="B1210" s="128" t="s">
        <v>34117</v>
      </c>
      <c r="C1210" s="127" t="s">
        <v>1</v>
      </c>
      <c r="D1210" s="122">
        <v>4366.1499999999996</v>
      </c>
      <c r="E1210" s="129">
        <f t="shared" si="18"/>
        <v>3624.51</v>
      </c>
      <c r="F1210" s="130"/>
    </row>
    <row r="1211" spans="1:6">
      <c r="A1211" s="127">
        <v>42838</v>
      </c>
      <c r="B1211" s="128" t="s">
        <v>8861</v>
      </c>
      <c r="C1211" s="127" t="s">
        <v>1</v>
      </c>
      <c r="D1211" s="122">
        <v>3619.6</v>
      </c>
      <c r="E1211" s="129">
        <f t="shared" si="18"/>
        <v>3004.77</v>
      </c>
      <c r="F1211" s="130"/>
    </row>
    <row r="1212" spans="1:6">
      <c r="A1212" s="127">
        <v>42839</v>
      </c>
      <c r="B1212" s="128" t="s">
        <v>8862</v>
      </c>
      <c r="C1212" s="127" t="s">
        <v>1</v>
      </c>
      <c r="D1212" s="122">
        <v>4042.87</v>
      </c>
      <c r="E1212" s="129">
        <f t="shared" si="18"/>
        <v>3356.14</v>
      </c>
      <c r="F1212" s="130"/>
    </row>
    <row r="1213" spans="1:6">
      <c r="A1213" s="127">
        <v>42840</v>
      </c>
      <c r="B1213" s="128" t="s">
        <v>8863</v>
      </c>
      <c r="C1213" s="127" t="s">
        <v>1</v>
      </c>
      <c r="D1213" s="122">
        <v>5203.43</v>
      </c>
      <c r="E1213" s="129">
        <f t="shared" si="18"/>
        <v>4319.57</v>
      </c>
      <c r="F1213" s="130"/>
    </row>
    <row r="1214" spans="1:6">
      <c r="A1214" s="127">
        <v>42841</v>
      </c>
      <c r="B1214" s="128" t="s">
        <v>8864</v>
      </c>
      <c r="C1214" s="127" t="s">
        <v>1</v>
      </c>
      <c r="D1214" s="122">
        <v>6487.9</v>
      </c>
      <c r="E1214" s="129">
        <f t="shared" si="18"/>
        <v>5385.86</v>
      </c>
      <c r="F1214" s="130"/>
    </row>
    <row r="1215" spans="1:6">
      <c r="A1215" s="127">
        <v>40585</v>
      </c>
      <c r="B1215" s="128" t="s">
        <v>8865</v>
      </c>
      <c r="C1215" s="127" t="s">
        <v>1</v>
      </c>
      <c r="D1215" s="122">
        <v>5544.63</v>
      </c>
      <c r="E1215" s="129">
        <f t="shared" si="18"/>
        <v>4602.8100000000004</v>
      </c>
      <c r="F1215" s="130"/>
    </row>
    <row r="1216" spans="1:6">
      <c r="A1216" s="127">
        <v>42843</v>
      </c>
      <c r="B1216" s="128" t="s">
        <v>8866</v>
      </c>
      <c r="C1216" s="127" t="s">
        <v>1</v>
      </c>
      <c r="D1216" s="122">
        <v>5593.25</v>
      </c>
      <c r="E1216" s="129">
        <f t="shared" si="18"/>
        <v>4643.17</v>
      </c>
      <c r="F1216" s="130"/>
    </row>
    <row r="1217" spans="1:6">
      <c r="A1217" s="127">
        <v>42844</v>
      </c>
      <c r="B1217" s="128" t="s">
        <v>8867</v>
      </c>
      <c r="C1217" s="127" t="s">
        <v>1</v>
      </c>
      <c r="D1217" s="122">
        <v>6419.78</v>
      </c>
      <c r="E1217" s="129">
        <f t="shared" si="18"/>
        <v>5329.31</v>
      </c>
      <c r="F1217" s="130"/>
    </row>
    <row r="1218" spans="1:6">
      <c r="A1218" s="127">
        <v>42845</v>
      </c>
      <c r="B1218" s="128" t="s">
        <v>8868</v>
      </c>
      <c r="C1218" s="127" t="s">
        <v>1</v>
      </c>
      <c r="D1218" s="122">
        <v>7606.92</v>
      </c>
      <c r="E1218" s="129">
        <f t="shared" ref="E1218:E1281" si="19">ROUND((D1218/(1+$K$1))*(1+$M$1),2)</f>
        <v>6314.8</v>
      </c>
      <c r="F1218" s="130"/>
    </row>
    <row r="1219" spans="1:6">
      <c r="A1219" s="127">
        <v>41179</v>
      </c>
      <c r="B1219" s="128" t="s">
        <v>34118</v>
      </c>
      <c r="C1219" s="127" t="s">
        <v>1</v>
      </c>
      <c r="D1219" s="122">
        <v>6507.96</v>
      </c>
      <c r="E1219" s="129">
        <f t="shared" si="19"/>
        <v>5402.51</v>
      </c>
      <c r="F1219" s="130"/>
    </row>
    <row r="1220" spans="1:6">
      <c r="A1220" s="127">
        <v>42842</v>
      </c>
      <c r="B1220" s="128" t="s">
        <v>8869</v>
      </c>
      <c r="C1220" s="127" t="s">
        <v>1</v>
      </c>
      <c r="D1220" s="122">
        <v>6988.85</v>
      </c>
      <c r="E1220" s="129">
        <f t="shared" si="19"/>
        <v>5801.71</v>
      </c>
      <c r="F1220" s="130"/>
    </row>
    <row r="1221" spans="1:6">
      <c r="A1221" s="127">
        <v>42848</v>
      </c>
      <c r="B1221" s="128" t="s">
        <v>8870</v>
      </c>
      <c r="C1221" s="127" t="s">
        <v>1</v>
      </c>
      <c r="D1221" s="122">
        <v>7944.84</v>
      </c>
      <c r="E1221" s="129">
        <f t="shared" si="19"/>
        <v>6595.32</v>
      </c>
      <c r="F1221" s="130"/>
    </row>
    <row r="1222" spans="1:6">
      <c r="A1222" s="127">
        <v>42849</v>
      </c>
      <c r="B1222" s="128" t="s">
        <v>8871</v>
      </c>
      <c r="C1222" s="127" t="s">
        <v>1</v>
      </c>
      <c r="D1222" s="122">
        <v>5856.07</v>
      </c>
      <c r="E1222" s="129">
        <f t="shared" si="19"/>
        <v>4861.3500000000004</v>
      </c>
      <c r="F1222" s="130"/>
    </row>
    <row r="1223" spans="1:6">
      <c r="A1223" s="127">
        <v>42850</v>
      </c>
      <c r="B1223" s="128" t="s">
        <v>8872</v>
      </c>
      <c r="C1223" s="127" t="s">
        <v>1</v>
      </c>
      <c r="D1223" s="122">
        <v>6197.82</v>
      </c>
      <c r="E1223" s="129">
        <f t="shared" si="19"/>
        <v>5145.05</v>
      </c>
      <c r="F1223" s="130"/>
    </row>
    <row r="1224" spans="1:6">
      <c r="A1224" s="127">
        <v>42851</v>
      </c>
      <c r="B1224" s="128" t="s">
        <v>8873</v>
      </c>
      <c r="C1224" s="127" t="s">
        <v>1</v>
      </c>
      <c r="D1224" s="122">
        <v>8581.18</v>
      </c>
      <c r="E1224" s="129">
        <f t="shared" si="19"/>
        <v>7123.57</v>
      </c>
      <c r="F1224" s="130"/>
    </row>
    <row r="1225" spans="1:6">
      <c r="A1225" s="127">
        <v>42852</v>
      </c>
      <c r="B1225" s="128" t="s">
        <v>8874</v>
      </c>
      <c r="C1225" s="127" t="s">
        <v>1</v>
      </c>
      <c r="D1225" s="122">
        <v>9123.32</v>
      </c>
      <c r="E1225" s="129">
        <f t="shared" si="19"/>
        <v>7573.62</v>
      </c>
      <c r="F1225" s="130"/>
    </row>
    <row r="1226" spans="1:6">
      <c r="A1226" s="127">
        <v>42853</v>
      </c>
      <c r="B1226" s="128" t="s">
        <v>8875</v>
      </c>
      <c r="C1226" s="127" t="s">
        <v>1</v>
      </c>
      <c r="D1226" s="122">
        <v>12409.09</v>
      </c>
      <c r="E1226" s="129">
        <f t="shared" si="19"/>
        <v>10301.27</v>
      </c>
      <c r="F1226" s="130"/>
    </row>
    <row r="1227" spans="1:6">
      <c r="A1227" s="127">
        <v>42854</v>
      </c>
      <c r="B1227" s="128" t="s">
        <v>8876</v>
      </c>
      <c r="C1227" s="127" t="s">
        <v>1</v>
      </c>
      <c r="D1227" s="122">
        <v>13970.72</v>
      </c>
      <c r="E1227" s="129">
        <f t="shared" si="19"/>
        <v>11597.63</v>
      </c>
      <c r="F1227" s="130"/>
    </row>
    <row r="1228" spans="1:6">
      <c r="A1228" s="127">
        <v>42855</v>
      </c>
      <c r="B1228" s="128" t="s">
        <v>8877</v>
      </c>
      <c r="C1228" s="127" t="s">
        <v>1</v>
      </c>
      <c r="D1228" s="122">
        <v>11235.85</v>
      </c>
      <c r="E1228" s="129">
        <f t="shared" si="19"/>
        <v>9327.31</v>
      </c>
      <c r="F1228" s="130"/>
    </row>
    <row r="1229" spans="1:6">
      <c r="A1229" s="127">
        <v>42856</v>
      </c>
      <c r="B1229" s="128" t="s">
        <v>8878</v>
      </c>
      <c r="C1229" s="127" t="s">
        <v>1</v>
      </c>
      <c r="D1229" s="122">
        <v>12507</v>
      </c>
      <c r="E1229" s="129">
        <f t="shared" si="19"/>
        <v>10382.540000000001</v>
      </c>
      <c r="F1229" s="130"/>
    </row>
    <row r="1230" spans="1:6">
      <c r="A1230" s="127">
        <v>42858</v>
      </c>
      <c r="B1230" s="128" t="s">
        <v>8879</v>
      </c>
      <c r="C1230" s="127" t="s">
        <v>1</v>
      </c>
      <c r="D1230" s="122">
        <v>13882.9</v>
      </c>
      <c r="E1230" s="129">
        <f t="shared" si="19"/>
        <v>11524.73</v>
      </c>
      <c r="F1230" s="130"/>
    </row>
    <row r="1231" spans="1:6">
      <c r="A1231" s="127">
        <v>42857</v>
      </c>
      <c r="B1231" s="128" t="s">
        <v>8880</v>
      </c>
      <c r="C1231" s="127" t="s">
        <v>1</v>
      </c>
      <c r="D1231" s="122">
        <v>13882.9</v>
      </c>
      <c r="E1231" s="129">
        <f t="shared" si="19"/>
        <v>11524.73</v>
      </c>
      <c r="F1231" s="130"/>
    </row>
    <row r="1232" spans="1:6">
      <c r="A1232" s="127">
        <v>42859</v>
      </c>
      <c r="B1232" s="128" t="s">
        <v>8881</v>
      </c>
      <c r="C1232" s="127" t="s">
        <v>1</v>
      </c>
      <c r="D1232" s="122">
        <v>15628.7</v>
      </c>
      <c r="E1232" s="129">
        <f t="shared" si="19"/>
        <v>12973.99</v>
      </c>
      <c r="F1232" s="130"/>
    </row>
    <row r="1233" spans="1:6">
      <c r="A1233" s="127">
        <v>42860</v>
      </c>
      <c r="B1233" s="128" t="s">
        <v>8882</v>
      </c>
      <c r="C1233" s="127" t="s">
        <v>1</v>
      </c>
      <c r="D1233" s="122">
        <v>14924.1</v>
      </c>
      <c r="E1233" s="129">
        <f t="shared" si="19"/>
        <v>12389.07</v>
      </c>
      <c r="F1233" s="130"/>
    </row>
    <row r="1234" spans="1:6">
      <c r="A1234" s="127">
        <v>42861</v>
      </c>
      <c r="B1234" s="128" t="s">
        <v>8883</v>
      </c>
      <c r="C1234" s="127" t="s">
        <v>1</v>
      </c>
      <c r="D1234" s="122">
        <v>16614.34</v>
      </c>
      <c r="E1234" s="129">
        <f t="shared" si="19"/>
        <v>13792.21</v>
      </c>
      <c r="F1234" s="130"/>
    </row>
    <row r="1235" spans="1:6" ht="27">
      <c r="A1235" s="127">
        <v>42862</v>
      </c>
      <c r="B1235" s="128" t="s">
        <v>8884</v>
      </c>
      <c r="C1235" s="127" t="s">
        <v>7</v>
      </c>
      <c r="D1235" s="122">
        <v>15.8</v>
      </c>
      <c r="E1235" s="129">
        <f t="shared" si="19"/>
        <v>13.12</v>
      </c>
      <c r="F1235" s="130"/>
    </row>
    <row r="1236" spans="1:6">
      <c r="A1236" s="127">
        <v>42863</v>
      </c>
      <c r="B1236" s="128" t="s">
        <v>8885</v>
      </c>
      <c r="C1236" s="127" t="s">
        <v>7</v>
      </c>
      <c r="D1236" s="122">
        <v>31.63</v>
      </c>
      <c r="E1236" s="129">
        <f t="shared" si="19"/>
        <v>26.26</v>
      </c>
      <c r="F1236" s="130"/>
    </row>
    <row r="1237" spans="1:6">
      <c r="A1237" s="127">
        <v>42864</v>
      </c>
      <c r="B1237" s="128" t="s">
        <v>8886</v>
      </c>
      <c r="C1237" s="127" t="s">
        <v>7</v>
      </c>
      <c r="D1237" s="122">
        <v>142.52000000000001</v>
      </c>
      <c r="E1237" s="129">
        <f t="shared" si="19"/>
        <v>118.31</v>
      </c>
      <c r="F1237" s="130"/>
    </row>
    <row r="1238" spans="1:6" ht="27">
      <c r="A1238" s="127">
        <v>42865</v>
      </c>
      <c r="B1238" s="128" t="s">
        <v>34119</v>
      </c>
      <c r="C1238" s="127" t="s">
        <v>1</v>
      </c>
      <c r="D1238" s="122">
        <v>25.47</v>
      </c>
      <c r="E1238" s="129">
        <f t="shared" si="19"/>
        <v>21.14</v>
      </c>
      <c r="F1238" s="130"/>
    </row>
    <row r="1239" spans="1:6">
      <c r="A1239" s="127">
        <v>42867</v>
      </c>
      <c r="B1239" s="128" t="s">
        <v>8887</v>
      </c>
      <c r="C1239" s="127" t="s">
        <v>7</v>
      </c>
      <c r="D1239" s="122">
        <v>230.49</v>
      </c>
      <c r="E1239" s="129">
        <f t="shared" si="19"/>
        <v>191.34</v>
      </c>
      <c r="F1239" s="130"/>
    </row>
    <row r="1240" spans="1:6">
      <c r="A1240" s="127">
        <v>42868</v>
      </c>
      <c r="B1240" s="128" t="s">
        <v>8888</v>
      </c>
      <c r="C1240" s="127" t="s">
        <v>7</v>
      </c>
      <c r="D1240" s="122">
        <v>340.14</v>
      </c>
      <c r="E1240" s="129">
        <f t="shared" si="19"/>
        <v>282.36</v>
      </c>
      <c r="F1240" s="130"/>
    </row>
    <row r="1241" spans="1:6">
      <c r="A1241" s="127">
        <v>42869</v>
      </c>
      <c r="B1241" s="128" t="s">
        <v>8889</v>
      </c>
      <c r="C1241" s="127" t="s">
        <v>7</v>
      </c>
      <c r="D1241" s="122">
        <v>300.13</v>
      </c>
      <c r="E1241" s="129">
        <f t="shared" si="19"/>
        <v>249.15</v>
      </c>
      <c r="F1241" s="130"/>
    </row>
    <row r="1242" spans="1:6">
      <c r="A1242" s="127">
        <v>42870</v>
      </c>
      <c r="B1242" s="128" t="s">
        <v>8890</v>
      </c>
      <c r="C1242" s="127" t="s">
        <v>7</v>
      </c>
      <c r="D1242" s="122">
        <v>177.7</v>
      </c>
      <c r="E1242" s="129">
        <f t="shared" si="19"/>
        <v>147.52000000000001</v>
      </c>
      <c r="F1242" s="130"/>
    </row>
    <row r="1243" spans="1:6">
      <c r="A1243" s="127">
        <v>42880</v>
      </c>
      <c r="B1243" s="128" t="s">
        <v>8891</v>
      </c>
      <c r="C1243" s="127" t="s">
        <v>8092</v>
      </c>
      <c r="D1243" s="122">
        <v>707.56</v>
      </c>
      <c r="E1243" s="129">
        <f t="shared" si="19"/>
        <v>587.37</v>
      </c>
      <c r="F1243" s="130"/>
    </row>
    <row r="1244" spans="1:6">
      <c r="A1244" s="127">
        <v>42883</v>
      </c>
      <c r="B1244" s="128" t="s">
        <v>8892</v>
      </c>
      <c r="C1244" s="127" t="s">
        <v>1</v>
      </c>
      <c r="D1244" s="122">
        <v>42.89</v>
      </c>
      <c r="E1244" s="129">
        <f t="shared" si="19"/>
        <v>35.6</v>
      </c>
      <c r="F1244" s="130" t="s">
        <v>8118</v>
      </c>
    </row>
    <row r="1245" spans="1:6" ht="40.5">
      <c r="A1245" s="127">
        <v>42899</v>
      </c>
      <c r="B1245" s="128" t="s">
        <v>34120</v>
      </c>
      <c r="C1245" s="127" t="s">
        <v>1</v>
      </c>
      <c r="D1245" s="122">
        <v>61.82</v>
      </c>
      <c r="E1245" s="129">
        <f t="shared" si="19"/>
        <v>51.32</v>
      </c>
      <c r="F1245" s="130" t="s">
        <v>8118</v>
      </c>
    </row>
    <row r="1246" spans="1:6">
      <c r="A1246" s="127">
        <v>42901</v>
      </c>
      <c r="B1246" s="128" t="s">
        <v>34121</v>
      </c>
      <c r="C1246" s="127" t="s">
        <v>1</v>
      </c>
      <c r="D1246" s="122">
        <v>35.07</v>
      </c>
      <c r="E1246" s="129">
        <f t="shared" si="19"/>
        <v>29.11</v>
      </c>
      <c r="F1246" s="130"/>
    </row>
    <row r="1247" spans="1:6">
      <c r="A1247" s="127">
        <v>42900</v>
      </c>
      <c r="B1247" s="128" t="s">
        <v>34122</v>
      </c>
      <c r="C1247" s="127" t="s">
        <v>1</v>
      </c>
      <c r="D1247" s="122">
        <v>28.28</v>
      </c>
      <c r="E1247" s="129">
        <f t="shared" si="19"/>
        <v>23.48</v>
      </c>
      <c r="F1247" s="130"/>
    </row>
    <row r="1248" spans="1:6" ht="27">
      <c r="A1248" s="127">
        <v>41185</v>
      </c>
      <c r="B1248" s="128" t="s">
        <v>34123</v>
      </c>
      <c r="C1248" s="127" t="s">
        <v>1</v>
      </c>
      <c r="D1248" s="122">
        <v>6.75</v>
      </c>
      <c r="E1248" s="129">
        <f t="shared" si="19"/>
        <v>5.6</v>
      </c>
      <c r="F1248" s="130" t="s">
        <v>8118</v>
      </c>
    </row>
    <row r="1249" spans="1:6" ht="40.5">
      <c r="A1249" s="127">
        <v>42903</v>
      </c>
      <c r="B1249" s="128" t="s">
        <v>34124</v>
      </c>
      <c r="C1249" s="127" t="s">
        <v>1</v>
      </c>
      <c r="D1249" s="122">
        <v>121.77</v>
      </c>
      <c r="E1249" s="129">
        <f t="shared" si="19"/>
        <v>101.09</v>
      </c>
      <c r="F1249" s="130" t="s">
        <v>8118</v>
      </c>
    </row>
    <row r="1250" spans="1:6" ht="40.5">
      <c r="A1250" s="127">
        <v>42904</v>
      </c>
      <c r="B1250" s="128" t="s">
        <v>34125</v>
      </c>
      <c r="C1250" s="127" t="s">
        <v>1</v>
      </c>
      <c r="D1250" s="122">
        <v>94.57</v>
      </c>
      <c r="E1250" s="129">
        <f t="shared" si="19"/>
        <v>78.510000000000005</v>
      </c>
      <c r="F1250" s="130" t="s">
        <v>8118</v>
      </c>
    </row>
    <row r="1251" spans="1:6" ht="40.5">
      <c r="A1251" s="127">
        <v>42902</v>
      </c>
      <c r="B1251" s="128" t="s">
        <v>34126</v>
      </c>
      <c r="C1251" s="127" t="s">
        <v>1</v>
      </c>
      <c r="D1251" s="122">
        <v>102.68</v>
      </c>
      <c r="E1251" s="129">
        <f t="shared" si="19"/>
        <v>85.24</v>
      </c>
      <c r="F1251" s="130"/>
    </row>
    <row r="1252" spans="1:6">
      <c r="A1252" s="127">
        <v>42905</v>
      </c>
      <c r="B1252" s="128" t="s">
        <v>8893</v>
      </c>
      <c r="C1252" s="127" t="s">
        <v>1</v>
      </c>
      <c r="D1252" s="122">
        <v>25.5</v>
      </c>
      <c r="E1252" s="129">
        <f t="shared" si="19"/>
        <v>21.17</v>
      </c>
      <c r="F1252" s="130"/>
    </row>
    <row r="1253" spans="1:6" ht="40.5">
      <c r="A1253" s="127">
        <v>43120</v>
      </c>
      <c r="B1253" s="128" t="s">
        <v>34127</v>
      </c>
      <c r="C1253" s="127" t="s">
        <v>1</v>
      </c>
      <c r="D1253" s="122">
        <v>104.13</v>
      </c>
      <c r="E1253" s="129">
        <f t="shared" si="19"/>
        <v>86.44</v>
      </c>
      <c r="F1253" s="130" t="s">
        <v>8118</v>
      </c>
    </row>
    <row r="1254" spans="1:6" ht="40.5">
      <c r="A1254" s="127">
        <v>42906</v>
      </c>
      <c r="B1254" s="128" t="s">
        <v>34128</v>
      </c>
      <c r="C1254" s="127" t="s">
        <v>1</v>
      </c>
      <c r="D1254" s="122">
        <v>109.19</v>
      </c>
      <c r="E1254" s="129">
        <f t="shared" si="19"/>
        <v>90.64</v>
      </c>
      <c r="F1254" s="130" t="s">
        <v>8118</v>
      </c>
    </row>
    <row r="1255" spans="1:6" ht="40.5">
      <c r="A1255" s="127">
        <v>42907</v>
      </c>
      <c r="B1255" s="128" t="s">
        <v>34129</v>
      </c>
      <c r="C1255" s="127" t="s">
        <v>1</v>
      </c>
      <c r="D1255" s="122">
        <v>116.66</v>
      </c>
      <c r="E1255" s="129">
        <f t="shared" si="19"/>
        <v>96.84</v>
      </c>
      <c r="F1255" s="130" t="s">
        <v>8118</v>
      </c>
    </row>
    <row r="1256" spans="1:6" ht="40.5">
      <c r="A1256" s="127">
        <v>42908</v>
      </c>
      <c r="B1256" s="128" t="s">
        <v>34130</v>
      </c>
      <c r="C1256" s="127" t="s">
        <v>1</v>
      </c>
      <c r="D1256" s="122">
        <v>104.58</v>
      </c>
      <c r="E1256" s="129">
        <f t="shared" si="19"/>
        <v>86.82</v>
      </c>
      <c r="F1256" s="130" t="s">
        <v>8118</v>
      </c>
    </row>
    <row r="1257" spans="1:6" ht="40.5">
      <c r="A1257" s="127">
        <v>43122</v>
      </c>
      <c r="B1257" s="128" t="s">
        <v>34131</v>
      </c>
      <c r="C1257" s="127" t="s">
        <v>1</v>
      </c>
      <c r="D1257" s="122">
        <v>114.89</v>
      </c>
      <c r="E1257" s="129">
        <f t="shared" si="19"/>
        <v>95.37</v>
      </c>
      <c r="F1257" s="130" t="s">
        <v>8118</v>
      </c>
    </row>
    <row r="1258" spans="1:6" ht="40.5">
      <c r="A1258" s="127">
        <v>42913</v>
      </c>
      <c r="B1258" s="128" t="s">
        <v>34132</v>
      </c>
      <c r="C1258" s="127" t="s">
        <v>1</v>
      </c>
      <c r="D1258" s="122">
        <v>132.74</v>
      </c>
      <c r="E1258" s="129">
        <f t="shared" si="19"/>
        <v>110.19</v>
      </c>
      <c r="F1258" s="130" t="s">
        <v>8118</v>
      </c>
    </row>
    <row r="1259" spans="1:6" ht="40.5">
      <c r="A1259" s="127">
        <v>42910</v>
      </c>
      <c r="B1259" s="128" t="s">
        <v>34133</v>
      </c>
      <c r="C1259" s="127" t="s">
        <v>1</v>
      </c>
      <c r="D1259" s="122">
        <v>231.45</v>
      </c>
      <c r="E1259" s="129">
        <f t="shared" si="19"/>
        <v>192.14</v>
      </c>
      <c r="F1259" s="130" t="s">
        <v>8118</v>
      </c>
    </row>
    <row r="1260" spans="1:6" ht="40.5">
      <c r="A1260" s="127">
        <v>42909</v>
      </c>
      <c r="B1260" s="128" t="s">
        <v>34134</v>
      </c>
      <c r="C1260" s="127" t="s">
        <v>1</v>
      </c>
      <c r="D1260" s="122">
        <v>148.68</v>
      </c>
      <c r="E1260" s="129">
        <f t="shared" si="19"/>
        <v>123.43</v>
      </c>
      <c r="F1260" s="130" t="s">
        <v>8118</v>
      </c>
    </row>
    <row r="1261" spans="1:6" ht="40.5">
      <c r="A1261" s="127">
        <v>42911</v>
      </c>
      <c r="B1261" s="128" t="s">
        <v>34135</v>
      </c>
      <c r="C1261" s="127" t="s">
        <v>1</v>
      </c>
      <c r="D1261" s="122">
        <v>129.05000000000001</v>
      </c>
      <c r="E1261" s="129">
        <f t="shared" si="19"/>
        <v>107.13</v>
      </c>
      <c r="F1261" s="130" t="s">
        <v>8118</v>
      </c>
    </row>
    <row r="1262" spans="1:6" ht="27">
      <c r="A1262" s="127">
        <v>42912</v>
      </c>
      <c r="B1262" s="128" t="s">
        <v>34136</v>
      </c>
      <c r="C1262" s="127" t="s">
        <v>1</v>
      </c>
      <c r="D1262" s="122">
        <v>125.28</v>
      </c>
      <c r="E1262" s="129">
        <f t="shared" si="19"/>
        <v>104</v>
      </c>
      <c r="F1262" s="130" t="s">
        <v>8118</v>
      </c>
    </row>
    <row r="1263" spans="1:6" ht="40.5">
      <c r="A1263" s="127">
        <v>42915</v>
      </c>
      <c r="B1263" s="128" t="s">
        <v>34137</v>
      </c>
      <c r="C1263" s="127" t="s">
        <v>1</v>
      </c>
      <c r="D1263" s="122">
        <v>133.69999999999999</v>
      </c>
      <c r="E1263" s="129">
        <f t="shared" si="19"/>
        <v>110.99</v>
      </c>
      <c r="F1263" s="130" t="s">
        <v>8118</v>
      </c>
    </row>
    <row r="1264" spans="1:6" ht="27">
      <c r="A1264" s="127">
        <v>42914</v>
      </c>
      <c r="B1264" s="128" t="s">
        <v>8894</v>
      </c>
      <c r="C1264" s="127" t="s">
        <v>1</v>
      </c>
      <c r="D1264" s="122">
        <v>99.29</v>
      </c>
      <c r="E1264" s="129">
        <f t="shared" si="19"/>
        <v>82.42</v>
      </c>
      <c r="F1264" s="130" t="s">
        <v>8118</v>
      </c>
    </row>
    <row r="1265" spans="1:6" ht="40.5">
      <c r="A1265" s="127">
        <v>42917</v>
      </c>
      <c r="B1265" s="128" t="s">
        <v>34138</v>
      </c>
      <c r="C1265" s="127" t="s">
        <v>1</v>
      </c>
      <c r="D1265" s="122">
        <v>818.45</v>
      </c>
      <c r="E1265" s="129">
        <f t="shared" si="19"/>
        <v>679.43</v>
      </c>
      <c r="F1265" s="130"/>
    </row>
    <row r="1266" spans="1:6" ht="40.5">
      <c r="A1266" s="127">
        <v>42918</v>
      </c>
      <c r="B1266" s="128" t="s">
        <v>34139</v>
      </c>
      <c r="C1266" s="127" t="s">
        <v>1</v>
      </c>
      <c r="D1266" s="122">
        <v>1059.8599999999999</v>
      </c>
      <c r="E1266" s="129">
        <f t="shared" si="19"/>
        <v>879.83</v>
      </c>
      <c r="F1266" s="130"/>
    </row>
    <row r="1267" spans="1:6" ht="40.5">
      <c r="A1267" s="127">
        <v>42916</v>
      </c>
      <c r="B1267" s="128" t="s">
        <v>34140</v>
      </c>
      <c r="C1267" s="127" t="s">
        <v>1</v>
      </c>
      <c r="D1267" s="122">
        <v>574.01</v>
      </c>
      <c r="E1267" s="129">
        <f t="shared" si="19"/>
        <v>476.51</v>
      </c>
      <c r="F1267" s="130"/>
    </row>
    <row r="1268" spans="1:6" ht="40.5">
      <c r="A1268" s="127">
        <v>42919</v>
      </c>
      <c r="B1268" s="128" t="s">
        <v>34141</v>
      </c>
      <c r="C1268" s="127" t="s">
        <v>1</v>
      </c>
      <c r="D1268" s="122">
        <v>78.33</v>
      </c>
      <c r="E1268" s="129">
        <f t="shared" si="19"/>
        <v>65.02</v>
      </c>
      <c r="F1268" s="130" t="s">
        <v>8118</v>
      </c>
    </row>
    <row r="1269" spans="1:6" ht="40.5">
      <c r="A1269" s="127">
        <v>42920</v>
      </c>
      <c r="B1269" s="128" t="s">
        <v>34142</v>
      </c>
      <c r="C1269" s="127" t="s">
        <v>1</v>
      </c>
      <c r="D1269" s="122">
        <v>579.86</v>
      </c>
      <c r="E1269" s="129">
        <f t="shared" si="19"/>
        <v>481.36</v>
      </c>
      <c r="F1269" s="130"/>
    </row>
    <row r="1270" spans="1:6" ht="40.5">
      <c r="A1270" s="127">
        <v>42921</v>
      </c>
      <c r="B1270" s="128" t="s">
        <v>34143</v>
      </c>
      <c r="C1270" s="127" t="s">
        <v>1</v>
      </c>
      <c r="D1270" s="122">
        <v>139.44999999999999</v>
      </c>
      <c r="E1270" s="129">
        <f t="shared" si="19"/>
        <v>115.76</v>
      </c>
      <c r="F1270" s="130"/>
    </row>
    <row r="1271" spans="1:6">
      <c r="A1271" s="127">
        <v>42922</v>
      </c>
      <c r="B1271" s="128" t="s">
        <v>8895</v>
      </c>
      <c r="C1271" s="127" t="s">
        <v>1</v>
      </c>
      <c r="D1271" s="122">
        <v>27.4</v>
      </c>
      <c r="E1271" s="129">
        <f t="shared" si="19"/>
        <v>22.75</v>
      </c>
      <c r="F1271" s="130"/>
    </row>
    <row r="1272" spans="1:6">
      <c r="A1272" s="127">
        <v>42923</v>
      </c>
      <c r="B1272" s="128" t="s">
        <v>8896</v>
      </c>
      <c r="C1272" s="127" t="s">
        <v>1</v>
      </c>
      <c r="D1272" s="122">
        <v>27.21</v>
      </c>
      <c r="E1272" s="129">
        <f t="shared" si="19"/>
        <v>22.59</v>
      </c>
      <c r="F1272" s="130"/>
    </row>
    <row r="1273" spans="1:6" ht="27">
      <c r="A1273" s="127">
        <v>42924</v>
      </c>
      <c r="B1273" s="128" t="s">
        <v>8897</v>
      </c>
      <c r="C1273" s="127" t="s">
        <v>1</v>
      </c>
      <c r="D1273" s="122">
        <v>17.11</v>
      </c>
      <c r="E1273" s="129">
        <f t="shared" si="19"/>
        <v>14.2</v>
      </c>
      <c r="F1273" s="130"/>
    </row>
    <row r="1274" spans="1:6" ht="27">
      <c r="A1274" s="127">
        <v>42925</v>
      </c>
      <c r="B1274" s="128" t="s">
        <v>34144</v>
      </c>
      <c r="C1274" s="127" t="s">
        <v>1</v>
      </c>
      <c r="D1274" s="122">
        <v>7.97</v>
      </c>
      <c r="E1274" s="129">
        <f t="shared" si="19"/>
        <v>6.62</v>
      </c>
      <c r="F1274" s="130"/>
    </row>
    <row r="1275" spans="1:6" ht="27">
      <c r="A1275" s="127">
        <v>42926</v>
      </c>
      <c r="B1275" s="128" t="s">
        <v>8898</v>
      </c>
      <c r="C1275" s="127" t="s">
        <v>1</v>
      </c>
      <c r="D1275" s="122">
        <v>9.1300000000000008</v>
      </c>
      <c r="E1275" s="129">
        <f t="shared" si="19"/>
        <v>7.58</v>
      </c>
      <c r="F1275" s="130"/>
    </row>
    <row r="1276" spans="1:6">
      <c r="A1276" s="127">
        <v>42927</v>
      </c>
      <c r="B1276" s="128" t="s">
        <v>8899</v>
      </c>
      <c r="C1276" s="127" t="s">
        <v>1</v>
      </c>
      <c r="D1276" s="122">
        <v>10.29</v>
      </c>
      <c r="E1276" s="129">
        <f t="shared" si="19"/>
        <v>8.5399999999999991</v>
      </c>
      <c r="F1276" s="130"/>
    </row>
    <row r="1277" spans="1:6">
      <c r="A1277" s="127">
        <v>42928</v>
      </c>
      <c r="B1277" s="128" t="s">
        <v>8900</v>
      </c>
      <c r="C1277" s="127" t="s">
        <v>1</v>
      </c>
      <c r="D1277" s="122">
        <v>15.08</v>
      </c>
      <c r="E1277" s="129">
        <f t="shared" si="19"/>
        <v>12.52</v>
      </c>
      <c r="F1277" s="130"/>
    </row>
    <row r="1278" spans="1:6" ht="40.5">
      <c r="A1278" s="127">
        <v>42942</v>
      </c>
      <c r="B1278" s="128" t="s">
        <v>34145</v>
      </c>
      <c r="C1278" s="127" t="s">
        <v>1</v>
      </c>
      <c r="D1278" s="122">
        <v>77.37</v>
      </c>
      <c r="E1278" s="129">
        <f t="shared" si="19"/>
        <v>64.23</v>
      </c>
      <c r="F1278" s="130"/>
    </row>
    <row r="1279" spans="1:6">
      <c r="A1279" s="127">
        <v>42944</v>
      </c>
      <c r="B1279" s="128" t="s">
        <v>8901</v>
      </c>
      <c r="C1279" s="127" t="s">
        <v>7</v>
      </c>
      <c r="D1279" s="122">
        <v>76.81</v>
      </c>
      <c r="E1279" s="129">
        <f t="shared" si="19"/>
        <v>63.76</v>
      </c>
      <c r="F1279" s="130"/>
    </row>
    <row r="1280" spans="1:6">
      <c r="A1280" s="127">
        <v>42943</v>
      </c>
      <c r="B1280" s="128" t="s">
        <v>8902</v>
      </c>
      <c r="C1280" s="127" t="s">
        <v>7</v>
      </c>
      <c r="D1280" s="122">
        <v>73.3</v>
      </c>
      <c r="E1280" s="129">
        <f t="shared" si="19"/>
        <v>60.85</v>
      </c>
      <c r="F1280" s="130"/>
    </row>
    <row r="1281" spans="1:6">
      <c r="A1281" s="127">
        <v>42946</v>
      </c>
      <c r="B1281" s="128" t="s">
        <v>8903</v>
      </c>
      <c r="C1281" s="127" t="s">
        <v>7</v>
      </c>
      <c r="D1281" s="122">
        <v>108.76</v>
      </c>
      <c r="E1281" s="129">
        <f t="shared" si="19"/>
        <v>90.29</v>
      </c>
      <c r="F1281" s="130"/>
    </row>
    <row r="1282" spans="1:6">
      <c r="A1282" s="127">
        <v>42945</v>
      </c>
      <c r="B1282" s="128" t="s">
        <v>8904</v>
      </c>
      <c r="C1282" s="127" t="s">
        <v>7</v>
      </c>
      <c r="D1282" s="122">
        <v>108.02</v>
      </c>
      <c r="E1282" s="129">
        <f t="shared" ref="E1282:E1345" si="20">ROUND((D1282/(1+$K$1))*(1+$M$1),2)</f>
        <v>89.67</v>
      </c>
      <c r="F1282" s="130"/>
    </row>
    <row r="1283" spans="1:6">
      <c r="A1283" s="127">
        <v>42948</v>
      </c>
      <c r="B1283" s="128" t="s">
        <v>8905</v>
      </c>
      <c r="C1283" s="127" t="s">
        <v>7</v>
      </c>
      <c r="D1283" s="122">
        <v>156.69999999999999</v>
      </c>
      <c r="E1283" s="129">
        <f t="shared" si="20"/>
        <v>130.08000000000001</v>
      </c>
      <c r="F1283" s="130"/>
    </row>
    <row r="1284" spans="1:6">
      <c r="A1284" s="127">
        <v>42947</v>
      </c>
      <c r="B1284" s="128" t="s">
        <v>8906</v>
      </c>
      <c r="C1284" s="127" t="s">
        <v>7</v>
      </c>
      <c r="D1284" s="122">
        <v>160.13</v>
      </c>
      <c r="E1284" s="129">
        <f t="shared" si="20"/>
        <v>132.93</v>
      </c>
      <c r="F1284" s="130"/>
    </row>
    <row r="1285" spans="1:6">
      <c r="A1285" s="127">
        <v>42949</v>
      </c>
      <c r="B1285" s="128" t="s">
        <v>8907</v>
      </c>
      <c r="C1285" s="127" t="s">
        <v>7</v>
      </c>
      <c r="D1285" s="122">
        <v>161.4</v>
      </c>
      <c r="E1285" s="129">
        <f t="shared" si="20"/>
        <v>133.97999999999999</v>
      </c>
      <c r="F1285" s="130"/>
    </row>
    <row r="1286" spans="1:6">
      <c r="A1286" s="127">
        <v>42950</v>
      </c>
      <c r="B1286" s="128" t="s">
        <v>8908</v>
      </c>
      <c r="C1286" s="127" t="s">
        <v>7</v>
      </c>
      <c r="D1286" s="122">
        <v>165.24</v>
      </c>
      <c r="E1286" s="129">
        <f t="shared" si="20"/>
        <v>137.16999999999999</v>
      </c>
      <c r="F1286" s="130"/>
    </row>
    <row r="1287" spans="1:6">
      <c r="A1287" s="127">
        <v>42951</v>
      </c>
      <c r="B1287" s="128" t="s">
        <v>8909</v>
      </c>
      <c r="C1287" s="127" t="s">
        <v>7</v>
      </c>
      <c r="D1287" s="122">
        <v>198.56</v>
      </c>
      <c r="E1287" s="129">
        <f t="shared" si="20"/>
        <v>164.83</v>
      </c>
      <c r="F1287" s="130"/>
    </row>
    <row r="1288" spans="1:6">
      <c r="A1288" s="127">
        <v>42952</v>
      </c>
      <c r="B1288" s="128" t="s">
        <v>8910</v>
      </c>
      <c r="C1288" s="127" t="s">
        <v>7</v>
      </c>
      <c r="D1288" s="122">
        <v>205.64</v>
      </c>
      <c r="E1288" s="129">
        <f t="shared" si="20"/>
        <v>170.71</v>
      </c>
      <c r="F1288" s="130"/>
    </row>
    <row r="1289" spans="1:6">
      <c r="A1289" s="127">
        <v>42953</v>
      </c>
      <c r="B1289" s="128" t="s">
        <v>8911</v>
      </c>
      <c r="C1289" s="127" t="s">
        <v>7</v>
      </c>
      <c r="D1289" s="122">
        <v>345.39</v>
      </c>
      <c r="E1289" s="129">
        <f t="shared" si="20"/>
        <v>286.72000000000003</v>
      </c>
      <c r="F1289" s="130"/>
    </row>
    <row r="1290" spans="1:6">
      <c r="A1290" s="127">
        <v>42954</v>
      </c>
      <c r="B1290" s="128" t="s">
        <v>8912</v>
      </c>
      <c r="C1290" s="127" t="s">
        <v>7</v>
      </c>
      <c r="D1290" s="122">
        <v>365.23</v>
      </c>
      <c r="E1290" s="129">
        <f t="shared" si="20"/>
        <v>303.19</v>
      </c>
      <c r="F1290" s="130"/>
    </row>
    <row r="1291" spans="1:6">
      <c r="A1291" s="127">
        <v>42955</v>
      </c>
      <c r="B1291" s="128" t="s">
        <v>8913</v>
      </c>
      <c r="C1291" s="127" t="s">
        <v>7</v>
      </c>
      <c r="D1291" s="122">
        <v>295.48</v>
      </c>
      <c r="E1291" s="129">
        <f t="shared" si="20"/>
        <v>245.29</v>
      </c>
      <c r="F1291" s="130"/>
    </row>
    <row r="1292" spans="1:6" ht="27">
      <c r="A1292" s="127">
        <v>42956</v>
      </c>
      <c r="B1292" s="128" t="s">
        <v>8914</v>
      </c>
      <c r="C1292" s="127" t="s">
        <v>7</v>
      </c>
      <c r="D1292" s="122">
        <v>108.02</v>
      </c>
      <c r="E1292" s="129">
        <f t="shared" si="20"/>
        <v>89.67</v>
      </c>
      <c r="F1292" s="130"/>
    </row>
    <row r="1293" spans="1:6" ht="40.5">
      <c r="A1293" s="127">
        <v>42957</v>
      </c>
      <c r="B1293" s="128" t="s">
        <v>34146</v>
      </c>
      <c r="C1293" s="127" t="s">
        <v>7</v>
      </c>
      <c r="D1293" s="122">
        <v>245.93</v>
      </c>
      <c r="E1293" s="129">
        <f t="shared" si="20"/>
        <v>204.16</v>
      </c>
      <c r="F1293" s="130"/>
    </row>
    <row r="1294" spans="1:6" ht="40.5">
      <c r="A1294" s="127">
        <v>42958</v>
      </c>
      <c r="B1294" s="128" t="s">
        <v>34147</v>
      </c>
      <c r="C1294" s="127" t="s">
        <v>7</v>
      </c>
      <c r="D1294" s="122">
        <v>236</v>
      </c>
      <c r="E1294" s="129">
        <f t="shared" si="20"/>
        <v>195.91</v>
      </c>
      <c r="F1294" s="130" t="s">
        <v>8118</v>
      </c>
    </row>
    <row r="1295" spans="1:6" ht="27">
      <c r="A1295" s="127">
        <v>42959</v>
      </c>
      <c r="B1295" s="128" t="s">
        <v>34148</v>
      </c>
      <c r="C1295" s="127" t="s">
        <v>7</v>
      </c>
      <c r="D1295" s="122">
        <v>238.36</v>
      </c>
      <c r="E1295" s="129">
        <f t="shared" si="20"/>
        <v>197.87</v>
      </c>
      <c r="F1295" s="130" t="s">
        <v>8118</v>
      </c>
    </row>
    <row r="1296" spans="1:6" ht="27">
      <c r="A1296" s="127">
        <v>42961</v>
      </c>
      <c r="B1296" s="128" t="s">
        <v>34149</v>
      </c>
      <c r="C1296" s="127" t="s">
        <v>7</v>
      </c>
      <c r="D1296" s="122">
        <v>21.29</v>
      </c>
      <c r="E1296" s="129">
        <f t="shared" si="20"/>
        <v>17.670000000000002</v>
      </c>
      <c r="F1296" s="130"/>
    </row>
    <row r="1297" spans="1:6" ht="27">
      <c r="A1297" s="127">
        <v>42962</v>
      </c>
      <c r="B1297" s="128" t="s">
        <v>34149</v>
      </c>
      <c r="C1297" s="127" t="s">
        <v>7</v>
      </c>
      <c r="D1297" s="122">
        <v>21.29</v>
      </c>
      <c r="E1297" s="129">
        <f t="shared" si="20"/>
        <v>17.670000000000002</v>
      </c>
      <c r="F1297" s="130"/>
    </row>
    <row r="1298" spans="1:6">
      <c r="A1298" s="127">
        <v>42960</v>
      </c>
      <c r="B1298" s="128" t="s">
        <v>8915</v>
      </c>
      <c r="C1298" s="127" t="s">
        <v>7</v>
      </c>
      <c r="D1298" s="122">
        <v>13.12</v>
      </c>
      <c r="E1298" s="129">
        <f t="shared" si="20"/>
        <v>10.89</v>
      </c>
      <c r="F1298" s="130"/>
    </row>
    <row r="1299" spans="1:6" ht="27">
      <c r="A1299" s="127">
        <v>42964</v>
      </c>
      <c r="B1299" s="128" t="s">
        <v>34150</v>
      </c>
      <c r="C1299" s="127" t="s">
        <v>7</v>
      </c>
      <c r="D1299" s="122">
        <v>22.49</v>
      </c>
      <c r="E1299" s="129">
        <f t="shared" si="20"/>
        <v>18.670000000000002</v>
      </c>
      <c r="F1299" s="130"/>
    </row>
    <row r="1300" spans="1:6">
      <c r="A1300" s="127">
        <v>42963</v>
      </c>
      <c r="B1300" s="128" t="s">
        <v>8916</v>
      </c>
      <c r="C1300" s="127" t="s">
        <v>7</v>
      </c>
      <c r="D1300" s="122">
        <v>14.26</v>
      </c>
      <c r="E1300" s="129">
        <f t="shared" si="20"/>
        <v>11.84</v>
      </c>
      <c r="F1300" s="130"/>
    </row>
    <row r="1301" spans="1:6" ht="27">
      <c r="A1301" s="127">
        <v>42966</v>
      </c>
      <c r="B1301" s="128" t="s">
        <v>34151</v>
      </c>
      <c r="C1301" s="127" t="s">
        <v>7</v>
      </c>
      <c r="D1301" s="122">
        <v>24.81</v>
      </c>
      <c r="E1301" s="129">
        <f t="shared" si="20"/>
        <v>20.6</v>
      </c>
      <c r="F1301" s="130"/>
    </row>
    <row r="1302" spans="1:6">
      <c r="A1302" s="127">
        <v>42965</v>
      </c>
      <c r="B1302" s="128" t="s">
        <v>8917</v>
      </c>
      <c r="C1302" s="127" t="s">
        <v>7</v>
      </c>
      <c r="D1302" s="122">
        <v>16.559999999999999</v>
      </c>
      <c r="E1302" s="129">
        <f t="shared" si="20"/>
        <v>13.75</v>
      </c>
      <c r="F1302" s="130"/>
    </row>
    <row r="1303" spans="1:6" ht="27">
      <c r="A1303" s="127">
        <v>42968</v>
      </c>
      <c r="B1303" s="128" t="s">
        <v>34152</v>
      </c>
      <c r="C1303" s="127" t="s">
        <v>7</v>
      </c>
      <c r="D1303" s="122">
        <v>31.24</v>
      </c>
      <c r="E1303" s="129">
        <f t="shared" si="20"/>
        <v>25.93</v>
      </c>
      <c r="F1303" s="130"/>
    </row>
    <row r="1304" spans="1:6">
      <c r="A1304" s="127">
        <v>42967</v>
      </c>
      <c r="B1304" s="128" t="s">
        <v>8918</v>
      </c>
      <c r="C1304" s="127" t="s">
        <v>7</v>
      </c>
      <c r="D1304" s="122">
        <v>23.86</v>
      </c>
      <c r="E1304" s="129">
        <f t="shared" si="20"/>
        <v>19.809999999999999</v>
      </c>
      <c r="F1304" s="130"/>
    </row>
    <row r="1305" spans="1:6" ht="27">
      <c r="A1305" s="127">
        <v>42970</v>
      </c>
      <c r="B1305" s="128" t="s">
        <v>34153</v>
      </c>
      <c r="C1305" s="127" t="s">
        <v>7</v>
      </c>
      <c r="D1305" s="122">
        <v>35.619999999999997</v>
      </c>
      <c r="E1305" s="129">
        <f t="shared" si="20"/>
        <v>29.57</v>
      </c>
      <c r="F1305" s="130"/>
    </row>
    <row r="1306" spans="1:6">
      <c r="A1306" s="127">
        <v>42969</v>
      </c>
      <c r="B1306" s="128" t="s">
        <v>8919</v>
      </c>
      <c r="C1306" s="127" t="s">
        <v>7</v>
      </c>
      <c r="D1306" s="122">
        <v>28.53</v>
      </c>
      <c r="E1306" s="129">
        <f t="shared" si="20"/>
        <v>23.68</v>
      </c>
      <c r="F1306" s="130"/>
    </row>
    <row r="1307" spans="1:6" ht="27">
      <c r="A1307" s="127">
        <v>42973</v>
      </c>
      <c r="B1307" s="128" t="s">
        <v>34154</v>
      </c>
      <c r="C1307" s="127" t="s">
        <v>7</v>
      </c>
      <c r="D1307" s="122">
        <v>42.18</v>
      </c>
      <c r="E1307" s="129">
        <f t="shared" si="20"/>
        <v>35.020000000000003</v>
      </c>
      <c r="F1307" s="130"/>
    </row>
    <row r="1308" spans="1:6" ht="27">
      <c r="A1308" s="127">
        <v>42979</v>
      </c>
      <c r="B1308" s="128" t="s">
        <v>34155</v>
      </c>
      <c r="C1308" s="127" t="s">
        <v>7</v>
      </c>
      <c r="D1308" s="122">
        <v>42.18</v>
      </c>
      <c r="E1308" s="129">
        <f t="shared" si="20"/>
        <v>35.020000000000003</v>
      </c>
      <c r="F1308" s="130"/>
    </row>
    <row r="1309" spans="1:6">
      <c r="A1309" s="127">
        <v>42971</v>
      </c>
      <c r="B1309" s="128" t="s">
        <v>8920</v>
      </c>
      <c r="C1309" s="127" t="s">
        <v>7</v>
      </c>
      <c r="D1309" s="122">
        <v>35.72</v>
      </c>
      <c r="E1309" s="129">
        <f t="shared" si="20"/>
        <v>29.65</v>
      </c>
      <c r="F1309" s="130"/>
    </row>
    <row r="1310" spans="1:6" ht="40.5">
      <c r="A1310" s="127">
        <v>42981</v>
      </c>
      <c r="B1310" s="128" t="s">
        <v>34156</v>
      </c>
      <c r="C1310" s="127" t="s">
        <v>3</v>
      </c>
      <c r="D1310" s="122">
        <v>185.25</v>
      </c>
      <c r="E1310" s="129">
        <f t="shared" si="20"/>
        <v>153.78</v>
      </c>
      <c r="F1310" s="130" t="s">
        <v>8118</v>
      </c>
    </row>
    <row r="1311" spans="1:6" ht="40.5">
      <c r="A1311" s="127">
        <v>42982</v>
      </c>
      <c r="B1311" s="128" t="s">
        <v>34157</v>
      </c>
      <c r="C1311" s="127" t="s">
        <v>7</v>
      </c>
      <c r="D1311" s="122">
        <v>142.49</v>
      </c>
      <c r="E1311" s="129">
        <f t="shared" si="20"/>
        <v>118.29</v>
      </c>
      <c r="F1311" s="130" t="s">
        <v>8118</v>
      </c>
    </row>
    <row r="1312" spans="1:6" ht="40.5">
      <c r="A1312" s="127">
        <v>42987</v>
      </c>
      <c r="B1312" s="128" t="s">
        <v>34158</v>
      </c>
      <c r="C1312" s="127" t="s">
        <v>3</v>
      </c>
      <c r="D1312" s="122">
        <v>78.7</v>
      </c>
      <c r="E1312" s="129">
        <f t="shared" si="20"/>
        <v>65.33</v>
      </c>
      <c r="F1312" s="130" t="s">
        <v>8118</v>
      </c>
    </row>
    <row r="1313" spans="1:6" ht="27">
      <c r="A1313" s="127">
        <v>42988</v>
      </c>
      <c r="B1313" s="128" t="s">
        <v>8921</v>
      </c>
      <c r="C1313" s="127" t="s">
        <v>3</v>
      </c>
      <c r="D1313" s="122">
        <v>65.760000000000005</v>
      </c>
      <c r="E1313" s="129">
        <f t="shared" si="20"/>
        <v>54.59</v>
      </c>
      <c r="F1313" s="130" t="s">
        <v>8118</v>
      </c>
    </row>
    <row r="1314" spans="1:6">
      <c r="A1314" s="127">
        <v>42989</v>
      </c>
      <c r="B1314" s="128" t="s">
        <v>8922</v>
      </c>
      <c r="C1314" s="127" t="s">
        <v>3</v>
      </c>
      <c r="D1314" s="122">
        <v>8.89</v>
      </c>
      <c r="E1314" s="129">
        <f t="shared" si="20"/>
        <v>7.38</v>
      </c>
      <c r="F1314" s="130"/>
    </row>
    <row r="1315" spans="1:6" ht="40.5">
      <c r="A1315" s="127">
        <v>42991</v>
      </c>
      <c r="B1315" s="128" t="s">
        <v>34159</v>
      </c>
      <c r="C1315" s="127" t="s">
        <v>3</v>
      </c>
      <c r="D1315" s="122">
        <v>122.92</v>
      </c>
      <c r="E1315" s="129">
        <f t="shared" si="20"/>
        <v>102.04</v>
      </c>
      <c r="F1315" s="130" t="s">
        <v>8118</v>
      </c>
    </row>
    <row r="1316" spans="1:6" ht="27">
      <c r="A1316" s="127">
        <v>42992</v>
      </c>
      <c r="B1316" s="128" t="s">
        <v>34160</v>
      </c>
      <c r="C1316" s="127" t="s">
        <v>3</v>
      </c>
      <c r="D1316" s="122">
        <v>104.2</v>
      </c>
      <c r="E1316" s="129">
        <f t="shared" si="20"/>
        <v>86.5</v>
      </c>
      <c r="F1316" s="130" t="s">
        <v>8118</v>
      </c>
    </row>
    <row r="1317" spans="1:6" ht="27">
      <c r="A1317" s="127">
        <v>42993</v>
      </c>
      <c r="B1317" s="128" t="s">
        <v>34161</v>
      </c>
      <c r="C1317" s="127" t="s">
        <v>3</v>
      </c>
      <c r="D1317" s="122">
        <v>88.24</v>
      </c>
      <c r="E1317" s="129">
        <f t="shared" si="20"/>
        <v>73.25</v>
      </c>
      <c r="F1317" s="130" t="s">
        <v>8118</v>
      </c>
    </row>
    <row r="1318" spans="1:6" ht="40.5">
      <c r="A1318" s="127">
        <v>42994</v>
      </c>
      <c r="B1318" s="128" t="s">
        <v>34162</v>
      </c>
      <c r="C1318" s="127" t="s">
        <v>3</v>
      </c>
      <c r="D1318" s="122">
        <v>176.79</v>
      </c>
      <c r="E1318" s="129">
        <f t="shared" si="20"/>
        <v>146.76</v>
      </c>
      <c r="F1318" s="130" t="s">
        <v>8118</v>
      </c>
    </row>
    <row r="1319" spans="1:6" ht="40.5">
      <c r="A1319" s="127">
        <v>43070</v>
      </c>
      <c r="B1319" s="128" t="s">
        <v>34163</v>
      </c>
      <c r="C1319" s="127" t="s">
        <v>3</v>
      </c>
      <c r="D1319" s="122">
        <v>264.27999999999997</v>
      </c>
      <c r="E1319" s="129">
        <f t="shared" si="20"/>
        <v>219.39</v>
      </c>
      <c r="F1319" s="130"/>
    </row>
    <row r="1320" spans="1:6">
      <c r="A1320" s="127">
        <v>42996</v>
      </c>
      <c r="B1320" s="128" t="s">
        <v>8923</v>
      </c>
      <c r="C1320" s="127" t="s">
        <v>7</v>
      </c>
      <c r="D1320" s="122">
        <v>557.75</v>
      </c>
      <c r="E1320" s="129">
        <f t="shared" si="20"/>
        <v>463.01</v>
      </c>
      <c r="F1320" s="130" t="s">
        <v>8118</v>
      </c>
    </row>
    <row r="1321" spans="1:6">
      <c r="A1321" s="127">
        <v>43012</v>
      </c>
      <c r="B1321" s="128" t="s">
        <v>8924</v>
      </c>
      <c r="C1321" s="127" t="s">
        <v>3</v>
      </c>
      <c r="D1321" s="122">
        <v>11.2</v>
      </c>
      <c r="E1321" s="129">
        <f t="shared" si="20"/>
        <v>9.3000000000000007</v>
      </c>
      <c r="F1321" s="130"/>
    </row>
    <row r="1322" spans="1:6" ht="40.5">
      <c r="A1322" s="127">
        <v>43011</v>
      </c>
      <c r="B1322" s="128" t="s">
        <v>34164</v>
      </c>
      <c r="C1322" s="127" t="s">
        <v>3</v>
      </c>
      <c r="D1322" s="122">
        <v>7.96</v>
      </c>
      <c r="E1322" s="129">
        <f t="shared" si="20"/>
        <v>6.61</v>
      </c>
      <c r="F1322" s="130"/>
    </row>
    <row r="1323" spans="1:6">
      <c r="A1323" s="127">
        <v>43003</v>
      </c>
      <c r="B1323" s="128" t="s">
        <v>8925</v>
      </c>
      <c r="C1323" s="127" t="s">
        <v>7</v>
      </c>
      <c r="D1323" s="122">
        <v>140.02000000000001</v>
      </c>
      <c r="E1323" s="129">
        <f t="shared" si="20"/>
        <v>116.24</v>
      </c>
      <c r="F1323" s="130" t="s">
        <v>8118</v>
      </c>
    </row>
    <row r="1324" spans="1:6">
      <c r="A1324" s="127">
        <v>43004</v>
      </c>
      <c r="B1324" s="128" t="s">
        <v>8926</v>
      </c>
      <c r="C1324" s="127" t="s">
        <v>3</v>
      </c>
      <c r="D1324" s="122">
        <v>44.48</v>
      </c>
      <c r="E1324" s="129">
        <f t="shared" si="20"/>
        <v>36.92</v>
      </c>
      <c r="F1324" s="130"/>
    </row>
    <row r="1325" spans="1:6">
      <c r="A1325" s="127">
        <v>43005</v>
      </c>
      <c r="B1325" s="128" t="s">
        <v>8927</v>
      </c>
      <c r="C1325" s="127" t="s">
        <v>1</v>
      </c>
      <c r="D1325" s="122">
        <v>40.229999999999997</v>
      </c>
      <c r="E1325" s="129">
        <f t="shared" si="20"/>
        <v>33.4</v>
      </c>
      <c r="F1325" s="130"/>
    </row>
    <row r="1326" spans="1:6">
      <c r="A1326" s="127">
        <v>43006</v>
      </c>
      <c r="B1326" s="128" t="s">
        <v>8928</v>
      </c>
      <c r="C1326" s="127" t="s">
        <v>1</v>
      </c>
      <c r="D1326" s="122">
        <v>65.05</v>
      </c>
      <c r="E1326" s="129">
        <f t="shared" si="20"/>
        <v>54</v>
      </c>
      <c r="F1326" s="130"/>
    </row>
    <row r="1327" spans="1:6">
      <c r="A1327" s="127">
        <v>43007</v>
      </c>
      <c r="B1327" s="128" t="s">
        <v>8929</v>
      </c>
      <c r="C1327" s="127" t="s">
        <v>1</v>
      </c>
      <c r="D1327" s="122">
        <v>21.16</v>
      </c>
      <c r="E1327" s="129">
        <f t="shared" si="20"/>
        <v>17.57</v>
      </c>
      <c r="F1327" s="130"/>
    </row>
    <row r="1328" spans="1:6">
      <c r="A1328" s="127">
        <v>43008</v>
      </c>
      <c r="B1328" s="128" t="s">
        <v>8930</v>
      </c>
      <c r="C1328" s="127" t="s">
        <v>1</v>
      </c>
      <c r="D1328" s="122">
        <v>59.3</v>
      </c>
      <c r="E1328" s="129">
        <f t="shared" si="20"/>
        <v>49.23</v>
      </c>
      <c r="F1328" s="130"/>
    </row>
    <row r="1329" spans="1:6">
      <c r="A1329" s="127">
        <v>43009</v>
      </c>
      <c r="B1329" s="128" t="s">
        <v>8931</v>
      </c>
      <c r="C1329" s="127" t="s">
        <v>3</v>
      </c>
      <c r="D1329" s="122">
        <v>98.47</v>
      </c>
      <c r="E1329" s="129">
        <f t="shared" si="20"/>
        <v>81.739999999999995</v>
      </c>
      <c r="F1329" s="130"/>
    </row>
    <row r="1330" spans="1:6" ht="40.5">
      <c r="A1330" s="127">
        <v>43018</v>
      </c>
      <c r="B1330" s="128" t="s">
        <v>34165</v>
      </c>
      <c r="C1330" s="127" t="s">
        <v>1</v>
      </c>
      <c r="D1330" s="122">
        <v>62.63</v>
      </c>
      <c r="E1330" s="129">
        <f t="shared" si="20"/>
        <v>51.99</v>
      </c>
      <c r="F1330" s="130" t="s">
        <v>8118</v>
      </c>
    </row>
    <row r="1331" spans="1:6" ht="40.5">
      <c r="A1331" s="127">
        <v>43026</v>
      </c>
      <c r="B1331" s="128" t="s">
        <v>34166</v>
      </c>
      <c r="C1331" s="127" t="s">
        <v>1</v>
      </c>
      <c r="D1331" s="122">
        <v>25.42</v>
      </c>
      <c r="E1331" s="129">
        <f t="shared" si="20"/>
        <v>21.1</v>
      </c>
      <c r="F1331" s="130"/>
    </row>
    <row r="1332" spans="1:6" ht="40.5">
      <c r="A1332" s="127">
        <v>43033</v>
      </c>
      <c r="B1332" s="128" t="s">
        <v>34167</v>
      </c>
      <c r="C1332" s="127" t="s">
        <v>8092</v>
      </c>
      <c r="D1332" s="122">
        <v>1132.58</v>
      </c>
      <c r="E1332" s="129">
        <f t="shared" si="20"/>
        <v>940.2</v>
      </c>
      <c r="F1332" s="130" t="s">
        <v>8118</v>
      </c>
    </row>
    <row r="1333" spans="1:6" ht="27">
      <c r="A1333" s="127">
        <v>43037</v>
      </c>
      <c r="B1333" s="128" t="s">
        <v>8932</v>
      </c>
      <c r="C1333" s="127" t="s">
        <v>7</v>
      </c>
      <c r="D1333" s="122">
        <v>58.89</v>
      </c>
      <c r="E1333" s="129">
        <f t="shared" si="20"/>
        <v>48.89</v>
      </c>
      <c r="F1333" s="130"/>
    </row>
    <row r="1334" spans="1:6" ht="40.5">
      <c r="A1334" s="127">
        <v>43038</v>
      </c>
      <c r="B1334" s="128" t="s">
        <v>34168</v>
      </c>
      <c r="C1334" s="127" t="s">
        <v>8092</v>
      </c>
      <c r="D1334" s="122">
        <v>107.92</v>
      </c>
      <c r="E1334" s="129">
        <f t="shared" si="20"/>
        <v>89.59</v>
      </c>
      <c r="F1334" s="130" t="s">
        <v>8118</v>
      </c>
    </row>
    <row r="1335" spans="1:6">
      <c r="A1335" s="127">
        <v>43039</v>
      </c>
      <c r="B1335" s="128" t="s">
        <v>8933</v>
      </c>
      <c r="C1335" s="127" t="s">
        <v>3</v>
      </c>
      <c r="D1335" s="122">
        <v>5.46</v>
      </c>
      <c r="E1335" s="129">
        <f t="shared" si="20"/>
        <v>4.53</v>
      </c>
      <c r="F1335" s="130"/>
    </row>
    <row r="1336" spans="1:6" ht="40.5">
      <c r="A1336" s="127">
        <v>43040</v>
      </c>
      <c r="B1336" s="128" t="s">
        <v>34169</v>
      </c>
      <c r="C1336" s="127" t="s">
        <v>3</v>
      </c>
      <c r="D1336" s="122">
        <v>62.78</v>
      </c>
      <c r="E1336" s="129">
        <f t="shared" si="20"/>
        <v>52.12</v>
      </c>
      <c r="F1336" s="130"/>
    </row>
    <row r="1337" spans="1:6">
      <c r="A1337" s="127">
        <v>43042</v>
      </c>
      <c r="B1337" s="128" t="s">
        <v>8934</v>
      </c>
      <c r="C1337" s="127" t="s">
        <v>3</v>
      </c>
      <c r="D1337" s="122">
        <v>3.76</v>
      </c>
      <c r="E1337" s="129">
        <f t="shared" si="20"/>
        <v>3.12</v>
      </c>
      <c r="F1337" s="130"/>
    </row>
    <row r="1338" spans="1:6" ht="27">
      <c r="A1338" s="127">
        <v>43043</v>
      </c>
      <c r="B1338" s="128" t="s">
        <v>8935</v>
      </c>
      <c r="C1338" s="127" t="s">
        <v>8092</v>
      </c>
      <c r="D1338" s="122">
        <v>2631.38</v>
      </c>
      <c r="E1338" s="129">
        <f t="shared" si="20"/>
        <v>2184.41</v>
      </c>
      <c r="F1338" s="130"/>
    </row>
    <row r="1339" spans="1:6">
      <c r="A1339" s="127">
        <v>43044</v>
      </c>
      <c r="B1339" s="128" t="s">
        <v>8936</v>
      </c>
      <c r="C1339" s="127" t="s">
        <v>8092</v>
      </c>
      <c r="D1339" s="122">
        <v>3035.11</v>
      </c>
      <c r="E1339" s="129">
        <f t="shared" si="20"/>
        <v>2519.56</v>
      </c>
      <c r="F1339" s="130"/>
    </row>
    <row r="1340" spans="1:6">
      <c r="A1340" s="127">
        <v>41169</v>
      </c>
      <c r="B1340" s="128" t="s">
        <v>8937</v>
      </c>
      <c r="C1340" s="127" t="s">
        <v>8092</v>
      </c>
      <c r="D1340" s="122">
        <v>3572.14</v>
      </c>
      <c r="E1340" s="129">
        <f t="shared" si="20"/>
        <v>2965.37</v>
      </c>
      <c r="F1340" s="130"/>
    </row>
    <row r="1341" spans="1:6">
      <c r="A1341" s="127">
        <v>41170</v>
      </c>
      <c r="B1341" s="128" t="s">
        <v>8938</v>
      </c>
      <c r="C1341" s="127" t="s">
        <v>8092</v>
      </c>
      <c r="D1341" s="122">
        <v>3921.46</v>
      </c>
      <c r="E1341" s="129">
        <f t="shared" si="20"/>
        <v>3255.36</v>
      </c>
      <c r="F1341" s="130"/>
    </row>
    <row r="1342" spans="1:6">
      <c r="A1342" s="127">
        <v>41171</v>
      </c>
      <c r="B1342" s="128" t="s">
        <v>8939</v>
      </c>
      <c r="C1342" s="127" t="s">
        <v>8092</v>
      </c>
      <c r="D1342" s="122">
        <v>4666.09</v>
      </c>
      <c r="E1342" s="129">
        <f t="shared" si="20"/>
        <v>3873.5</v>
      </c>
      <c r="F1342" s="130"/>
    </row>
    <row r="1343" spans="1:6">
      <c r="A1343" s="127">
        <v>43046</v>
      </c>
      <c r="B1343" s="128" t="s">
        <v>8940</v>
      </c>
      <c r="C1343" s="127" t="s">
        <v>8092</v>
      </c>
      <c r="D1343" s="122">
        <v>1501.72</v>
      </c>
      <c r="E1343" s="129">
        <f t="shared" si="20"/>
        <v>1246.6400000000001</v>
      </c>
      <c r="F1343" s="130"/>
    </row>
    <row r="1344" spans="1:6">
      <c r="A1344" s="127">
        <v>43047</v>
      </c>
      <c r="B1344" s="128" t="s">
        <v>8941</v>
      </c>
      <c r="C1344" s="127" t="s">
        <v>8092</v>
      </c>
      <c r="D1344" s="122">
        <v>1904.39</v>
      </c>
      <c r="E1344" s="129">
        <f t="shared" si="20"/>
        <v>1580.91</v>
      </c>
      <c r="F1344" s="130"/>
    </row>
    <row r="1345" spans="1:6">
      <c r="A1345" s="127">
        <v>43048</v>
      </c>
      <c r="B1345" s="128" t="s">
        <v>8942</v>
      </c>
      <c r="C1345" s="127" t="s">
        <v>8092</v>
      </c>
      <c r="D1345" s="122">
        <v>2300.1799999999998</v>
      </c>
      <c r="E1345" s="129">
        <f t="shared" si="20"/>
        <v>1909.47</v>
      </c>
      <c r="F1345" s="130"/>
    </row>
    <row r="1346" spans="1:6" ht="27">
      <c r="A1346" s="127">
        <v>43050</v>
      </c>
      <c r="B1346" s="128" t="s">
        <v>8943</v>
      </c>
      <c r="C1346" s="127" t="s">
        <v>8092</v>
      </c>
      <c r="D1346" s="122">
        <v>4025.38</v>
      </c>
      <c r="E1346" s="129">
        <f t="shared" ref="E1346:E1409" si="21">ROUND((D1346/(1+$K$1))*(1+$M$1),2)</f>
        <v>3341.62</v>
      </c>
      <c r="F1346" s="130" t="s">
        <v>8118</v>
      </c>
    </row>
    <row r="1347" spans="1:6" ht="27">
      <c r="A1347" s="127">
        <v>43051</v>
      </c>
      <c r="B1347" s="128" t="s">
        <v>34170</v>
      </c>
      <c r="C1347" s="127" t="s">
        <v>8092</v>
      </c>
      <c r="D1347" s="122">
        <v>4456.6099999999997</v>
      </c>
      <c r="E1347" s="129">
        <f t="shared" si="21"/>
        <v>3699.6</v>
      </c>
      <c r="F1347" s="130" t="s">
        <v>8118</v>
      </c>
    </row>
    <row r="1348" spans="1:6" ht="27">
      <c r="A1348" s="127">
        <v>43052</v>
      </c>
      <c r="B1348" s="128" t="s">
        <v>34171</v>
      </c>
      <c r="C1348" s="127" t="s">
        <v>8092</v>
      </c>
      <c r="D1348" s="122">
        <v>4887.82</v>
      </c>
      <c r="E1348" s="129">
        <f t="shared" si="21"/>
        <v>4057.57</v>
      </c>
      <c r="F1348" s="130" t="s">
        <v>8118</v>
      </c>
    </row>
    <row r="1349" spans="1:6" ht="27">
      <c r="A1349" s="127">
        <v>43053</v>
      </c>
      <c r="B1349" s="128" t="s">
        <v>34172</v>
      </c>
      <c r="C1349" s="127" t="s">
        <v>8092</v>
      </c>
      <c r="D1349" s="122">
        <v>5319.05</v>
      </c>
      <c r="E1349" s="129">
        <f t="shared" si="21"/>
        <v>4415.55</v>
      </c>
      <c r="F1349" s="130" t="s">
        <v>8118</v>
      </c>
    </row>
    <row r="1350" spans="1:6" ht="40.5">
      <c r="A1350" s="127">
        <v>43054</v>
      </c>
      <c r="B1350" s="128" t="s">
        <v>34173</v>
      </c>
      <c r="C1350" s="127" t="s">
        <v>3</v>
      </c>
      <c r="D1350" s="122">
        <v>12.22</v>
      </c>
      <c r="E1350" s="129">
        <f t="shared" si="21"/>
        <v>10.14</v>
      </c>
      <c r="F1350" s="130"/>
    </row>
    <row r="1351" spans="1:6" ht="27">
      <c r="A1351" s="127">
        <v>43055</v>
      </c>
      <c r="B1351" s="128" t="s">
        <v>34174</v>
      </c>
      <c r="C1351" s="127" t="s">
        <v>3</v>
      </c>
      <c r="D1351" s="122">
        <v>9.81</v>
      </c>
      <c r="E1351" s="129">
        <f t="shared" si="21"/>
        <v>8.14</v>
      </c>
      <c r="F1351" s="130"/>
    </row>
    <row r="1352" spans="1:6">
      <c r="A1352" s="127">
        <v>43056</v>
      </c>
      <c r="B1352" s="128" t="s">
        <v>8944</v>
      </c>
      <c r="C1352" s="127" t="s">
        <v>7</v>
      </c>
      <c r="D1352" s="122">
        <v>56.66</v>
      </c>
      <c r="E1352" s="129">
        <f t="shared" si="21"/>
        <v>47.04</v>
      </c>
      <c r="F1352" s="130" t="s">
        <v>8118</v>
      </c>
    </row>
    <row r="1353" spans="1:6">
      <c r="A1353" s="127">
        <v>43058</v>
      </c>
      <c r="B1353" s="128" t="s">
        <v>8945</v>
      </c>
      <c r="C1353" s="127" t="s">
        <v>7</v>
      </c>
      <c r="D1353" s="122">
        <v>111.88</v>
      </c>
      <c r="E1353" s="129">
        <f t="shared" si="21"/>
        <v>92.88</v>
      </c>
      <c r="F1353" s="130"/>
    </row>
    <row r="1354" spans="1:6">
      <c r="A1354" s="127">
        <v>43057</v>
      </c>
      <c r="B1354" s="128" t="s">
        <v>8946</v>
      </c>
      <c r="C1354" s="127" t="s">
        <v>7</v>
      </c>
      <c r="D1354" s="122">
        <v>77.16</v>
      </c>
      <c r="E1354" s="129">
        <f t="shared" si="21"/>
        <v>64.05</v>
      </c>
      <c r="F1354" s="130"/>
    </row>
    <row r="1355" spans="1:6">
      <c r="A1355" s="127">
        <v>43059</v>
      </c>
      <c r="B1355" s="128" t="s">
        <v>8947</v>
      </c>
      <c r="C1355" s="127" t="s">
        <v>7</v>
      </c>
      <c r="D1355" s="122">
        <v>48.44</v>
      </c>
      <c r="E1355" s="129">
        <f t="shared" si="21"/>
        <v>40.21</v>
      </c>
      <c r="F1355" s="130"/>
    </row>
    <row r="1356" spans="1:6" ht="27">
      <c r="A1356" s="127">
        <v>43060</v>
      </c>
      <c r="B1356" s="128" t="s">
        <v>8948</v>
      </c>
      <c r="C1356" s="127" t="s">
        <v>8092</v>
      </c>
      <c r="D1356" s="122">
        <v>817.16</v>
      </c>
      <c r="E1356" s="129">
        <f t="shared" si="21"/>
        <v>678.36</v>
      </c>
      <c r="F1356" s="130" t="s">
        <v>8118</v>
      </c>
    </row>
    <row r="1357" spans="1:6">
      <c r="A1357" s="127">
        <v>43064</v>
      </c>
      <c r="B1357" s="128" t="s">
        <v>8949</v>
      </c>
      <c r="C1357" s="127" t="s">
        <v>1</v>
      </c>
      <c r="D1357" s="122">
        <v>20.91</v>
      </c>
      <c r="E1357" s="129">
        <f t="shared" si="21"/>
        <v>17.36</v>
      </c>
      <c r="F1357" s="130"/>
    </row>
    <row r="1358" spans="1:6">
      <c r="A1358" s="127">
        <v>43065</v>
      </c>
      <c r="B1358" s="128" t="s">
        <v>8950</v>
      </c>
      <c r="C1358" s="127" t="s">
        <v>1</v>
      </c>
      <c r="D1358" s="122">
        <v>24.65</v>
      </c>
      <c r="E1358" s="129">
        <f t="shared" si="21"/>
        <v>20.46</v>
      </c>
      <c r="F1358" s="130"/>
    </row>
    <row r="1359" spans="1:6">
      <c r="A1359" s="127">
        <v>43066</v>
      </c>
      <c r="B1359" s="128" t="s">
        <v>8951</v>
      </c>
      <c r="C1359" s="127" t="s">
        <v>1</v>
      </c>
      <c r="D1359" s="122">
        <v>32.75</v>
      </c>
      <c r="E1359" s="129">
        <f t="shared" si="21"/>
        <v>27.19</v>
      </c>
      <c r="F1359" s="130"/>
    </row>
    <row r="1360" spans="1:6">
      <c r="A1360" s="127">
        <v>43067</v>
      </c>
      <c r="B1360" s="128" t="s">
        <v>8952</v>
      </c>
      <c r="C1360" s="127" t="s">
        <v>1</v>
      </c>
      <c r="D1360" s="122">
        <v>80.680000000000007</v>
      </c>
      <c r="E1360" s="129">
        <f t="shared" si="21"/>
        <v>66.98</v>
      </c>
      <c r="F1360" s="130"/>
    </row>
    <row r="1361" spans="1:6" ht="27">
      <c r="A1361" s="127">
        <v>43063</v>
      </c>
      <c r="B1361" s="128" t="s">
        <v>34175</v>
      </c>
      <c r="C1361" s="127" t="s">
        <v>1</v>
      </c>
      <c r="D1361" s="122">
        <v>108.89</v>
      </c>
      <c r="E1361" s="129">
        <f t="shared" si="21"/>
        <v>90.39</v>
      </c>
      <c r="F1361" s="130"/>
    </row>
    <row r="1362" spans="1:6">
      <c r="A1362" s="127">
        <v>43068</v>
      </c>
      <c r="B1362" s="128" t="s">
        <v>8953</v>
      </c>
      <c r="C1362" s="127" t="s">
        <v>1</v>
      </c>
      <c r="D1362" s="122">
        <v>85.52</v>
      </c>
      <c r="E1362" s="129">
        <f t="shared" si="21"/>
        <v>70.989999999999995</v>
      </c>
      <c r="F1362" s="130"/>
    </row>
    <row r="1363" spans="1:6">
      <c r="A1363" s="127">
        <v>43069</v>
      </c>
      <c r="B1363" s="128" t="s">
        <v>8954</v>
      </c>
      <c r="C1363" s="127" t="s">
        <v>1</v>
      </c>
      <c r="D1363" s="122">
        <v>160.84</v>
      </c>
      <c r="E1363" s="129">
        <f t="shared" si="21"/>
        <v>133.52000000000001</v>
      </c>
      <c r="F1363" s="130" t="s">
        <v>8118</v>
      </c>
    </row>
    <row r="1364" spans="1:6" ht="27">
      <c r="A1364" s="127">
        <v>43071</v>
      </c>
      <c r="B1364" s="128" t="s">
        <v>8955</v>
      </c>
      <c r="C1364" s="127" t="s">
        <v>7</v>
      </c>
      <c r="D1364" s="122">
        <v>326.2</v>
      </c>
      <c r="E1364" s="129">
        <f t="shared" si="21"/>
        <v>270.79000000000002</v>
      </c>
      <c r="F1364" s="130" t="s">
        <v>8118</v>
      </c>
    </row>
    <row r="1365" spans="1:6" ht="27">
      <c r="A1365" s="127">
        <v>43078</v>
      </c>
      <c r="B1365" s="128" t="s">
        <v>8956</v>
      </c>
      <c r="C1365" s="127" t="s">
        <v>1</v>
      </c>
      <c r="D1365" s="122">
        <v>90.82</v>
      </c>
      <c r="E1365" s="129">
        <f t="shared" si="21"/>
        <v>75.39</v>
      </c>
      <c r="F1365" s="130"/>
    </row>
    <row r="1366" spans="1:6" ht="27">
      <c r="A1366" s="127">
        <v>43079</v>
      </c>
      <c r="B1366" s="128" t="s">
        <v>8957</v>
      </c>
      <c r="C1366" s="127" t="s">
        <v>1</v>
      </c>
      <c r="D1366" s="122">
        <v>94.77</v>
      </c>
      <c r="E1366" s="129">
        <f t="shared" si="21"/>
        <v>78.67</v>
      </c>
      <c r="F1366" s="130"/>
    </row>
    <row r="1367" spans="1:6">
      <c r="A1367" s="127">
        <v>43080</v>
      </c>
      <c r="B1367" s="128" t="s">
        <v>8958</v>
      </c>
      <c r="C1367" s="127" t="s">
        <v>1</v>
      </c>
      <c r="D1367" s="122">
        <v>80.89</v>
      </c>
      <c r="E1367" s="129">
        <f t="shared" si="21"/>
        <v>67.150000000000006</v>
      </c>
      <c r="F1367" s="130" t="s">
        <v>8118</v>
      </c>
    </row>
    <row r="1368" spans="1:6">
      <c r="A1368" s="127">
        <v>43081</v>
      </c>
      <c r="B1368" s="128" t="s">
        <v>8959</v>
      </c>
      <c r="C1368" s="127" t="s">
        <v>1</v>
      </c>
      <c r="D1368" s="122">
        <v>103.9</v>
      </c>
      <c r="E1368" s="129">
        <f t="shared" si="21"/>
        <v>86.25</v>
      </c>
      <c r="F1368" s="130"/>
    </row>
    <row r="1369" spans="1:6">
      <c r="A1369" s="127">
        <v>43085</v>
      </c>
      <c r="B1369" s="128" t="s">
        <v>8960</v>
      </c>
      <c r="C1369" s="127" t="s">
        <v>1</v>
      </c>
      <c r="D1369" s="122">
        <v>181.44</v>
      </c>
      <c r="E1369" s="129">
        <f t="shared" si="21"/>
        <v>150.62</v>
      </c>
      <c r="F1369" s="130"/>
    </row>
    <row r="1370" spans="1:6" ht="40.5">
      <c r="A1370" s="127">
        <v>43083</v>
      </c>
      <c r="B1370" s="128" t="s">
        <v>34176</v>
      </c>
      <c r="C1370" s="127" t="s">
        <v>1</v>
      </c>
      <c r="D1370" s="122">
        <v>89.91</v>
      </c>
      <c r="E1370" s="129">
        <f t="shared" si="21"/>
        <v>74.64</v>
      </c>
      <c r="F1370" s="130"/>
    </row>
    <row r="1371" spans="1:6" ht="40.5">
      <c r="A1371" s="127">
        <v>43084</v>
      </c>
      <c r="B1371" s="128" t="s">
        <v>34177</v>
      </c>
      <c r="C1371" s="127" t="s">
        <v>1</v>
      </c>
      <c r="D1371" s="122">
        <v>68.069999999999993</v>
      </c>
      <c r="E1371" s="129">
        <f t="shared" si="21"/>
        <v>56.51</v>
      </c>
      <c r="F1371" s="130"/>
    </row>
    <row r="1372" spans="1:6" ht="27">
      <c r="A1372" s="127">
        <v>43086</v>
      </c>
      <c r="B1372" s="128" t="s">
        <v>8961</v>
      </c>
      <c r="C1372" s="127" t="s">
        <v>8092</v>
      </c>
      <c r="D1372" s="122">
        <v>216.4</v>
      </c>
      <c r="E1372" s="129">
        <f t="shared" si="21"/>
        <v>179.64</v>
      </c>
      <c r="F1372" s="130" t="s">
        <v>8118</v>
      </c>
    </row>
    <row r="1373" spans="1:6">
      <c r="A1373" s="127">
        <v>43087</v>
      </c>
      <c r="B1373" s="128" t="s">
        <v>8962</v>
      </c>
      <c r="C1373" s="127" t="s">
        <v>8092</v>
      </c>
      <c r="D1373" s="122">
        <v>557.16999999999996</v>
      </c>
      <c r="E1373" s="129">
        <f t="shared" si="21"/>
        <v>462.53</v>
      </c>
      <c r="F1373" s="130" t="s">
        <v>8118</v>
      </c>
    </row>
    <row r="1374" spans="1:6" ht="27">
      <c r="A1374" s="127">
        <v>43089</v>
      </c>
      <c r="B1374" s="128" t="s">
        <v>8963</v>
      </c>
      <c r="C1374" s="127" t="s">
        <v>3</v>
      </c>
      <c r="D1374" s="122">
        <v>45.98</v>
      </c>
      <c r="E1374" s="129">
        <f t="shared" si="21"/>
        <v>38.17</v>
      </c>
      <c r="F1374" s="130"/>
    </row>
    <row r="1375" spans="1:6" ht="27">
      <c r="A1375" s="127">
        <v>43090</v>
      </c>
      <c r="B1375" s="128" t="s">
        <v>8964</v>
      </c>
      <c r="C1375" s="127" t="s">
        <v>3</v>
      </c>
      <c r="D1375" s="122">
        <v>35.18</v>
      </c>
      <c r="E1375" s="129">
        <f t="shared" si="21"/>
        <v>29.2</v>
      </c>
      <c r="F1375" s="130"/>
    </row>
    <row r="1376" spans="1:6" ht="40.5">
      <c r="A1376" s="127">
        <v>43088</v>
      </c>
      <c r="B1376" s="128" t="s">
        <v>34178</v>
      </c>
      <c r="C1376" s="127" t="s">
        <v>1</v>
      </c>
      <c r="D1376" s="122">
        <v>17.850000000000001</v>
      </c>
      <c r="E1376" s="129">
        <f t="shared" si="21"/>
        <v>14.82</v>
      </c>
      <c r="F1376" s="130" t="s">
        <v>8118</v>
      </c>
    </row>
    <row r="1377" spans="1:6">
      <c r="A1377" s="127">
        <v>43091</v>
      </c>
      <c r="B1377" s="128" t="s">
        <v>8965</v>
      </c>
      <c r="C1377" s="127" t="s">
        <v>8092</v>
      </c>
      <c r="D1377" s="122">
        <v>413.12</v>
      </c>
      <c r="E1377" s="129">
        <f t="shared" si="21"/>
        <v>342.95</v>
      </c>
      <c r="F1377" s="130" t="s">
        <v>8118</v>
      </c>
    </row>
    <row r="1378" spans="1:6" ht="40.5">
      <c r="A1378" s="127">
        <v>43092</v>
      </c>
      <c r="B1378" s="128" t="s">
        <v>34179</v>
      </c>
      <c r="C1378" s="127" t="s">
        <v>8523</v>
      </c>
      <c r="D1378" s="122">
        <v>27.83</v>
      </c>
      <c r="E1378" s="129">
        <f t="shared" si="21"/>
        <v>23.1</v>
      </c>
      <c r="F1378" s="130"/>
    </row>
    <row r="1379" spans="1:6" ht="40.5">
      <c r="A1379" s="127">
        <v>43093</v>
      </c>
      <c r="B1379" s="128" t="s">
        <v>34180</v>
      </c>
      <c r="C1379" s="127" t="s">
        <v>8523</v>
      </c>
      <c r="D1379" s="122">
        <v>37.659999999999997</v>
      </c>
      <c r="E1379" s="129">
        <f t="shared" si="21"/>
        <v>31.26</v>
      </c>
      <c r="F1379" s="130"/>
    </row>
    <row r="1380" spans="1:6" ht="40.5">
      <c r="A1380" s="127">
        <v>43094</v>
      </c>
      <c r="B1380" s="128" t="s">
        <v>34181</v>
      </c>
      <c r="C1380" s="127" t="s">
        <v>1</v>
      </c>
      <c r="D1380" s="122">
        <v>323.82</v>
      </c>
      <c r="E1380" s="129">
        <f t="shared" si="21"/>
        <v>268.82</v>
      </c>
      <c r="F1380" s="130" t="s">
        <v>8118</v>
      </c>
    </row>
    <row r="1381" spans="1:6" ht="40.5">
      <c r="A1381" s="127">
        <v>43095</v>
      </c>
      <c r="B1381" s="128" t="s">
        <v>34182</v>
      </c>
      <c r="C1381" s="127" t="s">
        <v>1</v>
      </c>
      <c r="D1381" s="122">
        <v>451.78</v>
      </c>
      <c r="E1381" s="129">
        <f t="shared" si="21"/>
        <v>375.04</v>
      </c>
      <c r="F1381" s="130" t="s">
        <v>8118</v>
      </c>
    </row>
    <row r="1382" spans="1:6">
      <c r="A1382" s="127">
        <v>43096</v>
      </c>
      <c r="B1382" s="128" t="s">
        <v>8966</v>
      </c>
      <c r="C1382" s="127" t="s">
        <v>1</v>
      </c>
      <c r="D1382" s="122">
        <v>582.66999999999996</v>
      </c>
      <c r="E1382" s="129">
        <f t="shared" si="21"/>
        <v>483.7</v>
      </c>
      <c r="F1382" s="130"/>
    </row>
    <row r="1383" spans="1:6">
      <c r="A1383" s="127">
        <v>43098</v>
      </c>
      <c r="B1383" s="128" t="s">
        <v>8967</v>
      </c>
      <c r="C1383" s="127" t="s">
        <v>1</v>
      </c>
      <c r="D1383" s="122">
        <v>20.190000000000001</v>
      </c>
      <c r="E1383" s="129">
        <f t="shared" si="21"/>
        <v>16.760000000000002</v>
      </c>
      <c r="F1383" s="130"/>
    </row>
    <row r="1384" spans="1:6">
      <c r="A1384" s="127">
        <v>43097</v>
      </c>
      <c r="B1384" s="128" t="s">
        <v>8968</v>
      </c>
      <c r="C1384" s="127" t="s">
        <v>1</v>
      </c>
      <c r="D1384" s="122">
        <v>48.02</v>
      </c>
      <c r="E1384" s="129">
        <f t="shared" si="21"/>
        <v>39.86</v>
      </c>
      <c r="F1384" s="130"/>
    </row>
    <row r="1385" spans="1:6" ht="27">
      <c r="A1385" s="127">
        <v>43100</v>
      </c>
      <c r="B1385" s="128" t="s">
        <v>8969</v>
      </c>
      <c r="C1385" s="127" t="s">
        <v>1</v>
      </c>
      <c r="D1385" s="122">
        <v>40.72</v>
      </c>
      <c r="E1385" s="129">
        <f t="shared" si="21"/>
        <v>33.799999999999997</v>
      </c>
      <c r="F1385" s="130"/>
    </row>
    <row r="1386" spans="1:6" ht="27">
      <c r="A1386" s="127">
        <v>43101</v>
      </c>
      <c r="B1386" s="128" t="s">
        <v>8970</v>
      </c>
      <c r="C1386" s="127" t="s">
        <v>1</v>
      </c>
      <c r="D1386" s="122">
        <v>8.16</v>
      </c>
      <c r="E1386" s="129">
        <f t="shared" si="21"/>
        <v>6.77</v>
      </c>
      <c r="F1386" s="130"/>
    </row>
    <row r="1387" spans="1:6" ht="27">
      <c r="A1387" s="127">
        <v>43102</v>
      </c>
      <c r="B1387" s="128" t="s">
        <v>8971</v>
      </c>
      <c r="C1387" s="127" t="s">
        <v>1</v>
      </c>
      <c r="D1387" s="122">
        <v>8.8699999999999992</v>
      </c>
      <c r="E1387" s="129">
        <f t="shared" si="21"/>
        <v>7.36</v>
      </c>
      <c r="F1387" s="130"/>
    </row>
    <row r="1388" spans="1:6">
      <c r="A1388" s="127">
        <v>42614</v>
      </c>
      <c r="B1388" s="128" t="s">
        <v>8972</v>
      </c>
      <c r="C1388" s="127" t="s">
        <v>1</v>
      </c>
      <c r="D1388" s="122">
        <v>204.09</v>
      </c>
      <c r="E1388" s="129">
        <f t="shared" si="21"/>
        <v>169.42</v>
      </c>
      <c r="F1388" s="130" t="s">
        <v>8118</v>
      </c>
    </row>
    <row r="1389" spans="1:6" ht="40.5">
      <c r="A1389" s="127">
        <v>43104</v>
      </c>
      <c r="B1389" s="128" t="s">
        <v>34183</v>
      </c>
      <c r="C1389" s="127" t="s">
        <v>1</v>
      </c>
      <c r="D1389" s="122">
        <v>12.28</v>
      </c>
      <c r="E1389" s="129">
        <f t="shared" si="21"/>
        <v>10.19</v>
      </c>
      <c r="F1389" s="130"/>
    </row>
    <row r="1390" spans="1:6">
      <c r="A1390" s="127">
        <v>43105</v>
      </c>
      <c r="B1390" s="128" t="s">
        <v>8973</v>
      </c>
      <c r="C1390" s="127" t="s">
        <v>7</v>
      </c>
      <c r="D1390" s="122">
        <v>372.75</v>
      </c>
      <c r="E1390" s="129">
        <f t="shared" si="21"/>
        <v>309.43</v>
      </c>
      <c r="F1390" s="130" t="s">
        <v>8118</v>
      </c>
    </row>
    <row r="1391" spans="1:6">
      <c r="A1391" s="127">
        <v>43106</v>
      </c>
      <c r="B1391" s="128" t="s">
        <v>8974</v>
      </c>
      <c r="C1391" s="127" t="s">
        <v>7</v>
      </c>
      <c r="D1391" s="122">
        <v>203.24</v>
      </c>
      <c r="E1391" s="129">
        <f t="shared" si="21"/>
        <v>168.72</v>
      </c>
      <c r="F1391" s="130" t="s">
        <v>8118</v>
      </c>
    </row>
    <row r="1392" spans="1:6">
      <c r="A1392" s="127">
        <v>43111</v>
      </c>
      <c r="B1392" s="128" t="s">
        <v>8975</v>
      </c>
      <c r="C1392" s="127" t="s">
        <v>1</v>
      </c>
      <c r="D1392" s="122">
        <v>4.24</v>
      </c>
      <c r="E1392" s="129">
        <f t="shared" si="21"/>
        <v>3.52</v>
      </c>
      <c r="F1392" s="130"/>
    </row>
    <row r="1393" spans="1:6" ht="40.5">
      <c r="A1393" s="127">
        <v>41578</v>
      </c>
      <c r="B1393" s="128" t="s">
        <v>34184</v>
      </c>
      <c r="C1393" s="127" t="s">
        <v>8078</v>
      </c>
      <c r="D1393" s="122">
        <v>847.82</v>
      </c>
      <c r="E1393" s="129">
        <f t="shared" si="21"/>
        <v>703.81</v>
      </c>
      <c r="F1393" s="130"/>
    </row>
    <row r="1394" spans="1:6" ht="40.5">
      <c r="A1394" s="127">
        <v>42511</v>
      </c>
      <c r="B1394" s="128" t="s">
        <v>34185</v>
      </c>
      <c r="C1394" s="127" t="s">
        <v>8078</v>
      </c>
      <c r="D1394" s="122">
        <v>786.16</v>
      </c>
      <c r="E1394" s="129">
        <f t="shared" si="21"/>
        <v>652.62</v>
      </c>
      <c r="F1394" s="130"/>
    </row>
    <row r="1395" spans="1:6">
      <c r="A1395" s="127">
        <v>41579</v>
      </c>
      <c r="B1395" s="128" t="s">
        <v>8976</v>
      </c>
      <c r="C1395" s="127" t="s">
        <v>8078</v>
      </c>
      <c r="D1395" s="122">
        <v>513.83000000000004</v>
      </c>
      <c r="E1395" s="129">
        <f t="shared" si="21"/>
        <v>426.55</v>
      </c>
      <c r="F1395" s="130"/>
    </row>
    <row r="1396" spans="1:6" ht="40.5">
      <c r="A1396" s="127">
        <v>41494</v>
      </c>
      <c r="B1396" s="128" t="s">
        <v>34186</v>
      </c>
      <c r="C1396" s="127" t="s">
        <v>8078</v>
      </c>
      <c r="D1396" s="122">
        <v>1150.98</v>
      </c>
      <c r="E1396" s="129">
        <f t="shared" si="21"/>
        <v>955.47</v>
      </c>
      <c r="F1396" s="130"/>
    </row>
    <row r="1397" spans="1:6" ht="40.5">
      <c r="A1397" s="127">
        <v>41678</v>
      </c>
      <c r="B1397" s="128" t="s">
        <v>34187</v>
      </c>
      <c r="C1397" s="127" t="s">
        <v>8078</v>
      </c>
      <c r="D1397" s="122">
        <v>842.68</v>
      </c>
      <c r="E1397" s="129">
        <f t="shared" si="21"/>
        <v>699.54</v>
      </c>
      <c r="F1397" s="130"/>
    </row>
    <row r="1398" spans="1:6" ht="40.5">
      <c r="A1398" s="127">
        <v>41455</v>
      </c>
      <c r="B1398" s="128" t="s">
        <v>34188</v>
      </c>
      <c r="C1398" s="127" t="s">
        <v>8078</v>
      </c>
      <c r="D1398" s="122">
        <v>1788.14</v>
      </c>
      <c r="E1398" s="129">
        <f t="shared" si="21"/>
        <v>1484.4</v>
      </c>
      <c r="F1398" s="130"/>
    </row>
    <row r="1399" spans="1:6" ht="40.5">
      <c r="A1399" s="127">
        <v>41456</v>
      </c>
      <c r="B1399" s="128" t="s">
        <v>34189</v>
      </c>
      <c r="C1399" s="127" t="s">
        <v>8078</v>
      </c>
      <c r="D1399" s="122">
        <v>2774.7</v>
      </c>
      <c r="E1399" s="129">
        <f t="shared" si="21"/>
        <v>2303.39</v>
      </c>
      <c r="F1399" s="130"/>
    </row>
    <row r="1400" spans="1:6" ht="40.5">
      <c r="A1400" s="127">
        <v>41580</v>
      </c>
      <c r="B1400" s="128" t="s">
        <v>34190</v>
      </c>
      <c r="C1400" s="127" t="s">
        <v>8078</v>
      </c>
      <c r="D1400" s="122">
        <v>863.24</v>
      </c>
      <c r="E1400" s="129">
        <f t="shared" si="21"/>
        <v>716.61</v>
      </c>
      <c r="F1400" s="130"/>
    </row>
    <row r="1401" spans="1:6">
      <c r="A1401" s="127">
        <v>41454</v>
      </c>
      <c r="B1401" s="128" t="s">
        <v>8977</v>
      </c>
      <c r="C1401" s="127" t="s">
        <v>8078</v>
      </c>
      <c r="D1401" s="122">
        <v>576.52</v>
      </c>
      <c r="E1401" s="129">
        <f t="shared" si="21"/>
        <v>478.59</v>
      </c>
      <c r="F1401" s="130"/>
    </row>
    <row r="1402" spans="1:6" ht="27">
      <c r="A1402" s="127">
        <v>41498</v>
      </c>
      <c r="B1402" s="128" t="s">
        <v>34191</v>
      </c>
      <c r="C1402" s="127" t="s">
        <v>3</v>
      </c>
      <c r="D1402" s="122">
        <v>674.67</v>
      </c>
      <c r="E1402" s="129">
        <f t="shared" si="21"/>
        <v>560.07000000000005</v>
      </c>
      <c r="F1402" s="130"/>
    </row>
    <row r="1403" spans="1:6" ht="40.5">
      <c r="A1403" s="127">
        <v>41531</v>
      </c>
      <c r="B1403" s="128" t="s">
        <v>34192</v>
      </c>
      <c r="C1403" s="127" t="s">
        <v>3</v>
      </c>
      <c r="D1403" s="122">
        <v>466.17</v>
      </c>
      <c r="E1403" s="129">
        <f t="shared" si="21"/>
        <v>386.99</v>
      </c>
      <c r="F1403" s="130"/>
    </row>
    <row r="1404" spans="1:6">
      <c r="A1404" s="127">
        <v>41557</v>
      </c>
      <c r="B1404" s="128" t="s">
        <v>8978</v>
      </c>
      <c r="C1404" s="127" t="s">
        <v>1</v>
      </c>
      <c r="D1404" s="122">
        <v>174.79</v>
      </c>
      <c r="E1404" s="129">
        <f t="shared" si="21"/>
        <v>145.1</v>
      </c>
      <c r="F1404" s="130"/>
    </row>
    <row r="1405" spans="1:6" ht="40.5">
      <c r="A1405" s="127">
        <v>41506</v>
      </c>
      <c r="B1405" s="128" t="s">
        <v>34193</v>
      </c>
      <c r="C1405" s="127" t="s">
        <v>3</v>
      </c>
      <c r="D1405" s="122">
        <v>49.21</v>
      </c>
      <c r="E1405" s="129">
        <f t="shared" si="21"/>
        <v>40.85</v>
      </c>
      <c r="F1405" s="130"/>
    </row>
    <row r="1406" spans="1:6" ht="40.5">
      <c r="A1406" s="127">
        <v>41505</v>
      </c>
      <c r="B1406" s="128" t="s">
        <v>34194</v>
      </c>
      <c r="C1406" s="127" t="s">
        <v>3</v>
      </c>
      <c r="D1406" s="122">
        <v>104.06</v>
      </c>
      <c r="E1406" s="129">
        <f t="shared" si="21"/>
        <v>86.38</v>
      </c>
      <c r="F1406" s="130"/>
    </row>
    <row r="1407" spans="1:6" ht="40.5">
      <c r="A1407" s="127">
        <v>41528</v>
      </c>
      <c r="B1407" s="128" t="s">
        <v>34195</v>
      </c>
      <c r="C1407" s="127" t="s">
        <v>3</v>
      </c>
      <c r="D1407" s="122">
        <v>238.96</v>
      </c>
      <c r="E1407" s="129">
        <f t="shared" si="21"/>
        <v>198.37</v>
      </c>
      <c r="F1407" s="130"/>
    </row>
    <row r="1408" spans="1:6">
      <c r="A1408" s="127">
        <v>41546</v>
      </c>
      <c r="B1408" s="128" t="s">
        <v>8979</v>
      </c>
      <c r="C1408" s="127" t="s">
        <v>42</v>
      </c>
      <c r="D1408" s="122">
        <v>227.67</v>
      </c>
      <c r="E1408" s="129">
        <f t="shared" si="21"/>
        <v>189</v>
      </c>
      <c r="F1408" s="130"/>
    </row>
    <row r="1409" spans="1:6">
      <c r="A1409" s="127">
        <v>41545</v>
      </c>
      <c r="B1409" s="128" t="s">
        <v>8980</v>
      </c>
      <c r="C1409" s="127" t="s">
        <v>42</v>
      </c>
      <c r="D1409" s="122">
        <v>195.94</v>
      </c>
      <c r="E1409" s="129">
        <f t="shared" si="21"/>
        <v>162.66</v>
      </c>
      <c r="F1409" s="130"/>
    </row>
    <row r="1410" spans="1:6">
      <c r="A1410" s="127">
        <v>41547</v>
      </c>
      <c r="B1410" s="128" t="s">
        <v>8981</v>
      </c>
      <c r="C1410" s="127" t="s">
        <v>42</v>
      </c>
      <c r="D1410" s="122">
        <v>191.28</v>
      </c>
      <c r="E1410" s="129">
        <f t="shared" ref="E1410:E1473" si="22">ROUND((D1410/(1+$K$1))*(1+$M$1),2)</f>
        <v>158.79</v>
      </c>
      <c r="F1410" s="130"/>
    </row>
    <row r="1411" spans="1:6">
      <c r="A1411" s="127">
        <v>41497</v>
      </c>
      <c r="B1411" s="128" t="s">
        <v>8982</v>
      </c>
      <c r="C1411" s="127" t="s">
        <v>8092</v>
      </c>
      <c r="D1411" s="122">
        <v>2466.4</v>
      </c>
      <c r="E1411" s="129">
        <f t="shared" si="22"/>
        <v>2047.45</v>
      </c>
      <c r="F1411" s="130"/>
    </row>
    <row r="1412" spans="1:6">
      <c r="A1412" s="127">
        <v>41495</v>
      </c>
      <c r="B1412" s="128" t="s">
        <v>8983</v>
      </c>
      <c r="C1412" s="127" t="s">
        <v>8092</v>
      </c>
      <c r="D1412" s="122">
        <v>678.26</v>
      </c>
      <c r="E1412" s="129">
        <f t="shared" si="22"/>
        <v>563.04999999999995</v>
      </c>
      <c r="F1412" s="130"/>
    </row>
    <row r="1413" spans="1:6">
      <c r="A1413" s="127">
        <v>41496</v>
      </c>
      <c r="B1413" s="128" t="s">
        <v>8984</v>
      </c>
      <c r="C1413" s="127" t="s">
        <v>8092</v>
      </c>
      <c r="D1413" s="122">
        <v>1438.72</v>
      </c>
      <c r="E1413" s="129">
        <f t="shared" si="22"/>
        <v>1194.3399999999999</v>
      </c>
      <c r="F1413" s="130"/>
    </row>
    <row r="1414" spans="1:6">
      <c r="A1414" s="127">
        <v>41544</v>
      </c>
      <c r="B1414" s="128" t="s">
        <v>8985</v>
      </c>
      <c r="C1414" s="127" t="s">
        <v>42</v>
      </c>
      <c r="D1414" s="122">
        <v>359.51</v>
      </c>
      <c r="E1414" s="129">
        <f t="shared" si="22"/>
        <v>298.44</v>
      </c>
      <c r="F1414" s="130"/>
    </row>
    <row r="1415" spans="1:6">
      <c r="A1415" s="127">
        <v>41500</v>
      </c>
      <c r="B1415" s="128" t="s">
        <v>8986</v>
      </c>
      <c r="C1415" s="127" t="s">
        <v>3</v>
      </c>
      <c r="D1415" s="122">
        <v>279.98</v>
      </c>
      <c r="E1415" s="129">
        <f t="shared" si="22"/>
        <v>232.42</v>
      </c>
      <c r="F1415" s="130"/>
    </row>
    <row r="1416" spans="1:6" ht="27">
      <c r="A1416" s="127">
        <v>41501</v>
      </c>
      <c r="B1416" s="128" t="s">
        <v>8987</v>
      </c>
      <c r="C1416" s="127" t="s">
        <v>1</v>
      </c>
      <c r="D1416" s="122">
        <v>39.94</v>
      </c>
      <c r="E1416" s="129">
        <f t="shared" si="22"/>
        <v>33.159999999999997</v>
      </c>
      <c r="F1416" s="130"/>
    </row>
    <row r="1417" spans="1:6" ht="27">
      <c r="A1417" s="127">
        <v>41499</v>
      </c>
      <c r="B1417" s="128" t="s">
        <v>8988</v>
      </c>
      <c r="C1417" s="127" t="s">
        <v>1</v>
      </c>
      <c r="D1417" s="122">
        <v>331.21</v>
      </c>
      <c r="E1417" s="129">
        <f t="shared" si="22"/>
        <v>274.95</v>
      </c>
      <c r="F1417" s="130"/>
    </row>
    <row r="1418" spans="1:6" ht="40.5">
      <c r="A1418" s="127">
        <v>41503</v>
      </c>
      <c r="B1418" s="128" t="s">
        <v>34196</v>
      </c>
      <c r="C1418" s="127" t="s">
        <v>1</v>
      </c>
      <c r="D1418" s="122">
        <v>472.29</v>
      </c>
      <c r="E1418" s="129">
        <f t="shared" si="22"/>
        <v>392.07</v>
      </c>
      <c r="F1418" s="130"/>
    </row>
    <row r="1419" spans="1:6" ht="40.5">
      <c r="A1419" s="127">
        <v>41530</v>
      </c>
      <c r="B1419" s="128" t="s">
        <v>34197</v>
      </c>
      <c r="C1419" s="127" t="s">
        <v>3</v>
      </c>
      <c r="D1419" s="122">
        <v>372.87</v>
      </c>
      <c r="E1419" s="129">
        <f t="shared" si="22"/>
        <v>309.52999999999997</v>
      </c>
      <c r="F1419" s="130"/>
    </row>
    <row r="1420" spans="1:6" ht="27">
      <c r="A1420" s="127">
        <v>41527</v>
      </c>
      <c r="B1420" s="128" t="s">
        <v>8989</v>
      </c>
      <c r="C1420" s="127" t="s">
        <v>8092</v>
      </c>
      <c r="D1420" s="122">
        <v>1965.19</v>
      </c>
      <c r="E1420" s="129">
        <f t="shared" si="22"/>
        <v>1631.38</v>
      </c>
      <c r="F1420" s="130"/>
    </row>
    <row r="1421" spans="1:6" ht="40.5">
      <c r="A1421" s="127">
        <v>41529</v>
      </c>
      <c r="B1421" s="128" t="s">
        <v>34198</v>
      </c>
      <c r="C1421" s="127" t="s">
        <v>8092</v>
      </c>
      <c r="D1421" s="122">
        <v>23252.400000000001</v>
      </c>
      <c r="E1421" s="129">
        <f t="shared" si="22"/>
        <v>19302.72</v>
      </c>
      <c r="F1421" s="130"/>
    </row>
    <row r="1422" spans="1:6">
      <c r="A1422" s="127">
        <v>41555</v>
      </c>
      <c r="B1422" s="128" t="s">
        <v>8990</v>
      </c>
      <c r="C1422" s="127" t="s">
        <v>8092</v>
      </c>
      <c r="D1422" s="122">
        <v>6014.48</v>
      </c>
      <c r="E1422" s="129">
        <f t="shared" si="22"/>
        <v>4992.8500000000004</v>
      </c>
      <c r="F1422" s="130"/>
    </row>
    <row r="1423" spans="1:6" ht="27">
      <c r="A1423" s="127">
        <v>100883</v>
      </c>
      <c r="B1423" s="128" t="s">
        <v>8991</v>
      </c>
      <c r="C1423" s="127" t="s">
        <v>1</v>
      </c>
      <c r="D1423" s="122">
        <v>193.06</v>
      </c>
      <c r="E1423" s="129">
        <f t="shared" si="22"/>
        <v>160.27000000000001</v>
      </c>
      <c r="F1423" s="130"/>
    </row>
    <row r="1424" spans="1:6" ht="40.5">
      <c r="A1424" s="127">
        <v>100882</v>
      </c>
      <c r="B1424" s="128" t="s">
        <v>34199</v>
      </c>
      <c r="C1424" s="127" t="s">
        <v>1</v>
      </c>
      <c r="D1424" s="122">
        <v>157.66999999999999</v>
      </c>
      <c r="E1424" s="129">
        <f t="shared" si="22"/>
        <v>130.88999999999999</v>
      </c>
      <c r="F1424" s="130"/>
    </row>
    <row r="1425" spans="1:6">
      <c r="A1425" s="127">
        <v>100390</v>
      </c>
      <c r="B1425" s="128" t="s">
        <v>34200</v>
      </c>
      <c r="C1425" s="127" t="s">
        <v>8992</v>
      </c>
      <c r="D1425" s="122">
        <v>0</v>
      </c>
      <c r="E1425" s="129">
        <f t="shared" si="22"/>
        <v>0</v>
      </c>
      <c r="F1425" s="130"/>
    </row>
    <row r="1426" spans="1:6">
      <c r="A1426" s="127" t="s">
        <v>34201</v>
      </c>
      <c r="B1426" s="128"/>
      <c r="C1426" s="127"/>
      <c r="D1426" s="122"/>
      <c r="E1426" s="129"/>
      <c r="F1426" s="130"/>
    </row>
    <row r="1427" spans="1:6">
      <c r="A1427" s="127" t="s">
        <v>34202</v>
      </c>
      <c r="B1427" s="128"/>
      <c r="C1427" s="127"/>
      <c r="D1427" s="122"/>
      <c r="E1427" s="129"/>
      <c r="F1427" s="130"/>
    </row>
    <row r="1428" spans="1:6">
      <c r="A1428" s="127">
        <v>102064</v>
      </c>
      <c r="B1428" s="128" t="s">
        <v>34203</v>
      </c>
      <c r="C1428" s="127" t="s">
        <v>8078</v>
      </c>
      <c r="D1428" s="122">
        <v>43.65</v>
      </c>
      <c r="E1428" s="129">
        <f t="shared" si="22"/>
        <v>36.24</v>
      </c>
      <c r="F1428" s="130"/>
    </row>
    <row r="1429" spans="1:6">
      <c r="A1429" s="127">
        <v>102070</v>
      </c>
      <c r="B1429" s="128" t="s">
        <v>34204</v>
      </c>
      <c r="C1429" s="127" t="s">
        <v>8092</v>
      </c>
      <c r="D1429" s="122">
        <v>13.38</v>
      </c>
      <c r="E1429" s="129">
        <f t="shared" si="22"/>
        <v>11.11</v>
      </c>
      <c r="F1429" s="130"/>
    </row>
    <row r="1430" spans="1:6" ht="40.5">
      <c r="A1430" s="127">
        <v>102592</v>
      </c>
      <c r="B1430" s="128" t="s">
        <v>34205</v>
      </c>
      <c r="C1430" s="127" t="s">
        <v>41</v>
      </c>
      <c r="D1430" s="122">
        <v>11.18</v>
      </c>
      <c r="E1430" s="129">
        <f t="shared" si="22"/>
        <v>9.2799999999999994</v>
      </c>
      <c r="F1430" s="130"/>
    </row>
    <row r="1431" spans="1:6" ht="40.5">
      <c r="A1431" s="127">
        <v>102591</v>
      </c>
      <c r="B1431" s="128" t="s">
        <v>34206</v>
      </c>
      <c r="C1431" s="127" t="s">
        <v>41</v>
      </c>
      <c r="D1431" s="122">
        <v>13.27</v>
      </c>
      <c r="E1431" s="129">
        <f t="shared" si="22"/>
        <v>11.02</v>
      </c>
      <c r="F1431" s="130"/>
    </row>
    <row r="1432" spans="1:6" ht="40.5">
      <c r="A1432" s="127">
        <v>102593</v>
      </c>
      <c r="B1432" s="128" t="s">
        <v>34207</v>
      </c>
      <c r="C1432" s="127" t="s">
        <v>41</v>
      </c>
      <c r="D1432" s="122">
        <v>16.55</v>
      </c>
      <c r="E1432" s="129">
        <f t="shared" si="22"/>
        <v>13.74</v>
      </c>
      <c r="F1432" s="130"/>
    </row>
    <row r="1433" spans="1:6">
      <c r="A1433" s="127">
        <v>101971</v>
      </c>
      <c r="B1433" s="128" t="s">
        <v>34208</v>
      </c>
      <c r="C1433" s="127" t="s">
        <v>8092</v>
      </c>
      <c r="D1433" s="122">
        <v>8.19</v>
      </c>
      <c r="E1433" s="129">
        <f t="shared" si="22"/>
        <v>6.8</v>
      </c>
      <c r="F1433" s="130"/>
    </row>
    <row r="1434" spans="1:6">
      <c r="A1434" s="127" t="s">
        <v>34209</v>
      </c>
      <c r="B1434" s="128"/>
      <c r="C1434" s="127"/>
      <c r="D1434" s="122"/>
      <c r="E1434" s="129"/>
      <c r="F1434" s="130"/>
    </row>
    <row r="1435" spans="1:6">
      <c r="A1435" s="127">
        <v>10035</v>
      </c>
      <c r="B1435" s="128" t="s">
        <v>34210</v>
      </c>
      <c r="C1435" s="127" t="s">
        <v>109</v>
      </c>
      <c r="D1435" s="122">
        <v>3.38</v>
      </c>
      <c r="E1435" s="129">
        <f t="shared" si="22"/>
        <v>2.81</v>
      </c>
      <c r="F1435" s="130"/>
    </row>
    <row r="1436" spans="1:6">
      <c r="A1436" s="127">
        <v>10553</v>
      </c>
      <c r="B1436" s="128" t="s">
        <v>34211</v>
      </c>
      <c r="C1436" s="127" t="s">
        <v>99</v>
      </c>
      <c r="D1436" s="122">
        <v>0</v>
      </c>
      <c r="E1436" s="129">
        <f t="shared" si="22"/>
        <v>0</v>
      </c>
      <c r="F1436" s="130"/>
    </row>
    <row r="1437" spans="1:6">
      <c r="A1437" s="127">
        <v>10772</v>
      </c>
      <c r="B1437" s="128" t="s">
        <v>34212</v>
      </c>
      <c r="C1437" s="127" t="s">
        <v>75</v>
      </c>
      <c r="D1437" s="122">
        <v>2995.25</v>
      </c>
      <c r="E1437" s="129">
        <f t="shared" si="22"/>
        <v>2486.4699999999998</v>
      </c>
      <c r="F1437" s="130"/>
    </row>
    <row r="1438" spans="1:6">
      <c r="A1438" s="127">
        <v>10001</v>
      </c>
      <c r="B1438" s="128" t="s">
        <v>34213</v>
      </c>
      <c r="C1438" s="127" t="s">
        <v>75</v>
      </c>
      <c r="D1438" s="122">
        <v>2825.52</v>
      </c>
      <c r="E1438" s="129">
        <f t="shared" si="22"/>
        <v>2345.5700000000002</v>
      </c>
      <c r="F1438" s="130"/>
    </row>
    <row r="1439" spans="1:6">
      <c r="A1439" s="127">
        <v>10006</v>
      </c>
      <c r="B1439" s="128" t="s">
        <v>34214</v>
      </c>
      <c r="C1439" s="127" t="s">
        <v>75</v>
      </c>
      <c r="D1439" s="122">
        <v>5077.79</v>
      </c>
      <c r="E1439" s="129">
        <f t="shared" si="22"/>
        <v>4215.2700000000004</v>
      </c>
      <c r="F1439" s="130"/>
    </row>
    <row r="1440" spans="1:6">
      <c r="A1440" s="127">
        <v>10029</v>
      </c>
      <c r="B1440" s="128" t="s">
        <v>34215</v>
      </c>
      <c r="C1440" s="127" t="s">
        <v>49</v>
      </c>
      <c r="D1440" s="122">
        <v>63.15</v>
      </c>
      <c r="E1440" s="129">
        <f t="shared" si="22"/>
        <v>52.42</v>
      </c>
      <c r="F1440" s="130"/>
    </row>
    <row r="1441" spans="1:6">
      <c r="A1441" s="127">
        <v>10028</v>
      </c>
      <c r="B1441" s="128" t="s">
        <v>34216</v>
      </c>
      <c r="C1441" s="127" t="s">
        <v>75</v>
      </c>
      <c r="D1441" s="122">
        <v>63150</v>
      </c>
      <c r="E1441" s="129">
        <f t="shared" si="22"/>
        <v>52423.26</v>
      </c>
      <c r="F1441" s="130"/>
    </row>
    <row r="1442" spans="1:6">
      <c r="A1442" s="127">
        <v>101195</v>
      </c>
      <c r="B1442" s="128" t="s">
        <v>34217</v>
      </c>
      <c r="C1442" s="127" t="s">
        <v>75</v>
      </c>
      <c r="D1442" s="122">
        <v>2340.58</v>
      </c>
      <c r="E1442" s="129">
        <f t="shared" si="22"/>
        <v>1943.01</v>
      </c>
      <c r="F1442" s="130"/>
    </row>
    <row r="1443" spans="1:6">
      <c r="A1443" s="127">
        <v>10777</v>
      </c>
      <c r="B1443" s="128" t="s">
        <v>34218</v>
      </c>
      <c r="C1443" s="127" t="s">
        <v>75</v>
      </c>
      <c r="D1443" s="122">
        <v>2875.17</v>
      </c>
      <c r="E1443" s="129">
        <f t="shared" si="22"/>
        <v>2386.79</v>
      </c>
      <c r="F1443" s="130"/>
    </row>
    <row r="1444" spans="1:6">
      <c r="A1444" s="127">
        <v>10011</v>
      </c>
      <c r="B1444" s="128" t="s">
        <v>34219</v>
      </c>
      <c r="C1444" s="127" t="s">
        <v>75</v>
      </c>
      <c r="D1444" s="122">
        <v>2184.7199999999998</v>
      </c>
      <c r="E1444" s="129">
        <f t="shared" si="22"/>
        <v>1813.62</v>
      </c>
      <c r="F1444" s="130"/>
    </row>
    <row r="1445" spans="1:6">
      <c r="A1445" s="127">
        <v>10022</v>
      </c>
      <c r="B1445" s="128" t="s">
        <v>34220</v>
      </c>
      <c r="C1445" s="127" t="s">
        <v>75</v>
      </c>
      <c r="D1445" s="122">
        <v>2741.51</v>
      </c>
      <c r="E1445" s="129">
        <f t="shared" si="22"/>
        <v>2275.83</v>
      </c>
      <c r="F1445" s="130"/>
    </row>
    <row r="1446" spans="1:6">
      <c r="A1446" s="127">
        <v>10008</v>
      </c>
      <c r="B1446" s="128" t="s">
        <v>34221</v>
      </c>
      <c r="C1446" s="127" t="s">
        <v>75</v>
      </c>
      <c r="D1446" s="122">
        <v>2421.5300000000002</v>
      </c>
      <c r="E1446" s="129">
        <f t="shared" si="22"/>
        <v>2010.21</v>
      </c>
      <c r="F1446" s="130"/>
    </row>
    <row r="1447" spans="1:6">
      <c r="A1447" s="127">
        <v>10009</v>
      </c>
      <c r="B1447" s="128" t="s">
        <v>34222</v>
      </c>
      <c r="C1447" s="127" t="s">
        <v>75</v>
      </c>
      <c r="D1447" s="122">
        <v>1992.7</v>
      </c>
      <c r="E1447" s="129">
        <f t="shared" si="22"/>
        <v>1654.22</v>
      </c>
      <c r="F1447" s="130"/>
    </row>
    <row r="1448" spans="1:6">
      <c r="A1448" s="127">
        <v>10020</v>
      </c>
      <c r="B1448" s="128" t="s">
        <v>34223</v>
      </c>
      <c r="C1448" s="127" t="s">
        <v>75</v>
      </c>
      <c r="D1448" s="122">
        <v>3001.89</v>
      </c>
      <c r="E1448" s="129">
        <f t="shared" si="22"/>
        <v>2491.98</v>
      </c>
      <c r="F1448" s="130"/>
    </row>
    <row r="1449" spans="1:6">
      <c r="A1449" s="127">
        <v>10010</v>
      </c>
      <c r="B1449" s="128" t="s">
        <v>34224</v>
      </c>
      <c r="C1449" s="127" t="s">
        <v>75</v>
      </c>
      <c r="D1449" s="122">
        <v>2278.7199999999998</v>
      </c>
      <c r="E1449" s="129">
        <f t="shared" si="22"/>
        <v>1891.65</v>
      </c>
      <c r="F1449" s="130"/>
    </row>
    <row r="1450" spans="1:6">
      <c r="A1450" s="127">
        <v>10021</v>
      </c>
      <c r="B1450" s="128" t="s">
        <v>34225</v>
      </c>
      <c r="C1450" s="127" t="s">
        <v>75</v>
      </c>
      <c r="D1450" s="122">
        <v>3048</v>
      </c>
      <c r="E1450" s="129">
        <f t="shared" si="22"/>
        <v>2530.2600000000002</v>
      </c>
      <c r="F1450" s="130"/>
    </row>
    <row r="1451" spans="1:6">
      <c r="A1451" s="127">
        <v>10859</v>
      </c>
      <c r="B1451" s="128" t="s">
        <v>34226</v>
      </c>
      <c r="C1451" s="127" t="s">
        <v>109</v>
      </c>
      <c r="D1451" s="122">
        <v>3.9</v>
      </c>
      <c r="E1451" s="129">
        <f t="shared" si="22"/>
        <v>3.24</v>
      </c>
      <c r="F1451" s="130"/>
    </row>
    <row r="1452" spans="1:6">
      <c r="A1452" s="127">
        <v>10629</v>
      </c>
      <c r="B1452" s="128" t="s">
        <v>34227</v>
      </c>
      <c r="C1452" s="127" t="s">
        <v>49</v>
      </c>
      <c r="D1452" s="122">
        <v>26.42</v>
      </c>
      <c r="E1452" s="129">
        <f t="shared" si="22"/>
        <v>21.93</v>
      </c>
      <c r="F1452" s="130"/>
    </row>
    <row r="1453" spans="1:6">
      <c r="A1453" s="127">
        <v>10039</v>
      </c>
      <c r="B1453" s="128" t="s">
        <v>34228</v>
      </c>
      <c r="C1453" s="127" t="s">
        <v>75</v>
      </c>
      <c r="D1453" s="122">
        <v>326.52</v>
      </c>
      <c r="E1453" s="129">
        <f t="shared" si="22"/>
        <v>271.06</v>
      </c>
      <c r="F1453" s="130"/>
    </row>
    <row r="1454" spans="1:6">
      <c r="A1454" s="127">
        <v>10036</v>
      </c>
      <c r="B1454" s="128" t="s">
        <v>34229</v>
      </c>
      <c r="C1454" s="127" t="s">
        <v>49</v>
      </c>
      <c r="D1454" s="122">
        <v>2.27</v>
      </c>
      <c r="E1454" s="129">
        <f t="shared" si="22"/>
        <v>1.88</v>
      </c>
      <c r="F1454" s="130"/>
    </row>
    <row r="1455" spans="1:6">
      <c r="A1455" s="127">
        <v>10034</v>
      </c>
      <c r="B1455" s="128" t="s">
        <v>34230</v>
      </c>
      <c r="C1455" s="127" t="s">
        <v>109</v>
      </c>
      <c r="D1455" s="122">
        <v>2.92</v>
      </c>
      <c r="E1455" s="129">
        <f t="shared" si="22"/>
        <v>2.42</v>
      </c>
      <c r="F1455" s="130"/>
    </row>
    <row r="1456" spans="1:6">
      <c r="A1456" s="127">
        <v>10004</v>
      </c>
      <c r="B1456" s="128" t="s">
        <v>34231</v>
      </c>
      <c r="C1456" s="127" t="s">
        <v>75</v>
      </c>
      <c r="D1456" s="122">
        <v>3766.71</v>
      </c>
      <c r="E1456" s="129">
        <f t="shared" si="22"/>
        <v>3126.89</v>
      </c>
      <c r="F1456" s="130"/>
    </row>
    <row r="1457" spans="1:6">
      <c r="A1457" s="127">
        <v>10005</v>
      </c>
      <c r="B1457" s="128" t="s">
        <v>34232</v>
      </c>
      <c r="C1457" s="127" t="s">
        <v>75</v>
      </c>
      <c r="D1457" s="122">
        <v>3370.75</v>
      </c>
      <c r="E1457" s="129">
        <f t="shared" si="22"/>
        <v>2798.19</v>
      </c>
      <c r="F1457" s="130"/>
    </row>
    <row r="1458" spans="1:6">
      <c r="A1458" s="127">
        <v>10776</v>
      </c>
      <c r="B1458" s="128" t="s">
        <v>34233</v>
      </c>
      <c r="C1458" s="127" t="s">
        <v>75</v>
      </c>
      <c r="D1458" s="122">
        <v>3691.59</v>
      </c>
      <c r="E1458" s="129">
        <f t="shared" si="22"/>
        <v>3064.53</v>
      </c>
      <c r="F1458" s="130"/>
    </row>
    <row r="1459" spans="1:6">
      <c r="A1459" s="127" t="s">
        <v>34234</v>
      </c>
      <c r="B1459" s="128"/>
      <c r="C1459" s="127"/>
      <c r="D1459" s="122"/>
      <c r="E1459" s="129"/>
      <c r="F1459" s="130"/>
    </row>
    <row r="1460" spans="1:6">
      <c r="A1460" s="127">
        <v>10657</v>
      </c>
      <c r="B1460" s="128" t="s">
        <v>34235</v>
      </c>
      <c r="C1460" s="127" t="s">
        <v>49</v>
      </c>
      <c r="D1460" s="122">
        <v>5.45</v>
      </c>
      <c r="E1460" s="129">
        <f t="shared" si="22"/>
        <v>4.5199999999999996</v>
      </c>
      <c r="F1460" s="130"/>
    </row>
    <row r="1461" spans="1:6">
      <c r="A1461" s="127">
        <v>10047</v>
      </c>
      <c r="B1461" s="128" t="s">
        <v>34236</v>
      </c>
      <c r="C1461" s="127" t="s">
        <v>8092</v>
      </c>
      <c r="D1461" s="122">
        <v>522.95000000000005</v>
      </c>
      <c r="E1461" s="129">
        <f t="shared" si="22"/>
        <v>434.12</v>
      </c>
      <c r="F1461" s="130"/>
    </row>
    <row r="1462" spans="1:6">
      <c r="A1462" s="127">
        <v>10048</v>
      </c>
      <c r="B1462" s="128" t="s">
        <v>34237</v>
      </c>
      <c r="C1462" s="127" t="s">
        <v>8092</v>
      </c>
      <c r="D1462" s="122">
        <v>525.55999999999995</v>
      </c>
      <c r="E1462" s="129">
        <f t="shared" si="22"/>
        <v>436.29</v>
      </c>
      <c r="F1462" s="130"/>
    </row>
    <row r="1463" spans="1:6">
      <c r="A1463" s="127">
        <v>10049</v>
      </c>
      <c r="B1463" s="128" t="s">
        <v>34238</v>
      </c>
      <c r="C1463" s="127" t="s">
        <v>8092</v>
      </c>
      <c r="D1463" s="122">
        <v>603.61</v>
      </c>
      <c r="E1463" s="129">
        <f t="shared" si="22"/>
        <v>501.08</v>
      </c>
      <c r="F1463" s="130"/>
    </row>
    <row r="1464" spans="1:6">
      <c r="A1464" s="127">
        <v>10050</v>
      </c>
      <c r="B1464" s="128" t="s">
        <v>34239</v>
      </c>
      <c r="C1464" s="127" t="s">
        <v>8092</v>
      </c>
      <c r="D1464" s="122">
        <v>845.56</v>
      </c>
      <c r="E1464" s="129">
        <f t="shared" si="22"/>
        <v>701.93</v>
      </c>
      <c r="F1464" s="130"/>
    </row>
    <row r="1465" spans="1:6">
      <c r="A1465" s="127">
        <v>10051</v>
      </c>
      <c r="B1465" s="128" t="s">
        <v>34240</v>
      </c>
      <c r="C1465" s="127" t="s">
        <v>8092</v>
      </c>
      <c r="D1465" s="122">
        <v>1006.87</v>
      </c>
      <c r="E1465" s="129">
        <f t="shared" si="22"/>
        <v>835.84</v>
      </c>
      <c r="F1465" s="130"/>
    </row>
    <row r="1466" spans="1:6">
      <c r="A1466" s="127">
        <v>10052</v>
      </c>
      <c r="B1466" s="128" t="s">
        <v>34241</v>
      </c>
      <c r="C1466" s="127" t="s">
        <v>8092</v>
      </c>
      <c r="D1466" s="122">
        <v>1168.19</v>
      </c>
      <c r="E1466" s="129">
        <f t="shared" si="22"/>
        <v>969.76</v>
      </c>
      <c r="F1466" s="130"/>
    </row>
    <row r="1467" spans="1:6">
      <c r="A1467" s="127">
        <v>10053</v>
      </c>
      <c r="B1467" s="128" t="s">
        <v>34242</v>
      </c>
      <c r="C1467" s="127" t="s">
        <v>8092</v>
      </c>
      <c r="D1467" s="122">
        <v>1355.51</v>
      </c>
      <c r="E1467" s="129">
        <f t="shared" si="22"/>
        <v>1125.26</v>
      </c>
      <c r="F1467" s="130"/>
    </row>
    <row r="1468" spans="1:6">
      <c r="A1468" s="127">
        <v>10054</v>
      </c>
      <c r="B1468" s="128" t="s">
        <v>34243</v>
      </c>
      <c r="C1468" s="127" t="s">
        <v>8092</v>
      </c>
      <c r="D1468" s="122">
        <v>1568.85</v>
      </c>
      <c r="E1468" s="129">
        <f t="shared" si="22"/>
        <v>1302.3599999999999</v>
      </c>
      <c r="F1468" s="130"/>
    </row>
    <row r="1469" spans="1:6">
      <c r="A1469" s="127">
        <v>10055</v>
      </c>
      <c r="B1469" s="128" t="s">
        <v>34244</v>
      </c>
      <c r="C1469" s="127" t="s">
        <v>8092</v>
      </c>
      <c r="D1469" s="122">
        <v>1964.32</v>
      </c>
      <c r="E1469" s="129">
        <f t="shared" si="22"/>
        <v>1630.66</v>
      </c>
      <c r="F1469" s="130"/>
    </row>
    <row r="1470" spans="1:6">
      <c r="A1470" s="127">
        <v>10045</v>
      </c>
      <c r="B1470" s="128" t="s">
        <v>34245</v>
      </c>
      <c r="C1470" s="127" t="s">
        <v>1</v>
      </c>
      <c r="D1470" s="122">
        <v>1.22</v>
      </c>
      <c r="E1470" s="129">
        <f t="shared" si="22"/>
        <v>1.01</v>
      </c>
      <c r="F1470" s="130"/>
    </row>
    <row r="1471" spans="1:6">
      <c r="A1471" s="127">
        <v>10040</v>
      </c>
      <c r="B1471" s="128" t="s">
        <v>34246</v>
      </c>
      <c r="C1471" s="127" t="s">
        <v>49</v>
      </c>
      <c r="D1471" s="122">
        <v>8.09</v>
      </c>
      <c r="E1471" s="129">
        <f t="shared" si="22"/>
        <v>6.72</v>
      </c>
      <c r="F1471" s="130"/>
    </row>
    <row r="1472" spans="1:6">
      <c r="A1472" s="127">
        <v>10044</v>
      </c>
      <c r="B1472" s="128" t="s">
        <v>34247</v>
      </c>
      <c r="C1472" s="127" t="s">
        <v>8092</v>
      </c>
      <c r="D1472" s="122">
        <v>15.83</v>
      </c>
      <c r="E1472" s="129">
        <f t="shared" si="22"/>
        <v>13.14</v>
      </c>
      <c r="F1472" s="130"/>
    </row>
    <row r="1473" spans="1:6">
      <c r="A1473" s="127">
        <v>10043</v>
      </c>
      <c r="B1473" s="128" t="s">
        <v>34248</v>
      </c>
      <c r="C1473" s="127" t="s">
        <v>8092</v>
      </c>
      <c r="D1473" s="122">
        <v>2.0499999999999998</v>
      </c>
      <c r="E1473" s="129">
        <f t="shared" si="22"/>
        <v>1.7</v>
      </c>
      <c r="F1473" s="130"/>
    </row>
    <row r="1474" spans="1:6">
      <c r="A1474" s="127">
        <v>10042</v>
      </c>
      <c r="B1474" s="128" t="s">
        <v>34249</v>
      </c>
      <c r="C1474" s="127" t="s">
        <v>1</v>
      </c>
      <c r="D1474" s="122">
        <v>1.88</v>
      </c>
      <c r="E1474" s="129">
        <f t="shared" ref="E1474:E1537" si="23">ROUND((D1474/(1+$K$1))*(1+$M$1),2)</f>
        <v>1.56</v>
      </c>
      <c r="F1474" s="130"/>
    </row>
    <row r="1475" spans="1:6">
      <c r="A1475" s="127">
        <v>10041</v>
      </c>
      <c r="B1475" s="128" t="s">
        <v>34250</v>
      </c>
      <c r="C1475" s="127" t="s">
        <v>49</v>
      </c>
      <c r="D1475" s="122">
        <v>4.55</v>
      </c>
      <c r="E1475" s="129">
        <f t="shared" si="23"/>
        <v>3.78</v>
      </c>
      <c r="F1475" s="130"/>
    </row>
    <row r="1476" spans="1:6">
      <c r="A1476" s="127">
        <v>10056</v>
      </c>
      <c r="B1476" s="128" t="s">
        <v>34251</v>
      </c>
      <c r="C1476" s="127" t="s">
        <v>34252</v>
      </c>
      <c r="D1476" s="122">
        <v>9561.42</v>
      </c>
      <c r="E1476" s="129">
        <f t="shared" si="23"/>
        <v>7937.3</v>
      </c>
      <c r="F1476" s="130"/>
    </row>
    <row r="1477" spans="1:6">
      <c r="A1477" s="127">
        <v>10046</v>
      </c>
      <c r="B1477" s="128" t="s">
        <v>34253</v>
      </c>
      <c r="C1477" s="127" t="s">
        <v>8092</v>
      </c>
      <c r="D1477" s="122">
        <v>17.920000000000002</v>
      </c>
      <c r="E1477" s="129">
        <f t="shared" si="23"/>
        <v>14.88</v>
      </c>
      <c r="F1477" s="130"/>
    </row>
    <row r="1478" spans="1:6">
      <c r="A1478" s="127" t="s">
        <v>34254</v>
      </c>
      <c r="B1478" s="128"/>
      <c r="C1478" s="127"/>
      <c r="D1478" s="122"/>
      <c r="E1478" s="129"/>
      <c r="F1478" s="130"/>
    </row>
    <row r="1479" spans="1:6">
      <c r="A1479" s="127">
        <v>10062</v>
      </c>
      <c r="B1479" s="128" t="s">
        <v>34255</v>
      </c>
      <c r="C1479" s="127" t="s">
        <v>44</v>
      </c>
      <c r="D1479" s="122">
        <v>5.63</v>
      </c>
      <c r="E1479" s="129">
        <f t="shared" si="23"/>
        <v>4.67</v>
      </c>
      <c r="F1479" s="130"/>
    </row>
    <row r="1480" spans="1:6">
      <c r="A1480" s="127">
        <v>10066</v>
      </c>
      <c r="B1480" s="128" t="s">
        <v>34256</v>
      </c>
      <c r="C1480" s="127" t="s">
        <v>7</v>
      </c>
      <c r="D1480" s="122">
        <v>1148</v>
      </c>
      <c r="E1480" s="129">
        <f t="shared" si="23"/>
        <v>953</v>
      </c>
      <c r="F1480" s="130"/>
    </row>
    <row r="1481" spans="1:6">
      <c r="A1481" s="127">
        <v>10068</v>
      </c>
      <c r="B1481" s="128" t="s">
        <v>34257</v>
      </c>
      <c r="C1481" s="127" t="s">
        <v>7</v>
      </c>
      <c r="D1481" s="122">
        <v>1217.6099999999999</v>
      </c>
      <c r="E1481" s="129">
        <f t="shared" si="23"/>
        <v>1010.79</v>
      </c>
      <c r="F1481" s="130"/>
    </row>
    <row r="1482" spans="1:6">
      <c r="A1482" s="127">
        <v>10621</v>
      </c>
      <c r="B1482" s="128" t="s">
        <v>34258</v>
      </c>
      <c r="C1482" s="127" t="s">
        <v>1</v>
      </c>
      <c r="D1482" s="122">
        <v>6.46</v>
      </c>
      <c r="E1482" s="129">
        <f t="shared" si="23"/>
        <v>5.36</v>
      </c>
      <c r="F1482" s="130"/>
    </row>
    <row r="1483" spans="1:6">
      <c r="A1483" s="127">
        <v>10624</v>
      </c>
      <c r="B1483" s="128" t="s">
        <v>34259</v>
      </c>
      <c r="C1483" s="127" t="s">
        <v>1</v>
      </c>
      <c r="D1483" s="122">
        <v>3.29</v>
      </c>
      <c r="E1483" s="129">
        <f t="shared" si="23"/>
        <v>2.73</v>
      </c>
      <c r="F1483" s="130"/>
    </row>
    <row r="1484" spans="1:6">
      <c r="A1484" s="127">
        <v>10063</v>
      </c>
      <c r="B1484" s="128" t="s">
        <v>34260</v>
      </c>
      <c r="C1484" s="127" t="s">
        <v>7</v>
      </c>
      <c r="D1484" s="122">
        <v>2515.77</v>
      </c>
      <c r="E1484" s="129">
        <f t="shared" si="23"/>
        <v>2088.44</v>
      </c>
      <c r="F1484" s="130"/>
    </row>
    <row r="1485" spans="1:6">
      <c r="A1485" s="127">
        <v>10069</v>
      </c>
      <c r="B1485" s="128" t="s">
        <v>34261</v>
      </c>
      <c r="C1485" s="127" t="s">
        <v>80</v>
      </c>
      <c r="D1485" s="122">
        <v>1890.58</v>
      </c>
      <c r="E1485" s="129">
        <f t="shared" si="23"/>
        <v>1569.44</v>
      </c>
      <c r="F1485" s="130"/>
    </row>
    <row r="1486" spans="1:6">
      <c r="A1486" s="127">
        <v>10067</v>
      </c>
      <c r="B1486" s="128" t="s">
        <v>34262</v>
      </c>
      <c r="C1486" s="127" t="s">
        <v>7</v>
      </c>
      <c r="D1486" s="122">
        <v>1317.96</v>
      </c>
      <c r="E1486" s="129">
        <f t="shared" si="23"/>
        <v>1094.0899999999999</v>
      </c>
      <c r="F1486" s="130"/>
    </row>
    <row r="1487" spans="1:6">
      <c r="A1487" s="127">
        <v>10620</v>
      </c>
      <c r="B1487" s="128" t="s">
        <v>34263</v>
      </c>
      <c r="C1487" s="127" t="s">
        <v>1</v>
      </c>
      <c r="D1487" s="122">
        <v>8.3699999999999992</v>
      </c>
      <c r="E1487" s="129">
        <f t="shared" si="23"/>
        <v>6.95</v>
      </c>
      <c r="F1487" s="130"/>
    </row>
    <row r="1488" spans="1:6">
      <c r="A1488" s="127">
        <v>10065</v>
      </c>
      <c r="B1488" s="128" t="s">
        <v>34264</v>
      </c>
      <c r="C1488" s="127" t="s">
        <v>7</v>
      </c>
      <c r="D1488" s="122">
        <v>1825.33</v>
      </c>
      <c r="E1488" s="129">
        <f t="shared" si="23"/>
        <v>1515.28</v>
      </c>
      <c r="F1488" s="130"/>
    </row>
    <row r="1489" spans="1:6">
      <c r="A1489" s="127">
        <v>10061</v>
      </c>
      <c r="B1489" s="128" t="s">
        <v>34265</v>
      </c>
      <c r="C1489" s="127" t="s">
        <v>80</v>
      </c>
      <c r="D1489" s="122">
        <v>3217.33</v>
      </c>
      <c r="E1489" s="129">
        <f t="shared" si="23"/>
        <v>2670.83</v>
      </c>
      <c r="F1489" s="130"/>
    </row>
    <row r="1490" spans="1:6">
      <c r="A1490" s="127">
        <v>10057</v>
      </c>
      <c r="B1490" s="128" t="s">
        <v>34266</v>
      </c>
      <c r="C1490" s="127" t="s">
        <v>80</v>
      </c>
      <c r="D1490" s="122">
        <v>1187.5999999999999</v>
      </c>
      <c r="E1490" s="129">
        <f t="shared" si="23"/>
        <v>985.87</v>
      </c>
      <c r="F1490" s="130"/>
    </row>
    <row r="1491" spans="1:6">
      <c r="A1491" s="127" t="s">
        <v>34267</v>
      </c>
      <c r="B1491" s="128"/>
      <c r="C1491" s="127"/>
      <c r="D1491" s="122"/>
      <c r="E1491" s="129"/>
      <c r="F1491" s="130"/>
    </row>
    <row r="1492" spans="1:6">
      <c r="A1492" s="127">
        <v>10817</v>
      </c>
      <c r="B1492" s="128" t="s">
        <v>34268</v>
      </c>
      <c r="C1492" s="127" t="s">
        <v>34269</v>
      </c>
      <c r="D1492" s="122">
        <v>1122.8499999999999</v>
      </c>
      <c r="E1492" s="129">
        <f t="shared" si="23"/>
        <v>932.12</v>
      </c>
      <c r="F1492" s="130"/>
    </row>
    <row r="1493" spans="1:6">
      <c r="A1493" s="127">
        <v>10064</v>
      </c>
      <c r="B1493" s="128" t="s">
        <v>34270</v>
      </c>
      <c r="C1493" s="127" t="s">
        <v>34269</v>
      </c>
      <c r="D1493" s="122">
        <v>1262.82</v>
      </c>
      <c r="E1493" s="129">
        <f t="shared" si="23"/>
        <v>1048.32</v>
      </c>
      <c r="F1493" s="130"/>
    </row>
    <row r="1494" spans="1:6">
      <c r="A1494" s="127">
        <v>10073</v>
      </c>
      <c r="B1494" s="128" t="s">
        <v>34271</v>
      </c>
      <c r="C1494" s="127" t="s">
        <v>34272</v>
      </c>
      <c r="D1494" s="122">
        <v>69.12</v>
      </c>
      <c r="E1494" s="129">
        <f t="shared" si="23"/>
        <v>57.38</v>
      </c>
      <c r="F1494" s="130"/>
    </row>
    <row r="1495" spans="1:6">
      <c r="A1495" s="127">
        <v>10078</v>
      </c>
      <c r="B1495" s="128" t="s">
        <v>34273</v>
      </c>
      <c r="C1495" s="127" t="s">
        <v>8092</v>
      </c>
      <c r="D1495" s="122">
        <v>6.9</v>
      </c>
      <c r="E1495" s="129">
        <f t="shared" si="23"/>
        <v>5.73</v>
      </c>
      <c r="F1495" s="130"/>
    </row>
    <row r="1496" spans="1:6">
      <c r="A1496" s="127">
        <v>10071</v>
      </c>
      <c r="B1496" s="128" t="s">
        <v>34274</v>
      </c>
      <c r="C1496" s="127" t="s">
        <v>44</v>
      </c>
      <c r="D1496" s="122">
        <v>21.21</v>
      </c>
      <c r="E1496" s="129">
        <f t="shared" si="23"/>
        <v>17.61</v>
      </c>
      <c r="F1496" s="130"/>
    </row>
    <row r="1497" spans="1:6">
      <c r="A1497" s="127">
        <v>10072</v>
      </c>
      <c r="B1497" s="128" t="s">
        <v>34275</v>
      </c>
      <c r="C1497" s="127" t="s">
        <v>1</v>
      </c>
      <c r="D1497" s="122">
        <v>50.23</v>
      </c>
      <c r="E1497" s="129">
        <f t="shared" si="23"/>
        <v>41.7</v>
      </c>
      <c r="F1497" s="130"/>
    </row>
    <row r="1498" spans="1:6">
      <c r="A1498" s="127">
        <v>10080</v>
      </c>
      <c r="B1498" s="128" t="s">
        <v>34276</v>
      </c>
      <c r="C1498" s="127" t="s">
        <v>8092</v>
      </c>
      <c r="D1498" s="122">
        <v>42.16</v>
      </c>
      <c r="E1498" s="129">
        <f t="shared" si="23"/>
        <v>35</v>
      </c>
      <c r="F1498" s="130"/>
    </row>
    <row r="1499" spans="1:6">
      <c r="A1499" s="127">
        <v>10074</v>
      </c>
      <c r="B1499" s="128" t="s">
        <v>34277</v>
      </c>
      <c r="C1499" s="127" t="s">
        <v>34272</v>
      </c>
      <c r="D1499" s="122">
        <v>143.88</v>
      </c>
      <c r="E1499" s="129">
        <f t="shared" si="23"/>
        <v>119.44</v>
      </c>
      <c r="F1499" s="130"/>
    </row>
    <row r="1500" spans="1:6">
      <c r="A1500" s="127">
        <v>10075</v>
      </c>
      <c r="B1500" s="128" t="s">
        <v>34278</v>
      </c>
      <c r="C1500" s="127" t="s">
        <v>34272</v>
      </c>
      <c r="D1500" s="122">
        <v>679.37</v>
      </c>
      <c r="E1500" s="129">
        <f t="shared" si="23"/>
        <v>563.97</v>
      </c>
      <c r="F1500" s="130"/>
    </row>
    <row r="1501" spans="1:6">
      <c r="A1501" s="127">
        <v>10821</v>
      </c>
      <c r="B1501" s="128" t="s">
        <v>34279</v>
      </c>
      <c r="C1501" s="127" t="s">
        <v>34272</v>
      </c>
      <c r="D1501" s="122">
        <v>738.09</v>
      </c>
      <c r="E1501" s="129">
        <f t="shared" si="23"/>
        <v>612.72</v>
      </c>
      <c r="F1501" s="130"/>
    </row>
    <row r="1502" spans="1:6">
      <c r="A1502" s="127">
        <v>11016</v>
      </c>
      <c r="B1502" s="128" t="s">
        <v>34280</v>
      </c>
      <c r="C1502" s="127" t="s">
        <v>1</v>
      </c>
      <c r="D1502" s="122">
        <v>8.23</v>
      </c>
      <c r="E1502" s="129">
        <f t="shared" si="23"/>
        <v>6.83</v>
      </c>
      <c r="F1502" s="130"/>
    </row>
    <row r="1503" spans="1:6">
      <c r="A1503" s="127">
        <v>11017</v>
      </c>
      <c r="B1503" s="128" t="s">
        <v>34281</v>
      </c>
      <c r="C1503" s="127" t="s">
        <v>1</v>
      </c>
      <c r="D1503" s="122">
        <v>4.7300000000000004</v>
      </c>
      <c r="E1503" s="129">
        <f t="shared" si="23"/>
        <v>3.93</v>
      </c>
      <c r="F1503" s="130"/>
    </row>
    <row r="1504" spans="1:6">
      <c r="A1504" s="127">
        <v>11015</v>
      </c>
      <c r="B1504" s="128" t="s">
        <v>34282</v>
      </c>
      <c r="C1504" s="127" t="s">
        <v>1</v>
      </c>
      <c r="D1504" s="122">
        <v>10.88</v>
      </c>
      <c r="E1504" s="129">
        <f t="shared" si="23"/>
        <v>9.0299999999999994</v>
      </c>
      <c r="F1504" s="130"/>
    </row>
    <row r="1505" spans="1:6">
      <c r="A1505" s="127">
        <v>11261</v>
      </c>
      <c r="B1505" s="128" t="s">
        <v>34283</v>
      </c>
      <c r="C1505" s="127" t="s">
        <v>1</v>
      </c>
      <c r="D1505" s="122">
        <v>3.97</v>
      </c>
      <c r="E1505" s="129">
        <f t="shared" si="23"/>
        <v>3.3</v>
      </c>
      <c r="F1505" s="130"/>
    </row>
    <row r="1506" spans="1:6">
      <c r="A1506" s="127">
        <v>10374</v>
      </c>
      <c r="B1506" s="128" t="s">
        <v>34284</v>
      </c>
      <c r="C1506" s="127" t="s">
        <v>8092</v>
      </c>
      <c r="D1506" s="122">
        <v>40.24</v>
      </c>
      <c r="E1506" s="129">
        <f t="shared" si="23"/>
        <v>33.4</v>
      </c>
      <c r="F1506" s="130"/>
    </row>
    <row r="1507" spans="1:6" ht="27">
      <c r="A1507" s="127">
        <v>10743</v>
      </c>
      <c r="B1507" s="128" t="s">
        <v>34285</v>
      </c>
      <c r="C1507" s="127" t="s">
        <v>8092</v>
      </c>
      <c r="D1507" s="122">
        <v>42.75</v>
      </c>
      <c r="E1507" s="129">
        <f t="shared" si="23"/>
        <v>35.49</v>
      </c>
      <c r="F1507" s="130"/>
    </row>
    <row r="1508" spans="1:6">
      <c r="A1508" s="127" t="s">
        <v>34286</v>
      </c>
      <c r="B1508" s="128"/>
      <c r="C1508" s="127"/>
      <c r="D1508" s="122"/>
      <c r="E1508" s="129"/>
      <c r="F1508" s="130"/>
    </row>
    <row r="1509" spans="1:6">
      <c r="A1509" s="127">
        <v>10082</v>
      </c>
      <c r="B1509" s="128" t="s">
        <v>34287</v>
      </c>
      <c r="C1509" s="127" t="s">
        <v>7</v>
      </c>
      <c r="D1509" s="122">
        <v>2361.67</v>
      </c>
      <c r="E1509" s="129">
        <f t="shared" si="23"/>
        <v>1960.51</v>
      </c>
      <c r="F1509" s="130"/>
    </row>
    <row r="1510" spans="1:6">
      <c r="A1510" s="127">
        <v>10081</v>
      </c>
      <c r="B1510" s="128" t="s">
        <v>34288</v>
      </c>
      <c r="C1510" s="127" t="s">
        <v>80</v>
      </c>
      <c r="D1510" s="122">
        <v>2455.56</v>
      </c>
      <c r="E1510" s="129">
        <f t="shared" si="23"/>
        <v>2038.46</v>
      </c>
      <c r="F1510" s="130"/>
    </row>
    <row r="1511" spans="1:6">
      <c r="A1511" s="127" t="s">
        <v>34289</v>
      </c>
      <c r="B1511" s="128"/>
      <c r="C1511" s="127"/>
      <c r="D1511" s="122"/>
      <c r="E1511" s="129"/>
      <c r="F1511" s="130"/>
    </row>
    <row r="1512" spans="1:6">
      <c r="A1512" s="127">
        <v>10622</v>
      </c>
      <c r="B1512" s="128" t="s">
        <v>34290</v>
      </c>
      <c r="C1512" s="127" t="s">
        <v>3</v>
      </c>
      <c r="D1512" s="122">
        <v>11.14</v>
      </c>
      <c r="E1512" s="129">
        <f t="shared" si="23"/>
        <v>9.25</v>
      </c>
      <c r="F1512" s="130"/>
    </row>
    <row r="1513" spans="1:6">
      <c r="A1513" s="127">
        <v>10085</v>
      </c>
      <c r="B1513" s="128" t="s">
        <v>34291</v>
      </c>
      <c r="C1513" s="127" t="s">
        <v>34292</v>
      </c>
      <c r="D1513" s="122">
        <v>40.369999999999997</v>
      </c>
      <c r="E1513" s="129">
        <f t="shared" si="23"/>
        <v>33.51</v>
      </c>
      <c r="F1513" s="130"/>
    </row>
    <row r="1514" spans="1:6">
      <c r="A1514" s="127">
        <v>11014</v>
      </c>
      <c r="B1514" s="128" t="s">
        <v>34293</v>
      </c>
      <c r="C1514" s="127" t="s">
        <v>3</v>
      </c>
      <c r="D1514" s="122">
        <v>20.22</v>
      </c>
      <c r="E1514" s="129">
        <f t="shared" si="23"/>
        <v>16.79</v>
      </c>
      <c r="F1514" s="130"/>
    </row>
    <row r="1515" spans="1:6">
      <c r="A1515" s="127">
        <v>10086</v>
      </c>
      <c r="B1515" s="128" t="s">
        <v>34294</v>
      </c>
      <c r="C1515" s="127" t="s">
        <v>34292</v>
      </c>
      <c r="D1515" s="122">
        <v>49.51</v>
      </c>
      <c r="E1515" s="129">
        <f t="shared" si="23"/>
        <v>41.1</v>
      </c>
      <c r="F1515" s="130"/>
    </row>
    <row r="1516" spans="1:6">
      <c r="A1516" s="127">
        <v>10087</v>
      </c>
      <c r="B1516" s="128" t="s">
        <v>34295</v>
      </c>
      <c r="C1516" s="127" t="s">
        <v>34292</v>
      </c>
      <c r="D1516" s="122">
        <v>57.35</v>
      </c>
      <c r="E1516" s="129">
        <f t="shared" si="23"/>
        <v>47.61</v>
      </c>
      <c r="F1516" s="130"/>
    </row>
    <row r="1517" spans="1:6">
      <c r="A1517" s="127" t="s">
        <v>34296</v>
      </c>
      <c r="B1517" s="128"/>
      <c r="C1517" s="127"/>
      <c r="D1517" s="122"/>
      <c r="E1517" s="129"/>
      <c r="F1517" s="130"/>
    </row>
    <row r="1518" spans="1:6">
      <c r="A1518" s="127">
        <v>10097</v>
      </c>
      <c r="B1518" s="128" t="s">
        <v>34297</v>
      </c>
      <c r="C1518" s="127" t="s">
        <v>7</v>
      </c>
      <c r="D1518" s="122">
        <v>28.75</v>
      </c>
      <c r="E1518" s="129">
        <f t="shared" si="23"/>
        <v>23.87</v>
      </c>
      <c r="F1518" s="130"/>
    </row>
    <row r="1519" spans="1:6">
      <c r="A1519" s="127">
        <v>10092</v>
      </c>
      <c r="B1519" s="128" t="s">
        <v>34298</v>
      </c>
      <c r="C1519" s="127" t="s">
        <v>49</v>
      </c>
      <c r="D1519" s="122">
        <v>0.32</v>
      </c>
      <c r="E1519" s="129">
        <f t="shared" si="23"/>
        <v>0.27</v>
      </c>
      <c r="F1519" s="130"/>
    </row>
    <row r="1520" spans="1:6">
      <c r="A1520" s="127">
        <v>11426</v>
      </c>
      <c r="B1520" s="128" t="s">
        <v>34299</v>
      </c>
      <c r="C1520" s="127" t="s">
        <v>7</v>
      </c>
      <c r="D1520" s="122">
        <v>294.75</v>
      </c>
      <c r="E1520" s="129">
        <f t="shared" si="23"/>
        <v>244.68</v>
      </c>
      <c r="F1520" s="130"/>
    </row>
    <row r="1521" spans="1:6">
      <c r="A1521" s="127">
        <v>11406</v>
      </c>
      <c r="B1521" s="128" t="s">
        <v>34300</v>
      </c>
      <c r="C1521" s="127" t="s">
        <v>7</v>
      </c>
      <c r="D1521" s="122">
        <v>305.5</v>
      </c>
      <c r="E1521" s="129">
        <f t="shared" si="23"/>
        <v>253.61</v>
      </c>
      <c r="F1521" s="130"/>
    </row>
    <row r="1522" spans="1:6">
      <c r="A1522" s="127">
        <v>11481</v>
      </c>
      <c r="B1522" s="128" t="s">
        <v>34301</v>
      </c>
      <c r="C1522" s="127" t="s">
        <v>7</v>
      </c>
      <c r="D1522" s="122">
        <v>314.92</v>
      </c>
      <c r="E1522" s="129">
        <f t="shared" si="23"/>
        <v>261.43</v>
      </c>
      <c r="F1522" s="130"/>
    </row>
    <row r="1523" spans="1:6">
      <c r="A1523" s="127">
        <v>11482</v>
      </c>
      <c r="B1523" s="128" t="s">
        <v>34302</v>
      </c>
      <c r="C1523" s="127" t="s">
        <v>7</v>
      </c>
      <c r="D1523" s="122">
        <v>328.51</v>
      </c>
      <c r="E1523" s="129">
        <f t="shared" si="23"/>
        <v>272.70999999999998</v>
      </c>
      <c r="F1523" s="130"/>
    </row>
    <row r="1524" spans="1:6" ht="27">
      <c r="A1524" s="127">
        <v>10104</v>
      </c>
      <c r="B1524" s="128" t="s">
        <v>34303</v>
      </c>
      <c r="C1524" s="127" t="s">
        <v>109</v>
      </c>
      <c r="D1524" s="122">
        <v>11.36</v>
      </c>
      <c r="E1524" s="129">
        <f t="shared" si="23"/>
        <v>9.43</v>
      </c>
      <c r="F1524" s="130"/>
    </row>
    <row r="1525" spans="1:6">
      <c r="A1525" s="127">
        <v>10098</v>
      </c>
      <c r="B1525" s="128" t="s">
        <v>34304</v>
      </c>
      <c r="C1525" s="127" t="s">
        <v>75</v>
      </c>
      <c r="D1525" s="122">
        <v>142.43</v>
      </c>
      <c r="E1525" s="129">
        <f t="shared" si="23"/>
        <v>118.24</v>
      </c>
      <c r="F1525" s="130"/>
    </row>
    <row r="1526" spans="1:6">
      <c r="A1526" s="127">
        <v>10099</v>
      </c>
      <c r="B1526" s="128" t="s">
        <v>34305</v>
      </c>
      <c r="C1526" s="127" t="s">
        <v>8739</v>
      </c>
      <c r="D1526" s="122">
        <v>28.05</v>
      </c>
      <c r="E1526" s="129">
        <f t="shared" si="23"/>
        <v>23.29</v>
      </c>
      <c r="F1526" s="130"/>
    </row>
    <row r="1527" spans="1:6">
      <c r="A1527" s="127" t="s">
        <v>34306</v>
      </c>
      <c r="B1527" s="128"/>
      <c r="C1527" s="127"/>
      <c r="D1527" s="122"/>
      <c r="E1527" s="129"/>
      <c r="F1527" s="130"/>
    </row>
    <row r="1528" spans="1:6">
      <c r="A1528" s="127">
        <v>10112</v>
      </c>
      <c r="B1528" s="128" t="s">
        <v>34307</v>
      </c>
      <c r="C1528" s="127" t="s">
        <v>7</v>
      </c>
      <c r="D1528" s="122">
        <v>63.75</v>
      </c>
      <c r="E1528" s="129">
        <f t="shared" si="23"/>
        <v>52.92</v>
      </c>
      <c r="F1528" s="130"/>
    </row>
    <row r="1529" spans="1:6">
      <c r="A1529" s="127">
        <v>10109</v>
      </c>
      <c r="B1529" s="128" t="s">
        <v>34308</v>
      </c>
      <c r="C1529" s="127" t="s">
        <v>80</v>
      </c>
      <c r="D1529" s="122">
        <v>55</v>
      </c>
      <c r="E1529" s="129">
        <f t="shared" si="23"/>
        <v>45.66</v>
      </c>
      <c r="F1529" s="130"/>
    </row>
    <row r="1530" spans="1:6">
      <c r="A1530" s="127">
        <v>10107</v>
      </c>
      <c r="B1530" s="128" t="s">
        <v>34309</v>
      </c>
      <c r="C1530" s="127" t="s">
        <v>7</v>
      </c>
      <c r="D1530" s="122">
        <v>55</v>
      </c>
      <c r="E1530" s="129">
        <f t="shared" si="23"/>
        <v>45.66</v>
      </c>
      <c r="F1530" s="130"/>
    </row>
    <row r="1531" spans="1:6">
      <c r="A1531" s="127">
        <v>10110</v>
      </c>
      <c r="B1531" s="128" t="s">
        <v>34310</v>
      </c>
      <c r="C1531" s="127" t="s">
        <v>80</v>
      </c>
      <c r="D1531" s="122">
        <v>65.959999999999994</v>
      </c>
      <c r="E1531" s="129">
        <f t="shared" si="23"/>
        <v>54.76</v>
      </c>
      <c r="F1531" s="130"/>
    </row>
    <row r="1532" spans="1:6">
      <c r="A1532" s="127">
        <v>10111</v>
      </c>
      <c r="B1532" s="128" t="s">
        <v>34311</v>
      </c>
      <c r="C1532" s="127" t="s">
        <v>80</v>
      </c>
      <c r="D1532" s="122">
        <v>39.090000000000003</v>
      </c>
      <c r="E1532" s="129">
        <f t="shared" si="23"/>
        <v>32.450000000000003</v>
      </c>
      <c r="F1532" s="130"/>
    </row>
    <row r="1533" spans="1:6">
      <c r="A1533" s="127" t="s">
        <v>34312</v>
      </c>
      <c r="B1533" s="128"/>
      <c r="C1533" s="127"/>
      <c r="D1533" s="122"/>
      <c r="E1533" s="129"/>
      <c r="F1533" s="130"/>
    </row>
    <row r="1534" spans="1:6">
      <c r="A1534" s="127">
        <v>10118</v>
      </c>
      <c r="B1534" s="128" t="s">
        <v>34313</v>
      </c>
      <c r="C1534" s="127" t="s">
        <v>80</v>
      </c>
      <c r="D1534" s="122">
        <v>42.99</v>
      </c>
      <c r="E1534" s="129">
        <f t="shared" si="23"/>
        <v>35.69</v>
      </c>
      <c r="F1534" s="130"/>
    </row>
    <row r="1535" spans="1:6">
      <c r="A1535" s="127">
        <v>10119</v>
      </c>
      <c r="B1535" s="128" t="s">
        <v>34314</v>
      </c>
      <c r="C1535" s="127" t="s">
        <v>80</v>
      </c>
      <c r="D1535" s="122">
        <v>43.69</v>
      </c>
      <c r="E1535" s="129">
        <f t="shared" si="23"/>
        <v>36.270000000000003</v>
      </c>
      <c r="F1535" s="130"/>
    </row>
    <row r="1536" spans="1:6">
      <c r="A1536" s="127">
        <v>10113</v>
      </c>
      <c r="B1536" s="128" t="s">
        <v>34315</v>
      </c>
      <c r="C1536" s="127" t="s">
        <v>80</v>
      </c>
      <c r="D1536" s="122">
        <v>85.78</v>
      </c>
      <c r="E1536" s="129">
        <f t="shared" si="23"/>
        <v>71.209999999999994</v>
      </c>
      <c r="F1536" s="130"/>
    </row>
    <row r="1537" spans="1:6">
      <c r="A1537" s="127">
        <v>10114</v>
      </c>
      <c r="B1537" s="128" t="s">
        <v>34316</v>
      </c>
      <c r="C1537" s="127" t="s">
        <v>80</v>
      </c>
      <c r="D1537" s="122">
        <v>67.180000000000007</v>
      </c>
      <c r="E1537" s="129">
        <f t="shared" si="23"/>
        <v>55.77</v>
      </c>
      <c r="F1537" s="130"/>
    </row>
    <row r="1538" spans="1:6">
      <c r="A1538" s="127">
        <v>10115</v>
      </c>
      <c r="B1538" s="128" t="s">
        <v>34317</v>
      </c>
      <c r="C1538" s="127" t="s">
        <v>80</v>
      </c>
      <c r="D1538" s="122">
        <v>67.180000000000007</v>
      </c>
      <c r="E1538" s="129">
        <f t="shared" ref="E1538:E1601" si="24">ROUND((D1538/(1+$K$1))*(1+$M$1),2)</f>
        <v>55.77</v>
      </c>
      <c r="F1538" s="130"/>
    </row>
    <row r="1539" spans="1:6">
      <c r="A1539" s="127">
        <v>10116</v>
      </c>
      <c r="B1539" s="128" t="s">
        <v>34318</v>
      </c>
      <c r="C1539" s="127" t="s">
        <v>80</v>
      </c>
      <c r="D1539" s="122">
        <v>67.180000000000007</v>
      </c>
      <c r="E1539" s="129">
        <f t="shared" si="24"/>
        <v>55.77</v>
      </c>
      <c r="F1539" s="130"/>
    </row>
    <row r="1540" spans="1:6">
      <c r="A1540" s="127">
        <v>10117</v>
      </c>
      <c r="B1540" s="128" t="s">
        <v>34319</v>
      </c>
      <c r="C1540" s="127" t="s">
        <v>7</v>
      </c>
      <c r="D1540" s="122">
        <v>73.290000000000006</v>
      </c>
      <c r="E1540" s="129">
        <f t="shared" si="24"/>
        <v>60.84</v>
      </c>
      <c r="F1540" s="130"/>
    </row>
    <row r="1541" spans="1:6">
      <c r="A1541" s="127">
        <v>10123</v>
      </c>
      <c r="B1541" s="128" t="s">
        <v>34320</v>
      </c>
      <c r="C1541" s="127" t="s">
        <v>75</v>
      </c>
      <c r="D1541" s="122">
        <v>12.5</v>
      </c>
      <c r="E1541" s="129">
        <f t="shared" si="24"/>
        <v>10.38</v>
      </c>
      <c r="F1541" s="130"/>
    </row>
    <row r="1542" spans="1:6">
      <c r="A1542" s="127">
        <v>10125</v>
      </c>
      <c r="B1542" s="128" t="s">
        <v>34321</v>
      </c>
      <c r="C1542" s="127" t="s">
        <v>80</v>
      </c>
      <c r="D1542" s="122">
        <v>67.180000000000007</v>
      </c>
      <c r="E1542" s="129">
        <f t="shared" si="24"/>
        <v>55.77</v>
      </c>
      <c r="F1542" s="130"/>
    </row>
    <row r="1543" spans="1:6">
      <c r="A1543" s="127">
        <v>10121</v>
      </c>
      <c r="B1543" s="128" t="s">
        <v>34322</v>
      </c>
      <c r="C1543" s="127" t="s">
        <v>80</v>
      </c>
      <c r="D1543" s="122">
        <v>70.239999999999995</v>
      </c>
      <c r="E1543" s="129">
        <f t="shared" si="24"/>
        <v>58.31</v>
      </c>
      <c r="F1543" s="130"/>
    </row>
    <row r="1544" spans="1:6">
      <c r="A1544" s="127">
        <v>10124</v>
      </c>
      <c r="B1544" s="128" t="s">
        <v>34323</v>
      </c>
      <c r="C1544" s="127" t="s">
        <v>7</v>
      </c>
      <c r="D1544" s="122">
        <v>54.72</v>
      </c>
      <c r="E1544" s="129">
        <f t="shared" si="24"/>
        <v>45.43</v>
      </c>
      <c r="F1544" s="130"/>
    </row>
    <row r="1545" spans="1:6">
      <c r="A1545" s="127">
        <v>10126</v>
      </c>
      <c r="B1545" s="128" t="s">
        <v>34324</v>
      </c>
      <c r="C1545" s="127" t="s">
        <v>80</v>
      </c>
      <c r="D1545" s="122">
        <v>86.17</v>
      </c>
      <c r="E1545" s="129">
        <f t="shared" si="24"/>
        <v>71.53</v>
      </c>
      <c r="F1545" s="130"/>
    </row>
    <row r="1546" spans="1:6">
      <c r="A1546" s="127">
        <v>10120</v>
      </c>
      <c r="B1546" s="128" t="s">
        <v>34325</v>
      </c>
      <c r="C1546" s="127" t="s">
        <v>80</v>
      </c>
      <c r="D1546" s="122">
        <v>29.09</v>
      </c>
      <c r="E1546" s="129">
        <f t="shared" si="24"/>
        <v>24.15</v>
      </c>
      <c r="F1546" s="130"/>
    </row>
    <row r="1547" spans="1:6">
      <c r="A1547" s="127">
        <v>10122</v>
      </c>
      <c r="B1547" s="128" t="s">
        <v>34326</v>
      </c>
      <c r="C1547" s="127" t="s">
        <v>7</v>
      </c>
      <c r="D1547" s="122">
        <v>41.28</v>
      </c>
      <c r="E1547" s="129">
        <f t="shared" si="24"/>
        <v>34.270000000000003</v>
      </c>
      <c r="F1547" s="130"/>
    </row>
    <row r="1548" spans="1:6">
      <c r="A1548" s="127" t="s">
        <v>34327</v>
      </c>
      <c r="B1548" s="128"/>
      <c r="C1548" s="127"/>
      <c r="D1548" s="122"/>
      <c r="E1548" s="129"/>
      <c r="F1548" s="130"/>
    </row>
    <row r="1549" spans="1:6">
      <c r="A1549" s="127">
        <v>10645</v>
      </c>
      <c r="B1549" s="128" t="s">
        <v>34328</v>
      </c>
      <c r="C1549" s="127" t="s">
        <v>1</v>
      </c>
      <c r="D1549" s="122">
        <v>103.93</v>
      </c>
      <c r="E1549" s="129">
        <f t="shared" si="24"/>
        <v>86.28</v>
      </c>
      <c r="F1549" s="130"/>
    </row>
    <row r="1550" spans="1:6">
      <c r="A1550" s="127">
        <v>10625</v>
      </c>
      <c r="B1550" s="128" t="s">
        <v>34329</v>
      </c>
      <c r="C1550" s="127" t="s">
        <v>1</v>
      </c>
      <c r="D1550" s="122">
        <v>64.58</v>
      </c>
      <c r="E1550" s="129">
        <f t="shared" si="24"/>
        <v>53.61</v>
      </c>
      <c r="F1550" s="130"/>
    </row>
    <row r="1551" spans="1:6">
      <c r="A1551" s="127">
        <v>10133</v>
      </c>
      <c r="B1551" s="128" t="s">
        <v>34330</v>
      </c>
      <c r="C1551" s="127" t="s">
        <v>49</v>
      </c>
      <c r="D1551" s="122">
        <v>5.0599999999999996</v>
      </c>
      <c r="E1551" s="129">
        <f t="shared" si="24"/>
        <v>4.2</v>
      </c>
      <c r="F1551" s="130"/>
    </row>
    <row r="1552" spans="1:6">
      <c r="A1552" s="127">
        <v>10131</v>
      </c>
      <c r="B1552" s="128" t="s">
        <v>34331</v>
      </c>
      <c r="C1552" s="127" t="s">
        <v>49</v>
      </c>
      <c r="D1552" s="122">
        <v>5.0599999999999996</v>
      </c>
      <c r="E1552" s="129">
        <f t="shared" si="24"/>
        <v>4.2</v>
      </c>
      <c r="F1552" s="130"/>
    </row>
    <row r="1553" spans="1:6">
      <c r="A1553" s="127">
        <v>10132</v>
      </c>
      <c r="B1553" s="128" t="s">
        <v>34332</v>
      </c>
      <c r="C1553" s="127" t="s">
        <v>49</v>
      </c>
      <c r="D1553" s="122">
        <v>5.0599999999999996</v>
      </c>
      <c r="E1553" s="129">
        <f t="shared" si="24"/>
        <v>4.2</v>
      </c>
      <c r="F1553" s="130"/>
    </row>
    <row r="1554" spans="1:6">
      <c r="A1554" s="127">
        <v>10130</v>
      </c>
      <c r="B1554" s="128" t="s">
        <v>34333</v>
      </c>
      <c r="C1554" s="127" t="s">
        <v>49</v>
      </c>
      <c r="D1554" s="122">
        <v>4.4000000000000004</v>
      </c>
      <c r="E1554" s="129">
        <f t="shared" si="24"/>
        <v>3.65</v>
      </c>
      <c r="F1554" s="130"/>
    </row>
    <row r="1555" spans="1:6">
      <c r="A1555" s="127">
        <v>11570</v>
      </c>
      <c r="B1555" s="128" t="s">
        <v>34334</v>
      </c>
      <c r="C1555" s="127" t="s">
        <v>49</v>
      </c>
      <c r="D1555" s="122">
        <v>3.81</v>
      </c>
      <c r="E1555" s="129">
        <f t="shared" si="24"/>
        <v>3.16</v>
      </c>
      <c r="F1555" s="130"/>
    </row>
    <row r="1556" spans="1:6">
      <c r="A1556" s="127">
        <v>11569</v>
      </c>
      <c r="B1556" s="128" t="s">
        <v>34335</v>
      </c>
      <c r="C1556" s="127" t="s">
        <v>49</v>
      </c>
      <c r="D1556" s="122">
        <v>4.1399999999999997</v>
      </c>
      <c r="E1556" s="129">
        <f t="shared" si="24"/>
        <v>3.44</v>
      </c>
      <c r="F1556" s="130"/>
    </row>
    <row r="1557" spans="1:6">
      <c r="A1557" s="127">
        <v>10129</v>
      </c>
      <c r="B1557" s="128" t="s">
        <v>34336</v>
      </c>
      <c r="C1557" s="127" t="s">
        <v>49</v>
      </c>
      <c r="D1557" s="122">
        <v>4.2</v>
      </c>
      <c r="E1557" s="129">
        <f t="shared" si="24"/>
        <v>3.49</v>
      </c>
      <c r="F1557" s="130"/>
    </row>
    <row r="1558" spans="1:6">
      <c r="A1558" s="127">
        <v>10127</v>
      </c>
      <c r="B1558" s="128" t="s">
        <v>34337</v>
      </c>
      <c r="C1558" s="127" t="s">
        <v>49</v>
      </c>
      <c r="D1558" s="122">
        <v>4.08</v>
      </c>
      <c r="E1558" s="129">
        <f t="shared" si="24"/>
        <v>3.39</v>
      </c>
      <c r="F1558" s="130"/>
    </row>
    <row r="1559" spans="1:6">
      <c r="A1559" s="127">
        <v>10128</v>
      </c>
      <c r="B1559" s="128" t="s">
        <v>34338</v>
      </c>
      <c r="C1559" s="127" t="s">
        <v>49</v>
      </c>
      <c r="D1559" s="122">
        <v>4.71</v>
      </c>
      <c r="E1559" s="129">
        <f t="shared" si="24"/>
        <v>3.91</v>
      </c>
      <c r="F1559" s="130"/>
    </row>
    <row r="1560" spans="1:6">
      <c r="A1560" s="127">
        <v>10801</v>
      </c>
      <c r="B1560" s="128" t="s">
        <v>34339</v>
      </c>
      <c r="C1560" s="127" t="s">
        <v>49</v>
      </c>
      <c r="D1560" s="122">
        <v>4.24</v>
      </c>
      <c r="E1560" s="129">
        <f t="shared" si="24"/>
        <v>3.52</v>
      </c>
      <c r="F1560" s="130"/>
    </row>
    <row r="1561" spans="1:6">
      <c r="A1561" s="127">
        <v>10202</v>
      </c>
      <c r="B1561" s="128" t="s">
        <v>34340</v>
      </c>
      <c r="C1561" s="127" t="s">
        <v>49</v>
      </c>
      <c r="D1561" s="122">
        <v>9.11</v>
      </c>
      <c r="E1561" s="129">
        <f t="shared" si="24"/>
        <v>7.56</v>
      </c>
      <c r="F1561" s="130"/>
    </row>
    <row r="1562" spans="1:6">
      <c r="A1562" s="127">
        <v>10799</v>
      </c>
      <c r="B1562" s="128" t="s">
        <v>34341</v>
      </c>
      <c r="C1562" s="127" t="s">
        <v>1</v>
      </c>
      <c r="D1562" s="122">
        <v>63.07</v>
      </c>
      <c r="E1562" s="129">
        <f t="shared" si="24"/>
        <v>52.36</v>
      </c>
      <c r="F1562" s="130"/>
    </row>
    <row r="1563" spans="1:6">
      <c r="A1563" s="127">
        <v>10650</v>
      </c>
      <c r="B1563" s="128" t="s">
        <v>34342</v>
      </c>
      <c r="C1563" s="127" t="s">
        <v>8092</v>
      </c>
      <c r="D1563" s="122">
        <v>36.450000000000003</v>
      </c>
      <c r="E1563" s="129">
        <f t="shared" si="24"/>
        <v>30.26</v>
      </c>
      <c r="F1563" s="130"/>
    </row>
    <row r="1564" spans="1:6">
      <c r="A1564" s="127">
        <v>10140</v>
      </c>
      <c r="B1564" s="128" t="s">
        <v>34343</v>
      </c>
      <c r="C1564" s="127" t="s">
        <v>34344</v>
      </c>
      <c r="D1564" s="122">
        <v>323.01</v>
      </c>
      <c r="E1564" s="129">
        <f t="shared" si="24"/>
        <v>268.14</v>
      </c>
      <c r="F1564" s="130"/>
    </row>
    <row r="1565" spans="1:6">
      <c r="A1565" s="127">
        <v>10626</v>
      </c>
      <c r="B1565" s="128" t="s">
        <v>34345</v>
      </c>
      <c r="C1565" s="127" t="s">
        <v>49</v>
      </c>
      <c r="D1565" s="122">
        <v>15.7</v>
      </c>
      <c r="E1565" s="129">
        <f t="shared" si="24"/>
        <v>13.03</v>
      </c>
      <c r="F1565" s="130"/>
    </row>
    <row r="1566" spans="1:6">
      <c r="A1566" s="127">
        <v>10639</v>
      </c>
      <c r="B1566" s="128" t="s">
        <v>34346</v>
      </c>
      <c r="C1566" s="127" t="s">
        <v>92</v>
      </c>
      <c r="D1566" s="122">
        <v>9.15</v>
      </c>
      <c r="E1566" s="129">
        <f t="shared" si="24"/>
        <v>7.6</v>
      </c>
      <c r="F1566" s="130"/>
    </row>
    <row r="1567" spans="1:6">
      <c r="A1567" s="127">
        <v>10640</v>
      </c>
      <c r="B1567" s="128" t="s">
        <v>34347</v>
      </c>
      <c r="C1567" s="127" t="s">
        <v>92</v>
      </c>
      <c r="D1567" s="122">
        <v>13.52</v>
      </c>
      <c r="E1567" s="129">
        <f t="shared" si="24"/>
        <v>11.22</v>
      </c>
      <c r="F1567" s="130"/>
    </row>
    <row r="1568" spans="1:6">
      <c r="A1568" s="127">
        <v>10641</v>
      </c>
      <c r="B1568" s="128" t="s">
        <v>34348</v>
      </c>
      <c r="C1568" s="127" t="s">
        <v>92</v>
      </c>
      <c r="D1568" s="122">
        <v>12.21</v>
      </c>
      <c r="E1568" s="129">
        <f t="shared" si="24"/>
        <v>10.14</v>
      </c>
      <c r="F1568" s="130"/>
    </row>
    <row r="1569" spans="1:6">
      <c r="A1569" s="127">
        <v>10138</v>
      </c>
      <c r="B1569" s="128" t="s">
        <v>34349</v>
      </c>
      <c r="C1569" s="127" t="s">
        <v>34344</v>
      </c>
      <c r="D1569" s="122">
        <v>720.45</v>
      </c>
      <c r="E1569" s="129">
        <f t="shared" si="24"/>
        <v>598.07000000000005</v>
      </c>
      <c r="F1569" s="130"/>
    </row>
    <row r="1570" spans="1:6">
      <c r="A1570" s="127">
        <v>10134</v>
      </c>
      <c r="B1570" s="128" t="s">
        <v>34350</v>
      </c>
      <c r="C1570" s="127" t="s">
        <v>49</v>
      </c>
      <c r="D1570" s="122">
        <v>13.52</v>
      </c>
      <c r="E1570" s="129">
        <f t="shared" si="24"/>
        <v>11.22</v>
      </c>
      <c r="F1570" s="130"/>
    </row>
    <row r="1571" spans="1:6">
      <c r="A1571" s="127">
        <v>10203</v>
      </c>
      <c r="B1571" s="128" t="s">
        <v>34351</v>
      </c>
      <c r="C1571" s="127" t="s">
        <v>1</v>
      </c>
      <c r="D1571" s="122">
        <v>31.84</v>
      </c>
      <c r="E1571" s="129">
        <f t="shared" si="24"/>
        <v>26.43</v>
      </c>
      <c r="F1571" s="130"/>
    </row>
    <row r="1572" spans="1:6">
      <c r="A1572" s="127">
        <v>10647</v>
      </c>
      <c r="B1572" s="128" t="s">
        <v>26619</v>
      </c>
      <c r="C1572" s="127" t="s">
        <v>1</v>
      </c>
      <c r="D1572" s="122">
        <v>35.97</v>
      </c>
      <c r="E1572" s="129">
        <f t="shared" si="24"/>
        <v>29.86</v>
      </c>
      <c r="F1572" s="130"/>
    </row>
    <row r="1573" spans="1:6">
      <c r="A1573" s="127">
        <v>10170</v>
      </c>
      <c r="B1573" s="128" t="s">
        <v>34352</v>
      </c>
      <c r="C1573" s="127" t="s">
        <v>1</v>
      </c>
      <c r="D1573" s="122">
        <v>9.2899999999999991</v>
      </c>
      <c r="E1573" s="129">
        <f t="shared" si="24"/>
        <v>7.71</v>
      </c>
      <c r="F1573" s="130"/>
    </row>
    <row r="1574" spans="1:6">
      <c r="A1574" s="127">
        <v>10162</v>
      </c>
      <c r="B1574" s="128" t="s">
        <v>34353</v>
      </c>
      <c r="C1574" s="127" t="s">
        <v>8092</v>
      </c>
      <c r="D1574" s="122">
        <v>16.010000000000002</v>
      </c>
      <c r="E1574" s="129">
        <f t="shared" si="24"/>
        <v>13.29</v>
      </c>
      <c r="F1574" s="130"/>
    </row>
    <row r="1575" spans="1:6">
      <c r="A1575" s="127">
        <v>10143</v>
      </c>
      <c r="B1575" s="128" t="s">
        <v>34354</v>
      </c>
      <c r="C1575" s="127" t="s">
        <v>49</v>
      </c>
      <c r="D1575" s="122">
        <v>5.25</v>
      </c>
      <c r="E1575" s="129">
        <f t="shared" si="24"/>
        <v>4.3600000000000003</v>
      </c>
      <c r="F1575" s="130"/>
    </row>
    <row r="1576" spans="1:6">
      <c r="A1576" s="127">
        <v>10145</v>
      </c>
      <c r="B1576" s="128" t="s">
        <v>34355</v>
      </c>
      <c r="C1576" s="127" t="s">
        <v>49</v>
      </c>
      <c r="D1576" s="122">
        <v>4.75</v>
      </c>
      <c r="E1576" s="129">
        <f t="shared" si="24"/>
        <v>3.94</v>
      </c>
      <c r="F1576" s="130"/>
    </row>
    <row r="1577" spans="1:6">
      <c r="A1577" s="127">
        <v>10144</v>
      </c>
      <c r="B1577" s="128" t="s">
        <v>34356</v>
      </c>
      <c r="C1577" s="127" t="s">
        <v>49</v>
      </c>
      <c r="D1577" s="122">
        <v>4.75</v>
      </c>
      <c r="E1577" s="129">
        <f t="shared" si="24"/>
        <v>3.94</v>
      </c>
      <c r="F1577" s="130"/>
    </row>
    <row r="1578" spans="1:6">
      <c r="A1578" s="127">
        <v>10169</v>
      </c>
      <c r="B1578" s="128" t="s">
        <v>34357</v>
      </c>
      <c r="C1578" s="127" t="s">
        <v>49</v>
      </c>
      <c r="D1578" s="122">
        <v>4.21</v>
      </c>
      <c r="E1578" s="129">
        <f t="shared" si="24"/>
        <v>3.49</v>
      </c>
      <c r="F1578" s="130"/>
    </row>
    <row r="1579" spans="1:6">
      <c r="A1579" s="127">
        <v>11462</v>
      </c>
      <c r="B1579" s="128" t="s">
        <v>34358</v>
      </c>
      <c r="C1579" s="127" t="s">
        <v>49</v>
      </c>
      <c r="D1579" s="122">
        <v>7.64</v>
      </c>
      <c r="E1579" s="129">
        <f t="shared" si="24"/>
        <v>6.34</v>
      </c>
      <c r="F1579" s="130"/>
    </row>
    <row r="1580" spans="1:6">
      <c r="A1580" s="127">
        <v>10147</v>
      </c>
      <c r="B1580" s="128" t="s">
        <v>34359</v>
      </c>
      <c r="C1580" s="127" t="s">
        <v>49</v>
      </c>
      <c r="D1580" s="122">
        <v>7.53</v>
      </c>
      <c r="E1580" s="129">
        <f t="shared" si="24"/>
        <v>6.25</v>
      </c>
      <c r="F1580" s="130"/>
    </row>
    <row r="1581" spans="1:6">
      <c r="A1581" s="127">
        <v>10146</v>
      </c>
      <c r="B1581" s="128" t="s">
        <v>34360</v>
      </c>
      <c r="C1581" s="127" t="s">
        <v>49</v>
      </c>
      <c r="D1581" s="122">
        <v>4.8600000000000003</v>
      </c>
      <c r="E1581" s="129">
        <f t="shared" si="24"/>
        <v>4.03</v>
      </c>
      <c r="F1581" s="130"/>
    </row>
    <row r="1582" spans="1:6">
      <c r="A1582" s="127">
        <v>10812</v>
      </c>
      <c r="B1582" s="128" t="s">
        <v>34361</v>
      </c>
      <c r="C1582" s="127" t="s">
        <v>49</v>
      </c>
      <c r="D1582" s="122">
        <v>5.46</v>
      </c>
      <c r="E1582" s="129">
        <f t="shared" si="24"/>
        <v>4.53</v>
      </c>
      <c r="F1582" s="130"/>
    </row>
    <row r="1583" spans="1:6">
      <c r="A1583" s="127">
        <v>10168</v>
      </c>
      <c r="B1583" s="128" t="s">
        <v>34362</v>
      </c>
      <c r="C1583" s="127" t="s">
        <v>49</v>
      </c>
      <c r="D1583" s="122">
        <v>5.3</v>
      </c>
      <c r="E1583" s="129">
        <f t="shared" si="24"/>
        <v>4.4000000000000004</v>
      </c>
      <c r="F1583" s="130"/>
    </row>
    <row r="1584" spans="1:6">
      <c r="A1584" s="127">
        <v>10148</v>
      </c>
      <c r="B1584" s="128" t="s">
        <v>34363</v>
      </c>
      <c r="C1584" s="127" t="s">
        <v>49</v>
      </c>
      <c r="D1584" s="122">
        <v>3.91</v>
      </c>
      <c r="E1584" s="129">
        <f t="shared" si="24"/>
        <v>3.25</v>
      </c>
      <c r="F1584" s="130"/>
    </row>
    <row r="1585" spans="1:6">
      <c r="A1585" s="127">
        <v>10150</v>
      </c>
      <c r="B1585" s="128" t="s">
        <v>34364</v>
      </c>
      <c r="C1585" s="127" t="s">
        <v>49</v>
      </c>
      <c r="D1585" s="122">
        <v>5.38</v>
      </c>
      <c r="E1585" s="129">
        <f t="shared" si="24"/>
        <v>4.47</v>
      </c>
      <c r="F1585" s="130"/>
    </row>
    <row r="1586" spans="1:6">
      <c r="A1586" s="127">
        <v>10149</v>
      </c>
      <c r="B1586" s="128" t="s">
        <v>34365</v>
      </c>
      <c r="C1586" s="127" t="s">
        <v>49</v>
      </c>
      <c r="D1586" s="122">
        <v>5.25</v>
      </c>
      <c r="E1586" s="129">
        <f t="shared" si="24"/>
        <v>4.3600000000000003</v>
      </c>
      <c r="F1586" s="130"/>
    </row>
    <row r="1587" spans="1:6">
      <c r="A1587" s="127">
        <v>10854</v>
      </c>
      <c r="B1587" s="128" t="s">
        <v>34366</v>
      </c>
      <c r="C1587" s="127" t="s">
        <v>49</v>
      </c>
      <c r="D1587" s="122">
        <v>6.05</v>
      </c>
      <c r="E1587" s="129">
        <f t="shared" si="24"/>
        <v>5.0199999999999996</v>
      </c>
      <c r="F1587" s="130"/>
    </row>
    <row r="1588" spans="1:6">
      <c r="A1588" s="127">
        <v>10171</v>
      </c>
      <c r="B1588" s="128" t="s">
        <v>34367</v>
      </c>
      <c r="C1588" s="127" t="s">
        <v>8092</v>
      </c>
      <c r="D1588" s="122">
        <v>6.85</v>
      </c>
      <c r="E1588" s="129">
        <f t="shared" si="24"/>
        <v>5.69</v>
      </c>
      <c r="F1588" s="130"/>
    </row>
    <row r="1589" spans="1:6">
      <c r="A1589" s="127">
        <v>10283</v>
      </c>
      <c r="B1589" s="128" t="s">
        <v>34368</v>
      </c>
      <c r="C1589" s="127" t="s">
        <v>8092</v>
      </c>
      <c r="D1589" s="122">
        <v>410.03</v>
      </c>
      <c r="E1589" s="129">
        <f t="shared" si="24"/>
        <v>340.38</v>
      </c>
      <c r="F1589" s="130"/>
    </row>
    <row r="1590" spans="1:6">
      <c r="A1590" s="127">
        <v>10651</v>
      </c>
      <c r="B1590" s="128" t="s">
        <v>34369</v>
      </c>
      <c r="C1590" s="127" t="s">
        <v>8092</v>
      </c>
      <c r="D1590" s="122">
        <v>36.450000000000003</v>
      </c>
      <c r="E1590" s="129">
        <f t="shared" si="24"/>
        <v>30.26</v>
      </c>
      <c r="F1590" s="130"/>
    </row>
    <row r="1591" spans="1:6">
      <c r="A1591" s="127">
        <v>11516</v>
      </c>
      <c r="B1591" s="128" t="s">
        <v>34370</v>
      </c>
      <c r="C1591" s="127" t="s">
        <v>1</v>
      </c>
      <c r="D1591" s="122">
        <v>314.94</v>
      </c>
      <c r="E1591" s="129">
        <f t="shared" si="24"/>
        <v>261.44</v>
      </c>
      <c r="F1591" s="130"/>
    </row>
    <row r="1592" spans="1:6">
      <c r="A1592" s="127">
        <v>10158</v>
      </c>
      <c r="B1592" s="128" t="s">
        <v>34371</v>
      </c>
      <c r="C1592" s="127" t="s">
        <v>7</v>
      </c>
      <c r="D1592" s="122">
        <v>376.22</v>
      </c>
      <c r="E1592" s="129">
        <f t="shared" si="24"/>
        <v>312.31</v>
      </c>
      <c r="F1592" s="130"/>
    </row>
    <row r="1593" spans="1:6">
      <c r="A1593" s="127">
        <v>10157</v>
      </c>
      <c r="B1593" s="128" t="s">
        <v>34372</v>
      </c>
      <c r="C1593" s="127" t="s">
        <v>7</v>
      </c>
      <c r="D1593" s="122">
        <v>560.54</v>
      </c>
      <c r="E1593" s="129">
        <f t="shared" si="24"/>
        <v>465.33</v>
      </c>
      <c r="F1593" s="130"/>
    </row>
    <row r="1594" spans="1:6">
      <c r="A1594" s="127">
        <v>10155</v>
      </c>
      <c r="B1594" s="128" t="s">
        <v>34373</v>
      </c>
      <c r="C1594" s="127" t="s">
        <v>7</v>
      </c>
      <c r="D1594" s="122">
        <v>427.37</v>
      </c>
      <c r="E1594" s="129">
        <f t="shared" si="24"/>
        <v>354.78</v>
      </c>
      <c r="F1594" s="130"/>
    </row>
    <row r="1595" spans="1:6">
      <c r="A1595" s="127">
        <v>10156</v>
      </c>
      <c r="B1595" s="128" t="s">
        <v>34374</v>
      </c>
      <c r="C1595" s="127" t="s">
        <v>7</v>
      </c>
      <c r="D1595" s="122">
        <v>312.89999999999998</v>
      </c>
      <c r="E1595" s="129">
        <f t="shared" si="24"/>
        <v>259.75</v>
      </c>
      <c r="F1595" s="130"/>
    </row>
    <row r="1596" spans="1:6">
      <c r="A1596" s="127">
        <v>10176</v>
      </c>
      <c r="B1596" s="128" t="s">
        <v>34375</v>
      </c>
      <c r="C1596" s="127" t="s">
        <v>3</v>
      </c>
      <c r="D1596" s="122">
        <v>142.75</v>
      </c>
      <c r="E1596" s="129">
        <f t="shared" si="24"/>
        <v>118.5</v>
      </c>
      <c r="F1596" s="130"/>
    </row>
    <row r="1597" spans="1:6">
      <c r="A1597" s="127">
        <v>10853</v>
      </c>
      <c r="B1597" s="128" t="s">
        <v>34376</v>
      </c>
      <c r="C1597" s="127" t="s">
        <v>7</v>
      </c>
      <c r="D1597" s="122">
        <v>366.39</v>
      </c>
      <c r="E1597" s="129">
        <f t="shared" si="24"/>
        <v>304.14999999999998</v>
      </c>
      <c r="F1597" s="130"/>
    </row>
    <row r="1598" spans="1:6">
      <c r="A1598" s="127">
        <v>10137</v>
      </c>
      <c r="B1598" s="128" t="s">
        <v>34377</v>
      </c>
      <c r="C1598" s="127" t="s">
        <v>49</v>
      </c>
      <c r="D1598" s="122">
        <v>13.4</v>
      </c>
      <c r="E1598" s="129">
        <f t="shared" si="24"/>
        <v>11.12</v>
      </c>
      <c r="F1598" s="130"/>
    </row>
    <row r="1599" spans="1:6">
      <c r="A1599" s="127">
        <v>10782</v>
      </c>
      <c r="B1599" s="128" t="s">
        <v>34378</v>
      </c>
      <c r="C1599" s="127" t="s">
        <v>8092</v>
      </c>
      <c r="D1599" s="122">
        <v>324.39</v>
      </c>
      <c r="E1599" s="129">
        <f t="shared" si="24"/>
        <v>269.29000000000002</v>
      </c>
      <c r="F1599" s="130"/>
    </row>
    <row r="1600" spans="1:6">
      <c r="A1600" s="127">
        <v>10615</v>
      </c>
      <c r="B1600" s="128" t="s">
        <v>34379</v>
      </c>
      <c r="C1600" s="127" t="s">
        <v>8092</v>
      </c>
      <c r="D1600" s="122">
        <v>49.83</v>
      </c>
      <c r="E1600" s="129">
        <f t="shared" si="24"/>
        <v>41.37</v>
      </c>
      <c r="F1600" s="130"/>
    </row>
    <row r="1601" spans="1:6">
      <c r="A1601" s="127">
        <v>10654</v>
      </c>
      <c r="B1601" s="128" t="s">
        <v>34380</v>
      </c>
      <c r="C1601" s="127" t="s">
        <v>8092</v>
      </c>
      <c r="D1601" s="122">
        <v>30.52</v>
      </c>
      <c r="E1601" s="129">
        <f t="shared" si="24"/>
        <v>25.34</v>
      </c>
      <c r="F1601" s="130"/>
    </row>
    <row r="1602" spans="1:6">
      <c r="A1602" s="127">
        <v>10798</v>
      </c>
      <c r="B1602" s="128" t="s">
        <v>34381</v>
      </c>
      <c r="C1602" s="127" t="s">
        <v>8092</v>
      </c>
      <c r="D1602" s="122">
        <v>59.77</v>
      </c>
      <c r="E1602" s="129">
        <f t="shared" ref="E1602:E1665" si="25">ROUND((D1602/(1+$K$1))*(1+$M$1),2)</f>
        <v>49.62</v>
      </c>
      <c r="F1602" s="130"/>
    </row>
    <row r="1603" spans="1:6">
      <c r="A1603" s="127">
        <v>10616</v>
      </c>
      <c r="B1603" s="128" t="s">
        <v>34382</v>
      </c>
      <c r="C1603" s="127" t="s">
        <v>8092</v>
      </c>
      <c r="D1603" s="122">
        <v>26.69</v>
      </c>
      <c r="E1603" s="129">
        <f t="shared" si="25"/>
        <v>22.16</v>
      </c>
      <c r="F1603" s="130"/>
    </row>
    <row r="1604" spans="1:6">
      <c r="A1604" s="127">
        <v>10656</v>
      </c>
      <c r="B1604" s="128" t="s">
        <v>34383</v>
      </c>
      <c r="C1604" s="127" t="s">
        <v>8092</v>
      </c>
      <c r="D1604" s="122">
        <v>47.66</v>
      </c>
      <c r="E1604" s="129">
        <f t="shared" si="25"/>
        <v>39.56</v>
      </c>
      <c r="F1604" s="130"/>
    </row>
    <row r="1605" spans="1:6">
      <c r="A1605" s="127">
        <v>10135</v>
      </c>
      <c r="B1605" s="128" t="s">
        <v>34384</v>
      </c>
      <c r="C1605" s="127" t="s">
        <v>49</v>
      </c>
      <c r="D1605" s="122">
        <v>12</v>
      </c>
      <c r="E1605" s="129">
        <f t="shared" si="25"/>
        <v>9.9600000000000009</v>
      </c>
      <c r="F1605" s="130"/>
    </row>
    <row r="1606" spans="1:6">
      <c r="A1606" s="127">
        <v>10136</v>
      </c>
      <c r="B1606" s="128" t="s">
        <v>34385</v>
      </c>
      <c r="C1606" s="127" t="s">
        <v>49</v>
      </c>
      <c r="D1606" s="122">
        <v>12.15</v>
      </c>
      <c r="E1606" s="129">
        <f t="shared" si="25"/>
        <v>10.09</v>
      </c>
      <c r="F1606" s="130"/>
    </row>
    <row r="1607" spans="1:6">
      <c r="A1607" s="127">
        <v>10165</v>
      </c>
      <c r="B1607" s="128" t="s">
        <v>34386</v>
      </c>
      <c r="C1607" s="127" t="s">
        <v>8092</v>
      </c>
      <c r="D1607" s="122">
        <v>255.31</v>
      </c>
      <c r="E1607" s="129">
        <f t="shared" si="25"/>
        <v>211.94</v>
      </c>
      <c r="F1607" s="130"/>
    </row>
    <row r="1608" spans="1:6">
      <c r="A1608" s="127">
        <v>10161</v>
      </c>
      <c r="B1608" s="128" t="s">
        <v>34387</v>
      </c>
      <c r="C1608" s="127" t="s">
        <v>8092</v>
      </c>
      <c r="D1608" s="122">
        <v>53.41</v>
      </c>
      <c r="E1608" s="129">
        <f t="shared" si="25"/>
        <v>44.34</v>
      </c>
      <c r="F1608" s="130"/>
    </row>
    <row r="1609" spans="1:6">
      <c r="A1609" s="127">
        <v>10182</v>
      </c>
      <c r="B1609" s="128" t="s">
        <v>34388</v>
      </c>
      <c r="C1609" s="127" t="s">
        <v>34269</v>
      </c>
      <c r="D1609" s="122">
        <v>435.49</v>
      </c>
      <c r="E1609" s="129">
        <f t="shared" si="25"/>
        <v>361.52</v>
      </c>
      <c r="F1609" s="130"/>
    </row>
    <row r="1610" spans="1:6">
      <c r="A1610" s="127">
        <v>10642</v>
      </c>
      <c r="B1610" s="128" t="s">
        <v>34389</v>
      </c>
      <c r="C1610" s="127" t="s">
        <v>8092</v>
      </c>
      <c r="D1610" s="122">
        <v>430.94</v>
      </c>
      <c r="E1610" s="129">
        <f t="shared" si="25"/>
        <v>357.74</v>
      </c>
      <c r="F1610" s="130"/>
    </row>
    <row r="1611" spans="1:6">
      <c r="A1611" s="127">
        <v>11255</v>
      </c>
      <c r="B1611" s="128" t="s">
        <v>34390</v>
      </c>
      <c r="C1611" s="127" t="s">
        <v>3</v>
      </c>
      <c r="D1611" s="122">
        <v>61.49</v>
      </c>
      <c r="E1611" s="129">
        <f t="shared" si="25"/>
        <v>51.05</v>
      </c>
      <c r="F1611" s="130"/>
    </row>
    <row r="1612" spans="1:6">
      <c r="A1612" s="127">
        <v>10635</v>
      </c>
      <c r="B1612" s="128" t="s">
        <v>34391</v>
      </c>
      <c r="C1612" s="127" t="s">
        <v>49</v>
      </c>
      <c r="D1612" s="122">
        <v>5.71</v>
      </c>
      <c r="E1612" s="129">
        <f t="shared" si="25"/>
        <v>4.74</v>
      </c>
      <c r="F1612" s="130"/>
    </row>
    <row r="1613" spans="1:6">
      <c r="A1613" s="127">
        <v>11493</v>
      </c>
      <c r="B1613" s="128" t="s">
        <v>34392</v>
      </c>
      <c r="C1613" s="127" t="s">
        <v>92</v>
      </c>
      <c r="D1613" s="122">
        <v>6.59</v>
      </c>
      <c r="E1613" s="129">
        <f t="shared" si="25"/>
        <v>5.47</v>
      </c>
      <c r="F1613" s="130"/>
    </row>
    <row r="1614" spans="1:6">
      <c r="A1614" s="127">
        <v>10173</v>
      </c>
      <c r="B1614" s="128" t="s">
        <v>34393</v>
      </c>
      <c r="C1614" s="127" t="s">
        <v>3</v>
      </c>
      <c r="D1614" s="122">
        <v>38.880000000000003</v>
      </c>
      <c r="E1614" s="129">
        <f t="shared" si="25"/>
        <v>32.28</v>
      </c>
      <c r="F1614" s="130"/>
    </row>
    <row r="1615" spans="1:6">
      <c r="A1615" s="127">
        <v>10637</v>
      </c>
      <c r="B1615" s="128" t="s">
        <v>34394</v>
      </c>
      <c r="C1615" s="127" t="s">
        <v>3</v>
      </c>
      <c r="D1615" s="122">
        <v>15.89</v>
      </c>
      <c r="E1615" s="129">
        <f t="shared" si="25"/>
        <v>13.19</v>
      </c>
      <c r="F1615" s="130"/>
    </row>
    <row r="1616" spans="1:6">
      <c r="A1616" s="127">
        <v>10172</v>
      </c>
      <c r="B1616" s="128" t="s">
        <v>34395</v>
      </c>
      <c r="C1616" s="127" t="s">
        <v>3</v>
      </c>
      <c r="D1616" s="122">
        <v>30.15</v>
      </c>
      <c r="E1616" s="129">
        <f t="shared" si="25"/>
        <v>25.03</v>
      </c>
      <c r="F1616" s="130"/>
    </row>
    <row r="1617" spans="1:6">
      <c r="A1617" s="127">
        <v>10159</v>
      </c>
      <c r="B1617" s="128" t="s">
        <v>34396</v>
      </c>
      <c r="C1617" s="127" t="s">
        <v>1</v>
      </c>
      <c r="D1617" s="122">
        <v>40.58</v>
      </c>
      <c r="E1617" s="129">
        <f t="shared" si="25"/>
        <v>33.69</v>
      </c>
      <c r="F1617" s="130"/>
    </row>
    <row r="1618" spans="1:6">
      <c r="A1618" s="127">
        <v>10160</v>
      </c>
      <c r="B1618" s="128" t="s">
        <v>34397</v>
      </c>
      <c r="C1618" s="127" t="s">
        <v>1</v>
      </c>
      <c r="D1618" s="122">
        <v>97.72</v>
      </c>
      <c r="E1618" s="129">
        <f t="shared" si="25"/>
        <v>81.12</v>
      </c>
      <c r="F1618" s="130"/>
    </row>
    <row r="1619" spans="1:6">
      <c r="A1619" s="127">
        <v>11477</v>
      </c>
      <c r="B1619" s="128" t="s">
        <v>34398</v>
      </c>
      <c r="C1619" s="127" t="s">
        <v>1</v>
      </c>
      <c r="D1619" s="122">
        <v>58.52</v>
      </c>
      <c r="E1619" s="129">
        <f t="shared" si="25"/>
        <v>48.58</v>
      </c>
      <c r="F1619" s="130"/>
    </row>
    <row r="1620" spans="1:6">
      <c r="A1620" s="127">
        <v>10174</v>
      </c>
      <c r="B1620" s="128" t="s">
        <v>34399</v>
      </c>
      <c r="C1620" s="127" t="s">
        <v>1</v>
      </c>
      <c r="D1620" s="122">
        <v>30.34</v>
      </c>
      <c r="E1620" s="129">
        <f t="shared" si="25"/>
        <v>25.19</v>
      </c>
      <c r="F1620" s="130"/>
    </row>
    <row r="1621" spans="1:6">
      <c r="A1621" s="127" t="s">
        <v>34400</v>
      </c>
      <c r="B1621" s="128"/>
      <c r="C1621" s="127"/>
      <c r="D1621" s="122"/>
      <c r="E1621" s="129"/>
      <c r="F1621" s="130"/>
    </row>
    <row r="1622" spans="1:6">
      <c r="A1622" s="127">
        <v>10720</v>
      </c>
      <c r="B1622" s="128" t="s">
        <v>34401</v>
      </c>
      <c r="C1622" s="127" t="s">
        <v>49</v>
      </c>
      <c r="D1622" s="122">
        <v>14.72</v>
      </c>
      <c r="E1622" s="129">
        <f t="shared" si="25"/>
        <v>12.22</v>
      </c>
      <c r="F1622" s="130"/>
    </row>
    <row r="1623" spans="1:6">
      <c r="A1623" s="127">
        <v>11465</v>
      </c>
      <c r="B1623" s="128" t="s">
        <v>34402</v>
      </c>
      <c r="C1623" s="127" t="s">
        <v>49</v>
      </c>
      <c r="D1623" s="122">
        <v>5.69</v>
      </c>
      <c r="E1623" s="129">
        <f t="shared" si="25"/>
        <v>4.72</v>
      </c>
      <c r="F1623" s="130"/>
    </row>
    <row r="1624" spans="1:6">
      <c r="A1624" s="127">
        <v>10179</v>
      </c>
      <c r="B1624" s="128" t="s">
        <v>34403</v>
      </c>
      <c r="C1624" s="127" t="s">
        <v>49</v>
      </c>
      <c r="D1624" s="122">
        <v>5.87</v>
      </c>
      <c r="E1624" s="129">
        <f t="shared" si="25"/>
        <v>4.87</v>
      </c>
      <c r="F1624" s="130"/>
    </row>
    <row r="1625" spans="1:6">
      <c r="A1625" s="127">
        <v>10178</v>
      </c>
      <c r="B1625" s="128" t="s">
        <v>34404</v>
      </c>
      <c r="C1625" s="127" t="s">
        <v>49</v>
      </c>
      <c r="D1625" s="122">
        <v>3.14</v>
      </c>
      <c r="E1625" s="129">
        <f t="shared" si="25"/>
        <v>2.61</v>
      </c>
      <c r="F1625" s="130"/>
    </row>
    <row r="1626" spans="1:6">
      <c r="A1626" s="127" t="s">
        <v>34405</v>
      </c>
      <c r="B1626" s="128"/>
      <c r="C1626" s="127"/>
      <c r="D1626" s="122"/>
      <c r="E1626" s="129"/>
      <c r="F1626" s="130"/>
    </row>
    <row r="1627" spans="1:6">
      <c r="A1627" s="127">
        <v>10186</v>
      </c>
      <c r="B1627" s="128" t="s">
        <v>34406</v>
      </c>
      <c r="C1627" s="127" t="s">
        <v>49</v>
      </c>
      <c r="D1627" s="122">
        <v>44.75</v>
      </c>
      <c r="E1627" s="129">
        <f t="shared" si="25"/>
        <v>37.15</v>
      </c>
      <c r="F1627" s="130"/>
    </row>
    <row r="1628" spans="1:6">
      <c r="A1628" s="127">
        <v>10737</v>
      </c>
      <c r="B1628" s="128" t="s">
        <v>34407</v>
      </c>
      <c r="C1628" s="127" t="s">
        <v>49</v>
      </c>
      <c r="D1628" s="122">
        <v>2.65</v>
      </c>
      <c r="E1628" s="129">
        <f t="shared" si="25"/>
        <v>2.2000000000000002</v>
      </c>
      <c r="F1628" s="130"/>
    </row>
    <row r="1629" spans="1:6">
      <c r="A1629" s="127">
        <v>10185</v>
      </c>
      <c r="B1629" s="128" t="s">
        <v>34408</v>
      </c>
      <c r="C1629" s="127" t="s">
        <v>49</v>
      </c>
      <c r="D1629" s="122">
        <v>17.95</v>
      </c>
      <c r="E1629" s="129">
        <f t="shared" si="25"/>
        <v>14.9</v>
      </c>
      <c r="F1629" s="130"/>
    </row>
    <row r="1630" spans="1:6" ht="40.5">
      <c r="A1630" s="127">
        <v>10771</v>
      </c>
      <c r="B1630" s="128" t="s">
        <v>34409</v>
      </c>
      <c r="C1630" s="127" t="s">
        <v>1</v>
      </c>
      <c r="D1630" s="122">
        <v>59.04</v>
      </c>
      <c r="E1630" s="129">
        <f t="shared" si="25"/>
        <v>49.01</v>
      </c>
      <c r="F1630" s="130"/>
    </row>
    <row r="1631" spans="1:6">
      <c r="A1631" s="127">
        <v>10187</v>
      </c>
      <c r="B1631" s="128" t="s">
        <v>34410</v>
      </c>
      <c r="C1631" s="127" t="s">
        <v>7</v>
      </c>
      <c r="D1631" s="122">
        <v>9.8000000000000007</v>
      </c>
      <c r="E1631" s="129">
        <f t="shared" si="25"/>
        <v>8.14</v>
      </c>
      <c r="F1631" s="130"/>
    </row>
    <row r="1632" spans="1:6" ht="40.5">
      <c r="A1632" s="127">
        <v>11488</v>
      </c>
      <c r="B1632" s="128" t="s">
        <v>34411</v>
      </c>
      <c r="C1632" s="127" t="s">
        <v>1</v>
      </c>
      <c r="D1632" s="122">
        <v>476.08</v>
      </c>
      <c r="E1632" s="129">
        <f t="shared" si="25"/>
        <v>395.21</v>
      </c>
      <c r="F1632" s="130"/>
    </row>
    <row r="1633" spans="1:6" ht="27">
      <c r="A1633" s="127">
        <v>10200</v>
      </c>
      <c r="B1633" s="128" t="s">
        <v>34412</v>
      </c>
      <c r="C1633" s="127" t="s">
        <v>1</v>
      </c>
      <c r="D1633" s="122">
        <v>639.24</v>
      </c>
      <c r="E1633" s="129">
        <f t="shared" si="25"/>
        <v>530.66</v>
      </c>
      <c r="F1633" s="130"/>
    </row>
    <row r="1634" spans="1:6">
      <c r="A1634" s="127">
        <v>10191</v>
      </c>
      <c r="B1634" s="128" t="s">
        <v>34413</v>
      </c>
      <c r="C1634" s="127" t="s">
        <v>49</v>
      </c>
      <c r="D1634" s="122">
        <v>4.7</v>
      </c>
      <c r="E1634" s="129">
        <f t="shared" si="25"/>
        <v>3.9</v>
      </c>
      <c r="F1634" s="130"/>
    </row>
    <row r="1635" spans="1:6">
      <c r="A1635" s="127">
        <v>11558</v>
      </c>
      <c r="B1635" s="128" t="s">
        <v>34414</v>
      </c>
      <c r="C1635" s="127" t="s">
        <v>109</v>
      </c>
      <c r="D1635" s="122">
        <v>9.27</v>
      </c>
      <c r="E1635" s="129">
        <f t="shared" si="25"/>
        <v>7.7</v>
      </c>
      <c r="F1635" s="130"/>
    </row>
    <row r="1636" spans="1:6">
      <c r="A1636" s="127">
        <v>10198</v>
      </c>
      <c r="B1636" s="128" t="s">
        <v>34415</v>
      </c>
      <c r="C1636" s="127" t="s">
        <v>49</v>
      </c>
      <c r="D1636" s="122">
        <v>96.79</v>
      </c>
      <c r="E1636" s="129">
        <f t="shared" si="25"/>
        <v>80.349999999999994</v>
      </c>
      <c r="F1636" s="130"/>
    </row>
    <row r="1637" spans="1:6">
      <c r="A1637" s="127">
        <v>10195</v>
      </c>
      <c r="B1637" s="128" t="s">
        <v>34416</v>
      </c>
      <c r="C1637" s="127" t="s">
        <v>49</v>
      </c>
      <c r="D1637" s="122">
        <v>1.0900000000000001</v>
      </c>
      <c r="E1637" s="129">
        <f t="shared" si="25"/>
        <v>0.9</v>
      </c>
      <c r="F1637" s="130"/>
    </row>
    <row r="1638" spans="1:6">
      <c r="A1638" s="127" t="s">
        <v>34417</v>
      </c>
      <c r="B1638" s="128"/>
      <c r="C1638" s="127"/>
      <c r="D1638" s="122"/>
      <c r="E1638" s="129"/>
      <c r="F1638" s="130"/>
    </row>
    <row r="1639" spans="1:6">
      <c r="A1639" s="127">
        <v>10208</v>
      </c>
      <c r="B1639" s="128" t="s">
        <v>34418</v>
      </c>
      <c r="C1639" s="127" t="s">
        <v>49</v>
      </c>
      <c r="D1639" s="122">
        <v>5.4</v>
      </c>
      <c r="E1639" s="129">
        <f t="shared" si="25"/>
        <v>4.4800000000000004</v>
      </c>
      <c r="F1639" s="130"/>
    </row>
    <row r="1640" spans="1:6">
      <c r="A1640" s="127">
        <v>10207</v>
      </c>
      <c r="B1640" s="128" t="s">
        <v>34419</v>
      </c>
      <c r="C1640" s="127" t="s">
        <v>8092</v>
      </c>
      <c r="D1640" s="122">
        <v>6.65</v>
      </c>
      <c r="E1640" s="129">
        <f t="shared" si="25"/>
        <v>5.52</v>
      </c>
      <c r="F1640" s="130"/>
    </row>
    <row r="1641" spans="1:6">
      <c r="A1641" s="127">
        <v>10201</v>
      </c>
      <c r="B1641" s="128" t="s">
        <v>34420</v>
      </c>
      <c r="C1641" s="127" t="s">
        <v>8725</v>
      </c>
      <c r="D1641" s="122">
        <v>96.72</v>
      </c>
      <c r="E1641" s="129">
        <f t="shared" si="25"/>
        <v>80.290000000000006</v>
      </c>
      <c r="F1641" s="130"/>
    </row>
    <row r="1642" spans="1:6">
      <c r="A1642" s="127" t="s">
        <v>34421</v>
      </c>
      <c r="B1642" s="128"/>
      <c r="C1642" s="127"/>
      <c r="D1642" s="122"/>
      <c r="E1642" s="129"/>
      <c r="F1642" s="130"/>
    </row>
    <row r="1643" spans="1:6">
      <c r="A1643" s="127">
        <v>10243</v>
      </c>
      <c r="B1643" s="128" t="s">
        <v>34422</v>
      </c>
      <c r="C1643" s="127" t="s">
        <v>8092</v>
      </c>
      <c r="D1643" s="122">
        <v>284.98</v>
      </c>
      <c r="E1643" s="129">
        <f t="shared" si="25"/>
        <v>236.57</v>
      </c>
      <c r="F1643" s="130"/>
    </row>
    <row r="1644" spans="1:6">
      <c r="A1644" s="127">
        <v>10663</v>
      </c>
      <c r="B1644" s="128" t="s">
        <v>34423</v>
      </c>
      <c r="C1644" s="127" t="s">
        <v>8092</v>
      </c>
      <c r="D1644" s="122">
        <v>43.35</v>
      </c>
      <c r="E1644" s="129">
        <f t="shared" si="25"/>
        <v>35.99</v>
      </c>
      <c r="F1644" s="130"/>
    </row>
    <row r="1645" spans="1:6">
      <c r="A1645" s="127">
        <v>10244</v>
      </c>
      <c r="B1645" s="128" t="s">
        <v>34424</v>
      </c>
      <c r="C1645" s="127" t="s">
        <v>8092</v>
      </c>
      <c r="D1645" s="122">
        <v>423.95</v>
      </c>
      <c r="E1645" s="129">
        <f t="shared" si="25"/>
        <v>351.94</v>
      </c>
      <c r="F1645" s="130"/>
    </row>
    <row r="1646" spans="1:6">
      <c r="A1646" s="127">
        <v>10217</v>
      </c>
      <c r="B1646" s="128" t="s">
        <v>34425</v>
      </c>
      <c r="C1646" s="127" t="s">
        <v>1</v>
      </c>
      <c r="D1646" s="122">
        <v>49.98</v>
      </c>
      <c r="E1646" s="129">
        <f t="shared" si="25"/>
        <v>41.49</v>
      </c>
      <c r="F1646" s="130"/>
    </row>
    <row r="1647" spans="1:6">
      <c r="A1647" s="127">
        <v>10218</v>
      </c>
      <c r="B1647" s="128" t="s">
        <v>34426</v>
      </c>
      <c r="C1647" s="127" t="s">
        <v>1</v>
      </c>
      <c r="D1647" s="122">
        <v>60.77</v>
      </c>
      <c r="E1647" s="129">
        <f t="shared" si="25"/>
        <v>50.45</v>
      </c>
      <c r="F1647" s="130"/>
    </row>
    <row r="1648" spans="1:6">
      <c r="A1648" s="127">
        <v>10229</v>
      </c>
      <c r="B1648" s="128" t="s">
        <v>34427</v>
      </c>
      <c r="C1648" s="127" t="s">
        <v>1</v>
      </c>
      <c r="D1648" s="122">
        <v>66.16</v>
      </c>
      <c r="E1648" s="129">
        <f t="shared" si="25"/>
        <v>54.92</v>
      </c>
      <c r="F1648" s="130"/>
    </row>
    <row r="1649" spans="1:6">
      <c r="A1649" s="127">
        <v>10219</v>
      </c>
      <c r="B1649" s="128" t="s">
        <v>34428</v>
      </c>
      <c r="C1649" s="127" t="s">
        <v>1</v>
      </c>
      <c r="D1649" s="122">
        <v>83.31</v>
      </c>
      <c r="E1649" s="129">
        <f t="shared" si="25"/>
        <v>69.16</v>
      </c>
      <c r="F1649" s="130"/>
    </row>
    <row r="1650" spans="1:6">
      <c r="A1650" s="127">
        <v>10224</v>
      </c>
      <c r="B1650" s="128" t="s">
        <v>34429</v>
      </c>
      <c r="C1650" s="127" t="s">
        <v>1</v>
      </c>
      <c r="D1650" s="122">
        <v>94</v>
      </c>
      <c r="E1650" s="129">
        <f t="shared" si="25"/>
        <v>78.03</v>
      </c>
      <c r="F1650" s="130"/>
    </row>
    <row r="1651" spans="1:6">
      <c r="A1651" s="127">
        <v>10230</v>
      </c>
      <c r="B1651" s="128" t="s">
        <v>34430</v>
      </c>
      <c r="C1651" s="127" t="s">
        <v>1</v>
      </c>
      <c r="D1651" s="122">
        <v>94.09</v>
      </c>
      <c r="E1651" s="129">
        <f t="shared" si="25"/>
        <v>78.11</v>
      </c>
      <c r="F1651" s="130"/>
    </row>
    <row r="1652" spans="1:6">
      <c r="A1652" s="127">
        <v>10235</v>
      </c>
      <c r="B1652" s="128" t="s">
        <v>34431</v>
      </c>
      <c r="C1652" s="127" t="s">
        <v>1</v>
      </c>
      <c r="D1652" s="122">
        <v>90.2</v>
      </c>
      <c r="E1652" s="129">
        <f t="shared" si="25"/>
        <v>74.88</v>
      </c>
      <c r="F1652" s="130"/>
    </row>
    <row r="1653" spans="1:6">
      <c r="A1653" s="127">
        <v>10220</v>
      </c>
      <c r="B1653" s="128" t="s">
        <v>34432</v>
      </c>
      <c r="C1653" s="127" t="s">
        <v>1</v>
      </c>
      <c r="D1653" s="122">
        <v>152.88999999999999</v>
      </c>
      <c r="E1653" s="129">
        <f t="shared" si="25"/>
        <v>126.92</v>
      </c>
      <c r="F1653" s="130"/>
    </row>
    <row r="1654" spans="1:6">
      <c r="A1654" s="127">
        <v>10225</v>
      </c>
      <c r="B1654" s="128" t="s">
        <v>34433</v>
      </c>
      <c r="C1654" s="127" t="s">
        <v>1</v>
      </c>
      <c r="D1654" s="122">
        <v>149.62</v>
      </c>
      <c r="E1654" s="129">
        <f t="shared" si="25"/>
        <v>124.21</v>
      </c>
      <c r="F1654" s="130"/>
    </row>
    <row r="1655" spans="1:6">
      <c r="A1655" s="127">
        <v>10231</v>
      </c>
      <c r="B1655" s="128" t="s">
        <v>34434</v>
      </c>
      <c r="C1655" s="127" t="s">
        <v>1</v>
      </c>
      <c r="D1655" s="122">
        <v>169.07</v>
      </c>
      <c r="E1655" s="129">
        <f t="shared" si="25"/>
        <v>140.35</v>
      </c>
      <c r="F1655" s="130"/>
    </row>
    <row r="1656" spans="1:6">
      <c r="A1656" s="127">
        <v>10236</v>
      </c>
      <c r="B1656" s="128" t="s">
        <v>34435</v>
      </c>
      <c r="C1656" s="127" t="s">
        <v>1</v>
      </c>
      <c r="D1656" s="122">
        <v>155.01</v>
      </c>
      <c r="E1656" s="129">
        <f t="shared" si="25"/>
        <v>128.68</v>
      </c>
      <c r="F1656" s="130"/>
    </row>
    <row r="1657" spans="1:6">
      <c r="A1657" s="127">
        <v>10221</v>
      </c>
      <c r="B1657" s="128" t="s">
        <v>34436</v>
      </c>
      <c r="C1657" s="127" t="s">
        <v>1</v>
      </c>
      <c r="D1657" s="122">
        <v>215.62</v>
      </c>
      <c r="E1657" s="129">
        <f t="shared" si="25"/>
        <v>178.99</v>
      </c>
      <c r="F1657" s="130"/>
    </row>
    <row r="1658" spans="1:6">
      <c r="A1658" s="127">
        <v>10226</v>
      </c>
      <c r="B1658" s="128" t="s">
        <v>34437</v>
      </c>
      <c r="C1658" s="127" t="s">
        <v>1</v>
      </c>
      <c r="D1658" s="122">
        <v>205.37</v>
      </c>
      <c r="E1658" s="129">
        <f t="shared" si="25"/>
        <v>170.49</v>
      </c>
      <c r="F1658" s="130"/>
    </row>
    <row r="1659" spans="1:6">
      <c r="A1659" s="127">
        <v>10232</v>
      </c>
      <c r="B1659" s="128" t="s">
        <v>34438</v>
      </c>
      <c r="C1659" s="127" t="s">
        <v>1</v>
      </c>
      <c r="D1659" s="122">
        <v>237.67</v>
      </c>
      <c r="E1659" s="129">
        <f t="shared" si="25"/>
        <v>197.3</v>
      </c>
      <c r="F1659" s="130"/>
    </row>
    <row r="1660" spans="1:6">
      <c r="A1660" s="127">
        <v>10237</v>
      </c>
      <c r="B1660" s="128" t="s">
        <v>34439</v>
      </c>
      <c r="C1660" s="127" t="s">
        <v>1</v>
      </c>
      <c r="D1660" s="122">
        <v>226.8</v>
      </c>
      <c r="E1660" s="129">
        <f t="shared" si="25"/>
        <v>188.28</v>
      </c>
      <c r="F1660" s="130"/>
    </row>
    <row r="1661" spans="1:6">
      <c r="A1661" s="127">
        <v>10240</v>
      </c>
      <c r="B1661" s="128" t="s">
        <v>34440</v>
      </c>
      <c r="C1661" s="127" t="s">
        <v>1</v>
      </c>
      <c r="D1661" s="122">
        <v>305.27999999999997</v>
      </c>
      <c r="E1661" s="129">
        <f t="shared" si="25"/>
        <v>253.42</v>
      </c>
      <c r="F1661" s="130"/>
    </row>
    <row r="1662" spans="1:6">
      <c r="A1662" s="127">
        <v>10222</v>
      </c>
      <c r="B1662" s="128" t="s">
        <v>34441</v>
      </c>
      <c r="C1662" s="127" t="s">
        <v>1</v>
      </c>
      <c r="D1662" s="122">
        <v>322.94</v>
      </c>
      <c r="E1662" s="129">
        <f t="shared" si="25"/>
        <v>268.08</v>
      </c>
      <c r="F1662" s="130"/>
    </row>
    <row r="1663" spans="1:6">
      <c r="A1663" s="127">
        <v>10227</v>
      </c>
      <c r="B1663" s="128" t="s">
        <v>34442</v>
      </c>
      <c r="C1663" s="127" t="s">
        <v>1</v>
      </c>
      <c r="D1663" s="122">
        <v>291.05</v>
      </c>
      <c r="E1663" s="129">
        <f t="shared" si="25"/>
        <v>241.61</v>
      </c>
      <c r="F1663" s="130"/>
    </row>
    <row r="1664" spans="1:6">
      <c r="A1664" s="127">
        <v>10233</v>
      </c>
      <c r="B1664" s="128" t="s">
        <v>34443</v>
      </c>
      <c r="C1664" s="127" t="s">
        <v>1</v>
      </c>
      <c r="D1664" s="122">
        <v>353.32</v>
      </c>
      <c r="E1664" s="129">
        <f t="shared" si="25"/>
        <v>293.3</v>
      </c>
      <c r="F1664" s="130"/>
    </row>
    <row r="1665" spans="1:6">
      <c r="A1665" s="127">
        <v>10238</v>
      </c>
      <c r="B1665" s="128" t="s">
        <v>34444</v>
      </c>
      <c r="C1665" s="127" t="s">
        <v>1</v>
      </c>
      <c r="D1665" s="122">
        <v>329.86</v>
      </c>
      <c r="E1665" s="129">
        <f t="shared" si="25"/>
        <v>273.83</v>
      </c>
      <c r="F1665" s="130"/>
    </row>
    <row r="1666" spans="1:6">
      <c r="A1666" s="127">
        <v>10241</v>
      </c>
      <c r="B1666" s="128" t="s">
        <v>34445</v>
      </c>
      <c r="C1666" s="127" t="s">
        <v>1</v>
      </c>
      <c r="D1666" s="122">
        <v>416.85</v>
      </c>
      <c r="E1666" s="129">
        <f t="shared" ref="E1666:E1729" si="26">ROUND((D1666/(1+$K$1))*(1+$M$1),2)</f>
        <v>346.04</v>
      </c>
      <c r="F1666" s="130"/>
    </row>
    <row r="1667" spans="1:6">
      <c r="A1667" s="127">
        <v>10223</v>
      </c>
      <c r="B1667" s="128" t="s">
        <v>34446</v>
      </c>
      <c r="C1667" s="127" t="s">
        <v>1</v>
      </c>
      <c r="D1667" s="122">
        <v>438.59</v>
      </c>
      <c r="E1667" s="129">
        <f t="shared" si="26"/>
        <v>364.09</v>
      </c>
      <c r="F1667" s="130"/>
    </row>
    <row r="1668" spans="1:6">
      <c r="A1668" s="127">
        <v>10228</v>
      </c>
      <c r="B1668" s="128" t="s">
        <v>34447</v>
      </c>
      <c r="C1668" s="127" t="s">
        <v>1</v>
      </c>
      <c r="D1668" s="122">
        <v>432.91</v>
      </c>
      <c r="E1668" s="129">
        <f t="shared" si="26"/>
        <v>359.38</v>
      </c>
      <c r="F1668" s="130"/>
    </row>
    <row r="1669" spans="1:6">
      <c r="A1669" s="127">
        <v>10234</v>
      </c>
      <c r="B1669" s="128" t="s">
        <v>34448</v>
      </c>
      <c r="C1669" s="127" t="s">
        <v>1</v>
      </c>
      <c r="D1669" s="122">
        <v>480.24</v>
      </c>
      <c r="E1669" s="129">
        <f t="shared" si="26"/>
        <v>398.67</v>
      </c>
      <c r="F1669" s="130"/>
    </row>
    <row r="1670" spans="1:6">
      <c r="A1670" s="127">
        <v>10239</v>
      </c>
      <c r="B1670" s="128" t="s">
        <v>34449</v>
      </c>
      <c r="C1670" s="127" t="s">
        <v>1</v>
      </c>
      <c r="D1670" s="122">
        <v>508.29</v>
      </c>
      <c r="E1670" s="129">
        <f t="shared" si="26"/>
        <v>421.95</v>
      </c>
      <c r="F1670" s="130"/>
    </row>
    <row r="1671" spans="1:6">
      <c r="A1671" s="127">
        <v>10242</v>
      </c>
      <c r="B1671" s="128" t="s">
        <v>34450</v>
      </c>
      <c r="C1671" s="127" t="s">
        <v>1</v>
      </c>
      <c r="D1671" s="122">
        <v>611.86</v>
      </c>
      <c r="E1671" s="129">
        <f t="shared" si="26"/>
        <v>507.93</v>
      </c>
      <c r="F1671" s="130"/>
    </row>
    <row r="1672" spans="1:6">
      <c r="A1672" s="127">
        <v>10209</v>
      </c>
      <c r="B1672" s="128" t="s">
        <v>34451</v>
      </c>
      <c r="C1672" s="127" t="s">
        <v>1</v>
      </c>
      <c r="D1672" s="122">
        <v>21.35</v>
      </c>
      <c r="E1672" s="129">
        <f t="shared" si="26"/>
        <v>17.72</v>
      </c>
      <c r="F1672" s="130"/>
    </row>
    <row r="1673" spans="1:6">
      <c r="A1673" s="127">
        <v>10213</v>
      </c>
      <c r="B1673" s="128" t="s">
        <v>34452</v>
      </c>
      <c r="C1673" s="127" t="s">
        <v>1</v>
      </c>
      <c r="D1673" s="122">
        <v>24.91</v>
      </c>
      <c r="E1673" s="129">
        <f t="shared" si="26"/>
        <v>20.68</v>
      </c>
      <c r="F1673" s="130"/>
    </row>
    <row r="1674" spans="1:6">
      <c r="A1674" s="127">
        <v>10210</v>
      </c>
      <c r="B1674" s="128" t="s">
        <v>34453</v>
      </c>
      <c r="C1674" s="127" t="s">
        <v>1</v>
      </c>
      <c r="D1674" s="122">
        <v>26.03</v>
      </c>
      <c r="E1674" s="129">
        <f t="shared" si="26"/>
        <v>21.61</v>
      </c>
      <c r="F1674" s="130"/>
    </row>
    <row r="1675" spans="1:6">
      <c r="A1675" s="127">
        <v>10214</v>
      </c>
      <c r="B1675" s="128" t="s">
        <v>34454</v>
      </c>
      <c r="C1675" s="127" t="s">
        <v>1</v>
      </c>
      <c r="D1675" s="122">
        <v>30</v>
      </c>
      <c r="E1675" s="129">
        <f t="shared" si="26"/>
        <v>24.9</v>
      </c>
      <c r="F1675" s="130"/>
    </row>
    <row r="1676" spans="1:6">
      <c r="A1676" s="127">
        <v>10211</v>
      </c>
      <c r="B1676" s="128" t="s">
        <v>34455</v>
      </c>
      <c r="C1676" s="127" t="s">
        <v>1</v>
      </c>
      <c r="D1676" s="122">
        <v>39.86</v>
      </c>
      <c r="E1676" s="129">
        <f t="shared" si="26"/>
        <v>33.090000000000003</v>
      </c>
      <c r="F1676" s="130"/>
    </row>
    <row r="1677" spans="1:6">
      <c r="A1677" s="127">
        <v>10215</v>
      </c>
      <c r="B1677" s="128" t="s">
        <v>34456</v>
      </c>
      <c r="C1677" s="127" t="s">
        <v>44</v>
      </c>
      <c r="D1677" s="122">
        <v>39.659999999999997</v>
      </c>
      <c r="E1677" s="129">
        <f t="shared" si="26"/>
        <v>32.92</v>
      </c>
      <c r="F1677" s="130"/>
    </row>
    <row r="1678" spans="1:6">
      <c r="A1678" s="127">
        <v>10212</v>
      </c>
      <c r="B1678" s="128" t="s">
        <v>34457</v>
      </c>
      <c r="C1678" s="127" t="s">
        <v>1</v>
      </c>
      <c r="D1678" s="122">
        <v>66.349999999999994</v>
      </c>
      <c r="E1678" s="129">
        <f t="shared" si="26"/>
        <v>55.08</v>
      </c>
      <c r="F1678" s="130"/>
    </row>
    <row r="1679" spans="1:6">
      <c r="A1679" s="127">
        <v>10216</v>
      </c>
      <c r="B1679" s="128" t="s">
        <v>34458</v>
      </c>
      <c r="C1679" s="127" t="s">
        <v>44</v>
      </c>
      <c r="D1679" s="122">
        <v>73.22</v>
      </c>
      <c r="E1679" s="129">
        <f t="shared" si="26"/>
        <v>60.78</v>
      </c>
      <c r="F1679" s="130"/>
    </row>
    <row r="1680" spans="1:6">
      <c r="A1680" s="127" t="s">
        <v>34459</v>
      </c>
      <c r="B1680" s="128"/>
      <c r="C1680" s="127"/>
      <c r="D1680" s="122"/>
      <c r="E1680" s="129"/>
      <c r="F1680" s="130"/>
    </row>
    <row r="1681" spans="1:6">
      <c r="A1681" s="127">
        <v>10675</v>
      </c>
      <c r="B1681" s="128" t="s">
        <v>34460</v>
      </c>
      <c r="C1681" s="127" t="s">
        <v>8092</v>
      </c>
      <c r="D1681" s="122">
        <v>1451.39</v>
      </c>
      <c r="E1681" s="129">
        <f t="shared" si="26"/>
        <v>1204.8499999999999</v>
      </c>
      <c r="F1681" s="130"/>
    </row>
    <row r="1682" spans="1:6">
      <c r="A1682" s="127">
        <v>10676</v>
      </c>
      <c r="B1682" s="128" t="s">
        <v>34461</v>
      </c>
      <c r="C1682" s="127" t="s">
        <v>8092</v>
      </c>
      <c r="D1682" s="122">
        <v>2053.33</v>
      </c>
      <c r="E1682" s="129">
        <f t="shared" si="26"/>
        <v>1704.55</v>
      </c>
      <c r="F1682" s="130"/>
    </row>
    <row r="1683" spans="1:6">
      <c r="A1683" s="127">
        <v>10677</v>
      </c>
      <c r="B1683" s="128" t="s">
        <v>34462</v>
      </c>
      <c r="C1683" s="127" t="s">
        <v>8092</v>
      </c>
      <c r="D1683" s="122">
        <v>2512.5500000000002</v>
      </c>
      <c r="E1683" s="129">
        <f t="shared" si="26"/>
        <v>2085.7600000000002</v>
      </c>
      <c r="F1683" s="130"/>
    </row>
    <row r="1684" spans="1:6">
      <c r="A1684" s="127">
        <v>10670</v>
      </c>
      <c r="B1684" s="128" t="s">
        <v>34463</v>
      </c>
      <c r="C1684" s="127" t="s">
        <v>1</v>
      </c>
      <c r="D1684" s="122">
        <v>3141.66</v>
      </c>
      <c r="E1684" s="129">
        <f t="shared" si="26"/>
        <v>2608.0100000000002</v>
      </c>
      <c r="F1684" s="130"/>
    </row>
    <row r="1685" spans="1:6">
      <c r="A1685" s="127">
        <v>10256</v>
      </c>
      <c r="B1685" s="128" t="s">
        <v>34464</v>
      </c>
      <c r="C1685" s="127" t="s">
        <v>34269</v>
      </c>
      <c r="D1685" s="122">
        <v>263.39999999999998</v>
      </c>
      <c r="E1685" s="129">
        <f t="shared" si="26"/>
        <v>218.66</v>
      </c>
      <c r="F1685" s="130"/>
    </row>
    <row r="1686" spans="1:6">
      <c r="A1686" s="127">
        <v>10255</v>
      </c>
      <c r="B1686" s="128" t="s">
        <v>34465</v>
      </c>
      <c r="C1686" s="127" t="s">
        <v>34269</v>
      </c>
      <c r="D1686" s="122">
        <v>159.44999999999999</v>
      </c>
      <c r="E1686" s="129">
        <f t="shared" si="26"/>
        <v>132.37</v>
      </c>
      <c r="F1686" s="130"/>
    </row>
    <row r="1687" spans="1:6">
      <c r="A1687" s="127">
        <v>10257</v>
      </c>
      <c r="B1687" s="128" t="s">
        <v>34466</v>
      </c>
      <c r="C1687" s="127" t="s">
        <v>8092</v>
      </c>
      <c r="D1687" s="122">
        <v>44.13</v>
      </c>
      <c r="E1687" s="129">
        <f t="shared" si="26"/>
        <v>36.630000000000003</v>
      </c>
      <c r="F1687" s="130"/>
    </row>
    <row r="1688" spans="1:6">
      <c r="A1688" s="127">
        <v>10249</v>
      </c>
      <c r="B1688" s="128" t="s">
        <v>34467</v>
      </c>
      <c r="C1688" s="127" t="s">
        <v>1</v>
      </c>
      <c r="D1688" s="122">
        <v>23.89</v>
      </c>
      <c r="E1688" s="129">
        <f t="shared" si="26"/>
        <v>19.829999999999998</v>
      </c>
      <c r="F1688" s="130"/>
    </row>
    <row r="1689" spans="1:6" ht="27">
      <c r="A1689" s="127">
        <v>10258</v>
      </c>
      <c r="B1689" s="128" t="s">
        <v>34468</v>
      </c>
      <c r="C1689" s="127" t="s">
        <v>1</v>
      </c>
      <c r="D1689" s="122">
        <v>4.7699999999999996</v>
      </c>
      <c r="E1689" s="129">
        <f t="shared" si="26"/>
        <v>3.96</v>
      </c>
      <c r="F1689" s="130"/>
    </row>
    <row r="1690" spans="1:6" ht="27">
      <c r="A1690" s="127">
        <v>10800</v>
      </c>
      <c r="B1690" s="128" t="s">
        <v>34469</v>
      </c>
      <c r="C1690" s="127" t="s">
        <v>1</v>
      </c>
      <c r="D1690" s="122">
        <v>2.97</v>
      </c>
      <c r="E1690" s="129">
        <f t="shared" si="26"/>
        <v>2.4700000000000002</v>
      </c>
      <c r="F1690" s="130"/>
    </row>
    <row r="1691" spans="1:6">
      <c r="A1691" s="127" t="s">
        <v>34470</v>
      </c>
      <c r="B1691" s="128"/>
      <c r="C1691" s="127"/>
      <c r="D1691" s="122"/>
      <c r="E1691" s="129"/>
      <c r="F1691" s="130"/>
    </row>
    <row r="1692" spans="1:6">
      <c r="A1692" s="127">
        <v>100493</v>
      </c>
      <c r="B1692" s="128" t="s">
        <v>34471</v>
      </c>
      <c r="C1692" s="127" t="s">
        <v>8092</v>
      </c>
      <c r="D1692" s="122">
        <v>2.7</v>
      </c>
      <c r="E1692" s="129">
        <f t="shared" si="26"/>
        <v>2.2400000000000002</v>
      </c>
      <c r="F1692" s="130"/>
    </row>
    <row r="1693" spans="1:6">
      <c r="A1693" s="127">
        <v>10271</v>
      </c>
      <c r="B1693" s="128" t="s">
        <v>34472</v>
      </c>
      <c r="C1693" s="127" t="s">
        <v>8092</v>
      </c>
      <c r="D1693" s="122">
        <v>1.57</v>
      </c>
      <c r="E1693" s="129">
        <f t="shared" si="26"/>
        <v>1.3</v>
      </c>
      <c r="F1693" s="130"/>
    </row>
    <row r="1694" spans="1:6">
      <c r="A1694" s="127">
        <v>10272</v>
      </c>
      <c r="B1694" s="128" t="s">
        <v>34473</v>
      </c>
      <c r="C1694" s="127" t="s">
        <v>8092</v>
      </c>
      <c r="D1694" s="122">
        <v>2.0699999999999998</v>
      </c>
      <c r="E1694" s="129">
        <f t="shared" si="26"/>
        <v>1.72</v>
      </c>
      <c r="F1694" s="130"/>
    </row>
    <row r="1695" spans="1:6">
      <c r="A1695" s="127">
        <v>10273</v>
      </c>
      <c r="B1695" s="128" t="s">
        <v>34474</v>
      </c>
      <c r="C1695" s="127" t="s">
        <v>8092</v>
      </c>
      <c r="D1695" s="122">
        <v>2.83</v>
      </c>
      <c r="E1695" s="129">
        <f t="shared" si="26"/>
        <v>2.35</v>
      </c>
      <c r="F1695" s="130"/>
    </row>
    <row r="1696" spans="1:6">
      <c r="A1696" s="127">
        <v>10266</v>
      </c>
      <c r="B1696" s="128" t="s">
        <v>34475</v>
      </c>
      <c r="C1696" s="127" t="s">
        <v>3</v>
      </c>
      <c r="D1696" s="122">
        <v>36</v>
      </c>
      <c r="E1696" s="129">
        <f t="shared" si="26"/>
        <v>29.88</v>
      </c>
      <c r="F1696" s="130"/>
    </row>
    <row r="1697" spans="1:6">
      <c r="A1697" s="127">
        <v>10296</v>
      </c>
      <c r="B1697" s="128" t="s">
        <v>34476</v>
      </c>
      <c r="C1697" s="127" t="s">
        <v>3</v>
      </c>
      <c r="D1697" s="122">
        <v>36.33</v>
      </c>
      <c r="E1697" s="129">
        <f t="shared" si="26"/>
        <v>30.16</v>
      </c>
      <c r="F1697" s="130"/>
    </row>
    <row r="1698" spans="1:6">
      <c r="A1698" s="127">
        <v>10267</v>
      </c>
      <c r="B1698" s="128" t="s">
        <v>34477</v>
      </c>
      <c r="C1698" s="127" t="s">
        <v>3</v>
      </c>
      <c r="D1698" s="122">
        <v>44.16</v>
      </c>
      <c r="E1698" s="129">
        <f t="shared" si="26"/>
        <v>36.659999999999997</v>
      </c>
      <c r="F1698" s="130"/>
    </row>
    <row r="1699" spans="1:6">
      <c r="A1699" s="127">
        <v>10268</v>
      </c>
      <c r="B1699" s="128" t="s">
        <v>34478</v>
      </c>
      <c r="C1699" s="127" t="s">
        <v>3</v>
      </c>
      <c r="D1699" s="122">
        <v>47.75</v>
      </c>
      <c r="E1699" s="129">
        <f t="shared" si="26"/>
        <v>39.64</v>
      </c>
      <c r="F1699" s="130"/>
    </row>
    <row r="1700" spans="1:6">
      <c r="A1700" s="127">
        <v>11468</v>
      </c>
      <c r="B1700" s="128" t="s">
        <v>34479</v>
      </c>
      <c r="C1700" s="127" t="s">
        <v>1</v>
      </c>
      <c r="D1700" s="122">
        <v>67.39</v>
      </c>
      <c r="E1700" s="129">
        <f t="shared" si="26"/>
        <v>55.94</v>
      </c>
      <c r="F1700" s="130"/>
    </row>
    <row r="1701" spans="1:6">
      <c r="A1701" s="127">
        <v>11469</v>
      </c>
      <c r="B1701" s="128" t="s">
        <v>34480</v>
      </c>
      <c r="C1701" s="127" t="s">
        <v>1</v>
      </c>
      <c r="D1701" s="122">
        <v>81.05</v>
      </c>
      <c r="E1701" s="129">
        <f t="shared" si="26"/>
        <v>67.28</v>
      </c>
      <c r="F1701" s="130"/>
    </row>
    <row r="1702" spans="1:6">
      <c r="A1702" s="127">
        <v>11470</v>
      </c>
      <c r="B1702" s="128" t="s">
        <v>34481</v>
      </c>
      <c r="C1702" s="127" t="s">
        <v>1</v>
      </c>
      <c r="D1702" s="122">
        <v>116.56</v>
      </c>
      <c r="E1702" s="129">
        <f t="shared" si="26"/>
        <v>96.76</v>
      </c>
      <c r="F1702" s="130"/>
    </row>
    <row r="1703" spans="1:6">
      <c r="A1703" s="127">
        <v>10274</v>
      </c>
      <c r="B1703" s="128" t="s">
        <v>34482</v>
      </c>
      <c r="C1703" s="127" t="s">
        <v>3</v>
      </c>
      <c r="D1703" s="122">
        <v>50.23</v>
      </c>
      <c r="E1703" s="129">
        <f t="shared" si="26"/>
        <v>41.7</v>
      </c>
      <c r="F1703" s="130"/>
    </row>
    <row r="1704" spans="1:6">
      <c r="A1704" s="127">
        <v>10263</v>
      </c>
      <c r="B1704" s="128" t="s">
        <v>34483</v>
      </c>
      <c r="C1704" s="127" t="s">
        <v>34484</v>
      </c>
      <c r="D1704" s="122">
        <v>17.59</v>
      </c>
      <c r="E1704" s="129">
        <f t="shared" si="26"/>
        <v>14.6</v>
      </c>
      <c r="F1704" s="130"/>
    </row>
    <row r="1705" spans="1:6">
      <c r="A1705" s="127">
        <v>10623</v>
      </c>
      <c r="B1705" s="128" t="s">
        <v>34485</v>
      </c>
      <c r="C1705" s="127" t="s">
        <v>8092</v>
      </c>
      <c r="D1705" s="122">
        <v>42.37</v>
      </c>
      <c r="E1705" s="129">
        <f t="shared" si="26"/>
        <v>35.17</v>
      </c>
      <c r="F1705" s="130"/>
    </row>
    <row r="1706" spans="1:6">
      <c r="A1706" s="127">
        <v>10260</v>
      </c>
      <c r="B1706" s="128" t="s">
        <v>34486</v>
      </c>
      <c r="C1706" s="127" t="s">
        <v>34484</v>
      </c>
      <c r="D1706" s="122">
        <v>38</v>
      </c>
      <c r="E1706" s="129">
        <f t="shared" si="26"/>
        <v>31.55</v>
      </c>
      <c r="F1706" s="130"/>
    </row>
    <row r="1707" spans="1:6">
      <c r="A1707" s="127">
        <v>10261</v>
      </c>
      <c r="B1707" s="128" t="s">
        <v>34487</v>
      </c>
      <c r="C1707" s="127" t="s">
        <v>34484</v>
      </c>
      <c r="D1707" s="122">
        <v>33.03</v>
      </c>
      <c r="E1707" s="129">
        <f t="shared" si="26"/>
        <v>27.42</v>
      </c>
      <c r="F1707" s="130"/>
    </row>
    <row r="1708" spans="1:6">
      <c r="A1708" s="127" t="s">
        <v>34488</v>
      </c>
      <c r="B1708" s="128"/>
      <c r="C1708" s="127"/>
      <c r="D1708" s="122"/>
      <c r="E1708" s="129"/>
      <c r="F1708" s="130"/>
    </row>
    <row r="1709" spans="1:6">
      <c r="A1709" s="127">
        <v>10298</v>
      </c>
      <c r="B1709" s="128" t="s">
        <v>34489</v>
      </c>
      <c r="C1709" s="127" t="s">
        <v>34490</v>
      </c>
      <c r="D1709" s="122">
        <v>1363.5</v>
      </c>
      <c r="E1709" s="129">
        <f t="shared" si="26"/>
        <v>1131.8900000000001</v>
      </c>
      <c r="F1709" s="130"/>
    </row>
    <row r="1710" spans="1:6">
      <c r="A1710" s="127">
        <v>10301</v>
      </c>
      <c r="B1710" s="128" t="s">
        <v>34491</v>
      </c>
      <c r="C1710" s="127" t="s">
        <v>3</v>
      </c>
      <c r="D1710" s="122">
        <v>49.63</v>
      </c>
      <c r="E1710" s="129">
        <f t="shared" si="26"/>
        <v>41.2</v>
      </c>
      <c r="F1710" s="130"/>
    </row>
    <row r="1711" spans="1:6">
      <c r="A1711" s="127" t="s">
        <v>34492</v>
      </c>
      <c r="B1711" s="128"/>
      <c r="C1711" s="127"/>
      <c r="D1711" s="122"/>
      <c r="E1711" s="129"/>
      <c r="F1711" s="130"/>
    </row>
    <row r="1712" spans="1:6">
      <c r="A1712" s="127">
        <v>11013</v>
      </c>
      <c r="B1712" s="128" t="s">
        <v>34493</v>
      </c>
      <c r="C1712" s="127" t="s">
        <v>8092</v>
      </c>
      <c r="D1712" s="122">
        <v>0.36</v>
      </c>
      <c r="E1712" s="129">
        <f t="shared" si="26"/>
        <v>0.3</v>
      </c>
      <c r="F1712" s="130"/>
    </row>
    <row r="1713" spans="1:6">
      <c r="A1713" s="127">
        <v>10769</v>
      </c>
      <c r="B1713" s="128" t="s">
        <v>34494</v>
      </c>
      <c r="C1713" s="127" t="s">
        <v>34495</v>
      </c>
      <c r="D1713" s="122">
        <v>34.46</v>
      </c>
      <c r="E1713" s="129">
        <f t="shared" si="26"/>
        <v>28.61</v>
      </c>
      <c r="F1713" s="130"/>
    </row>
    <row r="1714" spans="1:6" ht="27">
      <c r="A1714" s="127">
        <v>10770</v>
      </c>
      <c r="B1714" s="128" t="s">
        <v>34496</v>
      </c>
      <c r="C1714" s="127" t="s">
        <v>34495</v>
      </c>
      <c r="D1714" s="122">
        <v>84.58</v>
      </c>
      <c r="E1714" s="129">
        <f t="shared" si="26"/>
        <v>70.209999999999994</v>
      </c>
      <c r="F1714" s="130"/>
    </row>
    <row r="1715" spans="1:6">
      <c r="A1715" s="127">
        <v>10762</v>
      </c>
      <c r="B1715" s="128" t="s">
        <v>34497</v>
      </c>
      <c r="C1715" s="127" t="s">
        <v>92</v>
      </c>
      <c r="D1715" s="122">
        <v>63.24</v>
      </c>
      <c r="E1715" s="129">
        <f t="shared" si="26"/>
        <v>52.5</v>
      </c>
      <c r="F1715" s="130"/>
    </row>
    <row r="1716" spans="1:6">
      <c r="A1716" s="127">
        <v>10785</v>
      </c>
      <c r="B1716" s="128" t="s">
        <v>34498</v>
      </c>
      <c r="C1716" s="127" t="s">
        <v>109</v>
      </c>
      <c r="D1716" s="122">
        <v>12.42</v>
      </c>
      <c r="E1716" s="129">
        <f t="shared" si="26"/>
        <v>10.31</v>
      </c>
      <c r="F1716" s="130"/>
    </row>
    <row r="1717" spans="1:6">
      <c r="A1717" s="127">
        <v>10662</v>
      </c>
      <c r="B1717" s="128" t="s">
        <v>34499</v>
      </c>
      <c r="C1717" s="127" t="s">
        <v>8092</v>
      </c>
      <c r="D1717" s="122">
        <v>7.52</v>
      </c>
      <c r="E1717" s="129">
        <f t="shared" si="26"/>
        <v>6.24</v>
      </c>
      <c r="F1717" s="130"/>
    </row>
    <row r="1718" spans="1:6">
      <c r="A1718" s="127">
        <v>10659</v>
      </c>
      <c r="B1718" s="128" t="s">
        <v>34500</v>
      </c>
      <c r="C1718" s="127" t="s">
        <v>8092</v>
      </c>
      <c r="D1718" s="122">
        <v>5.88</v>
      </c>
      <c r="E1718" s="129">
        <f t="shared" si="26"/>
        <v>4.88</v>
      </c>
      <c r="F1718" s="130"/>
    </row>
    <row r="1719" spans="1:6">
      <c r="A1719" s="127">
        <v>11012</v>
      </c>
      <c r="B1719" s="128" t="s">
        <v>34501</v>
      </c>
      <c r="C1719" s="127" t="s">
        <v>8092</v>
      </c>
      <c r="D1719" s="122">
        <v>0.47</v>
      </c>
      <c r="E1719" s="129">
        <f t="shared" si="26"/>
        <v>0.39</v>
      </c>
      <c r="F1719" s="130"/>
    </row>
    <row r="1720" spans="1:6">
      <c r="A1720" s="127">
        <v>10745</v>
      </c>
      <c r="B1720" s="128" t="s">
        <v>34502</v>
      </c>
      <c r="C1720" s="127" t="s">
        <v>8092</v>
      </c>
      <c r="D1720" s="122">
        <v>4.8899999999999997</v>
      </c>
      <c r="E1720" s="129">
        <f t="shared" si="26"/>
        <v>4.0599999999999996</v>
      </c>
      <c r="F1720" s="130"/>
    </row>
    <row r="1721" spans="1:6">
      <c r="A1721" s="127">
        <v>10619</v>
      </c>
      <c r="B1721" s="128" t="s">
        <v>34503</v>
      </c>
      <c r="C1721" s="127" t="s">
        <v>8092</v>
      </c>
      <c r="D1721" s="122">
        <v>3.35</v>
      </c>
      <c r="E1721" s="129">
        <f t="shared" si="26"/>
        <v>2.78</v>
      </c>
      <c r="F1721" s="130"/>
    </row>
    <row r="1722" spans="1:6">
      <c r="A1722" s="127">
        <v>10748</v>
      </c>
      <c r="B1722" s="128" t="s">
        <v>34504</v>
      </c>
      <c r="C1722" s="127" t="s">
        <v>8092</v>
      </c>
      <c r="D1722" s="122">
        <v>2.68</v>
      </c>
      <c r="E1722" s="129">
        <f t="shared" si="26"/>
        <v>2.2200000000000002</v>
      </c>
      <c r="F1722" s="130"/>
    </row>
    <row r="1723" spans="1:6">
      <c r="A1723" s="127">
        <v>11011</v>
      </c>
      <c r="B1723" s="128" t="s">
        <v>34505</v>
      </c>
      <c r="C1723" s="127" t="s">
        <v>8092</v>
      </c>
      <c r="D1723" s="122">
        <v>0.88</v>
      </c>
      <c r="E1723" s="129">
        <f t="shared" si="26"/>
        <v>0.73</v>
      </c>
      <c r="F1723" s="130"/>
    </row>
    <row r="1724" spans="1:6">
      <c r="A1724" s="127">
        <v>11566</v>
      </c>
      <c r="B1724" s="128" t="s">
        <v>34506</v>
      </c>
      <c r="C1724" s="127" t="s">
        <v>8092</v>
      </c>
      <c r="D1724" s="122">
        <v>3.28</v>
      </c>
      <c r="E1724" s="129">
        <f t="shared" si="26"/>
        <v>2.72</v>
      </c>
      <c r="F1724" s="130"/>
    </row>
    <row r="1725" spans="1:6">
      <c r="A1725" s="127">
        <v>11005</v>
      </c>
      <c r="B1725" s="128" t="s">
        <v>34507</v>
      </c>
      <c r="C1725" s="127" t="s">
        <v>8092</v>
      </c>
      <c r="D1725" s="122">
        <v>0.27</v>
      </c>
      <c r="E1725" s="129">
        <f t="shared" si="26"/>
        <v>0.22</v>
      </c>
      <c r="F1725" s="130"/>
    </row>
    <row r="1726" spans="1:6">
      <c r="A1726" s="127">
        <v>11420</v>
      </c>
      <c r="B1726" s="128" t="s">
        <v>34508</v>
      </c>
      <c r="C1726" s="127" t="s">
        <v>1</v>
      </c>
      <c r="D1726" s="122">
        <v>1.73</v>
      </c>
      <c r="E1726" s="129">
        <f t="shared" si="26"/>
        <v>1.44</v>
      </c>
      <c r="F1726" s="130"/>
    </row>
    <row r="1727" spans="1:6">
      <c r="A1727" s="127">
        <v>11421</v>
      </c>
      <c r="B1727" s="128" t="s">
        <v>34509</v>
      </c>
      <c r="C1727" s="127" t="s">
        <v>1</v>
      </c>
      <c r="D1727" s="122">
        <v>2.48</v>
      </c>
      <c r="E1727" s="129">
        <f t="shared" si="26"/>
        <v>2.06</v>
      </c>
      <c r="F1727" s="130"/>
    </row>
    <row r="1728" spans="1:6">
      <c r="A1728" s="127">
        <v>11422</v>
      </c>
      <c r="B1728" s="128" t="s">
        <v>34510</v>
      </c>
      <c r="C1728" s="127" t="s">
        <v>1</v>
      </c>
      <c r="D1728" s="122">
        <v>3.39</v>
      </c>
      <c r="E1728" s="129">
        <f t="shared" si="26"/>
        <v>2.81</v>
      </c>
      <c r="F1728" s="130"/>
    </row>
    <row r="1729" spans="1:6">
      <c r="A1729" s="127">
        <v>11423</v>
      </c>
      <c r="B1729" s="128" t="s">
        <v>34511</v>
      </c>
      <c r="C1729" s="127" t="s">
        <v>1</v>
      </c>
      <c r="D1729" s="122">
        <v>5.43</v>
      </c>
      <c r="E1729" s="129">
        <f t="shared" si="26"/>
        <v>4.51</v>
      </c>
      <c r="F1729" s="130"/>
    </row>
    <row r="1730" spans="1:6">
      <c r="A1730" s="127">
        <v>11424</v>
      </c>
      <c r="B1730" s="128" t="s">
        <v>34512</v>
      </c>
      <c r="C1730" s="127" t="s">
        <v>1</v>
      </c>
      <c r="D1730" s="122">
        <v>12.68</v>
      </c>
      <c r="E1730" s="129">
        <f t="shared" ref="E1730:E1793" si="27">ROUND((D1730/(1+$K$1))*(1+$M$1),2)</f>
        <v>10.53</v>
      </c>
      <c r="F1730" s="130"/>
    </row>
    <row r="1731" spans="1:6">
      <c r="A1731" s="127">
        <v>11425</v>
      </c>
      <c r="B1731" s="128" t="s">
        <v>34513</v>
      </c>
      <c r="C1731" s="127" t="s">
        <v>1</v>
      </c>
      <c r="D1731" s="122">
        <v>17.489999999999998</v>
      </c>
      <c r="E1731" s="129">
        <f t="shared" si="27"/>
        <v>14.52</v>
      </c>
      <c r="F1731" s="130"/>
    </row>
    <row r="1732" spans="1:6">
      <c r="A1732" s="127">
        <v>10811</v>
      </c>
      <c r="B1732" s="128" t="s">
        <v>34514</v>
      </c>
      <c r="C1732" s="127" t="s">
        <v>1</v>
      </c>
      <c r="D1732" s="122">
        <v>16.11</v>
      </c>
      <c r="E1732" s="129">
        <f t="shared" si="27"/>
        <v>13.37</v>
      </c>
      <c r="F1732" s="130"/>
    </row>
    <row r="1733" spans="1:6">
      <c r="A1733" s="127">
        <v>11010</v>
      </c>
      <c r="B1733" s="128" t="s">
        <v>34515</v>
      </c>
      <c r="C1733" s="127" t="s">
        <v>1</v>
      </c>
      <c r="D1733" s="122">
        <v>9.23</v>
      </c>
      <c r="E1733" s="129">
        <f t="shared" si="27"/>
        <v>7.66</v>
      </c>
      <c r="F1733" s="130"/>
    </row>
    <row r="1734" spans="1:6">
      <c r="A1734" s="127">
        <v>10312</v>
      </c>
      <c r="B1734" s="128" t="s">
        <v>34516</v>
      </c>
      <c r="C1734" s="127" t="s">
        <v>49</v>
      </c>
      <c r="D1734" s="122">
        <v>1.33</v>
      </c>
      <c r="E1734" s="129">
        <f t="shared" si="27"/>
        <v>1.1000000000000001</v>
      </c>
      <c r="F1734" s="130"/>
    </row>
    <row r="1735" spans="1:6">
      <c r="A1735" s="127">
        <v>11427</v>
      </c>
      <c r="B1735" s="128" t="s">
        <v>34517</v>
      </c>
      <c r="C1735" s="127" t="s">
        <v>7</v>
      </c>
      <c r="D1735" s="122">
        <v>274.60000000000002</v>
      </c>
      <c r="E1735" s="129">
        <f t="shared" si="27"/>
        <v>227.96</v>
      </c>
      <c r="F1735" s="130"/>
    </row>
    <row r="1736" spans="1:6">
      <c r="A1736" s="127">
        <v>11428</v>
      </c>
      <c r="B1736" s="128" t="s">
        <v>34518</v>
      </c>
      <c r="C1736" s="127" t="s">
        <v>7</v>
      </c>
      <c r="D1736" s="122">
        <v>280.75</v>
      </c>
      <c r="E1736" s="129">
        <f t="shared" si="27"/>
        <v>233.06</v>
      </c>
      <c r="F1736" s="130"/>
    </row>
    <row r="1737" spans="1:6">
      <c r="A1737" s="127">
        <v>10774</v>
      </c>
      <c r="B1737" s="128" t="s">
        <v>34519</v>
      </c>
      <c r="C1737" s="127" t="s">
        <v>8092</v>
      </c>
      <c r="D1737" s="122">
        <v>4.5199999999999996</v>
      </c>
      <c r="E1737" s="129">
        <f t="shared" si="27"/>
        <v>3.75</v>
      </c>
      <c r="F1737" s="130"/>
    </row>
    <row r="1738" spans="1:6">
      <c r="A1738" s="127">
        <v>11007</v>
      </c>
      <c r="B1738" s="128" t="s">
        <v>34520</v>
      </c>
      <c r="C1738" s="127" t="s">
        <v>8092</v>
      </c>
      <c r="D1738" s="122">
        <v>2.86</v>
      </c>
      <c r="E1738" s="129">
        <f t="shared" si="27"/>
        <v>2.37</v>
      </c>
      <c r="F1738" s="130"/>
    </row>
    <row r="1739" spans="1:6">
      <c r="A1739" s="127">
        <v>10775</v>
      </c>
      <c r="B1739" s="128" t="s">
        <v>34521</v>
      </c>
      <c r="C1739" s="127" t="s">
        <v>1</v>
      </c>
      <c r="D1739" s="122">
        <v>9.25</v>
      </c>
      <c r="E1739" s="129">
        <f t="shared" si="27"/>
        <v>7.68</v>
      </c>
      <c r="F1739" s="130"/>
    </row>
    <row r="1740" spans="1:6">
      <c r="A1740" s="127">
        <v>10809</v>
      </c>
      <c r="B1740" s="128" t="s">
        <v>34522</v>
      </c>
      <c r="C1740" s="127" t="s">
        <v>1</v>
      </c>
      <c r="D1740" s="122">
        <v>23</v>
      </c>
      <c r="E1740" s="129">
        <f t="shared" si="27"/>
        <v>19.09</v>
      </c>
      <c r="F1740" s="130"/>
    </row>
    <row r="1741" spans="1:6">
      <c r="A1741" s="127">
        <v>10763</v>
      </c>
      <c r="B1741" s="128" t="s">
        <v>34523</v>
      </c>
      <c r="C1741" s="127" t="s">
        <v>1</v>
      </c>
      <c r="D1741" s="122">
        <v>61.13</v>
      </c>
      <c r="E1741" s="129">
        <f t="shared" si="27"/>
        <v>50.75</v>
      </c>
      <c r="F1741" s="130"/>
    </row>
    <row r="1742" spans="1:6">
      <c r="A1742" s="127">
        <v>11467</v>
      </c>
      <c r="B1742" s="128" t="s">
        <v>34524</v>
      </c>
      <c r="C1742" s="127" t="s">
        <v>34525</v>
      </c>
      <c r="D1742" s="122">
        <v>208.86</v>
      </c>
      <c r="E1742" s="129">
        <f t="shared" si="27"/>
        <v>173.38</v>
      </c>
      <c r="F1742" s="130"/>
    </row>
    <row r="1743" spans="1:6">
      <c r="A1743" s="127">
        <v>11006</v>
      </c>
      <c r="B1743" s="128" t="s">
        <v>34526</v>
      </c>
      <c r="C1743" s="127" t="s">
        <v>1</v>
      </c>
      <c r="D1743" s="122">
        <v>2.64</v>
      </c>
      <c r="E1743" s="129">
        <f t="shared" si="27"/>
        <v>2.19</v>
      </c>
      <c r="F1743" s="130"/>
    </row>
    <row r="1744" spans="1:6">
      <c r="A1744" s="127">
        <v>10810</v>
      </c>
      <c r="B1744" s="128" t="s">
        <v>34527</v>
      </c>
      <c r="C1744" s="127" t="s">
        <v>1</v>
      </c>
      <c r="D1744" s="122">
        <v>28.44</v>
      </c>
      <c r="E1744" s="129">
        <f t="shared" si="27"/>
        <v>23.61</v>
      </c>
      <c r="F1744" s="130"/>
    </row>
    <row r="1745" spans="1:6">
      <c r="A1745" s="127">
        <v>10685</v>
      </c>
      <c r="B1745" s="128" t="s">
        <v>34528</v>
      </c>
      <c r="C1745" s="127" t="s">
        <v>1</v>
      </c>
      <c r="D1745" s="122">
        <v>9.86</v>
      </c>
      <c r="E1745" s="129">
        <f t="shared" si="27"/>
        <v>8.19</v>
      </c>
      <c r="F1745" s="130"/>
    </row>
    <row r="1746" spans="1:6">
      <c r="A1746" s="127">
        <v>10686</v>
      </c>
      <c r="B1746" s="128" t="s">
        <v>34529</v>
      </c>
      <c r="C1746" s="127" t="s">
        <v>1</v>
      </c>
      <c r="D1746" s="122">
        <v>18.05</v>
      </c>
      <c r="E1746" s="129">
        <f t="shared" si="27"/>
        <v>14.98</v>
      </c>
      <c r="F1746" s="130"/>
    </row>
    <row r="1747" spans="1:6">
      <c r="A1747" s="127">
        <v>10773</v>
      </c>
      <c r="B1747" s="128" t="s">
        <v>34530</v>
      </c>
      <c r="C1747" s="127" t="s">
        <v>1</v>
      </c>
      <c r="D1747" s="122">
        <v>2.83</v>
      </c>
      <c r="E1747" s="129">
        <f t="shared" si="27"/>
        <v>2.35</v>
      </c>
      <c r="F1747" s="130"/>
    </row>
    <row r="1748" spans="1:6">
      <c r="A1748" s="127">
        <v>11009</v>
      </c>
      <c r="B1748" s="128" t="s">
        <v>34531</v>
      </c>
      <c r="C1748" s="127" t="s">
        <v>1</v>
      </c>
      <c r="D1748" s="122">
        <v>2.0499999999999998</v>
      </c>
      <c r="E1748" s="129">
        <f t="shared" si="27"/>
        <v>1.7</v>
      </c>
      <c r="F1748" s="130"/>
    </row>
    <row r="1749" spans="1:6">
      <c r="A1749" s="127">
        <v>10744</v>
      </c>
      <c r="B1749" s="128" t="s">
        <v>34532</v>
      </c>
      <c r="C1749" s="127" t="s">
        <v>1</v>
      </c>
      <c r="D1749" s="122">
        <v>2.5</v>
      </c>
      <c r="E1749" s="129">
        <f t="shared" si="27"/>
        <v>2.08</v>
      </c>
      <c r="F1749" s="130"/>
    </row>
    <row r="1750" spans="1:6">
      <c r="A1750" s="127">
        <v>11472</v>
      </c>
      <c r="B1750" s="128" t="s">
        <v>34533</v>
      </c>
      <c r="C1750" s="127" t="s">
        <v>34344</v>
      </c>
      <c r="D1750" s="122">
        <v>10</v>
      </c>
      <c r="E1750" s="129">
        <f t="shared" si="27"/>
        <v>8.3000000000000007</v>
      </c>
      <c r="F1750" s="130"/>
    </row>
    <row r="1751" spans="1:6">
      <c r="A1751" s="127">
        <v>10786</v>
      </c>
      <c r="B1751" s="128" t="s">
        <v>34534</v>
      </c>
      <c r="C1751" s="127" t="s">
        <v>109</v>
      </c>
      <c r="D1751" s="122">
        <v>15.86</v>
      </c>
      <c r="E1751" s="129">
        <f t="shared" si="27"/>
        <v>13.17</v>
      </c>
      <c r="F1751" s="130"/>
    </row>
    <row r="1752" spans="1:6">
      <c r="A1752" s="127">
        <v>10848</v>
      </c>
      <c r="B1752" s="128" t="s">
        <v>34535</v>
      </c>
      <c r="C1752" s="127" t="s">
        <v>3</v>
      </c>
      <c r="D1752" s="122">
        <v>42.5</v>
      </c>
      <c r="E1752" s="129">
        <f t="shared" si="27"/>
        <v>35.28</v>
      </c>
      <c r="F1752" s="130"/>
    </row>
    <row r="1753" spans="1:6" ht="27">
      <c r="A1753" s="127">
        <v>10851</v>
      </c>
      <c r="B1753" s="128" t="s">
        <v>34536</v>
      </c>
      <c r="C1753" s="127" t="s">
        <v>3</v>
      </c>
      <c r="D1753" s="122">
        <v>19.420000000000002</v>
      </c>
      <c r="E1753" s="129">
        <f t="shared" si="27"/>
        <v>16.12</v>
      </c>
      <c r="F1753" s="130"/>
    </row>
    <row r="1754" spans="1:6" ht="27">
      <c r="A1754" s="127">
        <v>10850</v>
      </c>
      <c r="B1754" s="128" t="s">
        <v>34537</v>
      </c>
      <c r="C1754" s="127" t="s">
        <v>3</v>
      </c>
      <c r="D1754" s="122">
        <v>26.85</v>
      </c>
      <c r="E1754" s="129">
        <f t="shared" si="27"/>
        <v>22.29</v>
      </c>
      <c r="F1754" s="130"/>
    </row>
    <row r="1755" spans="1:6" ht="27">
      <c r="A1755" s="127">
        <v>10849</v>
      </c>
      <c r="B1755" s="128" t="s">
        <v>34538</v>
      </c>
      <c r="C1755" s="127" t="s">
        <v>3</v>
      </c>
      <c r="D1755" s="122">
        <v>31.51</v>
      </c>
      <c r="E1755" s="129">
        <f t="shared" si="27"/>
        <v>26.16</v>
      </c>
      <c r="F1755" s="130"/>
    </row>
    <row r="1756" spans="1:6" ht="27">
      <c r="A1756" s="127">
        <v>10719</v>
      </c>
      <c r="B1756" s="128" t="s">
        <v>34539</v>
      </c>
      <c r="C1756" s="127" t="s">
        <v>3</v>
      </c>
      <c r="D1756" s="122">
        <v>30.49</v>
      </c>
      <c r="E1756" s="129">
        <f t="shared" si="27"/>
        <v>25.31</v>
      </c>
      <c r="F1756" s="130"/>
    </row>
    <row r="1757" spans="1:6">
      <c r="A1757" s="127">
        <v>10334</v>
      </c>
      <c r="B1757" s="128" t="s">
        <v>34540</v>
      </c>
      <c r="C1757" s="127" t="s">
        <v>3</v>
      </c>
      <c r="D1757" s="122">
        <v>17.329999999999998</v>
      </c>
      <c r="E1757" s="129">
        <f t="shared" si="27"/>
        <v>14.39</v>
      </c>
      <c r="F1757" s="130"/>
    </row>
    <row r="1758" spans="1:6">
      <c r="A1758" s="127">
        <v>10747</v>
      </c>
      <c r="B1758" s="128" t="s">
        <v>34541</v>
      </c>
      <c r="C1758" s="127" t="s">
        <v>8092</v>
      </c>
      <c r="D1758" s="122">
        <v>5.82</v>
      </c>
      <c r="E1758" s="129">
        <f t="shared" si="27"/>
        <v>4.83</v>
      </c>
      <c r="F1758" s="130"/>
    </row>
    <row r="1759" spans="1:6">
      <c r="A1759" s="127">
        <v>10781</v>
      </c>
      <c r="B1759" s="128" t="s">
        <v>34542</v>
      </c>
      <c r="C1759" s="127" t="s">
        <v>3</v>
      </c>
      <c r="D1759" s="122">
        <v>59.46</v>
      </c>
      <c r="E1759" s="129">
        <f t="shared" si="27"/>
        <v>49.36</v>
      </c>
      <c r="F1759" s="130"/>
    </row>
    <row r="1760" spans="1:6">
      <c r="A1760" s="127">
        <v>10319</v>
      </c>
      <c r="B1760" s="128" t="s">
        <v>34543</v>
      </c>
      <c r="C1760" s="127" t="s">
        <v>34490</v>
      </c>
      <c r="D1760" s="122">
        <v>431.3</v>
      </c>
      <c r="E1760" s="129">
        <f t="shared" si="27"/>
        <v>358.04</v>
      </c>
      <c r="F1760" s="130"/>
    </row>
    <row r="1761" spans="1:6">
      <c r="A1761" s="127">
        <v>10746</v>
      </c>
      <c r="B1761" s="128" t="s">
        <v>34544</v>
      </c>
      <c r="C1761" s="127" t="s">
        <v>8092</v>
      </c>
      <c r="D1761" s="122">
        <v>5.68</v>
      </c>
      <c r="E1761" s="129">
        <f t="shared" si="27"/>
        <v>4.72</v>
      </c>
      <c r="F1761" s="130"/>
    </row>
    <row r="1762" spans="1:6">
      <c r="A1762" s="127">
        <v>10318</v>
      </c>
      <c r="B1762" s="128" t="s">
        <v>34545</v>
      </c>
      <c r="C1762" s="127" t="s">
        <v>8092</v>
      </c>
      <c r="D1762" s="122">
        <v>0.76</v>
      </c>
      <c r="E1762" s="129">
        <f t="shared" si="27"/>
        <v>0.63</v>
      </c>
      <c r="F1762" s="130"/>
    </row>
    <row r="1763" spans="1:6">
      <c r="A1763" s="127">
        <v>10784</v>
      </c>
      <c r="B1763" s="128" t="s">
        <v>34546</v>
      </c>
      <c r="C1763" s="127" t="s">
        <v>8092</v>
      </c>
      <c r="D1763" s="122">
        <v>0.76</v>
      </c>
      <c r="E1763" s="129">
        <f t="shared" si="27"/>
        <v>0.63</v>
      </c>
      <c r="F1763" s="130"/>
    </row>
    <row r="1764" spans="1:6">
      <c r="A1764" s="127">
        <v>10789</v>
      </c>
      <c r="B1764" s="128" t="s">
        <v>34547</v>
      </c>
      <c r="C1764" s="127" t="s">
        <v>8092</v>
      </c>
      <c r="D1764" s="122">
        <v>3.19</v>
      </c>
      <c r="E1764" s="129">
        <f t="shared" si="27"/>
        <v>2.65</v>
      </c>
      <c r="F1764" s="130"/>
    </row>
    <row r="1765" spans="1:6">
      <c r="A1765" s="127">
        <v>11008</v>
      </c>
      <c r="B1765" s="128" t="s">
        <v>34548</v>
      </c>
      <c r="C1765" s="127" t="s">
        <v>8092</v>
      </c>
      <c r="D1765" s="122">
        <v>0.79</v>
      </c>
      <c r="E1765" s="129">
        <f t="shared" si="27"/>
        <v>0.66</v>
      </c>
      <c r="F1765" s="130"/>
    </row>
    <row r="1766" spans="1:6">
      <c r="A1766" s="127">
        <v>10764</v>
      </c>
      <c r="B1766" s="128" t="s">
        <v>34549</v>
      </c>
      <c r="C1766" s="127" t="s">
        <v>8092</v>
      </c>
      <c r="D1766" s="122">
        <v>114.26</v>
      </c>
      <c r="E1766" s="129">
        <f t="shared" si="27"/>
        <v>94.85</v>
      </c>
      <c r="F1766" s="130"/>
    </row>
    <row r="1767" spans="1:6">
      <c r="A1767" s="127">
        <v>10653</v>
      </c>
      <c r="B1767" s="128" t="s">
        <v>34550</v>
      </c>
      <c r="C1767" s="127" t="s">
        <v>8092</v>
      </c>
      <c r="D1767" s="122">
        <v>51.63</v>
      </c>
      <c r="E1767" s="129">
        <f t="shared" si="27"/>
        <v>42.86</v>
      </c>
      <c r="F1767" s="130"/>
    </row>
    <row r="1768" spans="1:6">
      <c r="A1768" s="127">
        <v>11250</v>
      </c>
      <c r="B1768" s="128" t="s">
        <v>34551</v>
      </c>
      <c r="C1768" s="127" t="s">
        <v>112</v>
      </c>
      <c r="D1768" s="122">
        <v>10.73</v>
      </c>
      <c r="E1768" s="129">
        <f t="shared" si="27"/>
        <v>8.91</v>
      </c>
      <c r="F1768" s="130"/>
    </row>
    <row r="1769" spans="1:6">
      <c r="A1769" s="127">
        <v>10309</v>
      </c>
      <c r="B1769" s="128" t="s">
        <v>34552</v>
      </c>
      <c r="C1769" s="127" t="s">
        <v>109</v>
      </c>
      <c r="D1769" s="122">
        <v>18.87</v>
      </c>
      <c r="E1769" s="129">
        <f t="shared" si="27"/>
        <v>15.66</v>
      </c>
      <c r="F1769" s="130"/>
    </row>
    <row r="1770" spans="1:6">
      <c r="A1770" s="127">
        <v>10327</v>
      </c>
      <c r="B1770" s="128" t="s">
        <v>34553</v>
      </c>
      <c r="C1770" s="127" t="s">
        <v>8092</v>
      </c>
      <c r="D1770" s="122">
        <v>8.19</v>
      </c>
      <c r="E1770" s="129">
        <f t="shared" si="27"/>
        <v>6.8</v>
      </c>
      <c r="F1770" s="130"/>
    </row>
    <row r="1771" spans="1:6">
      <c r="A1771" s="127">
        <v>11565</v>
      </c>
      <c r="B1771" s="128" t="s">
        <v>34554</v>
      </c>
      <c r="C1771" s="127" t="s">
        <v>8092</v>
      </c>
      <c r="D1771" s="122">
        <v>7.03</v>
      </c>
      <c r="E1771" s="129">
        <f t="shared" si="27"/>
        <v>5.84</v>
      </c>
      <c r="F1771" s="130"/>
    </row>
    <row r="1772" spans="1:6">
      <c r="A1772" s="127">
        <v>10326</v>
      </c>
      <c r="B1772" s="128" t="s">
        <v>34555</v>
      </c>
      <c r="C1772" s="127" t="s">
        <v>8092</v>
      </c>
      <c r="D1772" s="122">
        <v>0.56000000000000005</v>
      </c>
      <c r="E1772" s="129">
        <f t="shared" si="27"/>
        <v>0.46</v>
      </c>
      <c r="F1772" s="130"/>
    </row>
    <row r="1773" spans="1:6">
      <c r="A1773" s="127">
        <v>10778</v>
      </c>
      <c r="B1773" s="128" t="s">
        <v>34556</v>
      </c>
      <c r="C1773" s="127" t="s">
        <v>8092</v>
      </c>
      <c r="D1773" s="122">
        <v>957.81</v>
      </c>
      <c r="E1773" s="129">
        <f t="shared" si="27"/>
        <v>795.12</v>
      </c>
      <c r="F1773" s="130"/>
    </row>
    <row r="1774" spans="1:6">
      <c r="A1774" s="127">
        <v>11002</v>
      </c>
      <c r="B1774" s="128" t="s">
        <v>34557</v>
      </c>
      <c r="C1774" s="127" t="s">
        <v>8092</v>
      </c>
      <c r="D1774" s="122">
        <v>282.97000000000003</v>
      </c>
      <c r="E1774" s="129">
        <f t="shared" si="27"/>
        <v>234.9</v>
      </c>
      <c r="F1774" s="130"/>
    </row>
    <row r="1775" spans="1:6">
      <c r="A1775" s="127">
        <v>10320</v>
      </c>
      <c r="B1775" s="128" t="s">
        <v>34558</v>
      </c>
      <c r="C1775" s="127" t="s">
        <v>8092</v>
      </c>
      <c r="D1775" s="122">
        <v>1.62</v>
      </c>
      <c r="E1775" s="129">
        <f t="shared" si="27"/>
        <v>1.34</v>
      </c>
      <c r="F1775" s="130"/>
    </row>
    <row r="1776" spans="1:6">
      <c r="A1776" s="127">
        <v>11504</v>
      </c>
      <c r="B1776" s="128" t="s">
        <v>34559</v>
      </c>
      <c r="C1776" s="127" t="s">
        <v>49</v>
      </c>
      <c r="D1776" s="122">
        <v>9.16</v>
      </c>
      <c r="E1776" s="129">
        <f t="shared" si="27"/>
        <v>7.6</v>
      </c>
      <c r="F1776" s="130"/>
    </row>
    <row r="1777" spans="1:6">
      <c r="A1777" s="127">
        <v>11003</v>
      </c>
      <c r="B1777" s="128" t="s">
        <v>34560</v>
      </c>
      <c r="C1777" s="127" t="s">
        <v>3</v>
      </c>
      <c r="D1777" s="122">
        <v>22.81</v>
      </c>
      <c r="E1777" s="129">
        <f t="shared" si="27"/>
        <v>18.940000000000001</v>
      </c>
      <c r="F1777" s="130"/>
    </row>
    <row r="1778" spans="1:6">
      <c r="A1778" s="127">
        <v>10818</v>
      </c>
      <c r="B1778" s="128" t="s">
        <v>34561</v>
      </c>
      <c r="C1778" s="127" t="s">
        <v>34484</v>
      </c>
      <c r="D1778" s="122">
        <v>69.61</v>
      </c>
      <c r="E1778" s="129">
        <f t="shared" si="27"/>
        <v>57.79</v>
      </c>
      <c r="F1778" s="130"/>
    </row>
    <row r="1779" spans="1:6">
      <c r="A1779" s="127">
        <v>10324</v>
      </c>
      <c r="B1779" s="128" t="s">
        <v>34562</v>
      </c>
      <c r="C1779" s="127" t="s">
        <v>34484</v>
      </c>
      <c r="D1779" s="122">
        <v>100.41</v>
      </c>
      <c r="E1779" s="129">
        <f t="shared" si="27"/>
        <v>83.35</v>
      </c>
      <c r="F1779" s="130"/>
    </row>
    <row r="1780" spans="1:6">
      <c r="A1780" s="127">
        <v>10819</v>
      </c>
      <c r="B1780" s="128" t="s">
        <v>34563</v>
      </c>
      <c r="C1780" s="127" t="s">
        <v>34484</v>
      </c>
      <c r="D1780" s="122">
        <v>102.73</v>
      </c>
      <c r="E1780" s="129">
        <f t="shared" si="27"/>
        <v>85.28</v>
      </c>
      <c r="F1780" s="130"/>
    </row>
    <row r="1781" spans="1:6">
      <c r="A1781" s="127">
        <v>10325</v>
      </c>
      <c r="B1781" s="128" t="s">
        <v>34564</v>
      </c>
      <c r="C1781" s="127" t="s">
        <v>34484</v>
      </c>
      <c r="D1781" s="122">
        <v>216.93</v>
      </c>
      <c r="E1781" s="129">
        <f t="shared" si="27"/>
        <v>180.08</v>
      </c>
      <c r="F1781" s="130"/>
    </row>
    <row r="1782" spans="1:6">
      <c r="A1782" s="127">
        <v>10329</v>
      </c>
      <c r="B1782" s="128" t="s">
        <v>34565</v>
      </c>
      <c r="C1782" s="127" t="s">
        <v>3</v>
      </c>
      <c r="D1782" s="122">
        <v>42.69</v>
      </c>
      <c r="E1782" s="129">
        <f t="shared" si="27"/>
        <v>35.44</v>
      </c>
      <c r="F1782" s="130"/>
    </row>
    <row r="1783" spans="1:6">
      <c r="A1783" s="127">
        <v>11567</v>
      </c>
      <c r="B1783" s="128" t="s">
        <v>34566</v>
      </c>
      <c r="C1783" s="127" t="s">
        <v>8092</v>
      </c>
      <c r="D1783" s="122">
        <v>0.34</v>
      </c>
      <c r="E1783" s="129">
        <f t="shared" si="27"/>
        <v>0.28000000000000003</v>
      </c>
      <c r="F1783" s="130"/>
    </row>
    <row r="1784" spans="1:6">
      <c r="A1784" s="127">
        <v>10788</v>
      </c>
      <c r="B1784" s="128" t="s">
        <v>34567</v>
      </c>
      <c r="C1784" s="127" t="s">
        <v>109</v>
      </c>
      <c r="D1784" s="122">
        <v>21.93</v>
      </c>
      <c r="E1784" s="129">
        <f t="shared" si="27"/>
        <v>18.2</v>
      </c>
      <c r="F1784" s="130"/>
    </row>
    <row r="1785" spans="1:6">
      <c r="A1785" s="127">
        <v>10317</v>
      </c>
      <c r="B1785" s="128" t="s">
        <v>34568</v>
      </c>
      <c r="C1785" s="127" t="s">
        <v>34569</v>
      </c>
      <c r="D1785" s="122">
        <v>312.3</v>
      </c>
      <c r="E1785" s="129">
        <f t="shared" si="27"/>
        <v>259.25</v>
      </c>
      <c r="F1785" s="130"/>
    </row>
    <row r="1786" spans="1:6">
      <c r="A1786" s="127">
        <v>10655</v>
      </c>
      <c r="B1786" s="128" t="s">
        <v>34570</v>
      </c>
      <c r="C1786" s="127" t="s">
        <v>49</v>
      </c>
      <c r="D1786" s="122">
        <v>56.9</v>
      </c>
      <c r="E1786" s="129">
        <f t="shared" si="27"/>
        <v>47.23</v>
      </c>
      <c r="F1786" s="130"/>
    </row>
    <row r="1787" spans="1:6">
      <c r="A1787" s="127">
        <v>10787</v>
      </c>
      <c r="B1787" s="128" t="s">
        <v>34571</v>
      </c>
      <c r="C1787" s="127" t="s">
        <v>109</v>
      </c>
      <c r="D1787" s="122">
        <v>9.2100000000000009</v>
      </c>
      <c r="E1787" s="129">
        <f t="shared" si="27"/>
        <v>7.65</v>
      </c>
      <c r="F1787" s="130"/>
    </row>
    <row r="1788" spans="1:6">
      <c r="A1788" s="127">
        <v>10813</v>
      </c>
      <c r="B1788" s="128" t="s">
        <v>34572</v>
      </c>
      <c r="C1788" s="127" t="s">
        <v>1</v>
      </c>
      <c r="D1788" s="122">
        <v>11.23</v>
      </c>
      <c r="E1788" s="129">
        <f t="shared" si="27"/>
        <v>9.32</v>
      </c>
      <c r="F1788" s="130"/>
    </row>
    <row r="1789" spans="1:6">
      <c r="A1789" s="127">
        <v>10661</v>
      </c>
      <c r="B1789" s="128" t="s">
        <v>34573</v>
      </c>
      <c r="C1789" s="127" t="s">
        <v>1</v>
      </c>
      <c r="D1789" s="122">
        <v>30.36</v>
      </c>
      <c r="E1789" s="129">
        <f t="shared" si="27"/>
        <v>25.2</v>
      </c>
      <c r="F1789" s="130"/>
    </row>
    <row r="1790" spans="1:6">
      <c r="A1790" s="127">
        <v>10658</v>
      </c>
      <c r="B1790" s="128" t="s">
        <v>34574</v>
      </c>
      <c r="C1790" s="127" t="s">
        <v>1</v>
      </c>
      <c r="D1790" s="122">
        <v>50.73</v>
      </c>
      <c r="E1790" s="129">
        <f t="shared" si="27"/>
        <v>42.11</v>
      </c>
      <c r="F1790" s="130"/>
    </row>
    <row r="1791" spans="1:6">
      <c r="A1791" s="127">
        <v>10688</v>
      </c>
      <c r="B1791" s="128" t="s">
        <v>34575</v>
      </c>
      <c r="C1791" s="127" t="s">
        <v>1</v>
      </c>
      <c r="D1791" s="122">
        <v>34.92</v>
      </c>
      <c r="E1791" s="129">
        <f t="shared" si="27"/>
        <v>28.99</v>
      </c>
      <c r="F1791" s="130"/>
    </row>
    <row r="1792" spans="1:6">
      <c r="A1792" s="127">
        <v>10687</v>
      </c>
      <c r="B1792" s="128" t="s">
        <v>34576</v>
      </c>
      <c r="C1792" s="127" t="s">
        <v>1</v>
      </c>
      <c r="D1792" s="122">
        <v>12.36</v>
      </c>
      <c r="E1792" s="129">
        <f t="shared" si="27"/>
        <v>10.26</v>
      </c>
      <c r="F1792" s="130"/>
    </row>
    <row r="1793" spans="1:6">
      <c r="A1793" s="127">
        <v>10306</v>
      </c>
      <c r="B1793" s="128" t="s">
        <v>34577</v>
      </c>
      <c r="C1793" s="127" t="s">
        <v>34525</v>
      </c>
      <c r="D1793" s="122">
        <v>75.78</v>
      </c>
      <c r="E1793" s="129">
        <f t="shared" si="27"/>
        <v>62.91</v>
      </c>
      <c r="F1793" s="130"/>
    </row>
    <row r="1794" spans="1:6">
      <c r="A1794" s="127">
        <v>10307</v>
      </c>
      <c r="B1794" s="128" t="s">
        <v>34578</v>
      </c>
      <c r="C1794" s="127" t="s">
        <v>34525</v>
      </c>
      <c r="D1794" s="122">
        <v>99.3</v>
      </c>
      <c r="E1794" s="129">
        <f t="shared" ref="E1794:E1856" si="28">ROUND((D1794/(1+$K$1))*(1+$M$1),2)</f>
        <v>82.43</v>
      </c>
      <c r="F1794" s="130"/>
    </row>
    <row r="1795" spans="1:6">
      <c r="A1795" s="127">
        <v>10308</v>
      </c>
      <c r="B1795" s="128" t="s">
        <v>34579</v>
      </c>
      <c r="C1795" s="127" t="s">
        <v>34525</v>
      </c>
      <c r="D1795" s="122">
        <v>67.38</v>
      </c>
      <c r="E1795" s="129">
        <f t="shared" si="28"/>
        <v>55.93</v>
      </c>
      <c r="F1795" s="130"/>
    </row>
    <row r="1796" spans="1:6">
      <c r="A1796" s="127">
        <v>10752</v>
      </c>
      <c r="B1796" s="128" t="s">
        <v>34580</v>
      </c>
      <c r="C1796" s="127" t="s">
        <v>1</v>
      </c>
      <c r="D1796" s="122">
        <v>1.94</v>
      </c>
      <c r="E1796" s="129">
        <f t="shared" si="28"/>
        <v>1.61</v>
      </c>
      <c r="F1796" s="130"/>
    </row>
    <row r="1797" spans="1:6">
      <c r="A1797" s="127">
        <v>10753</v>
      </c>
      <c r="B1797" s="128" t="s">
        <v>34581</v>
      </c>
      <c r="C1797" s="127" t="s">
        <v>1</v>
      </c>
      <c r="D1797" s="122">
        <v>2.63</v>
      </c>
      <c r="E1797" s="129">
        <f t="shared" si="28"/>
        <v>2.1800000000000002</v>
      </c>
      <c r="F1797" s="130"/>
    </row>
    <row r="1798" spans="1:6">
      <c r="A1798" s="127">
        <v>10754</v>
      </c>
      <c r="B1798" s="128" t="s">
        <v>34582</v>
      </c>
      <c r="C1798" s="127" t="s">
        <v>1</v>
      </c>
      <c r="D1798" s="122">
        <v>6.31</v>
      </c>
      <c r="E1798" s="129">
        <f t="shared" si="28"/>
        <v>5.24</v>
      </c>
      <c r="F1798" s="130"/>
    </row>
    <row r="1799" spans="1:6">
      <c r="A1799" s="127">
        <v>10303</v>
      </c>
      <c r="B1799" s="128" t="s">
        <v>34583</v>
      </c>
      <c r="C1799" s="127" t="s">
        <v>1</v>
      </c>
      <c r="D1799" s="122">
        <v>7.21</v>
      </c>
      <c r="E1799" s="129">
        <f t="shared" si="28"/>
        <v>5.99</v>
      </c>
      <c r="F1799" s="130"/>
    </row>
    <row r="1800" spans="1:6">
      <c r="A1800" s="127">
        <v>10684</v>
      </c>
      <c r="B1800" s="128" t="s">
        <v>34584</v>
      </c>
      <c r="C1800" s="127" t="s">
        <v>1</v>
      </c>
      <c r="D1800" s="122">
        <v>2.6</v>
      </c>
      <c r="E1800" s="129">
        <f t="shared" si="28"/>
        <v>2.16</v>
      </c>
      <c r="F1800" s="130"/>
    </row>
    <row r="1801" spans="1:6">
      <c r="A1801" s="127">
        <v>10682</v>
      </c>
      <c r="B1801" s="128" t="s">
        <v>34585</v>
      </c>
      <c r="C1801" s="127" t="s">
        <v>1</v>
      </c>
      <c r="D1801" s="122">
        <v>3.18</v>
      </c>
      <c r="E1801" s="129">
        <f t="shared" si="28"/>
        <v>2.64</v>
      </c>
      <c r="F1801" s="130"/>
    </row>
    <row r="1802" spans="1:6">
      <c r="A1802" s="127">
        <v>10683</v>
      </c>
      <c r="B1802" s="128" t="s">
        <v>34586</v>
      </c>
      <c r="C1802" s="127" t="s">
        <v>1</v>
      </c>
      <c r="D1802" s="122">
        <v>5.94</v>
      </c>
      <c r="E1802" s="129">
        <f t="shared" si="28"/>
        <v>4.93</v>
      </c>
      <c r="F1802" s="130"/>
    </row>
    <row r="1803" spans="1:6">
      <c r="A1803" s="127">
        <v>10330</v>
      </c>
      <c r="B1803" s="128" t="s">
        <v>34587</v>
      </c>
      <c r="C1803" s="127" t="s">
        <v>8092</v>
      </c>
      <c r="D1803" s="122">
        <v>10.72</v>
      </c>
      <c r="E1803" s="129">
        <f t="shared" si="28"/>
        <v>8.9</v>
      </c>
      <c r="F1803" s="130"/>
    </row>
    <row r="1804" spans="1:6">
      <c r="A1804" s="127">
        <v>10328</v>
      </c>
      <c r="B1804" s="128" t="s">
        <v>34588</v>
      </c>
      <c r="C1804" s="127" t="s">
        <v>34589</v>
      </c>
      <c r="D1804" s="122">
        <v>44.64</v>
      </c>
      <c r="E1804" s="129">
        <f t="shared" si="28"/>
        <v>37.06</v>
      </c>
      <c r="F1804" s="130"/>
    </row>
    <row r="1805" spans="1:6">
      <c r="A1805" s="127">
        <v>10790</v>
      </c>
      <c r="B1805" s="128" t="s">
        <v>34590</v>
      </c>
      <c r="C1805" s="127" t="s">
        <v>109</v>
      </c>
      <c r="D1805" s="122">
        <v>27.72</v>
      </c>
      <c r="E1805" s="129">
        <f t="shared" si="28"/>
        <v>23.01</v>
      </c>
      <c r="F1805" s="130"/>
    </row>
    <row r="1806" spans="1:6">
      <c r="A1806" s="127" t="s">
        <v>34591</v>
      </c>
      <c r="B1806" s="128"/>
      <c r="C1806" s="127"/>
      <c r="D1806" s="122"/>
      <c r="E1806" s="129"/>
      <c r="F1806" s="130"/>
    </row>
    <row r="1807" spans="1:6">
      <c r="A1807" s="127">
        <v>10714</v>
      </c>
      <c r="B1807" s="128" t="s">
        <v>34592</v>
      </c>
      <c r="C1807" s="127" t="s">
        <v>8092</v>
      </c>
      <c r="D1807" s="122">
        <v>66.02</v>
      </c>
      <c r="E1807" s="129">
        <f t="shared" si="28"/>
        <v>54.81</v>
      </c>
      <c r="F1807" s="130"/>
    </row>
    <row r="1808" spans="1:6">
      <c r="A1808" s="127">
        <v>10367</v>
      </c>
      <c r="B1808" s="128" t="s">
        <v>34593</v>
      </c>
      <c r="C1808" s="127" t="s">
        <v>34589</v>
      </c>
      <c r="D1808" s="122">
        <v>116.65</v>
      </c>
      <c r="E1808" s="129">
        <f t="shared" si="28"/>
        <v>96.84</v>
      </c>
      <c r="F1808" s="130"/>
    </row>
    <row r="1809" spans="1:6">
      <c r="A1809" s="127">
        <v>10379</v>
      </c>
      <c r="B1809" s="128" t="s">
        <v>34594</v>
      </c>
      <c r="C1809" s="127" t="s">
        <v>3</v>
      </c>
      <c r="D1809" s="122">
        <v>86.18</v>
      </c>
      <c r="E1809" s="129">
        <f t="shared" si="28"/>
        <v>71.540000000000006</v>
      </c>
      <c r="F1809" s="130"/>
    </row>
    <row r="1810" spans="1:6" ht="27">
      <c r="A1810" s="127">
        <v>10382</v>
      </c>
      <c r="B1810" s="128" t="s">
        <v>34595</v>
      </c>
      <c r="C1810" s="127" t="s">
        <v>3</v>
      </c>
      <c r="D1810" s="122">
        <v>59.05</v>
      </c>
      <c r="E1810" s="129">
        <f t="shared" si="28"/>
        <v>49.02</v>
      </c>
      <c r="F1810" s="130"/>
    </row>
    <row r="1811" spans="1:6">
      <c r="A1811" s="127">
        <v>10362</v>
      </c>
      <c r="B1811" s="128" t="s">
        <v>34596</v>
      </c>
      <c r="C1811" s="127" t="s">
        <v>49</v>
      </c>
      <c r="D1811" s="122">
        <v>20.34</v>
      </c>
      <c r="E1811" s="129">
        <f t="shared" si="28"/>
        <v>16.89</v>
      </c>
      <c r="F1811" s="130"/>
    </row>
    <row r="1812" spans="1:6">
      <c r="A1812" s="127">
        <v>10364</v>
      </c>
      <c r="B1812" s="128" t="s">
        <v>34597</v>
      </c>
      <c r="C1812" s="127" t="s">
        <v>8092</v>
      </c>
      <c r="D1812" s="122">
        <v>100.96</v>
      </c>
      <c r="E1812" s="129">
        <f t="shared" si="28"/>
        <v>83.81</v>
      </c>
      <c r="F1812" s="130"/>
    </row>
    <row r="1813" spans="1:6">
      <c r="A1813" s="127">
        <v>10708</v>
      </c>
      <c r="B1813" s="128" t="s">
        <v>34598</v>
      </c>
      <c r="C1813" s="127" t="s">
        <v>8092</v>
      </c>
      <c r="D1813" s="122">
        <v>10956.47</v>
      </c>
      <c r="E1813" s="129">
        <f t="shared" si="28"/>
        <v>9095.39</v>
      </c>
      <c r="F1813" s="130"/>
    </row>
    <row r="1814" spans="1:6">
      <c r="A1814" s="127">
        <v>10856</v>
      </c>
      <c r="B1814" s="128" t="s">
        <v>34599</v>
      </c>
      <c r="C1814" s="127" t="s">
        <v>8092</v>
      </c>
      <c r="D1814" s="122">
        <v>9997.59</v>
      </c>
      <c r="E1814" s="129">
        <f t="shared" si="28"/>
        <v>8299.39</v>
      </c>
      <c r="F1814" s="130"/>
    </row>
    <row r="1815" spans="1:6">
      <c r="A1815" s="127">
        <v>10342</v>
      </c>
      <c r="B1815" s="128" t="s">
        <v>34600</v>
      </c>
      <c r="C1815" s="127" t="s">
        <v>1</v>
      </c>
      <c r="D1815" s="122">
        <v>226.59</v>
      </c>
      <c r="E1815" s="129">
        <f t="shared" si="28"/>
        <v>188.1</v>
      </c>
      <c r="F1815" s="130"/>
    </row>
    <row r="1816" spans="1:6">
      <c r="A1816" s="127">
        <v>10369</v>
      </c>
      <c r="B1816" s="128" t="s">
        <v>34601</v>
      </c>
      <c r="C1816" s="127" t="s">
        <v>34589</v>
      </c>
      <c r="D1816" s="122">
        <v>89.32</v>
      </c>
      <c r="E1816" s="129">
        <f t="shared" si="28"/>
        <v>74.150000000000006</v>
      </c>
      <c r="F1816" s="130"/>
    </row>
    <row r="1817" spans="1:6">
      <c r="A1817" s="127">
        <v>10370</v>
      </c>
      <c r="B1817" s="128" t="s">
        <v>34602</v>
      </c>
      <c r="C1817" s="127" t="s">
        <v>34589</v>
      </c>
      <c r="D1817" s="122">
        <v>101.23</v>
      </c>
      <c r="E1817" s="129">
        <f t="shared" si="28"/>
        <v>84.03</v>
      </c>
      <c r="F1817" s="130"/>
    </row>
    <row r="1818" spans="1:6">
      <c r="A1818" s="127">
        <v>11478</v>
      </c>
      <c r="B1818" s="128" t="s">
        <v>34603</v>
      </c>
      <c r="C1818" s="127" t="s">
        <v>8092</v>
      </c>
      <c r="D1818" s="122">
        <v>6668.7</v>
      </c>
      <c r="E1818" s="129">
        <f t="shared" si="28"/>
        <v>5535.95</v>
      </c>
      <c r="F1818" s="130"/>
    </row>
    <row r="1819" spans="1:6" ht="27">
      <c r="A1819" s="127">
        <v>11480</v>
      </c>
      <c r="B1819" s="128" t="s">
        <v>34604</v>
      </c>
      <c r="C1819" s="127" t="s">
        <v>8092</v>
      </c>
      <c r="D1819" s="122">
        <v>1296.6300000000001</v>
      </c>
      <c r="E1819" s="129">
        <f t="shared" si="28"/>
        <v>1076.3800000000001</v>
      </c>
      <c r="F1819" s="130"/>
    </row>
    <row r="1820" spans="1:6">
      <c r="A1820" s="127">
        <v>11475</v>
      </c>
      <c r="B1820" s="128" t="s">
        <v>34605</v>
      </c>
      <c r="C1820" s="127" t="s">
        <v>8092</v>
      </c>
      <c r="D1820" s="122">
        <v>1625.34</v>
      </c>
      <c r="E1820" s="129">
        <f t="shared" si="28"/>
        <v>1349.26</v>
      </c>
      <c r="F1820" s="130"/>
    </row>
    <row r="1821" spans="1:6">
      <c r="A1821" s="127">
        <v>11474</v>
      </c>
      <c r="B1821" s="128" t="s">
        <v>34606</v>
      </c>
      <c r="C1821" s="127" t="s">
        <v>8092</v>
      </c>
      <c r="D1821" s="122">
        <v>2890.89</v>
      </c>
      <c r="E1821" s="129">
        <f t="shared" si="28"/>
        <v>2399.84</v>
      </c>
      <c r="F1821" s="130"/>
    </row>
    <row r="1822" spans="1:6">
      <c r="A1822" s="127">
        <v>10373</v>
      </c>
      <c r="B1822" s="128" t="s">
        <v>34607</v>
      </c>
      <c r="C1822" s="127" t="s">
        <v>8092</v>
      </c>
      <c r="D1822" s="122">
        <v>1.56</v>
      </c>
      <c r="E1822" s="129">
        <f t="shared" si="28"/>
        <v>1.3</v>
      </c>
      <c r="F1822" s="130"/>
    </row>
    <row r="1823" spans="1:6">
      <c r="A1823" s="127">
        <v>11486</v>
      </c>
      <c r="B1823" s="128" t="s">
        <v>34608</v>
      </c>
      <c r="C1823" s="127" t="s">
        <v>8739</v>
      </c>
      <c r="D1823" s="122">
        <v>268.04000000000002</v>
      </c>
      <c r="E1823" s="129">
        <f t="shared" si="28"/>
        <v>222.51</v>
      </c>
      <c r="F1823" s="130"/>
    </row>
    <row r="1824" spans="1:6">
      <c r="A1824" s="127">
        <v>10352</v>
      </c>
      <c r="B1824" s="128" t="s">
        <v>34609</v>
      </c>
      <c r="C1824" s="127" t="s">
        <v>8739</v>
      </c>
      <c r="D1824" s="122">
        <v>268.72000000000003</v>
      </c>
      <c r="E1824" s="129">
        <f t="shared" si="28"/>
        <v>223.07</v>
      </c>
      <c r="F1824" s="130"/>
    </row>
    <row r="1825" spans="1:6">
      <c r="A1825" s="127">
        <v>10344</v>
      </c>
      <c r="B1825" s="128" t="s">
        <v>34610</v>
      </c>
      <c r="C1825" s="127" t="s">
        <v>8739</v>
      </c>
      <c r="D1825" s="122">
        <v>305.5</v>
      </c>
      <c r="E1825" s="129">
        <f t="shared" si="28"/>
        <v>253.61</v>
      </c>
      <c r="F1825" s="130"/>
    </row>
    <row r="1826" spans="1:6">
      <c r="A1826" s="127">
        <v>10346</v>
      </c>
      <c r="B1826" s="128" t="s">
        <v>34611</v>
      </c>
      <c r="C1826" s="127" t="s">
        <v>49</v>
      </c>
      <c r="D1826" s="122">
        <v>12.22</v>
      </c>
      <c r="E1826" s="129">
        <f t="shared" si="28"/>
        <v>10.14</v>
      </c>
      <c r="F1826" s="130"/>
    </row>
    <row r="1827" spans="1:6">
      <c r="A1827" s="127">
        <v>10345</v>
      </c>
      <c r="B1827" s="128" t="s">
        <v>34612</v>
      </c>
      <c r="C1827" s="127" t="s">
        <v>8739</v>
      </c>
      <c r="D1827" s="122">
        <v>305.5</v>
      </c>
      <c r="E1827" s="129">
        <f t="shared" si="28"/>
        <v>253.61</v>
      </c>
      <c r="F1827" s="130"/>
    </row>
    <row r="1828" spans="1:6">
      <c r="A1828" s="127">
        <v>10375</v>
      </c>
      <c r="B1828" s="128" t="s">
        <v>34613</v>
      </c>
      <c r="C1828" s="127" t="s">
        <v>8092</v>
      </c>
      <c r="D1828" s="122">
        <v>0.28000000000000003</v>
      </c>
      <c r="E1828" s="129">
        <f t="shared" si="28"/>
        <v>0.23</v>
      </c>
      <c r="F1828" s="130"/>
    </row>
    <row r="1829" spans="1:6">
      <c r="A1829" s="127">
        <v>10368</v>
      </c>
      <c r="B1829" s="128" t="s">
        <v>34614</v>
      </c>
      <c r="C1829" s="127" t="s">
        <v>3</v>
      </c>
      <c r="D1829" s="122">
        <v>63.89</v>
      </c>
      <c r="E1829" s="129">
        <f t="shared" si="28"/>
        <v>53.04</v>
      </c>
      <c r="F1829" s="130"/>
    </row>
    <row r="1830" spans="1:6">
      <c r="A1830" s="127">
        <v>10380</v>
      </c>
      <c r="B1830" s="128" t="s">
        <v>34615</v>
      </c>
      <c r="C1830" s="127" t="s">
        <v>3</v>
      </c>
      <c r="D1830" s="122">
        <v>155</v>
      </c>
      <c r="E1830" s="129">
        <f t="shared" si="28"/>
        <v>128.66999999999999</v>
      </c>
      <c r="F1830" s="130"/>
    </row>
    <row r="1831" spans="1:6">
      <c r="A1831" s="127">
        <v>10363</v>
      </c>
      <c r="B1831" s="128" t="s">
        <v>34616</v>
      </c>
      <c r="C1831" s="127" t="s">
        <v>3</v>
      </c>
      <c r="D1831" s="122">
        <v>101.93</v>
      </c>
      <c r="E1831" s="129">
        <f t="shared" si="28"/>
        <v>84.62</v>
      </c>
      <c r="F1831" s="130"/>
    </row>
    <row r="1832" spans="1:6">
      <c r="A1832" s="127">
        <v>10378</v>
      </c>
      <c r="B1832" s="128" t="s">
        <v>34617</v>
      </c>
      <c r="C1832" s="127" t="s">
        <v>3</v>
      </c>
      <c r="D1832" s="122">
        <v>147.86000000000001</v>
      </c>
      <c r="E1832" s="129">
        <f t="shared" si="28"/>
        <v>122.74</v>
      </c>
      <c r="F1832" s="130"/>
    </row>
    <row r="1833" spans="1:6">
      <c r="A1833" s="127">
        <v>10340</v>
      </c>
      <c r="B1833" s="128" t="s">
        <v>34618</v>
      </c>
      <c r="C1833" s="127" t="s">
        <v>3</v>
      </c>
      <c r="D1833" s="122">
        <v>462</v>
      </c>
      <c r="E1833" s="129">
        <f t="shared" si="28"/>
        <v>383.52</v>
      </c>
      <c r="F1833" s="130"/>
    </row>
    <row r="1834" spans="1:6">
      <c r="A1834" s="127">
        <v>10381</v>
      </c>
      <c r="B1834" s="128" t="s">
        <v>34619</v>
      </c>
      <c r="C1834" s="127" t="s">
        <v>34589</v>
      </c>
      <c r="D1834" s="122">
        <v>99.77</v>
      </c>
      <c r="E1834" s="129">
        <f t="shared" si="28"/>
        <v>82.82</v>
      </c>
      <c r="F1834" s="130"/>
    </row>
    <row r="1835" spans="1:6">
      <c r="A1835" s="127">
        <v>11487</v>
      </c>
      <c r="B1835" s="128" t="s">
        <v>34620</v>
      </c>
      <c r="C1835" s="127" t="s">
        <v>109</v>
      </c>
      <c r="D1835" s="122">
        <v>9.67</v>
      </c>
      <c r="E1835" s="129">
        <f t="shared" si="28"/>
        <v>8.0299999999999994</v>
      </c>
      <c r="F1835" s="130"/>
    </row>
    <row r="1836" spans="1:6">
      <c r="A1836" s="127">
        <v>10366</v>
      </c>
      <c r="B1836" s="128" t="s">
        <v>34621</v>
      </c>
      <c r="C1836" s="127" t="s">
        <v>34589</v>
      </c>
      <c r="D1836" s="122">
        <v>132.22999999999999</v>
      </c>
      <c r="E1836" s="129">
        <f t="shared" si="28"/>
        <v>109.77</v>
      </c>
      <c r="F1836" s="130"/>
    </row>
    <row r="1837" spans="1:6">
      <c r="A1837" s="127">
        <v>10359</v>
      </c>
      <c r="B1837" s="128" t="s">
        <v>34622</v>
      </c>
      <c r="C1837" s="127" t="s">
        <v>8092</v>
      </c>
      <c r="D1837" s="122">
        <v>12.04</v>
      </c>
      <c r="E1837" s="129">
        <f t="shared" si="28"/>
        <v>9.99</v>
      </c>
      <c r="F1837" s="130"/>
    </row>
    <row r="1838" spans="1:6">
      <c r="A1838" s="127">
        <v>10358</v>
      </c>
      <c r="B1838" s="128" t="s">
        <v>34623</v>
      </c>
      <c r="C1838" s="127" t="s">
        <v>8092</v>
      </c>
      <c r="D1838" s="122">
        <v>10.9</v>
      </c>
      <c r="E1838" s="129">
        <f t="shared" si="28"/>
        <v>9.0500000000000007</v>
      </c>
      <c r="F1838" s="130"/>
    </row>
    <row r="1839" spans="1:6">
      <c r="A1839" s="127">
        <v>10361</v>
      </c>
      <c r="B1839" s="128" t="s">
        <v>34624</v>
      </c>
      <c r="C1839" s="127" t="s">
        <v>8092</v>
      </c>
      <c r="D1839" s="122">
        <v>29</v>
      </c>
      <c r="E1839" s="129">
        <f t="shared" si="28"/>
        <v>24.07</v>
      </c>
      <c r="F1839" s="130"/>
    </row>
    <row r="1840" spans="1:6">
      <c r="A1840" s="127">
        <v>10360</v>
      </c>
      <c r="B1840" s="128" t="s">
        <v>34625</v>
      </c>
      <c r="C1840" s="127" t="s">
        <v>8092</v>
      </c>
      <c r="D1840" s="122">
        <v>27.97</v>
      </c>
      <c r="E1840" s="129">
        <f t="shared" si="28"/>
        <v>23.22</v>
      </c>
      <c r="F1840" s="130"/>
    </row>
    <row r="1841" spans="1:6">
      <c r="A1841" s="127">
        <v>10649</v>
      </c>
      <c r="B1841" s="128" t="s">
        <v>34626</v>
      </c>
      <c r="C1841" s="127" t="s">
        <v>34344</v>
      </c>
      <c r="D1841" s="122">
        <v>65.59</v>
      </c>
      <c r="E1841" s="129">
        <f t="shared" si="28"/>
        <v>54.45</v>
      </c>
      <c r="F1841" s="130"/>
    </row>
    <row r="1842" spans="1:6">
      <c r="A1842" s="127">
        <v>10372</v>
      </c>
      <c r="B1842" s="128" t="s">
        <v>34627</v>
      </c>
      <c r="C1842" s="127" t="s">
        <v>109</v>
      </c>
      <c r="D1842" s="122">
        <v>16.690000000000001</v>
      </c>
      <c r="E1842" s="129">
        <f t="shared" si="28"/>
        <v>13.86</v>
      </c>
      <c r="F1842" s="130"/>
    </row>
    <row r="1843" spans="1:6">
      <c r="A1843" s="127">
        <v>10365</v>
      </c>
      <c r="B1843" s="128" t="s">
        <v>34628</v>
      </c>
      <c r="C1843" s="127" t="s">
        <v>34589</v>
      </c>
      <c r="D1843" s="122">
        <v>287.77999999999997</v>
      </c>
      <c r="E1843" s="129">
        <f t="shared" si="28"/>
        <v>238.9</v>
      </c>
      <c r="F1843" s="130"/>
    </row>
    <row r="1844" spans="1:6">
      <c r="A1844" s="127">
        <v>10371</v>
      </c>
      <c r="B1844" s="128" t="s">
        <v>34629</v>
      </c>
      <c r="C1844" s="127" t="s">
        <v>34569</v>
      </c>
      <c r="D1844" s="122">
        <v>159.87</v>
      </c>
      <c r="E1844" s="129">
        <f t="shared" si="28"/>
        <v>132.71</v>
      </c>
      <c r="F1844" s="130"/>
    </row>
    <row r="1845" spans="1:6">
      <c r="A1845" s="127">
        <v>10339</v>
      </c>
      <c r="B1845" s="128" t="s">
        <v>34630</v>
      </c>
      <c r="C1845" s="127" t="s">
        <v>34569</v>
      </c>
      <c r="D1845" s="122">
        <v>274.86</v>
      </c>
      <c r="E1845" s="129">
        <f t="shared" si="28"/>
        <v>228.17</v>
      </c>
      <c r="F1845" s="130"/>
    </row>
    <row r="1846" spans="1:6">
      <c r="A1846" s="127" t="s">
        <v>34631</v>
      </c>
      <c r="B1846" s="128"/>
      <c r="C1846" s="127"/>
      <c r="D1846" s="122"/>
      <c r="E1846" s="129"/>
      <c r="F1846" s="130"/>
    </row>
    <row r="1847" spans="1:6">
      <c r="A1847" s="127">
        <v>11476</v>
      </c>
      <c r="B1847" s="128" t="s">
        <v>34632</v>
      </c>
      <c r="C1847" s="127" t="s">
        <v>8092</v>
      </c>
      <c r="D1847" s="122">
        <v>0.24</v>
      </c>
      <c r="E1847" s="129">
        <f t="shared" si="28"/>
        <v>0.2</v>
      </c>
      <c r="F1847" s="130"/>
    </row>
    <row r="1848" spans="1:6">
      <c r="A1848" s="127">
        <v>11020</v>
      </c>
      <c r="B1848" s="128" t="s">
        <v>34633</v>
      </c>
      <c r="C1848" s="127" t="s">
        <v>34634</v>
      </c>
      <c r="D1848" s="122">
        <v>112</v>
      </c>
      <c r="E1848" s="129">
        <f t="shared" si="28"/>
        <v>92.98</v>
      </c>
      <c r="F1848" s="130"/>
    </row>
    <row r="1849" spans="1:6">
      <c r="A1849" s="127">
        <v>11021</v>
      </c>
      <c r="B1849" s="128" t="s">
        <v>34635</v>
      </c>
      <c r="C1849" s="127" t="s">
        <v>8092</v>
      </c>
      <c r="D1849" s="122">
        <v>564.41999999999996</v>
      </c>
      <c r="E1849" s="129">
        <f t="shared" si="28"/>
        <v>468.55</v>
      </c>
      <c r="F1849" s="130"/>
    </row>
    <row r="1850" spans="1:6">
      <c r="A1850" s="127">
        <v>11022</v>
      </c>
      <c r="B1850" s="128" t="s">
        <v>34636</v>
      </c>
      <c r="C1850" s="127" t="s">
        <v>8092</v>
      </c>
      <c r="D1850" s="122">
        <v>12.7</v>
      </c>
      <c r="E1850" s="129">
        <f t="shared" si="28"/>
        <v>10.54</v>
      </c>
      <c r="F1850" s="130"/>
    </row>
    <row r="1851" spans="1:6">
      <c r="A1851" s="127">
        <v>11407</v>
      </c>
      <c r="B1851" s="128" t="s">
        <v>34637</v>
      </c>
      <c r="C1851" s="127" t="s">
        <v>1</v>
      </c>
      <c r="D1851" s="122">
        <v>11.58</v>
      </c>
      <c r="E1851" s="129">
        <f t="shared" si="28"/>
        <v>9.61</v>
      </c>
      <c r="F1851" s="130"/>
    </row>
    <row r="1852" spans="1:6">
      <c r="A1852" s="127">
        <v>10584</v>
      </c>
      <c r="B1852" s="128" t="s">
        <v>34638</v>
      </c>
      <c r="C1852" s="127" t="s">
        <v>8078</v>
      </c>
      <c r="D1852" s="122">
        <v>3135.51</v>
      </c>
      <c r="E1852" s="129">
        <f t="shared" si="28"/>
        <v>2602.91</v>
      </c>
      <c r="F1852" s="130"/>
    </row>
    <row r="1853" spans="1:6">
      <c r="A1853" s="127">
        <v>10515</v>
      </c>
      <c r="B1853" s="128" t="s">
        <v>34639</v>
      </c>
      <c r="C1853" s="127" t="s">
        <v>8992</v>
      </c>
      <c r="D1853" s="122">
        <v>0</v>
      </c>
      <c r="E1853" s="129">
        <f t="shared" si="28"/>
        <v>0</v>
      </c>
      <c r="F1853" s="130"/>
    </row>
    <row r="1854" spans="1:6">
      <c r="A1854" s="127">
        <v>10516</v>
      </c>
      <c r="B1854" s="128" t="s">
        <v>34640</v>
      </c>
      <c r="C1854" s="127" t="s">
        <v>8992</v>
      </c>
      <c r="D1854" s="122">
        <v>0</v>
      </c>
      <c r="E1854" s="129">
        <f t="shared" si="28"/>
        <v>0</v>
      </c>
      <c r="F1854" s="130"/>
    </row>
    <row r="1855" spans="1:6">
      <c r="A1855" s="127">
        <v>10514</v>
      </c>
      <c r="B1855" s="128" t="s">
        <v>34641</v>
      </c>
      <c r="C1855" s="127" t="s">
        <v>8992</v>
      </c>
      <c r="D1855" s="122">
        <v>0</v>
      </c>
      <c r="E1855" s="129">
        <f t="shared" si="28"/>
        <v>0</v>
      </c>
      <c r="F1855" s="130"/>
    </row>
    <row r="1856" spans="1:6">
      <c r="A1856" s="127">
        <v>10513</v>
      </c>
      <c r="B1856" s="128" t="s">
        <v>34642</v>
      </c>
      <c r="C1856" s="127" t="s">
        <v>8992</v>
      </c>
      <c r="D1856" s="122">
        <v>0</v>
      </c>
      <c r="E1856" s="129">
        <f t="shared" si="28"/>
        <v>0</v>
      </c>
      <c r="F1856" s="130"/>
    </row>
    <row r="1857" spans="1:6">
      <c r="A1857" s="127" t="s">
        <v>34643</v>
      </c>
      <c r="B1857" s="128"/>
      <c r="C1857" s="127"/>
      <c r="D1857" s="122"/>
      <c r="E1857" s="129"/>
      <c r="F1857" s="130"/>
    </row>
    <row r="1858" spans="1:6">
      <c r="A1858" s="127">
        <v>10574</v>
      </c>
      <c r="B1858" s="128" t="s">
        <v>34644</v>
      </c>
      <c r="C1858" s="127" t="s">
        <v>49</v>
      </c>
      <c r="D1858" s="122">
        <v>1.43</v>
      </c>
      <c r="E1858" s="129">
        <f t="shared" ref="E1858:E1921" si="29">ROUND((D1858/(1+$K$1))*(1+$M$1),2)</f>
        <v>1.19</v>
      </c>
      <c r="F1858" s="130"/>
    </row>
    <row r="1859" spans="1:6">
      <c r="A1859" s="127">
        <v>10557</v>
      </c>
      <c r="B1859" s="128" t="s">
        <v>34645</v>
      </c>
      <c r="C1859" s="127" t="s">
        <v>7</v>
      </c>
      <c r="D1859" s="122">
        <v>8.4499999999999993</v>
      </c>
      <c r="E1859" s="129">
        <f t="shared" si="29"/>
        <v>7.01</v>
      </c>
      <c r="F1859" s="130"/>
    </row>
    <row r="1860" spans="1:6">
      <c r="A1860" s="127">
        <v>10857</v>
      </c>
      <c r="B1860" s="128" t="s">
        <v>34646</v>
      </c>
      <c r="C1860" s="127" t="s">
        <v>8092</v>
      </c>
      <c r="D1860" s="122">
        <v>357.04</v>
      </c>
      <c r="E1860" s="129">
        <f t="shared" si="29"/>
        <v>296.39</v>
      </c>
      <c r="F1860" s="130"/>
    </row>
    <row r="1861" spans="1:6">
      <c r="A1861" s="127">
        <v>11571</v>
      </c>
      <c r="B1861" s="128" t="s">
        <v>34647</v>
      </c>
      <c r="C1861" s="127" t="s">
        <v>8092</v>
      </c>
      <c r="D1861" s="122">
        <v>523.75</v>
      </c>
      <c r="E1861" s="129">
        <f t="shared" si="29"/>
        <v>434.79</v>
      </c>
      <c r="F1861" s="130"/>
    </row>
    <row r="1862" spans="1:6">
      <c r="A1862" s="127">
        <v>10564</v>
      </c>
      <c r="B1862" s="128" t="s">
        <v>34648</v>
      </c>
      <c r="C1862" s="127" t="s">
        <v>7</v>
      </c>
      <c r="D1862" s="122">
        <v>9.31</v>
      </c>
      <c r="E1862" s="129">
        <f t="shared" si="29"/>
        <v>7.73</v>
      </c>
      <c r="F1862" s="130"/>
    </row>
    <row r="1863" spans="1:6">
      <c r="A1863" s="127">
        <v>10627</v>
      </c>
      <c r="B1863" s="128" t="s">
        <v>34649</v>
      </c>
      <c r="C1863" s="127" t="s">
        <v>1</v>
      </c>
      <c r="D1863" s="122">
        <v>14.08</v>
      </c>
      <c r="E1863" s="129">
        <f t="shared" si="29"/>
        <v>11.69</v>
      </c>
      <c r="F1863" s="130"/>
    </row>
    <row r="1864" spans="1:6">
      <c r="A1864" s="127">
        <v>10855</v>
      </c>
      <c r="B1864" s="128" t="s">
        <v>34650</v>
      </c>
      <c r="C1864" s="127" t="s">
        <v>8092</v>
      </c>
      <c r="D1864" s="122">
        <v>2113.29</v>
      </c>
      <c r="E1864" s="129">
        <f t="shared" si="29"/>
        <v>1754.32</v>
      </c>
      <c r="F1864" s="130"/>
    </row>
    <row r="1865" spans="1:6">
      <c r="A1865" s="127">
        <v>10713</v>
      </c>
      <c r="B1865" s="128" t="s">
        <v>34651</v>
      </c>
      <c r="C1865" s="127" t="s">
        <v>8092</v>
      </c>
      <c r="D1865" s="122">
        <v>1265.51</v>
      </c>
      <c r="E1865" s="129">
        <f t="shared" si="29"/>
        <v>1050.55</v>
      </c>
      <c r="F1865" s="130"/>
    </row>
    <row r="1866" spans="1:6">
      <c r="A1866" s="127">
        <v>10709</v>
      </c>
      <c r="B1866" s="128" t="s">
        <v>34652</v>
      </c>
      <c r="C1866" s="127" t="s">
        <v>44</v>
      </c>
      <c r="D1866" s="122">
        <v>3.92</v>
      </c>
      <c r="E1866" s="129">
        <f t="shared" si="29"/>
        <v>3.25</v>
      </c>
      <c r="F1866" s="130"/>
    </row>
    <row r="1867" spans="1:6">
      <c r="A1867" s="127">
        <v>10712</v>
      </c>
      <c r="B1867" s="128" t="s">
        <v>34653</v>
      </c>
      <c r="C1867" s="127" t="s">
        <v>1</v>
      </c>
      <c r="D1867" s="122">
        <v>2.3199999999999998</v>
      </c>
      <c r="E1867" s="129">
        <f t="shared" si="29"/>
        <v>1.93</v>
      </c>
      <c r="F1867" s="130"/>
    </row>
    <row r="1868" spans="1:6">
      <c r="A1868" s="127">
        <v>10711</v>
      </c>
      <c r="B1868" s="128" t="s">
        <v>34654</v>
      </c>
      <c r="C1868" s="127" t="s">
        <v>1</v>
      </c>
      <c r="D1868" s="122">
        <v>3.11</v>
      </c>
      <c r="E1868" s="129">
        <f t="shared" si="29"/>
        <v>2.58</v>
      </c>
      <c r="F1868" s="130"/>
    </row>
    <row r="1869" spans="1:6">
      <c r="A1869" s="127">
        <v>10858</v>
      </c>
      <c r="B1869" s="128" t="s">
        <v>34655</v>
      </c>
      <c r="C1869" s="127" t="s">
        <v>1</v>
      </c>
      <c r="D1869" s="122">
        <v>3.07</v>
      </c>
      <c r="E1869" s="129">
        <f t="shared" si="29"/>
        <v>2.5499999999999998</v>
      </c>
      <c r="F1869" s="130"/>
    </row>
    <row r="1870" spans="1:6">
      <c r="A1870" s="127">
        <v>10710</v>
      </c>
      <c r="B1870" s="128" t="s">
        <v>34656</v>
      </c>
      <c r="C1870" s="127" t="s">
        <v>1</v>
      </c>
      <c r="D1870" s="122">
        <v>3.92</v>
      </c>
      <c r="E1870" s="129">
        <f t="shared" si="29"/>
        <v>3.25</v>
      </c>
      <c r="F1870" s="130"/>
    </row>
    <row r="1871" spans="1:6">
      <c r="A1871" s="127">
        <v>10644</v>
      </c>
      <c r="B1871" s="128" t="s">
        <v>34657</v>
      </c>
      <c r="C1871" s="127" t="s">
        <v>8092</v>
      </c>
      <c r="D1871" s="122">
        <v>1331.58</v>
      </c>
      <c r="E1871" s="129">
        <f t="shared" si="29"/>
        <v>1105.4000000000001</v>
      </c>
      <c r="F1871" s="130"/>
    </row>
    <row r="1872" spans="1:6">
      <c r="A1872" s="127">
        <v>10694</v>
      </c>
      <c r="B1872" s="128" t="s">
        <v>34658</v>
      </c>
      <c r="C1872" s="127" t="s">
        <v>1</v>
      </c>
      <c r="D1872" s="122">
        <v>3.39</v>
      </c>
      <c r="E1872" s="129">
        <f t="shared" si="29"/>
        <v>2.81</v>
      </c>
      <c r="F1872" s="130"/>
    </row>
    <row r="1873" spans="1:6">
      <c r="A1873" s="127">
        <v>10693</v>
      </c>
      <c r="B1873" s="128" t="s">
        <v>34659</v>
      </c>
      <c r="C1873" s="127" t="s">
        <v>1</v>
      </c>
      <c r="D1873" s="122">
        <v>2.4500000000000002</v>
      </c>
      <c r="E1873" s="129">
        <f t="shared" si="29"/>
        <v>2.0299999999999998</v>
      </c>
      <c r="F1873" s="130"/>
    </row>
    <row r="1874" spans="1:6">
      <c r="A1874" s="127">
        <v>10696</v>
      </c>
      <c r="B1874" s="128" t="s">
        <v>34660</v>
      </c>
      <c r="C1874" s="127" t="s">
        <v>1</v>
      </c>
      <c r="D1874" s="122">
        <v>4.33</v>
      </c>
      <c r="E1874" s="129">
        <f t="shared" si="29"/>
        <v>3.59</v>
      </c>
      <c r="F1874" s="130"/>
    </row>
    <row r="1875" spans="1:6">
      <c r="A1875" s="127">
        <v>10695</v>
      </c>
      <c r="B1875" s="128" t="s">
        <v>34661</v>
      </c>
      <c r="C1875" s="127" t="s">
        <v>1</v>
      </c>
      <c r="D1875" s="122">
        <v>8.2100000000000009</v>
      </c>
      <c r="E1875" s="129">
        <f t="shared" si="29"/>
        <v>6.82</v>
      </c>
      <c r="F1875" s="130"/>
    </row>
    <row r="1876" spans="1:6">
      <c r="A1876" s="127">
        <v>11531</v>
      </c>
      <c r="B1876" s="128" t="s">
        <v>34662</v>
      </c>
      <c r="C1876" s="127" t="s">
        <v>49</v>
      </c>
      <c r="D1876" s="122">
        <v>10.24</v>
      </c>
      <c r="E1876" s="129">
        <f t="shared" si="29"/>
        <v>8.5</v>
      </c>
      <c r="F1876" s="130"/>
    </row>
    <row r="1877" spans="1:6">
      <c r="A1877" s="127">
        <v>11260</v>
      </c>
      <c r="B1877" s="128" t="s">
        <v>34663</v>
      </c>
      <c r="C1877" s="127" t="s">
        <v>92</v>
      </c>
      <c r="D1877" s="122">
        <v>18.010000000000002</v>
      </c>
      <c r="E1877" s="129">
        <f t="shared" si="29"/>
        <v>14.95</v>
      </c>
      <c r="F1877" s="130"/>
    </row>
    <row r="1878" spans="1:6">
      <c r="A1878" s="127">
        <v>11253</v>
      </c>
      <c r="B1878" s="128" t="s">
        <v>34664</v>
      </c>
      <c r="C1878" s="127" t="s">
        <v>49</v>
      </c>
      <c r="D1878" s="122">
        <v>0.48</v>
      </c>
      <c r="E1878" s="129">
        <f t="shared" si="29"/>
        <v>0.4</v>
      </c>
      <c r="F1878" s="130"/>
    </row>
    <row r="1879" spans="1:6">
      <c r="A1879" s="127">
        <v>10852</v>
      </c>
      <c r="B1879" s="128" t="s">
        <v>34665</v>
      </c>
      <c r="C1879" s="127" t="s">
        <v>1</v>
      </c>
      <c r="D1879" s="122">
        <v>3.03</v>
      </c>
      <c r="E1879" s="129">
        <f t="shared" si="29"/>
        <v>2.52</v>
      </c>
      <c r="F1879" s="130"/>
    </row>
    <row r="1880" spans="1:6">
      <c r="A1880" s="127">
        <v>10569</v>
      </c>
      <c r="B1880" s="128" t="s">
        <v>34666</v>
      </c>
      <c r="C1880" s="127" t="s">
        <v>3</v>
      </c>
      <c r="D1880" s="122">
        <v>6.92</v>
      </c>
      <c r="E1880" s="129">
        <f t="shared" si="29"/>
        <v>5.74</v>
      </c>
      <c r="F1880" s="130"/>
    </row>
    <row r="1881" spans="1:6">
      <c r="A1881" s="127">
        <v>10699</v>
      </c>
      <c r="B1881" s="128" t="s">
        <v>34667</v>
      </c>
      <c r="C1881" s="127" t="s">
        <v>8092</v>
      </c>
      <c r="D1881" s="122">
        <v>28.38</v>
      </c>
      <c r="E1881" s="129">
        <f t="shared" si="29"/>
        <v>23.56</v>
      </c>
      <c r="F1881" s="130"/>
    </row>
    <row r="1882" spans="1:6">
      <c r="A1882" s="127">
        <v>11471</v>
      </c>
      <c r="B1882" s="128" t="s">
        <v>34668</v>
      </c>
      <c r="C1882" s="127" t="s">
        <v>8992</v>
      </c>
      <c r="D1882" s="122">
        <v>0</v>
      </c>
      <c r="E1882" s="129">
        <f t="shared" si="29"/>
        <v>0</v>
      </c>
      <c r="F1882" s="130"/>
    </row>
    <row r="1883" spans="1:6">
      <c r="A1883" s="127">
        <v>10697</v>
      </c>
      <c r="B1883" s="128" t="s">
        <v>34669</v>
      </c>
      <c r="C1883" s="127" t="s">
        <v>8092</v>
      </c>
      <c r="D1883" s="122">
        <v>5.42</v>
      </c>
      <c r="E1883" s="129">
        <f t="shared" si="29"/>
        <v>4.5</v>
      </c>
      <c r="F1883" s="130"/>
    </row>
    <row r="1884" spans="1:6">
      <c r="A1884" s="127">
        <v>10742</v>
      </c>
      <c r="B1884" s="128" t="s">
        <v>34670</v>
      </c>
      <c r="C1884" s="127" t="s">
        <v>3</v>
      </c>
      <c r="D1884" s="122">
        <v>1</v>
      </c>
      <c r="E1884" s="129">
        <f t="shared" si="29"/>
        <v>0.83</v>
      </c>
      <c r="F1884" s="130"/>
    </row>
    <row r="1885" spans="1:6">
      <c r="A1885" s="127">
        <v>10630</v>
      </c>
      <c r="B1885" s="128" t="s">
        <v>34671</v>
      </c>
      <c r="C1885" s="127" t="s">
        <v>8092</v>
      </c>
      <c r="D1885" s="122">
        <v>2.0499999999999998</v>
      </c>
      <c r="E1885" s="129">
        <f t="shared" si="29"/>
        <v>1.7</v>
      </c>
      <c r="F1885" s="130"/>
    </row>
    <row r="1886" spans="1:6">
      <c r="A1886" s="127">
        <v>10632</v>
      </c>
      <c r="B1886" s="128" t="s">
        <v>34672</v>
      </c>
      <c r="C1886" s="127" t="s">
        <v>8092</v>
      </c>
      <c r="D1886" s="122">
        <v>1557.68</v>
      </c>
      <c r="E1886" s="129">
        <f t="shared" si="29"/>
        <v>1293.0899999999999</v>
      </c>
      <c r="F1886" s="130"/>
    </row>
    <row r="1887" spans="1:6">
      <c r="A1887" s="127">
        <v>10633</v>
      </c>
      <c r="B1887" s="128" t="s">
        <v>34673</v>
      </c>
      <c r="C1887" s="127" t="s">
        <v>8092</v>
      </c>
      <c r="D1887" s="122">
        <v>1625.71</v>
      </c>
      <c r="E1887" s="129">
        <f t="shared" si="29"/>
        <v>1349.56</v>
      </c>
      <c r="F1887" s="130"/>
    </row>
    <row r="1888" spans="1:6">
      <c r="A1888" s="127">
        <v>10323</v>
      </c>
      <c r="B1888" s="128" t="s">
        <v>34674</v>
      </c>
      <c r="C1888" s="127" t="s">
        <v>3</v>
      </c>
      <c r="D1888" s="122">
        <v>3.07</v>
      </c>
      <c r="E1888" s="129">
        <f t="shared" si="29"/>
        <v>2.5499999999999998</v>
      </c>
      <c r="F1888" s="130"/>
    </row>
    <row r="1889" spans="1:6">
      <c r="A1889" s="127">
        <v>10847</v>
      </c>
      <c r="B1889" s="128" t="s">
        <v>34675</v>
      </c>
      <c r="C1889" s="127" t="s">
        <v>3</v>
      </c>
      <c r="D1889" s="122">
        <v>5.26</v>
      </c>
      <c r="E1889" s="129">
        <f t="shared" si="29"/>
        <v>4.37</v>
      </c>
      <c r="F1889" s="130"/>
    </row>
    <row r="1890" spans="1:6">
      <c r="A1890" s="127">
        <v>10163</v>
      </c>
      <c r="B1890" s="128" t="s">
        <v>34676</v>
      </c>
      <c r="C1890" s="127" t="s">
        <v>3</v>
      </c>
      <c r="D1890" s="122">
        <v>7.87</v>
      </c>
      <c r="E1890" s="129">
        <f t="shared" si="29"/>
        <v>6.53</v>
      </c>
      <c r="F1890" s="130"/>
    </row>
    <row r="1891" spans="1:6">
      <c r="A1891" s="127">
        <v>10570</v>
      </c>
      <c r="B1891" s="128" t="s">
        <v>34677</v>
      </c>
      <c r="C1891" s="127" t="s">
        <v>8092</v>
      </c>
      <c r="D1891" s="122">
        <v>31.89</v>
      </c>
      <c r="E1891" s="129">
        <f t="shared" si="29"/>
        <v>26.47</v>
      </c>
      <c r="F1891" s="130"/>
    </row>
    <row r="1892" spans="1:6">
      <c r="A1892" s="127">
        <v>11262</v>
      </c>
      <c r="B1892" s="128" t="s">
        <v>34678</v>
      </c>
      <c r="C1892" s="127" t="s">
        <v>8092</v>
      </c>
      <c r="D1892" s="122">
        <v>65.510000000000005</v>
      </c>
      <c r="E1892" s="129">
        <f t="shared" si="29"/>
        <v>54.38</v>
      </c>
      <c r="F1892" s="130"/>
    </row>
    <row r="1893" spans="1:6">
      <c r="A1893" s="127">
        <v>11267</v>
      </c>
      <c r="B1893" s="128" t="s">
        <v>34679</v>
      </c>
      <c r="C1893" s="127" t="s">
        <v>8092</v>
      </c>
      <c r="D1893" s="122">
        <v>1.55</v>
      </c>
      <c r="E1893" s="129">
        <f t="shared" si="29"/>
        <v>1.29</v>
      </c>
      <c r="F1893" s="130"/>
    </row>
    <row r="1894" spans="1:6">
      <c r="A1894" s="127">
        <v>11512</v>
      </c>
      <c r="B1894" s="128" t="s">
        <v>34680</v>
      </c>
      <c r="C1894" s="127" t="s">
        <v>8992</v>
      </c>
      <c r="D1894" s="122">
        <v>0</v>
      </c>
      <c r="E1894" s="129">
        <f t="shared" si="29"/>
        <v>0</v>
      </c>
      <c r="F1894" s="130"/>
    </row>
    <row r="1895" spans="1:6">
      <c r="A1895" s="127">
        <v>10573</v>
      </c>
      <c r="B1895" s="128" t="s">
        <v>34681</v>
      </c>
      <c r="C1895" s="127" t="s">
        <v>49</v>
      </c>
      <c r="D1895" s="122">
        <v>0.09</v>
      </c>
      <c r="E1895" s="129">
        <f t="shared" si="29"/>
        <v>7.0000000000000007E-2</v>
      </c>
      <c r="F1895" s="130"/>
    </row>
    <row r="1896" spans="1:6">
      <c r="A1896" s="127">
        <v>10703</v>
      </c>
      <c r="B1896" s="128" t="s">
        <v>34682</v>
      </c>
      <c r="C1896" s="127" t="s">
        <v>8092</v>
      </c>
      <c r="D1896" s="122">
        <v>566.32000000000005</v>
      </c>
      <c r="E1896" s="129">
        <f t="shared" si="29"/>
        <v>470.12</v>
      </c>
      <c r="F1896" s="130"/>
    </row>
    <row r="1897" spans="1:6">
      <c r="A1897" s="127">
        <v>10702</v>
      </c>
      <c r="B1897" s="128" t="s">
        <v>34683</v>
      </c>
      <c r="C1897" s="127" t="s">
        <v>8092</v>
      </c>
      <c r="D1897" s="122">
        <v>1568.43</v>
      </c>
      <c r="E1897" s="129">
        <f t="shared" si="29"/>
        <v>1302.01</v>
      </c>
      <c r="F1897" s="130"/>
    </row>
    <row r="1898" spans="1:6">
      <c r="A1898" s="127">
        <v>10701</v>
      </c>
      <c r="B1898" s="128" t="s">
        <v>34684</v>
      </c>
      <c r="C1898" s="127" t="s">
        <v>8092</v>
      </c>
      <c r="D1898" s="122">
        <v>1088.9100000000001</v>
      </c>
      <c r="E1898" s="129">
        <f t="shared" si="29"/>
        <v>903.95</v>
      </c>
      <c r="F1898" s="130"/>
    </row>
    <row r="1899" spans="1:6">
      <c r="A1899" s="127">
        <v>11519</v>
      </c>
      <c r="B1899" s="128" t="s">
        <v>34685</v>
      </c>
      <c r="C1899" s="127" t="s">
        <v>8092</v>
      </c>
      <c r="D1899" s="122">
        <v>158.78</v>
      </c>
      <c r="E1899" s="129">
        <f t="shared" si="29"/>
        <v>131.81</v>
      </c>
      <c r="F1899" s="130"/>
    </row>
    <row r="1900" spans="1:6">
      <c r="A1900" s="127">
        <v>10617</v>
      </c>
      <c r="B1900" s="128" t="s">
        <v>34686</v>
      </c>
      <c r="C1900" s="127" t="s">
        <v>34589</v>
      </c>
      <c r="D1900" s="122">
        <v>147.13999999999999</v>
      </c>
      <c r="E1900" s="129">
        <f t="shared" si="29"/>
        <v>122.15</v>
      </c>
      <c r="F1900" s="130"/>
    </row>
    <row r="1901" spans="1:6">
      <c r="A1901" s="127">
        <v>10618</v>
      </c>
      <c r="B1901" s="128" t="s">
        <v>34687</v>
      </c>
      <c r="C1901" s="127" t="s">
        <v>34589</v>
      </c>
      <c r="D1901" s="122">
        <v>175.7</v>
      </c>
      <c r="E1901" s="129">
        <f t="shared" si="29"/>
        <v>145.86000000000001</v>
      </c>
      <c r="F1901" s="130"/>
    </row>
    <row r="1902" spans="1:6">
      <c r="A1902" s="127">
        <v>10749</v>
      </c>
      <c r="B1902" s="128" t="s">
        <v>34688</v>
      </c>
      <c r="C1902" s="127" t="s">
        <v>49</v>
      </c>
      <c r="D1902" s="122">
        <v>60.84</v>
      </c>
      <c r="E1902" s="129">
        <f t="shared" si="29"/>
        <v>50.51</v>
      </c>
      <c r="F1902" s="130"/>
    </row>
    <row r="1903" spans="1:6">
      <c r="A1903" s="127">
        <v>10572</v>
      </c>
      <c r="B1903" s="128" t="s">
        <v>34689</v>
      </c>
      <c r="C1903" s="127" t="s">
        <v>49</v>
      </c>
      <c r="D1903" s="122">
        <v>12.87</v>
      </c>
      <c r="E1903" s="129">
        <f t="shared" si="29"/>
        <v>10.68</v>
      </c>
      <c r="F1903" s="130"/>
    </row>
    <row r="1904" spans="1:6" ht="40.5">
      <c r="A1904" s="127">
        <v>11513</v>
      </c>
      <c r="B1904" s="128" t="s">
        <v>34690</v>
      </c>
      <c r="C1904" s="127" t="s">
        <v>1</v>
      </c>
      <c r="D1904" s="122">
        <v>185.8</v>
      </c>
      <c r="E1904" s="129">
        <f t="shared" si="29"/>
        <v>154.24</v>
      </c>
      <c r="F1904" s="130"/>
    </row>
    <row r="1905" spans="1:6">
      <c r="A1905" s="127">
        <v>10571</v>
      </c>
      <c r="B1905" s="128" t="s">
        <v>34691</v>
      </c>
      <c r="C1905" s="127" t="s">
        <v>7</v>
      </c>
      <c r="D1905" s="122">
        <v>63.25</v>
      </c>
      <c r="E1905" s="129">
        <f t="shared" si="29"/>
        <v>52.51</v>
      </c>
      <c r="F1905" s="130"/>
    </row>
    <row r="1906" spans="1:6">
      <c r="A1906" s="127">
        <v>10845</v>
      </c>
      <c r="B1906" s="128" t="s">
        <v>34692</v>
      </c>
      <c r="C1906" s="127" t="s">
        <v>34484</v>
      </c>
      <c r="D1906" s="122">
        <v>598.98</v>
      </c>
      <c r="E1906" s="129">
        <f t="shared" si="29"/>
        <v>497.24</v>
      </c>
      <c r="F1906" s="130"/>
    </row>
    <row r="1907" spans="1:6">
      <c r="A1907" s="127">
        <v>10844</v>
      </c>
      <c r="B1907" s="128" t="s">
        <v>34693</v>
      </c>
      <c r="C1907" s="127" t="s">
        <v>34484</v>
      </c>
      <c r="D1907" s="122">
        <v>486.53</v>
      </c>
      <c r="E1907" s="129">
        <f t="shared" si="29"/>
        <v>403.89</v>
      </c>
      <c r="F1907" s="130"/>
    </row>
    <row r="1908" spans="1:6">
      <c r="A1908" s="127">
        <v>10846</v>
      </c>
      <c r="B1908" s="128" t="s">
        <v>34694</v>
      </c>
      <c r="C1908" s="127" t="s">
        <v>34484</v>
      </c>
      <c r="D1908" s="122">
        <v>655.41</v>
      </c>
      <c r="E1908" s="129">
        <f t="shared" si="29"/>
        <v>544.08000000000004</v>
      </c>
      <c r="F1908" s="130"/>
    </row>
    <row r="1909" spans="1:6">
      <c r="A1909" s="127">
        <v>10842</v>
      </c>
      <c r="B1909" s="128" t="s">
        <v>34695</v>
      </c>
      <c r="C1909" s="127" t="s">
        <v>34484</v>
      </c>
      <c r="D1909" s="122">
        <v>587.08000000000004</v>
      </c>
      <c r="E1909" s="129">
        <f t="shared" si="29"/>
        <v>487.36</v>
      </c>
      <c r="F1909" s="130"/>
    </row>
    <row r="1910" spans="1:6">
      <c r="A1910" s="127">
        <v>10843</v>
      </c>
      <c r="B1910" s="128" t="s">
        <v>34696</v>
      </c>
      <c r="C1910" s="127" t="s">
        <v>34484</v>
      </c>
      <c r="D1910" s="122">
        <v>649.26</v>
      </c>
      <c r="E1910" s="129">
        <f t="shared" si="29"/>
        <v>538.98</v>
      </c>
      <c r="F1910" s="130"/>
    </row>
    <row r="1911" spans="1:6">
      <c r="A1911" s="127">
        <v>11521</v>
      </c>
      <c r="B1911" s="128" t="s">
        <v>34697</v>
      </c>
      <c r="C1911" s="127" t="s">
        <v>109</v>
      </c>
      <c r="D1911" s="122">
        <v>47.14</v>
      </c>
      <c r="E1911" s="129">
        <f t="shared" si="29"/>
        <v>39.130000000000003</v>
      </c>
      <c r="F1911" s="130"/>
    </row>
    <row r="1912" spans="1:6">
      <c r="A1912" s="127">
        <v>10648</v>
      </c>
      <c r="B1912" s="128" t="s">
        <v>34698</v>
      </c>
      <c r="C1912" s="127" t="s">
        <v>8092</v>
      </c>
      <c r="D1912" s="122">
        <v>37.89</v>
      </c>
      <c r="E1912" s="129">
        <f t="shared" si="29"/>
        <v>31.45</v>
      </c>
      <c r="F1912" s="130"/>
    </row>
    <row r="1913" spans="1:6">
      <c r="A1913" s="127">
        <v>10631</v>
      </c>
      <c r="B1913" s="128" t="s">
        <v>34699</v>
      </c>
      <c r="C1913" s="127" t="s">
        <v>8092</v>
      </c>
      <c r="D1913" s="122">
        <v>53.4</v>
      </c>
      <c r="E1913" s="129">
        <f t="shared" si="29"/>
        <v>44.33</v>
      </c>
      <c r="F1913" s="130"/>
    </row>
    <row r="1914" spans="1:6">
      <c r="A1914" s="127">
        <v>10690</v>
      </c>
      <c r="B1914" s="128" t="s">
        <v>34700</v>
      </c>
      <c r="C1914" s="127" t="s">
        <v>1</v>
      </c>
      <c r="D1914" s="122">
        <v>29</v>
      </c>
      <c r="E1914" s="129">
        <f t="shared" si="29"/>
        <v>24.07</v>
      </c>
      <c r="F1914" s="130"/>
    </row>
    <row r="1915" spans="1:6">
      <c r="A1915" s="127" t="s">
        <v>34701</v>
      </c>
      <c r="B1915" s="128"/>
      <c r="C1915" s="127"/>
      <c r="D1915" s="122"/>
      <c r="E1915" s="129"/>
      <c r="F1915" s="130"/>
    </row>
    <row r="1916" spans="1:6" ht="40.5">
      <c r="A1916" s="127">
        <v>10591</v>
      </c>
      <c r="B1916" s="128" t="s">
        <v>34702</v>
      </c>
      <c r="C1916" s="127" t="s">
        <v>8078</v>
      </c>
      <c r="D1916" s="122">
        <v>272.5</v>
      </c>
      <c r="E1916" s="129">
        <f t="shared" si="29"/>
        <v>226.21</v>
      </c>
      <c r="F1916" s="130"/>
    </row>
    <row r="1917" spans="1:6">
      <c r="A1917" s="127">
        <v>10634</v>
      </c>
      <c r="B1917" s="128" t="s">
        <v>34703</v>
      </c>
      <c r="C1917" s="127" t="s">
        <v>8078</v>
      </c>
      <c r="D1917" s="122">
        <v>100</v>
      </c>
      <c r="E1917" s="129">
        <f t="shared" si="29"/>
        <v>83.01</v>
      </c>
      <c r="F1917" s="130"/>
    </row>
    <row r="1918" spans="1:6">
      <c r="A1918" s="127">
        <v>10579</v>
      </c>
      <c r="B1918" s="128" t="s">
        <v>34704</v>
      </c>
      <c r="C1918" s="127" t="s">
        <v>34705</v>
      </c>
      <c r="D1918" s="122">
        <v>29.3</v>
      </c>
      <c r="E1918" s="129">
        <f t="shared" si="29"/>
        <v>24.32</v>
      </c>
      <c r="F1918" s="130"/>
    </row>
    <row r="1919" spans="1:6">
      <c r="A1919" s="127">
        <v>11490</v>
      </c>
      <c r="B1919" s="128" t="s">
        <v>34706</v>
      </c>
      <c r="C1919" s="127" t="s">
        <v>8078</v>
      </c>
      <c r="D1919" s="122">
        <v>3767.18</v>
      </c>
      <c r="E1919" s="129">
        <f t="shared" si="29"/>
        <v>3127.28</v>
      </c>
      <c r="F1919" s="130"/>
    </row>
    <row r="1920" spans="1:6">
      <c r="A1920" s="127">
        <v>10587</v>
      </c>
      <c r="B1920" s="128" t="s">
        <v>34707</v>
      </c>
      <c r="C1920" s="127" t="s">
        <v>8078</v>
      </c>
      <c r="D1920" s="122">
        <v>1978.02</v>
      </c>
      <c r="E1920" s="129">
        <f t="shared" si="29"/>
        <v>1642.03</v>
      </c>
      <c r="F1920" s="130"/>
    </row>
    <row r="1921" spans="1:6">
      <c r="A1921" s="127">
        <v>10589</v>
      </c>
      <c r="B1921" s="128" t="s">
        <v>34708</v>
      </c>
      <c r="C1921" s="127" t="s">
        <v>8078</v>
      </c>
      <c r="D1921" s="122">
        <v>4070.28</v>
      </c>
      <c r="E1921" s="129">
        <f t="shared" si="29"/>
        <v>3378.9</v>
      </c>
      <c r="F1921" s="130"/>
    </row>
    <row r="1922" spans="1:6">
      <c r="A1922" s="127">
        <v>10590</v>
      </c>
      <c r="B1922" s="128" t="s">
        <v>34709</v>
      </c>
      <c r="C1922" s="127" t="s">
        <v>8078</v>
      </c>
      <c r="D1922" s="122">
        <v>3198.44</v>
      </c>
      <c r="E1922" s="129">
        <f t="shared" ref="E1922:E1946" si="30">ROUND((D1922/(1+$K$1))*(1+$M$1),2)</f>
        <v>2655.15</v>
      </c>
      <c r="F1922" s="130"/>
    </row>
    <row r="1923" spans="1:6">
      <c r="A1923" s="127">
        <v>10588</v>
      </c>
      <c r="B1923" s="128" t="s">
        <v>34710</v>
      </c>
      <c r="C1923" s="127" t="s">
        <v>8078</v>
      </c>
      <c r="D1923" s="122">
        <v>2669.17</v>
      </c>
      <c r="E1923" s="129">
        <f t="shared" si="30"/>
        <v>2215.7800000000002</v>
      </c>
      <c r="F1923" s="130"/>
    </row>
    <row r="1924" spans="1:6">
      <c r="A1924" s="127">
        <v>10582</v>
      </c>
      <c r="B1924" s="128" t="s">
        <v>34711</v>
      </c>
      <c r="C1924" s="127" t="s">
        <v>34712</v>
      </c>
      <c r="D1924" s="122">
        <v>432.92</v>
      </c>
      <c r="E1924" s="129">
        <f t="shared" si="30"/>
        <v>359.38</v>
      </c>
      <c r="F1924" s="130"/>
    </row>
    <row r="1925" spans="1:6">
      <c r="A1925" s="127">
        <v>10580</v>
      </c>
      <c r="B1925" s="128" t="s">
        <v>34713</v>
      </c>
      <c r="C1925" s="127" t="s">
        <v>8078</v>
      </c>
      <c r="D1925" s="122">
        <v>1233.44</v>
      </c>
      <c r="E1925" s="129">
        <f t="shared" si="30"/>
        <v>1023.93</v>
      </c>
      <c r="F1925" s="130"/>
    </row>
    <row r="1926" spans="1:6">
      <c r="A1926" s="127">
        <v>10586</v>
      </c>
      <c r="B1926" s="128" t="s">
        <v>34714</v>
      </c>
      <c r="C1926" s="127" t="s">
        <v>8078</v>
      </c>
      <c r="D1926" s="122">
        <v>4433</v>
      </c>
      <c r="E1926" s="129">
        <f t="shared" si="30"/>
        <v>3680</v>
      </c>
      <c r="F1926" s="130"/>
    </row>
    <row r="1927" spans="1:6">
      <c r="A1927" s="127">
        <v>10585</v>
      </c>
      <c r="B1927" s="128" t="s">
        <v>34715</v>
      </c>
      <c r="C1927" s="127" t="s">
        <v>8078</v>
      </c>
      <c r="D1927" s="122">
        <v>1857.22</v>
      </c>
      <c r="E1927" s="129">
        <f t="shared" si="30"/>
        <v>1541.75</v>
      </c>
      <c r="F1927" s="130"/>
    </row>
    <row r="1928" spans="1:6">
      <c r="A1928" s="127">
        <v>10592</v>
      </c>
      <c r="B1928" s="128" t="s">
        <v>34716</v>
      </c>
      <c r="C1928" s="127" t="s">
        <v>8078</v>
      </c>
      <c r="D1928" s="122">
        <v>320</v>
      </c>
      <c r="E1928" s="129">
        <f t="shared" si="30"/>
        <v>265.64</v>
      </c>
      <c r="F1928" s="130"/>
    </row>
    <row r="1929" spans="1:6">
      <c r="A1929" s="127" t="s">
        <v>34717</v>
      </c>
      <c r="B1929" s="128"/>
      <c r="C1929" s="127"/>
      <c r="D1929" s="122"/>
      <c r="E1929" s="129"/>
      <c r="F1929" s="130"/>
    </row>
    <row r="1930" spans="1:6">
      <c r="A1930" s="127">
        <v>10605</v>
      </c>
      <c r="B1930" s="128" t="s">
        <v>34718</v>
      </c>
      <c r="C1930" s="127" t="s">
        <v>1</v>
      </c>
      <c r="D1930" s="122">
        <v>4534.93</v>
      </c>
      <c r="E1930" s="129">
        <f t="shared" si="30"/>
        <v>3764.62</v>
      </c>
      <c r="F1930" s="130"/>
    </row>
    <row r="1931" spans="1:6">
      <c r="A1931" s="127">
        <v>10606</v>
      </c>
      <c r="B1931" s="128" t="s">
        <v>34719</v>
      </c>
      <c r="C1931" s="127" t="s">
        <v>1</v>
      </c>
      <c r="D1931" s="122">
        <v>5111.46</v>
      </c>
      <c r="E1931" s="129">
        <f t="shared" si="30"/>
        <v>4243.22</v>
      </c>
      <c r="F1931" s="130"/>
    </row>
    <row r="1932" spans="1:6">
      <c r="A1932" s="127">
        <v>10607</v>
      </c>
      <c r="B1932" s="128" t="s">
        <v>34720</v>
      </c>
      <c r="C1932" s="127" t="s">
        <v>1</v>
      </c>
      <c r="D1932" s="122">
        <v>5955.44</v>
      </c>
      <c r="E1932" s="129">
        <f t="shared" si="30"/>
        <v>4943.84</v>
      </c>
      <c r="F1932" s="130"/>
    </row>
    <row r="1933" spans="1:6">
      <c r="A1933" s="127">
        <v>10608</v>
      </c>
      <c r="B1933" s="128" t="s">
        <v>34721</v>
      </c>
      <c r="C1933" s="127" t="s">
        <v>1</v>
      </c>
      <c r="D1933" s="122">
        <v>7492.84</v>
      </c>
      <c r="E1933" s="129">
        <f t="shared" si="30"/>
        <v>6220.1</v>
      </c>
      <c r="F1933" s="130"/>
    </row>
    <row r="1934" spans="1:6">
      <c r="A1934" s="127">
        <v>10609</v>
      </c>
      <c r="B1934" s="128" t="s">
        <v>34722</v>
      </c>
      <c r="C1934" s="127" t="s">
        <v>1</v>
      </c>
      <c r="D1934" s="122">
        <v>8338.81</v>
      </c>
      <c r="E1934" s="129">
        <f t="shared" si="30"/>
        <v>6922.37</v>
      </c>
      <c r="F1934" s="130"/>
    </row>
    <row r="1935" spans="1:6">
      <c r="A1935" s="127">
        <v>10610</v>
      </c>
      <c r="B1935" s="128" t="s">
        <v>34723</v>
      </c>
      <c r="C1935" s="127" t="s">
        <v>1</v>
      </c>
      <c r="D1935" s="122">
        <v>8990.6200000000008</v>
      </c>
      <c r="E1935" s="129">
        <f t="shared" si="30"/>
        <v>7463.46</v>
      </c>
      <c r="F1935" s="130"/>
    </row>
    <row r="1936" spans="1:6">
      <c r="A1936" s="127">
        <v>10611</v>
      </c>
      <c r="B1936" s="128" t="s">
        <v>34724</v>
      </c>
      <c r="C1936" s="127" t="s">
        <v>1</v>
      </c>
      <c r="D1936" s="122">
        <v>11847.49</v>
      </c>
      <c r="E1936" s="129">
        <f t="shared" si="30"/>
        <v>9835.06</v>
      </c>
      <c r="F1936" s="130"/>
    </row>
    <row r="1937" spans="1:6">
      <c r="A1937" s="127">
        <v>10597</v>
      </c>
      <c r="B1937" s="128" t="s">
        <v>34725</v>
      </c>
      <c r="C1937" s="127" t="s">
        <v>1</v>
      </c>
      <c r="D1937" s="122">
        <v>2267.4699999999998</v>
      </c>
      <c r="E1937" s="129">
        <f t="shared" si="30"/>
        <v>1882.31</v>
      </c>
      <c r="F1937" s="130"/>
    </row>
    <row r="1938" spans="1:6">
      <c r="A1938" s="127">
        <v>10598</v>
      </c>
      <c r="B1938" s="128" t="s">
        <v>34726</v>
      </c>
      <c r="C1938" s="127" t="s">
        <v>1</v>
      </c>
      <c r="D1938" s="122">
        <v>2555.73</v>
      </c>
      <c r="E1938" s="129">
        <f t="shared" si="30"/>
        <v>2121.61</v>
      </c>
      <c r="F1938" s="130"/>
    </row>
    <row r="1939" spans="1:6">
      <c r="A1939" s="127">
        <v>10599</v>
      </c>
      <c r="B1939" s="128" t="s">
        <v>34727</v>
      </c>
      <c r="C1939" s="127" t="s">
        <v>1</v>
      </c>
      <c r="D1939" s="122">
        <v>2977.72</v>
      </c>
      <c r="E1939" s="129">
        <f t="shared" si="30"/>
        <v>2471.92</v>
      </c>
      <c r="F1939" s="130"/>
    </row>
    <row r="1940" spans="1:6">
      <c r="A1940" s="127">
        <v>10600</v>
      </c>
      <c r="B1940" s="128" t="s">
        <v>34728</v>
      </c>
      <c r="C1940" s="127" t="s">
        <v>1</v>
      </c>
      <c r="D1940" s="122">
        <v>3746.42</v>
      </c>
      <c r="E1940" s="129">
        <f t="shared" si="30"/>
        <v>3110.05</v>
      </c>
      <c r="F1940" s="130"/>
    </row>
    <row r="1941" spans="1:6">
      <c r="A1941" s="127">
        <v>10601</v>
      </c>
      <c r="B1941" s="128" t="s">
        <v>34729</v>
      </c>
      <c r="C1941" s="127" t="s">
        <v>1</v>
      </c>
      <c r="D1941" s="122">
        <v>4169.3999999999996</v>
      </c>
      <c r="E1941" s="129">
        <f t="shared" si="30"/>
        <v>3461.18</v>
      </c>
      <c r="F1941" s="130"/>
    </row>
    <row r="1942" spans="1:6">
      <c r="A1942" s="127">
        <v>10602</v>
      </c>
      <c r="B1942" s="128" t="s">
        <v>34730</v>
      </c>
      <c r="C1942" s="127" t="s">
        <v>1</v>
      </c>
      <c r="D1942" s="122">
        <v>4495.3100000000004</v>
      </c>
      <c r="E1942" s="129">
        <f t="shared" si="30"/>
        <v>3731.73</v>
      </c>
      <c r="F1942" s="130"/>
    </row>
    <row r="1943" spans="1:6">
      <c r="A1943" s="127">
        <v>10603</v>
      </c>
      <c r="B1943" s="128" t="s">
        <v>34731</v>
      </c>
      <c r="C1943" s="127" t="s">
        <v>1</v>
      </c>
      <c r="D1943" s="122">
        <v>5923.74</v>
      </c>
      <c r="E1943" s="129">
        <f t="shared" si="30"/>
        <v>4917.53</v>
      </c>
      <c r="F1943" s="130"/>
    </row>
    <row r="1944" spans="1:6">
      <c r="A1944" s="127">
        <v>10604</v>
      </c>
      <c r="B1944" s="128" t="s">
        <v>34732</v>
      </c>
      <c r="C1944" s="127" t="s">
        <v>1</v>
      </c>
      <c r="D1944" s="122">
        <v>5629.54</v>
      </c>
      <c r="E1944" s="129">
        <f t="shared" si="30"/>
        <v>4673.3</v>
      </c>
      <c r="F1944" s="130"/>
    </row>
    <row r="1945" spans="1:6">
      <c r="A1945" s="127">
        <v>11266</v>
      </c>
      <c r="B1945" s="128" t="s">
        <v>34733</v>
      </c>
      <c r="C1945" s="127" t="s">
        <v>1</v>
      </c>
      <c r="D1945" s="122">
        <v>12352.69</v>
      </c>
      <c r="E1945" s="129">
        <f t="shared" si="30"/>
        <v>10254.450000000001</v>
      </c>
      <c r="F1945" s="130"/>
    </row>
    <row r="1946" spans="1:6">
      <c r="A1946" s="127">
        <v>11265</v>
      </c>
      <c r="B1946" s="128" t="s">
        <v>34734</v>
      </c>
      <c r="C1946" s="127" t="s">
        <v>1</v>
      </c>
      <c r="D1946" s="122">
        <v>6176.35</v>
      </c>
      <c r="E1946" s="129">
        <f t="shared" si="30"/>
        <v>5127.2299999999996</v>
      </c>
      <c r="F1946" s="130"/>
    </row>
  </sheetData>
  <autoFilter ref="A1:F1946" xr:uid="{97230B2A-C949-4A6B-97B3-7D1607AF21E8}"/>
  <pageMargins left="0.511811024" right="0.511811024" top="0.78740157499999996" bottom="0.78740157499999996" header="0.31496062000000002" footer="0.3149606200000000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25723-85B5-47CA-9F88-86F9D81DD4E5}">
  <sheetPr>
    <tabColor rgb="FF00B050"/>
    <pageSetUpPr fitToPage="1"/>
  </sheetPr>
  <dimension ref="A1:I29"/>
  <sheetViews>
    <sheetView showZeros="0" view="pageBreakPreview" topLeftCell="A4" zoomScale="85" zoomScaleNormal="82" zoomScaleSheetLayoutView="85" workbookViewId="0">
      <selection activeCell="A11" sqref="A11:F11"/>
    </sheetView>
  </sheetViews>
  <sheetFormatPr defaultRowHeight="15"/>
  <cols>
    <col min="1" max="1" width="7.5703125" style="684" customWidth="1"/>
    <col min="2" max="2" width="39" customWidth="1"/>
    <col min="3" max="3" width="13.85546875" customWidth="1"/>
    <col min="4" max="4" width="20" customWidth="1"/>
    <col min="5" max="6" width="13.85546875" customWidth="1"/>
    <col min="7" max="7" width="15.85546875" bestFit="1" customWidth="1"/>
    <col min="8" max="8" width="10.5703125" bestFit="1" customWidth="1"/>
    <col min="9" max="9" width="13.28515625" bestFit="1" customWidth="1"/>
  </cols>
  <sheetData>
    <row r="1" spans="1:7" ht="15" customHeight="1">
      <c r="A1" s="1305"/>
      <c r="B1" s="1306"/>
      <c r="C1" s="1306"/>
      <c r="D1" s="1306"/>
      <c r="E1" s="1306"/>
      <c r="F1" s="1307"/>
      <c r="G1" s="559"/>
    </row>
    <row r="2" spans="1:7">
      <c r="A2" s="741"/>
      <c r="B2" s="564"/>
      <c r="C2" s="564"/>
      <c r="D2" s="564"/>
      <c r="E2" s="564"/>
      <c r="F2" s="742"/>
    </row>
    <row r="3" spans="1:7">
      <c r="A3" s="741"/>
      <c r="B3" s="564"/>
      <c r="C3" s="564"/>
      <c r="D3" s="564"/>
      <c r="E3" s="564"/>
      <c r="F3" s="742"/>
    </row>
    <row r="4" spans="1:7">
      <c r="A4" s="741"/>
      <c r="B4" s="564"/>
      <c r="C4" s="564"/>
      <c r="D4" s="564"/>
      <c r="E4" s="564"/>
      <c r="F4" s="742"/>
    </row>
    <row r="5" spans="1:7">
      <c r="A5" s="741"/>
      <c r="B5" s="564"/>
      <c r="C5" s="564"/>
      <c r="D5" s="564"/>
      <c r="E5" s="564"/>
      <c r="F5" s="742"/>
    </row>
    <row r="6" spans="1:7">
      <c r="A6" s="741"/>
      <c r="B6" s="564"/>
      <c r="C6" s="564"/>
      <c r="D6" s="564"/>
      <c r="E6" s="564"/>
      <c r="F6" s="742"/>
    </row>
    <row r="7" spans="1:7">
      <c r="A7" s="741"/>
      <c r="B7" s="564"/>
      <c r="C7" s="564"/>
      <c r="D7" s="564"/>
      <c r="E7" s="564"/>
      <c r="F7" s="742"/>
    </row>
    <row r="8" spans="1:7" ht="21" customHeight="1">
      <c r="A8" s="1264" t="str">
        <f>K2_Cotacoes_Escrit!B7</f>
        <v>CONTRATAÇÃO DOS SERVIÇOS DE ELABORAÇÃO DOS PROJETOS EXECUTIVOS DE IMPERMEABILIZAÇÃO DAS CALHAS DOS RIOS/CANAIS ARIBIRI, MARINHO E DIAGONAL, PARQUE LINEAR, URBANIZAÇÃO, PAVIMENTAÇÃO E DRENAGEM DAS MARGENS E RUAS LINDEIRAS, NOS MUNICÍPIOS DE CARIACICA E VILA VELHA/ES</v>
      </c>
      <c r="B8" s="1265"/>
      <c r="C8" s="1265"/>
      <c r="D8" s="1265"/>
      <c r="E8" s="1265"/>
      <c r="F8" s="1266"/>
    </row>
    <row r="9" spans="1:7" ht="21" customHeight="1">
      <c r="A9" s="1264"/>
      <c r="B9" s="1265"/>
      <c r="C9" s="1265"/>
      <c r="D9" s="1265"/>
      <c r="E9" s="1265"/>
      <c r="F9" s="1266"/>
    </row>
    <row r="10" spans="1:7" ht="33" customHeight="1">
      <c r="A10" s="1264"/>
      <c r="B10" s="1265"/>
      <c r="C10" s="1265"/>
      <c r="D10" s="1265"/>
      <c r="E10" s="1265"/>
      <c r="F10" s="1266"/>
    </row>
    <row r="11" spans="1:7" ht="12" customHeight="1">
      <c r="A11" s="1267"/>
      <c r="B11" s="1195"/>
      <c r="C11" s="1195"/>
      <c r="D11" s="1195"/>
      <c r="E11" s="1195"/>
      <c r="F11" s="1268"/>
    </row>
    <row r="12" spans="1:7" ht="21" customHeight="1">
      <c r="A12" s="1267" t="s">
        <v>38275</v>
      </c>
      <c r="B12" s="1195"/>
      <c r="C12" s="1195"/>
      <c r="D12" s="1195"/>
      <c r="E12" s="1195"/>
      <c r="F12" s="1268"/>
    </row>
    <row r="13" spans="1:7" ht="15.75" customHeight="1" thickBot="1">
      <c r="A13" s="1269" t="s">
        <v>38222</v>
      </c>
      <c r="B13" s="1214"/>
      <c r="C13" s="1214"/>
      <c r="D13" s="1214"/>
      <c r="E13" s="1214"/>
      <c r="F13" s="1270"/>
    </row>
    <row r="14" spans="1:7" ht="30" customHeight="1">
      <c r="A14" s="723" t="s">
        <v>96</v>
      </c>
      <c r="B14" s="724" t="s">
        <v>38276</v>
      </c>
      <c r="C14" s="743" t="s">
        <v>38277</v>
      </c>
      <c r="D14" s="743" t="s">
        <v>38278</v>
      </c>
      <c r="E14" s="744" t="s">
        <v>38279</v>
      </c>
      <c r="F14" s="745" t="s">
        <v>38280</v>
      </c>
    </row>
    <row r="15" spans="1:7" ht="20.100000000000001" customHeight="1">
      <c r="A15" s="746">
        <v>1</v>
      </c>
      <c r="B15" s="1303" t="s">
        <v>38187</v>
      </c>
      <c r="C15" s="1303"/>
      <c r="D15" s="1303"/>
      <c r="E15" s="1303"/>
      <c r="F15" s="1304"/>
      <c r="G15" s="572"/>
    </row>
    <row r="16" spans="1:7" ht="20.100000000000001" customHeight="1">
      <c r="A16" s="693" t="s">
        <v>35100</v>
      </c>
      <c r="B16" s="597" t="s">
        <v>38189</v>
      </c>
      <c r="C16" s="747">
        <f>[17]K2_Cotacoes_Escrit!I30</f>
        <v>391.07</v>
      </c>
      <c r="D16" s="577">
        <v>0.1</v>
      </c>
      <c r="E16" s="694">
        <f>ROUND(C16*D16,2)</f>
        <v>39.11</v>
      </c>
      <c r="F16" s="748">
        <f>ROUND(E16/12,2)</f>
        <v>3.26</v>
      </c>
      <c r="G16" s="572"/>
    </row>
    <row r="17" spans="1:9" ht="20.100000000000001" customHeight="1">
      <c r="A17" s="746">
        <v>2</v>
      </c>
      <c r="B17" s="1303" t="s">
        <v>38192</v>
      </c>
      <c r="C17" s="1303"/>
      <c r="D17" s="1303"/>
      <c r="E17" s="1303"/>
      <c r="F17" s="1304"/>
      <c r="G17" s="572"/>
    </row>
    <row r="18" spans="1:9" ht="20.100000000000001" customHeight="1">
      <c r="A18" s="693" t="s">
        <v>35107</v>
      </c>
      <c r="B18" s="597" t="s">
        <v>38281</v>
      </c>
      <c r="C18" s="694">
        <f>[17]K2_Cotacoes_Escrit!I35</f>
        <v>340.6</v>
      </c>
      <c r="D18" s="577">
        <v>0.1</v>
      </c>
      <c r="E18" s="747">
        <f>ROUND(C18*D18,2)</f>
        <v>34.06</v>
      </c>
      <c r="F18" s="748">
        <f>ROUND(E18/12,2)</f>
        <v>2.84</v>
      </c>
      <c r="G18" s="572"/>
    </row>
    <row r="19" spans="1:9" ht="20.100000000000001" customHeight="1">
      <c r="A19" s="746">
        <v>3</v>
      </c>
      <c r="B19" s="1303" t="s">
        <v>38196</v>
      </c>
      <c r="C19" s="1303"/>
      <c r="D19" s="1303"/>
      <c r="E19" s="1303"/>
      <c r="F19" s="1304"/>
      <c r="G19" s="572"/>
    </row>
    <row r="20" spans="1:9" ht="20.100000000000001" customHeight="1">
      <c r="A20" s="693" t="s">
        <v>35119</v>
      </c>
      <c r="B20" s="597" t="s">
        <v>38282</v>
      </c>
      <c r="C20" s="694">
        <f>[17]K2_Cotacoes_Escrit!I40</f>
        <v>407.01</v>
      </c>
      <c r="D20" s="577">
        <v>0.1</v>
      </c>
      <c r="E20" s="747">
        <f>ROUND(C20*D20,2)</f>
        <v>40.700000000000003</v>
      </c>
      <c r="F20" s="749">
        <f>ROUND(E20/12,2)</f>
        <v>3.39</v>
      </c>
      <c r="G20" s="572"/>
    </row>
    <row r="21" spans="1:9" ht="20.100000000000001" customHeight="1">
      <c r="A21" s="746">
        <v>4</v>
      </c>
      <c r="B21" s="1303" t="s">
        <v>38201</v>
      </c>
      <c r="C21" s="1303"/>
      <c r="D21" s="1303"/>
      <c r="E21" s="1303"/>
      <c r="F21" s="1304"/>
      <c r="G21" s="572"/>
    </row>
    <row r="22" spans="1:9" ht="30" customHeight="1">
      <c r="A22" s="693" t="s">
        <v>35139</v>
      </c>
      <c r="B22" s="695" t="s">
        <v>38283</v>
      </c>
      <c r="C22" s="747">
        <f>[17]K2_Cotacoes_Escrit!I45</f>
        <v>1894.77</v>
      </c>
      <c r="D22" s="577">
        <v>0.2</v>
      </c>
      <c r="E22" s="747">
        <f>ROUND(C22*D22,2)</f>
        <v>378.95</v>
      </c>
      <c r="F22" s="749">
        <f>ROUND(E22/12,2)</f>
        <v>31.58</v>
      </c>
      <c r="G22" s="572"/>
    </row>
    <row r="23" spans="1:9" ht="20.100000000000001" customHeight="1">
      <c r="A23" s="746">
        <v>5</v>
      </c>
      <c r="B23" s="1303" t="s">
        <v>38206</v>
      </c>
      <c r="C23" s="1303"/>
      <c r="D23" s="1303"/>
      <c r="E23" s="1303"/>
      <c r="F23" s="1304"/>
      <c r="G23" s="572"/>
    </row>
    <row r="24" spans="1:9" ht="30" customHeight="1">
      <c r="A24" s="693" t="s">
        <v>38197</v>
      </c>
      <c r="B24" s="695" t="s">
        <v>38284</v>
      </c>
      <c r="C24" s="747">
        <f>[17]K2_Cotacoes_Escrit!I50</f>
        <v>1300.02</v>
      </c>
      <c r="D24" s="577">
        <v>0.2</v>
      </c>
      <c r="E24" s="747">
        <f>ROUND(C24*D24,2)</f>
        <v>260</v>
      </c>
      <c r="F24" s="749">
        <f>ROUND(E24/12,2)</f>
        <v>21.67</v>
      </c>
      <c r="G24" s="572"/>
    </row>
    <row r="25" spans="1:9" ht="20.100000000000001" customHeight="1">
      <c r="A25" s="746">
        <v>6</v>
      </c>
      <c r="B25" s="1303" t="s">
        <v>38211</v>
      </c>
      <c r="C25" s="1303"/>
      <c r="D25" s="1303"/>
      <c r="E25" s="1303"/>
      <c r="F25" s="1304"/>
      <c r="G25" s="572"/>
      <c r="I25" s="572"/>
    </row>
    <row r="26" spans="1:9" ht="20.100000000000001" customHeight="1">
      <c r="A26" s="693" t="s">
        <v>38202</v>
      </c>
      <c r="B26" s="597" t="s">
        <v>38213</v>
      </c>
      <c r="C26" s="694">
        <f>[17]K2_Cotacoes_Escrit!I55</f>
        <v>56.99</v>
      </c>
      <c r="D26" s="577">
        <v>0.2</v>
      </c>
      <c r="E26" s="747">
        <f>ROUND(C26*D26,2)</f>
        <v>11.4</v>
      </c>
      <c r="F26" s="749">
        <f>ROUND(E26/12,2)</f>
        <v>0.95</v>
      </c>
      <c r="G26" s="572"/>
      <c r="I26" s="572"/>
    </row>
    <row r="27" spans="1:9" ht="20.100000000000001" customHeight="1">
      <c r="A27" s="746">
        <v>7</v>
      </c>
      <c r="B27" s="1303" t="s">
        <v>38285</v>
      </c>
      <c r="C27" s="1303"/>
      <c r="D27" s="1303"/>
      <c r="E27" s="1303"/>
      <c r="F27" s="1304"/>
      <c r="G27" s="572"/>
      <c r="I27" s="572"/>
    </row>
    <row r="28" spans="1:9" ht="30.75" thickBot="1">
      <c r="A28" s="750" t="s">
        <v>38207</v>
      </c>
      <c r="B28" s="751" t="s">
        <v>38218</v>
      </c>
      <c r="C28" s="752">
        <f>[17]K2_Cotacoes_Escrit!I60</f>
        <v>2262.11</v>
      </c>
      <c r="D28" s="753">
        <v>0.1</v>
      </c>
      <c r="E28" s="752">
        <f>ROUND(C28*D28,2)</f>
        <v>226.21</v>
      </c>
      <c r="F28" s="754">
        <f>ROUND(E28/12,2)</f>
        <v>18.850000000000001</v>
      </c>
      <c r="G28" s="572"/>
      <c r="I28" s="572"/>
    </row>
    <row r="29" spans="1:9">
      <c r="A29" s="684" t="s">
        <v>38286</v>
      </c>
    </row>
  </sheetData>
  <mergeCells count="12">
    <mergeCell ref="B27:F27"/>
    <mergeCell ref="A1:F1"/>
    <mergeCell ref="A8:F10"/>
    <mergeCell ref="A11:F11"/>
    <mergeCell ref="A12:F12"/>
    <mergeCell ref="A13:F13"/>
    <mergeCell ref="B15:F15"/>
    <mergeCell ref="B17:F17"/>
    <mergeCell ref="B19:F19"/>
    <mergeCell ref="B21:F21"/>
    <mergeCell ref="B23:F23"/>
    <mergeCell ref="B25:F25"/>
  </mergeCells>
  <printOptions horizontalCentered="1"/>
  <pageMargins left="0.59055118110236227" right="0.59055118110236227" top="0.78740157480314965" bottom="0.78740157480314965" header="0.31496062992125984" footer="0.31496062992125984"/>
  <pageSetup paperSize="9" scale="83" fitToHeight="0" orientation="portrait" r:id="rId1"/>
  <headerFooter alignWithMargins="0">
    <oddFooter>&amp;R&amp;P / &amp;N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520306-73B0-4498-B3BE-B1E014BDD4F5}">
  <sheetPr>
    <tabColor rgb="FF00B050"/>
    <pageSetUpPr fitToPage="1"/>
  </sheetPr>
  <dimension ref="A1:D43"/>
  <sheetViews>
    <sheetView showZeros="0" view="pageBreakPreview" zoomScale="70" zoomScaleNormal="82" zoomScaleSheetLayoutView="70" workbookViewId="0">
      <pane ySplit="16" topLeftCell="A17" activePane="bottomLeft" state="frozen"/>
      <selection activeCell="A2" sqref="A2:H4"/>
      <selection pane="bottomLeft" activeCell="A10" sqref="A10:C12"/>
    </sheetView>
  </sheetViews>
  <sheetFormatPr defaultRowHeight="15"/>
  <cols>
    <col min="1" max="1" width="35.7109375" style="589" customWidth="1"/>
    <col min="2" max="2" width="35.7109375" customWidth="1"/>
    <col min="3" max="3" width="35.7109375" style="589" customWidth="1"/>
    <col min="4" max="4" width="15.85546875" bestFit="1" customWidth="1"/>
    <col min="5" max="5" width="10.5703125" bestFit="1" customWidth="1"/>
    <col min="6" max="6" width="13.28515625" bestFit="1" customWidth="1"/>
  </cols>
  <sheetData>
    <row r="1" spans="1:4" ht="5.0999999999999996" customHeight="1">
      <c r="A1" s="1285"/>
      <c r="B1" s="1286"/>
      <c r="C1" s="1287"/>
      <c r="D1" s="559"/>
    </row>
    <row r="2" spans="1:4">
      <c r="A2" s="1311"/>
      <c r="B2" s="1197"/>
      <c r="C2" s="1312"/>
    </row>
    <row r="3" spans="1:4">
      <c r="A3" s="1311"/>
      <c r="B3" s="1197"/>
      <c r="C3" s="1312"/>
    </row>
    <row r="4" spans="1:4">
      <c r="A4" s="1311"/>
      <c r="B4" s="1197"/>
      <c r="C4" s="1312"/>
    </row>
    <row r="5" spans="1:4">
      <c r="A5" s="1311"/>
      <c r="B5" s="1197"/>
      <c r="C5" s="1312"/>
    </row>
    <row r="6" spans="1:4">
      <c r="A6" s="1311"/>
      <c r="B6" s="1197"/>
      <c r="C6" s="1312"/>
    </row>
    <row r="7" spans="1:4">
      <c r="A7" s="560"/>
      <c r="B7" s="561"/>
      <c r="C7" s="562"/>
    </row>
    <row r="8" spans="1:4">
      <c r="A8" s="563"/>
      <c r="B8" s="564"/>
      <c r="C8" s="565"/>
    </row>
    <row r="9" spans="1:4" ht="5.0999999999999996" customHeight="1">
      <c r="A9" s="1308"/>
      <c r="B9" s="1309"/>
      <c r="C9" s="1310"/>
    </row>
    <row r="10" spans="1:4">
      <c r="A10" s="1323" t="s">
        <v>38163</v>
      </c>
      <c r="B10" s="1198"/>
      <c r="C10" s="1324"/>
    </row>
    <row r="11" spans="1:4">
      <c r="A11" s="1323"/>
      <c r="B11" s="1198"/>
      <c r="C11" s="1324"/>
    </row>
    <row r="12" spans="1:4" ht="55.5" customHeight="1">
      <c r="A12" s="1323"/>
      <c r="B12" s="1198"/>
      <c r="C12" s="1324"/>
    </row>
    <row r="13" spans="1:4" ht="12.75" customHeight="1">
      <c r="A13" s="1267"/>
      <c r="B13" s="1195"/>
      <c r="C13" s="1268"/>
    </row>
    <row r="14" spans="1:4" ht="21" customHeight="1">
      <c r="A14" s="1267" t="s">
        <v>35020</v>
      </c>
      <c r="B14" s="1195"/>
      <c r="C14" s="1268"/>
    </row>
    <row r="15" spans="1:4" ht="15.75" customHeight="1" thickBot="1">
      <c r="A15" s="566"/>
      <c r="B15" s="567"/>
      <c r="C15" s="568"/>
    </row>
    <row r="16" spans="1:4" ht="24.95" customHeight="1">
      <c r="A16" s="590" t="s">
        <v>35021</v>
      </c>
      <c r="B16" s="591" t="s">
        <v>35022</v>
      </c>
      <c r="C16" s="592" t="s">
        <v>35023</v>
      </c>
    </row>
    <row r="17" spans="1:4" ht="20.100000000000001" customHeight="1">
      <c r="A17" s="569" t="s">
        <v>8041</v>
      </c>
      <c r="B17" s="570">
        <v>6.4999999999999997E-3</v>
      </c>
      <c r="C17" s="571" t="s">
        <v>35024</v>
      </c>
      <c r="D17" s="572"/>
    </row>
    <row r="18" spans="1:4" ht="20.100000000000001" customHeight="1">
      <c r="A18" s="573" t="s">
        <v>35025</v>
      </c>
      <c r="B18" s="574">
        <v>0.03</v>
      </c>
      <c r="C18" s="575" t="s">
        <v>35024</v>
      </c>
      <c r="D18" s="572"/>
    </row>
    <row r="19" spans="1:4" ht="20.100000000000001" customHeight="1">
      <c r="A19" s="576" t="s">
        <v>8039</v>
      </c>
      <c r="B19" s="577">
        <v>0.04</v>
      </c>
      <c r="C19" s="578" t="s">
        <v>35024</v>
      </c>
      <c r="D19" s="572"/>
    </row>
    <row r="20" spans="1:4" ht="20.100000000000001" customHeight="1">
      <c r="A20" s="579" t="s">
        <v>72</v>
      </c>
      <c r="B20" s="580">
        <f>SUM(B17:B19)</f>
        <v>7.6499999999999999E-2</v>
      </c>
      <c r="C20" s="581" t="s">
        <v>35024</v>
      </c>
      <c r="D20" s="572"/>
    </row>
    <row r="21" spans="1:4" ht="20.100000000000001" customHeight="1">
      <c r="A21" s="582"/>
      <c r="B21" s="583"/>
      <c r="C21" s="584"/>
      <c r="D21" s="572"/>
    </row>
    <row r="22" spans="1:4" ht="24.95" customHeight="1">
      <c r="A22" s="1313" t="s">
        <v>35026</v>
      </c>
      <c r="B22" s="1314"/>
      <c r="C22" s="1315"/>
      <c r="D22" s="572"/>
    </row>
    <row r="23" spans="1:4" ht="81.75" customHeight="1">
      <c r="A23" s="1316" t="s">
        <v>35027</v>
      </c>
      <c r="B23" s="1317"/>
      <c r="C23" s="1318"/>
      <c r="D23" s="572"/>
    </row>
    <row r="24" spans="1:4" ht="35.1" customHeight="1">
      <c r="A24" s="1319" t="s">
        <v>35028</v>
      </c>
      <c r="B24" s="1320"/>
      <c r="C24" s="585">
        <f>1/(1-B20)</f>
        <v>1.0828370330265296</v>
      </c>
      <c r="D24" s="572"/>
    </row>
    <row r="25" spans="1:4">
      <c r="A25" s="586"/>
      <c r="B25" s="587"/>
      <c r="C25" s="588"/>
    </row>
    <row r="26" spans="1:4" ht="24.95" customHeight="1" thickBot="1">
      <c r="A26" s="1321" t="s">
        <v>35029</v>
      </c>
      <c r="B26" s="1322"/>
      <c r="C26" s="593">
        <f>C24</f>
        <v>1.0828370330265296</v>
      </c>
    </row>
    <row r="27" spans="1:4">
      <c r="A27" s="566"/>
    </row>
    <row r="28" spans="1:4">
      <c r="A28" s="566"/>
    </row>
    <row r="29" spans="1:4">
      <c r="A29" s="566"/>
    </row>
    <row r="30" spans="1:4">
      <c r="A30" s="566"/>
    </row>
    <row r="31" spans="1:4">
      <c r="A31" s="566"/>
    </row>
    <row r="32" spans="1:4">
      <c r="A32" s="566"/>
    </row>
    <row r="33" spans="1:1">
      <c r="A33" s="566"/>
    </row>
    <row r="34" spans="1:1">
      <c r="A34" s="566"/>
    </row>
    <row r="35" spans="1:1">
      <c r="A35" s="566"/>
    </row>
    <row r="36" spans="1:1">
      <c r="A36" s="566"/>
    </row>
    <row r="37" spans="1:1">
      <c r="A37" s="566"/>
    </row>
    <row r="38" spans="1:1">
      <c r="A38" s="566"/>
    </row>
    <row r="39" spans="1:1">
      <c r="A39" s="566"/>
    </row>
    <row r="40" spans="1:1">
      <c r="A40" s="566"/>
    </row>
    <row r="41" spans="1:1">
      <c r="A41" s="566"/>
    </row>
    <row r="42" spans="1:1">
      <c r="A42" s="566"/>
    </row>
    <row r="43" spans="1:1">
      <c r="A43" s="566"/>
    </row>
  </sheetData>
  <mergeCells count="14">
    <mergeCell ref="A22:C22"/>
    <mergeCell ref="A23:C23"/>
    <mergeCell ref="A24:B24"/>
    <mergeCell ref="A26:B26"/>
    <mergeCell ref="A10:C12"/>
    <mergeCell ref="A9:C9"/>
    <mergeCell ref="A13:C13"/>
    <mergeCell ref="A14:C14"/>
    <mergeCell ref="A1:C1"/>
    <mergeCell ref="A2:C2"/>
    <mergeCell ref="A3:C3"/>
    <mergeCell ref="A4:C4"/>
    <mergeCell ref="A5:C5"/>
    <mergeCell ref="A6:C6"/>
  </mergeCells>
  <printOptions horizontalCentered="1"/>
  <pageMargins left="0.59055118110236227" right="0.59055118110236227" top="0.78740157480314965" bottom="0.78740157480314965" header="0.31496062992125984" footer="0.31496062992125984"/>
  <pageSetup paperSize="9" scale="84" fitToHeight="0" orientation="portrait" r:id="rId1"/>
  <headerFooter alignWithMargins="0">
    <oddFooter>&amp;R&amp;P / &amp;N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794C-3CCE-45A6-9613-79D3E7ED87B6}">
  <dimension ref="A1:Q45"/>
  <sheetViews>
    <sheetView tabSelected="1" view="pageBreakPreview" zoomScaleNormal="100" zoomScaleSheetLayoutView="100" workbookViewId="0">
      <selection activeCell="Q11" sqref="Q11"/>
    </sheetView>
  </sheetViews>
  <sheetFormatPr defaultColWidth="9.140625" defaultRowHeight="12.75"/>
  <cols>
    <col min="1" max="1" width="6.42578125" style="190" customWidth="1"/>
    <col min="2" max="2" width="10.7109375" style="190" bestFit="1" customWidth="1"/>
    <col min="3" max="3" width="8.28515625" style="190" bestFit="1" customWidth="1"/>
    <col min="4" max="4" width="56.140625" style="932" customWidth="1"/>
    <col min="5" max="5" width="5.42578125" style="190" bestFit="1" customWidth="1"/>
    <col min="6" max="6" width="12.85546875" style="947" customWidth="1"/>
    <col min="7" max="7" width="7.140625" style="192" bestFit="1" customWidth="1"/>
    <col min="8" max="8" width="16.140625" style="947" bestFit="1" customWidth="1"/>
    <col min="9" max="9" width="8.85546875" style="510" customWidth="1"/>
    <col min="10" max="10" width="8.85546875" style="951" customWidth="1"/>
    <col min="11" max="11" width="11.140625" style="189" bestFit="1" customWidth="1"/>
    <col min="12" max="12" width="9.140625" style="186" customWidth="1"/>
    <col min="13" max="13" width="12.5703125" style="190" bestFit="1" customWidth="1"/>
    <col min="14" max="14" width="16.28515625" style="403" customWidth="1"/>
    <col min="15" max="15" width="19.140625" style="402" bestFit="1" customWidth="1"/>
    <col min="16" max="16" width="5.7109375" style="186" bestFit="1" customWidth="1"/>
    <col min="17" max="17" width="9.140625" style="186" customWidth="1"/>
    <col min="18" max="16384" width="9.140625" style="186"/>
  </cols>
  <sheetData>
    <row r="1" spans="1:17" ht="19.5" customHeight="1">
      <c r="B1" s="187"/>
      <c r="D1" s="942"/>
      <c r="E1" s="399"/>
      <c r="H1" s="949"/>
      <c r="I1" s="950"/>
      <c r="J1" s="950"/>
      <c r="K1" s="190"/>
      <c r="M1" s="934" t="s">
        <v>38395</v>
      </c>
      <c r="N1" s="935" t="s">
        <v>38396</v>
      </c>
      <c r="O1" s="935" t="s">
        <v>38397</v>
      </c>
      <c r="P1" s="935" t="s">
        <v>38398</v>
      </c>
      <c r="Q1" s="935" t="s">
        <v>38399</v>
      </c>
    </row>
    <row r="2" spans="1:17" ht="19.5" customHeight="1">
      <c r="B2" s="187"/>
      <c r="D2" s="943"/>
      <c r="E2" s="400"/>
      <c r="H2" s="949"/>
      <c r="I2" s="950"/>
      <c r="J2" s="950"/>
      <c r="K2" s="190"/>
      <c r="M2" s="936" t="s">
        <v>8033</v>
      </c>
      <c r="N2" s="937">
        <v>0.5</v>
      </c>
      <c r="O2" s="938">
        <f>SUMIF($K$7:$K$40,M2,$H$7:$H$40)</f>
        <v>227753.5</v>
      </c>
      <c r="P2" s="939">
        <f>COUNTIF($K$7:$K$40,M2)</f>
        <v>5</v>
      </c>
      <c r="Q2" s="940">
        <f>P2/(COUNTA($K$7:$K$40))</f>
        <v>0.14705882352941177</v>
      </c>
    </row>
    <row r="3" spans="1:17" ht="19.5" customHeight="1">
      <c r="B3" s="187"/>
      <c r="D3" s="944"/>
      <c r="E3" s="401"/>
      <c r="H3" s="949"/>
      <c r="I3" s="950"/>
      <c r="J3" s="950"/>
      <c r="K3" s="190"/>
      <c r="M3" s="936" t="s">
        <v>8035</v>
      </c>
      <c r="N3" s="937">
        <v>0.8</v>
      </c>
      <c r="O3" s="938">
        <f t="shared" ref="O3:O4" si="0">SUMIF($K$7:$K$40,M3,$H$7:$H$40)</f>
        <v>156440.74</v>
      </c>
      <c r="P3" s="939">
        <f t="shared" ref="P3:P4" si="1">COUNTIF($K$7:$K$40,M3)</f>
        <v>8</v>
      </c>
      <c r="Q3" s="940">
        <f t="shared" ref="Q3:Q4" si="2">P3/(COUNTA($K$7:$K$40))</f>
        <v>0.23529411764705882</v>
      </c>
    </row>
    <row r="4" spans="1:17" ht="19.5" customHeight="1">
      <c r="B4" s="188"/>
      <c r="D4" s="945"/>
      <c r="E4" s="188"/>
      <c r="H4" s="949"/>
      <c r="I4" s="950"/>
      <c r="J4" s="950"/>
      <c r="K4" s="190"/>
      <c r="L4" s="551"/>
      <c r="M4" s="936" t="s">
        <v>1179</v>
      </c>
      <c r="N4" s="937">
        <v>1</v>
      </c>
      <c r="O4" s="938">
        <f t="shared" si="0"/>
        <v>97823.74</v>
      </c>
      <c r="P4" s="939">
        <f t="shared" si="1"/>
        <v>21</v>
      </c>
      <c r="Q4" s="940">
        <f t="shared" si="2"/>
        <v>0.61764705882352944</v>
      </c>
    </row>
    <row r="5" spans="1:17" ht="19.5" customHeight="1">
      <c r="A5" s="188"/>
      <c r="B5" s="188"/>
      <c r="D5" s="945"/>
      <c r="E5" s="188"/>
      <c r="H5" s="949"/>
      <c r="I5" s="950"/>
      <c r="J5" s="950"/>
      <c r="K5" s="190"/>
      <c r="L5" s="551"/>
      <c r="M5" s="188"/>
      <c r="N5" s="188"/>
    </row>
    <row r="6" spans="1:17" ht="25.5" customHeight="1">
      <c r="A6" s="480" t="s">
        <v>19</v>
      </c>
      <c r="B6" s="480" t="s">
        <v>23</v>
      </c>
      <c r="C6" s="481" t="s">
        <v>20</v>
      </c>
      <c r="D6" s="946" t="s">
        <v>24</v>
      </c>
      <c r="E6" s="481" t="s">
        <v>25</v>
      </c>
      <c r="F6" s="948" t="s">
        <v>34797</v>
      </c>
      <c r="G6" s="481" t="s">
        <v>38305</v>
      </c>
      <c r="H6" s="948" t="s">
        <v>38394</v>
      </c>
      <c r="I6" s="952" t="s">
        <v>99</v>
      </c>
      <c r="J6" s="952" t="s">
        <v>38400</v>
      </c>
      <c r="K6" s="953" t="s">
        <v>38395</v>
      </c>
      <c r="L6" s="190"/>
      <c r="M6" s="478" t="s">
        <v>21</v>
      </c>
      <c r="N6" s="476" t="s">
        <v>34877</v>
      </c>
      <c r="O6" s="476" t="s">
        <v>34954</v>
      </c>
    </row>
    <row r="7" spans="1:17">
      <c r="A7" s="941" t="s">
        <v>35139</v>
      </c>
      <c r="B7" s="954" t="str">
        <f>VLOOKUP(A7,ORÇAMENTO!$A$6:$H$60,2,FALSE)</f>
        <v>SEDURB</v>
      </c>
      <c r="C7" s="954" t="str">
        <f>VLOOKUP(A7,ORÇAMENTO!$A$6:$H$60,3,FALSE)</f>
        <v>CPU-23</v>
      </c>
      <c r="D7" s="955" t="str">
        <f>VLOOKUP(A7,ORÇAMENTO!$A$6:$H$60,4,FALSE)</f>
        <v>Coordenação do Projeto</v>
      </c>
      <c r="E7" s="954" t="str">
        <f>VLOOKUP(A7,ORÇAMENTO!$A$6:$H$60,5,FALSE)</f>
        <v>mës</v>
      </c>
      <c r="F7" s="956">
        <f>VLOOKUP(A7,ORÇAMENTO!$A$6:$H$60,6,FALSE)</f>
        <v>13826.57</v>
      </c>
      <c r="G7" s="954">
        <f>VLOOKUP(A7,ORÇAMENTO!$A$6:$H$60,7,FALSE)</f>
        <v>4</v>
      </c>
      <c r="H7" s="956">
        <f>VLOOKUP(A7,ORÇAMENTO!$A$6:$H$60,8,FALSE)</f>
        <v>55306.28</v>
      </c>
      <c r="I7" s="957">
        <f t="shared" ref="I7:I40" si="3">H7/$O$42</f>
        <v>0.11473903940263808</v>
      </c>
      <c r="J7" s="957">
        <f>I7</f>
        <v>0.11473903940263808</v>
      </c>
      <c r="K7" s="954" t="str">
        <f>IF(J7&gt;$N$3,$M$4,IF(J7&gt;$N$2,$M$3,$M$2))</f>
        <v>A</v>
      </c>
      <c r="M7" s="195" t="s">
        <v>34871</v>
      </c>
      <c r="N7" s="196">
        <f>VLOOKUP($C7,'CONSULT-CPU'!$A:$G,6,FALSE)</f>
        <v>6578.88</v>
      </c>
      <c r="O7" s="196">
        <f>IFERROR(IF(M7="CONSULTORIA",ROUND(N7*J7,2),0),0)</f>
        <v>754.85</v>
      </c>
      <c r="P7" s="477"/>
    </row>
    <row r="8" spans="1:17" ht="33.75">
      <c r="A8" s="941" t="s">
        <v>35133</v>
      </c>
      <c r="B8" s="954" t="str">
        <f>VLOOKUP(A8,ORÇAMENTO!$A$6:$H$60,2,FALSE)</f>
        <v>SEDURB</v>
      </c>
      <c r="C8" s="954" t="str">
        <f>VLOOKUP(A8,ORÇAMENTO!$A$6:$H$60,3,FALSE)</f>
        <v>CPU-17</v>
      </c>
      <c r="D8" s="955" t="str">
        <f>VLOOKUP(A8,ORÇAMENTO!$A$6:$H$60,4,FALSE)</f>
        <v>Elaboração de Projeto de Terraplanagem, Pavimentação, Drenagem e Urbanização das margens do Rio/Canal Marinho e Diagonal, incluindo Travessias e Ruas</v>
      </c>
      <c r="E8" s="954" t="str">
        <f>VLOOKUP(A8,ORÇAMENTO!$A$6:$H$60,5,FALSE)</f>
        <v>und</v>
      </c>
      <c r="F8" s="956">
        <f>VLOOKUP(A8,ORÇAMENTO!$A$6:$H$60,6,FALSE)</f>
        <v>53604.85</v>
      </c>
      <c r="G8" s="954">
        <f>VLOOKUP(A8,ORÇAMENTO!$A$6:$H$60,7,FALSE)</f>
        <v>1</v>
      </c>
      <c r="H8" s="956">
        <f>VLOOKUP(A8,ORÇAMENTO!$A$6:$H$60,8,FALSE)</f>
        <v>53604.85</v>
      </c>
      <c r="I8" s="957">
        <f t="shared" si="3"/>
        <v>0.11120923331532158</v>
      </c>
      <c r="J8" s="957">
        <f>I8+J7</f>
        <v>0.22594827271795964</v>
      </c>
      <c r="K8" s="954" t="str">
        <f t="shared" ref="K8:K40" si="4">IF(J8&gt;$N$3,$M$4,IF(J8&gt;$N$2,$M$3,$M$2))</f>
        <v>A</v>
      </c>
      <c r="M8" s="195" t="s">
        <v>34871</v>
      </c>
      <c r="N8" s="196" t="e">
        <f>VLOOKUP($C8,'REF-SERV'!$A:$G,6,FALSE)</f>
        <v>#N/A</v>
      </c>
      <c r="O8" s="196">
        <f>IFERROR(IF(M8="CONSULTORIA",ROUND(N8*J8,2),0),0)</f>
        <v>0</v>
      </c>
      <c r="P8" s="477"/>
    </row>
    <row r="9" spans="1:17" ht="22.5">
      <c r="A9" s="941" t="s">
        <v>35111</v>
      </c>
      <c r="B9" s="954" t="str">
        <f>VLOOKUP(A9,ORÇAMENTO!$A$6:$H$60,2,FALSE)</f>
        <v>SEDURB</v>
      </c>
      <c r="C9" s="954" t="str">
        <f>VLOOKUP(A9,ORÇAMENTO!$A$6:$H$60,3,FALSE)</f>
        <v>CPU-08</v>
      </c>
      <c r="D9" s="955" t="str">
        <f>VLOOKUP(A9,ORÇAMENTO!$A$6:$H$60,4,FALSE)</f>
        <v>Elaboração de Projeto de Terraplanagem, Pavimentação, Drenagem e Urbanização das margens do Rio/Canal Aribiri, incluindo Travessias e Ruas</v>
      </c>
      <c r="E9" s="954" t="str">
        <f>VLOOKUP(A9,ORÇAMENTO!$A$6:$H$60,5,FALSE)</f>
        <v>und</v>
      </c>
      <c r="F9" s="956">
        <f>VLOOKUP(A9,ORÇAMENTO!$A$6:$H$60,6,FALSE)</f>
        <v>50706.66</v>
      </c>
      <c r="G9" s="954">
        <f>VLOOKUP(A9,ORÇAMENTO!$A$6:$H$60,7,FALSE)</f>
        <v>1</v>
      </c>
      <c r="H9" s="956">
        <f>VLOOKUP(A9,ORÇAMENTO!$A$6:$H$60,8,FALSE)</f>
        <v>50706.66</v>
      </c>
      <c r="I9" s="957">
        <f t="shared" si="3"/>
        <v>0.10519661527978691</v>
      </c>
      <c r="J9" s="957">
        <f t="shared" ref="J9:J40" si="5">I9+J8</f>
        <v>0.33114488799774655</v>
      </c>
      <c r="K9" s="954" t="str">
        <f t="shared" si="4"/>
        <v>A</v>
      </c>
      <c r="M9" s="195" t="s">
        <v>34871</v>
      </c>
      <c r="N9" s="196" t="e">
        <f>VLOOKUP($C9,'REF-SERV'!$A:$G,6,FALSE)</f>
        <v>#N/A</v>
      </c>
      <c r="O9" s="196">
        <f>IFERROR(IF(M9="CONSULTORIA",ROUND(N9*J9,2),0),0)</f>
        <v>0</v>
      </c>
    </row>
    <row r="10" spans="1:17" ht="22.5">
      <c r="A10" s="941" t="s">
        <v>35099</v>
      </c>
      <c r="B10" s="954" t="str">
        <f>VLOOKUP(A10,ORÇAMENTO!$A$6:$H$60,2,FALSE)</f>
        <v>SEDURB</v>
      </c>
      <c r="C10" s="954" t="str">
        <f>VLOOKUP(A10,ORÇAMENTO!$A$6:$H$60,3,FALSE)</f>
        <v>CPU-01</v>
      </c>
      <c r="D10" s="955" t="str">
        <f>VLOOKUP(A10,ORÇAMENTO!$A$6:$H$60,4,FALSE)</f>
        <v>Equipe topográfica para serviços de locação e nivelamento (incluindo equipamento, transporte e profissionais nivel médio), incluindo batimetria</v>
      </c>
      <c r="E10" s="954" t="str">
        <f>VLOOKUP(A10,ORÇAMENTO!$A$6:$H$60,5,FALSE)</f>
        <v>MÊS</v>
      </c>
      <c r="F10" s="956">
        <f>VLOOKUP(A10,ORÇAMENTO!$A$6:$H$60,6,FALSE)</f>
        <v>37219.74</v>
      </c>
      <c r="G10" s="954">
        <f>VLOOKUP(A10,ORÇAMENTO!$A$6:$H$60,7,FALSE)</f>
        <v>1</v>
      </c>
      <c r="H10" s="956">
        <f>VLOOKUP(A10,ORÇAMENTO!$A$6:$H$60,8,FALSE)</f>
        <v>37219.74</v>
      </c>
      <c r="I10" s="957">
        <f t="shared" si="3"/>
        <v>7.7216497193735398E-2</v>
      </c>
      <c r="J10" s="957">
        <f t="shared" si="5"/>
        <v>0.40836138519148196</v>
      </c>
      <c r="K10" s="954" t="str">
        <f t="shared" si="4"/>
        <v>A</v>
      </c>
      <c r="M10" s="195" t="s">
        <v>34871</v>
      </c>
      <c r="N10" s="196" t="e">
        <f>VLOOKUP($C10,'REF-SERV'!$A:$G,6,FALSE)</f>
        <v>#N/A</v>
      </c>
      <c r="O10" s="196">
        <f t="shared" ref="O10:O18" si="6">IFERROR(IF(M10="CONSULTORIA",ROUND(N10*J10,2),0),0)</f>
        <v>0</v>
      </c>
      <c r="P10" s="554"/>
    </row>
    <row r="11" spans="1:17" ht="33.75">
      <c r="A11" s="941" t="s">
        <v>35130</v>
      </c>
      <c r="B11" s="954" t="str">
        <f>VLOOKUP(A11,ORÇAMENTO!$A$6:$H$60,2,FALSE)</f>
        <v>SEDURB</v>
      </c>
      <c r="C11" s="954" t="str">
        <f>VLOOKUP(A11,ORÇAMENTO!$A$6:$H$60,3,FALSE)</f>
        <v>CPU-15</v>
      </c>
      <c r="D11" s="955" t="str">
        <f>VLOOKUP(A11,ORÇAMENTO!$A$6:$H$60,4,FALSE)</f>
        <v xml:space="preserve">Elaboração de Projeto Geométrico e Estrutural, incluindo Fundação da calha do Rio/Canal Marinho e Diagonal, inclusive Escoramento da fase de obras e Travessias </v>
      </c>
      <c r="E11" s="954" t="str">
        <f>VLOOKUP(A11,ORÇAMENTO!$A$6:$H$60,5,FALSE)</f>
        <v>und</v>
      </c>
      <c r="F11" s="956">
        <f>VLOOKUP(A11,ORÇAMENTO!$A$6:$H$60,6,FALSE)</f>
        <v>30915.97</v>
      </c>
      <c r="G11" s="954">
        <f>VLOOKUP(A11,ORÇAMENTO!$A$6:$H$60,7,FALSE)</f>
        <v>1</v>
      </c>
      <c r="H11" s="956">
        <f>VLOOKUP(A11,ORÇAMENTO!$A$6:$H$60,8,FALSE)</f>
        <v>30915.97</v>
      </c>
      <c r="I11" s="957">
        <f t="shared" si="3"/>
        <v>6.4138624040538925E-2</v>
      </c>
      <c r="J11" s="957">
        <f t="shared" si="5"/>
        <v>0.4725000092320209</v>
      </c>
      <c r="K11" s="954" t="str">
        <f t="shared" si="4"/>
        <v>A</v>
      </c>
      <c r="M11" s="195" t="s">
        <v>34871</v>
      </c>
      <c r="N11" s="196" t="e">
        <f>VLOOKUP($C11,'REF-SERV'!$A:$G,6,FALSE)</f>
        <v>#N/A</v>
      </c>
      <c r="O11" s="196">
        <f t="shared" si="6"/>
        <v>0</v>
      </c>
      <c r="P11" s="554"/>
    </row>
    <row r="12" spans="1:17" ht="22.5">
      <c r="A12" s="941" t="s">
        <v>38361</v>
      </c>
      <c r="B12" s="954" t="str">
        <f>VLOOKUP(A12,ORÇAMENTO!$A$6:$H$60,2,FALSE)</f>
        <v>SEDURB</v>
      </c>
      <c r="C12" s="954" t="str">
        <f>VLOOKUP(A12,ORÇAMENTO!$A$6:$H$60,3,FALSE)</f>
        <v>SERV-11</v>
      </c>
      <c r="D12" s="955" t="str">
        <f>VLOOKUP(A12,ORÇAMENTO!$A$6:$H$60,4,FALSE)</f>
        <v>Ensaio de caracterização Ecotoxicológico de material a ser dragado - CONAMA 454/12</v>
      </c>
      <c r="E12" s="954" t="str">
        <f>VLOOKUP(A12,ORÇAMENTO!$A$6:$H$60,5,FALSE)</f>
        <v>und</v>
      </c>
      <c r="F12" s="956">
        <f>VLOOKUP(A12,ORÇAMENTO!$A$6:$H$60,6,FALSE)</f>
        <v>3524.46</v>
      </c>
      <c r="G12" s="954">
        <f>VLOOKUP(A12,ORÇAMENTO!$A$6:$H$60,7,FALSE)</f>
        <v>8</v>
      </c>
      <c r="H12" s="956">
        <f>VLOOKUP(A12,ORÇAMENTO!$A$6:$H$60,8,FALSE)</f>
        <v>28195.68</v>
      </c>
      <c r="I12" s="957">
        <f t="shared" si="3"/>
        <v>5.849507937442501E-2</v>
      </c>
      <c r="J12" s="957">
        <f t="shared" si="5"/>
        <v>0.53099508860644595</v>
      </c>
      <c r="K12" s="954" t="str">
        <f t="shared" si="4"/>
        <v>B</v>
      </c>
      <c r="M12" s="195" t="s">
        <v>34871</v>
      </c>
      <c r="N12" s="196">
        <f>VLOOKUP($C12,'REF-SERV'!$A:$G,6,FALSE)</f>
        <v>2958.9497088258131</v>
      </c>
      <c r="O12" s="196">
        <f t="shared" si="6"/>
        <v>1571.19</v>
      </c>
      <c r="P12" s="554"/>
    </row>
    <row r="13" spans="1:17" ht="22.5">
      <c r="A13" s="941" t="s">
        <v>35116</v>
      </c>
      <c r="B13" s="954" t="str">
        <f>VLOOKUP(A13,ORÇAMENTO!$A$6:$H$60,2,FALSE)</f>
        <v>SEDURB</v>
      </c>
      <c r="C13" s="954" t="str">
        <f>VLOOKUP(A13,ORÇAMENTO!$A$6:$H$60,3,FALSE)</f>
        <v>CPU-13</v>
      </c>
      <c r="D13" s="955" t="str">
        <f>VLOOKUP(A13,ORÇAMENTO!$A$6:$H$60,4,FALSE)</f>
        <v>Elaboração de Projeto de Urbanismo, Paisagismo, Iluminação, SPDA,  Sinalização, Estrutural do Parque linear do rio Aribiri</v>
      </c>
      <c r="E13" s="954" t="str">
        <f>VLOOKUP(A13,ORÇAMENTO!$A$6:$H$60,5,FALSE)</f>
        <v>und</v>
      </c>
      <c r="F13" s="956">
        <f>VLOOKUP(A13,ORÇAMENTO!$A$6:$H$60,6,FALSE)</f>
        <v>25668.639999999999</v>
      </c>
      <c r="G13" s="954">
        <f>VLOOKUP(A13,ORÇAMENTO!$A$6:$H$60,7,FALSE)</f>
        <v>1</v>
      </c>
      <c r="H13" s="956">
        <f>VLOOKUP(A13,ORÇAMENTO!$A$6:$H$60,8,FALSE)</f>
        <v>25668.639999999999</v>
      </c>
      <c r="I13" s="957">
        <f t="shared" si="3"/>
        <v>5.3252453362839298E-2</v>
      </c>
      <c r="J13" s="957">
        <f t="shared" si="5"/>
        <v>0.5842475419692853</v>
      </c>
      <c r="K13" s="954" t="str">
        <f t="shared" si="4"/>
        <v>B</v>
      </c>
      <c r="M13" s="195" t="s">
        <v>34871</v>
      </c>
      <c r="N13" s="196" t="e">
        <f>VLOOKUP($C13,'REF-SERV'!$A:$G,6,FALSE)</f>
        <v>#N/A</v>
      </c>
      <c r="O13" s="196">
        <f t="shared" si="6"/>
        <v>0</v>
      </c>
      <c r="P13" s="554"/>
    </row>
    <row r="14" spans="1:17" ht="22.5">
      <c r="A14" s="941" t="s">
        <v>35108</v>
      </c>
      <c r="B14" s="954" t="str">
        <f>VLOOKUP(A14,ORÇAMENTO!$A$6:$H$60,2,FALSE)</f>
        <v>SEDURB</v>
      </c>
      <c r="C14" s="954" t="str">
        <f>VLOOKUP(A14,ORÇAMENTO!$A$6:$H$60,3,FALSE)</f>
        <v>CPU-06</v>
      </c>
      <c r="D14" s="955" t="str">
        <f>VLOOKUP(A14,ORÇAMENTO!$A$6:$H$60,4,FALSE)</f>
        <v xml:space="preserve">Elaboração de Projeto Geométrico e Estrutural, incluindo Fundação da calha do Rio/Canal Aribiri, inclusive Escoramento da fase de obras e Travessias </v>
      </c>
      <c r="E14" s="954" t="str">
        <f>VLOOKUP(A14,ORÇAMENTO!$A$6:$H$60,5,FALSE)</f>
        <v>und</v>
      </c>
      <c r="F14" s="956">
        <f>VLOOKUP(A14,ORÇAMENTO!$A$6:$H$60,6,FALSE)</f>
        <v>24481.29</v>
      </c>
      <c r="G14" s="954">
        <f>VLOOKUP(A14,ORÇAMENTO!$A$6:$H$60,7,FALSE)</f>
        <v>1</v>
      </c>
      <c r="H14" s="956">
        <f>VLOOKUP(A14,ORÇAMENTO!$A$6:$H$60,8,FALSE)</f>
        <v>24481.29</v>
      </c>
      <c r="I14" s="957">
        <f t="shared" si="3"/>
        <v>5.0789163507967083E-2</v>
      </c>
      <c r="J14" s="957">
        <f t="shared" si="5"/>
        <v>0.63503670547725233</v>
      </c>
      <c r="K14" s="954" t="str">
        <f t="shared" si="4"/>
        <v>B</v>
      </c>
      <c r="M14" s="195" t="s">
        <v>34871</v>
      </c>
      <c r="N14" s="196" t="e">
        <f>VLOOKUP($C14,'REF-SERV'!$A:$G,6,FALSE)</f>
        <v>#N/A</v>
      </c>
      <c r="O14" s="196">
        <f t="shared" si="6"/>
        <v>0</v>
      </c>
      <c r="P14" s="554"/>
    </row>
    <row r="15" spans="1:17" ht="56.25">
      <c r="A15" s="941" t="s">
        <v>63</v>
      </c>
      <c r="B15" s="954" t="str">
        <f>VLOOKUP(A15,ORÇAMENTO!$A$6:$H$60,2,FALSE)</f>
        <v>SEDURB</v>
      </c>
      <c r="C15" s="954" t="str">
        <f>VLOOKUP(A15,ORÇAMENTO!$A$6:$H$60,3,FALSE)</f>
        <v>CPU-03</v>
      </c>
      <c r="D15" s="955" t="str">
        <f>VLOOKUP(A15,ORÇAMENTO!$A$6:$H$60,4,FALSE)</f>
        <v>Elaboração de Estudo Ambiental, inclusive o Plano de Controle Ambiental - PCA, o Plano de Gerenciamento de Resíduos Sólidos - PGRS e o Plano de Recuperação de Área Degradada - PRAD, Levantamento Primário e Secundário da fauna local, incluindo documentos para autorização para seu manejo, caso necessário.</v>
      </c>
      <c r="E15" s="954" t="str">
        <f>VLOOKUP(A15,ORÇAMENTO!$A$6:$H$60,5,FALSE)</f>
        <v>und</v>
      </c>
      <c r="F15" s="956">
        <f>VLOOKUP(A15,ORÇAMENTO!$A$6:$H$60,6,FALSE)</f>
        <v>17792.62</v>
      </c>
      <c r="G15" s="954">
        <f>VLOOKUP(A15,ORÇAMENTO!$A$6:$H$60,7,FALSE)</f>
        <v>1</v>
      </c>
      <c r="H15" s="956">
        <f>VLOOKUP(A15,ORÇAMENTO!$A$6:$H$60,8,FALSE)</f>
        <v>17792.62</v>
      </c>
      <c r="I15" s="957">
        <f t="shared" si="3"/>
        <v>3.6912772423966435E-2</v>
      </c>
      <c r="J15" s="957">
        <f t="shared" si="5"/>
        <v>0.67194947790121873</v>
      </c>
      <c r="K15" s="954" t="str">
        <f t="shared" si="4"/>
        <v>B</v>
      </c>
      <c r="M15" s="195" t="s">
        <v>34871</v>
      </c>
      <c r="N15" s="196" t="e">
        <f>VLOOKUP($C15,'REF-SERV'!$A:$G,6,FALSE)</f>
        <v>#N/A</v>
      </c>
      <c r="O15" s="196">
        <f t="shared" si="6"/>
        <v>0</v>
      </c>
      <c r="P15" s="554"/>
    </row>
    <row r="16" spans="1:17" ht="22.5">
      <c r="A16" s="941" t="s">
        <v>35102</v>
      </c>
      <c r="B16" s="954" t="str">
        <f>VLOOKUP(A16,ORÇAMENTO!$A$6:$H$60,2,FALSE)</f>
        <v>SEDURB</v>
      </c>
      <c r="C16" s="954" t="str">
        <f>VLOOKUP(A16,ORÇAMENTO!$A$6:$H$60,3,FALSE)</f>
        <v>SERV-01</v>
      </c>
      <c r="D16" s="955" t="str">
        <f>VLOOKUP(A16,ORÇAMENTO!$A$6:$H$60,4,FALSE)</f>
        <v>Sondagem de simples reconhecimento tipo SPT, incl. deslocamento local do equipamento até 500 m</v>
      </c>
      <c r="E16" s="954" t="str">
        <f>VLOOKUP(A16,ORÇAMENTO!$A$6:$H$60,5,FALSE)</f>
        <v>m</v>
      </c>
      <c r="F16" s="956">
        <f>VLOOKUP(A16,ORÇAMENTO!$A$6:$H$60,6,FALSE)</f>
        <v>147.63</v>
      </c>
      <c r="G16" s="954">
        <f>VLOOKUP(A16,ORÇAMENTO!$A$6:$H$60,7,FALSE)</f>
        <v>114</v>
      </c>
      <c r="H16" s="956">
        <f>VLOOKUP(A16,ORÇAMENTO!$A$6:$H$60,8,FALSE)</f>
        <v>16829.82</v>
      </c>
      <c r="I16" s="957">
        <f t="shared" si="3"/>
        <v>3.4915336560681833E-2</v>
      </c>
      <c r="J16" s="957">
        <f t="shared" si="5"/>
        <v>0.70686481446190053</v>
      </c>
      <c r="K16" s="954" t="str">
        <f t="shared" si="4"/>
        <v>B</v>
      </c>
      <c r="M16" s="195" t="s">
        <v>34871</v>
      </c>
      <c r="N16" s="196">
        <f>VLOOKUP($C16,'REF-SERV'!$A:$G,6,FALSE)</f>
        <v>123.94</v>
      </c>
      <c r="O16" s="196">
        <f t="shared" si="6"/>
        <v>87.61</v>
      </c>
      <c r="P16" s="551"/>
    </row>
    <row r="17" spans="1:16" ht="22.5">
      <c r="A17" s="941" t="s">
        <v>38359</v>
      </c>
      <c r="B17" s="954" t="str">
        <f>VLOOKUP(A17,ORÇAMENTO!$A$6:$H$60,2,FALSE)</f>
        <v>SEDURB</v>
      </c>
      <c r="C17" s="954" t="str">
        <f>VLOOKUP(A17,ORÇAMENTO!$A$6:$H$60,3,FALSE)</f>
        <v>SERV-09</v>
      </c>
      <c r="D17" s="955" t="str">
        <f>VLOOKUP(A17,ORÇAMENTO!$A$6:$H$60,4,FALSE)</f>
        <v>Ensaio de Análise Física do material a ser dragado - CONAMA 344/04 e 454/12</v>
      </c>
      <c r="E17" s="954" t="str">
        <f>VLOOKUP(A17,ORÇAMENTO!$A$6:$H$60,5,FALSE)</f>
        <v>und</v>
      </c>
      <c r="F17" s="956">
        <f>VLOOKUP(A17,ORÇAMENTO!$A$6:$H$60,6,FALSE)</f>
        <v>2020.19</v>
      </c>
      <c r="G17" s="954">
        <f>VLOOKUP(A17,ORÇAMENTO!$A$6:$H$60,7,FALSE)</f>
        <v>8</v>
      </c>
      <c r="H17" s="956">
        <f>VLOOKUP(A17,ORÇAMENTO!$A$6:$H$60,8,FALSE)</f>
        <v>16161.52</v>
      </c>
      <c r="I17" s="957">
        <f t="shared" si="3"/>
        <v>3.3528873756949906E-2</v>
      </c>
      <c r="J17" s="957">
        <f t="shared" si="5"/>
        <v>0.74039368821885043</v>
      </c>
      <c r="K17" s="954" t="str">
        <f t="shared" si="4"/>
        <v>B</v>
      </c>
      <c r="M17" s="195" t="s">
        <v>34871</v>
      </c>
      <c r="N17" s="196">
        <f>VLOOKUP($C17,'REF-SERV'!$A:$G,6,FALSE)</f>
        <v>1696.0421625974175</v>
      </c>
      <c r="O17" s="196">
        <f t="shared" si="6"/>
        <v>1255.74</v>
      </c>
      <c r="P17" s="551"/>
    </row>
    <row r="18" spans="1:16">
      <c r="A18" s="941" t="s">
        <v>38360</v>
      </c>
      <c r="B18" s="954" t="str">
        <f>VLOOKUP(A18,ORÇAMENTO!$A$6:$H$60,2,FALSE)</f>
        <v>SEDURB</v>
      </c>
      <c r="C18" s="954" t="str">
        <f>VLOOKUP(A18,ORÇAMENTO!$A$6:$H$60,3,FALSE)</f>
        <v>SERV-10</v>
      </c>
      <c r="D18" s="955" t="str">
        <f>VLOOKUP(A18,ORÇAMENTO!$A$6:$H$60,4,FALSE)</f>
        <v>Ensaio de Análise Química de material a ser dragado - CONAMA 454/12</v>
      </c>
      <c r="E18" s="954" t="str">
        <f>VLOOKUP(A18,ORÇAMENTO!$A$6:$H$60,5,FALSE)</f>
        <v>und</v>
      </c>
      <c r="F18" s="956">
        <f>VLOOKUP(A18,ORÇAMENTO!$A$6:$H$60,6,FALSE)</f>
        <v>1861.19</v>
      </c>
      <c r="G18" s="954">
        <f>VLOOKUP(A18,ORÇAMENTO!$A$6:$H$60,7,FALSE)</f>
        <v>8</v>
      </c>
      <c r="H18" s="956">
        <f>VLOOKUP(A18,ORÇAMENTO!$A$6:$H$60,8,FALSE)</f>
        <v>14889.52</v>
      </c>
      <c r="I18" s="957">
        <f t="shared" si="3"/>
        <v>3.0889968046420187E-2</v>
      </c>
      <c r="J18" s="957">
        <f t="shared" si="5"/>
        <v>0.77128365626527062</v>
      </c>
      <c r="K18" s="954" t="str">
        <f t="shared" si="4"/>
        <v>B</v>
      </c>
      <c r="M18" s="195" t="s">
        <v>34871</v>
      </c>
      <c r="N18" s="196">
        <f>VLOOKUP($C18,'REF-SERV'!$A:$G,6,FALSE)</f>
        <v>1562.5544114207382</v>
      </c>
      <c r="O18" s="196">
        <f t="shared" si="6"/>
        <v>1205.17</v>
      </c>
      <c r="P18" s="551"/>
    </row>
    <row r="19" spans="1:16">
      <c r="A19" s="941" t="s">
        <v>35113</v>
      </c>
      <c r="B19" s="954" t="str">
        <f>VLOOKUP(A19,ORÇAMENTO!$A$6:$H$60,2,FALSE)</f>
        <v>SEDURB</v>
      </c>
      <c r="C19" s="954" t="str">
        <f>VLOOKUP(A19,ORÇAMENTO!$A$6:$H$60,3,FALSE)</f>
        <v>CPU-10</v>
      </c>
      <c r="D19" s="955" t="str">
        <f>VLOOKUP(A19,ORÇAMENTO!$A$6:$H$60,4,FALSE)</f>
        <v>Elaboração de Projeto de Iluminação (Viário) das margens do Rio Aribiri</v>
      </c>
      <c r="E19" s="954" t="str">
        <f>VLOOKUP(A19,ORÇAMENTO!$A$6:$H$60,5,FALSE)</f>
        <v>und</v>
      </c>
      <c r="F19" s="956">
        <f>VLOOKUP(A19,ORÇAMENTO!$A$6:$H$60,6,FALSE)</f>
        <v>12421.65</v>
      </c>
      <c r="G19" s="954">
        <f>VLOOKUP(A19,ORÇAMENTO!$A$6:$H$60,7,FALSE)</f>
        <v>1</v>
      </c>
      <c r="H19" s="956">
        <f>VLOOKUP(A19,ORÇAMENTO!$A$6:$H$60,8,FALSE)</f>
        <v>12421.65</v>
      </c>
      <c r="I19" s="957">
        <f t="shared" si="3"/>
        <v>2.5770096791825074E-2</v>
      </c>
      <c r="J19" s="957">
        <f t="shared" si="5"/>
        <v>0.79705375305709569</v>
      </c>
      <c r="K19" s="954" t="str">
        <f t="shared" si="4"/>
        <v>B</v>
      </c>
      <c r="M19" s="195" t="s">
        <v>34871</v>
      </c>
      <c r="N19" s="196">
        <f>VLOOKUP($C19,'CONSULT-CPU'!$A:$G,6,FALSE)</f>
        <v>5910.4</v>
      </c>
      <c r="O19" s="196">
        <f t="shared" ref="O19:O24" si="7">IFERROR(IF(M19="CONSULTORIA",ROUND(N19*J19,2),0),0)</f>
        <v>4710.91</v>
      </c>
      <c r="P19" s="477"/>
    </row>
    <row r="20" spans="1:16" ht="22.5">
      <c r="A20" s="941" t="s">
        <v>35135</v>
      </c>
      <c r="B20" s="954" t="str">
        <f>VLOOKUP(A20,ORÇAMENTO!$A$6:$H$60,2,FALSE)</f>
        <v>SEDURB</v>
      </c>
      <c r="C20" s="954" t="str">
        <f>VLOOKUP(A20,ORÇAMENTO!$A$6:$H$60,3,FALSE)</f>
        <v>CPU-19</v>
      </c>
      <c r="D20" s="955" t="str">
        <f>VLOOKUP(A20,ORÇAMENTO!$A$6:$H$60,4,FALSE)</f>
        <v>Elaboração de Projeto de Iluminação (Viário) das margens do Rio/Canal Marinho e Diagonal</v>
      </c>
      <c r="E20" s="954" t="str">
        <f>VLOOKUP(A20,ORÇAMENTO!$A$6:$H$60,5,FALSE)</f>
        <v>und</v>
      </c>
      <c r="F20" s="956">
        <f>VLOOKUP(A20,ORÇAMENTO!$A$6:$H$60,6,FALSE)</f>
        <v>12421.65</v>
      </c>
      <c r="G20" s="954">
        <f>VLOOKUP(A20,ORÇAMENTO!$A$6:$H$60,7,FALSE)</f>
        <v>1</v>
      </c>
      <c r="H20" s="956">
        <f>VLOOKUP(A20,ORÇAMENTO!$A$6:$H$60,8,FALSE)</f>
        <v>12421.65</v>
      </c>
      <c r="I20" s="957">
        <f t="shared" si="3"/>
        <v>2.5770096791825074E-2</v>
      </c>
      <c r="J20" s="957">
        <f t="shared" si="5"/>
        <v>0.82282384984892076</v>
      </c>
      <c r="K20" s="954" t="str">
        <f t="shared" si="4"/>
        <v>C</v>
      </c>
      <c r="M20" s="195" t="s">
        <v>34871</v>
      </c>
      <c r="N20" s="196">
        <f>VLOOKUP($C20,'CONSULT-CPU'!$A:$G,6,FALSE)</f>
        <v>5910.4</v>
      </c>
      <c r="O20" s="196">
        <f t="shared" si="7"/>
        <v>4863.22</v>
      </c>
    </row>
    <row r="21" spans="1:16" ht="22.5">
      <c r="A21" s="941" t="s">
        <v>35134</v>
      </c>
      <c r="B21" s="954" t="str">
        <f>VLOOKUP(A21,ORÇAMENTO!$A$6:$H$60,2,FALSE)</f>
        <v>SEDURB</v>
      </c>
      <c r="C21" s="954" t="str">
        <f>VLOOKUP(A21,ORÇAMENTO!$A$6:$H$60,3,FALSE)</f>
        <v>CPU-18</v>
      </c>
      <c r="D21" s="955" t="str">
        <f>VLOOKUP(A21,ORÇAMENTO!$A$6:$H$60,4,FALSE)</f>
        <v>Elaboração de Projeto de Sinalização (Viário) das margens do Rio/Canal Marinho e Diagonal</v>
      </c>
      <c r="E21" s="954" t="str">
        <f>VLOOKUP(A21,ORÇAMENTO!$A$6:$H$60,5,FALSE)</f>
        <v>und</v>
      </c>
      <c r="F21" s="956">
        <f>VLOOKUP(A21,ORÇAMENTO!$A$6:$H$60,6,FALSE)</f>
        <v>7178.86</v>
      </c>
      <c r="G21" s="954">
        <f>VLOOKUP(A21,ORÇAMENTO!$A$6:$H$60,7,FALSE)</f>
        <v>1</v>
      </c>
      <c r="H21" s="956">
        <f>VLOOKUP(A21,ORÇAMENTO!$A$6:$H$60,8,FALSE)</f>
        <v>7178.86</v>
      </c>
      <c r="I21" s="957">
        <f t="shared" si="3"/>
        <v>1.4893344849916184E-2</v>
      </c>
      <c r="J21" s="957">
        <f t="shared" si="5"/>
        <v>0.83771719469883699</v>
      </c>
      <c r="K21" s="954" t="str">
        <f t="shared" si="4"/>
        <v>C</v>
      </c>
      <c r="M21" s="195" t="s">
        <v>34871</v>
      </c>
      <c r="N21" s="196">
        <f>VLOOKUP($C21,'CONSULT-CPU'!$A:$G,6,FALSE)</f>
        <v>6026.98</v>
      </c>
      <c r="O21" s="196">
        <f t="shared" si="7"/>
        <v>5048.8999999999996</v>
      </c>
      <c r="P21" s="477"/>
    </row>
    <row r="22" spans="1:16">
      <c r="A22" s="941" t="s">
        <v>55</v>
      </c>
      <c r="B22" s="954" t="str">
        <f>VLOOKUP(A22,ORÇAMENTO!$A$6:$H$60,2,FALSE)</f>
        <v>SEDURB</v>
      </c>
      <c r="C22" s="954" t="str">
        <f>VLOOKUP(A22,ORÇAMENTO!$A$6:$H$60,3,FALSE)</f>
        <v>CPU-02</v>
      </c>
      <c r="D22" s="955" t="str">
        <f>VLOOKUP(A22,ORÇAMENTO!$A$6:$H$60,4,FALSE)</f>
        <v>Estudos Hidráulicos</v>
      </c>
      <c r="E22" s="954" t="str">
        <f>VLOOKUP(A22,ORÇAMENTO!$A$6:$H$60,5,FALSE)</f>
        <v>und</v>
      </c>
      <c r="F22" s="956">
        <f>VLOOKUP(A22,ORÇAMENTO!$A$6:$H$60,6,FALSE)</f>
        <v>6798.04</v>
      </c>
      <c r="G22" s="954">
        <f>VLOOKUP(A22,ORÇAMENTO!$A$6:$H$60,7,FALSE)</f>
        <v>1</v>
      </c>
      <c r="H22" s="956">
        <f>VLOOKUP(A22,ORÇAMENTO!$A$6:$H$60,8,FALSE)</f>
        <v>6798.04</v>
      </c>
      <c r="I22" s="957">
        <f t="shared" si="3"/>
        <v>1.4103291333655234E-2</v>
      </c>
      <c r="J22" s="957">
        <f t="shared" si="5"/>
        <v>0.85182048603249227</v>
      </c>
      <c r="K22" s="954" t="str">
        <f t="shared" si="4"/>
        <v>C</v>
      </c>
      <c r="M22" s="195" t="s">
        <v>34871</v>
      </c>
      <c r="N22" s="196">
        <f>VLOOKUP($C22,'CONSULT-CPU'!$A:$G,6,FALSE)</f>
        <v>5707.27</v>
      </c>
      <c r="O22" s="196">
        <f t="shared" si="7"/>
        <v>4861.57</v>
      </c>
    </row>
    <row r="23" spans="1:16" ht="22.5">
      <c r="A23" s="941" t="s">
        <v>35112</v>
      </c>
      <c r="B23" s="954" t="str">
        <f>VLOOKUP(A23,ORÇAMENTO!$A$6:$H$60,2,FALSE)</f>
        <v>SEDURB</v>
      </c>
      <c r="C23" s="954" t="str">
        <f>VLOOKUP(A23,ORÇAMENTO!$A$6:$H$60,3,FALSE)</f>
        <v>CPU-09</v>
      </c>
      <c r="D23" s="955" t="str">
        <f>VLOOKUP(A23,ORÇAMENTO!$A$6:$H$60,4,FALSE)</f>
        <v>Elaboração de Projeto de Sinalização (Viário) das margens do Rio/Canal Aribiri</v>
      </c>
      <c r="E23" s="954" t="str">
        <f>VLOOKUP(A23,ORÇAMENTO!$A$6:$H$60,5,FALSE)</f>
        <v>und</v>
      </c>
      <c r="F23" s="956">
        <f>VLOOKUP(A23,ORÇAMENTO!$A$6:$H$60,6,FALSE)</f>
        <v>6790.72</v>
      </c>
      <c r="G23" s="954">
        <f>VLOOKUP(A23,ORÇAMENTO!$A$6:$H$60,7,FALSE)</f>
        <v>1</v>
      </c>
      <c r="H23" s="956">
        <f>VLOOKUP(A23,ORÇAMENTO!$A$6:$H$60,8,FALSE)</f>
        <v>6790.72</v>
      </c>
      <c r="I23" s="957">
        <f t="shared" si="3"/>
        <v>1.4088105178151242E-2</v>
      </c>
      <c r="J23" s="957">
        <f t="shared" si="5"/>
        <v>0.86590859121064356</v>
      </c>
      <c r="K23" s="954" t="str">
        <f t="shared" si="4"/>
        <v>C</v>
      </c>
      <c r="M23" s="195" t="s">
        <v>34871</v>
      </c>
      <c r="N23" s="196">
        <f>VLOOKUP($C23,'CONSULT-CPU'!$A:$G,6,FALSE)</f>
        <v>5701.12</v>
      </c>
      <c r="O23" s="196">
        <f t="shared" si="7"/>
        <v>4936.6499999999996</v>
      </c>
      <c r="P23" s="674"/>
    </row>
    <row r="24" spans="1:16" ht="22.5">
      <c r="A24" s="941" t="s">
        <v>35103</v>
      </c>
      <c r="B24" s="954" t="str">
        <f>VLOOKUP(A24,ORÇAMENTO!$A$6:$H$60,2,FALSE)</f>
        <v>SEDURB</v>
      </c>
      <c r="C24" s="954" t="str">
        <f>VLOOKUP(A24,ORÇAMENTO!$A$6:$H$60,3,FALSE)</f>
        <v>SERV-02</v>
      </c>
      <c r="D24" s="955" t="str">
        <f>VLOOKUP(A24,ORÇAMENTO!$A$6:$H$60,4,FALSE)</f>
        <v>Mobilização e desmobilização de equipe e equipamento de sondagem SPT, inclusive deslocamento na Grande Vitória</v>
      </c>
      <c r="E24" s="954" t="str">
        <f>VLOOKUP(A24,ORÇAMENTO!$A$6:$H$60,5,FALSE)</f>
        <v>und</v>
      </c>
      <c r="F24" s="956">
        <f>VLOOKUP(A24,ORÇAMENTO!$A$6:$H$60,6,FALSE)</f>
        <v>2091.48</v>
      </c>
      <c r="G24" s="954">
        <f>VLOOKUP(A24,ORÇAMENTO!$A$6:$H$60,7,FALSE)</f>
        <v>3</v>
      </c>
      <c r="H24" s="956">
        <f>VLOOKUP(A24,ORÇAMENTO!$A$6:$H$60,8,FALSE)</f>
        <v>6274.44</v>
      </c>
      <c r="I24" s="957">
        <f t="shared" si="3"/>
        <v>1.3017024800610138E-2</v>
      </c>
      <c r="J24" s="957">
        <f t="shared" si="5"/>
        <v>0.87892561601125374</v>
      </c>
      <c r="K24" s="954" t="str">
        <f t="shared" si="4"/>
        <v>C</v>
      </c>
      <c r="M24" s="195" t="s">
        <v>34871</v>
      </c>
      <c r="N24" s="196" t="e">
        <f>VLOOKUP($C24,'CONSULT-CPU'!$A:$G,6,FALSE)</f>
        <v>#N/A</v>
      </c>
      <c r="O24" s="196">
        <f t="shared" si="7"/>
        <v>0</v>
      </c>
      <c r="P24" s="551"/>
    </row>
    <row r="25" spans="1:16" ht="22.5">
      <c r="A25" s="941" t="s">
        <v>35109</v>
      </c>
      <c r="B25" s="954" t="str">
        <f>VLOOKUP(A25,ORÇAMENTO!$A$6:$H$60,2,FALSE)</f>
        <v>SEDURB</v>
      </c>
      <c r="C25" s="954" t="str">
        <f>VLOOKUP(A25,ORÇAMENTO!$A$6:$H$60,3,FALSE)</f>
        <v>CPU-07</v>
      </c>
      <c r="D25" s="955" t="str">
        <f>VLOOKUP(A25,ORÇAMENTO!$A$6:$H$60,4,FALSE)</f>
        <v>Projeto de Interferências (água, esgoto, drenagem, entre outros) do Rio/Canal Aribiri</v>
      </c>
      <c r="E25" s="954" t="str">
        <f>VLOOKUP(A25,ORÇAMENTO!$A$6:$H$60,5,FALSE)</f>
        <v>und</v>
      </c>
      <c r="F25" s="956">
        <f>VLOOKUP(A25,ORÇAMENTO!$A$6:$H$60,6,FALSE)</f>
        <v>5961.99</v>
      </c>
      <c r="G25" s="954">
        <f>VLOOKUP(A25,ORÇAMENTO!$A$6:$H$60,7,FALSE)</f>
        <v>1</v>
      </c>
      <c r="H25" s="956">
        <f>VLOOKUP(A25,ORÇAMENTO!$A$6:$H$60,8,FALSE)</f>
        <v>5961.99</v>
      </c>
      <c r="I25" s="957">
        <f t="shared" si="3"/>
        <v>1.2368812466290161E-2</v>
      </c>
      <c r="J25" s="957">
        <f t="shared" si="5"/>
        <v>0.89129442847754392</v>
      </c>
      <c r="K25" s="954" t="str">
        <f t="shared" si="4"/>
        <v>C</v>
      </c>
      <c r="M25" s="195" t="s">
        <v>34871</v>
      </c>
      <c r="N25" s="196">
        <f>VLOOKUP($C25,'CONSULT-CPU'!$A:$G,6,FALSE)</f>
        <v>2836.8</v>
      </c>
      <c r="O25" s="196">
        <f t="shared" ref="O25:O29" si="8">IFERROR(IF(M25="CONSULTORIA",ROUND(N25*J25,2),0),0)</f>
        <v>2528.42</v>
      </c>
    </row>
    <row r="26" spans="1:16" ht="33.75">
      <c r="A26" s="941" t="s">
        <v>35138</v>
      </c>
      <c r="B26" s="954" t="str">
        <f>VLOOKUP(A26,ORÇAMENTO!$A$6:$H$60,2,FALSE)</f>
        <v>SEDURB</v>
      </c>
      <c r="C26" s="954" t="str">
        <f>VLOOKUP(A26,ORÇAMENTO!$A$6:$H$60,3,FALSE)</f>
        <v>CPU-22</v>
      </c>
      <c r="D26" s="955" t="str">
        <f>VLOOKUP(A26,ORÇAMENTO!$A$6:$H$60,4,FALSE)</f>
        <v>Elaboração de Planilha Orçamentária incluindo Memória de Cálculo, Composições de Custos, Cronograma Físico Financeiro e Cotações de Preços das obras do Canal Marinho e Diagonal</v>
      </c>
      <c r="E26" s="954" t="str">
        <f>VLOOKUP(A26,ORÇAMENTO!$A$6:$H$60,5,FALSE)</f>
        <v>und</v>
      </c>
      <c r="F26" s="956">
        <f>VLOOKUP(A26,ORÇAMENTO!$A$6:$H$60,6,FALSE)</f>
        <v>5813.79</v>
      </c>
      <c r="G26" s="954">
        <f>VLOOKUP(A26,ORÇAMENTO!$A$6:$H$60,7,FALSE)</f>
        <v>1</v>
      </c>
      <c r="H26" s="956">
        <f>VLOOKUP(A26,ORÇAMENTO!$A$6:$H$60,8,FALSE)</f>
        <v>5813.79</v>
      </c>
      <c r="I26" s="957">
        <f t="shared" si="3"/>
        <v>1.2061355055676556E-2</v>
      </c>
      <c r="J26" s="957">
        <f t="shared" si="5"/>
        <v>0.90335578353322044</v>
      </c>
      <c r="K26" s="954" t="str">
        <f t="shared" si="4"/>
        <v>C</v>
      </c>
      <c r="M26" s="195" t="s">
        <v>34871</v>
      </c>
      <c r="N26" s="196">
        <f>VLOOKUP($C26,'CONSULT-CPU'!$A:$G,6,FALSE)</f>
        <v>4880.9399999999996</v>
      </c>
      <c r="O26" s="196">
        <f t="shared" si="8"/>
        <v>4409.2299999999996</v>
      </c>
    </row>
    <row r="27" spans="1:16">
      <c r="A27" s="941" t="s">
        <v>35141</v>
      </c>
      <c r="B27" s="954" t="str">
        <f>VLOOKUP(A27,ORÇAMENTO!$A$6:$H$60,2,FALSE)</f>
        <v>SEDURB</v>
      </c>
      <c r="C27" s="954" t="str">
        <f>VLOOKUP(A27,ORÇAMENTO!$A$6:$H$60,3,FALSE)</f>
        <v>CPU-12</v>
      </c>
      <c r="D27" s="955" t="str">
        <f>VLOOKUP(A27,ORÇAMENTO!$A$6:$H$60,4,FALSE)</f>
        <v>Elaboração de Maquete eletrônica, inclusive do Parque Linear</v>
      </c>
      <c r="E27" s="954" t="str">
        <f>VLOOKUP(A27,ORÇAMENTO!$A$6:$H$60,5,FALSE)</f>
        <v>und</v>
      </c>
      <c r="F27" s="956">
        <f>VLOOKUP(A27,ORÇAMENTO!$A$6:$H$60,6,FALSE)</f>
        <v>5660.24</v>
      </c>
      <c r="G27" s="954">
        <f>VLOOKUP(A27,ORÇAMENTO!$A$6:$H$60,7,FALSE)</f>
        <v>1</v>
      </c>
      <c r="H27" s="956">
        <f>VLOOKUP(A27,ORÇAMENTO!$A$6:$H$60,8,FALSE)</f>
        <v>5660.24</v>
      </c>
      <c r="I27" s="957">
        <f t="shared" si="3"/>
        <v>1.1742798474032029E-2</v>
      </c>
      <c r="J27" s="957">
        <f t="shared" si="5"/>
        <v>0.91509858200725247</v>
      </c>
      <c r="K27" s="954" t="str">
        <f t="shared" si="4"/>
        <v>C</v>
      </c>
      <c r="M27" s="195" t="s">
        <v>34871</v>
      </c>
      <c r="N27" s="196">
        <f>VLOOKUP($C27,'CONSULT-CPU'!$A:$G,6,FALSE)</f>
        <v>4752.03</v>
      </c>
      <c r="O27" s="196">
        <f t="shared" si="8"/>
        <v>4348.58</v>
      </c>
    </row>
    <row r="28" spans="1:16">
      <c r="A28" s="941" t="s">
        <v>38355</v>
      </c>
      <c r="B28" s="954" t="str">
        <f>VLOOKUP(A28,ORÇAMENTO!$A$6:$H$60,2,FALSE)</f>
        <v>SEDURB</v>
      </c>
      <c r="C28" s="954" t="str">
        <f>VLOOKUP(A28,ORÇAMENTO!$A$6:$H$60,3,FALSE)</f>
        <v>SERV-05</v>
      </c>
      <c r="D28" s="955" t="str">
        <f>VLOOKUP(A28,ORÇAMENTO!$A$6:$H$60,4,FALSE)</f>
        <v>Ensaio de Compactação Proctor Normal - por amostra</v>
      </c>
      <c r="E28" s="954" t="str">
        <f>VLOOKUP(A28,ORÇAMENTO!$A$6:$H$60,5,FALSE)</f>
        <v>und</v>
      </c>
      <c r="F28" s="956">
        <f>VLOOKUP(A28,ORÇAMENTO!$A$6:$H$60,6,FALSE)</f>
        <v>395.18</v>
      </c>
      <c r="G28" s="954">
        <f>VLOOKUP(A28,ORÇAMENTO!$A$6:$H$60,7,FALSE)</f>
        <v>14</v>
      </c>
      <c r="H28" s="956">
        <f>VLOOKUP(A28,ORÇAMENTO!$A$6:$H$60,8,FALSE)</f>
        <v>5532.52</v>
      </c>
      <c r="I28" s="957">
        <f t="shared" si="3"/>
        <v>1.1477829105047081E-2</v>
      </c>
      <c r="J28" s="957">
        <f t="shared" si="5"/>
        <v>0.9265764111122996</v>
      </c>
      <c r="K28" s="954" t="str">
        <f t="shared" si="4"/>
        <v>C</v>
      </c>
      <c r="M28" s="195" t="s">
        <v>34871</v>
      </c>
      <c r="N28" s="196" t="e">
        <f>VLOOKUP($C28,'CONSULT-CPU'!$A:$G,6,FALSE)</f>
        <v>#N/A</v>
      </c>
      <c r="O28" s="196">
        <f t="shared" si="8"/>
        <v>0</v>
      </c>
    </row>
    <row r="29" spans="1:16">
      <c r="A29" s="941" t="s">
        <v>66</v>
      </c>
      <c r="B29" s="954" t="str">
        <f>VLOOKUP(A29,ORÇAMENTO!$A$6:$H$60,2,FALSE)</f>
        <v>SEDURB</v>
      </c>
      <c r="C29" s="954" t="str">
        <f>VLOOKUP(A29,ORÇAMENTO!$A$6:$H$60,3,FALSE)</f>
        <v>CPU-04</v>
      </c>
      <c r="D29" s="955" t="str">
        <f>VLOOKUP(A29,ORÇAMENTO!$A$6:$H$60,4,FALSE)</f>
        <v>Projeto de Trabalho Técnico Socioambiental - PTTSA, padrão CAIXA</v>
      </c>
      <c r="E29" s="954" t="str">
        <f>VLOOKUP(A29,ORÇAMENTO!$A$6:$H$60,5,FALSE)</f>
        <v>und</v>
      </c>
      <c r="F29" s="956">
        <f>VLOOKUP(A29,ORÇAMENTO!$A$6:$H$60,6,FALSE)</f>
        <v>4808.34</v>
      </c>
      <c r="G29" s="954">
        <f>VLOOKUP(A29,ORÇAMENTO!$A$6:$H$60,7,FALSE)</f>
        <v>1</v>
      </c>
      <c r="H29" s="956">
        <f>VLOOKUP(A29,ORÇAMENTO!$A$6:$H$60,8,FALSE)</f>
        <v>4808.34</v>
      </c>
      <c r="I29" s="957">
        <f t="shared" si="3"/>
        <v>9.975437015855718E-3</v>
      </c>
      <c r="J29" s="957">
        <f t="shared" si="5"/>
        <v>0.93655184812815528</v>
      </c>
      <c r="K29" s="954" t="str">
        <f t="shared" si="4"/>
        <v>C</v>
      </c>
      <c r="M29" s="195" t="s">
        <v>34871</v>
      </c>
      <c r="N29" s="196">
        <f>VLOOKUP($C29,'CONSULT-CPU'!$A:$G,6,FALSE)</f>
        <v>2710.37</v>
      </c>
      <c r="O29" s="196">
        <f t="shared" si="8"/>
        <v>2538.4</v>
      </c>
    </row>
    <row r="30" spans="1:16" ht="33.75">
      <c r="A30" s="941" t="s">
        <v>35118</v>
      </c>
      <c r="B30" s="954" t="str">
        <f>VLOOKUP(A30,ORÇAMENTO!$A$6:$H$60,2,FALSE)</f>
        <v>SEDURB</v>
      </c>
      <c r="C30" s="954" t="str">
        <f>VLOOKUP(A30,ORÇAMENTO!$A$6:$H$60,3,FALSE)</f>
        <v>CPU-14</v>
      </c>
      <c r="D30" s="955" t="str">
        <f>VLOOKUP(A30,ORÇAMENTO!$A$6:$H$60,4,FALSE)</f>
        <v>Elaboração de Planilha Orçamentária incluindo Memória de Cálculo, Composições de Custos, Cronograma Físico Financeiro e Cotações de Preços das obras do Rio/Canal Aribiri, em conjunto ou separadas</v>
      </c>
      <c r="E30" s="954" t="str">
        <f>VLOOKUP(A30,ORÇAMENTO!$A$6:$H$60,5,FALSE)</f>
        <v>und</v>
      </c>
      <c r="F30" s="956">
        <f>VLOOKUP(A30,ORÇAMENTO!$A$6:$H$60,6,FALSE)</f>
        <v>4613.91</v>
      </c>
      <c r="G30" s="954">
        <f>VLOOKUP(A30,ORÇAMENTO!$A$6:$H$60,7,FALSE)</f>
        <v>1</v>
      </c>
      <c r="H30" s="956">
        <f>VLOOKUP(A30,ORÇAMENTO!$A$6:$H$60,8,FALSE)</f>
        <v>4613.91</v>
      </c>
      <c r="I30" s="957">
        <f t="shared" si="3"/>
        <v>9.5720703198664929E-3</v>
      </c>
      <c r="J30" s="957">
        <f t="shared" si="5"/>
        <v>0.94612391844802179</v>
      </c>
      <c r="K30" s="954" t="str">
        <f t="shared" si="4"/>
        <v>C</v>
      </c>
      <c r="M30" s="195" t="s">
        <v>34871</v>
      </c>
      <c r="N30" s="196">
        <f>VLOOKUP($C30,'CONSULT-CPU'!$A:$G,6,FALSE)</f>
        <v>3873.59</v>
      </c>
      <c r="O30" s="196">
        <f>IFERROR(IF(M30="CONSULTORIA",ROUND(N30*J30,2),0),0)</f>
        <v>3664.9</v>
      </c>
      <c r="P30" s="551"/>
    </row>
    <row r="31" spans="1:16" ht="22.5">
      <c r="A31" s="941" t="s">
        <v>35131</v>
      </c>
      <c r="B31" s="954" t="str">
        <f>VLOOKUP(A31,ORÇAMENTO!$A$6:$H$60,2,FALSE)</f>
        <v>SEDURB</v>
      </c>
      <c r="C31" s="954" t="str">
        <f>VLOOKUP(A31,ORÇAMENTO!$A$6:$H$60,3,FALSE)</f>
        <v>CPU-16</v>
      </c>
      <c r="D31" s="955" t="str">
        <f>VLOOKUP(A31,ORÇAMENTO!$A$6:$H$60,4,FALSE)</f>
        <v>Projeto de Interferências (água, esgoto, drenagem, entre outros) do Rio/Canal Marinho e Diagonal</v>
      </c>
      <c r="E31" s="954" t="str">
        <f>VLOOKUP(A31,ORÇAMENTO!$A$6:$H$60,5,FALSE)</f>
        <v>und</v>
      </c>
      <c r="F31" s="956">
        <f>VLOOKUP(A31,ORÇAMENTO!$A$6:$H$60,6,FALSE)</f>
        <v>3532.47</v>
      </c>
      <c r="G31" s="954">
        <f>VLOOKUP(A31,ORÇAMENTO!$A$6:$H$60,7,FALSE)</f>
        <v>1</v>
      </c>
      <c r="H31" s="956">
        <f>VLOOKUP(A31,ORÇAMENTO!$A$6:$H$60,8,FALSE)</f>
        <v>3532.47</v>
      </c>
      <c r="I31" s="957">
        <f t="shared" si="3"/>
        <v>7.3285025591783961E-3</v>
      </c>
      <c r="J31" s="957">
        <f t="shared" si="5"/>
        <v>0.95345242100720018</v>
      </c>
      <c r="K31" s="954" t="str">
        <f t="shared" si="4"/>
        <v>C</v>
      </c>
      <c r="M31" s="195" t="s">
        <v>34871</v>
      </c>
      <c r="N31" s="196">
        <f>VLOOKUP($C31,'CONSULT-CPU'!$A:$G,6,FALSE)</f>
        <v>1680.8</v>
      </c>
      <c r="O31" s="196">
        <f>IFERROR(IF(M31="CONSULTORIA",ROUND(N31*J31,2),0),0)</f>
        <v>1602.56</v>
      </c>
    </row>
    <row r="32" spans="1:16">
      <c r="A32" s="941" t="s">
        <v>38357</v>
      </c>
      <c r="B32" s="954" t="str">
        <f>VLOOKUP(A32,ORÇAMENTO!$A$6:$H$60,2,FALSE)</f>
        <v>SEDURB</v>
      </c>
      <c r="C32" s="954" t="str">
        <f>VLOOKUP(A32,ORÇAMENTO!$A$6:$H$60,3,FALSE)</f>
        <v>SERV-07</v>
      </c>
      <c r="D32" s="955" t="str">
        <f>VLOOKUP(A32,ORÇAMENTO!$A$6:$H$60,4,FALSE)</f>
        <v>Ensaio de Indíce de suporte Califórnia</v>
      </c>
      <c r="E32" s="954" t="str">
        <f>VLOOKUP(A32,ORÇAMENTO!$A$6:$H$60,5,FALSE)</f>
        <v>und</v>
      </c>
      <c r="F32" s="956">
        <f>VLOOKUP(A32,ORÇAMENTO!$A$6:$H$60,6,FALSE)</f>
        <v>233.76</v>
      </c>
      <c r="G32" s="954">
        <f>VLOOKUP(A32,ORÇAMENTO!$A$6:$H$60,7,FALSE)</f>
        <v>14</v>
      </c>
      <c r="H32" s="956">
        <f>VLOOKUP(A32,ORÇAMENTO!$A$6:$H$60,8,FALSE)</f>
        <v>3272.64</v>
      </c>
      <c r="I32" s="957">
        <f t="shared" si="3"/>
        <v>6.7894562771289172E-3</v>
      </c>
      <c r="J32" s="957">
        <f t="shared" si="5"/>
        <v>0.96024187728432908</v>
      </c>
      <c r="K32" s="954" t="str">
        <f t="shared" si="4"/>
        <v>C</v>
      </c>
      <c r="M32" s="195" t="s">
        <v>34871</v>
      </c>
      <c r="N32" s="196" t="e">
        <f>VLOOKUP($C32,'CONSULT-CPU'!$A:$G,6,FALSE)</f>
        <v>#N/A</v>
      </c>
      <c r="O32" s="196">
        <f>IFERROR(IF(M32="CONSULTORIA",ROUND(N32*J32,2),0),0)</f>
        <v>0</v>
      </c>
      <c r="P32" s="550"/>
    </row>
    <row r="33" spans="1:17">
      <c r="A33" s="941" t="s">
        <v>35140</v>
      </c>
      <c r="B33" s="954" t="str">
        <f>VLOOKUP(A33,ORÇAMENTO!$A$6:$H$60,2,FALSE)</f>
        <v>SEDURB</v>
      </c>
      <c r="C33" s="954" t="str">
        <f>VLOOKUP(A33,ORÇAMENTO!$A$6:$H$60,3,FALSE)</f>
        <v>CPU-21</v>
      </c>
      <c r="D33" s="955" t="str">
        <f>VLOOKUP(A33,ORÇAMENTO!$A$6:$H$60,4,FALSE)</f>
        <v>Elaboração de Maquete eletrônica</v>
      </c>
      <c r="E33" s="954" t="str">
        <f>VLOOKUP(A33,ORÇAMENTO!$A$6:$H$60,5,FALSE)</f>
        <v>und</v>
      </c>
      <c r="F33" s="956">
        <f>VLOOKUP(A33,ORÇAMENTO!$A$6:$H$60,6,FALSE)</f>
        <v>3269.67</v>
      </c>
      <c r="G33" s="954">
        <f>VLOOKUP(A33,ORÇAMENTO!$A$6:$H$60,7,FALSE)</f>
        <v>1</v>
      </c>
      <c r="H33" s="956">
        <f>VLOOKUP(A33,ORÇAMENTO!$A$6:$H$60,8,FALSE)</f>
        <v>3269.67</v>
      </c>
      <c r="I33" s="957">
        <f t="shared" si="3"/>
        <v>6.7832946812481998E-3</v>
      </c>
      <c r="J33" s="957">
        <f t="shared" si="5"/>
        <v>0.96702517196557725</v>
      </c>
      <c r="K33" s="954" t="str">
        <f t="shared" si="4"/>
        <v>C</v>
      </c>
      <c r="M33" s="195" t="s">
        <v>34871</v>
      </c>
      <c r="N33" s="196">
        <f>VLOOKUP($C33,'CONSULT-CPU'!$A:$G,6,FALSE)</f>
        <v>2745.04</v>
      </c>
      <c r="O33" s="196">
        <f>IFERROR(IF(M33="CONSULTORIA",ROUND(N33*J33,2),0),0)</f>
        <v>2654.52</v>
      </c>
      <c r="P33" s="551"/>
    </row>
    <row r="34" spans="1:17" ht="22.5">
      <c r="A34" s="941" t="s">
        <v>35114</v>
      </c>
      <c r="B34" s="954" t="str">
        <f>VLOOKUP(A34,ORÇAMENTO!$A$6:$H$60,2,FALSE)</f>
        <v>SEDURB</v>
      </c>
      <c r="C34" s="954" t="str">
        <f>VLOOKUP(A34,ORÇAMENTO!$A$6:$H$60,3,FALSE)</f>
        <v>CPU-11</v>
      </c>
      <c r="D34" s="955" t="str">
        <f>VLOOKUP(A34,ORÇAMENTO!$A$6:$H$60,4,FALSE)</f>
        <v>Elaboração de projeto de Terraplenagem, Pavimentação, Urbanização, Drenagem, Sinalização e Iluminação da Avenida Quinta</v>
      </c>
      <c r="E34" s="954" t="str">
        <f>VLOOKUP(A34,ORÇAMENTO!$A$6:$H$60,5,FALSE)</f>
        <v>und</v>
      </c>
      <c r="F34" s="956">
        <f>VLOOKUP(A34,ORÇAMENTO!$A$6:$H$60,6,FALSE)</f>
        <v>2953.67</v>
      </c>
      <c r="G34" s="954">
        <f>VLOOKUP(A34,ORÇAMENTO!$A$6:$H$60,7,FALSE)</f>
        <v>1</v>
      </c>
      <c r="H34" s="956">
        <f>VLOOKUP(A34,ORÇAMENTO!$A$6:$H$60,8,FALSE)</f>
        <v>2953.67</v>
      </c>
      <c r="I34" s="957">
        <f t="shared" si="3"/>
        <v>6.1277174764310677E-3</v>
      </c>
      <c r="J34" s="957">
        <f t="shared" si="5"/>
        <v>0.97315288944200828</v>
      </c>
      <c r="K34" s="954" t="str">
        <f t="shared" si="4"/>
        <v>C</v>
      </c>
      <c r="M34" s="195" t="s">
        <v>34871</v>
      </c>
      <c r="N34" s="196">
        <f>VLOOKUP($C34,'CONSULT-CPU'!$A:$G,6,FALSE)</f>
        <v>2479.7399999999998</v>
      </c>
      <c r="O34" s="196">
        <f t="shared" ref="O34:O38" si="9">IFERROR(IF(M34="CONSULTORIA",ROUND(N34*J34,2),0),0)</f>
        <v>2413.17</v>
      </c>
    </row>
    <row r="35" spans="1:17">
      <c r="A35" s="941" t="s">
        <v>38354</v>
      </c>
      <c r="B35" s="954" t="str">
        <f>VLOOKUP(A35,ORÇAMENTO!$A$6:$H$60,2,FALSE)</f>
        <v>SEDURB</v>
      </c>
      <c r="C35" s="954" t="str">
        <f>VLOOKUP(A35,ORÇAMENTO!$A$6:$H$60,3,FALSE)</f>
        <v>SERV-04</v>
      </c>
      <c r="D35" s="955" t="str">
        <f>VLOOKUP(A35,ORÇAMENTO!$A$6:$H$60,4,FALSE)</f>
        <v>Ensaio de Limites de Liquidez e Plasticidade - por amostra</v>
      </c>
      <c r="E35" s="954" t="str">
        <f>VLOOKUP(A35,ORÇAMENTO!$A$6:$H$60,5,FALSE)</f>
        <v>und</v>
      </c>
      <c r="F35" s="956">
        <f>VLOOKUP(A35,ORÇAMENTO!$A$6:$H$60,6,FALSE)</f>
        <v>204.23</v>
      </c>
      <c r="G35" s="954">
        <f>VLOOKUP(A35,ORÇAMENTO!$A$6:$H$60,7,FALSE)</f>
        <v>14</v>
      </c>
      <c r="H35" s="956">
        <f>VLOOKUP(A35,ORÇAMENTO!$A$6:$H$60,8,FALSE)</f>
        <v>2859.22</v>
      </c>
      <c r="I35" s="957">
        <f t="shared" si="3"/>
        <v>5.9317704289786046E-3</v>
      </c>
      <c r="J35" s="957">
        <f t="shared" si="5"/>
        <v>0.97908465987098692</v>
      </c>
      <c r="K35" s="954" t="str">
        <f t="shared" si="4"/>
        <v>C</v>
      </c>
      <c r="M35" s="195" t="s">
        <v>34871</v>
      </c>
      <c r="N35" s="196" t="e">
        <f>VLOOKUP($C35,'CONSULT-CPU'!$A:$G,6,FALSE)</f>
        <v>#N/A</v>
      </c>
      <c r="O35" s="196">
        <f t="shared" si="9"/>
        <v>0</v>
      </c>
    </row>
    <row r="36" spans="1:17" ht="22.5">
      <c r="A36" s="941" t="s">
        <v>35136</v>
      </c>
      <c r="B36" s="954" t="str">
        <f>VLOOKUP(A36,ORÇAMENTO!$A$6:$H$60,2,FALSE)</f>
        <v>SEDURB</v>
      </c>
      <c r="C36" s="954" t="str">
        <f>VLOOKUP(A36,ORÇAMENTO!$A$6:$H$60,3,FALSE)</f>
        <v>CPU-20</v>
      </c>
      <c r="D36" s="955" t="str">
        <f>VLOOKUP(A36,ORÇAMENTO!$A$6:$H$60,4,FALSE)</f>
        <v>Elaboração de projeto de Terraplenagem, Pavimentação, Urbanização, Drenagem, Sinalização e Iluminação da Rua Augusto Jacob</v>
      </c>
      <c r="E36" s="954" t="str">
        <f>VLOOKUP(A36,ORÇAMENTO!$A$6:$H$60,5,FALSE)</f>
        <v>und</v>
      </c>
      <c r="F36" s="956">
        <f>VLOOKUP(A36,ORÇAMENTO!$A$6:$H$60,6,FALSE)</f>
        <v>2777.31</v>
      </c>
      <c r="G36" s="954">
        <f>VLOOKUP(A36,ORÇAMENTO!$A$6:$H$60,7,FALSE)</f>
        <v>1</v>
      </c>
      <c r="H36" s="956">
        <f>VLOOKUP(A36,ORÇAMENTO!$A$6:$H$60,8,FALSE)</f>
        <v>2777.31</v>
      </c>
      <c r="I36" s="957">
        <f t="shared" si="3"/>
        <v>5.7618390085780631E-3</v>
      </c>
      <c r="J36" s="957">
        <f t="shared" si="5"/>
        <v>0.98484649887956499</v>
      </c>
      <c r="K36" s="954" t="str">
        <f t="shared" si="4"/>
        <v>C</v>
      </c>
      <c r="M36" s="195" t="s">
        <v>34871</v>
      </c>
      <c r="N36" s="196">
        <f>VLOOKUP($C36,'CONSULT-CPU'!$A:$G,6,FALSE)</f>
        <v>2331.6799999999998</v>
      </c>
      <c r="O36" s="196">
        <f t="shared" si="9"/>
        <v>2296.35</v>
      </c>
    </row>
    <row r="37" spans="1:17">
      <c r="A37" s="941" t="s">
        <v>38353</v>
      </c>
      <c r="B37" s="954" t="str">
        <f>VLOOKUP(A37,ORÇAMENTO!$A$6:$H$60,2,FALSE)</f>
        <v>SEDURB</v>
      </c>
      <c r="C37" s="954" t="str">
        <f>VLOOKUP(A37,ORÇAMENTO!$A$6:$H$60,3,FALSE)</f>
        <v>SERV-03</v>
      </c>
      <c r="D37" s="955" t="str">
        <f>VLOOKUP(A37,ORÇAMENTO!$A$6:$H$60,4,FALSE)</f>
        <v>Ensaio de Granulometria por Peneiramento</v>
      </c>
      <c r="E37" s="954" t="str">
        <f>VLOOKUP(A37,ORÇAMENTO!$A$6:$H$60,5,FALSE)</f>
        <v>und</v>
      </c>
      <c r="F37" s="956">
        <f>VLOOKUP(A37,ORÇAMENTO!$A$6:$H$60,6,FALSE)</f>
        <v>178.39</v>
      </c>
      <c r="G37" s="954">
        <f>VLOOKUP(A37,ORÇAMENTO!$A$6:$H$60,7,FALSE)</f>
        <v>14</v>
      </c>
      <c r="H37" s="956">
        <f>VLOOKUP(A37,ORÇAMENTO!$A$6:$H$60,8,FALSE)</f>
        <v>2497.46</v>
      </c>
      <c r="I37" s="957">
        <f t="shared" si="3"/>
        <v>5.1812590061474486E-3</v>
      </c>
      <c r="J37" s="957">
        <f t="shared" si="5"/>
        <v>0.9900277578857124</v>
      </c>
      <c r="K37" s="954" t="str">
        <f t="shared" si="4"/>
        <v>C</v>
      </c>
      <c r="M37" s="195" t="s">
        <v>34871</v>
      </c>
      <c r="N37" s="196" t="e">
        <f>VLOOKUP($C37,'CONSULT-CPU'!$A:$G,6,FALSE)</f>
        <v>#N/A</v>
      </c>
      <c r="O37" s="196">
        <f t="shared" si="9"/>
        <v>0</v>
      </c>
    </row>
    <row r="38" spans="1:17">
      <c r="A38" s="941" t="s">
        <v>38356</v>
      </c>
      <c r="B38" s="954" t="str">
        <f>VLOOKUP(A38,ORÇAMENTO!$A$6:$H$60,2,FALSE)</f>
        <v>SEDURB</v>
      </c>
      <c r="C38" s="954" t="str">
        <f>VLOOKUP(A38,ORÇAMENTO!$A$6:$H$60,3,FALSE)</f>
        <v>SERV-06</v>
      </c>
      <c r="D38" s="955" t="str">
        <f>VLOOKUP(A38,ORÇAMENTO!$A$6:$H$60,4,FALSE)</f>
        <v>Ensaio de massa específica "In Situ"</v>
      </c>
      <c r="E38" s="954" t="str">
        <f>VLOOKUP(A38,ORÇAMENTO!$A$6:$H$60,5,FALSE)</f>
        <v>und</v>
      </c>
      <c r="F38" s="956">
        <f>VLOOKUP(A38,ORÇAMENTO!$A$6:$H$60,6,FALSE)</f>
        <v>126.26</v>
      </c>
      <c r="G38" s="954">
        <f>VLOOKUP(A38,ORÇAMENTO!$A$6:$H$60,7,FALSE)</f>
        <v>14</v>
      </c>
      <c r="H38" s="956">
        <f>VLOOKUP(A38,ORÇAMENTO!$A$6:$H$60,8,FALSE)</f>
        <v>1767.64</v>
      </c>
      <c r="I38" s="957">
        <f t="shared" si="3"/>
        <v>3.6671661086169452E-3</v>
      </c>
      <c r="J38" s="957">
        <f t="shared" si="5"/>
        <v>0.99369492399432935</v>
      </c>
      <c r="K38" s="954" t="str">
        <f t="shared" si="4"/>
        <v>C</v>
      </c>
      <c r="M38" s="195" t="s">
        <v>34871</v>
      </c>
      <c r="N38" s="196" t="e">
        <f>VLOOKUP($C38,'CONSULT-CPU'!$A:$G,6,FALSE)</f>
        <v>#N/A</v>
      </c>
      <c r="O38" s="196">
        <f t="shared" si="9"/>
        <v>0</v>
      </c>
    </row>
    <row r="39" spans="1:17" ht="22.5">
      <c r="A39" s="941" t="s">
        <v>35105</v>
      </c>
      <c r="B39" s="954" t="str">
        <f>VLOOKUP(A39,ORÇAMENTO!$A$6:$H$60,2,FALSE)</f>
        <v>SEDURB</v>
      </c>
      <c r="C39" s="954" t="str">
        <f>VLOOKUP(A39,ORÇAMENTO!$A$6:$H$60,3,FALSE)</f>
        <v>CPU-05</v>
      </c>
      <c r="D39" s="955" t="str">
        <f>VLOOKUP(A39,ORÇAMENTO!$A$6:$H$60,4,FALSE)</f>
        <v>Serviços de elaboração de cadastro técnico imobiliário para fins de desapropriação de imóveis</v>
      </c>
      <c r="E39" s="954" t="str">
        <f>VLOOKUP(A39,ORÇAMENTO!$A$6:$H$60,5,FALSE)</f>
        <v>und</v>
      </c>
      <c r="F39" s="956">
        <f>VLOOKUP(A39,ORÇAMENTO!$A$6:$H$60,6,FALSE)</f>
        <v>73.260000000000005</v>
      </c>
      <c r="G39" s="954">
        <f>VLOOKUP(A39,ORÇAMENTO!$A$6:$H$60,7,FALSE)</f>
        <v>22</v>
      </c>
      <c r="H39" s="956">
        <f>VLOOKUP(A39,ORÇAMENTO!$A$6:$H$60,8,FALSE)</f>
        <v>1611.72</v>
      </c>
      <c r="I39" s="957">
        <f t="shared" si="3"/>
        <v>3.3436926979362896E-3</v>
      </c>
      <c r="J39" s="957">
        <f t="shared" si="5"/>
        <v>0.99703861669226568</v>
      </c>
      <c r="K39" s="954" t="str">
        <f t="shared" si="4"/>
        <v>C</v>
      </c>
      <c r="M39" s="195" t="s">
        <v>34871</v>
      </c>
      <c r="N39" s="196">
        <f>VLOOKUP($C39,'CONSULT-CPU'!$A:$G,6,FALSE)</f>
        <v>45.42</v>
      </c>
      <c r="O39" s="196">
        <f>IFERROR(IF(M39="CONSULTORIA",ROUND(N39*J39,2),0),0)</f>
        <v>45.29</v>
      </c>
    </row>
    <row r="40" spans="1:17">
      <c r="A40" s="941" t="s">
        <v>38358</v>
      </c>
      <c r="B40" s="954" t="str">
        <f>VLOOKUP(A40,ORÇAMENTO!$A$6:$H$60,2,FALSE)</f>
        <v>SEDURB</v>
      </c>
      <c r="C40" s="954" t="str">
        <f>VLOOKUP(A40,ORÇAMENTO!$A$6:$H$60,3,FALSE)</f>
        <v>SERV-08</v>
      </c>
      <c r="D40" s="955" t="str">
        <f>VLOOKUP(A40,ORÇAMENTO!$A$6:$H$60,4,FALSE)</f>
        <v>Ensaio de Umidade em Estufa (Natural), por amostra</v>
      </c>
      <c r="E40" s="954" t="str">
        <f>VLOOKUP(A40,ORÇAMENTO!$A$6:$H$60,5,FALSE)</f>
        <v>und</v>
      </c>
      <c r="F40" s="956">
        <f>VLOOKUP(A40,ORÇAMENTO!$A$6:$H$60,6,FALSE)</f>
        <v>101.96</v>
      </c>
      <c r="G40" s="954">
        <f>VLOOKUP(A40,ORÇAMENTO!$A$6:$H$60,7,FALSE)</f>
        <v>14</v>
      </c>
      <c r="H40" s="956">
        <f>VLOOKUP(A40,ORÇAMENTO!$A$6:$H$60,8,FALSE)</f>
        <v>1427.44</v>
      </c>
      <c r="I40" s="957">
        <f t="shared" si="3"/>
        <v>2.9613833077347042E-3</v>
      </c>
      <c r="J40" s="957">
        <f t="shared" si="5"/>
        <v>1.0000000000000004</v>
      </c>
      <c r="K40" s="954" t="str">
        <f t="shared" si="4"/>
        <v>C</v>
      </c>
      <c r="M40" s="195" t="s">
        <v>34871</v>
      </c>
      <c r="N40" s="196" t="e">
        <f>VLOOKUP($C40,'CONSULT-CPU'!$A:$G,6,FALSE)</f>
        <v>#N/A</v>
      </c>
      <c r="O40" s="196">
        <f>IFERROR(IF(M40="CONSULTORIA",ROUND(N40*J40,2),0),0)</f>
        <v>0</v>
      </c>
      <c r="P40" s="551"/>
    </row>
    <row r="41" spans="1:17">
      <c r="O41" s="186"/>
    </row>
    <row r="42" spans="1:17" ht="15.75">
      <c r="O42" s="202">
        <f>ORÇAMENTO!H55</f>
        <v>482017.97999999986</v>
      </c>
    </row>
    <row r="45" spans="1:17" s="190" customFormat="1">
      <c r="D45" s="932" t="s">
        <v>38</v>
      </c>
      <c r="F45" s="947"/>
      <c r="G45" s="192"/>
      <c r="H45" s="947"/>
      <c r="I45" s="510"/>
      <c r="J45" s="951"/>
      <c r="K45" s="189"/>
      <c r="L45" s="186"/>
      <c r="N45" s="403"/>
      <c r="O45" s="402"/>
      <c r="P45" s="186"/>
      <c r="Q45" s="186"/>
    </row>
  </sheetData>
  <autoFilter ref="A6:K6" xr:uid="{55BE794C-3CCE-45A6-9613-79D3E7ED87B6}">
    <sortState xmlns:xlrd2="http://schemas.microsoft.com/office/spreadsheetml/2017/richdata2" ref="A7:K40">
      <sortCondition descending="1" ref="I6"/>
    </sortState>
  </autoFilter>
  <conditionalFormatting sqref="A7:K40">
    <cfRule type="expression" dxfId="2" priority="1">
      <formula>$K7=$M$2</formula>
    </cfRule>
    <cfRule type="expression" dxfId="1" priority="2">
      <formula>$K7=$M$3</formula>
    </cfRule>
    <cfRule type="expression" dxfId="0" priority="3">
      <formula>$K7=$M$4</formula>
    </cfRule>
  </conditionalFormatting>
  <dataValidations count="2">
    <dataValidation type="list" allowBlank="1" showInputMessage="1" showErrorMessage="1" sqref="M7:M40" xr:uid="{3E12FF2D-22E4-4C28-83D4-1F4743EA288C}">
      <formula1>"SERVIÇOS,MERCADO,CONSULTORIA,EQUIPAMENTO,ESPECIAL"</formula1>
    </dataValidation>
    <dataValidation type="list" allowBlank="1" showInputMessage="1" showErrorMessage="1" sqref="B7:B40" xr:uid="{0FCBD004-0DD0-4AF9-8BD3-FF96311356D4}">
      <formula1>"SINAPI,SICRO,DER-EDIF,DER-ROD,SEDURB,MERCADO,CESAN,SCO-RIO"</formula1>
    </dataValidation>
  </dataValidations>
  <printOptions horizontalCentered="1"/>
  <pageMargins left="0.51181102362204722" right="0.51181102362204722" top="0.78740157480314965" bottom="0.78740157480314965" header="0.31496062992125984" footer="0.31496062992125984"/>
  <pageSetup paperSize="9" scale="90"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E8B64-E97B-4CF9-ACD9-FAFBE199559F}">
  <sheetPr codeName="Planilha17">
    <pageSetUpPr fitToPage="1"/>
  </sheetPr>
  <dimension ref="A1:O50"/>
  <sheetViews>
    <sheetView workbookViewId="0"/>
  </sheetViews>
  <sheetFormatPr defaultColWidth="9.140625" defaultRowHeight="12.75"/>
  <cols>
    <col min="1" max="1" width="12.5703125" style="314" customWidth="1"/>
    <col min="2" max="2" width="50.7109375" style="223" customWidth="1"/>
    <col min="3" max="3" width="41.42578125" style="223" hidden="1" customWidth="1"/>
    <col min="4" max="4" width="12.5703125" style="223" customWidth="1"/>
    <col min="5" max="5" width="10" style="223" bestFit="1" customWidth="1"/>
    <col min="6" max="6" width="12.28515625" style="223" bestFit="1" customWidth="1"/>
    <col min="7" max="7" width="11.140625" style="223" bestFit="1" customWidth="1"/>
    <col min="8" max="16384" width="9.140625" style="223"/>
  </cols>
  <sheetData>
    <row r="1" spans="1:6" ht="108.75" customHeight="1"/>
    <row r="2" spans="1:6" ht="21.75" customHeight="1" thickBot="1">
      <c r="A2" s="1325"/>
      <c r="B2" s="1325"/>
      <c r="C2" s="1325"/>
      <c r="D2" s="1325"/>
      <c r="E2" s="410" t="s">
        <v>35</v>
      </c>
      <c r="F2" s="350" t="s">
        <v>8066</v>
      </c>
    </row>
    <row r="3" spans="1:6" ht="26.25" thickBot="1">
      <c r="A3" s="351" t="s">
        <v>19</v>
      </c>
      <c r="B3" s="352" t="s">
        <v>24</v>
      </c>
      <c r="C3" s="352"/>
      <c r="D3" s="353" t="s">
        <v>34792</v>
      </c>
      <c r="E3" s="353" t="s">
        <v>34793</v>
      </c>
      <c r="F3" s="352" t="s">
        <v>34794</v>
      </c>
    </row>
    <row r="4" spans="1:6" ht="30" customHeight="1" thickBot="1">
      <c r="A4" s="354">
        <v>1</v>
      </c>
      <c r="B4" s="355" t="s">
        <v>34831</v>
      </c>
      <c r="C4" s="355"/>
      <c r="D4" s="356" t="s">
        <v>86</v>
      </c>
      <c r="E4" s="357" t="s">
        <v>34894</v>
      </c>
      <c r="F4" s="357">
        <f>ROUND(IF(E4="média",AVERAGE(F6:F8),IF(E4="mediana",MEDIAN(F6:F8),IF(E4="menor preço",SMALL(F6:F8,1)))),2)</f>
        <v>19798.63</v>
      </c>
    </row>
    <row r="5" spans="1:6" ht="25.5">
      <c r="A5" s="358" t="s">
        <v>34795</v>
      </c>
      <c r="B5" s="358" t="s">
        <v>34800</v>
      </c>
      <c r="C5" s="358" t="s">
        <v>34801</v>
      </c>
      <c r="D5" s="358" t="s">
        <v>34797</v>
      </c>
      <c r="E5" s="358" t="s">
        <v>34798</v>
      </c>
      <c r="F5" s="358" t="s">
        <v>34799</v>
      </c>
    </row>
    <row r="6" spans="1:6">
      <c r="A6" s="359" t="s">
        <v>34878</v>
      </c>
      <c r="B6" s="360" t="s">
        <v>34809</v>
      </c>
      <c r="C6" s="361" t="s">
        <v>34829</v>
      </c>
      <c r="D6" s="362">
        <v>19810</v>
      </c>
      <c r="E6" s="363">
        <f>'FGV-39'!$Q$7</f>
        <v>-5.7399999999999997E-4</v>
      </c>
      <c r="F6" s="362">
        <f>ROUND(D6*(1+E6),2)</f>
        <v>19798.63</v>
      </c>
    </row>
    <row r="7" spans="1:6">
      <c r="A7" s="359" t="s">
        <v>34878</v>
      </c>
      <c r="B7" s="360" t="s">
        <v>34809</v>
      </c>
      <c r="C7" s="361" t="s">
        <v>34879</v>
      </c>
      <c r="D7" s="362">
        <v>20942</v>
      </c>
      <c r="E7" s="363">
        <f>'FGV-39'!$Q$7</f>
        <v>-5.7399999999999997E-4</v>
      </c>
      <c r="F7" s="362">
        <f>ROUND(D7*(1+E7),2)</f>
        <v>20929.98</v>
      </c>
    </row>
    <row r="8" spans="1:6">
      <c r="A8" s="359" t="s">
        <v>34878</v>
      </c>
      <c r="B8" s="360" t="s">
        <v>34809</v>
      </c>
      <c r="C8" s="361" t="s">
        <v>34880</v>
      </c>
      <c r="D8" s="362">
        <v>20664</v>
      </c>
      <c r="E8" s="363">
        <f>'FGV-39'!$Q$7</f>
        <v>-5.7399999999999997E-4</v>
      </c>
      <c r="F8" s="362">
        <f>ROUND(D8*(1+E8),2)</f>
        <v>20652.14</v>
      </c>
    </row>
    <row r="9" spans="1:6" ht="13.5" thickBot="1"/>
    <row r="10" spans="1:6" ht="30" customHeight="1" thickBot="1">
      <c r="A10" s="354">
        <v>2</v>
      </c>
      <c r="B10" s="355" t="s">
        <v>34832</v>
      </c>
      <c r="C10" s="355"/>
      <c r="D10" s="356" t="s">
        <v>86</v>
      </c>
      <c r="E10" s="357" t="s">
        <v>34894</v>
      </c>
      <c r="F10" s="357">
        <f>ROUND(IF(E10="média",AVERAGE(F12:F14),IF(E10="mediana",MEDIAN(F12:F14),IF(E10="menor preço",SMALL(F12:F14,1)))),2)</f>
        <v>5395.9</v>
      </c>
    </row>
    <row r="11" spans="1:6" ht="25.5">
      <c r="A11" s="364" t="s">
        <v>34795</v>
      </c>
      <c r="B11" s="364" t="s">
        <v>34796</v>
      </c>
      <c r="C11" s="364"/>
      <c r="D11" s="364" t="s">
        <v>34797</v>
      </c>
      <c r="E11" s="364" t="s">
        <v>34798</v>
      </c>
      <c r="F11" s="364" t="s">
        <v>34799</v>
      </c>
    </row>
    <row r="12" spans="1:6">
      <c r="A12" s="365" t="s">
        <v>34808</v>
      </c>
      <c r="B12" s="360" t="s">
        <v>34809</v>
      </c>
      <c r="C12" s="361" t="s">
        <v>34810</v>
      </c>
      <c r="D12" s="362">
        <f>5399</f>
        <v>5399</v>
      </c>
      <c r="E12" s="363">
        <f>'FGV-39'!$Q$7</f>
        <v>-5.7399999999999997E-4</v>
      </c>
      <c r="F12" s="362">
        <f>ROUND(D12*(1+E12),2)</f>
        <v>5395.9</v>
      </c>
    </row>
    <row r="13" spans="1:6">
      <c r="A13" s="365" t="s">
        <v>34808</v>
      </c>
      <c r="B13" s="360" t="s">
        <v>34824</v>
      </c>
      <c r="C13" s="361" t="s">
        <v>34823</v>
      </c>
      <c r="D13" s="362">
        <f>5399</f>
        <v>5399</v>
      </c>
      <c r="E13" s="363">
        <f>'FGV-39'!$Q$7</f>
        <v>-5.7399999999999997E-4</v>
      </c>
      <c r="F13" s="362">
        <f>ROUND(D13*(1+E13),2)</f>
        <v>5395.9</v>
      </c>
    </row>
    <row r="14" spans="1:6">
      <c r="A14" s="365" t="s">
        <v>34808</v>
      </c>
      <c r="B14" s="360" t="s">
        <v>34825</v>
      </c>
      <c r="C14" s="361" t="s">
        <v>34826</v>
      </c>
      <c r="D14" s="362">
        <f>5399</f>
        <v>5399</v>
      </c>
      <c r="E14" s="363">
        <f>'FGV-39'!$Q$7</f>
        <v>-5.7399999999999997E-4</v>
      </c>
      <c r="F14" s="362">
        <f>ROUND(D14*(1+E14),2)</f>
        <v>5395.9</v>
      </c>
    </row>
    <row r="15" spans="1:6" ht="13.5" thickBot="1"/>
    <row r="16" spans="1:6" ht="30" customHeight="1" thickBot="1">
      <c r="A16" s="354">
        <v>3</v>
      </c>
      <c r="B16" s="355" t="s">
        <v>34814</v>
      </c>
      <c r="C16" s="355"/>
      <c r="D16" s="356" t="s">
        <v>86</v>
      </c>
      <c r="E16" s="357" t="s">
        <v>34894</v>
      </c>
      <c r="F16" s="357">
        <f>ROUND(IF(E16="média",AVERAGE(F18:F20),IF(E16="mediana",MEDIAN(F18:F20),IF(E16="menor preço",SMALL(F18:F20,1)))),2)</f>
        <v>116.03</v>
      </c>
    </row>
    <row r="17" spans="1:6" ht="25.5">
      <c r="A17" s="364" t="s">
        <v>34795</v>
      </c>
      <c r="B17" s="364" t="s">
        <v>34796</v>
      </c>
      <c r="C17" s="364"/>
      <c r="D17" s="364" t="s">
        <v>34797</v>
      </c>
      <c r="E17" s="364" t="s">
        <v>34798</v>
      </c>
      <c r="F17" s="364" t="s">
        <v>34799</v>
      </c>
    </row>
    <row r="18" spans="1:6">
      <c r="A18" s="365" t="s">
        <v>34808</v>
      </c>
      <c r="B18" s="360" t="s">
        <v>34809</v>
      </c>
      <c r="C18" s="361" t="s">
        <v>34811</v>
      </c>
      <c r="D18" s="362">
        <v>129</v>
      </c>
      <c r="E18" s="363">
        <f>'FGV-39'!$Q$7</f>
        <v>-5.7399999999999997E-4</v>
      </c>
      <c r="F18" s="362">
        <f>ROUND(D18*(1+E18),2)</f>
        <v>128.93</v>
      </c>
    </row>
    <row r="19" spans="1:6">
      <c r="A19" s="365" t="s">
        <v>34808</v>
      </c>
      <c r="B19" s="360" t="s">
        <v>34816</v>
      </c>
      <c r="C19" s="361" t="s">
        <v>34817</v>
      </c>
      <c r="D19" s="362">
        <f>135.2+28.4</f>
        <v>163.6</v>
      </c>
      <c r="E19" s="363">
        <f>'FGV-39'!$Q$7</f>
        <v>-5.7399999999999997E-4</v>
      </c>
      <c r="F19" s="362">
        <f>ROUND(D19*(1+E19),2)</f>
        <v>163.51</v>
      </c>
    </row>
    <row r="20" spans="1:6">
      <c r="A20" s="365" t="s">
        <v>34808</v>
      </c>
      <c r="B20" s="360" t="s">
        <v>34819</v>
      </c>
      <c r="C20" s="361" t="s">
        <v>34818</v>
      </c>
      <c r="D20" s="362">
        <v>116.1</v>
      </c>
      <c r="E20" s="363">
        <f>'FGV-39'!$Q$7</f>
        <v>-5.7399999999999997E-4</v>
      </c>
      <c r="F20" s="362">
        <f>ROUND(D20*(1+E20),2)</f>
        <v>116.03</v>
      </c>
    </row>
    <row r="21" spans="1:6" ht="13.5" thickBot="1"/>
    <row r="22" spans="1:6" ht="30" customHeight="1" thickBot="1">
      <c r="A22" s="354">
        <v>4</v>
      </c>
      <c r="B22" s="355" t="s">
        <v>34813</v>
      </c>
      <c r="C22" s="355"/>
      <c r="D22" s="356" t="s">
        <v>86</v>
      </c>
      <c r="E22" s="357" t="s">
        <v>34894</v>
      </c>
      <c r="F22" s="357">
        <f>ROUND(IF(E22="média",AVERAGE(F24:F26),IF(E22="mediana",MEDIAN(F24:F26),IF(E22="menor preço",SMALL(F24:F26,1)))),2)</f>
        <v>89.05</v>
      </c>
    </row>
    <row r="23" spans="1:6" ht="25.5">
      <c r="A23" s="364" t="s">
        <v>34795</v>
      </c>
      <c r="B23" s="364" t="s">
        <v>34796</v>
      </c>
      <c r="C23" s="364"/>
      <c r="D23" s="364" t="s">
        <v>34797</v>
      </c>
      <c r="E23" s="364" t="s">
        <v>34798</v>
      </c>
      <c r="F23" s="364" t="s">
        <v>34799</v>
      </c>
    </row>
    <row r="24" spans="1:6">
      <c r="A24" s="365" t="s">
        <v>34808</v>
      </c>
      <c r="B24" s="360" t="s">
        <v>34809</v>
      </c>
      <c r="C24" s="361" t="s">
        <v>34812</v>
      </c>
      <c r="D24" s="362">
        <v>99</v>
      </c>
      <c r="E24" s="363">
        <f>'FGV-39'!$Q$7</f>
        <v>-5.7399999999999997E-4</v>
      </c>
      <c r="F24" s="362">
        <f>ROUND(D24*(1+E24),2)</f>
        <v>98.94</v>
      </c>
    </row>
    <row r="25" spans="1:6">
      <c r="A25" s="365" t="s">
        <v>34808</v>
      </c>
      <c r="B25" s="360" t="s">
        <v>34819</v>
      </c>
      <c r="C25" s="361" t="s">
        <v>34820</v>
      </c>
      <c r="D25" s="362">
        <v>89.1</v>
      </c>
      <c r="E25" s="363">
        <f>'FGV-39'!$Q$7</f>
        <v>-5.7399999999999997E-4</v>
      </c>
      <c r="F25" s="362">
        <f>ROUND(D25*(1+E25),2)</f>
        <v>89.05</v>
      </c>
    </row>
    <row r="26" spans="1:6">
      <c r="A26" s="365" t="s">
        <v>34808</v>
      </c>
      <c r="B26" s="360" t="s">
        <v>34821</v>
      </c>
      <c r="C26" s="361" t="s">
        <v>34822</v>
      </c>
      <c r="D26" s="362">
        <v>89.1</v>
      </c>
      <c r="E26" s="363">
        <f>'FGV-39'!$Q$7</f>
        <v>-5.7399999999999997E-4</v>
      </c>
      <c r="F26" s="362">
        <f>ROUND(D26*(1+E26),2)</f>
        <v>89.05</v>
      </c>
    </row>
    <row r="27" spans="1:6" ht="13.5" thickBot="1"/>
    <row r="28" spans="1:6" ht="39" thickBot="1">
      <c r="A28" s="354">
        <v>5</v>
      </c>
      <c r="B28" s="355" t="s">
        <v>34842</v>
      </c>
      <c r="C28" s="355"/>
      <c r="D28" s="356" t="s">
        <v>86</v>
      </c>
      <c r="E28" s="357" t="s">
        <v>34894</v>
      </c>
      <c r="F28" s="357">
        <f>ROUND(IF(E28="média",AVERAGE(F30:F32),IF(E28="mediana",MEDIAN(F30:F32),IF(E28="menor preço",SMALL(F30:F32,1)))),2)</f>
        <v>1168.43</v>
      </c>
    </row>
    <row r="29" spans="1:6" ht="25.5">
      <c r="A29" s="364" t="s">
        <v>34795</v>
      </c>
      <c r="B29" s="364" t="s">
        <v>34796</v>
      </c>
      <c r="C29" s="364"/>
      <c r="D29" s="364" t="s">
        <v>34797</v>
      </c>
      <c r="E29" s="364" t="s">
        <v>34798</v>
      </c>
      <c r="F29" s="364" t="s">
        <v>34799</v>
      </c>
    </row>
    <row r="30" spans="1:6">
      <c r="A30" s="365" t="s">
        <v>34808</v>
      </c>
      <c r="B30" s="360" t="s">
        <v>34809</v>
      </c>
      <c r="C30" s="361" t="s">
        <v>34815</v>
      </c>
      <c r="D30" s="362">
        <v>1299</v>
      </c>
      <c r="E30" s="363">
        <f>'FGV-39'!$Q$7</f>
        <v>-5.7399999999999997E-4</v>
      </c>
      <c r="F30" s="362">
        <f>ROUND(D30*(1+E30),2)</f>
        <v>1298.25</v>
      </c>
    </row>
    <row r="31" spans="1:6">
      <c r="A31" s="365" t="s">
        <v>34808</v>
      </c>
      <c r="B31" s="360" t="s">
        <v>34819</v>
      </c>
      <c r="C31" s="361" t="s">
        <v>34827</v>
      </c>
      <c r="D31" s="362">
        <v>1169.0999999999999</v>
      </c>
      <c r="E31" s="363">
        <f>'FGV-39'!$Q$7</f>
        <v>-5.7399999999999997E-4</v>
      </c>
      <c r="F31" s="362">
        <f>ROUND(D31*(1+E31),2)</f>
        <v>1168.43</v>
      </c>
    </row>
    <row r="32" spans="1:6">
      <c r="A32" s="365" t="s">
        <v>34808</v>
      </c>
      <c r="B32" s="360" t="s">
        <v>34816</v>
      </c>
      <c r="C32" s="361" t="s">
        <v>34828</v>
      </c>
      <c r="D32" s="362">
        <v>1208.07</v>
      </c>
      <c r="E32" s="363">
        <f>'FGV-39'!$Q$7</f>
        <v>-5.7399999999999997E-4</v>
      </c>
      <c r="F32" s="362">
        <f>ROUND(D32*(1+E32),2)</f>
        <v>1207.3800000000001</v>
      </c>
    </row>
    <row r="33" spans="1:15" ht="13.5" thickBot="1"/>
    <row r="34" spans="1:15" ht="30" customHeight="1" thickBot="1">
      <c r="A34" s="354">
        <v>6</v>
      </c>
      <c r="B34" s="355" t="s">
        <v>34854</v>
      </c>
      <c r="C34" s="355"/>
      <c r="D34" s="356" t="s">
        <v>86</v>
      </c>
      <c r="E34" s="357" t="s">
        <v>34894</v>
      </c>
      <c r="F34" s="357">
        <f>ROUND(IF(E34="média",AVERAGE(F36:F38),IF(E34="mediana",MEDIAN(F36:F38),IF(E34="menor preço",SMALL(F36:F38,1)))),2)</f>
        <v>3954.07</v>
      </c>
    </row>
    <row r="35" spans="1:15" ht="25.5">
      <c r="A35" s="364" t="s">
        <v>34795</v>
      </c>
      <c r="B35" s="364" t="s">
        <v>34796</v>
      </c>
      <c r="C35" s="364"/>
      <c r="D35" s="364" t="s">
        <v>34797</v>
      </c>
      <c r="E35" s="364" t="s">
        <v>34798</v>
      </c>
      <c r="F35" s="364" t="s">
        <v>34799</v>
      </c>
    </row>
    <row r="36" spans="1:15">
      <c r="A36" s="365" t="s">
        <v>34853</v>
      </c>
      <c r="B36" s="360" t="s">
        <v>34852</v>
      </c>
      <c r="C36" s="361" t="s">
        <v>34851</v>
      </c>
      <c r="D36" s="362">
        <v>3956.34</v>
      </c>
      <c r="E36" s="363">
        <f>'FGV-39'!$Q$7</f>
        <v>-5.7399999999999997E-4</v>
      </c>
      <c r="F36" s="362">
        <f>D36*(1+E36)</f>
        <v>3954.0690608400005</v>
      </c>
    </row>
    <row r="37" spans="1:15">
      <c r="A37" s="365" t="s">
        <v>34853</v>
      </c>
      <c r="B37" s="360" t="s">
        <v>34896</v>
      </c>
      <c r="C37" s="361" t="s">
        <v>34893</v>
      </c>
      <c r="D37" s="362">
        <f>7394.15</f>
        <v>7394.15</v>
      </c>
      <c r="E37" s="363">
        <f>'FGV-39'!$Q$7</f>
        <v>-5.7399999999999997E-4</v>
      </c>
      <c r="F37" s="362">
        <f>D37*(1+E37)</f>
        <v>7389.9057579</v>
      </c>
    </row>
    <row r="38" spans="1:15">
      <c r="A38" s="365" t="s">
        <v>34853</v>
      </c>
      <c r="B38" s="360" t="s">
        <v>34897</v>
      </c>
      <c r="C38" s="361" t="s">
        <v>34895</v>
      </c>
      <c r="D38" s="362">
        <v>7970</v>
      </c>
      <c r="E38" s="363">
        <f>'FGV-39'!$Q$7</f>
        <v>-5.7399999999999997E-4</v>
      </c>
      <c r="F38" s="362">
        <f>D38*(1+E38)</f>
        <v>7965.4252200000001</v>
      </c>
    </row>
    <row r="39" spans="1:15" ht="13.5" thickBot="1"/>
    <row r="40" spans="1:15" ht="30" customHeight="1" thickBot="1">
      <c r="A40" s="354">
        <v>7</v>
      </c>
      <c r="B40" s="355" t="s">
        <v>34791</v>
      </c>
      <c r="C40" s="355"/>
      <c r="D40" s="356" t="s">
        <v>86</v>
      </c>
      <c r="E40" s="357" t="s">
        <v>34894</v>
      </c>
      <c r="F40" s="357">
        <f>ROUND(IF(E40="média",AVERAGE(F42:F44),IF(E40="mediana",MEDIAN(F42:F44),IF(E40="menor preço",SMALL(F42:F44,1)))),2)</f>
        <v>370.59</v>
      </c>
    </row>
    <row r="41" spans="1:15" ht="25.5">
      <c r="A41" s="364" t="s">
        <v>34795</v>
      </c>
      <c r="B41" s="364" t="s">
        <v>34796</v>
      </c>
      <c r="C41" s="364"/>
      <c r="D41" s="364" t="s">
        <v>34797</v>
      </c>
      <c r="E41" s="364" t="s">
        <v>34798</v>
      </c>
      <c r="F41" s="364" t="s">
        <v>34799</v>
      </c>
      <c r="O41" s="366"/>
    </row>
    <row r="42" spans="1:15">
      <c r="A42" s="365" t="s">
        <v>34808</v>
      </c>
      <c r="B42" s="360" t="s">
        <v>34804</v>
      </c>
      <c r="C42" s="361" t="s">
        <v>34805</v>
      </c>
      <c r="D42" s="362">
        <f>384.75+68.39</f>
        <v>453.14</v>
      </c>
      <c r="E42" s="363">
        <f>'FGV-39'!$Q$7</f>
        <v>-5.7399999999999997E-4</v>
      </c>
      <c r="F42" s="362">
        <f>D42*(1+E42)</f>
        <v>452.87989764000002</v>
      </c>
    </row>
    <row r="43" spans="1:15">
      <c r="A43" s="365" t="s">
        <v>34808</v>
      </c>
      <c r="B43" s="360" t="s">
        <v>34803</v>
      </c>
      <c r="C43" s="361" t="s">
        <v>34802</v>
      </c>
      <c r="D43" s="362">
        <f>341+70.3</f>
        <v>411.3</v>
      </c>
      <c r="E43" s="363">
        <f>'FGV-39'!$Q$7</f>
        <v>-5.7399999999999997E-4</v>
      </c>
      <c r="F43" s="362">
        <f t="shared" ref="F43:F44" si="0">D43*(1+E43)</f>
        <v>411.06391380000002</v>
      </c>
    </row>
    <row r="44" spans="1:15">
      <c r="A44" s="365" t="s">
        <v>34808</v>
      </c>
      <c r="B44" s="360" t="s">
        <v>34807</v>
      </c>
      <c r="C44" s="361" t="s">
        <v>34806</v>
      </c>
      <c r="D44" s="362">
        <f>345.9+24.9</f>
        <v>370.79999999999995</v>
      </c>
      <c r="E44" s="363">
        <f>'FGV-39'!$Q$7</f>
        <v>-5.7399999999999997E-4</v>
      </c>
      <c r="F44" s="362">
        <f t="shared" si="0"/>
        <v>370.58716079999999</v>
      </c>
    </row>
    <row r="45" spans="1:15" ht="13.5" thickBot="1"/>
    <row r="46" spans="1:15" ht="30" customHeight="1" thickBot="1">
      <c r="A46" s="354">
        <v>8</v>
      </c>
      <c r="B46" s="355" t="s">
        <v>34833</v>
      </c>
      <c r="C46" s="355"/>
      <c r="D46" s="356" t="s">
        <v>86</v>
      </c>
      <c r="E46" s="357" t="s">
        <v>34894</v>
      </c>
      <c r="F46" s="357">
        <f>ROUND(IF(E46="média",AVERAGE(F48:F50),IF(E46="mediana",MEDIAN(F48:F50),IF(E46="menor preço",SMALL(F48:F50,1)))),2)</f>
        <v>884.39</v>
      </c>
    </row>
    <row r="47" spans="1:15" ht="25.5">
      <c r="A47" s="364" t="s">
        <v>34795</v>
      </c>
      <c r="B47" s="364" t="s">
        <v>34796</v>
      </c>
      <c r="C47" s="364"/>
      <c r="D47" s="364" t="s">
        <v>34797</v>
      </c>
      <c r="E47" s="364" t="s">
        <v>34798</v>
      </c>
      <c r="F47" s="364" t="s">
        <v>34799</v>
      </c>
    </row>
    <row r="48" spans="1:15">
      <c r="A48" s="365" t="s">
        <v>34808</v>
      </c>
      <c r="B48" s="360" t="s">
        <v>34809</v>
      </c>
      <c r="C48" s="361" t="s">
        <v>34834</v>
      </c>
      <c r="D48" s="362">
        <v>1190</v>
      </c>
      <c r="E48" s="363">
        <f>'FGV-39'!$Q$7</f>
        <v>-5.7399999999999997E-4</v>
      </c>
      <c r="F48" s="362">
        <f>D48*(1+E48)</f>
        <v>1189.3169399999999</v>
      </c>
    </row>
    <row r="49" spans="1:6">
      <c r="A49" s="365" t="s">
        <v>34808</v>
      </c>
      <c r="B49" s="360" t="s">
        <v>34836</v>
      </c>
      <c r="C49" s="361" t="s">
        <v>34835</v>
      </c>
      <c r="D49" s="362">
        <f>899.9+95.35</f>
        <v>995.25</v>
      </c>
      <c r="E49" s="363">
        <f>'FGV-39'!$Q$7</f>
        <v>-5.7399999999999997E-4</v>
      </c>
      <c r="F49" s="362">
        <f t="shared" ref="F49:F50" si="1">D49*(1+E49)</f>
        <v>994.67872650000004</v>
      </c>
    </row>
    <row r="50" spans="1:6">
      <c r="A50" s="365" t="s">
        <v>34808</v>
      </c>
      <c r="B50" s="360" t="s">
        <v>34838</v>
      </c>
      <c r="C50" s="361" t="s">
        <v>34837</v>
      </c>
      <c r="D50" s="362">
        <f>869+15.9</f>
        <v>884.9</v>
      </c>
      <c r="E50" s="363">
        <f>'FGV-39'!$Q$7</f>
        <v>-5.7399999999999997E-4</v>
      </c>
      <c r="F50" s="362">
        <f t="shared" si="1"/>
        <v>884.39206739999997</v>
      </c>
    </row>
  </sheetData>
  <autoFilter ref="A3:F51" xr:uid="{37B5CD27-8E88-4A1A-A9BA-6000F32FB5F4}"/>
  <mergeCells count="1">
    <mergeCell ref="A2:D2"/>
  </mergeCells>
  <dataValidations count="1">
    <dataValidation type="list" allowBlank="1" showInputMessage="1" showErrorMessage="1" sqref="E10 E16 E22 E28 E46 E34 E40 E4" xr:uid="{7591116A-16FB-4F8C-A226-4F0C12507F53}">
      <formula1>"Média,Mediana,Menor preço"</formula1>
    </dataValidation>
  </dataValidations>
  <hyperlinks>
    <hyperlink ref="C42" r:id="rId1" location="/auth/login" xr:uid="{AB6AA3DD-5C04-4B27-9ECB-BD6BD3A171CA}"/>
    <hyperlink ref="C12" r:id="rId2" xr:uid="{D27AEADB-AF48-4F69-88ED-27687F8BBB52}"/>
    <hyperlink ref="C18" r:id="rId3" xr:uid="{75784DA3-FFE4-48C4-BEF2-B6FA4D530B66}"/>
    <hyperlink ref="C24" r:id="rId4" xr:uid="{32EABB70-925F-4526-B944-B9DD73B8F50D}"/>
    <hyperlink ref="C30" r:id="rId5" xr:uid="{1F389A61-4D5B-4CD0-918E-CE1280DAB49B}"/>
    <hyperlink ref="C19" r:id="rId6" xr:uid="{95D52C4A-BDCA-47C9-9E25-894FF2CE4439}"/>
    <hyperlink ref="C20" r:id="rId7" xr:uid="{6D37763E-F475-4AD2-86FF-CD097F06B931}"/>
    <hyperlink ref="C25" r:id="rId8" xr:uid="{DE83035C-64A9-4646-84A1-9D794F185CD5}"/>
    <hyperlink ref="C26" r:id="rId9" xr:uid="{6E93D9D4-9DDD-4DDB-A530-801F57EC2297}"/>
    <hyperlink ref="C13" r:id="rId10" display="https://www.shoptime.com.br/produto/2261524937/computador-desktop-dell-vostro-3681-m40-10a-geracao-intel-core-i7-8gb-1tb-windows-10?cor=Preto&amp;epar=9381&amp;hl=lower&amp;opn=COMPARADORES&amp;s_term=COMPARADORES&amp;sellerId=72381189000625&amp;voltagem=100%20-%20240%20Volts%20AC%20%28Bivolt%29" xr:uid="{4D857713-7111-4E7A-A677-38EBB0208C1C}"/>
    <hyperlink ref="C14" r:id="rId11" display="https://www.pontofrio.com.br/computador-desktop-dell-vostro-3681-m40-10-geracao-intel-core-i7-8gb-1tb-windows-10-1505762211/p/1505762211?utm_medium=comparadorpreco&amp;utm_source=zoom02&amp;utm_content=1505762211&amp;pid=zoom_int&amp;c=zoomCPC&amp;cm_mmc=zoom02_XML-_-INFO-_-Comparador-_-1505762211" xr:uid="{B68CDFD4-DA08-45E8-965F-C4BACA952E45}"/>
    <hyperlink ref="C31" r:id="rId12" display="https://www.magazineluiza.com.br/monitor-professional-full-hd-ips-238-widescreen-dell-p2419h-preto/p/5377572/in/mnpc/?&amp;utm_source=zoom&amp;utm_medium=cpc&amp;utm_campaign=-ft_none-nc_comparadores-oc_venda&amp;utm_content=-un_magalu-ce_b2c-cp_midia-bo_none-ts_todos-os-usuarios&amp;utm_term=none&amp;partner_id=3870&amp;seller_id=dell&amp;tkSource=zoom-cpc&amp;tkOffer=d582b42e-0bb1-4062-a3de-5451375c5fb2&amp;dLog=20210310171044" xr:uid="{C448C05B-326F-42AE-B4B1-500C68D4EFD0}"/>
    <hyperlink ref="C32" r:id="rId13" xr:uid="{4ADE2814-4BB7-45E7-A2E6-30C29E2E3F08}"/>
    <hyperlink ref="C6" r:id="rId14" xr:uid="{A8F2C4E8-02A3-4CA2-A3DA-2BF5259CE77F}"/>
    <hyperlink ref="C48" r:id="rId15" xr:uid="{B99302D9-F789-45C3-937B-36BC65ABE752}"/>
    <hyperlink ref="C49" r:id="rId16" xr:uid="{35103743-AEFF-44FB-B237-A8B630DDA779}"/>
    <hyperlink ref="C50" r:id="rId17" xr:uid="{96A0D4CF-CF3A-4EC3-86B2-388ACF84B7CC}"/>
    <hyperlink ref="C36" r:id="rId18" xr:uid="{FE74E9F1-2542-47DE-901B-482337567DD2}"/>
    <hyperlink ref="C7" r:id="rId19" xr:uid="{0034751B-B0B3-40DA-B5CF-C8D7857EB774}"/>
    <hyperlink ref="C8" r:id="rId20" xr:uid="{4BABC0F1-D21A-46B6-900F-3E1942555A62}"/>
    <hyperlink ref="C44" r:id="rId21" location="position=3&amp;search_layout=stack&amp;type=item&amp;tracking_id=1f3d024d-c6b4-48bd-8d2b-95cdf64c4efc" xr:uid="{B2382CC6-3BDC-48FD-A930-DAC11ECBE4D4}"/>
    <hyperlink ref="C43" r:id="rId22" xr:uid="{89D8236C-838B-48AB-8B4B-6B91477BF97F}"/>
    <hyperlink ref="C37" r:id="rId23" xr:uid="{61878808-EDE4-458F-9891-B47F3E2123E1}"/>
    <hyperlink ref="C38" r:id="rId24" xr:uid="{19B26297-27BB-454D-B774-33F63D1AD616}"/>
  </hyperlinks>
  <printOptions horizontalCentered="1"/>
  <pageMargins left="0.51181102362204722" right="0.51181102362204722" top="0.78740157480314965" bottom="0.78740157480314965" header="0.31496062992125984" footer="0.31496062992125984"/>
  <pageSetup paperSize="9" scale="94" fitToHeight="0" orientation="portrait" r:id="rId25"/>
  <rowBreaks count="1" manualBreakCount="1">
    <brk id="33" max="5" man="1"/>
  </rowBreaks>
  <drawing r:id="rId26"/>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601BFD-4A56-4FBA-AFCD-140FA635744F}">
  <sheetPr codeName="Planilha18"/>
  <dimension ref="A1:C35"/>
  <sheetViews>
    <sheetView topLeftCell="A25" workbookViewId="0">
      <selection activeCell="D21" sqref="D21"/>
    </sheetView>
  </sheetViews>
  <sheetFormatPr defaultColWidth="47" defaultRowHeight="12"/>
  <cols>
    <col min="1" max="1" width="24" style="227" bestFit="1" customWidth="1"/>
    <col min="2" max="2" width="46.28515625" style="225" bestFit="1" customWidth="1"/>
    <col min="3" max="3" width="8.7109375" style="226" customWidth="1"/>
    <col min="4" max="16384" width="47" style="224"/>
  </cols>
  <sheetData>
    <row r="1" spans="1:3" ht="30" customHeight="1" thickBot="1">
      <c r="A1" s="1326" t="s">
        <v>34738</v>
      </c>
      <c r="B1" s="1327"/>
      <c r="C1" s="1328"/>
    </row>
    <row r="2" spans="1:3">
      <c r="A2" s="228" t="s">
        <v>34769</v>
      </c>
      <c r="B2" s="229" t="s">
        <v>34770</v>
      </c>
      <c r="C2" s="230" t="s">
        <v>34771</v>
      </c>
    </row>
    <row r="3" spans="1:3" ht="24">
      <c r="A3" s="231" t="s">
        <v>34739</v>
      </c>
      <c r="B3" s="232" t="s">
        <v>34740</v>
      </c>
      <c r="C3" s="233">
        <v>1</v>
      </c>
    </row>
    <row r="4" spans="1:3" ht="24">
      <c r="A4" s="234" t="s">
        <v>34741</v>
      </c>
      <c r="B4" s="235" t="s">
        <v>34742</v>
      </c>
      <c r="C4" s="236">
        <v>1</v>
      </c>
    </row>
    <row r="5" spans="1:3">
      <c r="A5" s="231" t="s">
        <v>34789</v>
      </c>
      <c r="B5" s="232" t="s">
        <v>34743</v>
      </c>
      <c r="C5" s="233">
        <v>1</v>
      </c>
    </row>
    <row r="6" spans="1:3" ht="24">
      <c r="A6" s="234" t="s">
        <v>34744</v>
      </c>
      <c r="B6" s="235" t="s">
        <v>34745</v>
      </c>
      <c r="C6" s="236">
        <v>1</v>
      </c>
    </row>
    <row r="7" spans="1:3" ht="24">
      <c r="A7" s="231" t="s">
        <v>34746</v>
      </c>
      <c r="B7" s="232" t="s">
        <v>34747</v>
      </c>
      <c r="C7" s="233">
        <v>1</v>
      </c>
    </row>
    <row r="8" spans="1:3" ht="24">
      <c r="A8" s="234" t="s">
        <v>34748</v>
      </c>
      <c r="B8" s="235" t="s">
        <v>34749</v>
      </c>
      <c r="C8" s="236">
        <v>3</v>
      </c>
    </row>
    <row r="9" spans="1:3" ht="24">
      <c r="A9" s="231" t="s">
        <v>34750</v>
      </c>
      <c r="B9" s="232" t="s">
        <v>34751</v>
      </c>
      <c r="C9" s="233"/>
    </row>
    <row r="10" spans="1:3" ht="24">
      <c r="A10" s="234" t="s">
        <v>34752</v>
      </c>
      <c r="B10" s="235" t="s">
        <v>34753</v>
      </c>
      <c r="C10" s="236">
        <v>1</v>
      </c>
    </row>
    <row r="11" spans="1:3" ht="24">
      <c r="A11" s="231" t="s">
        <v>34754</v>
      </c>
      <c r="B11" s="232" t="s">
        <v>34755</v>
      </c>
      <c r="C11" s="233">
        <v>1</v>
      </c>
    </row>
    <row r="12" spans="1:3" ht="24">
      <c r="A12" s="234" t="s">
        <v>34754</v>
      </c>
      <c r="B12" s="235" t="s">
        <v>34756</v>
      </c>
      <c r="C12" s="236">
        <v>1</v>
      </c>
    </row>
    <row r="13" spans="1:3" ht="24">
      <c r="A13" s="231" t="s">
        <v>34757</v>
      </c>
      <c r="B13" s="232" t="s">
        <v>34758</v>
      </c>
      <c r="C13" s="233">
        <v>1</v>
      </c>
    </row>
    <row r="14" spans="1:3">
      <c r="A14" s="234" t="s">
        <v>34759</v>
      </c>
      <c r="B14" s="235" t="s">
        <v>34760</v>
      </c>
      <c r="C14" s="236">
        <v>1</v>
      </c>
    </row>
    <row r="15" spans="1:3">
      <c r="A15" s="231" t="s">
        <v>34761</v>
      </c>
      <c r="B15" s="232" t="s">
        <v>34762</v>
      </c>
      <c r="C15" s="233">
        <v>1</v>
      </c>
    </row>
    <row r="16" spans="1:3" ht="24">
      <c r="A16" s="234" t="s">
        <v>34763</v>
      </c>
      <c r="B16" s="235" t="s">
        <v>34764</v>
      </c>
      <c r="C16" s="236">
        <v>1</v>
      </c>
    </row>
    <row r="17" spans="1:3">
      <c r="A17" s="231" t="s">
        <v>34765</v>
      </c>
      <c r="B17" s="232" t="s">
        <v>34766</v>
      </c>
      <c r="C17" s="233">
        <v>2</v>
      </c>
    </row>
    <row r="18" spans="1:3" ht="12.75" thickBot="1">
      <c r="A18" s="234" t="s">
        <v>34767</v>
      </c>
      <c r="B18" s="235" t="s">
        <v>34768</v>
      </c>
      <c r="C18" s="236">
        <v>1</v>
      </c>
    </row>
    <row r="19" spans="1:3" ht="24.75" thickBot="1">
      <c r="A19" s="240" t="s">
        <v>34772</v>
      </c>
      <c r="B19" s="241" t="s">
        <v>34783</v>
      </c>
      <c r="C19" s="242">
        <v>1</v>
      </c>
    </row>
    <row r="20" spans="1:3" ht="12.75" thickBot="1">
      <c r="A20" s="237" t="s">
        <v>34773</v>
      </c>
      <c r="B20" s="238" t="s">
        <v>34784</v>
      </c>
      <c r="C20" s="239">
        <v>1</v>
      </c>
    </row>
    <row r="21" spans="1:3" ht="12.75" thickBot="1">
      <c r="A21" s="243" t="s">
        <v>34775</v>
      </c>
      <c r="B21" s="244"/>
      <c r="C21" s="245">
        <v>1</v>
      </c>
    </row>
    <row r="22" spans="1:3" ht="12.75" thickBot="1">
      <c r="A22" s="237" t="s">
        <v>34774</v>
      </c>
      <c r="B22" s="238"/>
      <c r="C22" s="239">
        <v>1</v>
      </c>
    </row>
    <row r="23" spans="1:3" ht="12.75" thickBot="1"/>
    <row r="24" spans="1:3" ht="30" customHeight="1" thickBot="1">
      <c r="A24" s="1326" t="s">
        <v>34790</v>
      </c>
      <c r="B24" s="1327"/>
      <c r="C24" s="1328"/>
    </row>
    <row r="25" spans="1:3">
      <c r="A25" s="228" t="s">
        <v>34769</v>
      </c>
      <c r="B25" s="229" t="s">
        <v>34770</v>
      </c>
      <c r="C25" s="230" t="s">
        <v>34771</v>
      </c>
    </row>
    <row r="26" spans="1:3" ht="24">
      <c r="A26" s="231" t="s">
        <v>34741</v>
      </c>
      <c r="B26" s="232" t="s">
        <v>34776</v>
      </c>
      <c r="C26" s="233">
        <v>1</v>
      </c>
    </row>
    <row r="27" spans="1:3" ht="24">
      <c r="A27" s="234" t="s">
        <v>34752</v>
      </c>
      <c r="B27" s="235" t="s">
        <v>34777</v>
      </c>
      <c r="C27" s="236">
        <v>1</v>
      </c>
    </row>
    <row r="28" spans="1:3">
      <c r="A28" s="234" t="s">
        <v>34778</v>
      </c>
      <c r="B28" s="235" t="s">
        <v>34779</v>
      </c>
      <c r="C28" s="236">
        <v>1</v>
      </c>
    </row>
    <row r="29" spans="1:3" ht="24">
      <c r="A29" s="231" t="s">
        <v>34780</v>
      </c>
      <c r="B29" s="232" t="s">
        <v>34781</v>
      </c>
      <c r="C29" s="233">
        <v>1</v>
      </c>
    </row>
    <row r="30" spans="1:3">
      <c r="A30" s="234" t="s">
        <v>34748</v>
      </c>
      <c r="B30" s="235" t="s">
        <v>34782</v>
      </c>
      <c r="C30" s="236">
        <v>1</v>
      </c>
    </row>
    <row r="31" spans="1:3">
      <c r="A31" s="231" t="s">
        <v>34785</v>
      </c>
      <c r="B31" s="232" t="s">
        <v>34786</v>
      </c>
      <c r="C31" s="233">
        <v>1</v>
      </c>
    </row>
    <row r="32" spans="1:3" ht="12.75" thickBot="1">
      <c r="A32" s="234" t="s">
        <v>34787</v>
      </c>
      <c r="B32" s="235" t="s">
        <v>34788</v>
      </c>
      <c r="C32" s="236">
        <v>1</v>
      </c>
    </row>
    <row r="33" spans="1:3" ht="24.75" thickBot="1">
      <c r="A33" s="240" t="s">
        <v>34772</v>
      </c>
      <c r="B33" s="241" t="s">
        <v>34783</v>
      </c>
      <c r="C33" s="242">
        <v>1</v>
      </c>
    </row>
    <row r="34" spans="1:3" ht="12.75" thickBot="1">
      <c r="A34" s="246" t="s">
        <v>34773</v>
      </c>
      <c r="B34" s="247" t="s">
        <v>34784</v>
      </c>
      <c r="C34" s="248">
        <v>1</v>
      </c>
    </row>
    <row r="35" spans="1:3" ht="12.75" thickBot="1">
      <c r="A35" s="240" t="s">
        <v>34774</v>
      </c>
      <c r="B35" s="241"/>
      <c r="C35" s="242">
        <v>2</v>
      </c>
    </row>
  </sheetData>
  <mergeCells count="2">
    <mergeCell ref="A1:C1"/>
    <mergeCell ref="A24:C24"/>
  </mergeCells>
  <pageMargins left="0.511811024" right="0.511811024" top="0.78740157499999996" bottom="0.78740157499999996" header="0.31496062000000002" footer="0.31496062000000002"/>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3C0A5-C945-4C21-AB59-6FED7A149930}">
  <sheetPr codeName="Planilha5"/>
  <dimension ref="A1:L1338"/>
  <sheetViews>
    <sheetView workbookViewId="0"/>
  </sheetViews>
  <sheetFormatPr defaultColWidth="9.140625" defaultRowHeight="13.5"/>
  <cols>
    <col min="1" max="1" width="18.7109375" style="131" customWidth="1"/>
    <col min="2" max="2" width="100.7109375" style="132" customWidth="1"/>
    <col min="3" max="3" width="18.7109375" style="131" customWidth="1"/>
    <col min="4" max="4" width="18.7109375" style="162" customWidth="1"/>
    <col min="5" max="5" width="18.7109375" style="131" customWidth="1"/>
    <col min="6" max="6" width="9.140625" style="123"/>
    <col min="7" max="12" width="15.7109375" style="123" customWidth="1"/>
    <col min="13" max="16384" width="9.140625" style="123"/>
  </cols>
  <sheetData>
    <row r="1" spans="1:12" ht="36" customHeight="1" thickBot="1">
      <c r="A1" s="133" t="s">
        <v>1232</v>
      </c>
      <c r="B1" s="133" t="s">
        <v>24</v>
      </c>
      <c r="C1" s="133" t="s">
        <v>40</v>
      </c>
      <c r="D1" s="133" t="s">
        <v>14276</v>
      </c>
      <c r="E1" s="133" t="s">
        <v>14277</v>
      </c>
      <c r="G1" s="124" t="s">
        <v>35</v>
      </c>
      <c r="H1" s="125" t="s">
        <v>8066</v>
      </c>
      <c r="I1" s="124" t="s">
        <v>22</v>
      </c>
      <c r="J1" s="125">
        <v>0</v>
      </c>
      <c r="K1" s="134" t="s">
        <v>15617</v>
      </c>
      <c r="L1" s="164">
        <v>0</v>
      </c>
    </row>
    <row r="2" spans="1:12">
      <c r="A2" s="172" t="s">
        <v>14278</v>
      </c>
      <c r="B2" s="173"/>
      <c r="C2" s="174"/>
      <c r="D2" s="175"/>
      <c r="E2" s="176"/>
    </row>
    <row r="3" spans="1:12">
      <c r="A3" s="127">
        <v>7010100010</v>
      </c>
      <c r="B3" s="128" t="s">
        <v>14279</v>
      </c>
      <c r="C3" s="127" t="s">
        <v>3</v>
      </c>
      <c r="D3" s="122">
        <v>473.53</v>
      </c>
      <c r="E3" s="129">
        <f t="shared" ref="E3:E37" si="0">ROUND((D3/(1+$J$1))*(1+$L$1),2)</f>
        <v>473.53</v>
      </c>
    </row>
    <row r="4" spans="1:12">
      <c r="A4" s="127">
        <v>7010100020</v>
      </c>
      <c r="B4" s="128" t="s">
        <v>14280</v>
      </c>
      <c r="C4" s="127" t="s">
        <v>3</v>
      </c>
      <c r="D4" s="122">
        <v>144.84</v>
      </c>
      <c r="E4" s="129">
        <f t="shared" si="0"/>
        <v>144.84</v>
      </c>
    </row>
    <row r="5" spans="1:12">
      <c r="A5" s="127">
        <v>7010100030</v>
      </c>
      <c r="B5" s="128" t="s">
        <v>14281</v>
      </c>
      <c r="C5" s="127" t="s">
        <v>3</v>
      </c>
      <c r="D5" s="122">
        <v>114.11</v>
      </c>
      <c r="E5" s="129">
        <f t="shared" si="0"/>
        <v>114.11</v>
      </c>
    </row>
    <row r="6" spans="1:12">
      <c r="A6" s="127">
        <v>7010100040</v>
      </c>
      <c r="B6" s="128" t="s">
        <v>14282</v>
      </c>
      <c r="C6" s="127" t="s">
        <v>3</v>
      </c>
      <c r="D6" s="122">
        <v>308.92</v>
      </c>
      <c r="E6" s="129">
        <f t="shared" si="0"/>
        <v>308.92</v>
      </c>
    </row>
    <row r="7" spans="1:12">
      <c r="A7" s="127">
        <v>7010100050</v>
      </c>
      <c r="B7" s="128" t="s">
        <v>14283</v>
      </c>
      <c r="C7" s="127" t="s">
        <v>3</v>
      </c>
      <c r="D7" s="122">
        <v>381.06</v>
      </c>
      <c r="E7" s="129">
        <f t="shared" si="0"/>
        <v>381.06</v>
      </c>
    </row>
    <row r="8" spans="1:12">
      <c r="A8" s="127">
        <v>7010100060</v>
      </c>
      <c r="B8" s="128" t="s">
        <v>14284</v>
      </c>
      <c r="C8" s="127" t="s">
        <v>3</v>
      </c>
      <c r="D8" s="122">
        <v>800.14</v>
      </c>
      <c r="E8" s="129">
        <f t="shared" si="0"/>
        <v>800.14</v>
      </c>
    </row>
    <row r="9" spans="1:12">
      <c r="A9" s="127">
        <v>7010100070</v>
      </c>
      <c r="B9" s="128" t="s">
        <v>14285</v>
      </c>
      <c r="C9" s="127" t="s">
        <v>14286</v>
      </c>
      <c r="D9" s="122">
        <v>1920.55</v>
      </c>
      <c r="E9" s="129">
        <f t="shared" si="0"/>
        <v>1920.55</v>
      </c>
    </row>
    <row r="10" spans="1:12">
      <c r="A10" s="127">
        <v>7010100080</v>
      </c>
      <c r="B10" s="128" t="s">
        <v>14287</v>
      </c>
      <c r="C10" s="127" t="s">
        <v>14286</v>
      </c>
      <c r="D10" s="122">
        <v>187.44</v>
      </c>
      <c r="E10" s="129">
        <f t="shared" si="0"/>
        <v>187.44</v>
      </c>
    </row>
    <row r="11" spans="1:12">
      <c r="A11" s="127">
        <v>7010100090</v>
      </c>
      <c r="B11" s="128" t="s">
        <v>14288</v>
      </c>
      <c r="C11" s="127" t="s">
        <v>3</v>
      </c>
      <c r="D11" s="122">
        <v>71.62</v>
      </c>
      <c r="E11" s="129">
        <f t="shared" si="0"/>
        <v>71.62</v>
      </c>
    </row>
    <row r="12" spans="1:12">
      <c r="A12" s="127">
        <v>7010100100</v>
      </c>
      <c r="B12" s="128" t="s">
        <v>14289</v>
      </c>
      <c r="C12" s="127" t="s">
        <v>1</v>
      </c>
      <c r="D12" s="122">
        <v>138.24</v>
      </c>
      <c r="E12" s="129">
        <f t="shared" si="0"/>
        <v>138.24</v>
      </c>
    </row>
    <row r="13" spans="1:12">
      <c r="A13" s="127">
        <v>7010100110</v>
      </c>
      <c r="B13" s="128" t="s">
        <v>14290</v>
      </c>
      <c r="C13" s="127" t="s">
        <v>3</v>
      </c>
      <c r="D13" s="122">
        <v>160.85</v>
      </c>
      <c r="E13" s="129">
        <f t="shared" si="0"/>
        <v>160.85</v>
      </c>
    </row>
    <row r="14" spans="1:12">
      <c r="A14" s="127">
        <v>7010100120</v>
      </c>
      <c r="B14" s="128" t="s">
        <v>14291</v>
      </c>
      <c r="C14" s="127" t="s">
        <v>14286</v>
      </c>
      <c r="D14" s="122">
        <v>1213.97</v>
      </c>
      <c r="E14" s="129">
        <f t="shared" si="0"/>
        <v>1213.97</v>
      </c>
    </row>
    <row r="15" spans="1:12">
      <c r="A15" s="127">
        <v>7010100130</v>
      </c>
      <c r="B15" s="128" t="s">
        <v>14292</v>
      </c>
      <c r="C15" s="127" t="s">
        <v>14286</v>
      </c>
      <c r="D15" s="122">
        <v>1010.73</v>
      </c>
      <c r="E15" s="129">
        <f t="shared" si="0"/>
        <v>1010.73</v>
      </c>
    </row>
    <row r="16" spans="1:12">
      <c r="A16" s="127">
        <v>7010100140</v>
      </c>
      <c r="B16" s="128" t="s">
        <v>14293</v>
      </c>
      <c r="C16" s="127" t="s">
        <v>14286</v>
      </c>
      <c r="D16" s="122">
        <v>1717.39</v>
      </c>
      <c r="E16" s="129">
        <f t="shared" si="0"/>
        <v>1717.39</v>
      </c>
    </row>
    <row r="17" spans="1:5">
      <c r="A17" s="127">
        <v>7010100150</v>
      </c>
      <c r="B17" s="128" t="s">
        <v>14294</v>
      </c>
      <c r="C17" s="127" t="s">
        <v>14295</v>
      </c>
      <c r="D17" s="122">
        <v>545</v>
      </c>
      <c r="E17" s="129">
        <f t="shared" si="0"/>
        <v>545</v>
      </c>
    </row>
    <row r="18" spans="1:5">
      <c r="A18" s="127">
        <v>7010100160</v>
      </c>
      <c r="B18" s="128" t="s">
        <v>14296</v>
      </c>
      <c r="C18" s="127" t="s">
        <v>14295</v>
      </c>
      <c r="D18" s="122">
        <v>545</v>
      </c>
      <c r="E18" s="129">
        <f t="shared" si="0"/>
        <v>545</v>
      </c>
    </row>
    <row r="19" spans="1:5">
      <c r="A19" s="127">
        <v>7010100170</v>
      </c>
      <c r="B19" s="128" t="s">
        <v>14297</v>
      </c>
      <c r="C19" s="127" t="s">
        <v>14295</v>
      </c>
      <c r="D19" s="122">
        <v>425.78</v>
      </c>
      <c r="E19" s="129">
        <f t="shared" si="0"/>
        <v>425.78</v>
      </c>
    </row>
    <row r="20" spans="1:5">
      <c r="A20" s="127">
        <v>7010100180</v>
      </c>
      <c r="B20" s="128" t="s">
        <v>14298</v>
      </c>
      <c r="C20" s="127" t="s">
        <v>14295</v>
      </c>
      <c r="D20" s="122">
        <v>618.79999999999995</v>
      </c>
      <c r="E20" s="129">
        <f t="shared" si="0"/>
        <v>618.79999999999995</v>
      </c>
    </row>
    <row r="21" spans="1:5">
      <c r="A21" s="127">
        <v>7010100190</v>
      </c>
      <c r="B21" s="128" t="s">
        <v>14299</v>
      </c>
      <c r="C21" s="127" t="s">
        <v>14286</v>
      </c>
      <c r="D21" s="122">
        <v>617</v>
      </c>
      <c r="E21" s="129">
        <f t="shared" si="0"/>
        <v>617</v>
      </c>
    </row>
    <row r="22" spans="1:5">
      <c r="A22" s="127">
        <v>7010100200</v>
      </c>
      <c r="B22" s="128" t="s">
        <v>14300</v>
      </c>
      <c r="C22" s="127" t="s">
        <v>14286</v>
      </c>
      <c r="D22" s="122">
        <v>617</v>
      </c>
      <c r="E22" s="129">
        <f t="shared" si="0"/>
        <v>617</v>
      </c>
    </row>
    <row r="23" spans="1:5">
      <c r="A23" s="127">
        <v>7010100210</v>
      </c>
      <c r="B23" s="128" t="s">
        <v>14301</v>
      </c>
      <c r="C23" s="127" t="s">
        <v>14295</v>
      </c>
      <c r="D23" s="122">
        <v>1480.31</v>
      </c>
      <c r="E23" s="129">
        <f t="shared" si="0"/>
        <v>1480.31</v>
      </c>
    </row>
    <row r="24" spans="1:5">
      <c r="A24" s="127">
        <v>7010100220</v>
      </c>
      <c r="B24" s="128" t="s">
        <v>14302</v>
      </c>
      <c r="C24" s="127" t="s">
        <v>14295</v>
      </c>
      <c r="D24" s="122">
        <v>1716.25</v>
      </c>
      <c r="E24" s="129">
        <f t="shared" si="0"/>
        <v>1716.25</v>
      </c>
    </row>
    <row r="25" spans="1:5">
      <c r="A25" s="127">
        <v>7010100230</v>
      </c>
      <c r="B25" s="128" t="s">
        <v>14303</v>
      </c>
      <c r="C25" s="127" t="s">
        <v>14304</v>
      </c>
      <c r="D25" s="122">
        <v>3.61</v>
      </c>
      <c r="E25" s="129">
        <f t="shared" si="0"/>
        <v>3.61</v>
      </c>
    </row>
    <row r="26" spans="1:5">
      <c r="A26" s="127">
        <v>7010100240</v>
      </c>
      <c r="B26" s="128" t="s">
        <v>14305</v>
      </c>
      <c r="C26" s="127" t="s">
        <v>14304</v>
      </c>
      <c r="D26" s="122">
        <v>1.96</v>
      </c>
      <c r="E26" s="129">
        <f t="shared" si="0"/>
        <v>1.96</v>
      </c>
    </row>
    <row r="27" spans="1:5">
      <c r="A27" s="127">
        <v>7010100250</v>
      </c>
      <c r="B27" s="128" t="s">
        <v>14306</v>
      </c>
      <c r="C27" s="127" t="s">
        <v>14304</v>
      </c>
      <c r="D27" s="122">
        <v>1.63</v>
      </c>
      <c r="E27" s="129">
        <f t="shared" si="0"/>
        <v>1.63</v>
      </c>
    </row>
    <row r="28" spans="1:5">
      <c r="A28" s="127">
        <v>7010100260</v>
      </c>
      <c r="B28" s="128" t="s">
        <v>14307</v>
      </c>
      <c r="C28" s="127" t="s">
        <v>14308</v>
      </c>
      <c r="D28" s="122">
        <v>18.71</v>
      </c>
      <c r="E28" s="129">
        <f t="shared" si="0"/>
        <v>18.71</v>
      </c>
    </row>
    <row r="29" spans="1:5">
      <c r="A29" s="127">
        <v>7010100270</v>
      </c>
      <c r="B29" s="128" t="s">
        <v>14307</v>
      </c>
      <c r="C29" s="127" t="s">
        <v>110</v>
      </c>
      <c r="D29" s="122">
        <v>2915.02</v>
      </c>
      <c r="E29" s="129">
        <f t="shared" si="0"/>
        <v>2915.02</v>
      </c>
    </row>
    <row r="30" spans="1:5">
      <c r="A30" s="127">
        <v>7010100280</v>
      </c>
      <c r="B30" s="128" t="s">
        <v>14309</v>
      </c>
      <c r="C30" s="127" t="s">
        <v>14308</v>
      </c>
      <c r="D30" s="122">
        <v>43.83</v>
      </c>
      <c r="E30" s="129">
        <f t="shared" si="0"/>
        <v>43.83</v>
      </c>
    </row>
    <row r="31" spans="1:5">
      <c r="A31" s="127">
        <v>7010100290</v>
      </c>
      <c r="B31" s="128" t="s">
        <v>14309</v>
      </c>
      <c r="C31" s="127" t="s">
        <v>110</v>
      </c>
      <c r="D31" s="122">
        <v>6624.41</v>
      </c>
      <c r="E31" s="129">
        <f t="shared" si="0"/>
        <v>6624.41</v>
      </c>
    </row>
    <row r="32" spans="1:5">
      <c r="A32" s="127">
        <v>7010100300</v>
      </c>
      <c r="B32" s="128" t="s">
        <v>14310</v>
      </c>
      <c r="C32" s="127" t="s">
        <v>14308</v>
      </c>
      <c r="D32" s="122">
        <v>83.97</v>
      </c>
      <c r="E32" s="129">
        <f t="shared" si="0"/>
        <v>83.97</v>
      </c>
    </row>
    <row r="33" spans="1:5">
      <c r="A33" s="127">
        <v>7010100310</v>
      </c>
      <c r="B33" s="128" t="s">
        <v>14310</v>
      </c>
      <c r="C33" s="127" t="s">
        <v>110</v>
      </c>
      <c r="D33" s="122">
        <v>12133.42</v>
      </c>
      <c r="E33" s="129">
        <f t="shared" si="0"/>
        <v>12133.42</v>
      </c>
    </row>
    <row r="34" spans="1:5">
      <c r="A34" s="127">
        <v>7010100320</v>
      </c>
      <c r="B34" s="128" t="s">
        <v>14311</v>
      </c>
      <c r="C34" s="127" t="s">
        <v>14308</v>
      </c>
      <c r="D34" s="122">
        <v>135.11000000000001</v>
      </c>
      <c r="E34" s="129">
        <f t="shared" si="0"/>
        <v>135.11000000000001</v>
      </c>
    </row>
    <row r="35" spans="1:5">
      <c r="A35" s="127">
        <v>7010100330</v>
      </c>
      <c r="B35" s="128" t="s">
        <v>14311</v>
      </c>
      <c r="C35" s="127" t="s">
        <v>110</v>
      </c>
      <c r="D35" s="122">
        <v>19102.310000000001</v>
      </c>
      <c r="E35" s="129">
        <f t="shared" si="0"/>
        <v>19102.310000000001</v>
      </c>
    </row>
    <row r="36" spans="1:5">
      <c r="A36" s="127">
        <v>7010100340</v>
      </c>
      <c r="B36" s="128" t="s">
        <v>14312</v>
      </c>
      <c r="C36" s="127" t="s">
        <v>14286</v>
      </c>
      <c r="D36" s="122">
        <v>671.44</v>
      </c>
      <c r="E36" s="129">
        <f t="shared" si="0"/>
        <v>671.44</v>
      </c>
    </row>
    <row r="37" spans="1:5">
      <c r="A37" s="127">
        <v>7010100350</v>
      </c>
      <c r="B37" s="128" t="s">
        <v>14313</v>
      </c>
      <c r="C37" s="127" t="s">
        <v>14314</v>
      </c>
      <c r="D37" s="122">
        <v>3.36</v>
      </c>
      <c r="E37" s="129">
        <f t="shared" si="0"/>
        <v>3.36</v>
      </c>
    </row>
    <row r="38" spans="1:5">
      <c r="A38" s="172" t="s">
        <v>14315</v>
      </c>
      <c r="B38" s="173"/>
      <c r="C38" s="174"/>
      <c r="D38" s="175"/>
      <c r="E38" s="176"/>
    </row>
    <row r="39" spans="1:5">
      <c r="A39" s="127">
        <v>7020100010</v>
      </c>
      <c r="B39" s="128" t="s">
        <v>14316</v>
      </c>
      <c r="C39" s="127" t="s">
        <v>1</v>
      </c>
      <c r="D39" s="122">
        <v>1.19</v>
      </c>
      <c r="E39" s="129">
        <f t="shared" ref="E39:E54" si="1">ROUND((D39/(1+$J$1))*(1+$L$1),2)</f>
        <v>1.19</v>
      </c>
    </row>
    <row r="40" spans="1:5">
      <c r="A40" s="127">
        <v>7020100020</v>
      </c>
      <c r="B40" s="128" t="s">
        <v>14317</v>
      </c>
      <c r="C40" s="127" t="s">
        <v>14286</v>
      </c>
      <c r="D40" s="122">
        <v>280.29000000000002</v>
      </c>
      <c r="E40" s="129">
        <f t="shared" si="1"/>
        <v>280.29000000000002</v>
      </c>
    </row>
    <row r="41" spans="1:5">
      <c r="A41" s="127">
        <v>7020100030</v>
      </c>
      <c r="B41" s="128" t="s">
        <v>14318</v>
      </c>
      <c r="C41" s="127" t="s">
        <v>1</v>
      </c>
      <c r="D41" s="122">
        <v>1.31</v>
      </c>
      <c r="E41" s="129">
        <f t="shared" si="1"/>
        <v>1.31</v>
      </c>
    </row>
    <row r="42" spans="1:5">
      <c r="A42" s="127">
        <v>7020100040</v>
      </c>
      <c r="B42" s="128" t="s">
        <v>14319</v>
      </c>
      <c r="C42" s="127" t="s">
        <v>1</v>
      </c>
      <c r="D42" s="122">
        <v>1.52</v>
      </c>
      <c r="E42" s="129">
        <f t="shared" si="1"/>
        <v>1.52</v>
      </c>
    </row>
    <row r="43" spans="1:5">
      <c r="A43" s="127">
        <v>7020100050</v>
      </c>
      <c r="B43" s="128" t="s">
        <v>14320</v>
      </c>
      <c r="C43" s="127" t="s">
        <v>1</v>
      </c>
      <c r="D43" s="122">
        <v>1.93</v>
      </c>
      <c r="E43" s="129">
        <f t="shared" si="1"/>
        <v>1.93</v>
      </c>
    </row>
    <row r="44" spans="1:5">
      <c r="A44" s="127">
        <v>7020100060</v>
      </c>
      <c r="B44" s="128" t="s">
        <v>14321</v>
      </c>
      <c r="C44" s="127" t="s">
        <v>1</v>
      </c>
      <c r="D44" s="122">
        <v>1.52</v>
      </c>
      <c r="E44" s="129">
        <f t="shared" si="1"/>
        <v>1.52</v>
      </c>
    </row>
    <row r="45" spans="1:5">
      <c r="A45" s="127">
        <v>7020100070</v>
      </c>
      <c r="B45" s="128" t="s">
        <v>14322</v>
      </c>
      <c r="C45" s="127" t="s">
        <v>1</v>
      </c>
      <c r="D45" s="122">
        <v>1.41</v>
      </c>
      <c r="E45" s="129">
        <f t="shared" si="1"/>
        <v>1.41</v>
      </c>
    </row>
    <row r="46" spans="1:5">
      <c r="A46" s="127">
        <v>7020100080</v>
      </c>
      <c r="B46" s="128" t="s">
        <v>14323</v>
      </c>
      <c r="C46" s="127" t="s">
        <v>1</v>
      </c>
      <c r="D46" s="122">
        <v>1.83</v>
      </c>
      <c r="E46" s="129">
        <f t="shared" si="1"/>
        <v>1.83</v>
      </c>
    </row>
    <row r="47" spans="1:5">
      <c r="A47" s="127">
        <v>7020100090</v>
      </c>
      <c r="B47" s="128" t="s">
        <v>14324</v>
      </c>
      <c r="C47" s="127" t="s">
        <v>3</v>
      </c>
      <c r="D47" s="122">
        <v>4.17</v>
      </c>
      <c r="E47" s="129">
        <f t="shared" si="1"/>
        <v>4.17</v>
      </c>
    </row>
    <row r="48" spans="1:5">
      <c r="A48" s="127">
        <v>7020100100</v>
      </c>
      <c r="B48" s="128" t="s">
        <v>14325</v>
      </c>
      <c r="C48" s="127" t="s">
        <v>3</v>
      </c>
      <c r="D48" s="122">
        <v>7.45</v>
      </c>
      <c r="E48" s="129">
        <f t="shared" si="1"/>
        <v>7.45</v>
      </c>
    </row>
    <row r="49" spans="1:5">
      <c r="A49" s="127">
        <v>7020100110</v>
      </c>
      <c r="B49" s="128" t="s">
        <v>14326</v>
      </c>
      <c r="C49" s="127" t="s">
        <v>3</v>
      </c>
      <c r="D49" s="122">
        <v>1.98</v>
      </c>
      <c r="E49" s="129">
        <f t="shared" si="1"/>
        <v>1.98</v>
      </c>
    </row>
    <row r="50" spans="1:5">
      <c r="A50" s="127">
        <v>7020100120</v>
      </c>
      <c r="B50" s="128" t="s">
        <v>14327</v>
      </c>
      <c r="C50" s="127" t="s">
        <v>14295</v>
      </c>
      <c r="D50" s="122">
        <v>10195.709999999999</v>
      </c>
      <c r="E50" s="129">
        <f t="shared" si="1"/>
        <v>10195.709999999999</v>
      </c>
    </row>
    <row r="51" spans="1:5">
      <c r="A51" s="127">
        <v>7020100130</v>
      </c>
      <c r="B51" s="128" t="s">
        <v>14328</v>
      </c>
      <c r="C51" s="127" t="s">
        <v>40</v>
      </c>
      <c r="D51" s="122">
        <v>481.77</v>
      </c>
      <c r="E51" s="129">
        <f t="shared" si="1"/>
        <v>481.77</v>
      </c>
    </row>
    <row r="52" spans="1:5">
      <c r="A52" s="127">
        <v>7020100140</v>
      </c>
      <c r="B52" s="128" t="s">
        <v>14329</v>
      </c>
      <c r="C52" s="127" t="s">
        <v>14286</v>
      </c>
      <c r="D52" s="122">
        <v>110.65</v>
      </c>
      <c r="E52" s="129">
        <f t="shared" si="1"/>
        <v>110.65</v>
      </c>
    </row>
    <row r="53" spans="1:5">
      <c r="A53" s="127">
        <v>7020100150</v>
      </c>
      <c r="B53" s="128" t="s">
        <v>14330</v>
      </c>
      <c r="C53" s="127" t="s">
        <v>14286</v>
      </c>
      <c r="D53" s="122">
        <v>220.89</v>
      </c>
      <c r="E53" s="129">
        <f t="shared" si="1"/>
        <v>220.89</v>
      </c>
    </row>
    <row r="54" spans="1:5">
      <c r="A54" s="127">
        <v>7020100160</v>
      </c>
      <c r="B54" s="128" t="s">
        <v>14331</v>
      </c>
      <c r="C54" s="127" t="s">
        <v>1</v>
      </c>
      <c r="D54" s="122">
        <v>0.79</v>
      </c>
      <c r="E54" s="129">
        <f t="shared" si="1"/>
        <v>0.79</v>
      </c>
    </row>
    <row r="55" spans="1:5">
      <c r="A55" s="172" t="s">
        <v>14332</v>
      </c>
      <c r="B55" s="173"/>
      <c r="C55" s="174"/>
      <c r="D55" s="175"/>
      <c r="E55" s="176"/>
    </row>
    <row r="56" spans="1:5">
      <c r="A56" s="127">
        <v>7030100010</v>
      </c>
      <c r="B56" s="128" t="s">
        <v>14333</v>
      </c>
      <c r="C56" s="127" t="s">
        <v>1</v>
      </c>
      <c r="D56" s="122">
        <v>7.52</v>
      </c>
      <c r="E56" s="129">
        <f t="shared" ref="E56:E87" si="2">ROUND((D56/(1+$J$1))*(1+$L$1),2)</f>
        <v>7.52</v>
      </c>
    </row>
    <row r="57" spans="1:5">
      <c r="A57" s="127">
        <v>7030100020</v>
      </c>
      <c r="B57" s="128" t="s">
        <v>14334</v>
      </c>
      <c r="C57" s="127" t="s">
        <v>3</v>
      </c>
      <c r="D57" s="122">
        <v>20.02</v>
      </c>
      <c r="E57" s="129">
        <f t="shared" si="2"/>
        <v>20.02</v>
      </c>
    </row>
    <row r="58" spans="1:5">
      <c r="A58" s="127">
        <v>7030100030</v>
      </c>
      <c r="B58" s="128" t="s">
        <v>14335</v>
      </c>
      <c r="C58" s="127" t="s">
        <v>1</v>
      </c>
      <c r="D58" s="122">
        <v>116.77</v>
      </c>
      <c r="E58" s="129">
        <f t="shared" si="2"/>
        <v>116.77</v>
      </c>
    </row>
    <row r="59" spans="1:5">
      <c r="A59" s="127">
        <v>7030100040</v>
      </c>
      <c r="B59" s="128" t="s">
        <v>14336</v>
      </c>
      <c r="C59" s="127" t="s">
        <v>3</v>
      </c>
      <c r="D59" s="122">
        <v>48.45</v>
      </c>
      <c r="E59" s="129">
        <f t="shared" si="2"/>
        <v>48.45</v>
      </c>
    </row>
    <row r="60" spans="1:5">
      <c r="A60" s="127">
        <v>7030100050</v>
      </c>
      <c r="B60" s="128" t="s">
        <v>14337</v>
      </c>
      <c r="C60" s="127" t="s">
        <v>2</v>
      </c>
      <c r="D60" s="122">
        <v>10.92</v>
      </c>
      <c r="E60" s="129">
        <f t="shared" si="2"/>
        <v>10.92</v>
      </c>
    </row>
    <row r="61" spans="1:5">
      <c r="A61" s="127">
        <v>7030100060</v>
      </c>
      <c r="B61" s="128" t="s">
        <v>14338</v>
      </c>
      <c r="C61" s="127" t="s">
        <v>3</v>
      </c>
      <c r="D61" s="122">
        <v>7</v>
      </c>
      <c r="E61" s="129">
        <f t="shared" si="2"/>
        <v>7</v>
      </c>
    </row>
    <row r="62" spans="1:5">
      <c r="A62" s="127">
        <v>7030100070</v>
      </c>
      <c r="B62" s="128" t="s">
        <v>14339</v>
      </c>
      <c r="C62" s="127" t="s">
        <v>3</v>
      </c>
      <c r="D62" s="122">
        <v>27.76</v>
      </c>
      <c r="E62" s="129">
        <f t="shared" si="2"/>
        <v>27.76</v>
      </c>
    </row>
    <row r="63" spans="1:5">
      <c r="A63" s="127">
        <v>7030100080</v>
      </c>
      <c r="B63" s="128" t="s">
        <v>14340</v>
      </c>
      <c r="C63" s="127" t="s">
        <v>14286</v>
      </c>
      <c r="D63" s="122">
        <v>114.86</v>
      </c>
      <c r="E63" s="129">
        <f t="shared" si="2"/>
        <v>114.86</v>
      </c>
    </row>
    <row r="64" spans="1:5">
      <c r="A64" s="127">
        <v>7030100090</v>
      </c>
      <c r="B64" s="128" t="s">
        <v>14341</v>
      </c>
      <c r="C64" s="127" t="s">
        <v>14286</v>
      </c>
      <c r="D64" s="122">
        <v>596.49</v>
      </c>
      <c r="E64" s="129">
        <f t="shared" si="2"/>
        <v>596.49</v>
      </c>
    </row>
    <row r="65" spans="1:5">
      <c r="A65" s="127">
        <v>7030100100</v>
      </c>
      <c r="B65" s="128" t="s">
        <v>14342</v>
      </c>
      <c r="C65" s="127" t="s">
        <v>14295</v>
      </c>
      <c r="D65" s="122">
        <v>403.5</v>
      </c>
      <c r="E65" s="129">
        <f t="shared" si="2"/>
        <v>403.5</v>
      </c>
    </row>
    <row r="66" spans="1:5">
      <c r="A66" s="127">
        <v>7030100110</v>
      </c>
      <c r="B66" s="128" t="s">
        <v>14343</v>
      </c>
      <c r="C66" s="127" t="s">
        <v>14286</v>
      </c>
      <c r="D66" s="122">
        <v>3.66</v>
      </c>
      <c r="E66" s="129">
        <f t="shared" si="2"/>
        <v>3.66</v>
      </c>
    </row>
    <row r="67" spans="1:5">
      <c r="A67" s="127">
        <v>7030100120</v>
      </c>
      <c r="B67" s="128" t="s">
        <v>14344</v>
      </c>
      <c r="C67" s="127" t="s">
        <v>3</v>
      </c>
      <c r="D67" s="122">
        <v>4.5199999999999996</v>
      </c>
      <c r="E67" s="129">
        <f t="shared" si="2"/>
        <v>4.5199999999999996</v>
      </c>
    </row>
    <row r="68" spans="1:5">
      <c r="A68" s="127">
        <v>7030100130</v>
      </c>
      <c r="B68" s="128" t="s">
        <v>14345</v>
      </c>
      <c r="C68" s="127" t="s">
        <v>2</v>
      </c>
      <c r="D68" s="122">
        <v>0.26</v>
      </c>
      <c r="E68" s="129">
        <f t="shared" si="2"/>
        <v>0.26</v>
      </c>
    </row>
    <row r="69" spans="1:5">
      <c r="A69" s="127">
        <v>7030100140</v>
      </c>
      <c r="B69" s="128" t="s">
        <v>14346</v>
      </c>
      <c r="C69" s="127" t="s">
        <v>2</v>
      </c>
      <c r="D69" s="122">
        <v>0.67</v>
      </c>
      <c r="E69" s="129">
        <f t="shared" si="2"/>
        <v>0.67</v>
      </c>
    </row>
    <row r="70" spans="1:5">
      <c r="A70" s="127">
        <v>7030100150</v>
      </c>
      <c r="B70" s="128" t="s">
        <v>14347</v>
      </c>
      <c r="C70" s="127" t="s">
        <v>14348</v>
      </c>
      <c r="D70" s="122">
        <v>118.08</v>
      </c>
      <c r="E70" s="129">
        <f t="shared" si="2"/>
        <v>118.08</v>
      </c>
    </row>
    <row r="71" spans="1:5">
      <c r="A71" s="127">
        <v>7030100160</v>
      </c>
      <c r="B71" s="128" t="s">
        <v>14349</v>
      </c>
      <c r="C71" s="127" t="s">
        <v>14286</v>
      </c>
      <c r="D71" s="122">
        <v>65.819999999999993</v>
      </c>
      <c r="E71" s="129">
        <f t="shared" si="2"/>
        <v>65.819999999999993</v>
      </c>
    </row>
    <row r="72" spans="1:5">
      <c r="A72" s="127">
        <v>7030100170</v>
      </c>
      <c r="B72" s="128" t="s">
        <v>14350</v>
      </c>
      <c r="C72" s="127" t="s">
        <v>14286</v>
      </c>
      <c r="D72" s="122">
        <v>292.99</v>
      </c>
      <c r="E72" s="129">
        <f t="shared" si="2"/>
        <v>292.99</v>
      </c>
    </row>
    <row r="73" spans="1:5">
      <c r="A73" s="127">
        <v>7030100180</v>
      </c>
      <c r="B73" s="128" t="s">
        <v>14351</v>
      </c>
      <c r="C73" s="127" t="s">
        <v>3</v>
      </c>
      <c r="D73" s="122">
        <v>0.46</v>
      </c>
      <c r="E73" s="129">
        <f t="shared" si="2"/>
        <v>0.46</v>
      </c>
    </row>
    <row r="74" spans="1:5">
      <c r="A74" s="127">
        <v>7030100190</v>
      </c>
      <c r="B74" s="128" t="s">
        <v>14352</v>
      </c>
      <c r="C74" s="127" t="s">
        <v>3</v>
      </c>
      <c r="D74" s="122">
        <v>1.7</v>
      </c>
      <c r="E74" s="129">
        <f t="shared" si="2"/>
        <v>1.7</v>
      </c>
    </row>
    <row r="75" spans="1:5">
      <c r="A75" s="127">
        <v>7030100200</v>
      </c>
      <c r="B75" s="128" t="s">
        <v>14353</v>
      </c>
      <c r="C75" s="127" t="s">
        <v>3</v>
      </c>
      <c r="D75" s="122">
        <v>9.18</v>
      </c>
      <c r="E75" s="129">
        <f t="shared" si="2"/>
        <v>9.18</v>
      </c>
    </row>
    <row r="76" spans="1:5">
      <c r="A76" s="127">
        <v>7030100210</v>
      </c>
      <c r="B76" s="128" t="s">
        <v>14354</v>
      </c>
      <c r="C76" s="127" t="s">
        <v>3</v>
      </c>
      <c r="D76" s="122">
        <v>0.79</v>
      </c>
      <c r="E76" s="129">
        <f t="shared" si="2"/>
        <v>0.79</v>
      </c>
    </row>
    <row r="77" spans="1:5">
      <c r="A77" s="127">
        <v>7030100220</v>
      </c>
      <c r="B77" s="128" t="s">
        <v>14355</v>
      </c>
      <c r="C77" s="127" t="s">
        <v>3</v>
      </c>
      <c r="D77" s="122">
        <v>3.15</v>
      </c>
      <c r="E77" s="129">
        <f t="shared" si="2"/>
        <v>3.15</v>
      </c>
    </row>
    <row r="78" spans="1:5">
      <c r="A78" s="127">
        <v>7030100230</v>
      </c>
      <c r="B78" s="128" t="s">
        <v>14356</v>
      </c>
      <c r="C78" s="127" t="s">
        <v>3</v>
      </c>
      <c r="D78" s="122">
        <v>0.28999999999999998</v>
      </c>
      <c r="E78" s="129">
        <f t="shared" si="2"/>
        <v>0.28999999999999998</v>
      </c>
    </row>
    <row r="79" spans="1:5">
      <c r="A79" s="127">
        <v>7030100241</v>
      </c>
      <c r="B79" s="128" t="s">
        <v>14357</v>
      </c>
      <c r="C79" s="127" t="s">
        <v>3</v>
      </c>
      <c r="D79" s="122">
        <v>20.03</v>
      </c>
      <c r="E79" s="129">
        <f t="shared" si="2"/>
        <v>20.03</v>
      </c>
    </row>
    <row r="80" spans="1:5">
      <c r="A80" s="127">
        <v>7030100250</v>
      </c>
      <c r="B80" s="128" t="s">
        <v>14358</v>
      </c>
      <c r="C80" s="127" t="s">
        <v>3</v>
      </c>
      <c r="D80" s="122">
        <v>6.33</v>
      </c>
      <c r="E80" s="129">
        <f t="shared" si="2"/>
        <v>6.33</v>
      </c>
    </row>
    <row r="81" spans="1:5">
      <c r="A81" s="127">
        <v>7030100260</v>
      </c>
      <c r="B81" s="128" t="s">
        <v>14359</v>
      </c>
      <c r="C81" s="127" t="s">
        <v>1</v>
      </c>
      <c r="D81" s="122">
        <v>10.5</v>
      </c>
      <c r="E81" s="129">
        <f t="shared" si="2"/>
        <v>10.5</v>
      </c>
    </row>
    <row r="82" spans="1:5">
      <c r="A82" s="127">
        <v>7030100270</v>
      </c>
      <c r="B82" s="128" t="s">
        <v>14360</v>
      </c>
      <c r="C82" s="127" t="s">
        <v>1</v>
      </c>
      <c r="D82" s="122">
        <v>3.28</v>
      </c>
      <c r="E82" s="129">
        <f t="shared" si="2"/>
        <v>3.28</v>
      </c>
    </row>
    <row r="83" spans="1:5">
      <c r="A83" s="127">
        <v>7030100280</v>
      </c>
      <c r="B83" s="128" t="s">
        <v>14361</v>
      </c>
      <c r="C83" s="127" t="s">
        <v>3</v>
      </c>
      <c r="D83" s="122">
        <v>3.94</v>
      </c>
      <c r="E83" s="129">
        <f t="shared" si="2"/>
        <v>3.94</v>
      </c>
    </row>
    <row r="84" spans="1:5">
      <c r="A84" s="127">
        <v>7030100291</v>
      </c>
      <c r="B84" s="128" t="s">
        <v>14362</v>
      </c>
      <c r="C84" s="127" t="s">
        <v>3</v>
      </c>
      <c r="D84" s="122">
        <v>2.08</v>
      </c>
      <c r="E84" s="129">
        <f t="shared" si="2"/>
        <v>2.08</v>
      </c>
    </row>
    <row r="85" spans="1:5">
      <c r="A85" s="127">
        <v>7030100301</v>
      </c>
      <c r="B85" s="128" t="s">
        <v>14363</v>
      </c>
      <c r="C85" s="127" t="s">
        <v>14286</v>
      </c>
      <c r="D85" s="122">
        <v>19.739999999999998</v>
      </c>
      <c r="E85" s="129">
        <f t="shared" si="2"/>
        <v>19.739999999999998</v>
      </c>
    </row>
    <row r="86" spans="1:5">
      <c r="A86" s="127">
        <v>7030100311</v>
      </c>
      <c r="B86" s="128" t="s">
        <v>14364</v>
      </c>
      <c r="C86" s="127" t="s">
        <v>14286</v>
      </c>
      <c r="D86" s="122">
        <v>39.479999999999997</v>
      </c>
      <c r="E86" s="129">
        <f t="shared" si="2"/>
        <v>39.479999999999997</v>
      </c>
    </row>
    <row r="87" spans="1:5">
      <c r="A87" s="127">
        <v>7030100312</v>
      </c>
      <c r="B87" s="128" t="s">
        <v>14365</v>
      </c>
      <c r="C87" s="127" t="s">
        <v>14286</v>
      </c>
      <c r="D87" s="122">
        <v>104.51</v>
      </c>
      <c r="E87" s="129">
        <f t="shared" si="2"/>
        <v>104.51</v>
      </c>
    </row>
    <row r="88" spans="1:5">
      <c r="A88" s="127">
        <v>7030100331</v>
      </c>
      <c r="B88" s="128" t="s">
        <v>14366</v>
      </c>
      <c r="C88" s="127" t="s">
        <v>1</v>
      </c>
      <c r="D88" s="122">
        <v>6.69</v>
      </c>
      <c r="E88" s="129">
        <f t="shared" ref="E88:E119" si="3">ROUND((D88/(1+$J$1))*(1+$L$1),2)</f>
        <v>6.69</v>
      </c>
    </row>
    <row r="89" spans="1:5">
      <c r="A89" s="127">
        <v>7030100350</v>
      </c>
      <c r="B89" s="128" t="s">
        <v>14367</v>
      </c>
      <c r="C89" s="127" t="s">
        <v>14308</v>
      </c>
      <c r="D89" s="122">
        <v>65</v>
      </c>
      <c r="E89" s="129">
        <f t="shared" si="3"/>
        <v>65</v>
      </c>
    </row>
    <row r="90" spans="1:5">
      <c r="A90" s="127">
        <v>7030100360</v>
      </c>
      <c r="B90" s="128" t="s">
        <v>14368</v>
      </c>
      <c r="C90" s="127" t="s">
        <v>7</v>
      </c>
      <c r="D90" s="122">
        <v>70.33</v>
      </c>
      <c r="E90" s="129">
        <f t="shared" si="3"/>
        <v>70.33</v>
      </c>
    </row>
    <row r="91" spans="1:5">
      <c r="A91" s="127">
        <v>7030100370</v>
      </c>
      <c r="B91" s="128" t="s">
        <v>14369</v>
      </c>
      <c r="C91" s="127" t="s">
        <v>3</v>
      </c>
      <c r="D91" s="122">
        <v>0.59</v>
      </c>
      <c r="E91" s="129">
        <f t="shared" si="3"/>
        <v>0.59</v>
      </c>
    </row>
    <row r="92" spans="1:5">
      <c r="A92" s="127">
        <v>7030100380</v>
      </c>
      <c r="B92" s="128" t="s">
        <v>14370</v>
      </c>
      <c r="C92" s="127" t="s">
        <v>3</v>
      </c>
      <c r="D92" s="122">
        <v>4.12</v>
      </c>
      <c r="E92" s="129">
        <f t="shared" si="3"/>
        <v>4.12</v>
      </c>
    </row>
    <row r="93" spans="1:5">
      <c r="A93" s="127">
        <v>7030100390</v>
      </c>
      <c r="B93" s="128" t="s">
        <v>14371</v>
      </c>
      <c r="C93" s="127" t="s">
        <v>3</v>
      </c>
      <c r="D93" s="122">
        <v>2.35</v>
      </c>
      <c r="E93" s="129">
        <f t="shared" si="3"/>
        <v>2.35</v>
      </c>
    </row>
    <row r="94" spans="1:5">
      <c r="A94" s="127">
        <v>7030100400</v>
      </c>
      <c r="B94" s="128" t="s">
        <v>14372</v>
      </c>
      <c r="C94" s="127" t="s">
        <v>7</v>
      </c>
      <c r="D94" s="122">
        <v>19.68</v>
      </c>
      <c r="E94" s="129">
        <f t="shared" si="3"/>
        <v>19.68</v>
      </c>
    </row>
    <row r="95" spans="1:5">
      <c r="A95" s="127">
        <v>7030100410</v>
      </c>
      <c r="B95" s="128" t="s">
        <v>14373</v>
      </c>
      <c r="C95" s="127" t="s">
        <v>3</v>
      </c>
      <c r="D95" s="122">
        <v>0.46</v>
      </c>
      <c r="E95" s="129">
        <f t="shared" si="3"/>
        <v>0.46</v>
      </c>
    </row>
    <row r="96" spans="1:5">
      <c r="A96" s="127">
        <v>7030100420</v>
      </c>
      <c r="B96" s="128" t="s">
        <v>14374</v>
      </c>
      <c r="C96" s="127" t="s">
        <v>3</v>
      </c>
      <c r="D96" s="122">
        <v>0.18</v>
      </c>
      <c r="E96" s="129">
        <f t="shared" si="3"/>
        <v>0.18</v>
      </c>
    </row>
    <row r="97" spans="1:5">
      <c r="A97" s="127">
        <v>7030100430</v>
      </c>
      <c r="B97" s="128" t="s">
        <v>14375</v>
      </c>
      <c r="C97" s="127" t="s">
        <v>40</v>
      </c>
      <c r="D97" s="122">
        <v>1.76</v>
      </c>
      <c r="E97" s="129">
        <f t="shared" si="3"/>
        <v>1.76</v>
      </c>
    </row>
    <row r="98" spans="1:5">
      <c r="A98" s="127">
        <v>7030100440</v>
      </c>
      <c r="B98" s="128" t="s">
        <v>14376</v>
      </c>
      <c r="C98" s="127" t="s">
        <v>1</v>
      </c>
      <c r="D98" s="122">
        <v>1.98</v>
      </c>
      <c r="E98" s="129">
        <f t="shared" si="3"/>
        <v>1.98</v>
      </c>
    </row>
    <row r="99" spans="1:5">
      <c r="A99" s="127">
        <v>7030100450</v>
      </c>
      <c r="B99" s="128" t="s">
        <v>14377</v>
      </c>
      <c r="C99" s="127" t="s">
        <v>40</v>
      </c>
      <c r="D99" s="122">
        <v>0.86</v>
      </c>
      <c r="E99" s="129">
        <f t="shared" si="3"/>
        <v>0.86</v>
      </c>
    </row>
    <row r="100" spans="1:5">
      <c r="A100" s="127">
        <v>7030100460</v>
      </c>
      <c r="B100" s="128" t="s">
        <v>14378</v>
      </c>
      <c r="C100" s="127" t="s">
        <v>40</v>
      </c>
      <c r="D100" s="122">
        <v>3.11</v>
      </c>
      <c r="E100" s="129">
        <f t="shared" si="3"/>
        <v>3.11</v>
      </c>
    </row>
    <row r="101" spans="1:5">
      <c r="A101" s="127">
        <v>7030100470</v>
      </c>
      <c r="B101" s="128" t="s">
        <v>14379</v>
      </c>
      <c r="C101" s="127" t="s">
        <v>40</v>
      </c>
      <c r="D101" s="122">
        <v>105.06</v>
      </c>
      <c r="E101" s="129">
        <f t="shared" si="3"/>
        <v>105.06</v>
      </c>
    </row>
    <row r="102" spans="1:5">
      <c r="A102" s="127">
        <v>7030100480</v>
      </c>
      <c r="B102" s="128" t="s">
        <v>14380</v>
      </c>
      <c r="C102" s="127" t="s">
        <v>40</v>
      </c>
      <c r="D102" s="122">
        <v>236.58</v>
      </c>
      <c r="E102" s="129">
        <f t="shared" si="3"/>
        <v>236.58</v>
      </c>
    </row>
    <row r="103" spans="1:5">
      <c r="A103" s="127">
        <v>7030100490</v>
      </c>
      <c r="B103" s="128" t="s">
        <v>14381</v>
      </c>
      <c r="C103" s="127" t="s">
        <v>40</v>
      </c>
      <c r="D103" s="122">
        <v>8.3699999999999992</v>
      </c>
      <c r="E103" s="129">
        <f t="shared" si="3"/>
        <v>8.3699999999999992</v>
      </c>
    </row>
    <row r="104" spans="1:5">
      <c r="A104" s="127">
        <v>7030100500</v>
      </c>
      <c r="B104" s="128" t="s">
        <v>14382</v>
      </c>
      <c r="C104" s="127" t="s">
        <v>1</v>
      </c>
      <c r="D104" s="122">
        <v>0.46</v>
      </c>
      <c r="E104" s="129">
        <f t="shared" si="3"/>
        <v>0.46</v>
      </c>
    </row>
    <row r="105" spans="1:5">
      <c r="A105" s="127">
        <v>7030100510</v>
      </c>
      <c r="B105" s="128" t="s">
        <v>14383</v>
      </c>
      <c r="C105" s="127" t="s">
        <v>3</v>
      </c>
      <c r="D105" s="122">
        <v>11.18</v>
      </c>
      <c r="E105" s="129">
        <f t="shared" si="3"/>
        <v>11.18</v>
      </c>
    </row>
    <row r="106" spans="1:5">
      <c r="A106" s="127">
        <v>7030100520</v>
      </c>
      <c r="B106" s="128" t="s">
        <v>14384</v>
      </c>
      <c r="C106" s="127" t="s">
        <v>7</v>
      </c>
      <c r="D106" s="122">
        <v>44.72</v>
      </c>
      <c r="E106" s="129">
        <f t="shared" si="3"/>
        <v>44.72</v>
      </c>
    </row>
    <row r="107" spans="1:5">
      <c r="A107" s="127">
        <v>7030100530</v>
      </c>
      <c r="B107" s="128" t="s">
        <v>14385</v>
      </c>
      <c r="C107" s="127" t="s">
        <v>3</v>
      </c>
      <c r="D107" s="122">
        <v>5.96</v>
      </c>
      <c r="E107" s="129">
        <f t="shared" si="3"/>
        <v>5.96</v>
      </c>
    </row>
    <row r="108" spans="1:5">
      <c r="A108" s="127">
        <v>7030100540</v>
      </c>
      <c r="B108" s="128" t="s">
        <v>14386</v>
      </c>
      <c r="C108" s="127" t="s">
        <v>7</v>
      </c>
      <c r="D108" s="122">
        <v>343.26</v>
      </c>
      <c r="E108" s="129">
        <f t="shared" si="3"/>
        <v>343.26</v>
      </c>
    </row>
    <row r="109" spans="1:5">
      <c r="A109" s="127">
        <v>7030100550</v>
      </c>
      <c r="B109" s="128" t="s">
        <v>14387</v>
      </c>
      <c r="C109" s="127" t="s">
        <v>7</v>
      </c>
      <c r="D109" s="122">
        <v>243.24</v>
      </c>
      <c r="E109" s="129">
        <f t="shared" si="3"/>
        <v>243.24</v>
      </c>
    </row>
    <row r="110" spans="1:5">
      <c r="A110" s="127">
        <v>7030100560</v>
      </c>
      <c r="B110" s="128" t="s">
        <v>14388</v>
      </c>
      <c r="C110" s="127" t="s">
        <v>7</v>
      </c>
      <c r="D110" s="122">
        <v>238.48</v>
      </c>
      <c r="E110" s="129">
        <f t="shared" si="3"/>
        <v>238.48</v>
      </c>
    </row>
    <row r="111" spans="1:5">
      <c r="A111" s="127">
        <v>7030100570</v>
      </c>
      <c r="B111" s="128" t="s">
        <v>14389</v>
      </c>
      <c r="C111" s="127" t="s">
        <v>3</v>
      </c>
      <c r="D111" s="122">
        <v>10.43</v>
      </c>
      <c r="E111" s="129">
        <f t="shared" si="3"/>
        <v>10.43</v>
      </c>
    </row>
    <row r="112" spans="1:5">
      <c r="A112" s="127">
        <v>7030100580</v>
      </c>
      <c r="B112" s="128" t="s">
        <v>14390</v>
      </c>
      <c r="C112" s="127" t="s">
        <v>3</v>
      </c>
      <c r="D112" s="122">
        <v>11.93</v>
      </c>
      <c r="E112" s="129">
        <f t="shared" si="3"/>
        <v>11.93</v>
      </c>
    </row>
    <row r="113" spans="1:5">
      <c r="A113" s="127">
        <v>7030100590</v>
      </c>
      <c r="B113" s="128" t="s">
        <v>14391</v>
      </c>
      <c r="C113" s="127" t="s">
        <v>3</v>
      </c>
      <c r="D113" s="122">
        <v>20.87</v>
      </c>
      <c r="E113" s="129">
        <f t="shared" si="3"/>
        <v>20.87</v>
      </c>
    </row>
    <row r="114" spans="1:5">
      <c r="A114" s="127">
        <v>7030100600</v>
      </c>
      <c r="B114" s="128" t="s">
        <v>14392</v>
      </c>
      <c r="C114" s="127" t="s">
        <v>3</v>
      </c>
      <c r="D114" s="122">
        <v>44.09</v>
      </c>
      <c r="E114" s="129">
        <f t="shared" si="3"/>
        <v>44.09</v>
      </c>
    </row>
    <row r="115" spans="1:5">
      <c r="A115" s="127">
        <v>7030100610</v>
      </c>
      <c r="B115" s="128" t="s">
        <v>14393</v>
      </c>
      <c r="C115" s="127" t="s">
        <v>14286</v>
      </c>
      <c r="D115" s="122">
        <v>15.49</v>
      </c>
      <c r="E115" s="129">
        <f t="shared" si="3"/>
        <v>15.49</v>
      </c>
    </row>
    <row r="116" spans="1:5">
      <c r="A116" s="127">
        <v>7030100620</v>
      </c>
      <c r="B116" s="128" t="s">
        <v>14394</v>
      </c>
      <c r="C116" s="127" t="s">
        <v>3</v>
      </c>
      <c r="D116" s="122">
        <v>10.9</v>
      </c>
      <c r="E116" s="129">
        <f t="shared" si="3"/>
        <v>10.9</v>
      </c>
    </row>
    <row r="117" spans="1:5">
      <c r="A117" s="127">
        <v>7030100630</v>
      </c>
      <c r="B117" s="128" t="s">
        <v>14395</v>
      </c>
      <c r="C117" s="127" t="s">
        <v>3</v>
      </c>
      <c r="D117" s="122">
        <v>7.44</v>
      </c>
      <c r="E117" s="129">
        <f t="shared" si="3"/>
        <v>7.44</v>
      </c>
    </row>
    <row r="118" spans="1:5">
      <c r="A118" s="127">
        <v>7030100640</v>
      </c>
      <c r="B118" s="128" t="s">
        <v>14396</v>
      </c>
      <c r="C118" s="127" t="s">
        <v>3</v>
      </c>
      <c r="D118" s="122">
        <v>19.38</v>
      </c>
      <c r="E118" s="129">
        <f t="shared" si="3"/>
        <v>19.38</v>
      </c>
    </row>
    <row r="119" spans="1:5">
      <c r="A119" s="127">
        <v>7030100650</v>
      </c>
      <c r="B119" s="128" t="s">
        <v>14397</v>
      </c>
      <c r="C119" s="127" t="s">
        <v>3</v>
      </c>
      <c r="D119" s="122">
        <v>8.43</v>
      </c>
      <c r="E119" s="129">
        <f t="shared" si="3"/>
        <v>8.43</v>
      </c>
    </row>
    <row r="120" spans="1:5">
      <c r="A120" s="127">
        <v>7030100660</v>
      </c>
      <c r="B120" s="128" t="s">
        <v>14398</v>
      </c>
      <c r="C120" s="127" t="s">
        <v>1</v>
      </c>
      <c r="D120" s="122">
        <v>1.05</v>
      </c>
      <c r="E120" s="129">
        <f t="shared" ref="E120:E150" si="4">ROUND((D120/(1+$J$1))*(1+$L$1),2)</f>
        <v>1.05</v>
      </c>
    </row>
    <row r="121" spans="1:5">
      <c r="A121" s="127">
        <v>7030100670</v>
      </c>
      <c r="B121" s="128" t="s">
        <v>14399</v>
      </c>
      <c r="C121" s="127" t="s">
        <v>3</v>
      </c>
      <c r="D121" s="122">
        <v>3.94</v>
      </c>
      <c r="E121" s="129">
        <f t="shared" si="4"/>
        <v>3.94</v>
      </c>
    </row>
    <row r="122" spans="1:5">
      <c r="A122" s="127">
        <v>7030100680</v>
      </c>
      <c r="B122" s="128" t="s">
        <v>14400</v>
      </c>
      <c r="C122" s="127" t="s">
        <v>1</v>
      </c>
      <c r="D122" s="122">
        <v>1.97</v>
      </c>
      <c r="E122" s="129">
        <f t="shared" si="4"/>
        <v>1.97</v>
      </c>
    </row>
    <row r="123" spans="1:5">
      <c r="A123" s="127">
        <v>7030100690</v>
      </c>
      <c r="B123" s="128" t="s">
        <v>14401</v>
      </c>
      <c r="C123" s="127" t="s">
        <v>3</v>
      </c>
      <c r="D123" s="122">
        <v>15.49</v>
      </c>
      <c r="E123" s="129">
        <f t="shared" si="4"/>
        <v>15.49</v>
      </c>
    </row>
    <row r="124" spans="1:5">
      <c r="A124" s="127">
        <v>7030100700</v>
      </c>
      <c r="B124" s="128" t="s">
        <v>14402</v>
      </c>
      <c r="C124" s="127" t="s">
        <v>3</v>
      </c>
      <c r="D124" s="122">
        <v>22.05</v>
      </c>
      <c r="E124" s="129">
        <f t="shared" si="4"/>
        <v>22.05</v>
      </c>
    </row>
    <row r="125" spans="1:5">
      <c r="A125" s="127">
        <v>7030100710</v>
      </c>
      <c r="B125" s="128" t="s">
        <v>14403</v>
      </c>
      <c r="C125" s="127" t="s">
        <v>3</v>
      </c>
      <c r="D125" s="122">
        <v>7.74</v>
      </c>
      <c r="E125" s="129">
        <f t="shared" si="4"/>
        <v>7.74</v>
      </c>
    </row>
    <row r="126" spans="1:5">
      <c r="A126" s="127">
        <v>7030100720</v>
      </c>
      <c r="B126" s="128" t="s">
        <v>14404</v>
      </c>
      <c r="C126" s="127" t="s">
        <v>1</v>
      </c>
      <c r="D126" s="122">
        <v>11.02</v>
      </c>
      <c r="E126" s="129">
        <f t="shared" si="4"/>
        <v>11.02</v>
      </c>
    </row>
    <row r="127" spans="1:5">
      <c r="A127" s="127">
        <v>7030100730</v>
      </c>
      <c r="B127" s="128" t="s">
        <v>14405</v>
      </c>
      <c r="C127" s="127" t="s">
        <v>3</v>
      </c>
      <c r="D127" s="122">
        <v>10.82</v>
      </c>
      <c r="E127" s="129">
        <f t="shared" si="4"/>
        <v>10.82</v>
      </c>
    </row>
    <row r="128" spans="1:5">
      <c r="A128" s="127">
        <v>7030100740</v>
      </c>
      <c r="B128" s="128" t="s">
        <v>14406</v>
      </c>
      <c r="C128" s="127" t="s">
        <v>14286</v>
      </c>
      <c r="D128" s="122">
        <v>12.45</v>
      </c>
      <c r="E128" s="129">
        <f t="shared" si="4"/>
        <v>12.45</v>
      </c>
    </row>
    <row r="129" spans="1:5">
      <c r="A129" s="127">
        <v>7030100750</v>
      </c>
      <c r="B129" s="128" t="s">
        <v>14407</v>
      </c>
      <c r="C129" s="127" t="s">
        <v>3</v>
      </c>
      <c r="D129" s="122">
        <v>7.35</v>
      </c>
      <c r="E129" s="129">
        <f t="shared" si="4"/>
        <v>7.35</v>
      </c>
    </row>
    <row r="130" spans="1:5">
      <c r="A130" s="127">
        <v>7030100760</v>
      </c>
      <c r="B130" s="128" t="s">
        <v>14408</v>
      </c>
      <c r="C130" s="127" t="s">
        <v>1</v>
      </c>
      <c r="D130" s="122">
        <v>44.09</v>
      </c>
      <c r="E130" s="129">
        <f t="shared" si="4"/>
        <v>44.09</v>
      </c>
    </row>
    <row r="131" spans="1:5">
      <c r="A131" s="127">
        <v>7030100770</v>
      </c>
      <c r="B131" s="128" t="s">
        <v>14409</v>
      </c>
      <c r="C131" s="127" t="s">
        <v>3</v>
      </c>
      <c r="D131" s="122">
        <v>8.93</v>
      </c>
      <c r="E131" s="129">
        <f t="shared" si="4"/>
        <v>8.93</v>
      </c>
    </row>
    <row r="132" spans="1:5">
      <c r="A132" s="127">
        <v>7030100780</v>
      </c>
      <c r="B132" s="128" t="s">
        <v>14410</v>
      </c>
      <c r="C132" s="127" t="s">
        <v>14286</v>
      </c>
      <c r="D132" s="122">
        <v>8.5399999999999991</v>
      </c>
      <c r="E132" s="129">
        <f t="shared" si="4"/>
        <v>8.5399999999999991</v>
      </c>
    </row>
    <row r="133" spans="1:5">
      <c r="A133" s="127">
        <v>7030100790</v>
      </c>
      <c r="B133" s="128" t="s">
        <v>14411</v>
      </c>
      <c r="C133" s="127" t="s">
        <v>3</v>
      </c>
      <c r="D133" s="122">
        <v>5.21</v>
      </c>
      <c r="E133" s="129">
        <f t="shared" si="4"/>
        <v>5.21</v>
      </c>
    </row>
    <row r="134" spans="1:5">
      <c r="A134" s="127">
        <v>7030100800</v>
      </c>
      <c r="B134" s="128" t="s">
        <v>14412</v>
      </c>
      <c r="C134" s="127" t="s">
        <v>3</v>
      </c>
      <c r="D134" s="122">
        <v>14.91</v>
      </c>
      <c r="E134" s="129">
        <f t="shared" si="4"/>
        <v>14.91</v>
      </c>
    </row>
    <row r="135" spans="1:5">
      <c r="A135" s="127">
        <v>7030100810</v>
      </c>
      <c r="B135" s="128" t="s">
        <v>14413</v>
      </c>
      <c r="C135" s="127" t="s">
        <v>14286</v>
      </c>
      <c r="D135" s="122">
        <v>31.06</v>
      </c>
      <c r="E135" s="129">
        <f t="shared" si="4"/>
        <v>31.06</v>
      </c>
    </row>
    <row r="136" spans="1:5">
      <c r="A136" s="127">
        <v>7030100820</v>
      </c>
      <c r="B136" s="128" t="s">
        <v>14414</v>
      </c>
      <c r="C136" s="127" t="s">
        <v>14286</v>
      </c>
      <c r="D136" s="122">
        <v>60.88</v>
      </c>
      <c r="E136" s="129">
        <f t="shared" si="4"/>
        <v>60.88</v>
      </c>
    </row>
    <row r="137" spans="1:5">
      <c r="A137" s="127">
        <v>7030100830</v>
      </c>
      <c r="B137" s="128" t="s">
        <v>14415</v>
      </c>
      <c r="C137" s="127" t="s">
        <v>14286</v>
      </c>
      <c r="D137" s="122">
        <v>11.29</v>
      </c>
      <c r="E137" s="129">
        <f t="shared" si="4"/>
        <v>11.29</v>
      </c>
    </row>
    <row r="138" spans="1:5">
      <c r="A138" s="127">
        <v>7030100840</v>
      </c>
      <c r="B138" s="128" t="s">
        <v>14416</v>
      </c>
      <c r="C138" s="127" t="s">
        <v>1</v>
      </c>
      <c r="D138" s="122">
        <v>8.18</v>
      </c>
      <c r="E138" s="129">
        <f t="shared" si="4"/>
        <v>8.18</v>
      </c>
    </row>
    <row r="139" spans="1:5">
      <c r="A139" s="127">
        <v>7030100850</v>
      </c>
      <c r="B139" s="128" t="s">
        <v>14417</v>
      </c>
      <c r="C139" s="127" t="s">
        <v>1</v>
      </c>
      <c r="D139" s="122">
        <v>11.49</v>
      </c>
      <c r="E139" s="129">
        <f t="shared" si="4"/>
        <v>11.49</v>
      </c>
    </row>
    <row r="140" spans="1:5">
      <c r="A140" s="127">
        <v>7030100860</v>
      </c>
      <c r="B140" s="128" t="s">
        <v>14418</v>
      </c>
      <c r="C140" s="127" t="s">
        <v>1</v>
      </c>
      <c r="D140" s="122">
        <v>17.48</v>
      </c>
      <c r="E140" s="129">
        <f t="shared" si="4"/>
        <v>17.48</v>
      </c>
    </row>
    <row r="141" spans="1:5">
      <c r="A141" s="127">
        <v>7030100870</v>
      </c>
      <c r="B141" s="128" t="s">
        <v>14419</v>
      </c>
      <c r="C141" s="127" t="s">
        <v>7</v>
      </c>
      <c r="D141" s="122">
        <v>52.87</v>
      </c>
      <c r="E141" s="129">
        <f t="shared" si="4"/>
        <v>52.87</v>
      </c>
    </row>
    <row r="142" spans="1:5">
      <c r="A142" s="127">
        <v>7030100880</v>
      </c>
      <c r="B142" s="128" t="s">
        <v>14420</v>
      </c>
      <c r="C142" s="127" t="s">
        <v>3</v>
      </c>
      <c r="D142" s="122">
        <v>52.48</v>
      </c>
      <c r="E142" s="129">
        <f t="shared" si="4"/>
        <v>52.48</v>
      </c>
    </row>
    <row r="143" spans="1:5">
      <c r="A143" s="127">
        <v>7030100890</v>
      </c>
      <c r="B143" s="128" t="s">
        <v>14421</v>
      </c>
      <c r="C143" s="127" t="s">
        <v>3</v>
      </c>
      <c r="D143" s="122">
        <v>17.059999999999999</v>
      </c>
      <c r="E143" s="129">
        <f t="shared" si="4"/>
        <v>17.059999999999999</v>
      </c>
    </row>
    <row r="144" spans="1:5">
      <c r="A144" s="127">
        <v>7030100900</v>
      </c>
      <c r="B144" s="128" t="s">
        <v>14422</v>
      </c>
      <c r="C144" s="127" t="s">
        <v>14286</v>
      </c>
      <c r="D144" s="122">
        <v>3630</v>
      </c>
      <c r="E144" s="129">
        <f t="shared" si="4"/>
        <v>3630</v>
      </c>
    </row>
    <row r="145" spans="1:5">
      <c r="A145" s="127">
        <v>7030100910</v>
      </c>
      <c r="B145" s="128" t="s">
        <v>14423</v>
      </c>
      <c r="C145" s="127" t="s">
        <v>7</v>
      </c>
      <c r="D145" s="122">
        <v>52.48</v>
      </c>
      <c r="E145" s="129">
        <f t="shared" si="4"/>
        <v>52.48</v>
      </c>
    </row>
    <row r="146" spans="1:5">
      <c r="A146" s="127">
        <v>7030100920</v>
      </c>
      <c r="B146" s="128" t="s">
        <v>14424</v>
      </c>
      <c r="C146" s="127" t="s">
        <v>3</v>
      </c>
      <c r="D146" s="122">
        <v>57.26</v>
      </c>
      <c r="E146" s="129">
        <f t="shared" si="4"/>
        <v>57.26</v>
      </c>
    </row>
    <row r="147" spans="1:5">
      <c r="A147" s="127">
        <v>7030100930</v>
      </c>
      <c r="B147" s="128" t="s">
        <v>14425</v>
      </c>
      <c r="C147" s="127" t="s">
        <v>3</v>
      </c>
      <c r="D147" s="122">
        <v>2.2599999999999998</v>
      </c>
      <c r="E147" s="129">
        <f t="shared" si="4"/>
        <v>2.2599999999999998</v>
      </c>
    </row>
    <row r="148" spans="1:5">
      <c r="A148" s="127">
        <v>7030100940</v>
      </c>
      <c r="B148" s="128" t="s">
        <v>14426</v>
      </c>
      <c r="C148" s="127" t="s">
        <v>14286</v>
      </c>
      <c r="D148" s="122">
        <v>11</v>
      </c>
      <c r="E148" s="129">
        <f t="shared" si="4"/>
        <v>11</v>
      </c>
    </row>
    <row r="149" spans="1:5">
      <c r="A149" s="127">
        <v>7030100950</v>
      </c>
      <c r="B149" s="128" t="s">
        <v>14427</v>
      </c>
      <c r="C149" s="127" t="s">
        <v>3</v>
      </c>
      <c r="D149" s="122">
        <v>275.01</v>
      </c>
      <c r="E149" s="129">
        <f t="shared" si="4"/>
        <v>275.01</v>
      </c>
    </row>
    <row r="150" spans="1:5">
      <c r="A150" s="127">
        <v>7030100960</v>
      </c>
      <c r="B150" s="128" t="s">
        <v>14428</v>
      </c>
      <c r="C150" s="127" t="s">
        <v>1</v>
      </c>
      <c r="D150" s="122">
        <v>17.579999999999998</v>
      </c>
      <c r="E150" s="129">
        <f t="shared" si="4"/>
        <v>17.579999999999998</v>
      </c>
    </row>
    <row r="151" spans="1:5">
      <c r="A151" s="172" t="s">
        <v>14429</v>
      </c>
      <c r="B151" s="173"/>
      <c r="C151" s="174"/>
      <c r="D151" s="175"/>
      <c r="E151" s="176"/>
    </row>
    <row r="152" spans="1:5">
      <c r="A152" s="127">
        <v>7040100010</v>
      </c>
      <c r="B152" s="128" t="s">
        <v>14430</v>
      </c>
      <c r="C152" s="127" t="s">
        <v>7</v>
      </c>
      <c r="D152" s="122">
        <v>39.36</v>
      </c>
      <c r="E152" s="129">
        <f t="shared" ref="E152:E196" si="5">ROUND((D152/(1+$J$1))*(1+$L$1),2)</f>
        <v>39.36</v>
      </c>
    </row>
    <row r="153" spans="1:5">
      <c r="A153" s="127">
        <v>7040100020</v>
      </c>
      <c r="B153" s="128" t="s">
        <v>14431</v>
      </c>
      <c r="C153" s="127" t="s">
        <v>7</v>
      </c>
      <c r="D153" s="122">
        <v>45.26</v>
      </c>
      <c r="E153" s="129">
        <f t="shared" si="5"/>
        <v>45.26</v>
      </c>
    </row>
    <row r="154" spans="1:5">
      <c r="A154" s="127">
        <v>7040100030</v>
      </c>
      <c r="B154" s="128" t="s">
        <v>14432</v>
      </c>
      <c r="C154" s="127" t="s">
        <v>7</v>
      </c>
      <c r="D154" s="122">
        <v>92.89</v>
      </c>
      <c r="E154" s="129">
        <f t="shared" si="5"/>
        <v>92.89</v>
      </c>
    </row>
    <row r="155" spans="1:5">
      <c r="A155" s="127">
        <v>7040100040</v>
      </c>
      <c r="B155" s="128" t="s">
        <v>14433</v>
      </c>
      <c r="C155" s="127" t="s">
        <v>7</v>
      </c>
      <c r="D155" s="122">
        <v>45.92</v>
      </c>
      <c r="E155" s="129">
        <f t="shared" si="5"/>
        <v>45.92</v>
      </c>
    </row>
    <row r="156" spans="1:5">
      <c r="A156" s="127">
        <v>7040100050</v>
      </c>
      <c r="B156" s="128" t="s">
        <v>14434</v>
      </c>
      <c r="C156" s="127" t="s">
        <v>7</v>
      </c>
      <c r="D156" s="122">
        <v>57.73</v>
      </c>
      <c r="E156" s="129">
        <f t="shared" si="5"/>
        <v>57.73</v>
      </c>
    </row>
    <row r="157" spans="1:5">
      <c r="A157" s="127">
        <v>7040100060</v>
      </c>
      <c r="B157" s="128" t="s">
        <v>14435</v>
      </c>
      <c r="C157" s="127" t="s">
        <v>7</v>
      </c>
      <c r="D157" s="122">
        <v>9.94</v>
      </c>
      <c r="E157" s="129">
        <f t="shared" si="5"/>
        <v>9.94</v>
      </c>
    </row>
    <row r="158" spans="1:5">
      <c r="A158" s="127">
        <v>7040100070</v>
      </c>
      <c r="B158" s="128" t="s">
        <v>14436</v>
      </c>
      <c r="C158" s="127" t="s">
        <v>7</v>
      </c>
      <c r="D158" s="122">
        <v>13.79</v>
      </c>
      <c r="E158" s="129">
        <f t="shared" si="5"/>
        <v>13.79</v>
      </c>
    </row>
    <row r="159" spans="1:5">
      <c r="A159" s="127">
        <v>7040100080</v>
      </c>
      <c r="B159" s="128" t="s">
        <v>14437</v>
      </c>
      <c r="C159" s="127" t="s">
        <v>7</v>
      </c>
      <c r="D159" s="122">
        <v>19.88</v>
      </c>
      <c r="E159" s="129">
        <f t="shared" si="5"/>
        <v>19.88</v>
      </c>
    </row>
    <row r="160" spans="1:5">
      <c r="A160" s="127">
        <v>7040100090</v>
      </c>
      <c r="B160" s="128" t="s">
        <v>14438</v>
      </c>
      <c r="C160" s="127" t="s">
        <v>7</v>
      </c>
      <c r="D160" s="122">
        <v>17.309999999999999</v>
      </c>
      <c r="E160" s="129">
        <f t="shared" si="5"/>
        <v>17.309999999999999</v>
      </c>
    </row>
    <row r="161" spans="1:5">
      <c r="A161" s="127">
        <v>7040100100</v>
      </c>
      <c r="B161" s="128" t="s">
        <v>14439</v>
      </c>
      <c r="C161" s="127" t="s">
        <v>7</v>
      </c>
      <c r="D161" s="122">
        <v>23.47</v>
      </c>
      <c r="E161" s="129">
        <f t="shared" si="5"/>
        <v>23.47</v>
      </c>
    </row>
    <row r="162" spans="1:5">
      <c r="A162" s="127">
        <v>7040100110</v>
      </c>
      <c r="B162" s="128" t="s">
        <v>14440</v>
      </c>
      <c r="C162" s="127" t="s">
        <v>7</v>
      </c>
      <c r="D162" s="122">
        <v>1279.44</v>
      </c>
      <c r="E162" s="129">
        <f t="shared" si="5"/>
        <v>1279.44</v>
      </c>
    </row>
    <row r="163" spans="1:5">
      <c r="A163" s="127">
        <v>7040100120</v>
      </c>
      <c r="B163" s="128" t="s">
        <v>14441</v>
      </c>
      <c r="C163" s="127" t="s">
        <v>7</v>
      </c>
      <c r="D163" s="122">
        <v>784.88</v>
      </c>
      <c r="E163" s="129">
        <f t="shared" si="5"/>
        <v>784.88</v>
      </c>
    </row>
    <row r="164" spans="1:5">
      <c r="A164" s="127">
        <v>7040100130</v>
      </c>
      <c r="B164" s="128" t="s">
        <v>14442</v>
      </c>
      <c r="C164" s="127" t="s">
        <v>7</v>
      </c>
      <c r="D164" s="122">
        <v>914.5</v>
      </c>
      <c r="E164" s="129">
        <f t="shared" si="5"/>
        <v>914.5</v>
      </c>
    </row>
    <row r="165" spans="1:5">
      <c r="A165" s="127">
        <v>7040100140</v>
      </c>
      <c r="B165" s="128" t="s">
        <v>14443</v>
      </c>
      <c r="C165" s="127" t="s">
        <v>7</v>
      </c>
      <c r="D165" s="122">
        <v>471.69</v>
      </c>
      <c r="E165" s="129">
        <f t="shared" si="5"/>
        <v>471.69</v>
      </c>
    </row>
    <row r="166" spans="1:5">
      <c r="A166" s="127">
        <v>7040100150</v>
      </c>
      <c r="B166" s="128" t="s">
        <v>14444</v>
      </c>
      <c r="C166" s="127" t="s">
        <v>7</v>
      </c>
      <c r="D166" s="122">
        <v>29.07</v>
      </c>
      <c r="E166" s="129">
        <f t="shared" si="5"/>
        <v>29.07</v>
      </c>
    </row>
    <row r="167" spans="1:5">
      <c r="A167" s="127">
        <v>7040100160</v>
      </c>
      <c r="B167" s="128" t="s">
        <v>14445</v>
      </c>
      <c r="C167" s="127" t="s">
        <v>7</v>
      </c>
      <c r="D167" s="122">
        <v>66.06</v>
      </c>
      <c r="E167" s="129">
        <f t="shared" si="5"/>
        <v>66.06</v>
      </c>
    </row>
    <row r="168" spans="1:5">
      <c r="A168" s="127">
        <v>7040100170</v>
      </c>
      <c r="B168" s="128" t="s">
        <v>14446</v>
      </c>
      <c r="C168" s="127" t="s">
        <v>7</v>
      </c>
      <c r="D168" s="122">
        <v>87.12</v>
      </c>
      <c r="E168" s="129">
        <f t="shared" si="5"/>
        <v>87.12</v>
      </c>
    </row>
    <row r="169" spans="1:5">
      <c r="A169" s="127">
        <v>7040100180</v>
      </c>
      <c r="B169" s="128" t="s">
        <v>14447</v>
      </c>
      <c r="C169" s="127" t="s">
        <v>7</v>
      </c>
      <c r="D169" s="122">
        <v>6.56</v>
      </c>
      <c r="E169" s="129">
        <f t="shared" si="5"/>
        <v>6.56</v>
      </c>
    </row>
    <row r="170" spans="1:5">
      <c r="A170" s="127">
        <v>7040100190</v>
      </c>
      <c r="B170" s="128" t="s">
        <v>14448</v>
      </c>
      <c r="C170" s="127" t="s">
        <v>7</v>
      </c>
      <c r="D170" s="122">
        <v>6.56</v>
      </c>
      <c r="E170" s="129">
        <f t="shared" si="5"/>
        <v>6.56</v>
      </c>
    </row>
    <row r="171" spans="1:5">
      <c r="A171" s="127">
        <v>7040100200</v>
      </c>
      <c r="B171" s="128" t="s">
        <v>14449</v>
      </c>
      <c r="C171" s="127" t="s">
        <v>7</v>
      </c>
      <c r="D171" s="122">
        <v>3.18</v>
      </c>
      <c r="E171" s="129">
        <f t="shared" si="5"/>
        <v>3.18</v>
      </c>
    </row>
    <row r="172" spans="1:5">
      <c r="A172" s="127">
        <v>7040100210</v>
      </c>
      <c r="B172" s="128" t="s">
        <v>14450</v>
      </c>
      <c r="C172" s="127" t="s">
        <v>7</v>
      </c>
      <c r="D172" s="122">
        <v>45.92</v>
      </c>
      <c r="E172" s="129">
        <f t="shared" si="5"/>
        <v>45.92</v>
      </c>
    </row>
    <row r="173" spans="1:5">
      <c r="A173" s="127">
        <v>7040100220</v>
      </c>
      <c r="B173" s="128" t="s">
        <v>14451</v>
      </c>
      <c r="C173" s="127" t="s">
        <v>7</v>
      </c>
      <c r="D173" s="122">
        <v>18.47</v>
      </c>
      <c r="E173" s="129">
        <f t="shared" si="5"/>
        <v>18.47</v>
      </c>
    </row>
    <row r="174" spans="1:5">
      <c r="A174" s="127">
        <v>7040100230</v>
      </c>
      <c r="B174" s="128" t="s">
        <v>14452</v>
      </c>
      <c r="C174" s="127" t="s">
        <v>7</v>
      </c>
      <c r="D174" s="122">
        <v>23.52</v>
      </c>
      <c r="E174" s="129">
        <f t="shared" si="5"/>
        <v>23.52</v>
      </c>
    </row>
    <row r="175" spans="1:5">
      <c r="A175" s="127">
        <v>7040100240</v>
      </c>
      <c r="B175" s="128" t="s">
        <v>14453</v>
      </c>
      <c r="C175" s="127" t="s">
        <v>7</v>
      </c>
      <c r="D175" s="122">
        <v>64.510000000000005</v>
      </c>
      <c r="E175" s="129">
        <f t="shared" si="5"/>
        <v>64.510000000000005</v>
      </c>
    </row>
    <row r="176" spans="1:5">
      <c r="A176" s="127">
        <v>7040100250</v>
      </c>
      <c r="B176" s="128" t="s">
        <v>14454</v>
      </c>
      <c r="C176" s="127" t="s">
        <v>7</v>
      </c>
      <c r="D176" s="122">
        <v>67.77</v>
      </c>
      <c r="E176" s="129">
        <f t="shared" si="5"/>
        <v>67.77</v>
      </c>
    </row>
    <row r="177" spans="1:5">
      <c r="A177" s="127">
        <v>7040100260</v>
      </c>
      <c r="B177" s="128" t="s">
        <v>14455</v>
      </c>
      <c r="C177" s="127" t="s">
        <v>7</v>
      </c>
      <c r="D177" s="122">
        <v>87.92</v>
      </c>
      <c r="E177" s="129">
        <f t="shared" si="5"/>
        <v>87.92</v>
      </c>
    </row>
    <row r="178" spans="1:5">
      <c r="A178" s="127">
        <v>7040100270</v>
      </c>
      <c r="B178" s="128" t="s">
        <v>14456</v>
      </c>
      <c r="C178" s="127" t="s">
        <v>7</v>
      </c>
      <c r="D178" s="122">
        <v>36.71</v>
      </c>
      <c r="E178" s="129">
        <f t="shared" si="5"/>
        <v>36.71</v>
      </c>
    </row>
    <row r="179" spans="1:5">
      <c r="A179" s="127">
        <v>7040100280</v>
      </c>
      <c r="B179" s="128" t="s">
        <v>14457</v>
      </c>
      <c r="C179" s="127" t="s">
        <v>7</v>
      </c>
      <c r="D179" s="122">
        <v>83.87</v>
      </c>
      <c r="E179" s="129">
        <f t="shared" si="5"/>
        <v>83.87</v>
      </c>
    </row>
    <row r="180" spans="1:5">
      <c r="A180" s="127">
        <v>7040100290</v>
      </c>
      <c r="B180" s="128" t="s">
        <v>14458</v>
      </c>
      <c r="C180" s="127" t="s">
        <v>7</v>
      </c>
      <c r="D180" s="122">
        <v>42.9</v>
      </c>
      <c r="E180" s="129">
        <f t="shared" si="5"/>
        <v>42.9</v>
      </c>
    </row>
    <row r="181" spans="1:5">
      <c r="A181" s="127">
        <v>7040100300</v>
      </c>
      <c r="B181" s="128" t="s">
        <v>14459</v>
      </c>
      <c r="C181" s="127" t="s">
        <v>7</v>
      </c>
      <c r="D181" s="122">
        <v>39.07</v>
      </c>
      <c r="E181" s="129">
        <f t="shared" si="5"/>
        <v>39.07</v>
      </c>
    </row>
    <row r="182" spans="1:5">
      <c r="A182" s="127">
        <v>7040100310</v>
      </c>
      <c r="B182" s="128" t="s">
        <v>14460</v>
      </c>
      <c r="C182" s="127" t="s">
        <v>7</v>
      </c>
      <c r="D182" s="122">
        <v>4.46</v>
      </c>
      <c r="E182" s="129">
        <f t="shared" si="5"/>
        <v>4.46</v>
      </c>
    </row>
    <row r="183" spans="1:5">
      <c r="A183" s="127">
        <v>7040100320</v>
      </c>
      <c r="B183" s="128" t="s">
        <v>14461</v>
      </c>
      <c r="C183" s="127" t="s">
        <v>7</v>
      </c>
      <c r="D183" s="122">
        <v>16.600000000000001</v>
      </c>
      <c r="E183" s="129">
        <f t="shared" si="5"/>
        <v>16.600000000000001</v>
      </c>
    </row>
    <row r="184" spans="1:5">
      <c r="A184" s="127">
        <v>7040100330</v>
      </c>
      <c r="B184" s="128" t="s">
        <v>14462</v>
      </c>
      <c r="C184" s="127" t="s">
        <v>7</v>
      </c>
      <c r="D184" s="122">
        <v>9.23</v>
      </c>
      <c r="E184" s="129">
        <f t="shared" si="5"/>
        <v>9.23</v>
      </c>
    </row>
    <row r="185" spans="1:5">
      <c r="A185" s="127">
        <v>7040100340</v>
      </c>
      <c r="B185" s="128" t="s">
        <v>14463</v>
      </c>
      <c r="C185" s="127" t="s">
        <v>7</v>
      </c>
      <c r="D185" s="122">
        <v>7.69</v>
      </c>
      <c r="E185" s="129">
        <f t="shared" si="5"/>
        <v>7.69</v>
      </c>
    </row>
    <row r="186" spans="1:5">
      <c r="A186" s="127">
        <v>7040100350</v>
      </c>
      <c r="B186" s="128" t="s">
        <v>14464</v>
      </c>
      <c r="C186" s="127" t="s">
        <v>7</v>
      </c>
      <c r="D186" s="122">
        <v>2.44</v>
      </c>
      <c r="E186" s="129">
        <f t="shared" si="5"/>
        <v>2.44</v>
      </c>
    </row>
    <row r="187" spans="1:5">
      <c r="A187" s="127">
        <v>7040100360</v>
      </c>
      <c r="B187" s="128" t="s">
        <v>14465</v>
      </c>
      <c r="C187" s="127" t="s">
        <v>7</v>
      </c>
      <c r="D187" s="122">
        <v>10.23</v>
      </c>
      <c r="E187" s="129">
        <f t="shared" si="5"/>
        <v>10.23</v>
      </c>
    </row>
    <row r="188" spans="1:5">
      <c r="A188" s="127">
        <v>7040100370</v>
      </c>
      <c r="B188" s="128" t="s">
        <v>14466</v>
      </c>
      <c r="C188" s="127" t="s">
        <v>7</v>
      </c>
      <c r="D188" s="122">
        <v>25.06</v>
      </c>
      <c r="E188" s="129">
        <f t="shared" si="5"/>
        <v>25.06</v>
      </c>
    </row>
    <row r="189" spans="1:5">
      <c r="A189" s="127">
        <v>7040100380</v>
      </c>
      <c r="B189" s="128" t="s">
        <v>14467</v>
      </c>
      <c r="C189" s="127" t="s">
        <v>14468</v>
      </c>
      <c r="D189" s="122">
        <v>0.77</v>
      </c>
      <c r="E189" s="129">
        <f t="shared" si="5"/>
        <v>0.77</v>
      </c>
    </row>
    <row r="190" spans="1:5">
      <c r="A190" s="127">
        <v>7040100390</v>
      </c>
      <c r="B190" s="128" t="s">
        <v>14469</v>
      </c>
      <c r="C190" s="127" t="s">
        <v>14468</v>
      </c>
      <c r="D190" s="122">
        <v>0.86</v>
      </c>
      <c r="E190" s="129">
        <f t="shared" si="5"/>
        <v>0.86</v>
      </c>
    </row>
    <row r="191" spans="1:5">
      <c r="A191" s="127">
        <v>7040100400</v>
      </c>
      <c r="B191" s="128" t="s">
        <v>14470</v>
      </c>
      <c r="C191" s="127" t="s">
        <v>7</v>
      </c>
      <c r="D191" s="122">
        <v>0.91</v>
      </c>
      <c r="E191" s="129">
        <f t="shared" si="5"/>
        <v>0.91</v>
      </c>
    </row>
    <row r="192" spans="1:5">
      <c r="A192" s="127">
        <v>7040100410</v>
      </c>
      <c r="B192" s="128" t="s">
        <v>14471</v>
      </c>
      <c r="C192" s="127" t="s">
        <v>7</v>
      </c>
      <c r="D192" s="122">
        <v>11.18</v>
      </c>
      <c r="E192" s="129">
        <f t="shared" si="5"/>
        <v>11.18</v>
      </c>
    </row>
    <row r="193" spans="1:5">
      <c r="A193" s="127">
        <v>7040100420</v>
      </c>
      <c r="B193" s="128" t="s">
        <v>14472</v>
      </c>
      <c r="C193" s="127" t="s">
        <v>7</v>
      </c>
      <c r="D193" s="122">
        <v>19.68</v>
      </c>
      <c r="E193" s="129">
        <f t="shared" si="5"/>
        <v>19.68</v>
      </c>
    </row>
    <row r="194" spans="1:5">
      <c r="A194" s="127">
        <v>7040100430</v>
      </c>
      <c r="B194" s="128" t="s">
        <v>14473</v>
      </c>
      <c r="C194" s="127" t="s">
        <v>7</v>
      </c>
      <c r="D194" s="122">
        <v>7.37</v>
      </c>
      <c r="E194" s="129">
        <f t="shared" si="5"/>
        <v>7.37</v>
      </c>
    </row>
    <row r="195" spans="1:5">
      <c r="A195" s="127">
        <v>7040100440</v>
      </c>
      <c r="B195" s="128" t="s">
        <v>14474</v>
      </c>
      <c r="C195" s="127" t="s">
        <v>7</v>
      </c>
      <c r="D195" s="122">
        <v>124.69</v>
      </c>
      <c r="E195" s="129">
        <f t="shared" si="5"/>
        <v>124.69</v>
      </c>
    </row>
    <row r="196" spans="1:5">
      <c r="A196" s="127">
        <v>7040100450</v>
      </c>
      <c r="B196" s="128" t="s">
        <v>14475</v>
      </c>
      <c r="C196" s="127" t="s">
        <v>7</v>
      </c>
      <c r="D196" s="122">
        <v>118.39</v>
      </c>
      <c r="E196" s="129">
        <f t="shared" si="5"/>
        <v>118.39</v>
      </c>
    </row>
    <row r="197" spans="1:5">
      <c r="A197" s="172" t="s">
        <v>14476</v>
      </c>
      <c r="B197" s="173"/>
      <c r="C197" s="174"/>
      <c r="D197" s="175"/>
      <c r="E197" s="176"/>
    </row>
    <row r="198" spans="1:5">
      <c r="A198" s="127">
        <v>7050100010</v>
      </c>
      <c r="B198" s="128" t="s">
        <v>14477</v>
      </c>
      <c r="C198" s="127" t="s">
        <v>3</v>
      </c>
      <c r="D198" s="122">
        <v>12.16</v>
      </c>
      <c r="E198" s="129">
        <f t="shared" ref="E198:E212" si="6">ROUND((D198/(1+$J$1))*(1+$L$1),2)</f>
        <v>12.16</v>
      </c>
    </row>
    <row r="199" spans="1:5">
      <c r="A199" s="127">
        <v>7050100020</v>
      </c>
      <c r="B199" s="128" t="s">
        <v>14478</v>
      </c>
      <c r="C199" s="127" t="s">
        <v>3</v>
      </c>
      <c r="D199" s="122">
        <v>30.67</v>
      </c>
      <c r="E199" s="129">
        <f t="shared" si="6"/>
        <v>30.67</v>
      </c>
    </row>
    <row r="200" spans="1:5">
      <c r="A200" s="127">
        <v>7050100030</v>
      </c>
      <c r="B200" s="128" t="s">
        <v>14479</v>
      </c>
      <c r="C200" s="127" t="s">
        <v>3</v>
      </c>
      <c r="D200" s="122">
        <v>58.21</v>
      </c>
      <c r="E200" s="129">
        <f t="shared" si="6"/>
        <v>58.21</v>
      </c>
    </row>
    <row r="201" spans="1:5">
      <c r="A201" s="127">
        <v>7050100040</v>
      </c>
      <c r="B201" s="128" t="s">
        <v>14480</v>
      </c>
      <c r="C201" s="127" t="s">
        <v>7</v>
      </c>
      <c r="D201" s="122">
        <v>144.36000000000001</v>
      </c>
      <c r="E201" s="129">
        <f t="shared" si="6"/>
        <v>144.36000000000001</v>
      </c>
    </row>
    <row r="202" spans="1:5">
      <c r="A202" s="127">
        <v>7050100050</v>
      </c>
      <c r="B202" s="128" t="s">
        <v>14481</v>
      </c>
      <c r="C202" s="127" t="s">
        <v>7</v>
      </c>
      <c r="D202" s="122">
        <v>153.49</v>
      </c>
      <c r="E202" s="129">
        <f t="shared" si="6"/>
        <v>153.49</v>
      </c>
    </row>
    <row r="203" spans="1:5">
      <c r="A203" s="127">
        <v>7050100060</v>
      </c>
      <c r="B203" s="128" t="s">
        <v>14482</v>
      </c>
      <c r="C203" s="127" t="s">
        <v>7</v>
      </c>
      <c r="D203" s="122">
        <v>67.489999999999995</v>
      </c>
      <c r="E203" s="129">
        <f t="shared" si="6"/>
        <v>67.489999999999995</v>
      </c>
    </row>
    <row r="204" spans="1:5">
      <c r="A204" s="127">
        <v>7050100070</v>
      </c>
      <c r="B204" s="128" t="s">
        <v>14483</v>
      </c>
      <c r="C204" s="127" t="s">
        <v>3</v>
      </c>
      <c r="D204" s="122">
        <v>42.49</v>
      </c>
      <c r="E204" s="129">
        <f t="shared" si="6"/>
        <v>42.49</v>
      </c>
    </row>
    <row r="205" spans="1:5">
      <c r="A205" s="127">
        <v>7050100080</v>
      </c>
      <c r="B205" s="128" t="s">
        <v>14484</v>
      </c>
      <c r="C205" s="127" t="s">
        <v>7</v>
      </c>
      <c r="D205" s="122">
        <v>259.79000000000002</v>
      </c>
      <c r="E205" s="129">
        <f t="shared" si="6"/>
        <v>259.79000000000002</v>
      </c>
    </row>
    <row r="206" spans="1:5">
      <c r="A206" s="127">
        <v>7050100090</v>
      </c>
      <c r="B206" s="128" t="s">
        <v>14485</v>
      </c>
      <c r="C206" s="127" t="s">
        <v>7</v>
      </c>
      <c r="D206" s="122">
        <v>200.29</v>
      </c>
      <c r="E206" s="129">
        <f t="shared" si="6"/>
        <v>200.29</v>
      </c>
    </row>
    <row r="207" spans="1:5">
      <c r="A207" s="127">
        <v>7050100100</v>
      </c>
      <c r="B207" s="128" t="s">
        <v>14486</v>
      </c>
      <c r="C207" s="127" t="s">
        <v>1</v>
      </c>
      <c r="D207" s="122">
        <v>21</v>
      </c>
      <c r="E207" s="129">
        <f t="shared" si="6"/>
        <v>21</v>
      </c>
    </row>
    <row r="208" spans="1:5">
      <c r="A208" s="127">
        <v>7050100121</v>
      </c>
      <c r="B208" s="128" t="s">
        <v>14487</v>
      </c>
      <c r="C208" s="127" t="s">
        <v>3</v>
      </c>
      <c r="D208" s="122">
        <v>243.34</v>
      </c>
      <c r="E208" s="129">
        <f t="shared" si="6"/>
        <v>243.34</v>
      </c>
    </row>
    <row r="209" spans="1:5">
      <c r="A209" s="127">
        <v>7050100131</v>
      </c>
      <c r="B209" s="128" t="s">
        <v>14488</v>
      </c>
      <c r="C209" s="127" t="s">
        <v>7</v>
      </c>
      <c r="D209" s="122">
        <v>516.87</v>
      </c>
      <c r="E209" s="129">
        <f t="shared" si="6"/>
        <v>516.87</v>
      </c>
    </row>
    <row r="210" spans="1:5">
      <c r="A210" s="127">
        <v>7050100140</v>
      </c>
      <c r="B210" s="128" t="s">
        <v>14489</v>
      </c>
      <c r="C210" s="127" t="s">
        <v>3</v>
      </c>
      <c r="D210" s="122">
        <v>134.44999999999999</v>
      </c>
      <c r="E210" s="129">
        <f t="shared" si="6"/>
        <v>134.44999999999999</v>
      </c>
    </row>
    <row r="211" spans="1:5">
      <c r="A211" s="127">
        <v>7050100150</v>
      </c>
      <c r="B211" s="128" t="s">
        <v>14490</v>
      </c>
      <c r="C211" s="127" t="s">
        <v>7</v>
      </c>
      <c r="D211" s="122">
        <v>611.12</v>
      </c>
      <c r="E211" s="129">
        <f t="shared" si="6"/>
        <v>611.12</v>
      </c>
    </row>
    <row r="212" spans="1:5">
      <c r="A212" s="127">
        <v>7050100160</v>
      </c>
      <c r="B212" s="128" t="s">
        <v>14491</v>
      </c>
      <c r="C212" s="127" t="s">
        <v>7</v>
      </c>
      <c r="D212" s="122">
        <v>432.73</v>
      </c>
      <c r="E212" s="129">
        <f t="shared" si="6"/>
        <v>432.73</v>
      </c>
    </row>
    <row r="213" spans="1:5">
      <c r="A213" s="172" t="s">
        <v>14492</v>
      </c>
      <c r="B213" s="173"/>
      <c r="C213" s="174"/>
      <c r="D213" s="175"/>
      <c r="E213" s="176"/>
    </row>
    <row r="214" spans="1:5">
      <c r="A214" s="127">
        <v>7060100010</v>
      </c>
      <c r="B214" s="128" t="s">
        <v>14493</v>
      </c>
      <c r="C214" s="127" t="s">
        <v>14308</v>
      </c>
      <c r="D214" s="122">
        <v>6.82</v>
      </c>
      <c r="E214" s="129">
        <f>ROUND((D214/(1+$J$1))*(1+$L$1),2)</f>
        <v>6.82</v>
      </c>
    </row>
    <row r="215" spans="1:5">
      <c r="A215" s="127">
        <v>7060100020</v>
      </c>
      <c r="B215" s="128" t="s">
        <v>14494</v>
      </c>
      <c r="C215" s="127" t="s">
        <v>14308</v>
      </c>
      <c r="D215" s="122">
        <v>11.28</v>
      </c>
      <c r="E215" s="129">
        <f>ROUND((D215/(1+$J$1))*(1+$L$1),2)</f>
        <v>11.28</v>
      </c>
    </row>
    <row r="216" spans="1:5">
      <c r="A216" s="127">
        <v>7060100030</v>
      </c>
      <c r="B216" s="128" t="s">
        <v>14495</v>
      </c>
      <c r="C216" s="127" t="s">
        <v>14286</v>
      </c>
      <c r="D216" s="122">
        <v>3162.85</v>
      </c>
      <c r="E216" s="129">
        <f>ROUND((D216/(1+$J$1))*(1+$L$1),2)</f>
        <v>3162.85</v>
      </c>
    </row>
    <row r="217" spans="1:5">
      <c r="A217" s="127">
        <v>7060100040</v>
      </c>
      <c r="B217" s="128" t="s">
        <v>14495</v>
      </c>
      <c r="C217" s="127" t="s">
        <v>1</v>
      </c>
      <c r="D217" s="122">
        <v>14.01</v>
      </c>
      <c r="E217" s="129">
        <f>ROUND((D217/(1+$J$1))*(1+$L$1),2)</f>
        <v>14.01</v>
      </c>
    </row>
    <row r="218" spans="1:5">
      <c r="A218" s="172" t="s">
        <v>14496</v>
      </c>
      <c r="B218" s="173"/>
      <c r="C218" s="174"/>
      <c r="D218" s="175"/>
      <c r="E218" s="176"/>
    </row>
    <row r="219" spans="1:5">
      <c r="A219" s="127">
        <v>7070100010</v>
      </c>
      <c r="B219" s="128" t="s">
        <v>14497</v>
      </c>
      <c r="C219" s="127" t="s">
        <v>7</v>
      </c>
      <c r="D219" s="122">
        <v>90.99</v>
      </c>
      <c r="E219" s="129">
        <f t="shared" ref="E219:E250" si="7">ROUND((D219/(1+$J$1))*(1+$L$1),2)</f>
        <v>90.99</v>
      </c>
    </row>
    <row r="220" spans="1:5">
      <c r="A220" s="127">
        <v>7070100020</v>
      </c>
      <c r="B220" s="128" t="s">
        <v>14498</v>
      </c>
      <c r="C220" s="127" t="s">
        <v>7</v>
      </c>
      <c r="D220" s="122">
        <v>85.27</v>
      </c>
      <c r="E220" s="129">
        <f t="shared" si="7"/>
        <v>85.27</v>
      </c>
    </row>
    <row r="221" spans="1:5">
      <c r="A221" s="127">
        <v>7070100030</v>
      </c>
      <c r="B221" s="128" t="s">
        <v>14499</v>
      </c>
      <c r="C221" s="127" t="s">
        <v>7</v>
      </c>
      <c r="D221" s="122">
        <v>104.67</v>
      </c>
      <c r="E221" s="129">
        <f t="shared" si="7"/>
        <v>104.67</v>
      </c>
    </row>
    <row r="222" spans="1:5">
      <c r="A222" s="127">
        <v>7070100040</v>
      </c>
      <c r="B222" s="128" t="s">
        <v>14500</v>
      </c>
      <c r="C222" s="127" t="s">
        <v>7</v>
      </c>
      <c r="D222" s="122">
        <v>93.3</v>
      </c>
      <c r="E222" s="129">
        <f t="shared" si="7"/>
        <v>93.3</v>
      </c>
    </row>
    <row r="223" spans="1:5">
      <c r="A223" s="127">
        <v>7070100050</v>
      </c>
      <c r="B223" s="128" t="s">
        <v>14501</v>
      </c>
      <c r="C223" s="127" t="s">
        <v>7</v>
      </c>
      <c r="D223" s="122">
        <v>93.68</v>
      </c>
      <c r="E223" s="129">
        <f t="shared" si="7"/>
        <v>93.68</v>
      </c>
    </row>
    <row r="224" spans="1:5">
      <c r="A224" s="127">
        <v>7070100060</v>
      </c>
      <c r="B224" s="128" t="s">
        <v>14502</v>
      </c>
      <c r="C224" s="127" t="s">
        <v>7</v>
      </c>
      <c r="D224" s="122">
        <v>88.92</v>
      </c>
      <c r="E224" s="129">
        <f t="shared" si="7"/>
        <v>88.92</v>
      </c>
    </row>
    <row r="225" spans="1:5">
      <c r="A225" s="127">
        <v>7070100070</v>
      </c>
      <c r="B225" s="128" t="s">
        <v>14503</v>
      </c>
      <c r="C225" s="127" t="s">
        <v>7</v>
      </c>
      <c r="D225" s="122">
        <v>113.95</v>
      </c>
      <c r="E225" s="129">
        <f t="shared" si="7"/>
        <v>113.95</v>
      </c>
    </row>
    <row r="226" spans="1:5">
      <c r="A226" s="127">
        <v>7070100080</v>
      </c>
      <c r="B226" s="128" t="s">
        <v>14504</v>
      </c>
      <c r="C226" s="127" t="s">
        <v>3</v>
      </c>
      <c r="D226" s="122">
        <v>72.349999999999994</v>
      </c>
      <c r="E226" s="129">
        <f t="shared" si="7"/>
        <v>72.349999999999994</v>
      </c>
    </row>
    <row r="227" spans="1:5">
      <c r="A227" s="127">
        <v>7070100090</v>
      </c>
      <c r="B227" s="128" t="s">
        <v>14505</v>
      </c>
      <c r="C227" s="127" t="s">
        <v>7</v>
      </c>
      <c r="D227" s="122">
        <v>416.55</v>
      </c>
      <c r="E227" s="129">
        <f t="shared" si="7"/>
        <v>416.55</v>
      </c>
    </row>
    <row r="228" spans="1:5">
      <c r="A228" s="127">
        <v>7070100100</v>
      </c>
      <c r="B228" s="128" t="s">
        <v>14506</v>
      </c>
      <c r="C228" s="127" t="s">
        <v>3</v>
      </c>
      <c r="D228" s="122">
        <v>93.32</v>
      </c>
      <c r="E228" s="129">
        <f t="shared" si="7"/>
        <v>93.32</v>
      </c>
    </row>
    <row r="229" spans="1:5">
      <c r="A229" s="127">
        <v>7070100110</v>
      </c>
      <c r="B229" s="128" t="s">
        <v>14507</v>
      </c>
      <c r="C229" s="127" t="s">
        <v>3</v>
      </c>
      <c r="D229" s="122">
        <v>107.95</v>
      </c>
      <c r="E229" s="129">
        <f t="shared" si="7"/>
        <v>107.95</v>
      </c>
    </row>
    <row r="230" spans="1:5">
      <c r="A230" s="127">
        <v>7070100120</v>
      </c>
      <c r="B230" s="128" t="s">
        <v>14508</v>
      </c>
      <c r="C230" s="127" t="s">
        <v>3</v>
      </c>
      <c r="D230" s="122">
        <v>72.040000000000006</v>
      </c>
      <c r="E230" s="129">
        <f t="shared" si="7"/>
        <v>72.040000000000006</v>
      </c>
    </row>
    <row r="231" spans="1:5">
      <c r="A231" s="127">
        <v>7070100130</v>
      </c>
      <c r="B231" s="128" t="s">
        <v>14509</v>
      </c>
      <c r="C231" s="127" t="s">
        <v>3</v>
      </c>
      <c r="D231" s="122">
        <v>90.32</v>
      </c>
      <c r="E231" s="129">
        <f t="shared" si="7"/>
        <v>90.32</v>
      </c>
    </row>
    <row r="232" spans="1:5">
      <c r="A232" s="127">
        <v>7070100140</v>
      </c>
      <c r="B232" s="128" t="s">
        <v>14510</v>
      </c>
      <c r="C232" s="127" t="s">
        <v>3</v>
      </c>
      <c r="D232" s="122">
        <v>72.2</v>
      </c>
      <c r="E232" s="129">
        <f t="shared" si="7"/>
        <v>72.2</v>
      </c>
    </row>
    <row r="233" spans="1:5">
      <c r="A233" s="127">
        <v>7070100150</v>
      </c>
      <c r="B233" s="128" t="s">
        <v>14511</v>
      </c>
      <c r="C233" s="127" t="s">
        <v>3</v>
      </c>
      <c r="D233" s="122">
        <v>50</v>
      </c>
      <c r="E233" s="129">
        <f t="shared" si="7"/>
        <v>50</v>
      </c>
    </row>
    <row r="234" spans="1:5">
      <c r="A234" s="127">
        <v>7070100160</v>
      </c>
      <c r="B234" s="128" t="s">
        <v>14512</v>
      </c>
      <c r="C234" s="127" t="s">
        <v>3</v>
      </c>
      <c r="D234" s="122">
        <v>89.25</v>
      </c>
      <c r="E234" s="129">
        <f t="shared" si="7"/>
        <v>89.25</v>
      </c>
    </row>
    <row r="235" spans="1:5">
      <c r="A235" s="127">
        <v>7070100170</v>
      </c>
      <c r="B235" s="128" t="s">
        <v>14513</v>
      </c>
      <c r="C235" s="127" t="s">
        <v>7</v>
      </c>
      <c r="D235" s="122">
        <v>30.45</v>
      </c>
      <c r="E235" s="129">
        <f t="shared" si="7"/>
        <v>30.45</v>
      </c>
    </row>
    <row r="236" spans="1:5">
      <c r="A236" s="127">
        <v>7070100180</v>
      </c>
      <c r="B236" s="128" t="s">
        <v>14514</v>
      </c>
      <c r="C236" s="127" t="s">
        <v>3</v>
      </c>
      <c r="D236" s="122">
        <v>11.65</v>
      </c>
      <c r="E236" s="129">
        <f t="shared" si="7"/>
        <v>11.65</v>
      </c>
    </row>
    <row r="237" spans="1:5">
      <c r="A237" s="127">
        <v>7070100190</v>
      </c>
      <c r="B237" s="128" t="s">
        <v>14515</v>
      </c>
      <c r="C237" s="127" t="s">
        <v>2</v>
      </c>
      <c r="D237" s="122">
        <v>9.3699999999999992</v>
      </c>
      <c r="E237" s="129">
        <f t="shared" si="7"/>
        <v>9.3699999999999992</v>
      </c>
    </row>
    <row r="238" spans="1:5">
      <c r="A238" s="127">
        <v>7070100200</v>
      </c>
      <c r="B238" s="128" t="s">
        <v>14516</v>
      </c>
      <c r="C238" s="127" t="s">
        <v>2</v>
      </c>
      <c r="D238" s="122">
        <v>10.9</v>
      </c>
      <c r="E238" s="129">
        <f t="shared" si="7"/>
        <v>10.9</v>
      </c>
    </row>
    <row r="239" spans="1:5">
      <c r="A239" s="127">
        <v>7070100210</v>
      </c>
      <c r="B239" s="128" t="s">
        <v>14517</v>
      </c>
      <c r="C239" s="127" t="s">
        <v>2</v>
      </c>
      <c r="D239" s="122">
        <v>11.83</v>
      </c>
      <c r="E239" s="129">
        <f t="shared" si="7"/>
        <v>11.83</v>
      </c>
    </row>
    <row r="240" spans="1:5">
      <c r="A240" s="127">
        <v>7070100220</v>
      </c>
      <c r="B240" s="128" t="s">
        <v>14518</v>
      </c>
      <c r="C240" s="127" t="s">
        <v>7</v>
      </c>
      <c r="D240" s="122">
        <v>416.55</v>
      </c>
      <c r="E240" s="129">
        <f t="shared" si="7"/>
        <v>416.55</v>
      </c>
    </row>
    <row r="241" spans="1:5">
      <c r="A241" s="127">
        <v>7070100230</v>
      </c>
      <c r="B241" s="128" t="s">
        <v>14519</v>
      </c>
      <c r="C241" s="127" t="s">
        <v>7</v>
      </c>
      <c r="D241" s="122">
        <v>483.06</v>
      </c>
      <c r="E241" s="129">
        <f t="shared" si="7"/>
        <v>483.06</v>
      </c>
    </row>
    <row r="242" spans="1:5">
      <c r="A242" s="127">
        <v>7070100240</v>
      </c>
      <c r="B242" s="128" t="s">
        <v>14520</v>
      </c>
      <c r="C242" s="127" t="s">
        <v>7</v>
      </c>
      <c r="D242" s="122">
        <v>491.27</v>
      </c>
      <c r="E242" s="129">
        <f t="shared" si="7"/>
        <v>491.27</v>
      </c>
    </row>
    <row r="243" spans="1:5">
      <c r="A243" s="127">
        <v>7070100250</v>
      </c>
      <c r="B243" s="128" t="s">
        <v>14521</v>
      </c>
      <c r="C243" s="127" t="s">
        <v>7</v>
      </c>
      <c r="D243" s="122">
        <v>504.06</v>
      </c>
      <c r="E243" s="129">
        <f t="shared" si="7"/>
        <v>504.06</v>
      </c>
    </row>
    <row r="244" spans="1:5">
      <c r="A244" s="127">
        <v>7070100260</v>
      </c>
      <c r="B244" s="128" t="s">
        <v>14522</v>
      </c>
      <c r="C244" s="127" t="s">
        <v>7</v>
      </c>
      <c r="D244" s="122">
        <v>424.45</v>
      </c>
      <c r="E244" s="129">
        <f t="shared" si="7"/>
        <v>424.45</v>
      </c>
    </row>
    <row r="245" spans="1:5">
      <c r="A245" s="127">
        <v>7070100270</v>
      </c>
      <c r="B245" s="128" t="s">
        <v>14523</v>
      </c>
      <c r="C245" s="127" t="s">
        <v>7</v>
      </c>
      <c r="D245" s="122">
        <v>461.64</v>
      </c>
      <c r="E245" s="129">
        <f t="shared" si="7"/>
        <v>461.64</v>
      </c>
    </row>
    <row r="246" spans="1:5">
      <c r="A246" s="127">
        <v>7070100280</v>
      </c>
      <c r="B246" s="128" t="s">
        <v>14524</v>
      </c>
      <c r="C246" s="127" t="s">
        <v>7</v>
      </c>
      <c r="D246" s="122">
        <v>471.37</v>
      </c>
      <c r="E246" s="129">
        <f t="shared" si="7"/>
        <v>471.37</v>
      </c>
    </row>
    <row r="247" spans="1:5">
      <c r="A247" s="127">
        <v>7070100290</v>
      </c>
      <c r="B247" s="128" t="s">
        <v>14525</v>
      </c>
      <c r="C247" s="127" t="s">
        <v>7</v>
      </c>
      <c r="D247" s="122">
        <v>483.21</v>
      </c>
      <c r="E247" s="129">
        <f t="shared" si="7"/>
        <v>483.21</v>
      </c>
    </row>
    <row r="248" spans="1:5">
      <c r="A248" s="127">
        <v>7070100300</v>
      </c>
      <c r="B248" s="128" t="s">
        <v>14526</v>
      </c>
      <c r="C248" s="127" t="s">
        <v>7</v>
      </c>
      <c r="D248" s="122">
        <v>495.04</v>
      </c>
      <c r="E248" s="129">
        <f t="shared" si="7"/>
        <v>495.04</v>
      </c>
    </row>
    <row r="249" spans="1:5">
      <c r="A249" s="127">
        <v>7070100310</v>
      </c>
      <c r="B249" s="128" t="s">
        <v>14527</v>
      </c>
      <c r="C249" s="127" t="s">
        <v>7</v>
      </c>
      <c r="D249" s="122">
        <v>511.39</v>
      </c>
      <c r="E249" s="129">
        <f t="shared" si="7"/>
        <v>511.39</v>
      </c>
    </row>
    <row r="250" spans="1:5">
      <c r="A250" s="127">
        <v>7070100320</v>
      </c>
      <c r="B250" s="128" t="s">
        <v>14528</v>
      </c>
      <c r="C250" s="127" t="s">
        <v>7</v>
      </c>
      <c r="D250" s="122">
        <v>383.04</v>
      </c>
      <c r="E250" s="129">
        <f t="shared" si="7"/>
        <v>383.04</v>
      </c>
    </row>
    <row r="251" spans="1:5">
      <c r="A251" s="127">
        <v>7070100330</v>
      </c>
      <c r="B251" s="128" t="s">
        <v>14529</v>
      </c>
      <c r="C251" s="127" t="s">
        <v>7</v>
      </c>
      <c r="D251" s="122">
        <v>394.86</v>
      </c>
      <c r="E251" s="129">
        <f t="shared" ref="E251:E272" si="8">ROUND((D251/(1+$J$1))*(1+$L$1),2)</f>
        <v>394.86</v>
      </c>
    </row>
    <row r="252" spans="1:5">
      <c r="A252" s="127">
        <v>7070100340</v>
      </c>
      <c r="B252" s="128" t="s">
        <v>14530</v>
      </c>
      <c r="C252" s="127" t="s">
        <v>7</v>
      </c>
      <c r="D252" s="122">
        <v>406.7</v>
      </c>
      <c r="E252" s="129">
        <f t="shared" si="8"/>
        <v>406.7</v>
      </c>
    </row>
    <row r="253" spans="1:5">
      <c r="A253" s="127">
        <v>7070100350</v>
      </c>
      <c r="B253" s="128" t="s">
        <v>14531</v>
      </c>
      <c r="C253" s="127" t="s">
        <v>7</v>
      </c>
      <c r="D253" s="122">
        <v>418.53</v>
      </c>
      <c r="E253" s="129">
        <f t="shared" si="8"/>
        <v>418.53</v>
      </c>
    </row>
    <row r="254" spans="1:5">
      <c r="A254" s="127">
        <v>7070100360</v>
      </c>
      <c r="B254" s="128" t="s">
        <v>14532</v>
      </c>
      <c r="C254" s="127" t="s">
        <v>7</v>
      </c>
      <c r="D254" s="122">
        <v>430.36</v>
      </c>
      <c r="E254" s="129">
        <f t="shared" si="8"/>
        <v>430.36</v>
      </c>
    </row>
    <row r="255" spans="1:5">
      <c r="A255" s="127">
        <v>7070100370</v>
      </c>
      <c r="B255" s="128" t="s">
        <v>14533</v>
      </c>
      <c r="C255" s="127" t="s">
        <v>7</v>
      </c>
      <c r="D255" s="122">
        <v>379.57</v>
      </c>
      <c r="E255" s="129">
        <f t="shared" si="8"/>
        <v>379.57</v>
      </c>
    </row>
    <row r="256" spans="1:5">
      <c r="A256" s="127">
        <v>7070100380</v>
      </c>
      <c r="B256" s="128" t="s">
        <v>14534</v>
      </c>
      <c r="C256" s="127" t="s">
        <v>3</v>
      </c>
      <c r="D256" s="122">
        <v>79.45</v>
      </c>
      <c r="E256" s="129">
        <f t="shared" si="8"/>
        <v>79.45</v>
      </c>
    </row>
    <row r="257" spans="1:5">
      <c r="A257" s="127">
        <v>7070100390</v>
      </c>
      <c r="B257" s="128" t="s">
        <v>14535</v>
      </c>
      <c r="C257" s="127" t="s">
        <v>3</v>
      </c>
      <c r="D257" s="122">
        <v>92.29</v>
      </c>
      <c r="E257" s="129">
        <f t="shared" si="8"/>
        <v>92.29</v>
      </c>
    </row>
    <row r="258" spans="1:5">
      <c r="A258" s="127">
        <v>7070100400</v>
      </c>
      <c r="B258" s="128" t="s">
        <v>14536</v>
      </c>
      <c r="C258" s="127" t="s">
        <v>1</v>
      </c>
      <c r="D258" s="122">
        <v>389.68</v>
      </c>
      <c r="E258" s="129">
        <f t="shared" si="8"/>
        <v>389.68</v>
      </c>
    </row>
    <row r="259" spans="1:5">
      <c r="A259" s="127">
        <v>7070100410</v>
      </c>
      <c r="B259" s="128" t="s">
        <v>14537</v>
      </c>
      <c r="C259" s="127" t="s">
        <v>1</v>
      </c>
      <c r="D259" s="122">
        <v>389.68</v>
      </c>
      <c r="E259" s="129">
        <f t="shared" si="8"/>
        <v>389.68</v>
      </c>
    </row>
    <row r="260" spans="1:5">
      <c r="A260" s="127">
        <v>7070100420</v>
      </c>
      <c r="B260" s="128" t="s">
        <v>14538</v>
      </c>
      <c r="C260" s="127" t="s">
        <v>1</v>
      </c>
      <c r="D260" s="122">
        <v>122.01</v>
      </c>
      <c r="E260" s="129">
        <f t="shared" si="8"/>
        <v>122.01</v>
      </c>
    </row>
    <row r="261" spans="1:5">
      <c r="A261" s="127">
        <v>7070100430</v>
      </c>
      <c r="B261" s="128" t="s">
        <v>14539</v>
      </c>
      <c r="C261" s="127" t="s">
        <v>1</v>
      </c>
      <c r="D261" s="122">
        <v>145.96</v>
      </c>
      <c r="E261" s="129">
        <f t="shared" si="8"/>
        <v>145.96</v>
      </c>
    </row>
    <row r="262" spans="1:5">
      <c r="A262" s="127">
        <v>7070100440</v>
      </c>
      <c r="B262" s="128" t="s">
        <v>14540</v>
      </c>
      <c r="C262" s="127" t="s">
        <v>1</v>
      </c>
      <c r="D262" s="122">
        <v>46.73</v>
      </c>
      <c r="E262" s="129">
        <f t="shared" si="8"/>
        <v>46.73</v>
      </c>
    </row>
    <row r="263" spans="1:5">
      <c r="A263" s="127">
        <v>7070100450</v>
      </c>
      <c r="B263" s="128" t="s">
        <v>14541</v>
      </c>
      <c r="C263" s="127" t="s">
        <v>1</v>
      </c>
      <c r="D263" s="122">
        <v>117.33</v>
      </c>
      <c r="E263" s="129">
        <f t="shared" si="8"/>
        <v>117.33</v>
      </c>
    </row>
    <row r="264" spans="1:5">
      <c r="A264" s="127">
        <v>7070100460</v>
      </c>
      <c r="B264" s="128" t="s">
        <v>14542</v>
      </c>
      <c r="C264" s="127" t="s">
        <v>1</v>
      </c>
      <c r="D264" s="122">
        <v>215.75</v>
      </c>
      <c r="E264" s="129">
        <f t="shared" si="8"/>
        <v>215.75</v>
      </c>
    </row>
    <row r="265" spans="1:5">
      <c r="A265" s="127">
        <v>7070100470</v>
      </c>
      <c r="B265" s="128" t="s">
        <v>14543</v>
      </c>
      <c r="C265" s="127" t="s">
        <v>1</v>
      </c>
      <c r="D265" s="122">
        <v>258.08</v>
      </c>
      <c r="E265" s="129">
        <f t="shared" si="8"/>
        <v>258.08</v>
      </c>
    </row>
    <row r="266" spans="1:5">
      <c r="A266" s="127">
        <v>7070100480</v>
      </c>
      <c r="B266" s="128" t="s">
        <v>14544</v>
      </c>
      <c r="C266" s="127" t="s">
        <v>1</v>
      </c>
      <c r="D266" s="122">
        <v>245.13</v>
      </c>
      <c r="E266" s="129">
        <f t="shared" si="8"/>
        <v>245.13</v>
      </c>
    </row>
    <row r="267" spans="1:5">
      <c r="A267" s="127">
        <v>7070100490</v>
      </c>
      <c r="B267" s="128" t="s">
        <v>14545</v>
      </c>
      <c r="C267" s="127" t="s">
        <v>1</v>
      </c>
      <c r="D267" s="122">
        <v>337.78</v>
      </c>
      <c r="E267" s="129">
        <f t="shared" si="8"/>
        <v>337.78</v>
      </c>
    </row>
    <row r="268" spans="1:5">
      <c r="A268" s="127">
        <v>7070100500</v>
      </c>
      <c r="B268" s="128" t="s">
        <v>14546</v>
      </c>
      <c r="C268" s="127" t="s">
        <v>1</v>
      </c>
      <c r="D268" s="122">
        <v>298.94</v>
      </c>
      <c r="E268" s="129">
        <f t="shared" si="8"/>
        <v>298.94</v>
      </c>
    </row>
    <row r="269" spans="1:5">
      <c r="A269" s="127">
        <v>7070100510</v>
      </c>
      <c r="B269" s="128" t="s">
        <v>14547</v>
      </c>
      <c r="C269" s="127" t="s">
        <v>1</v>
      </c>
      <c r="D269" s="122">
        <v>375.65</v>
      </c>
      <c r="E269" s="129">
        <f t="shared" si="8"/>
        <v>375.65</v>
      </c>
    </row>
    <row r="270" spans="1:5">
      <c r="A270" s="127">
        <v>7070100520</v>
      </c>
      <c r="B270" s="128" t="s">
        <v>14548</v>
      </c>
      <c r="C270" s="127" t="s">
        <v>14286</v>
      </c>
      <c r="D270" s="122">
        <v>433.38</v>
      </c>
      <c r="E270" s="129">
        <f t="shared" si="8"/>
        <v>433.38</v>
      </c>
    </row>
    <row r="271" spans="1:5">
      <c r="A271" s="127">
        <v>7070100530</v>
      </c>
      <c r="B271" s="128" t="s">
        <v>14549</v>
      </c>
      <c r="C271" s="127" t="s">
        <v>14286</v>
      </c>
      <c r="D271" s="122">
        <v>374.02</v>
      </c>
      <c r="E271" s="129">
        <f t="shared" si="8"/>
        <v>374.02</v>
      </c>
    </row>
    <row r="272" spans="1:5">
      <c r="A272" s="127">
        <v>7070100540</v>
      </c>
      <c r="B272" s="128" t="s">
        <v>14550</v>
      </c>
      <c r="C272" s="127" t="s">
        <v>14286</v>
      </c>
      <c r="D272" s="122">
        <v>448.72</v>
      </c>
      <c r="E272" s="129">
        <f t="shared" si="8"/>
        <v>448.72</v>
      </c>
    </row>
    <row r="273" spans="1:5">
      <c r="A273" s="172" t="s">
        <v>14551</v>
      </c>
      <c r="B273" s="173"/>
      <c r="C273" s="174"/>
      <c r="D273" s="175"/>
      <c r="E273" s="176"/>
    </row>
    <row r="274" spans="1:5">
      <c r="A274" s="127">
        <v>7080100010</v>
      </c>
      <c r="B274" s="128" t="s">
        <v>14552</v>
      </c>
      <c r="C274" s="127" t="s">
        <v>14286</v>
      </c>
      <c r="D274" s="122">
        <v>1660.8</v>
      </c>
      <c r="E274" s="129">
        <f t="shared" ref="E274:E306" si="9">ROUND((D274/(1+$J$1))*(1+$L$1),2)</f>
        <v>1660.8</v>
      </c>
    </row>
    <row r="275" spans="1:5">
      <c r="A275" s="127">
        <v>7080100020</v>
      </c>
      <c r="B275" s="128" t="s">
        <v>14553</v>
      </c>
      <c r="C275" s="127" t="s">
        <v>14286</v>
      </c>
      <c r="D275" s="122">
        <v>2591.92</v>
      </c>
      <c r="E275" s="129">
        <f t="shared" si="9"/>
        <v>2591.92</v>
      </c>
    </row>
    <row r="276" spans="1:5">
      <c r="A276" s="127">
        <v>7080100030</v>
      </c>
      <c r="B276" s="128" t="s">
        <v>14554</v>
      </c>
      <c r="C276" s="127" t="s">
        <v>14286</v>
      </c>
      <c r="D276" s="122">
        <v>2840.36</v>
      </c>
      <c r="E276" s="129">
        <f t="shared" si="9"/>
        <v>2840.36</v>
      </c>
    </row>
    <row r="277" spans="1:5">
      <c r="A277" s="127">
        <v>7080100040</v>
      </c>
      <c r="B277" s="128" t="s">
        <v>14555</v>
      </c>
      <c r="C277" s="127" t="s">
        <v>14286</v>
      </c>
      <c r="D277" s="122">
        <v>3088.8</v>
      </c>
      <c r="E277" s="129">
        <f t="shared" si="9"/>
        <v>3088.8</v>
      </c>
    </row>
    <row r="278" spans="1:5">
      <c r="A278" s="127">
        <v>7080100050</v>
      </c>
      <c r="B278" s="128" t="s">
        <v>14556</v>
      </c>
      <c r="C278" s="127" t="s">
        <v>14286</v>
      </c>
      <c r="D278" s="122">
        <v>3964.22</v>
      </c>
      <c r="E278" s="129">
        <f t="shared" si="9"/>
        <v>3964.22</v>
      </c>
    </row>
    <row r="279" spans="1:5">
      <c r="A279" s="127">
        <v>7080100060</v>
      </c>
      <c r="B279" s="128" t="s">
        <v>14557</v>
      </c>
      <c r="C279" s="127" t="s">
        <v>14286</v>
      </c>
      <c r="D279" s="122">
        <v>4257.99</v>
      </c>
      <c r="E279" s="129">
        <f t="shared" si="9"/>
        <v>4257.99</v>
      </c>
    </row>
    <row r="280" spans="1:5">
      <c r="A280" s="127">
        <v>7080100070</v>
      </c>
      <c r="B280" s="128" t="s">
        <v>14558</v>
      </c>
      <c r="C280" s="127" t="s">
        <v>14286</v>
      </c>
      <c r="D280" s="122">
        <v>4555.2</v>
      </c>
      <c r="E280" s="129">
        <f t="shared" si="9"/>
        <v>4555.2</v>
      </c>
    </row>
    <row r="281" spans="1:5">
      <c r="A281" s="127">
        <v>7080100080</v>
      </c>
      <c r="B281" s="128" t="s">
        <v>14559</v>
      </c>
      <c r="C281" s="127" t="s">
        <v>14286</v>
      </c>
      <c r="D281" s="122">
        <v>4869.6499999999996</v>
      </c>
      <c r="E281" s="129">
        <f t="shared" si="9"/>
        <v>4869.6499999999996</v>
      </c>
    </row>
    <row r="282" spans="1:5">
      <c r="A282" s="127">
        <v>7080100090</v>
      </c>
      <c r="B282" s="128" t="s">
        <v>14560</v>
      </c>
      <c r="C282" s="127" t="s">
        <v>14286</v>
      </c>
      <c r="D282" s="122">
        <v>5193.42</v>
      </c>
      <c r="E282" s="129">
        <f t="shared" si="9"/>
        <v>5193.42</v>
      </c>
    </row>
    <row r="283" spans="1:5">
      <c r="A283" s="127">
        <v>7080100100</v>
      </c>
      <c r="B283" s="128" t="s">
        <v>14561</v>
      </c>
      <c r="C283" s="127" t="s">
        <v>14286</v>
      </c>
      <c r="D283" s="122">
        <v>5516.67</v>
      </c>
      <c r="E283" s="129">
        <f t="shared" si="9"/>
        <v>5516.67</v>
      </c>
    </row>
    <row r="284" spans="1:5">
      <c r="A284" s="127">
        <v>7080100110</v>
      </c>
      <c r="B284" s="128" t="s">
        <v>14562</v>
      </c>
      <c r="C284" s="127" t="s">
        <v>14286</v>
      </c>
      <c r="D284" s="122">
        <v>5847.03</v>
      </c>
      <c r="E284" s="129">
        <f t="shared" si="9"/>
        <v>5847.03</v>
      </c>
    </row>
    <row r="285" spans="1:5">
      <c r="A285" s="127">
        <v>7080100120</v>
      </c>
      <c r="B285" s="128" t="s">
        <v>14563</v>
      </c>
      <c r="C285" s="127" t="s">
        <v>14286</v>
      </c>
      <c r="D285" s="122">
        <v>2016.47</v>
      </c>
      <c r="E285" s="129">
        <f t="shared" si="9"/>
        <v>2016.47</v>
      </c>
    </row>
    <row r="286" spans="1:5">
      <c r="A286" s="127">
        <v>7080100130</v>
      </c>
      <c r="B286" s="128" t="s">
        <v>14564</v>
      </c>
      <c r="C286" s="127" t="s">
        <v>14286</v>
      </c>
      <c r="D286" s="122">
        <v>2152.5700000000002</v>
      </c>
      <c r="E286" s="129">
        <f t="shared" si="9"/>
        <v>2152.5700000000002</v>
      </c>
    </row>
    <row r="287" spans="1:5">
      <c r="A287" s="127">
        <v>7080100140</v>
      </c>
      <c r="B287" s="128" t="s">
        <v>14565</v>
      </c>
      <c r="C287" s="127" t="s">
        <v>14286</v>
      </c>
      <c r="D287" s="122">
        <v>2315.88</v>
      </c>
      <c r="E287" s="129">
        <f t="shared" si="9"/>
        <v>2315.88</v>
      </c>
    </row>
    <row r="288" spans="1:5">
      <c r="A288" s="127">
        <v>7080100145</v>
      </c>
      <c r="B288" s="128" t="s">
        <v>14566</v>
      </c>
      <c r="C288" s="127" t="s">
        <v>14286</v>
      </c>
      <c r="D288" s="122">
        <v>2472.63</v>
      </c>
      <c r="E288" s="129">
        <f t="shared" si="9"/>
        <v>2472.63</v>
      </c>
    </row>
    <row r="289" spans="1:5">
      <c r="A289" s="127">
        <v>7080100150</v>
      </c>
      <c r="B289" s="128" t="s">
        <v>14567</v>
      </c>
      <c r="C289" s="127" t="s">
        <v>14286</v>
      </c>
      <c r="D289" s="122">
        <v>2314.4699999999998</v>
      </c>
      <c r="E289" s="129">
        <f t="shared" si="9"/>
        <v>2314.4699999999998</v>
      </c>
    </row>
    <row r="290" spans="1:5">
      <c r="A290" s="127">
        <v>7080100160</v>
      </c>
      <c r="B290" s="128" t="s">
        <v>14568</v>
      </c>
      <c r="C290" s="127" t="s">
        <v>14286</v>
      </c>
      <c r="D290" s="122">
        <v>2490.06</v>
      </c>
      <c r="E290" s="129">
        <f t="shared" si="9"/>
        <v>2490.06</v>
      </c>
    </row>
    <row r="291" spans="1:5">
      <c r="A291" s="127">
        <v>7080100170</v>
      </c>
      <c r="B291" s="128" t="s">
        <v>14569</v>
      </c>
      <c r="C291" s="127" t="s">
        <v>14286</v>
      </c>
      <c r="D291" s="122">
        <v>2675.8</v>
      </c>
      <c r="E291" s="129">
        <f t="shared" si="9"/>
        <v>2675.8</v>
      </c>
    </row>
    <row r="292" spans="1:5">
      <c r="A292" s="127">
        <v>7080100180</v>
      </c>
      <c r="B292" s="128" t="s">
        <v>14570</v>
      </c>
      <c r="C292" s="127" t="s">
        <v>14286</v>
      </c>
      <c r="D292" s="122">
        <v>3452.05</v>
      </c>
      <c r="E292" s="129">
        <f t="shared" si="9"/>
        <v>3452.05</v>
      </c>
    </row>
    <row r="293" spans="1:5">
      <c r="A293" s="127">
        <v>7080100190</v>
      </c>
      <c r="B293" s="128" t="s">
        <v>14571</v>
      </c>
      <c r="C293" s="127" t="s">
        <v>14286</v>
      </c>
      <c r="D293" s="122">
        <v>3637.23</v>
      </c>
      <c r="E293" s="129">
        <f t="shared" si="9"/>
        <v>3637.23</v>
      </c>
    </row>
    <row r="294" spans="1:5">
      <c r="A294" s="127">
        <v>7080100200</v>
      </c>
      <c r="B294" s="128" t="s">
        <v>14572</v>
      </c>
      <c r="C294" s="127" t="s">
        <v>14286</v>
      </c>
      <c r="D294" s="122">
        <v>3822.42</v>
      </c>
      <c r="E294" s="129">
        <f t="shared" si="9"/>
        <v>3822.42</v>
      </c>
    </row>
    <row r="295" spans="1:5">
      <c r="A295" s="127">
        <v>7080100210</v>
      </c>
      <c r="B295" s="128" t="s">
        <v>14573</v>
      </c>
      <c r="C295" s="127" t="s">
        <v>14286</v>
      </c>
      <c r="D295" s="122">
        <v>2150.91</v>
      </c>
      <c r="E295" s="129">
        <f t="shared" si="9"/>
        <v>2150.91</v>
      </c>
    </row>
    <row r="296" spans="1:5">
      <c r="A296" s="127">
        <v>7080100220</v>
      </c>
      <c r="B296" s="128" t="s">
        <v>14574</v>
      </c>
      <c r="C296" s="127" t="s">
        <v>14286</v>
      </c>
      <c r="D296" s="122">
        <v>2252.48</v>
      </c>
      <c r="E296" s="129">
        <f t="shared" si="9"/>
        <v>2252.48</v>
      </c>
    </row>
    <row r="297" spans="1:5">
      <c r="A297" s="127">
        <v>7080100230</v>
      </c>
      <c r="B297" s="128" t="s">
        <v>14575</v>
      </c>
      <c r="C297" s="127" t="s">
        <v>14286</v>
      </c>
      <c r="D297" s="122">
        <v>2200.2600000000002</v>
      </c>
      <c r="E297" s="129">
        <f t="shared" si="9"/>
        <v>2200.2600000000002</v>
      </c>
    </row>
    <row r="298" spans="1:5">
      <c r="A298" s="127">
        <v>7080100240</v>
      </c>
      <c r="B298" s="128" t="s">
        <v>14576</v>
      </c>
      <c r="C298" s="127" t="s">
        <v>14286</v>
      </c>
      <c r="D298" s="122">
        <v>2319.77</v>
      </c>
      <c r="E298" s="129">
        <f t="shared" si="9"/>
        <v>2319.77</v>
      </c>
    </row>
    <row r="299" spans="1:5">
      <c r="A299" s="127">
        <v>7080100250</v>
      </c>
      <c r="B299" s="128" t="s">
        <v>14577</v>
      </c>
      <c r="C299" s="127" t="s">
        <v>14286</v>
      </c>
      <c r="D299" s="122">
        <v>2669.73</v>
      </c>
      <c r="E299" s="129">
        <f t="shared" si="9"/>
        <v>2669.73</v>
      </c>
    </row>
    <row r="300" spans="1:5">
      <c r="A300" s="127">
        <v>7080100260</v>
      </c>
      <c r="B300" s="128" t="s">
        <v>14578</v>
      </c>
      <c r="C300" s="127" t="s">
        <v>14286</v>
      </c>
      <c r="D300" s="122">
        <v>3168.06</v>
      </c>
      <c r="E300" s="129">
        <f t="shared" si="9"/>
        <v>3168.06</v>
      </c>
    </row>
    <row r="301" spans="1:5">
      <c r="A301" s="127">
        <v>7080100270</v>
      </c>
      <c r="B301" s="128" t="s">
        <v>14579</v>
      </c>
      <c r="C301" s="127" t="s">
        <v>14286</v>
      </c>
      <c r="D301" s="122">
        <v>3740.82</v>
      </c>
      <c r="E301" s="129">
        <f t="shared" si="9"/>
        <v>3740.82</v>
      </c>
    </row>
    <row r="302" spans="1:5">
      <c r="A302" s="127">
        <v>7080100280</v>
      </c>
      <c r="B302" s="128" t="s">
        <v>14580</v>
      </c>
      <c r="C302" s="127" t="s">
        <v>14286</v>
      </c>
      <c r="D302" s="122">
        <v>4012.46</v>
      </c>
      <c r="E302" s="129">
        <f t="shared" si="9"/>
        <v>4012.46</v>
      </c>
    </row>
    <row r="303" spans="1:5">
      <c r="A303" s="127">
        <v>7080100290</v>
      </c>
      <c r="B303" s="128" t="s">
        <v>14581</v>
      </c>
      <c r="C303" s="127" t="s">
        <v>14286</v>
      </c>
      <c r="D303" s="122">
        <v>4734.1000000000004</v>
      </c>
      <c r="E303" s="129">
        <f t="shared" si="9"/>
        <v>4734.1000000000004</v>
      </c>
    </row>
    <row r="304" spans="1:5">
      <c r="A304" s="127">
        <v>7080100300</v>
      </c>
      <c r="B304" s="128" t="s">
        <v>14582</v>
      </c>
      <c r="C304" s="127" t="s">
        <v>14286</v>
      </c>
      <c r="D304" s="122">
        <v>7617.68</v>
      </c>
      <c r="E304" s="129">
        <f t="shared" si="9"/>
        <v>7617.68</v>
      </c>
    </row>
    <row r="305" spans="1:5">
      <c r="A305" s="127">
        <v>7080100310</v>
      </c>
      <c r="B305" s="128" t="s">
        <v>14583</v>
      </c>
      <c r="C305" s="127" t="s">
        <v>14286</v>
      </c>
      <c r="D305" s="122">
        <v>10401.26</v>
      </c>
      <c r="E305" s="129">
        <f t="shared" si="9"/>
        <v>10401.26</v>
      </c>
    </row>
    <row r="306" spans="1:5">
      <c r="A306" s="127">
        <v>7080100320</v>
      </c>
      <c r="B306" s="128" t="s">
        <v>14584</v>
      </c>
      <c r="C306" s="127" t="s">
        <v>14286</v>
      </c>
      <c r="D306" s="122">
        <v>11584.84</v>
      </c>
      <c r="E306" s="129">
        <f t="shared" si="9"/>
        <v>11584.84</v>
      </c>
    </row>
    <row r="307" spans="1:5">
      <c r="A307" s="172" t="s">
        <v>14585</v>
      </c>
      <c r="B307" s="173"/>
      <c r="C307" s="174"/>
      <c r="D307" s="175"/>
      <c r="E307" s="176"/>
    </row>
    <row r="308" spans="1:5">
      <c r="A308" s="127">
        <v>7090100010</v>
      </c>
      <c r="B308" s="128" t="s">
        <v>14586</v>
      </c>
      <c r="C308" s="127" t="s">
        <v>3</v>
      </c>
      <c r="D308" s="122">
        <v>156.30000000000001</v>
      </c>
      <c r="E308" s="129">
        <f t="shared" ref="E308:E334" si="10">ROUND((D308/(1+$J$1))*(1+$L$1),2)</f>
        <v>156.30000000000001</v>
      </c>
    </row>
    <row r="309" spans="1:5">
      <c r="A309" s="127">
        <v>7090100020</v>
      </c>
      <c r="B309" s="128" t="s">
        <v>14587</v>
      </c>
      <c r="C309" s="127" t="s">
        <v>3</v>
      </c>
      <c r="D309" s="122">
        <v>292.74</v>
      </c>
      <c r="E309" s="129">
        <f t="shared" si="10"/>
        <v>292.74</v>
      </c>
    </row>
    <row r="310" spans="1:5">
      <c r="A310" s="127">
        <v>7090100030</v>
      </c>
      <c r="B310" s="128" t="s">
        <v>14588</v>
      </c>
      <c r="C310" s="127" t="s">
        <v>3</v>
      </c>
      <c r="D310" s="122">
        <v>48.88</v>
      </c>
      <c r="E310" s="129">
        <f t="shared" si="10"/>
        <v>48.88</v>
      </c>
    </row>
    <row r="311" spans="1:5">
      <c r="A311" s="127">
        <v>7090100040</v>
      </c>
      <c r="B311" s="128" t="s">
        <v>14589</v>
      </c>
      <c r="C311" s="127" t="s">
        <v>3</v>
      </c>
      <c r="D311" s="122">
        <v>85.05</v>
      </c>
      <c r="E311" s="129">
        <f t="shared" si="10"/>
        <v>85.05</v>
      </c>
    </row>
    <row r="312" spans="1:5">
      <c r="A312" s="127">
        <v>7090100050</v>
      </c>
      <c r="B312" s="128" t="s">
        <v>14590</v>
      </c>
      <c r="C312" s="127" t="s">
        <v>3</v>
      </c>
      <c r="D312" s="122">
        <v>48.4</v>
      </c>
      <c r="E312" s="129">
        <f t="shared" si="10"/>
        <v>48.4</v>
      </c>
    </row>
    <row r="313" spans="1:5">
      <c r="A313" s="127">
        <v>7090100060</v>
      </c>
      <c r="B313" s="128" t="s">
        <v>14591</v>
      </c>
      <c r="C313" s="127" t="s">
        <v>3</v>
      </c>
      <c r="D313" s="122">
        <v>57.53</v>
      </c>
      <c r="E313" s="129">
        <f t="shared" si="10"/>
        <v>57.53</v>
      </c>
    </row>
    <row r="314" spans="1:5">
      <c r="A314" s="127">
        <v>7090100070</v>
      </c>
      <c r="B314" s="128" t="s">
        <v>14592</v>
      </c>
      <c r="C314" s="127" t="s">
        <v>3</v>
      </c>
      <c r="D314" s="122">
        <v>67.97</v>
      </c>
      <c r="E314" s="129">
        <f t="shared" si="10"/>
        <v>67.97</v>
      </c>
    </row>
    <row r="315" spans="1:5">
      <c r="A315" s="127">
        <v>7090100080</v>
      </c>
      <c r="B315" s="128" t="s">
        <v>14593</v>
      </c>
      <c r="C315" s="127" t="s">
        <v>3</v>
      </c>
      <c r="D315" s="122">
        <v>54.9</v>
      </c>
      <c r="E315" s="129">
        <f t="shared" si="10"/>
        <v>54.9</v>
      </c>
    </row>
    <row r="316" spans="1:5">
      <c r="A316" s="127">
        <v>7090100090</v>
      </c>
      <c r="B316" s="128" t="s">
        <v>14594</v>
      </c>
      <c r="C316" s="127" t="s">
        <v>3</v>
      </c>
      <c r="D316" s="122">
        <v>64.34</v>
      </c>
      <c r="E316" s="129">
        <f t="shared" si="10"/>
        <v>64.34</v>
      </c>
    </row>
    <row r="317" spans="1:5">
      <c r="A317" s="127">
        <v>7090100100</v>
      </c>
      <c r="B317" s="128" t="s">
        <v>14595</v>
      </c>
      <c r="C317" s="127" t="s">
        <v>3</v>
      </c>
      <c r="D317" s="122">
        <v>75.09</v>
      </c>
      <c r="E317" s="129">
        <f t="shared" si="10"/>
        <v>75.09</v>
      </c>
    </row>
    <row r="318" spans="1:5">
      <c r="A318" s="127">
        <v>7090100110</v>
      </c>
      <c r="B318" s="128" t="s">
        <v>14596</v>
      </c>
      <c r="C318" s="127" t="s">
        <v>3</v>
      </c>
      <c r="D318" s="122">
        <v>75.63</v>
      </c>
      <c r="E318" s="129">
        <f t="shared" si="10"/>
        <v>75.63</v>
      </c>
    </row>
    <row r="319" spans="1:5">
      <c r="A319" s="127">
        <v>7090100120</v>
      </c>
      <c r="B319" s="128" t="s">
        <v>14597</v>
      </c>
      <c r="C319" s="127" t="s">
        <v>3</v>
      </c>
      <c r="D319" s="122">
        <v>98.86</v>
      </c>
      <c r="E319" s="129">
        <f t="shared" si="10"/>
        <v>98.86</v>
      </c>
    </row>
    <row r="320" spans="1:5">
      <c r="A320" s="127">
        <v>7090100130</v>
      </c>
      <c r="B320" s="128" t="s">
        <v>14598</v>
      </c>
      <c r="C320" s="127" t="s">
        <v>3</v>
      </c>
      <c r="D320" s="122">
        <v>83.99</v>
      </c>
      <c r="E320" s="129">
        <f t="shared" si="10"/>
        <v>83.99</v>
      </c>
    </row>
    <row r="321" spans="1:5">
      <c r="A321" s="127">
        <v>7090100140</v>
      </c>
      <c r="B321" s="128" t="s">
        <v>14599</v>
      </c>
      <c r="C321" s="127" t="s">
        <v>3</v>
      </c>
      <c r="D321" s="122">
        <v>107.22</v>
      </c>
      <c r="E321" s="129">
        <f t="shared" si="10"/>
        <v>107.22</v>
      </c>
    </row>
    <row r="322" spans="1:5">
      <c r="A322" s="127">
        <v>7090100150</v>
      </c>
      <c r="B322" s="128" t="s">
        <v>14600</v>
      </c>
      <c r="C322" s="127" t="s">
        <v>1</v>
      </c>
      <c r="D322" s="122">
        <v>30.98</v>
      </c>
      <c r="E322" s="129">
        <f t="shared" si="10"/>
        <v>30.98</v>
      </c>
    </row>
    <row r="323" spans="1:5">
      <c r="A323" s="127">
        <v>7090100160</v>
      </c>
      <c r="B323" s="128" t="s">
        <v>14601</v>
      </c>
      <c r="C323" s="127" t="s">
        <v>1</v>
      </c>
      <c r="D323" s="122">
        <v>34.07</v>
      </c>
      <c r="E323" s="129">
        <f t="shared" si="10"/>
        <v>34.07</v>
      </c>
    </row>
    <row r="324" spans="1:5">
      <c r="A324" s="127">
        <v>7090100170</v>
      </c>
      <c r="B324" s="128" t="s">
        <v>14602</v>
      </c>
      <c r="C324" s="127" t="s">
        <v>3</v>
      </c>
      <c r="D324" s="122">
        <v>75.22</v>
      </c>
      <c r="E324" s="129">
        <f t="shared" si="10"/>
        <v>75.22</v>
      </c>
    </row>
    <row r="325" spans="1:5">
      <c r="A325" s="127">
        <v>7090100180</v>
      </c>
      <c r="B325" s="128" t="s">
        <v>14603</v>
      </c>
      <c r="C325" s="127" t="s">
        <v>3</v>
      </c>
      <c r="D325" s="122">
        <v>158.69</v>
      </c>
      <c r="E325" s="129">
        <f t="shared" si="10"/>
        <v>158.69</v>
      </c>
    </row>
    <row r="326" spans="1:5">
      <c r="A326" s="127">
        <v>7090100190</v>
      </c>
      <c r="B326" s="128" t="s">
        <v>14604</v>
      </c>
      <c r="C326" s="127" t="s">
        <v>3</v>
      </c>
      <c r="D326" s="122">
        <v>399.68</v>
      </c>
      <c r="E326" s="129">
        <f t="shared" si="10"/>
        <v>399.68</v>
      </c>
    </row>
    <row r="327" spans="1:5">
      <c r="A327" s="127">
        <v>7090100200</v>
      </c>
      <c r="B327" s="128" t="s">
        <v>14605</v>
      </c>
      <c r="C327" s="127" t="s">
        <v>1</v>
      </c>
      <c r="D327" s="122">
        <v>311.06</v>
      </c>
      <c r="E327" s="129">
        <f t="shared" si="10"/>
        <v>311.06</v>
      </c>
    </row>
    <row r="328" spans="1:5">
      <c r="A328" s="127">
        <v>7090100210</v>
      </c>
      <c r="B328" s="128" t="s">
        <v>14606</v>
      </c>
      <c r="C328" s="127" t="s">
        <v>1</v>
      </c>
      <c r="D328" s="122">
        <v>512.78</v>
      </c>
      <c r="E328" s="129">
        <f t="shared" si="10"/>
        <v>512.78</v>
      </c>
    </row>
    <row r="329" spans="1:5">
      <c r="A329" s="127">
        <v>7090100220</v>
      </c>
      <c r="B329" s="128" t="s">
        <v>14607</v>
      </c>
      <c r="C329" s="127" t="s">
        <v>1</v>
      </c>
      <c r="D329" s="122">
        <v>692.11</v>
      </c>
      <c r="E329" s="129">
        <f t="shared" si="10"/>
        <v>692.11</v>
      </c>
    </row>
    <row r="330" spans="1:5">
      <c r="A330" s="127">
        <v>7090100230</v>
      </c>
      <c r="B330" s="128" t="s">
        <v>14608</v>
      </c>
      <c r="C330" s="127" t="s">
        <v>1</v>
      </c>
      <c r="D330" s="122">
        <v>181.42</v>
      </c>
      <c r="E330" s="129">
        <f t="shared" si="10"/>
        <v>181.42</v>
      </c>
    </row>
    <row r="331" spans="1:5">
      <c r="A331" s="127">
        <v>7090100240</v>
      </c>
      <c r="B331" s="128" t="s">
        <v>14609</v>
      </c>
      <c r="C331" s="127" t="s">
        <v>1</v>
      </c>
      <c r="D331" s="122">
        <v>152.52000000000001</v>
      </c>
      <c r="E331" s="129">
        <f t="shared" si="10"/>
        <v>152.52000000000001</v>
      </c>
    </row>
    <row r="332" spans="1:5">
      <c r="A332" s="127">
        <v>7090100250</v>
      </c>
      <c r="B332" s="128" t="s">
        <v>14610</v>
      </c>
      <c r="C332" s="127" t="s">
        <v>3</v>
      </c>
      <c r="D332" s="122">
        <v>34</v>
      </c>
      <c r="E332" s="129">
        <f t="shared" si="10"/>
        <v>34</v>
      </c>
    </row>
    <row r="333" spans="1:5">
      <c r="A333" s="127">
        <v>7090100260</v>
      </c>
      <c r="B333" s="128" t="s">
        <v>14611</v>
      </c>
      <c r="C333" s="127" t="s">
        <v>3</v>
      </c>
      <c r="D333" s="122">
        <v>43</v>
      </c>
      <c r="E333" s="129">
        <f t="shared" si="10"/>
        <v>43</v>
      </c>
    </row>
    <row r="334" spans="1:5">
      <c r="A334" s="127">
        <v>7090100270</v>
      </c>
      <c r="B334" s="128" t="s">
        <v>14612</v>
      </c>
      <c r="C334" s="127" t="s">
        <v>1</v>
      </c>
      <c r="D334" s="122">
        <v>15.32</v>
      </c>
      <c r="E334" s="129">
        <f t="shared" si="10"/>
        <v>15.32</v>
      </c>
    </row>
    <row r="335" spans="1:5">
      <c r="A335" s="172" t="s">
        <v>14613</v>
      </c>
      <c r="B335" s="173"/>
      <c r="C335" s="174"/>
      <c r="D335" s="175"/>
      <c r="E335" s="176"/>
    </row>
    <row r="336" spans="1:5">
      <c r="A336" s="127">
        <v>7100100010</v>
      </c>
      <c r="B336" s="128" t="s">
        <v>14614</v>
      </c>
      <c r="C336" s="127" t="s">
        <v>3</v>
      </c>
      <c r="D336" s="122">
        <v>71.89</v>
      </c>
      <c r="E336" s="129">
        <f t="shared" ref="E336:E382" si="11">ROUND((D336/(1+$J$1))*(1+$L$1),2)</f>
        <v>71.89</v>
      </c>
    </row>
    <row r="337" spans="1:5">
      <c r="A337" s="127">
        <v>7100100020</v>
      </c>
      <c r="B337" s="128" t="s">
        <v>14615</v>
      </c>
      <c r="C337" s="127" t="s">
        <v>3</v>
      </c>
      <c r="D337" s="122">
        <v>55.38</v>
      </c>
      <c r="E337" s="129">
        <f t="shared" si="11"/>
        <v>55.38</v>
      </c>
    </row>
    <row r="338" spans="1:5">
      <c r="A338" s="127">
        <v>7100100030</v>
      </c>
      <c r="B338" s="128" t="s">
        <v>14616</v>
      </c>
      <c r="C338" s="127" t="s">
        <v>3</v>
      </c>
      <c r="D338" s="122">
        <v>96.28</v>
      </c>
      <c r="E338" s="129">
        <f t="shared" si="11"/>
        <v>96.28</v>
      </c>
    </row>
    <row r="339" spans="1:5">
      <c r="A339" s="127">
        <v>7100100040</v>
      </c>
      <c r="B339" s="128" t="s">
        <v>14617</v>
      </c>
      <c r="C339" s="127" t="s">
        <v>14286</v>
      </c>
      <c r="D339" s="122">
        <v>43.94</v>
      </c>
      <c r="E339" s="129">
        <f t="shared" si="11"/>
        <v>43.94</v>
      </c>
    </row>
    <row r="340" spans="1:5">
      <c r="A340" s="127">
        <v>7100100050</v>
      </c>
      <c r="B340" s="128" t="s">
        <v>14618</v>
      </c>
      <c r="C340" s="127" t="s">
        <v>14286</v>
      </c>
      <c r="D340" s="122">
        <v>20.38</v>
      </c>
      <c r="E340" s="129">
        <f t="shared" si="11"/>
        <v>20.38</v>
      </c>
    </row>
    <row r="341" spans="1:5">
      <c r="A341" s="127">
        <v>7100100060</v>
      </c>
      <c r="B341" s="128" t="s">
        <v>14619</v>
      </c>
      <c r="C341" s="127" t="s">
        <v>3</v>
      </c>
      <c r="D341" s="122">
        <v>77.67</v>
      </c>
      <c r="E341" s="129">
        <f t="shared" si="11"/>
        <v>77.67</v>
      </c>
    </row>
    <row r="342" spans="1:5">
      <c r="A342" s="127">
        <v>7100100070</v>
      </c>
      <c r="B342" s="128" t="s">
        <v>14620</v>
      </c>
      <c r="C342" s="127" t="s">
        <v>3</v>
      </c>
      <c r="D342" s="122">
        <v>57.08</v>
      </c>
      <c r="E342" s="129">
        <f t="shared" si="11"/>
        <v>57.08</v>
      </c>
    </row>
    <row r="343" spans="1:5">
      <c r="A343" s="127">
        <v>7100100080</v>
      </c>
      <c r="B343" s="128" t="s">
        <v>14621</v>
      </c>
      <c r="C343" s="127" t="s">
        <v>1</v>
      </c>
      <c r="D343" s="122">
        <v>13.04</v>
      </c>
      <c r="E343" s="129">
        <f t="shared" si="11"/>
        <v>13.04</v>
      </c>
    </row>
    <row r="344" spans="1:5">
      <c r="A344" s="127">
        <v>7100100090</v>
      </c>
      <c r="B344" s="128" t="s">
        <v>14622</v>
      </c>
      <c r="C344" s="127" t="s">
        <v>1</v>
      </c>
      <c r="D344" s="122">
        <v>21.6</v>
      </c>
      <c r="E344" s="129">
        <f t="shared" si="11"/>
        <v>21.6</v>
      </c>
    </row>
    <row r="345" spans="1:5">
      <c r="A345" s="127">
        <v>7100100100</v>
      </c>
      <c r="B345" s="128" t="s">
        <v>14623</v>
      </c>
      <c r="C345" s="127" t="s">
        <v>3</v>
      </c>
      <c r="D345" s="122">
        <v>478.37</v>
      </c>
      <c r="E345" s="129">
        <f t="shared" si="11"/>
        <v>478.37</v>
      </c>
    </row>
    <row r="346" spans="1:5">
      <c r="A346" s="127">
        <v>7100100110</v>
      </c>
      <c r="B346" s="128" t="s">
        <v>14624</v>
      </c>
      <c r="C346" s="127" t="s">
        <v>3</v>
      </c>
      <c r="D346" s="122">
        <v>22.49</v>
      </c>
      <c r="E346" s="129">
        <f t="shared" si="11"/>
        <v>22.49</v>
      </c>
    </row>
    <row r="347" spans="1:5">
      <c r="A347" s="127">
        <v>7100100120</v>
      </c>
      <c r="B347" s="128" t="s">
        <v>14625</v>
      </c>
      <c r="C347" s="127" t="s">
        <v>3</v>
      </c>
      <c r="D347" s="122">
        <v>27.67</v>
      </c>
      <c r="E347" s="129">
        <f t="shared" si="11"/>
        <v>27.67</v>
      </c>
    </row>
    <row r="348" spans="1:5">
      <c r="A348" s="127">
        <v>7100100125</v>
      </c>
      <c r="B348" s="128" t="s">
        <v>14626</v>
      </c>
      <c r="C348" s="127" t="s">
        <v>3</v>
      </c>
      <c r="D348" s="122">
        <v>28.41</v>
      </c>
      <c r="E348" s="129">
        <f t="shared" si="11"/>
        <v>28.41</v>
      </c>
    </row>
    <row r="349" spans="1:5">
      <c r="A349" s="127">
        <v>7100100130</v>
      </c>
      <c r="B349" s="128" t="s">
        <v>14627</v>
      </c>
      <c r="C349" s="127" t="s">
        <v>3</v>
      </c>
      <c r="D349" s="122">
        <v>17.95</v>
      </c>
      <c r="E349" s="129">
        <f t="shared" si="11"/>
        <v>17.95</v>
      </c>
    </row>
    <row r="350" spans="1:5">
      <c r="A350" s="127">
        <v>7100100140</v>
      </c>
      <c r="B350" s="128" t="s">
        <v>14628</v>
      </c>
      <c r="C350" s="127" t="s">
        <v>3</v>
      </c>
      <c r="D350" s="122">
        <v>27.78</v>
      </c>
      <c r="E350" s="129">
        <f t="shared" si="11"/>
        <v>27.78</v>
      </c>
    </row>
    <row r="351" spans="1:5">
      <c r="A351" s="127">
        <v>7100100150</v>
      </c>
      <c r="B351" s="128" t="s">
        <v>14629</v>
      </c>
      <c r="C351" s="127" t="s">
        <v>3</v>
      </c>
      <c r="D351" s="122">
        <v>40.06</v>
      </c>
      <c r="E351" s="129">
        <f t="shared" si="11"/>
        <v>40.06</v>
      </c>
    </row>
    <row r="352" spans="1:5">
      <c r="A352" s="127">
        <v>7100100160</v>
      </c>
      <c r="B352" s="128" t="s">
        <v>14630</v>
      </c>
      <c r="C352" s="127" t="s">
        <v>3</v>
      </c>
      <c r="D352" s="122">
        <v>4.08</v>
      </c>
      <c r="E352" s="129">
        <f t="shared" si="11"/>
        <v>4.08</v>
      </c>
    </row>
    <row r="353" spans="1:5">
      <c r="A353" s="127">
        <v>7100100170</v>
      </c>
      <c r="B353" s="128" t="s">
        <v>14631</v>
      </c>
      <c r="C353" s="127" t="s">
        <v>3</v>
      </c>
      <c r="D353" s="122">
        <v>5.56</v>
      </c>
      <c r="E353" s="129">
        <f t="shared" si="11"/>
        <v>5.56</v>
      </c>
    </row>
    <row r="354" spans="1:5">
      <c r="A354" s="127">
        <v>7100100180</v>
      </c>
      <c r="B354" s="128" t="s">
        <v>14632</v>
      </c>
      <c r="C354" s="127" t="s">
        <v>3</v>
      </c>
      <c r="D354" s="122">
        <v>6.17</v>
      </c>
      <c r="E354" s="129">
        <f t="shared" si="11"/>
        <v>6.17</v>
      </c>
    </row>
    <row r="355" spans="1:5">
      <c r="A355" s="127">
        <v>7100100190</v>
      </c>
      <c r="B355" s="128" t="s">
        <v>14633</v>
      </c>
      <c r="C355" s="127" t="s">
        <v>3</v>
      </c>
      <c r="D355" s="122">
        <v>11.76</v>
      </c>
      <c r="E355" s="129">
        <f t="shared" si="11"/>
        <v>11.76</v>
      </c>
    </row>
    <row r="356" spans="1:5">
      <c r="A356" s="127">
        <v>7100100200</v>
      </c>
      <c r="B356" s="128" t="s">
        <v>14634</v>
      </c>
      <c r="C356" s="127" t="s">
        <v>3</v>
      </c>
      <c r="D356" s="122">
        <v>20.04</v>
      </c>
      <c r="E356" s="129">
        <f t="shared" si="11"/>
        <v>20.04</v>
      </c>
    </row>
    <row r="357" spans="1:5">
      <c r="A357" s="127">
        <v>7100100210</v>
      </c>
      <c r="B357" s="128" t="s">
        <v>14635</v>
      </c>
      <c r="C357" s="127" t="s">
        <v>3</v>
      </c>
      <c r="D357" s="122">
        <v>14.3</v>
      </c>
      <c r="E357" s="129">
        <f t="shared" si="11"/>
        <v>14.3</v>
      </c>
    </row>
    <row r="358" spans="1:5">
      <c r="A358" s="127">
        <v>7100100220</v>
      </c>
      <c r="B358" s="128" t="s">
        <v>14636</v>
      </c>
      <c r="C358" s="127" t="s">
        <v>3</v>
      </c>
      <c r="D358" s="122">
        <v>16.149999999999999</v>
      </c>
      <c r="E358" s="129">
        <f t="shared" si="11"/>
        <v>16.149999999999999</v>
      </c>
    </row>
    <row r="359" spans="1:5">
      <c r="A359" s="127">
        <v>7100100230</v>
      </c>
      <c r="B359" s="128" t="s">
        <v>14637</v>
      </c>
      <c r="C359" s="127" t="s">
        <v>3</v>
      </c>
      <c r="D359" s="122">
        <v>2.35</v>
      </c>
      <c r="E359" s="129">
        <f t="shared" si="11"/>
        <v>2.35</v>
      </c>
    </row>
    <row r="360" spans="1:5">
      <c r="A360" s="127">
        <v>7100100240</v>
      </c>
      <c r="B360" s="128" t="s">
        <v>14638</v>
      </c>
      <c r="C360" s="127" t="s">
        <v>3</v>
      </c>
      <c r="D360" s="122">
        <v>12.19</v>
      </c>
      <c r="E360" s="129">
        <f t="shared" si="11"/>
        <v>12.19</v>
      </c>
    </row>
    <row r="361" spans="1:5">
      <c r="A361" s="127">
        <v>7100100250</v>
      </c>
      <c r="B361" s="128" t="s">
        <v>14639</v>
      </c>
      <c r="C361" s="127" t="s">
        <v>3</v>
      </c>
      <c r="D361" s="122">
        <v>17.79</v>
      </c>
      <c r="E361" s="129">
        <f t="shared" si="11"/>
        <v>17.79</v>
      </c>
    </row>
    <row r="362" spans="1:5">
      <c r="A362" s="127">
        <v>7100100260</v>
      </c>
      <c r="B362" s="128" t="s">
        <v>14640</v>
      </c>
      <c r="C362" s="127" t="s">
        <v>3</v>
      </c>
      <c r="D362" s="122">
        <v>25.24</v>
      </c>
      <c r="E362" s="129">
        <f t="shared" si="11"/>
        <v>25.24</v>
      </c>
    </row>
    <row r="363" spans="1:5">
      <c r="A363" s="127">
        <v>7100100270</v>
      </c>
      <c r="B363" s="128" t="s">
        <v>14641</v>
      </c>
      <c r="C363" s="127" t="s">
        <v>3</v>
      </c>
      <c r="D363" s="122">
        <v>23.85</v>
      </c>
      <c r="E363" s="129">
        <f t="shared" si="11"/>
        <v>23.85</v>
      </c>
    </row>
    <row r="364" spans="1:5">
      <c r="A364" s="127">
        <v>7100100280</v>
      </c>
      <c r="B364" s="128" t="s">
        <v>14642</v>
      </c>
      <c r="C364" s="127" t="s">
        <v>3</v>
      </c>
      <c r="D364" s="122">
        <v>14.31</v>
      </c>
      <c r="E364" s="129">
        <f t="shared" si="11"/>
        <v>14.31</v>
      </c>
    </row>
    <row r="365" spans="1:5">
      <c r="A365" s="127">
        <v>7100100290</v>
      </c>
      <c r="B365" s="128" t="s">
        <v>14643</v>
      </c>
      <c r="C365" s="127" t="s">
        <v>3</v>
      </c>
      <c r="D365" s="122">
        <v>16.52</v>
      </c>
      <c r="E365" s="129">
        <f t="shared" si="11"/>
        <v>16.52</v>
      </c>
    </row>
    <row r="366" spans="1:5">
      <c r="A366" s="127">
        <v>7100100300</v>
      </c>
      <c r="B366" s="128" t="s">
        <v>14644</v>
      </c>
      <c r="C366" s="127" t="s">
        <v>3</v>
      </c>
      <c r="D366" s="122">
        <v>17.39</v>
      </c>
      <c r="E366" s="129">
        <f t="shared" si="11"/>
        <v>17.39</v>
      </c>
    </row>
    <row r="367" spans="1:5">
      <c r="A367" s="127">
        <v>7100100310</v>
      </c>
      <c r="B367" s="128" t="s">
        <v>14645</v>
      </c>
      <c r="C367" s="127" t="s">
        <v>3</v>
      </c>
      <c r="D367" s="122">
        <v>29.21</v>
      </c>
      <c r="E367" s="129">
        <f t="shared" si="11"/>
        <v>29.21</v>
      </c>
    </row>
    <row r="368" spans="1:5">
      <c r="A368" s="127">
        <v>7100100320</v>
      </c>
      <c r="B368" s="128" t="s">
        <v>14646</v>
      </c>
      <c r="C368" s="127" t="s">
        <v>3</v>
      </c>
      <c r="D368" s="122">
        <v>18.21</v>
      </c>
      <c r="E368" s="129">
        <f t="shared" si="11"/>
        <v>18.21</v>
      </c>
    </row>
    <row r="369" spans="1:5">
      <c r="A369" s="127">
        <v>7100100330</v>
      </c>
      <c r="B369" s="128" t="s">
        <v>14647</v>
      </c>
      <c r="C369" s="127" t="s">
        <v>3</v>
      </c>
      <c r="D369" s="122">
        <v>20.38</v>
      </c>
      <c r="E369" s="129">
        <f t="shared" si="11"/>
        <v>20.38</v>
      </c>
    </row>
    <row r="370" spans="1:5">
      <c r="A370" s="127">
        <v>7100100340</v>
      </c>
      <c r="B370" s="128" t="s">
        <v>14648</v>
      </c>
      <c r="C370" s="127" t="s">
        <v>3</v>
      </c>
      <c r="D370" s="122">
        <v>19.75</v>
      </c>
      <c r="E370" s="129">
        <f t="shared" si="11"/>
        <v>19.75</v>
      </c>
    </row>
    <row r="371" spans="1:5">
      <c r="A371" s="127">
        <v>7100100350</v>
      </c>
      <c r="B371" s="128" t="s">
        <v>14649</v>
      </c>
      <c r="C371" s="127" t="s">
        <v>3</v>
      </c>
      <c r="D371" s="122">
        <v>15.93</v>
      </c>
      <c r="E371" s="129">
        <f t="shared" si="11"/>
        <v>15.93</v>
      </c>
    </row>
    <row r="372" spans="1:5">
      <c r="A372" s="127">
        <v>7100100360</v>
      </c>
      <c r="B372" s="128" t="s">
        <v>14650</v>
      </c>
      <c r="C372" s="127" t="s">
        <v>3</v>
      </c>
      <c r="D372" s="122">
        <v>20.11</v>
      </c>
      <c r="E372" s="129">
        <f t="shared" si="11"/>
        <v>20.11</v>
      </c>
    </row>
    <row r="373" spans="1:5">
      <c r="A373" s="127">
        <v>7100100370</v>
      </c>
      <c r="B373" s="128" t="s">
        <v>14651</v>
      </c>
      <c r="C373" s="127" t="s">
        <v>3</v>
      </c>
      <c r="D373" s="122">
        <v>14.76</v>
      </c>
      <c r="E373" s="129">
        <f t="shared" si="11"/>
        <v>14.76</v>
      </c>
    </row>
    <row r="374" spans="1:5">
      <c r="A374" s="127">
        <v>7100100380</v>
      </c>
      <c r="B374" s="128" t="s">
        <v>14652</v>
      </c>
      <c r="C374" s="127" t="s">
        <v>3</v>
      </c>
      <c r="D374" s="122">
        <v>27.91</v>
      </c>
      <c r="E374" s="129">
        <f t="shared" si="11"/>
        <v>27.91</v>
      </c>
    </row>
    <row r="375" spans="1:5">
      <c r="A375" s="127">
        <v>7100100390</v>
      </c>
      <c r="B375" s="128" t="s">
        <v>14653</v>
      </c>
      <c r="C375" s="127" t="s">
        <v>3</v>
      </c>
      <c r="D375" s="122">
        <v>13.64</v>
      </c>
      <c r="E375" s="129">
        <f t="shared" si="11"/>
        <v>13.64</v>
      </c>
    </row>
    <row r="376" spans="1:5">
      <c r="A376" s="127">
        <v>7100100400</v>
      </c>
      <c r="B376" s="128" t="s">
        <v>14654</v>
      </c>
      <c r="C376" s="127" t="s">
        <v>3</v>
      </c>
      <c r="D376" s="122">
        <v>15.11</v>
      </c>
      <c r="E376" s="129">
        <f t="shared" si="11"/>
        <v>15.11</v>
      </c>
    </row>
    <row r="377" spans="1:5">
      <c r="A377" s="127">
        <v>7100100410</v>
      </c>
      <c r="B377" s="128" t="s">
        <v>14655</v>
      </c>
      <c r="C377" s="127" t="s">
        <v>3</v>
      </c>
      <c r="D377" s="122">
        <v>8.43</v>
      </c>
      <c r="E377" s="129">
        <f t="shared" si="11"/>
        <v>8.43</v>
      </c>
    </row>
    <row r="378" spans="1:5">
      <c r="A378" s="127">
        <v>7100100420</v>
      </c>
      <c r="B378" s="128" t="s">
        <v>14656</v>
      </c>
      <c r="C378" s="127" t="s">
        <v>3</v>
      </c>
      <c r="D378" s="122">
        <v>381.5</v>
      </c>
      <c r="E378" s="129">
        <f t="shared" si="11"/>
        <v>381.5</v>
      </c>
    </row>
    <row r="379" spans="1:5">
      <c r="A379" s="127">
        <v>7100100450</v>
      </c>
      <c r="B379" s="128" t="s">
        <v>14657</v>
      </c>
      <c r="C379" s="127" t="s">
        <v>3</v>
      </c>
      <c r="D379" s="122">
        <v>6.01</v>
      </c>
      <c r="E379" s="129">
        <f t="shared" si="11"/>
        <v>6.01</v>
      </c>
    </row>
    <row r="380" spans="1:5">
      <c r="A380" s="127">
        <v>7100100460</v>
      </c>
      <c r="B380" s="128" t="s">
        <v>14658</v>
      </c>
      <c r="C380" s="127" t="s">
        <v>3</v>
      </c>
      <c r="D380" s="122">
        <v>18.809999999999999</v>
      </c>
      <c r="E380" s="129">
        <f t="shared" si="11"/>
        <v>18.809999999999999</v>
      </c>
    </row>
    <row r="381" spans="1:5">
      <c r="A381" s="127">
        <v>7100100470</v>
      </c>
      <c r="B381" s="128" t="s">
        <v>14659</v>
      </c>
      <c r="C381" s="127" t="s">
        <v>3</v>
      </c>
      <c r="D381" s="122">
        <v>138.33000000000001</v>
      </c>
      <c r="E381" s="129">
        <f t="shared" si="11"/>
        <v>138.33000000000001</v>
      </c>
    </row>
    <row r="382" spans="1:5">
      <c r="A382" s="127">
        <v>7100100480</v>
      </c>
      <c r="B382" s="128" t="s">
        <v>14660</v>
      </c>
      <c r="C382" s="127" t="s">
        <v>3</v>
      </c>
      <c r="D382" s="122">
        <v>16.260000000000002</v>
      </c>
      <c r="E382" s="129">
        <f t="shared" si="11"/>
        <v>16.260000000000002</v>
      </c>
    </row>
    <row r="383" spans="1:5">
      <c r="A383" s="172" t="s">
        <v>14661</v>
      </c>
      <c r="B383" s="173"/>
      <c r="C383" s="174"/>
      <c r="D383" s="175"/>
      <c r="E383" s="176"/>
    </row>
    <row r="384" spans="1:5">
      <c r="A384" s="127">
        <v>7110100010</v>
      </c>
      <c r="B384" s="128" t="s">
        <v>14662</v>
      </c>
      <c r="C384" s="127" t="s">
        <v>2</v>
      </c>
      <c r="D384" s="122">
        <v>7.5</v>
      </c>
      <c r="E384" s="129">
        <f t="shared" ref="E384:E410" si="12">ROUND((D384/(1+$J$1))*(1+$L$1),2)</f>
        <v>7.5</v>
      </c>
    </row>
    <row r="385" spans="1:5">
      <c r="A385" s="127">
        <v>7110100020</v>
      </c>
      <c r="B385" s="128" t="s">
        <v>14663</v>
      </c>
      <c r="C385" s="127" t="s">
        <v>2</v>
      </c>
      <c r="D385" s="122">
        <v>11.17</v>
      </c>
      <c r="E385" s="129">
        <f t="shared" si="12"/>
        <v>11.17</v>
      </c>
    </row>
    <row r="386" spans="1:5">
      <c r="A386" s="127">
        <v>7110100030</v>
      </c>
      <c r="B386" s="128" t="s">
        <v>14664</v>
      </c>
      <c r="C386" s="127" t="s">
        <v>2</v>
      </c>
      <c r="D386" s="122">
        <v>13.27</v>
      </c>
      <c r="E386" s="129">
        <f t="shared" si="12"/>
        <v>13.27</v>
      </c>
    </row>
    <row r="387" spans="1:5">
      <c r="A387" s="127">
        <v>7110100040</v>
      </c>
      <c r="B387" s="128" t="s">
        <v>14665</v>
      </c>
      <c r="C387" s="127" t="s">
        <v>7</v>
      </c>
      <c r="D387" s="122">
        <v>2744.72</v>
      </c>
      <c r="E387" s="129">
        <f t="shared" si="12"/>
        <v>2744.72</v>
      </c>
    </row>
    <row r="388" spans="1:5">
      <c r="A388" s="127">
        <v>7110100050</v>
      </c>
      <c r="B388" s="128" t="s">
        <v>14666</v>
      </c>
      <c r="C388" s="127" t="s">
        <v>3</v>
      </c>
      <c r="D388" s="122">
        <v>55.44</v>
      </c>
      <c r="E388" s="129">
        <f t="shared" si="12"/>
        <v>55.44</v>
      </c>
    </row>
    <row r="389" spans="1:5">
      <c r="A389" s="127">
        <v>7110100060</v>
      </c>
      <c r="B389" s="128" t="s">
        <v>14667</v>
      </c>
      <c r="C389" s="127" t="s">
        <v>3</v>
      </c>
      <c r="D389" s="122">
        <v>27.78</v>
      </c>
      <c r="E389" s="129">
        <f t="shared" si="12"/>
        <v>27.78</v>
      </c>
    </row>
    <row r="390" spans="1:5">
      <c r="A390" s="127">
        <v>7110100070</v>
      </c>
      <c r="B390" s="128" t="s">
        <v>14668</v>
      </c>
      <c r="C390" s="127" t="s">
        <v>3</v>
      </c>
      <c r="D390" s="122">
        <v>41.74</v>
      </c>
      <c r="E390" s="129">
        <f t="shared" si="12"/>
        <v>41.74</v>
      </c>
    </row>
    <row r="391" spans="1:5">
      <c r="A391" s="127">
        <v>7110100080</v>
      </c>
      <c r="B391" s="128" t="s">
        <v>14669</v>
      </c>
      <c r="C391" s="127" t="s">
        <v>3</v>
      </c>
      <c r="D391" s="122">
        <v>36.409999999999997</v>
      </c>
      <c r="E391" s="129">
        <f t="shared" si="12"/>
        <v>36.409999999999997</v>
      </c>
    </row>
    <row r="392" spans="1:5">
      <c r="A392" s="127">
        <v>7110100090</v>
      </c>
      <c r="B392" s="128" t="s">
        <v>14670</v>
      </c>
      <c r="C392" s="127" t="s">
        <v>3</v>
      </c>
      <c r="D392" s="122">
        <v>54.72</v>
      </c>
      <c r="E392" s="129">
        <f t="shared" si="12"/>
        <v>54.72</v>
      </c>
    </row>
    <row r="393" spans="1:5">
      <c r="A393" s="127">
        <v>7110100100</v>
      </c>
      <c r="B393" s="128" t="s">
        <v>14671</v>
      </c>
      <c r="C393" s="127" t="s">
        <v>3</v>
      </c>
      <c r="D393" s="122">
        <v>13.76</v>
      </c>
      <c r="E393" s="129">
        <f t="shared" si="12"/>
        <v>13.76</v>
      </c>
    </row>
    <row r="394" spans="1:5">
      <c r="A394" s="127">
        <v>7110100110</v>
      </c>
      <c r="B394" s="128" t="s">
        <v>14672</v>
      </c>
      <c r="C394" s="127" t="s">
        <v>3</v>
      </c>
      <c r="D394" s="122">
        <v>15.4</v>
      </c>
      <c r="E394" s="129">
        <f t="shared" si="12"/>
        <v>15.4</v>
      </c>
    </row>
    <row r="395" spans="1:5">
      <c r="A395" s="127">
        <v>7110100120</v>
      </c>
      <c r="B395" s="128" t="s">
        <v>14673</v>
      </c>
      <c r="C395" s="127" t="s">
        <v>3</v>
      </c>
      <c r="D395" s="122">
        <v>30.8</v>
      </c>
      <c r="E395" s="129">
        <f t="shared" si="12"/>
        <v>30.8</v>
      </c>
    </row>
    <row r="396" spans="1:5">
      <c r="A396" s="127">
        <v>7110100130</v>
      </c>
      <c r="B396" s="128" t="s">
        <v>14674</v>
      </c>
      <c r="C396" s="127" t="s">
        <v>3</v>
      </c>
      <c r="D396" s="122">
        <v>46.2</v>
      </c>
      <c r="E396" s="129">
        <f t="shared" si="12"/>
        <v>46.2</v>
      </c>
    </row>
    <row r="397" spans="1:5">
      <c r="A397" s="127">
        <v>7110100140</v>
      </c>
      <c r="B397" s="128" t="s">
        <v>14675</v>
      </c>
      <c r="C397" s="127" t="s">
        <v>3</v>
      </c>
      <c r="D397" s="122">
        <v>15.59</v>
      </c>
      <c r="E397" s="129">
        <f t="shared" si="12"/>
        <v>15.59</v>
      </c>
    </row>
    <row r="398" spans="1:5">
      <c r="A398" s="127">
        <v>7110100150</v>
      </c>
      <c r="B398" s="128" t="s">
        <v>14676</v>
      </c>
      <c r="C398" s="127" t="s">
        <v>3</v>
      </c>
      <c r="D398" s="122">
        <v>31.18</v>
      </c>
      <c r="E398" s="129">
        <f t="shared" si="12"/>
        <v>31.18</v>
      </c>
    </row>
    <row r="399" spans="1:5">
      <c r="A399" s="127">
        <v>7110100160</v>
      </c>
      <c r="B399" s="128" t="s">
        <v>14677</v>
      </c>
      <c r="C399" s="127" t="s">
        <v>3</v>
      </c>
      <c r="D399" s="122">
        <v>46.77</v>
      </c>
      <c r="E399" s="129">
        <f t="shared" si="12"/>
        <v>46.77</v>
      </c>
    </row>
    <row r="400" spans="1:5">
      <c r="A400" s="127">
        <v>7110100170</v>
      </c>
      <c r="B400" s="128" t="s">
        <v>14678</v>
      </c>
      <c r="C400" s="127" t="s">
        <v>3</v>
      </c>
      <c r="D400" s="122">
        <v>69</v>
      </c>
      <c r="E400" s="129">
        <f t="shared" si="12"/>
        <v>69</v>
      </c>
    </row>
    <row r="401" spans="1:5">
      <c r="A401" s="127">
        <v>7110100180</v>
      </c>
      <c r="B401" s="128" t="s">
        <v>14679</v>
      </c>
      <c r="C401" s="127" t="s">
        <v>3</v>
      </c>
      <c r="D401" s="122">
        <v>50.15</v>
      </c>
      <c r="E401" s="129">
        <f t="shared" si="12"/>
        <v>50.15</v>
      </c>
    </row>
    <row r="402" spans="1:5">
      <c r="A402" s="127">
        <v>7110100190</v>
      </c>
      <c r="B402" s="128" t="s">
        <v>14680</v>
      </c>
      <c r="C402" s="127" t="s">
        <v>1</v>
      </c>
      <c r="D402" s="122">
        <v>29.16</v>
      </c>
      <c r="E402" s="129">
        <f t="shared" si="12"/>
        <v>29.16</v>
      </c>
    </row>
    <row r="403" spans="1:5">
      <c r="A403" s="127">
        <v>7110100200</v>
      </c>
      <c r="B403" s="128" t="s">
        <v>14681</v>
      </c>
      <c r="C403" s="127" t="s">
        <v>3</v>
      </c>
      <c r="D403" s="122">
        <v>38.1</v>
      </c>
      <c r="E403" s="129">
        <f t="shared" si="12"/>
        <v>38.1</v>
      </c>
    </row>
    <row r="404" spans="1:5">
      <c r="A404" s="127">
        <v>7110100210</v>
      </c>
      <c r="B404" s="128" t="s">
        <v>14682</v>
      </c>
      <c r="C404" s="127" t="s">
        <v>3</v>
      </c>
      <c r="D404" s="122">
        <v>7.42</v>
      </c>
      <c r="E404" s="129">
        <f t="shared" si="12"/>
        <v>7.42</v>
      </c>
    </row>
    <row r="405" spans="1:5">
      <c r="A405" s="127">
        <v>7110100220</v>
      </c>
      <c r="B405" s="128" t="s">
        <v>14683</v>
      </c>
      <c r="C405" s="127" t="s">
        <v>3</v>
      </c>
      <c r="D405" s="122">
        <v>8.2899999999999991</v>
      </c>
      <c r="E405" s="129">
        <f t="shared" si="12"/>
        <v>8.2899999999999991</v>
      </c>
    </row>
    <row r="406" spans="1:5">
      <c r="A406" s="127">
        <v>7110100230</v>
      </c>
      <c r="B406" s="128" t="s">
        <v>14684</v>
      </c>
      <c r="C406" s="127" t="s">
        <v>3</v>
      </c>
      <c r="D406" s="122">
        <v>3.55</v>
      </c>
      <c r="E406" s="129">
        <f t="shared" si="12"/>
        <v>3.55</v>
      </c>
    </row>
    <row r="407" spans="1:5">
      <c r="A407" s="127">
        <v>7110100240</v>
      </c>
      <c r="B407" s="128" t="s">
        <v>14685</v>
      </c>
      <c r="C407" s="127" t="s">
        <v>1</v>
      </c>
      <c r="D407" s="122">
        <v>361.68</v>
      </c>
      <c r="E407" s="129">
        <f t="shared" si="12"/>
        <v>361.68</v>
      </c>
    </row>
    <row r="408" spans="1:5">
      <c r="A408" s="127">
        <v>7110100250</v>
      </c>
      <c r="B408" s="128" t="s">
        <v>14686</v>
      </c>
      <c r="C408" s="127" t="s">
        <v>3</v>
      </c>
      <c r="D408" s="122">
        <v>143.04</v>
      </c>
      <c r="E408" s="129">
        <f t="shared" si="12"/>
        <v>143.04</v>
      </c>
    </row>
    <row r="409" spans="1:5">
      <c r="A409" s="127">
        <v>7110100280</v>
      </c>
      <c r="B409" s="128" t="s">
        <v>14687</v>
      </c>
      <c r="C409" s="127" t="s">
        <v>3</v>
      </c>
      <c r="D409" s="122">
        <v>84.49</v>
      </c>
      <c r="E409" s="129">
        <f t="shared" si="12"/>
        <v>84.49</v>
      </c>
    </row>
    <row r="410" spans="1:5">
      <c r="A410" s="127">
        <v>7110100290</v>
      </c>
      <c r="B410" s="128" t="s">
        <v>14688</v>
      </c>
      <c r="C410" s="127" t="s">
        <v>3</v>
      </c>
      <c r="D410" s="122">
        <v>6.31</v>
      </c>
      <c r="E410" s="129">
        <f t="shared" si="12"/>
        <v>6.31</v>
      </c>
    </row>
    <row r="411" spans="1:5">
      <c r="A411" s="172" t="s">
        <v>14689</v>
      </c>
      <c r="B411" s="173"/>
      <c r="C411" s="174"/>
      <c r="D411" s="175"/>
      <c r="E411" s="176"/>
    </row>
    <row r="412" spans="1:5">
      <c r="A412" s="127">
        <v>7120100010</v>
      </c>
      <c r="B412" s="128" t="s">
        <v>14690</v>
      </c>
      <c r="C412" s="127" t="s">
        <v>3</v>
      </c>
      <c r="D412" s="122">
        <v>313</v>
      </c>
      <c r="E412" s="129">
        <f t="shared" ref="E412:E418" si="13">ROUND((D412/(1+$J$1))*(1+$L$1),2)</f>
        <v>313</v>
      </c>
    </row>
    <row r="413" spans="1:5">
      <c r="A413" s="127">
        <v>7120100020</v>
      </c>
      <c r="B413" s="128" t="s">
        <v>14691</v>
      </c>
      <c r="C413" s="127" t="s">
        <v>3</v>
      </c>
      <c r="D413" s="122">
        <v>316.52999999999997</v>
      </c>
      <c r="E413" s="129">
        <f t="shared" si="13"/>
        <v>316.52999999999997</v>
      </c>
    </row>
    <row r="414" spans="1:5">
      <c r="A414" s="127">
        <v>7120100030</v>
      </c>
      <c r="B414" s="128" t="s">
        <v>14692</v>
      </c>
      <c r="C414" s="127" t="s">
        <v>3</v>
      </c>
      <c r="D414" s="122">
        <v>416.13</v>
      </c>
      <c r="E414" s="129">
        <f t="shared" si="13"/>
        <v>416.13</v>
      </c>
    </row>
    <row r="415" spans="1:5">
      <c r="A415" s="127">
        <v>7120100040</v>
      </c>
      <c r="B415" s="128" t="s">
        <v>14693</v>
      </c>
      <c r="C415" s="127" t="s">
        <v>3</v>
      </c>
      <c r="D415" s="122">
        <v>802.05</v>
      </c>
      <c r="E415" s="129">
        <f t="shared" si="13"/>
        <v>802.05</v>
      </c>
    </row>
    <row r="416" spans="1:5">
      <c r="A416" s="127">
        <v>7120100050</v>
      </c>
      <c r="B416" s="128" t="s">
        <v>14694</v>
      </c>
      <c r="C416" s="127" t="s">
        <v>3</v>
      </c>
      <c r="D416" s="122">
        <v>143.33000000000001</v>
      </c>
      <c r="E416" s="129">
        <f t="shared" si="13"/>
        <v>143.33000000000001</v>
      </c>
    </row>
    <row r="417" spans="1:5">
      <c r="A417" s="127">
        <v>7120100060</v>
      </c>
      <c r="B417" s="128" t="s">
        <v>14695</v>
      </c>
      <c r="C417" s="127" t="s">
        <v>3</v>
      </c>
      <c r="D417" s="122">
        <v>271.68</v>
      </c>
      <c r="E417" s="129">
        <f t="shared" si="13"/>
        <v>271.68</v>
      </c>
    </row>
    <row r="418" spans="1:5">
      <c r="A418" s="127">
        <v>7120100070</v>
      </c>
      <c r="B418" s="128" t="s">
        <v>14696</v>
      </c>
      <c r="C418" s="127" t="s">
        <v>3</v>
      </c>
      <c r="D418" s="122">
        <v>526.34</v>
      </c>
      <c r="E418" s="129">
        <f t="shared" si="13"/>
        <v>526.34</v>
      </c>
    </row>
    <row r="419" spans="1:5">
      <c r="A419" s="172" t="s">
        <v>14697</v>
      </c>
      <c r="B419" s="173"/>
      <c r="C419" s="174"/>
      <c r="D419" s="175"/>
      <c r="E419" s="176"/>
    </row>
    <row r="420" spans="1:5">
      <c r="A420" s="127">
        <v>7130100010</v>
      </c>
      <c r="B420" s="128" t="s">
        <v>14698</v>
      </c>
      <c r="C420" s="127" t="s">
        <v>3</v>
      </c>
      <c r="D420" s="122">
        <v>103.42</v>
      </c>
      <c r="E420" s="129">
        <f t="shared" ref="E420:E434" si="14">ROUND((D420/(1+$J$1))*(1+$L$1),2)</f>
        <v>103.42</v>
      </c>
    </row>
    <row r="421" spans="1:5">
      <c r="A421" s="127">
        <v>7130100020</v>
      </c>
      <c r="B421" s="128" t="s">
        <v>14699</v>
      </c>
      <c r="C421" s="127" t="s">
        <v>3</v>
      </c>
      <c r="D421" s="122">
        <v>54.13</v>
      </c>
      <c r="E421" s="129">
        <f t="shared" si="14"/>
        <v>54.13</v>
      </c>
    </row>
    <row r="422" spans="1:5">
      <c r="A422" s="127">
        <v>7130100030</v>
      </c>
      <c r="B422" s="128" t="s">
        <v>14700</v>
      </c>
      <c r="C422" s="127" t="s">
        <v>3</v>
      </c>
      <c r="D422" s="122">
        <v>119.04</v>
      </c>
      <c r="E422" s="129">
        <f t="shared" si="14"/>
        <v>119.04</v>
      </c>
    </row>
    <row r="423" spans="1:5">
      <c r="A423" s="127">
        <v>7130100040</v>
      </c>
      <c r="B423" s="128" t="s">
        <v>14701</v>
      </c>
      <c r="C423" s="127" t="s">
        <v>3</v>
      </c>
      <c r="D423" s="122">
        <v>65.27</v>
      </c>
      <c r="E423" s="129">
        <f t="shared" si="14"/>
        <v>65.27</v>
      </c>
    </row>
    <row r="424" spans="1:5">
      <c r="A424" s="127">
        <v>7130100050</v>
      </c>
      <c r="B424" s="128" t="s">
        <v>14702</v>
      </c>
      <c r="C424" s="127" t="s">
        <v>3</v>
      </c>
      <c r="D424" s="122">
        <v>136.62</v>
      </c>
      <c r="E424" s="129">
        <f t="shared" si="14"/>
        <v>136.62</v>
      </c>
    </row>
    <row r="425" spans="1:5">
      <c r="A425" s="127">
        <v>7130100060</v>
      </c>
      <c r="B425" s="128" t="s">
        <v>14703</v>
      </c>
      <c r="C425" s="127" t="s">
        <v>3</v>
      </c>
      <c r="D425" s="122">
        <v>102.69</v>
      </c>
      <c r="E425" s="129">
        <f t="shared" si="14"/>
        <v>102.69</v>
      </c>
    </row>
    <row r="426" spans="1:5">
      <c r="A426" s="127">
        <v>7130100070</v>
      </c>
      <c r="B426" s="128" t="s">
        <v>14704</v>
      </c>
      <c r="C426" s="127" t="s">
        <v>3</v>
      </c>
      <c r="D426" s="122">
        <v>164.23</v>
      </c>
      <c r="E426" s="129">
        <f t="shared" si="14"/>
        <v>164.23</v>
      </c>
    </row>
    <row r="427" spans="1:5">
      <c r="A427" s="127">
        <v>7130100080</v>
      </c>
      <c r="B427" s="128" t="s">
        <v>14705</v>
      </c>
      <c r="C427" s="127" t="s">
        <v>3</v>
      </c>
      <c r="D427" s="122">
        <v>102.27</v>
      </c>
      <c r="E427" s="129">
        <f t="shared" si="14"/>
        <v>102.27</v>
      </c>
    </row>
    <row r="428" spans="1:5">
      <c r="A428" s="127">
        <v>7130100090</v>
      </c>
      <c r="B428" s="128" t="s">
        <v>14706</v>
      </c>
      <c r="C428" s="127" t="s">
        <v>3</v>
      </c>
      <c r="D428" s="122">
        <v>211.09</v>
      </c>
      <c r="E428" s="129">
        <f t="shared" si="14"/>
        <v>211.09</v>
      </c>
    </row>
    <row r="429" spans="1:5">
      <c r="A429" s="127">
        <v>7130100100</v>
      </c>
      <c r="B429" s="128" t="s">
        <v>14707</v>
      </c>
      <c r="C429" s="127" t="s">
        <v>3</v>
      </c>
      <c r="D429" s="122">
        <v>138.36000000000001</v>
      </c>
      <c r="E429" s="129">
        <f t="shared" si="14"/>
        <v>138.36000000000001</v>
      </c>
    </row>
    <row r="430" spans="1:5">
      <c r="A430" s="127">
        <v>7130100110</v>
      </c>
      <c r="B430" s="128" t="s">
        <v>14708</v>
      </c>
      <c r="C430" s="127" t="s">
        <v>3</v>
      </c>
      <c r="D430" s="122">
        <v>123.59</v>
      </c>
      <c r="E430" s="129">
        <f t="shared" si="14"/>
        <v>123.59</v>
      </c>
    </row>
    <row r="431" spans="1:5">
      <c r="A431" s="127">
        <v>7130100120</v>
      </c>
      <c r="B431" s="128" t="s">
        <v>14709</v>
      </c>
      <c r="C431" s="127" t="s">
        <v>3</v>
      </c>
      <c r="D431" s="122">
        <v>371.38</v>
      </c>
      <c r="E431" s="129">
        <f t="shared" si="14"/>
        <v>371.38</v>
      </c>
    </row>
    <row r="432" spans="1:5">
      <c r="A432" s="127">
        <v>7130100130</v>
      </c>
      <c r="B432" s="128" t="s">
        <v>14710</v>
      </c>
      <c r="C432" s="127" t="s">
        <v>3</v>
      </c>
      <c r="D432" s="122">
        <v>81.89</v>
      </c>
      <c r="E432" s="129">
        <f t="shared" si="14"/>
        <v>81.89</v>
      </c>
    </row>
    <row r="433" spans="1:5">
      <c r="A433" s="127">
        <v>7130100140</v>
      </c>
      <c r="B433" s="128" t="s">
        <v>14711</v>
      </c>
      <c r="C433" s="127" t="s">
        <v>1</v>
      </c>
      <c r="D433" s="122">
        <v>70.08</v>
      </c>
      <c r="E433" s="129">
        <f t="shared" si="14"/>
        <v>70.08</v>
      </c>
    </row>
    <row r="434" spans="1:5">
      <c r="A434" s="127">
        <v>7130100150</v>
      </c>
      <c r="B434" s="128" t="s">
        <v>14712</v>
      </c>
      <c r="C434" s="127" t="s">
        <v>1</v>
      </c>
      <c r="D434" s="122">
        <v>29.63</v>
      </c>
      <c r="E434" s="129">
        <f t="shared" si="14"/>
        <v>29.63</v>
      </c>
    </row>
    <row r="435" spans="1:5">
      <c r="A435" s="172" t="s">
        <v>14713</v>
      </c>
      <c r="B435" s="173"/>
      <c r="C435" s="174"/>
      <c r="D435" s="175"/>
      <c r="E435" s="176"/>
    </row>
    <row r="436" spans="1:5">
      <c r="A436" s="127">
        <v>7140100010</v>
      </c>
      <c r="B436" s="128" t="s">
        <v>14714</v>
      </c>
      <c r="C436" s="127" t="s">
        <v>14286</v>
      </c>
      <c r="D436" s="122">
        <v>481.76</v>
      </c>
      <c r="E436" s="129">
        <f t="shared" ref="E436:E467" si="15">ROUND((D436/(1+$J$1))*(1+$L$1),2)</f>
        <v>481.76</v>
      </c>
    </row>
    <row r="437" spans="1:5">
      <c r="A437" s="127">
        <v>7140100020</v>
      </c>
      <c r="B437" s="128" t="s">
        <v>14715</v>
      </c>
      <c r="C437" s="127" t="s">
        <v>14286</v>
      </c>
      <c r="D437" s="122">
        <v>289.3</v>
      </c>
      <c r="E437" s="129">
        <f t="shared" si="15"/>
        <v>289.3</v>
      </c>
    </row>
    <row r="438" spans="1:5">
      <c r="A438" s="127">
        <v>7140100030</v>
      </c>
      <c r="B438" s="128" t="s">
        <v>14716</v>
      </c>
      <c r="C438" s="127" t="s">
        <v>14286</v>
      </c>
      <c r="D438" s="122">
        <v>897.36</v>
      </c>
      <c r="E438" s="129">
        <f t="shared" si="15"/>
        <v>897.36</v>
      </c>
    </row>
    <row r="439" spans="1:5">
      <c r="A439" s="127">
        <v>7140100040</v>
      </c>
      <c r="B439" s="128" t="s">
        <v>14717</v>
      </c>
      <c r="C439" s="127" t="s">
        <v>14286</v>
      </c>
      <c r="D439" s="122">
        <v>386.54</v>
      </c>
      <c r="E439" s="129">
        <f t="shared" si="15"/>
        <v>386.54</v>
      </c>
    </row>
    <row r="440" spans="1:5">
      <c r="A440" s="127">
        <v>7140100050</v>
      </c>
      <c r="B440" s="128" t="s">
        <v>14718</v>
      </c>
      <c r="C440" s="127" t="s">
        <v>14286</v>
      </c>
      <c r="D440" s="122">
        <v>271.89</v>
      </c>
      <c r="E440" s="129">
        <f t="shared" si="15"/>
        <v>271.89</v>
      </c>
    </row>
    <row r="441" spans="1:5">
      <c r="A441" s="127">
        <v>7140100060</v>
      </c>
      <c r="B441" s="128" t="s">
        <v>14719</v>
      </c>
      <c r="C441" s="127" t="s">
        <v>14286</v>
      </c>
      <c r="D441" s="122">
        <v>211.5</v>
      </c>
      <c r="E441" s="129">
        <f t="shared" si="15"/>
        <v>211.5</v>
      </c>
    </row>
    <row r="442" spans="1:5">
      <c r="A442" s="127">
        <v>7140100070</v>
      </c>
      <c r="B442" s="128" t="s">
        <v>14720</v>
      </c>
      <c r="C442" s="127" t="s">
        <v>14286</v>
      </c>
      <c r="D442" s="122">
        <v>215.25</v>
      </c>
      <c r="E442" s="129">
        <f t="shared" si="15"/>
        <v>215.25</v>
      </c>
    </row>
    <row r="443" spans="1:5">
      <c r="A443" s="127">
        <v>7140100080</v>
      </c>
      <c r="B443" s="128" t="s">
        <v>14721</v>
      </c>
      <c r="C443" s="127" t="s">
        <v>14286</v>
      </c>
      <c r="D443" s="122">
        <v>180.15</v>
      </c>
      <c r="E443" s="129">
        <f t="shared" si="15"/>
        <v>180.15</v>
      </c>
    </row>
    <row r="444" spans="1:5">
      <c r="A444" s="127">
        <v>7140100090</v>
      </c>
      <c r="B444" s="128" t="s">
        <v>14722</v>
      </c>
      <c r="C444" s="127" t="s">
        <v>14286</v>
      </c>
      <c r="D444" s="122">
        <v>375.16</v>
      </c>
      <c r="E444" s="129">
        <f t="shared" si="15"/>
        <v>375.16</v>
      </c>
    </row>
    <row r="445" spans="1:5">
      <c r="A445" s="127">
        <v>7140100100</v>
      </c>
      <c r="B445" s="128" t="s">
        <v>14723</v>
      </c>
      <c r="C445" s="127" t="s">
        <v>14286</v>
      </c>
      <c r="D445" s="122">
        <v>455.06</v>
      </c>
      <c r="E445" s="129">
        <f t="shared" si="15"/>
        <v>455.06</v>
      </c>
    </row>
    <row r="446" spans="1:5">
      <c r="A446" s="127">
        <v>7140100110</v>
      </c>
      <c r="B446" s="128" t="s">
        <v>14724</v>
      </c>
      <c r="C446" s="127" t="s">
        <v>14286</v>
      </c>
      <c r="D446" s="122">
        <v>84.55</v>
      </c>
      <c r="E446" s="129">
        <f t="shared" si="15"/>
        <v>84.55</v>
      </c>
    </row>
    <row r="447" spans="1:5">
      <c r="A447" s="127">
        <v>7140100120</v>
      </c>
      <c r="B447" s="128" t="s">
        <v>14725</v>
      </c>
      <c r="C447" s="127" t="s">
        <v>14286</v>
      </c>
      <c r="D447" s="122">
        <v>15.49</v>
      </c>
      <c r="E447" s="129">
        <f t="shared" si="15"/>
        <v>15.49</v>
      </c>
    </row>
    <row r="448" spans="1:5">
      <c r="A448" s="127">
        <v>7140100130</v>
      </c>
      <c r="B448" s="128" t="s">
        <v>14726</v>
      </c>
      <c r="C448" s="127" t="s">
        <v>14286</v>
      </c>
      <c r="D448" s="122">
        <v>108.57</v>
      </c>
      <c r="E448" s="129">
        <f t="shared" si="15"/>
        <v>108.57</v>
      </c>
    </row>
    <row r="449" spans="1:5">
      <c r="A449" s="127">
        <v>7140100140</v>
      </c>
      <c r="B449" s="128" t="s">
        <v>14727</v>
      </c>
      <c r="C449" s="127" t="s">
        <v>14286</v>
      </c>
      <c r="D449" s="122">
        <v>99.95</v>
      </c>
      <c r="E449" s="129">
        <f t="shared" si="15"/>
        <v>99.95</v>
      </c>
    </row>
    <row r="450" spans="1:5">
      <c r="A450" s="127">
        <v>7140100150</v>
      </c>
      <c r="B450" s="128" t="s">
        <v>14728</v>
      </c>
      <c r="C450" s="127" t="s">
        <v>14286</v>
      </c>
      <c r="D450" s="122">
        <v>202.86</v>
      </c>
      <c r="E450" s="129">
        <f t="shared" si="15"/>
        <v>202.86</v>
      </c>
    </row>
    <row r="451" spans="1:5">
      <c r="A451" s="127">
        <v>7140100160</v>
      </c>
      <c r="B451" s="128" t="s">
        <v>14729</v>
      </c>
      <c r="C451" s="127" t="s">
        <v>14286</v>
      </c>
      <c r="D451" s="122">
        <v>144.66999999999999</v>
      </c>
      <c r="E451" s="129">
        <f t="shared" si="15"/>
        <v>144.66999999999999</v>
      </c>
    </row>
    <row r="452" spans="1:5">
      <c r="A452" s="127">
        <v>7140100170</v>
      </c>
      <c r="B452" s="128" t="s">
        <v>14730</v>
      </c>
      <c r="C452" s="127" t="s">
        <v>14286</v>
      </c>
      <c r="D452" s="122">
        <v>51.14</v>
      </c>
      <c r="E452" s="129">
        <f t="shared" si="15"/>
        <v>51.14</v>
      </c>
    </row>
    <row r="453" spans="1:5">
      <c r="A453" s="127">
        <v>7140100180</v>
      </c>
      <c r="B453" s="128" t="s">
        <v>14731</v>
      </c>
      <c r="C453" s="127" t="s">
        <v>14286</v>
      </c>
      <c r="D453" s="122">
        <v>20.97</v>
      </c>
      <c r="E453" s="129">
        <f t="shared" si="15"/>
        <v>20.97</v>
      </c>
    </row>
    <row r="454" spans="1:5">
      <c r="A454" s="127">
        <v>7140100190</v>
      </c>
      <c r="B454" s="128" t="s">
        <v>14732</v>
      </c>
      <c r="C454" s="127" t="s">
        <v>14286</v>
      </c>
      <c r="D454" s="122">
        <v>34.32</v>
      </c>
      <c r="E454" s="129">
        <f t="shared" si="15"/>
        <v>34.32</v>
      </c>
    </row>
    <row r="455" spans="1:5">
      <c r="A455" s="127">
        <v>7140100200</v>
      </c>
      <c r="B455" s="128" t="s">
        <v>14733</v>
      </c>
      <c r="C455" s="127" t="s">
        <v>14286</v>
      </c>
      <c r="D455" s="122">
        <v>72.2</v>
      </c>
      <c r="E455" s="129">
        <f t="shared" si="15"/>
        <v>72.2</v>
      </c>
    </row>
    <row r="456" spans="1:5">
      <c r="A456" s="127">
        <v>7140100210</v>
      </c>
      <c r="B456" s="128" t="s">
        <v>14734</v>
      </c>
      <c r="C456" s="127" t="s">
        <v>14286</v>
      </c>
      <c r="D456" s="122">
        <v>72.2</v>
      </c>
      <c r="E456" s="129">
        <f t="shared" si="15"/>
        <v>72.2</v>
      </c>
    </row>
    <row r="457" spans="1:5">
      <c r="A457" s="127">
        <v>7140100220</v>
      </c>
      <c r="B457" s="128" t="s">
        <v>14735</v>
      </c>
      <c r="C457" s="127" t="s">
        <v>14286</v>
      </c>
      <c r="D457" s="122">
        <v>69.78</v>
      </c>
      <c r="E457" s="129">
        <f t="shared" si="15"/>
        <v>69.78</v>
      </c>
    </row>
    <row r="458" spans="1:5">
      <c r="A458" s="127">
        <v>7140100230</v>
      </c>
      <c r="B458" s="128" t="s">
        <v>14736</v>
      </c>
      <c r="C458" s="127" t="s">
        <v>14286</v>
      </c>
      <c r="D458" s="122">
        <v>26.59</v>
      </c>
      <c r="E458" s="129">
        <f t="shared" si="15"/>
        <v>26.59</v>
      </c>
    </row>
    <row r="459" spans="1:5">
      <c r="A459" s="127">
        <v>7140100240</v>
      </c>
      <c r="B459" s="128" t="s">
        <v>14737</v>
      </c>
      <c r="C459" s="127" t="s">
        <v>14286</v>
      </c>
      <c r="D459" s="122">
        <v>23.53</v>
      </c>
      <c r="E459" s="129">
        <f t="shared" si="15"/>
        <v>23.53</v>
      </c>
    </row>
    <row r="460" spans="1:5">
      <c r="A460" s="127">
        <v>7140100250</v>
      </c>
      <c r="B460" s="128" t="s">
        <v>14738</v>
      </c>
      <c r="C460" s="127" t="s">
        <v>14286</v>
      </c>
      <c r="D460" s="122">
        <v>36.35</v>
      </c>
      <c r="E460" s="129">
        <f t="shared" si="15"/>
        <v>36.35</v>
      </c>
    </row>
    <row r="461" spans="1:5">
      <c r="A461" s="127">
        <v>7140100260</v>
      </c>
      <c r="B461" s="128" t="s">
        <v>14739</v>
      </c>
      <c r="C461" s="127" t="s">
        <v>14286</v>
      </c>
      <c r="D461" s="122">
        <v>152.13</v>
      </c>
      <c r="E461" s="129">
        <f t="shared" si="15"/>
        <v>152.13</v>
      </c>
    </row>
    <row r="462" spans="1:5">
      <c r="A462" s="127">
        <v>7140100270</v>
      </c>
      <c r="B462" s="128" t="s">
        <v>14740</v>
      </c>
      <c r="C462" s="127" t="s">
        <v>14286</v>
      </c>
      <c r="D462" s="122">
        <v>113.73</v>
      </c>
      <c r="E462" s="129">
        <f t="shared" si="15"/>
        <v>113.73</v>
      </c>
    </row>
    <row r="463" spans="1:5">
      <c r="A463" s="127">
        <v>7140100280</v>
      </c>
      <c r="B463" s="128" t="s">
        <v>14741</v>
      </c>
      <c r="C463" s="127" t="s">
        <v>14286</v>
      </c>
      <c r="D463" s="122">
        <v>112.42</v>
      </c>
      <c r="E463" s="129">
        <f t="shared" si="15"/>
        <v>112.42</v>
      </c>
    </row>
    <row r="464" spans="1:5">
      <c r="A464" s="127">
        <v>7140100290</v>
      </c>
      <c r="B464" s="128" t="s">
        <v>14742</v>
      </c>
      <c r="C464" s="127" t="s">
        <v>14286</v>
      </c>
      <c r="D464" s="122">
        <v>730.33</v>
      </c>
      <c r="E464" s="129">
        <f t="shared" si="15"/>
        <v>730.33</v>
      </c>
    </row>
    <row r="465" spans="1:5">
      <c r="A465" s="127">
        <v>7140100300</v>
      </c>
      <c r="B465" s="128" t="s">
        <v>14743</v>
      </c>
      <c r="C465" s="127" t="s">
        <v>14286</v>
      </c>
      <c r="D465" s="122">
        <v>836.46</v>
      </c>
      <c r="E465" s="129">
        <f t="shared" si="15"/>
        <v>836.46</v>
      </c>
    </row>
    <row r="466" spans="1:5">
      <c r="A466" s="127">
        <v>7140100310</v>
      </c>
      <c r="B466" s="128" t="s">
        <v>14744</v>
      </c>
      <c r="C466" s="127" t="s">
        <v>14286</v>
      </c>
      <c r="D466" s="122">
        <v>133.15</v>
      </c>
      <c r="E466" s="129">
        <f t="shared" si="15"/>
        <v>133.15</v>
      </c>
    </row>
    <row r="467" spans="1:5">
      <c r="A467" s="127">
        <v>7140100320</v>
      </c>
      <c r="B467" s="128" t="s">
        <v>14745</v>
      </c>
      <c r="C467" s="127" t="s">
        <v>14286</v>
      </c>
      <c r="D467" s="122">
        <v>121.4</v>
      </c>
      <c r="E467" s="129">
        <f t="shared" si="15"/>
        <v>121.4</v>
      </c>
    </row>
    <row r="468" spans="1:5">
      <c r="A468" s="127">
        <v>7140100330</v>
      </c>
      <c r="B468" s="128" t="s">
        <v>14746</v>
      </c>
      <c r="C468" s="127" t="s">
        <v>14286</v>
      </c>
      <c r="D468" s="122">
        <v>212.16</v>
      </c>
      <c r="E468" s="129">
        <f t="shared" ref="E468:E487" si="16">ROUND((D468/(1+$J$1))*(1+$L$1),2)</f>
        <v>212.16</v>
      </c>
    </row>
    <row r="469" spans="1:5">
      <c r="A469" s="127">
        <v>7140100340</v>
      </c>
      <c r="B469" s="128" t="s">
        <v>14747</v>
      </c>
      <c r="C469" s="127" t="s">
        <v>14286</v>
      </c>
      <c r="D469" s="122">
        <v>215.98</v>
      </c>
      <c r="E469" s="129">
        <f t="shared" si="16"/>
        <v>215.98</v>
      </c>
    </row>
    <row r="470" spans="1:5">
      <c r="A470" s="127">
        <v>7140100350</v>
      </c>
      <c r="B470" s="128" t="s">
        <v>14748</v>
      </c>
      <c r="C470" s="127" t="s">
        <v>14286</v>
      </c>
      <c r="D470" s="122">
        <v>205.88</v>
      </c>
      <c r="E470" s="129">
        <f t="shared" si="16"/>
        <v>205.88</v>
      </c>
    </row>
    <row r="471" spans="1:5">
      <c r="A471" s="127">
        <v>7140100360</v>
      </c>
      <c r="B471" s="128" t="s">
        <v>14749</v>
      </c>
      <c r="C471" s="127" t="s">
        <v>14286</v>
      </c>
      <c r="D471" s="122">
        <v>360.73</v>
      </c>
      <c r="E471" s="129">
        <f t="shared" si="16"/>
        <v>360.73</v>
      </c>
    </row>
    <row r="472" spans="1:5">
      <c r="A472" s="127">
        <v>7140100370</v>
      </c>
      <c r="B472" s="128" t="s">
        <v>14750</v>
      </c>
      <c r="C472" s="127" t="s">
        <v>14286</v>
      </c>
      <c r="D472" s="122">
        <v>417.66</v>
      </c>
      <c r="E472" s="129">
        <f t="shared" si="16"/>
        <v>417.66</v>
      </c>
    </row>
    <row r="473" spans="1:5">
      <c r="A473" s="127">
        <v>7140100380</v>
      </c>
      <c r="B473" s="128" t="s">
        <v>14751</v>
      </c>
      <c r="C473" s="127" t="s">
        <v>14286</v>
      </c>
      <c r="D473" s="122">
        <v>903.6</v>
      </c>
      <c r="E473" s="129">
        <f t="shared" si="16"/>
        <v>903.6</v>
      </c>
    </row>
    <row r="474" spans="1:5">
      <c r="A474" s="127">
        <v>7140100390</v>
      </c>
      <c r="B474" s="128" t="s">
        <v>14752</v>
      </c>
      <c r="C474" s="127" t="s">
        <v>14286</v>
      </c>
      <c r="D474" s="122">
        <v>107.57</v>
      </c>
      <c r="E474" s="129">
        <f t="shared" si="16"/>
        <v>107.57</v>
      </c>
    </row>
    <row r="475" spans="1:5">
      <c r="A475" s="127">
        <v>7140100400</v>
      </c>
      <c r="B475" s="128" t="s">
        <v>14753</v>
      </c>
      <c r="C475" s="127" t="s">
        <v>14286</v>
      </c>
      <c r="D475" s="122">
        <v>92.83</v>
      </c>
      <c r="E475" s="129">
        <f t="shared" si="16"/>
        <v>92.83</v>
      </c>
    </row>
    <row r="476" spans="1:5">
      <c r="A476" s="127">
        <v>7140100410</v>
      </c>
      <c r="B476" s="128" t="s">
        <v>14754</v>
      </c>
      <c r="C476" s="127" t="s">
        <v>14286</v>
      </c>
      <c r="D476" s="122">
        <v>377.66</v>
      </c>
      <c r="E476" s="129">
        <f t="shared" si="16"/>
        <v>377.66</v>
      </c>
    </row>
    <row r="477" spans="1:5">
      <c r="A477" s="127">
        <v>7140100420</v>
      </c>
      <c r="B477" s="128" t="s">
        <v>14755</v>
      </c>
      <c r="C477" s="127" t="s">
        <v>14286</v>
      </c>
      <c r="D477" s="122">
        <v>199.65</v>
      </c>
      <c r="E477" s="129">
        <f t="shared" si="16"/>
        <v>199.65</v>
      </c>
    </row>
    <row r="478" spans="1:5">
      <c r="A478" s="127">
        <v>7140100430</v>
      </c>
      <c r="B478" s="128" t="s">
        <v>14756</v>
      </c>
      <c r="C478" s="127" t="s">
        <v>1</v>
      </c>
      <c r="D478" s="122">
        <v>18.82</v>
      </c>
      <c r="E478" s="129">
        <f t="shared" si="16"/>
        <v>18.82</v>
      </c>
    </row>
    <row r="479" spans="1:5">
      <c r="A479" s="127">
        <v>7140100440</v>
      </c>
      <c r="B479" s="128" t="s">
        <v>14757</v>
      </c>
      <c r="C479" s="127" t="s">
        <v>1</v>
      </c>
      <c r="D479" s="122">
        <v>22.04</v>
      </c>
      <c r="E479" s="129">
        <f t="shared" si="16"/>
        <v>22.04</v>
      </c>
    </row>
    <row r="480" spans="1:5">
      <c r="A480" s="127">
        <v>7140100450</v>
      </c>
      <c r="B480" s="128" t="s">
        <v>14758</v>
      </c>
      <c r="C480" s="127" t="s">
        <v>1</v>
      </c>
      <c r="D480" s="122">
        <v>32.14</v>
      </c>
      <c r="E480" s="129">
        <f t="shared" si="16"/>
        <v>32.14</v>
      </c>
    </row>
    <row r="481" spans="1:5">
      <c r="A481" s="127">
        <v>7140100460</v>
      </c>
      <c r="B481" s="128" t="s">
        <v>14759</v>
      </c>
      <c r="C481" s="127" t="s">
        <v>1</v>
      </c>
      <c r="D481" s="122">
        <v>44.33</v>
      </c>
      <c r="E481" s="129">
        <f t="shared" si="16"/>
        <v>44.33</v>
      </c>
    </row>
    <row r="482" spans="1:5">
      <c r="A482" s="127">
        <v>7140100470</v>
      </c>
      <c r="B482" s="128" t="s">
        <v>14760</v>
      </c>
      <c r="C482" s="127" t="s">
        <v>1</v>
      </c>
      <c r="D482" s="122">
        <v>30.23</v>
      </c>
      <c r="E482" s="129">
        <f t="shared" si="16"/>
        <v>30.23</v>
      </c>
    </row>
    <row r="483" spans="1:5">
      <c r="A483" s="127">
        <v>7140100480</v>
      </c>
      <c r="B483" s="128" t="s">
        <v>14761</v>
      </c>
      <c r="C483" s="127" t="s">
        <v>1</v>
      </c>
      <c r="D483" s="122">
        <v>39.21</v>
      </c>
      <c r="E483" s="129">
        <f t="shared" si="16"/>
        <v>39.21</v>
      </c>
    </row>
    <row r="484" spans="1:5">
      <c r="A484" s="127">
        <v>7140100490</v>
      </c>
      <c r="B484" s="128" t="s">
        <v>14762</v>
      </c>
      <c r="C484" s="127" t="s">
        <v>1</v>
      </c>
      <c r="D484" s="122">
        <v>54.96</v>
      </c>
      <c r="E484" s="129">
        <f t="shared" si="16"/>
        <v>54.96</v>
      </c>
    </row>
    <row r="485" spans="1:5">
      <c r="A485" s="127">
        <v>7140100500</v>
      </c>
      <c r="B485" s="128" t="s">
        <v>14763</v>
      </c>
      <c r="C485" s="127" t="s">
        <v>1</v>
      </c>
      <c r="D485" s="122">
        <v>61.58</v>
      </c>
      <c r="E485" s="129">
        <f t="shared" si="16"/>
        <v>61.58</v>
      </c>
    </row>
    <row r="486" spans="1:5">
      <c r="A486" s="127">
        <v>7140100510</v>
      </c>
      <c r="B486" s="128" t="s">
        <v>14764</v>
      </c>
      <c r="C486" s="127" t="s">
        <v>1</v>
      </c>
      <c r="D486" s="122">
        <v>111.28</v>
      </c>
      <c r="E486" s="129">
        <f t="shared" si="16"/>
        <v>111.28</v>
      </c>
    </row>
    <row r="487" spans="1:5">
      <c r="A487" s="127">
        <v>7140100520</v>
      </c>
      <c r="B487" s="128" t="s">
        <v>14765</v>
      </c>
      <c r="C487" s="127" t="s">
        <v>14286</v>
      </c>
      <c r="D487" s="122">
        <v>100.68</v>
      </c>
      <c r="E487" s="129">
        <f t="shared" si="16"/>
        <v>100.68</v>
      </c>
    </row>
    <row r="488" spans="1:5">
      <c r="A488" s="172" t="s">
        <v>14766</v>
      </c>
      <c r="B488" s="173"/>
      <c r="C488" s="174"/>
      <c r="D488" s="175"/>
      <c r="E488" s="176"/>
    </row>
    <row r="489" spans="1:5">
      <c r="A489" s="127">
        <v>7150100010</v>
      </c>
      <c r="B489" s="128" t="s">
        <v>14767</v>
      </c>
      <c r="C489" s="127" t="s">
        <v>14286</v>
      </c>
      <c r="D489" s="122">
        <v>90.38</v>
      </c>
      <c r="E489" s="129">
        <f t="shared" ref="E489:E504" si="17">ROUND((D489/(1+$J$1))*(1+$L$1),2)</f>
        <v>90.38</v>
      </c>
    </row>
    <row r="490" spans="1:5">
      <c r="A490" s="127">
        <v>7150100020</v>
      </c>
      <c r="B490" s="128" t="s">
        <v>14768</v>
      </c>
      <c r="C490" s="127" t="s">
        <v>14286</v>
      </c>
      <c r="D490" s="122">
        <v>100.13</v>
      </c>
      <c r="E490" s="129">
        <f t="shared" si="17"/>
        <v>100.13</v>
      </c>
    </row>
    <row r="491" spans="1:5">
      <c r="A491" s="127">
        <v>7150100030</v>
      </c>
      <c r="B491" s="128" t="s">
        <v>14769</v>
      </c>
      <c r="C491" s="127" t="s">
        <v>14286</v>
      </c>
      <c r="D491" s="122">
        <v>121.6</v>
      </c>
      <c r="E491" s="129">
        <f t="shared" si="17"/>
        <v>121.6</v>
      </c>
    </row>
    <row r="492" spans="1:5">
      <c r="A492" s="127">
        <v>7150100040</v>
      </c>
      <c r="B492" s="128" t="s">
        <v>14770</v>
      </c>
      <c r="C492" s="127" t="s">
        <v>14286</v>
      </c>
      <c r="D492" s="122">
        <v>140.57</v>
      </c>
      <c r="E492" s="129">
        <f t="shared" si="17"/>
        <v>140.57</v>
      </c>
    </row>
    <row r="493" spans="1:5">
      <c r="A493" s="127">
        <v>7150100050</v>
      </c>
      <c r="B493" s="128" t="s">
        <v>14771</v>
      </c>
      <c r="C493" s="127" t="s">
        <v>14286</v>
      </c>
      <c r="D493" s="122">
        <v>159.65</v>
      </c>
      <c r="E493" s="129">
        <f t="shared" si="17"/>
        <v>159.65</v>
      </c>
    </row>
    <row r="494" spans="1:5">
      <c r="A494" s="127">
        <v>7150100060</v>
      </c>
      <c r="B494" s="128" t="s">
        <v>14772</v>
      </c>
      <c r="C494" s="127" t="s">
        <v>14286</v>
      </c>
      <c r="D494" s="122">
        <v>154.96</v>
      </c>
      <c r="E494" s="129">
        <f t="shared" si="17"/>
        <v>154.96</v>
      </c>
    </row>
    <row r="495" spans="1:5">
      <c r="A495" s="127">
        <v>7150100070</v>
      </c>
      <c r="B495" s="128" t="s">
        <v>14773</v>
      </c>
      <c r="C495" s="127" t="s">
        <v>14286</v>
      </c>
      <c r="D495" s="122">
        <v>206.59</v>
      </c>
      <c r="E495" s="129">
        <f t="shared" si="17"/>
        <v>206.59</v>
      </c>
    </row>
    <row r="496" spans="1:5">
      <c r="A496" s="127">
        <v>7150100080</v>
      </c>
      <c r="B496" s="128" t="s">
        <v>14774</v>
      </c>
      <c r="C496" s="127" t="s">
        <v>14286</v>
      </c>
      <c r="D496" s="122">
        <v>272.88</v>
      </c>
      <c r="E496" s="129">
        <f t="shared" si="17"/>
        <v>272.88</v>
      </c>
    </row>
    <row r="497" spans="1:5">
      <c r="A497" s="127">
        <v>7150100090</v>
      </c>
      <c r="B497" s="128" t="s">
        <v>14775</v>
      </c>
      <c r="C497" s="127" t="s">
        <v>14286</v>
      </c>
      <c r="D497" s="122">
        <v>133.94</v>
      </c>
      <c r="E497" s="129">
        <f t="shared" si="17"/>
        <v>133.94</v>
      </c>
    </row>
    <row r="498" spans="1:5">
      <c r="A498" s="127">
        <v>7150100100</v>
      </c>
      <c r="B498" s="128" t="s">
        <v>14776</v>
      </c>
      <c r="C498" s="127" t="s">
        <v>14286</v>
      </c>
      <c r="D498" s="122">
        <v>265.35000000000002</v>
      </c>
      <c r="E498" s="129">
        <f t="shared" si="17"/>
        <v>265.35000000000002</v>
      </c>
    </row>
    <row r="499" spans="1:5">
      <c r="A499" s="127">
        <v>7150100110</v>
      </c>
      <c r="B499" s="128" t="s">
        <v>14777</v>
      </c>
      <c r="C499" s="127" t="s">
        <v>14286</v>
      </c>
      <c r="D499" s="122">
        <v>206.59</v>
      </c>
      <c r="E499" s="129">
        <f t="shared" si="17"/>
        <v>206.59</v>
      </c>
    </row>
    <row r="500" spans="1:5">
      <c r="A500" s="127">
        <v>7150100120</v>
      </c>
      <c r="B500" s="128" t="s">
        <v>14778</v>
      </c>
      <c r="C500" s="127" t="s">
        <v>14286</v>
      </c>
      <c r="D500" s="122">
        <v>162.58000000000001</v>
      </c>
      <c r="E500" s="129">
        <f t="shared" si="17"/>
        <v>162.58000000000001</v>
      </c>
    </row>
    <row r="501" spans="1:5">
      <c r="A501" s="127">
        <v>7150100130</v>
      </c>
      <c r="B501" s="128" t="s">
        <v>14779</v>
      </c>
      <c r="C501" s="127" t="s">
        <v>14286</v>
      </c>
      <c r="D501" s="122">
        <v>154.76</v>
      </c>
      <c r="E501" s="129">
        <f t="shared" si="17"/>
        <v>154.76</v>
      </c>
    </row>
    <row r="502" spans="1:5">
      <c r="A502" s="127">
        <v>7150100520</v>
      </c>
      <c r="B502" s="128" t="s">
        <v>14780</v>
      </c>
      <c r="C502" s="127" t="s">
        <v>14286</v>
      </c>
      <c r="D502" s="122">
        <v>525.51</v>
      </c>
      <c r="E502" s="129">
        <f t="shared" si="17"/>
        <v>525.51</v>
      </c>
    </row>
    <row r="503" spans="1:5">
      <c r="A503" s="127">
        <v>7150100530</v>
      </c>
      <c r="B503" s="128" t="s">
        <v>14781</v>
      </c>
      <c r="C503" s="127" t="s">
        <v>14286</v>
      </c>
      <c r="D503" s="122">
        <v>227.97</v>
      </c>
      <c r="E503" s="129">
        <f t="shared" si="17"/>
        <v>227.97</v>
      </c>
    </row>
    <row r="504" spans="1:5">
      <c r="A504" s="127">
        <v>7150100580</v>
      </c>
      <c r="B504" s="128" t="s">
        <v>14782</v>
      </c>
      <c r="C504" s="127" t="s">
        <v>14286</v>
      </c>
      <c r="D504" s="122">
        <v>1252.5999999999999</v>
      </c>
      <c r="E504" s="129">
        <f t="shared" si="17"/>
        <v>1252.5999999999999</v>
      </c>
    </row>
    <row r="505" spans="1:5">
      <c r="A505" s="172" t="s">
        <v>14783</v>
      </c>
      <c r="B505" s="173"/>
      <c r="C505" s="174"/>
      <c r="D505" s="175"/>
      <c r="E505" s="176"/>
    </row>
    <row r="506" spans="1:5">
      <c r="A506" s="127">
        <v>7160100010</v>
      </c>
      <c r="B506" s="128" t="s">
        <v>14784</v>
      </c>
      <c r="C506" s="127" t="s">
        <v>14286</v>
      </c>
      <c r="D506" s="122">
        <v>539.20000000000005</v>
      </c>
      <c r="E506" s="129">
        <f t="shared" ref="E506:E543" si="18">ROUND((D506/(1+$J$1))*(1+$L$1),2)</f>
        <v>539.20000000000005</v>
      </c>
    </row>
    <row r="507" spans="1:5">
      <c r="A507" s="127">
        <v>7160100020</v>
      </c>
      <c r="B507" s="128" t="s">
        <v>14785</v>
      </c>
      <c r="C507" s="127" t="s">
        <v>14286</v>
      </c>
      <c r="D507" s="122">
        <v>674</v>
      </c>
      <c r="E507" s="129">
        <f t="shared" si="18"/>
        <v>674</v>
      </c>
    </row>
    <row r="508" spans="1:5">
      <c r="A508" s="127">
        <v>7160100030</v>
      </c>
      <c r="B508" s="128" t="s">
        <v>14786</v>
      </c>
      <c r="C508" s="127" t="s">
        <v>14286</v>
      </c>
      <c r="D508" s="122">
        <v>808.8</v>
      </c>
      <c r="E508" s="129">
        <f t="shared" si="18"/>
        <v>808.8</v>
      </c>
    </row>
    <row r="509" spans="1:5">
      <c r="A509" s="127">
        <v>7160100040</v>
      </c>
      <c r="B509" s="128" t="s">
        <v>14787</v>
      </c>
      <c r="C509" s="127" t="s">
        <v>14286</v>
      </c>
      <c r="D509" s="122">
        <v>1213.2</v>
      </c>
      <c r="E509" s="129">
        <f t="shared" si="18"/>
        <v>1213.2</v>
      </c>
    </row>
    <row r="510" spans="1:5">
      <c r="A510" s="127">
        <v>7160100050</v>
      </c>
      <c r="B510" s="128" t="s">
        <v>14788</v>
      </c>
      <c r="C510" s="127" t="s">
        <v>14286</v>
      </c>
      <c r="D510" s="122">
        <v>1617.6</v>
      </c>
      <c r="E510" s="129">
        <f t="shared" si="18"/>
        <v>1617.6</v>
      </c>
    </row>
    <row r="511" spans="1:5">
      <c r="A511" s="127">
        <v>7160100060</v>
      </c>
      <c r="B511" s="128" t="s">
        <v>14789</v>
      </c>
      <c r="C511" s="127" t="s">
        <v>14286</v>
      </c>
      <c r="D511" s="122">
        <v>3817.28</v>
      </c>
      <c r="E511" s="129">
        <f t="shared" si="18"/>
        <v>3817.28</v>
      </c>
    </row>
    <row r="512" spans="1:5">
      <c r="A512" s="127">
        <v>7160100070</v>
      </c>
      <c r="B512" s="128" t="s">
        <v>14790</v>
      </c>
      <c r="C512" s="127" t="s">
        <v>14286</v>
      </c>
      <c r="D512" s="122">
        <v>4642.08</v>
      </c>
      <c r="E512" s="129">
        <f t="shared" si="18"/>
        <v>4642.08</v>
      </c>
    </row>
    <row r="513" spans="1:5">
      <c r="A513" s="127">
        <v>7160100080</v>
      </c>
      <c r="B513" s="128" t="s">
        <v>14791</v>
      </c>
      <c r="C513" s="127" t="s">
        <v>14286</v>
      </c>
      <c r="D513" s="122">
        <v>5466.88</v>
      </c>
      <c r="E513" s="129">
        <f t="shared" si="18"/>
        <v>5466.88</v>
      </c>
    </row>
    <row r="514" spans="1:5">
      <c r="A514" s="127">
        <v>7160100090</v>
      </c>
      <c r="B514" s="128" t="s">
        <v>14792</v>
      </c>
      <c r="C514" s="127" t="s">
        <v>14286</v>
      </c>
      <c r="D514" s="122">
        <v>966.64</v>
      </c>
      <c r="E514" s="129">
        <f t="shared" si="18"/>
        <v>966.64</v>
      </c>
    </row>
    <row r="515" spans="1:5">
      <c r="A515" s="127">
        <v>7160100100</v>
      </c>
      <c r="B515" s="128" t="s">
        <v>14793</v>
      </c>
      <c r="C515" s="127" t="s">
        <v>14286</v>
      </c>
      <c r="D515" s="122">
        <v>1208.3</v>
      </c>
      <c r="E515" s="129">
        <f t="shared" si="18"/>
        <v>1208.3</v>
      </c>
    </row>
    <row r="516" spans="1:5">
      <c r="A516" s="127">
        <v>7160100110</v>
      </c>
      <c r="B516" s="128" t="s">
        <v>14794</v>
      </c>
      <c r="C516" s="127" t="s">
        <v>14286</v>
      </c>
      <c r="D516" s="122">
        <v>1449.96</v>
      </c>
      <c r="E516" s="129">
        <f t="shared" si="18"/>
        <v>1449.96</v>
      </c>
    </row>
    <row r="517" spans="1:5">
      <c r="A517" s="127">
        <v>7160100120</v>
      </c>
      <c r="B517" s="128" t="s">
        <v>14795</v>
      </c>
      <c r="C517" s="127" t="s">
        <v>14286</v>
      </c>
      <c r="D517" s="122">
        <v>1812.45</v>
      </c>
      <c r="E517" s="129">
        <f t="shared" si="18"/>
        <v>1812.45</v>
      </c>
    </row>
    <row r="518" spans="1:5">
      <c r="A518" s="127">
        <v>7160100130</v>
      </c>
      <c r="B518" s="128" t="s">
        <v>14796</v>
      </c>
      <c r="C518" s="127" t="s">
        <v>14286</v>
      </c>
      <c r="D518" s="122">
        <v>3276.16</v>
      </c>
      <c r="E518" s="129">
        <f t="shared" si="18"/>
        <v>3276.16</v>
      </c>
    </row>
    <row r="519" spans="1:5">
      <c r="A519" s="127">
        <v>7160100140</v>
      </c>
      <c r="B519" s="128" t="s">
        <v>14797</v>
      </c>
      <c r="C519" s="127" t="s">
        <v>14286</v>
      </c>
      <c r="D519" s="122">
        <v>3759.48</v>
      </c>
      <c r="E519" s="129">
        <f t="shared" si="18"/>
        <v>3759.48</v>
      </c>
    </row>
    <row r="520" spans="1:5">
      <c r="A520" s="127">
        <v>7160100150</v>
      </c>
      <c r="B520" s="128" t="s">
        <v>14798</v>
      </c>
      <c r="C520" s="127" t="s">
        <v>14286</v>
      </c>
      <c r="D520" s="122">
        <v>4363.63</v>
      </c>
      <c r="E520" s="129">
        <f t="shared" si="18"/>
        <v>4363.63</v>
      </c>
    </row>
    <row r="521" spans="1:5">
      <c r="A521" s="127">
        <v>7160100160</v>
      </c>
      <c r="B521" s="128" t="s">
        <v>14799</v>
      </c>
      <c r="C521" s="127" t="s">
        <v>14286</v>
      </c>
      <c r="D521" s="122">
        <v>4967.78</v>
      </c>
      <c r="E521" s="129">
        <f t="shared" si="18"/>
        <v>4967.78</v>
      </c>
    </row>
    <row r="522" spans="1:5">
      <c r="A522" s="127">
        <v>7160100180</v>
      </c>
      <c r="B522" s="128" t="s">
        <v>14800</v>
      </c>
      <c r="C522" s="127" t="s">
        <v>7</v>
      </c>
      <c r="D522" s="122">
        <v>6196.99</v>
      </c>
      <c r="E522" s="129">
        <f t="shared" si="18"/>
        <v>6196.99</v>
      </c>
    </row>
    <row r="523" spans="1:5">
      <c r="A523" s="127">
        <v>7160100190</v>
      </c>
      <c r="B523" s="128" t="s">
        <v>14801</v>
      </c>
      <c r="C523" s="127" t="s">
        <v>3</v>
      </c>
      <c r="D523" s="122">
        <v>581.94000000000005</v>
      </c>
      <c r="E523" s="129">
        <f t="shared" si="18"/>
        <v>581.94000000000005</v>
      </c>
    </row>
    <row r="524" spans="1:5">
      <c r="A524" s="127">
        <v>7160100200</v>
      </c>
      <c r="B524" s="128" t="s">
        <v>14802</v>
      </c>
      <c r="C524" s="127" t="s">
        <v>3</v>
      </c>
      <c r="D524" s="122">
        <v>681.94</v>
      </c>
      <c r="E524" s="129">
        <f t="shared" si="18"/>
        <v>681.94</v>
      </c>
    </row>
    <row r="525" spans="1:5">
      <c r="A525" s="127">
        <v>7160100210</v>
      </c>
      <c r="B525" s="128" t="s">
        <v>14803</v>
      </c>
      <c r="C525" s="127" t="s">
        <v>3</v>
      </c>
      <c r="D525" s="122">
        <v>781.94</v>
      </c>
      <c r="E525" s="129">
        <f t="shared" si="18"/>
        <v>781.94</v>
      </c>
    </row>
    <row r="526" spans="1:5">
      <c r="A526" s="127">
        <v>7160100220</v>
      </c>
      <c r="B526" s="128" t="s">
        <v>14804</v>
      </c>
      <c r="C526" s="127" t="s">
        <v>3</v>
      </c>
      <c r="D526" s="122">
        <v>881.94</v>
      </c>
      <c r="E526" s="129">
        <f t="shared" si="18"/>
        <v>881.94</v>
      </c>
    </row>
    <row r="527" spans="1:5">
      <c r="A527" s="127">
        <v>7160100230</v>
      </c>
      <c r="B527" s="128" t="s">
        <v>14805</v>
      </c>
      <c r="C527" s="127" t="s">
        <v>3</v>
      </c>
      <c r="D527" s="122">
        <v>1181.94</v>
      </c>
      <c r="E527" s="129">
        <f t="shared" si="18"/>
        <v>1181.94</v>
      </c>
    </row>
    <row r="528" spans="1:5">
      <c r="A528" s="127">
        <v>7160100240</v>
      </c>
      <c r="B528" s="128" t="s">
        <v>14806</v>
      </c>
      <c r="C528" s="127" t="s">
        <v>3</v>
      </c>
      <c r="D528" s="122">
        <v>1681.94</v>
      </c>
      <c r="E528" s="129">
        <f t="shared" si="18"/>
        <v>1681.94</v>
      </c>
    </row>
    <row r="529" spans="1:5">
      <c r="A529" s="127">
        <v>7160100250</v>
      </c>
      <c r="B529" s="128" t="s">
        <v>14807</v>
      </c>
      <c r="C529" s="127" t="s">
        <v>3</v>
      </c>
      <c r="D529" s="122">
        <v>2181.94</v>
      </c>
      <c r="E529" s="129">
        <f t="shared" si="18"/>
        <v>2181.94</v>
      </c>
    </row>
    <row r="530" spans="1:5">
      <c r="A530" s="127">
        <v>7160100260</v>
      </c>
      <c r="B530" s="128" t="s">
        <v>14808</v>
      </c>
      <c r="C530" s="127" t="s">
        <v>3</v>
      </c>
      <c r="D530" s="122">
        <v>491.94</v>
      </c>
      <c r="E530" s="129">
        <f t="shared" si="18"/>
        <v>491.94</v>
      </c>
    </row>
    <row r="531" spans="1:5">
      <c r="A531" s="127">
        <v>7160100270</v>
      </c>
      <c r="B531" s="128" t="s">
        <v>14809</v>
      </c>
      <c r="C531" s="127" t="s">
        <v>3</v>
      </c>
      <c r="D531" s="122">
        <v>591.94000000000005</v>
      </c>
      <c r="E531" s="129">
        <f t="shared" si="18"/>
        <v>591.94000000000005</v>
      </c>
    </row>
    <row r="532" spans="1:5">
      <c r="A532" s="127">
        <v>7160100280</v>
      </c>
      <c r="B532" s="128" t="s">
        <v>14810</v>
      </c>
      <c r="C532" s="127" t="s">
        <v>3</v>
      </c>
      <c r="D532" s="122">
        <v>691.94</v>
      </c>
      <c r="E532" s="129">
        <f t="shared" si="18"/>
        <v>691.94</v>
      </c>
    </row>
    <row r="533" spans="1:5">
      <c r="A533" s="127">
        <v>7160100290</v>
      </c>
      <c r="B533" s="128" t="s">
        <v>14811</v>
      </c>
      <c r="C533" s="127" t="s">
        <v>3</v>
      </c>
      <c r="D533" s="122">
        <v>791.94</v>
      </c>
      <c r="E533" s="129">
        <f t="shared" si="18"/>
        <v>791.94</v>
      </c>
    </row>
    <row r="534" spans="1:5">
      <c r="A534" s="127">
        <v>7160100300</v>
      </c>
      <c r="B534" s="128" t="s">
        <v>14812</v>
      </c>
      <c r="C534" s="127" t="s">
        <v>3</v>
      </c>
      <c r="D534" s="122">
        <v>1091.94</v>
      </c>
      <c r="E534" s="129">
        <f t="shared" si="18"/>
        <v>1091.94</v>
      </c>
    </row>
    <row r="535" spans="1:5">
      <c r="A535" s="127">
        <v>7160100310</v>
      </c>
      <c r="B535" s="128" t="s">
        <v>14813</v>
      </c>
      <c r="C535" s="127" t="s">
        <v>3</v>
      </c>
      <c r="D535" s="122">
        <v>1591.94</v>
      </c>
      <c r="E535" s="129">
        <f t="shared" si="18"/>
        <v>1591.94</v>
      </c>
    </row>
    <row r="536" spans="1:5">
      <c r="A536" s="127">
        <v>7160100320</v>
      </c>
      <c r="B536" s="128" t="s">
        <v>14814</v>
      </c>
      <c r="C536" s="127" t="s">
        <v>3</v>
      </c>
      <c r="D536" s="122">
        <v>2091.94</v>
      </c>
      <c r="E536" s="129">
        <f t="shared" si="18"/>
        <v>2091.94</v>
      </c>
    </row>
    <row r="537" spans="1:5">
      <c r="A537" s="127">
        <v>7160100330</v>
      </c>
      <c r="B537" s="128" t="s">
        <v>14815</v>
      </c>
      <c r="C537" s="127" t="s">
        <v>14286</v>
      </c>
      <c r="D537" s="122">
        <v>1175.82</v>
      </c>
      <c r="E537" s="129">
        <f t="shared" si="18"/>
        <v>1175.82</v>
      </c>
    </row>
    <row r="538" spans="1:5">
      <c r="A538" s="127">
        <v>7160100340</v>
      </c>
      <c r="B538" s="128" t="s">
        <v>14816</v>
      </c>
      <c r="C538" s="127" t="s">
        <v>14286</v>
      </c>
      <c r="D538" s="122">
        <v>1635.82</v>
      </c>
      <c r="E538" s="129">
        <f t="shared" si="18"/>
        <v>1635.82</v>
      </c>
    </row>
    <row r="539" spans="1:5">
      <c r="A539" s="127">
        <v>7160100350</v>
      </c>
      <c r="B539" s="128" t="s">
        <v>14817</v>
      </c>
      <c r="C539" s="127" t="s">
        <v>14286</v>
      </c>
      <c r="D539" s="122">
        <v>1935.82</v>
      </c>
      <c r="E539" s="129">
        <f t="shared" si="18"/>
        <v>1935.82</v>
      </c>
    </row>
    <row r="540" spans="1:5">
      <c r="A540" s="127">
        <v>7160100360</v>
      </c>
      <c r="B540" s="128" t="s">
        <v>14818</v>
      </c>
      <c r="C540" s="127" t="s">
        <v>14286</v>
      </c>
      <c r="D540" s="122">
        <v>3461.82</v>
      </c>
      <c r="E540" s="129">
        <f t="shared" si="18"/>
        <v>3461.82</v>
      </c>
    </row>
    <row r="541" spans="1:5">
      <c r="A541" s="127">
        <v>7160100370</v>
      </c>
      <c r="B541" s="128" t="s">
        <v>14819</v>
      </c>
      <c r="C541" s="127" t="s">
        <v>14286</v>
      </c>
      <c r="D541" s="122">
        <v>4501.82</v>
      </c>
      <c r="E541" s="129">
        <f t="shared" si="18"/>
        <v>4501.82</v>
      </c>
    </row>
    <row r="542" spans="1:5">
      <c r="A542" s="127">
        <v>7160100380</v>
      </c>
      <c r="B542" s="128" t="s">
        <v>14820</v>
      </c>
      <c r="C542" s="127" t="s">
        <v>14286</v>
      </c>
      <c r="D542" s="122">
        <v>4865.82</v>
      </c>
      <c r="E542" s="129">
        <f t="shared" si="18"/>
        <v>4865.82</v>
      </c>
    </row>
    <row r="543" spans="1:5">
      <c r="A543" s="127">
        <v>7160100390</v>
      </c>
      <c r="B543" s="128" t="s">
        <v>14821</v>
      </c>
      <c r="C543" s="127" t="s">
        <v>3</v>
      </c>
      <c r="D543" s="122">
        <v>719.15</v>
      </c>
      <c r="E543" s="129">
        <f t="shared" si="18"/>
        <v>719.15</v>
      </c>
    </row>
    <row r="544" spans="1:5">
      <c r="A544" s="172" t="s">
        <v>14822</v>
      </c>
      <c r="B544" s="173"/>
      <c r="C544" s="174"/>
      <c r="D544" s="175"/>
      <c r="E544" s="176"/>
    </row>
    <row r="545" spans="1:5">
      <c r="A545" s="127">
        <v>7170100010</v>
      </c>
      <c r="B545" s="128" t="s">
        <v>14823</v>
      </c>
      <c r="C545" s="127" t="s">
        <v>1</v>
      </c>
      <c r="D545" s="122">
        <v>4.16</v>
      </c>
      <c r="E545" s="129">
        <f t="shared" ref="E545:E576" si="19">ROUND((D545/(1+$J$1))*(1+$L$1),2)</f>
        <v>4.16</v>
      </c>
    </row>
    <row r="546" spans="1:5">
      <c r="A546" s="127">
        <v>7170100020</v>
      </c>
      <c r="B546" s="128" t="s">
        <v>14824</v>
      </c>
      <c r="C546" s="127" t="s">
        <v>1</v>
      </c>
      <c r="D546" s="122">
        <v>7.88</v>
      </c>
      <c r="E546" s="129">
        <f t="shared" si="19"/>
        <v>7.88</v>
      </c>
    </row>
    <row r="547" spans="1:5">
      <c r="A547" s="127">
        <v>7170100030</v>
      </c>
      <c r="B547" s="128" t="s">
        <v>14825</v>
      </c>
      <c r="C547" s="127" t="s">
        <v>1</v>
      </c>
      <c r="D547" s="122">
        <v>8.5</v>
      </c>
      <c r="E547" s="129">
        <f t="shared" si="19"/>
        <v>8.5</v>
      </c>
    </row>
    <row r="548" spans="1:5">
      <c r="A548" s="127">
        <v>7170100040</v>
      </c>
      <c r="B548" s="128" t="s">
        <v>14826</v>
      </c>
      <c r="C548" s="127" t="s">
        <v>1</v>
      </c>
      <c r="D548" s="122">
        <v>11.03</v>
      </c>
      <c r="E548" s="129">
        <f t="shared" si="19"/>
        <v>11.03</v>
      </c>
    </row>
    <row r="549" spans="1:5">
      <c r="A549" s="127">
        <v>7170100050</v>
      </c>
      <c r="B549" s="128" t="s">
        <v>14827</v>
      </c>
      <c r="C549" s="127" t="s">
        <v>1</v>
      </c>
      <c r="D549" s="122">
        <v>12.74</v>
      </c>
      <c r="E549" s="129">
        <f t="shared" si="19"/>
        <v>12.74</v>
      </c>
    </row>
    <row r="550" spans="1:5">
      <c r="A550" s="127">
        <v>7170100060</v>
      </c>
      <c r="B550" s="128" t="s">
        <v>14828</v>
      </c>
      <c r="C550" s="127" t="s">
        <v>1</v>
      </c>
      <c r="D550" s="122">
        <v>15.23</v>
      </c>
      <c r="E550" s="129">
        <f t="shared" si="19"/>
        <v>15.23</v>
      </c>
    </row>
    <row r="551" spans="1:5">
      <c r="A551" s="127">
        <v>7170100070</v>
      </c>
      <c r="B551" s="128" t="s">
        <v>14829</v>
      </c>
      <c r="C551" s="127" t="s">
        <v>1</v>
      </c>
      <c r="D551" s="122">
        <v>19.260000000000002</v>
      </c>
      <c r="E551" s="129">
        <f t="shared" si="19"/>
        <v>19.260000000000002</v>
      </c>
    </row>
    <row r="552" spans="1:5">
      <c r="A552" s="127">
        <v>7170100080</v>
      </c>
      <c r="B552" s="128" t="s">
        <v>14830</v>
      </c>
      <c r="C552" s="127" t="s">
        <v>1</v>
      </c>
      <c r="D552" s="122">
        <v>23.04</v>
      </c>
      <c r="E552" s="129">
        <f t="shared" si="19"/>
        <v>23.04</v>
      </c>
    </row>
    <row r="553" spans="1:5">
      <c r="A553" s="127">
        <v>7170100090</v>
      </c>
      <c r="B553" s="128" t="s">
        <v>14831</v>
      </c>
      <c r="C553" s="127" t="s">
        <v>1</v>
      </c>
      <c r="D553" s="122">
        <v>26.42</v>
      </c>
      <c r="E553" s="129">
        <f t="shared" si="19"/>
        <v>26.42</v>
      </c>
    </row>
    <row r="554" spans="1:5">
      <c r="A554" s="127">
        <v>7170100100</v>
      </c>
      <c r="B554" s="128" t="s">
        <v>14832</v>
      </c>
      <c r="C554" s="127" t="s">
        <v>1</v>
      </c>
      <c r="D554" s="122">
        <v>29.54</v>
      </c>
      <c r="E554" s="129">
        <f t="shared" si="19"/>
        <v>29.54</v>
      </c>
    </row>
    <row r="555" spans="1:5">
      <c r="A555" s="127">
        <v>7170100110</v>
      </c>
      <c r="B555" s="128" t="s">
        <v>14833</v>
      </c>
      <c r="C555" s="127" t="s">
        <v>1</v>
      </c>
      <c r="D555" s="122">
        <v>34.19</v>
      </c>
      <c r="E555" s="129">
        <f t="shared" si="19"/>
        <v>34.19</v>
      </c>
    </row>
    <row r="556" spans="1:5">
      <c r="A556" s="127">
        <v>7170100120</v>
      </c>
      <c r="B556" s="128" t="s">
        <v>14834</v>
      </c>
      <c r="C556" s="127" t="s">
        <v>1</v>
      </c>
      <c r="D556" s="122">
        <v>42.61</v>
      </c>
      <c r="E556" s="129">
        <f t="shared" si="19"/>
        <v>42.61</v>
      </c>
    </row>
    <row r="557" spans="1:5">
      <c r="A557" s="127">
        <v>7170100130</v>
      </c>
      <c r="B557" s="128" t="s">
        <v>14835</v>
      </c>
      <c r="C557" s="127" t="s">
        <v>1</v>
      </c>
      <c r="D557" s="122">
        <v>51.86</v>
      </c>
      <c r="E557" s="129">
        <f t="shared" si="19"/>
        <v>51.86</v>
      </c>
    </row>
    <row r="558" spans="1:5">
      <c r="A558" s="127">
        <v>7170100140</v>
      </c>
      <c r="B558" s="128" t="s">
        <v>14836</v>
      </c>
      <c r="C558" s="127" t="s">
        <v>1</v>
      </c>
      <c r="D558" s="122">
        <v>63.08</v>
      </c>
      <c r="E558" s="129">
        <f t="shared" si="19"/>
        <v>63.08</v>
      </c>
    </row>
    <row r="559" spans="1:5">
      <c r="A559" s="127">
        <v>7170100141</v>
      </c>
      <c r="B559" s="128" t="s">
        <v>14837</v>
      </c>
      <c r="C559" s="127" t="s">
        <v>1</v>
      </c>
      <c r="D559" s="122">
        <v>70.33</v>
      </c>
      <c r="E559" s="129">
        <f t="shared" si="19"/>
        <v>70.33</v>
      </c>
    </row>
    <row r="560" spans="1:5">
      <c r="A560" s="127">
        <v>7170100142</v>
      </c>
      <c r="B560" s="128" t="s">
        <v>14838</v>
      </c>
      <c r="C560" s="127" t="s">
        <v>1</v>
      </c>
      <c r="D560" s="122">
        <v>77.36</v>
      </c>
      <c r="E560" s="129">
        <f t="shared" si="19"/>
        <v>77.36</v>
      </c>
    </row>
    <row r="561" spans="1:5">
      <c r="A561" s="127">
        <v>7170100143</v>
      </c>
      <c r="B561" s="128" t="s">
        <v>14839</v>
      </c>
      <c r="C561" s="127" t="s">
        <v>1</v>
      </c>
      <c r="D561" s="122">
        <v>84.4</v>
      </c>
      <c r="E561" s="129">
        <f t="shared" si="19"/>
        <v>84.4</v>
      </c>
    </row>
    <row r="562" spans="1:5">
      <c r="A562" s="127">
        <v>7170100150</v>
      </c>
      <c r="B562" s="128" t="s">
        <v>14840</v>
      </c>
      <c r="C562" s="127" t="s">
        <v>1</v>
      </c>
      <c r="D562" s="122">
        <v>3.01</v>
      </c>
      <c r="E562" s="129">
        <f t="shared" si="19"/>
        <v>3.01</v>
      </c>
    </row>
    <row r="563" spans="1:5">
      <c r="A563" s="127">
        <v>7170100160</v>
      </c>
      <c r="B563" s="128" t="s">
        <v>14841</v>
      </c>
      <c r="C563" s="127" t="s">
        <v>1</v>
      </c>
      <c r="D563" s="122">
        <v>3.69</v>
      </c>
      <c r="E563" s="129">
        <f t="shared" si="19"/>
        <v>3.69</v>
      </c>
    </row>
    <row r="564" spans="1:5">
      <c r="A564" s="127">
        <v>7170100170</v>
      </c>
      <c r="B564" s="128" t="s">
        <v>14842</v>
      </c>
      <c r="C564" s="127" t="s">
        <v>1</v>
      </c>
      <c r="D564" s="122">
        <v>4.46</v>
      </c>
      <c r="E564" s="129">
        <f t="shared" si="19"/>
        <v>4.46</v>
      </c>
    </row>
    <row r="565" spans="1:5">
      <c r="A565" s="127">
        <v>7170100180</v>
      </c>
      <c r="B565" s="128" t="s">
        <v>14843</v>
      </c>
      <c r="C565" s="127" t="s">
        <v>1</v>
      </c>
      <c r="D565" s="122">
        <v>4.46</v>
      </c>
      <c r="E565" s="129">
        <f t="shared" si="19"/>
        <v>4.46</v>
      </c>
    </row>
    <row r="566" spans="1:5">
      <c r="A566" s="127">
        <v>7170100190</v>
      </c>
      <c r="B566" s="128" t="s">
        <v>14844</v>
      </c>
      <c r="C566" s="127" t="s">
        <v>1</v>
      </c>
      <c r="D566" s="122">
        <v>5.87</v>
      </c>
      <c r="E566" s="129">
        <f t="shared" si="19"/>
        <v>5.87</v>
      </c>
    </row>
    <row r="567" spans="1:5">
      <c r="A567" s="127">
        <v>7170100200</v>
      </c>
      <c r="B567" s="128" t="s">
        <v>14845</v>
      </c>
      <c r="C567" s="127" t="s">
        <v>1</v>
      </c>
      <c r="D567" s="122">
        <v>6.74</v>
      </c>
      <c r="E567" s="129">
        <f t="shared" si="19"/>
        <v>6.74</v>
      </c>
    </row>
    <row r="568" spans="1:5">
      <c r="A568" s="127">
        <v>7170100210</v>
      </c>
      <c r="B568" s="128" t="s">
        <v>14846</v>
      </c>
      <c r="C568" s="127" t="s">
        <v>1</v>
      </c>
      <c r="D568" s="122">
        <v>7.79</v>
      </c>
      <c r="E568" s="129">
        <f t="shared" si="19"/>
        <v>7.79</v>
      </c>
    </row>
    <row r="569" spans="1:5">
      <c r="A569" s="127">
        <v>7170100220</v>
      </c>
      <c r="B569" s="128" t="s">
        <v>14847</v>
      </c>
      <c r="C569" s="127" t="s">
        <v>1</v>
      </c>
      <c r="D569" s="122">
        <v>8.57</v>
      </c>
      <c r="E569" s="129">
        <f t="shared" si="19"/>
        <v>8.57</v>
      </c>
    </row>
    <row r="570" spans="1:5">
      <c r="A570" s="127">
        <v>7170100230</v>
      </c>
      <c r="B570" s="128" t="s">
        <v>14848</v>
      </c>
      <c r="C570" s="127" t="s">
        <v>1</v>
      </c>
      <c r="D570" s="122">
        <v>9.51</v>
      </c>
      <c r="E570" s="129">
        <f t="shared" si="19"/>
        <v>9.51</v>
      </c>
    </row>
    <row r="571" spans="1:5">
      <c r="A571" s="127">
        <v>7170100240</v>
      </c>
      <c r="B571" s="128" t="s">
        <v>14849</v>
      </c>
      <c r="C571" s="127" t="s">
        <v>1</v>
      </c>
      <c r="D571" s="122">
        <v>10.55</v>
      </c>
      <c r="E571" s="129">
        <f t="shared" si="19"/>
        <v>10.55</v>
      </c>
    </row>
    <row r="572" spans="1:5">
      <c r="A572" s="127">
        <v>7170100250</v>
      </c>
      <c r="B572" s="128" t="s">
        <v>14850</v>
      </c>
      <c r="C572" s="127" t="s">
        <v>1</v>
      </c>
      <c r="D572" s="122">
        <v>5.0599999999999996</v>
      </c>
      <c r="E572" s="129">
        <f t="shared" si="19"/>
        <v>5.0599999999999996</v>
      </c>
    </row>
    <row r="573" spans="1:5">
      <c r="A573" s="127">
        <v>7170100260</v>
      </c>
      <c r="B573" s="128" t="s">
        <v>14851</v>
      </c>
      <c r="C573" s="127" t="s">
        <v>1</v>
      </c>
      <c r="D573" s="122">
        <v>6.32</v>
      </c>
      <c r="E573" s="129">
        <f t="shared" si="19"/>
        <v>6.32</v>
      </c>
    </row>
    <row r="574" spans="1:5">
      <c r="A574" s="127">
        <v>7170100270</v>
      </c>
      <c r="B574" s="128" t="s">
        <v>14852</v>
      </c>
      <c r="C574" s="127" t="s">
        <v>1</v>
      </c>
      <c r="D574" s="122">
        <v>7.12</v>
      </c>
      <c r="E574" s="129">
        <f t="shared" si="19"/>
        <v>7.12</v>
      </c>
    </row>
    <row r="575" spans="1:5">
      <c r="A575" s="127">
        <v>7170100280</v>
      </c>
      <c r="B575" s="128" t="s">
        <v>14853</v>
      </c>
      <c r="C575" s="127" t="s">
        <v>1</v>
      </c>
      <c r="D575" s="122">
        <v>8.51</v>
      </c>
      <c r="E575" s="129">
        <f t="shared" si="19"/>
        <v>8.51</v>
      </c>
    </row>
    <row r="576" spans="1:5">
      <c r="A576" s="127">
        <v>7170100290</v>
      </c>
      <c r="B576" s="128" t="s">
        <v>14854</v>
      </c>
      <c r="C576" s="127" t="s">
        <v>1</v>
      </c>
      <c r="D576" s="122">
        <v>10.07</v>
      </c>
      <c r="E576" s="129">
        <f t="shared" si="19"/>
        <v>10.07</v>
      </c>
    </row>
    <row r="577" spans="1:5">
      <c r="A577" s="127">
        <v>7170100300</v>
      </c>
      <c r="B577" s="128" t="s">
        <v>14855</v>
      </c>
      <c r="C577" s="127" t="s">
        <v>1</v>
      </c>
      <c r="D577" s="122">
        <v>12.58</v>
      </c>
      <c r="E577" s="129">
        <f t="shared" ref="E577:E608" si="20">ROUND((D577/(1+$J$1))*(1+$L$1),2)</f>
        <v>12.58</v>
      </c>
    </row>
    <row r="578" spans="1:5">
      <c r="A578" s="127">
        <v>7170100310</v>
      </c>
      <c r="B578" s="128" t="s">
        <v>14856</v>
      </c>
      <c r="C578" s="127" t="s">
        <v>1</v>
      </c>
      <c r="D578" s="122">
        <v>15.1</v>
      </c>
      <c r="E578" s="129">
        <f t="shared" si="20"/>
        <v>15.1</v>
      </c>
    </row>
    <row r="579" spans="1:5">
      <c r="A579" s="127">
        <v>7170100320</v>
      </c>
      <c r="B579" s="128" t="s">
        <v>14857</v>
      </c>
      <c r="C579" s="127" t="s">
        <v>1</v>
      </c>
      <c r="D579" s="122">
        <v>17.61</v>
      </c>
      <c r="E579" s="129">
        <f t="shared" si="20"/>
        <v>17.61</v>
      </c>
    </row>
    <row r="580" spans="1:5">
      <c r="A580" s="127">
        <v>7170100330</v>
      </c>
      <c r="B580" s="128" t="s">
        <v>14858</v>
      </c>
      <c r="C580" s="127" t="s">
        <v>1</v>
      </c>
      <c r="D580" s="122">
        <v>2.76</v>
      </c>
      <c r="E580" s="129">
        <f t="shared" si="20"/>
        <v>2.76</v>
      </c>
    </row>
    <row r="581" spans="1:5">
      <c r="A581" s="127">
        <v>7170100340</v>
      </c>
      <c r="B581" s="128" t="s">
        <v>14859</v>
      </c>
      <c r="C581" s="127" t="s">
        <v>1</v>
      </c>
      <c r="D581" s="122">
        <v>3.01</v>
      </c>
      <c r="E581" s="129">
        <f t="shared" si="20"/>
        <v>3.01</v>
      </c>
    </row>
    <row r="582" spans="1:5">
      <c r="A582" s="127">
        <v>7170100350</v>
      </c>
      <c r="B582" s="128" t="s">
        <v>14860</v>
      </c>
      <c r="C582" s="127" t="s">
        <v>1</v>
      </c>
      <c r="D582" s="122">
        <v>3.78</v>
      </c>
      <c r="E582" s="129">
        <f t="shared" si="20"/>
        <v>3.78</v>
      </c>
    </row>
    <row r="583" spans="1:5">
      <c r="A583" s="127">
        <v>7170100360</v>
      </c>
      <c r="B583" s="128" t="s">
        <v>14861</v>
      </c>
      <c r="C583" s="127" t="s">
        <v>1</v>
      </c>
      <c r="D583" s="122">
        <v>4.46</v>
      </c>
      <c r="E583" s="129">
        <f t="shared" si="20"/>
        <v>4.46</v>
      </c>
    </row>
    <row r="584" spans="1:5">
      <c r="A584" s="127">
        <v>7170100370</v>
      </c>
      <c r="B584" s="128" t="s">
        <v>14862</v>
      </c>
      <c r="C584" s="127" t="s">
        <v>1</v>
      </c>
      <c r="D584" s="122">
        <v>3.1</v>
      </c>
      <c r="E584" s="129">
        <f t="shared" si="20"/>
        <v>3.1</v>
      </c>
    </row>
    <row r="585" spans="1:5">
      <c r="A585" s="127">
        <v>7170100380</v>
      </c>
      <c r="B585" s="128" t="s">
        <v>14863</v>
      </c>
      <c r="C585" s="127" t="s">
        <v>1</v>
      </c>
      <c r="D585" s="122">
        <v>3.28</v>
      </c>
      <c r="E585" s="129">
        <f t="shared" si="20"/>
        <v>3.28</v>
      </c>
    </row>
    <row r="586" spans="1:5">
      <c r="A586" s="127">
        <v>7170100390</v>
      </c>
      <c r="B586" s="128" t="s">
        <v>14864</v>
      </c>
      <c r="C586" s="127" t="s">
        <v>1</v>
      </c>
      <c r="D586" s="122">
        <v>3.44</v>
      </c>
      <c r="E586" s="129">
        <f t="shared" si="20"/>
        <v>3.44</v>
      </c>
    </row>
    <row r="587" spans="1:5">
      <c r="A587" s="127">
        <v>7170100400</v>
      </c>
      <c r="B587" s="128" t="s">
        <v>14865</v>
      </c>
      <c r="C587" s="127" t="s">
        <v>1</v>
      </c>
      <c r="D587" s="122">
        <v>3.78</v>
      </c>
      <c r="E587" s="129">
        <f t="shared" si="20"/>
        <v>3.78</v>
      </c>
    </row>
    <row r="588" spans="1:5">
      <c r="A588" s="127">
        <v>7170100410</v>
      </c>
      <c r="B588" s="128" t="s">
        <v>14866</v>
      </c>
      <c r="C588" s="127" t="s">
        <v>1</v>
      </c>
      <c r="D588" s="122">
        <v>4.46</v>
      </c>
      <c r="E588" s="129">
        <f t="shared" si="20"/>
        <v>4.46</v>
      </c>
    </row>
    <row r="589" spans="1:5">
      <c r="A589" s="127">
        <v>7170100420</v>
      </c>
      <c r="B589" s="128" t="s">
        <v>14867</v>
      </c>
      <c r="C589" s="127" t="s">
        <v>1</v>
      </c>
      <c r="D589" s="122">
        <v>4.7300000000000004</v>
      </c>
      <c r="E589" s="129">
        <f t="shared" si="20"/>
        <v>4.7300000000000004</v>
      </c>
    </row>
    <row r="590" spans="1:5">
      <c r="A590" s="127">
        <v>7170100430</v>
      </c>
      <c r="B590" s="128" t="s">
        <v>14868</v>
      </c>
      <c r="C590" s="127" t="s">
        <v>1</v>
      </c>
      <c r="D590" s="122">
        <v>5.16</v>
      </c>
      <c r="E590" s="129">
        <f t="shared" si="20"/>
        <v>5.16</v>
      </c>
    </row>
    <row r="591" spans="1:5">
      <c r="A591" s="127">
        <v>7170100440</v>
      </c>
      <c r="B591" s="128" t="s">
        <v>14869</v>
      </c>
      <c r="C591" s="127" t="s">
        <v>1</v>
      </c>
      <c r="D591" s="122">
        <v>5.5</v>
      </c>
      <c r="E591" s="129">
        <f t="shared" si="20"/>
        <v>5.5</v>
      </c>
    </row>
    <row r="592" spans="1:5">
      <c r="A592" s="127">
        <v>7170100450</v>
      </c>
      <c r="B592" s="128" t="s">
        <v>14870</v>
      </c>
      <c r="C592" s="127" t="s">
        <v>1</v>
      </c>
      <c r="D592" s="122">
        <v>5.84</v>
      </c>
      <c r="E592" s="129">
        <f t="shared" si="20"/>
        <v>5.84</v>
      </c>
    </row>
    <row r="593" spans="1:5">
      <c r="A593" s="127">
        <v>7170100460</v>
      </c>
      <c r="B593" s="128" t="s">
        <v>14871</v>
      </c>
      <c r="C593" s="127" t="s">
        <v>1</v>
      </c>
      <c r="D593" s="122">
        <v>1.08</v>
      </c>
      <c r="E593" s="129">
        <f t="shared" si="20"/>
        <v>1.08</v>
      </c>
    </row>
    <row r="594" spans="1:5">
      <c r="A594" s="127">
        <v>7170100470</v>
      </c>
      <c r="B594" s="128" t="s">
        <v>14872</v>
      </c>
      <c r="C594" s="127" t="s">
        <v>1</v>
      </c>
      <c r="D594" s="122">
        <v>1.1499999999999999</v>
      </c>
      <c r="E594" s="129">
        <f t="shared" si="20"/>
        <v>1.1499999999999999</v>
      </c>
    </row>
    <row r="595" spans="1:5">
      <c r="A595" s="127">
        <v>7170100480</v>
      </c>
      <c r="B595" s="128" t="s">
        <v>14873</v>
      </c>
      <c r="C595" s="127" t="s">
        <v>1</v>
      </c>
      <c r="D595" s="122">
        <v>1.21</v>
      </c>
      <c r="E595" s="129">
        <f t="shared" si="20"/>
        <v>1.21</v>
      </c>
    </row>
    <row r="596" spans="1:5">
      <c r="A596" s="127">
        <v>7170100490</v>
      </c>
      <c r="B596" s="128" t="s">
        <v>14874</v>
      </c>
      <c r="C596" s="127" t="s">
        <v>1</v>
      </c>
      <c r="D596" s="122">
        <v>3.01</v>
      </c>
      <c r="E596" s="129">
        <f t="shared" si="20"/>
        <v>3.01</v>
      </c>
    </row>
    <row r="597" spans="1:5">
      <c r="A597" s="127">
        <v>7170100500</v>
      </c>
      <c r="B597" s="128" t="s">
        <v>14875</v>
      </c>
      <c r="C597" s="127" t="s">
        <v>1</v>
      </c>
      <c r="D597" s="122">
        <v>3.69</v>
      </c>
      <c r="E597" s="129">
        <f t="shared" si="20"/>
        <v>3.69</v>
      </c>
    </row>
    <row r="598" spans="1:5">
      <c r="A598" s="127">
        <v>7170100510</v>
      </c>
      <c r="B598" s="128" t="s">
        <v>14876</v>
      </c>
      <c r="C598" s="127" t="s">
        <v>1</v>
      </c>
      <c r="D598" s="122">
        <v>4.03</v>
      </c>
      <c r="E598" s="129">
        <f t="shared" si="20"/>
        <v>4.03</v>
      </c>
    </row>
    <row r="599" spans="1:5">
      <c r="A599" s="127">
        <v>7170100520</v>
      </c>
      <c r="B599" s="128" t="s">
        <v>14877</v>
      </c>
      <c r="C599" s="127" t="s">
        <v>1</v>
      </c>
      <c r="D599" s="122">
        <v>4.46</v>
      </c>
      <c r="E599" s="129">
        <f t="shared" si="20"/>
        <v>4.46</v>
      </c>
    </row>
    <row r="600" spans="1:5">
      <c r="A600" s="127">
        <v>7170100530</v>
      </c>
      <c r="B600" s="128" t="s">
        <v>14878</v>
      </c>
      <c r="C600" s="127" t="s">
        <v>1</v>
      </c>
      <c r="D600" s="122">
        <v>3.78</v>
      </c>
      <c r="E600" s="129">
        <f t="shared" si="20"/>
        <v>3.78</v>
      </c>
    </row>
    <row r="601" spans="1:5">
      <c r="A601" s="127">
        <v>7170100540</v>
      </c>
      <c r="B601" s="128" t="s">
        <v>14879</v>
      </c>
      <c r="C601" s="127" t="s">
        <v>1</v>
      </c>
      <c r="D601" s="122">
        <v>4.46</v>
      </c>
      <c r="E601" s="129">
        <f t="shared" si="20"/>
        <v>4.46</v>
      </c>
    </row>
    <row r="602" spans="1:5">
      <c r="A602" s="127">
        <v>7170100550</v>
      </c>
      <c r="B602" s="128" t="s">
        <v>14880</v>
      </c>
      <c r="C602" s="127" t="s">
        <v>1</v>
      </c>
      <c r="D602" s="122">
        <v>7.48</v>
      </c>
      <c r="E602" s="129">
        <f t="shared" si="20"/>
        <v>7.48</v>
      </c>
    </row>
    <row r="603" spans="1:5">
      <c r="A603" s="127">
        <v>7170100560</v>
      </c>
      <c r="B603" s="128" t="s">
        <v>14881</v>
      </c>
      <c r="C603" s="127" t="s">
        <v>1</v>
      </c>
      <c r="D603" s="122">
        <v>8.26</v>
      </c>
      <c r="E603" s="129">
        <f t="shared" si="20"/>
        <v>8.26</v>
      </c>
    </row>
    <row r="604" spans="1:5">
      <c r="A604" s="127">
        <v>7170100570</v>
      </c>
      <c r="B604" s="128" t="s">
        <v>14882</v>
      </c>
      <c r="C604" s="127" t="s">
        <v>1</v>
      </c>
      <c r="D604" s="122">
        <v>8.6</v>
      </c>
      <c r="E604" s="129">
        <f t="shared" si="20"/>
        <v>8.6</v>
      </c>
    </row>
    <row r="605" spans="1:5">
      <c r="A605" s="127">
        <v>7170100580</v>
      </c>
      <c r="B605" s="128" t="s">
        <v>14883</v>
      </c>
      <c r="C605" s="127" t="s">
        <v>1</v>
      </c>
      <c r="D605" s="122">
        <v>9.84</v>
      </c>
      <c r="E605" s="129">
        <f t="shared" si="20"/>
        <v>9.84</v>
      </c>
    </row>
    <row r="606" spans="1:5">
      <c r="A606" s="127">
        <v>7170100590</v>
      </c>
      <c r="B606" s="128" t="s">
        <v>14884</v>
      </c>
      <c r="C606" s="127" t="s">
        <v>1</v>
      </c>
      <c r="D606" s="122">
        <v>13.81</v>
      </c>
      <c r="E606" s="129">
        <f t="shared" si="20"/>
        <v>13.81</v>
      </c>
    </row>
    <row r="607" spans="1:5">
      <c r="A607" s="127">
        <v>7170100600</v>
      </c>
      <c r="B607" s="128" t="s">
        <v>14885</v>
      </c>
      <c r="C607" s="127" t="s">
        <v>1</v>
      </c>
      <c r="D607" s="122">
        <v>30.3</v>
      </c>
      <c r="E607" s="129">
        <f t="shared" si="20"/>
        <v>30.3</v>
      </c>
    </row>
    <row r="608" spans="1:5">
      <c r="A608" s="127">
        <v>7170100610</v>
      </c>
      <c r="B608" s="128" t="s">
        <v>14886</v>
      </c>
      <c r="C608" s="127" t="s">
        <v>1</v>
      </c>
      <c r="D608" s="122">
        <v>38.409999999999997</v>
      </c>
      <c r="E608" s="129">
        <f t="shared" si="20"/>
        <v>38.409999999999997</v>
      </c>
    </row>
    <row r="609" spans="1:5">
      <c r="A609" s="127">
        <v>7170100620</v>
      </c>
      <c r="B609" s="128" t="s">
        <v>14887</v>
      </c>
      <c r="C609" s="127" t="s">
        <v>1</v>
      </c>
      <c r="D609" s="122">
        <v>48.13</v>
      </c>
      <c r="E609" s="129">
        <f t="shared" ref="E609:E625" si="21">ROUND((D609/(1+$J$1))*(1+$L$1),2)</f>
        <v>48.13</v>
      </c>
    </row>
    <row r="610" spans="1:5">
      <c r="A610" s="127">
        <v>7170100630</v>
      </c>
      <c r="B610" s="128" t="s">
        <v>14888</v>
      </c>
      <c r="C610" s="127" t="s">
        <v>1</v>
      </c>
      <c r="D610" s="122">
        <v>60.31</v>
      </c>
      <c r="E610" s="129">
        <f t="shared" si="21"/>
        <v>60.31</v>
      </c>
    </row>
    <row r="611" spans="1:5">
      <c r="A611" s="127">
        <v>7170100640</v>
      </c>
      <c r="B611" s="128" t="s">
        <v>14889</v>
      </c>
      <c r="C611" s="127" t="s">
        <v>1</v>
      </c>
      <c r="D611" s="122">
        <v>71.34</v>
      </c>
      <c r="E611" s="129">
        <f t="shared" si="21"/>
        <v>71.34</v>
      </c>
    </row>
    <row r="612" spans="1:5">
      <c r="A612" s="127">
        <v>7170100650</v>
      </c>
      <c r="B612" s="128" t="s">
        <v>14890</v>
      </c>
      <c r="C612" s="127" t="s">
        <v>1</v>
      </c>
      <c r="D612" s="122">
        <v>105.38</v>
      </c>
      <c r="E612" s="129">
        <f t="shared" si="21"/>
        <v>105.38</v>
      </c>
    </row>
    <row r="613" spans="1:5">
      <c r="A613" s="127">
        <v>7170100660</v>
      </c>
      <c r="B613" s="128" t="s">
        <v>14891</v>
      </c>
      <c r="C613" s="127" t="s">
        <v>1</v>
      </c>
      <c r="D613" s="122">
        <v>146.71</v>
      </c>
      <c r="E613" s="129">
        <f t="shared" si="21"/>
        <v>146.71</v>
      </c>
    </row>
    <row r="614" spans="1:5">
      <c r="A614" s="127">
        <v>7170100670</v>
      </c>
      <c r="B614" s="128" t="s">
        <v>14892</v>
      </c>
      <c r="C614" s="127" t="s">
        <v>1</v>
      </c>
      <c r="D614" s="122">
        <v>193.69</v>
      </c>
      <c r="E614" s="129">
        <f t="shared" si="21"/>
        <v>193.69</v>
      </c>
    </row>
    <row r="615" spans="1:5">
      <c r="A615" s="127">
        <v>7170100680</v>
      </c>
      <c r="B615" s="128" t="s">
        <v>14893</v>
      </c>
      <c r="C615" s="127" t="s">
        <v>1</v>
      </c>
      <c r="D615" s="122">
        <v>208.61</v>
      </c>
      <c r="E615" s="129">
        <f t="shared" si="21"/>
        <v>208.61</v>
      </c>
    </row>
    <row r="616" spans="1:5">
      <c r="A616" s="127">
        <v>7170100690</v>
      </c>
      <c r="B616" s="128" t="s">
        <v>14894</v>
      </c>
      <c r="C616" s="127" t="s">
        <v>1</v>
      </c>
      <c r="D616" s="122">
        <v>232.91</v>
      </c>
      <c r="E616" s="129">
        <f t="shared" si="21"/>
        <v>232.91</v>
      </c>
    </row>
    <row r="617" spans="1:5">
      <c r="A617" s="127">
        <v>7170100700</v>
      </c>
      <c r="B617" s="128" t="s">
        <v>14895</v>
      </c>
      <c r="C617" s="127" t="s">
        <v>1</v>
      </c>
      <c r="D617" s="122">
        <v>241.93</v>
      </c>
      <c r="E617" s="129">
        <f t="shared" si="21"/>
        <v>241.93</v>
      </c>
    </row>
    <row r="618" spans="1:5">
      <c r="A618" s="127">
        <v>7170100710</v>
      </c>
      <c r="B618" s="128" t="s">
        <v>14896</v>
      </c>
      <c r="C618" s="127" t="s">
        <v>1</v>
      </c>
      <c r="D618" s="122">
        <v>12.18</v>
      </c>
      <c r="E618" s="129">
        <f t="shared" si="21"/>
        <v>12.18</v>
      </c>
    </row>
    <row r="619" spans="1:5">
      <c r="A619" s="127">
        <v>7170100720</v>
      </c>
      <c r="B619" s="128" t="s">
        <v>14897</v>
      </c>
      <c r="C619" s="127" t="s">
        <v>1</v>
      </c>
      <c r="D619" s="122">
        <v>14.21</v>
      </c>
      <c r="E619" s="129">
        <f t="shared" si="21"/>
        <v>14.21</v>
      </c>
    </row>
    <row r="620" spans="1:5">
      <c r="A620" s="127">
        <v>7170100730</v>
      </c>
      <c r="B620" s="128" t="s">
        <v>14898</v>
      </c>
      <c r="C620" s="127" t="s">
        <v>1</v>
      </c>
      <c r="D620" s="122">
        <v>15.22</v>
      </c>
      <c r="E620" s="129">
        <f t="shared" si="21"/>
        <v>15.22</v>
      </c>
    </row>
    <row r="621" spans="1:5">
      <c r="A621" s="127">
        <v>7170100740</v>
      </c>
      <c r="B621" s="128" t="s">
        <v>14899</v>
      </c>
      <c r="C621" s="127" t="s">
        <v>1</v>
      </c>
      <c r="D621" s="122">
        <v>17.77</v>
      </c>
      <c r="E621" s="129">
        <f t="shared" si="21"/>
        <v>17.77</v>
      </c>
    </row>
    <row r="622" spans="1:5">
      <c r="A622" s="127">
        <v>7170100750</v>
      </c>
      <c r="B622" s="128" t="s">
        <v>14900</v>
      </c>
      <c r="C622" s="127" t="s">
        <v>1</v>
      </c>
      <c r="D622" s="122">
        <v>19.63</v>
      </c>
      <c r="E622" s="129">
        <f t="shared" si="21"/>
        <v>19.63</v>
      </c>
    </row>
    <row r="623" spans="1:5">
      <c r="A623" s="127">
        <v>7170100760</v>
      </c>
      <c r="B623" s="128" t="s">
        <v>14901</v>
      </c>
      <c r="C623" s="127" t="s">
        <v>1</v>
      </c>
      <c r="D623" s="122">
        <v>22</v>
      </c>
      <c r="E623" s="129">
        <f t="shared" si="21"/>
        <v>22</v>
      </c>
    </row>
    <row r="624" spans="1:5">
      <c r="A624" s="127">
        <v>7170100770</v>
      </c>
      <c r="B624" s="128" t="s">
        <v>14902</v>
      </c>
      <c r="C624" s="127" t="s">
        <v>1</v>
      </c>
      <c r="D624" s="122">
        <v>25.38</v>
      </c>
      <c r="E624" s="129">
        <f t="shared" si="21"/>
        <v>25.38</v>
      </c>
    </row>
    <row r="625" spans="1:5">
      <c r="A625" s="127">
        <v>7170100780</v>
      </c>
      <c r="B625" s="128" t="s">
        <v>14903</v>
      </c>
      <c r="C625" s="127" t="s">
        <v>1</v>
      </c>
      <c r="D625" s="122">
        <v>31.51</v>
      </c>
      <c r="E625" s="129">
        <f t="shared" si="21"/>
        <v>31.51</v>
      </c>
    </row>
    <row r="626" spans="1:5">
      <c r="A626" s="172" t="s">
        <v>14904</v>
      </c>
      <c r="B626" s="173"/>
      <c r="C626" s="174"/>
      <c r="D626" s="175"/>
      <c r="E626" s="176"/>
    </row>
    <row r="627" spans="1:5">
      <c r="A627" s="127">
        <v>7180100010</v>
      </c>
      <c r="B627" s="128" t="s">
        <v>14905</v>
      </c>
      <c r="C627" s="127" t="s">
        <v>2</v>
      </c>
      <c r="D627" s="122">
        <v>27.8</v>
      </c>
      <c r="E627" s="129">
        <f t="shared" ref="E627:E640" si="22">ROUND((D627/(1+$J$1))*(1+$L$1),2)</f>
        <v>27.8</v>
      </c>
    </row>
    <row r="628" spans="1:5">
      <c r="A628" s="127">
        <v>7180100020</v>
      </c>
      <c r="B628" s="128" t="s">
        <v>14906</v>
      </c>
      <c r="C628" s="127" t="s">
        <v>2</v>
      </c>
      <c r="D628" s="122">
        <v>43.04</v>
      </c>
      <c r="E628" s="129">
        <f t="shared" si="22"/>
        <v>43.04</v>
      </c>
    </row>
    <row r="629" spans="1:5">
      <c r="A629" s="127">
        <v>7180100030</v>
      </c>
      <c r="B629" s="128" t="s">
        <v>14907</v>
      </c>
      <c r="C629" s="127" t="s">
        <v>2</v>
      </c>
      <c r="D629" s="122">
        <v>32.54</v>
      </c>
      <c r="E629" s="129">
        <f t="shared" si="22"/>
        <v>32.54</v>
      </c>
    </row>
    <row r="630" spans="1:5">
      <c r="A630" s="127">
        <v>7180100040</v>
      </c>
      <c r="B630" s="128" t="s">
        <v>14908</v>
      </c>
      <c r="C630" s="127" t="s">
        <v>2</v>
      </c>
      <c r="D630" s="122">
        <v>53.18</v>
      </c>
      <c r="E630" s="129">
        <f t="shared" si="22"/>
        <v>53.18</v>
      </c>
    </row>
    <row r="631" spans="1:5">
      <c r="A631" s="127">
        <v>7180100050</v>
      </c>
      <c r="B631" s="128" t="s">
        <v>14909</v>
      </c>
      <c r="C631" s="127" t="s">
        <v>2</v>
      </c>
      <c r="D631" s="122">
        <v>80.11</v>
      </c>
      <c r="E631" s="129">
        <f t="shared" si="22"/>
        <v>80.11</v>
      </c>
    </row>
    <row r="632" spans="1:5">
      <c r="A632" s="127">
        <v>7180100060</v>
      </c>
      <c r="B632" s="128" t="s">
        <v>14910</v>
      </c>
      <c r="C632" s="127" t="s">
        <v>2</v>
      </c>
      <c r="D632" s="122">
        <v>15.06</v>
      </c>
      <c r="E632" s="129">
        <f t="shared" si="22"/>
        <v>15.06</v>
      </c>
    </row>
    <row r="633" spans="1:5">
      <c r="A633" s="127">
        <v>7180100070</v>
      </c>
      <c r="B633" s="128" t="s">
        <v>14911</v>
      </c>
      <c r="C633" s="127" t="s">
        <v>14286</v>
      </c>
      <c r="D633" s="122">
        <v>64.87</v>
      </c>
      <c r="E633" s="129">
        <f t="shared" si="22"/>
        <v>64.87</v>
      </c>
    </row>
    <row r="634" spans="1:5">
      <c r="A634" s="127">
        <v>7180100080</v>
      </c>
      <c r="B634" s="128" t="s">
        <v>14912</v>
      </c>
      <c r="C634" s="127" t="s">
        <v>14286</v>
      </c>
      <c r="D634" s="122">
        <v>75.95</v>
      </c>
      <c r="E634" s="129">
        <f t="shared" si="22"/>
        <v>75.95</v>
      </c>
    </row>
    <row r="635" spans="1:5">
      <c r="A635" s="127">
        <v>7180100090</v>
      </c>
      <c r="B635" s="128" t="s">
        <v>14913</v>
      </c>
      <c r="C635" s="127" t="s">
        <v>14286</v>
      </c>
      <c r="D635" s="122">
        <v>84.54</v>
      </c>
      <c r="E635" s="129">
        <f t="shared" si="22"/>
        <v>84.54</v>
      </c>
    </row>
    <row r="636" spans="1:5">
      <c r="A636" s="127">
        <v>7180100100</v>
      </c>
      <c r="B636" s="128" t="s">
        <v>14914</v>
      </c>
      <c r="C636" s="127" t="s">
        <v>14286</v>
      </c>
      <c r="D636" s="122">
        <v>103.38</v>
      </c>
      <c r="E636" s="129">
        <f t="shared" si="22"/>
        <v>103.38</v>
      </c>
    </row>
    <row r="637" spans="1:5">
      <c r="A637" s="127">
        <v>7180100110</v>
      </c>
      <c r="B637" s="128" t="s">
        <v>14915</v>
      </c>
      <c r="C637" s="127" t="s">
        <v>14286</v>
      </c>
      <c r="D637" s="122">
        <v>122.74</v>
      </c>
      <c r="E637" s="129">
        <f t="shared" si="22"/>
        <v>122.74</v>
      </c>
    </row>
    <row r="638" spans="1:5">
      <c r="A638" s="127">
        <v>7180100120</v>
      </c>
      <c r="B638" s="128" t="s">
        <v>14916</v>
      </c>
      <c r="C638" s="127" t="s">
        <v>14286</v>
      </c>
      <c r="D638" s="122">
        <v>156.61000000000001</v>
      </c>
      <c r="E638" s="129">
        <f t="shared" si="22"/>
        <v>156.61000000000001</v>
      </c>
    </row>
    <row r="639" spans="1:5">
      <c r="A639" s="127">
        <v>7180100130</v>
      </c>
      <c r="B639" s="128" t="s">
        <v>14917</v>
      </c>
      <c r="C639" s="127" t="s">
        <v>14286</v>
      </c>
      <c r="D639" s="122">
        <v>207.7</v>
      </c>
      <c r="E639" s="129">
        <f t="shared" si="22"/>
        <v>207.7</v>
      </c>
    </row>
    <row r="640" spans="1:5">
      <c r="A640" s="127">
        <v>7180100140</v>
      </c>
      <c r="B640" s="128" t="s">
        <v>14918</v>
      </c>
      <c r="C640" s="127" t="s">
        <v>14286</v>
      </c>
      <c r="D640" s="122">
        <v>258.81</v>
      </c>
      <c r="E640" s="129">
        <f t="shared" si="22"/>
        <v>258.81</v>
      </c>
    </row>
    <row r="641" spans="1:5">
      <c r="A641" s="172" t="s">
        <v>14919</v>
      </c>
      <c r="B641" s="173"/>
      <c r="C641" s="174"/>
      <c r="D641" s="175"/>
      <c r="E641" s="176"/>
    </row>
    <row r="642" spans="1:5">
      <c r="A642" s="127">
        <v>7190100010</v>
      </c>
      <c r="B642" s="128" t="s">
        <v>14920</v>
      </c>
      <c r="C642" s="127" t="s">
        <v>14286</v>
      </c>
      <c r="D642" s="122">
        <v>359.6</v>
      </c>
      <c r="E642" s="129">
        <f t="shared" ref="E642:E656" si="23">ROUND((D642/(1+$J$1))*(1+$L$1),2)</f>
        <v>359.6</v>
      </c>
    </row>
    <row r="643" spans="1:5">
      <c r="A643" s="127">
        <v>7190100020</v>
      </c>
      <c r="B643" s="128" t="s">
        <v>14921</v>
      </c>
      <c r="C643" s="127" t="s">
        <v>14286</v>
      </c>
      <c r="D643" s="122">
        <v>1470.26</v>
      </c>
      <c r="E643" s="129">
        <f t="shared" si="23"/>
        <v>1470.26</v>
      </c>
    </row>
    <row r="644" spans="1:5">
      <c r="A644" s="127">
        <v>7190100030</v>
      </c>
      <c r="B644" s="128" t="s">
        <v>14922</v>
      </c>
      <c r="C644" s="127" t="s">
        <v>14286</v>
      </c>
      <c r="D644" s="122">
        <v>6953.29</v>
      </c>
      <c r="E644" s="129">
        <f t="shared" si="23"/>
        <v>6953.29</v>
      </c>
    </row>
    <row r="645" spans="1:5">
      <c r="A645" s="127">
        <v>7190100040</v>
      </c>
      <c r="B645" s="128" t="s">
        <v>14923</v>
      </c>
      <c r="C645" s="127" t="s">
        <v>14286</v>
      </c>
      <c r="D645" s="122">
        <v>8593.44</v>
      </c>
      <c r="E645" s="129">
        <f t="shared" si="23"/>
        <v>8593.44</v>
      </c>
    </row>
    <row r="646" spans="1:5">
      <c r="A646" s="127">
        <v>7190100050</v>
      </c>
      <c r="B646" s="128" t="s">
        <v>14924</v>
      </c>
      <c r="C646" s="127" t="s">
        <v>14286</v>
      </c>
      <c r="D646" s="122">
        <v>15846.38</v>
      </c>
      <c r="E646" s="129">
        <f t="shared" si="23"/>
        <v>15846.38</v>
      </c>
    </row>
    <row r="647" spans="1:5">
      <c r="A647" s="127">
        <v>7190100060</v>
      </c>
      <c r="B647" s="128" t="s">
        <v>14925</v>
      </c>
      <c r="C647" s="127" t="s">
        <v>14286</v>
      </c>
      <c r="D647" s="122">
        <v>24537.32</v>
      </c>
      <c r="E647" s="129">
        <f t="shared" si="23"/>
        <v>24537.32</v>
      </c>
    </row>
    <row r="648" spans="1:5">
      <c r="A648" s="127">
        <v>7190100070</v>
      </c>
      <c r="B648" s="128" t="s">
        <v>14926</v>
      </c>
      <c r="C648" s="127" t="s">
        <v>14286</v>
      </c>
      <c r="D648" s="122">
        <v>31377.26</v>
      </c>
      <c r="E648" s="129">
        <f t="shared" si="23"/>
        <v>31377.26</v>
      </c>
    </row>
    <row r="649" spans="1:5">
      <c r="A649" s="127">
        <v>7190100080</v>
      </c>
      <c r="B649" s="128" t="s">
        <v>14927</v>
      </c>
      <c r="C649" s="127" t="s">
        <v>14286</v>
      </c>
      <c r="D649" s="122">
        <v>427.52</v>
      </c>
      <c r="E649" s="129">
        <f t="shared" si="23"/>
        <v>427.52</v>
      </c>
    </row>
    <row r="650" spans="1:5">
      <c r="A650" s="127">
        <v>7190100090</v>
      </c>
      <c r="B650" s="128" t="s">
        <v>14928</v>
      </c>
      <c r="C650" s="127" t="s">
        <v>14286</v>
      </c>
      <c r="D650" s="122">
        <v>1205.7</v>
      </c>
      <c r="E650" s="129">
        <f t="shared" si="23"/>
        <v>1205.7</v>
      </c>
    </row>
    <row r="651" spans="1:5">
      <c r="A651" s="127">
        <v>7190100100</v>
      </c>
      <c r="B651" s="128" t="s">
        <v>14929</v>
      </c>
      <c r="C651" s="127" t="s">
        <v>14286</v>
      </c>
      <c r="D651" s="122">
        <v>1226.8800000000001</v>
      </c>
      <c r="E651" s="129">
        <f t="shared" si="23"/>
        <v>1226.8800000000001</v>
      </c>
    </row>
    <row r="652" spans="1:5">
      <c r="A652" s="127">
        <v>7190100110</v>
      </c>
      <c r="B652" s="128" t="s">
        <v>14930</v>
      </c>
      <c r="C652" s="127" t="s">
        <v>14286</v>
      </c>
      <c r="D652" s="122">
        <v>1732.66</v>
      </c>
      <c r="E652" s="129">
        <f t="shared" si="23"/>
        <v>1732.66</v>
      </c>
    </row>
    <row r="653" spans="1:5">
      <c r="A653" s="127">
        <v>7190100120</v>
      </c>
      <c r="B653" s="128" t="s">
        <v>14931</v>
      </c>
      <c r="C653" s="127" t="s">
        <v>14286</v>
      </c>
      <c r="D653" s="122">
        <v>1784.75</v>
      </c>
      <c r="E653" s="129">
        <f t="shared" si="23"/>
        <v>1784.75</v>
      </c>
    </row>
    <row r="654" spans="1:5">
      <c r="A654" s="127">
        <v>7190100130</v>
      </c>
      <c r="B654" s="128" t="s">
        <v>14932</v>
      </c>
      <c r="C654" s="127" t="s">
        <v>14286</v>
      </c>
      <c r="D654" s="122">
        <v>2124.34</v>
      </c>
      <c r="E654" s="129">
        <f t="shared" si="23"/>
        <v>2124.34</v>
      </c>
    </row>
    <row r="655" spans="1:5">
      <c r="A655" s="127">
        <v>7190100140</v>
      </c>
      <c r="B655" s="128" t="s">
        <v>14933</v>
      </c>
      <c r="C655" s="127" t="s">
        <v>14286</v>
      </c>
      <c r="D655" s="122">
        <v>2129.56</v>
      </c>
      <c r="E655" s="129">
        <f t="shared" si="23"/>
        <v>2129.56</v>
      </c>
    </row>
    <row r="656" spans="1:5">
      <c r="A656" s="127">
        <v>7190100150</v>
      </c>
      <c r="B656" s="128" t="s">
        <v>14934</v>
      </c>
      <c r="C656" s="127" t="s">
        <v>14286</v>
      </c>
      <c r="D656" s="122">
        <v>2821.96</v>
      </c>
      <c r="E656" s="129">
        <f t="shared" si="23"/>
        <v>2821.96</v>
      </c>
    </row>
    <row r="657" spans="1:5">
      <c r="A657" s="172" t="s">
        <v>14935</v>
      </c>
      <c r="B657" s="173"/>
      <c r="C657" s="174"/>
      <c r="D657" s="175"/>
      <c r="E657" s="176"/>
    </row>
    <row r="658" spans="1:5">
      <c r="A658" s="127">
        <v>7200100010</v>
      </c>
      <c r="B658" s="128" t="s">
        <v>14936</v>
      </c>
      <c r="C658" s="127" t="s">
        <v>14286</v>
      </c>
      <c r="D658" s="122">
        <v>579.55999999999995</v>
      </c>
      <c r="E658" s="129">
        <f t="shared" ref="E658:E689" si="24">ROUND((D658/(1+$J$1))*(1+$L$1),2)</f>
        <v>579.55999999999995</v>
      </c>
    </row>
    <row r="659" spans="1:5">
      <c r="A659" s="127">
        <v>7200100020</v>
      </c>
      <c r="B659" s="128" t="s">
        <v>14937</v>
      </c>
      <c r="C659" s="127" t="s">
        <v>14286</v>
      </c>
      <c r="D659" s="122">
        <v>822.88</v>
      </c>
      <c r="E659" s="129">
        <f t="shared" si="24"/>
        <v>822.88</v>
      </c>
    </row>
    <row r="660" spans="1:5">
      <c r="A660" s="127">
        <v>7200100030</v>
      </c>
      <c r="B660" s="128" t="s">
        <v>14938</v>
      </c>
      <c r="C660" s="127" t="s">
        <v>14286</v>
      </c>
      <c r="D660" s="122">
        <v>804.39</v>
      </c>
      <c r="E660" s="129">
        <f t="shared" si="24"/>
        <v>804.39</v>
      </c>
    </row>
    <row r="661" spans="1:5">
      <c r="A661" s="127">
        <v>7200100040</v>
      </c>
      <c r="B661" s="128" t="s">
        <v>14939</v>
      </c>
      <c r="C661" s="127" t="s">
        <v>14286</v>
      </c>
      <c r="D661" s="122">
        <v>858.71</v>
      </c>
      <c r="E661" s="129">
        <f t="shared" si="24"/>
        <v>858.71</v>
      </c>
    </row>
    <row r="662" spans="1:5">
      <c r="A662" s="127">
        <v>7200100050</v>
      </c>
      <c r="B662" s="128" t="s">
        <v>14940</v>
      </c>
      <c r="C662" s="127" t="s">
        <v>14286</v>
      </c>
      <c r="D662" s="122">
        <v>417.26</v>
      </c>
      <c r="E662" s="129">
        <f t="shared" si="24"/>
        <v>417.26</v>
      </c>
    </row>
    <row r="663" spans="1:5">
      <c r="A663" s="127">
        <v>7200100060</v>
      </c>
      <c r="B663" s="128" t="s">
        <v>14941</v>
      </c>
      <c r="C663" s="127" t="s">
        <v>14286</v>
      </c>
      <c r="D663" s="122">
        <v>563.52</v>
      </c>
      <c r="E663" s="129">
        <f t="shared" si="24"/>
        <v>563.52</v>
      </c>
    </row>
    <row r="664" spans="1:5">
      <c r="A664" s="127">
        <v>7200100070</v>
      </c>
      <c r="B664" s="128" t="s">
        <v>14942</v>
      </c>
      <c r="C664" s="127" t="s">
        <v>14286</v>
      </c>
      <c r="D664" s="122">
        <v>552.45000000000005</v>
      </c>
      <c r="E664" s="129">
        <f t="shared" si="24"/>
        <v>552.45000000000005</v>
      </c>
    </row>
    <row r="665" spans="1:5">
      <c r="A665" s="127">
        <v>7200100080</v>
      </c>
      <c r="B665" s="128" t="s">
        <v>14943</v>
      </c>
      <c r="C665" s="127" t="s">
        <v>14286</v>
      </c>
      <c r="D665" s="122">
        <v>591.82000000000005</v>
      </c>
      <c r="E665" s="129">
        <f t="shared" si="24"/>
        <v>591.82000000000005</v>
      </c>
    </row>
    <row r="666" spans="1:5">
      <c r="A666" s="127">
        <v>7200100090</v>
      </c>
      <c r="B666" s="128" t="s">
        <v>14944</v>
      </c>
      <c r="C666" s="127" t="s">
        <v>14286</v>
      </c>
      <c r="D666" s="122">
        <v>187.61</v>
      </c>
      <c r="E666" s="129">
        <f t="shared" si="24"/>
        <v>187.61</v>
      </c>
    </row>
    <row r="667" spans="1:5">
      <c r="A667" s="127">
        <v>7200100100</v>
      </c>
      <c r="B667" s="128" t="s">
        <v>14945</v>
      </c>
      <c r="C667" s="127" t="s">
        <v>14286</v>
      </c>
      <c r="D667" s="122">
        <v>484.66</v>
      </c>
      <c r="E667" s="129">
        <f t="shared" si="24"/>
        <v>484.66</v>
      </c>
    </row>
    <row r="668" spans="1:5">
      <c r="A668" s="127">
        <v>7200100110</v>
      </c>
      <c r="B668" s="128" t="s">
        <v>14946</v>
      </c>
      <c r="C668" s="127" t="s">
        <v>14286</v>
      </c>
      <c r="D668" s="122">
        <v>338.6</v>
      </c>
      <c r="E668" s="129">
        <f t="shared" si="24"/>
        <v>338.6</v>
      </c>
    </row>
    <row r="669" spans="1:5">
      <c r="A669" s="127">
        <v>7200100120</v>
      </c>
      <c r="B669" s="128" t="s">
        <v>14947</v>
      </c>
      <c r="C669" s="127" t="s">
        <v>14286</v>
      </c>
      <c r="D669" s="122">
        <v>321.38</v>
      </c>
      <c r="E669" s="129">
        <f t="shared" si="24"/>
        <v>321.38</v>
      </c>
    </row>
    <row r="670" spans="1:5">
      <c r="A670" s="127">
        <v>7200100130</v>
      </c>
      <c r="B670" s="128" t="s">
        <v>14948</v>
      </c>
      <c r="C670" s="127" t="s">
        <v>14286</v>
      </c>
      <c r="D670" s="122">
        <v>206.12</v>
      </c>
      <c r="E670" s="129">
        <f t="shared" si="24"/>
        <v>206.12</v>
      </c>
    </row>
    <row r="671" spans="1:5">
      <c r="A671" s="127">
        <v>7200100140</v>
      </c>
      <c r="B671" s="128" t="s">
        <v>14949</v>
      </c>
      <c r="C671" s="127" t="s">
        <v>14286</v>
      </c>
      <c r="D671" s="122">
        <v>503.17</v>
      </c>
      <c r="E671" s="129">
        <f t="shared" si="24"/>
        <v>503.17</v>
      </c>
    </row>
    <row r="672" spans="1:5">
      <c r="A672" s="127">
        <v>7200100150</v>
      </c>
      <c r="B672" s="128" t="s">
        <v>14950</v>
      </c>
      <c r="C672" s="127" t="s">
        <v>14286</v>
      </c>
      <c r="D672" s="122">
        <v>357.11</v>
      </c>
      <c r="E672" s="129">
        <f t="shared" si="24"/>
        <v>357.11</v>
      </c>
    </row>
    <row r="673" spans="1:5">
      <c r="A673" s="127">
        <v>7200100160</v>
      </c>
      <c r="B673" s="128" t="s">
        <v>14951</v>
      </c>
      <c r="C673" s="127" t="s">
        <v>14286</v>
      </c>
      <c r="D673" s="122">
        <v>339.89</v>
      </c>
      <c r="E673" s="129">
        <f t="shared" si="24"/>
        <v>339.89</v>
      </c>
    </row>
    <row r="674" spans="1:5">
      <c r="A674" s="127">
        <v>7200100170</v>
      </c>
      <c r="B674" s="128" t="s">
        <v>14952</v>
      </c>
      <c r="C674" s="127" t="s">
        <v>14286</v>
      </c>
      <c r="D674" s="122">
        <v>212.26</v>
      </c>
      <c r="E674" s="129">
        <f t="shared" si="24"/>
        <v>212.26</v>
      </c>
    </row>
    <row r="675" spans="1:5">
      <c r="A675" s="127">
        <v>7200100180</v>
      </c>
      <c r="B675" s="128" t="s">
        <v>14953</v>
      </c>
      <c r="C675" s="127" t="s">
        <v>14286</v>
      </c>
      <c r="D675" s="122">
        <v>293.02</v>
      </c>
      <c r="E675" s="129">
        <f t="shared" si="24"/>
        <v>293.02</v>
      </c>
    </row>
    <row r="676" spans="1:5">
      <c r="A676" s="127">
        <v>7200100190</v>
      </c>
      <c r="B676" s="128" t="s">
        <v>14954</v>
      </c>
      <c r="C676" s="127" t="s">
        <v>14286</v>
      </c>
      <c r="D676" s="122">
        <v>238.2</v>
      </c>
      <c r="E676" s="129">
        <f t="shared" si="24"/>
        <v>238.2</v>
      </c>
    </row>
    <row r="677" spans="1:5">
      <c r="A677" s="127">
        <v>7200100200</v>
      </c>
      <c r="B677" s="128" t="s">
        <v>14955</v>
      </c>
      <c r="C677" s="127" t="s">
        <v>14286</v>
      </c>
      <c r="D677" s="122">
        <v>566.69000000000005</v>
      </c>
      <c r="E677" s="129">
        <f t="shared" si="24"/>
        <v>566.69000000000005</v>
      </c>
    </row>
    <row r="678" spans="1:5">
      <c r="A678" s="127">
        <v>7200100210</v>
      </c>
      <c r="B678" s="128" t="s">
        <v>14956</v>
      </c>
      <c r="C678" s="127" t="s">
        <v>14286</v>
      </c>
      <c r="D678" s="122">
        <v>642.9</v>
      </c>
      <c r="E678" s="129">
        <f t="shared" si="24"/>
        <v>642.9</v>
      </c>
    </row>
    <row r="679" spans="1:5">
      <c r="A679" s="127">
        <v>7200100220</v>
      </c>
      <c r="B679" s="128" t="s">
        <v>14957</v>
      </c>
      <c r="C679" s="127" t="s">
        <v>14286</v>
      </c>
      <c r="D679" s="122">
        <v>750.92</v>
      </c>
      <c r="E679" s="129">
        <f t="shared" si="24"/>
        <v>750.92</v>
      </c>
    </row>
    <row r="680" spans="1:5">
      <c r="A680" s="127">
        <v>7200100230</v>
      </c>
      <c r="B680" s="128" t="s">
        <v>14958</v>
      </c>
      <c r="C680" s="127" t="s">
        <v>14286</v>
      </c>
      <c r="D680" s="122">
        <v>1305.9000000000001</v>
      </c>
      <c r="E680" s="129">
        <f t="shared" si="24"/>
        <v>1305.9000000000001</v>
      </c>
    </row>
    <row r="681" spans="1:5">
      <c r="A681" s="127">
        <v>7200100240</v>
      </c>
      <c r="B681" s="128" t="s">
        <v>14959</v>
      </c>
      <c r="C681" s="127" t="s">
        <v>14286</v>
      </c>
      <c r="D681" s="122">
        <v>8200.7099999999991</v>
      </c>
      <c r="E681" s="129">
        <f t="shared" si="24"/>
        <v>8200.7099999999991</v>
      </c>
    </row>
    <row r="682" spans="1:5">
      <c r="A682" s="127">
        <v>7200100250</v>
      </c>
      <c r="B682" s="128" t="s">
        <v>14960</v>
      </c>
      <c r="C682" s="127" t="s">
        <v>14286</v>
      </c>
      <c r="D682" s="122">
        <v>10737.03</v>
      </c>
      <c r="E682" s="129">
        <f t="shared" si="24"/>
        <v>10737.03</v>
      </c>
    </row>
    <row r="683" spans="1:5">
      <c r="A683" s="127">
        <v>7200100260</v>
      </c>
      <c r="B683" s="128" t="s">
        <v>14961</v>
      </c>
      <c r="C683" s="127" t="s">
        <v>14286</v>
      </c>
      <c r="D683" s="122">
        <v>60.03</v>
      </c>
      <c r="E683" s="129">
        <f t="shared" si="24"/>
        <v>60.03</v>
      </c>
    </row>
    <row r="684" spans="1:5">
      <c r="A684" s="127">
        <v>7200100270</v>
      </c>
      <c r="B684" s="128" t="s">
        <v>14962</v>
      </c>
      <c r="C684" s="127" t="s">
        <v>14286</v>
      </c>
      <c r="D684" s="122">
        <v>106.76</v>
      </c>
      <c r="E684" s="129">
        <f t="shared" si="24"/>
        <v>106.76</v>
      </c>
    </row>
    <row r="685" spans="1:5">
      <c r="A685" s="127">
        <v>7200100280</v>
      </c>
      <c r="B685" s="128" t="s">
        <v>14963</v>
      </c>
      <c r="C685" s="127" t="s">
        <v>14286</v>
      </c>
      <c r="D685" s="122">
        <v>160.87</v>
      </c>
      <c r="E685" s="129">
        <f t="shared" si="24"/>
        <v>160.87</v>
      </c>
    </row>
    <row r="686" spans="1:5">
      <c r="A686" s="127">
        <v>7200100290</v>
      </c>
      <c r="B686" s="128" t="s">
        <v>14964</v>
      </c>
      <c r="C686" s="127" t="s">
        <v>14286</v>
      </c>
      <c r="D686" s="122">
        <v>319.43</v>
      </c>
      <c r="E686" s="129">
        <f t="shared" si="24"/>
        <v>319.43</v>
      </c>
    </row>
    <row r="687" spans="1:5">
      <c r="A687" s="127">
        <v>7200100300</v>
      </c>
      <c r="B687" s="128" t="s">
        <v>14965</v>
      </c>
      <c r="C687" s="127" t="s">
        <v>14286</v>
      </c>
      <c r="D687" s="122">
        <v>78.739999999999995</v>
      </c>
      <c r="E687" s="129">
        <f t="shared" si="24"/>
        <v>78.739999999999995</v>
      </c>
    </row>
    <row r="688" spans="1:5">
      <c r="A688" s="127">
        <v>7200100310</v>
      </c>
      <c r="B688" s="128" t="s">
        <v>14966</v>
      </c>
      <c r="C688" s="127" t="s">
        <v>14286</v>
      </c>
      <c r="D688" s="122">
        <v>58.68</v>
      </c>
      <c r="E688" s="129">
        <f t="shared" si="24"/>
        <v>58.68</v>
      </c>
    </row>
    <row r="689" spans="1:5">
      <c r="A689" s="127">
        <v>7200100320</v>
      </c>
      <c r="B689" s="128" t="s">
        <v>14967</v>
      </c>
      <c r="C689" s="127" t="s">
        <v>14286</v>
      </c>
      <c r="D689" s="122">
        <v>96.74</v>
      </c>
      <c r="E689" s="129">
        <f t="shared" si="24"/>
        <v>96.74</v>
      </c>
    </row>
    <row r="690" spans="1:5">
      <c r="A690" s="127">
        <v>7200100330</v>
      </c>
      <c r="B690" s="128" t="s">
        <v>14968</v>
      </c>
      <c r="C690" s="127" t="s">
        <v>14286</v>
      </c>
      <c r="D690" s="122">
        <v>77.06</v>
      </c>
      <c r="E690" s="129">
        <f t="shared" ref="E690:E707" si="25">ROUND((D690/(1+$J$1))*(1+$L$1),2)</f>
        <v>77.06</v>
      </c>
    </row>
    <row r="691" spans="1:5">
      <c r="A691" s="127">
        <v>7200100340</v>
      </c>
      <c r="B691" s="128" t="s">
        <v>14969</v>
      </c>
      <c r="C691" s="127" t="s">
        <v>14286</v>
      </c>
      <c r="D691" s="122">
        <v>105.08</v>
      </c>
      <c r="E691" s="129">
        <f t="shared" si="25"/>
        <v>105.08</v>
      </c>
    </row>
    <row r="692" spans="1:5">
      <c r="A692" s="127">
        <v>7200100350</v>
      </c>
      <c r="B692" s="128" t="s">
        <v>14970</v>
      </c>
      <c r="C692" s="127" t="s">
        <v>14286</v>
      </c>
      <c r="D692" s="122">
        <v>83.19</v>
      </c>
      <c r="E692" s="129">
        <f t="shared" si="25"/>
        <v>83.19</v>
      </c>
    </row>
    <row r="693" spans="1:5">
      <c r="A693" s="127">
        <v>7200100360</v>
      </c>
      <c r="B693" s="128" t="s">
        <v>14971</v>
      </c>
      <c r="C693" s="127" t="s">
        <v>14286</v>
      </c>
      <c r="D693" s="122">
        <v>291.25</v>
      </c>
      <c r="E693" s="129">
        <f t="shared" si="25"/>
        <v>291.25</v>
      </c>
    </row>
    <row r="694" spans="1:5">
      <c r="A694" s="127">
        <v>7200100370</v>
      </c>
      <c r="B694" s="128" t="s">
        <v>14972</v>
      </c>
      <c r="C694" s="127" t="s">
        <v>1</v>
      </c>
      <c r="D694" s="122">
        <v>118.36</v>
      </c>
      <c r="E694" s="129">
        <f t="shared" si="25"/>
        <v>118.36</v>
      </c>
    </row>
    <row r="695" spans="1:5">
      <c r="A695" s="127">
        <v>7200100375</v>
      </c>
      <c r="B695" s="128" t="s">
        <v>14973</v>
      </c>
      <c r="C695" s="127" t="s">
        <v>1</v>
      </c>
      <c r="D695" s="122">
        <v>419.67</v>
      </c>
      <c r="E695" s="129">
        <f t="shared" si="25"/>
        <v>419.67</v>
      </c>
    </row>
    <row r="696" spans="1:5">
      <c r="A696" s="127">
        <v>7200100380</v>
      </c>
      <c r="B696" s="128" t="s">
        <v>14974</v>
      </c>
      <c r="C696" s="127" t="s">
        <v>14286</v>
      </c>
      <c r="D696" s="122">
        <v>667.23</v>
      </c>
      <c r="E696" s="129">
        <f t="shared" si="25"/>
        <v>667.23</v>
      </c>
    </row>
    <row r="697" spans="1:5">
      <c r="A697" s="127">
        <v>7200100390</v>
      </c>
      <c r="B697" s="128" t="s">
        <v>14975</v>
      </c>
      <c r="C697" s="127" t="s">
        <v>14286</v>
      </c>
      <c r="D697" s="122">
        <v>905.6</v>
      </c>
      <c r="E697" s="129">
        <f t="shared" si="25"/>
        <v>905.6</v>
      </c>
    </row>
    <row r="698" spans="1:5">
      <c r="A698" s="127">
        <v>7200100400</v>
      </c>
      <c r="B698" s="128" t="s">
        <v>14976</v>
      </c>
      <c r="C698" s="127" t="s">
        <v>14286</v>
      </c>
      <c r="D698" s="122">
        <v>1241.75</v>
      </c>
      <c r="E698" s="129">
        <f t="shared" si="25"/>
        <v>1241.75</v>
      </c>
    </row>
    <row r="699" spans="1:5">
      <c r="A699" s="127">
        <v>7200100410</v>
      </c>
      <c r="B699" s="128" t="s">
        <v>14977</v>
      </c>
      <c r="C699" s="127" t="s">
        <v>14286</v>
      </c>
      <c r="D699" s="122">
        <v>1757.44</v>
      </c>
      <c r="E699" s="129">
        <f t="shared" si="25"/>
        <v>1757.44</v>
      </c>
    </row>
    <row r="700" spans="1:5">
      <c r="A700" s="127">
        <v>7200100420</v>
      </c>
      <c r="B700" s="128" t="s">
        <v>14978</v>
      </c>
      <c r="C700" s="127" t="s">
        <v>14286</v>
      </c>
      <c r="D700" s="122">
        <v>2270.41</v>
      </c>
      <c r="E700" s="129">
        <f t="shared" si="25"/>
        <v>2270.41</v>
      </c>
    </row>
    <row r="701" spans="1:5">
      <c r="A701" s="127">
        <v>7200100430</v>
      </c>
      <c r="B701" s="128" t="s">
        <v>14979</v>
      </c>
      <c r="C701" s="127" t="s">
        <v>14286</v>
      </c>
      <c r="D701" s="122">
        <v>395.73</v>
      </c>
      <c r="E701" s="129">
        <f t="shared" si="25"/>
        <v>395.73</v>
      </c>
    </row>
    <row r="702" spans="1:5">
      <c r="A702" s="127">
        <v>7200100440</v>
      </c>
      <c r="B702" s="128" t="s">
        <v>14980</v>
      </c>
      <c r="C702" s="127" t="s">
        <v>14286</v>
      </c>
      <c r="D702" s="122">
        <v>766.68</v>
      </c>
      <c r="E702" s="129">
        <f t="shared" si="25"/>
        <v>766.68</v>
      </c>
    </row>
    <row r="703" spans="1:5">
      <c r="A703" s="127">
        <v>7200100450</v>
      </c>
      <c r="B703" s="128" t="s">
        <v>14981</v>
      </c>
      <c r="C703" s="127" t="s">
        <v>14286</v>
      </c>
      <c r="D703" s="122">
        <v>920.77</v>
      </c>
      <c r="E703" s="129">
        <f t="shared" si="25"/>
        <v>920.77</v>
      </c>
    </row>
    <row r="704" spans="1:5">
      <c r="A704" s="127">
        <v>7200100460</v>
      </c>
      <c r="B704" s="128" t="s">
        <v>14982</v>
      </c>
      <c r="C704" s="127" t="s">
        <v>14286</v>
      </c>
      <c r="D704" s="122">
        <v>1257.7</v>
      </c>
      <c r="E704" s="129">
        <f t="shared" si="25"/>
        <v>1257.7</v>
      </c>
    </row>
    <row r="705" spans="1:5">
      <c r="A705" s="127">
        <v>7200100470</v>
      </c>
      <c r="B705" s="128" t="s">
        <v>14983</v>
      </c>
      <c r="C705" s="127" t="s">
        <v>14286</v>
      </c>
      <c r="D705" s="122">
        <v>1729.33</v>
      </c>
      <c r="E705" s="129">
        <f t="shared" si="25"/>
        <v>1729.33</v>
      </c>
    </row>
    <row r="706" spans="1:5">
      <c r="A706" s="127">
        <v>7200100480</v>
      </c>
      <c r="B706" s="128" t="s">
        <v>14984</v>
      </c>
      <c r="C706" s="127" t="s">
        <v>14286</v>
      </c>
      <c r="D706" s="122">
        <v>79.650000000000006</v>
      </c>
      <c r="E706" s="129">
        <f t="shared" si="25"/>
        <v>79.650000000000006</v>
      </c>
    </row>
    <row r="707" spans="1:5">
      <c r="A707" s="127">
        <v>7200100490</v>
      </c>
      <c r="B707" s="128" t="s">
        <v>14985</v>
      </c>
      <c r="C707" s="127" t="s">
        <v>14286</v>
      </c>
      <c r="D707" s="122">
        <v>68.63</v>
      </c>
      <c r="E707" s="129">
        <f t="shared" si="25"/>
        <v>68.63</v>
      </c>
    </row>
    <row r="708" spans="1:5">
      <c r="A708" s="172" t="s">
        <v>14986</v>
      </c>
      <c r="B708" s="173"/>
      <c r="C708" s="174"/>
      <c r="D708" s="175"/>
      <c r="E708" s="176"/>
    </row>
    <row r="709" spans="1:5">
      <c r="A709" s="127">
        <v>7210100010</v>
      </c>
      <c r="B709" s="128" t="s">
        <v>14987</v>
      </c>
      <c r="C709" s="127" t="s">
        <v>3</v>
      </c>
      <c r="D709" s="122">
        <v>5.7</v>
      </c>
      <c r="E709" s="129">
        <f t="shared" ref="E709:E740" si="26">ROUND((D709/(1+$J$1))*(1+$L$1),2)</f>
        <v>5.7</v>
      </c>
    </row>
    <row r="710" spans="1:5">
      <c r="A710" s="127">
        <v>7210100020</v>
      </c>
      <c r="B710" s="128" t="s">
        <v>14988</v>
      </c>
      <c r="C710" s="127" t="s">
        <v>3</v>
      </c>
      <c r="D710" s="122">
        <v>12.52</v>
      </c>
      <c r="E710" s="129">
        <f t="shared" si="26"/>
        <v>12.52</v>
      </c>
    </row>
    <row r="711" spans="1:5">
      <c r="A711" s="127">
        <v>7210100030</v>
      </c>
      <c r="B711" s="128" t="s">
        <v>14989</v>
      </c>
      <c r="C711" s="127" t="s">
        <v>3</v>
      </c>
      <c r="D711" s="122">
        <v>15.65</v>
      </c>
      <c r="E711" s="129">
        <f t="shared" si="26"/>
        <v>15.65</v>
      </c>
    </row>
    <row r="712" spans="1:5">
      <c r="A712" s="127">
        <v>7210100040</v>
      </c>
      <c r="B712" s="128" t="s">
        <v>14990</v>
      </c>
      <c r="C712" s="127" t="s">
        <v>3</v>
      </c>
      <c r="D712" s="122">
        <v>8.51</v>
      </c>
      <c r="E712" s="129">
        <f t="shared" si="26"/>
        <v>8.51</v>
      </c>
    </row>
    <row r="713" spans="1:5">
      <c r="A713" s="127">
        <v>7210100050</v>
      </c>
      <c r="B713" s="128" t="s">
        <v>14991</v>
      </c>
      <c r="C713" s="127" t="s">
        <v>3</v>
      </c>
      <c r="D713" s="122">
        <v>9.9499999999999993</v>
      </c>
      <c r="E713" s="129">
        <f t="shared" si="26"/>
        <v>9.9499999999999993</v>
      </c>
    </row>
    <row r="714" spans="1:5">
      <c r="A714" s="127">
        <v>7210100060</v>
      </c>
      <c r="B714" s="128" t="s">
        <v>14992</v>
      </c>
      <c r="C714" s="127" t="s">
        <v>3</v>
      </c>
      <c r="D714" s="122">
        <v>5.96</v>
      </c>
      <c r="E714" s="129">
        <f t="shared" si="26"/>
        <v>5.96</v>
      </c>
    </row>
    <row r="715" spans="1:5">
      <c r="A715" s="127">
        <v>7210100070</v>
      </c>
      <c r="B715" s="128" t="s">
        <v>14993</v>
      </c>
      <c r="C715" s="127" t="s">
        <v>3</v>
      </c>
      <c r="D715" s="122">
        <v>5.96</v>
      </c>
      <c r="E715" s="129">
        <f t="shared" si="26"/>
        <v>5.96</v>
      </c>
    </row>
    <row r="716" spans="1:5">
      <c r="A716" s="127">
        <v>7210100080</v>
      </c>
      <c r="B716" s="128" t="s">
        <v>14994</v>
      </c>
      <c r="C716" s="127" t="s">
        <v>3</v>
      </c>
      <c r="D716" s="122">
        <v>21.2</v>
      </c>
      <c r="E716" s="129">
        <f t="shared" si="26"/>
        <v>21.2</v>
      </c>
    </row>
    <row r="717" spans="1:5">
      <c r="A717" s="127">
        <v>7210100090</v>
      </c>
      <c r="B717" s="128" t="s">
        <v>14995</v>
      </c>
      <c r="C717" s="127" t="s">
        <v>3</v>
      </c>
      <c r="D717" s="122">
        <v>23.35</v>
      </c>
      <c r="E717" s="129">
        <f t="shared" si="26"/>
        <v>23.35</v>
      </c>
    </row>
    <row r="718" spans="1:5">
      <c r="A718" s="127">
        <v>7210100100</v>
      </c>
      <c r="B718" s="128" t="s">
        <v>14996</v>
      </c>
      <c r="C718" s="127" t="s">
        <v>3</v>
      </c>
      <c r="D718" s="122">
        <v>21.46</v>
      </c>
      <c r="E718" s="129">
        <f t="shared" si="26"/>
        <v>21.46</v>
      </c>
    </row>
    <row r="719" spans="1:5">
      <c r="A719" s="127">
        <v>7210100110</v>
      </c>
      <c r="B719" s="128" t="s">
        <v>14997</v>
      </c>
      <c r="C719" s="127" t="s">
        <v>1</v>
      </c>
      <c r="D719" s="122">
        <v>7.45</v>
      </c>
      <c r="E719" s="129">
        <f t="shared" si="26"/>
        <v>7.45</v>
      </c>
    </row>
    <row r="720" spans="1:5">
      <c r="A720" s="127">
        <v>7210100120</v>
      </c>
      <c r="B720" s="128" t="s">
        <v>14998</v>
      </c>
      <c r="C720" s="127" t="s">
        <v>1</v>
      </c>
      <c r="D720" s="122">
        <v>14.91</v>
      </c>
      <c r="E720" s="129">
        <f t="shared" si="26"/>
        <v>14.91</v>
      </c>
    </row>
    <row r="721" spans="1:5">
      <c r="A721" s="127">
        <v>7210100130</v>
      </c>
      <c r="B721" s="128" t="s">
        <v>14999</v>
      </c>
      <c r="C721" s="127" t="s">
        <v>3</v>
      </c>
      <c r="D721" s="122">
        <v>27.44</v>
      </c>
      <c r="E721" s="129">
        <f t="shared" si="26"/>
        <v>27.44</v>
      </c>
    </row>
    <row r="722" spans="1:5">
      <c r="A722" s="127">
        <v>7210100140</v>
      </c>
      <c r="B722" s="128" t="s">
        <v>15000</v>
      </c>
      <c r="C722" s="127" t="s">
        <v>3</v>
      </c>
      <c r="D722" s="122">
        <v>21.9</v>
      </c>
      <c r="E722" s="129">
        <f t="shared" si="26"/>
        <v>21.9</v>
      </c>
    </row>
    <row r="723" spans="1:5">
      <c r="A723" s="127">
        <v>7210100150</v>
      </c>
      <c r="B723" s="128" t="s">
        <v>15001</v>
      </c>
      <c r="C723" s="127" t="s">
        <v>3</v>
      </c>
      <c r="D723" s="122">
        <v>26.34</v>
      </c>
      <c r="E723" s="129">
        <f t="shared" si="26"/>
        <v>26.34</v>
      </c>
    </row>
    <row r="724" spans="1:5">
      <c r="A724" s="127">
        <v>7210100160</v>
      </c>
      <c r="B724" s="128" t="s">
        <v>15002</v>
      </c>
      <c r="C724" s="127" t="s">
        <v>3</v>
      </c>
      <c r="D724" s="122">
        <v>68.34</v>
      </c>
      <c r="E724" s="129">
        <f t="shared" si="26"/>
        <v>68.34</v>
      </c>
    </row>
    <row r="725" spans="1:5">
      <c r="A725" s="127">
        <v>7210100170</v>
      </c>
      <c r="B725" s="128" t="s">
        <v>15003</v>
      </c>
      <c r="C725" s="127" t="s">
        <v>3</v>
      </c>
      <c r="D725" s="122">
        <v>13.23</v>
      </c>
      <c r="E725" s="129">
        <f t="shared" si="26"/>
        <v>13.23</v>
      </c>
    </row>
    <row r="726" spans="1:5">
      <c r="A726" s="127">
        <v>7210100180</v>
      </c>
      <c r="B726" s="128" t="s">
        <v>15004</v>
      </c>
      <c r="C726" s="127" t="s">
        <v>3</v>
      </c>
      <c r="D726" s="122">
        <v>84.89</v>
      </c>
      <c r="E726" s="129">
        <f t="shared" si="26"/>
        <v>84.89</v>
      </c>
    </row>
    <row r="727" spans="1:5">
      <c r="A727" s="127">
        <v>7210100190</v>
      </c>
      <c r="B727" s="128" t="s">
        <v>15005</v>
      </c>
      <c r="C727" s="127" t="s">
        <v>3</v>
      </c>
      <c r="D727" s="122">
        <v>51.39</v>
      </c>
      <c r="E727" s="129">
        <f t="shared" si="26"/>
        <v>51.39</v>
      </c>
    </row>
    <row r="728" spans="1:5">
      <c r="A728" s="127">
        <v>7210100200</v>
      </c>
      <c r="B728" s="128" t="s">
        <v>15006</v>
      </c>
      <c r="C728" s="127" t="s">
        <v>1</v>
      </c>
      <c r="D728" s="122">
        <v>15.51</v>
      </c>
      <c r="E728" s="129">
        <f t="shared" si="26"/>
        <v>15.51</v>
      </c>
    </row>
    <row r="729" spans="1:5">
      <c r="A729" s="127">
        <v>7210100210</v>
      </c>
      <c r="B729" s="128" t="s">
        <v>15007</v>
      </c>
      <c r="C729" s="127" t="s">
        <v>1</v>
      </c>
      <c r="D729" s="122">
        <v>54.37</v>
      </c>
      <c r="E729" s="129">
        <f t="shared" si="26"/>
        <v>54.37</v>
      </c>
    </row>
    <row r="730" spans="1:5">
      <c r="A730" s="127">
        <v>7210100220</v>
      </c>
      <c r="B730" s="128" t="s">
        <v>15008</v>
      </c>
      <c r="C730" s="127" t="s">
        <v>7</v>
      </c>
      <c r="D730" s="122">
        <v>91.18</v>
      </c>
      <c r="E730" s="129">
        <f t="shared" si="26"/>
        <v>91.18</v>
      </c>
    </row>
    <row r="731" spans="1:5">
      <c r="A731" s="127">
        <v>7210100230</v>
      </c>
      <c r="B731" s="128" t="s">
        <v>15009</v>
      </c>
      <c r="C731" s="127" t="s">
        <v>3</v>
      </c>
      <c r="D731" s="122">
        <v>2.66</v>
      </c>
      <c r="E731" s="129">
        <f t="shared" si="26"/>
        <v>2.66</v>
      </c>
    </row>
    <row r="732" spans="1:5">
      <c r="A732" s="127">
        <v>7210100240</v>
      </c>
      <c r="B732" s="128" t="s">
        <v>15010</v>
      </c>
      <c r="C732" s="127" t="s">
        <v>7</v>
      </c>
      <c r="D732" s="122">
        <v>1118.3499999999999</v>
      </c>
      <c r="E732" s="129">
        <f t="shared" si="26"/>
        <v>1118.3499999999999</v>
      </c>
    </row>
    <row r="733" spans="1:5">
      <c r="A733" s="127">
        <v>7210100250</v>
      </c>
      <c r="B733" s="128" t="s">
        <v>15011</v>
      </c>
      <c r="C733" s="127" t="s">
        <v>7</v>
      </c>
      <c r="D733" s="122">
        <v>1431.85</v>
      </c>
      <c r="E733" s="129">
        <f t="shared" si="26"/>
        <v>1431.85</v>
      </c>
    </row>
    <row r="734" spans="1:5">
      <c r="A734" s="127">
        <v>7210100260</v>
      </c>
      <c r="B734" s="128" t="s">
        <v>15012</v>
      </c>
      <c r="C734" s="127" t="s">
        <v>14468</v>
      </c>
      <c r="D734" s="122">
        <v>0.34</v>
      </c>
      <c r="E734" s="129">
        <f t="shared" si="26"/>
        <v>0.34</v>
      </c>
    </row>
    <row r="735" spans="1:5">
      <c r="A735" s="127">
        <v>7210100270</v>
      </c>
      <c r="B735" s="128" t="s">
        <v>15013</v>
      </c>
      <c r="C735" s="127" t="s">
        <v>3</v>
      </c>
      <c r="D735" s="122">
        <v>52.33</v>
      </c>
      <c r="E735" s="129">
        <f t="shared" si="26"/>
        <v>52.33</v>
      </c>
    </row>
    <row r="736" spans="1:5">
      <c r="A736" s="127">
        <v>7210100280</v>
      </c>
      <c r="B736" s="128" t="s">
        <v>15014</v>
      </c>
      <c r="C736" s="127" t="s">
        <v>3</v>
      </c>
      <c r="D736" s="122">
        <v>62.15</v>
      </c>
      <c r="E736" s="129">
        <f t="shared" si="26"/>
        <v>62.15</v>
      </c>
    </row>
    <row r="737" spans="1:5">
      <c r="A737" s="127">
        <v>7210100290</v>
      </c>
      <c r="B737" s="128" t="s">
        <v>15015</v>
      </c>
      <c r="C737" s="127" t="s">
        <v>3</v>
      </c>
      <c r="D737" s="122">
        <v>54.26</v>
      </c>
      <c r="E737" s="129">
        <f t="shared" si="26"/>
        <v>54.26</v>
      </c>
    </row>
    <row r="738" spans="1:5">
      <c r="A738" s="127">
        <v>7210100300</v>
      </c>
      <c r="B738" s="128" t="s">
        <v>15016</v>
      </c>
      <c r="C738" s="127" t="s">
        <v>3</v>
      </c>
      <c r="D738" s="122">
        <v>64.150000000000006</v>
      </c>
      <c r="E738" s="129">
        <f t="shared" si="26"/>
        <v>64.150000000000006</v>
      </c>
    </row>
    <row r="739" spans="1:5">
      <c r="A739" s="127">
        <v>7210100310</v>
      </c>
      <c r="B739" s="128" t="s">
        <v>15017</v>
      </c>
      <c r="C739" s="127" t="s">
        <v>3</v>
      </c>
      <c r="D739" s="122">
        <v>110.47</v>
      </c>
      <c r="E739" s="129">
        <f t="shared" si="26"/>
        <v>110.47</v>
      </c>
    </row>
    <row r="740" spans="1:5">
      <c r="A740" s="127">
        <v>7210100320</v>
      </c>
      <c r="B740" s="128" t="s">
        <v>15018</v>
      </c>
      <c r="C740" s="127" t="s">
        <v>1</v>
      </c>
      <c r="D740" s="122">
        <v>50.91</v>
      </c>
      <c r="E740" s="129">
        <f t="shared" si="26"/>
        <v>50.91</v>
      </c>
    </row>
    <row r="741" spans="1:5">
      <c r="A741" s="127">
        <v>7210100330</v>
      </c>
      <c r="B741" s="128" t="s">
        <v>15019</v>
      </c>
      <c r="C741" s="127" t="s">
        <v>3</v>
      </c>
      <c r="D741" s="122">
        <v>6.54</v>
      </c>
      <c r="E741" s="129">
        <f t="shared" ref="E741:E772" si="27">ROUND((D741/(1+$J$1))*(1+$L$1),2)</f>
        <v>6.54</v>
      </c>
    </row>
    <row r="742" spans="1:5">
      <c r="A742" s="127">
        <v>7210100340</v>
      </c>
      <c r="B742" s="128" t="s">
        <v>15020</v>
      </c>
      <c r="C742" s="127" t="s">
        <v>3</v>
      </c>
      <c r="D742" s="122">
        <v>11.82</v>
      </c>
      <c r="E742" s="129">
        <f t="shared" si="27"/>
        <v>11.82</v>
      </c>
    </row>
    <row r="743" spans="1:5">
      <c r="A743" s="127">
        <v>7210100350</v>
      </c>
      <c r="B743" s="128" t="s">
        <v>15021</v>
      </c>
      <c r="C743" s="127" t="s">
        <v>1</v>
      </c>
      <c r="D743" s="122">
        <v>225.38</v>
      </c>
      <c r="E743" s="129">
        <f t="shared" si="27"/>
        <v>225.38</v>
      </c>
    </row>
    <row r="744" spans="1:5">
      <c r="A744" s="127">
        <v>7210100360</v>
      </c>
      <c r="B744" s="128" t="s">
        <v>15022</v>
      </c>
      <c r="C744" s="127" t="s">
        <v>1</v>
      </c>
      <c r="D744" s="122">
        <v>255.91</v>
      </c>
      <c r="E744" s="129">
        <f t="shared" si="27"/>
        <v>255.91</v>
      </c>
    </row>
    <row r="745" spans="1:5">
      <c r="A745" s="127">
        <v>7210100370</v>
      </c>
      <c r="B745" s="128" t="s">
        <v>15023</v>
      </c>
      <c r="C745" s="127" t="s">
        <v>1</v>
      </c>
      <c r="D745" s="122">
        <v>156.76</v>
      </c>
      <c r="E745" s="129">
        <f t="shared" si="27"/>
        <v>156.76</v>
      </c>
    </row>
    <row r="746" spans="1:5">
      <c r="A746" s="127">
        <v>7210100380</v>
      </c>
      <c r="B746" s="128" t="s">
        <v>15024</v>
      </c>
      <c r="C746" s="127" t="s">
        <v>1</v>
      </c>
      <c r="D746" s="122">
        <v>207.94</v>
      </c>
      <c r="E746" s="129">
        <f t="shared" si="27"/>
        <v>207.94</v>
      </c>
    </row>
    <row r="747" spans="1:5">
      <c r="A747" s="127">
        <v>7210100390</v>
      </c>
      <c r="B747" s="128" t="s">
        <v>15025</v>
      </c>
      <c r="C747" s="127" t="s">
        <v>1</v>
      </c>
      <c r="D747" s="122">
        <v>658.67</v>
      </c>
      <c r="E747" s="129">
        <f t="shared" si="27"/>
        <v>658.67</v>
      </c>
    </row>
    <row r="748" spans="1:5">
      <c r="A748" s="127">
        <v>7210100400</v>
      </c>
      <c r="B748" s="128" t="s">
        <v>15026</v>
      </c>
      <c r="C748" s="127" t="s">
        <v>1</v>
      </c>
      <c r="D748" s="122">
        <v>28.7</v>
      </c>
      <c r="E748" s="129">
        <f t="shared" si="27"/>
        <v>28.7</v>
      </c>
    </row>
    <row r="749" spans="1:5">
      <c r="A749" s="127">
        <v>7210100410</v>
      </c>
      <c r="B749" s="128" t="s">
        <v>15027</v>
      </c>
      <c r="C749" s="127" t="s">
        <v>1</v>
      </c>
      <c r="D749" s="122">
        <v>37.1</v>
      </c>
      <c r="E749" s="129">
        <f t="shared" si="27"/>
        <v>37.1</v>
      </c>
    </row>
    <row r="750" spans="1:5">
      <c r="A750" s="127">
        <v>7210100420</v>
      </c>
      <c r="B750" s="128" t="s">
        <v>15028</v>
      </c>
      <c r="C750" s="127" t="s">
        <v>14286</v>
      </c>
      <c r="D750" s="122">
        <v>4861.8900000000003</v>
      </c>
      <c r="E750" s="129">
        <f t="shared" si="27"/>
        <v>4861.8900000000003</v>
      </c>
    </row>
    <row r="751" spans="1:5">
      <c r="A751" s="127">
        <v>7210100430</v>
      </c>
      <c r="B751" s="128" t="s">
        <v>15029</v>
      </c>
      <c r="C751" s="127" t="s">
        <v>14286</v>
      </c>
      <c r="D751" s="122">
        <v>2433.6799999999998</v>
      </c>
      <c r="E751" s="129">
        <f t="shared" si="27"/>
        <v>2433.6799999999998</v>
      </c>
    </row>
    <row r="752" spans="1:5">
      <c r="A752" s="127">
        <v>7210100440</v>
      </c>
      <c r="B752" s="128" t="s">
        <v>15030</v>
      </c>
      <c r="C752" s="127" t="s">
        <v>14286</v>
      </c>
      <c r="D752" s="122">
        <v>7353.48</v>
      </c>
      <c r="E752" s="129">
        <f t="shared" si="27"/>
        <v>7353.48</v>
      </c>
    </row>
    <row r="753" spans="1:5">
      <c r="A753" s="127">
        <v>7210100450</v>
      </c>
      <c r="B753" s="128" t="s">
        <v>15031</v>
      </c>
      <c r="C753" s="127" t="s">
        <v>3</v>
      </c>
      <c r="D753" s="122">
        <v>125.55</v>
      </c>
      <c r="E753" s="129">
        <f t="shared" si="27"/>
        <v>125.55</v>
      </c>
    </row>
    <row r="754" spans="1:5">
      <c r="A754" s="127">
        <v>7210100460</v>
      </c>
      <c r="B754" s="128" t="s">
        <v>15032</v>
      </c>
      <c r="C754" s="127" t="s">
        <v>3</v>
      </c>
      <c r="D754" s="122">
        <v>13.85</v>
      </c>
      <c r="E754" s="129">
        <f t="shared" si="27"/>
        <v>13.85</v>
      </c>
    </row>
    <row r="755" spans="1:5">
      <c r="A755" s="127">
        <v>7210100470</v>
      </c>
      <c r="B755" s="128" t="s">
        <v>15033</v>
      </c>
      <c r="C755" s="127" t="s">
        <v>14286</v>
      </c>
      <c r="D755" s="122">
        <v>45.01</v>
      </c>
      <c r="E755" s="129">
        <f t="shared" si="27"/>
        <v>45.01</v>
      </c>
    </row>
    <row r="756" spans="1:5">
      <c r="A756" s="127">
        <v>7210100480</v>
      </c>
      <c r="B756" s="128" t="s">
        <v>15034</v>
      </c>
      <c r="C756" s="127" t="s">
        <v>14286</v>
      </c>
      <c r="D756" s="122">
        <v>285.45</v>
      </c>
      <c r="E756" s="129">
        <f t="shared" si="27"/>
        <v>285.45</v>
      </c>
    </row>
    <row r="757" spans="1:5">
      <c r="A757" s="127">
        <v>7210100490</v>
      </c>
      <c r="B757" s="128" t="s">
        <v>15035</v>
      </c>
      <c r="C757" s="127" t="s">
        <v>14286</v>
      </c>
      <c r="D757" s="122">
        <v>362.89</v>
      </c>
      <c r="E757" s="129">
        <f t="shared" si="27"/>
        <v>362.89</v>
      </c>
    </row>
    <row r="758" spans="1:5">
      <c r="A758" s="127">
        <v>7210100500</v>
      </c>
      <c r="B758" s="128" t="s">
        <v>15036</v>
      </c>
      <c r="C758" s="127" t="s">
        <v>1</v>
      </c>
      <c r="D758" s="122">
        <v>27.97</v>
      </c>
      <c r="E758" s="129">
        <f t="shared" si="27"/>
        <v>27.97</v>
      </c>
    </row>
    <row r="759" spans="1:5">
      <c r="A759" s="127">
        <v>7210100510</v>
      </c>
      <c r="B759" s="128" t="s">
        <v>15037</v>
      </c>
      <c r="C759" s="127" t="s">
        <v>1</v>
      </c>
      <c r="D759" s="122">
        <v>32.380000000000003</v>
      </c>
      <c r="E759" s="129">
        <f t="shared" si="27"/>
        <v>32.380000000000003</v>
      </c>
    </row>
    <row r="760" spans="1:5">
      <c r="A760" s="127">
        <v>7210100520</v>
      </c>
      <c r="B760" s="128" t="s">
        <v>15038</v>
      </c>
      <c r="C760" s="127" t="s">
        <v>1</v>
      </c>
      <c r="D760" s="122">
        <v>42.14</v>
      </c>
      <c r="E760" s="129">
        <f t="shared" si="27"/>
        <v>42.14</v>
      </c>
    </row>
    <row r="761" spans="1:5">
      <c r="A761" s="127">
        <v>7210100530</v>
      </c>
      <c r="B761" s="128" t="s">
        <v>15039</v>
      </c>
      <c r="C761" s="127" t="s">
        <v>1</v>
      </c>
      <c r="D761" s="122">
        <v>59.07</v>
      </c>
      <c r="E761" s="129">
        <f t="shared" si="27"/>
        <v>59.07</v>
      </c>
    </row>
    <row r="762" spans="1:5">
      <c r="A762" s="127">
        <v>7210100540</v>
      </c>
      <c r="B762" s="128" t="s">
        <v>15040</v>
      </c>
      <c r="C762" s="127" t="s">
        <v>1</v>
      </c>
      <c r="D762" s="122">
        <v>75.44</v>
      </c>
      <c r="E762" s="129">
        <f t="shared" si="27"/>
        <v>75.44</v>
      </c>
    </row>
    <row r="763" spans="1:5">
      <c r="A763" s="127">
        <v>7210100550</v>
      </c>
      <c r="B763" s="128" t="s">
        <v>15041</v>
      </c>
      <c r="C763" s="127" t="s">
        <v>1</v>
      </c>
      <c r="D763" s="122">
        <v>34.69</v>
      </c>
      <c r="E763" s="129">
        <f t="shared" si="27"/>
        <v>34.69</v>
      </c>
    </row>
    <row r="764" spans="1:5">
      <c r="A764" s="127">
        <v>7210100580</v>
      </c>
      <c r="B764" s="128" t="s">
        <v>15042</v>
      </c>
      <c r="C764" s="127" t="s">
        <v>1</v>
      </c>
      <c r="D764" s="122">
        <v>185.41</v>
      </c>
      <c r="E764" s="129">
        <f t="shared" si="27"/>
        <v>185.41</v>
      </c>
    </row>
    <row r="765" spans="1:5">
      <c r="A765" s="127">
        <v>7210100640</v>
      </c>
      <c r="B765" s="128" t="s">
        <v>15043</v>
      </c>
      <c r="C765" s="127" t="s">
        <v>1</v>
      </c>
      <c r="D765" s="122">
        <v>168.71</v>
      </c>
      <c r="E765" s="129">
        <f t="shared" si="27"/>
        <v>168.71</v>
      </c>
    </row>
    <row r="766" spans="1:5">
      <c r="A766" s="127">
        <v>7210100650</v>
      </c>
      <c r="B766" s="128" t="s">
        <v>15044</v>
      </c>
      <c r="C766" s="127" t="s">
        <v>1</v>
      </c>
      <c r="D766" s="122">
        <v>189.38</v>
      </c>
      <c r="E766" s="129">
        <f t="shared" si="27"/>
        <v>189.38</v>
      </c>
    </row>
    <row r="767" spans="1:5">
      <c r="A767" s="127">
        <v>7210100720</v>
      </c>
      <c r="B767" s="128" t="s">
        <v>15045</v>
      </c>
      <c r="C767" s="127" t="s">
        <v>14286</v>
      </c>
      <c r="D767" s="122">
        <v>641.62</v>
      </c>
      <c r="E767" s="129">
        <f t="shared" si="27"/>
        <v>641.62</v>
      </c>
    </row>
    <row r="768" spans="1:5">
      <c r="A768" s="127">
        <v>7210100725</v>
      </c>
      <c r="B768" s="128" t="s">
        <v>15046</v>
      </c>
      <c r="C768" s="127" t="s">
        <v>14286</v>
      </c>
      <c r="D768" s="122">
        <v>1868.79</v>
      </c>
      <c r="E768" s="129">
        <f t="shared" si="27"/>
        <v>1868.79</v>
      </c>
    </row>
    <row r="769" spans="1:5">
      <c r="A769" s="127">
        <v>7210100740</v>
      </c>
      <c r="B769" s="128" t="s">
        <v>15047</v>
      </c>
      <c r="C769" s="127" t="s">
        <v>1</v>
      </c>
      <c r="D769" s="122">
        <v>26.38</v>
      </c>
      <c r="E769" s="129">
        <f t="shared" si="27"/>
        <v>26.38</v>
      </c>
    </row>
    <row r="770" spans="1:5">
      <c r="A770" s="127">
        <v>7210100750</v>
      </c>
      <c r="B770" s="128" t="s">
        <v>15048</v>
      </c>
      <c r="C770" s="127" t="s">
        <v>3</v>
      </c>
      <c r="D770" s="122">
        <v>100.09</v>
      </c>
      <c r="E770" s="129">
        <f t="shared" si="27"/>
        <v>100.09</v>
      </c>
    </row>
    <row r="771" spans="1:5">
      <c r="A771" s="127">
        <v>7210100760</v>
      </c>
      <c r="B771" s="128" t="s">
        <v>15049</v>
      </c>
      <c r="C771" s="127" t="s">
        <v>2</v>
      </c>
      <c r="D771" s="122">
        <v>5.36</v>
      </c>
      <c r="E771" s="129">
        <f t="shared" si="27"/>
        <v>5.36</v>
      </c>
    </row>
    <row r="772" spans="1:5">
      <c r="A772" s="127">
        <v>7210100770</v>
      </c>
      <c r="B772" s="128" t="s">
        <v>15050</v>
      </c>
      <c r="C772" s="127" t="s">
        <v>3</v>
      </c>
      <c r="D772" s="122">
        <v>19.68</v>
      </c>
      <c r="E772" s="129">
        <f t="shared" si="27"/>
        <v>19.68</v>
      </c>
    </row>
    <row r="773" spans="1:5">
      <c r="A773" s="127">
        <v>7210100780</v>
      </c>
      <c r="B773" s="128" t="s">
        <v>15051</v>
      </c>
      <c r="C773" s="127" t="s">
        <v>3</v>
      </c>
      <c r="D773" s="122">
        <v>29.47</v>
      </c>
      <c r="E773" s="129">
        <f t="shared" ref="E773:E775" si="28">ROUND((D773/(1+$J$1))*(1+$L$1),2)</f>
        <v>29.47</v>
      </c>
    </row>
    <row r="774" spans="1:5">
      <c r="A774" s="127">
        <v>7210100790</v>
      </c>
      <c r="B774" s="128" t="s">
        <v>15052</v>
      </c>
      <c r="C774" s="127" t="s">
        <v>7</v>
      </c>
      <c r="D774" s="122">
        <v>137.94</v>
      </c>
      <c r="E774" s="129">
        <f t="shared" si="28"/>
        <v>137.94</v>
      </c>
    </row>
    <row r="775" spans="1:5">
      <c r="A775" s="127">
        <v>7210100800</v>
      </c>
      <c r="B775" s="128" t="s">
        <v>15053</v>
      </c>
      <c r="C775" s="127" t="s">
        <v>3</v>
      </c>
      <c r="D775" s="122">
        <v>21.85</v>
      </c>
      <c r="E775" s="129">
        <f t="shared" si="28"/>
        <v>21.85</v>
      </c>
    </row>
    <row r="776" spans="1:5">
      <c r="A776" s="172" t="s">
        <v>15054</v>
      </c>
      <c r="B776" s="173"/>
      <c r="C776" s="174"/>
      <c r="D776" s="175"/>
      <c r="E776" s="176"/>
    </row>
    <row r="777" spans="1:5">
      <c r="A777" s="127">
        <v>7230100010</v>
      </c>
      <c r="B777" s="128" t="s">
        <v>15055</v>
      </c>
      <c r="C777" s="127" t="s">
        <v>7</v>
      </c>
      <c r="D777" s="122">
        <v>111.23</v>
      </c>
      <c r="E777" s="129">
        <f t="shared" ref="E777:E792" si="29">ROUND((D777/(1+$J$1))*(1+$L$1),2)</f>
        <v>111.23</v>
      </c>
    </row>
    <row r="778" spans="1:5">
      <c r="A778" s="127">
        <v>7230100020</v>
      </c>
      <c r="B778" s="128" t="s">
        <v>15056</v>
      </c>
      <c r="C778" s="127" t="s">
        <v>7</v>
      </c>
      <c r="D778" s="122">
        <v>99.86</v>
      </c>
      <c r="E778" s="129">
        <f t="shared" si="29"/>
        <v>99.86</v>
      </c>
    </row>
    <row r="779" spans="1:5">
      <c r="A779" s="127">
        <v>7230100030</v>
      </c>
      <c r="B779" s="128" t="s">
        <v>15057</v>
      </c>
      <c r="C779" s="127" t="s">
        <v>7</v>
      </c>
      <c r="D779" s="122">
        <v>100.24</v>
      </c>
      <c r="E779" s="129">
        <f t="shared" si="29"/>
        <v>100.24</v>
      </c>
    </row>
    <row r="780" spans="1:5">
      <c r="A780" s="127">
        <v>7230100040</v>
      </c>
      <c r="B780" s="128" t="s">
        <v>15058</v>
      </c>
      <c r="C780" s="127" t="s">
        <v>7</v>
      </c>
      <c r="D780" s="122">
        <v>275.27</v>
      </c>
      <c r="E780" s="129">
        <f t="shared" si="29"/>
        <v>275.27</v>
      </c>
    </row>
    <row r="781" spans="1:5">
      <c r="A781" s="127">
        <v>7230100050</v>
      </c>
      <c r="B781" s="128" t="s">
        <v>15059</v>
      </c>
      <c r="C781" s="127" t="s">
        <v>3</v>
      </c>
      <c r="D781" s="122">
        <v>17.829999999999998</v>
      </c>
      <c r="E781" s="129">
        <f t="shared" si="29"/>
        <v>17.829999999999998</v>
      </c>
    </row>
    <row r="782" spans="1:5">
      <c r="A782" s="127">
        <v>7230100060</v>
      </c>
      <c r="B782" s="128" t="s">
        <v>15060</v>
      </c>
      <c r="C782" s="127" t="s">
        <v>7</v>
      </c>
      <c r="D782" s="122">
        <v>101.49</v>
      </c>
      <c r="E782" s="129">
        <f t="shared" si="29"/>
        <v>101.49</v>
      </c>
    </row>
    <row r="783" spans="1:5">
      <c r="A783" s="127">
        <v>7230100070</v>
      </c>
      <c r="B783" s="128" t="s">
        <v>15061</v>
      </c>
      <c r="C783" s="127" t="s">
        <v>7</v>
      </c>
      <c r="D783" s="122">
        <v>363.14</v>
      </c>
      <c r="E783" s="129">
        <f t="shared" si="29"/>
        <v>363.14</v>
      </c>
    </row>
    <row r="784" spans="1:5">
      <c r="A784" s="127">
        <v>7230100080</v>
      </c>
      <c r="B784" s="128" t="s">
        <v>15062</v>
      </c>
      <c r="C784" s="127" t="s">
        <v>14286</v>
      </c>
      <c r="D784" s="122">
        <v>586.69000000000005</v>
      </c>
      <c r="E784" s="129">
        <f t="shared" si="29"/>
        <v>586.69000000000005</v>
      </c>
    </row>
    <row r="785" spans="1:5">
      <c r="A785" s="127">
        <v>7230100090</v>
      </c>
      <c r="B785" s="128" t="s">
        <v>15063</v>
      </c>
      <c r="C785" s="127" t="s">
        <v>1</v>
      </c>
      <c r="D785" s="122">
        <v>464.44</v>
      </c>
      <c r="E785" s="129">
        <f t="shared" si="29"/>
        <v>464.44</v>
      </c>
    </row>
    <row r="786" spans="1:5">
      <c r="A786" s="127">
        <v>7230100100</v>
      </c>
      <c r="B786" s="128" t="s">
        <v>15064</v>
      </c>
      <c r="C786" s="127" t="s">
        <v>7</v>
      </c>
      <c r="D786" s="122">
        <v>2737.21</v>
      </c>
      <c r="E786" s="129">
        <f t="shared" si="29"/>
        <v>2737.21</v>
      </c>
    </row>
    <row r="787" spans="1:5">
      <c r="A787" s="127">
        <v>7230100110</v>
      </c>
      <c r="B787" s="128" t="s">
        <v>15065</v>
      </c>
      <c r="C787" s="127" t="s">
        <v>7</v>
      </c>
      <c r="D787" s="122">
        <v>1517.5</v>
      </c>
      <c r="E787" s="129">
        <f t="shared" si="29"/>
        <v>1517.5</v>
      </c>
    </row>
    <row r="788" spans="1:5">
      <c r="A788" s="127">
        <v>7230100120</v>
      </c>
      <c r="B788" s="128" t="s">
        <v>15066</v>
      </c>
      <c r="C788" s="127" t="s">
        <v>7</v>
      </c>
      <c r="D788" s="122">
        <v>1517.5</v>
      </c>
      <c r="E788" s="129">
        <f t="shared" si="29"/>
        <v>1517.5</v>
      </c>
    </row>
    <row r="789" spans="1:5">
      <c r="A789" s="127">
        <v>7230100130</v>
      </c>
      <c r="B789" s="128" t="s">
        <v>15067</v>
      </c>
      <c r="C789" s="127" t="s">
        <v>7</v>
      </c>
      <c r="D789" s="122">
        <v>1517.5</v>
      </c>
      <c r="E789" s="129">
        <f t="shared" si="29"/>
        <v>1517.5</v>
      </c>
    </row>
    <row r="790" spans="1:5">
      <c r="A790" s="127">
        <v>7230100140</v>
      </c>
      <c r="B790" s="128" t="s">
        <v>15068</v>
      </c>
      <c r="C790" s="127" t="s">
        <v>7</v>
      </c>
      <c r="D790" s="122">
        <v>1517.5</v>
      </c>
      <c r="E790" s="129">
        <f t="shared" si="29"/>
        <v>1517.5</v>
      </c>
    </row>
    <row r="791" spans="1:5">
      <c r="A791" s="127">
        <v>7230100150</v>
      </c>
      <c r="B791" s="128" t="s">
        <v>15069</v>
      </c>
      <c r="C791" s="127" t="s">
        <v>7</v>
      </c>
      <c r="D791" s="122">
        <v>1517.5</v>
      </c>
      <c r="E791" s="129">
        <f t="shared" si="29"/>
        <v>1517.5</v>
      </c>
    </row>
    <row r="792" spans="1:5">
      <c r="A792" s="127">
        <v>7230100160</v>
      </c>
      <c r="B792" s="128" t="s">
        <v>15070</v>
      </c>
      <c r="C792" s="127" t="s">
        <v>7</v>
      </c>
      <c r="D792" s="122">
        <v>1121.58</v>
      </c>
      <c r="E792" s="129">
        <f t="shared" si="29"/>
        <v>1121.58</v>
      </c>
    </row>
    <row r="793" spans="1:5">
      <c r="A793" s="172" t="s">
        <v>15071</v>
      </c>
      <c r="B793" s="173"/>
      <c r="C793" s="174"/>
      <c r="D793" s="175"/>
      <c r="E793" s="176"/>
    </row>
    <row r="794" spans="1:5">
      <c r="A794" s="127">
        <v>7250100010</v>
      </c>
      <c r="B794" s="128" t="s">
        <v>15072</v>
      </c>
      <c r="C794" s="127" t="s">
        <v>1</v>
      </c>
      <c r="D794" s="122">
        <v>50.5</v>
      </c>
      <c r="E794" s="129">
        <f t="shared" ref="E794:E825" si="30">ROUND((D794/(1+$J$1))*(1+$L$1),2)</f>
        <v>50.5</v>
      </c>
    </row>
    <row r="795" spans="1:5">
      <c r="A795" s="127">
        <v>7250100020</v>
      </c>
      <c r="B795" s="128" t="s">
        <v>15073</v>
      </c>
      <c r="C795" s="127" t="s">
        <v>1</v>
      </c>
      <c r="D795" s="122">
        <v>104.51</v>
      </c>
      <c r="E795" s="129">
        <f t="shared" si="30"/>
        <v>104.51</v>
      </c>
    </row>
    <row r="796" spans="1:5">
      <c r="A796" s="127">
        <v>7250100030</v>
      </c>
      <c r="B796" s="128" t="s">
        <v>15074</v>
      </c>
      <c r="C796" s="127" t="s">
        <v>1</v>
      </c>
      <c r="D796" s="122">
        <v>94.23</v>
      </c>
      <c r="E796" s="129">
        <f t="shared" si="30"/>
        <v>94.23</v>
      </c>
    </row>
    <row r="797" spans="1:5">
      <c r="A797" s="127">
        <v>7250100040</v>
      </c>
      <c r="B797" s="128" t="s">
        <v>15075</v>
      </c>
      <c r="C797" s="127" t="s">
        <v>1</v>
      </c>
      <c r="D797" s="122">
        <v>97.99</v>
      </c>
      <c r="E797" s="129">
        <f t="shared" si="30"/>
        <v>97.99</v>
      </c>
    </row>
    <row r="798" spans="1:5">
      <c r="A798" s="127">
        <v>7250100050</v>
      </c>
      <c r="B798" s="128" t="s">
        <v>15076</v>
      </c>
      <c r="C798" s="127" t="s">
        <v>1</v>
      </c>
      <c r="D798" s="122">
        <v>70.84</v>
      </c>
      <c r="E798" s="129">
        <f t="shared" si="30"/>
        <v>70.84</v>
      </c>
    </row>
    <row r="799" spans="1:5">
      <c r="A799" s="127">
        <v>7250100060</v>
      </c>
      <c r="B799" s="128" t="s">
        <v>15077</v>
      </c>
      <c r="C799" s="127" t="s">
        <v>1</v>
      </c>
      <c r="D799" s="122">
        <v>124.85</v>
      </c>
      <c r="E799" s="129">
        <f t="shared" si="30"/>
        <v>124.85</v>
      </c>
    </row>
    <row r="800" spans="1:5">
      <c r="A800" s="127">
        <v>7250100070</v>
      </c>
      <c r="B800" s="128" t="s">
        <v>15078</v>
      </c>
      <c r="C800" s="127" t="s">
        <v>1</v>
      </c>
      <c r="D800" s="122">
        <v>114.58</v>
      </c>
      <c r="E800" s="129">
        <f t="shared" si="30"/>
        <v>114.58</v>
      </c>
    </row>
    <row r="801" spans="1:5">
      <c r="A801" s="127">
        <v>7250100080</v>
      </c>
      <c r="B801" s="128" t="s">
        <v>15079</v>
      </c>
      <c r="C801" s="127" t="s">
        <v>1</v>
      </c>
      <c r="D801" s="122">
        <v>118.33</v>
      </c>
      <c r="E801" s="129">
        <f t="shared" si="30"/>
        <v>118.33</v>
      </c>
    </row>
    <row r="802" spans="1:5">
      <c r="A802" s="127">
        <v>7250100090</v>
      </c>
      <c r="B802" s="128" t="s">
        <v>15080</v>
      </c>
      <c r="C802" s="127" t="s">
        <v>1</v>
      </c>
      <c r="D802" s="122">
        <v>97.71</v>
      </c>
      <c r="E802" s="129">
        <f t="shared" si="30"/>
        <v>97.71</v>
      </c>
    </row>
    <row r="803" spans="1:5">
      <c r="A803" s="127">
        <v>7250100100</v>
      </c>
      <c r="B803" s="128" t="s">
        <v>15081</v>
      </c>
      <c r="C803" s="127" t="s">
        <v>1</v>
      </c>
      <c r="D803" s="122">
        <v>151.62</v>
      </c>
      <c r="E803" s="129">
        <f t="shared" si="30"/>
        <v>151.62</v>
      </c>
    </row>
    <row r="804" spans="1:5">
      <c r="A804" s="127">
        <v>7250100110</v>
      </c>
      <c r="B804" s="128" t="s">
        <v>15082</v>
      </c>
      <c r="C804" s="127" t="s">
        <v>1</v>
      </c>
      <c r="D804" s="122">
        <v>141.35</v>
      </c>
      <c r="E804" s="129">
        <f t="shared" si="30"/>
        <v>141.35</v>
      </c>
    </row>
    <row r="805" spans="1:5">
      <c r="A805" s="127">
        <v>7250100120</v>
      </c>
      <c r="B805" s="128" t="s">
        <v>15083</v>
      </c>
      <c r="C805" s="127" t="s">
        <v>1</v>
      </c>
      <c r="D805" s="122">
        <v>145.1</v>
      </c>
      <c r="E805" s="129">
        <f t="shared" si="30"/>
        <v>145.1</v>
      </c>
    </row>
    <row r="806" spans="1:5">
      <c r="A806" s="127">
        <v>7250100130</v>
      </c>
      <c r="B806" s="128" t="s">
        <v>15084</v>
      </c>
      <c r="C806" s="127" t="s">
        <v>1</v>
      </c>
      <c r="D806" s="122">
        <v>54.79</v>
      </c>
      <c r="E806" s="129">
        <f t="shared" si="30"/>
        <v>54.79</v>
      </c>
    </row>
    <row r="807" spans="1:5">
      <c r="A807" s="127">
        <v>7250100140</v>
      </c>
      <c r="B807" s="128" t="s">
        <v>15085</v>
      </c>
      <c r="C807" s="127" t="s">
        <v>1</v>
      </c>
      <c r="D807" s="122">
        <v>108.8</v>
      </c>
      <c r="E807" s="129">
        <f t="shared" si="30"/>
        <v>108.8</v>
      </c>
    </row>
    <row r="808" spans="1:5">
      <c r="A808" s="127">
        <v>7250100150</v>
      </c>
      <c r="B808" s="128" t="s">
        <v>15086</v>
      </c>
      <c r="C808" s="127" t="s">
        <v>1</v>
      </c>
      <c r="D808" s="122">
        <v>98.52</v>
      </c>
      <c r="E808" s="129">
        <f t="shared" si="30"/>
        <v>98.52</v>
      </c>
    </row>
    <row r="809" spans="1:5">
      <c r="A809" s="127">
        <v>7250100160</v>
      </c>
      <c r="B809" s="128" t="s">
        <v>15087</v>
      </c>
      <c r="C809" s="127" t="s">
        <v>1</v>
      </c>
      <c r="D809" s="122">
        <v>102.28</v>
      </c>
      <c r="E809" s="129">
        <f t="shared" si="30"/>
        <v>102.28</v>
      </c>
    </row>
    <row r="810" spans="1:5">
      <c r="A810" s="127">
        <v>7250100170</v>
      </c>
      <c r="B810" s="128" t="s">
        <v>15088</v>
      </c>
      <c r="C810" s="127" t="s">
        <v>1</v>
      </c>
      <c r="D810" s="122">
        <v>80.47</v>
      </c>
      <c r="E810" s="129">
        <f t="shared" si="30"/>
        <v>80.47</v>
      </c>
    </row>
    <row r="811" spans="1:5">
      <c r="A811" s="127">
        <v>7250100180</v>
      </c>
      <c r="B811" s="128" t="s">
        <v>15089</v>
      </c>
      <c r="C811" s="127" t="s">
        <v>1</v>
      </c>
      <c r="D811" s="122">
        <v>134.47999999999999</v>
      </c>
      <c r="E811" s="129">
        <f t="shared" si="30"/>
        <v>134.47999999999999</v>
      </c>
    </row>
    <row r="812" spans="1:5">
      <c r="A812" s="127">
        <v>7250100190</v>
      </c>
      <c r="B812" s="128" t="s">
        <v>15090</v>
      </c>
      <c r="C812" s="127" t="s">
        <v>1</v>
      </c>
      <c r="D812" s="122">
        <v>124.21</v>
      </c>
      <c r="E812" s="129">
        <f t="shared" si="30"/>
        <v>124.21</v>
      </c>
    </row>
    <row r="813" spans="1:5">
      <c r="A813" s="127">
        <v>7250100200</v>
      </c>
      <c r="B813" s="128" t="s">
        <v>15091</v>
      </c>
      <c r="C813" s="127" t="s">
        <v>1</v>
      </c>
      <c r="D813" s="122">
        <v>127.96</v>
      </c>
      <c r="E813" s="129">
        <f t="shared" si="30"/>
        <v>127.96</v>
      </c>
    </row>
    <row r="814" spans="1:5">
      <c r="A814" s="127">
        <v>7250100210</v>
      </c>
      <c r="B814" s="128" t="s">
        <v>15092</v>
      </c>
      <c r="C814" s="127" t="s">
        <v>1</v>
      </c>
      <c r="D814" s="122">
        <v>113</v>
      </c>
      <c r="E814" s="129">
        <f t="shared" si="30"/>
        <v>113</v>
      </c>
    </row>
    <row r="815" spans="1:5">
      <c r="A815" s="127">
        <v>7250100220</v>
      </c>
      <c r="B815" s="128" t="s">
        <v>15093</v>
      </c>
      <c r="C815" s="127" t="s">
        <v>1</v>
      </c>
      <c r="D815" s="122">
        <v>167</v>
      </c>
      <c r="E815" s="129">
        <f t="shared" si="30"/>
        <v>167</v>
      </c>
    </row>
    <row r="816" spans="1:5">
      <c r="A816" s="127">
        <v>7250100230</v>
      </c>
      <c r="B816" s="128" t="s">
        <v>15094</v>
      </c>
      <c r="C816" s="127" t="s">
        <v>1</v>
      </c>
      <c r="D816" s="122">
        <v>156.72999999999999</v>
      </c>
      <c r="E816" s="129">
        <f t="shared" si="30"/>
        <v>156.72999999999999</v>
      </c>
    </row>
    <row r="817" spans="1:5">
      <c r="A817" s="127">
        <v>7250100240</v>
      </c>
      <c r="B817" s="128" t="s">
        <v>15095</v>
      </c>
      <c r="C817" s="127" t="s">
        <v>1</v>
      </c>
      <c r="D817" s="122">
        <v>160.47999999999999</v>
      </c>
      <c r="E817" s="129">
        <f t="shared" si="30"/>
        <v>160.47999999999999</v>
      </c>
    </row>
    <row r="818" spans="1:5">
      <c r="A818" s="127">
        <v>7250200010</v>
      </c>
      <c r="B818" s="128" t="s">
        <v>15096</v>
      </c>
      <c r="C818" s="127" t="s">
        <v>1</v>
      </c>
      <c r="D818" s="122">
        <v>79.650000000000006</v>
      </c>
      <c r="E818" s="129">
        <f t="shared" si="30"/>
        <v>79.650000000000006</v>
      </c>
    </row>
    <row r="819" spans="1:5">
      <c r="A819" s="127">
        <v>7250200020</v>
      </c>
      <c r="B819" s="128" t="s">
        <v>15097</v>
      </c>
      <c r="C819" s="127" t="s">
        <v>1</v>
      </c>
      <c r="D819" s="122">
        <v>133.66</v>
      </c>
      <c r="E819" s="129">
        <f t="shared" si="30"/>
        <v>133.66</v>
      </c>
    </row>
    <row r="820" spans="1:5">
      <c r="A820" s="127">
        <v>7250200030</v>
      </c>
      <c r="B820" s="128" t="s">
        <v>15098</v>
      </c>
      <c r="C820" s="127" t="s">
        <v>1</v>
      </c>
      <c r="D820" s="122">
        <v>123.37</v>
      </c>
      <c r="E820" s="129">
        <f t="shared" si="30"/>
        <v>123.37</v>
      </c>
    </row>
    <row r="821" spans="1:5">
      <c r="A821" s="127">
        <v>7250200040</v>
      </c>
      <c r="B821" s="128" t="s">
        <v>15099</v>
      </c>
      <c r="C821" s="127" t="s">
        <v>1</v>
      </c>
      <c r="D821" s="122">
        <v>127.13</v>
      </c>
      <c r="E821" s="129">
        <f t="shared" si="30"/>
        <v>127.13</v>
      </c>
    </row>
    <row r="822" spans="1:5">
      <c r="A822" s="127">
        <v>7250200050</v>
      </c>
      <c r="B822" s="128" t="s">
        <v>15100</v>
      </c>
      <c r="C822" s="127" t="s">
        <v>1</v>
      </c>
      <c r="D822" s="122">
        <v>162.16999999999999</v>
      </c>
      <c r="E822" s="129">
        <f t="shared" si="30"/>
        <v>162.16999999999999</v>
      </c>
    </row>
    <row r="823" spans="1:5">
      <c r="A823" s="127">
        <v>7250200060</v>
      </c>
      <c r="B823" s="128" t="s">
        <v>15101</v>
      </c>
      <c r="C823" s="127" t="s">
        <v>1</v>
      </c>
      <c r="D823" s="122">
        <v>224.22</v>
      </c>
      <c r="E823" s="129">
        <f t="shared" si="30"/>
        <v>224.22</v>
      </c>
    </row>
    <row r="824" spans="1:5">
      <c r="A824" s="127">
        <v>7250200070</v>
      </c>
      <c r="B824" s="128" t="s">
        <v>15102</v>
      </c>
      <c r="C824" s="127" t="s">
        <v>1</v>
      </c>
      <c r="D824" s="122">
        <v>209.06</v>
      </c>
      <c r="E824" s="129">
        <f t="shared" si="30"/>
        <v>209.06</v>
      </c>
    </row>
    <row r="825" spans="1:5">
      <c r="A825" s="127">
        <v>7250200080</v>
      </c>
      <c r="B825" s="128" t="s">
        <v>15103</v>
      </c>
      <c r="C825" s="127" t="s">
        <v>1</v>
      </c>
      <c r="D825" s="122">
        <v>213.24</v>
      </c>
      <c r="E825" s="129">
        <f t="shared" si="30"/>
        <v>213.24</v>
      </c>
    </row>
    <row r="826" spans="1:5">
      <c r="A826" s="127">
        <v>7250200090</v>
      </c>
      <c r="B826" s="128" t="s">
        <v>15104</v>
      </c>
      <c r="C826" s="127" t="s">
        <v>1</v>
      </c>
      <c r="D826" s="122">
        <v>252.76</v>
      </c>
      <c r="E826" s="129">
        <f t="shared" ref="E826:E857" si="31">ROUND((D826/(1+$J$1))*(1+$L$1),2)</f>
        <v>252.76</v>
      </c>
    </row>
    <row r="827" spans="1:5">
      <c r="A827" s="127">
        <v>7250200100</v>
      </c>
      <c r="B827" s="128" t="s">
        <v>15105</v>
      </c>
      <c r="C827" s="127" t="s">
        <v>1</v>
      </c>
      <c r="D827" s="122">
        <v>322.86</v>
      </c>
      <c r="E827" s="129">
        <f t="shared" si="31"/>
        <v>322.86</v>
      </c>
    </row>
    <row r="828" spans="1:5">
      <c r="A828" s="127">
        <v>7250200110</v>
      </c>
      <c r="B828" s="128" t="s">
        <v>15106</v>
      </c>
      <c r="C828" s="127" t="s">
        <v>1</v>
      </c>
      <c r="D828" s="122">
        <v>302.83</v>
      </c>
      <c r="E828" s="129">
        <f t="shared" si="31"/>
        <v>302.83</v>
      </c>
    </row>
    <row r="829" spans="1:5">
      <c r="A829" s="127">
        <v>7250200120</v>
      </c>
      <c r="B829" s="128" t="s">
        <v>15107</v>
      </c>
      <c r="C829" s="127" t="s">
        <v>1</v>
      </c>
      <c r="D829" s="122">
        <v>307.43</v>
      </c>
      <c r="E829" s="129">
        <f t="shared" si="31"/>
        <v>307.43</v>
      </c>
    </row>
    <row r="830" spans="1:5">
      <c r="A830" s="127">
        <v>7250200130</v>
      </c>
      <c r="B830" s="128" t="s">
        <v>15108</v>
      </c>
      <c r="C830" s="127" t="s">
        <v>1</v>
      </c>
      <c r="D830" s="122">
        <v>357.23</v>
      </c>
      <c r="E830" s="129">
        <f t="shared" si="31"/>
        <v>357.23</v>
      </c>
    </row>
    <row r="831" spans="1:5">
      <c r="A831" s="127">
        <v>7250200140</v>
      </c>
      <c r="B831" s="128" t="s">
        <v>15109</v>
      </c>
      <c r="C831" s="127" t="s">
        <v>1</v>
      </c>
      <c r="D831" s="122">
        <v>427.33</v>
      </c>
      <c r="E831" s="129">
        <f t="shared" si="31"/>
        <v>427.33</v>
      </c>
    </row>
    <row r="832" spans="1:5">
      <c r="A832" s="127">
        <v>7250200150</v>
      </c>
      <c r="B832" s="128" t="s">
        <v>15110</v>
      </c>
      <c r="C832" s="127" t="s">
        <v>1</v>
      </c>
      <c r="D832" s="122">
        <v>407.31</v>
      </c>
      <c r="E832" s="129">
        <f t="shared" si="31"/>
        <v>407.31</v>
      </c>
    </row>
    <row r="833" spans="1:5">
      <c r="A833" s="127">
        <v>7250200160</v>
      </c>
      <c r="B833" s="128" t="s">
        <v>15111</v>
      </c>
      <c r="C833" s="127" t="s">
        <v>1</v>
      </c>
      <c r="D833" s="122">
        <v>411.9</v>
      </c>
      <c r="E833" s="129">
        <f t="shared" si="31"/>
        <v>411.9</v>
      </c>
    </row>
    <row r="834" spans="1:5">
      <c r="A834" s="127">
        <v>7250200170</v>
      </c>
      <c r="B834" s="128" t="s">
        <v>15112</v>
      </c>
      <c r="C834" s="127" t="s">
        <v>1</v>
      </c>
      <c r="D834" s="122">
        <v>494</v>
      </c>
      <c r="E834" s="129">
        <f t="shared" si="31"/>
        <v>494</v>
      </c>
    </row>
    <row r="835" spans="1:5">
      <c r="A835" s="127">
        <v>7250200180</v>
      </c>
      <c r="B835" s="128" t="s">
        <v>15113</v>
      </c>
      <c r="C835" s="127" t="s">
        <v>1</v>
      </c>
      <c r="D835" s="122">
        <v>572.16</v>
      </c>
      <c r="E835" s="129">
        <f t="shared" si="31"/>
        <v>572.16</v>
      </c>
    </row>
    <row r="836" spans="1:5">
      <c r="A836" s="127">
        <v>7250200190</v>
      </c>
      <c r="B836" s="128" t="s">
        <v>15114</v>
      </c>
      <c r="C836" s="127" t="s">
        <v>1</v>
      </c>
      <c r="D836" s="122">
        <v>547.24</v>
      </c>
      <c r="E836" s="129">
        <f t="shared" si="31"/>
        <v>547.24</v>
      </c>
    </row>
    <row r="837" spans="1:5">
      <c r="A837" s="127">
        <v>7250200200</v>
      </c>
      <c r="B837" s="128" t="s">
        <v>15115</v>
      </c>
      <c r="C837" s="127" t="s">
        <v>1</v>
      </c>
      <c r="D837" s="122">
        <v>552.28</v>
      </c>
      <c r="E837" s="129">
        <f t="shared" si="31"/>
        <v>552.28</v>
      </c>
    </row>
    <row r="838" spans="1:5">
      <c r="A838" s="127">
        <v>7250200210</v>
      </c>
      <c r="B838" s="128" t="s">
        <v>15116</v>
      </c>
      <c r="C838" s="127" t="s">
        <v>1</v>
      </c>
      <c r="D838" s="122">
        <v>530.94000000000005</v>
      </c>
      <c r="E838" s="129">
        <f t="shared" si="31"/>
        <v>530.94000000000005</v>
      </c>
    </row>
    <row r="839" spans="1:5">
      <c r="A839" s="127">
        <v>7250200220</v>
      </c>
      <c r="B839" s="128" t="s">
        <v>15117</v>
      </c>
      <c r="C839" s="127" t="s">
        <v>1</v>
      </c>
      <c r="D839" s="122">
        <v>609.09</v>
      </c>
      <c r="E839" s="129">
        <f t="shared" si="31"/>
        <v>609.09</v>
      </c>
    </row>
    <row r="840" spans="1:5">
      <c r="A840" s="127">
        <v>7250200230</v>
      </c>
      <c r="B840" s="128" t="s">
        <v>15118</v>
      </c>
      <c r="C840" s="127" t="s">
        <v>1</v>
      </c>
      <c r="D840" s="122">
        <v>584.16999999999996</v>
      </c>
      <c r="E840" s="129">
        <f t="shared" si="31"/>
        <v>584.16999999999996</v>
      </c>
    </row>
    <row r="841" spans="1:5">
      <c r="A841" s="127">
        <v>7250200240</v>
      </c>
      <c r="B841" s="128" t="s">
        <v>15119</v>
      </c>
      <c r="C841" s="127" t="s">
        <v>1</v>
      </c>
      <c r="D841" s="122">
        <v>589.21</v>
      </c>
      <c r="E841" s="129">
        <f t="shared" si="31"/>
        <v>589.21</v>
      </c>
    </row>
    <row r="842" spans="1:5">
      <c r="A842" s="127">
        <v>7250200250</v>
      </c>
      <c r="B842" s="128" t="s">
        <v>15120</v>
      </c>
      <c r="C842" s="127" t="s">
        <v>1</v>
      </c>
      <c r="D842" s="122">
        <v>814.15</v>
      </c>
      <c r="E842" s="129">
        <f t="shared" si="31"/>
        <v>814.15</v>
      </c>
    </row>
    <row r="843" spans="1:5">
      <c r="A843" s="127">
        <v>7250200260</v>
      </c>
      <c r="B843" s="128" t="s">
        <v>15121</v>
      </c>
      <c r="C843" s="127" t="s">
        <v>1</v>
      </c>
      <c r="D843" s="122">
        <v>896.9</v>
      </c>
      <c r="E843" s="129">
        <f t="shared" si="31"/>
        <v>896.9</v>
      </c>
    </row>
    <row r="844" spans="1:5">
      <c r="A844" s="127">
        <v>7250200270</v>
      </c>
      <c r="B844" s="128" t="s">
        <v>15122</v>
      </c>
      <c r="C844" s="127" t="s">
        <v>1</v>
      </c>
      <c r="D844" s="122">
        <v>868.99</v>
      </c>
      <c r="E844" s="129">
        <f t="shared" si="31"/>
        <v>868.99</v>
      </c>
    </row>
    <row r="845" spans="1:5">
      <c r="A845" s="127">
        <v>7250200280</v>
      </c>
      <c r="B845" s="128" t="s">
        <v>15123</v>
      </c>
      <c r="C845" s="127" t="s">
        <v>1</v>
      </c>
      <c r="D845" s="122">
        <v>874.35</v>
      </c>
      <c r="E845" s="129">
        <f t="shared" si="31"/>
        <v>874.35</v>
      </c>
    </row>
    <row r="846" spans="1:5">
      <c r="A846" s="127">
        <v>7250300010</v>
      </c>
      <c r="B846" s="128" t="s">
        <v>15124</v>
      </c>
      <c r="C846" s="127" t="s">
        <v>1</v>
      </c>
      <c r="D846" s="122">
        <v>353.84</v>
      </c>
      <c r="E846" s="129">
        <f t="shared" si="31"/>
        <v>353.84</v>
      </c>
    </row>
    <row r="847" spans="1:5">
      <c r="A847" s="127">
        <v>7250300020</v>
      </c>
      <c r="B847" s="128" t="s">
        <v>15125</v>
      </c>
      <c r="C847" s="127" t="s">
        <v>1</v>
      </c>
      <c r="D847" s="122">
        <v>407.85</v>
      </c>
      <c r="E847" s="129">
        <f t="shared" si="31"/>
        <v>407.85</v>
      </c>
    </row>
    <row r="848" spans="1:5">
      <c r="A848" s="127">
        <v>7250300030</v>
      </c>
      <c r="B848" s="128" t="s">
        <v>15126</v>
      </c>
      <c r="C848" s="127" t="s">
        <v>1</v>
      </c>
      <c r="D848" s="122">
        <v>397.56</v>
      </c>
      <c r="E848" s="129">
        <f t="shared" si="31"/>
        <v>397.56</v>
      </c>
    </row>
    <row r="849" spans="1:5">
      <c r="A849" s="127">
        <v>7250300040</v>
      </c>
      <c r="B849" s="128" t="s">
        <v>15127</v>
      </c>
      <c r="C849" s="127" t="s">
        <v>1</v>
      </c>
      <c r="D849" s="122">
        <v>401.32</v>
      </c>
      <c r="E849" s="129">
        <f t="shared" si="31"/>
        <v>401.32</v>
      </c>
    </row>
    <row r="850" spans="1:5">
      <c r="A850" s="127">
        <v>7250300050</v>
      </c>
      <c r="B850" s="128" t="s">
        <v>15128</v>
      </c>
      <c r="C850" s="127" t="s">
        <v>1</v>
      </c>
      <c r="D850" s="122">
        <v>337.51</v>
      </c>
      <c r="E850" s="129">
        <f t="shared" si="31"/>
        <v>337.51</v>
      </c>
    </row>
    <row r="851" spans="1:5">
      <c r="A851" s="127">
        <v>7250300060</v>
      </c>
      <c r="B851" s="128" t="s">
        <v>15129</v>
      </c>
      <c r="C851" s="127" t="s">
        <v>1</v>
      </c>
      <c r="D851" s="122">
        <v>391.53</v>
      </c>
      <c r="E851" s="129">
        <f t="shared" si="31"/>
        <v>391.53</v>
      </c>
    </row>
    <row r="852" spans="1:5">
      <c r="A852" s="127">
        <v>7250300070</v>
      </c>
      <c r="B852" s="128" t="s">
        <v>15130</v>
      </c>
      <c r="C852" s="127" t="s">
        <v>1</v>
      </c>
      <c r="D852" s="122">
        <v>381.24</v>
      </c>
      <c r="E852" s="129">
        <f t="shared" si="31"/>
        <v>381.24</v>
      </c>
    </row>
    <row r="853" spans="1:5">
      <c r="A853" s="127">
        <v>7250300080</v>
      </c>
      <c r="B853" s="128" t="s">
        <v>15131</v>
      </c>
      <c r="C853" s="127" t="s">
        <v>1</v>
      </c>
      <c r="D853" s="122">
        <v>385</v>
      </c>
      <c r="E853" s="129">
        <f t="shared" si="31"/>
        <v>385</v>
      </c>
    </row>
    <row r="854" spans="1:5">
      <c r="A854" s="127">
        <v>7250300090</v>
      </c>
      <c r="B854" s="128" t="s">
        <v>15132</v>
      </c>
      <c r="C854" s="127" t="s">
        <v>1</v>
      </c>
      <c r="D854" s="122">
        <v>374.76</v>
      </c>
      <c r="E854" s="129">
        <f t="shared" si="31"/>
        <v>374.76</v>
      </c>
    </row>
    <row r="855" spans="1:5">
      <c r="A855" s="127">
        <v>7250300100</v>
      </c>
      <c r="B855" s="128" t="s">
        <v>15133</v>
      </c>
      <c r="C855" s="127" t="s">
        <v>1</v>
      </c>
      <c r="D855" s="122">
        <v>436.81</v>
      </c>
      <c r="E855" s="129">
        <f t="shared" si="31"/>
        <v>436.81</v>
      </c>
    </row>
    <row r="856" spans="1:5">
      <c r="A856" s="127">
        <v>7250300110</v>
      </c>
      <c r="B856" s="128" t="s">
        <v>15134</v>
      </c>
      <c r="C856" s="127" t="s">
        <v>1</v>
      </c>
      <c r="D856" s="122">
        <v>421.65</v>
      </c>
      <c r="E856" s="129">
        <f t="shared" si="31"/>
        <v>421.65</v>
      </c>
    </row>
    <row r="857" spans="1:5">
      <c r="A857" s="127">
        <v>7250300120</v>
      </c>
      <c r="B857" s="128" t="s">
        <v>15135</v>
      </c>
      <c r="C857" s="127" t="s">
        <v>1</v>
      </c>
      <c r="D857" s="122">
        <v>425.83</v>
      </c>
      <c r="E857" s="129">
        <f t="shared" si="31"/>
        <v>425.83</v>
      </c>
    </row>
    <row r="858" spans="1:5">
      <c r="A858" s="127">
        <v>7250300130</v>
      </c>
      <c r="B858" s="128" t="s">
        <v>15136</v>
      </c>
      <c r="C858" s="127" t="s">
        <v>1</v>
      </c>
      <c r="D858" s="122">
        <v>447.04</v>
      </c>
      <c r="E858" s="129">
        <f t="shared" ref="E858:E889" si="32">ROUND((D858/(1+$J$1))*(1+$L$1),2)</f>
        <v>447.04</v>
      </c>
    </row>
    <row r="859" spans="1:5">
      <c r="A859" s="127">
        <v>7250300140</v>
      </c>
      <c r="B859" s="128" t="s">
        <v>15137</v>
      </c>
      <c r="C859" s="127" t="s">
        <v>1</v>
      </c>
      <c r="D859" s="122">
        <v>517.14</v>
      </c>
      <c r="E859" s="129">
        <f t="shared" si="32"/>
        <v>517.14</v>
      </c>
    </row>
    <row r="860" spans="1:5">
      <c r="A860" s="127">
        <v>7250300150</v>
      </c>
      <c r="B860" s="128" t="s">
        <v>15138</v>
      </c>
      <c r="C860" s="127" t="s">
        <v>1</v>
      </c>
      <c r="D860" s="122">
        <v>497.1</v>
      </c>
      <c r="E860" s="129">
        <f t="shared" si="32"/>
        <v>497.1</v>
      </c>
    </row>
    <row r="861" spans="1:5">
      <c r="A861" s="127">
        <v>7250300160</v>
      </c>
      <c r="B861" s="128" t="s">
        <v>15139</v>
      </c>
      <c r="C861" s="127" t="s">
        <v>1</v>
      </c>
      <c r="D861" s="122">
        <v>501.71</v>
      </c>
      <c r="E861" s="129">
        <f t="shared" si="32"/>
        <v>501.71</v>
      </c>
    </row>
    <row r="862" spans="1:5">
      <c r="A862" s="127">
        <v>7250300170</v>
      </c>
      <c r="B862" s="128" t="s">
        <v>15140</v>
      </c>
      <c r="C862" s="127" t="s">
        <v>1</v>
      </c>
      <c r="D862" s="122">
        <v>531.03</v>
      </c>
      <c r="E862" s="129">
        <f t="shared" si="32"/>
        <v>531.03</v>
      </c>
    </row>
    <row r="863" spans="1:5">
      <c r="A863" s="127">
        <v>7250300180</v>
      </c>
      <c r="B863" s="128" t="s">
        <v>15141</v>
      </c>
      <c r="C863" s="127" t="s">
        <v>1</v>
      </c>
      <c r="D863" s="122">
        <v>601.14</v>
      </c>
      <c r="E863" s="129">
        <f t="shared" si="32"/>
        <v>601.14</v>
      </c>
    </row>
    <row r="864" spans="1:5">
      <c r="A864" s="127">
        <v>7250300190</v>
      </c>
      <c r="B864" s="128" t="s">
        <v>15142</v>
      </c>
      <c r="C864" s="127" t="s">
        <v>1</v>
      </c>
      <c r="D864" s="122">
        <v>581.11</v>
      </c>
      <c r="E864" s="129">
        <f t="shared" si="32"/>
        <v>581.11</v>
      </c>
    </row>
    <row r="865" spans="1:5">
      <c r="A865" s="127">
        <v>7250300200</v>
      </c>
      <c r="B865" s="128" t="s">
        <v>15143</v>
      </c>
      <c r="C865" s="127" t="s">
        <v>1</v>
      </c>
      <c r="D865" s="122">
        <v>585.71</v>
      </c>
      <c r="E865" s="129">
        <f t="shared" si="32"/>
        <v>585.71</v>
      </c>
    </row>
    <row r="866" spans="1:5">
      <c r="A866" s="127">
        <v>7250300210</v>
      </c>
      <c r="B866" s="128" t="s">
        <v>15144</v>
      </c>
      <c r="C866" s="127" t="s">
        <v>1</v>
      </c>
      <c r="D866" s="122">
        <v>626.46</v>
      </c>
      <c r="E866" s="129">
        <f t="shared" si="32"/>
        <v>626.46</v>
      </c>
    </row>
    <row r="867" spans="1:5">
      <c r="A867" s="127">
        <v>7250300220</v>
      </c>
      <c r="B867" s="128" t="s">
        <v>15145</v>
      </c>
      <c r="C867" s="127" t="s">
        <v>1</v>
      </c>
      <c r="D867" s="122">
        <v>704.61</v>
      </c>
      <c r="E867" s="129">
        <f t="shared" si="32"/>
        <v>704.61</v>
      </c>
    </row>
    <row r="868" spans="1:5">
      <c r="A868" s="127">
        <v>7250300230</v>
      </c>
      <c r="B868" s="128" t="s">
        <v>15146</v>
      </c>
      <c r="C868" s="127" t="s">
        <v>1</v>
      </c>
      <c r="D868" s="122">
        <v>679.7</v>
      </c>
      <c r="E868" s="129">
        <f t="shared" si="32"/>
        <v>679.7</v>
      </c>
    </row>
    <row r="869" spans="1:5">
      <c r="A869" s="127">
        <v>7250300240</v>
      </c>
      <c r="B869" s="128" t="s">
        <v>15147</v>
      </c>
      <c r="C869" s="127" t="s">
        <v>1</v>
      </c>
      <c r="D869" s="122">
        <v>684.74</v>
      </c>
      <c r="E869" s="129">
        <f t="shared" si="32"/>
        <v>684.74</v>
      </c>
    </row>
    <row r="870" spans="1:5">
      <c r="A870" s="127">
        <v>7250300250</v>
      </c>
      <c r="B870" s="128" t="s">
        <v>15148</v>
      </c>
      <c r="C870" s="127" t="s">
        <v>1</v>
      </c>
      <c r="D870" s="122">
        <v>766.95</v>
      </c>
      <c r="E870" s="129">
        <f t="shared" si="32"/>
        <v>766.95</v>
      </c>
    </row>
    <row r="871" spans="1:5">
      <c r="A871" s="127">
        <v>7250300260</v>
      </c>
      <c r="B871" s="128" t="s">
        <v>15149</v>
      </c>
      <c r="C871" s="127" t="s">
        <v>1</v>
      </c>
      <c r="D871" s="122">
        <v>845.1</v>
      </c>
      <c r="E871" s="129">
        <f t="shared" si="32"/>
        <v>845.1</v>
      </c>
    </row>
    <row r="872" spans="1:5">
      <c r="A872" s="127">
        <v>7250300270</v>
      </c>
      <c r="B872" s="128" t="s">
        <v>15150</v>
      </c>
      <c r="C872" s="127" t="s">
        <v>1</v>
      </c>
      <c r="D872" s="122">
        <v>820.18</v>
      </c>
      <c r="E872" s="129">
        <f t="shared" si="32"/>
        <v>820.18</v>
      </c>
    </row>
    <row r="873" spans="1:5">
      <c r="A873" s="127">
        <v>7250300280</v>
      </c>
      <c r="B873" s="128" t="s">
        <v>15151</v>
      </c>
      <c r="C873" s="127" t="s">
        <v>1</v>
      </c>
      <c r="D873" s="122">
        <v>825.22</v>
      </c>
      <c r="E873" s="129">
        <f t="shared" si="32"/>
        <v>825.22</v>
      </c>
    </row>
    <row r="874" spans="1:5">
      <c r="A874" s="127">
        <v>7250300290</v>
      </c>
      <c r="B874" s="128" t="s">
        <v>15152</v>
      </c>
      <c r="C874" s="127" t="s">
        <v>1</v>
      </c>
      <c r="D874" s="122">
        <v>882.92</v>
      </c>
      <c r="E874" s="129">
        <f t="shared" si="32"/>
        <v>882.92</v>
      </c>
    </row>
    <row r="875" spans="1:5">
      <c r="A875" s="127">
        <v>7250300300</v>
      </c>
      <c r="B875" s="128" t="s">
        <v>15153</v>
      </c>
      <c r="C875" s="127" t="s">
        <v>1</v>
      </c>
      <c r="D875" s="122">
        <v>965.77</v>
      </c>
      <c r="E875" s="129">
        <f t="shared" si="32"/>
        <v>965.77</v>
      </c>
    </row>
    <row r="876" spans="1:5">
      <c r="A876" s="127">
        <v>7250300310</v>
      </c>
      <c r="B876" s="128" t="s">
        <v>15154</v>
      </c>
      <c r="C876" s="127" t="s">
        <v>1</v>
      </c>
      <c r="D876" s="122">
        <v>936.15</v>
      </c>
      <c r="E876" s="129">
        <f t="shared" si="32"/>
        <v>936.15</v>
      </c>
    </row>
    <row r="877" spans="1:5">
      <c r="A877" s="127">
        <v>7250300320</v>
      </c>
      <c r="B877" s="128" t="s">
        <v>15155</v>
      </c>
      <c r="C877" s="127" t="s">
        <v>1</v>
      </c>
      <c r="D877" s="122">
        <v>941.2</v>
      </c>
      <c r="E877" s="129">
        <f t="shared" si="32"/>
        <v>941.2</v>
      </c>
    </row>
    <row r="878" spans="1:5">
      <c r="A878" s="127">
        <v>7250350010</v>
      </c>
      <c r="B878" s="128" t="s">
        <v>15156</v>
      </c>
      <c r="C878" s="127" t="s">
        <v>1</v>
      </c>
      <c r="D878" s="122">
        <v>39.33</v>
      </c>
      <c r="E878" s="129">
        <f t="shared" si="32"/>
        <v>39.33</v>
      </c>
    </row>
    <row r="879" spans="1:5">
      <c r="A879" s="127">
        <v>7250350020</v>
      </c>
      <c r="B879" s="128" t="s">
        <v>15157</v>
      </c>
      <c r="C879" s="127" t="s">
        <v>1</v>
      </c>
      <c r="D879" s="122">
        <v>93.34</v>
      </c>
      <c r="E879" s="129">
        <f t="shared" si="32"/>
        <v>93.34</v>
      </c>
    </row>
    <row r="880" spans="1:5">
      <c r="A880" s="127">
        <v>7250350030</v>
      </c>
      <c r="B880" s="128" t="s">
        <v>15158</v>
      </c>
      <c r="C880" s="127" t="s">
        <v>1</v>
      </c>
      <c r="D880" s="122">
        <v>83.05</v>
      </c>
      <c r="E880" s="129">
        <f t="shared" si="32"/>
        <v>83.05</v>
      </c>
    </row>
    <row r="881" spans="1:5">
      <c r="A881" s="127">
        <v>7250350040</v>
      </c>
      <c r="B881" s="128" t="s">
        <v>15159</v>
      </c>
      <c r="C881" s="127" t="s">
        <v>1</v>
      </c>
      <c r="D881" s="122">
        <v>86.81</v>
      </c>
      <c r="E881" s="129">
        <f t="shared" si="32"/>
        <v>86.81</v>
      </c>
    </row>
    <row r="882" spans="1:5">
      <c r="A882" s="127">
        <v>7250350050</v>
      </c>
      <c r="B882" s="128" t="s">
        <v>15160</v>
      </c>
      <c r="C882" s="127" t="s">
        <v>1</v>
      </c>
      <c r="D882" s="122">
        <v>40.36</v>
      </c>
      <c r="E882" s="129">
        <f t="shared" si="32"/>
        <v>40.36</v>
      </c>
    </row>
    <row r="883" spans="1:5">
      <c r="A883" s="127">
        <v>7250350060</v>
      </c>
      <c r="B883" s="128" t="s">
        <v>15161</v>
      </c>
      <c r="C883" s="127" t="s">
        <v>1</v>
      </c>
      <c r="D883" s="122">
        <v>94.38</v>
      </c>
      <c r="E883" s="129">
        <f t="shared" si="32"/>
        <v>94.38</v>
      </c>
    </row>
    <row r="884" spans="1:5">
      <c r="A884" s="127">
        <v>7250350070</v>
      </c>
      <c r="B884" s="128" t="s">
        <v>15162</v>
      </c>
      <c r="C884" s="127" t="s">
        <v>1</v>
      </c>
      <c r="D884" s="122">
        <v>84.09</v>
      </c>
      <c r="E884" s="129">
        <f t="shared" si="32"/>
        <v>84.09</v>
      </c>
    </row>
    <row r="885" spans="1:5">
      <c r="A885" s="127">
        <v>7250350080</v>
      </c>
      <c r="B885" s="128" t="s">
        <v>15163</v>
      </c>
      <c r="C885" s="127" t="s">
        <v>1</v>
      </c>
      <c r="D885" s="122">
        <v>87.85</v>
      </c>
      <c r="E885" s="129">
        <f t="shared" si="32"/>
        <v>87.85</v>
      </c>
    </row>
    <row r="886" spans="1:5">
      <c r="A886" s="127">
        <v>7250350090</v>
      </c>
      <c r="B886" s="128" t="s">
        <v>15164</v>
      </c>
      <c r="C886" s="127" t="s">
        <v>1</v>
      </c>
      <c r="D886" s="122">
        <v>51.77</v>
      </c>
      <c r="E886" s="129">
        <f t="shared" si="32"/>
        <v>51.77</v>
      </c>
    </row>
    <row r="887" spans="1:5">
      <c r="A887" s="127">
        <v>7250350100</v>
      </c>
      <c r="B887" s="128" t="s">
        <v>15165</v>
      </c>
      <c r="C887" s="127" t="s">
        <v>1</v>
      </c>
      <c r="D887" s="122">
        <v>113.82</v>
      </c>
      <c r="E887" s="129">
        <f t="shared" si="32"/>
        <v>113.82</v>
      </c>
    </row>
    <row r="888" spans="1:5">
      <c r="A888" s="127">
        <v>7250350110</v>
      </c>
      <c r="B888" s="128" t="s">
        <v>15166</v>
      </c>
      <c r="C888" s="127" t="s">
        <v>1</v>
      </c>
      <c r="D888" s="122">
        <v>98.66</v>
      </c>
      <c r="E888" s="129">
        <f t="shared" si="32"/>
        <v>98.66</v>
      </c>
    </row>
    <row r="889" spans="1:5">
      <c r="A889" s="127">
        <v>7250350120</v>
      </c>
      <c r="B889" s="128" t="s">
        <v>15167</v>
      </c>
      <c r="C889" s="127" t="s">
        <v>1</v>
      </c>
      <c r="D889" s="122">
        <v>102.84</v>
      </c>
      <c r="E889" s="129">
        <f t="shared" si="32"/>
        <v>102.84</v>
      </c>
    </row>
    <row r="890" spans="1:5">
      <c r="A890" s="127">
        <v>7250350130</v>
      </c>
      <c r="B890" s="128" t="s">
        <v>15168</v>
      </c>
      <c r="C890" s="127" t="s">
        <v>1</v>
      </c>
      <c r="D890" s="122">
        <v>63.56</v>
      </c>
      <c r="E890" s="129">
        <f t="shared" ref="E890:E921" si="33">ROUND((D890/(1+$J$1))*(1+$L$1),2)</f>
        <v>63.56</v>
      </c>
    </row>
    <row r="891" spans="1:5">
      <c r="A891" s="127">
        <v>7250350140</v>
      </c>
      <c r="B891" s="128" t="s">
        <v>15169</v>
      </c>
      <c r="C891" s="127" t="s">
        <v>1</v>
      </c>
      <c r="D891" s="122">
        <v>133.66</v>
      </c>
      <c r="E891" s="129">
        <f t="shared" si="33"/>
        <v>133.66</v>
      </c>
    </row>
    <row r="892" spans="1:5">
      <c r="A892" s="127">
        <v>7250350150</v>
      </c>
      <c r="B892" s="128" t="s">
        <v>15170</v>
      </c>
      <c r="C892" s="127" t="s">
        <v>1</v>
      </c>
      <c r="D892" s="122">
        <v>113.62</v>
      </c>
      <c r="E892" s="129">
        <f t="shared" si="33"/>
        <v>113.62</v>
      </c>
    </row>
    <row r="893" spans="1:5">
      <c r="A893" s="127">
        <v>7250350160</v>
      </c>
      <c r="B893" s="128" t="s">
        <v>15171</v>
      </c>
      <c r="C893" s="127" t="s">
        <v>1</v>
      </c>
      <c r="D893" s="122">
        <v>118.23</v>
      </c>
      <c r="E893" s="129">
        <f t="shared" si="33"/>
        <v>118.23</v>
      </c>
    </row>
    <row r="894" spans="1:5">
      <c r="A894" s="127">
        <v>7250350170</v>
      </c>
      <c r="B894" s="128" t="s">
        <v>15172</v>
      </c>
      <c r="C894" s="127" t="s">
        <v>1</v>
      </c>
      <c r="D894" s="122">
        <v>67.34</v>
      </c>
      <c r="E894" s="129">
        <f t="shared" si="33"/>
        <v>67.34</v>
      </c>
    </row>
    <row r="895" spans="1:5">
      <c r="A895" s="127">
        <v>7250350180</v>
      </c>
      <c r="B895" s="128" t="s">
        <v>15173</v>
      </c>
      <c r="C895" s="127" t="s">
        <v>1</v>
      </c>
      <c r="D895" s="122">
        <v>137.44999999999999</v>
      </c>
      <c r="E895" s="129">
        <f t="shared" si="33"/>
        <v>137.44999999999999</v>
      </c>
    </row>
    <row r="896" spans="1:5">
      <c r="A896" s="127">
        <v>7250350190</v>
      </c>
      <c r="B896" s="128" t="s">
        <v>15174</v>
      </c>
      <c r="C896" s="127" t="s">
        <v>1</v>
      </c>
      <c r="D896" s="122">
        <v>117.42</v>
      </c>
      <c r="E896" s="129">
        <f t="shared" si="33"/>
        <v>117.42</v>
      </c>
    </row>
    <row r="897" spans="1:5">
      <c r="A897" s="127">
        <v>7250350200</v>
      </c>
      <c r="B897" s="128" t="s">
        <v>15175</v>
      </c>
      <c r="C897" s="127" t="s">
        <v>1</v>
      </c>
      <c r="D897" s="122">
        <v>122.02</v>
      </c>
      <c r="E897" s="129">
        <f t="shared" si="33"/>
        <v>122.02</v>
      </c>
    </row>
    <row r="898" spans="1:5">
      <c r="A898" s="127">
        <v>7250350210</v>
      </c>
      <c r="B898" s="128" t="s">
        <v>15176</v>
      </c>
      <c r="C898" s="127" t="s">
        <v>1</v>
      </c>
      <c r="D898" s="122">
        <v>82.03</v>
      </c>
      <c r="E898" s="129">
        <f t="shared" si="33"/>
        <v>82.03</v>
      </c>
    </row>
    <row r="899" spans="1:5">
      <c r="A899" s="127">
        <v>7250350220</v>
      </c>
      <c r="B899" s="128" t="s">
        <v>15177</v>
      </c>
      <c r="C899" s="127" t="s">
        <v>1</v>
      </c>
      <c r="D899" s="122">
        <v>160.18</v>
      </c>
      <c r="E899" s="129">
        <f t="shared" si="33"/>
        <v>160.18</v>
      </c>
    </row>
    <row r="900" spans="1:5">
      <c r="A900" s="127">
        <v>7250350230</v>
      </c>
      <c r="B900" s="128" t="s">
        <v>15178</v>
      </c>
      <c r="C900" s="127" t="s">
        <v>1</v>
      </c>
      <c r="D900" s="122">
        <v>135.27000000000001</v>
      </c>
      <c r="E900" s="129">
        <f t="shared" si="33"/>
        <v>135.27000000000001</v>
      </c>
    </row>
    <row r="901" spans="1:5">
      <c r="A901" s="127">
        <v>7250350240</v>
      </c>
      <c r="B901" s="128" t="s">
        <v>15179</v>
      </c>
      <c r="C901" s="127" t="s">
        <v>1</v>
      </c>
      <c r="D901" s="122">
        <v>140.31</v>
      </c>
      <c r="E901" s="129">
        <f t="shared" si="33"/>
        <v>140.31</v>
      </c>
    </row>
    <row r="902" spans="1:5">
      <c r="A902" s="127">
        <v>7250350250</v>
      </c>
      <c r="B902" s="128" t="s">
        <v>15180</v>
      </c>
      <c r="C902" s="127" t="s">
        <v>1</v>
      </c>
      <c r="D902" s="122">
        <v>86.74</v>
      </c>
      <c r="E902" s="129">
        <f t="shared" si="33"/>
        <v>86.74</v>
      </c>
    </row>
    <row r="903" spans="1:5">
      <c r="A903" s="127">
        <v>7250350260</v>
      </c>
      <c r="B903" s="128" t="s">
        <v>15181</v>
      </c>
      <c r="C903" s="127" t="s">
        <v>1</v>
      </c>
      <c r="D903" s="122">
        <v>164.89</v>
      </c>
      <c r="E903" s="129">
        <f t="shared" si="33"/>
        <v>164.89</v>
      </c>
    </row>
    <row r="904" spans="1:5">
      <c r="A904" s="127">
        <v>7250350270</v>
      </c>
      <c r="B904" s="128" t="s">
        <v>15182</v>
      </c>
      <c r="C904" s="127" t="s">
        <v>1</v>
      </c>
      <c r="D904" s="122">
        <v>139.97</v>
      </c>
      <c r="E904" s="129">
        <f t="shared" si="33"/>
        <v>139.97</v>
      </c>
    </row>
    <row r="905" spans="1:5">
      <c r="A905" s="127">
        <v>7250350280</v>
      </c>
      <c r="B905" s="128" t="s">
        <v>15183</v>
      </c>
      <c r="C905" s="127" t="s">
        <v>1</v>
      </c>
      <c r="D905" s="122">
        <v>145.01</v>
      </c>
      <c r="E905" s="129">
        <f t="shared" si="33"/>
        <v>145.01</v>
      </c>
    </row>
    <row r="906" spans="1:5">
      <c r="A906" s="127">
        <v>7250350290</v>
      </c>
      <c r="B906" s="128" t="s">
        <v>15184</v>
      </c>
      <c r="C906" s="127" t="s">
        <v>1</v>
      </c>
      <c r="D906" s="122">
        <v>128.26</v>
      </c>
      <c r="E906" s="129">
        <f t="shared" si="33"/>
        <v>128.26</v>
      </c>
    </row>
    <row r="907" spans="1:5">
      <c r="A907" s="127">
        <v>7250350300</v>
      </c>
      <c r="B907" s="128" t="s">
        <v>15185</v>
      </c>
      <c r="C907" s="127" t="s">
        <v>1</v>
      </c>
      <c r="D907" s="122">
        <v>211.11</v>
      </c>
      <c r="E907" s="129">
        <f t="shared" si="33"/>
        <v>211.11</v>
      </c>
    </row>
    <row r="908" spans="1:5">
      <c r="A908" s="127">
        <v>7250350310</v>
      </c>
      <c r="B908" s="128" t="s">
        <v>15186</v>
      </c>
      <c r="C908" s="127" t="s">
        <v>1</v>
      </c>
      <c r="D908" s="122">
        <v>181.49</v>
      </c>
      <c r="E908" s="129">
        <f t="shared" si="33"/>
        <v>181.49</v>
      </c>
    </row>
    <row r="909" spans="1:5">
      <c r="A909" s="127">
        <v>7250350320</v>
      </c>
      <c r="B909" s="128" t="s">
        <v>15187</v>
      </c>
      <c r="C909" s="127" t="s">
        <v>1</v>
      </c>
      <c r="D909" s="122">
        <v>186.54</v>
      </c>
      <c r="E909" s="129">
        <f t="shared" si="33"/>
        <v>186.54</v>
      </c>
    </row>
    <row r="910" spans="1:5">
      <c r="A910" s="127">
        <v>7250400010</v>
      </c>
      <c r="B910" s="128" t="s">
        <v>15188</v>
      </c>
      <c r="C910" s="127" t="s">
        <v>1</v>
      </c>
      <c r="D910" s="122">
        <v>330.22</v>
      </c>
      <c r="E910" s="129">
        <f t="shared" si="33"/>
        <v>330.22</v>
      </c>
    </row>
    <row r="911" spans="1:5">
      <c r="A911" s="127">
        <v>7250400020</v>
      </c>
      <c r="B911" s="128" t="s">
        <v>15189</v>
      </c>
      <c r="C911" s="127" t="s">
        <v>1</v>
      </c>
      <c r="D911" s="122">
        <v>314.89</v>
      </c>
      <c r="E911" s="129">
        <f t="shared" si="33"/>
        <v>314.89</v>
      </c>
    </row>
    <row r="912" spans="1:5">
      <c r="A912" s="127">
        <v>7250400030</v>
      </c>
      <c r="B912" s="128" t="s">
        <v>15190</v>
      </c>
      <c r="C912" s="127" t="s">
        <v>1</v>
      </c>
      <c r="D912" s="122">
        <v>341.74</v>
      </c>
      <c r="E912" s="129">
        <f t="shared" si="33"/>
        <v>341.74</v>
      </c>
    </row>
    <row r="913" spans="1:5">
      <c r="A913" s="127">
        <v>7250400040</v>
      </c>
      <c r="B913" s="128" t="s">
        <v>15191</v>
      </c>
      <c r="C913" s="127" t="s">
        <v>1</v>
      </c>
      <c r="D913" s="122">
        <v>404.78</v>
      </c>
      <c r="E913" s="129">
        <f t="shared" si="33"/>
        <v>404.78</v>
      </c>
    </row>
    <row r="914" spans="1:5">
      <c r="A914" s="127">
        <v>7250400050</v>
      </c>
      <c r="B914" s="128" t="s">
        <v>15192</v>
      </c>
      <c r="C914" s="127" t="s">
        <v>1</v>
      </c>
      <c r="D914" s="122">
        <v>486.85</v>
      </c>
      <c r="E914" s="129">
        <f t="shared" si="33"/>
        <v>486.85</v>
      </c>
    </row>
    <row r="915" spans="1:5">
      <c r="A915" s="127">
        <v>7250400060</v>
      </c>
      <c r="B915" s="128" t="s">
        <v>15193</v>
      </c>
      <c r="C915" s="127" t="s">
        <v>1</v>
      </c>
      <c r="D915" s="122">
        <v>569.96</v>
      </c>
      <c r="E915" s="129">
        <f t="shared" si="33"/>
        <v>569.96</v>
      </c>
    </row>
    <row r="916" spans="1:5">
      <c r="A916" s="127">
        <v>7250450010</v>
      </c>
      <c r="B916" s="128" t="s">
        <v>15194</v>
      </c>
      <c r="C916" s="127" t="s">
        <v>1</v>
      </c>
      <c r="D916" s="122">
        <v>15.71</v>
      </c>
      <c r="E916" s="129">
        <f t="shared" si="33"/>
        <v>15.71</v>
      </c>
    </row>
    <row r="917" spans="1:5">
      <c r="A917" s="127">
        <v>7250450020</v>
      </c>
      <c r="B917" s="128" t="s">
        <v>15195</v>
      </c>
      <c r="C917" s="127" t="s">
        <v>1</v>
      </c>
      <c r="D917" s="122">
        <v>17.739999999999998</v>
      </c>
      <c r="E917" s="129">
        <f t="shared" si="33"/>
        <v>17.739999999999998</v>
      </c>
    </row>
    <row r="918" spans="1:5">
      <c r="A918" s="127">
        <v>7250450030</v>
      </c>
      <c r="B918" s="128" t="s">
        <v>15196</v>
      </c>
      <c r="C918" s="127" t="s">
        <v>1</v>
      </c>
      <c r="D918" s="122">
        <v>18.75</v>
      </c>
      <c r="E918" s="129">
        <f t="shared" si="33"/>
        <v>18.75</v>
      </c>
    </row>
    <row r="919" spans="1:5">
      <c r="A919" s="127">
        <v>7250450040</v>
      </c>
      <c r="B919" s="128" t="s">
        <v>15197</v>
      </c>
      <c r="C919" s="127" t="s">
        <v>1</v>
      </c>
      <c r="D919" s="122">
        <v>21.3</v>
      </c>
      <c r="E919" s="129">
        <f t="shared" si="33"/>
        <v>21.3</v>
      </c>
    </row>
    <row r="920" spans="1:5">
      <c r="A920" s="127">
        <v>7250450050</v>
      </c>
      <c r="B920" s="128" t="s">
        <v>15198</v>
      </c>
      <c r="C920" s="127" t="s">
        <v>1</v>
      </c>
      <c r="D920" s="122">
        <v>23.16</v>
      </c>
      <c r="E920" s="129">
        <f t="shared" si="33"/>
        <v>23.16</v>
      </c>
    </row>
    <row r="921" spans="1:5">
      <c r="A921" s="127">
        <v>7250450060</v>
      </c>
      <c r="B921" s="128" t="s">
        <v>15199</v>
      </c>
      <c r="C921" s="127" t="s">
        <v>1</v>
      </c>
      <c r="D921" s="122">
        <v>25.53</v>
      </c>
      <c r="E921" s="129">
        <f t="shared" si="33"/>
        <v>25.53</v>
      </c>
    </row>
    <row r="922" spans="1:5">
      <c r="A922" s="172" t="s">
        <v>15200</v>
      </c>
      <c r="B922" s="173"/>
      <c r="C922" s="174"/>
      <c r="D922" s="175"/>
      <c r="E922" s="176"/>
    </row>
    <row r="923" spans="1:5">
      <c r="A923" s="127">
        <v>7260100010</v>
      </c>
      <c r="B923" s="128" t="s">
        <v>15201</v>
      </c>
      <c r="C923" s="127" t="s">
        <v>1</v>
      </c>
      <c r="D923" s="122">
        <v>123.58</v>
      </c>
      <c r="E923" s="129">
        <f t="shared" ref="E923:E986" si="34">ROUND((D923/(1+$J$1))*(1+$L$1),2)</f>
        <v>123.58</v>
      </c>
    </row>
    <row r="924" spans="1:5">
      <c r="A924" s="127">
        <v>7260100020</v>
      </c>
      <c r="B924" s="128" t="s">
        <v>15202</v>
      </c>
      <c r="C924" s="127" t="s">
        <v>1</v>
      </c>
      <c r="D924" s="122">
        <v>198.51</v>
      </c>
      <c r="E924" s="129">
        <f t="shared" si="34"/>
        <v>198.51</v>
      </c>
    </row>
    <row r="925" spans="1:5">
      <c r="A925" s="127">
        <v>7260100030</v>
      </c>
      <c r="B925" s="128" t="s">
        <v>15203</v>
      </c>
      <c r="C925" s="127" t="s">
        <v>1</v>
      </c>
      <c r="D925" s="122">
        <v>173.08</v>
      </c>
      <c r="E925" s="129">
        <f t="shared" si="34"/>
        <v>173.08</v>
      </c>
    </row>
    <row r="926" spans="1:5">
      <c r="A926" s="127">
        <v>7260100040</v>
      </c>
      <c r="B926" s="128" t="s">
        <v>15204</v>
      </c>
      <c r="C926" s="127" t="s">
        <v>1</v>
      </c>
      <c r="D926" s="122">
        <v>177.71</v>
      </c>
      <c r="E926" s="129">
        <f t="shared" si="34"/>
        <v>177.71</v>
      </c>
    </row>
    <row r="927" spans="1:5">
      <c r="A927" s="127">
        <v>7260100050</v>
      </c>
      <c r="B927" s="128" t="s">
        <v>15205</v>
      </c>
      <c r="C927" s="127" t="s">
        <v>1</v>
      </c>
      <c r="D927" s="122">
        <v>173.58</v>
      </c>
      <c r="E927" s="129">
        <f t="shared" si="34"/>
        <v>173.58</v>
      </c>
    </row>
    <row r="928" spans="1:5">
      <c r="A928" s="127">
        <v>7260100060</v>
      </c>
      <c r="B928" s="128" t="s">
        <v>15206</v>
      </c>
      <c r="C928" s="127" t="s">
        <v>1</v>
      </c>
      <c r="D928" s="122">
        <v>251.98</v>
      </c>
      <c r="E928" s="129">
        <f t="shared" si="34"/>
        <v>251.98</v>
      </c>
    </row>
    <row r="929" spans="1:5">
      <c r="A929" s="127">
        <v>7260100070</v>
      </c>
      <c r="B929" s="128" t="s">
        <v>15207</v>
      </c>
      <c r="C929" s="127" t="s">
        <v>1</v>
      </c>
      <c r="D929" s="122">
        <v>224.55</v>
      </c>
      <c r="E929" s="129">
        <f t="shared" si="34"/>
        <v>224.55</v>
      </c>
    </row>
    <row r="930" spans="1:5">
      <c r="A930" s="127">
        <v>7260100080</v>
      </c>
      <c r="B930" s="128" t="s">
        <v>15208</v>
      </c>
      <c r="C930" s="127" t="s">
        <v>1</v>
      </c>
      <c r="D930" s="122">
        <v>229.38</v>
      </c>
      <c r="E930" s="129">
        <f t="shared" si="34"/>
        <v>229.38</v>
      </c>
    </row>
    <row r="931" spans="1:5">
      <c r="A931" s="127">
        <v>7260100090</v>
      </c>
      <c r="B931" s="128" t="s">
        <v>15209</v>
      </c>
      <c r="C931" s="127" t="s">
        <v>1</v>
      </c>
      <c r="D931" s="122">
        <v>196.47</v>
      </c>
      <c r="E931" s="129">
        <f t="shared" si="34"/>
        <v>196.47</v>
      </c>
    </row>
    <row r="932" spans="1:5">
      <c r="A932" s="127">
        <v>7260100100</v>
      </c>
      <c r="B932" s="128" t="s">
        <v>15210</v>
      </c>
      <c r="C932" s="127" t="s">
        <v>1</v>
      </c>
      <c r="D932" s="122">
        <v>274.88</v>
      </c>
      <c r="E932" s="129">
        <f t="shared" si="34"/>
        <v>274.88</v>
      </c>
    </row>
    <row r="933" spans="1:5">
      <c r="A933" s="127">
        <v>7260100110</v>
      </c>
      <c r="B933" s="128" t="s">
        <v>15211</v>
      </c>
      <c r="C933" s="127" t="s">
        <v>1</v>
      </c>
      <c r="D933" s="122">
        <v>247.45</v>
      </c>
      <c r="E933" s="129">
        <f t="shared" si="34"/>
        <v>247.45</v>
      </c>
    </row>
    <row r="934" spans="1:5">
      <c r="A934" s="127">
        <v>7260100120</v>
      </c>
      <c r="B934" s="128" t="s">
        <v>15212</v>
      </c>
      <c r="C934" s="127" t="s">
        <v>1</v>
      </c>
      <c r="D934" s="122">
        <v>252.28</v>
      </c>
      <c r="E934" s="129">
        <f t="shared" si="34"/>
        <v>252.28</v>
      </c>
    </row>
    <row r="935" spans="1:5">
      <c r="A935" s="127">
        <v>7260100130</v>
      </c>
      <c r="B935" s="128" t="s">
        <v>15213</v>
      </c>
      <c r="C935" s="127" t="s">
        <v>1</v>
      </c>
      <c r="D935" s="122">
        <v>230.59</v>
      </c>
      <c r="E935" s="129">
        <f t="shared" si="34"/>
        <v>230.59</v>
      </c>
    </row>
    <row r="936" spans="1:5">
      <c r="A936" s="127">
        <v>7260100140</v>
      </c>
      <c r="B936" s="128" t="s">
        <v>15214</v>
      </c>
      <c r="C936" s="127" t="s">
        <v>1</v>
      </c>
      <c r="D936" s="122">
        <v>317.10000000000002</v>
      </c>
      <c r="E936" s="129">
        <f t="shared" si="34"/>
        <v>317.10000000000002</v>
      </c>
    </row>
    <row r="937" spans="1:5">
      <c r="A937" s="127">
        <v>7260100150</v>
      </c>
      <c r="B937" s="128" t="s">
        <v>15215</v>
      </c>
      <c r="C937" s="127" t="s">
        <v>1</v>
      </c>
      <c r="D937" s="122">
        <v>284.57</v>
      </c>
      <c r="E937" s="129">
        <f t="shared" si="34"/>
        <v>284.57</v>
      </c>
    </row>
    <row r="938" spans="1:5">
      <c r="A938" s="127">
        <v>7260100160</v>
      </c>
      <c r="B938" s="128" t="s">
        <v>15216</v>
      </c>
      <c r="C938" s="127" t="s">
        <v>1</v>
      </c>
      <c r="D938" s="122">
        <v>289.82</v>
      </c>
      <c r="E938" s="129">
        <f t="shared" si="34"/>
        <v>289.82</v>
      </c>
    </row>
    <row r="939" spans="1:5">
      <c r="A939" s="127">
        <v>7260100170</v>
      </c>
      <c r="B939" s="128" t="s">
        <v>15217</v>
      </c>
      <c r="C939" s="127" t="s">
        <v>1</v>
      </c>
      <c r="D939" s="122">
        <v>255.55</v>
      </c>
      <c r="E939" s="129">
        <f t="shared" si="34"/>
        <v>255.55</v>
      </c>
    </row>
    <row r="940" spans="1:5">
      <c r="A940" s="127">
        <v>7260100180</v>
      </c>
      <c r="B940" s="128" t="s">
        <v>15218</v>
      </c>
      <c r="C940" s="127" t="s">
        <v>1</v>
      </c>
      <c r="D940" s="122">
        <v>342.05</v>
      </c>
      <c r="E940" s="129">
        <f t="shared" si="34"/>
        <v>342.05</v>
      </c>
    </row>
    <row r="941" spans="1:5">
      <c r="A941" s="127">
        <v>7260100190</v>
      </c>
      <c r="B941" s="128" t="s">
        <v>15219</v>
      </c>
      <c r="C941" s="127" t="s">
        <v>1</v>
      </c>
      <c r="D941" s="122">
        <v>308.74</v>
      </c>
      <c r="E941" s="129">
        <f t="shared" si="34"/>
        <v>308.74</v>
      </c>
    </row>
    <row r="942" spans="1:5">
      <c r="A942" s="127">
        <v>7260100200</v>
      </c>
      <c r="B942" s="128" t="s">
        <v>15220</v>
      </c>
      <c r="C942" s="127" t="s">
        <v>1</v>
      </c>
      <c r="D942" s="122">
        <v>313.77</v>
      </c>
      <c r="E942" s="129">
        <f t="shared" si="34"/>
        <v>313.77</v>
      </c>
    </row>
    <row r="943" spans="1:5">
      <c r="A943" s="127">
        <v>7260100210</v>
      </c>
      <c r="B943" s="128" t="s">
        <v>15221</v>
      </c>
      <c r="C943" s="127" t="s">
        <v>1</v>
      </c>
      <c r="D943" s="122">
        <v>296.57</v>
      </c>
      <c r="E943" s="129">
        <f t="shared" si="34"/>
        <v>296.57</v>
      </c>
    </row>
    <row r="944" spans="1:5">
      <c r="A944" s="127">
        <v>7260100220</v>
      </c>
      <c r="B944" s="128" t="s">
        <v>15222</v>
      </c>
      <c r="C944" s="127" t="s">
        <v>1</v>
      </c>
      <c r="D944" s="122">
        <v>391.14</v>
      </c>
      <c r="E944" s="129">
        <f t="shared" si="34"/>
        <v>391.14</v>
      </c>
    </row>
    <row r="945" spans="1:5">
      <c r="A945" s="127">
        <v>7260100230</v>
      </c>
      <c r="B945" s="128" t="s">
        <v>15223</v>
      </c>
      <c r="C945" s="127" t="s">
        <v>1</v>
      </c>
      <c r="D945" s="122">
        <v>352.47</v>
      </c>
      <c r="E945" s="129">
        <f t="shared" si="34"/>
        <v>352.47</v>
      </c>
    </row>
    <row r="946" spans="1:5">
      <c r="A946" s="127">
        <v>7260100240</v>
      </c>
      <c r="B946" s="128" t="s">
        <v>15224</v>
      </c>
      <c r="C946" s="127" t="s">
        <v>1</v>
      </c>
      <c r="D946" s="122">
        <v>357.99</v>
      </c>
      <c r="E946" s="129">
        <f t="shared" si="34"/>
        <v>357.99</v>
      </c>
    </row>
    <row r="947" spans="1:5">
      <c r="A947" s="127">
        <v>7260100250</v>
      </c>
      <c r="B947" s="128" t="s">
        <v>15225</v>
      </c>
      <c r="C947" s="127" t="s">
        <v>1</v>
      </c>
      <c r="D947" s="122">
        <v>325.73</v>
      </c>
      <c r="E947" s="129">
        <f t="shared" si="34"/>
        <v>325.73</v>
      </c>
    </row>
    <row r="948" spans="1:5">
      <c r="A948" s="127">
        <v>7260100260</v>
      </c>
      <c r="B948" s="128" t="s">
        <v>15226</v>
      </c>
      <c r="C948" s="127" t="s">
        <v>1</v>
      </c>
      <c r="D948" s="122">
        <v>420.3</v>
      </c>
      <c r="E948" s="129">
        <f t="shared" si="34"/>
        <v>420.3</v>
      </c>
    </row>
    <row r="949" spans="1:5">
      <c r="A949" s="127">
        <v>7260100270</v>
      </c>
      <c r="B949" s="128" t="s">
        <v>15227</v>
      </c>
      <c r="C949" s="127" t="s">
        <v>1</v>
      </c>
      <c r="D949" s="122">
        <v>381.6</v>
      </c>
      <c r="E949" s="129">
        <f t="shared" si="34"/>
        <v>381.6</v>
      </c>
    </row>
    <row r="950" spans="1:5">
      <c r="A950" s="127">
        <v>7260100280</v>
      </c>
      <c r="B950" s="128" t="s">
        <v>15228</v>
      </c>
      <c r="C950" s="127" t="s">
        <v>1</v>
      </c>
      <c r="D950" s="122">
        <v>387.09</v>
      </c>
      <c r="E950" s="129">
        <f t="shared" si="34"/>
        <v>387.09</v>
      </c>
    </row>
    <row r="951" spans="1:5">
      <c r="A951" s="127">
        <v>7260100290</v>
      </c>
      <c r="B951" s="128" t="s">
        <v>15229</v>
      </c>
      <c r="C951" s="127" t="s">
        <v>1</v>
      </c>
      <c r="D951" s="122">
        <v>155.75</v>
      </c>
      <c r="E951" s="129">
        <f t="shared" si="34"/>
        <v>155.75</v>
      </c>
    </row>
    <row r="952" spans="1:5">
      <c r="A952" s="127">
        <v>7260100300</v>
      </c>
      <c r="B952" s="128" t="s">
        <v>15230</v>
      </c>
      <c r="C952" s="127" t="s">
        <v>1</v>
      </c>
      <c r="D952" s="122">
        <v>230.68</v>
      </c>
      <c r="E952" s="129">
        <f t="shared" si="34"/>
        <v>230.68</v>
      </c>
    </row>
    <row r="953" spans="1:5">
      <c r="A953" s="127">
        <v>7260100310</v>
      </c>
      <c r="B953" s="128" t="s">
        <v>15231</v>
      </c>
      <c r="C953" s="127" t="s">
        <v>1</v>
      </c>
      <c r="D953" s="122">
        <v>205.25</v>
      </c>
      <c r="E953" s="129">
        <f t="shared" si="34"/>
        <v>205.25</v>
      </c>
    </row>
    <row r="954" spans="1:5">
      <c r="A954" s="127">
        <v>7260100320</v>
      </c>
      <c r="B954" s="128" t="s">
        <v>15232</v>
      </c>
      <c r="C954" s="127" t="s">
        <v>1</v>
      </c>
      <c r="D954" s="122">
        <v>209.88</v>
      </c>
      <c r="E954" s="129">
        <f t="shared" si="34"/>
        <v>209.88</v>
      </c>
    </row>
    <row r="955" spans="1:5">
      <c r="A955" s="127">
        <v>7260100330</v>
      </c>
      <c r="B955" s="128" t="s">
        <v>15233</v>
      </c>
      <c r="C955" s="127" t="s">
        <v>1</v>
      </c>
      <c r="D955" s="122">
        <v>205.9</v>
      </c>
      <c r="E955" s="129">
        <f t="shared" si="34"/>
        <v>205.9</v>
      </c>
    </row>
    <row r="956" spans="1:5">
      <c r="A956" s="127">
        <v>7260100340</v>
      </c>
      <c r="B956" s="128" t="s">
        <v>15234</v>
      </c>
      <c r="C956" s="127" t="s">
        <v>1</v>
      </c>
      <c r="D956" s="122">
        <v>284.31</v>
      </c>
      <c r="E956" s="129">
        <f t="shared" si="34"/>
        <v>284.31</v>
      </c>
    </row>
    <row r="957" spans="1:5">
      <c r="A957" s="127">
        <v>7260100350</v>
      </c>
      <c r="B957" s="128" t="s">
        <v>15235</v>
      </c>
      <c r="C957" s="127" t="s">
        <v>1</v>
      </c>
      <c r="D957" s="122">
        <v>256.88</v>
      </c>
      <c r="E957" s="129">
        <f t="shared" si="34"/>
        <v>256.88</v>
      </c>
    </row>
    <row r="958" spans="1:5">
      <c r="A958" s="127">
        <v>7260100360</v>
      </c>
      <c r="B958" s="128" t="s">
        <v>15236</v>
      </c>
      <c r="C958" s="127" t="s">
        <v>1</v>
      </c>
      <c r="D958" s="122">
        <v>261.72000000000003</v>
      </c>
      <c r="E958" s="129">
        <f t="shared" si="34"/>
        <v>261.72000000000003</v>
      </c>
    </row>
    <row r="959" spans="1:5">
      <c r="A959" s="127">
        <v>7260100370</v>
      </c>
      <c r="B959" s="128" t="s">
        <v>15237</v>
      </c>
      <c r="C959" s="127" t="s">
        <v>1</v>
      </c>
      <c r="D959" s="122">
        <v>228.8</v>
      </c>
      <c r="E959" s="129">
        <f t="shared" si="34"/>
        <v>228.8</v>
      </c>
    </row>
    <row r="960" spans="1:5">
      <c r="A960" s="127">
        <v>7260100380</v>
      </c>
      <c r="B960" s="128" t="s">
        <v>15238</v>
      </c>
      <c r="C960" s="127" t="s">
        <v>1</v>
      </c>
      <c r="D960" s="122">
        <v>307.2</v>
      </c>
      <c r="E960" s="129">
        <f t="shared" si="34"/>
        <v>307.2</v>
      </c>
    </row>
    <row r="961" spans="1:5">
      <c r="A961" s="127">
        <v>7260100390</v>
      </c>
      <c r="B961" s="128" t="s">
        <v>15239</v>
      </c>
      <c r="C961" s="127" t="s">
        <v>1</v>
      </c>
      <c r="D961" s="122">
        <v>279.77</v>
      </c>
      <c r="E961" s="129">
        <f t="shared" si="34"/>
        <v>279.77</v>
      </c>
    </row>
    <row r="962" spans="1:5">
      <c r="A962" s="127">
        <v>7260100400</v>
      </c>
      <c r="B962" s="128" t="s">
        <v>15240</v>
      </c>
      <c r="C962" s="127" t="s">
        <v>1</v>
      </c>
      <c r="D962" s="122">
        <v>284.61</v>
      </c>
      <c r="E962" s="129">
        <f t="shared" si="34"/>
        <v>284.61</v>
      </c>
    </row>
    <row r="963" spans="1:5">
      <c r="A963" s="127">
        <v>7260100410</v>
      </c>
      <c r="B963" s="128" t="s">
        <v>15241</v>
      </c>
      <c r="C963" s="127" t="s">
        <v>1</v>
      </c>
      <c r="D963" s="122">
        <v>263.32</v>
      </c>
      <c r="E963" s="129">
        <f t="shared" si="34"/>
        <v>263.32</v>
      </c>
    </row>
    <row r="964" spans="1:5">
      <c r="A964" s="127">
        <v>7260100420</v>
      </c>
      <c r="B964" s="128" t="s">
        <v>15242</v>
      </c>
      <c r="C964" s="127" t="s">
        <v>1</v>
      </c>
      <c r="D964" s="122">
        <v>349.82</v>
      </c>
      <c r="E964" s="129">
        <f t="shared" si="34"/>
        <v>349.82</v>
      </c>
    </row>
    <row r="965" spans="1:5">
      <c r="A965" s="127">
        <v>7260100430</v>
      </c>
      <c r="B965" s="128" t="s">
        <v>15243</v>
      </c>
      <c r="C965" s="127" t="s">
        <v>1</v>
      </c>
      <c r="D965" s="122">
        <v>317.3</v>
      </c>
      <c r="E965" s="129">
        <f t="shared" si="34"/>
        <v>317.3</v>
      </c>
    </row>
    <row r="966" spans="1:5">
      <c r="A966" s="127">
        <v>7260100440</v>
      </c>
      <c r="B966" s="128" t="s">
        <v>15244</v>
      </c>
      <c r="C966" s="127" t="s">
        <v>1</v>
      </c>
      <c r="D966" s="122">
        <v>322.55</v>
      </c>
      <c r="E966" s="129">
        <f t="shared" si="34"/>
        <v>322.55</v>
      </c>
    </row>
    <row r="967" spans="1:5">
      <c r="A967" s="127">
        <v>7260100450</v>
      </c>
      <c r="B967" s="128" t="s">
        <v>15245</v>
      </c>
      <c r="C967" s="127" t="s">
        <v>1</v>
      </c>
      <c r="D967" s="122">
        <v>288.27999999999997</v>
      </c>
      <c r="E967" s="129">
        <f t="shared" si="34"/>
        <v>288.27999999999997</v>
      </c>
    </row>
    <row r="968" spans="1:5">
      <c r="A968" s="127">
        <v>7260100460</v>
      </c>
      <c r="B968" s="128" t="s">
        <v>15246</v>
      </c>
      <c r="C968" s="127" t="s">
        <v>1</v>
      </c>
      <c r="D968" s="122">
        <v>374.77</v>
      </c>
      <c r="E968" s="129">
        <f t="shared" si="34"/>
        <v>374.77</v>
      </c>
    </row>
    <row r="969" spans="1:5">
      <c r="A969" s="127">
        <v>7260100470</v>
      </c>
      <c r="B969" s="128" t="s">
        <v>15247</v>
      </c>
      <c r="C969" s="127" t="s">
        <v>1</v>
      </c>
      <c r="D969" s="122">
        <v>341.47</v>
      </c>
      <c r="E969" s="129">
        <f t="shared" si="34"/>
        <v>341.47</v>
      </c>
    </row>
    <row r="970" spans="1:5">
      <c r="A970" s="127">
        <v>7260100480</v>
      </c>
      <c r="B970" s="128" t="s">
        <v>15248</v>
      </c>
      <c r="C970" s="127" t="s">
        <v>1</v>
      </c>
      <c r="D970" s="122">
        <v>346.5</v>
      </c>
      <c r="E970" s="129">
        <f t="shared" si="34"/>
        <v>346.5</v>
      </c>
    </row>
    <row r="971" spans="1:5">
      <c r="A971" s="127">
        <v>7260100490</v>
      </c>
      <c r="B971" s="128" t="s">
        <v>15249</v>
      </c>
      <c r="C971" s="127" t="s">
        <v>1</v>
      </c>
      <c r="D971" s="122">
        <v>329.69</v>
      </c>
      <c r="E971" s="129">
        <f t="shared" si="34"/>
        <v>329.69</v>
      </c>
    </row>
    <row r="972" spans="1:5">
      <c r="A972" s="127">
        <v>7260100500</v>
      </c>
      <c r="B972" s="128" t="s">
        <v>15250</v>
      </c>
      <c r="C972" s="127" t="s">
        <v>1</v>
      </c>
      <c r="D972" s="122">
        <v>424.27</v>
      </c>
      <c r="E972" s="129">
        <f t="shared" si="34"/>
        <v>424.27</v>
      </c>
    </row>
    <row r="973" spans="1:5">
      <c r="A973" s="127">
        <v>7260100510</v>
      </c>
      <c r="B973" s="128" t="s">
        <v>15251</v>
      </c>
      <c r="C973" s="127" t="s">
        <v>1</v>
      </c>
      <c r="D973" s="122">
        <v>385.59</v>
      </c>
      <c r="E973" s="129">
        <f t="shared" si="34"/>
        <v>385.59</v>
      </c>
    </row>
    <row r="974" spans="1:5">
      <c r="A974" s="127">
        <v>7260100520</v>
      </c>
      <c r="B974" s="128" t="s">
        <v>15252</v>
      </c>
      <c r="C974" s="127" t="s">
        <v>1</v>
      </c>
      <c r="D974" s="122">
        <v>391.11</v>
      </c>
      <c r="E974" s="129">
        <f t="shared" si="34"/>
        <v>391.11</v>
      </c>
    </row>
    <row r="975" spans="1:5">
      <c r="A975" s="127">
        <v>7260100530</v>
      </c>
      <c r="B975" s="128" t="s">
        <v>15253</v>
      </c>
      <c r="C975" s="127" t="s">
        <v>1</v>
      </c>
      <c r="D975" s="122">
        <v>358.85</v>
      </c>
      <c r="E975" s="129">
        <f t="shared" si="34"/>
        <v>358.85</v>
      </c>
    </row>
    <row r="976" spans="1:5">
      <c r="A976" s="127">
        <v>7260100540</v>
      </c>
      <c r="B976" s="128" t="s">
        <v>15254</v>
      </c>
      <c r="C976" s="127" t="s">
        <v>1</v>
      </c>
      <c r="D976" s="122">
        <v>453.43</v>
      </c>
      <c r="E976" s="129">
        <f t="shared" si="34"/>
        <v>453.43</v>
      </c>
    </row>
    <row r="977" spans="1:5">
      <c r="A977" s="127">
        <v>7260100550</v>
      </c>
      <c r="B977" s="128" t="s">
        <v>15255</v>
      </c>
      <c r="C977" s="127" t="s">
        <v>1</v>
      </c>
      <c r="D977" s="122">
        <v>414.72</v>
      </c>
      <c r="E977" s="129">
        <f t="shared" si="34"/>
        <v>414.72</v>
      </c>
    </row>
    <row r="978" spans="1:5">
      <c r="A978" s="127">
        <v>7260100560</v>
      </c>
      <c r="B978" s="128" t="s">
        <v>15256</v>
      </c>
      <c r="C978" s="127" t="s">
        <v>1</v>
      </c>
      <c r="D978" s="122">
        <v>420.21</v>
      </c>
      <c r="E978" s="129">
        <f t="shared" si="34"/>
        <v>420.21</v>
      </c>
    </row>
    <row r="979" spans="1:5">
      <c r="A979" s="127">
        <v>7260100570</v>
      </c>
      <c r="B979" s="128" t="s">
        <v>15257</v>
      </c>
      <c r="C979" s="127" t="s">
        <v>1</v>
      </c>
      <c r="D979" s="122">
        <v>220.87</v>
      </c>
      <c r="E979" s="129">
        <f t="shared" si="34"/>
        <v>220.87</v>
      </c>
    </row>
    <row r="980" spans="1:5">
      <c r="A980" s="127">
        <v>7260100580</v>
      </c>
      <c r="B980" s="128" t="s">
        <v>15258</v>
      </c>
      <c r="C980" s="127" t="s">
        <v>1</v>
      </c>
      <c r="D980" s="122">
        <v>295.8</v>
      </c>
      <c r="E980" s="129">
        <f t="shared" si="34"/>
        <v>295.8</v>
      </c>
    </row>
    <row r="981" spans="1:5">
      <c r="A981" s="127">
        <v>7260100590</v>
      </c>
      <c r="B981" s="128" t="s">
        <v>15259</v>
      </c>
      <c r="C981" s="127" t="s">
        <v>1</v>
      </c>
      <c r="D981" s="122">
        <v>270.38</v>
      </c>
      <c r="E981" s="129">
        <f t="shared" si="34"/>
        <v>270.38</v>
      </c>
    </row>
    <row r="982" spans="1:5">
      <c r="A982" s="127">
        <v>7260100600</v>
      </c>
      <c r="B982" s="128" t="s">
        <v>15260</v>
      </c>
      <c r="C982" s="127" t="s">
        <v>1</v>
      </c>
      <c r="D982" s="122">
        <v>275</v>
      </c>
      <c r="E982" s="129">
        <f t="shared" si="34"/>
        <v>275</v>
      </c>
    </row>
    <row r="983" spans="1:5">
      <c r="A983" s="127">
        <v>7260100610</v>
      </c>
      <c r="B983" s="128" t="s">
        <v>15261</v>
      </c>
      <c r="C983" s="127" t="s">
        <v>1</v>
      </c>
      <c r="D983" s="122">
        <v>271.27999999999997</v>
      </c>
      <c r="E983" s="129">
        <f t="shared" si="34"/>
        <v>271.27999999999997</v>
      </c>
    </row>
    <row r="984" spans="1:5">
      <c r="A984" s="127">
        <v>7260100620</v>
      </c>
      <c r="B984" s="128" t="s">
        <v>15262</v>
      </c>
      <c r="C984" s="127" t="s">
        <v>1</v>
      </c>
      <c r="D984" s="122">
        <v>349.68</v>
      </c>
      <c r="E984" s="129">
        <f t="shared" si="34"/>
        <v>349.68</v>
      </c>
    </row>
    <row r="985" spans="1:5">
      <c r="A985" s="127">
        <v>7260100630</v>
      </c>
      <c r="B985" s="128" t="s">
        <v>15263</v>
      </c>
      <c r="C985" s="127" t="s">
        <v>1</v>
      </c>
      <c r="D985" s="122">
        <v>322.26</v>
      </c>
      <c r="E985" s="129">
        <f t="shared" si="34"/>
        <v>322.26</v>
      </c>
    </row>
    <row r="986" spans="1:5">
      <c r="A986" s="127">
        <v>7260100640</v>
      </c>
      <c r="B986" s="128" t="s">
        <v>15264</v>
      </c>
      <c r="C986" s="127" t="s">
        <v>1</v>
      </c>
      <c r="D986" s="122">
        <v>327.08999999999997</v>
      </c>
      <c r="E986" s="129">
        <f t="shared" si="34"/>
        <v>327.08999999999997</v>
      </c>
    </row>
    <row r="987" spans="1:5">
      <c r="A987" s="127">
        <v>7260100650</v>
      </c>
      <c r="B987" s="128" t="s">
        <v>15265</v>
      </c>
      <c r="C987" s="127" t="s">
        <v>1</v>
      </c>
      <c r="D987" s="122">
        <v>294.17</v>
      </c>
      <c r="E987" s="129">
        <f t="shared" ref="E987:E1050" si="35">ROUND((D987/(1+$J$1))*(1+$L$1),2)</f>
        <v>294.17</v>
      </c>
    </row>
    <row r="988" spans="1:5">
      <c r="A988" s="127">
        <v>7260100660</v>
      </c>
      <c r="B988" s="128" t="s">
        <v>15266</v>
      </c>
      <c r="C988" s="127" t="s">
        <v>1</v>
      </c>
      <c r="D988" s="122">
        <v>372.57</v>
      </c>
      <c r="E988" s="129">
        <f t="shared" si="35"/>
        <v>372.57</v>
      </c>
    </row>
    <row r="989" spans="1:5">
      <c r="A989" s="127">
        <v>7260100670</v>
      </c>
      <c r="B989" s="128" t="s">
        <v>15267</v>
      </c>
      <c r="C989" s="127" t="s">
        <v>1</v>
      </c>
      <c r="D989" s="122">
        <v>345.15</v>
      </c>
      <c r="E989" s="129">
        <f t="shared" si="35"/>
        <v>345.15</v>
      </c>
    </row>
    <row r="990" spans="1:5">
      <c r="A990" s="127">
        <v>7260100680</v>
      </c>
      <c r="B990" s="128" t="s">
        <v>15268</v>
      </c>
      <c r="C990" s="127" t="s">
        <v>1</v>
      </c>
      <c r="D990" s="122">
        <v>349.98</v>
      </c>
      <c r="E990" s="129">
        <f t="shared" si="35"/>
        <v>349.98</v>
      </c>
    </row>
    <row r="991" spans="1:5">
      <c r="A991" s="127">
        <v>7260100690</v>
      </c>
      <c r="B991" s="128" t="s">
        <v>15269</v>
      </c>
      <c r="C991" s="127" t="s">
        <v>1</v>
      </c>
      <c r="D991" s="122">
        <v>329.01</v>
      </c>
      <c r="E991" s="129">
        <f t="shared" si="35"/>
        <v>329.01</v>
      </c>
    </row>
    <row r="992" spans="1:5">
      <c r="A992" s="127">
        <v>7260100700</v>
      </c>
      <c r="B992" s="128" t="s">
        <v>15270</v>
      </c>
      <c r="C992" s="127" t="s">
        <v>1</v>
      </c>
      <c r="D992" s="122">
        <v>415.51</v>
      </c>
      <c r="E992" s="129">
        <f t="shared" si="35"/>
        <v>415.51</v>
      </c>
    </row>
    <row r="993" spans="1:5">
      <c r="A993" s="127">
        <v>7260100710</v>
      </c>
      <c r="B993" s="128" t="s">
        <v>15271</v>
      </c>
      <c r="C993" s="127" t="s">
        <v>1</v>
      </c>
      <c r="D993" s="122">
        <v>382.99</v>
      </c>
      <c r="E993" s="129">
        <f t="shared" si="35"/>
        <v>382.99</v>
      </c>
    </row>
    <row r="994" spans="1:5">
      <c r="A994" s="127">
        <v>7260100720</v>
      </c>
      <c r="B994" s="128" t="s">
        <v>15272</v>
      </c>
      <c r="C994" s="127" t="s">
        <v>1</v>
      </c>
      <c r="D994" s="122">
        <v>388.24</v>
      </c>
      <c r="E994" s="129">
        <f t="shared" si="35"/>
        <v>388.24</v>
      </c>
    </row>
    <row r="995" spans="1:5">
      <c r="A995" s="127">
        <v>7260100730</v>
      </c>
      <c r="B995" s="128" t="s">
        <v>15273</v>
      </c>
      <c r="C995" s="127" t="s">
        <v>1</v>
      </c>
      <c r="D995" s="122">
        <v>353.97</v>
      </c>
      <c r="E995" s="129">
        <f t="shared" si="35"/>
        <v>353.97</v>
      </c>
    </row>
    <row r="996" spans="1:5">
      <c r="A996" s="127">
        <v>7260100740</v>
      </c>
      <c r="B996" s="128" t="s">
        <v>15274</v>
      </c>
      <c r="C996" s="127" t="s">
        <v>1</v>
      </c>
      <c r="D996" s="122">
        <v>440.46</v>
      </c>
      <c r="E996" s="129">
        <f t="shared" si="35"/>
        <v>440.46</v>
      </c>
    </row>
    <row r="997" spans="1:5">
      <c r="A997" s="127">
        <v>7260100750</v>
      </c>
      <c r="B997" s="128" t="s">
        <v>15275</v>
      </c>
      <c r="C997" s="127" t="s">
        <v>1</v>
      </c>
      <c r="D997" s="122">
        <v>407.16</v>
      </c>
      <c r="E997" s="129">
        <f t="shared" si="35"/>
        <v>407.16</v>
      </c>
    </row>
    <row r="998" spans="1:5">
      <c r="A998" s="127">
        <v>7260100760</v>
      </c>
      <c r="B998" s="128" t="s">
        <v>15276</v>
      </c>
      <c r="C998" s="127" t="s">
        <v>1</v>
      </c>
      <c r="D998" s="122">
        <v>412.19</v>
      </c>
      <c r="E998" s="129">
        <f t="shared" si="35"/>
        <v>412.19</v>
      </c>
    </row>
    <row r="999" spans="1:5">
      <c r="A999" s="127">
        <v>7260100770</v>
      </c>
      <c r="B999" s="128" t="s">
        <v>15277</v>
      </c>
      <c r="C999" s="127" t="s">
        <v>1</v>
      </c>
      <c r="D999" s="122">
        <v>395.7</v>
      </c>
      <c r="E999" s="129">
        <f t="shared" si="35"/>
        <v>395.7</v>
      </c>
    </row>
    <row r="1000" spans="1:5">
      <c r="A1000" s="127">
        <v>7260100780</v>
      </c>
      <c r="B1000" s="128" t="s">
        <v>15278</v>
      </c>
      <c r="C1000" s="127" t="s">
        <v>1</v>
      </c>
      <c r="D1000" s="122">
        <v>490.29</v>
      </c>
      <c r="E1000" s="129">
        <f t="shared" si="35"/>
        <v>490.29</v>
      </c>
    </row>
    <row r="1001" spans="1:5">
      <c r="A1001" s="127">
        <v>7260100790</v>
      </c>
      <c r="B1001" s="128" t="s">
        <v>15279</v>
      </c>
      <c r="C1001" s="127" t="s">
        <v>1</v>
      </c>
      <c r="D1001" s="122">
        <v>451.61</v>
      </c>
      <c r="E1001" s="129">
        <f t="shared" si="35"/>
        <v>451.61</v>
      </c>
    </row>
    <row r="1002" spans="1:5">
      <c r="A1002" s="127">
        <v>7260100800</v>
      </c>
      <c r="B1002" s="128" t="s">
        <v>15280</v>
      </c>
      <c r="C1002" s="127" t="s">
        <v>1</v>
      </c>
      <c r="D1002" s="122">
        <v>457.12</v>
      </c>
      <c r="E1002" s="129">
        <f t="shared" si="35"/>
        <v>457.12</v>
      </c>
    </row>
    <row r="1003" spans="1:5">
      <c r="A1003" s="127">
        <v>7260100810</v>
      </c>
      <c r="B1003" s="128" t="s">
        <v>15281</v>
      </c>
      <c r="C1003" s="127" t="s">
        <v>1</v>
      </c>
      <c r="D1003" s="122">
        <v>424.86</v>
      </c>
      <c r="E1003" s="129">
        <f t="shared" si="35"/>
        <v>424.86</v>
      </c>
    </row>
    <row r="1004" spans="1:5">
      <c r="A1004" s="127">
        <v>7260100820</v>
      </c>
      <c r="B1004" s="128" t="s">
        <v>15282</v>
      </c>
      <c r="C1004" s="127" t="s">
        <v>1</v>
      </c>
      <c r="D1004" s="122">
        <v>519.45000000000005</v>
      </c>
      <c r="E1004" s="129">
        <f t="shared" si="35"/>
        <v>519.45000000000005</v>
      </c>
    </row>
    <row r="1005" spans="1:5">
      <c r="A1005" s="127">
        <v>7260100830</v>
      </c>
      <c r="B1005" s="128" t="s">
        <v>15283</v>
      </c>
      <c r="C1005" s="127" t="s">
        <v>1</v>
      </c>
      <c r="D1005" s="122">
        <v>480.74</v>
      </c>
      <c r="E1005" s="129">
        <f t="shared" si="35"/>
        <v>480.74</v>
      </c>
    </row>
    <row r="1006" spans="1:5">
      <c r="A1006" s="127">
        <v>7260100840</v>
      </c>
      <c r="B1006" s="128" t="s">
        <v>15284</v>
      </c>
      <c r="C1006" s="127" t="s">
        <v>1</v>
      </c>
      <c r="D1006" s="122">
        <v>486.22</v>
      </c>
      <c r="E1006" s="129">
        <f t="shared" si="35"/>
        <v>486.22</v>
      </c>
    </row>
    <row r="1007" spans="1:5">
      <c r="A1007" s="127">
        <v>7260100850</v>
      </c>
      <c r="B1007" s="128" t="s">
        <v>15285</v>
      </c>
      <c r="C1007" s="127" t="s">
        <v>1</v>
      </c>
      <c r="D1007" s="122">
        <v>316.95999999999998</v>
      </c>
      <c r="E1007" s="129">
        <f t="shared" si="35"/>
        <v>316.95999999999998</v>
      </c>
    </row>
    <row r="1008" spans="1:5">
      <c r="A1008" s="127">
        <v>7260100860</v>
      </c>
      <c r="B1008" s="128" t="s">
        <v>15286</v>
      </c>
      <c r="C1008" s="127" t="s">
        <v>1</v>
      </c>
      <c r="D1008" s="122">
        <v>391.88</v>
      </c>
      <c r="E1008" s="129">
        <f t="shared" si="35"/>
        <v>391.88</v>
      </c>
    </row>
    <row r="1009" spans="1:5">
      <c r="A1009" s="127">
        <v>7260100870</v>
      </c>
      <c r="B1009" s="128" t="s">
        <v>15287</v>
      </c>
      <c r="C1009" s="127" t="s">
        <v>1</v>
      </c>
      <c r="D1009" s="122">
        <v>366.46</v>
      </c>
      <c r="E1009" s="129">
        <f t="shared" si="35"/>
        <v>366.46</v>
      </c>
    </row>
    <row r="1010" spans="1:5">
      <c r="A1010" s="127">
        <v>7260100880</v>
      </c>
      <c r="B1010" s="128" t="s">
        <v>15288</v>
      </c>
      <c r="C1010" s="127" t="s">
        <v>1</v>
      </c>
      <c r="D1010" s="122">
        <v>371.08</v>
      </c>
      <c r="E1010" s="129">
        <f t="shared" si="35"/>
        <v>371.08</v>
      </c>
    </row>
    <row r="1011" spans="1:5">
      <c r="A1011" s="127">
        <v>7260100890</v>
      </c>
      <c r="B1011" s="128" t="s">
        <v>15289</v>
      </c>
      <c r="C1011" s="127" t="s">
        <v>1</v>
      </c>
      <c r="D1011" s="122">
        <v>367.64</v>
      </c>
      <c r="E1011" s="129">
        <f t="shared" si="35"/>
        <v>367.64</v>
      </c>
    </row>
    <row r="1012" spans="1:5">
      <c r="A1012" s="127">
        <v>7260100900</v>
      </c>
      <c r="B1012" s="128" t="s">
        <v>15290</v>
      </c>
      <c r="C1012" s="127" t="s">
        <v>1</v>
      </c>
      <c r="D1012" s="122">
        <v>446.05</v>
      </c>
      <c r="E1012" s="129">
        <f t="shared" si="35"/>
        <v>446.05</v>
      </c>
    </row>
    <row r="1013" spans="1:5">
      <c r="A1013" s="127">
        <v>7260100910</v>
      </c>
      <c r="B1013" s="128" t="s">
        <v>15291</v>
      </c>
      <c r="C1013" s="127" t="s">
        <v>1</v>
      </c>
      <c r="D1013" s="122">
        <v>418.63</v>
      </c>
      <c r="E1013" s="129">
        <f t="shared" si="35"/>
        <v>418.63</v>
      </c>
    </row>
    <row r="1014" spans="1:5">
      <c r="A1014" s="127">
        <v>7260100920</v>
      </c>
      <c r="B1014" s="128" t="s">
        <v>15292</v>
      </c>
      <c r="C1014" s="127" t="s">
        <v>1</v>
      </c>
      <c r="D1014" s="122">
        <v>423.47</v>
      </c>
      <c r="E1014" s="129">
        <f t="shared" si="35"/>
        <v>423.47</v>
      </c>
    </row>
    <row r="1015" spans="1:5">
      <c r="A1015" s="127">
        <v>7260100930</v>
      </c>
      <c r="B1015" s="128" t="s">
        <v>15293</v>
      </c>
      <c r="C1015" s="127" t="s">
        <v>1</v>
      </c>
      <c r="D1015" s="122">
        <v>390.62</v>
      </c>
      <c r="E1015" s="129">
        <f t="shared" si="35"/>
        <v>390.62</v>
      </c>
    </row>
    <row r="1016" spans="1:5">
      <c r="A1016" s="127">
        <v>7260100940</v>
      </c>
      <c r="B1016" s="128" t="s">
        <v>15294</v>
      </c>
      <c r="C1016" s="127" t="s">
        <v>1</v>
      </c>
      <c r="D1016" s="122">
        <v>469.02</v>
      </c>
      <c r="E1016" s="129">
        <f t="shared" si="35"/>
        <v>469.02</v>
      </c>
    </row>
    <row r="1017" spans="1:5">
      <c r="A1017" s="127">
        <v>7260100950</v>
      </c>
      <c r="B1017" s="128" t="s">
        <v>15295</v>
      </c>
      <c r="C1017" s="127" t="s">
        <v>1</v>
      </c>
      <c r="D1017" s="122">
        <v>441.6</v>
      </c>
      <c r="E1017" s="129">
        <f t="shared" si="35"/>
        <v>441.6</v>
      </c>
    </row>
    <row r="1018" spans="1:5">
      <c r="A1018" s="127">
        <v>7260100960</v>
      </c>
      <c r="B1018" s="128" t="s">
        <v>15296</v>
      </c>
      <c r="C1018" s="127" t="s">
        <v>1</v>
      </c>
      <c r="D1018" s="122">
        <v>446.44</v>
      </c>
      <c r="E1018" s="129">
        <f t="shared" si="35"/>
        <v>446.44</v>
      </c>
    </row>
    <row r="1019" spans="1:5">
      <c r="A1019" s="127">
        <v>7260100970</v>
      </c>
      <c r="B1019" s="128" t="s">
        <v>15297</v>
      </c>
      <c r="C1019" s="127" t="s">
        <v>1</v>
      </c>
      <c r="D1019" s="122">
        <v>426.14</v>
      </c>
      <c r="E1019" s="129">
        <f t="shared" si="35"/>
        <v>426.14</v>
      </c>
    </row>
    <row r="1020" spans="1:5">
      <c r="A1020" s="127">
        <v>7260100980</v>
      </c>
      <c r="B1020" s="128" t="s">
        <v>15298</v>
      </c>
      <c r="C1020" s="127" t="s">
        <v>1</v>
      </c>
      <c r="D1020" s="122">
        <v>512.64</v>
      </c>
      <c r="E1020" s="129">
        <f t="shared" si="35"/>
        <v>512.64</v>
      </c>
    </row>
    <row r="1021" spans="1:5">
      <c r="A1021" s="127">
        <v>7260100990</v>
      </c>
      <c r="B1021" s="128" t="s">
        <v>15299</v>
      </c>
      <c r="C1021" s="127" t="s">
        <v>1</v>
      </c>
      <c r="D1021" s="122">
        <v>480.11</v>
      </c>
      <c r="E1021" s="129">
        <f t="shared" si="35"/>
        <v>480.11</v>
      </c>
    </row>
    <row r="1022" spans="1:5">
      <c r="A1022" s="127">
        <v>7260101000</v>
      </c>
      <c r="B1022" s="128" t="s">
        <v>15300</v>
      </c>
      <c r="C1022" s="127" t="s">
        <v>1</v>
      </c>
      <c r="D1022" s="122">
        <v>485.37</v>
      </c>
      <c r="E1022" s="129">
        <f t="shared" si="35"/>
        <v>485.37</v>
      </c>
    </row>
    <row r="1023" spans="1:5">
      <c r="A1023" s="127">
        <v>7260101010</v>
      </c>
      <c r="B1023" s="128" t="s">
        <v>15301</v>
      </c>
      <c r="C1023" s="127" t="s">
        <v>1</v>
      </c>
      <c r="D1023" s="122">
        <v>451.44</v>
      </c>
      <c r="E1023" s="129">
        <f t="shared" si="35"/>
        <v>451.44</v>
      </c>
    </row>
    <row r="1024" spans="1:5">
      <c r="A1024" s="127">
        <v>7260101020</v>
      </c>
      <c r="B1024" s="128" t="s">
        <v>15302</v>
      </c>
      <c r="C1024" s="127" t="s">
        <v>1</v>
      </c>
      <c r="D1024" s="122">
        <v>537.92999999999995</v>
      </c>
      <c r="E1024" s="129">
        <f t="shared" si="35"/>
        <v>537.92999999999995</v>
      </c>
    </row>
    <row r="1025" spans="1:5">
      <c r="A1025" s="127">
        <v>7260101030</v>
      </c>
      <c r="B1025" s="128" t="s">
        <v>15303</v>
      </c>
      <c r="C1025" s="127" t="s">
        <v>1</v>
      </c>
      <c r="D1025" s="122">
        <v>504.62</v>
      </c>
      <c r="E1025" s="129">
        <f t="shared" si="35"/>
        <v>504.62</v>
      </c>
    </row>
    <row r="1026" spans="1:5">
      <c r="A1026" s="127">
        <v>7260101040</v>
      </c>
      <c r="B1026" s="128" t="s">
        <v>15304</v>
      </c>
      <c r="C1026" s="127" t="s">
        <v>1</v>
      </c>
      <c r="D1026" s="122">
        <v>509.66</v>
      </c>
      <c r="E1026" s="129">
        <f t="shared" si="35"/>
        <v>509.66</v>
      </c>
    </row>
    <row r="1027" spans="1:5">
      <c r="A1027" s="127">
        <v>7260101050</v>
      </c>
      <c r="B1027" s="128" t="s">
        <v>15305</v>
      </c>
      <c r="C1027" s="127" t="s">
        <v>1</v>
      </c>
      <c r="D1027" s="122">
        <v>494.6</v>
      </c>
      <c r="E1027" s="129">
        <f t="shared" si="35"/>
        <v>494.6</v>
      </c>
    </row>
    <row r="1028" spans="1:5">
      <c r="A1028" s="127">
        <v>7260101060</v>
      </c>
      <c r="B1028" s="128" t="s">
        <v>15306</v>
      </c>
      <c r="C1028" s="127" t="s">
        <v>1</v>
      </c>
      <c r="D1028" s="122">
        <v>589.17999999999995</v>
      </c>
      <c r="E1028" s="129">
        <f t="shared" si="35"/>
        <v>589.17999999999995</v>
      </c>
    </row>
    <row r="1029" spans="1:5">
      <c r="A1029" s="127">
        <v>7260101070</v>
      </c>
      <c r="B1029" s="128" t="s">
        <v>15307</v>
      </c>
      <c r="C1029" s="127" t="s">
        <v>1</v>
      </c>
      <c r="D1029" s="122">
        <v>550.5</v>
      </c>
      <c r="E1029" s="129">
        <f t="shared" si="35"/>
        <v>550.5</v>
      </c>
    </row>
    <row r="1030" spans="1:5">
      <c r="A1030" s="127">
        <v>7260101080</v>
      </c>
      <c r="B1030" s="128" t="s">
        <v>15308</v>
      </c>
      <c r="C1030" s="127" t="s">
        <v>1</v>
      </c>
      <c r="D1030" s="122">
        <v>556.02</v>
      </c>
      <c r="E1030" s="129">
        <f t="shared" si="35"/>
        <v>556.02</v>
      </c>
    </row>
    <row r="1031" spans="1:5">
      <c r="A1031" s="127">
        <v>7260101090</v>
      </c>
      <c r="B1031" s="128" t="s">
        <v>15309</v>
      </c>
      <c r="C1031" s="127" t="s">
        <v>1</v>
      </c>
      <c r="D1031" s="122">
        <v>527.21</v>
      </c>
      <c r="E1031" s="129">
        <f t="shared" si="35"/>
        <v>527.21</v>
      </c>
    </row>
    <row r="1032" spans="1:5">
      <c r="A1032" s="127">
        <v>7260101100</v>
      </c>
      <c r="B1032" s="128" t="s">
        <v>15310</v>
      </c>
      <c r="C1032" s="127" t="s">
        <v>1</v>
      </c>
      <c r="D1032" s="122">
        <v>621.79999999999995</v>
      </c>
      <c r="E1032" s="129">
        <f t="shared" si="35"/>
        <v>621.79999999999995</v>
      </c>
    </row>
    <row r="1033" spans="1:5">
      <c r="A1033" s="127">
        <v>7260101110</v>
      </c>
      <c r="B1033" s="128" t="s">
        <v>15311</v>
      </c>
      <c r="C1033" s="127" t="s">
        <v>1</v>
      </c>
      <c r="D1033" s="122">
        <v>583.09</v>
      </c>
      <c r="E1033" s="129">
        <f t="shared" si="35"/>
        <v>583.09</v>
      </c>
    </row>
    <row r="1034" spans="1:5">
      <c r="A1034" s="127">
        <v>7260101120</v>
      </c>
      <c r="B1034" s="128" t="s">
        <v>15312</v>
      </c>
      <c r="C1034" s="127" t="s">
        <v>1</v>
      </c>
      <c r="D1034" s="122">
        <v>588.58000000000004</v>
      </c>
      <c r="E1034" s="129">
        <f t="shared" si="35"/>
        <v>588.58000000000004</v>
      </c>
    </row>
    <row r="1035" spans="1:5">
      <c r="A1035" s="127">
        <v>7260101130</v>
      </c>
      <c r="B1035" s="128" t="s">
        <v>15313</v>
      </c>
      <c r="C1035" s="127" t="s">
        <v>1</v>
      </c>
      <c r="D1035" s="122">
        <v>377.12</v>
      </c>
      <c r="E1035" s="129">
        <f t="shared" si="35"/>
        <v>377.12</v>
      </c>
    </row>
    <row r="1036" spans="1:5">
      <c r="A1036" s="127">
        <v>7260101140</v>
      </c>
      <c r="B1036" s="128" t="s">
        <v>15314</v>
      </c>
      <c r="C1036" s="127" t="s">
        <v>1</v>
      </c>
      <c r="D1036" s="122">
        <v>452.05</v>
      </c>
      <c r="E1036" s="129">
        <f t="shared" si="35"/>
        <v>452.05</v>
      </c>
    </row>
    <row r="1037" spans="1:5">
      <c r="A1037" s="127">
        <v>7260101150</v>
      </c>
      <c r="B1037" s="128" t="s">
        <v>15315</v>
      </c>
      <c r="C1037" s="127" t="s">
        <v>1</v>
      </c>
      <c r="D1037" s="122">
        <v>426.62</v>
      </c>
      <c r="E1037" s="129">
        <f t="shared" si="35"/>
        <v>426.62</v>
      </c>
    </row>
    <row r="1038" spans="1:5">
      <c r="A1038" s="127">
        <v>7260101160</v>
      </c>
      <c r="B1038" s="128" t="s">
        <v>15316</v>
      </c>
      <c r="C1038" s="127" t="s">
        <v>1</v>
      </c>
      <c r="D1038" s="122">
        <v>431.24</v>
      </c>
      <c r="E1038" s="129">
        <f t="shared" si="35"/>
        <v>431.24</v>
      </c>
    </row>
    <row r="1039" spans="1:5">
      <c r="A1039" s="127">
        <v>7260101170</v>
      </c>
      <c r="B1039" s="128" t="s">
        <v>15317</v>
      </c>
      <c r="C1039" s="127" t="s">
        <v>1</v>
      </c>
      <c r="D1039" s="122">
        <v>427.98</v>
      </c>
      <c r="E1039" s="129">
        <f t="shared" si="35"/>
        <v>427.98</v>
      </c>
    </row>
    <row r="1040" spans="1:5">
      <c r="A1040" s="127">
        <v>7260101180</v>
      </c>
      <c r="B1040" s="128" t="s">
        <v>15318</v>
      </c>
      <c r="C1040" s="127" t="s">
        <v>1</v>
      </c>
      <c r="D1040" s="122">
        <v>506.38</v>
      </c>
      <c r="E1040" s="129">
        <f t="shared" si="35"/>
        <v>506.38</v>
      </c>
    </row>
    <row r="1041" spans="1:5">
      <c r="A1041" s="127">
        <v>7260101190</v>
      </c>
      <c r="B1041" s="128" t="s">
        <v>15319</v>
      </c>
      <c r="C1041" s="127" t="s">
        <v>1</v>
      </c>
      <c r="D1041" s="122">
        <v>478.95</v>
      </c>
      <c r="E1041" s="129">
        <f t="shared" si="35"/>
        <v>478.95</v>
      </c>
    </row>
    <row r="1042" spans="1:5">
      <c r="A1042" s="127">
        <v>7260101200</v>
      </c>
      <c r="B1042" s="128" t="s">
        <v>15320</v>
      </c>
      <c r="C1042" s="127" t="s">
        <v>1</v>
      </c>
      <c r="D1042" s="122">
        <v>483.79</v>
      </c>
      <c r="E1042" s="129">
        <f t="shared" si="35"/>
        <v>483.79</v>
      </c>
    </row>
    <row r="1043" spans="1:5">
      <c r="A1043" s="127">
        <v>7260101210</v>
      </c>
      <c r="B1043" s="128" t="s">
        <v>15321</v>
      </c>
      <c r="C1043" s="127" t="s">
        <v>1</v>
      </c>
      <c r="D1043" s="122">
        <v>450.95</v>
      </c>
      <c r="E1043" s="129">
        <f t="shared" si="35"/>
        <v>450.95</v>
      </c>
    </row>
    <row r="1044" spans="1:5">
      <c r="A1044" s="127">
        <v>7260101220</v>
      </c>
      <c r="B1044" s="128" t="s">
        <v>15322</v>
      </c>
      <c r="C1044" s="127" t="s">
        <v>1</v>
      </c>
      <c r="D1044" s="122">
        <v>529.36</v>
      </c>
      <c r="E1044" s="129">
        <f t="shared" si="35"/>
        <v>529.36</v>
      </c>
    </row>
    <row r="1045" spans="1:5">
      <c r="A1045" s="127">
        <v>7260101230</v>
      </c>
      <c r="B1045" s="128" t="s">
        <v>15323</v>
      </c>
      <c r="C1045" s="127" t="s">
        <v>1</v>
      </c>
      <c r="D1045" s="122">
        <v>501.93</v>
      </c>
      <c r="E1045" s="129">
        <f t="shared" si="35"/>
        <v>501.93</v>
      </c>
    </row>
    <row r="1046" spans="1:5">
      <c r="A1046" s="127">
        <v>7260101240</v>
      </c>
      <c r="B1046" s="128" t="s">
        <v>15324</v>
      </c>
      <c r="C1046" s="127" t="s">
        <v>1</v>
      </c>
      <c r="D1046" s="122">
        <v>506.77</v>
      </c>
      <c r="E1046" s="129">
        <f t="shared" si="35"/>
        <v>506.77</v>
      </c>
    </row>
    <row r="1047" spans="1:5">
      <c r="A1047" s="127">
        <v>7260101250</v>
      </c>
      <c r="B1047" s="128" t="s">
        <v>15325</v>
      </c>
      <c r="C1047" s="127" t="s">
        <v>1</v>
      </c>
      <c r="D1047" s="122">
        <v>486.77</v>
      </c>
      <c r="E1047" s="129">
        <f t="shared" si="35"/>
        <v>486.77</v>
      </c>
    </row>
    <row r="1048" spans="1:5">
      <c r="A1048" s="127">
        <v>7260101260</v>
      </c>
      <c r="B1048" s="128" t="s">
        <v>15326</v>
      </c>
      <c r="C1048" s="127" t="s">
        <v>1</v>
      </c>
      <c r="D1048" s="122">
        <v>573.27</v>
      </c>
      <c r="E1048" s="129">
        <f t="shared" si="35"/>
        <v>573.27</v>
      </c>
    </row>
    <row r="1049" spans="1:5">
      <c r="A1049" s="127">
        <v>7260101270</v>
      </c>
      <c r="B1049" s="128" t="s">
        <v>15327</v>
      </c>
      <c r="C1049" s="127" t="s">
        <v>1</v>
      </c>
      <c r="D1049" s="122">
        <v>540.74</v>
      </c>
      <c r="E1049" s="129">
        <f t="shared" si="35"/>
        <v>540.74</v>
      </c>
    </row>
    <row r="1050" spans="1:5">
      <c r="A1050" s="127">
        <v>7260101280</v>
      </c>
      <c r="B1050" s="128" t="s">
        <v>15328</v>
      </c>
      <c r="C1050" s="127" t="s">
        <v>1</v>
      </c>
      <c r="D1050" s="122">
        <v>545.99</v>
      </c>
      <c r="E1050" s="129">
        <f t="shared" si="35"/>
        <v>545.99</v>
      </c>
    </row>
    <row r="1051" spans="1:5">
      <c r="A1051" s="127">
        <v>7260101290</v>
      </c>
      <c r="B1051" s="128" t="s">
        <v>15329</v>
      </c>
      <c r="C1051" s="127" t="s">
        <v>1</v>
      </c>
      <c r="D1051" s="122">
        <v>512.07000000000005</v>
      </c>
      <c r="E1051" s="129">
        <f t="shared" ref="E1051:E1114" si="36">ROUND((D1051/(1+$J$1))*(1+$L$1),2)</f>
        <v>512.07000000000005</v>
      </c>
    </row>
    <row r="1052" spans="1:5">
      <c r="A1052" s="127">
        <v>7260101300</v>
      </c>
      <c r="B1052" s="128" t="s">
        <v>15330</v>
      </c>
      <c r="C1052" s="127" t="s">
        <v>1</v>
      </c>
      <c r="D1052" s="122">
        <v>598.57000000000005</v>
      </c>
      <c r="E1052" s="129">
        <f t="shared" si="36"/>
        <v>598.57000000000005</v>
      </c>
    </row>
    <row r="1053" spans="1:5">
      <c r="A1053" s="127">
        <v>7260101310</v>
      </c>
      <c r="B1053" s="128" t="s">
        <v>15331</v>
      </c>
      <c r="C1053" s="127" t="s">
        <v>1</v>
      </c>
      <c r="D1053" s="122">
        <v>565.26</v>
      </c>
      <c r="E1053" s="129">
        <f t="shared" si="36"/>
        <v>565.26</v>
      </c>
    </row>
    <row r="1054" spans="1:5">
      <c r="A1054" s="127">
        <v>7260101320</v>
      </c>
      <c r="B1054" s="128" t="s">
        <v>15332</v>
      </c>
      <c r="C1054" s="127" t="s">
        <v>1</v>
      </c>
      <c r="D1054" s="122">
        <v>570.29</v>
      </c>
      <c r="E1054" s="129">
        <f t="shared" si="36"/>
        <v>570.29</v>
      </c>
    </row>
    <row r="1055" spans="1:5">
      <c r="A1055" s="127">
        <v>7260101330</v>
      </c>
      <c r="B1055" s="128" t="s">
        <v>15333</v>
      </c>
      <c r="C1055" s="127" t="s">
        <v>1</v>
      </c>
      <c r="D1055" s="122">
        <v>555.55999999999995</v>
      </c>
      <c r="E1055" s="129">
        <f t="shared" si="36"/>
        <v>555.55999999999995</v>
      </c>
    </row>
    <row r="1056" spans="1:5">
      <c r="A1056" s="127">
        <v>7260101340</v>
      </c>
      <c r="B1056" s="128" t="s">
        <v>15334</v>
      </c>
      <c r="C1056" s="127" t="s">
        <v>1</v>
      </c>
      <c r="D1056" s="122">
        <v>650.15</v>
      </c>
      <c r="E1056" s="129">
        <f t="shared" si="36"/>
        <v>650.15</v>
      </c>
    </row>
    <row r="1057" spans="1:5">
      <c r="A1057" s="127">
        <v>7260101350</v>
      </c>
      <c r="B1057" s="128" t="s">
        <v>15335</v>
      </c>
      <c r="C1057" s="127" t="s">
        <v>1</v>
      </c>
      <c r="D1057" s="122">
        <v>611.47</v>
      </c>
      <c r="E1057" s="129">
        <f t="shared" si="36"/>
        <v>611.47</v>
      </c>
    </row>
    <row r="1058" spans="1:5">
      <c r="A1058" s="127">
        <v>7260101360</v>
      </c>
      <c r="B1058" s="128" t="s">
        <v>15336</v>
      </c>
      <c r="C1058" s="127" t="s">
        <v>1</v>
      </c>
      <c r="D1058" s="122">
        <v>616.98</v>
      </c>
      <c r="E1058" s="129">
        <f t="shared" si="36"/>
        <v>616.98</v>
      </c>
    </row>
    <row r="1059" spans="1:5">
      <c r="A1059" s="127">
        <v>7260101370</v>
      </c>
      <c r="B1059" s="128" t="s">
        <v>15337</v>
      </c>
      <c r="C1059" s="127" t="s">
        <v>1</v>
      </c>
      <c r="D1059" s="122">
        <v>588.17999999999995</v>
      </c>
      <c r="E1059" s="129">
        <f t="shared" si="36"/>
        <v>588.17999999999995</v>
      </c>
    </row>
    <row r="1060" spans="1:5">
      <c r="A1060" s="127">
        <v>7260101380</v>
      </c>
      <c r="B1060" s="128" t="s">
        <v>15338</v>
      </c>
      <c r="C1060" s="127" t="s">
        <v>1</v>
      </c>
      <c r="D1060" s="122">
        <v>682.76</v>
      </c>
      <c r="E1060" s="129">
        <f t="shared" si="36"/>
        <v>682.76</v>
      </c>
    </row>
    <row r="1061" spans="1:5">
      <c r="A1061" s="127">
        <v>7260101390</v>
      </c>
      <c r="B1061" s="128" t="s">
        <v>15339</v>
      </c>
      <c r="C1061" s="127" t="s">
        <v>1</v>
      </c>
      <c r="D1061" s="122">
        <v>644.04999999999995</v>
      </c>
      <c r="E1061" s="129">
        <f t="shared" si="36"/>
        <v>644.04999999999995</v>
      </c>
    </row>
    <row r="1062" spans="1:5">
      <c r="A1062" s="127">
        <v>7260101400</v>
      </c>
      <c r="B1062" s="128" t="s">
        <v>15340</v>
      </c>
      <c r="C1062" s="127" t="s">
        <v>1</v>
      </c>
      <c r="D1062" s="122">
        <v>649.53</v>
      </c>
      <c r="E1062" s="129">
        <f t="shared" si="36"/>
        <v>649.53</v>
      </c>
    </row>
    <row r="1063" spans="1:5">
      <c r="A1063" s="127">
        <v>7260101410</v>
      </c>
      <c r="B1063" s="128" t="s">
        <v>15341</v>
      </c>
      <c r="C1063" s="127" t="s">
        <v>1</v>
      </c>
      <c r="D1063" s="122">
        <v>468.77</v>
      </c>
      <c r="E1063" s="129">
        <f t="shared" si="36"/>
        <v>468.77</v>
      </c>
    </row>
    <row r="1064" spans="1:5">
      <c r="A1064" s="127">
        <v>7260101420</v>
      </c>
      <c r="B1064" s="128" t="s">
        <v>15342</v>
      </c>
      <c r="C1064" s="127" t="s">
        <v>1</v>
      </c>
      <c r="D1064" s="122">
        <v>543.70000000000005</v>
      </c>
      <c r="E1064" s="129">
        <f t="shared" si="36"/>
        <v>543.70000000000005</v>
      </c>
    </row>
    <row r="1065" spans="1:5">
      <c r="A1065" s="127">
        <v>7260101430</v>
      </c>
      <c r="B1065" s="128" t="s">
        <v>15343</v>
      </c>
      <c r="C1065" s="127" t="s">
        <v>1</v>
      </c>
      <c r="D1065" s="122">
        <v>518.27</v>
      </c>
      <c r="E1065" s="129">
        <f t="shared" si="36"/>
        <v>518.27</v>
      </c>
    </row>
    <row r="1066" spans="1:5">
      <c r="A1066" s="127">
        <v>7260101440</v>
      </c>
      <c r="B1066" s="128" t="s">
        <v>15344</v>
      </c>
      <c r="C1066" s="127" t="s">
        <v>1</v>
      </c>
      <c r="D1066" s="122">
        <v>522.9</v>
      </c>
      <c r="E1066" s="129">
        <f t="shared" si="36"/>
        <v>522.9</v>
      </c>
    </row>
    <row r="1067" spans="1:5">
      <c r="A1067" s="127">
        <v>7260101450</v>
      </c>
      <c r="B1067" s="128" t="s">
        <v>15345</v>
      </c>
      <c r="C1067" s="127" t="s">
        <v>1</v>
      </c>
      <c r="D1067" s="122">
        <v>519.87</v>
      </c>
      <c r="E1067" s="129">
        <f t="shared" si="36"/>
        <v>519.87</v>
      </c>
    </row>
    <row r="1068" spans="1:5">
      <c r="A1068" s="127">
        <v>7260101460</v>
      </c>
      <c r="B1068" s="128" t="s">
        <v>15346</v>
      </c>
      <c r="C1068" s="127" t="s">
        <v>1</v>
      </c>
      <c r="D1068" s="122">
        <v>598.27</v>
      </c>
      <c r="E1068" s="129">
        <f t="shared" si="36"/>
        <v>598.27</v>
      </c>
    </row>
    <row r="1069" spans="1:5">
      <c r="A1069" s="127">
        <v>7260101470</v>
      </c>
      <c r="B1069" s="128" t="s">
        <v>15347</v>
      </c>
      <c r="C1069" s="127" t="s">
        <v>1</v>
      </c>
      <c r="D1069" s="122">
        <v>570.85</v>
      </c>
      <c r="E1069" s="129">
        <f t="shared" si="36"/>
        <v>570.85</v>
      </c>
    </row>
    <row r="1070" spans="1:5">
      <c r="A1070" s="127">
        <v>7260101480</v>
      </c>
      <c r="B1070" s="128" t="s">
        <v>15348</v>
      </c>
      <c r="C1070" s="127" t="s">
        <v>1</v>
      </c>
      <c r="D1070" s="122">
        <v>575.66999999999996</v>
      </c>
      <c r="E1070" s="129">
        <f t="shared" si="36"/>
        <v>575.66999999999996</v>
      </c>
    </row>
    <row r="1071" spans="1:5">
      <c r="A1071" s="127">
        <v>7260101490</v>
      </c>
      <c r="B1071" s="128" t="s">
        <v>15349</v>
      </c>
      <c r="C1071" s="127" t="s">
        <v>1</v>
      </c>
      <c r="D1071" s="122">
        <v>543.04</v>
      </c>
      <c r="E1071" s="129">
        <f t="shared" si="36"/>
        <v>543.04</v>
      </c>
    </row>
    <row r="1072" spans="1:5">
      <c r="A1072" s="127">
        <v>7260101500</v>
      </c>
      <c r="B1072" s="128" t="s">
        <v>15350</v>
      </c>
      <c r="C1072" s="127" t="s">
        <v>1</v>
      </c>
      <c r="D1072" s="122">
        <v>621.44000000000005</v>
      </c>
      <c r="E1072" s="129">
        <f t="shared" si="36"/>
        <v>621.44000000000005</v>
      </c>
    </row>
    <row r="1073" spans="1:5">
      <c r="A1073" s="127">
        <v>7260101510</v>
      </c>
      <c r="B1073" s="128" t="s">
        <v>15351</v>
      </c>
      <c r="C1073" s="127" t="s">
        <v>1</v>
      </c>
      <c r="D1073" s="122">
        <v>594.02</v>
      </c>
      <c r="E1073" s="129">
        <f t="shared" si="36"/>
        <v>594.02</v>
      </c>
    </row>
    <row r="1074" spans="1:5">
      <c r="A1074" s="127">
        <v>7260101520</v>
      </c>
      <c r="B1074" s="128" t="s">
        <v>15352</v>
      </c>
      <c r="C1074" s="127" t="s">
        <v>1</v>
      </c>
      <c r="D1074" s="122">
        <v>598.84</v>
      </c>
      <c r="E1074" s="129">
        <f t="shared" si="36"/>
        <v>598.84</v>
      </c>
    </row>
    <row r="1075" spans="1:5">
      <c r="A1075" s="127">
        <v>7260101530</v>
      </c>
      <c r="B1075" s="128" t="s">
        <v>15353</v>
      </c>
      <c r="C1075" s="127" t="s">
        <v>1</v>
      </c>
      <c r="D1075" s="122">
        <v>579.61</v>
      </c>
      <c r="E1075" s="129">
        <f t="shared" si="36"/>
        <v>579.61</v>
      </c>
    </row>
    <row r="1076" spans="1:5">
      <c r="A1076" s="127">
        <v>7260101540</v>
      </c>
      <c r="B1076" s="128" t="s">
        <v>15354</v>
      </c>
      <c r="C1076" s="127" t="s">
        <v>1</v>
      </c>
      <c r="D1076" s="122">
        <v>666.11</v>
      </c>
      <c r="E1076" s="129">
        <f t="shared" si="36"/>
        <v>666.11</v>
      </c>
    </row>
    <row r="1077" spans="1:5">
      <c r="A1077" s="127">
        <v>7260101550</v>
      </c>
      <c r="B1077" s="128" t="s">
        <v>15355</v>
      </c>
      <c r="C1077" s="127" t="s">
        <v>1</v>
      </c>
      <c r="D1077" s="122">
        <v>633.59</v>
      </c>
      <c r="E1077" s="129">
        <f t="shared" si="36"/>
        <v>633.59</v>
      </c>
    </row>
    <row r="1078" spans="1:5">
      <c r="A1078" s="127">
        <v>7260101560</v>
      </c>
      <c r="B1078" s="128" t="s">
        <v>15356</v>
      </c>
      <c r="C1078" s="127" t="s">
        <v>1</v>
      </c>
      <c r="D1078" s="122">
        <v>638.84</v>
      </c>
      <c r="E1078" s="129">
        <f t="shared" si="36"/>
        <v>638.84</v>
      </c>
    </row>
    <row r="1079" spans="1:5">
      <c r="A1079" s="127">
        <v>7260101570</v>
      </c>
      <c r="B1079" s="128" t="s">
        <v>15357</v>
      </c>
      <c r="C1079" s="127" t="s">
        <v>1</v>
      </c>
      <c r="D1079" s="122">
        <v>605.78</v>
      </c>
      <c r="E1079" s="129">
        <f t="shared" si="36"/>
        <v>605.78</v>
      </c>
    </row>
    <row r="1080" spans="1:5">
      <c r="A1080" s="127">
        <v>7260101580</v>
      </c>
      <c r="B1080" s="128" t="s">
        <v>15358</v>
      </c>
      <c r="C1080" s="127" t="s">
        <v>1</v>
      </c>
      <c r="D1080" s="122">
        <v>692.28</v>
      </c>
      <c r="E1080" s="129">
        <f t="shared" si="36"/>
        <v>692.28</v>
      </c>
    </row>
    <row r="1081" spans="1:5">
      <c r="A1081" s="127">
        <v>7260101590</v>
      </c>
      <c r="B1081" s="128" t="s">
        <v>15359</v>
      </c>
      <c r="C1081" s="127" t="s">
        <v>1</v>
      </c>
      <c r="D1081" s="122">
        <v>658.98</v>
      </c>
      <c r="E1081" s="129">
        <f t="shared" si="36"/>
        <v>658.98</v>
      </c>
    </row>
    <row r="1082" spans="1:5">
      <c r="A1082" s="127">
        <v>7260101600</v>
      </c>
      <c r="B1082" s="128" t="s">
        <v>15360</v>
      </c>
      <c r="C1082" s="127" t="s">
        <v>1</v>
      </c>
      <c r="D1082" s="122">
        <v>664.01</v>
      </c>
      <c r="E1082" s="129">
        <f t="shared" si="36"/>
        <v>664.01</v>
      </c>
    </row>
    <row r="1083" spans="1:5">
      <c r="A1083" s="127">
        <v>7260101610</v>
      </c>
      <c r="B1083" s="128" t="s">
        <v>15361</v>
      </c>
      <c r="C1083" s="127" t="s">
        <v>1</v>
      </c>
      <c r="D1083" s="122">
        <v>653.03</v>
      </c>
      <c r="E1083" s="129">
        <f t="shared" si="36"/>
        <v>653.03</v>
      </c>
    </row>
    <row r="1084" spans="1:5">
      <c r="A1084" s="127">
        <v>7260101620</v>
      </c>
      <c r="B1084" s="128" t="s">
        <v>15362</v>
      </c>
      <c r="C1084" s="127" t="s">
        <v>1</v>
      </c>
      <c r="D1084" s="122">
        <v>747.61</v>
      </c>
      <c r="E1084" s="129">
        <f t="shared" si="36"/>
        <v>747.61</v>
      </c>
    </row>
    <row r="1085" spans="1:5">
      <c r="A1085" s="127">
        <v>7260101630</v>
      </c>
      <c r="B1085" s="128" t="s">
        <v>15363</v>
      </c>
      <c r="C1085" s="127" t="s">
        <v>1</v>
      </c>
      <c r="D1085" s="122">
        <v>708.93</v>
      </c>
      <c r="E1085" s="129">
        <f t="shared" si="36"/>
        <v>708.93</v>
      </c>
    </row>
    <row r="1086" spans="1:5">
      <c r="A1086" s="127">
        <v>7260101640</v>
      </c>
      <c r="B1086" s="128" t="s">
        <v>15364</v>
      </c>
      <c r="C1086" s="127" t="s">
        <v>1</v>
      </c>
      <c r="D1086" s="122">
        <v>714.44</v>
      </c>
      <c r="E1086" s="129">
        <f t="shared" si="36"/>
        <v>714.44</v>
      </c>
    </row>
    <row r="1087" spans="1:5">
      <c r="A1087" s="127">
        <v>7260101650</v>
      </c>
      <c r="B1087" s="128" t="s">
        <v>15365</v>
      </c>
      <c r="C1087" s="127" t="s">
        <v>1</v>
      </c>
      <c r="D1087" s="122">
        <v>680.45</v>
      </c>
      <c r="E1087" s="129">
        <f t="shared" si="36"/>
        <v>680.45</v>
      </c>
    </row>
    <row r="1088" spans="1:5">
      <c r="A1088" s="127">
        <v>7260101660</v>
      </c>
      <c r="B1088" s="128" t="s">
        <v>15366</v>
      </c>
      <c r="C1088" s="127" t="s">
        <v>1</v>
      </c>
      <c r="D1088" s="122">
        <v>775.03</v>
      </c>
      <c r="E1088" s="129">
        <f t="shared" si="36"/>
        <v>775.03</v>
      </c>
    </row>
    <row r="1089" spans="1:5">
      <c r="A1089" s="127">
        <v>7260101670</v>
      </c>
      <c r="B1089" s="128" t="s">
        <v>15367</v>
      </c>
      <c r="C1089" s="127" t="s">
        <v>1</v>
      </c>
      <c r="D1089" s="122">
        <v>736.32</v>
      </c>
      <c r="E1089" s="129">
        <f t="shared" si="36"/>
        <v>736.32</v>
      </c>
    </row>
    <row r="1090" spans="1:5">
      <c r="A1090" s="127">
        <v>7260101680</v>
      </c>
      <c r="B1090" s="128" t="s">
        <v>15368</v>
      </c>
      <c r="C1090" s="127" t="s">
        <v>1</v>
      </c>
      <c r="D1090" s="122">
        <v>741.8</v>
      </c>
      <c r="E1090" s="129">
        <f t="shared" si="36"/>
        <v>741.8</v>
      </c>
    </row>
    <row r="1091" spans="1:5">
      <c r="A1091" s="127">
        <v>7260200040</v>
      </c>
      <c r="B1091" s="128" t="s">
        <v>15369</v>
      </c>
      <c r="C1091" s="127" t="s">
        <v>1</v>
      </c>
      <c r="D1091" s="122">
        <v>418.7</v>
      </c>
      <c r="E1091" s="129">
        <f t="shared" si="36"/>
        <v>418.7</v>
      </c>
    </row>
    <row r="1092" spans="1:5">
      <c r="A1092" s="127">
        <v>7260200320</v>
      </c>
      <c r="B1092" s="128" t="s">
        <v>15370</v>
      </c>
      <c r="C1092" s="127" t="s">
        <v>1</v>
      </c>
      <c r="D1092" s="122">
        <v>520.19000000000005</v>
      </c>
      <c r="E1092" s="129">
        <f t="shared" si="36"/>
        <v>520.19000000000005</v>
      </c>
    </row>
    <row r="1093" spans="1:5">
      <c r="A1093" s="127">
        <v>7260250010</v>
      </c>
      <c r="B1093" s="128" t="s">
        <v>15371</v>
      </c>
      <c r="C1093" s="127" t="s">
        <v>1</v>
      </c>
      <c r="D1093" s="122">
        <v>63.64</v>
      </c>
      <c r="E1093" s="129">
        <f t="shared" si="36"/>
        <v>63.64</v>
      </c>
    </row>
    <row r="1094" spans="1:5">
      <c r="A1094" s="127">
        <v>7260250040</v>
      </c>
      <c r="B1094" s="128" t="s">
        <v>15372</v>
      </c>
      <c r="C1094" s="127" t="s">
        <v>1</v>
      </c>
      <c r="D1094" s="122">
        <v>117.77</v>
      </c>
      <c r="E1094" s="129">
        <f t="shared" si="36"/>
        <v>117.77</v>
      </c>
    </row>
    <row r="1095" spans="1:5">
      <c r="A1095" s="127">
        <v>7260250080</v>
      </c>
      <c r="B1095" s="128" t="s">
        <v>15373</v>
      </c>
      <c r="C1095" s="127" t="s">
        <v>1</v>
      </c>
      <c r="D1095" s="122">
        <v>169.21</v>
      </c>
      <c r="E1095" s="129">
        <f t="shared" si="36"/>
        <v>169.21</v>
      </c>
    </row>
    <row r="1096" spans="1:5">
      <c r="A1096" s="127">
        <v>7260250320</v>
      </c>
      <c r="B1096" s="128" t="s">
        <v>15374</v>
      </c>
      <c r="C1096" s="127" t="s">
        <v>1</v>
      </c>
      <c r="D1096" s="122">
        <v>119.16</v>
      </c>
      <c r="E1096" s="129">
        <f t="shared" si="36"/>
        <v>119.16</v>
      </c>
    </row>
    <row r="1097" spans="1:5">
      <c r="A1097" s="127">
        <v>7260250360</v>
      </c>
      <c r="B1097" s="128" t="s">
        <v>15375</v>
      </c>
      <c r="C1097" s="127" t="s">
        <v>1</v>
      </c>
      <c r="D1097" s="122">
        <v>170.67</v>
      </c>
      <c r="E1097" s="129">
        <f t="shared" si="36"/>
        <v>170.67</v>
      </c>
    </row>
    <row r="1098" spans="1:5">
      <c r="A1098" s="127">
        <v>7260300010</v>
      </c>
      <c r="B1098" s="128" t="s">
        <v>15376</v>
      </c>
      <c r="C1098" s="127" t="s">
        <v>1</v>
      </c>
      <c r="D1098" s="122">
        <v>470.25</v>
      </c>
      <c r="E1098" s="129">
        <f t="shared" si="36"/>
        <v>470.25</v>
      </c>
    </row>
    <row r="1099" spans="1:5">
      <c r="A1099" s="127">
        <v>7260300020</v>
      </c>
      <c r="B1099" s="128" t="s">
        <v>15377</v>
      </c>
      <c r="C1099" s="127" t="s">
        <v>1</v>
      </c>
      <c r="D1099" s="122">
        <v>545.16999999999996</v>
      </c>
      <c r="E1099" s="129">
        <f t="shared" si="36"/>
        <v>545.16999999999996</v>
      </c>
    </row>
    <row r="1100" spans="1:5">
      <c r="A1100" s="127">
        <v>7260300030</v>
      </c>
      <c r="B1100" s="128" t="s">
        <v>15378</v>
      </c>
      <c r="C1100" s="127" t="s">
        <v>1</v>
      </c>
      <c r="D1100" s="122">
        <v>519.75</v>
      </c>
      <c r="E1100" s="129">
        <f t="shared" si="36"/>
        <v>519.75</v>
      </c>
    </row>
    <row r="1101" spans="1:5">
      <c r="A1101" s="127">
        <v>7260300040</v>
      </c>
      <c r="B1101" s="128" t="s">
        <v>15379</v>
      </c>
      <c r="C1101" s="127" t="s">
        <v>1</v>
      </c>
      <c r="D1101" s="122">
        <v>524.37</v>
      </c>
      <c r="E1101" s="129">
        <f t="shared" si="36"/>
        <v>524.37</v>
      </c>
    </row>
    <row r="1102" spans="1:5">
      <c r="A1102" s="127">
        <v>7260300050</v>
      </c>
      <c r="B1102" s="128" t="s">
        <v>15380</v>
      </c>
      <c r="C1102" s="127" t="s">
        <v>1</v>
      </c>
      <c r="D1102" s="122">
        <v>520.23</v>
      </c>
      <c r="E1102" s="129">
        <f t="shared" si="36"/>
        <v>520.23</v>
      </c>
    </row>
    <row r="1103" spans="1:5">
      <c r="A1103" s="127">
        <v>7260300060</v>
      </c>
      <c r="B1103" s="128" t="s">
        <v>15381</v>
      </c>
      <c r="C1103" s="127" t="s">
        <v>1</v>
      </c>
      <c r="D1103" s="122">
        <v>598.63</v>
      </c>
      <c r="E1103" s="129">
        <f t="shared" si="36"/>
        <v>598.63</v>
      </c>
    </row>
    <row r="1104" spans="1:5">
      <c r="A1104" s="127">
        <v>7260300070</v>
      </c>
      <c r="B1104" s="128" t="s">
        <v>15382</v>
      </c>
      <c r="C1104" s="127" t="s">
        <v>1</v>
      </c>
      <c r="D1104" s="122">
        <v>571.22</v>
      </c>
      <c r="E1104" s="129">
        <f t="shared" si="36"/>
        <v>571.22</v>
      </c>
    </row>
    <row r="1105" spans="1:5">
      <c r="A1105" s="127">
        <v>7260300080</v>
      </c>
      <c r="B1105" s="128" t="s">
        <v>15383</v>
      </c>
      <c r="C1105" s="127" t="s">
        <v>1</v>
      </c>
      <c r="D1105" s="122">
        <v>576.04</v>
      </c>
      <c r="E1105" s="129">
        <f t="shared" si="36"/>
        <v>576.04</v>
      </c>
    </row>
    <row r="1106" spans="1:5">
      <c r="A1106" s="127">
        <v>7260300090</v>
      </c>
      <c r="B1106" s="128" t="s">
        <v>15384</v>
      </c>
      <c r="C1106" s="127" t="s">
        <v>1</v>
      </c>
      <c r="D1106" s="122">
        <v>543.12</v>
      </c>
      <c r="E1106" s="129">
        <f t="shared" si="36"/>
        <v>543.12</v>
      </c>
    </row>
    <row r="1107" spans="1:5">
      <c r="A1107" s="127">
        <v>7260300100</v>
      </c>
      <c r="B1107" s="128" t="s">
        <v>15385</v>
      </c>
      <c r="C1107" s="127" t="s">
        <v>1</v>
      </c>
      <c r="D1107" s="122">
        <v>621.53</v>
      </c>
      <c r="E1107" s="129">
        <f t="shared" si="36"/>
        <v>621.53</v>
      </c>
    </row>
    <row r="1108" spans="1:5">
      <c r="A1108" s="127">
        <v>7260300110</v>
      </c>
      <c r="B1108" s="128" t="s">
        <v>15386</v>
      </c>
      <c r="C1108" s="127" t="s">
        <v>1</v>
      </c>
      <c r="D1108" s="122">
        <v>594.12</v>
      </c>
      <c r="E1108" s="129">
        <f t="shared" si="36"/>
        <v>594.12</v>
      </c>
    </row>
    <row r="1109" spans="1:5">
      <c r="A1109" s="127">
        <v>7260300120</v>
      </c>
      <c r="B1109" s="128" t="s">
        <v>15387</v>
      </c>
      <c r="C1109" s="127" t="s">
        <v>1</v>
      </c>
      <c r="D1109" s="122">
        <v>598.94000000000005</v>
      </c>
      <c r="E1109" s="129">
        <f t="shared" si="36"/>
        <v>598.94000000000005</v>
      </c>
    </row>
    <row r="1110" spans="1:5">
      <c r="A1110" s="127">
        <v>7260300130</v>
      </c>
      <c r="B1110" s="128" t="s">
        <v>15388</v>
      </c>
      <c r="C1110" s="127" t="s">
        <v>1</v>
      </c>
      <c r="D1110" s="122">
        <v>577.34</v>
      </c>
      <c r="E1110" s="129">
        <f t="shared" si="36"/>
        <v>577.34</v>
      </c>
    </row>
    <row r="1111" spans="1:5">
      <c r="A1111" s="127">
        <v>7260300140</v>
      </c>
      <c r="B1111" s="128" t="s">
        <v>15389</v>
      </c>
      <c r="C1111" s="127" t="s">
        <v>1</v>
      </c>
      <c r="D1111" s="122">
        <v>663.84</v>
      </c>
      <c r="E1111" s="129">
        <f t="shared" si="36"/>
        <v>663.84</v>
      </c>
    </row>
    <row r="1112" spans="1:5">
      <c r="A1112" s="127">
        <v>7260300150</v>
      </c>
      <c r="B1112" s="128" t="s">
        <v>15390</v>
      </c>
      <c r="C1112" s="127" t="s">
        <v>1</v>
      </c>
      <c r="D1112" s="122">
        <v>631.30999999999995</v>
      </c>
      <c r="E1112" s="129">
        <f t="shared" si="36"/>
        <v>631.30999999999995</v>
      </c>
    </row>
    <row r="1113" spans="1:5">
      <c r="A1113" s="127">
        <v>7260300160</v>
      </c>
      <c r="B1113" s="128" t="s">
        <v>15391</v>
      </c>
      <c r="C1113" s="127" t="s">
        <v>1</v>
      </c>
      <c r="D1113" s="122">
        <v>636.55999999999995</v>
      </c>
      <c r="E1113" s="129">
        <f t="shared" si="36"/>
        <v>636.55999999999995</v>
      </c>
    </row>
    <row r="1114" spans="1:5">
      <c r="A1114" s="127">
        <v>7260300170</v>
      </c>
      <c r="B1114" s="128" t="s">
        <v>15392</v>
      </c>
      <c r="C1114" s="127" t="s">
        <v>1</v>
      </c>
      <c r="D1114" s="122">
        <v>602.29999999999995</v>
      </c>
      <c r="E1114" s="129">
        <f t="shared" si="36"/>
        <v>602.29999999999995</v>
      </c>
    </row>
    <row r="1115" spans="1:5">
      <c r="A1115" s="127">
        <v>7260300180</v>
      </c>
      <c r="B1115" s="128" t="s">
        <v>15393</v>
      </c>
      <c r="C1115" s="127" t="s">
        <v>1</v>
      </c>
      <c r="D1115" s="122">
        <v>688.8</v>
      </c>
      <c r="E1115" s="129">
        <f t="shared" ref="E1115:E1178" si="37">ROUND((D1115/(1+$J$1))*(1+$L$1),2)</f>
        <v>688.8</v>
      </c>
    </row>
    <row r="1116" spans="1:5">
      <c r="A1116" s="127">
        <v>7260300190</v>
      </c>
      <c r="B1116" s="128" t="s">
        <v>15394</v>
      </c>
      <c r="C1116" s="127" t="s">
        <v>1</v>
      </c>
      <c r="D1116" s="122">
        <v>655.49</v>
      </c>
      <c r="E1116" s="129">
        <f t="shared" si="37"/>
        <v>655.49</v>
      </c>
    </row>
    <row r="1117" spans="1:5">
      <c r="A1117" s="127">
        <v>7260300200</v>
      </c>
      <c r="B1117" s="128" t="s">
        <v>15395</v>
      </c>
      <c r="C1117" s="127" t="s">
        <v>1</v>
      </c>
      <c r="D1117" s="122">
        <v>660.52</v>
      </c>
      <c r="E1117" s="129">
        <f t="shared" si="37"/>
        <v>660.52</v>
      </c>
    </row>
    <row r="1118" spans="1:5">
      <c r="A1118" s="127">
        <v>7260300210</v>
      </c>
      <c r="B1118" s="128" t="s">
        <v>15396</v>
      </c>
      <c r="C1118" s="127" t="s">
        <v>1</v>
      </c>
      <c r="D1118" s="122">
        <v>643.39</v>
      </c>
      <c r="E1118" s="129">
        <f t="shared" si="37"/>
        <v>643.39</v>
      </c>
    </row>
    <row r="1119" spans="1:5">
      <c r="A1119" s="127">
        <v>7260300220</v>
      </c>
      <c r="B1119" s="128" t="s">
        <v>15397</v>
      </c>
      <c r="C1119" s="127" t="s">
        <v>1</v>
      </c>
      <c r="D1119" s="122">
        <v>737.97</v>
      </c>
      <c r="E1119" s="129">
        <f t="shared" si="37"/>
        <v>737.97</v>
      </c>
    </row>
    <row r="1120" spans="1:5">
      <c r="A1120" s="127">
        <v>7260300230</v>
      </c>
      <c r="B1120" s="128" t="s">
        <v>15398</v>
      </c>
      <c r="C1120" s="127" t="s">
        <v>1</v>
      </c>
      <c r="D1120" s="122">
        <v>699.3</v>
      </c>
      <c r="E1120" s="129">
        <f t="shared" si="37"/>
        <v>699.3</v>
      </c>
    </row>
    <row r="1121" spans="1:5">
      <c r="A1121" s="127">
        <v>7260300240</v>
      </c>
      <c r="B1121" s="128" t="s">
        <v>15399</v>
      </c>
      <c r="C1121" s="127" t="s">
        <v>1</v>
      </c>
      <c r="D1121" s="122">
        <v>704.81</v>
      </c>
      <c r="E1121" s="129">
        <f t="shared" si="37"/>
        <v>704.81</v>
      </c>
    </row>
    <row r="1122" spans="1:5">
      <c r="A1122" s="127">
        <v>7260300250</v>
      </c>
      <c r="B1122" s="128" t="s">
        <v>15400</v>
      </c>
      <c r="C1122" s="127" t="s">
        <v>1</v>
      </c>
      <c r="D1122" s="122">
        <v>672.55</v>
      </c>
      <c r="E1122" s="129">
        <f t="shared" si="37"/>
        <v>672.55</v>
      </c>
    </row>
    <row r="1123" spans="1:5">
      <c r="A1123" s="127">
        <v>7260300260</v>
      </c>
      <c r="B1123" s="128" t="s">
        <v>15401</v>
      </c>
      <c r="C1123" s="127" t="s">
        <v>1</v>
      </c>
      <c r="D1123" s="122">
        <v>767.13</v>
      </c>
      <c r="E1123" s="129">
        <f t="shared" si="37"/>
        <v>767.13</v>
      </c>
    </row>
    <row r="1124" spans="1:5">
      <c r="A1124" s="127">
        <v>7260300270</v>
      </c>
      <c r="B1124" s="128" t="s">
        <v>15402</v>
      </c>
      <c r="C1124" s="127" t="s">
        <v>1</v>
      </c>
      <c r="D1124" s="122">
        <v>728.43</v>
      </c>
      <c r="E1124" s="129">
        <f t="shared" si="37"/>
        <v>728.43</v>
      </c>
    </row>
    <row r="1125" spans="1:5">
      <c r="A1125" s="127">
        <v>7260300280</v>
      </c>
      <c r="B1125" s="128" t="s">
        <v>15403</v>
      </c>
      <c r="C1125" s="127" t="s">
        <v>1</v>
      </c>
      <c r="D1125" s="122">
        <v>733.91</v>
      </c>
      <c r="E1125" s="129">
        <f t="shared" si="37"/>
        <v>733.91</v>
      </c>
    </row>
    <row r="1126" spans="1:5">
      <c r="A1126" s="127">
        <v>7260300290</v>
      </c>
      <c r="B1126" s="128" t="s">
        <v>15404</v>
      </c>
      <c r="C1126" s="127" t="s">
        <v>1</v>
      </c>
      <c r="D1126" s="122">
        <v>573.79</v>
      </c>
      <c r="E1126" s="129">
        <f t="shared" si="37"/>
        <v>573.79</v>
      </c>
    </row>
    <row r="1127" spans="1:5">
      <c r="A1127" s="127">
        <v>7260300300</v>
      </c>
      <c r="B1127" s="128" t="s">
        <v>15405</v>
      </c>
      <c r="C1127" s="127" t="s">
        <v>1</v>
      </c>
      <c r="D1127" s="122">
        <v>648.71</v>
      </c>
      <c r="E1127" s="129">
        <f t="shared" si="37"/>
        <v>648.71</v>
      </c>
    </row>
    <row r="1128" spans="1:5">
      <c r="A1128" s="127">
        <v>7260300310</v>
      </c>
      <c r="B1128" s="128" t="s">
        <v>15406</v>
      </c>
      <c r="C1128" s="127" t="s">
        <v>1</v>
      </c>
      <c r="D1128" s="122">
        <v>623.29</v>
      </c>
      <c r="E1128" s="129">
        <f t="shared" si="37"/>
        <v>623.29</v>
      </c>
    </row>
    <row r="1129" spans="1:5">
      <c r="A1129" s="127">
        <v>7260300320</v>
      </c>
      <c r="B1129" s="128" t="s">
        <v>15407</v>
      </c>
      <c r="C1129" s="127" t="s">
        <v>1</v>
      </c>
      <c r="D1129" s="122">
        <v>627.91</v>
      </c>
      <c r="E1129" s="129">
        <f t="shared" si="37"/>
        <v>627.91</v>
      </c>
    </row>
    <row r="1130" spans="1:5">
      <c r="A1130" s="127">
        <v>7260300330</v>
      </c>
      <c r="B1130" s="128" t="s">
        <v>15408</v>
      </c>
      <c r="C1130" s="127" t="s">
        <v>1</v>
      </c>
      <c r="D1130" s="122">
        <v>624.02</v>
      </c>
      <c r="E1130" s="129">
        <f t="shared" si="37"/>
        <v>624.02</v>
      </c>
    </row>
    <row r="1131" spans="1:5">
      <c r="A1131" s="127">
        <v>7260300340</v>
      </c>
      <c r="B1131" s="128" t="s">
        <v>15409</v>
      </c>
      <c r="C1131" s="127" t="s">
        <v>1</v>
      </c>
      <c r="D1131" s="122">
        <v>702.43</v>
      </c>
      <c r="E1131" s="129">
        <f t="shared" si="37"/>
        <v>702.43</v>
      </c>
    </row>
    <row r="1132" spans="1:5">
      <c r="A1132" s="127">
        <v>7260300350</v>
      </c>
      <c r="B1132" s="128" t="s">
        <v>15410</v>
      </c>
      <c r="C1132" s="127" t="s">
        <v>1</v>
      </c>
      <c r="D1132" s="122">
        <v>675.01</v>
      </c>
      <c r="E1132" s="129">
        <f t="shared" si="37"/>
        <v>675.01</v>
      </c>
    </row>
    <row r="1133" spans="1:5">
      <c r="A1133" s="127">
        <v>7260300360</v>
      </c>
      <c r="B1133" s="128" t="s">
        <v>15411</v>
      </c>
      <c r="C1133" s="127" t="s">
        <v>1</v>
      </c>
      <c r="D1133" s="122">
        <v>679.84</v>
      </c>
      <c r="E1133" s="129">
        <f t="shared" si="37"/>
        <v>679.84</v>
      </c>
    </row>
    <row r="1134" spans="1:5">
      <c r="A1134" s="127">
        <v>7260300370</v>
      </c>
      <c r="B1134" s="128" t="s">
        <v>15412</v>
      </c>
      <c r="C1134" s="127" t="s">
        <v>1</v>
      </c>
      <c r="D1134" s="122">
        <v>646.91999999999996</v>
      </c>
      <c r="E1134" s="129">
        <f t="shared" si="37"/>
        <v>646.91999999999996</v>
      </c>
    </row>
    <row r="1135" spans="1:5">
      <c r="A1135" s="127">
        <v>7260300380</v>
      </c>
      <c r="B1135" s="128" t="s">
        <v>15413</v>
      </c>
      <c r="C1135" s="127" t="s">
        <v>1</v>
      </c>
      <c r="D1135" s="122">
        <v>725.32</v>
      </c>
      <c r="E1135" s="129">
        <f t="shared" si="37"/>
        <v>725.32</v>
      </c>
    </row>
    <row r="1136" spans="1:5">
      <c r="A1136" s="127">
        <v>7260300390</v>
      </c>
      <c r="B1136" s="128" t="s">
        <v>15414</v>
      </c>
      <c r="C1136" s="127" t="s">
        <v>1</v>
      </c>
      <c r="D1136" s="122">
        <v>697.9</v>
      </c>
      <c r="E1136" s="129">
        <f t="shared" si="37"/>
        <v>697.9</v>
      </c>
    </row>
    <row r="1137" spans="1:5">
      <c r="A1137" s="127">
        <v>7260300400</v>
      </c>
      <c r="B1137" s="128" t="s">
        <v>15415</v>
      </c>
      <c r="C1137" s="127" t="s">
        <v>1</v>
      </c>
      <c r="D1137" s="122">
        <v>702.73</v>
      </c>
      <c r="E1137" s="129">
        <f t="shared" si="37"/>
        <v>702.73</v>
      </c>
    </row>
    <row r="1138" spans="1:5">
      <c r="A1138" s="127">
        <v>7260300410</v>
      </c>
      <c r="B1138" s="128" t="s">
        <v>15416</v>
      </c>
      <c r="C1138" s="127" t="s">
        <v>1</v>
      </c>
      <c r="D1138" s="122">
        <v>681.52</v>
      </c>
      <c r="E1138" s="129">
        <f t="shared" si="37"/>
        <v>681.52</v>
      </c>
    </row>
    <row r="1139" spans="1:5">
      <c r="A1139" s="127">
        <v>7260300420</v>
      </c>
      <c r="B1139" s="128" t="s">
        <v>15417</v>
      </c>
      <c r="C1139" s="127" t="s">
        <v>1</v>
      </c>
      <c r="D1139" s="122">
        <v>768.01</v>
      </c>
      <c r="E1139" s="129">
        <f t="shared" si="37"/>
        <v>768.01</v>
      </c>
    </row>
    <row r="1140" spans="1:5">
      <c r="A1140" s="127">
        <v>7260300430</v>
      </c>
      <c r="B1140" s="128" t="s">
        <v>15418</v>
      </c>
      <c r="C1140" s="127" t="s">
        <v>1</v>
      </c>
      <c r="D1140" s="122">
        <v>735.48</v>
      </c>
      <c r="E1140" s="129">
        <f t="shared" si="37"/>
        <v>735.48</v>
      </c>
    </row>
    <row r="1141" spans="1:5">
      <c r="A1141" s="127">
        <v>7260300440</v>
      </c>
      <c r="B1141" s="128" t="s">
        <v>15419</v>
      </c>
      <c r="C1141" s="127" t="s">
        <v>1</v>
      </c>
      <c r="D1141" s="122">
        <v>740.73</v>
      </c>
      <c r="E1141" s="129">
        <f t="shared" si="37"/>
        <v>740.73</v>
      </c>
    </row>
    <row r="1142" spans="1:5">
      <c r="A1142" s="127">
        <v>7260300450</v>
      </c>
      <c r="B1142" s="128" t="s">
        <v>15420</v>
      </c>
      <c r="C1142" s="127" t="s">
        <v>1</v>
      </c>
      <c r="D1142" s="122">
        <v>706.48</v>
      </c>
      <c r="E1142" s="129">
        <f t="shared" si="37"/>
        <v>706.48</v>
      </c>
    </row>
    <row r="1143" spans="1:5">
      <c r="A1143" s="127">
        <v>7260300460</v>
      </c>
      <c r="B1143" s="128" t="s">
        <v>15421</v>
      </c>
      <c r="C1143" s="127" t="s">
        <v>1</v>
      </c>
      <c r="D1143" s="122">
        <v>792.97</v>
      </c>
      <c r="E1143" s="129">
        <f t="shared" si="37"/>
        <v>792.97</v>
      </c>
    </row>
    <row r="1144" spans="1:5">
      <c r="A1144" s="127">
        <v>7260300470</v>
      </c>
      <c r="B1144" s="128" t="s">
        <v>15422</v>
      </c>
      <c r="C1144" s="127" t="s">
        <v>1</v>
      </c>
      <c r="D1144" s="122">
        <v>759.66</v>
      </c>
      <c r="E1144" s="129">
        <f t="shared" si="37"/>
        <v>759.66</v>
      </c>
    </row>
    <row r="1145" spans="1:5">
      <c r="A1145" s="127">
        <v>7260300480</v>
      </c>
      <c r="B1145" s="128" t="s">
        <v>15423</v>
      </c>
      <c r="C1145" s="127" t="s">
        <v>1</v>
      </c>
      <c r="D1145" s="122">
        <v>764.69</v>
      </c>
      <c r="E1145" s="129">
        <f t="shared" si="37"/>
        <v>764.69</v>
      </c>
    </row>
    <row r="1146" spans="1:5">
      <c r="A1146" s="127">
        <v>7260300490</v>
      </c>
      <c r="B1146" s="128" t="s">
        <v>15424</v>
      </c>
      <c r="C1146" s="127" t="s">
        <v>1</v>
      </c>
      <c r="D1146" s="122">
        <v>747.96</v>
      </c>
      <c r="E1146" s="129">
        <f t="shared" si="37"/>
        <v>747.96</v>
      </c>
    </row>
    <row r="1147" spans="1:5">
      <c r="A1147" s="127">
        <v>7260300500</v>
      </c>
      <c r="B1147" s="128" t="s">
        <v>15425</v>
      </c>
      <c r="C1147" s="127" t="s">
        <v>1</v>
      </c>
      <c r="D1147" s="122">
        <v>842.54</v>
      </c>
      <c r="E1147" s="129">
        <f t="shared" si="37"/>
        <v>842.54</v>
      </c>
    </row>
    <row r="1148" spans="1:5">
      <c r="A1148" s="127">
        <v>7260300510</v>
      </c>
      <c r="B1148" s="128" t="s">
        <v>15426</v>
      </c>
      <c r="C1148" s="127" t="s">
        <v>1</v>
      </c>
      <c r="D1148" s="122">
        <v>803.87</v>
      </c>
      <c r="E1148" s="129">
        <f t="shared" si="37"/>
        <v>803.87</v>
      </c>
    </row>
    <row r="1149" spans="1:5">
      <c r="A1149" s="127">
        <v>7260300520</v>
      </c>
      <c r="B1149" s="128" t="s">
        <v>15427</v>
      </c>
      <c r="C1149" s="127" t="s">
        <v>1</v>
      </c>
      <c r="D1149" s="122">
        <v>809.37</v>
      </c>
      <c r="E1149" s="129">
        <f t="shared" si="37"/>
        <v>809.37</v>
      </c>
    </row>
    <row r="1150" spans="1:5">
      <c r="A1150" s="127">
        <v>7260300530</v>
      </c>
      <c r="B1150" s="128" t="s">
        <v>15428</v>
      </c>
      <c r="C1150" s="127" t="s">
        <v>1</v>
      </c>
      <c r="D1150" s="122">
        <v>777.12</v>
      </c>
      <c r="E1150" s="129">
        <f t="shared" si="37"/>
        <v>777.12</v>
      </c>
    </row>
    <row r="1151" spans="1:5">
      <c r="A1151" s="127">
        <v>7260300540</v>
      </c>
      <c r="B1151" s="128" t="s">
        <v>15429</v>
      </c>
      <c r="C1151" s="127" t="s">
        <v>1</v>
      </c>
      <c r="D1151" s="122">
        <v>871.7</v>
      </c>
      <c r="E1151" s="129">
        <f t="shared" si="37"/>
        <v>871.7</v>
      </c>
    </row>
    <row r="1152" spans="1:5">
      <c r="A1152" s="127">
        <v>7260300550</v>
      </c>
      <c r="B1152" s="128" t="s">
        <v>15430</v>
      </c>
      <c r="C1152" s="127" t="s">
        <v>1</v>
      </c>
      <c r="D1152" s="122">
        <v>833</v>
      </c>
      <c r="E1152" s="129">
        <f t="shared" si="37"/>
        <v>833</v>
      </c>
    </row>
    <row r="1153" spans="1:5">
      <c r="A1153" s="127">
        <v>7260300560</v>
      </c>
      <c r="B1153" s="128" t="s">
        <v>15431</v>
      </c>
      <c r="C1153" s="127" t="s">
        <v>1</v>
      </c>
      <c r="D1153" s="122">
        <v>838.47</v>
      </c>
      <c r="E1153" s="129">
        <f t="shared" si="37"/>
        <v>838.47</v>
      </c>
    </row>
    <row r="1154" spans="1:5">
      <c r="A1154" s="127">
        <v>7260300570</v>
      </c>
      <c r="B1154" s="128" t="s">
        <v>15432</v>
      </c>
      <c r="C1154" s="127" t="s">
        <v>1</v>
      </c>
      <c r="D1154" s="122">
        <v>665.09</v>
      </c>
      <c r="E1154" s="129">
        <f t="shared" si="37"/>
        <v>665.09</v>
      </c>
    </row>
    <row r="1155" spans="1:5">
      <c r="A1155" s="127">
        <v>7260300580</v>
      </c>
      <c r="B1155" s="128" t="s">
        <v>15433</v>
      </c>
      <c r="C1155" s="127" t="s">
        <v>1</v>
      </c>
      <c r="D1155" s="122">
        <v>740.02</v>
      </c>
      <c r="E1155" s="129">
        <f t="shared" si="37"/>
        <v>740.02</v>
      </c>
    </row>
    <row r="1156" spans="1:5">
      <c r="A1156" s="127">
        <v>7260300590</v>
      </c>
      <c r="B1156" s="128" t="s">
        <v>15434</v>
      </c>
      <c r="C1156" s="127" t="s">
        <v>1</v>
      </c>
      <c r="D1156" s="122">
        <v>714.59</v>
      </c>
      <c r="E1156" s="129">
        <f t="shared" si="37"/>
        <v>714.59</v>
      </c>
    </row>
    <row r="1157" spans="1:5">
      <c r="A1157" s="127">
        <v>7260300600</v>
      </c>
      <c r="B1157" s="128" t="s">
        <v>15435</v>
      </c>
      <c r="C1157" s="127" t="s">
        <v>1</v>
      </c>
      <c r="D1157" s="122">
        <v>719.22</v>
      </c>
      <c r="E1157" s="129">
        <f t="shared" si="37"/>
        <v>719.22</v>
      </c>
    </row>
    <row r="1158" spans="1:5">
      <c r="A1158" s="127">
        <v>7260300610</v>
      </c>
      <c r="B1158" s="128" t="s">
        <v>15436</v>
      </c>
      <c r="C1158" s="127" t="s">
        <v>1</v>
      </c>
      <c r="D1158" s="122">
        <v>715.56</v>
      </c>
      <c r="E1158" s="129">
        <f t="shared" si="37"/>
        <v>715.56</v>
      </c>
    </row>
    <row r="1159" spans="1:5">
      <c r="A1159" s="127">
        <v>7260300620</v>
      </c>
      <c r="B1159" s="128" t="s">
        <v>15437</v>
      </c>
      <c r="C1159" s="127" t="s">
        <v>1</v>
      </c>
      <c r="D1159" s="122">
        <v>793.97</v>
      </c>
      <c r="E1159" s="129">
        <f t="shared" si="37"/>
        <v>793.97</v>
      </c>
    </row>
    <row r="1160" spans="1:5">
      <c r="A1160" s="127">
        <v>7260300630</v>
      </c>
      <c r="B1160" s="128" t="s">
        <v>15438</v>
      </c>
      <c r="C1160" s="127" t="s">
        <v>1</v>
      </c>
      <c r="D1160" s="122">
        <v>766.55</v>
      </c>
      <c r="E1160" s="129">
        <f t="shared" si="37"/>
        <v>766.55</v>
      </c>
    </row>
    <row r="1161" spans="1:5">
      <c r="A1161" s="127">
        <v>7260300640</v>
      </c>
      <c r="B1161" s="128" t="s">
        <v>15439</v>
      </c>
      <c r="C1161" s="127" t="s">
        <v>1</v>
      </c>
      <c r="D1161" s="122">
        <v>771.38</v>
      </c>
      <c r="E1161" s="129">
        <f t="shared" si="37"/>
        <v>771.38</v>
      </c>
    </row>
    <row r="1162" spans="1:5">
      <c r="A1162" s="127">
        <v>7260300650</v>
      </c>
      <c r="B1162" s="128" t="s">
        <v>15440</v>
      </c>
      <c r="C1162" s="127" t="s">
        <v>1</v>
      </c>
      <c r="D1162" s="122">
        <v>738.46</v>
      </c>
      <c r="E1162" s="129">
        <f t="shared" si="37"/>
        <v>738.46</v>
      </c>
    </row>
    <row r="1163" spans="1:5">
      <c r="A1163" s="127">
        <v>7260300660</v>
      </c>
      <c r="B1163" s="128" t="s">
        <v>15441</v>
      </c>
      <c r="C1163" s="127" t="s">
        <v>1</v>
      </c>
      <c r="D1163" s="122">
        <v>816.86</v>
      </c>
      <c r="E1163" s="129">
        <f t="shared" si="37"/>
        <v>816.86</v>
      </c>
    </row>
    <row r="1164" spans="1:5">
      <c r="A1164" s="127">
        <v>7260300670</v>
      </c>
      <c r="B1164" s="128" t="s">
        <v>15442</v>
      </c>
      <c r="C1164" s="127" t="s">
        <v>1</v>
      </c>
      <c r="D1164" s="122">
        <v>789.44</v>
      </c>
      <c r="E1164" s="129">
        <f t="shared" si="37"/>
        <v>789.44</v>
      </c>
    </row>
    <row r="1165" spans="1:5">
      <c r="A1165" s="127">
        <v>7260300680</v>
      </c>
      <c r="B1165" s="128" t="s">
        <v>15443</v>
      </c>
      <c r="C1165" s="127" t="s">
        <v>1</v>
      </c>
      <c r="D1165" s="122">
        <v>794.27</v>
      </c>
      <c r="E1165" s="129">
        <f t="shared" si="37"/>
        <v>794.27</v>
      </c>
    </row>
    <row r="1166" spans="1:5">
      <c r="A1166" s="127">
        <v>7260300690</v>
      </c>
      <c r="B1166" s="128" t="s">
        <v>15444</v>
      </c>
      <c r="C1166" s="127" t="s">
        <v>1</v>
      </c>
      <c r="D1166" s="122">
        <v>773.47</v>
      </c>
      <c r="E1166" s="129">
        <f t="shared" si="37"/>
        <v>773.47</v>
      </c>
    </row>
    <row r="1167" spans="1:5">
      <c r="A1167" s="127">
        <v>7260300700</v>
      </c>
      <c r="B1167" s="128" t="s">
        <v>15445</v>
      </c>
      <c r="C1167" s="127" t="s">
        <v>1</v>
      </c>
      <c r="D1167" s="122">
        <v>859.96</v>
      </c>
      <c r="E1167" s="129">
        <f t="shared" si="37"/>
        <v>859.96</v>
      </c>
    </row>
    <row r="1168" spans="1:5">
      <c r="A1168" s="127">
        <v>7260300710</v>
      </c>
      <c r="B1168" s="128" t="s">
        <v>15446</v>
      </c>
      <c r="C1168" s="127" t="s">
        <v>1</v>
      </c>
      <c r="D1168" s="122">
        <v>827.43</v>
      </c>
      <c r="E1168" s="129">
        <f t="shared" si="37"/>
        <v>827.43</v>
      </c>
    </row>
    <row r="1169" spans="1:5">
      <c r="A1169" s="127">
        <v>7260300720</v>
      </c>
      <c r="B1169" s="128" t="s">
        <v>15447</v>
      </c>
      <c r="C1169" s="127" t="s">
        <v>1</v>
      </c>
      <c r="D1169" s="122">
        <v>832.68</v>
      </c>
      <c r="E1169" s="129">
        <f t="shared" si="37"/>
        <v>832.68</v>
      </c>
    </row>
    <row r="1170" spans="1:5">
      <c r="A1170" s="127">
        <v>7260300730</v>
      </c>
      <c r="B1170" s="128" t="s">
        <v>15448</v>
      </c>
      <c r="C1170" s="127" t="s">
        <v>1</v>
      </c>
      <c r="D1170" s="122">
        <v>798.43</v>
      </c>
      <c r="E1170" s="129">
        <f t="shared" si="37"/>
        <v>798.43</v>
      </c>
    </row>
    <row r="1171" spans="1:5">
      <c r="A1171" s="127">
        <v>7260300740</v>
      </c>
      <c r="B1171" s="128" t="s">
        <v>15449</v>
      </c>
      <c r="C1171" s="127" t="s">
        <v>1</v>
      </c>
      <c r="D1171" s="122">
        <v>884.92</v>
      </c>
      <c r="E1171" s="129">
        <f t="shared" si="37"/>
        <v>884.92</v>
      </c>
    </row>
    <row r="1172" spans="1:5">
      <c r="A1172" s="127">
        <v>7260300750</v>
      </c>
      <c r="B1172" s="128" t="s">
        <v>15450</v>
      </c>
      <c r="C1172" s="127" t="s">
        <v>1</v>
      </c>
      <c r="D1172" s="122">
        <v>851.61</v>
      </c>
      <c r="E1172" s="129">
        <f t="shared" si="37"/>
        <v>851.61</v>
      </c>
    </row>
    <row r="1173" spans="1:5">
      <c r="A1173" s="127">
        <v>7260300760</v>
      </c>
      <c r="B1173" s="128" t="s">
        <v>15451</v>
      </c>
      <c r="C1173" s="127" t="s">
        <v>1</v>
      </c>
      <c r="D1173" s="122">
        <v>856.64</v>
      </c>
      <c r="E1173" s="129">
        <f t="shared" si="37"/>
        <v>856.64</v>
      </c>
    </row>
    <row r="1174" spans="1:5">
      <c r="A1174" s="127">
        <v>7260300770</v>
      </c>
      <c r="B1174" s="128" t="s">
        <v>15452</v>
      </c>
      <c r="C1174" s="127" t="s">
        <v>1</v>
      </c>
      <c r="D1174" s="122">
        <v>840.38</v>
      </c>
      <c r="E1174" s="129">
        <f t="shared" si="37"/>
        <v>840.38</v>
      </c>
    </row>
    <row r="1175" spans="1:5">
      <c r="A1175" s="127">
        <v>7260300780</v>
      </c>
      <c r="B1175" s="128" t="s">
        <v>15453</v>
      </c>
      <c r="C1175" s="127" t="s">
        <v>1</v>
      </c>
      <c r="D1175" s="122">
        <v>934.96</v>
      </c>
      <c r="E1175" s="129">
        <f t="shared" si="37"/>
        <v>934.96</v>
      </c>
    </row>
    <row r="1176" spans="1:5">
      <c r="A1176" s="127">
        <v>7260300790</v>
      </c>
      <c r="B1176" s="128" t="s">
        <v>15454</v>
      </c>
      <c r="C1176" s="127" t="s">
        <v>1</v>
      </c>
      <c r="D1176" s="122">
        <v>896.29</v>
      </c>
      <c r="E1176" s="129">
        <f t="shared" si="37"/>
        <v>896.29</v>
      </c>
    </row>
    <row r="1177" spans="1:5">
      <c r="A1177" s="127">
        <v>7260300800</v>
      </c>
      <c r="B1177" s="128" t="s">
        <v>15455</v>
      </c>
      <c r="C1177" s="127" t="s">
        <v>1</v>
      </c>
      <c r="D1177" s="122">
        <v>901.81</v>
      </c>
      <c r="E1177" s="129">
        <f t="shared" si="37"/>
        <v>901.81</v>
      </c>
    </row>
    <row r="1178" spans="1:5">
      <c r="A1178" s="127">
        <v>7260300810</v>
      </c>
      <c r="B1178" s="128" t="s">
        <v>15456</v>
      </c>
      <c r="C1178" s="127" t="s">
        <v>1</v>
      </c>
      <c r="D1178" s="122">
        <v>869.55</v>
      </c>
      <c r="E1178" s="129">
        <f t="shared" si="37"/>
        <v>869.55</v>
      </c>
    </row>
    <row r="1179" spans="1:5">
      <c r="A1179" s="127">
        <v>7260300820</v>
      </c>
      <c r="B1179" s="128" t="s">
        <v>15457</v>
      </c>
      <c r="C1179" s="127" t="s">
        <v>1</v>
      </c>
      <c r="D1179" s="122">
        <v>964.12</v>
      </c>
      <c r="E1179" s="129">
        <f t="shared" ref="E1179:E1242" si="38">ROUND((D1179/(1+$J$1))*(1+$L$1),2)</f>
        <v>964.12</v>
      </c>
    </row>
    <row r="1180" spans="1:5">
      <c r="A1180" s="127">
        <v>7260300830</v>
      </c>
      <c r="B1180" s="128" t="s">
        <v>15458</v>
      </c>
      <c r="C1180" s="127" t="s">
        <v>1</v>
      </c>
      <c r="D1180" s="122">
        <v>925.42</v>
      </c>
      <c r="E1180" s="129">
        <f t="shared" si="38"/>
        <v>925.42</v>
      </c>
    </row>
    <row r="1181" spans="1:5">
      <c r="A1181" s="127">
        <v>7260300840</v>
      </c>
      <c r="B1181" s="128" t="s">
        <v>15459</v>
      </c>
      <c r="C1181" s="127" t="s">
        <v>1</v>
      </c>
      <c r="D1181" s="122">
        <v>930.91</v>
      </c>
      <c r="E1181" s="129">
        <f t="shared" si="38"/>
        <v>930.91</v>
      </c>
    </row>
    <row r="1182" spans="1:5">
      <c r="A1182" s="127">
        <v>7260300850</v>
      </c>
      <c r="B1182" s="128" t="s">
        <v>15460</v>
      </c>
      <c r="C1182" s="127" t="s">
        <v>1</v>
      </c>
      <c r="D1182" s="122">
        <v>794.94</v>
      </c>
      <c r="E1182" s="129">
        <f t="shared" si="38"/>
        <v>794.94</v>
      </c>
    </row>
    <row r="1183" spans="1:5">
      <c r="A1183" s="127">
        <v>7260300860</v>
      </c>
      <c r="B1183" s="128" t="s">
        <v>15461</v>
      </c>
      <c r="C1183" s="127" t="s">
        <v>1</v>
      </c>
      <c r="D1183" s="122">
        <v>869.87</v>
      </c>
      <c r="E1183" s="129">
        <f t="shared" si="38"/>
        <v>869.87</v>
      </c>
    </row>
    <row r="1184" spans="1:5">
      <c r="A1184" s="127">
        <v>7260300870</v>
      </c>
      <c r="B1184" s="128" t="s">
        <v>15462</v>
      </c>
      <c r="C1184" s="127" t="s">
        <v>1</v>
      </c>
      <c r="D1184" s="122">
        <v>844.45</v>
      </c>
      <c r="E1184" s="129">
        <f t="shared" si="38"/>
        <v>844.45</v>
      </c>
    </row>
    <row r="1185" spans="1:5">
      <c r="A1185" s="127">
        <v>7260300880</v>
      </c>
      <c r="B1185" s="128" t="s">
        <v>15463</v>
      </c>
      <c r="C1185" s="127" t="s">
        <v>1</v>
      </c>
      <c r="D1185" s="122">
        <v>849.07</v>
      </c>
      <c r="E1185" s="129">
        <f t="shared" si="38"/>
        <v>849.07</v>
      </c>
    </row>
    <row r="1186" spans="1:5">
      <c r="A1186" s="127">
        <v>7260300890</v>
      </c>
      <c r="B1186" s="128" t="s">
        <v>15464</v>
      </c>
      <c r="C1186" s="127" t="s">
        <v>1</v>
      </c>
      <c r="D1186" s="122">
        <v>845.73</v>
      </c>
      <c r="E1186" s="129">
        <f t="shared" si="38"/>
        <v>845.73</v>
      </c>
    </row>
    <row r="1187" spans="1:5">
      <c r="A1187" s="127">
        <v>7260300900</v>
      </c>
      <c r="B1187" s="128" t="s">
        <v>15465</v>
      </c>
      <c r="C1187" s="127" t="s">
        <v>1</v>
      </c>
      <c r="D1187" s="122">
        <v>924.13</v>
      </c>
      <c r="E1187" s="129">
        <f t="shared" si="38"/>
        <v>924.13</v>
      </c>
    </row>
    <row r="1188" spans="1:5">
      <c r="A1188" s="127">
        <v>7260300910</v>
      </c>
      <c r="B1188" s="128" t="s">
        <v>15466</v>
      </c>
      <c r="C1188" s="127" t="s">
        <v>1</v>
      </c>
      <c r="D1188" s="122">
        <v>896.71</v>
      </c>
      <c r="E1188" s="129">
        <f t="shared" si="38"/>
        <v>896.71</v>
      </c>
    </row>
    <row r="1189" spans="1:5">
      <c r="A1189" s="127">
        <v>7260300920</v>
      </c>
      <c r="B1189" s="128" t="s">
        <v>15467</v>
      </c>
      <c r="C1189" s="127" t="s">
        <v>1</v>
      </c>
      <c r="D1189" s="122">
        <v>901.54</v>
      </c>
      <c r="E1189" s="129">
        <f t="shared" si="38"/>
        <v>901.54</v>
      </c>
    </row>
    <row r="1190" spans="1:5">
      <c r="A1190" s="127">
        <v>7260300930</v>
      </c>
      <c r="B1190" s="128" t="s">
        <v>15468</v>
      </c>
      <c r="C1190" s="127" t="s">
        <v>1</v>
      </c>
      <c r="D1190" s="122">
        <v>868.7</v>
      </c>
      <c r="E1190" s="129">
        <f t="shared" si="38"/>
        <v>868.7</v>
      </c>
    </row>
    <row r="1191" spans="1:5">
      <c r="A1191" s="127">
        <v>7260300940</v>
      </c>
      <c r="B1191" s="128" t="s">
        <v>15469</v>
      </c>
      <c r="C1191" s="127" t="s">
        <v>1</v>
      </c>
      <c r="D1191" s="122">
        <v>947.11</v>
      </c>
      <c r="E1191" s="129">
        <f t="shared" si="38"/>
        <v>947.11</v>
      </c>
    </row>
    <row r="1192" spans="1:5">
      <c r="A1192" s="127">
        <v>7260300950</v>
      </c>
      <c r="B1192" s="128" t="s">
        <v>15470</v>
      </c>
      <c r="C1192" s="127" t="s">
        <v>1</v>
      </c>
      <c r="D1192" s="122">
        <v>919.69</v>
      </c>
      <c r="E1192" s="129">
        <f t="shared" si="38"/>
        <v>919.69</v>
      </c>
    </row>
    <row r="1193" spans="1:5">
      <c r="A1193" s="127">
        <v>7260300960</v>
      </c>
      <c r="B1193" s="128" t="s">
        <v>15471</v>
      </c>
      <c r="C1193" s="127" t="s">
        <v>1</v>
      </c>
      <c r="D1193" s="122">
        <v>924.52</v>
      </c>
      <c r="E1193" s="129">
        <f t="shared" si="38"/>
        <v>924.52</v>
      </c>
    </row>
    <row r="1194" spans="1:5">
      <c r="A1194" s="127">
        <v>7260300970</v>
      </c>
      <c r="B1194" s="128" t="s">
        <v>15472</v>
      </c>
      <c r="C1194" s="127" t="s">
        <v>1</v>
      </c>
      <c r="D1194" s="122">
        <v>904.29</v>
      </c>
      <c r="E1194" s="129">
        <f t="shared" si="38"/>
        <v>904.29</v>
      </c>
    </row>
    <row r="1195" spans="1:5">
      <c r="A1195" s="127">
        <v>7260300980</v>
      </c>
      <c r="B1195" s="128" t="s">
        <v>15473</v>
      </c>
      <c r="C1195" s="127" t="s">
        <v>1</v>
      </c>
      <c r="D1195" s="122">
        <v>990.79</v>
      </c>
      <c r="E1195" s="129">
        <f t="shared" si="38"/>
        <v>990.79</v>
      </c>
    </row>
    <row r="1196" spans="1:5">
      <c r="A1196" s="127">
        <v>7260300990</v>
      </c>
      <c r="B1196" s="128" t="s">
        <v>15474</v>
      </c>
      <c r="C1196" s="127" t="s">
        <v>1</v>
      </c>
      <c r="D1196" s="122">
        <v>958.26</v>
      </c>
      <c r="E1196" s="129">
        <f t="shared" si="38"/>
        <v>958.26</v>
      </c>
    </row>
    <row r="1197" spans="1:5">
      <c r="A1197" s="127">
        <v>7260301000</v>
      </c>
      <c r="B1197" s="128" t="s">
        <v>15475</v>
      </c>
      <c r="C1197" s="127" t="s">
        <v>1</v>
      </c>
      <c r="D1197" s="122">
        <v>963.51</v>
      </c>
      <c r="E1197" s="129">
        <f t="shared" si="38"/>
        <v>963.51</v>
      </c>
    </row>
    <row r="1198" spans="1:5">
      <c r="A1198" s="127">
        <v>7260301010</v>
      </c>
      <c r="B1198" s="128" t="s">
        <v>15476</v>
      </c>
      <c r="C1198" s="127" t="s">
        <v>1</v>
      </c>
      <c r="D1198" s="122">
        <v>929.59</v>
      </c>
      <c r="E1198" s="129">
        <f t="shared" si="38"/>
        <v>929.59</v>
      </c>
    </row>
    <row r="1199" spans="1:5">
      <c r="A1199" s="127">
        <v>7260301020</v>
      </c>
      <c r="B1199" s="128" t="s">
        <v>15477</v>
      </c>
      <c r="C1199" s="127" t="s">
        <v>1</v>
      </c>
      <c r="D1199" s="122">
        <v>1016.09</v>
      </c>
      <c r="E1199" s="129">
        <f t="shared" si="38"/>
        <v>1016.09</v>
      </c>
    </row>
    <row r="1200" spans="1:5">
      <c r="A1200" s="127">
        <v>7260301030</v>
      </c>
      <c r="B1200" s="128" t="s">
        <v>15478</v>
      </c>
      <c r="C1200" s="127" t="s">
        <v>1</v>
      </c>
      <c r="D1200" s="122">
        <v>982.78</v>
      </c>
      <c r="E1200" s="129">
        <f t="shared" si="38"/>
        <v>982.78</v>
      </c>
    </row>
    <row r="1201" spans="1:5">
      <c r="A1201" s="127">
        <v>7260301040</v>
      </c>
      <c r="B1201" s="128" t="s">
        <v>15479</v>
      </c>
      <c r="C1201" s="127" t="s">
        <v>1</v>
      </c>
      <c r="D1201" s="122">
        <v>987.81</v>
      </c>
      <c r="E1201" s="129">
        <f t="shared" si="38"/>
        <v>987.81</v>
      </c>
    </row>
    <row r="1202" spans="1:5">
      <c r="A1202" s="127">
        <v>7260301050</v>
      </c>
      <c r="B1202" s="128" t="s">
        <v>15480</v>
      </c>
      <c r="C1202" s="127" t="s">
        <v>1</v>
      </c>
      <c r="D1202" s="122">
        <v>972.83</v>
      </c>
      <c r="E1202" s="129">
        <f t="shared" si="38"/>
        <v>972.83</v>
      </c>
    </row>
    <row r="1203" spans="1:5">
      <c r="A1203" s="127">
        <v>7260301060</v>
      </c>
      <c r="B1203" s="128" t="s">
        <v>15481</v>
      </c>
      <c r="C1203" s="127" t="s">
        <v>1</v>
      </c>
      <c r="D1203" s="122">
        <v>1067.4100000000001</v>
      </c>
      <c r="E1203" s="129">
        <f t="shared" si="38"/>
        <v>1067.4100000000001</v>
      </c>
    </row>
    <row r="1204" spans="1:5">
      <c r="A1204" s="127">
        <v>7260301070</v>
      </c>
      <c r="B1204" s="128" t="s">
        <v>15482</v>
      </c>
      <c r="C1204" s="127" t="s">
        <v>1</v>
      </c>
      <c r="D1204" s="122">
        <v>1028.75</v>
      </c>
      <c r="E1204" s="129">
        <f t="shared" si="38"/>
        <v>1028.75</v>
      </c>
    </row>
    <row r="1205" spans="1:5">
      <c r="A1205" s="127">
        <v>7260301080</v>
      </c>
      <c r="B1205" s="128" t="s">
        <v>15483</v>
      </c>
      <c r="C1205" s="127" t="s">
        <v>1</v>
      </c>
      <c r="D1205" s="122">
        <v>1034.26</v>
      </c>
      <c r="E1205" s="129">
        <f t="shared" si="38"/>
        <v>1034.26</v>
      </c>
    </row>
    <row r="1206" spans="1:5">
      <c r="A1206" s="127">
        <v>7260301090</v>
      </c>
      <c r="B1206" s="128" t="s">
        <v>15484</v>
      </c>
      <c r="C1206" s="127" t="s">
        <v>1</v>
      </c>
      <c r="D1206" s="122">
        <v>1005.45</v>
      </c>
      <c r="E1206" s="129">
        <f t="shared" si="38"/>
        <v>1005.45</v>
      </c>
    </row>
    <row r="1207" spans="1:5">
      <c r="A1207" s="127">
        <v>7260301100</v>
      </c>
      <c r="B1207" s="128" t="s">
        <v>15485</v>
      </c>
      <c r="C1207" s="127" t="s">
        <v>1</v>
      </c>
      <c r="D1207" s="122">
        <v>1100.02</v>
      </c>
      <c r="E1207" s="129">
        <f t="shared" si="38"/>
        <v>1100.02</v>
      </c>
    </row>
    <row r="1208" spans="1:5">
      <c r="A1208" s="127">
        <v>7260301110</v>
      </c>
      <c r="B1208" s="128" t="s">
        <v>15486</v>
      </c>
      <c r="C1208" s="127" t="s">
        <v>1</v>
      </c>
      <c r="D1208" s="122">
        <v>1061.33</v>
      </c>
      <c r="E1208" s="129">
        <f t="shared" si="38"/>
        <v>1061.33</v>
      </c>
    </row>
    <row r="1209" spans="1:5">
      <c r="A1209" s="127">
        <v>7260301120</v>
      </c>
      <c r="B1209" s="128" t="s">
        <v>15487</v>
      </c>
      <c r="C1209" s="127" t="s">
        <v>1</v>
      </c>
      <c r="D1209" s="122">
        <v>1066.81</v>
      </c>
      <c r="E1209" s="129">
        <f t="shared" si="38"/>
        <v>1066.81</v>
      </c>
    </row>
    <row r="1210" spans="1:5">
      <c r="A1210" s="127">
        <v>7260301130</v>
      </c>
      <c r="B1210" s="128" t="s">
        <v>15488</v>
      </c>
      <c r="C1210" s="127" t="s">
        <v>1</v>
      </c>
      <c r="D1210" s="122">
        <v>1009.63</v>
      </c>
      <c r="E1210" s="129">
        <f t="shared" si="38"/>
        <v>1009.63</v>
      </c>
    </row>
    <row r="1211" spans="1:5">
      <c r="A1211" s="127">
        <v>7260301140</v>
      </c>
      <c r="B1211" s="128" t="s">
        <v>15489</v>
      </c>
      <c r="C1211" s="127" t="s">
        <v>1</v>
      </c>
      <c r="D1211" s="122">
        <v>1084.55</v>
      </c>
      <c r="E1211" s="129">
        <f t="shared" si="38"/>
        <v>1084.55</v>
      </c>
    </row>
    <row r="1212" spans="1:5">
      <c r="A1212" s="127">
        <v>7260301150</v>
      </c>
      <c r="B1212" s="128" t="s">
        <v>15490</v>
      </c>
      <c r="C1212" s="127" t="s">
        <v>1</v>
      </c>
      <c r="D1212" s="122">
        <v>1059.1300000000001</v>
      </c>
      <c r="E1212" s="129">
        <f t="shared" si="38"/>
        <v>1059.1300000000001</v>
      </c>
    </row>
    <row r="1213" spans="1:5">
      <c r="A1213" s="127">
        <v>7260301160</v>
      </c>
      <c r="B1213" s="128" t="s">
        <v>15491</v>
      </c>
      <c r="C1213" s="127" t="s">
        <v>1</v>
      </c>
      <c r="D1213" s="122">
        <v>1063.75</v>
      </c>
      <c r="E1213" s="129">
        <f t="shared" si="38"/>
        <v>1063.75</v>
      </c>
    </row>
    <row r="1214" spans="1:5">
      <c r="A1214" s="127">
        <v>7260301170</v>
      </c>
      <c r="B1214" s="128" t="s">
        <v>15492</v>
      </c>
      <c r="C1214" s="127" t="s">
        <v>1</v>
      </c>
      <c r="D1214" s="122">
        <v>1060.46</v>
      </c>
      <c r="E1214" s="129">
        <f t="shared" si="38"/>
        <v>1060.46</v>
      </c>
    </row>
    <row r="1215" spans="1:5">
      <c r="A1215" s="127">
        <v>7260301180</v>
      </c>
      <c r="B1215" s="128" t="s">
        <v>15493</v>
      </c>
      <c r="C1215" s="127" t="s">
        <v>1</v>
      </c>
      <c r="D1215" s="122">
        <v>1138.8699999999999</v>
      </c>
      <c r="E1215" s="129">
        <f t="shared" si="38"/>
        <v>1138.8699999999999</v>
      </c>
    </row>
    <row r="1216" spans="1:5">
      <c r="A1216" s="127">
        <v>7260301190</v>
      </c>
      <c r="B1216" s="128" t="s">
        <v>15494</v>
      </c>
      <c r="C1216" s="127" t="s">
        <v>1</v>
      </c>
      <c r="D1216" s="122">
        <v>1111.45</v>
      </c>
      <c r="E1216" s="129">
        <f t="shared" si="38"/>
        <v>1111.45</v>
      </c>
    </row>
    <row r="1217" spans="1:5">
      <c r="A1217" s="127">
        <v>7260301200</v>
      </c>
      <c r="B1217" s="128" t="s">
        <v>15495</v>
      </c>
      <c r="C1217" s="127" t="s">
        <v>1</v>
      </c>
      <c r="D1217" s="122">
        <v>1116.28</v>
      </c>
      <c r="E1217" s="129">
        <f t="shared" si="38"/>
        <v>1116.28</v>
      </c>
    </row>
    <row r="1218" spans="1:5">
      <c r="A1218" s="127">
        <v>7260301210</v>
      </c>
      <c r="B1218" s="128" t="s">
        <v>15496</v>
      </c>
      <c r="C1218" s="127" t="s">
        <v>1</v>
      </c>
      <c r="D1218" s="122">
        <v>1083.44</v>
      </c>
      <c r="E1218" s="129">
        <f t="shared" si="38"/>
        <v>1083.44</v>
      </c>
    </row>
    <row r="1219" spans="1:5">
      <c r="A1219" s="127">
        <v>7260301220</v>
      </c>
      <c r="B1219" s="128" t="s">
        <v>15497</v>
      </c>
      <c r="C1219" s="127" t="s">
        <v>1</v>
      </c>
      <c r="D1219" s="122">
        <v>1161.8399999999999</v>
      </c>
      <c r="E1219" s="129">
        <f t="shared" si="38"/>
        <v>1161.8399999999999</v>
      </c>
    </row>
    <row r="1220" spans="1:5">
      <c r="A1220" s="127">
        <v>7260301230</v>
      </c>
      <c r="B1220" s="128" t="s">
        <v>15498</v>
      </c>
      <c r="C1220" s="127" t="s">
        <v>1</v>
      </c>
      <c r="D1220" s="122">
        <v>1134.42</v>
      </c>
      <c r="E1220" s="129">
        <f t="shared" si="38"/>
        <v>1134.42</v>
      </c>
    </row>
    <row r="1221" spans="1:5">
      <c r="A1221" s="127">
        <v>7260301240</v>
      </c>
      <c r="B1221" s="128" t="s">
        <v>15499</v>
      </c>
      <c r="C1221" s="127" t="s">
        <v>1</v>
      </c>
      <c r="D1221" s="122">
        <v>1139.25</v>
      </c>
      <c r="E1221" s="129">
        <f t="shared" si="38"/>
        <v>1139.25</v>
      </c>
    </row>
    <row r="1222" spans="1:5">
      <c r="A1222" s="127">
        <v>7260301250</v>
      </c>
      <c r="B1222" s="128" t="s">
        <v>15500</v>
      </c>
      <c r="C1222" s="127" t="s">
        <v>1</v>
      </c>
      <c r="D1222" s="122">
        <v>1119.54</v>
      </c>
      <c r="E1222" s="129">
        <f t="shared" si="38"/>
        <v>1119.54</v>
      </c>
    </row>
    <row r="1223" spans="1:5">
      <c r="A1223" s="127">
        <v>7260301260</v>
      </c>
      <c r="B1223" s="128" t="s">
        <v>15501</v>
      </c>
      <c r="C1223" s="127" t="s">
        <v>1</v>
      </c>
      <c r="D1223" s="122">
        <v>1206.03</v>
      </c>
      <c r="E1223" s="129">
        <f t="shared" si="38"/>
        <v>1206.03</v>
      </c>
    </row>
    <row r="1224" spans="1:5">
      <c r="A1224" s="127">
        <v>7260301270</v>
      </c>
      <c r="B1224" s="128" t="s">
        <v>15502</v>
      </c>
      <c r="C1224" s="127" t="s">
        <v>1</v>
      </c>
      <c r="D1224" s="122">
        <v>1173.5</v>
      </c>
      <c r="E1224" s="129">
        <f t="shared" si="38"/>
        <v>1173.5</v>
      </c>
    </row>
    <row r="1225" spans="1:5">
      <c r="A1225" s="127">
        <v>7260301280</v>
      </c>
      <c r="B1225" s="128" t="s">
        <v>15503</v>
      </c>
      <c r="C1225" s="127" t="s">
        <v>1</v>
      </c>
      <c r="D1225" s="122">
        <v>1178.76</v>
      </c>
      <c r="E1225" s="129">
        <f t="shared" si="38"/>
        <v>1178.76</v>
      </c>
    </row>
    <row r="1226" spans="1:5">
      <c r="A1226" s="127">
        <v>7260301290</v>
      </c>
      <c r="B1226" s="128" t="s">
        <v>15504</v>
      </c>
      <c r="C1226" s="127" t="s">
        <v>1</v>
      </c>
      <c r="D1226" s="122">
        <v>1144.83</v>
      </c>
      <c r="E1226" s="129">
        <f t="shared" si="38"/>
        <v>1144.83</v>
      </c>
    </row>
    <row r="1227" spans="1:5">
      <c r="A1227" s="127">
        <v>7260301300</v>
      </c>
      <c r="B1227" s="128" t="s">
        <v>15505</v>
      </c>
      <c r="C1227" s="127" t="s">
        <v>1</v>
      </c>
      <c r="D1227" s="122">
        <v>1231.33</v>
      </c>
      <c r="E1227" s="129">
        <f t="shared" si="38"/>
        <v>1231.33</v>
      </c>
    </row>
    <row r="1228" spans="1:5">
      <c r="A1228" s="127">
        <v>7260301310</v>
      </c>
      <c r="B1228" s="128" t="s">
        <v>15506</v>
      </c>
      <c r="C1228" s="127" t="s">
        <v>1</v>
      </c>
      <c r="D1228" s="122">
        <v>1198.02</v>
      </c>
      <c r="E1228" s="129">
        <f t="shared" si="38"/>
        <v>1198.02</v>
      </c>
    </row>
    <row r="1229" spans="1:5">
      <c r="A1229" s="127">
        <v>7260301320</v>
      </c>
      <c r="B1229" s="128" t="s">
        <v>15507</v>
      </c>
      <c r="C1229" s="127" t="s">
        <v>1</v>
      </c>
      <c r="D1229" s="122">
        <v>1203.06</v>
      </c>
      <c r="E1229" s="129">
        <f t="shared" si="38"/>
        <v>1203.06</v>
      </c>
    </row>
    <row r="1230" spans="1:5">
      <c r="A1230" s="127">
        <v>7260301330</v>
      </c>
      <c r="B1230" s="128" t="s">
        <v>15508</v>
      </c>
      <c r="C1230" s="127" t="s">
        <v>1</v>
      </c>
      <c r="D1230" s="122">
        <v>1188.47</v>
      </c>
      <c r="E1230" s="129">
        <f t="shared" si="38"/>
        <v>1188.47</v>
      </c>
    </row>
    <row r="1231" spans="1:5">
      <c r="A1231" s="127">
        <v>7260301340</v>
      </c>
      <c r="B1231" s="128" t="s">
        <v>15509</v>
      </c>
      <c r="C1231" s="127" t="s">
        <v>1</v>
      </c>
      <c r="D1231" s="122">
        <v>1283.04</v>
      </c>
      <c r="E1231" s="129">
        <f t="shared" si="38"/>
        <v>1283.04</v>
      </c>
    </row>
    <row r="1232" spans="1:5">
      <c r="A1232" s="127">
        <v>7260301350</v>
      </c>
      <c r="B1232" s="128" t="s">
        <v>15510</v>
      </c>
      <c r="C1232" s="127" t="s">
        <v>1</v>
      </c>
      <c r="D1232" s="122">
        <v>1244.3699999999999</v>
      </c>
      <c r="E1232" s="129">
        <f t="shared" si="38"/>
        <v>1244.3699999999999</v>
      </c>
    </row>
    <row r="1233" spans="1:5">
      <c r="A1233" s="127">
        <v>7260301360</v>
      </c>
      <c r="B1233" s="128" t="s">
        <v>15511</v>
      </c>
      <c r="C1233" s="127" t="s">
        <v>1</v>
      </c>
      <c r="D1233" s="122">
        <v>1249.8800000000001</v>
      </c>
      <c r="E1233" s="129">
        <f t="shared" si="38"/>
        <v>1249.8800000000001</v>
      </c>
    </row>
    <row r="1234" spans="1:5">
      <c r="A1234" s="127">
        <v>7260301370</v>
      </c>
      <c r="B1234" s="128" t="s">
        <v>15512</v>
      </c>
      <c r="C1234" s="127" t="s">
        <v>1</v>
      </c>
      <c r="D1234" s="122">
        <v>1221.08</v>
      </c>
      <c r="E1234" s="129">
        <f t="shared" si="38"/>
        <v>1221.08</v>
      </c>
    </row>
    <row r="1235" spans="1:5">
      <c r="A1235" s="127">
        <v>7260301380</v>
      </c>
      <c r="B1235" s="128" t="s">
        <v>15513</v>
      </c>
      <c r="C1235" s="127" t="s">
        <v>1</v>
      </c>
      <c r="D1235" s="122">
        <v>1315.65</v>
      </c>
      <c r="E1235" s="129">
        <f t="shared" si="38"/>
        <v>1315.65</v>
      </c>
    </row>
    <row r="1236" spans="1:5">
      <c r="A1236" s="127">
        <v>7260301390</v>
      </c>
      <c r="B1236" s="128" t="s">
        <v>15514</v>
      </c>
      <c r="C1236" s="127" t="s">
        <v>1</v>
      </c>
      <c r="D1236" s="122">
        <v>1276.95</v>
      </c>
      <c r="E1236" s="129">
        <f t="shared" si="38"/>
        <v>1276.95</v>
      </c>
    </row>
    <row r="1237" spans="1:5">
      <c r="A1237" s="127">
        <v>7260301400</v>
      </c>
      <c r="B1237" s="128" t="s">
        <v>15515</v>
      </c>
      <c r="C1237" s="127" t="s">
        <v>1</v>
      </c>
      <c r="D1237" s="122">
        <v>1282.43</v>
      </c>
      <c r="E1237" s="129">
        <f t="shared" si="38"/>
        <v>1282.43</v>
      </c>
    </row>
    <row r="1238" spans="1:5">
      <c r="A1238" s="127">
        <v>7260301410</v>
      </c>
      <c r="B1238" s="128" t="s">
        <v>15516</v>
      </c>
      <c r="C1238" s="127" t="s">
        <v>1</v>
      </c>
      <c r="D1238" s="122">
        <v>1098.6500000000001</v>
      </c>
      <c r="E1238" s="129">
        <f t="shared" si="38"/>
        <v>1098.6500000000001</v>
      </c>
    </row>
    <row r="1239" spans="1:5">
      <c r="A1239" s="127">
        <v>7260301420</v>
      </c>
      <c r="B1239" s="128" t="s">
        <v>15517</v>
      </c>
      <c r="C1239" s="127" t="s">
        <v>1</v>
      </c>
      <c r="D1239" s="122">
        <v>1173.57</v>
      </c>
      <c r="E1239" s="129">
        <f t="shared" si="38"/>
        <v>1173.57</v>
      </c>
    </row>
    <row r="1240" spans="1:5">
      <c r="A1240" s="127">
        <v>7260301430</v>
      </c>
      <c r="B1240" s="128" t="s">
        <v>15518</v>
      </c>
      <c r="C1240" s="127" t="s">
        <v>1</v>
      </c>
      <c r="D1240" s="122">
        <v>1148.1500000000001</v>
      </c>
      <c r="E1240" s="129">
        <f t="shared" si="38"/>
        <v>1148.1500000000001</v>
      </c>
    </row>
    <row r="1241" spans="1:5">
      <c r="A1241" s="127">
        <v>7260301440</v>
      </c>
      <c r="B1241" s="128" t="s">
        <v>15519</v>
      </c>
      <c r="C1241" s="127" t="s">
        <v>1</v>
      </c>
      <c r="D1241" s="122">
        <v>1152.77</v>
      </c>
      <c r="E1241" s="129">
        <f t="shared" si="38"/>
        <v>1152.77</v>
      </c>
    </row>
    <row r="1242" spans="1:5">
      <c r="A1242" s="127">
        <v>7260301450</v>
      </c>
      <c r="B1242" s="128" t="s">
        <v>15520</v>
      </c>
      <c r="C1242" s="127" t="s">
        <v>1</v>
      </c>
      <c r="D1242" s="122">
        <v>1149.9000000000001</v>
      </c>
      <c r="E1242" s="129">
        <f t="shared" si="38"/>
        <v>1149.9000000000001</v>
      </c>
    </row>
    <row r="1243" spans="1:5">
      <c r="A1243" s="127">
        <v>7260301460</v>
      </c>
      <c r="B1243" s="128" t="s">
        <v>15521</v>
      </c>
      <c r="C1243" s="127" t="s">
        <v>1</v>
      </c>
      <c r="D1243" s="122">
        <v>1228.31</v>
      </c>
      <c r="E1243" s="129">
        <f t="shared" ref="E1243:E1306" si="39">ROUND((D1243/(1+$J$1))*(1+$L$1),2)</f>
        <v>1228.31</v>
      </c>
    </row>
    <row r="1244" spans="1:5">
      <c r="A1244" s="127">
        <v>7260301470</v>
      </c>
      <c r="B1244" s="128" t="s">
        <v>15522</v>
      </c>
      <c r="C1244" s="127" t="s">
        <v>1</v>
      </c>
      <c r="D1244" s="122">
        <v>1200.8800000000001</v>
      </c>
      <c r="E1244" s="129">
        <f t="shared" si="39"/>
        <v>1200.8800000000001</v>
      </c>
    </row>
    <row r="1245" spans="1:5">
      <c r="A1245" s="127">
        <v>7260301480</v>
      </c>
      <c r="B1245" s="128" t="s">
        <v>15523</v>
      </c>
      <c r="C1245" s="127" t="s">
        <v>1</v>
      </c>
      <c r="D1245" s="122">
        <v>1205.71</v>
      </c>
      <c r="E1245" s="129">
        <f t="shared" si="39"/>
        <v>1205.71</v>
      </c>
    </row>
    <row r="1246" spans="1:5">
      <c r="A1246" s="127">
        <v>7260301490</v>
      </c>
      <c r="B1246" s="128" t="s">
        <v>15524</v>
      </c>
      <c r="C1246" s="127" t="s">
        <v>1</v>
      </c>
      <c r="D1246" s="122">
        <v>1173.07</v>
      </c>
      <c r="E1246" s="129">
        <f t="shared" si="39"/>
        <v>1173.07</v>
      </c>
    </row>
    <row r="1247" spans="1:5">
      <c r="A1247" s="127">
        <v>7260301500</v>
      </c>
      <c r="B1247" s="128" t="s">
        <v>15525</v>
      </c>
      <c r="C1247" s="127" t="s">
        <v>1</v>
      </c>
      <c r="D1247" s="122">
        <v>1251.49</v>
      </c>
      <c r="E1247" s="129">
        <f t="shared" si="39"/>
        <v>1251.49</v>
      </c>
    </row>
    <row r="1248" spans="1:5">
      <c r="A1248" s="127">
        <v>7260301510</v>
      </c>
      <c r="B1248" s="128" t="s">
        <v>15526</v>
      </c>
      <c r="C1248" s="127" t="s">
        <v>1</v>
      </c>
      <c r="D1248" s="122">
        <v>1224.06</v>
      </c>
      <c r="E1248" s="129">
        <f t="shared" si="39"/>
        <v>1224.06</v>
      </c>
    </row>
    <row r="1249" spans="1:5">
      <c r="A1249" s="127">
        <v>7260301520</v>
      </c>
      <c r="B1249" s="128" t="s">
        <v>15527</v>
      </c>
      <c r="C1249" s="127" t="s">
        <v>1</v>
      </c>
      <c r="D1249" s="122">
        <v>1228.8900000000001</v>
      </c>
      <c r="E1249" s="129">
        <f t="shared" si="39"/>
        <v>1228.8900000000001</v>
      </c>
    </row>
    <row r="1250" spans="1:5">
      <c r="A1250" s="127">
        <v>7260301530</v>
      </c>
      <c r="B1250" s="128" t="s">
        <v>15528</v>
      </c>
      <c r="C1250" s="127" t="s">
        <v>1</v>
      </c>
      <c r="D1250" s="122">
        <v>1209.8900000000001</v>
      </c>
      <c r="E1250" s="129">
        <f t="shared" si="39"/>
        <v>1209.8900000000001</v>
      </c>
    </row>
    <row r="1251" spans="1:5">
      <c r="A1251" s="127">
        <v>7260301540</v>
      </c>
      <c r="B1251" s="128" t="s">
        <v>15529</v>
      </c>
      <c r="C1251" s="127" t="s">
        <v>1</v>
      </c>
      <c r="D1251" s="122">
        <v>1296.3800000000001</v>
      </c>
      <c r="E1251" s="129">
        <f t="shared" si="39"/>
        <v>1296.3800000000001</v>
      </c>
    </row>
    <row r="1252" spans="1:5">
      <c r="A1252" s="127">
        <v>7260301550</v>
      </c>
      <c r="B1252" s="128" t="s">
        <v>15530</v>
      </c>
      <c r="C1252" s="127" t="s">
        <v>1</v>
      </c>
      <c r="D1252" s="122">
        <v>1263.8599999999999</v>
      </c>
      <c r="E1252" s="129">
        <f t="shared" si="39"/>
        <v>1263.8599999999999</v>
      </c>
    </row>
    <row r="1253" spans="1:5">
      <c r="A1253" s="127">
        <v>7260301560</v>
      </c>
      <c r="B1253" s="128" t="s">
        <v>15531</v>
      </c>
      <c r="C1253" s="127" t="s">
        <v>1</v>
      </c>
      <c r="D1253" s="122">
        <v>1269.1099999999999</v>
      </c>
      <c r="E1253" s="129">
        <f t="shared" si="39"/>
        <v>1269.1099999999999</v>
      </c>
    </row>
    <row r="1254" spans="1:5">
      <c r="A1254" s="127">
        <v>7260301570</v>
      </c>
      <c r="B1254" s="128" t="s">
        <v>15532</v>
      </c>
      <c r="C1254" s="127" t="s">
        <v>1</v>
      </c>
      <c r="D1254" s="122">
        <v>1236.06</v>
      </c>
      <c r="E1254" s="129">
        <f t="shared" si="39"/>
        <v>1236.06</v>
      </c>
    </row>
    <row r="1255" spans="1:5">
      <c r="A1255" s="127">
        <v>7260301580</v>
      </c>
      <c r="B1255" s="128" t="s">
        <v>15533</v>
      </c>
      <c r="C1255" s="127" t="s">
        <v>1</v>
      </c>
      <c r="D1255" s="122">
        <v>1322.55</v>
      </c>
      <c r="E1255" s="129">
        <f t="shared" si="39"/>
        <v>1322.55</v>
      </c>
    </row>
    <row r="1256" spans="1:5">
      <c r="A1256" s="127">
        <v>7260301590</v>
      </c>
      <c r="B1256" s="128" t="s">
        <v>15534</v>
      </c>
      <c r="C1256" s="127" t="s">
        <v>1</v>
      </c>
      <c r="D1256" s="122">
        <v>1289.25</v>
      </c>
      <c r="E1256" s="129">
        <f t="shared" si="39"/>
        <v>1289.25</v>
      </c>
    </row>
    <row r="1257" spans="1:5">
      <c r="A1257" s="127">
        <v>7260301600</v>
      </c>
      <c r="B1257" s="128" t="s">
        <v>15535</v>
      </c>
      <c r="C1257" s="127" t="s">
        <v>1</v>
      </c>
      <c r="D1257" s="122">
        <v>1294.28</v>
      </c>
      <c r="E1257" s="129">
        <f t="shared" si="39"/>
        <v>1294.28</v>
      </c>
    </row>
    <row r="1258" spans="1:5">
      <c r="A1258" s="127">
        <v>7260301610</v>
      </c>
      <c r="B1258" s="128" t="s">
        <v>15536</v>
      </c>
      <c r="C1258" s="127" t="s">
        <v>1</v>
      </c>
      <c r="D1258" s="122">
        <v>1283.54</v>
      </c>
      <c r="E1258" s="129">
        <f t="shared" si="39"/>
        <v>1283.54</v>
      </c>
    </row>
    <row r="1259" spans="1:5">
      <c r="A1259" s="127">
        <v>7260301620</v>
      </c>
      <c r="B1259" s="128" t="s">
        <v>15537</v>
      </c>
      <c r="C1259" s="127" t="s">
        <v>1</v>
      </c>
      <c r="D1259" s="122">
        <v>1378.12</v>
      </c>
      <c r="E1259" s="129">
        <f t="shared" si="39"/>
        <v>1378.12</v>
      </c>
    </row>
    <row r="1260" spans="1:5">
      <c r="A1260" s="127">
        <v>7260301630</v>
      </c>
      <c r="B1260" s="128" t="s">
        <v>15538</v>
      </c>
      <c r="C1260" s="127" t="s">
        <v>1</v>
      </c>
      <c r="D1260" s="122">
        <v>1339.44</v>
      </c>
      <c r="E1260" s="129">
        <f t="shared" si="39"/>
        <v>1339.44</v>
      </c>
    </row>
    <row r="1261" spans="1:5">
      <c r="A1261" s="127">
        <v>7260301640</v>
      </c>
      <c r="B1261" s="128" t="s">
        <v>15539</v>
      </c>
      <c r="C1261" s="127" t="s">
        <v>1</v>
      </c>
      <c r="D1261" s="122">
        <v>1344.96</v>
      </c>
      <c r="E1261" s="129">
        <f t="shared" si="39"/>
        <v>1344.96</v>
      </c>
    </row>
    <row r="1262" spans="1:5">
      <c r="A1262" s="127">
        <v>7260301650</v>
      </c>
      <c r="B1262" s="128" t="s">
        <v>15540</v>
      </c>
      <c r="C1262" s="127" t="s">
        <v>1</v>
      </c>
      <c r="D1262" s="122">
        <v>1310.96</v>
      </c>
      <c r="E1262" s="129">
        <f t="shared" si="39"/>
        <v>1310.96</v>
      </c>
    </row>
    <row r="1263" spans="1:5">
      <c r="A1263" s="127">
        <v>7260301660</v>
      </c>
      <c r="B1263" s="128" t="s">
        <v>15541</v>
      </c>
      <c r="C1263" s="127" t="s">
        <v>1</v>
      </c>
      <c r="D1263" s="122">
        <v>1405.54</v>
      </c>
      <c r="E1263" s="129">
        <f t="shared" si="39"/>
        <v>1405.54</v>
      </c>
    </row>
    <row r="1264" spans="1:5">
      <c r="A1264" s="127">
        <v>7260301670</v>
      </c>
      <c r="B1264" s="128" t="s">
        <v>15542</v>
      </c>
      <c r="C1264" s="127" t="s">
        <v>1</v>
      </c>
      <c r="D1264" s="122">
        <v>1366.83</v>
      </c>
      <c r="E1264" s="129">
        <f t="shared" si="39"/>
        <v>1366.83</v>
      </c>
    </row>
    <row r="1265" spans="1:5">
      <c r="A1265" s="127">
        <v>7260301680</v>
      </c>
      <c r="B1265" s="128" t="s">
        <v>15543</v>
      </c>
      <c r="C1265" s="127" t="s">
        <v>1</v>
      </c>
      <c r="D1265" s="122">
        <v>1372.32</v>
      </c>
      <c r="E1265" s="129">
        <f t="shared" si="39"/>
        <v>1372.32</v>
      </c>
    </row>
    <row r="1266" spans="1:5">
      <c r="A1266" s="127">
        <v>7260350010</v>
      </c>
      <c r="B1266" s="128" t="s">
        <v>15544</v>
      </c>
      <c r="C1266" s="127" t="s">
        <v>1</v>
      </c>
      <c r="D1266" s="122">
        <v>69.22</v>
      </c>
      <c r="E1266" s="129">
        <f t="shared" si="39"/>
        <v>69.22</v>
      </c>
    </row>
    <row r="1267" spans="1:5">
      <c r="A1267" s="127">
        <v>7260350020</v>
      </c>
      <c r="B1267" s="128" t="s">
        <v>15545</v>
      </c>
      <c r="C1267" s="127" t="s">
        <v>1</v>
      </c>
      <c r="D1267" s="122">
        <v>144.13999999999999</v>
      </c>
      <c r="E1267" s="129">
        <f t="shared" si="39"/>
        <v>144.13999999999999</v>
      </c>
    </row>
    <row r="1268" spans="1:5">
      <c r="A1268" s="127">
        <v>7260350030</v>
      </c>
      <c r="B1268" s="128" t="s">
        <v>15546</v>
      </c>
      <c r="C1268" s="127" t="s">
        <v>1</v>
      </c>
      <c r="D1268" s="122">
        <v>123.34</v>
      </c>
      <c r="E1268" s="129">
        <f t="shared" si="39"/>
        <v>123.34</v>
      </c>
    </row>
    <row r="1269" spans="1:5">
      <c r="A1269" s="127">
        <v>7260350040</v>
      </c>
      <c r="B1269" s="128" t="s">
        <v>15547</v>
      </c>
      <c r="C1269" s="127" t="s">
        <v>1</v>
      </c>
      <c r="D1269" s="122">
        <v>123.34</v>
      </c>
      <c r="E1269" s="129">
        <f t="shared" si="39"/>
        <v>123.34</v>
      </c>
    </row>
    <row r="1270" spans="1:5">
      <c r="A1270" s="127">
        <v>7260350050</v>
      </c>
      <c r="B1270" s="128" t="s">
        <v>15548</v>
      </c>
      <c r="C1270" s="127" t="s">
        <v>1</v>
      </c>
      <c r="D1270" s="122">
        <v>119.2</v>
      </c>
      <c r="E1270" s="129">
        <f t="shared" si="39"/>
        <v>119.2</v>
      </c>
    </row>
    <row r="1271" spans="1:5">
      <c r="A1271" s="127">
        <v>7260350060</v>
      </c>
      <c r="B1271" s="128" t="s">
        <v>15549</v>
      </c>
      <c r="C1271" s="127" t="s">
        <v>1</v>
      </c>
      <c r="D1271" s="122">
        <v>175.01</v>
      </c>
      <c r="E1271" s="129">
        <f t="shared" si="39"/>
        <v>175.01</v>
      </c>
    </row>
    <row r="1272" spans="1:5">
      <c r="A1272" s="127">
        <v>7260350070</v>
      </c>
      <c r="B1272" s="128" t="s">
        <v>15550</v>
      </c>
      <c r="C1272" s="127" t="s">
        <v>1</v>
      </c>
      <c r="D1272" s="122">
        <v>170.19</v>
      </c>
      <c r="E1272" s="129">
        <f t="shared" si="39"/>
        <v>170.19</v>
      </c>
    </row>
    <row r="1273" spans="1:5">
      <c r="A1273" s="127">
        <v>7260350080</v>
      </c>
      <c r="B1273" s="128" t="s">
        <v>15551</v>
      </c>
      <c r="C1273" s="127" t="s">
        <v>1</v>
      </c>
      <c r="D1273" s="122">
        <v>175.01</v>
      </c>
      <c r="E1273" s="129">
        <f t="shared" si="39"/>
        <v>175.01</v>
      </c>
    </row>
    <row r="1274" spans="1:5">
      <c r="A1274" s="127">
        <v>7260350090</v>
      </c>
      <c r="B1274" s="128" t="s">
        <v>15552</v>
      </c>
      <c r="C1274" s="127" t="s">
        <v>1</v>
      </c>
      <c r="D1274" s="122">
        <v>142.09</v>
      </c>
      <c r="E1274" s="129">
        <f t="shared" si="39"/>
        <v>142.09</v>
      </c>
    </row>
    <row r="1275" spans="1:5">
      <c r="A1275" s="127">
        <v>7260350100</v>
      </c>
      <c r="B1275" s="128" t="s">
        <v>15553</v>
      </c>
      <c r="C1275" s="127" t="s">
        <v>1</v>
      </c>
      <c r="D1275" s="122">
        <v>220.5</v>
      </c>
      <c r="E1275" s="129">
        <f t="shared" si="39"/>
        <v>220.5</v>
      </c>
    </row>
    <row r="1276" spans="1:5">
      <c r="A1276" s="127">
        <v>7260350110</v>
      </c>
      <c r="B1276" s="128" t="s">
        <v>15554</v>
      </c>
      <c r="C1276" s="127" t="s">
        <v>1</v>
      </c>
      <c r="D1276" s="122">
        <v>193.09</v>
      </c>
      <c r="E1276" s="129">
        <f t="shared" si="39"/>
        <v>193.09</v>
      </c>
    </row>
    <row r="1277" spans="1:5">
      <c r="A1277" s="127">
        <v>7260350120</v>
      </c>
      <c r="B1277" s="128" t="s">
        <v>15555</v>
      </c>
      <c r="C1277" s="127" t="s">
        <v>1</v>
      </c>
      <c r="D1277" s="122">
        <v>197.91</v>
      </c>
      <c r="E1277" s="129">
        <f t="shared" si="39"/>
        <v>197.91</v>
      </c>
    </row>
    <row r="1278" spans="1:5">
      <c r="A1278" s="127">
        <v>7260350130</v>
      </c>
      <c r="B1278" s="128" t="s">
        <v>15556</v>
      </c>
      <c r="C1278" s="127" t="s">
        <v>1</v>
      </c>
      <c r="D1278" s="122">
        <v>176.31</v>
      </c>
      <c r="E1278" s="129">
        <f t="shared" si="39"/>
        <v>176.31</v>
      </c>
    </row>
    <row r="1279" spans="1:5">
      <c r="A1279" s="127">
        <v>7260350140</v>
      </c>
      <c r="B1279" s="128" t="s">
        <v>15557</v>
      </c>
      <c r="C1279" s="127" t="s">
        <v>1</v>
      </c>
      <c r="D1279" s="122">
        <v>262.81</v>
      </c>
      <c r="E1279" s="129">
        <f t="shared" si="39"/>
        <v>262.81</v>
      </c>
    </row>
    <row r="1280" spans="1:5">
      <c r="A1280" s="127">
        <v>7260350150</v>
      </c>
      <c r="B1280" s="128" t="s">
        <v>15558</v>
      </c>
      <c r="C1280" s="127" t="s">
        <v>1</v>
      </c>
      <c r="D1280" s="122">
        <v>230.28</v>
      </c>
      <c r="E1280" s="129">
        <f t="shared" si="39"/>
        <v>230.28</v>
      </c>
    </row>
    <row r="1281" spans="1:5">
      <c r="A1281" s="127">
        <v>7260350160</v>
      </c>
      <c r="B1281" s="128" t="s">
        <v>15559</v>
      </c>
      <c r="C1281" s="127" t="s">
        <v>1</v>
      </c>
      <c r="D1281" s="122">
        <v>235.53</v>
      </c>
      <c r="E1281" s="129">
        <f t="shared" si="39"/>
        <v>235.53</v>
      </c>
    </row>
    <row r="1282" spans="1:5">
      <c r="A1282" s="127">
        <v>7260350170</v>
      </c>
      <c r="B1282" s="128" t="s">
        <v>15560</v>
      </c>
      <c r="C1282" s="127" t="s">
        <v>1</v>
      </c>
      <c r="D1282" s="122">
        <v>201.27</v>
      </c>
      <c r="E1282" s="129">
        <f t="shared" si="39"/>
        <v>201.27</v>
      </c>
    </row>
    <row r="1283" spans="1:5">
      <c r="A1283" s="127">
        <v>7260350180</v>
      </c>
      <c r="B1283" s="128" t="s">
        <v>15561</v>
      </c>
      <c r="C1283" s="127" t="s">
        <v>1</v>
      </c>
      <c r="D1283" s="122">
        <v>287.77</v>
      </c>
      <c r="E1283" s="129">
        <f t="shared" si="39"/>
        <v>287.77</v>
      </c>
    </row>
    <row r="1284" spans="1:5">
      <c r="A1284" s="127">
        <v>7260350190</v>
      </c>
      <c r="B1284" s="128" t="s">
        <v>15562</v>
      </c>
      <c r="C1284" s="127" t="s">
        <v>1</v>
      </c>
      <c r="D1284" s="122">
        <v>254.46</v>
      </c>
      <c r="E1284" s="129">
        <f t="shared" si="39"/>
        <v>254.46</v>
      </c>
    </row>
    <row r="1285" spans="1:5">
      <c r="A1285" s="127">
        <v>7260350200</v>
      </c>
      <c r="B1285" s="128" t="s">
        <v>15563</v>
      </c>
      <c r="C1285" s="127" t="s">
        <v>1</v>
      </c>
      <c r="D1285" s="122">
        <v>259.49</v>
      </c>
      <c r="E1285" s="129">
        <f t="shared" si="39"/>
        <v>259.49</v>
      </c>
    </row>
    <row r="1286" spans="1:5">
      <c r="A1286" s="127">
        <v>7260350210</v>
      </c>
      <c r="B1286" s="128" t="s">
        <v>15564</v>
      </c>
      <c r="C1286" s="127" t="s">
        <v>1</v>
      </c>
      <c r="D1286" s="122">
        <v>242.36</v>
      </c>
      <c r="E1286" s="129">
        <f t="shared" si="39"/>
        <v>242.36</v>
      </c>
    </row>
    <row r="1287" spans="1:5">
      <c r="A1287" s="127">
        <v>7260350220</v>
      </c>
      <c r="B1287" s="128" t="s">
        <v>15565</v>
      </c>
      <c r="C1287" s="127" t="s">
        <v>1</v>
      </c>
      <c r="D1287" s="122">
        <v>336.94</v>
      </c>
      <c r="E1287" s="129">
        <f t="shared" si="39"/>
        <v>336.94</v>
      </c>
    </row>
    <row r="1288" spans="1:5">
      <c r="A1288" s="127">
        <v>7260350230</v>
      </c>
      <c r="B1288" s="128" t="s">
        <v>15566</v>
      </c>
      <c r="C1288" s="127" t="s">
        <v>1</v>
      </c>
      <c r="D1288" s="122">
        <v>298.27</v>
      </c>
      <c r="E1288" s="129">
        <f t="shared" si="39"/>
        <v>298.27</v>
      </c>
    </row>
    <row r="1289" spans="1:5">
      <c r="A1289" s="127">
        <v>7260350290</v>
      </c>
      <c r="B1289" s="128" t="s">
        <v>15567</v>
      </c>
      <c r="C1289" s="127" t="s">
        <v>1</v>
      </c>
      <c r="D1289" s="122">
        <v>72.23</v>
      </c>
      <c r="E1289" s="129">
        <f t="shared" si="39"/>
        <v>72.23</v>
      </c>
    </row>
    <row r="1290" spans="1:5">
      <c r="A1290" s="127">
        <v>7260350320</v>
      </c>
      <c r="B1290" s="128" t="s">
        <v>15568</v>
      </c>
      <c r="C1290" s="127" t="s">
        <v>1</v>
      </c>
      <c r="D1290" s="122">
        <v>126.35</v>
      </c>
      <c r="E1290" s="129">
        <f t="shared" si="39"/>
        <v>126.35</v>
      </c>
    </row>
    <row r="1291" spans="1:5">
      <c r="A1291" s="127">
        <v>7260350360</v>
      </c>
      <c r="B1291" s="128" t="s">
        <v>15569</v>
      </c>
      <c r="C1291" s="127" t="s">
        <v>1</v>
      </c>
      <c r="D1291" s="122">
        <v>178.28</v>
      </c>
      <c r="E1291" s="129">
        <f t="shared" si="39"/>
        <v>178.28</v>
      </c>
    </row>
    <row r="1292" spans="1:5">
      <c r="A1292" s="127">
        <v>7260350580</v>
      </c>
      <c r="B1292" s="128" t="s">
        <v>15570</v>
      </c>
      <c r="C1292" s="127" t="s">
        <v>1</v>
      </c>
      <c r="D1292" s="122">
        <v>150.5</v>
      </c>
      <c r="E1292" s="129">
        <f t="shared" si="39"/>
        <v>150.5</v>
      </c>
    </row>
    <row r="1293" spans="1:5">
      <c r="A1293" s="127">
        <v>7260350620</v>
      </c>
      <c r="B1293" s="128" t="s">
        <v>15571</v>
      </c>
      <c r="C1293" s="127" t="s">
        <v>1</v>
      </c>
      <c r="D1293" s="122">
        <v>204.45</v>
      </c>
      <c r="E1293" s="129">
        <f t="shared" si="39"/>
        <v>204.45</v>
      </c>
    </row>
    <row r="1294" spans="1:5">
      <c r="A1294" s="127">
        <v>7260350860</v>
      </c>
      <c r="B1294" s="128" t="s">
        <v>15572</v>
      </c>
      <c r="C1294" s="127" t="s">
        <v>1</v>
      </c>
      <c r="D1294" s="122">
        <v>155.22999999999999</v>
      </c>
      <c r="E1294" s="129">
        <f t="shared" si="39"/>
        <v>155.22999999999999</v>
      </c>
    </row>
    <row r="1295" spans="1:5">
      <c r="A1295" s="127">
        <v>7260350880</v>
      </c>
      <c r="B1295" s="128" t="s">
        <v>15573</v>
      </c>
      <c r="C1295" s="127" t="s">
        <v>1</v>
      </c>
      <c r="D1295" s="122">
        <v>134.43</v>
      </c>
      <c r="E1295" s="129">
        <f t="shared" si="39"/>
        <v>134.43</v>
      </c>
    </row>
    <row r="1296" spans="1:5">
      <c r="A1296" s="127">
        <v>7260350900</v>
      </c>
      <c r="B1296" s="128" t="s">
        <v>15574</v>
      </c>
      <c r="C1296" s="127" t="s">
        <v>1</v>
      </c>
      <c r="D1296" s="122">
        <v>209.49</v>
      </c>
      <c r="E1296" s="129">
        <f t="shared" si="39"/>
        <v>209.49</v>
      </c>
    </row>
    <row r="1297" spans="1:5">
      <c r="A1297" s="127">
        <v>7260350920</v>
      </c>
      <c r="B1297" s="128" t="s">
        <v>15575</v>
      </c>
      <c r="C1297" s="127" t="s">
        <v>1</v>
      </c>
      <c r="D1297" s="122">
        <v>186.9</v>
      </c>
      <c r="E1297" s="129">
        <f t="shared" si="39"/>
        <v>186.9</v>
      </c>
    </row>
    <row r="1298" spans="1:5">
      <c r="A1298" s="127">
        <v>7260350960</v>
      </c>
      <c r="B1298" s="128" t="s">
        <v>15576</v>
      </c>
      <c r="C1298" s="127" t="s">
        <v>1</v>
      </c>
      <c r="D1298" s="122">
        <v>209.88</v>
      </c>
      <c r="E1298" s="129">
        <f t="shared" si="39"/>
        <v>209.88</v>
      </c>
    </row>
    <row r="1299" spans="1:5">
      <c r="A1299" s="127">
        <v>7260500010</v>
      </c>
      <c r="B1299" s="128" t="s">
        <v>15577</v>
      </c>
      <c r="C1299" s="127" t="s">
        <v>1</v>
      </c>
      <c r="D1299" s="122">
        <v>514.76</v>
      </c>
      <c r="E1299" s="129">
        <f t="shared" si="39"/>
        <v>514.76</v>
      </c>
    </row>
    <row r="1300" spans="1:5">
      <c r="A1300" s="127">
        <v>7260500020</v>
      </c>
      <c r="B1300" s="128" t="s">
        <v>15578</v>
      </c>
      <c r="C1300" s="127" t="s">
        <v>1</v>
      </c>
      <c r="D1300" s="122">
        <v>583.38</v>
      </c>
      <c r="E1300" s="129">
        <f t="shared" si="39"/>
        <v>583.38</v>
      </c>
    </row>
    <row r="1301" spans="1:5">
      <c r="A1301" s="127">
        <v>7260500030</v>
      </c>
      <c r="B1301" s="128" t="s">
        <v>15579</v>
      </c>
      <c r="C1301" s="127" t="s">
        <v>1</v>
      </c>
      <c r="D1301" s="122">
        <v>627.52</v>
      </c>
      <c r="E1301" s="129">
        <f t="shared" si="39"/>
        <v>627.52</v>
      </c>
    </row>
    <row r="1302" spans="1:5">
      <c r="A1302" s="127">
        <v>7260500040</v>
      </c>
      <c r="B1302" s="128" t="s">
        <v>15580</v>
      </c>
      <c r="C1302" s="127" t="s">
        <v>1</v>
      </c>
      <c r="D1302" s="122">
        <v>696.92</v>
      </c>
      <c r="E1302" s="129">
        <f t="shared" si="39"/>
        <v>696.92</v>
      </c>
    </row>
    <row r="1303" spans="1:5">
      <c r="A1303" s="127">
        <v>7260500050</v>
      </c>
      <c r="B1303" s="128" t="s">
        <v>15581</v>
      </c>
      <c r="C1303" s="127" t="s">
        <v>1</v>
      </c>
      <c r="D1303" s="122">
        <v>617.35</v>
      </c>
      <c r="E1303" s="129">
        <f t="shared" si="39"/>
        <v>617.35</v>
      </c>
    </row>
    <row r="1304" spans="1:5">
      <c r="A1304" s="127">
        <v>7260500060</v>
      </c>
      <c r="B1304" s="128" t="s">
        <v>15582</v>
      </c>
      <c r="C1304" s="127" t="s">
        <v>1</v>
      </c>
      <c r="D1304" s="122">
        <v>686.24</v>
      </c>
      <c r="E1304" s="129">
        <f t="shared" si="39"/>
        <v>686.24</v>
      </c>
    </row>
    <row r="1305" spans="1:5">
      <c r="A1305" s="127">
        <v>7260500070</v>
      </c>
      <c r="B1305" s="128" t="s">
        <v>15583</v>
      </c>
      <c r="C1305" s="127" t="s">
        <v>1</v>
      </c>
      <c r="D1305" s="122">
        <v>730.38</v>
      </c>
      <c r="E1305" s="129">
        <f t="shared" si="39"/>
        <v>730.38</v>
      </c>
    </row>
    <row r="1306" spans="1:5">
      <c r="A1306" s="127">
        <v>7260500080</v>
      </c>
      <c r="B1306" s="128" t="s">
        <v>15584</v>
      </c>
      <c r="C1306" s="127" t="s">
        <v>1</v>
      </c>
      <c r="D1306" s="122">
        <v>799.16</v>
      </c>
      <c r="E1306" s="129">
        <f t="shared" si="39"/>
        <v>799.16</v>
      </c>
    </row>
    <row r="1307" spans="1:5">
      <c r="A1307" s="127">
        <v>7260500090</v>
      </c>
      <c r="B1307" s="128" t="s">
        <v>15585</v>
      </c>
      <c r="C1307" s="127" t="s">
        <v>1</v>
      </c>
      <c r="D1307" s="122">
        <v>707.72</v>
      </c>
      <c r="E1307" s="129">
        <f t="shared" ref="E1307:E1338" si="40">ROUND((D1307/(1+$J$1))*(1+$L$1),2)</f>
        <v>707.72</v>
      </c>
    </row>
    <row r="1308" spans="1:5">
      <c r="A1308" s="127">
        <v>7260500100</v>
      </c>
      <c r="B1308" s="128" t="s">
        <v>15586</v>
      </c>
      <c r="C1308" s="127" t="s">
        <v>1</v>
      </c>
      <c r="D1308" s="122">
        <v>776.97</v>
      </c>
      <c r="E1308" s="129">
        <f t="shared" si="40"/>
        <v>776.97</v>
      </c>
    </row>
    <row r="1309" spans="1:5">
      <c r="A1309" s="127">
        <v>7260500110</v>
      </c>
      <c r="B1309" s="128" t="s">
        <v>15587</v>
      </c>
      <c r="C1309" s="127" t="s">
        <v>1</v>
      </c>
      <c r="D1309" s="122">
        <v>821.11</v>
      </c>
      <c r="E1309" s="129">
        <f t="shared" si="40"/>
        <v>821.11</v>
      </c>
    </row>
    <row r="1310" spans="1:5">
      <c r="A1310" s="127">
        <v>7260500120</v>
      </c>
      <c r="B1310" s="128" t="s">
        <v>15588</v>
      </c>
      <c r="C1310" s="127" t="s">
        <v>1</v>
      </c>
      <c r="D1310" s="122">
        <v>890.15</v>
      </c>
      <c r="E1310" s="129">
        <f t="shared" si="40"/>
        <v>890.15</v>
      </c>
    </row>
    <row r="1311" spans="1:5">
      <c r="A1311" s="127">
        <v>7260500130</v>
      </c>
      <c r="B1311" s="128" t="s">
        <v>15589</v>
      </c>
      <c r="C1311" s="127" t="s">
        <v>1</v>
      </c>
      <c r="D1311" s="122">
        <v>836.48</v>
      </c>
      <c r="E1311" s="129">
        <f t="shared" si="40"/>
        <v>836.48</v>
      </c>
    </row>
    <row r="1312" spans="1:5">
      <c r="A1312" s="127">
        <v>7260500140</v>
      </c>
      <c r="B1312" s="128" t="s">
        <v>15590</v>
      </c>
      <c r="C1312" s="127" t="s">
        <v>1</v>
      </c>
      <c r="D1312" s="122">
        <v>905.95</v>
      </c>
      <c r="E1312" s="129">
        <f t="shared" si="40"/>
        <v>905.95</v>
      </c>
    </row>
    <row r="1313" spans="1:5">
      <c r="A1313" s="127">
        <v>7260500150</v>
      </c>
      <c r="B1313" s="128" t="s">
        <v>15591</v>
      </c>
      <c r="C1313" s="127" t="s">
        <v>1</v>
      </c>
      <c r="D1313" s="122">
        <v>950.09</v>
      </c>
      <c r="E1313" s="129">
        <f t="shared" si="40"/>
        <v>950.09</v>
      </c>
    </row>
    <row r="1314" spans="1:5">
      <c r="A1314" s="127">
        <v>7260500160</v>
      </c>
      <c r="B1314" s="128" t="s">
        <v>15592</v>
      </c>
      <c r="C1314" s="127" t="s">
        <v>1</v>
      </c>
      <c r="D1314" s="122">
        <v>1019.49</v>
      </c>
      <c r="E1314" s="129">
        <f t="shared" si="40"/>
        <v>1019.49</v>
      </c>
    </row>
    <row r="1315" spans="1:5">
      <c r="A1315" s="127">
        <v>7260500170</v>
      </c>
      <c r="B1315" s="128" t="s">
        <v>15593</v>
      </c>
      <c r="C1315" s="127" t="s">
        <v>1</v>
      </c>
      <c r="D1315" s="122">
        <v>433.13</v>
      </c>
      <c r="E1315" s="129">
        <f t="shared" si="40"/>
        <v>433.13</v>
      </c>
    </row>
    <row r="1316" spans="1:5">
      <c r="A1316" s="127">
        <v>7260500180</v>
      </c>
      <c r="B1316" s="128" t="s">
        <v>15594</v>
      </c>
      <c r="C1316" s="127" t="s">
        <v>1</v>
      </c>
      <c r="D1316" s="122">
        <v>536.21</v>
      </c>
      <c r="E1316" s="129">
        <f t="shared" si="40"/>
        <v>536.21</v>
      </c>
    </row>
    <row r="1317" spans="1:5">
      <c r="A1317" s="127">
        <v>7260500190</v>
      </c>
      <c r="B1317" s="128" t="s">
        <v>15595</v>
      </c>
      <c r="C1317" s="127" t="s">
        <v>1</v>
      </c>
      <c r="D1317" s="122">
        <v>626.03</v>
      </c>
      <c r="E1317" s="129">
        <f t="shared" si="40"/>
        <v>626.03</v>
      </c>
    </row>
    <row r="1318" spans="1:5">
      <c r="A1318" s="127">
        <v>7260500200</v>
      </c>
      <c r="B1318" s="128" t="s">
        <v>15596</v>
      </c>
      <c r="C1318" s="127" t="s">
        <v>1</v>
      </c>
      <c r="D1318" s="122">
        <v>753.52</v>
      </c>
      <c r="E1318" s="129">
        <f t="shared" si="40"/>
        <v>753.52</v>
      </c>
    </row>
    <row r="1319" spans="1:5">
      <c r="A1319" s="127">
        <v>7260550010</v>
      </c>
      <c r="B1319" s="128" t="s">
        <v>15597</v>
      </c>
      <c r="C1319" s="127" t="s">
        <v>1</v>
      </c>
      <c r="D1319" s="122">
        <v>113.73</v>
      </c>
      <c r="E1319" s="129">
        <f t="shared" si="40"/>
        <v>113.73</v>
      </c>
    </row>
    <row r="1320" spans="1:5">
      <c r="A1320" s="127">
        <v>7260550020</v>
      </c>
      <c r="B1320" s="128" t="s">
        <v>15598</v>
      </c>
      <c r="C1320" s="127" t="s">
        <v>1</v>
      </c>
      <c r="D1320" s="122">
        <v>182.35</v>
      </c>
      <c r="E1320" s="129">
        <f t="shared" si="40"/>
        <v>182.35</v>
      </c>
    </row>
    <row r="1321" spans="1:5">
      <c r="A1321" s="127">
        <v>7260550030</v>
      </c>
      <c r="B1321" s="128" t="s">
        <v>15599</v>
      </c>
      <c r="C1321" s="127" t="s">
        <v>1</v>
      </c>
      <c r="D1321" s="122">
        <v>226.49</v>
      </c>
      <c r="E1321" s="129">
        <f t="shared" si="40"/>
        <v>226.49</v>
      </c>
    </row>
    <row r="1322" spans="1:5">
      <c r="A1322" s="127">
        <v>7260550040</v>
      </c>
      <c r="B1322" s="128" t="s">
        <v>15600</v>
      </c>
      <c r="C1322" s="127" t="s">
        <v>1</v>
      </c>
      <c r="D1322" s="122">
        <v>295.89</v>
      </c>
      <c r="E1322" s="129">
        <f t="shared" si="40"/>
        <v>295.89</v>
      </c>
    </row>
    <row r="1323" spans="1:5">
      <c r="A1323" s="127">
        <v>7260550050</v>
      </c>
      <c r="B1323" s="128" t="s">
        <v>15601</v>
      </c>
      <c r="C1323" s="127" t="s">
        <v>1</v>
      </c>
      <c r="D1323" s="122">
        <v>115.79</v>
      </c>
      <c r="E1323" s="129">
        <f t="shared" si="40"/>
        <v>115.79</v>
      </c>
    </row>
    <row r="1324" spans="1:5">
      <c r="A1324" s="127">
        <v>7260550060</v>
      </c>
      <c r="B1324" s="128" t="s">
        <v>15602</v>
      </c>
      <c r="C1324" s="127" t="s">
        <v>1</v>
      </c>
      <c r="D1324" s="122">
        <v>184.68</v>
      </c>
      <c r="E1324" s="129">
        <f t="shared" si="40"/>
        <v>184.68</v>
      </c>
    </row>
    <row r="1325" spans="1:5">
      <c r="A1325" s="127">
        <v>7260550070</v>
      </c>
      <c r="B1325" s="128" t="s">
        <v>15603</v>
      </c>
      <c r="C1325" s="127" t="s">
        <v>1</v>
      </c>
      <c r="D1325" s="122">
        <v>228.82</v>
      </c>
      <c r="E1325" s="129">
        <f t="shared" si="40"/>
        <v>228.82</v>
      </c>
    </row>
    <row r="1326" spans="1:5">
      <c r="A1326" s="127">
        <v>7260550080</v>
      </c>
      <c r="B1326" s="128" t="s">
        <v>15604</v>
      </c>
      <c r="C1326" s="127" t="s">
        <v>1</v>
      </c>
      <c r="D1326" s="122">
        <v>297.60000000000002</v>
      </c>
      <c r="E1326" s="129">
        <f t="shared" si="40"/>
        <v>297.60000000000002</v>
      </c>
    </row>
    <row r="1327" spans="1:5">
      <c r="A1327" s="127">
        <v>7260550090</v>
      </c>
      <c r="B1327" s="128" t="s">
        <v>15605</v>
      </c>
      <c r="C1327" s="127" t="s">
        <v>1</v>
      </c>
      <c r="D1327" s="122">
        <v>118.2</v>
      </c>
      <c r="E1327" s="129">
        <f t="shared" si="40"/>
        <v>118.2</v>
      </c>
    </row>
    <row r="1328" spans="1:5">
      <c r="A1328" s="127">
        <v>7260550100</v>
      </c>
      <c r="B1328" s="128" t="s">
        <v>15606</v>
      </c>
      <c r="C1328" s="127" t="s">
        <v>1</v>
      </c>
      <c r="D1328" s="122">
        <v>187.45</v>
      </c>
      <c r="E1328" s="129">
        <f t="shared" si="40"/>
        <v>187.45</v>
      </c>
    </row>
    <row r="1329" spans="1:5">
      <c r="A1329" s="127">
        <v>7260550110</v>
      </c>
      <c r="B1329" s="128" t="s">
        <v>15607</v>
      </c>
      <c r="C1329" s="127" t="s">
        <v>1</v>
      </c>
      <c r="D1329" s="122">
        <v>231.59</v>
      </c>
      <c r="E1329" s="129">
        <f t="shared" si="40"/>
        <v>231.59</v>
      </c>
    </row>
    <row r="1330" spans="1:5">
      <c r="A1330" s="127">
        <v>7260550120</v>
      </c>
      <c r="B1330" s="128" t="s">
        <v>15608</v>
      </c>
      <c r="C1330" s="127" t="s">
        <v>1</v>
      </c>
      <c r="D1330" s="122">
        <v>300.63</v>
      </c>
      <c r="E1330" s="129">
        <f t="shared" si="40"/>
        <v>300.63</v>
      </c>
    </row>
    <row r="1331" spans="1:5">
      <c r="A1331" s="127">
        <v>7260550130</v>
      </c>
      <c r="B1331" s="128" t="s">
        <v>15609</v>
      </c>
      <c r="C1331" s="127" t="s">
        <v>1</v>
      </c>
      <c r="D1331" s="122">
        <v>121.84</v>
      </c>
      <c r="E1331" s="129">
        <f t="shared" si="40"/>
        <v>121.84</v>
      </c>
    </row>
    <row r="1332" spans="1:5">
      <c r="A1332" s="127">
        <v>7260550140</v>
      </c>
      <c r="B1332" s="128" t="s">
        <v>15610</v>
      </c>
      <c r="C1332" s="127" t="s">
        <v>1</v>
      </c>
      <c r="D1332" s="122">
        <v>191.31</v>
      </c>
      <c r="E1332" s="129">
        <f t="shared" si="40"/>
        <v>191.31</v>
      </c>
    </row>
    <row r="1333" spans="1:5">
      <c r="A1333" s="127">
        <v>7260550150</v>
      </c>
      <c r="B1333" s="128" t="s">
        <v>15611</v>
      </c>
      <c r="C1333" s="127" t="s">
        <v>1</v>
      </c>
      <c r="D1333" s="122">
        <v>235.45</v>
      </c>
      <c r="E1333" s="129">
        <f t="shared" si="40"/>
        <v>235.45</v>
      </c>
    </row>
    <row r="1334" spans="1:5">
      <c r="A1334" s="127">
        <v>7260550160</v>
      </c>
      <c r="B1334" s="128" t="s">
        <v>15612</v>
      </c>
      <c r="C1334" s="127" t="s">
        <v>1</v>
      </c>
      <c r="D1334" s="122">
        <v>304.85000000000002</v>
      </c>
      <c r="E1334" s="129">
        <f t="shared" si="40"/>
        <v>304.85000000000002</v>
      </c>
    </row>
    <row r="1335" spans="1:5">
      <c r="A1335" s="127">
        <v>7260550170</v>
      </c>
      <c r="B1335" s="128" t="s">
        <v>15613</v>
      </c>
      <c r="C1335" s="127" t="s">
        <v>1</v>
      </c>
      <c r="D1335" s="122">
        <v>32.1</v>
      </c>
      <c r="E1335" s="129">
        <f t="shared" si="40"/>
        <v>32.1</v>
      </c>
    </row>
    <row r="1336" spans="1:5">
      <c r="A1336" s="127">
        <v>7260550180</v>
      </c>
      <c r="B1336" s="128" t="s">
        <v>15614</v>
      </c>
      <c r="C1336" s="127" t="s">
        <v>1</v>
      </c>
      <c r="D1336" s="122">
        <v>34.65</v>
      </c>
      <c r="E1336" s="129">
        <f t="shared" si="40"/>
        <v>34.65</v>
      </c>
    </row>
    <row r="1337" spans="1:5">
      <c r="A1337" s="127">
        <v>7260550190</v>
      </c>
      <c r="B1337" s="128" t="s">
        <v>15615</v>
      </c>
      <c r="C1337" s="127" t="s">
        <v>1</v>
      </c>
      <c r="D1337" s="122">
        <v>36.51</v>
      </c>
      <c r="E1337" s="129">
        <f t="shared" si="40"/>
        <v>36.51</v>
      </c>
    </row>
    <row r="1338" spans="1:5">
      <c r="A1338" s="127">
        <v>7260550200</v>
      </c>
      <c r="B1338" s="128" t="s">
        <v>15616</v>
      </c>
      <c r="C1338" s="127" t="s">
        <v>1</v>
      </c>
      <c r="D1338" s="122">
        <v>38.880000000000003</v>
      </c>
      <c r="E1338" s="129">
        <f t="shared" si="40"/>
        <v>38.880000000000003</v>
      </c>
    </row>
  </sheetData>
  <autoFilter ref="A1:E1338" xr:uid="{D532425F-DA26-4A5B-ACA9-3538684E710C}"/>
  <pageMargins left="0.511811024" right="0.511811024" top="0.78740157499999996" bottom="0.78740157499999996" header="0.31496062000000002" footer="0.31496062000000002"/>
  <pageSetup paperSize="9"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E39C7-0F24-4256-AB23-66667AB953CE}">
  <sheetPr codeName="Planilha6"/>
  <dimension ref="A1:L9542"/>
  <sheetViews>
    <sheetView workbookViewId="0">
      <selection activeCell="A70" sqref="A70"/>
    </sheetView>
  </sheetViews>
  <sheetFormatPr defaultColWidth="9.140625" defaultRowHeight="13.5"/>
  <cols>
    <col min="1" max="1" width="23.28515625" style="131" customWidth="1"/>
    <col min="2" max="2" width="100.7109375" style="132" customWidth="1"/>
    <col min="3" max="3" width="18.7109375" style="131" customWidth="1"/>
    <col min="4" max="5" width="18.7109375" style="162" customWidth="1"/>
    <col min="6" max="6" width="9.140625" style="123"/>
    <col min="7" max="12" width="15.7109375" style="123" customWidth="1"/>
    <col min="13" max="16384" width="9.140625" style="123"/>
  </cols>
  <sheetData>
    <row r="1" spans="1:12" ht="36" customHeight="1" thickBot="1">
      <c r="A1" s="133" t="s">
        <v>1232</v>
      </c>
      <c r="B1" s="133" t="s">
        <v>24</v>
      </c>
      <c r="C1" s="133" t="s">
        <v>40</v>
      </c>
      <c r="D1" s="133" t="s">
        <v>14276</v>
      </c>
      <c r="E1" s="133" t="s">
        <v>14277</v>
      </c>
      <c r="G1" s="124" t="s">
        <v>35</v>
      </c>
      <c r="H1" s="163" t="s">
        <v>15618</v>
      </c>
      <c r="I1" s="124" t="s">
        <v>22</v>
      </c>
      <c r="J1" s="125">
        <v>0</v>
      </c>
      <c r="K1" s="134" t="s">
        <v>15617</v>
      </c>
      <c r="L1" s="164">
        <f>'FGV-39'!Q5</f>
        <v>4.9600000000000002E-4</v>
      </c>
    </row>
    <row r="2" spans="1:12">
      <c r="A2" s="172" t="s">
        <v>15622</v>
      </c>
      <c r="B2" s="169"/>
      <c r="C2" s="168"/>
      <c r="D2" s="170"/>
      <c r="E2" s="171"/>
    </row>
    <row r="3" spans="1:12">
      <c r="A3" s="172" t="s">
        <v>15623</v>
      </c>
      <c r="B3" s="169"/>
      <c r="C3" s="168"/>
      <c r="D3" s="170"/>
      <c r="E3" s="171"/>
    </row>
    <row r="4" spans="1:12">
      <c r="A4" s="172" t="s">
        <v>15624</v>
      </c>
      <c r="B4" s="169"/>
      <c r="C4" s="168"/>
      <c r="D4" s="170"/>
      <c r="E4" s="171"/>
    </row>
    <row r="5" spans="1:12">
      <c r="A5" s="127" t="s">
        <v>21373</v>
      </c>
      <c r="B5" s="128" t="s">
        <v>15625</v>
      </c>
      <c r="C5" s="127" t="s">
        <v>86</v>
      </c>
      <c r="D5" s="122">
        <v>203.15</v>
      </c>
      <c r="E5" s="129">
        <f t="shared" ref="E5:E65" si="0">ROUND((D5/(1+$J$1))*(1+$L$1),2)</f>
        <v>203.25</v>
      </c>
    </row>
    <row r="6" spans="1:12" ht="40.5">
      <c r="A6" s="127" t="s">
        <v>21374</v>
      </c>
      <c r="B6" s="128" t="s">
        <v>15626</v>
      </c>
      <c r="C6" s="127" t="s">
        <v>86</v>
      </c>
      <c r="D6" s="122">
        <v>320.64999999999998</v>
      </c>
      <c r="E6" s="129">
        <f t="shared" si="0"/>
        <v>320.81</v>
      </c>
    </row>
    <row r="7" spans="1:12" ht="40.5">
      <c r="A7" s="127" t="s">
        <v>21375</v>
      </c>
      <c r="B7" s="128" t="s">
        <v>15627</v>
      </c>
      <c r="C7" s="127" t="s">
        <v>86</v>
      </c>
      <c r="D7" s="122">
        <v>1516.48</v>
      </c>
      <c r="E7" s="129">
        <f t="shared" si="0"/>
        <v>1517.23</v>
      </c>
    </row>
    <row r="8" spans="1:12" ht="54">
      <c r="A8" s="127" t="s">
        <v>21376</v>
      </c>
      <c r="B8" s="128" t="s">
        <v>15628</v>
      </c>
      <c r="C8" s="127" t="s">
        <v>86</v>
      </c>
      <c r="D8" s="122">
        <v>1386.9</v>
      </c>
      <c r="E8" s="129">
        <f t="shared" si="0"/>
        <v>1387.59</v>
      </c>
    </row>
    <row r="9" spans="1:12" ht="27">
      <c r="A9" s="127" t="s">
        <v>21377</v>
      </c>
      <c r="B9" s="128" t="s">
        <v>15629</v>
      </c>
      <c r="C9" s="127" t="s">
        <v>86</v>
      </c>
      <c r="D9" s="122">
        <v>169.11</v>
      </c>
      <c r="E9" s="129">
        <f t="shared" si="0"/>
        <v>169.19</v>
      </c>
    </row>
    <row r="10" spans="1:12" ht="27">
      <c r="A10" s="127" t="s">
        <v>21378</v>
      </c>
      <c r="B10" s="128" t="s">
        <v>15630</v>
      </c>
      <c r="C10" s="127" t="s">
        <v>86</v>
      </c>
      <c r="D10" s="122">
        <v>122.99</v>
      </c>
      <c r="E10" s="129">
        <f t="shared" si="0"/>
        <v>123.05</v>
      </c>
    </row>
    <row r="11" spans="1:12" ht="27">
      <c r="A11" s="127" t="s">
        <v>21379</v>
      </c>
      <c r="B11" s="128" t="s">
        <v>15631</v>
      </c>
      <c r="C11" s="127" t="s">
        <v>86</v>
      </c>
      <c r="D11" s="122">
        <v>122.99</v>
      </c>
      <c r="E11" s="129">
        <f t="shared" si="0"/>
        <v>123.05</v>
      </c>
    </row>
    <row r="12" spans="1:12">
      <c r="A12" s="127" t="s">
        <v>21380</v>
      </c>
      <c r="B12" s="128" t="s">
        <v>15632</v>
      </c>
      <c r="C12" s="127" t="s">
        <v>86</v>
      </c>
      <c r="D12" s="122">
        <v>68.08</v>
      </c>
      <c r="E12" s="129">
        <f t="shared" si="0"/>
        <v>68.11</v>
      </c>
    </row>
    <row r="13" spans="1:12" ht="27">
      <c r="A13" s="127" t="s">
        <v>21381</v>
      </c>
      <c r="B13" s="128" t="s">
        <v>15633</v>
      </c>
      <c r="C13" s="127" t="s">
        <v>86</v>
      </c>
      <c r="D13" s="122">
        <v>68.08</v>
      </c>
      <c r="E13" s="129">
        <f t="shared" si="0"/>
        <v>68.11</v>
      </c>
    </row>
    <row r="14" spans="1:12" ht="40.5">
      <c r="A14" s="127" t="s">
        <v>21382</v>
      </c>
      <c r="B14" s="128" t="s">
        <v>15634</v>
      </c>
      <c r="C14" s="127" t="s">
        <v>86</v>
      </c>
      <c r="D14" s="122">
        <v>1234.26</v>
      </c>
      <c r="E14" s="129">
        <f t="shared" si="0"/>
        <v>1234.8699999999999</v>
      </c>
    </row>
    <row r="15" spans="1:12" ht="27">
      <c r="A15" s="127" t="s">
        <v>21383</v>
      </c>
      <c r="B15" s="128" t="s">
        <v>15635</v>
      </c>
      <c r="C15" s="127" t="s">
        <v>86</v>
      </c>
      <c r="D15" s="122">
        <v>42.83</v>
      </c>
      <c r="E15" s="129">
        <f t="shared" si="0"/>
        <v>42.85</v>
      </c>
    </row>
    <row r="16" spans="1:12">
      <c r="A16" s="127" t="s">
        <v>21384</v>
      </c>
      <c r="B16" s="128" t="s">
        <v>15636</v>
      </c>
      <c r="C16" s="127" t="s">
        <v>86</v>
      </c>
      <c r="D16" s="122">
        <v>63.69</v>
      </c>
      <c r="E16" s="129">
        <f t="shared" si="0"/>
        <v>63.72</v>
      </c>
    </row>
    <row r="17" spans="1:5" ht="27">
      <c r="A17" s="127" t="s">
        <v>21385</v>
      </c>
      <c r="B17" s="128" t="s">
        <v>15637</v>
      </c>
      <c r="C17" s="127" t="s">
        <v>86</v>
      </c>
      <c r="D17" s="122">
        <v>320.64999999999998</v>
      </c>
      <c r="E17" s="129">
        <f t="shared" si="0"/>
        <v>320.81</v>
      </c>
    </row>
    <row r="18" spans="1:5">
      <c r="A18" s="127" t="s">
        <v>26074</v>
      </c>
      <c r="B18" s="128" t="s">
        <v>15638</v>
      </c>
      <c r="C18" s="127" t="s">
        <v>44</v>
      </c>
      <c r="D18" s="122">
        <v>208.19</v>
      </c>
      <c r="E18" s="129">
        <f t="shared" si="0"/>
        <v>208.29</v>
      </c>
    </row>
    <row r="19" spans="1:5">
      <c r="A19" s="127" t="s">
        <v>21386</v>
      </c>
      <c r="B19" s="128" t="s">
        <v>15639</v>
      </c>
      <c r="C19" s="127" t="s">
        <v>44</v>
      </c>
      <c r="D19" s="122">
        <v>169.11</v>
      </c>
      <c r="E19" s="129">
        <f t="shared" si="0"/>
        <v>169.19</v>
      </c>
    </row>
    <row r="20" spans="1:5">
      <c r="A20" s="127" t="s">
        <v>21387</v>
      </c>
      <c r="B20" s="128" t="s">
        <v>15640</v>
      </c>
      <c r="C20" s="127" t="s">
        <v>44</v>
      </c>
      <c r="D20" s="122">
        <v>143.85</v>
      </c>
      <c r="E20" s="129">
        <f t="shared" si="0"/>
        <v>143.91999999999999</v>
      </c>
    </row>
    <row r="21" spans="1:5">
      <c r="A21" s="127" t="s">
        <v>25019</v>
      </c>
      <c r="B21" s="128" t="s">
        <v>15641</v>
      </c>
      <c r="C21" s="127" t="s">
        <v>44</v>
      </c>
      <c r="D21" s="122">
        <v>115.21</v>
      </c>
      <c r="E21" s="129">
        <f t="shared" si="0"/>
        <v>115.27</v>
      </c>
    </row>
    <row r="22" spans="1:5">
      <c r="A22" s="172" t="s">
        <v>15642</v>
      </c>
      <c r="B22" s="169"/>
      <c r="C22" s="168"/>
      <c r="D22" s="170"/>
      <c r="E22" s="171"/>
    </row>
    <row r="23" spans="1:5" ht="27">
      <c r="A23" s="127" t="s">
        <v>21388</v>
      </c>
      <c r="B23" s="128" t="s">
        <v>15643</v>
      </c>
      <c r="C23" s="127" t="s">
        <v>44</v>
      </c>
      <c r="D23" s="122">
        <v>213.53</v>
      </c>
      <c r="E23" s="129">
        <f t="shared" si="0"/>
        <v>213.64</v>
      </c>
    </row>
    <row r="24" spans="1:5" ht="27">
      <c r="A24" s="127" t="s">
        <v>21389</v>
      </c>
      <c r="B24" s="128" t="s">
        <v>15644</v>
      </c>
      <c r="C24" s="127" t="s">
        <v>44</v>
      </c>
      <c r="D24" s="122">
        <v>249.18</v>
      </c>
      <c r="E24" s="129">
        <f t="shared" si="0"/>
        <v>249.3</v>
      </c>
    </row>
    <row r="25" spans="1:5" ht="27">
      <c r="A25" s="127" t="s">
        <v>21390</v>
      </c>
      <c r="B25" s="128" t="s">
        <v>15645</v>
      </c>
      <c r="C25" s="127" t="s">
        <v>44</v>
      </c>
      <c r="D25" s="122">
        <v>121.78</v>
      </c>
      <c r="E25" s="129">
        <f t="shared" si="0"/>
        <v>121.84</v>
      </c>
    </row>
    <row r="26" spans="1:5" ht="27">
      <c r="A26" s="127" t="s">
        <v>21391</v>
      </c>
      <c r="B26" s="128" t="s">
        <v>15646</v>
      </c>
      <c r="C26" s="127" t="s">
        <v>44</v>
      </c>
      <c r="D26" s="122">
        <v>131.53</v>
      </c>
      <c r="E26" s="129">
        <f t="shared" si="0"/>
        <v>131.6</v>
      </c>
    </row>
    <row r="27" spans="1:5">
      <c r="A27" s="172" t="s">
        <v>15647</v>
      </c>
      <c r="B27" s="169"/>
      <c r="C27" s="168"/>
      <c r="D27" s="170"/>
      <c r="E27" s="171"/>
    </row>
    <row r="28" spans="1:5" ht="40.5">
      <c r="A28" s="127" t="s">
        <v>21392</v>
      </c>
      <c r="B28" s="128" t="s">
        <v>15648</v>
      </c>
      <c r="C28" s="127" t="s">
        <v>44</v>
      </c>
      <c r="D28" s="122">
        <v>894.19</v>
      </c>
      <c r="E28" s="129">
        <f t="shared" si="0"/>
        <v>894.63</v>
      </c>
    </row>
    <row r="29" spans="1:5" ht="40.5">
      <c r="A29" s="127" t="s">
        <v>21393</v>
      </c>
      <c r="B29" s="128" t="s">
        <v>15649</v>
      </c>
      <c r="C29" s="127" t="s">
        <v>44</v>
      </c>
      <c r="D29" s="122">
        <v>731.27</v>
      </c>
      <c r="E29" s="129">
        <f t="shared" si="0"/>
        <v>731.63</v>
      </c>
    </row>
    <row r="30" spans="1:5" ht="27">
      <c r="A30" s="127" t="s">
        <v>21394</v>
      </c>
      <c r="B30" s="128" t="s">
        <v>15650</v>
      </c>
      <c r="C30" s="127" t="s">
        <v>44</v>
      </c>
      <c r="D30" s="122">
        <v>595.85</v>
      </c>
      <c r="E30" s="129">
        <f t="shared" si="0"/>
        <v>596.15</v>
      </c>
    </row>
    <row r="31" spans="1:5" ht="27">
      <c r="A31" s="127" t="s">
        <v>21395</v>
      </c>
      <c r="B31" s="128" t="s">
        <v>15651</v>
      </c>
      <c r="C31" s="127" t="s">
        <v>44</v>
      </c>
      <c r="D31" s="122">
        <v>676.47</v>
      </c>
      <c r="E31" s="129">
        <f t="shared" si="0"/>
        <v>676.81</v>
      </c>
    </row>
    <row r="32" spans="1:5" ht="27">
      <c r="A32" s="127" t="s">
        <v>21396</v>
      </c>
      <c r="B32" s="128" t="s">
        <v>15652</v>
      </c>
      <c r="C32" s="127" t="s">
        <v>44</v>
      </c>
      <c r="D32" s="122">
        <v>594.55999999999995</v>
      </c>
      <c r="E32" s="129">
        <f t="shared" si="0"/>
        <v>594.85</v>
      </c>
    </row>
    <row r="33" spans="1:5" ht="27">
      <c r="A33" s="127" t="s">
        <v>21397</v>
      </c>
      <c r="B33" s="128" t="s">
        <v>15653</v>
      </c>
      <c r="C33" s="127" t="s">
        <v>44</v>
      </c>
      <c r="D33" s="122">
        <v>640.65</v>
      </c>
      <c r="E33" s="129">
        <f t="shared" si="0"/>
        <v>640.97</v>
      </c>
    </row>
    <row r="34" spans="1:5" ht="27">
      <c r="A34" s="127" t="s">
        <v>21398</v>
      </c>
      <c r="B34" s="128" t="s">
        <v>15654</v>
      </c>
      <c r="C34" s="127" t="s">
        <v>44</v>
      </c>
      <c r="D34" s="122">
        <v>783.81</v>
      </c>
      <c r="E34" s="129">
        <f t="shared" si="0"/>
        <v>784.2</v>
      </c>
    </row>
    <row r="35" spans="1:5">
      <c r="A35" s="172" t="s">
        <v>15655</v>
      </c>
      <c r="B35" s="169"/>
      <c r="C35" s="168"/>
      <c r="D35" s="170"/>
      <c r="E35" s="171"/>
    </row>
    <row r="36" spans="1:5" ht="67.5">
      <c r="A36" s="127" t="s">
        <v>21399</v>
      </c>
      <c r="B36" s="128" t="s">
        <v>15656</v>
      </c>
      <c r="C36" s="127" t="s">
        <v>44</v>
      </c>
      <c r="D36" s="122">
        <v>85</v>
      </c>
      <c r="E36" s="129">
        <f t="shared" si="0"/>
        <v>85.04</v>
      </c>
    </row>
    <row r="37" spans="1:5">
      <c r="A37" s="172" t="s">
        <v>15657</v>
      </c>
      <c r="B37" s="169"/>
      <c r="C37" s="168"/>
      <c r="D37" s="170"/>
      <c r="E37" s="171"/>
    </row>
    <row r="38" spans="1:5">
      <c r="A38" s="172" t="s">
        <v>15658</v>
      </c>
      <c r="B38" s="169"/>
      <c r="C38" s="168"/>
      <c r="D38" s="170"/>
      <c r="E38" s="171"/>
    </row>
    <row r="39" spans="1:5" ht="27">
      <c r="A39" s="127" t="s">
        <v>21400</v>
      </c>
      <c r="B39" s="128" t="s">
        <v>15659</v>
      </c>
      <c r="C39" s="127" t="s">
        <v>112</v>
      </c>
      <c r="D39" s="122">
        <v>2.81</v>
      </c>
      <c r="E39" s="129">
        <f t="shared" si="0"/>
        <v>2.81</v>
      </c>
    </row>
    <row r="40" spans="1:5">
      <c r="A40" s="172" t="s">
        <v>15660</v>
      </c>
      <c r="B40" s="169"/>
      <c r="C40" s="168"/>
      <c r="D40" s="170"/>
      <c r="E40" s="171"/>
    </row>
    <row r="41" spans="1:5" ht="40.5">
      <c r="A41" s="127" t="s">
        <v>21401</v>
      </c>
      <c r="B41" s="128" t="s">
        <v>15661</v>
      </c>
      <c r="C41" s="127" t="s">
        <v>44</v>
      </c>
      <c r="D41" s="122">
        <v>19.78</v>
      </c>
      <c r="E41" s="129">
        <f t="shared" si="0"/>
        <v>19.79</v>
      </c>
    </row>
    <row r="42" spans="1:5">
      <c r="A42" s="172" t="s">
        <v>15662</v>
      </c>
      <c r="B42" s="169"/>
      <c r="C42" s="168"/>
      <c r="D42" s="170"/>
      <c r="E42" s="171"/>
    </row>
    <row r="43" spans="1:5">
      <c r="A43" s="172" t="s">
        <v>15663</v>
      </c>
      <c r="B43" s="169"/>
      <c r="C43" s="168"/>
      <c r="D43" s="170"/>
      <c r="E43" s="171"/>
    </row>
    <row r="44" spans="1:5" ht="27">
      <c r="A44" s="127" t="s">
        <v>21402</v>
      </c>
      <c r="B44" s="128" t="s">
        <v>15664</v>
      </c>
      <c r="C44" s="127" t="s">
        <v>86</v>
      </c>
      <c r="D44" s="122">
        <v>265.39999999999998</v>
      </c>
      <c r="E44" s="129">
        <f t="shared" si="0"/>
        <v>265.52999999999997</v>
      </c>
    </row>
    <row r="45" spans="1:5">
      <c r="A45" s="172" t="s">
        <v>15665</v>
      </c>
      <c r="B45" s="169"/>
      <c r="C45" s="168"/>
      <c r="D45" s="170"/>
      <c r="E45" s="171"/>
    </row>
    <row r="46" spans="1:5" ht="27">
      <c r="A46" s="127" t="s">
        <v>21403</v>
      </c>
      <c r="B46" s="128" t="s">
        <v>15666</v>
      </c>
      <c r="C46" s="127" t="s">
        <v>75</v>
      </c>
      <c r="D46" s="122">
        <v>41.79</v>
      </c>
      <c r="E46" s="129">
        <f t="shared" si="0"/>
        <v>41.81</v>
      </c>
    </row>
    <row r="47" spans="1:5" ht="40.5">
      <c r="A47" s="127" t="s">
        <v>25020</v>
      </c>
      <c r="B47" s="128" t="s">
        <v>15667</v>
      </c>
      <c r="C47" s="127" t="s">
        <v>15668</v>
      </c>
      <c r="D47" s="122">
        <v>1.88</v>
      </c>
      <c r="E47" s="129">
        <f t="shared" si="0"/>
        <v>1.88</v>
      </c>
    </row>
    <row r="48" spans="1:5" ht="40.5">
      <c r="A48" s="127" t="s">
        <v>25021</v>
      </c>
      <c r="B48" s="128" t="s">
        <v>15669</v>
      </c>
      <c r="C48" s="127" t="s">
        <v>15668</v>
      </c>
      <c r="D48" s="122">
        <v>9.2200000000000006</v>
      </c>
      <c r="E48" s="129">
        <f t="shared" si="0"/>
        <v>9.2200000000000006</v>
      </c>
    </row>
    <row r="49" spans="1:5" ht="40.5">
      <c r="A49" s="127" t="s">
        <v>21404</v>
      </c>
      <c r="B49" s="128" t="s">
        <v>15670</v>
      </c>
      <c r="C49" s="127" t="s">
        <v>15671</v>
      </c>
      <c r="D49" s="122">
        <v>0.16</v>
      </c>
      <c r="E49" s="129">
        <f t="shared" si="0"/>
        <v>0.16</v>
      </c>
    </row>
    <row r="50" spans="1:5" ht="27">
      <c r="A50" s="127" t="s">
        <v>21405</v>
      </c>
      <c r="B50" s="128" t="s">
        <v>15672</v>
      </c>
      <c r="C50" s="127" t="s">
        <v>15668</v>
      </c>
      <c r="D50" s="122">
        <v>156.08000000000001</v>
      </c>
      <c r="E50" s="129">
        <f t="shared" si="0"/>
        <v>156.16</v>
      </c>
    </row>
    <row r="51" spans="1:5" ht="27">
      <c r="A51" s="127" t="s">
        <v>21406</v>
      </c>
      <c r="B51" s="128" t="s">
        <v>15673</v>
      </c>
      <c r="C51" s="127" t="s">
        <v>15674</v>
      </c>
      <c r="D51" s="122">
        <v>1.61</v>
      </c>
      <c r="E51" s="129">
        <f t="shared" si="0"/>
        <v>1.61</v>
      </c>
    </row>
    <row r="52" spans="1:5" ht="40.5">
      <c r="A52" s="127" t="s">
        <v>25022</v>
      </c>
      <c r="B52" s="128" t="s">
        <v>15675</v>
      </c>
      <c r="C52" s="127" t="s">
        <v>75</v>
      </c>
      <c r="D52" s="122">
        <v>39.97</v>
      </c>
      <c r="E52" s="129">
        <f t="shared" si="0"/>
        <v>39.99</v>
      </c>
    </row>
    <row r="53" spans="1:5">
      <c r="A53" s="172" t="s">
        <v>15676</v>
      </c>
      <c r="B53" s="169"/>
      <c r="C53" s="168"/>
      <c r="D53" s="170"/>
      <c r="E53" s="171"/>
    </row>
    <row r="54" spans="1:5" ht="54">
      <c r="A54" s="127" t="s">
        <v>26235</v>
      </c>
      <c r="B54" s="128" t="s">
        <v>15677</v>
      </c>
      <c r="C54" s="127" t="s">
        <v>42</v>
      </c>
      <c r="D54" s="122">
        <v>69.3</v>
      </c>
      <c r="E54" s="129">
        <f t="shared" si="0"/>
        <v>69.33</v>
      </c>
    </row>
    <row r="55" spans="1:5" ht="54">
      <c r="A55" s="127" t="s">
        <v>26075</v>
      </c>
      <c r="B55" s="128" t="s">
        <v>15678</v>
      </c>
      <c r="C55" s="127" t="s">
        <v>42</v>
      </c>
      <c r="D55" s="122">
        <v>41.41</v>
      </c>
      <c r="E55" s="129">
        <f t="shared" si="0"/>
        <v>41.43</v>
      </c>
    </row>
    <row r="56" spans="1:5" ht="40.5">
      <c r="A56" s="127" t="s">
        <v>26076</v>
      </c>
      <c r="B56" s="128" t="s">
        <v>15679</v>
      </c>
      <c r="C56" s="127" t="s">
        <v>42</v>
      </c>
      <c r="D56" s="122">
        <v>17.510000000000002</v>
      </c>
      <c r="E56" s="129">
        <f t="shared" si="0"/>
        <v>17.52</v>
      </c>
    </row>
    <row r="57" spans="1:5" ht="54">
      <c r="A57" s="127" t="s">
        <v>25023</v>
      </c>
      <c r="B57" s="128" t="s">
        <v>15680</v>
      </c>
      <c r="C57" s="127" t="s">
        <v>42</v>
      </c>
      <c r="D57" s="122">
        <v>44.41</v>
      </c>
      <c r="E57" s="129">
        <f t="shared" si="0"/>
        <v>44.43</v>
      </c>
    </row>
    <row r="58" spans="1:5" ht="40.5">
      <c r="A58" s="127" t="s">
        <v>26077</v>
      </c>
      <c r="B58" s="128" t="s">
        <v>15681</v>
      </c>
      <c r="C58" s="127" t="s">
        <v>42</v>
      </c>
      <c r="D58" s="122">
        <v>115.44</v>
      </c>
      <c r="E58" s="129">
        <f t="shared" si="0"/>
        <v>115.5</v>
      </c>
    </row>
    <row r="59" spans="1:5" ht="40.5">
      <c r="A59" s="127" t="s">
        <v>25024</v>
      </c>
      <c r="B59" s="128" t="s">
        <v>15682</v>
      </c>
      <c r="C59" s="127" t="s">
        <v>42</v>
      </c>
      <c r="D59" s="122">
        <v>58.01</v>
      </c>
      <c r="E59" s="129">
        <f t="shared" si="0"/>
        <v>58.04</v>
      </c>
    </row>
    <row r="60" spans="1:5" ht="40.5">
      <c r="A60" s="127" t="s">
        <v>25025</v>
      </c>
      <c r="B60" s="128" t="s">
        <v>15683</v>
      </c>
      <c r="C60" s="127" t="s">
        <v>42</v>
      </c>
      <c r="D60" s="122">
        <v>19.91</v>
      </c>
      <c r="E60" s="129">
        <f t="shared" si="0"/>
        <v>19.920000000000002</v>
      </c>
    </row>
    <row r="61" spans="1:5" ht="40.5">
      <c r="A61" s="127" t="s">
        <v>26078</v>
      </c>
      <c r="B61" s="128" t="s">
        <v>15684</v>
      </c>
      <c r="C61" s="127" t="s">
        <v>15685</v>
      </c>
      <c r="D61" s="122">
        <v>5479.53</v>
      </c>
      <c r="E61" s="129">
        <f t="shared" si="0"/>
        <v>5482.25</v>
      </c>
    </row>
    <row r="62" spans="1:5" ht="54">
      <c r="A62" s="127" t="s">
        <v>26266</v>
      </c>
      <c r="B62" s="128" t="s">
        <v>15686</v>
      </c>
      <c r="C62" s="127" t="s">
        <v>15687</v>
      </c>
      <c r="D62" s="122">
        <v>0.77</v>
      </c>
      <c r="E62" s="129">
        <f t="shared" si="0"/>
        <v>0.77</v>
      </c>
    </row>
    <row r="63" spans="1:5" ht="54">
      <c r="A63" s="127" t="s">
        <v>25026</v>
      </c>
      <c r="B63" s="128" t="s">
        <v>15688</v>
      </c>
      <c r="C63" s="127" t="s">
        <v>42</v>
      </c>
      <c r="D63" s="122">
        <v>322.08</v>
      </c>
      <c r="E63" s="129">
        <f t="shared" si="0"/>
        <v>322.24</v>
      </c>
    </row>
    <row r="64" spans="1:5" ht="54">
      <c r="A64" s="127" t="s">
        <v>25027</v>
      </c>
      <c r="B64" s="128" t="s">
        <v>15689</v>
      </c>
      <c r="C64" s="127" t="s">
        <v>42</v>
      </c>
      <c r="D64" s="122">
        <v>145.25</v>
      </c>
      <c r="E64" s="129">
        <f t="shared" si="0"/>
        <v>145.32</v>
      </c>
    </row>
    <row r="65" spans="1:5" ht="54">
      <c r="A65" s="127" t="s">
        <v>25028</v>
      </c>
      <c r="B65" s="128" t="s">
        <v>15690</v>
      </c>
      <c r="C65" s="127" t="s">
        <v>42</v>
      </c>
      <c r="D65" s="122">
        <v>120.29</v>
      </c>
      <c r="E65" s="129">
        <f t="shared" si="0"/>
        <v>120.35</v>
      </c>
    </row>
    <row r="66" spans="1:5" ht="54">
      <c r="A66" s="127" t="s">
        <v>25029</v>
      </c>
      <c r="B66" s="128" t="s">
        <v>15691</v>
      </c>
      <c r="C66" s="127" t="s">
        <v>42</v>
      </c>
      <c r="D66" s="122">
        <v>224.01</v>
      </c>
      <c r="E66" s="129">
        <f t="shared" ref="E66:E129" si="1">ROUND((D66/(1+$J$1))*(1+$L$1),2)</f>
        <v>224.12</v>
      </c>
    </row>
    <row r="67" spans="1:5" ht="54">
      <c r="A67" s="127" t="s">
        <v>21407</v>
      </c>
      <c r="B67" s="128" t="s">
        <v>15692</v>
      </c>
      <c r="C67" s="127" t="s">
        <v>42</v>
      </c>
      <c r="D67" s="122">
        <v>117.51</v>
      </c>
      <c r="E67" s="129">
        <f t="shared" si="1"/>
        <v>117.57</v>
      </c>
    </row>
    <row r="68" spans="1:5" ht="40.5">
      <c r="A68" s="127" t="s">
        <v>21408</v>
      </c>
      <c r="B68" s="128" t="s">
        <v>15693</v>
      </c>
      <c r="C68" s="127" t="s">
        <v>42</v>
      </c>
      <c r="D68" s="122">
        <v>64.260000000000005</v>
      </c>
      <c r="E68" s="129">
        <f t="shared" si="1"/>
        <v>64.290000000000006</v>
      </c>
    </row>
    <row r="69" spans="1:5" ht="40.5">
      <c r="A69" s="127" t="s">
        <v>26079</v>
      </c>
      <c r="B69" s="128" t="s">
        <v>15694</v>
      </c>
      <c r="C69" s="127" t="s">
        <v>15685</v>
      </c>
      <c r="D69" s="122">
        <v>4038.74</v>
      </c>
      <c r="E69" s="129">
        <f t="shared" si="1"/>
        <v>4040.74</v>
      </c>
    </row>
    <row r="70" spans="1:5" ht="67.5">
      <c r="A70" s="127" t="s">
        <v>25030</v>
      </c>
      <c r="B70" s="128" t="s">
        <v>15695</v>
      </c>
      <c r="C70" s="127" t="s">
        <v>15685</v>
      </c>
      <c r="D70" s="122">
        <v>3492.37</v>
      </c>
      <c r="E70" s="129">
        <f t="shared" si="1"/>
        <v>3494.1</v>
      </c>
    </row>
    <row r="71" spans="1:5" ht="81">
      <c r="A71" s="127" t="s">
        <v>25031</v>
      </c>
      <c r="B71" s="128" t="s">
        <v>15696</v>
      </c>
      <c r="C71" s="127" t="s">
        <v>15685</v>
      </c>
      <c r="D71" s="122">
        <v>4396.55</v>
      </c>
      <c r="E71" s="129">
        <f t="shared" si="1"/>
        <v>4398.7299999999996</v>
      </c>
    </row>
    <row r="72" spans="1:5">
      <c r="A72" s="172" t="s">
        <v>15697</v>
      </c>
      <c r="B72" s="169"/>
      <c r="C72" s="168"/>
      <c r="D72" s="170"/>
      <c r="E72" s="171"/>
    </row>
    <row r="73" spans="1:5">
      <c r="A73" s="172" t="s">
        <v>15698</v>
      </c>
      <c r="B73" s="169"/>
      <c r="C73" s="168"/>
      <c r="D73" s="170"/>
      <c r="E73" s="171"/>
    </row>
    <row r="74" spans="1:5" ht="81">
      <c r="A74" s="127" t="s">
        <v>26080</v>
      </c>
      <c r="B74" s="128" t="s">
        <v>15699</v>
      </c>
      <c r="C74" s="127" t="s">
        <v>112</v>
      </c>
      <c r="D74" s="122">
        <v>481.86</v>
      </c>
      <c r="E74" s="129">
        <f t="shared" si="1"/>
        <v>482.1</v>
      </c>
    </row>
    <row r="75" spans="1:5" ht="108">
      <c r="A75" s="127" t="s">
        <v>25032</v>
      </c>
      <c r="B75" s="128" t="s">
        <v>15700</v>
      </c>
      <c r="C75" s="127" t="s">
        <v>112</v>
      </c>
      <c r="D75" s="122">
        <v>391.78</v>
      </c>
      <c r="E75" s="129">
        <f t="shared" si="1"/>
        <v>391.97</v>
      </c>
    </row>
    <row r="76" spans="1:5" ht="81">
      <c r="A76" s="127" t="s">
        <v>26081</v>
      </c>
      <c r="B76" s="128" t="s">
        <v>15701</v>
      </c>
      <c r="C76" s="127" t="s">
        <v>86</v>
      </c>
      <c r="D76" s="122">
        <v>3677.97</v>
      </c>
      <c r="E76" s="129">
        <f t="shared" si="1"/>
        <v>3679.79</v>
      </c>
    </row>
    <row r="77" spans="1:5" ht="67.5">
      <c r="A77" s="127" t="s">
        <v>26082</v>
      </c>
      <c r="B77" s="128" t="s">
        <v>15702</v>
      </c>
      <c r="C77" s="127" t="s">
        <v>86</v>
      </c>
      <c r="D77" s="122">
        <v>2318.4299999999998</v>
      </c>
      <c r="E77" s="129">
        <f t="shared" si="1"/>
        <v>2319.58</v>
      </c>
    </row>
    <row r="78" spans="1:5" ht="27">
      <c r="A78" s="127" t="s">
        <v>21409</v>
      </c>
      <c r="B78" s="128" t="s">
        <v>15703</v>
      </c>
      <c r="C78" s="127" t="s">
        <v>112</v>
      </c>
      <c r="D78" s="122">
        <v>50.93</v>
      </c>
      <c r="E78" s="129">
        <f t="shared" si="1"/>
        <v>50.96</v>
      </c>
    </row>
    <row r="79" spans="1:5" ht="40.5">
      <c r="A79" s="127" t="s">
        <v>21410</v>
      </c>
      <c r="B79" s="128" t="s">
        <v>15704</v>
      </c>
      <c r="C79" s="127" t="s">
        <v>112</v>
      </c>
      <c r="D79" s="122">
        <v>40.200000000000003</v>
      </c>
      <c r="E79" s="129">
        <f t="shared" si="1"/>
        <v>40.22</v>
      </c>
    </row>
    <row r="80" spans="1:5" ht="27">
      <c r="A80" s="127" t="s">
        <v>25033</v>
      </c>
      <c r="B80" s="128" t="s">
        <v>15705</v>
      </c>
      <c r="C80" s="127" t="s">
        <v>112</v>
      </c>
      <c r="D80" s="122">
        <v>39.22</v>
      </c>
      <c r="E80" s="129">
        <f t="shared" si="1"/>
        <v>39.24</v>
      </c>
    </row>
    <row r="81" spans="1:5" ht="54">
      <c r="A81" s="127" t="s">
        <v>21411</v>
      </c>
      <c r="B81" s="128" t="s">
        <v>15706</v>
      </c>
      <c r="C81" s="127" t="s">
        <v>112</v>
      </c>
      <c r="D81" s="122">
        <v>35.07</v>
      </c>
      <c r="E81" s="129">
        <f t="shared" si="1"/>
        <v>35.090000000000003</v>
      </c>
    </row>
    <row r="82" spans="1:5" ht="27">
      <c r="A82" s="127" t="s">
        <v>21412</v>
      </c>
      <c r="B82" s="128" t="s">
        <v>15707</v>
      </c>
      <c r="C82" s="127" t="s">
        <v>15685</v>
      </c>
      <c r="D82" s="122">
        <v>990</v>
      </c>
      <c r="E82" s="129">
        <f t="shared" si="1"/>
        <v>990.49</v>
      </c>
    </row>
    <row r="83" spans="1:5">
      <c r="A83" s="172" t="s">
        <v>15708</v>
      </c>
      <c r="B83" s="169"/>
      <c r="C83" s="168"/>
      <c r="D83" s="170"/>
      <c r="E83" s="171"/>
    </row>
    <row r="84" spans="1:5" ht="40.5">
      <c r="A84" s="127" t="s">
        <v>21413</v>
      </c>
      <c r="B84" s="128" t="s">
        <v>15709</v>
      </c>
      <c r="C84" s="127" t="s">
        <v>112</v>
      </c>
      <c r="D84" s="122">
        <v>251.98</v>
      </c>
      <c r="E84" s="129">
        <f t="shared" si="1"/>
        <v>252.1</v>
      </c>
    </row>
    <row r="85" spans="1:5">
      <c r="A85" s="172" t="s">
        <v>15710</v>
      </c>
      <c r="B85" s="169"/>
      <c r="C85" s="168"/>
      <c r="D85" s="170"/>
      <c r="E85" s="171"/>
    </row>
    <row r="86" spans="1:5" ht="108">
      <c r="A86" s="127" t="s">
        <v>21414</v>
      </c>
      <c r="B86" s="128" t="s">
        <v>15711</v>
      </c>
      <c r="C86" s="127" t="s">
        <v>15685</v>
      </c>
      <c r="D86" s="122">
        <v>351</v>
      </c>
      <c r="E86" s="129">
        <f t="shared" si="1"/>
        <v>351.17</v>
      </c>
    </row>
    <row r="87" spans="1:5" ht="94.5">
      <c r="A87" s="127" t="s">
        <v>21415</v>
      </c>
      <c r="B87" s="128" t="s">
        <v>15712</v>
      </c>
      <c r="C87" s="127" t="s">
        <v>15685</v>
      </c>
      <c r="D87" s="122">
        <v>243</v>
      </c>
      <c r="E87" s="129">
        <f t="shared" si="1"/>
        <v>243.12</v>
      </c>
    </row>
    <row r="88" spans="1:5" ht="94.5">
      <c r="A88" s="127" t="s">
        <v>21416</v>
      </c>
      <c r="B88" s="128" t="s">
        <v>15713</v>
      </c>
      <c r="C88" s="127" t="s">
        <v>15685</v>
      </c>
      <c r="D88" s="122">
        <v>500</v>
      </c>
      <c r="E88" s="129">
        <f t="shared" si="1"/>
        <v>500.25</v>
      </c>
    </row>
    <row r="89" spans="1:5">
      <c r="A89" s="172" t="s">
        <v>15714</v>
      </c>
      <c r="B89" s="169"/>
      <c r="C89" s="168"/>
      <c r="D89" s="170"/>
      <c r="E89" s="171"/>
    </row>
    <row r="90" spans="1:5" ht="27">
      <c r="A90" s="127" t="s">
        <v>21417</v>
      </c>
      <c r="B90" s="128" t="s">
        <v>15715</v>
      </c>
      <c r="C90" s="127" t="s">
        <v>86</v>
      </c>
      <c r="D90" s="122">
        <v>1430.71</v>
      </c>
      <c r="E90" s="129">
        <f t="shared" si="1"/>
        <v>1431.42</v>
      </c>
    </row>
    <row r="91" spans="1:5">
      <c r="A91" s="127" t="s">
        <v>21418</v>
      </c>
      <c r="B91" s="128" t="s">
        <v>15716</v>
      </c>
      <c r="C91" s="127" t="s">
        <v>86</v>
      </c>
      <c r="D91" s="122">
        <v>1491.4</v>
      </c>
      <c r="E91" s="129">
        <f t="shared" si="1"/>
        <v>1492.14</v>
      </c>
    </row>
    <row r="92" spans="1:5">
      <c r="A92" s="172" t="s">
        <v>15717</v>
      </c>
      <c r="B92" s="169"/>
      <c r="C92" s="168"/>
      <c r="D92" s="170"/>
      <c r="E92" s="171"/>
    </row>
    <row r="93" spans="1:5" ht="40.5">
      <c r="A93" s="127" t="s">
        <v>25034</v>
      </c>
      <c r="B93" s="128" t="s">
        <v>15718</v>
      </c>
      <c r="C93" s="127" t="s">
        <v>44</v>
      </c>
      <c r="D93" s="122">
        <v>2.78</v>
      </c>
      <c r="E93" s="129">
        <f t="shared" si="1"/>
        <v>2.78</v>
      </c>
    </row>
    <row r="94" spans="1:5" ht="94.5">
      <c r="A94" s="127" t="s">
        <v>21419</v>
      </c>
      <c r="B94" s="128" t="s">
        <v>15719</v>
      </c>
      <c r="C94" s="127" t="s">
        <v>44</v>
      </c>
      <c r="D94" s="122">
        <v>34.57</v>
      </c>
      <c r="E94" s="129">
        <f t="shared" si="1"/>
        <v>34.590000000000003</v>
      </c>
    </row>
    <row r="95" spans="1:5" ht="27">
      <c r="A95" s="127" t="s">
        <v>21420</v>
      </c>
      <c r="B95" s="128" t="s">
        <v>15720</v>
      </c>
      <c r="C95" s="127" t="s">
        <v>44</v>
      </c>
      <c r="D95" s="122">
        <v>10.039999999999999</v>
      </c>
      <c r="E95" s="129">
        <f t="shared" si="1"/>
        <v>10.039999999999999</v>
      </c>
    </row>
    <row r="96" spans="1:5" ht="27">
      <c r="A96" s="127" t="s">
        <v>21421</v>
      </c>
      <c r="B96" s="128" t="s">
        <v>15721</v>
      </c>
      <c r="C96" s="127" t="s">
        <v>112</v>
      </c>
      <c r="D96" s="122">
        <v>9.0399999999999991</v>
      </c>
      <c r="E96" s="129">
        <f t="shared" si="1"/>
        <v>9.0399999999999991</v>
      </c>
    </row>
    <row r="97" spans="1:5" ht="40.5">
      <c r="A97" s="127" t="s">
        <v>21422</v>
      </c>
      <c r="B97" s="128" t="s">
        <v>15722</v>
      </c>
      <c r="C97" s="127" t="s">
        <v>86</v>
      </c>
      <c r="D97" s="122">
        <v>108.69</v>
      </c>
      <c r="E97" s="129">
        <f t="shared" si="1"/>
        <v>108.74</v>
      </c>
    </row>
    <row r="98" spans="1:5" ht="54">
      <c r="A98" s="127" t="s">
        <v>21423</v>
      </c>
      <c r="B98" s="128" t="s">
        <v>15723</v>
      </c>
      <c r="C98" s="127" t="s">
        <v>86</v>
      </c>
      <c r="D98" s="122">
        <v>576</v>
      </c>
      <c r="E98" s="129">
        <f t="shared" si="1"/>
        <v>576.29</v>
      </c>
    </row>
    <row r="99" spans="1:5" ht="27">
      <c r="A99" s="127" t="s">
        <v>21424</v>
      </c>
      <c r="B99" s="128" t="s">
        <v>15724</v>
      </c>
      <c r="C99" s="127" t="s">
        <v>86</v>
      </c>
      <c r="D99" s="122">
        <v>3.1</v>
      </c>
      <c r="E99" s="129">
        <f t="shared" si="1"/>
        <v>3.1</v>
      </c>
    </row>
    <row r="100" spans="1:5" ht="40.5">
      <c r="A100" s="127" t="s">
        <v>25035</v>
      </c>
      <c r="B100" s="128" t="s">
        <v>15725</v>
      </c>
      <c r="C100" s="127" t="s">
        <v>112</v>
      </c>
      <c r="D100" s="122">
        <v>404.21</v>
      </c>
      <c r="E100" s="129">
        <f t="shared" si="1"/>
        <v>404.41</v>
      </c>
    </row>
    <row r="101" spans="1:5" ht="54">
      <c r="A101" s="127" t="s">
        <v>21425</v>
      </c>
      <c r="B101" s="128" t="s">
        <v>15726</v>
      </c>
      <c r="C101" s="127" t="s">
        <v>112</v>
      </c>
      <c r="D101" s="122">
        <v>417.02</v>
      </c>
      <c r="E101" s="129">
        <f t="shared" si="1"/>
        <v>417.23</v>
      </c>
    </row>
    <row r="102" spans="1:5" ht="27">
      <c r="A102" s="127" t="s">
        <v>21426</v>
      </c>
      <c r="B102" s="128" t="s">
        <v>15727</v>
      </c>
      <c r="C102" s="127" t="s">
        <v>86</v>
      </c>
      <c r="D102" s="122">
        <v>11.55</v>
      </c>
      <c r="E102" s="129">
        <f t="shared" si="1"/>
        <v>11.56</v>
      </c>
    </row>
    <row r="103" spans="1:5" ht="40.5">
      <c r="A103" s="127" t="s">
        <v>25036</v>
      </c>
      <c r="B103" s="128" t="s">
        <v>15728</v>
      </c>
      <c r="C103" s="127" t="s">
        <v>86</v>
      </c>
      <c r="D103" s="122">
        <v>53.81</v>
      </c>
      <c r="E103" s="129">
        <f t="shared" si="1"/>
        <v>53.84</v>
      </c>
    </row>
    <row r="104" spans="1:5">
      <c r="A104" s="172" t="s">
        <v>15729</v>
      </c>
      <c r="B104" s="169"/>
      <c r="C104" s="168"/>
      <c r="D104" s="170"/>
      <c r="E104" s="171"/>
    </row>
    <row r="105" spans="1:5">
      <c r="A105" s="172" t="s">
        <v>15730</v>
      </c>
      <c r="B105" s="169"/>
      <c r="C105" s="168"/>
      <c r="D105" s="170"/>
      <c r="E105" s="171"/>
    </row>
    <row r="106" spans="1:5" ht="40.5">
      <c r="A106" s="127" t="s">
        <v>21427</v>
      </c>
      <c r="B106" s="128" t="s">
        <v>15731</v>
      </c>
      <c r="C106" s="127" t="s">
        <v>15685</v>
      </c>
      <c r="D106" s="122">
        <v>75</v>
      </c>
      <c r="E106" s="129">
        <f t="shared" si="1"/>
        <v>75.040000000000006</v>
      </c>
    </row>
    <row r="107" spans="1:5" ht="40.5">
      <c r="A107" s="127" t="s">
        <v>21428</v>
      </c>
      <c r="B107" s="128" t="s">
        <v>15732</v>
      </c>
      <c r="C107" s="127" t="s">
        <v>15685</v>
      </c>
      <c r="D107" s="122">
        <v>41</v>
      </c>
      <c r="E107" s="129">
        <f t="shared" si="1"/>
        <v>41.02</v>
      </c>
    </row>
    <row r="108" spans="1:5" ht="67.5">
      <c r="A108" s="127" t="s">
        <v>21429</v>
      </c>
      <c r="B108" s="128" t="s">
        <v>15733</v>
      </c>
      <c r="C108" s="127" t="s">
        <v>15685</v>
      </c>
      <c r="D108" s="122">
        <v>52</v>
      </c>
      <c r="E108" s="129">
        <f t="shared" si="1"/>
        <v>52.03</v>
      </c>
    </row>
    <row r="109" spans="1:5" ht="67.5">
      <c r="A109" s="127" t="s">
        <v>21430</v>
      </c>
      <c r="B109" s="128" t="s">
        <v>15734</v>
      </c>
      <c r="C109" s="127" t="s">
        <v>15685</v>
      </c>
      <c r="D109" s="122">
        <v>48</v>
      </c>
      <c r="E109" s="129">
        <f t="shared" si="1"/>
        <v>48.02</v>
      </c>
    </row>
    <row r="110" spans="1:5">
      <c r="A110" s="127" t="s">
        <v>25037</v>
      </c>
      <c r="B110" s="128" t="s">
        <v>15735</v>
      </c>
      <c r="C110" s="127" t="s">
        <v>15685</v>
      </c>
      <c r="D110" s="122">
        <v>47.8</v>
      </c>
      <c r="E110" s="129">
        <f t="shared" si="1"/>
        <v>47.82</v>
      </c>
    </row>
    <row r="111" spans="1:5" ht="27">
      <c r="A111" s="127" t="s">
        <v>21431</v>
      </c>
      <c r="B111" s="128" t="s">
        <v>15736</v>
      </c>
      <c r="C111" s="127" t="s">
        <v>15737</v>
      </c>
      <c r="D111" s="122">
        <v>27</v>
      </c>
      <c r="E111" s="129">
        <f t="shared" si="1"/>
        <v>27.01</v>
      </c>
    </row>
    <row r="112" spans="1:5" ht="27">
      <c r="A112" s="127" t="s">
        <v>25038</v>
      </c>
      <c r="B112" s="128" t="s">
        <v>15738</v>
      </c>
      <c r="C112" s="127" t="s">
        <v>44</v>
      </c>
      <c r="D112" s="122">
        <v>0.71</v>
      </c>
      <c r="E112" s="129">
        <f t="shared" si="1"/>
        <v>0.71</v>
      </c>
    </row>
    <row r="113" spans="1:5" ht="40.5">
      <c r="A113" s="127" t="s">
        <v>25039</v>
      </c>
      <c r="B113" s="128" t="s">
        <v>15739</v>
      </c>
      <c r="C113" s="127" t="s">
        <v>44</v>
      </c>
      <c r="D113" s="122">
        <v>14.95</v>
      </c>
      <c r="E113" s="129">
        <f t="shared" si="1"/>
        <v>14.96</v>
      </c>
    </row>
    <row r="114" spans="1:5">
      <c r="A114" s="172" t="s">
        <v>15740</v>
      </c>
      <c r="B114" s="169"/>
      <c r="C114" s="168"/>
      <c r="D114" s="170"/>
      <c r="E114" s="171"/>
    </row>
    <row r="115" spans="1:5">
      <c r="A115" s="172" t="s">
        <v>15741</v>
      </c>
      <c r="B115" s="169"/>
      <c r="C115" s="168"/>
      <c r="D115" s="170"/>
      <c r="E115" s="171"/>
    </row>
    <row r="116" spans="1:5" ht="108">
      <c r="A116" s="127" t="s">
        <v>26083</v>
      </c>
      <c r="B116" s="128" t="s">
        <v>15742</v>
      </c>
      <c r="C116" s="127" t="s">
        <v>86</v>
      </c>
      <c r="D116" s="122">
        <v>1658.28</v>
      </c>
      <c r="E116" s="129">
        <f t="shared" si="1"/>
        <v>1659.1</v>
      </c>
    </row>
    <row r="117" spans="1:5" ht="94.5">
      <c r="A117" s="127" t="s">
        <v>21432</v>
      </c>
      <c r="B117" s="128" t="s">
        <v>15743</v>
      </c>
      <c r="C117" s="127" t="s">
        <v>86</v>
      </c>
      <c r="D117" s="122">
        <v>1431.56</v>
      </c>
      <c r="E117" s="129">
        <f t="shared" si="1"/>
        <v>1432.27</v>
      </c>
    </row>
    <row r="118" spans="1:5" ht="40.5">
      <c r="A118" s="127" t="s">
        <v>21433</v>
      </c>
      <c r="B118" s="128" t="s">
        <v>15744</v>
      </c>
      <c r="C118" s="127" t="s">
        <v>44</v>
      </c>
      <c r="D118" s="122">
        <v>5.92</v>
      </c>
      <c r="E118" s="129">
        <f t="shared" si="1"/>
        <v>5.92</v>
      </c>
    </row>
    <row r="119" spans="1:5" ht="40.5">
      <c r="A119" s="127" t="s">
        <v>21434</v>
      </c>
      <c r="B119" s="128" t="s">
        <v>15745</v>
      </c>
      <c r="C119" s="127" t="s">
        <v>112</v>
      </c>
      <c r="D119" s="122">
        <v>9.25</v>
      </c>
      <c r="E119" s="129">
        <f t="shared" si="1"/>
        <v>9.25</v>
      </c>
    </row>
    <row r="120" spans="1:5">
      <c r="A120" s="172" t="s">
        <v>15746</v>
      </c>
      <c r="B120" s="169"/>
      <c r="C120" s="168"/>
      <c r="D120" s="170"/>
      <c r="E120" s="171"/>
    </row>
    <row r="121" spans="1:5">
      <c r="A121" s="172" t="s">
        <v>15747</v>
      </c>
      <c r="B121" s="169"/>
      <c r="C121" s="168"/>
      <c r="D121" s="170"/>
      <c r="E121" s="171"/>
    </row>
    <row r="122" spans="1:5">
      <c r="A122" s="127" t="s">
        <v>21435</v>
      </c>
      <c r="B122" s="128" t="s">
        <v>15748</v>
      </c>
      <c r="C122" s="127" t="s">
        <v>86</v>
      </c>
      <c r="D122" s="122">
        <v>143.85</v>
      </c>
      <c r="E122" s="129">
        <f t="shared" si="1"/>
        <v>143.91999999999999</v>
      </c>
    </row>
    <row r="123" spans="1:5">
      <c r="A123" s="127" t="s">
        <v>21436</v>
      </c>
      <c r="B123" s="128" t="s">
        <v>15749</v>
      </c>
      <c r="C123" s="127" t="s">
        <v>86</v>
      </c>
      <c r="D123" s="122">
        <v>138.36000000000001</v>
      </c>
      <c r="E123" s="129">
        <f t="shared" si="1"/>
        <v>138.43</v>
      </c>
    </row>
    <row r="124" spans="1:5">
      <c r="A124" s="127" t="s">
        <v>21437</v>
      </c>
      <c r="B124" s="128" t="s">
        <v>15750</v>
      </c>
      <c r="C124" s="127" t="s">
        <v>86</v>
      </c>
      <c r="D124" s="122">
        <v>118.59</v>
      </c>
      <c r="E124" s="129">
        <f t="shared" si="1"/>
        <v>118.65</v>
      </c>
    </row>
    <row r="125" spans="1:5">
      <c r="A125" s="127" t="s">
        <v>21438</v>
      </c>
      <c r="B125" s="128" t="s">
        <v>15751</v>
      </c>
      <c r="C125" s="127" t="s">
        <v>86</v>
      </c>
      <c r="D125" s="122">
        <v>98.83</v>
      </c>
      <c r="E125" s="129">
        <f t="shared" si="1"/>
        <v>98.88</v>
      </c>
    </row>
    <row r="126" spans="1:5">
      <c r="A126" s="127" t="s">
        <v>21439</v>
      </c>
      <c r="B126" s="128" t="s">
        <v>15752</v>
      </c>
      <c r="C126" s="127" t="s">
        <v>86</v>
      </c>
      <c r="D126" s="122">
        <v>128.47999999999999</v>
      </c>
      <c r="E126" s="129">
        <f t="shared" si="1"/>
        <v>128.54</v>
      </c>
    </row>
    <row r="127" spans="1:5">
      <c r="A127" s="172" t="s">
        <v>15753</v>
      </c>
      <c r="B127" s="169"/>
      <c r="C127" s="168"/>
      <c r="D127" s="170"/>
      <c r="E127" s="171"/>
    </row>
    <row r="128" spans="1:5">
      <c r="A128" s="127" t="s">
        <v>21440</v>
      </c>
      <c r="B128" s="128" t="s">
        <v>15754</v>
      </c>
      <c r="C128" s="127" t="s">
        <v>86</v>
      </c>
      <c r="D128" s="122">
        <v>3052.72</v>
      </c>
      <c r="E128" s="129">
        <f t="shared" si="1"/>
        <v>3054.23</v>
      </c>
    </row>
    <row r="129" spans="1:5">
      <c r="A129" s="127" t="s">
        <v>21441</v>
      </c>
      <c r="B129" s="128" t="s">
        <v>15755</v>
      </c>
      <c r="C129" s="127" t="s">
        <v>86</v>
      </c>
      <c r="D129" s="122">
        <v>1767.94</v>
      </c>
      <c r="E129" s="129">
        <f t="shared" si="1"/>
        <v>1768.82</v>
      </c>
    </row>
    <row r="130" spans="1:5">
      <c r="A130" s="172" t="s">
        <v>15756</v>
      </c>
      <c r="B130" s="169"/>
      <c r="C130" s="168"/>
      <c r="D130" s="170"/>
      <c r="E130" s="171"/>
    </row>
    <row r="131" spans="1:5" ht="54">
      <c r="A131" s="127" t="s">
        <v>25040</v>
      </c>
      <c r="B131" s="128" t="s">
        <v>15757</v>
      </c>
      <c r="C131" s="127" t="s">
        <v>80</v>
      </c>
      <c r="D131" s="122">
        <v>35.090000000000003</v>
      </c>
      <c r="E131" s="129">
        <f t="shared" ref="E131:E193" si="2">ROUND((D131/(1+$J$1))*(1+$L$1),2)</f>
        <v>35.11</v>
      </c>
    </row>
    <row r="132" spans="1:5" ht="27">
      <c r="A132" s="127" t="s">
        <v>25041</v>
      </c>
      <c r="B132" s="128" t="s">
        <v>15758</v>
      </c>
      <c r="C132" s="127" t="s">
        <v>86</v>
      </c>
      <c r="D132" s="122">
        <v>59.42</v>
      </c>
      <c r="E132" s="129">
        <f t="shared" si="2"/>
        <v>59.45</v>
      </c>
    </row>
    <row r="133" spans="1:5">
      <c r="A133" s="127" t="s">
        <v>25042</v>
      </c>
      <c r="B133" s="128" t="s">
        <v>15759</v>
      </c>
      <c r="C133" s="127" t="s">
        <v>86</v>
      </c>
      <c r="D133" s="122">
        <v>57.14</v>
      </c>
      <c r="E133" s="129">
        <f t="shared" si="2"/>
        <v>57.17</v>
      </c>
    </row>
    <row r="134" spans="1:5">
      <c r="A134" s="127" t="s">
        <v>25043</v>
      </c>
      <c r="B134" s="128" t="s">
        <v>15760</v>
      </c>
      <c r="C134" s="127" t="s">
        <v>86</v>
      </c>
      <c r="D134" s="122">
        <v>15.38</v>
      </c>
      <c r="E134" s="129">
        <f t="shared" si="2"/>
        <v>15.39</v>
      </c>
    </row>
    <row r="135" spans="1:5">
      <c r="A135" s="172" t="s">
        <v>15761</v>
      </c>
      <c r="B135" s="169"/>
      <c r="C135" s="168"/>
      <c r="D135" s="170"/>
      <c r="E135" s="171"/>
    </row>
    <row r="136" spans="1:5">
      <c r="A136" s="127" t="s">
        <v>21442</v>
      </c>
      <c r="B136" s="128" t="s">
        <v>15762</v>
      </c>
      <c r="C136" s="127" t="s">
        <v>86</v>
      </c>
      <c r="D136" s="122">
        <v>345.9</v>
      </c>
      <c r="E136" s="129">
        <f t="shared" si="2"/>
        <v>346.07</v>
      </c>
    </row>
    <row r="137" spans="1:5">
      <c r="A137" s="127" t="s">
        <v>21443</v>
      </c>
      <c r="B137" s="128" t="s">
        <v>15763</v>
      </c>
      <c r="C137" s="127" t="s">
        <v>86</v>
      </c>
      <c r="D137" s="122">
        <v>98.83</v>
      </c>
      <c r="E137" s="129">
        <f t="shared" si="2"/>
        <v>98.88</v>
      </c>
    </row>
    <row r="138" spans="1:5" ht="27">
      <c r="A138" s="127" t="s">
        <v>21444</v>
      </c>
      <c r="B138" s="128" t="s">
        <v>15764</v>
      </c>
      <c r="C138" s="127" t="s">
        <v>86</v>
      </c>
      <c r="D138" s="122">
        <v>98.83</v>
      </c>
      <c r="E138" s="129">
        <f t="shared" si="2"/>
        <v>98.88</v>
      </c>
    </row>
    <row r="139" spans="1:5">
      <c r="A139" s="127" t="s">
        <v>21445</v>
      </c>
      <c r="B139" s="128" t="s">
        <v>15765</v>
      </c>
      <c r="C139" s="127" t="s">
        <v>86</v>
      </c>
      <c r="D139" s="122">
        <v>227.31</v>
      </c>
      <c r="E139" s="129">
        <f t="shared" si="2"/>
        <v>227.42</v>
      </c>
    </row>
    <row r="140" spans="1:5">
      <c r="A140" s="127" t="s">
        <v>21446</v>
      </c>
      <c r="B140" s="128" t="s">
        <v>15766</v>
      </c>
      <c r="C140" s="127" t="s">
        <v>86</v>
      </c>
      <c r="D140" s="122">
        <v>345.9</v>
      </c>
      <c r="E140" s="129">
        <f t="shared" si="2"/>
        <v>346.07</v>
      </c>
    </row>
    <row r="141" spans="1:5">
      <c r="A141" s="127" t="s">
        <v>21447</v>
      </c>
      <c r="B141" s="128" t="s">
        <v>15767</v>
      </c>
      <c r="C141" s="127" t="s">
        <v>86</v>
      </c>
      <c r="D141" s="122">
        <v>4139.84</v>
      </c>
      <c r="E141" s="129">
        <f t="shared" si="2"/>
        <v>4141.8900000000003</v>
      </c>
    </row>
    <row r="142" spans="1:5">
      <c r="A142" s="127" t="s">
        <v>21448</v>
      </c>
      <c r="B142" s="128" t="s">
        <v>15768</v>
      </c>
      <c r="C142" s="127" t="s">
        <v>86</v>
      </c>
      <c r="D142" s="122">
        <v>9657.7900000000009</v>
      </c>
      <c r="E142" s="129">
        <f t="shared" si="2"/>
        <v>9662.58</v>
      </c>
    </row>
    <row r="143" spans="1:5">
      <c r="A143" s="127" t="s">
        <v>21449</v>
      </c>
      <c r="B143" s="128" t="s">
        <v>15769</v>
      </c>
      <c r="C143" s="127" t="s">
        <v>86</v>
      </c>
      <c r="D143" s="122">
        <v>634.70000000000005</v>
      </c>
      <c r="E143" s="129">
        <f t="shared" si="2"/>
        <v>635.01</v>
      </c>
    </row>
    <row r="144" spans="1:5">
      <c r="A144" s="127" t="s">
        <v>21450</v>
      </c>
      <c r="B144" s="128" t="s">
        <v>15770</v>
      </c>
      <c r="C144" s="127" t="s">
        <v>86</v>
      </c>
      <c r="D144" s="122">
        <v>1325.41</v>
      </c>
      <c r="E144" s="129">
        <f t="shared" si="2"/>
        <v>1326.07</v>
      </c>
    </row>
    <row r="145" spans="1:5">
      <c r="A145" s="127" t="s">
        <v>21451</v>
      </c>
      <c r="B145" s="128" t="s">
        <v>15771</v>
      </c>
      <c r="C145" s="127" t="s">
        <v>86</v>
      </c>
      <c r="D145" s="122">
        <v>692.9</v>
      </c>
      <c r="E145" s="129">
        <f t="shared" si="2"/>
        <v>693.24</v>
      </c>
    </row>
    <row r="146" spans="1:5">
      <c r="A146" s="172" t="s">
        <v>15772</v>
      </c>
      <c r="B146" s="169"/>
      <c r="C146" s="168"/>
      <c r="D146" s="170"/>
      <c r="E146" s="171"/>
    </row>
    <row r="147" spans="1:5" ht="67.5">
      <c r="A147" s="127" t="s">
        <v>21452</v>
      </c>
      <c r="B147" s="128" t="s">
        <v>15773</v>
      </c>
      <c r="C147" s="127" t="s">
        <v>86</v>
      </c>
      <c r="D147" s="122">
        <v>2224.75</v>
      </c>
      <c r="E147" s="129">
        <f t="shared" si="2"/>
        <v>2225.85</v>
      </c>
    </row>
    <row r="148" spans="1:5" ht="40.5">
      <c r="A148" s="127" t="s">
        <v>21453</v>
      </c>
      <c r="B148" s="128" t="s">
        <v>15774</v>
      </c>
      <c r="C148" s="127" t="s">
        <v>86</v>
      </c>
      <c r="D148" s="122">
        <v>321.74</v>
      </c>
      <c r="E148" s="129">
        <f t="shared" si="2"/>
        <v>321.89999999999998</v>
      </c>
    </row>
    <row r="149" spans="1:5" ht="27">
      <c r="A149" s="127" t="s">
        <v>21454</v>
      </c>
      <c r="B149" s="128" t="s">
        <v>15775</v>
      </c>
      <c r="C149" s="127" t="s">
        <v>86</v>
      </c>
      <c r="D149" s="122">
        <v>197.77</v>
      </c>
      <c r="E149" s="129">
        <f t="shared" si="2"/>
        <v>197.87</v>
      </c>
    </row>
    <row r="150" spans="1:5" ht="27">
      <c r="A150" s="127" t="s">
        <v>21455</v>
      </c>
      <c r="B150" s="128" t="s">
        <v>15776</v>
      </c>
      <c r="C150" s="127" t="s">
        <v>86</v>
      </c>
      <c r="D150" s="122">
        <v>71.069999999999993</v>
      </c>
      <c r="E150" s="129">
        <f t="shared" si="2"/>
        <v>71.11</v>
      </c>
    </row>
    <row r="151" spans="1:5" ht="27">
      <c r="A151" s="127" t="s">
        <v>21456</v>
      </c>
      <c r="B151" s="128" t="s">
        <v>15777</v>
      </c>
      <c r="C151" s="127" t="s">
        <v>86</v>
      </c>
      <c r="D151" s="122">
        <v>98.83</v>
      </c>
      <c r="E151" s="129">
        <f t="shared" si="2"/>
        <v>98.88</v>
      </c>
    </row>
    <row r="152" spans="1:5">
      <c r="A152" s="172" t="s">
        <v>15778</v>
      </c>
      <c r="B152" s="169"/>
      <c r="C152" s="168"/>
      <c r="D152" s="170"/>
      <c r="E152" s="171"/>
    </row>
    <row r="153" spans="1:5" ht="40.5">
      <c r="A153" s="127" t="s">
        <v>25044</v>
      </c>
      <c r="B153" s="128" t="s">
        <v>15779</v>
      </c>
      <c r="C153" s="127" t="s">
        <v>86</v>
      </c>
      <c r="D153" s="122">
        <v>5400</v>
      </c>
      <c r="E153" s="129">
        <f t="shared" si="2"/>
        <v>5402.68</v>
      </c>
    </row>
    <row r="154" spans="1:5" ht="40.5">
      <c r="A154" s="127" t="s">
        <v>21457</v>
      </c>
      <c r="B154" s="128" t="s">
        <v>15780</v>
      </c>
      <c r="C154" s="127" t="s">
        <v>86</v>
      </c>
      <c r="D154" s="122">
        <v>734.5</v>
      </c>
      <c r="E154" s="129">
        <f t="shared" si="2"/>
        <v>734.86</v>
      </c>
    </row>
    <row r="155" spans="1:5" ht="27">
      <c r="A155" s="127" t="s">
        <v>21458</v>
      </c>
      <c r="B155" s="128" t="s">
        <v>15781</v>
      </c>
      <c r="C155" s="127" t="s">
        <v>86</v>
      </c>
      <c r="D155" s="122">
        <v>410.58</v>
      </c>
      <c r="E155" s="129">
        <f t="shared" si="2"/>
        <v>410.78</v>
      </c>
    </row>
    <row r="156" spans="1:5" ht="27">
      <c r="A156" s="127" t="s">
        <v>21459</v>
      </c>
      <c r="B156" s="128" t="s">
        <v>15782</v>
      </c>
      <c r="C156" s="127" t="s">
        <v>86</v>
      </c>
      <c r="D156" s="122">
        <v>410.58</v>
      </c>
      <c r="E156" s="129">
        <f t="shared" si="2"/>
        <v>410.78</v>
      </c>
    </row>
    <row r="157" spans="1:5" ht="54">
      <c r="A157" s="127" t="s">
        <v>21460</v>
      </c>
      <c r="B157" s="128" t="s">
        <v>15783</v>
      </c>
      <c r="C157" s="127" t="s">
        <v>86</v>
      </c>
      <c r="D157" s="122">
        <v>4020</v>
      </c>
      <c r="E157" s="129">
        <f t="shared" si="2"/>
        <v>4021.99</v>
      </c>
    </row>
    <row r="158" spans="1:5" ht="40.5">
      <c r="A158" s="127" t="s">
        <v>21461</v>
      </c>
      <c r="B158" s="128" t="s">
        <v>15784</v>
      </c>
      <c r="C158" s="127" t="s">
        <v>86</v>
      </c>
      <c r="D158" s="122">
        <v>2157.25</v>
      </c>
      <c r="E158" s="129">
        <f t="shared" si="2"/>
        <v>2158.3200000000002</v>
      </c>
    </row>
    <row r="159" spans="1:5" ht="40.5">
      <c r="A159" s="127" t="s">
        <v>25045</v>
      </c>
      <c r="B159" s="128" t="s">
        <v>15785</v>
      </c>
      <c r="C159" s="127" t="s">
        <v>86</v>
      </c>
      <c r="D159" s="122">
        <v>13200</v>
      </c>
      <c r="E159" s="129">
        <f t="shared" si="2"/>
        <v>13206.55</v>
      </c>
    </row>
    <row r="160" spans="1:5">
      <c r="A160" s="172" t="s">
        <v>15786</v>
      </c>
      <c r="B160" s="169"/>
      <c r="C160" s="168"/>
      <c r="D160" s="170"/>
      <c r="E160" s="171"/>
    </row>
    <row r="161" spans="1:5">
      <c r="A161" s="127" t="s">
        <v>25046</v>
      </c>
      <c r="B161" s="128" t="s">
        <v>15787</v>
      </c>
      <c r="C161" s="127" t="s">
        <v>86</v>
      </c>
      <c r="D161" s="122">
        <v>228.37</v>
      </c>
      <c r="E161" s="129">
        <f t="shared" si="2"/>
        <v>228.48</v>
      </c>
    </row>
    <row r="162" spans="1:5">
      <c r="A162" s="127" t="s">
        <v>21462</v>
      </c>
      <c r="B162" s="128" t="s">
        <v>15788</v>
      </c>
      <c r="C162" s="127" t="s">
        <v>86</v>
      </c>
      <c r="D162" s="122">
        <v>1759.16</v>
      </c>
      <c r="E162" s="129">
        <f t="shared" si="2"/>
        <v>1760.03</v>
      </c>
    </row>
    <row r="163" spans="1:5">
      <c r="A163" s="127" t="s">
        <v>21463</v>
      </c>
      <c r="B163" s="128" t="s">
        <v>15789</v>
      </c>
      <c r="C163" s="127" t="s">
        <v>86</v>
      </c>
      <c r="D163" s="122">
        <v>132.87</v>
      </c>
      <c r="E163" s="129">
        <f t="shared" si="2"/>
        <v>132.94</v>
      </c>
    </row>
    <row r="164" spans="1:5" ht="27">
      <c r="A164" s="127" t="s">
        <v>21464</v>
      </c>
      <c r="B164" s="128" t="s">
        <v>15790</v>
      </c>
      <c r="C164" s="127" t="s">
        <v>86</v>
      </c>
      <c r="D164" s="122">
        <v>507.32</v>
      </c>
      <c r="E164" s="129">
        <f t="shared" si="2"/>
        <v>507.57</v>
      </c>
    </row>
    <row r="165" spans="1:5" ht="27">
      <c r="A165" s="127" t="s">
        <v>21465</v>
      </c>
      <c r="B165" s="128" t="s">
        <v>15791</v>
      </c>
      <c r="C165" s="127" t="s">
        <v>86</v>
      </c>
      <c r="D165" s="122">
        <v>590.78</v>
      </c>
      <c r="E165" s="129">
        <f t="shared" si="2"/>
        <v>591.07000000000005</v>
      </c>
    </row>
    <row r="166" spans="1:5" ht="27">
      <c r="A166" s="127" t="s">
        <v>21466</v>
      </c>
      <c r="B166" s="128" t="s">
        <v>15792</v>
      </c>
      <c r="C166" s="127" t="s">
        <v>86</v>
      </c>
      <c r="D166" s="122">
        <v>422.77</v>
      </c>
      <c r="E166" s="129">
        <f t="shared" si="2"/>
        <v>422.98</v>
      </c>
    </row>
    <row r="167" spans="1:5" ht="27">
      <c r="A167" s="127" t="s">
        <v>21467</v>
      </c>
      <c r="B167" s="128" t="s">
        <v>15793</v>
      </c>
      <c r="C167" s="127" t="s">
        <v>86</v>
      </c>
      <c r="D167" s="122">
        <v>219.62</v>
      </c>
      <c r="E167" s="129">
        <f t="shared" si="2"/>
        <v>219.73</v>
      </c>
    </row>
    <row r="168" spans="1:5">
      <c r="A168" s="127" t="s">
        <v>21468</v>
      </c>
      <c r="B168" s="128" t="s">
        <v>15794</v>
      </c>
      <c r="C168" s="127" t="s">
        <v>86</v>
      </c>
      <c r="D168" s="122">
        <v>219.62</v>
      </c>
      <c r="E168" s="129">
        <f t="shared" si="2"/>
        <v>219.73</v>
      </c>
    </row>
    <row r="169" spans="1:5">
      <c r="A169" s="127" t="s">
        <v>25047</v>
      </c>
      <c r="B169" s="128" t="s">
        <v>15795</v>
      </c>
      <c r="C169" s="127" t="s">
        <v>86</v>
      </c>
      <c r="D169" s="122">
        <v>145.12</v>
      </c>
      <c r="E169" s="129">
        <f t="shared" si="2"/>
        <v>145.19</v>
      </c>
    </row>
    <row r="170" spans="1:5">
      <c r="A170" s="127" t="s">
        <v>25048</v>
      </c>
      <c r="B170" s="128" t="s">
        <v>15796</v>
      </c>
      <c r="C170" s="127" t="s">
        <v>86</v>
      </c>
      <c r="D170" s="122">
        <v>133.88</v>
      </c>
      <c r="E170" s="129">
        <f t="shared" si="2"/>
        <v>133.94999999999999</v>
      </c>
    </row>
    <row r="171" spans="1:5" ht="27">
      <c r="A171" s="127" t="s">
        <v>21469</v>
      </c>
      <c r="B171" s="128" t="s">
        <v>15797</v>
      </c>
      <c r="C171" s="127" t="s">
        <v>86</v>
      </c>
      <c r="D171" s="122">
        <v>338.21</v>
      </c>
      <c r="E171" s="129">
        <f t="shared" si="2"/>
        <v>338.38</v>
      </c>
    </row>
    <row r="172" spans="1:5" ht="27">
      <c r="A172" s="127" t="s">
        <v>21470</v>
      </c>
      <c r="B172" s="128" t="s">
        <v>15798</v>
      </c>
      <c r="C172" s="127" t="s">
        <v>86</v>
      </c>
      <c r="D172" s="122">
        <v>338.21</v>
      </c>
      <c r="E172" s="129">
        <f t="shared" si="2"/>
        <v>338.38</v>
      </c>
    </row>
    <row r="173" spans="1:5" ht="27">
      <c r="A173" s="127" t="s">
        <v>21471</v>
      </c>
      <c r="B173" s="128" t="s">
        <v>15799</v>
      </c>
      <c r="C173" s="127" t="s">
        <v>86</v>
      </c>
      <c r="D173" s="122">
        <v>329.43</v>
      </c>
      <c r="E173" s="129">
        <f t="shared" si="2"/>
        <v>329.59</v>
      </c>
    </row>
    <row r="174" spans="1:5" ht="40.5">
      <c r="A174" s="127" t="s">
        <v>21472</v>
      </c>
      <c r="B174" s="128" t="s">
        <v>15800</v>
      </c>
      <c r="C174" s="127" t="s">
        <v>86</v>
      </c>
      <c r="D174" s="122">
        <v>1773.43</v>
      </c>
      <c r="E174" s="129">
        <f t="shared" si="2"/>
        <v>1774.31</v>
      </c>
    </row>
    <row r="175" spans="1:5" ht="40.5">
      <c r="A175" s="127" t="s">
        <v>21473</v>
      </c>
      <c r="B175" s="128" t="s">
        <v>15801</v>
      </c>
      <c r="C175" s="127" t="s">
        <v>86</v>
      </c>
      <c r="D175" s="122">
        <v>1857.99</v>
      </c>
      <c r="E175" s="129">
        <f t="shared" si="2"/>
        <v>1858.91</v>
      </c>
    </row>
    <row r="176" spans="1:5" ht="40.5">
      <c r="A176" s="127" t="s">
        <v>21474</v>
      </c>
      <c r="B176" s="128" t="s">
        <v>15802</v>
      </c>
      <c r="C176" s="127" t="s">
        <v>86</v>
      </c>
      <c r="D176" s="122">
        <v>1605.42</v>
      </c>
      <c r="E176" s="129">
        <f t="shared" si="2"/>
        <v>1606.22</v>
      </c>
    </row>
    <row r="177" spans="1:5" ht="40.5">
      <c r="A177" s="127" t="s">
        <v>21475</v>
      </c>
      <c r="B177" s="128" t="s">
        <v>15803</v>
      </c>
      <c r="C177" s="127" t="s">
        <v>86</v>
      </c>
      <c r="D177" s="122">
        <v>1098.0999999999999</v>
      </c>
      <c r="E177" s="129">
        <f t="shared" si="2"/>
        <v>1098.6400000000001</v>
      </c>
    </row>
    <row r="178" spans="1:5" ht="40.5">
      <c r="A178" s="127" t="s">
        <v>21476</v>
      </c>
      <c r="B178" s="128" t="s">
        <v>15804</v>
      </c>
      <c r="C178" s="127" t="s">
        <v>86</v>
      </c>
      <c r="D178" s="122">
        <v>1182.6500000000001</v>
      </c>
      <c r="E178" s="129">
        <f t="shared" si="2"/>
        <v>1183.24</v>
      </c>
    </row>
    <row r="179" spans="1:5">
      <c r="A179" s="127" t="s">
        <v>21477</v>
      </c>
      <c r="B179" s="128" t="s">
        <v>15805</v>
      </c>
      <c r="C179" s="127" t="s">
        <v>86</v>
      </c>
      <c r="D179" s="122">
        <v>1816.26</v>
      </c>
      <c r="E179" s="129">
        <f t="shared" si="2"/>
        <v>1817.16</v>
      </c>
    </row>
    <row r="180" spans="1:5">
      <c r="A180" s="127" t="s">
        <v>21478</v>
      </c>
      <c r="B180" s="128" t="s">
        <v>15806</v>
      </c>
      <c r="C180" s="127" t="s">
        <v>86</v>
      </c>
      <c r="D180" s="122">
        <v>1688.88</v>
      </c>
      <c r="E180" s="129">
        <f t="shared" si="2"/>
        <v>1689.72</v>
      </c>
    </row>
    <row r="181" spans="1:5">
      <c r="A181" s="127" t="s">
        <v>21479</v>
      </c>
      <c r="B181" s="128" t="s">
        <v>15807</v>
      </c>
      <c r="C181" s="127" t="s">
        <v>86</v>
      </c>
      <c r="D181" s="122">
        <v>718.16</v>
      </c>
      <c r="E181" s="129">
        <f t="shared" si="2"/>
        <v>718.52</v>
      </c>
    </row>
    <row r="182" spans="1:5">
      <c r="A182" s="127" t="s">
        <v>21480</v>
      </c>
      <c r="B182" s="128" t="s">
        <v>15808</v>
      </c>
      <c r="C182" s="127" t="s">
        <v>86</v>
      </c>
      <c r="D182" s="122">
        <v>633.6</v>
      </c>
      <c r="E182" s="129">
        <f t="shared" si="2"/>
        <v>633.91</v>
      </c>
    </row>
    <row r="183" spans="1:5">
      <c r="A183" s="172" t="s">
        <v>15809</v>
      </c>
      <c r="B183" s="169"/>
      <c r="C183" s="168"/>
      <c r="D183" s="170"/>
      <c r="E183" s="171"/>
    </row>
    <row r="184" spans="1:5">
      <c r="A184" s="172" t="s">
        <v>15810</v>
      </c>
      <c r="B184" s="169"/>
      <c r="C184" s="168"/>
      <c r="D184" s="170"/>
      <c r="E184" s="171"/>
    </row>
    <row r="185" spans="1:5">
      <c r="A185" s="127" t="s">
        <v>21481</v>
      </c>
      <c r="B185" s="128" t="s">
        <v>15811</v>
      </c>
      <c r="C185" s="127" t="s">
        <v>42</v>
      </c>
      <c r="D185" s="122">
        <v>15.51</v>
      </c>
      <c r="E185" s="129">
        <f t="shared" si="2"/>
        <v>15.52</v>
      </c>
    </row>
    <row r="186" spans="1:5">
      <c r="A186" s="127" t="s">
        <v>21482</v>
      </c>
      <c r="B186" s="128" t="s">
        <v>15812</v>
      </c>
      <c r="C186" s="127" t="s">
        <v>42</v>
      </c>
      <c r="D186" s="122">
        <v>24.63</v>
      </c>
      <c r="E186" s="129">
        <f t="shared" si="2"/>
        <v>24.64</v>
      </c>
    </row>
    <row r="187" spans="1:5">
      <c r="A187" s="127" t="s">
        <v>21483</v>
      </c>
      <c r="B187" s="128" t="s">
        <v>15813</v>
      </c>
      <c r="C187" s="127" t="s">
        <v>42</v>
      </c>
      <c r="D187" s="122">
        <v>24.63</v>
      </c>
      <c r="E187" s="129">
        <f t="shared" si="2"/>
        <v>24.64</v>
      </c>
    </row>
    <row r="188" spans="1:5">
      <c r="A188" s="127" t="s">
        <v>21484</v>
      </c>
      <c r="B188" s="128" t="s">
        <v>15814</v>
      </c>
      <c r="C188" s="127" t="s">
        <v>42</v>
      </c>
      <c r="D188" s="122">
        <v>19.05</v>
      </c>
      <c r="E188" s="129">
        <f t="shared" si="2"/>
        <v>19.059999999999999</v>
      </c>
    </row>
    <row r="189" spans="1:5">
      <c r="A189" s="127" t="s">
        <v>25049</v>
      </c>
      <c r="B189" s="128" t="s">
        <v>15815</v>
      </c>
      <c r="C189" s="127" t="s">
        <v>42</v>
      </c>
      <c r="D189" s="122">
        <v>18.78</v>
      </c>
      <c r="E189" s="129">
        <f t="shared" si="2"/>
        <v>18.79</v>
      </c>
    </row>
    <row r="190" spans="1:5">
      <c r="A190" s="127" t="s">
        <v>21485</v>
      </c>
      <c r="B190" s="128" t="s">
        <v>15816</v>
      </c>
      <c r="C190" s="127" t="s">
        <v>42</v>
      </c>
      <c r="D190" s="122">
        <v>19.05</v>
      </c>
      <c r="E190" s="129">
        <f t="shared" si="2"/>
        <v>19.059999999999999</v>
      </c>
    </row>
    <row r="191" spans="1:5">
      <c r="A191" s="127" t="s">
        <v>21486</v>
      </c>
      <c r="B191" s="128" t="s">
        <v>15817</v>
      </c>
      <c r="C191" s="127" t="s">
        <v>42</v>
      </c>
      <c r="D191" s="122">
        <v>18.91</v>
      </c>
      <c r="E191" s="129">
        <f t="shared" si="2"/>
        <v>18.920000000000002</v>
      </c>
    </row>
    <row r="192" spans="1:5">
      <c r="A192" s="127" t="s">
        <v>21487</v>
      </c>
      <c r="B192" s="128" t="s">
        <v>15818</v>
      </c>
      <c r="C192" s="127" t="s">
        <v>42</v>
      </c>
      <c r="D192" s="122">
        <v>21.68</v>
      </c>
      <c r="E192" s="129">
        <f t="shared" si="2"/>
        <v>21.69</v>
      </c>
    </row>
    <row r="193" spans="1:5">
      <c r="A193" s="127" t="s">
        <v>21488</v>
      </c>
      <c r="B193" s="128" t="s">
        <v>15819</v>
      </c>
      <c r="C193" s="127" t="s">
        <v>42</v>
      </c>
      <c r="D193" s="122">
        <v>38.090000000000003</v>
      </c>
      <c r="E193" s="129">
        <f t="shared" si="2"/>
        <v>38.11</v>
      </c>
    </row>
    <row r="194" spans="1:5">
      <c r="A194" s="127" t="s">
        <v>21489</v>
      </c>
      <c r="B194" s="128" t="s">
        <v>15820</v>
      </c>
      <c r="C194" s="127" t="s">
        <v>42</v>
      </c>
      <c r="D194" s="122">
        <v>33.25</v>
      </c>
      <c r="E194" s="129">
        <f t="shared" ref="E194:E257" si="3">ROUND((D194/(1+$J$1))*(1+$L$1),2)</f>
        <v>33.270000000000003</v>
      </c>
    </row>
    <row r="195" spans="1:5">
      <c r="A195" s="127" t="s">
        <v>21490</v>
      </c>
      <c r="B195" s="128" t="s">
        <v>15821</v>
      </c>
      <c r="C195" s="127" t="s">
        <v>42</v>
      </c>
      <c r="D195" s="122">
        <v>30.24</v>
      </c>
      <c r="E195" s="129">
        <f t="shared" si="3"/>
        <v>30.25</v>
      </c>
    </row>
    <row r="196" spans="1:5">
      <c r="A196" s="127" t="s">
        <v>21491</v>
      </c>
      <c r="B196" s="128" t="s">
        <v>15822</v>
      </c>
      <c r="C196" s="127" t="s">
        <v>42</v>
      </c>
      <c r="D196" s="122">
        <v>14.89</v>
      </c>
      <c r="E196" s="129">
        <f t="shared" si="3"/>
        <v>14.9</v>
      </c>
    </row>
    <row r="197" spans="1:5">
      <c r="A197" s="127" t="s">
        <v>21492</v>
      </c>
      <c r="B197" s="128" t="s">
        <v>15823</v>
      </c>
      <c r="C197" s="127" t="s">
        <v>42</v>
      </c>
      <c r="D197" s="122">
        <v>29.65</v>
      </c>
      <c r="E197" s="129">
        <f t="shared" si="3"/>
        <v>29.66</v>
      </c>
    </row>
    <row r="198" spans="1:5">
      <c r="A198" s="127" t="s">
        <v>25050</v>
      </c>
      <c r="B198" s="128" t="s">
        <v>15824</v>
      </c>
      <c r="C198" s="127" t="s">
        <v>42</v>
      </c>
      <c r="D198" s="122">
        <v>43.14</v>
      </c>
      <c r="E198" s="129">
        <f t="shared" si="3"/>
        <v>43.16</v>
      </c>
    </row>
    <row r="199" spans="1:5">
      <c r="A199" s="127" t="s">
        <v>21493</v>
      </c>
      <c r="B199" s="128" t="s">
        <v>15825</v>
      </c>
      <c r="C199" s="127" t="s">
        <v>42</v>
      </c>
      <c r="D199" s="122">
        <v>90.71</v>
      </c>
      <c r="E199" s="129">
        <f t="shared" si="3"/>
        <v>90.75</v>
      </c>
    </row>
    <row r="200" spans="1:5" ht="27">
      <c r="A200" s="127" t="s">
        <v>21494</v>
      </c>
      <c r="B200" s="128" t="s">
        <v>15826</v>
      </c>
      <c r="C200" s="127" t="s">
        <v>42</v>
      </c>
      <c r="D200" s="122">
        <v>141.1</v>
      </c>
      <c r="E200" s="129">
        <f t="shared" si="3"/>
        <v>141.16999999999999</v>
      </c>
    </row>
    <row r="201" spans="1:5">
      <c r="A201" s="127" t="s">
        <v>21495</v>
      </c>
      <c r="B201" s="128" t="s">
        <v>15827</v>
      </c>
      <c r="C201" s="127" t="s">
        <v>42</v>
      </c>
      <c r="D201" s="122">
        <v>201.57</v>
      </c>
      <c r="E201" s="129">
        <f t="shared" si="3"/>
        <v>201.67</v>
      </c>
    </row>
    <row r="202" spans="1:5">
      <c r="A202" s="127" t="s">
        <v>25051</v>
      </c>
      <c r="B202" s="128" t="s">
        <v>15828</v>
      </c>
      <c r="C202" s="127" t="s">
        <v>42</v>
      </c>
      <c r="D202" s="122">
        <v>93.43</v>
      </c>
      <c r="E202" s="129">
        <f t="shared" si="3"/>
        <v>93.48</v>
      </c>
    </row>
    <row r="203" spans="1:5">
      <c r="A203" s="127" t="s">
        <v>21496</v>
      </c>
      <c r="B203" s="128" t="s">
        <v>15829</v>
      </c>
      <c r="C203" s="127" t="s">
        <v>42</v>
      </c>
      <c r="D203" s="122">
        <v>22.41</v>
      </c>
      <c r="E203" s="129">
        <f t="shared" si="3"/>
        <v>22.42</v>
      </c>
    </row>
    <row r="204" spans="1:5">
      <c r="A204" s="127" t="s">
        <v>21497</v>
      </c>
      <c r="B204" s="128" t="s">
        <v>15830</v>
      </c>
      <c r="C204" s="127" t="s">
        <v>42</v>
      </c>
      <c r="D204" s="122">
        <v>5.81</v>
      </c>
      <c r="E204" s="129">
        <f t="shared" si="3"/>
        <v>5.81</v>
      </c>
    </row>
    <row r="205" spans="1:5">
      <c r="A205" s="127" t="s">
        <v>25052</v>
      </c>
      <c r="B205" s="128" t="s">
        <v>15831</v>
      </c>
      <c r="C205" s="127" t="s">
        <v>42</v>
      </c>
      <c r="D205" s="122">
        <v>93.43</v>
      </c>
      <c r="E205" s="129">
        <f t="shared" si="3"/>
        <v>93.48</v>
      </c>
    </row>
    <row r="206" spans="1:5">
      <c r="A206" s="127" t="s">
        <v>21498</v>
      </c>
      <c r="B206" s="128" t="s">
        <v>15832</v>
      </c>
      <c r="C206" s="127" t="s">
        <v>42</v>
      </c>
      <c r="D206" s="122">
        <v>57.49</v>
      </c>
      <c r="E206" s="129">
        <f t="shared" si="3"/>
        <v>57.52</v>
      </c>
    </row>
    <row r="207" spans="1:5">
      <c r="A207" s="127" t="s">
        <v>21499</v>
      </c>
      <c r="B207" s="128" t="s">
        <v>15833</v>
      </c>
      <c r="C207" s="127" t="s">
        <v>42</v>
      </c>
      <c r="D207" s="122">
        <v>49.02</v>
      </c>
      <c r="E207" s="129">
        <f t="shared" si="3"/>
        <v>49.04</v>
      </c>
    </row>
    <row r="208" spans="1:5">
      <c r="A208" s="127" t="s">
        <v>21500</v>
      </c>
      <c r="B208" s="128" t="s">
        <v>15834</v>
      </c>
      <c r="C208" s="127" t="s">
        <v>42</v>
      </c>
      <c r="D208" s="122">
        <v>14.43</v>
      </c>
      <c r="E208" s="129">
        <f t="shared" si="3"/>
        <v>14.44</v>
      </c>
    </row>
    <row r="209" spans="1:5">
      <c r="A209" s="127" t="s">
        <v>21501</v>
      </c>
      <c r="B209" s="128" t="s">
        <v>15835</v>
      </c>
      <c r="C209" s="127" t="s">
        <v>42</v>
      </c>
      <c r="D209" s="122">
        <v>13.52</v>
      </c>
      <c r="E209" s="129">
        <f t="shared" si="3"/>
        <v>13.53</v>
      </c>
    </row>
    <row r="210" spans="1:5">
      <c r="A210" s="127" t="s">
        <v>21502</v>
      </c>
      <c r="B210" s="128" t="s">
        <v>15836</v>
      </c>
      <c r="C210" s="127" t="s">
        <v>42</v>
      </c>
      <c r="D210" s="122">
        <v>17.77</v>
      </c>
      <c r="E210" s="129">
        <f t="shared" si="3"/>
        <v>17.78</v>
      </c>
    </row>
    <row r="211" spans="1:5">
      <c r="A211" s="127" t="s">
        <v>21503</v>
      </c>
      <c r="B211" s="128" t="s">
        <v>15837</v>
      </c>
      <c r="C211" s="127" t="s">
        <v>42</v>
      </c>
      <c r="D211" s="122">
        <v>14.66</v>
      </c>
      <c r="E211" s="129">
        <f t="shared" si="3"/>
        <v>14.67</v>
      </c>
    </row>
    <row r="212" spans="1:5">
      <c r="A212" s="127" t="s">
        <v>21504</v>
      </c>
      <c r="B212" s="128" t="s">
        <v>15838</v>
      </c>
      <c r="C212" s="127" t="s">
        <v>42</v>
      </c>
      <c r="D212" s="122">
        <v>22.38</v>
      </c>
      <c r="E212" s="129">
        <f t="shared" si="3"/>
        <v>22.39</v>
      </c>
    </row>
    <row r="213" spans="1:5">
      <c r="A213" s="127" t="s">
        <v>21505</v>
      </c>
      <c r="B213" s="128" t="s">
        <v>15839</v>
      </c>
      <c r="C213" s="127" t="s">
        <v>42</v>
      </c>
      <c r="D213" s="122">
        <v>22.41</v>
      </c>
      <c r="E213" s="129">
        <f t="shared" si="3"/>
        <v>22.42</v>
      </c>
    </row>
    <row r="214" spans="1:5" ht="27">
      <c r="A214" s="127" t="s">
        <v>21506</v>
      </c>
      <c r="B214" s="128" t="s">
        <v>15840</v>
      </c>
      <c r="C214" s="127" t="s">
        <v>42</v>
      </c>
      <c r="D214" s="122">
        <v>35.96</v>
      </c>
      <c r="E214" s="129">
        <f t="shared" si="3"/>
        <v>35.979999999999997</v>
      </c>
    </row>
    <row r="215" spans="1:5">
      <c r="A215" s="127" t="s">
        <v>21507</v>
      </c>
      <c r="B215" s="128" t="s">
        <v>15841</v>
      </c>
      <c r="C215" s="127" t="s">
        <v>42</v>
      </c>
      <c r="D215" s="122">
        <v>23.71</v>
      </c>
      <c r="E215" s="129">
        <f t="shared" si="3"/>
        <v>23.72</v>
      </c>
    </row>
    <row r="216" spans="1:5">
      <c r="A216" s="127" t="s">
        <v>25053</v>
      </c>
      <c r="B216" s="128" t="s">
        <v>15842</v>
      </c>
      <c r="C216" s="127" t="s">
        <v>42</v>
      </c>
      <c r="D216" s="122">
        <v>34.31</v>
      </c>
      <c r="E216" s="129">
        <f t="shared" si="3"/>
        <v>34.33</v>
      </c>
    </row>
    <row r="217" spans="1:5" ht="27">
      <c r="A217" s="127" t="s">
        <v>21508</v>
      </c>
      <c r="B217" s="128" t="s">
        <v>15843</v>
      </c>
      <c r="C217" s="127" t="s">
        <v>42</v>
      </c>
      <c r="D217" s="122">
        <v>35.69</v>
      </c>
      <c r="E217" s="129">
        <f t="shared" si="3"/>
        <v>35.71</v>
      </c>
    </row>
    <row r="218" spans="1:5">
      <c r="A218" s="127" t="s">
        <v>25054</v>
      </c>
      <c r="B218" s="128" t="s">
        <v>15844</v>
      </c>
      <c r="C218" s="127" t="s">
        <v>42</v>
      </c>
      <c r="D218" s="122">
        <v>15.87</v>
      </c>
      <c r="E218" s="129">
        <f t="shared" si="3"/>
        <v>15.88</v>
      </c>
    </row>
    <row r="219" spans="1:5">
      <c r="A219" s="172" t="s">
        <v>15845</v>
      </c>
      <c r="B219" s="169"/>
      <c r="C219" s="168"/>
      <c r="D219" s="170"/>
      <c r="E219" s="171"/>
    </row>
    <row r="220" spans="1:5">
      <c r="A220" s="172" t="s">
        <v>15846</v>
      </c>
      <c r="B220" s="169"/>
      <c r="C220" s="168"/>
      <c r="D220" s="170"/>
      <c r="E220" s="171"/>
    </row>
    <row r="221" spans="1:5">
      <c r="A221" s="172" t="s">
        <v>15847</v>
      </c>
      <c r="B221" s="169"/>
      <c r="C221" s="168"/>
      <c r="D221" s="170"/>
      <c r="E221" s="171"/>
    </row>
    <row r="222" spans="1:5">
      <c r="A222" s="172" t="s">
        <v>15848</v>
      </c>
      <c r="B222" s="169"/>
      <c r="C222" s="168"/>
      <c r="D222" s="170"/>
      <c r="E222" s="171"/>
    </row>
    <row r="223" spans="1:5" ht="27">
      <c r="A223" s="127" t="s">
        <v>21509</v>
      </c>
      <c r="B223" s="128" t="s">
        <v>15849</v>
      </c>
      <c r="C223" s="127" t="s">
        <v>80</v>
      </c>
      <c r="D223" s="122">
        <v>248.08</v>
      </c>
      <c r="E223" s="129">
        <f t="shared" si="3"/>
        <v>248.2</v>
      </c>
    </row>
    <row r="224" spans="1:5">
      <c r="A224" s="172" t="s">
        <v>15850</v>
      </c>
      <c r="B224" s="169"/>
      <c r="C224" s="168"/>
      <c r="D224" s="170"/>
      <c r="E224" s="171"/>
    </row>
    <row r="225" spans="1:5" ht="40.5">
      <c r="A225" s="127" t="s">
        <v>21510</v>
      </c>
      <c r="B225" s="128" t="s">
        <v>15851</v>
      </c>
      <c r="C225" s="127" t="s">
        <v>80</v>
      </c>
      <c r="D225" s="122">
        <v>378</v>
      </c>
      <c r="E225" s="129">
        <f t="shared" si="3"/>
        <v>378.19</v>
      </c>
    </row>
    <row r="226" spans="1:5" ht="40.5">
      <c r="A226" s="127" t="s">
        <v>21511</v>
      </c>
      <c r="B226" s="128" t="s">
        <v>15852</v>
      </c>
      <c r="C226" s="127" t="s">
        <v>80</v>
      </c>
      <c r="D226" s="122">
        <v>601.91999999999996</v>
      </c>
      <c r="E226" s="129">
        <f t="shared" si="3"/>
        <v>602.22</v>
      </c>
    </row>
    <row r="227" spans="1:5" ht="40.5">
      <c r="A227" s="127" t="s">
        <v>21512</v>
      </c>
      <c r="B227" s="128" t="s">
        <v>15853</v>
      </c>
      <c r="C227" s="127" t="s">
        <v>80</v>
      </c>
      <c r="D227" s="122">
        <v>662.3</v>
      </c>
      <c r="E227" s="129">
        <f t="shared" si="3"/>
        <v>662.63</v>
      </c>
    </row>
    <row r="228" spans="1:5" ht="40.5">
      <c r="A228" s="127" t="s">
        <v>21513</v>
      </c>
      <c r="B228" s="128" t="s">
        <v>15854</v>
      </c>
      <c r="C228" s="127" t="s">
        <v>80</v>
      </c>
      <c r="D228" s="122">
        <v>818.6</v>
      </c>
      <c r="E228" s="129">
        <f t="shared" si="3"/>
        <v>819.01</v>
      </c>
    </row>
    <row r="229" spans="1:5" ht="40.5">
      <c r="A229" s="127" t="s">
        <v>21514</v>
      </c>
      <c r="B229" s="128" t="s">
        <v>15855</v>
      </c>
      <c r="C229" s="127" t="s">
        <v>80</v>
      </c>
      <c r="D229" s="122">
        <v>972.98</v>
      </c>
      <c r="E229" s="129">
        <f t="shared" si="3"/>
        <v>973.46</v>
      </c>
    </row>
    <row r="230" spans="1:5" ht="40.5">
      <c r="A230" s="127" t="s">
        <v>25055</v>
      </c>
      <c r="B230" s="128" t="s">
        <v>15856</v>
      </c>
      <c r="C230" s="127" t="s">
        <v>112</v>
      </c>
      <c r="D230" s="122">
        <v>63.33</v>
      </c>
      <c r="E230" s="129">
        <f t="shared" si="3"/>
        <v>63.36</v>
      </c>
    </row>
    <row r="231" spans="1:5">
      <c r="A231" s="172" t="s">
        <v>15857</v>
      </c>
      <c r="B231" s="169"/>
      <c r="C231" s="168"/>
      <c r="D231" s="170"/>
      <c r="E231" s="171"/>
    </row>
    <row r="232" spans="1:5" ht="40.5">
      <c r="A232" s="127" t="s">
        <v>21515</v>
      </c>
      <c r="B232" s="128" t="s">
        <v>15858</v>
      </c>
      <c r="C232" s="127" t="s">
        <v>112</v>
      </c>
      <c r="D232" s="122">
        <v>105.9</v>
      </c>
      <c r="E232" s="129">
        <f t="shared" si="3"/>
        <v>105.95</v>
      </c>
    </row>
    <row r="233" spans="1:5" ht="40.5">
      <c r="A233" s="127" t="s">
        <v>21516</v>
      </c>
      <c r="B233" s="128" t="s">
        <v>15859</v>
      </c>
      <c r="C233" s="127" t="s">
        <v>112</v>
      </c>
      <c r="D233" s="122">
        <v>108.36</v>
      </c>
      <c r="E233" s="129">
        <f t="shared" si="3"/>
        <v>108.41</v>
      </c>
    </row>
    <row r="234" spans="1:5" ht="40.5">
      <c r="A234" s="127" t="s">
        <v>21517</v>
      </c>
      <c r="B234" s="128" t="s">
        <v>15860</v>
      </c>
      <c r="C234" s="127" t="s">
        <v>112</v>
      </c>
      <c r="D234" s="122">
        <v>137.29</v>
      </c>
      <c r="E234" s="129">
        <f t="shared" si="3"/>
        <v>137.36000000000001</v>
      </c>
    </row>
    <row r="235" spans="1:5" ht="40.5">
      <c r="A235" s="127" t="s">
        <v>21518</v>
      </c>
      <c r="B235" s="128" t="s">
        <v>15861</v>
      </c>
      <c r="C235" s="127" t="s">
        <v>112</v>
      </c>
      <c r="D235" s="122">
        <v>116.72</v>
      </c>
      <c r="E235" s="129">
        <f t="shared" si="3"/>
        <v>116.78</v>
      </c>
    </row>
    <row r="236" spans="1:5" ht="40.5">
      <c r="A236" s="127" t="s">
        <v>21519</v>
      </c>
      <c r="B236" s="128" t="s">
        <v>15862</v>
      </c>
      <c r="C236" s="127" t="s">
        <v>112</v>
      </c>
      <c r="D236" s="122">
        <v>153.6</v>
      </c>
      <c r="E236" s="129">
        <f t="shared" si="3"/>
        <v>153.68</v>
      </c>
    </row>
    <row r="237" spans="1:5" ht="40.5">
      <c r="A237" s="127" t="s">
        <v>21520</v>
      </c>
      <c r="B237" s="128" t="s">
        <v>15863</v>
      </c>
      <c r="C237" s="127" t="s">
        <v>112</v>
      </c>
      <c r="D237" s="122">
        <v>204.39</v>
      </c>
      <c r="E237" s="129">
        <f t="shared" si="3"/>
        <v>204.49</v>
      </c>
    </row>
    <row r="238" spans="1:5" ht="40.5">
      <c r="A238" s="127" t="s">
        <v>21521</v>
      </c>
      <c r="B238" s="128" t="s">
        <v>15864</v>
      </c>
      <c r="C238" s="127" t="s">
        <v>112</v>
      </c>
      <c r="D238" s="122">
        <v>208.08</v>
      </c>
      <c r="E238" s="129">
        <f t="shared" si="3"/>
        <v>208.18</v>
      </c>
    </row>
    <row r="239" spans="1:5" ht="40.5">
      <c r="A239" s="127" t="s">
        <v>21522</v>
      </c>
      <c r="B239" s="128" t="s">
        <v>15865</v>
      </c>
      <c r="C239" s="127" t="s">
        <v>112</v>
      </c>
      <c r="D239" s="122">
        <v>229.26</v>
      </c>
      <c r="E239" s="129">
        <f t="shared" si="3"/>
        <v>229.37</v>
      </c>
    </row>
    <row r="240" spans="1:5" ht="40.5">
      <c r="A240" s="127" t="s">
        <v>21523</v>
      </c>
      <c r="B240" s="128" t="s">
        <v>15866</v>
      </c>
      <c r="C240" s="127" t="s">
        <v>112</v>
      </c>
      <c r="D240" s="122">
        <v>262.75</v>
      </c>
      <c r="E240" s="129">
        <f t="shared" si="3"/>
        <v>262.88</v>
      </c>
    </row>
    <row r="241" spans="1:5" ht="40.5">
      <c r="A241" s="127" t="s">
        <v>21524</v>
      </c>
      <c r="B241" s="128" t="s">
        <v>15867</v>
      </c>
      <c r="C241" s="127" t="s">
        <v>112</v>
      </c>
      <c r="D241" s="122">
        <v>292.74</v>
      </c>
      <c r="E241" s="129">
        <f t="shared" si="3"/>
        <v>292.89</v>
      </c>
    </row>
    <row r="242" spans="1:5">
      <c r="A242" s="172" t="s">
        <v>15868</v>
      </c>
      <c r="B242" s="169"/>
      <c r="C242" s="168"/>
      <c r="D242" s="170"/>
      <c r="E242" s="171"/>
    </row>
    <row r="243" spans="1:5" ht="40.5">
      <c r="A243" s="127" t="s">
        <v>21525</v>
      </c>
      <c r="B243" s="128" t="s">
        <v>15869</v>
      </c>
      <c r="C243" s="127" t="s">
        <v>112</v>
      </c>
      <c r="D243" s="122">
        <v>117.83</v>
      </c>
      <c r="E243" s="129">
        <f t="shared" si="3"/>
        <v>117.89</v>
      </c>
    </row>
    <row r="244" spans="1:5" ht="40.5">
      <c r="A244" s="127" t="s">
        <v>21526</v>
      </c>
      <c r="B244" s="128" t="s">
        <v>15870</v>
      </c>
      <c r="C244" s="127" t="s">
        <v>112</v>
      </c>
      <c r="D244" s="122">
        <v>231.85</v>
      </c>
      <c r="E244" s="129">
        <f t="shared" si="3"/>
        <v>231.96</v>
      </c>
    </row>
    <row r="245" spans="1:5" ht="40.5">
      <c r="A245" s="127" t="s">
        <v>21527</v>
      </c>
      <c r="B245" s="128" t="s">
        <v>15871</v>
      </c>
      <c r="C245" s="127" t="s">
        <v>112</v>
      </c>
      <c r="D245" s="122">
        <v>317.27999999999997</v>
      </c>
      <c r="E245" s="129">
        <f t="shared" si="3"/>
        <v>317.44</v>
      </c>
    </row>
    <row r="246" spans="1:5">
      <c r="A246" s="172" t="s">
        <v>15872</v>
      </c>
      <c r="B246" s="169"/>
      <c r="C246" s="168"/>
      <c r="D246" s="170"/>
      <c r="E246" s="171"/>
    </row>
    <row r="247" spans="1:5" ht="40.5">
      <c r="A247" s="127" t="s">
        <v>21528</v>
      </c>
      <c r="B247" s="128" t="s">
        <v>15873</v>
      </c>
      <c r="C247" s="127" t="s">
        <v>112</v>
      </c>
      <c r="D247" s="122">
        <v>54.11</v>
      </c>
      <c r="E247" s="129">
        <f t="shared" si="3"/>
        <v>54.14</v>
      </c>
    </row>
    <row r="248" spans="1:5" ht="40.5">
      <c r="A248" s="127" t="s">
        <v>21529</v>
      </c>
      <c r="B248" s="128" t="s">
        <v>15874</v>
      </c>
      <c r="C248" s="127" t="s">
        <v>112</v>
      </c>
      <c r="D248" s="122">
        <v>56.12</v>
      </c>
      <c r="E248" s="129">
        <f t="shared" si="3"/>
        <v>56.15</v>
      </c>
    </row>
    <row r="249" spans="1:5" ht="40.5">
      <c r="A249" s="127" t="s">
        <v>21530</v>
      </c>
      <c r="B249" s="128" t="s">
        <v>15875</v>
      </c>
      <c r="C249" s="127" t="s">
        <v>112</v>
      </c>
      <c r="D249" s="122">
        <v>81.25</v>
      </c>
      <c r="E249" s="129">
        <f t="shared" si="3"/>
        <v>81.290000000000006</v>
      </c>
    </row>
    <row r="250" spans="1:5" ht="40.5">
      <c r="A250" s="127" t="s">
        <v>21531</v>
      </c>
      <c r="B250" s="128" t="s">
        <v>15876</v>
      </c>
      <c r="C250" s="127" t="s">
        <v>112</v>
      </c>
      <c r="D250" s="122">
        <v>62.98</v>
      </c>
      <c r="E250" s="129">
        <f t="shared" si="3"/>
        <v>63.01</v>
      </c>
    </row>
    <row r="251" spans="1:5" ht="40.5">
      <c r="A251" s="127" t="s">
        <v>21532</v>
      </c>
      <c r="B251" s="128" t="s">
        <v>15877</v>
      </c>
      <c r="C251" s="127" t="s">
        <v>112</v>
      </c>
      <c r="D251" s="122">
        <v>94.76</v>
      </c>
      <c r="E251" s="129">
        <f t="shared" si="3"/>
        <v>94.81</v>
      </c>
    </row>
    <row r="252" spans="1:5" ht="40.5">
      <c r="A252" s="127" t="s">
        <v>21533</v>
      </c>
      <c r="B252" s="128" t="s">
        <v>15878</v>
      </c>
      <c r="C252" s="127" t="s">
        <v>112</v>
      </c>
      <c r="D252" s="122">
        <v>45.27</v>
      </c>
      <c r="E252" s="129">
        <f t="shared" si="3"/>
        <v>45.29</v>
      </c>
    </row>
    <row r="253" spans="1:5" ht="40.5">
      <c r="A253" s="127" t="s">
        <v>21534</v>
      </c>
      <c r="B253" s="128" t="s">
        <v>15879</v>
      </c>
      <c r="C253" s="127" t="s">
        <v>112</v>
      </c>
      <c r="D253" s="122">
        <v>46.42</v>
      </c>
      <c r="E253" s="129">
        <f t="shared" si="3"/>
        <v>46.44</v>
      </c>
    </row>
    <row r="254" spans="1:5" ht="40.5">
      <c r="A254" s="127" t="s">
        <v>21535</v>
      </c>
      <c r="B254" s="128" t="s">
        <v>15880</v>
      </c>
      <c r="C254" s="127" t="s">
        <v>112</v>
      </c>
      <c r="D254" s="122">
        <v>63.98</v>
      </c>
      <c r="E254" s="129">
        <f t="shared" si="3"/>
        <v>64.010000000000005</v>
      </c>
    </row>
    <row r="255" spans="1:5" ht="40.5">
      <c r="A255" s="127" t="s">
        <v>21536</v>
      </c>
      <c r="B255" s="128" t="s">
        <v>15881</v>
      </c>
      <c r="C255" s="127" t="s">
        <v>112</v>
      </c>
      <c r="D255" s="122">
        <v>52.36</v>
      </c>
      <c r="E255" s="129">
        <f t="shared" si="3"/>
        <v>52.39</v>
      </c>
    </row>
    <row r="256" spans="1:5" ht="40.5">
      <c r="A256" s="127" t="s">
        <v>21537</v>
      </c>
      <c r="B256" s="128" t="s">
        <v>15882</v>
      </c>
      <c r="C256" s="127" t="s">
        <v>112</v>
      </c>
      <c r="D256" s="122">
        <v>54.67</v>
      </c>
      <c r="E256" s="129">
        <f t="shared" si="3"/>
        <v>54.7</v>
      </c>
    </row>
    <row r="257" spans="1:5" ht="40.5">
      <c r="A257" s="127" t="s">
        <v>21538</v>
      </c>
      <c r="B257" s="128" t="s">
        <v>15883</v>
      </c>
      <c r="C257" s="127" t="s">
        <v>112</v>
      </c>
      <c r="D257" s="122">
        <v>107.52</v>
      </c>
      <c r="E257" s="129">
        <f t="shared" si="3"/>
        <v>107.57</v>
      </c>
    </row>
    <row r="258" spans="1:5" ht="40.5">
      <c r="A258" s="127" t="s">
        <v>21539</v>
      </c>
      <c r="B258" s="128" t="s">
        <v>15884</v>
      </c>
      <c r="C258" s="127" t="s">
        <v>112</v>
      </c>
      <c r="D258" s="122">
        <v>110.6</v>
      </c>
      <c r="E258" s="129">
        <f t="shared" ref="E258:E321" si="4">ROUND((D258/(1+$J$1))*(1+$L$1),2)</f>
        <v>110.65</v>
      </c>
    </row>
    <row r="259" spans="1:5" ht="40.5">
      <c r="A259" s="127" t="s">
        <v>21540</v>
      </c>
      <c r="B259" s="128" t="s">
        <v>15885</v>
      </c>
      <c r="C259" s="127" t="s">
        <v>112</v>
      </c>
      <c r="D259" s="122">
        <v>124.82</v>
      </c>
      <c r="E259" s="129">
        <f t="shared" si="4"/>
        <v>124.88</v>
      </c>
    </row>
    <row r="260" spans="1:5" ht="40.5">
      <c r="A260" s="127" t="s">
        <v>21541</v>
      </c>
      <c r="B260" s="128" t="s">
        <v>15886</v>
      </c>
      <c r="C260" s="127" t="s">
        <v>112</v>
      </c>
      <c r="D260" s="122">
        <v>178.64</v>
      </c>
      <c r="E260" s="129">
        <f t="shared" si="4"/>
        <v>178.73</v>
      </c>
    </row>
    <row r="261" spans="1:5" ht="40.5">
      <c r="A261" s="127" t="s">
        <v>21542</v>
      </c>
      <c r="B261" s="128" t="s">
        <v>15887</v>
      </c>
      <c r="C261" s="127" t="s">
        <v>112</v>
      </c>
      <c r="D261" s="122">
        <v>89.42</v>
      </c>
      <c r="E261" s="129">
        <f t="shared" si="4"/>
        <v>89.46</v>
      </c>
    </row>
    <row r="262" spans="1:5" ht="40.5">
      <c r="A262" s="127" t="s">
        <v>21543</v>
      </c>
      <c r="B262" s="128" t="s">
        <v>15888</v>
      </c>
      <c r="C262" s="127" t="s">
        <v>112</v>
      </c>
      <c r="D262" s="122">
        <v>91.9</v>
      </c>
      <c r="E262" s="129">
        <f t="shared" si="4"/>
        <v>91.95</v>
      </c>
    </row>
    <row r="263" spans="1:5" ht="40.5">
      <c r="A263" s="127" t="s">
        <v>21544</v>
      </c>
      <c r="B263" s="128" t="s">
        <v>15889</v>
      </c>
      <c r="C263" s="127" t="s">
        <v>112</v>
      </c>
      <c r="D263" s="122">
        <v>100.45</v>
      </c>
      <c r="E263" s="129">
        <f t="shared" si="4"/>
        <v>100.5</v>
      </c>
    </row>
    <row r="264" spans="1:5" ht="40.5">
      <c r="A264" s="127" t="s">
        <v>21545</v>
      </c>
      <c r="B264" s="128" t="s">
        <v>15890</v>
      </c>
      <c r="C264" s="127" t="s">
        <v>112</v>
      </c>
      <c r="D264" s="122">
        <v>121.87</v>
      </c>
      <c r="E264" s="129">
        <f t="shared" si="4"/>
        <v>121.93</v>
      </c>
    </row>
    <row r="265" spans="1:5" ht="40.5">
      <c r="A265" s="127" t="s">
        <v>21546</v>
      </c>
      <c r="B265" s="128" t="s">
        <v>15891</v>
      </c>
      <c r="C265" s="127" t="s">
        <v>112</v>
      </c>
      <c r="D265" s="122">
        <v>138.25</v>
      </c>
      <c r="E265" s="129">
        <f t="shared" si="4"/>
        <v>138.32</v>
      </c>
    </row>
    <row r="266" spans="1:5">
      <c r="A266" s="172" t="s">
        <v>15892</v>
      </c>
      <c r="B266" s="169"/>
      <c r="C266" s="168"/>
      <c r="D266" s="170"/>
      <c r="E266" s="171"/>
    </row>
    <row r="267" spans="1:5" ht="27">
      <c r="A267" s="127" t="s">
        <v>21547</v>
      </c>
      <c r="B267" s="128" t="s">
        <v>15893</v>
      </c>
      <c r="C267" s="127" t="s">
        <v>112</v>
      </c>
      <c r="D267" s="122">
        <v>81.61</v>
      </c>
      <c r="E267" s="129">
        <f t="shared" si="4"/>
        <v>81.650000000000006</v>
      </c>
    </row>
    <row r="268" spans="1:5" ht="27">
      <c r="A268" s="127" t="s">
        <v>21548</v>
      </c>
      <c r="B268" s="128" t="s">
        <v>15894</v>
      </c>
      <c r="C268" s="127" t="s">
        <v>44</v>
      </c>
      <c r="D268" s="122">
        <v>21.71</v>
      </c>
      <c r="E268" s="129">
        <f t="shared" si="4"/>
        <v>21.72</v>
      </c>
    </row>
    <row r="269" spans="1:5" ht="27">
      <c r="A269" s="127" t="s">
        <v>21549</v>
      </c>
      <c r="B269" s="128" t="s">
        <v>15895</v>
      </c>
      <c r="C269" s="127" t="s">
        <v>44</v>
      </c>
      <c r="D269" s="122">
        <v>24.61</v>
      </c>
      <c r="E269" s="129">
        <f t="shared" si="4"/>
        <v>24.62</v>
      </c>
    </row>
    <row r="270" spans="1:5">
      <c r="A270" s="172" t="s">
        <v>15896</v>
      </c>
      <c r="B270" s="169"/>
      <c r="C270" s="168"/>
      <c r="D270" s="170"/>
      <c r="E270" s="171"/>
    </row>
    <row r="271" spans="1:5" ht="40.5">
      <c r="A271" s="127" t="s">
        <v>21550</v>
      </c>
      <c r="B271" s="128" t="s">
        <v>15897</v>
      </c>
      <c r="C271" s="127" t="s">
        <v>112</v>
      </c>
      <c r="D271" s="122">
        <v>50.21</v>
      </c>
      <c r="E271" s="129">
        <f t="shared" si="4"/>
        <v>50.23</v>
      </c>
    </row>
    <row r="272" spans="1:5" ht="40.5">
      <c r="A272" s="127" t="s">
        <v>21551</v>
      </c>
      <c r="B272" s="128" t="s">
        <v>15898</v>
      </c>
      <c r="C272" s="127" t="s">
        <v>112</v>
      </c>
      <c r="D272" s="122">
        <v>75.290000000000006</v>
      </c>
      <c r="E272" s="129">
        <f t="shared" si="4"/>
        <v>75.33</v>
      </c>
    </row>
    <row r="273" spans="1:5" ht="40.5">
      <c r="A273" s="127" t="s">
        <v>21552</v>
      </c>
      <c r="B273" s="128" t="s">
        <v>15899</v>
      </c>
      <c r="C273" s="127" t="s">
        <v>112</v>
      </c>
      <c r="D273" s="122">
        <v>61.02</v>
      </c>
      <c r="E273" s="129">
        <f t="shared" si="4"/>
        <v>61.05</v>
      </c>
    </row>
    <row r="274" spans="1:5" ht="40.5">
      <c r="A274" s="127" t="s">
        <v>21553</v>
      </c>
      <c r="B274" s="128" t="s">
        <v>15900</v>
      </c>
      <c r="C274" s="127" t="s">
        <v>112</v>
      </c>
      <c r="D274" s="122">
        <v>80.31</v>
      </c>
      <c r="E274" s="129">
        <f t="shared" si="4"/>
        <v>80.349999999999994</v>
      </c>
    </row>
    <row r="275" spans="1:5" ht="40.5">
      <c r="A275" s="127" t="s">
        <v>21554</v>
      </c>
      <c r="B275" s="128" t="s">
        <v>15901</v>
      </c>
      <c r="C275" s="127" t="s">
        <v>112</v>
      </c>
      <c r="D275" s="122">
        <v>106.08</v>
      </c>
      <c r="E275" s="129">
        <f t="shared" si="4"/>
        <v>106.13</v>
      </c>
    </row>
    <row r="276" spans="1:5" ht="40.5">
      <c r="A276" s="127" t="s">
        <v>21555</v>
      </c>
      <c r="B276" s="128" t="s">
        <v>15902</v>
      </c>
      <c r="C276" s="127" t="s">
        <v>112</v>
      </c>
      <c r="D276" s="122">
        <v>57.1</v>
      </c>
      <c r="E276" s="129">
        <f t="shared" si="4"/>
        <v>57.13</v>
      </c>
    </row>
    <row r="277" spans="1:5" ht="40.5">
      <c r="A277" s="127" t="s">
        <v>21556</v>
      </c>
      <c r="B277" s="128" t="s">
        <v>15903</v>
      </c>
      <c r="C277" s="127" t="s">
        <v>112</v>
      </c>
      <c r="D277" s="122">
        <v>101.92</v>
      </c>
      <c r="E277" s="129">
        <f t="shared" si="4"/>
        <v>101.97</v>
      </c>
    </row>
    <row r="278" spans="1:5" ht="40.5">
      <c r="A278" s="127" t="s">
        <v>21557</v>
      </c>
      <c r="B278" s="128" t="s">
        <v>15904</v>
      </c>
      <c r="C278" s="127" t="s">
        <v>112</v>
      </c>
      <c r="D278" s="122">
        <v>113.51</v>
      </c>
      <c r="E278" s="129">
        <f t="shared" si="4"/>
        <v>113.57</v>
      </c>
    </row>
    <row r="279" spans="1:5" ht="40.5">
      <c r="A279" s="127" t="s">
        <v>21558</v>
      </c>
      <c r="B279" s="128" t="s">
        <v>15905</v>
      </c>
      <c r="C279" s="127" t="s">
        <v>112</v>
      </c>
      <c r="D279" s="122">
        <v>110.82</v>
      </c>
      <c r="E279" s="129">
        <f t="shared" si="4"/>
        <v>110.87</v>
      </c>
    </row>
    <row r="280" spans="1:5" ht="40.5">
      <c r="A280" s="127" t="s">
        <v>21559</v>
      </c>
      <c r="B280" s="128" t="s">
        <v>15906</v>
      </c>
      <c r="C280" s="127" t="s">
        <v>112</v>
      </c>
      <c r="D280" s="122">
        <v>128.19</v>
      </c>
      <c r="E280" s="129">
        <f t="shared" si="4"/>
        <v>128.25</v>
      </c>
    </row>
    <row r="281" spans="1:5" ht="40.5">
      <c r="A281" s="127" t="s">
        <v>21560</v>
      </c>
      <c r="B281" s="128" t="s">
        <v>15907</v>
      </c>
      <c r="C281" s="127" t="s">
        <v>112</v>
      </c>
      <c r="D281" s="122">
        <v>91.22</v>
      </c>
      <c r="E281" s="129">
        <f t="shared" si="4"/>
        <v>91.27</v>
      </c>
    </row>
    <row r="282" spans="1:5" ht="40.5">
      <c r="A282" s="127" t="s">
        <v>21561</v>
      </c>
      <c r="B282" s="128" t="s">
        <v>15908</v>
      </c>
      <c r="C282" s="127" t="s">
        <v>112</v>
      </c>
      <c r="D282" s="122">
        <v>106.66</v>
      </c>
      <c r="E282" s="129">
        <f t="shared" si="4"/>
        <v>106.71</v>
      </c>
    </row>
    <row r="283" spans="1:5">
      <c r="A283" s="172" t="s">
        <v>15909</v>
      </c>
      <c r="B283" s="169"/>
      <c r="C283" s="168"/>
      <c r="D283" s="170"/>
      <c r="E283" s="171"/>
    </row>
    <row r="284" spans="1:5" ht="40.5">
      <c r="A284" s="127" t="s">
        <v>21562</v>
      </c>
      <c r="B284" s="128" t="s">
        <v>15910</v>
      </c>
      <c r="C284" s="127" t="s">
        <v>112</v>
      </c>
      <c r="D284" s="122">
        <v>68.900000000000006</v>
      </c>
      <c r="E284" s="129">
        <f t="shared" si="4"/>
        <v>68.930000000000007</v>
      </c>
    </row>
    <row r="285" spans="1:5">
      <c r="A285" s="172" t="s">
        <v>15911</v>
      </c>
      <c r="B285" s="169"/>
      <c r="C285" s="168"/>
      <c r="D285" s="170"/>
      <c r="E285" s="171"/>
    </row>
    <row r="286" spans="1:5" ht="40.5">
      <c r="A286" s="127" t="s">
        <v>21563</v>
      </c>
      <c r="B286" s="128" t="s">
        <v>15912</v>
      </c>
      <c r="C286" s="127" t="s">
        <v>112</v>
      </c>
      <c r="D286" s="122">
        <v>82.43</v>
      </c>
      <c r="E286" s="129">
        <f t="shared" si="4"/>
        <v>82.47</v>
      </c>
    </row>
    <row r="287" spans="1:5">
      <c r="A287" s="172" t="s">
        <v>15913</v>
      </c>
      <c r="B287" s="169"/>
      <c r="C287" s="168"/>
      <c r="D287" s="170"/>
      <c r="E287" s="171"/>
    </row>
    <row r="288" spans="1:5" ht="54">
      <c r="A288" s="127" t="s">
        <v>25056</v>
      </c>
      <c r="B288" s="128" t="s">
        <v>15914</v>
      </c>
      <c r="C288" s="127" t="s">
        <v>112</v>
      </c>
      <c r="D288" s="122">
        <v>254.15</v>
      </c>
      <c r="E288" s="129">
        <f t="shared" si="4"/>
        <v>254.28</v>
      </c>
    </row>
    <row r="289" spans="1:5" ht="54">
      <c r="A289" s="127" t="s">
        <v>25057</v>
      </c>
      <c r="B289" s="128" t="s">
        <v>15915</v>
      </c>
      <c r="C289" s="127" t="s">
        <v>112</v>
      </c>
      <c r="D289" s="122">
        <v>228.5</v>
      </c>
      <c r="E289" s="129">
        <f t="shared" si="4"/>
        <v>228.61</v>
      </c>
    </row>
    <row r="290" spans="1:5" ht="40.5">
      <c r="A290" s="127" t="s">
        <v>21564</v>
      </c>
      <c r="B290" s="128" t="s">
        <v>15916</v>
      </c>
      <c r="C290" s="127" t="s">
        <v>112</v>
      </c>
      <c r="D290" s="122">
        <v>251.88</v>
      </c>
      <c r="E290" s="129">
        <f t="shared" si="4"/>
        <v>252</v>
      </c>
    </row>
    <row r="291" spans="1:5" ht="40.5">
      <c r="A291" s="127" t="s">
        <v>21565</v>
      </c>
      <c r="B291" s="128" t="s">
        <v>15917</v>
      </c>
      <c r="C291" s="127" t="s">
        <v>112</v>
      </c>
      <c r="D291" s="122">
        <v>257.33</v>
      </c>
      <c r="E291" s="129">
        <f t="shared" si="4"/>
        <v>257.45999999999998</v>
      </c>
    </row>
    <row r="292" spans="1:5">
      <c r="A292" s="172" t="s">
        <v>15918</v>
      </c>
      <c r="B292" s="169"/>
      <c r="C292" s="168"/>
      <c r="D292" s="170"/>
      <c r="E292" s="171"/>
    </row>
    <row r="293" spans="1:5" ht="40.5">
      <c r="A293" s="127" t="s">
        <v>25058</v>
      </c>
      <c r="B293" s="128" t="s">
        <v>15919</v>
      </c>
      <c r="C293" s="127" t="s">
        <v>112</v>
      </c>
      <c r="D293" s="122">
        <v>745.22</v>
      </c>
      <c r="E293" s="129">
        <f t="shared" si="4"/>
        <v>745.59</v>
      </c>
    </row>
    <row r="294" spans="1:5" ht="27">
      <c r="A294" s="127" t="s">
        <v>21566</v>
      </c>
      <c r="B294" s="128" t="s">
        <v>15920</v>
      </c>
      <c r="C294" s="127" t="s">
        <v>112</v>
      </c>
      <c r="D294" s="122">
        <v>432.64</v>
      </c>
      <c r="E294" s="129">
        <f t="shared" si="4"/>
        <v>432.85</v>
      </c>
    </row>
    <row r="295" spans="1:5" ht="27">
      <c r="A295" s="127" t="s">
        <v>21567</v>
      </c>
      <c r="B295" s="128" t="s">
        <v>15921</v>
      </c>
      <c r="C295" s="127" t="s">
        <v>86</v>
      </c>
      <c r="D295" s="122">
        <v>39.21</v>
      </c>
      <c r="E295" s="129">
        <f t="shared" si="4"/>
        <v>39.229999999999997</v>
      </c>
    </row>
    <row r="296" spans="1:5">
      <c r="A296" s="172" t="s">
        <v>15922</v>
      </c>
      <c r="B296" s="169"/>
      <c r="C296" s="168"/>
      <c r="D296" s="170"/>
      <c r="E296" s="171"/>
    </row>
    <row r="297" spans="1:5">
      <c r="A297" s="172" t="s">
        <v>15923</v>
      </c>
      <c r="B297" s="169"/>
      <c r="C297" s="168"/>
      <c r="D297" s="170"/>
      <c r="E297" s="171"/>
    </row>
    <row r="298" spans="1:5" ht="40.5">
      <c r="A298" s="127" t="s">
        <v>25059</v>
      </c>
      <c r="B298" s="128" t="s">
        <v>15924</v>
      </c>
      <c r="C298" s="127" t="s">
        <v>112</v>
      </c>
      <c r="D298" s="122">
        <v>50</v>
      </c>
      <c r="E298" s="129">
        <f t="shared" si="4"/>
        <v>50.02</v>
      </c>
    </row>
    <row r="299" spans="1:5" ht="40.5">
      <c r="A299" s="127" t="s">
        <v>25060</v>
      </c>
      <c r="B299" s="128" t="s">
        <v>15925</v>
      </c>
      <c r="C299" s="127" t="s">
        <v>112</v>
      </c>
      <c r="D299" s="122">
        <v>43.03</v>
      </c>
      <c r="E299" s="129">
        <f t="shared" si="4"/>
        <v>43.05</v>
      </c>
    </row>
    <row r="300" spans="1:5" ht="54">
      <c r="A300" s="127" t="s">
        <v>21568</v>
      </c>
      <c r="B300" s="128" t="s">
        <v>15926</v>
      </c>
      <c r="C300" s="127" t="s">
        <v>112</v>
      </c>
      <c r="D300" s="122">
        <v>118.87</v>
      </c>
      <c r="E300" s="129">
        <f t="shared" si="4"/>
        <v>118.93</v>
      </c>
    </row>
    <row r="301" spans="1:5" ht="67.5">
      <c r="A301" s="127" t="s">
        <v>21569</v>
      </c>
      <c r="B301" s="128" t="s">
        <v>15927</v>
      </c>
      <c r="C301" s="127" t="s">
        <v>112</v>
      </c>
      <c r="D301" s="122">
        <v>110.7</v>
      </c>
      <c r="E301" s="129">
        <f t="shared" si="4"/>
        <v>110.75</v>
      </c>
    </row>
    <row r="302" spans="1:5" ht="54">
      <c r="A302" s="127" t="s">
        <v>21570</v>
      </c>
      <c r="B302" s="128" t="s">
        <v>15928</v>
      </c>
      <c r="C302" s="127" t="s">
        <v>112</v>
      </c>
      <c r="D302" s="122">
        <v>261.88</v>
      </c>
      <c r="E302" s="129">
        <f t="shared" si="4"/>
        <v>262.01</v>
      </c>
    </row>
    <row r="303" spans="1:5" ht="67.5">
      <c r="A303" s="127" t="s">
        <v>21571</v>
      </c>
      <c r="B303" s="128" t="s">
        <v>15929</v>
      </c>
      <c r="C303" s="127" t="s">
        <v>112</v>
      </c>
      <c r="D303" s="122">
        <v>285.5</v>
      </c>
      <c r="E303" s="129">
        <f t="shared" si="4"/>
        <v>285.64</v>
      </c>
    </row>
    <row r="304" spans="1:5" ht="67.5">
      <c r="A304" s="127" t="s">
        <v>21572</v>
      </c>
      <c r="B304" s="128" t="s">
        <v>15930</v>
      </c>
      <c r="C304" s="127" t="s">
        <v>112</v>
      </c>
      <c r="D304" s="122">
        <v>120</v>
      </c>
      <c r="E304" s="129">
        <f t="shared" si="4"/>
        <v>120.06</v>
      </c>
    </row>
    <row r="305" spans="1:5" ht="67.5">
      <c r="A305" s="127" t="s">
        <v>21573</v>
      </c>
      <c r="B305" s="128" t="s">
        <v>15931</v>
      </c>
      <c r="C305" s="127" t="s">
        <v>112</v>
      </c>
      <c r="D305" s="122">
        <v>160.44</v>
      </c>
      <c r="E305" s="129">
        <f t="shared" si="4"/>
        <v>160.52000000000001</v>
      </c>
    </row>
    <row r="306" spans="1:5" ht="67.5">
      <c r="A306" s="127" t="s">
        <v>21574</v>
      </c>
      <c r="B306" s="128" t="s">
        <v>15932</v>
      </c>
      <c r="C306" s="127" t="s">
        <v>112</v>
      </c>
      <c r="D306" s="122">
        <v>285.5</v>
      </c>
      <c r="E306" s="129">
        <f t="shared" si="4"/>
        <v>285.64</v>
      </c>
    </row>
    <row r="307" spans="1:5" ht="67.5">
      <c r="A307" s="127" t="s">
        <v>21575</v>
      </c>
      <c r="B307" s="128" t="s">
        <v>15933</v>
      </c>
      <c r="C307" s="127" t="s">
        <v>112</v>
      </c>
      <c r="D307" s="122">
        <v>210.7</v>
      </c>
      <c r="E307" s="129">
        <f t="shared" si="4"/>
        <v>210.8</v>
      </c>
    </row>
    <row r="308" spans="1:5" ht="67.5">
      <c r="A308" s="127" t="s">
        <v>21576</v>
      </c>
      <c r="B308" s="128" t="s">
        <v>15934</v>
      </c>
      <c r="C308" s="127" t="s">
        <v>112</v>
      </c>
      <c r="D308" s="122">
        <v>120</v>
      </c>
      <c r="E308" s="129">
        <f t="shared" si="4"/>
        <v>120.06</v>
      </c>
    </row>
    <row r="309" spans="1:5" ht="81">
      <c r="A309" s="127" t="s">
        <v>21577</v>
      </c>
      <c r="B309" s="128" t="s">
        <v>15935</v>
      </c>
      <c r="C309" s="127" t="s">
        <v>112</v>
      </c>
      <c r="D309" s="122">
        <v>115.58</v>
      </c>
      <c r="E309" s="129">
        <f t="shared" si="4"/>
        <v>115.64</v>
      </c>
    </row>
    <row r="310" spans="1:5" ht="81">
      <c r="A310" s="127" t="s">
        <v>21578</v>
      </c>
      <c r="B310" s="128" t="s">
        <v>15936</v>
      </c>
      <c r="C310" s="127" t="s">
        <v>112</v>
      </c>
      <c r="D310" s="122">
        <v>257.7</v>
      </c>
      <c r="E310" s="129">
        <f t="shared" si="4"/>
        <v>257.83</v>
      </c>
    </row>
    <row r="311" spans="1:5" ht="67.5">
      <c r="A311" s="127" t="s">
        <v>21579</v>
      </c>
      <c r="B311" s="128" t="s">
        <v>15937</v>
      </c>
      <c r="C311" s="127" t="s">
        <v>112</v>
      </c>
      <c r="D311" s="122">
        <v>297.41000000000003</v>
      </c>
      <c r="E311" s="129">
        <f t="shared" si="4"/>
        <v>297.56</v>
      </c>
    </row>
    <row r="312" spans="1:5" ht="81">
      <c r="A312" s="127" t="s">
        <v>21580</v>
      </c>
      <c r="B312" s="128" t="s">
        <v>15938</v>
      </c>
      <c r="C312" s="127" t="s">
        <v>112</v>
      </c>
      <c r="D312" s="122">
        <v>165.35</v>
      </c>
      <c r="E312" s="129">
        <f t="shared" si="4"/>
        <v>165.43</v>
      </c>
    </row>
    <row r="313" spans="1:5" ht="40.5">
      <c r="A313" s="127" t="s">
        <v>25061</v>
      </c>
      <c r="B313" s="128" t="s">
        <v>15939</v>
      </c>
      <c r="C313" s="127" t="s">
        <v>112</v>
      </c>
      <c r="D313" s="122">
        <v>20.87</v>
      </c>
      <c r="E313" s="129">
        <f t="shared" si="4"/>
        <v>20.88</v>
      </c>
    </row>
    <row r="314" spans="1:5" ht="40.5">
      <c r="A314" s="127" t="s">
        <v>21581</v>
      </c>
      <c r="B314" s="128" t="s">
        <v>15940</v>
      </c>
      <c r="C314" s="127" t="s">
        <v>112</v>
      </c>
      <c r="D314" s="122">
        <v>202.08</v>
      </c>
      <c r="E314" s="129">
        <f t="shared" si="4"/>
        <v>202.18</v>
      </c>
    </row>
    <row r="315" spans="1:5" ht="40.5">
      <c r="A315" s="127" t="s">
        <v>21582</v>
      </c>
      <c r="B315" s="128" t="s">
        <v>15941</v>
      </c>
      <c r="C315" s="127" t="s">
        <v>112</v>
      </c>
      <c r="D315" s="122">
        <v>223.56</v>
      </c>
      <c r="E315" s="129">
        <f t="shared" si="4"/>
        <v>223.67</v>
      </c>
    </row>
    <row r="316" spans="1:5" ht="67.5">
      <c r="A316" s="127" t="s">
        <v>21583</v>
      </c>
      <c r="B316" s="128" t="s">
        <v>15942</v>
      </c>
      <c r="C316" s="127" t="s">
        <v>112</v>
      </c>
      <c r="D316" s="122">
        <v>454.7</v>
      </c>
      <c r="E316" s="129">
        <f t="shared" si="4"/>
        <v>454.93</v>
      </c>
    </row>
    <row r="317" spans="1:5" ht="67.5">
      <c r="A317" s="127" t="s">
        <v>21584</v>
      </c>
      <c r="B317" s="128" t="s">
        <v>15943</v>
      </c>
      <c r="C317" s="127" t="s">
        <v>112</v>
      </c>
      <c r="D317" s="122">
        <v>335.94</v>
      </c>
      <c r="E317" s="129">
        <f t="shared" si="4"/>
        <v>336.11</v>
      </c>
    </row>
    <row r="318" spans="1:5">
      <c r="A318" s="172" t="s">
        <v>15944</v>
      </c>
      <c r="B318" s="169"/>
      <c r="C318" s="168"/>
      <c r="D318" s="170"/>
      <c r="E318" s="171"/>
    </row>
    <row r="319" spans="1:5" ht="40.5">
      <c r="A319" s="127" t="s">
        <v>25062</v>
      </c>
      <c r="B319" s="128" t="s">
        <v>15945</v>
      </c>
      <c r="C319" s="127" t="s">
        <v>112</v>
      </c>
      <c r="D319" s="122">
        <v>412.71</v>
      </c>
      <c r="E319" s="129">
        <f t="shared" si="4"/>
        <v>412.91</v>
      </c>
    </row>
    <row r="320" spans="1:5" ht="40.5">
      <c r="A320" s="127" t="s">
        <v>25063</v>
      </c>
      <c r="B320" s="128" t="s">
        <v>15946</v>
      </c>
      <c r="C320" s="127" t="s">
        <v>112</v>
      </c>
      <c r="D320" s="122">
        <v>1368.21</v>
      </c>
      <c r="E320" s="129">
        <f t="shared" si="4"/>
        <v>1368.89</v>
      </c>
    </row>
    <row r="321" spans="1:5" ht="54">
      <c r="A321" s="127" t="s">
        <v>21585</v>
      </c>
      <c r="B321" s="128" t="s">
        <v>15947</v>
      </c>
      <c r="C321" s="127" t="s">
        <v>112</v>
      </c>
      <c r="D321" s="122">
        <v>169.21</v>
      </c>
      <c r="E321" s="129">
        <f t="shared" si="4"/>
        <v>169.29</v>
      </c>
    </row>
    <row r="322" spans="1:5" ht="40.5">
      <c r="A322" s="127" t="s">
        <v>21586</v>
      </c>
      <c r="B322" s="128" t="s">
        <v>15948</v>
      </c>
      <c r="C322" s="127" t="s">
        <v>112</v>
      </c>
      <c r="D322" s="122">
        <v>177.43</v>
      </c>
      <c r="E322" s="129">
        <f t="shared" ref="E322:E385" si="5">ROUND((D322/(1+$J$1))*(1+$L$1),2)</f>
        <v>177.52</v>
      </c>
    </row>
    <row r="323" spans="1:5">
      <c r="A323" s="172" t="s">
        <v>15949</v>
      </c>
      <c r="B323" s="169"/>
      <c r="C323" s="168"/>
      <c r="D323" s="170"/>
      <c r="E323" s="171"/>
    </row>
    <row r="324" spans="1:5" ht="40.5">
      <c r="A324" s="127" t="s">
        <v>21587</v>
      </c>
      <c r="B324" s="128" t="s">
        <v>15950</v>
      </c>
      <c r="C324" s="127" t="s">
        <v>112</v>
      </c>
      <c r="D324" s="122">
        <v>185.13</v>
      </c>
      <c r="E324" s="129">
        <f t="shared" si="5"/>
        <v>185.22</v>
      </c>
    </row>
    <row r="325" spans="1:5">
      <c r="A325" s="172" t="s">
        <v>15951</v>
      </c>
      <c r="B325" s="169"/>
      <c r="C325" s="168"/>
      <c r="D325" s="170"/>
      <c r="E325" s="171"/>
    </row>
    <row r="326" spans="1:5">
      <c r="A326" s="172" t="s">
        <v>15846</v>
      </c>
      <c r="B326" s="169"/>
      <c r="C326" s="168"/>
      <c r="D326" s="170"/>
      <c r="E326" s="171"/>
    </row>
    <row r="327" spans="1:5">
      <c r="A327" s="172" t="s">
        <v>15952</v>
      </c>
      <c r="B327" s="169"/>
      <c r="C327" s="168"/>
      <c r="D327" s="170"/>
      <c r="E327" s="171"/>
    </row>
    <row r="328" spans="1:5">
      <c r="A328" s="172" t="s">
        <v>15953</v>
      </c>
      <c r="B328" s="169"/>
      <c r="C328" s="168"/>
      <c r="D328" s="170"/>
      <c r="E328" s="171"/>
    </row>
    <row r="329" spans="1:5" ht="27">
      <c r="A329" s="127" t="s">
        <v>21588</v>
      </c>
      <c r="B329" s="128" t="s">
        <v>15954</v>
      </c>
      <c r="C329" s="127" t="s">
        <v>86</v>
      </c>
      <c r="D329" s="122">
        <v>31.53</v>
      </c>
      <c r="E329" s="129">
        <f t="shared" si="5"/>
        <v>31.55</v>
      </c>
    </row>
    <row r="330" spans="1:5">
      <c r="A330" s="127" t="s">
        <v>21589</v>
      </c>
      <c r="B330" s="128" t="s">
        <v>15955</v>
      </c>
      <c r="C330" s="127" t="s">
        <v>86</v>
      </c>
      <c r="D330" s="122">
        <v>54</v>
      </c>
      <c r="E330" s="129">
        <f t="shared" si="5"/>
        <v>54.03</v>
      </c>
    </row>
    <row r="331" spans="1:5" ht="40.5">
      <c r="A331" s="127" t="s">
        <v>25064</v>
      </c>
      <c r="B331" s="128" t="s">
        <v>15956</v>
      </c>
      <c r="C331" s="127" t="s">
        <v>86</v>
      </c>
      <c r="D331" s="122">
        <v>168.59</v>
      </c>
      <c r="E331" s="129">
        <f t="shared" si="5"/>
        <v>168.67</v>
      </c>
    </row>
    <row r="332" spans="1:5" ht="27">
      <c r="A332" s="127" t="s">
        <v>21590</v>
      </c>
      <c r="B332" s="128" t="s">
        <v>15957</v>
      </c>
      <c r="C332" s="127" t="s">
        <v>86</v>
      </c>
      <c r="D332" s="122">
        <v>148.16999999999999</v>
      </c>
      <c r="E332" s="129">
        <f t="shared" si="5"/>
        <v>148.24</v>
      </c>
    </row>
    <row r="333" spans="1:5">
      <c r="A333" s="127" t="s">
        <v>21591</v>
      </c>
      <c r="B333" s="128" t="s">
        <v>15958</v>
      </c>
      <c r="C333" s="127" t="s">
        <v>86</v>
      </c>
      <c r="D333" s="122">
        <v>70.87</v>
      </c>
      <c r="E333" s="129">
        <f t="shared" si="5"/>
        <v>70.91</v>
      </c>
    </row>
    <row r="334" spans="1:5" ht="27">
      <c r="A334" s="127" t="s">
        <v>21592</v>
      </c>
      <c r="B334" s="128" t="s">
        <v>15959</v>
      </c>
      <c r="C334" s="127" t="s">
        <v>86</v>
      </c>
      <c r="D334" s="122">
        <v>332.67</v>
      </c>
      <c r="E334" s="129">
        <f t="shared" si="5"/>
        <v>332.84</v>
      </c>
    </row>
    <row r="335" spans="1:5" ht="27">
      <c r="A335" s="127" t="s">
        <v>21593</v>
      </c>
      <c r="B335" s="128" t="s">
        <v>15960</v>
      </c>
      <c r="C335" s="127" t="s">
        <v>86</v>
      </c>
      <c r="D335" s="122">
        <v>67.989999999999995</v>
      </c>
      <c r="E335" s="129">
        <f t="shared" si="5"/>
        <v>68.02</v>
      </c>
    </row>
    <row r="336" spans="1:5" ht="27">
      <c r="A336" s="127" t="s">
        <v>21594</v>
      </c>
      <c r="B336" s="128" t="s">
        <v>15961</v>
      </c>
      <c r="C336" s="127" t="s">
        <v>86</v>
      </c>
      <c r="D336" s="122">
        <v>616.79999999999995</v>
      </c>
      <c r="E336" s="129">
        <f t="shared" si="5"/>
        <v>617.11</v>
      </c>
    </row>
    <row r="337" spans="1:5" ht="27">
      <c r="A337" s="127" t="s">
        <v>21595</v>
      </c>
      <c r="B337" s="128" t="s">
        <v>15962</v>
      </c>
      <c r="C337" s="127" t="s">
        <v>86</v>
      </c>
      <c r="D337" s="122">
        <v>54</v>
      </c>
      <c r="E337" s="129">
        <f t="shared" si="5"/>
        <v>54.03</v>
      </c>
    </row>
    <row r="338" spans="1:5">
      <c r="A338" s="127" t="s">
        <v>21596</v>
      </c>
      <c r="B338" s="128" t="s">
        <v>15963</v>
      </c>
      <c r="C338" s="127" t="s">
        <v>86</v>
      </c>
      <c r="D338" s="122">
        <v>174.49</v>
      </c>
      <c r="E338" s="129">
        <f t="shared" si="5"/>
        <v>174.58</v>
      </c>
    </row>
    <row r="339" spans="1:5" ht="27">
      <c r="A339" s="127" t="s">
        <v>21597</v>
      </c>
      <c r="B339" s="128" t="s">
        <v>15964</v>
      </c>
      <c r="C339" s="127" t="s">
        <v>86</v>
      </c>
      <c r="D339" s="122">
        <v>34.53</v>
      </c>
      <c r="E339" s="129">
        <f t="shared" si="5"/>
        <v>34.549999999999997</v>
      </c>
    </row>
    <row r="340" spans="1:5" ht="27">
      <c r="A340" s="127" t="s">
        <v>21598</v>
      </c>
      <c r="B340" s="128" t="s">
        <v>15965</v>
      </c>
      <c r="C340" s="127" t="s">
        <v>86</v>
      </c>
      <c r="D340" s="122">
        <v>40.18</v>
      </c>
      <c r="E340" s="129">
        <f t="shared" si="5"/>
        <v>40.200000000000003</v>
      </c>
    </row>
    <row r="341" spans="1:5">
      <c r="A341" s="127" t="s">
        <v>21599</v>
      </c>
      <c r="B341" s="128" t="s">
        <v>15966</v>
      </c>
      <c r="C341" s="127" t="s">
        <v>86</v>
      </c>
      <c r="D341" s="122">
        <v>329.71</v>
      </c>
      <c r="E341" s="129">
        <f t="shared" si="5"/>
        <v>329.87</v>
      </c>
    </row>
    <row r="342" spans="1:5" ht="27">
      <c r="A342" s="127" t="s">
        <v>21600</v>
      </c>
      <c r="B342" s="128" t="s">
        <v>15967</v>
      </c>
      <c r="C342" s="127" t="s">
        <v>86</v>
      </c>
      <c r="D342" s="122">
        <v>380.61</v>
      </c>
      <c r="E342" s="129">
        <f t="shared" si="5"/>
        <v>380.8</v>
      </c>
    </row>
    <row r="343" spans="1:5">
      <c r="A343" s="127" t="s">
        <v>21601</v>
      </c>
      <c r="B343" s="128" t="s">
        <v>15968</v>
      </c>
      <c r="C343" s="127" t="s">
        <v>86</v>
      </c>
      <c r="D343" s="122">
        <v>116.34</v>
      </c>
      <c r="E343" s="129">
        <f t="shared" si="5"/>
        <v>116.4</v>
      </c>
    </row>
    <row r="344" spans="1:5" ht="27">
      <c r="A344" s="127" t="s">
        <v>21602</v>
      </c>
      <c r="B344" s="128" t="s">
        <v>15969</v>
      </c>
      <c r="C344" s="127" t="s">
        <v>86</v>
      </c>
      <c r="D344" s="122">
        <v>171.79</v>
      </c>
      <c r="E344" s="129">
        <f t="shared" si="5"/>
        <v>171.88</v>
      </c>
    </row>
    <row r="345" spans="1:5" ht="27">
      <c r="A345" s="127" t="s">
        <v>21603</v>
      </c>
      <c r="B345" s="128" t="s">
        <v>15970</v>
      </c>
      <c r="C345" s="127" t="s">
        <v>86</v>
      </c>
      <c r="D345" s="122">
        <v>249.9</v>
      </c>
      <c r="E345" s="129">
        <f t="shared" si="5"/>
        <v>250.02</v>
      </c>
    </row>
    <row r="346" spans="1:5">
      <c r="A346" s="127" t="s">
        <v>21604</v>
      </c>
      <c r="B346" s="128" t="s">
        <v>15971</v>
      </c>
      <c r="C346" s="127" t="s">
        <v>86</v>
      </c>
      <c r="D346" s="122">
        <v>242.77</v>
      </c>
      <c r="E346" s="129">
        <f t="shared" si="5"/>
        <v>242.89</v>
      </c>
    </row>
    <row r="347" spans="1:5">
      <c r="A347" s="127" t="s">
        <v>21605</v>
      </c>
      <c r="B347" s="128" t="s">
        <v>15972</v>
      </c>
      <c r="C347" s="127" t="s">
        <v>86</v>
      </c>
      <c r="D347" s="122">
        <v>767.46</v>
      </c>
      <c r="E347" s="129">
        <f t="shared" si="5"/>
        <v>767.84</v>
      </c>
    </row>
    <row r="348" spans="1:5">
      <c r="A348" s="172" t="s">
        <v>15973</v>
      </c>
      <c r="B348" s="169"/>
      <c r="C348" s="168"/>
      <c r="D348" s="170"/>
      <c r="E348" s="171"/>
    </row>
    <row r="349" spans="1:5" ht="27">
      <c r="A349" s="127" t="s">
        <v>21606</v>
      </c>
      <c r="B349" s="128" t="s">
        <v>15974</v>
      </c>
      <c r="C349" s="127" t="s">
        <v>86</v>
      </c>
      <c r="D349" s="122">
        <v>615.1</v>
      </c>
      <c r="E349" s="129">
        <f t="shared" si="5"/>
        <v>615.41</v>
      </c>
    </row>
    <row r="350" spans="1:5" ht="27">
      <c r="A350" s="127" t="s">
        <v>21607</v>
      </c>
      <c r="B350" s="128" t="s">
        <v>15975</v>
      </c>
      <c r="C350" s="127" t="s">
        <v>86</v>
      </c>
      <c r="D350" s="122">
        <v>609.9</v>
      </c>
      <c r="E350" s="129">
        <f t="shared" si="5"/>
        <v>610.20000000000005</v>
      </c>
    </row>
    <row r="351" spans="1:5" ht="40.5">
      <c r="A351" s="127" t="s">
        <v>21608</v>
      </c>
      <c r="B351" s="128" t="s">
        <v>15976</v>
      </c>
      <c r="C351" s="127" t="s">
        <v>86</v>
      </c>
      <c r="D351" s="122">
        <v>418.24</v>
      </c>
      <c r="E351" s="129">
        <f t="shared" si="5"/>
        <v>418.45</v>
      </c>
    </row>
    <row r="352" spans="1:5">
      <c r="A352" s="172" t="s">
        <v>15977</v>
      </c>
      <c r="B352" s="169"/>
      <c r="C352" s="168"/>
      <c r="D352" s="170"/>
      <c r="E352" s="171"/>
    </row>
    <row r="353" spans="1:5" ht="40.5">
      <c r="A353" s="127" t="s">
        <v>21609</v>
      </c>
      <c r="B353" s="128" t="s">
        <v>15978</v>
      </c>
      <c r="C353" s="127" t="s">
        <v>44</v>
      </c>
      <c r="D353" s="122">
        <v>818.72</v>
      </c>
      <c r="E353" s="129">
        <f t="shared" si="5"/>
        <v>819.13</v>
      </c>
    </row>
    <row r="354" spans="1:5" ht="54">
      <c r="A354" s="127" t="s">
        <v>21610</v>
      </c>
      <c r="B354" s="128" t="s">
        <v>15979</v>
      </c>
      <c r="C354" s="127" t="s">
        <v>86</v>
      </c>
      <c r="D354" s="122">
        <v>1536.11</v>
      </c>
      <c r="E354" s="129">
        <f t="shared" si="5"/>
        <v>1536.87</v>
      </c>
    </row>
    <row r="355" spans="1:5" ht="54">
      <c r="A355" s="127" t="s">
        <v>21611</v>
      </c>
      <c r="B355" s="128" t="s">
        <v>15980</v>
      </c>
      <c r="C355" s="127" t="s">
        <v>86</v>
      </c>
      <c r="D355" s="122">
        <v>2240.62</v>
      </c>
      <c r="E355" s="129">
        <f t="shared" si="5"/>
        <v>2241.73</v>
      </c>
    </row>
    <row r="356" spans="1:5" ht="27">
      <c r="A356" s="127" t="s">
        <v>21612</v>
      </c>
      <c r="B356" s="128" t="s">
        <v>15981</v>
      </c>
      <c r="C356" s="127" t="s">
        <v>86</v>
      </c>
      <c r="D356" s="122">
        <v>153.46</v>
      </c>
      <c r="E356" s="129">
        <f t="shared" si="5"/>
        <v>153.54</v>
      </c>
    </row>
    <row r="357" spans="1:5" ht="27">
      <c r="A357" s="127" t="s">
        <v>21613</v>
      </c>
      <c r="B357" s="128" t="s">
        <v>15982</v>
      </c>
      <c r="C357" s="127" t="s">
        <v>86</v>
      </c>
      <c r="D357" s="122">
        <v>338.84</v>
      </c>
      <c r="E357" s="129">
        <f t="shared" si="5"/>
        <v>339.01</v>
      </c>
    </row>
    <row r="358" spans="1:5" ht="27">
      <c r="A358" s="127" t="s">
        <v>21614</v>
      </c>
      <c r="B358" s="128" t="s">
        <v>15983</v>
      </c>
      <c r="C358" s="127" t="s">
        <v>86</v>
      </c>
      <c r="D358" s="122">
        <v>77.680000000000007</v>
      </c>
      <c r="E358" s="129">
        <f t="shared" si="5"/>
        <v>77.72</v>
      </c>
    </row>
    <row r="359" spans="1:5" ht="40.5">
      <c r="A359" s="127" t="s">
        <v>21615</v>
      </c>
      <c r="B359" s="128" t="s">
        <v>15984</v>
      </c>
      <c r="C359" s="127" t="s">
        <v>86</v>
      </c>
      <c r="D359" s="122">
        <v>376.02</v>
      </c>
      <c r="E359" s="129">
        <f t="shared" si="5"/>
        <v>376.21</v>
      </c>
    </row>
    <row r="360" spans="1:5" ht="40.5">
      <c r="A360" s="127" t="s">
        <v>21616</v>
      </c>
      <c r="B360" s="128" t="s">
        <v>15985</v>
      </c>
      <c r="C360" s="127" t="s">
        <v>86</v>
      </c>
      <c r="D360" s="122">
        <v>289.83999999999997</v>
      </c>
      <c r="E360" s="129">
        <f t="shared" si="5"/>
        <v>289.98</v>
      </c>
    </row>
    <row r="361" spans="1:5" ht="27">
      <c r="A361" s="127" t="s">
        <v>25065</v>
      </c>
      <c r="B361" s="128" t="s">
        <v>15986</v>
      </c>
      <c r="C361" s="127" t="s">
        <v>86</v>
      </c>
      <c r="D361" s="122">
        <v>659.51</v>
      </c>
      <c r="E361" s="129">
        <f t="shared" si="5"/>
        <v>659.84</v>
      </c>
    </row>
    <row r="362" spans="1:5" ht="27">
      <c r="A362" s="127" t="s">
        <v>21617</v>
      </c>
      <c r="B362" s="128" t="s">
        <v>15987</v>
      </c>
      <c r="C362" s="127" t="s">
        <v>86</v>
      </c>
      <c r="D362" s="122">
        <v>13835.48</v>
      </c>
      <c r="E362" s="129">
        <f t="shared" si="5"/>
        <v>13842.34</v>
      </c>
    </row>
    <row r="363" spans="1:5" ht="27">
      <c r="A363" s="127" t="s">
        <v>21618</v>
      </c>
      <c r="B363" s="128" t="s">
        <v>15988</v>
      </c>
      <c r="C363" s="127" t="s">
        <v>86</v>
      </c>
      <c r="D363" s="122">
        <v>2038.18</v>
      </c>
      <c r="E363" s="129">
        <f t="shared" si="5"/>
        <v>2039.19</v>
      </c>
    </row>
    <row r="364" spans="1:5" ht="27">
      <c r="A364" s="127" t="s">
        <v>21619</v>
      </c>
      <c r="B364" s="128" t="s">
        <v>15989</v>
      </c>
      <c r="C364" s="127" t="s">
        <v>86</v>
      </c>
      <c r="D364" s="122">
        <v>3980.76</v>
      </c>
      <c r="E364" s="129">
        <f t="shared" si="5"/>
        <v>3982.73</v>
      </c>
    </row>
    <row r="365" spans="1:5" ht="27">
      <c r="A365" s="127" t="s">
        <v>21620</v>
      </c>
      <c r="B365" s="128" t="s">
        <v>15990</v>
      </c>
      <c r="C365" s="127" t="s">
        <v>44</v>
      </c>
      <c r="D365" s="122">
        <v>1201.8</v>
      </c>
      <c r="E365" s="129">
        <f t="shared" si="5"/>
        <v>1202.4000000000001</v>
      </c>
    </row>
    <row r="366" spans="1:5" ht="27">
      <c r="A366" s="127" t="s">
        <v>21621</v>
      </c>
      <c r="B366" s="128" t="s">
        <v>15991</v>
      </c>
      <c r="C366" s="127" t="s">
        <v>86</v>
      </c>
      <c r="D366" s="122">
        <v>409.3</v>
      </c>
      <c r="E366" s="129">
        <f t="shared" si="5"/>
        <v>409.5</v>
      </c>
    </row>
    <row r="367" spans="1:5" ht="27">
      <c r="A367" s="127" t="s">
        <v>21622</v>
      </c>
      <c r="B367" s="128" t="s">
        <v>15992</v>
      </c>
      <c r="C367" s="127" t="s">
        <v>86</v>
      </c>
      <c r="D367" s="122">
        <v>1753.4</v>
      </c>
      <c r="E367" s="129">
        <f t="shared" si="5"/>
        <v>1754.27</v>
      </c>
    </row>
    <row r="368" spans="1:5" ht="67.5">
      <c r="A368" s="127" t="s">
        <v>21623</v>
      </c>
      <c r="B368" s="128" t="s">
        <v>15993</v>
      </c>
      <c r="C368" s="127" t="s">
        <v>86</v>
      </c>
      <c r="D368" s="122">
        <v>3433.44</v>
      </c>
      <c r="E368" s="129">
        <f t="shared" si="5"/>
        <v>3435.14</v>
      </c>
    </row>
    <row r="369" spans="1:5">
      <c r="A369" s="172" t="s">
        <v>15994</v>
      </c>
      <c r="B369" s="169"/>
      <c r="C369" s="168"/>
      <c r="D369" s="170"/>
      <c r="E369" s="171"/>
    </row>
    <row r="370" spans="1:5" ht="27">
      <c r="A370" s="127" t="s">
        <v>21624</v>
      </c>
      <c r="B370" s="128" t="s">
        <v>15995</v>
      </c>
      <c r="C370" s="127" t="s">
        <v>86</v>
      </c>
      <c r="D370" s="122">
        <v>9.5</v>
      </c>
      <c r="E370" s="129">
        <f t="shared" si="5"/>
        <v>9.5</v>
      </c>
    </row>
    <row r="371" spans="1:5">
      <c r="A371" s="127" t="s">
        <v>21625</v>
      </c>
      <c r="B371" s="128" t="s">
        <v>15996</v>
      </c>
      <c r="C371" s="127" t="s">
        <v>86</v>
      </c>
      <c r="D371" s="122">
        <v>32.520000000000003</v>
      </c>
      <c r="E371" s="129">
        <f t="shared" si="5"/>
        <v>32.54</v>
      </c>
    </row>
    <row r="372" spans="1:5">
      <c r="A372" s="127" t="s">
        <v>21626</v>
      </c>
      <c r="B372" s="128" t="s">
        <v>15997</v>
      </c>
      <c r="C372" s="127" t="s">
        <v>86</v>
      </c>
      <c r="D372" s="122">
        <v>28.9</v>
      </c>
      <c r="E372" s="129">
        <f t="shared" si="5"/>
        <v>28.91</v>
      </c>
    </row>
    <row r="373" spans="1:5">
      <c r="A373" s="127" t="s">
        <v>21627</v>
      </c>
      <c r="B373" s="128" t="s">
        <v>15998</v>
      </c>
      <c r="C373" s="127" t="s">
        <v>86</v>
      </c>
      <c r="D373" s="122">
        <v>5.71</v>
      </c>
      <c r="E373" s="129">
        <f t="shared" si="5"/>
        <v>5.71</v>
      </c>
    </row>
    <row r="374" spans="1:5">
      <c r="A374" s="127" t="s">
        <v>21628</v>
      </c>
      <c r="B374" s="128" t="s">
        <v>15999</v>
      </c>
      <c r="C374" s="127" t="s">
        <v>86</v>
      </c>
      <c r="D374" s="122">
        <v>23.3</v>
      </c>
      <c r="E374" s="129">
        <f t="shared" si="5"/>
        <v>23.31</v>
      </c>
    </row>
    <row r="375" spans="1:5">
      <c r="A375" s="127" t="s">
        <v>21629</v>
      </c>
      <c r="B375" s="128" t="s">
        <v>16000</v>
      </c>
      <c r="C375" s="127" t="s">
        <v>86</v>
      </c>
      <c r="D375" s="122">
        <v>2.6</v>
      </c>
      <c r="E375" s="129">
        <f t="shared" si="5"/>
        <v>2.6</v>
      </c>
    </row>
    <row r="376" spans="1:5" ht="27">
      <c r="A376" s="127" t="s">
        <v>21630</v>
      </c>
      <c r="B376" s="128" t="s">
        <v>16001</v>
      </c>
      <c r="C376" s="127" t="s">
        <v>86</v>
      </c>
      <c r="D376" s="122">
        <v>50.48</v>
      </c>
      <c r="E376" s="129">
        <f t="shared" si="5"/>
        <v>50.51</v>
      </c>
    </row>
    <row r="377" spans="1:5">
      <c r="A377" s="127" t="s">
        <v>21631</v>
      </c>
      <c r="B377" s="128" t="s">
        <v>16002</v>
      </c>
      <c r="C377" s="127" t="s">
        <v>44</v>
      </c>
      <c r="D377" s="122">
        <v>2.25</v>
      </c>
      <c r="E377" s="129">
        <f t="shared" si="5"/>
        <v>2.25</v>
      </c>
    </row>
    <row r="378" spans="1:5">
      <c r="A378" s="127" t="s">
        <v>21632</v>
      </c>
      <c r="B378" s="128" t="s">
        <v>16003</v>
      </c>
      <c r="C378" s="127" t="s">
        <v>44</v>
      </c>
      <c r="D378" s="122">
        <v>3.22</v>
      </c>
      <c r="E378" s="129">
        <f t="shared" si="5"/>
        <v>3.22</v>
      </c>
    </row>
    <row r="379" spans="1:5">
      <c r="A379" s="127" t="s">
        <v>21633</v>
      </c>
      <c r="B379" s="128" t="s">
        <v>16004</v>
      </c>
      <c r="C379" s="127" t="s">
        <v>44</v>
      </c>
      <c r="D379" s="122">
        <v>5.75</v>
      </c>
      <c r="E379" s="129">
        <f t="shared" si="5"/>
        <v>5.75</v>
      </c>
    </row>
    <row r="380" spans="1:5">
      <c r="A380" s="127" t="s">
        <v>21634</v>
      </c>
      <c r="B380" s="128" t="s">
        <v>16005</v>
      </c>
      <c r="C380" s="127" t="s">
        <v>86</v>
      </c>
      <c r="D380" s="122">
        <v>3.34</v>
      </c>
      <c r="E380" s="129">
        <f t="shared" si="5"/>
        <v>3.34</v>
      </c>
    </row>
    <row r="381" spans="1:5" ht="27">
      <c r="A381" s="127" t="s">
        <v>21635</v>
      </c>
      <c r="B381" s="128" t="s">
        <v>16006</v>
      </c>
      <c r="C381" s="127" t="s">
        <v>86</v>
      </c>
      <c r="D381" s="122">
        <v>19.96</v>
      </c>
      <c r="E381" s="129">
        <f t="shared" si="5"/>
        <v>19.97</v>
      </c>
    </row>
    <row r="382" spans="1:5">
      <c r="A382" s="127" t="s">
        <v>21636</v>
      </c>
      <c r="B382" s="128" t="s">
        <v>16007</v>
      </c>
      <c r="C382" s="127" t="s">
        <v>86</v>
      </c>
      <c r="D382" s="122">
        <v>10.34</v>
      </c>
      <c r="E382" s="129">
        <f t="shared" si="5"/>
        <v>10.35</v>
      </c>
    </row>
    <row r="383" spans="1:5" ht="27">
      <c r="A383" s="127" t="s">
        <v>21637</v>
      </c>
      <c r="B383" s="128" t="s">
        <v>16008</v>
      </c>
      <c r="C383" s="127" t="s">
        <v>86</v>
      </c>
      <c r="D383" s="122">
        <v>19.350000000000001</v>
      </c>
      <c r="E383" s="129">
        <f t="shared" si="5"/>
        <v>19.36</v>
      </c>
    </row>
    <row r="384" spans="1:5">
      <c r="A384" s="127" t="s">
        <v>21638</v>
      </c>
      <c r="B384" s="128" t="s">
        <v>16009</v>
      </c>
      <c r="C384" s="127" t="s">
        <v>86</v>
      </c>
      <c r="D384" s="122">
        <v>14.12</v>
      </c>
      <c r="E384" s="129">
        <f t="shared" si="5"/>
        <v>14.13</v>
      </c>
    </row>
    <row r="385" spans="1:5" ht="27">
      <c r="A385" s="127" t="s">
        <v>21639</v>
      </c>
      <c r="B385" s="128" t="s">
        <v>16010</v>
      </c>
      <c r="C385" s="127" t="s">
        <v>86</v>
      </c>
      <c r="D385" s="122">
        <v>23.32</v>
      </c>
      <c r="E385" s="129">
        <f t="shared" si="5"/>
        <v>23.33</v>
      </c>
    </row>
    <row r="386" spans="1:5" ht="27">
      <c r="A386" s="127" t="s">
        <v>21640</v>
      </c>
      <c r="B386" s="128" t="s">
        <v>16011</v>
      </c>
      <c r="C386" s="127" t="s">
        <v>86</v>
      </c>
      <c r="D386" s="122">
        <v>31.44</v>
      </c>
      <c r="E386" s="129">
        <f t="shared" ref="E386:E449" si="6">ROUND((D386/(1+$J$1))*(1+$L$1),2)</f>
        <v>31.46</v>
      </c>
    </row>
    <row r="387" spans="1:5">
      <c r="A387" s="127" t="s">
        <v>21641</v>
      </c>
      <c r="B387" s="128" t="s">
        <v>16012</v>
      </c>
      <c r="C387" s="127" t="s">
        <v>86</v>
      </c>
      <c r="D387" s="122">
        <v>25.37</v>
      </c>
      <c r="E387" s="129">
        <f t="shared" si="6"/>
        <v>25.38</v>
      </c>
    </row>
    <row r="388" spans="1:5" ht="27">
      <c r="A388" s="127" t="s">
        <v>21642</v>
      </c>
      <c r="B388" s="128" t="s">
        <v>16013</v>
      </c>
      <c r="C388" s="127" t="s">
        <v>86</v>
      </c>
      <c r="D388" s="122">
        <v>27.52</v>
      </c>
      <c r="E388" s="129">
        <f t="shared" si="6"/>
        <v>27.53</v>
      </c>
    </row>
    <row r="389" spans="1:5">
      <c r="A389" s="127" t="s">
        <v>21643</v>
      </c>
      <c r="B389" s="128" t="s">
        <v>16014</v>
      </c>
      <c r="C389" s="127" t="s">
        <v>86</v>
      </c>
      <c r="D389" s="122">
        <v>21.04</v>
      </c>
      <c r="E389" s="129">
        <f t="shared" si="6"/>
        <v>21.05</v>
      </c>
    </row>
    <row r="390" spans="1:5" ht="27">
      <c r="A390" s="127" t="s">
        <v>21644</v>
      </c>
      <c r="B390" s="128" t="s">
        <v>16015</v>
      </c>
      <c r="C390" s="127" t="s">
        <v>86</v>
      </c>
      <c r="D390" s="122">
        <v>31.7</v>
      </c>
      <c r="E390" s="129">
        <f t="shared" si="6"/>
        <v>31.72</v>
      </c>
    </row>
    <row r="391" spans="1:5">
      <c r="A391" s="127" t="s">
        <v>21645</v>
      </c>
      <c r="B391" s="128" t="s">
        <v>16016</v>
      </c>
      <c r="C391" s="127" t="s">
        <v>86</v>
      </c>
      <c r="D391" s="122">
        <v>42.5</v>
      </c>
      <c r="E391" s="129">
        <f t="shared" si="6"/>
        <v>42.52</v>
      </c>
    </row>
    <row r="392" spans="1:5">
      <c r="A392" s="127" t="s">
        <v>21646</v>
      </c>
      <c r="B392" s="128" t="s">
        <v>16017</v>
      </c>
      <c r="C392" s="127" t="s">
        <v>86</v>
      </c>
      <c r="D392" s="122">
        <v>11.49</v>
      </c>
      <c r="E392" s="129">
        <f t="shared" si="6"/>
        <v>11.5</v>
      </c>
    </row>
    <row r="393" spans="1:5">
      <c r="A393" s="127" t="s">
        <v>21647</v>
      </c>
      <c r="B393" s="128" t="s">
        <v>16018</v>
      </c>
      <c r="C393" s="127" t="s">
        <v>86</v>
      </c>
      <c r="D393" s="122">
        <v>18.57</v>
      </c>
      <c r="E393" s="129">
        <f t="shared" si="6"/>
        <v>18.579999999999998</v>
      </c>
    </row>
    <row r="394" spans="1:5">
      <c r="A394" s="127" t="s">
        <v>21648</v>
      </c>
      <c r="B394" s="128" t="s">
        <v>16019</v>
      </c>
      <c r="C394" s="127" t="s">
        <v>86</v>
      </c>
      <c r="D394" s="122">
        <v>11.49</v>
      </c>
      <c r="E394" s="129">
        <f t="shared" si="6"/>
        <v>11.5</v>
      </c>
    </row>
    <row r="395" spans="1:5">
      <c r="A395" s="127" t="s">
        <v>21649</v>
      </c>
      <c r="B395" s="128" t="s">
        <v>16020</v>
      </c>
      <c r="C395" s="127" t="s">
        <v>86</v>
      </c>
      <c r="D395" s="122">
        <v>3251.48</v>
      </c>
      <c r="E395" s="129">
        <f t="shared" si="6"/>
        <v>3253.09</v>
      </c>
    </row>
    <row r="396" spans="1:5">
      <c r="A396" s="127" t="s">
        <v>21650</v>
      </c>
      <c r="B396" s="128" t="s">
        <v>16021</v>
      </c>
      <c r="C396" s="127" t="s">
        <v>86</v>
      </c>
      <c r="D396" s="122">
        <v>9.75</v>
      </c>
      <c r="E396" s="129">
        <f t="shared" si="6"/>
        <v>9.75</v>
      </c>
    </row>
    <row r="397" spans="1:5">
      <c r="A397" s="127" t="s">
        <v>21651</v>
      </c>
      <c r="B397" s="128" t="s">
        <v>16022</v>
      </c>
      <c r="C397" s="127" t="s">
        <v>86</v>
      </c>
      <c r="D397" s="122">
        <v>12.96</v>
      </c>
      <c r="E397" s="129">
        <f t="shared" si="6"/>
        <v>12.97</v>
      </c>
    </row>
    <row r="398" spans="1:5">
      <c r="A398" s="127" t="s">
        <v>21652</v>
      </c>
      <c r="B398" s="128" t="s">
        <v>16023</v>
      </c>
      <c r="C398" s="127" t="s">
        <v>86</v>
      </c>
      <c r="D398" s="122">
        <v>5.78</v>
      </c>
      <c r="E398" s="129">
        <f t="shared" si="6"/>
        <v>5.78</v>
      </c>
    </row>
    <row r="399" spans="1:5" ht="27">
      <c r="A399" s="127" t="s">
        <v>21653</v>
      </c>
      <c r="B399" s="128" t="s">
        <v>16024</v>
      </c>
      <c r="C399" s="127" t="s">
        <v>86</v>
      </c>
      <c r="D399" s="122">
        <v>5.78</v>
      </c>
      <c r="E399" s="129">
        <f t="shared" si="6"/>
        <v>5.78</v>
      </c>
    </row>
    <row r="400" spans="1:5" ht="27">
      <c r="A400" s="127" t="s">
        <v>21654</v>
      </c>
      <c r="B400" s="128" t="s">
        <v>16025</v>
      </c>
      <c r="C400" s="127" t="s">
        <v>86</v>
      </c>
      <c r="D400" s="122">
        <v>11.11</v>
      </c>
      <c r="E400" s="129">
        <f t="shared" si="6"/>
        <v>11.12</v>
      </c>
    </row>
    <row r="401" spans="1:5">
      <c r="A401" s="127" t="s">
        <v>21655</v>
      </c>
      <c r="B401" s="128" t="s">
        <v>16026</v>
      </c>
      <c r="C401" s="127" t="s">
        <v>86</v>
      </c>
      <c r="D401" s="122">
        <v>4.21</v>
      </c>
      <c r="E401" s="129">
        <f t="shared" si="6"/>
        <v>4.21</v>
      </c>
    </row>
    <row r="402" spans="1:5">
      <c r="A402" s="127" t="s">
        <v>21656</v>
      </c>
      <c r="B402" s="128" t="s">
        <v>16027</v>
      </c>
      <c r="C402" s="127" t="s">
        <v>86</v>
      </c>
      <c r="D402" s="122">
        <v>2.14</v>
      </c>
      <c r="E402" s="129">
        <f t="shared" si="6"/>
        <v>2.14</v>
      </c>
    </row>
    <row r="403" spans="1:5">
      <c r="A403" s="127" t="s">
        <v>21657</v>
      </c>
      <c r="B403" s="128" t="s">
        <v>16028</v>
      </c>
      <c r="C403" s="127" t="s">
        <v>86</v>
      </c>
      <c r="D403" s="122">
        <v>0.84</v>
      </c>
      <c r="E403" s="129">
        <f t="shared" si="6"/>
        <v>0.84</v>
      </c>
    </row>
    <row r="404" spans="1:5">
      <c r="A404" s="172" t="s">
        <v>16029</v>
      </c>
      <c r="B404" s="169"/>
      <c r="C404" s="168"/>
      <c r="D404" s="170"/>
      <c r="E404" s="171"/>
    </row>
    <row r="405" spans="1:5">
      <c r="A405" s="127" t="s">
        <v>21658</v>
      </c>
      <c r="B405" s="128" t="s">
        <v>16030</v>
      </c>
      <c r="C405" s="127" t="s">
        <v>86</v>
      </c>
      <c r="D405" s="122">
        <v>163.19999999999999</v>
      </c>
      <c r="E405" s="129">
        <f t="shared" si="6"/>
        <v>163.28</v>
      </c>
    </row>
    <row r="406" spans="1:5">
      <c r="A406" s="127" t="s">
        <v>21659</v>
      </c>
      <c r="B406" s="128" t="s">
        <v>16031</v>
      </c>
      <c r="C406" s="127" t="s">
        <v>86</v>
      </c>
      <c r="D406" s="122">
        <v>57.83</v>
      </c>
      <c r="E406" s="129">
        <f t="shared" si="6"/>
        <v>57.86</v>
      </c>
    </row>
    <row r="407" spans="1:5">
      <c r="A407" s="127" t="s">
        <v>21660</v>
      </c>
      <c r="B407" s="128" t="s">
        <v>16032</v>
      </c>
      <c r="C407" s="127" t="s">
        <v>86</v>
      </c>
      <c r="D407" s="122">
        <v>62.1</v>
      </c>
      <c r="E407" s="129">
        <f t="shared" si="6"/>
        <v>62.13</v>
      </c>
    </row>
    <row r="408" spans="1:5" ht="27">
      <c r="A408" s="127" t="s">
        <v>21661</v>
      </c>
      <c r="B408" s="128" t="s">
        <v>16033</v>
      </c>
      <c r="C408" s="127" t="s">
        <v>86</v>
      </c>
      <c r="D408" s="122">
        <v>267.44</v>
      </c>
      <c r="E408" s="129">
        <f t="shared" si="6"/>
        <v>267.57</v>
      </c>
    </row>
    <row r="409" spans="1:5">
      <c r="A409" s="127" t="s">
        <v>21662</v>
      </c>
      <c r="B409" s="128" t="s">
        <v>16034</v>
      </c>
      <c r="C409" s="127" t="s">
        <v>86</v>
      </c>
      <c r="D409" s="122">
        <v>65.36</v>
      </c>
      <c r="E409" s="129">
        <f t="shared" si="6"/>
        <v>65.39</v>
      </c>
    </row>
    <row r="410" spans="1:5" ht="27">
      <c r="A410" s="127" t="s">
        <v>25066</v>
      </c>
      <c r="B410" s="128" t="s">
        <v>16035</v>
      </c>
      <c r="C410" s="127" t="s">
        <v>86</v>
      </c>
      <c r="D410" s="122">
        <v>48.8</v>
      </c>
      <c r="E410" s="129">
        <f t="shared" si="6"/>
        <v>48.82</v>
      </c>
    </row>
    <row r="411" spans="1:5" ht="54">
      <c r="A411" s="127" t="s">
        <v>21663</v>
      </c>
      <c r="B411" s="128" t="s">
        <v>16036</v>
      </c>
      <c r="C411" s="127" t="s">
        <v>86</v>
      </c>
      <c r="D411" s="122">
        <v>44.9</v>
      </c>
      <c r="E411" s="129">
        <f t="shared" si="6"/>
        <v>44.92</v>
      </c>
    </row>
    <row r="412" spans="1:5">
      <c r="A412" s="127" t="s">
        <v>21664</v>
      </c>
      <c r="B412" s="128" t="s">
        <v>16037</v>
      </c>
      <c r="C412" s="127" t="s">
        <v>86</v>
      </c>
      <c r="D412" s="122">
        <v>12.88</v>
      </c>
      <c r="E412" s="129">
        <f t="shared" si="6"/>
        <v>12.89</v>
      </c>
    </row>
    <row r="413" spans="1:5">
      <c r="A413" s="127" t="s">
        <v>25067</v>
      </c>
      <c r="B413" s="128" t="s">
        <v>16038</v>
      </c>
      <c r="C413" s="127" t="s">
        <v>86</v>
      </c>
      <c r="D413" s="122">
        <v>32.47</v>
      </c>
      <c r="E413" s="129">
        <f t="shared" si="6"/>
        <v>32.49</v>
      </c>
    </row>
    <row r="414" spans="1:5">
      <c r="A414" s="127" t="s">
        <v>21665</v>
      </c>
      <c r="B414" s="128" t="s">
        <v>16039</v>
      </c>
      <c r="C414" s="127" t="s">
        <v>86</v>
      </c>
      <c r="D414" s="122">
        <v>115.2</v>
      </c>
      <c r="E414" s="129">
        <f t="shared" si="6"/>
        <v>115.26</v>
      </c>
    </row>
    <row r="415" spans="1:5">
      <c r="A415" s="127" t="s">
        <v>21666</v>
      </c>
      <c r="B415" s="128" t="s">
        <v>16040</v>
      </c>
      <c r="C415" s="127" t="s">
        <v>86</v>
      </c>
      <c r="D415" s="122">
        <v>71.61</v>
      </c>
      <c r="E415" s="129">
        <f t="shared" si="6"/>
        <v>71.650000000000006</v>
      </c>
    </row>
    <row r="416" spans="1:5">
      <c r="A416" s="127" t="s">
        <v>25068</v>
      </c>
      <c r="B416" s="128" t="s">
        <v>16041</v>
      </c>
      <c r="C416" s="127" t="s">
        <v>86</v>
      </c>
      <c r="D416" s="122">
        <v>125.21</v>
      </c>
      <c r="E416" s="129">
        <f t="shared" si="6"/>
        <v>125.27</v>
      </c>
    </row>
    <row r="417" spans="1:5">
      <c r="A417" s="127" t="s">
        <v>21667</v>
      </c>
      <c r="B417" s="128" t="s">
        <v>16042</v>
      </c>
      <c r="C417" s="127" t="s">
        <v>86</v>
      </c>
      <c r="D417" s="122">
        <v>50.21</v>
      </c>
      <c r="E417" s="129">
        <f t="shared" si="6"/>
        <v>50.23</v>
      </c>
    </row>
    <row r="418" spans="1:5">
      <c r="A418" s="127" t="s">
        <v>21668</v>
      </c>
      <c r="B418" s="128" t="s">
        <v>16043</v>
      </c>
      <c r="C418" s="127" t="s">
        <v>86</v>
      </c>
      <c r="D418" s="122">
        <v>72.89</v>
      </c>
      <c r="E418" s="129">
        <f t="shared" si="6"/>
        <v>72.930000000000007</v>
      </c>
    </row>
    <row r="419" spans="1:5">
      <c r="A419" s="127" t="s">
        <v>21669</v>
      </c>
      <c r="B419" s="128" t="s">
        <v>16044</v>
      </c>
      <c r="C419" s="127" t="s">
        <v>86</v>
      </c>
      <c r="D419" s="122">
        <v>70.680000000000007</v>
      </c>
      <c r="E419" s="129">
        <f t="shared" si="6"/>
        <v>70.72</v>
      </c>
    </row>
    <row r="420" spans="1:5">
      <c r="A420" s="127" t="s">
        <v>21670</v>
      </c>
      <c r="B420" s="128" t="s">
        <v>16045</v>
      </c>
      <c r="C420" s="127" t="s">
        <v>86</v>
      </c>
      <c r="D420" s="122">
        <v>131.57</v>
      </c>
      <c r="E420" s="129">
        <f t="shared" si="6"/>
        <v>131.63999999999999</v>
      </c>
    </row>
    <row r="421" spans="1:5">
      <c r="A421" s="127" t="s">
        <v>21671</v>
      </c>
      <c r="B421" s="128" t="s">
        <v>16046</v>
      </c>
      <c r="C421" s="127" t="s">
        <v>86</v>
      </c>
      <c r="D421" s="122">
        <v>98.68</v>
      </c>
      <c r="E421" s="129">
        <f t="shared" si="6"/>
        <v>98.73</v>
      </c>
    </row>
    <row r="422" spans="1:5">
      <c r="A422" s="127" t="s">
        <v>21672</v>
      </c>
      <c r="B422" s="128" t="s">
        <v>16047</v>
      </c>
      <c r="C422" s="127" t="s">
        <v>86</v>
      </c>
      <c r="D422" s="122">
        <v>43.51</v>
      </c>
      <c r="E422" s="129">
        <f t="shared" si="6"/>
        <v>43.53</v>
      </c>
    </row>
    <row r="423" spans="1:5">
      <c r="A423" s="127" t="s">
        <v>21673</v>
      </c>
      <c r="B423" s="128" t="s">
        <v>16048</v>
      </c>
      <c r="C423" s="127" t="s">
        <v>86</v>
      </c>
      <c r="D423" s="122">
        <v>24.12</v>
      </c>
      <c r="E423" s="129">
        <f t="shared" si="6"/>
        <v>24.13</v>
      </c>
    </row>
    <row r="424" spans="1:5">
      <c r="A424" s="127" t="s">
        <v>21674</v>
      </c>
      <c r="B424" s="128" t="s">
        <v>16049</v>
      </c>
      <c r="C424" s="127" t="s">
        <v>86</v>
      </c>
      <c r="D424" s="122">
        <v>144</v>
      </c>
      <c r="E424" s="129">
        <f t="shared" si="6"/>
        <v>144.07</v>
      </c>
    </row>
    <row r="425" spans="1:5" ht="40.5">
      <c r="A425" s="127" t="s">
        <v>21675</v>
      </c>
      <c r="B425" s="128" t="s">
        <v>16050</v>
      </c>
      <c r="C425" s="127" t="s">
        <v>86</v>
      </c>
      <c r="D425" s="122">
        <v>247.17</v>
      </c>
      <c r="E425" s="129">
        <f t="shared" si="6"/>
        <v>247.29</v>
      </c>
    </row>
    <row r="426" spans="1:5" ht="27">
      <c r="A426" s="127" t="s">
        <v>21676</v>
      </c>
      <c r="B426" s="128" t="s">
        <v>16051</v>
      </c>
      <c r="C426" s="127" t="s">
        <v>86</v>
      </c>
      <c r="D426" s="122">
        <v>217.34</v>
      </c>
      <c r="E426" s="129">
        <f t="shared" si="6"/>
        <v>217.45</v>
      </c>
    </row>
    <row r="427" spans="1:5" ht="27">
      <c r="A427" s="127" t="s">
        <v>21677</v>
      </c>
      <c r="B427" s="128" t="s">
        <v>16052</v>
      </c>
      <c r="C427" s="127" t="s">
        <v>86</v>
      </c>
      <c r="D427" s="122">
        <v>144</v>
      </c>
      <c r="E427" s="129">
        <f t="shared" si="6"/>
        <v>144.07</v>
      </c>
    </row>
    <row r="428" spans="1:5">
      <c r="A428" s="127" t="s">
        <v>21678</v>
      </c>
      <c r="B428" s="128" t="s">
        <v>16053</v>
      </c>
      <c r="C428" s="127" t="s">
        <v>86</v>
      </c>
      <c r="D428" s="122">
        <v>63</v>
      </c>
      <c r="E428" s="129">
        <f t="shared" si="6"/>
        <v>63.03</v>
      </c>
    </row>
    <row r="429" spans="1:5" ht="27">
      <c r="A429" s="127" t="s">
        <v>21679</v>
      </c>
      <c r="B429" s="128" t="s">
        <v>16054</v>
      </c>
      <c r="C429" s="127" t="s">
        <v>86</v>
      </c>
      <c r="D429" s="122">
        <v>58.26</v>
      </c>
      <c r="E429" s="129">
        <f t="shared" si="6"/>
        <v>58.29</v>
      </c>
    </row>
    <row r="430" spans="1:5">
      <c r="A430" s="127" t="s">
        <v>21680</v>
      </c>
      <c r="B430" s="128" t="s">
        <v>16055</v>
      </c>
      <c r="C430" s="127" t="s">
        <v>86</v>
      </c>
      <c r="D430" s="122">
        <v>25.2</v>
      </c>
      <c r="E430" s="129">
        <f t="shared" si="6"/>
        <v>25.21</v>
      </c>
    </row>
    <row r="431" spans="1:5">
      <c r="A431" s="127" t="s">
        <v>21681</v>
      </c>
      <c r="B431" s="128" t="s">
        <v>16056</v>
      </c>
      <c r="C431" s="127" t="s">
        <v>86</v>
      </c>
      <c r="D431" s="122">
        <v>26.4</v>
      </c>
      <c r="E431" s="129">
        <f t="shared" si="6"/>
        <v>26.41</v>
      </c>
    </row>
    <row r="432" spans="1:5">
      <c r="A432" s="127" t="s">
        <v>25069</v>
      </c>
      <c r="B432" s="128" t="s">
        <v>16057</v>
      </c>
      <c r="C432" s="127" t="s">
        <v>86</v>
      </c>
      <c r="D432" s="122">
        <v>69.03</v>
      </c>
      <c r="E432" s="129">
        <f t="shared" si="6"/>
        <v>69.06</v>
      </c>
    </row>
    <row r="433" spans="1:5" ht="27">
      <c r="A433" s="127" t="s">
        <v>21682</v>
      </c>
      <c r="B433" s="128" t="s">
        <v>16058</v>
      </c>
      <c r="C433" s="127" t="s">
        <v>86</v>
      </c>
      <c r="D433" s="122">
        <v>17.100000000000001</v>
      </c>
      <c r="E433" s="129">
        <f t="shared" si="6"/>
        <v>17.11</v>
      </c>
    </row>
    <row r="434" spans="1:5">
      <c r="A434" s="127" t="s">
        <v>21683</v>
      </c>
      <c r="B434" s="128" t="s">
        <v>16059</v>
      </c>
      <c r="C434" s="127" t="s">
        <v>86</v>
      </c>
      <c r="D434" s="122">
        <v>40.49</v>
      </c>
      <c r="E434" s="129">
        <f t="shared" si="6"/>
        <v>40.51</v>
      </c>
    </row>
    <row r="435" spans="1:5" ht="40.5">
      <c r="A435" s="127" t="s">
        <v>21684</v>
      </c>
      <c r="B435" s="128" t="s">
        <v>16060</v>
      </c>
      <c r="C435" s="127" t="s">
        <v>86</v>
      </c>
      <c r="D435" s="122">
        <v>778.03</v>
      </c>
      <c r="E435" s="129">
        <f t="shared" si="6"/>
        <v>778.42</v>
      </c>
    </row>
    <row r="436" spans="1:5" ht="27">
      <c r="A436" s="127" t="s">
        <v>25070</v>
      </c>
      <c r="B436" s="128" t="s">
        <v>16061</v>
      </c>
      <c r="C436" s="127" t="s">
        <v>86</v>
      </c>
      <c r="D436" s="122">
        <v>146.09</v>
      </c>
      <c r="E436" s="129">
        <f t="shared" si="6"/>
        <v>146.16</v>
      </c>
    </row>
    <row r="437" spans="1:5" ht="27">
      <c r="A437" s="127" t="s">
        <v>25071</v>
      </c>
      <c r="B437" s="128" t="s">
        <v>16062</v>
      </c>
      <c r="C437" s="127" t="s">
        <v>86</v>
      </c>
      <c r="D437" s="122">
        <v>183.04</v>
      </c>
      <c r="E437" s="129">
        <f t="shared" si="6"/>
        <v>183.13</v>
      </c>
    </row>
    <row r="438" spans="1:5" ht="27">
      <c r="A438" s="127" t="s">
        <v>25072</v>
      </c>
      <c r="B438" s="128" t="s">
        <v>16063</v>
      </c>
      <c r="C438" s="127" t="s">
        <v>86</v>
      </c>
      <c r="D438" s="122">
        <v>190.45</v>
      </c>
      <c r="E438" s="129">
        <f t="shared" si="6"/>
        <v>190.54</v>
      </c>
    </row>
    <row r="439" spans="1:5" ht="27">
      <c r="A439" s="127" t="s">
        <v>21685</v>
      </c>
      <c r="B439" s="128" t="s">
        <v>16064</v>
      </c>
      <c r="C439" s="127" t="s">
        <v>86</v>
      </c>
      <c r="D439" s="122">
        <v>72.599999999999994</v>
      </c>
      <c r="E439" s="129">
        <f t="shared" si="6"/>
        <v>72.64</v>
      </c>
    </row>
    <row r="440" spans="1:5" ht="27">
      <c r="A440" s="127" t="s">
        <v>21686</v>
      </c>
      <c r="B440" s="128" t="s">
        <v>16065</v>
      </c>
      <c r="C440" s="127" t="s">
        <v>86</v>
      </c>
      <c r="D440" s="122">
        <v>44.87</v>
      </c>
      <c r="E440" s="129">
        <f t="shared" si="6"/>
        <v>44.89</v>
      </c>
    </row>
    <row r="441" spans="1:5" ht="27">
      <c r="A441" s="127" t="s">
        <v>21687</v>
      </c>
      <c r="B441" s="128" t="s">
        <v>16066</v>
      </c>
      <c r="C441" s="127" t="s">
        <v>86</v>
      </c>
      <c r="D441" s="122">
        <v>51.36</v>
      </c>
      <c r="E441" s="129">
        <f t="shared" si="6"/>
        <v>51.39</v>
      </c>
    </row>
    <row r="442" spans="1:5" ht="27">
      <c r="A442" s="127" t="s">
        <v>21688</v>
      </c>
      <c r="B442" s="128" t="s">
        <v>16067</v>
      </c>
      <c r="C442" s="127" t="s">
        <v>86</v>
      </c>
      <c r="D442" s="122">
        <v>76.53</v>
      </c>
      <c r="E442" s="129">
        <f t="shared" si="6"/>
        <v>76.569999999999993</v>
      </c>
    </row>
    <row r="443" spans="1:5" ht="27">
      <c r="A443" s="127" t="s">
        <v>21689</v>
      </c>
      <c r="B443" s="128" t="s">
        <v>16068</v>
      </c>
      <c r="C443" s="127" t="s">
        <v>86</v>
      </c>
      <c r="D443" s="122">
        <v>130.58000000000001</v>
      </c>
      <c r="E443" s="129">
        <f t="shared" si="6"/>
        <v>130.63999999999999</v>
      </c>
    </row>
    <row r="444" spans="1:5">
      <c r="A444" s="172" t="s">
        <v>16069</v>
      </c>
      <c r="B444" s="169"/>
      <c r="C444" s="168"/>
      <c r="D444" s="170"/>
      <c r="E444" s="171"/>
    </row>
    <row r="445" spans="1:5">
      <c r="A445" s="172" t="s">
        <v>16070</v>
      </c>
      <c r="B445" s="169"/>
      <c r="C445" s="168"/>
      <c r="D445" s="170"/>
      <c r="E445" s="171"/>
    </row>
    <row r="446" spans="1:5" ht="27">
      <c r="A446" s="127" t="s">
        <v>25073</v>
      </c>
      <c r="B446" s="128" t="s">
        <v>16071</v>
      </c>
      <c r="C446" s="127" t="s">
        <v>86</v>
      </c>
      <c r="D446" s="122">
        <v>2993.12</v>
      </c>
      <c r="E446" s="129">
        <f t="shared" si="6"/>
        <v>2994.6</v>
      </c>
    </row>
    <row r="447" spans="1:5">
      <c r="A447" s="172" t="s">
        <v>16072</v>
      </c>
      <c r="B447" s="169"/>
      <c r="C447" s="168"/>
      <c r="D447" s="170"/>
      <c r="E447" s="171"/>
    </row>
    <row r="448" spans="1:5" ht="27">
      <c r="A448" s="127" t="s">
        <v>21690</v>
      </c>
      <c r="B448" s="128" t="s">
        <v>16073</v>
      </c>
      <c r="C448" s="127" t="s">
        <v>86</v>
      </c>
      <c r="D448" s="122">
        <v>760.47</v>
      </c>
      <c r="E448" s="129">
        <f t="shared" si="6"/>
        <v>760.85</v>
      </c>
    </row>
    <row r="449" spans="1:5" ht="54">
      <c r="A449" s="127" t="s">
        <v>25074</v>
      </c>
      <c r="B449" s="128" t="s">
        <v>16074</v>
      </c>
      <c r="C449" s="127" t="s">
        <v>86</v>
      </c>
      <c r="D449" s="122">
        <v>356.53</v>
      </c>
      <c r="E449" s="129">
        <f t="shared" si="6"/>
        <v>356.71</v>
      </c>
    </row>
    <row r="450" spans="1:5">
      <c r="A450" s="172" t="s">
        <v>16075</v>
      </c>
      <c r="B450" s="169"/>
      <c r="C450" s="168"/>
      <c r="D450" s="170"/>
      <c r="E450" s="171"/>
    </row>
    <row r="451" spans="1:5">
      <c r="A451" s="127" t="s">
        <v>21691</v>
      </c>
      <c r="B451" s="128" t="s">
        <v>16076</v>
      </c>
      <c r="C451" s="127" t="s">
        <v>86</v>
      </c>
      <c r="D451" s="122">
        <v>15.25</v>
      </c>
      <c r="E451" s="129">
        <f t="shared" ref="E451:E513" si="7">ROUND((D451/(1+$J$1))*(1+$L$1),2)</f>
        <v>15.26</v>
      </c>
    </row>
    <row r="452" spans="1:5">
      <c r="A452" s="127" t="s">
        <v>21692</v>
      </c>
      <c r="B452" s="128" t="s">
        <v>16077</v>
      </c>
      <c r="C452" s="127" t="s">
        <v>86</v>
      </c>
      <c r="D452" s="122">
        <v>45.31</v>
      </c>
      <c r="E452" s="129">
        <f t="shared" si="7"/>
        <v>45.33</v>
      </c>
    </row>
    <row r="453" spans="1:5" ht="27">
      <c r="A453" s="127" t="s">
        <v>21693</v>
      </c>
      <c r="B453" s="128" t="s">
        <v>16078</v>
      </c>
      <c r="C453" s="127" t="s">
        <v>86</v>
      </c>
      <c r="D453" s="122">
        <v>102.86</v>
      </c>
      <c r="E453" s="129">
        <f t="shared" si="7"/>
        <v>102.91</v>
      </c>
    </row>
    <row r="454" spans="1:5">
      <c r="A454" s="172" t="s">
        <v>16079</v>
      </c>
      <c r="B454" s="169"/>
      <c r="C454" s="168"/>
      <c r="D454" s="170"/>
      <c r="E454" s="171"/>
    </row>
    <row r="455" spans="1:5">
      <c r="A455" s="127" t="s">
        <v>21694</v>
      </c>
      <c r="B455" s="128" t="s">
        <v>16080</v>
      </c>
      <c r="C455" s="127" t="s">
        <v>86</v>
      </c>
      <c r="D455" s="122">
        <v>1099.9000000000001</v>
      </c>
      <c r="E455" s="129">
        <f t="shared" si="7"/>
        <v>1100.45</v>
      </c>
    </row>
    <row r="456" spans="1:5">
      <c r="A456" s="127" t="s">
        <v>21695</v>
      </c>
      <c r="B456" s="128" t="s">
        <v>16081</v>
      </c>
      <c r="C456" s="127" t="s">
        <v>86</v>
      </c>
      <c r="D456" s="122">
        <v>3265.75</v>
      </c>
      <c r="E456" s="129">
        <f t="shared" si="7"/>
        <v>3267.37</v>
      </c>
    </row>
    <row r="457" spans="1:5" ht="40.5">
      <c r="A457" s="127" t="s">
        <v>21696</v>
      </c>
      <c r="B457" s="128" t="s">
        <v>16082</v>
      </c>
      <c r="C457" s="127" t="s">
        <v>86</v>
      </c>
      <c r="D457" s="122">
        <v>1495</v>
      </c>
      <c r="E457" s="129">
        <f t="shared" si="7"/>
        <v>1495.74</v>
      </c>
    </row>
    <row r="458" spans="1:5" ht="40.5">
      <c r="A458" s="127" t="s">
        <v>21697</v>
      </c>
      <c r="B458" s="128" t="s">
        <v>16083</v>
      </c>
      <c r="C458" s="127" t="s">
        <v>86</v>
      </c>
      <c r="D458" s="122">
        <v>1887.29</v>
      </c>
      <c r="E458" s="129">
        <f t="shared" si="7"/>
        <v>1888.23</v>
      </c>
    </row>
    <row r="459" spans="1:5" ht="40.5">
      <c r="A459" s="127" t="s">
        <v>21698</v>
      </c>
      <c r="B459" s="128" t="s">
        <v>16084</v>
      </c>
      <c r="C459" s="127" t="s">
        <v>86</v>
      </c>
      <c r="D459" s="122">
        <v>2468.69</v>
      </c>
      <c r="E459" s="129">
        <f t="shared" si="7"/>
        <v>2469.91</v>
      </c>
    </row>
    <row r="460" spans="1:5" ht="40.5">
      <c r="A460" s="127" t="s">
        <v>21699</v>
      </c>
      <c r="B460" s="128" t="s">
        <v>16085</v>
      </c>
      <c r="C460" s="127" t="s">
        <v>86</v>
      </c>
      <c r="D460" s="122">
        <v>3177.4</v>
      </c>
      <c r="E460" s="129">
        <f t="shared" si="7"/>
        <v>3178.98</v>
      </c>
    </row>
    <row r="461" spans="1:5">
      <c r="A461" s="172" t="s">
        <v>16086</v>
      </c>
      <c r="B461" s="169"/>
      <c r="C461" s="168"/>
      <c r="D461" s="170"/>
      <c r="E461" s="171"/>
    </row>
    <row r="462" spans="1:5" ht="27">
      <c r="A462" s="127" t="s">
        <v>21700</v>
      </c>
      <c r="B462" s="128" t="s">
        <v>16087</v>
      </c>
      <c r="C462" s="127" t="s">
        <v>86</v>
      </c>
      <c r="D462" s="122">
        <v>742.65</v>
      </c>
      <c r="E462" s="129">
        <f t="shared" si="7"/>
        <v>743.02</v>
      </c>
    </row>
    <row r="463" spans="1:5" ht="27">
      <c r="A463" s="127" t="s">
        <v>21701</v>
      </c>
      <c r="B463" s="128" t="s">
        <v>16088</v>
      </c>
      <c r="C463" s="127" t="s">
        <v>86</v>
      </c>
      <c r="D463" s="122">
        <v>3640</v>
      </c>
      <c r="E463" s="129">
        <f t="shared" si="7"/>
        <v>3641.81</v>
      </c>
    </row>
    <row r="464" spans="1:5">
      <c r="A464" s="127" t="s">
        <v>21702</v>
      </c>
      <c r="B464" s="128" t="s">
        <v>16089</v>
      </c>
      <c r="C464" s="127" t="s">
        <v>86</v>
      </c>
      <c r="D464" s="122">
        <v>215</v>
      </c>
      <c r="E464" s="129">
        <f t="shared" si="7"/>
        <v>215.11</v>
      </c>
    </row>
    <row r="465" spans="1:5">
      <c r="A465" s="172" t="s">
        <v>16090</v>
      </c>
      <c r="B465" s="169"/>
      <c r="C465" s="168"/>
      <c r="D465" s="170"/>
      <c r="E465" s="171"/>
    </row>
    <row r="466" spans="1:5">
      <c r="A466" s="127" t="s">
        <v>25075</v>
      </c>
      <c r="B466" s="128" t="s">
        <v>16091</v>
      </c>
      <c r="C466" s="127" t="s">
        <v>86</v>
      </c>
      <c r="D466" s="122">
        <v>92.41</v>
      </c>
      <c r="E466" s="129">
        <f t="shared" si="7"/>
        <v>92.46</v>
      </c>
    </row>
    <row r="467" spans="1:5">
      <c r="A467" s="127" t="s">
        <v>25076</v>
      </c>
      <c r="B467" s="128" t="s">
        <v>16092</v>
      </c>
      <c r="C467" s="127" t="s">
        <v>86</v>
      </c>
      <c r="D467" s="122">
        <v>735.13</v>
      </c>
      <c r="E467" s="129">
        <f t="shared" si="7"/>
        <v>735.49</v>
      </c>
    </row>
    <row r="468" spans="1:5">
      <c r="A468" s="172" t="s">
        <v>16093</v>
      </c>
      <c r="B468" s="169"/>
      <c r="C468" s="168"/>
      <c r="D468" s="170"/>
      <c r="E468" s="171"/>
    </row>
    <row r="469" spans="1:5" ht="27">
      <c r="A469" s="127" t="s">
        <v>21703</v>
      </c>
      <c r="B469" s="128" t="s">
        <v>16094</v>
      </c>
      <c r="C469" s="127" t="s">
        <v>86</v>
      </c>
      <c r="D469" s="122">
        <v>253.79</v>
      </c>
      <c r="E469" s="129">
        <f t="shared" si="7"/>
        <v>253.92</v>
      </c>
    </row>
    <row r="470" spans="1:5" ht="27">
      <c r="A470" s="127" t="s">
        <v>21704</v>
      </c>
      <c r="B470" s="128" t="s">
        <v>16095</v>
      </c>
      <c r="C470" s="127" t="s">
        <v>86</v>
      </c>
      <c r="D470" s="122">
        <v>1980</v>
      </c>
      <c r="E470" s="129">
        <f t="shared" si="7"/>
        <v>1980.98</v>
      </c>
    </row>
    <row r="471" spans="1:5" ht="40.5">
      <c r="A471" s="127" t="s">
        <v>21705</v>
      </c>
      <c r="B471" s="128" t="s">
        <v>16096</v>
      </c>
      <c r="C471" s="127" t="s">
        <v>86</v>
      </c>
      <c r="D471" s="122">
        <v>330</v>
      </c>
      <c r="E471" s="129">
        <f t="shared" si="7"/>
        <v>330.16</v>
      </c>
    </row>
    <row r="472" spans="1:5" ht="40.5">
      <c r="A472" s="127" t="s">
        <v>21706</v>
      </c>
      <c r="B472" s="128" t="s">
        <v>16097</v>
      </c>
      <c r="C472" s="127" t="s">
        <v>86</v>
      </c>
      <c r="D472" s="122">
        <v>425</v>
      </c>
      <c r="E472" s="129">
        <f t="shared" si="7"/>
        <v>425.21</v>
      </c>
    </row>
    <row r="473" spans="1:5">
      <c r="A473" s="172" t="s">
        <v>16098</v>
      </c>
      <c r="B473" s="169"/>
      <c r="C473" s="168"/>
      <c r="D473" s="170"/>
      <c r="E473" s="171"/>
    </row>
    <row r="474" spans="1:5" ht="27">
      <c r="A474" s="127" t="s">
        <v>21707</v>
      </c>
      <c r="B474" s="128" t="s">
        <v>16099</v>
      </c>
      <c r="C474" s="127" t="s">
        <v>86</v>
      </c>
      <c r="D474" s="122">
        <v>638.63</v>
      </c>
      <c r="E474" s="129">
        <f t="shared" si="7"/>
        <v>638.95000000000005</v>
      </c>
    </row>
    <row r="475" spans="1:5" ht="27">
      <c r="A475" s="127" t="s">
        <v>21708</v>
      </c>
      <c r="B475" s="128" t="s">
        <v>16100</v>
      </c>
      <c r="C475" s="127" t="s">
        <v>86</v>
      </c>
      <c r="D475" s="122">
        <v>365.5</v>
      </c>
      <c r="E475" s="129">
        <f t="shared" si="7"/>
        <v>365.68</v>
      </c>
    </row>
    <row r="476" spans="1:5">
      <c r="A476" s="172" t="s">
        <v>16101</v>
      </c>
      <c r="B476" s="169"/>
      <c r="C476" s="168"/>
      <c r="D476" s="170"/>
      <c r="E476" s="171"/>
    </row>
    <row r="477" spans="1:5">
      <c r="A477" s="172" t="s">
        <v>16102</v>
      </c>
      <c r="B477" s="169"/>
      <c r="C477" s="168"/>
      <c r="D477" s="170"/>
      <c r="E477" s="171"/>
    </row>
    <row r="478" spans="1:5" ht="54">
      <c r="A478" s="127" t="s">
        <v>21709</v>
      </c>
      <c r="B478" s="128" t="s">
        <v>16103</v>
      </c>
      <c r="C478" s="127" t="s">
        <v>86</v>
      </c>
      <c r="D478" s="122">
        <v>945</v>
      </c>
      <c r="E478" s="129">
        <f t="shared" si="7"/>
        <v>945.47</v>
      </c>
    </row>
    <row r="479" spans="1:5" ht="40.5">
      <c r="A479" s="127" t="s">
        <v>21710</v>
      </c>
      <c r="B479" s="128" t="s">
        <v>16104</v>
      </c>
      <c r="C479" s="127" t="s">
        <v>86</v>
      </c>
      <c r="D479" s="122">
        <v>1690</v>
      </c>
      <c r="E479" s="129">
        <f t="shared" si="7"/>
        <v>1690.84</v>
      </c>
    </row>
    <row r="480" spans="1:5">
      <c r="A480" s="127" t="s">
        <v>21711</v>
      </c>
      <c r="B480" s="128" t="s">
        <v>16105</v>
      </c>
      <c r="C480" s="127" t="s">
        <v>86</v>
      </c>
      <c r="D480" s="122">
        <v>3022.61</v>
      </c>
      <c r="E480" s="129">
        <f t="shared" si="7"/>
        <v>3024.11</v>
      </c>
    </row>
    <row r="481" spans="1:5">
      <c r="A481" s="172" t="s">
        <v>16106</v>
      </c>
      <c r="B481" s="169"/>
      <c r="C481" s="168"/>
      <c r="D481" s="170"/>
      <c r="E481" s="171"/>
    </row>
    <row r="482" spans="1:5" ht="81">
      <c r="A482" s="127" t="s">
        <v>21712</v>
      </c>
      <c r="B482" s="128" t="s">
        <v>16107</v>
      </c>
      <c r="C482" s="127" t="s">
        <v>86</v>
      </c>
      <c r="D482" s="122">
        <v>15303.48</v>
      </c>
      <c r="E482" s="129">
        <f t="shared" si="7"/>
        <v>15311.07</v>
      </c>
    </row>
    <row r="483" spans="1:5">
      <c r="A483" s="172" t="s">
        <v>16108</v>
      </c>
      <c r="B483" s="169"/>
      <c r="C483" s="168"/>
      <c r="D483" s="170"/>
      <c r="E483" s="171"/>
    </row>
    <row r="484" spans="1:5">
      <c r="A484" s="172" t="s">
        <v>16109</v>
      </c>
      <c r="B484" s="169"/>
      <c r="C484" s="168"/>
      <c r="D484" s="170"/>
      <c r="E484" s="171"/>
    </row>
    <row r="485" spans="1:5" ht="148.5">
      <c r="A485" s="127" t="s">
        <v>21713</v>
      </c>
      <c r="B485" s="128" t="s">
        <v>16110</v>
      </c>
      <c r="C485" s="127" t="s">
        <v>86</v>
      </c>
      <c r="D485" s="122">
        <v>80552.2</v>
      </c>
      <c r="E485" s="129">
        <f t="shared" si="7"/>
        <v>80592.149999999994</v>
      </c>
    </row>
    <row r="486" spans="1:5" ht="54">
      <c r="A486" s="127" t="s">
        <v>21714</v>
      </c>
      <c r="B486" s="128" t="s">
        <v>16111</v>
      </c>
      <c r="C486" s="127" t="s">
        <v>86</v>
      </c>
      <c r="D486" s="122">
        <v>67000</v>
      </c>
      <c r="E486" s="129">
        <f t="shared" si="7"/>
        <v>67033.23</v>
      </c>
    </row>
    <row r="487" spans="1:5" ht="27">
      <c r="A487" s="127" t="s">
        <v>21715</v>
      </c>
      <c r="B487" s="128" t="s">
        <v>16112</v>
      </c>
      <c r="C487" s="127" t="s">
        <v>86</v>
      </c>
      <c r="D487" s="122">
        <v>90100</v>
      </c>
      <c r="E487" s="129">
        <f t="shared" si="7"/>
        <v>90144.69</v>
      </c>
    </row>
    <row r="488" spans="1:5" ht="94.5">
      <c r="A488" s="127" t="s">
        <v>21716</v>
      </c>
      <c r="B488" s="128" t="s">
        <v>16113</v>
      </c>
      <c r="C488" s="127" t="s">
        <v>86</v>
      </c>
      <c r="D488" s="122">
        <v>84000</v>
      </c>
      <c r="E488" s="129">
        <f t="shared" si="7"/>
        <v>84041.66</v>
      </c>
    </row>
    <row r="489" spans="1:5" ht="189">
      <c r="A489" s="127" t="s">
        <v>21717</v>
      </c>
      <c r="B489" s="128" t="s">
        <v>16114</v>
      </c>
      <c r="C489" s="127" t="s">
        <v>86</v>
      </c>
      <c r="D489" s="122">
        <v>27000</v>
      </c>
      <c r="E489" s="129">
        <f t="shared" si="7"/>
        <v>27013.39</v>
      </c>
    </row>
    <row r="490" spans="1:5">
      <c r="A490" s="172" t="s">
        <v>16115</v>
      </c>
      <c r="B490" s="169"/>
      <c r="C490" s="168"/>
      <c r="D490" s="170"/>
      <c r="E490" s="171"/>
    </row>
    <row r="491" spans="1:5">
      <c r="A491" s="172" t="s">
        <v>16116</v>
      </c>
      <c r="B491" s="169"/>
      <c r="C491" s="168"/>
      <c r="D491" s="170"/>
      <c r="E491" s="171"/>
    </row>
    <row r="492" spans="1:5">
      <c r="A492" s="127" t="s">
        <v>21718</v>
      </c>
      <c r="B492" s="128" t="s">
        <v>16117</v>
      </c>
      <c r="C492" s="127" t="s">
        <v>86</v>
      </c>
      <c r="D492" s="122">
        <v>153.88999999999999</v>
      </c>
      <c r="E492" s="129">
        <f t="shared" si="7"/>
        <v>153.97</v>
      </c>
    </row>
    <row r="493" spans="1:5" ht="27">
      <c r="A493" s="127" t="s">
        <v>21719</v>
      </c>
      <c r="B493" s="128" t="s">
        <v>16118</v>
      </c>
      <c r="C493" s="127" t="s">
        <v>86</v>
      </c>
      <c r="D493" s="122">
        <v>71.75</v>
      </c>
      <c r="E493" s="129">
        <f t="shared" si="7"/>
        <v>71.790000000000006</v>
      </c>
    </row>
    <row r="494" spans="1:5">
      <c r="A494" s="172" t="s">
        <v>16119</v>
      </c>
      <c r="B494" s="169"/>
      <c r="C494" s="168"/>
      <c r="D494" s="170"/>
      <c r="E494" s="171"/>
    </row>
    <row r="495" spans="1:5">
      <c r="A495" s="172" t="s">
        <v>16120</v>
      </c>
      <c r="B495" s="169"/>
      <c r="C495" s="168"/>
      <c r="D495" s="170"/>
      <c r="E495" s="171"/>
    </row>
    <row r="496" spans="1:5" ht="27">
      <c r="A496" s="127" t="s">
        <v>21720</v>
      </c>
      <c r="B496" s="128" t="s">
        <v>16121</v>
      </c>
      <c r="C496" s="127" t="s">
        <v>86</v>
      </c>
      <c r="D496" s="122">
        <v>222.9</v>
      </c>
      <c r="E496" s="129">
        <f t="shared" si="7"/>
        <v>223.01</v>
      </c>
    </row>
    <row r="497" spans="1:5" ht="27">
      <c r="A497" s="127" t="s">
        <v>21721</v>
      </c>
      <c r="B497" s="128" t="s">
        <v>16122</v>
      </c>
      <c r="C497" s="127" t="s">
        <v>86</v>
      </c>
      <c r="D497" s="122">
        <v>721.54</v>
      </c>
      <c r="E497" s="129">
        <f t="shared" si="7"/>
        <v>721.9</v>
      </c>
    </row>
    <row r="498" spans="1:5">
      <c r="A498" s="127" t="s">
        <v>21722</v>
      </c>
      <c r="B498" s="128" t="s">
        <v>16123</v>
      </c>
      <c r="C498" s="127" t="s">
        <v>86</v>
      </c>
      <c r="D498" s="122">
        <v>18.79</v>
      </c>
      <c r="E498" s="129">
        <f t="shared" si="7"/>
        <v>18.8</v>
      </c>
    </row>
    <row r="499" spans="1:5">
      <c r="A499" s="172" t="s">
        <v>16124</v>
      </c>
      <c r="B499" s="169"/>
      <c r="C499" s="168"/>
      <c r="D499" s="170"/>
      <c r="E499" s="171"/>
    </row>
    <row r="500" spans="1:5">
      <c r="A500" s="172" t="s">
        <v>16125</v>
      </c>
      <c r="B500" s="169"/>
      <c r="C500" s="168"/>
      <c r="D500" s="170"/>
      <c r="E500" s="171"/>
    </row>
    <row r="501" spans="1:5" ht="40.5">
      <c r="A501" s="127" t="s">
        <v>21723</v>
      </c>
      <c r="B501" s="128" t="s">
        <v>16126</v>
      </c>
      <c r="C501" s="127" t="s">
        <v>86</v>
      </c>
      <c r="D501" s="122">
        <v>203</v>
      </c>
      <c r="E501" s="129">
        <f t="shared" si="7"/>
        <v>203.1</v>
      </c>
    </row>
    <row r="502" spans="1:5" ht="27">
      <c r="A502" s="127" t="s">
        <v>21724</v>
      </c>
      <c r="B502" s="128" t="s">
        <v>16127</v>
      </c>
      <c r="C502" s="127" t="s">
        <v>86</v>
      </c>
      <c r="D502" s="122">
        <v>319.44</v>
      </c>
      <c r="E502" s="129">
        <f t="shared" si="7"/>
        <v>319.60000000000002</v>
      </c>
    </row>
    <row r="503" spans="1:5" ht="40.5">
      <c r="A503" s="127" t="s">
        <v>21725</v>
      </c>
      <c r="B503" s="128" t="s">
        <v>16128</v>
      </c>
      <c r="C503" s="127" t="s">
        <v>86</v>
      </c>
      <c r="D503" s="122">
        <v>295.74</v>
      </c>
      <c r="E503" s="129">
        <f t="shared" si="7"/>
        <v>295.89</v>
      </c>
    </row>
    <row r="504" spans="1:5">
      <c r="A504" s="172" t="s">
        <v>16129</v>
      </c>
      <c r="B504" s="169"/>
      <c r="C504" s="168"/>
      <c r="D504" s="170"/>
      <c r="E504" s="171"/>
    </row>
    <row r="505" spans="1:5" ht="121.5">
      <c r="A505" s="127" t="s">
        <v>21726</v>
      </c>
      <c r="B505" s="128" t="s">
        <v>16130</v>
      </c>
      <c r="C505" s="127" t="s">
        <v>86</v>
      </c>
      <c r="D505" s="122">
        <v>6122.22</v>
      </c>
      <c r="E505" s="129">
        <f t="shared" si="7"/>
        <v>6125.26</v>
      </c>
    </row>
    <row r="506" spans="1:5" ht="121.5">
      <c r="A506" s="127" t="s">
        <v>21727</v>
      </c>
      <c r="B506" s="128" t="s">
        <v>16131</v>
      </c>
      <c r="C506" s="127" t="s">
        <v>86</v>
      </c>
      <c r="D506" s="122">
        <v>12970.95</v>
      </c>
      <c r="E506" s="129">
        <f t="shared" si="7"/>
        <v>12977.38</v>
      </c>
    </row>
    <row r="507" spans="1:5" ht="121.5">
      <c r="A507" s="127" t="s">
        <v>21728</v>
      </c>
      <c r="B507" s="128" t="s">
        <v>16132</v>
      </c>
      <c r="C507" s="127" t="s">
        <v>86</v>
      </c>
      <c r="D507" s="122">
        <v>33960</v>
      </c>
      <c r="E507" s="129">
        <f t="shared" si="7"/>
        <v>33976.839999999997</v>
      </c>
    </row>
    <row r="508" spans="1:5">
      <c r="A508" s="172" t="s">
        <v>16133</v>
      </c>
      <c r="B508" s="169"/>
      <c r="C508" s="168"/>
      <c r="D508" s="170"/>
      <c r="E508" s="171"/>
    </row>
    <row r="509" spans="1:5" ht="67.5">
      <c r="A509" s="127" t="s">
        <v>21729</v>
      </c>
      <c r="B509" s="128" t="s">
        <v>16134</v>
      </c>
      <c r="C509" s="127" t="s">
        <v>86</v>
      </c>
      <c r="D509" s="122">
        <v>80000</v>
      </c>
      <c r="E509" s="129">
        <f t="shared" si="7"/>
        <v>80039.679999999993</v>
      </c>
    </row>
    <row r="510" spans="1:5" ht="67.5">
      <c r="A510" s="127" t="s">
        <v>21730</v>
      </c>
      <c r="B510" s="128" t="s">
        <v>16135</v>
      </c>
      <c r="C510" s="127" t="s">
        <v>86</v>
      </c>
      <c r="D510" s="122">
        <v>144000</v>
      </c>
      <c r="E510" s="129">
        <f t="shared" si="7"/>
        <v>144071.42000000001</v>
      </c>
    </row>
    <row r="511" spans="1:5">
      <c r="A511" s="172" t="s">
        <v>16136</v>
      </c>
      <c r="B511" s="169"/>
      <c r="C511" s="168"/>
      <c r="D511" s="170"/>
      <c r="E511" s="171"/>
    </row>
    <row r="512" spans="1:5">
      <c r="A512" s="172" t="s">
        <v>16137</v>
      </c>
      <c r="B512" s="169"/>
      <c r="C512" s="168"/>
      <c r="D512" s="170"/>
      <c r="E512" s="171"/>
    </row>
    <row r="513" spans="1:5" ht="27">
      <c r="A513" s="127" t="s">
        <v>25077</v>
      </c>
      <c r="B513" s="128" t="s">
        <v>16138</v>
      </c>
      <c r="C513" s="127" t="s">
        <v>44</v>
      </c>
      <c r="D513" s="122">
        <v>191.55</v>
      </c>
      <c r="E513" s="129">
        <f t="shared" si="7"/>
        <v>191.65</v>
      </c>
    </row>
    <row r="514" spans="1:5" ht="27">
      <c r="A514" s="127" t="s">
        <v>25078</v>
      </c>
      <c r="B514" s="128" t="s">
        <v>16139</v>
      </c>
      <c r="C514" s="127" t="s">
        <v>44</v>
      </c>
      <c r="D514" s="122">
        <v>310.01</v>
      </c>
      <c r="E514" s="129">
        <f t="shared" ref="E514:E577" si="8">ROUND((D514/(1+$J$1))*(1+$L$1),2)</f>
        <v>310.16000000000003</v>
      </c>
    </row>
    <row r="515" spans="1:5" ht="54">
      <c r="A515" s="127" t="s">
        <v>25079</v>
      </c>
      <c r="B515" s="128" t="s">
        <v>16140</v>
      </c>
      <c r="C515" s="127" t="s">
        <v>44</v>
      </c>
      <c r="D515" s="122">
        <v>204.9</v>
      </c>
      <c r="E515" s="129">
        <f t="shared" si="8"/>
        <v>205</v>
      </c>
    </row>
    <row r="516" spans="1:5" ht="54">
      <c r="A516" s="127" t="s">
        <v>25080</v>
      </c>
      <c r="B516" s="128" t="s">
        <v>16141</v>
      </c>
      <c r="C516" s="127" t="s">
        <v>44</v>
      </c>
      <c r="D516" s="122">
        <v>172.24</v>
      </c>
      <c r="E516" s="129">
        <f t="shared" si="8"/>
        <v>172.33</v>
      </c>
    </row>
    <row r="517" spans="1:5">
      <c r="A517" s="172" t="s">
        <v>16142</v>
      </c>
      <c r="B517" s="169"/>
      <c r="C517" s="168"/>
      <c r="D517" s="170"/>
      <c r="E517" s="171"/>
    </row>
    <row r="518" spans="1:5">
      <c r="A518" s="172" t="s">
        <v>16143</v>
      </c>
      <c r="B518" s="169"/>
      <c r="C518" s="168"/>
      <c r="D518" s="170"/>
      <c r="E518" s="171"/>
    </row>
    <row r="519" spans="1:5">
      <c r="A519" s="127" t="s">
        <v>21731</v>
      </c>
      <c r="B519" s="128" t="s">
        <v>16144</v>
      </c>
      <c r="C519" s="127" t="s">
        <v>86</v>
      </c>
      <c r="D519" s="122">
        <v>130.44</v>
      </c>
      <c r="E519" s="129">
        <f t="shared" si="8"/>
        <v>130.5</v>
      </c>
    </row>
    <row r="520" spans="1:5" ht="27">
      <c r="A520" s="127" t="s">
        <v>21732</v>
      </c>
      <c r="B520" s="128" t="s">
        <v>16145</v>
      </c>
      <c r="C520" s="127" t="s">
        <v>86</v>
      </c>
      <c r="D520" s="122">
        <v>369.3</v>
      </c>
      <c r="E520" s="129">
        <f t="shared" si="8"/>
        <v>369.48</v>
      </c>
    </row>
    <row r="521" spans="1:5" ht="27">
      <c r="A521" s="127" t="s">
        <v>21733</v>
      </c>
      <c r="B521" s="128" t="s">
        <v>16146</v>
      </c>
      <c r="C521" s="127" t="s">
        <v>86</v>
      </c>
      <c r="D521" s="122">
        <v>437.94</v>
      </c>
      <c r="E521" s="129">
        <f t="shared" si="8"/>
        <v>438.16</v>
      </c>
    </row>
    <row r="522" spans="1:5">
      <c r="A522" s="127" t="s">
        <v>21734</v>
      </c>
      <c r="B522" s="128" t="s">
        <v>16147</v>
      </c>
      <c r="C522" s="127" t="s">
        <v>86</v>
      </c>
      <c r="D522" s="122">
        <v>1280</v>
      </c>
      <c r="E522" s="129">
        <f t="shared" si="8"/>
        <v>1280.6300000000001</v>
      </c>
    </row>
    <row r="523" spans="1:5">
      <c r="A523" s="127" t="s">
        <v>21735</v>
      </c>
      <c r="B523" s="128" t="s">
        <v>16148</v>
      </c>
      <c r="C523" s="127" t="s">
        <v>86</v>
      </c>
      <c r="D523" s="122">
        <v>121.9</v>
      </c>
      <c r="E523" s="129">
        <f t="shared" si="8"/>
        <v>121.96</v>
      </c>
    </row>
    <row r="524" spans="1:5">
      <c r="A524" s="127" t="s">
        <v>21736</v>
      </c>
      <c r="B524" s="128" t="s">
        <v>16149</v>
      </c>
      <c r="C524" s="127" t="s">
        <v>86</v>
      </c>
      <c r="D524" s="122">
        <v>137.66999999999999</v>
      </c>
      <c r="E524" s="129">
        <f t="shared" si="8"/>
        <v>137.74</v>
      </c>
    </row>
    <row r="525" spans="1:5">
      <c r="A525" s="127" t="s">
        <v>21737</v>
      </c>
      <c r="B525" s="128" t="s">
        <v>16150</v>
      </c>
      <c r="C525" s="127" t="s">
        <v>86</v>
      </c>
      <c r="D525" s="122">
        <v>169.1</v>
      </c>
      <c r="E525" s="129">
        <f t="shared" si="8"/>
        <v>169.18</v>
      </c>
    </row>
    <row r="526" spans="1:5" ht="27">
      <c r="A526" s="127" t="s">
        <v>21738</v>
      </c>
      <c r="B526" s="128" t="s">
        <v>16151</v>
      </c>
      <c r="C526" s="127" t="s">
        <v>86</v>
      </c>
      <c r="D526" s="122">
        <v>2508.02</v>
      </c>
      <c r="E526" s="129">
        <f t="shared" si="8"/>
        <v>2509.2600000000002</v>
      </c>
    </row>
    <row r="527" spans="1:5">
      <c r="A527" s="172" t="s">
        <v>16152</v>
      </c>
      <c r="B527" s="169"/>
      <c r="C527" s="168"/>
      <c r="D527" s="170"/>
      <c r="E527" s="171"/>
    </row>
    <row r="528" spans="1:5">
      <c r="A528" s="172" t="s">
        <v>16153</v>
      </c>
      <c r="B528" s="169"/>
      <c r="C528" s="168"/>
      <c r="D528" s="170"/>
      <c r="E528" s="171"/>
    </row>
    <row r="529" spans="1:5" ht="40.5">
      <c r="A529" s="127" t="s">
        <v>25081</v>
      </c>
      <c r="B529" s="128" t="s">
        <v>16154</v>
      </c>
      <c r="C529" s="127" t="s">
        <v>86</v>
      </c>
      <c r="D529" s="122">
        <v>357.32</v>
      </c>
      <c r="E529" s="129">
        <f t="shared" si="8"/>
        <v>357.5</v>
      </c>
    </row>
    <row r="530" spans="1:5" ht="40.5">
      <c r="A530" s="127" t="s">
        <v>21739</v>
      </c>
      <c r="B530" s="128" t="s">
        <v>16155</v>
      </c>
      <c r="C530" s="127" t="s">
        <v>86</v>
      </c>
      <c r="D530" s="122">
        <v>393.46</v>
      </c>
      <c r="E530" s="129">
        <f t="shared" si="8"/>
        <v>393.66</v>
      </c>
    </row>
    <row r="531" spans="1:5" ht="40.5">
      <c r="A531" s="127" t="s">
        <v>21740</v>
      </c>
      <c r="B531" s="128" t="s">
        <v>16156</v>
      </c>
      <c r="C531" s="127" t="s">
        <v>86</v>
      </c>
      <c r="D531" s="122">
        <v>500.88</v>
      </c>
      <c r="E531" s="129">
        <f t="shared" si="8"/>
        <v>501.13</v>
      </c>
    </row>
    <row r="532" spans="1:5" ht="40.5">
      <c r="A532" s="127" t="s">
        <v>21741</v>
      </c>
      <c r="B532" s="128" t="s">
        <v>16157</v>
      </c>
      <c r="C532" s="127" t="s">
        <v>86</v>
      </c>
      <c r="D532" s="122">
        <v>1639.66</v>
      </c>
      <c r="E532" s="129">
        <f t="shared" si="8"/>
        <v>1640.47</v>
      </c>
    </row>
    <row r="533" spans="1:5" ht="40.5">
      <c r="A533" s="127" t="s">
        <v>21742</v>
      </c>
      <c r="B533" s="128" t="s">
        <v>16158</v>
      </c>
      <c r="C533" s="127" t="s">
        <v>86</v>
      </c>
      <c r="D533" s="122">
        <v>608.30999999999995</v>
      </c>
      <c r="E533" s="129">
        <f t="shared" si="8"/>
        <v>608.61</v>
      </c>
    </row>
    <row r="534" spans="1:5" ht="40.5">
      <c r="A534" s="127" t="s">
        <v>21743</v>
      </c>
      <c r="B534" s="128" t="s">
        <v>16159</v>
      </c>
      <c r="C534" s="127" t="s">
        <v>86</v>
      </c>
      <c r="D534" s="122">
        <v>635.91999999999996</v>
      </c>
      <c r="E534" s="129">
        <f t="shared" si="8"/>
        <v>636.24</v>
      </c>
    </row>
    <row r="535" spans="1:5" ht="40.5">
      <c r="A535" s="127" t="s">
        <v>21744</v>
      </c>
      <c r="B535" s="128" t="s">
        <v>16160</v>
      </c>
      <c r="C535" s="127" t="s">
        <v>86</v>
      </c>
      <c r="D535" s="122">
        <v>823.13</v>
      </c>
      <c r="E535" s="129">
        <f t="shared" si="8"/>
        <v>823.54</v>
      </c>
    </row>
    <row r="536" spans="1:5" ht="40.5">
      <c r="A536" s="127" t="s">
        <v>21745</v>
      </c>
      <c r="B536" s="128" t="s">
        <v>16161</v>
      </c>
      <c r="C536" s="127" t="s">
        <v>86</v>
      </c>
      <c r="D536" s="122">
        <v>930.56</v>
      </c>
      <c r="E536" s="129">
        <f t="shared" si="8"/>
        <v>931.02</v>
      </c>
    </row>
    <row r="537" spans="1:5" ht="40.5">
      <c r="A537" s="127" t="s">
        <v>21746</v>
      </c>
      <c r="B537" s="128" t="s">
        <v>16162</v>
      </c>
      <c r="C537" s="127" t="s">
        <v>112</v>
      </c>
      <c r="D537" s="122">
        <v>420.06</v>
      </c>
      <c r="E537" s="129">
        <f t="shared" si="8"/>
        <v>420.27</v>
      </c>
    </row>
    <row r="538" spans="1:5" ht="40.5">
      <c r="A538" s="127" t="s">
        <v>21747</v>
      </c>
      <c r="B538" s="128" t="s">
        <v>16163</v>
      </c>
      <c r="C538" s="127" t="s">
        <v>86</v>
      </c>
      <c r="D538" s="122">
        <v>393.46</v>
      </c>
      <c r="E538" s="129">
        <f t="shared" si="8"/>
        <v>393.66</v>
      </c>
    </row>
    <row r="539" spans="1:5" ht="40.5">
      <c r="A539" s="127" t="s">
        <v>21748</v>
      </c>
      <c r="B539" s="128" t="s">
        <v>16164</v>
      </c>
      <c r="C539" s="127" t="s">
        <v>44</v>
      </c>
      <c r="D539" s="122">
        <v>276.5</v>
      </c>
      <c r="E539" s="129">
        <f t="shared" si="8"/>
        <v>276.64</v>
      </c>
    </row>
    <row r="540" spans="1:5" ht="27">
      <c r="A540" s="127" t="s">
        <v>25082</v>
      </c>
      <c r="B540" s="128" t="s">
        <v>16165</v>
      </c>
      <c r="C540" s="127" t="s">
        <v>86</v>
      </c>
      <c r="D540" s="122">
        <v>172.02</v>
      </c>
      <c r="E540" s="129">
        <f t="shared" si="8"/>
        <v>172.11</v>
      </c>
    </row>
    <row r="541" spans="1:5" ht="27">
      <c r="A541" s="127" t="s">
        <v>25083</v>
      </c>
      <c r="B541" s="128" t="s">
        <v>16166</v>
      </c>
      <c r="C541" s="127" t="s">
        <v>86</v>
      </c>
      <c r="D541" s="122">
        <v>206.21</v>
      </c>
      <c r="E541" s="129">
        <f t="shared" si="8"/>
        <v>206.31</v>
      </c>
    </row>
    <row r="542" spans="1:5" ht="27">
      <c r="A542" s="127" t="s">
        <v>21749</v>
      </c>
      <c r="B542" s="128" t="s">
        <v>16167</v>
      </c>
      <c r="C542" s="127" t="s">
        <v>86</v>
      </c>
      <c r="D542" s="122">
        <v>216.1</v>
      </c>
      <c r="E542" s="129">
        <f t="shared" si="8"/>
        <v>216.21</v>
      </c>
    </row>
    <row r="543" spans="1:5" ht="27">
      <c r="A543" s="127" t="s">
        <v>21750</v>
      </c>
      <c r="B543" s="128" t="s">
        <v>16168</v>
      </c>
      <c r="C543" s="127" t="s">
        <v>86</v>
      </c>
      <c r="D543" s="122">
        <v>248.54</v>
      </c>
      <c r="E543" s="129">
        <f t="shared" si="8"/>
        <v>248.66</v>
      </c>
    </row>
    <row r="544" spans="1:5" ht="27">
      <c r="A544" s="127" t="s">
        <v>21751</v>
      </c>
      <c r="B544" s="128" t="s">
        <v>16169</v>
      </c>
      <c r="C544" s="127" t="s">
        <v>86</v>
      </c>
      <c r="D544" s="122">
        <v>112.23</v>
      </c>
      <c r="E544" s="129">
        <f t="shared" si="8"/>
        <v>112.29</v>
      </c>
    </row>
    <row r="545" spans="1:5" ht="40.5">
      <c r="A545" s="127" t="s">
        <v>21752</v>
      </c>
      <c r="B545" s="128" t="s">
        <v>16170</v>
      </c>
      <c r="C545" s="127" t="s">
        <v>44</v>
      </c>
      <c r="D545" s="122">
        <v>275.18</v>
      </c>
      <c r="E545" s="129">
        <f t="shared" si="8"/>
        <v>275.32</v>
      </c>
    </row>
    <row r="546" spans="1:5" ht="40.5">
      <c r="A546" s="127" t="s">
        <v>21753</v>
      </c>
      <c r="B546" s="128" t="s">
        <v>16171</v>
      </c>
      <c r="C546" s="127" t="s">
        <v>44</v>
      </c>
      <c r="D546" s="122">
        <v>299.89999999999998</v>
      </c>
      <c r="E546" s="129">
        <f t="shared" si="8"/>
        <v>300.05</v>
      </c>
    </row>
    <row r="547" spans="1:5" ht="40.5">
      <c r="A547" s="127" t="s">
        <v>21754</v>
      </c>
      <c r="B547" s="128" t="s">
        <v>16172</v>
      </c>
      <c r="C547" s="127" t="s">
        <v>112</v>
      </c>
      <c r="D547" s="122">
        <v>442.02</v>
      </c>
      <c r="E547" s="129">
        <f t="shared" si="8"/>
        <v>442.24</v>
      </c>
    </row>
    <row r="548" spans="1:5" ht="27">
      <c r="A548" s="127" t="s">
        <v>21755</v>
      </c>
      <c r="B548" s="128" t="s">
        <v>16173</v>
      </c>
      <c r="C548" s="127" t="s">
        <v>44</v>
      </c>
      <c r="D548" s="122">
        <v>165.5</v>
      </c>
      <c r="E548" s="129">
        <f t="shared" si="8"/>
        <v>165.58</v>
      </c>
    </row>
    <row r="549" spans="1:5">
      <c r="A549" s="127" t="s">
        <v>21756</v>
      </c>
      <c r="B549" s="128" t="s">
        <v>16174</v>
      </c>
      <c r="C549" s="127" t="s">
        <v>86</v>
      </c>
      <c r="D549" s="122">
        <v>274.89999999999998</v>
      </c>
      <c r="E549" s="129">
        <f t="shared" si="8"/>
        <v>275.04000000000002</v>
      </c>
    </row>
    <row r="550" spans="1:5">
      <c r="A550" s="172" t="s">
        <v>16175</v>
      </c>
      <c r="B550" s="169"/>
      <c r="C550" s="168"/>
      <c r="D550" s="170"/>
      <c r="E550" s="171"/>
    </row>
    <row r="551" spans="1:5">
      <c r="A551" s="172" t="s">
        <v>16176</v>
      </c>
      <c r="B551" s="169"/>
      <c r="C551" s="168"/>
      <c r="D551" s="170"/>
      <c r="E551" s="171"/>
    </row>
    <row r="552" spans="1:5">
      <c r="A552" s="127" t="s">
        <v>25084</v>
      </c>
      <c r="B552" s="128" t="s">
        <v>16177</v>
      </c>
      <c r="C552" s="127" t="s">
        <v>86</v>
      </c>
      <c r="D552" s="122">
        <v>295</v>
      </c>
      <c r="E552" s="129">
        <f t="shared" si="8"/>
        <v>295.14999999999998</v>
      </c>
    </row>
    <row r="553" spans="1:5">
      <c r="A553" s="127" t="s">
        <v>25085</v>
      </c>
      <c r="B553" s="128" t="s">
        <v>16178</v>
      </c>
      <c r="C553" s="127" t="s">
        <v>86</v>
      </c>
      <c r="D553" s="122">
        <v>193.34</v>
      </c>
      <c r="E553" s="129">
        <f t="shared" si="8"/>
        <v>193.44</v>
      </c>
    </row>
    <row r="554" spans="1:5" ht="40.5">
      <c r="A554" s="127" t="s">
        <v>25086</v>
      </c>
      <c r="B554" s="128" t="s">
        <v>16179</v>
      </c>
      <c r="C554" s="127" t="s">
        <v>86</v>
      </c>
      <c r="D554" s="122">
        <v>2778</v>
      </c>
      <c r="E554" s="129">
        <f t="shared" si="8"/>
        <v>2779.38</v>
      </c>
    </row>
    <row r="555" spans="1:5">
      <c r="A555" s="172" t="s">
        <v>16180</v>
      </c>
      <c r="B555" s="169"/>
      <c r="C555" s="168"/>
      <c r="D555" s="170"/>
      <c r="E555" s="171"/>
    </row>
    <row r="556" spans="1:5">
      <c r="A556" s="172" t="s">
        <v>16181</v>
      </c>
      <c r="B556" s="169"/>
      <c r="C556" s="168"/>
      <c r="D556" s="170"/>
      <c r="E556" s="171"/>
    </row>
    <row r="557" spans="1:5" ht="40.5">
      <c r="A557" s="127" t="s">
        <v>21757</v>
      </c>
      <c r="B557" s="128" t="s">
        <v>16182</v>
      </c>
      <c r="C557" s="127" t="s">
        <v>86</v>
      </c>
      <c r="D557" s="122">
        <v>186.96</v>
      </c>
      <c r="E557" s="129">
        <f t="shared" si="8"/>
        <v>187.05</v>
      </c>
    </row>
    <row r="558" spans="1:5">
      <c r="A558" s="172" t="s">
        <v>16183</v>
      </c>
      <c r="B558" s="169"/>
      <c r="C558" s="168"/>
      <c r="D558" s="170"/>
      <c r="E558" s="171"/>
    </row>
    <row r="559" spans="1:5">
      <c r="A559" s="172" t="s">
        <v>16184</v>
      </c>
      <c r="B559" s="169"/>
      <c r="C559" s="168"/>
      <c r="D559" s="170"/>
      <c r="E559" s="171"/>
    </row>
    <row r="560" spans="1:5" ht="27">
      <c r="A560" s="127" t="s">
        <v>21758</v>
      </c>
      <c r="B560" s="128" t="s">
        <v>16185</v>
      </c>
      <c r="C560" s="127" t="s">
        <v>86</v>
      </c>
      <c r="D560" s="122">
        <v>300.63</v>
      </c>
      <c r="E560" s="129">
        <f t="shared" si="8"/>
        <v>300.77999999999997</v>
      </c>
    </row>
    <row r="561" spans="1:5" ht="27">
      <c r="A561" s="127" t="s">
        <v>21759</v>
      </c>
      <c r="B561" s="128" t="s">
        <v>16186</v>
      </c>
      <c r="C561" s="127" t="s">
        <v>112</v>
      </c>
      <c r="D561" s="122">
        <v>130</v>
      </c>
      <c r="E561" s="129">
        <f t="shared" si="8"/>
        <v>130.06</v>
      </c>
    </row>
    <row r="562" spans="1:5" ht="27">
      <c r="A562" s="127" t="s">
        <v>21760</v>
      </c>
      <c r="B562" s="128" t="s">
        <v>16187</v>
      </c>
      <c r="C562" s="127" t="s">
        <v>112</v>
      </c>
      <c r="D562" s="122">
        <v>100</v>
      </c>
      <c r="E562" s="129">
        <f t="shared" si="8"/>
        <v>100.05</v>
      </c>
    </row>
    <row r="563" spans="1:5" ht="27">
      <c r="A563" s="127" t="s">
        <v>21761</v>
      </c>
      <c r="B563" s="128" t="s">
        <v>16188</v>
      </c>
      <c r="C563" s="127" t="s">
        <v>112</v>
      </c>
      <c r="D563" s="122">
        <v>135.41999999999999</v>
      </c>
      <c r="E563" s="129">
        <f t="shared" si="8"/>
        <v>135.49</v>
      </c>
    </row>
    <row r="564" spans="1:5">
      <c r="A564" s="172" t="s">
        <v>16189</v>
      </c>
      <c r="B564" s="169"/>
      <c r="C564" s="168"/>
      <c r="D564" s="170"/>
      <c r="E564" s="171"/>
    </row>
    <row r="565" spans="1:5">
      <c r="A565" s="172" t="s">
        <v>16190</v>
      </c>
      <c r="B565" s="169"/>
      <c r="C565" s="168"/>
      <c r="D565" s="170"/>
      <c r="E565" s="171"/>
    </row>
    <row r="566" spans="1:5" ht="27">
      <c r="A566" s="127" t="s">
        <v>21762</v>
      </c>
      <c r="B566" s="128" t="s">
        <v>16191</v>
      </c>
      <c r="C566" s="127" t="s">
        <v>44</v>
      </c>
      <c r="D566" s="122">
        <v>27.63</v>
      </c>
      <c r="E566" s="129">
        <f t="shared" si="8"/>
        <v>27.64</v>
      </c>
    </row>
    <row r="567" spans="1:5" ht="54">
      <c r="A567" s="127" t="s">
        <v>21763</v>
      </c>
      <c r="B567" s="128" t="s">
        <v>16192</v>
      </c>
      <c r="C567" s="127" t="s">
        <v>86</v>
      </c>
      <c r="D567" s="122">
        <v>365</v>
      </c>
      <c r="E567" s="129">
        <f t="shared" si="8"/>
        <v>365.18</v>
      </c>
    </row>
    <row r="568" spans="1:5" ht="108">
      <c r="A568" s="127" t="s">
        <v>25087</v>
      </c>
      <c r="B568" s="128" t="s">
        <v>16193</v>
      </c>
      <c r="C568" s="127" t="s">
        <v>86</v>
      </c>
      <c r="D568" s="122">
        <v>15405.86</v>
      </c>
      <c r="E568" s="129">
        <f t="shared" si="8"/>
        <v>15413.5</v>
      </c>
    </row>
    <row r="569" spans="1:5" ht="108">
      <c r="A569" s="127" t="s">
        <v>25088</v>
      </c>
      <c r="B569" s="128" t="s">
        <v>16194</v>
      </c>
      <c r="C569" s="127" t="s">
        <v>86</v>
      </c>
      <c r="D569" s="122">
        <v>16677.86</v>
      </c>
      <c r="E569" s="129">
        <f t="shared" si="8"/>
        <v>16686.13</v>
      </c>
    </row>
    <row r="570" spans="1:5">
      <c r="A570" s="172" t="s">
        <v>16195</v>
      </c>
      <c r="B570" s="169"/>
      <c r="C570" s="168"/>
      <c r="D570" s="170"/>
      <c r="E570" s="171"/>
    </row>
    <row r="571" spans="1:5">
      <c r="A571" s="172" t="s">
        <v>15846</v>
      </c>
      <c r="B571" s="169"/>
      <c r="C571" s="168"/>
      <c r="D571" s="170"/>
      <c r="E571" s="171"/>
    </row>
    <row r="572" spans="1:5">
      <c r="A572" s="172" t="s">
        <v>16196</v>
      </c>
      <c r="B572" s="169"/>
      <c r="C572" s="168"/>
      <c r="D572" s="170"/>
      <c r="E572" s="171"/>
    </row>
    <row r="573" spans="1:5">
      <c r="A573" s="172" t="s">
        <v>16197</v>
      </c>
      <c r="B573" s="169"/>
      <c r="C573" s="168"/>
      <c r="D573" s="170"/>
      <c r="E573" s="171"/>
    </row>
    <row r="574" spans="1:5" ht="27">
      <c r="A574" s="127" t="s">
        <v>21764</v>
      </c>
      <c r="B574" s="128" t="s">
        <v>16198</v>
      </c>
      <c r="C574" s="127" t="s">
        <v>80</v>
      </c>
      <c r="D574" s="122">
        <v>124.67</v>
      </c>
      <c r="E574" s="129">
        <f t="shared" si="8"/>
        <v>124.73</v>
      </c>
    </row>
    <row r="575" spans="1:5" ht="27">
      <c r="A575" s="127" t="s">
        <v>21765</v>
      </c>
      <c r="B575" s="128" t="s">
        <v>16199</v>
      </c>
      <c r="C575" s="127" t="s">
        <v>80</v>
      </c>
      <c r="D575" s="122">
        <v>87.97</v>
      </c>
      <c r="E575" s="129">
        <f t="shared" si="8"/>
        <v>88.01</v>
      </c>
    </row>
    <row r="576" spans="1:5" ht="40.5">
      <c r="A576" s="127" t="s">
        <v>21766</v>
      </c>
      <c r="B576" s="128" t="s">
        <v>16200</v>
      </c>
      <c r="C576" s="127" t="s">
        <v>80</v>
      </c>
      <c r="D576" s="122">
        <v>8.39</v>
      </c>
      <c r="E576" s="129">
        <f t="shared" si="8"/>
        <v>8.39</v>
      </c>
    </row>
    <row r="577" spans="1:5" ht="40.5">
      <c r="A577" s="127" t="s">
        <v>21767</v>
      </c>
      <c r="B577" s="128" t="s">
        <v>16201</v>
      </c>
      <c r="C577" s="127" t="s">
        <v>80</v>
      </c>
      <c r="D577" s="122">
        <v>9.82</v>
      </c>
      <c r="E577" s="129">
        <f t="shared" si="8"/>
        <v>9.82</v>
      </c>
    </row>
    <row r="578" spans="1:5" ht="54">
      <c r="A578" s="127" t="s">
        <v>21768</v>
      </c>
      <c r="B578" s="128" t="s">
        <v>16202</v>
      </c>
      <c r="C578" s="127" t="s">
        <v>80</v>
      </c>
      <c r="D578" s="122">
        <v>21.58</v>
      </c>
      <c r="E578" s="129">
        <f t="shared" ref="E578:E641" si="9">ROUND((D578/(1+$J$1))*(1+$L$1),2)</f>
        <v>21.59</v>
      </c>
    </row>
    <row r="579" spans="1:5" ht="27">
      <c r="A579" s="127" t="s">
        <v>25089</v>
      </c>
      <c r="B579" s="128" t="s">
        <v>16203</v>
      </c>
      <c r="C579" s="127" t="s">
        <v>80</v>
      </c>
      <c r="D579" s="122">
        <v>97.95</v>
      </c>
      <c r="E579" s="129">
        <f t="shared" si="9"/>
        <v>98</v>
      </c>
    </row>
    <row r="580" spans="1:5" ht="27">
      <c r="A580" s="127" t="s">
        <v>25090</v>
      </c>
      <c r="B580" s="128" t="s">
        <v>16204</v>
      </c>
      <c r="C580" s="127" t="s">
        <v>80</v>
      </c>
      <c r="D580" s="122">
        <v>74.709999999999994</v>
      </c>
      <c r="E580" s="129">
        <f t="shared" si="9"/>
        <v>74.75</v>
      </c>
    </row>
    <row r="581" spans="1:5">
      <c r="A581" s="127" t="s">
        <v>21769</v>
      </c>
      <c r="B581" s="128" t="s">
        <v>16205</v>
      </c>
      <c r="C581" s="127" t="s">
        <v>80</v>
      </c>
      <c r="D581" s="122">
        <v>93.29</v>
      </c>
      <c r="E581" s="129">
        <f t="shared" si="9"/>
        <v>93.34</v>
      </c>
    </row>
    <row r="582" spans="1:5" ht="27">
      <c r="A582" s="127" t="s">
        <v>25091</v>
      </c>
      <c r="B582" s="128" t="s">
        <v>16206</v>
      </c>
      <c r="C582" s="127" t="s">
        <v>112</v>
      </c>
      <c r="D582" s="122">
        <v>6.13</v>
      </c>
      <c r="E582" s="129">
        <f t="shared" si="9"/>
        <v>6.13</v>
      </c>
    </row>
    <row r="583" spans="1:5" ht="27">
      <c r="A583" s="127" t="s">
        <v>25092</v>
      </c>
      <c r="B583" s="128" t="s">
        <v>16207</v>
      </c>
      <c r="C583" s="127" t="s">
        <v>80</v>
      </c>
      <c r="D583" s="122">
        <v>2.85</v>
      </c>
      <c r="E583" s="129">
        <f t="shared" si="9"/>
        <v>2.85</v>
      </c>
    </row>
    <row r="584" spans="1:5" ht="27">
      <c r="A584" s="127" t="s">
        <v>25093</v>
      </c>
      <c r="B584" s="128" t="s">
        <v>16208</v>
      </c>
      <c r="C584" s="127" t="s">
        <v>80</v>
      </c>
      <c r="D584" s="122">
        <v>3.85</v>
      </c>
      <c r="E584" s="129">
        <f t="shared" si="9"/>
        <v>3.85</v>
      </c>
    </row>
    <row r="585" spans="1:5" ht="27">
      <c r="A585" s="127" t="s">
        <v>21770</v>
      </c>
      <c r="B585" s="128" t="s">
        <v>16209</v>
      </c>
      <c r="C585" s="127" t="s">
        <v>112</v>
      </c>
      <c r="D585" s="122">
        <v>13.13</v>
      </c>
      <c r="E585" s="129">
        <f t="shared" si="9"/>
        <v>13.14</v>
      </c>
    </row>
    <row r="586" spans="1:5" ht="40.5">
      <c r="A586" s="127" t="s">
        <v>21771</v>
      </c>
      <c r="B586" s="128" t="s">
        <v>16210</v>
      </c>
      <c r="C586" s="127" t="s">
        <v>112</v>
      </c>
      <c r="D586" s="122">
        <v>15.33</v>
      </c>
      <c r="E586" s="129">
        <f t="shared" si="9"/>
        <v>15.34</v>
      </c>
    </row>
    <row r="587" spans="1:5">
      <c r="A587" s="127" t="s">
        <v>25094</v>
      </c>
      <c r="B587" s="128" t="s">
        <v>16211</v>
      </c>
      <c r="C587" s="127" t="s">
        <v>112</v>
      </c>
      <c r="D587" s="122">
        <v>8.56</v>
      </c>
      <c r="E587" s="129">
        <f t="shared" si="9"/>
        <v>8.56</v>
      </c>
    </row>
    <row r="588" spans="1:5" ht="40.5">
      <c r="A588" s="127" t="s">
        <v>26084</v>
      </c>
      <c r="B588" s="128" t="s">
        <v>16212</v>
      </c>
      <c r="C588" s="127" t="s">
        <v>112</v>
      </c>
      <c r="D588" s="122">
        <v>1.0900000000000001</v>
      </c>
      <c r="E588" s="129">
        <f t="shared" si="9"/>
        <v>1.0900000000000001</v>
      </c>
    </row>
    <row r="589" spans="1:5">
      <c r="A589" s="172" t="s">
        <v>16213</v>
      </c>
      <c r="B589" s="169"/>
      <c r="C589" s="168"/>
      <c r="D589" s="170"/>
      <c r="E589" s="171"/>
    </row>
    <row r="590" spans="1:5" ht="27">
      <c r="A590" s="127" t="s">
        <v>26085</v>
      </c>
      <c r="B590" s="128" t="s">
        <v>16214</v>
      </c>
      <c r="C590" s="127" t="s">
        <v>80</v>
      </c>
      <c r="D590" s="122">
        <v>71.95</v>
      </c>
      <c r="E590" s="129">
        <f t="shared" si="9"/>
        <v>71.989999999999995</v>
      </c>
    </row>
    <row r="591" spans="1:5" ht="27">
      <c r="A591" s="127" t="s">
        <v>26086</v>
      </c>
      <c r="B591" s="128" t="s">
        <v>16215</v>
      </c>
      <c r="C591" s="127" t="s">
        <v>80</v>
      </c>
      <c r="D591" s="122">
        <v>63.95</v>
      </c>
      <c r="E591" s="129">
        <f t="shared" si="9"/>
        <v>63.98</v>
      </c>
    </row>
    <row r="592" spans="1:5">
      <c r="A592" s="172" t="s">
        <v>16216</v>
      </c>
      <c r="B592" s="169"/>
      <c r="C592" s="168"/>
      <c r="D592" s="170"/>
      <c r="E592" s="171"/>
    </row>
    <row r="593" spans="1:5">
      <c r="A593" s="172" t="s">
        <v>16217</v>
      </c>
      <c r="B593" s="169"/>
      <c r="C593" s="168"/>
      <c r="D593" s="170"/>
      <c r="E593" s="171"/>
    </row>
    <row r="594" spans="1:5" ht="40.5">
      <c r="A594" s="127" t="s">
        <v>25095</v>
      </c>
      <c r="B594" s="128" t="s">
        <v>16218</v>
      </c>
      <c r="C594" s="127" t="s">
        <v>75</v>
      </c>
      <c r="D594" s="122">
        <v>293.8</v>
      </c>
      <c r="E594" s="129">
        <f t="shared" si="9"/>
        <v>293.95</v>
      </c>
    </row>
    <row r="595" spans="1:5" ht="40.5">
      <c r="A595" s="127" t="s">
        <v>25096</v>
      </c>
      <c r="B595" s="128" t="s">
        <v>16219</v>
      </c>
      <c r="C595" s="127" t="s">
        <v>75</v>
      </c>
      <c r="D595" s="122">
        <v>394.16</v>
      </c>
      <c r="E595" s="129">
        <f t="shared" si="9"/>
        <v>394.36</v>
      </c>
    </row>
    <row r="596" spans="1:5" ht="40.5">
      <c r="A596" s="127" t="s">
        <v>21772</v>
      </c>
      <c r="B596" s="128" t="s">
        <v>16220</v>
      </c>
      <c r="C596" s="127" t="s">
        <v>80</v>
      </c>
      <c r="D596" s="122">
        <v>822.84</v>
      </c>
      <c r="E596" s="129">
        <f t="shared" si="9"/>
        <v>823.25</v>
      </c>
    </row>
    <row r="597" spans="1:5" ht="67.5">
      <c r="A597" s="127" t="s">
        <v>21773</v>
      </c>
      <c r="B597" s="128" t="s">
        <v>16221</v>
      </c>
      <c r="C597" s="127" t="s">
        <v>75</v>
      </c>
      <c r="D597" s="122">
        <v>322.39</v>
      </c>
      <c r="E597" s="129">
        <f t="shared" si="9"/>
        <v>322.55</v>
      </c>
    </row>
    <row r="598" spans="1:5" ht="27">
      <c r="A598" s="127" t="s">
        <v>21774</v>
      </c>
      <c r="B598" s="128" t="s">
        <v>16222</v>
      </c>
      <c r="C598" s="127" t="s">
        <v>75</v>
      </c>
      <c r="D598" s="122">
        <v>5.59</v>
      </c>
      <c r="E598" s="129">
        <f t="shared" si="9"/>
        <v>5.59</v>
      </c>
    </row>
    <row r="599" spans="1:5" ht="27">
      <c r="A599" s="127" t="s">
        <v>21775</v>
      </c>
      <c r="B599" s="128" t="s">
        <v>16223</v>
      </c>
      <c r="C599" s="127" t="s">
        <v>75</v>
      </c>
      <c r="D599" s="122">
        <v>4.92</v>
      </c>
      <c r="E599" s="129">
        <f t="shared" si="9"/>
        <v>4.92</v>
      </c>
    </row>
    <row r="600" spans="1:5" ht="40.5">
      <c r="A600" s="127" t="s">
        <v>21776</v>
      </c>
      <c r="B600" s="128" t="s">
        <v>16224</v>
      </c>
      <c r="C600" s="127" t="s">
        <v>75</v>
      </c>
      <c r="D600" s="122">
        <v>3.54</v>
      </c>
      <c r="E600" s="129">
        <f t="shared" si="9"/>
        <v>3.54</v>
      </c>
    </row>
    <row r="601" spans="1:5" ht="40.5">
      <c r="A601" s="127" t="s">
        <v>21777</v>
      </c>
      <c r="B601" s="128" t="s">
        <v>16225</v>
      </c>
      <c r="C601" s="127" t="s">
        <v>75</v>
      </c>
      <c r="D601" s="122">
        <v>5.79</v>
      </c>
      <c r="E601" s="129">
        <f t="shared" si="9"/>
        <v>5.79</v>
      </c>
    </row>
    <row r="602" spans="1:5" ht="27">
      <c r="A602" s="127" t="s">
        <v>21778</v>
      </c>
      <c r="B602" s="128" t="s">
        <v>16226</v>
      </c>
      <c r="C602" s="127" t="s">
        <v>112</v>
      </c>
      <c r="D602" s="122">
        <v>6.49</v>
      </c>
      <c r="E602" s="129">
        <f t="shared" si="9"/>
        <v>6.49</v>
      </c>
    </row>
    <row r="603" spans="1:5" ht="40.5">
      <c r="A603" s="127" t="s">
        <v>21779</v>
      </c>
      <c r="B603" s="128" t="s">
        <v>16227</v>
      </c>
      <c r="C603" s="127" t="s">
        <v>80</v>
      </c>
      <c r="D603" s="122">
        <v>4598.47</v>
      </c>
      <c r="E603" s="129">
        <f t="shared" si="9"/>
        <v>4600.75</v>
      </c>
    </row>
    <row r="604" spans="1:5">
      <c r="A604" s="127" t="s">
        <v>26087</v>
      </c>
      <c r="B604" s="128" t="s">
        <v>16228</v>
      </c>
      <c r="C604" s="127" t="s">
        <v>112</v>
      </c>
      <c r="D604" s="122">
        <v>2.5499999999999998</v>
      </c>
      <c r="E604" s="129">
        <f t="shared" si="9"/>
        <v>2.5499999999999998</v>
      </c>
    </row>
    <row r="605" spans="1:5" ht="121.5">
      <c r="A605" s="127" t="s">
        <v>21780</v>
      </c>
      <c r="B605" s="128" t="s">
        <v>16229</v>
      </c>
      <c r="C605" s="127" t="s">
        <v>112</v>
      </c>
      <c r="D605" s="122">
        <v>476.01</v>
      </c>
      <c r="E605" s="129">
        <f t="shared" si="9"/>
        <v>476.25</v>
      </c>
    </row>
    <row r="606" spans="1:5" ht="40.5">
      <c r="A606" s="127" t="s">
        <v>21781</v>
      </c>
      <c r="B606" s="128" t="s">
        <v>16230</v>
      </c>
      <c r="C606" s="127" t="s">
        <v>112</v>
      </c>
      <c r="D606" s="122">
        <v>6.21</v>
      </c>
      <c r="E606" s="129">
        <f t="shared" si="9"/>
        <v>6.21</v>
      </c>
    </row>
    <row r="607" spans="1:5" ht="121.5">
      <c r="A607" s="127" t="s">
        <v>21782</v>
      </c>
      <c r="B607" s="128" t="s">
        <v>16231</v>
      </c>
      <c r="C607" s="127" t="s">
        <v>112</v>
      </c>
      <c r="D607" s="122">
        <v>34.450000000000003</v>
      </c>
      <c r="E607" s="129">
        <f t="shared" si="9"/>
        <v>34.47</v>
      </c>
    </row>
    <row r="608" spans="1:5" ht="81">
      <c r="A608" s="127" t="s">
        <v>25097</v>
      </c>
      <c r="B608" s="128" t="s">
        <v>16232</v>
      </c>
      <c r="C608" s="127" t="s">
        <v>112</v>
      </c>
      <c r="D608" s="122">
        <v>10.3</v>
      </c>
      <c r="E608" s="129">
        <f t="shared" si="9"/>
        <v>10.31</v>
      </c>
    </row>
    <row r="609" spans="1:5" ht="27">
      <c r="A609" s="127" t="s">
        <v>21783</v>
      </c>
      <c r="B609" s="128" t="s">
        <v>16233</v>
      </c>
      <c r="C609" s="127" t="s">
        <v>112</v>
      </c>
      <c r="D609" s="122">
        <v>37.619999999999997</v>
      </c>
      <c r="E609" s="129">
        <f t="shared" si="9"/>
        <v>37.64</v>
      </c>
    </row>
    <row r="610" spans="1:5" ht="27">
      <c r="A610" s="127" t="s">
        <v>21784</v>
      </c>
      <c r="B610" s="128" t="s">
        <v>16234</v>
      </c>
      <c r="C610" s="127" t="s">
        <v>112</v>
      </c>
      <c r="D610" s="122">
        <v>39.57</v>
      </c>
      <c r="E610" s="129">
        <f t="shared" si="9"/>
        <v>39.590000000000003</v>
      </c>
    </row>
    <row r="611" spans="1:5" ht="40.5">
      <c r="A611" s="127" t="s">
        <v>26088</v>
      </c>
      <c r="B611" s="128" t="s">
        <v>16235</v>
      </c>
      <c r="C611" s="127" t="s">
        <v>112</v>
      </c>
      <c r="D611" s="122">
        <v>47.03</v>
      </c>
      <c r="E611" s="129">
        <f t="shared" si="9"/>
        <v>47.05</v>
      </c>
    </row>
    <row r="612" spans="1:5" ht="54">
      <c r="A612" s="127" t="s">
        <v>21785</v>
      </c>
      <c r="B612" s="128" t="s">
        <v>16236</v>
      </c>
      <c r="C612" s="127" t="s">
        <v>112</v>
      </c>
      <c r="D612" s="122">
        <v>74.19</v>
      </c>
      <c r="E612" s="129">
        <f t="shared" si="9"/>
        <v>74.23</v>
      </c>
    </row>
    <row r="613" spans="1:5" ht="54">
      <c r="A613" s="127" t="s">
        <v>21786</v>
      </c>
      <c r="B613" s="128" t="s">
        <v>16237</v>
      </c>
      <c r="C613" s="127" t="s">
        <v>112</v>
      </c>
      <c r="D613" s="122">
        <v>91.5</v>
      </c>
      <c r="E613" s="129">
        <f t="shared" si="9"/>
        <v>91.55</v>
      </c>
    </row>
    <row r="614" spans="1:5" ht="40.5">
      <c r="A614" s="127" t="s">
        <v>21787</v>
      </c>
      <c r="B614" s="128" t="s">
        <v>16238</v>
      </c>
      <c r="C614" s="127" t="s">
        <v>75</v>
      </c>
      <c r="D614" s="122">
        <v>408.98</v>
      </c>
      <c r="E614" s="129">
        <f t="shared" si="9"/>
        <v>409.18</v>
      </c>
    </row>
    <row r="615" spans="1:5" ht="40.5">
      <c r="A615" s="127" t="s">
        <v>25098</v>
      </c>
      <c r="B615" s="128" t="s">
        <v>16239</v>
      </c>
      <c r="C615" s="127" t="s">
        <v>112</v>
      </c>
      <c r="D615" s="122">
        <v>53.94</v>
      </c>
      <c r="E615" s="129">
        <f t="shared" si="9"/>
        <v>53.97</v>
      </c>
    </row>
    <row r="616" spans="1:5" ht="40.5">
      <c r="A616" s="127" t="s">
        <v>25099</v>
      </c>
      <c r="B616" s="128" t="s">
        <v>16240</v>
      </c>
      <c r="C616" s="127" t="s">
        <v>112</v>
      </c>
      <c r="D616" s="122">
        <v>74.44</v>
      </c>
      <c r="E616" s="129">
        <f t="shared" si="9"/>
        <v>74.48</v>
      </c>
    </row>
    <row r="617" spans="1:5" ht="108">
      <c r="A617" s="127" t="s">
        <v>21788</v>
      </c>
      <c r="B617" s="128" t="s">
        <v>16241</v>
      </c>
      <c r="C617" s="127" t="s">
        <v>112</v>
      </c>
      <c r="D617" s="122">
        <v>57.84</v>
      </c>
      <c r="E617" s="129">
        <f t="shared" si="9"/>
        <v>57.87</v>
      </c>
    </row>
    <row r="618" spans="1:5" ht="94.5">
      <c r="A618" s="127" t="s">
        <v>21789</v>
      </c>
      <c r="B618" s="128" t="s">
        <v>16242</v>
      </c>
      <c r="C618" s="127" t="s">
        <v>112</v>
      </c>
      <c r="D618" s="122">
        <v>66.58</v>
      </c>
      <c r="E618" s="129">
        <f t="shared" si="9"/>
        <v>66.61</v>
      </c>
    </row>
    <row r="619" spans="1:5" ht="27">
      <c r="A619" s="127" t="s">
        <v>21790</v>
      </c>
      <c r="B619" s="128" t="s">
        <v>16243</v>
      </c>
      <c r="C619" s="127" t="s">
        <v>80</v>
      </c>
      <c r="D619" s="122">
        <v>8.43</v>
      </c>
      <c r="E619" s="129">
        <f t="shared" si="9"/>
        <v>8.43</v>
      </c>
    </row>
    <row r="620" spans="1:5" ht="40.5">
      <c r="A620" s="127" t="s">
        <v>21791</v>
      </c>
      <c r="B620" s="128" t="s">
        <v>16244</v>
      </c>
      <c r="C620" s="127" t="s">
        <v>80</v>
      </c>
      <c r="D620" s="122">
        <v>5.99</v>
      </c>
      <c r="E620" s="129">
        <f t="shared" si="9"/>
        <v>5.99</v>
      </c>
    </row>
    <row r="621" spans="1:5">
      <c r="A621" s="172" t="s">
        <v>16245</v>
      </c>
      <c r="B621" s="169"/>
      <c r="C621" s="168"/>
      <c r="D621" s="170"/>
      <c r="E621" s="171"/>
    </row>
    <row r="622" spans="1:5" ht="54">
      <c r="A622" s="127" t="s">
        <v>26089</v>
      </c>
      <c r="B622" s="128" t="s">
        <v>16246</v>
      </c>
      <c r="C622" s="127" t="s">
        <v>112</v>
      </c>
      <c r="D622" s="122">
        <v>150.29</v>
      </c>
      <c r="E622" s="129">
        <f t="shared" si="9"/>
        <v>150.36000000000001</v>
      </c>
    </row>
    <row r="623" spans="1:5" ht="81">
      <c r="A623" s="127" t="s">
        <v>26236</v>
      </c>
      <c r="B623" s="128" t="s">
        <v>16247</v>
      </c>
      <c r="C623" s="127" t="s">
        <v>112</v>
      </c>
      <c r="D623" s="122">
        <v>114.89</v>
      </c>
      <c r="E623" s="129">
        <f t="shared" si="9"/>
        <v>114.95</v>
      </c>
    </row>
    <row r="624" spans="1:5" ht="94.5">
      <c r="A624" s="127" t="s">
        <v>21792</v>
      </c>
      <c r="B624" s="128" t="s">
        <v>16248</v>
      </c>
      <c r="C624" s="127" t="s">
        <v>112</v>
      </c>
      <c r="D624" s="122">
        <v>97.66</v>
      </c>
      <c r="E624" s="129">
        <f t="shared" si="9"/>
        <v>97.71</v>
      </c>
    </row>
    <row r="625" spans="1:5">
      <c r="A625" s="172" t="s">
        <v>16249</v>
      </c>
      <c r="B625" s="169"/>
      <c r="C625" s="168"/>
      <c r="D625" s="170"/>
      <c r="E625" s="171"/>
    </row>
    <row r="626" spans="1:5" ht="40.5">
      <c r="A626" s="127" t="s">
        <v>25100</v>
      </c>
      <c r="B626" s="128" t="s">
        <v>16250</v>
      </c>
      <c r="C626" s="127" t="s">
        <v>44</v>
      </c>
      <c r="D626" s="122">
        <v>16.78</v>
      </c>
      <c r="E626" s="129">
        <f t="shared" si="9"/>
        <v>16.79</v>
      </c>
    </row>
    <row r="627" spans="1:5" ht="40.5">
      <c r="A627" s="127" t="s">
        <v>21793</v>
      </c>
      <c r="B627" s="128" t="s">
        <v>16251</v>
      </c>
      <c r="C627" s="127" t="s">
        <v>44</v>
      </c>
      <c r="D627" s="122">
        <v>13.29</v>
      </c>
      <c r="E627" s="129">
        <f t="shared" si="9"/>
        <v>13.3</v>
      </c>
    </row>
    <row r="628" spans="1:5" ht="40.5">
      <c r="A628" s="127" t="s">
        <v>21794</v>
      </c>
      <c r="B628" s="128" t="s">
        <v>16252</v>
      </c>
      <c r="C628" s="127" t="s">
        <v>44</v>
      </c>
      <c r="D628" s="122">
        <v>36.93</v>
      </c>
      <c r="E628" s="129">
        <f t="shared" si="9"/>
        <v>36.950000000000003</v>
      </c>
    </row>
    <row r="629" spans="1:5" ht="27">
      <c r="A629" s="127" t="s">
        <v>21795</v>
      </c>
      <c r="B629" s="128" t="s">
        <v>16253</v>
      </c>
      <c r="C629" s="127" t="s">
        <v>44</v>
      </c>
      <c r="D629" s="122">
        <v>4.29</v>
      </c>
      <c r="E629" s="129">
        <f t="shared" si="9"/>
        <v>4.29</v>
      </c>
    </row>
    <row r="630" spans="1:5">
      <c r="A630" s="172" t="s">
        <v>16254</v>
      </c>
      <c r="B630" s="169"/>
      <c r="C630" s="168"/>
      <c r="D630" s="170"/>
      <c r="E630" s="171"/>
    </row>
    <row r="631" spans="1:5" ht="40.5">
      <c r="A631" s="127" t="s">
        <v>25101</v>
      </c>
      <c r="B631" s="128" t="s">
        <v>16255</v>
      </c>
      <c r="C631" s="127" t="s">
        <v>112</v>
      </c>
      <c r="D631" s="122">
        <v>39.200000000000003</v>
      </c>
      <c r="E631" s="129">
        <f t="shared" si="9"/>
        <v>39.22</v>
      </c>
    </row>
    <row r="632" spans="1:5" ht="40.5">
      <c r="A632" s="127" t="s">
        <v>25102</v>
      </c>
      <c r="B632" s="128" t="s">
        <v>16256</v>
      </c>
      <c r="C632" s="127" t="s">
        <v>112</v>
      </c>
      <c r="D632" s="122">
        <v>46.95</v>
      </c>
      <c r="E632" s="129">
        <f t="shared" si="9"/>
        <v>46.97</v>
      </c>
    </row>
    <row r="633" spans="1:5" ht="27">
      <c r="A633" s="127" t="s">
        <v>25103</v>
      </c>
      <c r="B633" s="128" t="s">
        <v>16257</v>
      </c>
      <c r="C633" s="127" t="s">
        <v>112</v>
      </c>
      <c r="D633" s="122">
        <v>22.72</v>
      </c>
      <c r="E633" s="129">
        <f t="shared" si="9"/>
        <v>22.73</v>
      </c>
    </row>
    <row r="634" spans="1:5" ht="40.5">
      <c r="A634" s="127" t="s">
        <v>21796</v>
      </c>
      <c r="B634" s="128" t="s">
        <v>16258</v>
      </c>
      <c r="C634" s="127" t="s">
        <v>112</v>
      </c>
      <c r="D634" s="122">
        <v>120.46</v>
      </c>
      <c r="E634" s="129">
        <f t="shared" si="9"/>
        <v>120.52</v>
      </c>
    </row>
    <row r="635" spans="1:5" ht="40.5">
      <c r="A635" s="127" t="s">
        <v>21797</v>
      </c>
      <c r="B635" s="128" t="s">
        <v>16259</v>
      </c>
      <c r="C635" s="127" t="s">
        <v>112</v>
      </c>
      <c r="D635" s="122">
        <v>78.849999999999994</v>
      </c>
      <c r="E635" s="129">
        <f t="shared" si="9"/>
        <v>78.89</v>
      </c>
    </row>
    <row r="636" spans="1:5" ht="27">
      <c r="A636" s="127" t="s">
        <v>25104</v>
      </c>
      <c r="B636" s="128" t="s">
        <v>16260</v>
      </c>
      <c r="C636" s="127" t="s">
        <v>112</v>
      </c>
      <c r="D636" s="122">
        <v>20.23</v>
      </c>
      <c r="E636" s="129">
        <f t="shared" si="9"/>
        <v>20.239999999999998</v>
      </c>
    </row>
    <row r="637" spans="1:5" ht="94.5">
      <c r="A637" s="127" t="s">
        <v>21798</v>
      </c>
      <c r="B637" s="128" t="s">
        <v>16261</v>
      </c>
      <c r="C637" s="127" t="s">
        <v>112</v>
      </c>
      <c r="D637" s="122">
        <v>72.13</v>
      </c>
      <c r="E637" s="129">
        <f t="shared" si="9"/>
        <v>72.17</v>
      </c>
    </row>
    <row r="638" spans="1:5" ht="94.5">
      <c r="A638" s="127" t="s">
        <v>21799</v>
      </c>
      <c r="B638" s="128" t="s">
        <v>16262</v>
      </c>
      <c r="C638" s="127" t="s">
        <v>112</v>
      </c>
      <c r="D638" s="122">
        <v>77.489999999999995</v>
      </c>
      <c r="E638" s="129">
        <f t="shared" si="9"/>
        <v>77.53</v>
      </c>
    </row>
    <row r="639" spans="1:5" ht="94.5">
      <c r="A639" s="127" t="s">
        <v>21800</v>
      </c>
      <c r="B639" s="128" t="s">
        <v>16263</v>
      </c>
      <c r="C639" s="127" t="s">
        <v>112</v>
      </c>
      <c r="D639" s="122">
        <v>79.59</v>
      </c>
      <c r="E639" s="129">
        <f t="shared" si="9"/>
        <v>79.63</v>
      </c>
    </row>
    <row r="640" spans="1:5" ht="94.5">
      <c r="A640" s="127" t="s">
        <v>21801</v>
      </c>
      <c r="B640" s="128" t="s">
        <v>16264</v>
      </c>
      <c r="C640" s="127" t="s">
        <v>112</v>
      </c>
      <c r="D640" s="122">
        <v>86.62</v>
      </c>
      <c r="E640" s="129">
        <f t="shared" si="9"/>
        <v>86.66</v>
      </c>
    </row>
    <row r="641" spans="1:5" ht="94.5">
      <c r="A641" s="127" t="s">
        <v>21802</v>
      </c>
      <c r="B641" s="128" t="s">
        <v>16265</v>
      </c>
      <c r="C641" s="127" t="s">
        <v>112</v>
      </c>
      <c r="D641" s="122">
        <v>88.51</v>
      </c>
      <c r="E641" s="129">
        <f t="shared" si="9"/>
        <v>88.55</v>
      </c>
    </row>
    <row r="642" spans="1:5" ht="94.5">
      <c r="A642" s="127" t="s">
        <v>21803</v>
      </c>
      <c r="B642" s="128" t="s">
        <v>16266</v>
      </c>
      <c r="C642" s="127" t="s">
        <v>112</v>
      </c>
      <c r="D642" s="122">
        <v>92.33</v>
      </c>
      <c r="E642" s="129">
        <f t="shared" ref="E642:E705" si="10">ROUND((D642/(1+$J$1))*(1+$L$1),2)</f>
        <v>92.38</v>
      </c>
    </row>
    <row r="643" spans="1:5" ht="94.5">
      <c r="A643" s="127" t="s">
        <v>21804</v>
      </c>
      <c r="B643" s="128" t="s">
        <v>16267</v>
      </c>
      <c r="C643" s="127" t="s">
        <v>112</v>
      </c>
      <c r="D643" s="122">
        <v>94.81</v>
      </c>
      <c r="E643" s="129">
        <f t="shared" si="10"/>
        <v>94.86</v>
      </c>
    </row>
    <row r="644" spans="1:5">
      <c r="A644" s="172" t="s">
        <v>16268</v>
      </c>
      <c r="B644" s="169"/>
      <c r="C644" s="168"/>
      <c r="D644" s="170"/>
      <c r="E644" s="171"/>
    </row>
    <row r="645" spans="1:5">
      <c r="A645" s="127" t="s">
        <v>21805</v>
      </c>
      <c r="B645" s="128" t="s">
        <v>16269</v>
      </c>
      <c r="C645" s="127" t="s">
        <v>86</v>
      </c>
      <c r="D645" s="122">
        <v>0.99</v>
      </c>
      <c r="E645" s="129">
        <f t="shared" si="10"/>
        <v>0.99</v>
      </c>
    </row>
    <row r="646" spans="1:5" ht="27">
      <c r="A646" s="127" t="s">
        <v>21806</v>
      </c>
      <c r="B646" s="128" t="s">
        <v>16270</v>
      </c>
      <c r="C646" s="127" t="s">
        <v>112</v>
      </c>
      <c r="D646" s="122">
        <v>64.97</v>
      </c>
      <c r="E646" s="129">
        <f t="shared" si="10"/>
        <v>65</v>
      </c>
    </row>
    <row r="647" spans="1:5" ht="27">
      <c r="A647" s="127" t="s">
        <v>21807</v>
      </c>
      <c r="B647" s="128" t="s">
        <v>16271</v>
      </c>
      <c r="C647" s="127" t="s">
        <v>112</v>
      </c>
      <c r="D647" s="122">
        <v>41.79</v>
      </c>
      <c r="E647" s="129">
        <f t="shared" si="10"/>
        <v>41.81</v>
      </c>
    </row>
    <row r="648" spans="1:5" ht="40.5">
      <c r="A648" s="127" t="s">
        <v>21808</v>
      </c>
      <c r="B648" s="128" t="s">
        <v>16272</v>
      </c>
      <c r="C648" s="127" t="s">
        <v>112</v>
      </c>
      <c r="D648" s="122">
        <v>46.11</v>
      </c>
      <c r="E648" s="129">
        <f t="shared" si="10"/>
        <v>46.13</v>
      </c>
    </row>
    <row r="649" spans="1:5" ht="54">
      <c r="A649" s="127" t="s">
        <v>21809</v>
      </c>
      <c r="B649" s="128" t="s">
        <v>16273</v>
      </c>
      <c r="C649" s="127" t="s">
        <v>112</v>
      </c>
      <c r="D649" s="122">
        <v>61.95</v>
      </c>
      <c r="E649" s="129">
        <f t="shared" si="10"/>
        <v>61.98</v>
      </c>
    </row>
    <row r="650" spans="1:5" ht="27">
      <c r="A650" s="127" t="s">
        <v>21810</v>
      </c>
      <c r="B650" s="128" t="s">
        <v>16274</v>
      </c>
      <c r="C650" s="127" t="s">
        <v>112</v>
      </c>
      <c r="D650" s="122">
        <v>32.14</v>
      </c>
      <c r="E650" s="129">
        <f t="shared" si="10"/>
        <v>32.159999999999997</v>
      </c>
    </row>
    <row r="651" spans="1:5" ht="40.5">
      <c r="A651" s="127" t="s">
        <v>25105</v>
      </c>
      <c r="B651" s="128" t="s">
        <v>16275</v>
      </c>
      <c r="C651" s="127" t="s">
        <v>112</v>
      </c>
      <c r="D651" s="122">
        <v>47.72</v>
      </c>
      <c r="E651" s="129">
        <f t="shared" si="10"/>
        <v>47.74</v>
      </c>
    </row>
    <row r="652" spans="1:5" ht="27">
      <c r="A652" s="127" t="s">
        <v>21811</v>
      </c>
      <c r="B652" s="128" t="s">
        <v>16276</v>
      </c>
      <c r="C652" s="127" t="s">
        <v>112</v>
      </c>
      <c r="D652" s="122">
        <v>9.18</v>
      </c>
      <c r="E652" s="129">
        <f t="shared" si="10"/>
        <v>9.18</v>
      </c>
    </row>
    <row r="653" spans="1:5" ht="27">
      <c r="A653" s="127" t="s">
        <v>21812</v>
      </c>
      <c r="B653" s="128" t="s">
        <v>16277</v>
      </c>
      <c r="C653" s="127" t="s">
        <v>112</v>
      </c>
      <c r="D653" s="122">
        <v>20.350000000000001</v>
      </c>
      <c r="E653" s="129">
        <f t="shared" si="10"/>
        <v>20.36</v>
      </c>
    </row>
    <row r="654" spans="1:5" ht="27">
      <c r="A654" s="127" t="s">
        <v>21813</v>
      </c>
      <c r="B654" s="128" t="s">
        <v>16278</v>
      </c>
      <c r="C654" s="127" t="s">
        <v>112</v>
      </c>
      <c r="D654" s="122">
        <v>95.66</v>
      </c>
      <c r="E654" s="129">
        <f t="shared" si="10"/>
        <v>95.71</v>
      </c>
    </row>
    <row r="655" spans="1:5">
      <c r="A655" s="172" t="s">
        <v>16279</v>
      </c>
      <c r="B655" s="169"/>
      <c r="C655" s="168"/>
      <c r="D655" s="170"/>
      <c r="E655" s="171"/>
    </row>
    <row r="656" spans="1:5">
      <c r="A656" s="172" t="s">
        <v>16280</v>
      </c>
      <c r="B656" s="169"/>
      <c r="C656" s="168"/>
      <c r="D656" s="170"/>
      <c r="E656" s="171"/>
    </row>
    <row r="657" spans="1:5" ht="27">
      <c r="A657" s="127" t="s">
        <v>21814</v>
      </c>
      <c r="B657" s="128" t="s">
        <v>16281</v>
      </c>
      <c r="C657" s="127" t="s">
        <v>80</v>
      </c>
      <c r="D657" s="122">
        <v>83.53</v>
      </c>
      <c r="E657" s="129">
        <f t="shared" si="10"/>
        <v>83.57</v>
      </c>
    </row>
    <row r="658" spans="1:5" ht="40.5">
      <c r="A658" s="127" t="s">
        <v>25106</v>
      </c>
      <c r="B658" s="128" t="s">
        <v>16282</v>
      </c>
      <c r="C658" s="127" t="s">
        <v>80</v>
      </c>
      <c r="D658" s="122">
        <v>130</v>
      </c>
      <c r="E658" s="129">
        <f t="shared" si="10"/>
        <v>130.06</v>
      </c>
    </row>
    <row r="659" spans="1:5" ht="54">
      <c r="A659" s="127" t="s">
        <v>26090</v>
      </c>
      <c r="B659" s="128" t="s">
        <v>16283</v>
      </c>
      <c r="C659" s="127" t="s">
        <v>80</v>
      </c>
      <c r="D659" s="122">
        <v>406.72</v>
      </c>
      <c r="E659" s="129">
        <f t="shared" si="10"/>
        <v>406.92</v>
      </c>
    </row>
    <row r="660" spans="1:5">
      <c r="A660" s="172" t="s">
        <v>16284</v>
      </c>
      <c r="B660" s="169"/>
      <c r="C660" s="168"/>
      <c r="D660" s="170"/>
      <c r="E660" s="171"/>
    </row>
    <row r="661" spans="1:5">
      <c r="A661" s="172" t="s">
        <v>16285</v>
      </c>
      <c r="B661" s="169"/>
      <c r="C661" s="168"/>
      <c r="D661" s="170"/>
      <c r="E661" s="171"/>
    </row>
    <row r="662" spans="1:5" ht="40.5">
      <c r="A662" s="127" t="s">
        <v>21815</v>
      </c>
      <c r="B662" s="128" t="s">
        <v>16286</v>
      </c>
      <c r="C662" s="127" t="s">
        <v>44</v>
      </c>
      <c r="D662" s="122">
        <v>75.42</v>
      </c>
      <c r="E662" s="129">
        <f t="shared" si="10"/>
        <v>75.459999999999994</v>
      </c>
    </row>
    <row r="663" spans="1:5" ht="27">
      <c r="A663" s="127" t="s">
        <v>21816</v>
      </c>
      <c r="B663" s="128" t="s">
        <v>16287</v>
      </c>
      <c r="C663" s="127" t="s">
        <v>44</v>
      </c>
      <c r="D663" s="122">
        <v>75.42</v>
      </c>
      <c r="E663" s="129">
        <f t="shared" si="10"/>
        <v>75.459999999999994</v>
      </c>
    </row>
    <row r="664" spans="1:5" ht="27">
      <c r="A664" s="127" t="s">
        <v>21817</v>
      </c>
      <c r="B664" s="128" t="s">
        <v>16288</v>
      </c>
      <c r="C664" s="127" t="s">
        <v>44</v>
      </c>
      <c r="D664" s="122">
        <v>43.12</v>
      </c>
      <c r="E664" s="129">
        <f t="shared" si="10"/>
        <v>43.14</v>
      </c>
    </row>
    <row r="665" spans="1:5">
      <c r="A665" s="172" t="s">
        <v>16289</v>
      </c>
      <c r="B665" s="169"/>
      <c r="C665" s="168"/>
      <c r="D665" s="170"/>
      <c r="E665" s="171"/>
    </row>
    <row r="666" spans="1:5" ht="27">
      <c r="A666" s="127" t="s">
        <v>26091</v>
      </c>
      <c r="B666" s="128" t="s">
        <v>16290</v>
      </c>
      <c r="C666" s="127" t="s">
        <v>44</v>
      </c>
      <c r="D666" s="122">
        <v>21.64</v>
      </c>
      <c r="E666" s="129">
        <f t="shared" si="10"/>
        <v>21.65</v>
      </c>
    </row>
    <row r="667" spans="1:5" ht="27">
      <c r="A667" s="127" t="s">
        <v>26092</v>
      </c>
      <c r="B667" s="128" t="s">
        <v>16291</v>
      </c>
      <c r="C667" s="127" t="s">
        <v>44</v>
      </c>
      <c r="D667" s="122">
        <v>40.21</v>
      </c>
      <c r="E667" s="129">
        <f t="shared" si="10"/>
        <v>40.229999999999997</v>
      </c>
    </row>
    <row r="668" spans="1:5" ht="54">
      <c r="A668" s="127" t="s">
        <v>26093</v>
      </c>
      <c r="B668" s="128" t="s">
        <v>16292</v>
      </c>
      <c r="C668" s="127" t="s">
        <v>44</v>
      </c>
      <c r="D668" s="122">
        <v>58.2</v>
      </c>
      <c r="E668" s="129">
        <f t="shared" si="10"/>
        <v>58.23</v>
      </c>
    </row>
    <row r="669" spans="1:5" ht="54">
      <c r="A669" s="127" t="s">
        <v>25107</v>
      </c>
      <c r="B669" s="128" t="s">
        <v>16293</v>
      </c>
      <c r="C669" s="127" t="s">
        <v>44</v>
      </c>
      <c r="D669" s="122">
        <v>85.44</v>
      </c>
      <c r="E669" s="129">
        <f t="shared" si="10"/>
        <v>85.48</v>
      </c>
    </row>
    <row r="670" spans="1:5" ht="54">
      <c r="A670" s="127" t="s">
        <v>26094</v>
      </c>
      <c r="B670" s="128" t="s">
        <v>16294</v>
      </c>
      <c r="C670" s="127" t="s">
        <v>44</v>
      </c>
      <c r="D670" s="122">
        <v>64.02</v>
      </c>
      <c r="E670" s="129">
        <f t="shared" si="10"/>
        <v>64.05</v>
      </c>
    </row>
    <row r="671" spans="1:5" ht="54">
      <c r="A671" s="127" t="s">
        <v>25108</v>
      </c>
      <c r="B671" s="128" t="s">
        <v>16295</v>
      </c>
      <c r="C671" s="127" t="s">
        <v>44</v>
      </c>
      <c r="D671" s="122">
        <v>93.98</v>
      </c>
      <c r="E671" s="129">
        <f t="shared" si="10"/>
        <v>94.03</v>
      </c>
    </row>
    <row r="672" spans="1:5" ht="67.5">
      <c r="A672" s="127" t="s">
        <v>21818</v>
      </c>
      <c r="B672" s="128" t="s">
        <v>16296</v>
      </c>
      <c r="C672" s="127" t="s">
        <v>44</v>
      </c>
      <c r="D672" s="122">
        <v>52.83</v>
      </c>
      <c r="E672" s="129">
        <f t="shared" si="10"/>
        <v>52.86</v>
      </c>
    </row>
    <row r="673" spans="1:5">
      <c r="A673" s="172" t="s">
        <v>16297</v>
      </c>
      <c r="B673" s="169"/>
      <c r="C673" s="168"/>
      <c r="D673" s="170"/>
      <c r="E673" s="171"/>
    </row>
    <row r="674" spans="1:5" ht="54">
      <c r="A674" s="127" t="s">
        <v>25109</v>
      </c>
      <c r="B674" s="128" t="s">
        <v>16298</v>
      </c>
      <c r="C674" s="127" t="s">
        <v>44</v>
      </c>
      <c r="D674" s="122">
        <v>80.150000000000006</v>
      </c>
      <c r="E674" s="129">
        <f t="shared" si="10"/>
        <v>80.19</v>
      </c>
    </row>
    <row r="675" spans="1:5" ht="54">
      <c r="A675" s="127" t="s">
        <v>26095</v>
      </c>
      <c r="B675" s="128" t="s">
        <v>16299</v>
      </c>
      <c r="C675" s="127" t="s">
        <v>44</v>
      </c>
      <c r="D675" s="122">
        <v>90.05</v>
      </c>
      <c r="E675" s="129">
        <f t="shared" si="10"/>
        <v>90.09</v>
      </c>
    </row>
    <row r="676" spans="1:5" ht="54">
      <c r="A676" s="127" t="s">
        <v>25110</v>
      </c>
      <c r="B676" s="128" t="s">
        <v>16300</v>
      </c>
      <c r="C676" s="127" t="s">
        <v>44</v>
      </c>
      <c r="D676" s="122">
        <v>95.33</v>
      </c>
      <c r="E676" s="129">
        <f t="shared" si="10"/>
        <v>95.38</v>
      </c>
    </row>
    <row r="677" spans="1:5" ht="54">
      <c r="A677" s="127" t="s">
        <v>25111</v>
      </c>
      <c r="B677" s="128" t="s">
        <v>16301</v>
      </c>
      <c r="C677" s="127" t="s">
        <v>44</v>
      </c>
      <c r="D677" s="122">
        <v>100.19</v>
      </c>
      <c r="E677" s="129">
        <f t="shared" si="10"/>
        <v>100.24</v>
      </c>
    </row>
    <row r="678" spans="1:5" ht="67.5">
      <c r="A678" s="127" t="s">
        <v>21819</v>
      </c>
      <c r="B678" s="128" t="s">
        <v>16302</v>
      </c>
      <c r="C678" s="127" t="s">
        <v>44</v>
      </c>
      <c r="D678" s="122">
        <v>70.180000000000007</v>
      </c>
      <c r="E678" s="129">
        <f t="shared" si="10"/>
        <v>70.209999999999994</v>
      </c>
    </row>
    <row r="679" spans="1:5">
      <c r="A679" s="172" t="s">
        <v>16303</v>
      </c>
      <c r="B679" s="169"/>
      <c r="C679" s="168"/>
      <c r="D679" s="170"/>
      <c r="E679" s="171"/>
    </row>
    <row r="680" spans="1:5" ht="40.5">
      <c r="A680" s="127" t="s">
        <v>25112</v>
      </c>
      <c r="B680" s="128" t="s">
        <v>16304</v>
      </c>
      <c r="C680" s="127" t="s">
        <v>44</v>
      </c>
      <c r="D680" s="122">
        <v>38.549999999999997</v>
      </c>
      <c r="E680" s="129">
        <f t="shared" si="10"/>
        <v>38.57</v>
      </c>
    </row>
    <row r="681" spans="1:5" ht="40.5">
      <c r="A681" s="127" t="s">
        <v>26096</v>
      </c>
      <c r="B681" s="128" t="s">
        <v>16305</v>
      </c>
      <c r="C681" s="127" t="s">
        <v>44</v>
      </c>
      <c r="D681" s="122">
        <v>59.92</v>
      </c>
      <c r="E681" s="129">
        <f t="shared" si="10"/>
        <v>59.95</v>
      </c>
    </row>
    <row r="682" spans="1:5">
      <c r="A682" s="172" t="s">
        <v>16306</v>
      </c>
      <c r="B682" s="169"/>
      <c r="C682" s="168"/>
      <c r="D682" s="170"/>
      <c r="E682" s="171"/>
    </row>
    <row r="683" spans="1:5" ht="40.5">
      <c r="A683" s="127" t="s">
        <v>25113</v>
      </c>
      <c r="B683" s="128" t="s">
        <v>16307</v>
      </c>
      <c r="C683" s="127" t="s">
        <v>44</v>
      </c>
      <c r="D683" s="122">
        <v>175.89</v>
      </c>
      <c r="E683" s="129">
        <f t="shared" si="10"/>
        <v>175.98</v>
      </c>
    </row>
    <row r="684" spans="1:5" ht="40.5">
      <c r="A684" s="127" t="s">
        <v>21820</v>
      </c>
      <c r="B684" s="128" t="s">
        <v>16308</v>
      </c>
      <c r="C684" s="127" t="s">
        <v>44</v>
      </c>
      <c r="D684" s="122">
        <v>26.46</v>
      </c>
      <c r="E684" s="129">
        <f t="shared" si="10"/>
        <v>26.47</v>
      </c>
    </row>
    <row r="685" spans="1:5" ht="40.5">
      <c r="A685" s="127" t="s">
        <v>21821</v>
      </c>
      <c r="B685" s="128" t="s">
        <v>16309</v>
      </c>
      <c r="C685" s="127" t="s">
        <v>44</v>
      </c>
      <c r="D685" s="122">
        <v>22.76</v>
      </c>
      <c r="E685" s="129">
        <f t="shared" si="10"/>
        <v>22.77</v>
      </c>
    </row>
    <row r="686" spans="1:5" ht="40.5">
      <c r="A686" s="127" t="s">
        <v>21822</v>
      </c>
      <c r="B686" s="128" t="s">
        <v>16310</v>
      </c>
      <c r="C686" s="127" t="s">
        <v>44</v>
      </c>
      <c r="D686" s="122">
        <v>33.89</v>
      </c>
      <c r="E686" s="129">
        <f t="shared" si="10"/>
        <v>33.909999999999997</v>
      </c>
    </row>
    <row r="687" spans="1:5">
      <c r="A687" s="172" t="s">
        <v>16311</v>
      </c>
      <c r="B687" s="169"/>
      <c r="C687" s="168"/>
      <c r="D687" s="170"/>
      <c r="E687" s="171"/>
    </row>
    <row r="688" spans="1:5">
      <c r="A688" s="127" t="s">
        <v>21823</v>
      </c>
      <c r="B688" s="128" t="s">
        <v>16312</v>
      </c>
      <c r="C688" s="127" t="s">
        <v>44</v>
      </c>
      <c r="D688" s="122">
        <v>52.05</v>
      </c>
      <c r="E688" s="129">
        <f t="shared" si="10"/>
        <v>52.08</v>
      </c>
    </row>
    <row r="689" spans="1:5">
      <c r="A689" s="127" t="s">
        <v>21824</v>
      </c>
      <c r="B689" s="128" t="s">
        <v>16313</v>
      </c>
      <c r="C689" s="127" t="s">
        <v>44</v>
      </c>
      <c r="D689" s="122">
        <v>41.71</v>
      </c>
      <c r="E689" s="129">
        <f t="shared" si="10"/>
        <v>41.73</v>
      </c>
    </row>
    <row r="690" spans="1:5">
      <c r="A690" s="127" t="s">
        <v>21825</v>
      </c>
      <c r="B690" s="128" t="s">
        <v>16314</v>
      </c>
      <c r="C690" s="127" t="s">
        <v>44</v>
      </c>
      <c r="D690" s="122">
        <v>41.18</v>
      </c>
      <c r="E690" s="129">
        <f t="shared" si="10"/>
        <v>41.2</v>
      </c>
    </row>
    <row r="691" spans="1:5">
      <c r="A691" s="127" t="s">
        <v>21826</v>
      </c>
      <c r="B691" s="128" t="s">
        <v>16315</v>
      </c>
      <c r="C691" s="127" t="s">
        <v>44</v>
      </c>
      <c r="D691" s="122">
        <v>36.56</v>
      </c>
      <c r="E691" s="129">
        <f t="shared" si="10"/>
        <v>36.58</v>
      </c>
    </row>
    <row r="692" spans="1:5">
      <c r="A692" s="172" t="s">
        <v>16316</v>
      </c>
      <c r="B692" s="169"/>
      <c r="C692" s="168"/>
      <c r="D692" s="170"/>
      <c r="E692" s="171"/>
    </row>
    <row r="693" spans="1:5">
      <c r="A693" s="172" t="s">
        <v>16317</v>
      </c>
      <c r="B693" s="169"/>
      <c r="C693" s="168"/>
      <c r="D693" s="170"/>
      <c r="E693" s="171"/>
    </row>
    <row r="694" spans="1:5">
      <c r="A694" s="172" t="s">
        <v>16318</v>
      </c>
      <c r="B694" s="169"/>
      <c r="C694" s="168"/>
      <c r="D694" s="170"/>
      <c r="E694" s="171"/>
    </row>
    <row r="695" spans="1:5" ht="40.5">
      <c r="A695" s="127" t="s">
        <v>21827</v>
      </c>
      <c r="B695" s="128" t="s">
        <v>16319</v>
      </c>
      <c r="C695" s="127" t="s">
        <v>16320</v>
      </c>
      <c r="D695" s="122">
        <v>152.44</v>
      </c>
      <c r="E695" s="129">
        <f t="shared" si="10"/>
        <v>152.52000000000001</v>
      </c>
    </row>
    <row r="696" spans="1:5">
      <c r="A696" s="172" t="s">
        <v>16321</v>
      </c>
      <c r="B696" s="169"/>
      <c r="C696" s="168"/>
      <c r="D696" s="170"/>
      <c r="E696" s="171"/>
    </row>
    <row r="697" spans="1:5" ht="27">
      <c r="A697" s="127" t="s">
        <v>21828</v>
      </c>
      <c r="B697" s="128" t="s">
        <v>16322</v>
      </c>
      <c r="C697" s="127" t="s">
        <v>42</v>
      </c>
      <c r="D697" s="122">
        <v>75.180000000000007</v>
      </c>
      <c r="E697" s="129">
        <f t="shared" si="10"/>
        <v>75.22</v>
      </c>
    </row>
    <row r="698" spans="1:5" ht="27">
      <c r="A698" s="127" t="s">
        <v>21829</v>
      </c>
      <c r="B698" s="128" t="s">
        <v>16323</v>
      </c>
      <c r="C698" s="127" t="s">
        <v>42</v>
      </c>
      <c r="D698" s="122">
        <v>116.94</v>
      </c>
      <c r="E698" s="129">
        <f t="shared" si="10"/>
        <v>117</v>
      </c>
    </row>
    <row r="699" spans="1:5" ht="27">
      <c r="A699" s="127" t="s">
        <v>21830</v>
      </c>
      <c r="B699" s="128" t="s">
        <v>16324</v>
      </c>
      <c r="C699" s="127" t="s">
        <v>42</v>
      </c>
      <c r="D699" s="122">
        <v>167.06</v>
      </c>
      <c r="E699" s="129">
        <f t="shared" si="10"/>
        <v>167.14</v>
      </c>
    </row>
    <row r="700" spans="1:5" ht="27">
      <c r="A700" s="127" t="s">
        <v>21831</v>
      </c>
      <c r="B700" s="128" t="s">
        <v>16325</v>
      </c>
      <c r="C700" s="127" t="s">
        <v>42</v>
      </c>
      <c r="D700" s="122">
        <v>11.1</v>
      </c>
      <c r="E700" s="129">
        <f t="shared" si="10"/>
        <v>11.11</v>
      </c>
    </row>
    <row r="701" spans="1:5" ht="27">
      <c r="A701" s="127" t="s">
        <v>21832</v>
      </c>
      <c r="B701" s="128" t="s">
        <v>16326</v>
      </c>
      <c r="C701" s="127" t="s">
        <v>42</v>
      </c>
      <c r="D701" s="122">
        <v>10.18</v>
      </c>
      <c r="E701" s="129">
        <f t="shared" si="10"/>
        <v>10.19</v>
      </c>
    </row>
    <row r="702" spans="1:5" ht="27">
      <c r="A702" s="127" t="s">
        <v>21833</v>
      </c>
      <c r="B702" s="128" t="s">
        <v>16327</v>
      </c>
      <c r="C702" s="127" t="s">
        <v>42</v>
      </c>
      <c r="D702" s="122">
        <v>11.1</v>
      </c>
      <c r="E702" s="129">
        <f t="shared" si="10"/>
        <v>11.11</v>
      </c>
    </row>
    <row r="703" spans="1:5" ht="27">
      <c r="A703" s="127" t="s">
        <v>21834</v>
      </c>
      <c r="B703" s="128" t="s">
        <v>16328</v>
      </c>
      <c r="C703" s="127" t="s">
        <v>42</v>
      </c>
      <c r="D703" s="122">
        <v>11.1</v>
      </c>
      <c r="E703" s="129">
        <f t="shared" si="10"/>
        <v>11.11</v>
      </c>
    </row>
    <row r="704" spans="1:5" ht="27">
      <c r="A704" s="127" t="s">
        <v>21835</v>
      </c>
      <c r="B704" s="128" t="s">
        <v>16329</v>
      </c>
      <c r="C704" s="127" t="s">
        <v>42</v>
      </c>
      <c r="D704" s="122">
        <v>37.42</v>
      </c>
      <c r="E704" s="129">
        <f t="shared" si="10"/>
        <v>37.44</v>
      </c>
    </row>
    <row r="705" spans="1:5" ht="27">
      <c r="A705" s="127" t="s">
        <v>21836</v>
      </c>
      <c r="B705" s="128" t="s">
        <v>16330</v>
      </c>
      <c r="C705" s="127" t="s">
        <v>42</v>
      </c>
      <c r="D705" s="122">
        <v>116.94</v>
      </c>
      <c r="E705" s="129">
        <f t="shared" si="10"/>
        <v>117</v>
      </c>
    </row>
    <row r="706" spans="1:5" ht="27">
      <c r="A706" s="127" t="s">
        <v>21837</v>
      </c>
      <c r="B706" s="128" t="s">
        <v>16331</v>
      </c>
      <c r="C706" s="127" t="s">
        <v>42</v>
      </c>
      <c r="D706" s="122">
        <v>75.180000000000007</v>
      </c>
      <c r="E706" s="129">
        <f t="shared" ref="E706:E768" si="11">ROUND((D706/(1+$J$1))*(1+$L$1),2)</f>
        <v>75.22</v>
      </c>
    </row>
    <row r="707" spans="1:5" ht="27">
      <c r="A707" s="127" t="s">
        <v>21838</v>
      </c>
      <c r="B707" s="128" t="s">
        <v>16332</v>
      </c>
      <c r="C707" s="127" t="s">
        <v>42</v>
      </c>
      <c r="D707" s="122">
        <v>37.86</v>
      </c>
      <c r="E707" s="129">
        <f t="shared" si="11"/>
        <v>37.880000000000003</v>
      </c>
    </row>
    <row r="708" spans="1:5" ht="27">
      <c r="A708" s="127" t="s">
        <v>21839</v>
      </c>
      <c r="B708" s="128" t="s">
        <v>16333</v>
      </c>
      <c r="C708" s="127" t="s">
        <v>42</v>
      </c>
      <c r="D708" s="122">
        <v>17.04</v>
      </c>
      <c r="E708" s="129">
        <f t="shared" si="11"/>
        <v>17.05</v>
      </c>
    </row>
    <row r="709" spans="1:5" ht="27">
      <c r="A709" s="127" t="s">
        <v>21840</v>
      </c>
      <c r="B709" s="128" t="s">
        <v>16334</v>
      </c>
      <c r="C709" s="127" t="s">
        <v>42</v>
      </c>
      <c r="D709" s="122">
        <v>26.5</v>
      </c>
      <c r="E709" s="129">
        <f t="shared" si="11"/>
        <v>26.51</v>
      </c>
    </row>
    <row r="710" spans="1:5" ht="27">
      <c r="A710" s="127" t="s">
        <v>21841</v>
      </c>
      <c r="B710" s="128" t="s">
        <v>16335</v>
      </c>
      <c r="C710" s="127" t="s">
        <v>42</v>
      </c>
      <c r="D710" s="122">
        <v>11.43</v>
      </c>
      <c r="E710" s="129">
        <f t="shared" si="11"/>
        <v>11.44</v>
      </c>
    </row>
    <row r="711" spans="1:5" ht="27">
      <c r="A711" s="127" t="s">
        <v>21842</v>
      </c>
      <c r="B711" s="128" t="s">
        <v>16336</v>
      </c>
      <c r="C711" s="127" t="s">
        <v>42</v>
      </c>
      <c r="D711" s="122">
        <v>75.180000000000007</v>
      </c>
      <c r="E711" s="129">
        <f t="shared" si="11"/>
        <v>75.22</v>
      </c>
    </row>
    <row r="712" spans="1:5" ht="27">
      <c r="A712" s="127" t="s">
        <v>21843</v>
      </c>
      <c r="B712" s="128" t="s">
        <v>16337</v>
      </c>
      <c r="C712" s="127" t="s">
        <v>42</v>
      </c>
      <c r="D712" s="122">
        <v>116.94</v>
      </c>
      <c r="E712" s="129">
        <f t="shared" si="11"/>
        <v>117</v>
      </c>
    </row>
    <row r="713" spans="1:5" ht="27">
      <c r="A713" s="127" t="s">
        <v>21844</v>
      </c>
      <c r="B713" s="128" t="s">
        <v>16338</v>
      </c>
      <c r="C713" s="127" t="s">
        <v>42</v>
      </c>
      <c r="D713" s="122">
        <v>167.06</v>
      </c>
      <c r="E713" s="129">
        <f t="shared" si="11"/>
        <v>167.14</v>
      </c>
    </row>
    <row r="714" spans="1:5" ht="27">
      <c r="A714" s="127" t="s">
        <v>21845</v>
      </c>
      <c r="B714" s="128" t="s">
        <v>16339</v>
      </c>
      <c r="C714" s="127" t="s">
        <v>42</v>
      </c>
      <c r="D714" s="122">
        <v>75.180000000000007</v>
      </c>
      <c r="E714" s="129">
        <f t="shared" si="11"/>
        <v>75.22</v>
      </c>
    </row>
    <row r="715" spans="1:5" ht="27">
      <c r="A715" s="127" t="s">
        <v>21846</v>
      </c>
      <c r="B715" s="128" t="s">
        <v>16340</v>
      </c>
      <c r="C715" s="127" t="s">
        <v>42</v>
      </c>
      <c r="D715" s="122">
        <v>116.94</v>
      </c>
      <c r="E715" s="129">
        <f t="shared" si="11"/>
        <v>117</v>
      </c>
    </row>
    <row r="716" spans="1:5" ht="27">
      <c r="A716" s="127" t="s">
        <v>21847</v>
      </c>
      <c r="B716" s="128" t="s">
        <v>16341</v>
      </c>
      <c r="C716" s="127" t="s">
        <v>42</v>
      </c>
      <c r="D716" s="122">
        <v>167.06</v>
      </c>
      <c r="E716" s="129">
        <f t="shared" si="11"/>
        <v>167.14</v>
      </c>
    </row>
    <row r="717" spans="1:5" ht="27">
      <c r="A717" s="127" t="s">
        <v>21848</v>
      </c>
      <c r="B717" s="128" t="s">
        <v>16342</v>
      </c>
      <c r="C717" s="127" t="s">
        <v>42</v>
      </c>
      <c r="D717" s="122">
        <v>11.43</v>
      </c>
      <c r="E717" s="129">
        <f t="shared" si="11"/>
        <v>11.44</v>
      </c>
    </row>
    <row r="718" spans="1:5">
      <c r="A718" s="127" t="s">
        <v>21849</v>
      </c>
      <c r="B718" s="128" t="s">
        <v>16343</v>
      </c>
      <c r="C718" s="127" t="s">
        <v>42</v>
      </c>
      <c r="D718" s="122">
        <v>35.69</v>
      </c>
      <c r="E718" s="129">
        <f t="shared" si="11"/>
        <v>35.71</v>
      </c>
    </row>
    <row r="719" spans="1:5" ht="27">
      <c r="A719" s="127" t="s">
        <v>21850</v>
      </c>
      <c r="B719" s="128" t="s">
        <v>16344</v>
      </c>
      <c r="C719" s="127" t="s">
        <v>42</v>
      </c>
      <c r="D719" s="122">
        <v>10.49</v>
      </c>
      <c r="E719" s="129">
        <f t="shared" si="11"/>
        <v>10.5</v>
      </c>
    </row>
    <row r="720" spans="1:5" ht="27">
      <c r="A720" s="127" t="s">
        <v>21851</v>
      </c>
      <c r="B720" s="128" t="s">
        <v>16345</v>
      </c>
      <c r="C720" s="127" t="s">
        <v>42</v>
      </c>
      <c r="D720" s="122">
        <v>20.96</v>
      </c>
      <c r="E720" s="129">
        <f t="shared" si="11"/>
        <v>20.97</v>
      </c>
    </row>
    <row r="721" spans="1:5" ht="27">
      <c r="A721" s="127" t="s">
        <v>21852</v>
      </c>
      <c r="B721" s="128" t="s">
        <v>16346</v>
      </c>
      <c r="C721" s="127" t="s">
        <v>42</v>
      </c>
      <c r="D721" s="122">
        <v>32.6</v>
      </c>
      <c r="E721" s="129">
        <f t="shared" si="11"/>
        <v>32.619999999999997</v>
      </c>
    </row>
    <row r="722" spans="1:5" ht="27">
      <c r="A722" s="127" t="s">
        <v>21853</v>
      </c>
      <c r="B722" s="128" t="s">
        <v>16347</v>
      </c>
      <c r="C722" s="127" t="s">
        <v>42</v>
      </c>
      <c r="D722" s="122">
        <v>46.58</v>
      </c>
      <c r="E722" s="129">
        <f t="shared" si="11"/>
        <v>46.6</v>
      </c>
    </row>
    <row r="723" spans="1:5" ht="27">
      <c r="A723" s="127" t="s">
        <v>21854</v>
      </c>
      <c r="B723" s="128" t="s">
        <v>16348</v>
      </c>
      <c r="C723" s="127" t="s">
        <v>42</v>
      </c>
      <c r="D723" s="122">
        <v>25.89</v>
      </c>
      <c r="E723" s="129">
        <f t="shared" si="11"/>
        <v>25.9</v>
      </c>
    </row>
    <row r="724" spans="1:5" ht="27">
      <c r="A724" s="127" t="s">
        <v>21855</v>
      </c>
      <c r="B724" s="128" t="s">
        <v>16349</v>
      </c>
      <c r="C724" s="127" t="s">
        <v>42</v>
      </c>
      <c r="D724" s="122">
        <v>20.96</v>
      </c>
      <c r="E724" s="129">
        <f t="shared" si="11"/>
        <v>20.97</v>
      </c>
    </row>
    <row r="725" spans="1:5" ht="27">
      <c r="A725" s="127" t="s">
        <v>21856</v>
      </c>
      <c r="B725" s="128" t="s">
        <v>16350</v>
      </c>
      <c r="C725" s="127" t="s">
        <v>42</v>
      </c>
      <c r="D725" s="122">
        <v>21.59</v>
      </c>
      <c r="E725" s="129">
        <f t="shared" si="11"/>
        <v>21.6</v>
      </c>
    </row>
    <row r="726" spans="1:5" ht="27">
      <c r="A726" s="127" t="s">
        <v>21857</v>
      </c>
      <c r="B726" s="128" t="s">
        <v>16351</v>
      </c>
      <c r="C726" s="127" t="s">
        <v>42</v>
      </c>
      <c r="D726" s="122">
        <v>47.98</v>
      </c>
      <c r="E726" s="129">
        <f t="shared" si="11"/>
        <v>48</v>
      </c>
    </row>
    <row r="727" spans="1:5" ht="27">
      <c r="A727" s="127" t="s">
        <v>21858</v>
      </c>
      <c r="B727" s="128" t="s">
        <v>16352</v>
      </c>
      <c r="C727" s="127" t="s">
        <v>42</v>
      </c>
      <c r="D727" s="122">
        <v>17.55</v>
      </c>
      <c r="E727" s="129">
        <f t="shared" si="11"/>
        <v>17.559999999999999</v>
      </c>
    </row>
    <row r="728" spans="1:5">
      <c r="A728" s="172" t="s">
        <v>16353</v>
      </c>
      <c r="B728" s="169"/>
      <c r="C728" s="168"/>
      <c r="D728" s="170"/>
      <c r="E728" s="171"/>
    </row>
    <row r="729" spans="1:5">
      <c r="A729" s="172" t="s">
        <v>15846</v>
      </c>
      <c r="B729" s="169"/>
      <c r="C729" s="168"/>
      <c r="D729" s="170"/>
      <c r="E729" s="171"/>
    </row>
    <row r="730" spans="1:5">
      <c r="A730" s="172" t="s">
        <v>16354</v>
      </c>
      <c r="B730" s="169"/>
      <c r="C730" s="168"/>
      <c r="D730" s="170"/>
      <c r="E730" s="171"/>
    </row>
    <row r="731" spans="1:5">
      <c r="A731" s="172" t="s">
        <v>16355</v>
      </c>
      <c r="B731" s="169"/>
      <c r="C731" s="168"/>
      <c r="D731" s="170"/>
      <c r="E731" s="171"/>
    </row>
    <row r="732" spans="1:5" ht="27">
      <c r="A732" s="127" t="s">
        <v>21859</v>
      </c>
      <c r="B732" s="128" t="s">
        <v>16356</v>
      </c>
      <c r="C732" s="127" t="s">
        <v>112</v>
      </c>
      <c r="D732" s="122">
        <v>44.68</v>
      </c>
      <c r="E732" s="129">
        <f t="shared" si="11"/>
        <v>44.7</v>
      </c>
    </row>
    <row r="733" spans="1:5" ht="27">
      <c r="A733" s="127" t="s">
        <v>21860</v>
      </c>
      <c r="B733" s="128" t="s">
        <v>16357</v>
      </c>
      <c r="C733" s="127" t="s">
        <v>112</v>
      </c>
      <c r="D733" s="122">
        <v>26.63</v>
      </c>
      <c r="E733" s="129">
        <f t="shared" si="11"/>
        <v>26.64</v>
      </c>
    </row>
    <row r="734" spans="1:5" ht="40.5">
      <c r="A734" s="127" t="s">
        <v>25114</v>
      </c>
      <c r="B734" s="128" t="s">
        <v>16358</v>
      </c>
      <c r="C734" s="127" t="s">
        <v>112</v>
      </c>
      <c r="D734" s="122">
        <v>83.93</v>
      </c>
      <c r="E734" s="129">
        <f t="shared" si="11"/>
        <v>83.97</v>
      </c>
    </row>
    <row r="735" spans="1:5" ht="27">
      <c r="A735" s="127" t="s">
        <v>21861</v>
      </c>
      <c r="B735" s="128" t="s">
        <v>16359</v>
      </c>
      <c r="C735" s="127" t="s">
        <v>44</v>
      </c>
      <c r="D735" s="122">
        <v>59.59</v>
      </c>
      <c r="E735" s="129">
        <f t="shared" si="11"/>
        <v>59.62</v>
      </c>
    </row>
    <row r="736" spans="1:5">
      <c r="A736" s="172" t="s">
        <v>16360</v>
      </c>
      <c r="B736" s="169"/>
      <c r="C736" s="168"/>
      <c r="D736" s="170"/>
      <c r="E736" s="171"/>
    </row>
    <row r="737" spans="1:5" ht="27">
      <c r="A737" s="127" t="s">
        <v>21862</v>
      </c>
      <c r="B737" s="128" t="s">
        <v>16361</v>
      </c>
      <c r="C737" s="127" t="s">
        <v>44</v>
      </c>
      <c r="D737" s="122">
        <v>10.46</v>
      </c>
      <c r="E737" s="129">
        <f t="shared" si="11"/>
        <v>10.47</v>
      </c>
    </row>
    <row r="738" spans="1:5" ht="27">
      <c r="A738" s="127" t="s">
        <v>21863</v>
      </c>
      <c r="B738" s="128" t="s">
        <v>16362</v>
      </c>
      <c r="C738" s="127" t="s">
        <v>44</v>
      </c>
      <c r="D738" s="122">
        <v>35.35</v>
      </c>
      <c r="E738" s="129">
        <f t="shared" si="11"/>
        <v>35.369999999999997</v>
      </c>
    </row>
    <row r="739" spans="1:5" ht="27">
      <c r="A739" s="127" t="s">
        <v>25115</v>
      </c>
      <c r="B739" s="128" t="s">
        <v>16363</v>
      </c>
      <c r="C739" s="127" t="s">
        <v>44</v>
      </c>
      <c r="D739" s="122">
        <v>29.54</v>
      </c>
      <c r="E739" s="129">
        <f t="shared" si="11"/>
        <v>29.55</v>
      </c>
    </row>
    <row r="740" spans="1:5" ht="27">
      <c r="A740" s="127" t="s">
        <v>21864</v>
      </c>
      <c r="B740" s="128" t="s">
        <v>16364</v>
      </c>
      <c r="C740" s="127" t="s">
        <v>44</v>
      </c>
      <c r="D740" s="122">
        <v>45.29</v>
      </c>
      <c r="E740" s="129">
        <f t="shared" si="11"/>
        <v>45.31</v>
      </c>
    </row>
    <row r="741" spans="1:5">
      <c r="A741" s="172" t="s">
        <v>16365</v>
      </c>
      <c r="B741" s="169"/>
      <c r="C741" s="168"/>
      <c r="D741" s="170"/>
      <c r="E741" s="171"/>
    </row>
    <row r="742" spans="1:5" ht="27">
      <c r="A742" s="127" t="s">
        <v>21865</v>
      </c>
      <c r="B742" s="128" t="s">
        <v>16366</v>
      </c>
      <c r="C742" s="127" t="s">
        <v>44</v>
      </c>
      <c r="D742" s="122">
        <v>11.33</v>
      </c>
      <c r="E742" s="129">
        <f t="shared" si="11"/>
        <v>11.34</v>
      </c>
    </row>
    <row r="743" spans="1:5">
      <c r="A743" s="127" t="s">
        <v>21866</v>
      </c>
      <c r="B743" s="128" t="s">
        <v>16367</v>
      </c>
      <c r="C743" s="127" t="s">
        <v>44</v>
      </c>
      <c r="D743" s="122">
        <v>23.98</v>
      </c>
      <c r="E743" s="129">
        <f t="shared" si="11"/>
        <v>23.99</v>
      </c>
    </row>
    <row r="744" spans="1:5">
      <c r="A744" s="172" t="s">
        <v>16368</v>
      </c>
      <c r="B744" s="169"/>
      <c r="C744" s="168"/>
      <c r="D744" s="170"/>
      <c r="E744" s="171"/>
    </row>
    <row r="745" spans="1:5" ht="27">
      <c r="A745" s="127" t="s">
        <v>21867</v>
      </c>
      <c r="B745" s="128" t="s">
        <v>16369</v>
      </c>
      <c r="C745" s="127" t="s">
        <v>86</v>
      </c>
      <c r="D745" s="122">
        <v>935.61</v>
      </c>
      <c r="E745" s="129">
        <f t="shared" si="11"/>
        <v>936.07</v>
      </c>
    </row>
    <row r="746" spans="1:5" ht="27">
      <c r="A746" s="127" t="s">
        <v>21868</v>
      </c>
      <c r="B746" s="128" t="s">
        <v>16370</v>
      </c>
      <c r="C746" s="127" t="s">
        <v>86</v>
      </c>
      <c r="D746" s="122">
        <v>1107.3699999999999</v>
      </c>
      <c r="E746" s="129">
        <f t="shared" si="11"/>
        <v>1107.92</v>
      </c>
    </row>
    <row r="747" spans="1:5" ht="27">
      <c r="A747" s="127" t="s">
        <v>21869</v>
      </c>
      <c r="B747" s="128" t="s">
        <v>16371</v>
      </c>
      <c r="C747" s="127" t="s">
        <v>86</v>
      </c>
      <c r="D747" s="122">
        <v>1299.7</v>
      </c>
      <c r="E747" s="129">
        <f t="shared" si="11"/>
        <v>1300.3399999999999</v>
      </c>
    </row>
    <row r="748" spans="1:5" ht="27">
      <c r="A748" s="127" t="s">
        <v>21870</v>
      </c>
      <c r="B748" s="128" t="s">
        <v>16372</v>
      </c>
      <c r="C748" s="127" t="s">
        <v>86</v>
      </c>
      <c r="D748" s="122">
        <v>1493.14</v>
      </c>
      <c r="E748" s="129">
        <f t="shared" si="11"/>
        <v>1493.88</v>
      </c>
    </row>
    <row r="749" spans="1:5" ht="27">
      <c r="A749" s="127" t="s">
        <v>21871</v>
      </c>
      <c r="B749" s="128" t="s">
        <v>16373</v>
      </c>
      <c r="C749" s="127" t="s">
        <v>86</v>
      </c>
      <c r="D749" s="122">
        <v>1868.35</v>
      </c>
      <c r="E749" s="129">
        <f t="shared" si="11"/>
        <v>1869.28</v>
      </c>
    </row>
    <row r="750" spans="1:5" ht="27">
      <c r="A750" s="127" t="s">
        <v>21872</v>
      </c>
      <c r="B750" s="128" t="s">
        <v>16374</v>
      </c>
      <c r="C750" s="127" t="s">
        <v>86</v>
      </c>
      <c r="D750" s="122">
        <v>2088.27</v>
      </c>
      <c r="E750" s="129">
        <f t="shared" si="11"/>
        <v>2089.31</v>
      </c>
    </row>
    <row r="751" spans="1:5" ht="27">
      <c r="A751" s="127" t="s">
        <v>21873</v>
      </c>
      <c r="B751" s="128" t="s">
        <v>16375</v>
      </c>
      <c r="C751" s="127" t="s">
        <v>86</v>
      </c>
      <c r="D751" s="122">
        <v>2297.58</v>
      </c>
      <c r="E751" s="129">
        <f t="shared" si="11"/>
        <v>2298.7199999999998</v>
      </c>
    </row>
    <row r="752" spans="1:5" ht="27">
      <c r="A752" s="127" t="s">
        <v>21874</v>
      </c>
      <c r="B752" s="128" t="s">
        <v>16376</v>
      </c>
      <c r="C752" s="127" t="s">
        <v>86</v>
      </c>
      <c r="D752" s="122">
        <v>2905.83</v>
      </c>
      <c r="E752" s="129">
        <f t="shared" si="11"/>
        <v>2907.27</v>
      </c>
    </row>
    <row r="753" spans="1:5">
      <c r="A753" s="172" t="s">
        <v>16377</v>
      </c>
      <c r="B753" s="169"/>
      <c r="C753" s="168"/>
      <c r="D753" s="170"/>
      <c r="E753" s="171"/>
    </row>
    <row r="754" spans="1:5" ht="40.5">
      <c r="A754" s="127" t="s">
        <v>21875</v>
      </c>
      <c r="B754" s="128" t="s">
        <v>16378</v>
      </c>
      <c r="C754" s="127" t="s">
        <v>112</v>
      </c>
      <c r="D754" s="122">
        <v>20.02</v>
      </c>
      <c r="E754" s="129">
        <f t="shared" si="11"/>
        <v>20.03</v>
      </c>
    </row>
    <row r="755" spans="1:5" ht="40.5">
      <c r="A755" s="127" t="s">
        <v>21876</v>
      </c>
      <c r="B755" s="128" t="s">
        <v>16379</v>
      </c>
      <c r="C755" s="127" t="s">
        <v>112</v>
      </c>
      <c r="D755" s="122">
        <v>15.76</v>
      </c>
      <c r="E755" s="129">
        <f t="shared" si="11"/>
        <v>15.77</v>
      </c>
    </row>
    <row r="756" spans="1:5">
      <c r="A756" s="172" t="s">
        <v>16380</v>
      </c>
      <c r="B756" s="169"/>
      <c r="C756" s="168"/>
      <c r="D756" s="170"/>
      <c r="E756" s="171"/>
    </row>
    <row r="757" spans="1:5" ht="27">
      <c r="A757" s="127" t="s">
        <v>21877</v>
      </c>
      <c r="B757" s="128" t="s">
        <v>16381</v>
      </c>
      <c r="C757" s="127" t="s">
        <v>112</v>
      </c>
      <c r="D757" s="122">
        <v>129.72</v>
      </c>
      <c r="E757" s="129">
        <f t="shared" si="11"/>
        <v>129.78</v>
      </c>
    </row>
    <row r="758" spans="1:5" ht="27">
      <c r="A758" s="127" t="s">
        <v>21878</v>
      </c>
      <c r="B758" s="128" t="s">
        <v>16382</v>
      </c>
      <c r="C758" s="127" t="s">
        <v>112</v>
      </c>
      <c r="D758" s="122">
        <v>78.540000000000006</v>
      </c>
      <c r="E758" s="129">
        <f t="shared" si="11"/>
        <v>78.58</v>
      </c>
    </row>
    <row r="759" spans="1:5" ht="27">
      <c r="A759" s="127" t="s">
        <v>21879</v>
      </c>
      <c r="B759" s="128" t="s">
        <v>16383</v>
      </c>
      <c r="C759" s="127" t="s">
        <v>112</v>
      </c>
      <c r="D759" s="122">
        <v>62.54</v>
      </c>
      <c r="E759" s="129">
        <f t="shared" si="11"/>
        <v>62.57</v>
      </c>
    </row>
    <row r="760" spans="1:5">
      <c r="A760" s="127" t="s">
        <v>21880</v>
      </c>
      <c r="B760" s="128" t="s">
        <v>16384</v>
      </c>
      <c r="C760" s="127" t="s">
        <v>112</v>
      </c>
      <c r="D760" s="122">
        <v>69.430000000000007</v>
      </c>
      <c r="E760" s="129">
        <f t="shared" si="11"/>
        <v>69.459999999999994</v>
      </c>
    </row>
    <row r="761" spans="1:5" ht="27">
      <c r="A761" s="127" t="s">
        <v>21881</v>
      </c>
      <c r="B761" s="128" t="s">
        <v>16385</v>
      </c>
      <c r="C761" s="127" t="s">
        <v>112</v>
      </c>
      <c r="D761" s="122">
        <v>62.06</v>
      </c>
      <c r="E761" s="129">
        <f t="shared" si="11"/>
        <v>62.09</v>
      </c>
    </row>
    <row r="762" spans="1:5" ht="27">
      <c r="A762" s="127" t="s">
        <v>21882</v>
      </c>
      <c r="B762" s="128" t="s">
        <v>16386</v>
      </c>
      <c r="C762" s="127" t="s">
        <v>44</v>
      </c>
      <c r="D762" s="122">
        <v>42.86</v>
      </c>
      <c r="E762" s="129">
        <f t="shared" si="11"/>
        <v>42.88</v>
      </c>
    </row>
    <row r="763" spans="1:5">
      <c r="A763" s="127" t="s">
        <v>21883</v>
      </c>
      <c r="B763" s="128" t="s">
        <v>16387</v>
      </c>
      <c r="C763" s="127" t="s">
        <v>44</v>
      </c>
      <c r="D763" s="122">
        <v>26.49</v>
      </c>
      <c r="E763" s="129">
        <f t="shared" si="11"/>
        <v>26.5</v>
      </c>
    </row>
    <row r="764" spans="1:5">
      <c r="A764" s="127" t="s">
        <v>21884</v>
      </c>
      <c r="B764" s="128" t="s">
        <v>16388</v>
      </c>
      <c r="C764" s="127" t="s">
        <v>44</v>
      </c>
      <c r="D764" s="122">
        <v>43.7</v>
      </c>
      <c r="E764" s="129">
        <f t="shared" si="11"/>
        <v>43.72</v>
      </c>
    </row>
    <row r="765" spans="1:5">
      <c r="A765" s="127" t="s">
        <v>21885</v>
      </c>
      <c r="B765" s="128" t="s">
        <v>16389</v>
      </c>
      <c r="C765" s="127" t="s">
        <v>112</v>
      </c>
      <c r="D765" s="122">
        <v>36.799999999999997</v>
      </c>
      <c r="E765" s="129">
        <f t="shared" si="11"/>
        <v>36.82</v>
      </c>
    </row>
    <row r="766" spans="1:5">
      <c r="A766" s="172" t="s">
        <v>16390</v>
      </c>
      <c r="B766" s="169"/>
      <c r="C766" s="168"/>
      <c r="D766" s="170"/>
      <c r="E766" s="171"/>
    </row>
    <row r="767" spans="1:5" ht="67.5">
      <c r="A767" s="127" t="s">
        <v>25116</v>
      </c>
      <c r="B767" s="128" t="s">
        <v>16391</v>
      </c>
      <c r="C767" s="127" t="s">
        <v>112</v>
      </c>
      <c r="D767" s="122">
        <v>97.5</v>
      </c>
      <c r="E767" s="129">
        <f t="shared" si="11"/>
        <v>97.55</v>
      </c>
    </row>
    <row r="768" spans="1:5" ht="40.5">
      <c r="A768" s="127" t="s">
        <v>21886</v>
      </c>
      <c r="B768" s="128" t="s">
        <v>16392</v>
      </c>
      <c r="C768" s="127" t="s">
        <v>112</v>
      </c>
      <c r="D768" s="122">
        <v>61.71</v>
      </c>
      <c r="E768" s="129">
        <f t="shared" si="11"/>
        <v>61.74</v>
      </c>
    </row>
    <row r="769" spans="1:5">
      <c r="A769" s="172" t="s">
        <v>16393</v>
      </c>
      <c r="B769" s="169"/>
      <c r="C769" s="168"/>
      <c r="D769" s="170"/>
      <c r="E769" s="171"/>
    </row>
    <row r="770" spans="1:5" ht="81">
      <c r="A770" s="127" t="s">
        <v>25117</v>
      </c>
      <c r="B770" s="128" t="s">
        <v>16394</v>
      </c>
      <c r="C770" s="127" t="s">
        <v>112</v>
      </c>
      <c r="D770" s="122">
        <v>125.89</v>
      </c>
      <c r="E770" s="129">
        <f t="shared" ref="E770:E833" si="12">ROUND((D770/(1+$J$1))*(1+$L$1),2)</f>
        <v>125.95</v>
      </c>
    </row>
    <row r="771" spans="1:5" ht="94.5">
      <c r="A771" s="127" t="s">
        <v>25118</v>
      </c>
      <c r="B771" s="128" t="s">
        <v>16395</v>
      </c>
      <c r="C771" s="127" t="s">
        <v>112</v>
      </c>
      <c r="D771" s="122">
        <v>135.5</v>
      </c>
      <c r="E771" s="129">
        <f t="shared" si="12"/>
        <v>135.57</v>
      </c>
    </row>
    <row r="772" spans="1:5" ht="108">
      <c r="A772" s="127" t="s">
        <v>25119</v>
      </c>
      <c r="B772" s="128" t="s">
        <v>16396</v>
      </c>
      <c r="C772" s="127" t="s">
        <v>112</v>
      </c>
      <c r="D772" s="122">
        <v>158.61000000000001</v>
      </c>
      <c r="E772" s="129">
        <f t="shared" si="12"/>
        <v>158.69</v>
      </c>
    </row>
    <row r="773" spans="1:5">
      <c r="A773" s="172" t="s">
        <v>16397</v>
      </c>
      <c r="B773" s="169"/>
      <c r="C773" s="168"/>
      <c r="D773" s="170"/>
      <c r="E773" s="171"/>
    </row>
    <row r="774" spans="1:5" ht="40.5">
      <c r="A774" s="127" t="s">
        <v>21887</v>
      </c>
      <c r="B774" s="128" t="s">
        <v>16398</v>
      </c>
      <c r="C774" s="127" t="s">
        <v>112</v>
      </c>
      <c r="D774" s="122">
        <v>83.98</v>
      </c>
      <c r="E774" s="129">
        <f t="shared" si="12"/>
        <v>84.02</v>
      </c>
    </row>
    <row r="775" spans="1:5">
      <c r="A775" s="127" t="s">
        <v>21888</v>
      </c>
      <c r="B775" s="128" t="s">
        <v>16399</v>
      </c>
      <c r="C775" s="127" t="s">
        <v>112</v>
      </c>
      <c r="D775" s="122">
        <v>58.31</v>
      </c>
      <c r="E775" s="129">
        <f t="shared" si="12"/>
        <v>58.34</v>
      </c>
    </row>
    <row r="776" spans="1:5" ht="40.5">
      <c r="A776" s="127" t="s">
        <v>21889</v>
      </c>
      <c r="B776" s="128" t="s">
        <v>16400</v>
      </c>
      <c r="C776" s="127" t="s">
        <v>44</v>
      </c>
      <c r="D776" s="122">
        <v>89.75</v>
      </c>
      <c r="E776" s="129">
        <f t="shared" si="12"/>
        <v>89.79</v>
      </c>
    </row>
    <row r="777" spans="1:5" ht="27">
      <c r="A777" s="127" t="s">
        <v>21890</v>
      </c>
      <c r="B777" s="128" t="s">
        <v>16401</v>
      </c>
      <c r="C777" s="127" t="s">
        <v>44</v>
      </c>
      <c r="D777" s="122">
        <v>141.34</v>
      </c>
      <c r="E777" s="129">
        <f t="shared" si="12"/>
        <v>141.41</v>
      </c>
    </row>
    <row r="778" spans="1:5" ht="40.5">
      <c r="A778" s="127" t="s">
        <v>21891</v>
      </c>
      <c r="B778" s="128" t="s">
        <v>16402</v>
      </c>
      <c r="C778" s="127" t="s">
        <v>44</v>
      </c>
      <c r="D778" s="122">
        <v>61.16</v>
      </c>
      <c r="E778" s="129">
        <f t="shared" si="12"/>
        <v>61.19</v>
      </c>
    </row>
    <row r="779" spans="1:5" ht="27">
      <c r="A779" s="127" t="s">
        <v>21892</v>
      </c>
      <c r="B779" s="128" t="s">
        <v>16403</v>
      </c>
      <c r="C779" s="127" t="s">
        <v>44</v>
      </c>
      <c r="D779" s="122">
        <v>53.7</v>
      </c>
      <c r="E779" s="129">
        <f t="shared" si="12"/>
        <v>53.73</v>
      </c>
    </row>
    <row r="780" spans="1:5" ht="27">
      <c r="A780" s="127" t="s">
        <v>21893</v>
      </c>
      <c r="B780" s="128" t="s">
        <v>16404</v>
      </c>
      <c r="C780" s="127" t="s">
        <v>44</v>
      </c>
      <c r="D780" s="122">
        <v>43.88</v>
      </c>
      <c r="E780" s="129">
        <f t="shared" si="12"/>
        <v>43.9</v>
      </c>
    </row>
    <row r="781" spans="1:5" ht="27">
      <c r="A781" s="127" t="s">
        <v>21894</v>
      </c>
      <c r="B781" s="128" t="s">
        <v>16405</v>
      </c>
      <c r="C781" s="127" t="s">
        <v>44</v>
      </c>
      <c r="D781" s="122">
        <v>63.22</v>
      </c>
      <c r="E781" s="129">
        <f t="shared" si="12"/>
        <v>63.25</v>
      </c>
    </row>
    <row r="782" spans="1:5" ht="40.5">
      <c r="A782" s="127" t="s">
        <v>25120</v>
      </c>
      <c r="B782" s="128" t="s">
        <v>16406</v>
      </c>
      <c r="C782" s="127" t="s">
        <v>112</v>
      </c>
      <c r="D782" s="122">
        <v>60.52</v>
      </c>
      <c r="E782" s="129">
        <f t="shared" si="12"/>
        <v>60.55</v>
      </c>
    </row>
    <row r="783" spans="1:5" ht="40.5">
      <c r="A783" s="127" t="s">
        <v>25121</v>
      </c>
      <c r="B783" s="128" t="s">
        <v>16407</v>
      </c>
      <c r="C783" s="127" t="s">
        <v>112</v>
      </c>
      <c r="D783" s="122">
        <v>61.81</v>
      </c>
      <c r="E783" s="129">
        <f t="shared" si="12"/>
        <v>61.84</v>
      </c>
    </row>
    <row r="784" spans="1:5">
      <c r="A784" s="172" t="s">
        <v>16408</v>
      </c>
      <c r="B784" s="169"/>
      <c r="C784" s="168"/>
      <c r="D784" s="170"/>
      <c r="E784" s="171"/>
    </row>
    <row r="785" spans="1:5" ht="40.5">
      <c r="A785" s="127" t="s">
        <v>21895</v>
      </c>
      <c r="B785" s="128" t="s">
        <v>16409</v>
      </c>
      <c r="C785" s="127" t="s">
        <v>112</v>
      </c>
      <c r="D785" s="122">
        <v>171.28</v>
      </c>
      <c r="E785" s="129">
        <f t="shared" si="12"/>
        <v>171.36</v>
      </c>
    </row>
    <row r="786" spans="1:5" ht="81">
      <c r="A786" s="127" t="s">
        <v>21896</v>
      </c>
      <c r="B786" s="128" t="s">
        <v>16410</v>
      </c>
      <c r="C786" s="127" t="s">
        <v>112</v>
      </c>
      <c r="D786" s="122">
        <v>123.56</v>
      </c>
      <c r="E786" s="129">
        <f t="shared" si="12"/>
        <v>123.62</v>
      </c>
    </row>
    <row r="787" spans="1:5">
      <c r="A787" s="172" t="s">
        <v>16411</v>
      </c>
      <c r="B787" s="169"/>
      <c r="C787" s="168"/>
      <c r="D787" s="170"/>
      <c r="E787" s="171"/>
    </row>
    <row r="788" spans="1:5" ht="40.5">
      <c r="A788" s="127" t="s">
        <v>21897</v>
      </c>
      <c r="B788" s="128" t="s">
        <v>16412</v>
      </c>
      <c r="C788" s="127" t="s">
        <v>112</v>
      </c>
      <c r="D788" s="122">
        <v>27.41</v>
      </c>
      <c r="E788" s="129">
        <f t="shared" si="12"/>
        <v>27.42</v>
      </c>
    </row>
    <row r="789" spans="1:5" ht="40.5">
      <c r="A789" s="127" t="s">
        <v>21898</v>
      </c>
      <c r="B789" s="128" t="s">
        <v>16413</v>
      </c>
      <c r="C789" s="127" t="s">
        <v>112</v>
      </c>
      <c r="D789" s="122">
        <v>31.56</v>
      </c>
      <c r="E789" s="129">
        <f t="shared" si="12"/>
        <v>31.58</v>
      </c>
    </row>
    <row r="790" spans="1:5" ht="40.5">
      <c r="A790" s="127" t="s">
        <v>21899</v>
      </c>
      <c r="B790" s="128" t="s">
        <v>16414</v>
      </c>
      <c r="C790" s="127" t="s">
        <v>112</v>
      </c>
      <c r="D790" s="122">
        <v>48.79</v>
      </c>
      <c r="E790" s="129">
        <f t="shared" si="12"/>
        <v>48.81</v>
      </c>
    </row>
    <row r="791" spans="1:5" ht="40.5">
      <c r="A791" s="127" t="s">
        <v>21900</v>
      </c>
      <c r="B791" s="128" t="s">
        <v>16415</v>
      </c>
      <c r="C791" s="127" t="s">
        <v>112</v>
      </c>
      <c r="D791" s="122">
        <v>46.13</v>
      </c>
      <c r="E791" s="129">
        <f t="shared" si="12"/>
        <v>46.15</v>
      </c>
    </row>
    <row r="792" spans="1:5" ht="40.5">
      <c r="A792" s="127" t="s">
        <v>25122</v>
      </c>
      <c r="B792" s="128" t="s">
        <v>16416</v>
      </c>
      <c r="C792" s="127" t="s">
        <v>112</v>
      </c>
      <c r="D792" s="122">
        <v>101.69</v>
      </c>
      <c r="E792" s="129">
        <f t="shared" si="12"/>
        <v>101.74</v>
      </c>
    </row>
    <row r="793" spans="1:5" ht="54">
      <c r="A793" s="127" t="s">
        <v>25123</v>
      </c>
      <c r="B793" s="128" t="s">
        <v>16417</v>
      </c>
      <c r="C793" s="127" t="s">
        <v>112</v>
      </c>
      <c r="D793" s="122">
        <v>120.81</v>
      </c>
      <c r="E793" s="129">
        <f t="shared" si="12"/>
        <v>120.87</v>
      </c>
    </row>
    <row r="794" spans="1:5" ht="40.5">
      <c r="A794" s="127" t="s">
        <v>21901</v>
      </c>
      <c r="B794" s="128" t="s">
        <v>16418</v>
      </c>
      <c r="C794" s="127" t="s">
        <v>44</v>
      </c>
      <c r="D794" s="122">
        <v>68</v>
      </c>
      <c r="E794" s="129">
        <f t="shared" si="12"/>
        <v>68.03</v>
      </c>
    </row>
    <row r="795" spans="1:5" ht="27">
      <c r="A795" s="127" t="s">
        <v>21902</v>
      </c>
      <c r="B795" s="128" t="s">
        <v>16419</v>
      </c>
      <c r="C795" s="127" t="s">
        <v>44</v>
      </c>
      <c r="D795" s="122">
        <v>43.71</v>
      </c>
      <c r="E795" s="129">
        <f t="shared" si="12"/>
        <v>43.73</v>
      </c>
    </row>
    <row r="796" spans="1:5" ht="27">
      <c r="A796" s="127" t="s">
        <v>21903</v>
      </c>
      <c r="B796" s="128" t="s">
        <v>16420</v>
      </c>
      <c r="C796" s="127" t="s">
        <v>44</v>
      </c>
      <c r="D796" s="122">
        <v>106.42</v>
      </c>
      <c r="E796" s="129">
        <f t="shared" si="12"/>
        <v>106.47</v>
      </c>
    </row>
    <row r="797" spans="1:5" ht="27">
      <c r="A797" s="127" t="s">
        <v>21904</v>
      </c>
      <c r="B797" s="128" t="s">
        <v>16421</v>
      </c>
      <c r="C797" s="127" t="s">
        <v>44</v>
      </c>
      <c r="D797" s="122">
        <v>41.29</v>
      </c>
      <c r="E797" s="129">
        <f t="shared" si="12"/>
        <v>41.31</v>
      </c>
    </row>
    <row r="798" spans="1:5" ht="27">
      <c r="A798" s="127" t="s">
        <v>21905</v>
      </c>
      <c r="B798" s="128" t="s">
        <v>16422</v>
      </c>
      <c r="C798" s="127" t="s">
        <v>44</v>
      </c>
      <c r="D798" s="122">
        <v>40.18</v>
      </c>
      <c r="E798" s="129">
        <f t="shared" si="12"/>
        <v>40.200000000000003</v>
      </c>
    </row>
    <row r="799" spans="1:5" ht="27">
      <c r="A799" s="127" t="s">
        <v>21906</v>
      </c>
      <c r="B799" s="128" t="s">
        <v>16423</v>
      </c>
      <c r="C799" s="127" t="s">
        <v>44</v>
      </c>
      <c r="D799" s="122">
        <v>46.86</v>
      </c>
      <c r="E799" s="129">
        <f t="shared" si="12"/>
        <v>46.88</v>
      </c>
    </row>
    <row r="800" spans="1:5">
      <c r="A800" s="172" t="s">
        <v>16424</v>
      </c>
      <c r="B800" s="169"/>
      <c r="C800" s="168"/>
      <c r="D800" s="170"/>
      <c r="E800" s="171"/>
    </row>
    <row r="801" spans="1:5" ht="40.5">
      <c r="A801" s="127" t="s">
        <v>21907</v>
      </c>
      <c r="B801" s="128" t="s">
        <v>16425</v>
      </c>
      <c r="C801" s="127" t="s">
        <v>112</v>
      </c>
      <c r="D801" s="122">
        <v>81.41</v>
      </c>
      <c r="E801" s="129">
        <f t="shared" si="12"/>
        <v>81.45</v>
      </c>
    </row>
    <row r="802" spans="1:5" ht="27">
      <c r="A802" s="127" t="s">
        <v>21908</v>
      </c>
      <c r="B802" s="128" t="s">
        <v>16426</v>
      </c>
      <c r="C802" s="127" t="s">
        <v>44</v>
      </c>
      <c r="D802" s="122">
        <v>59.93</v>
      </c>
      <c r="E802" s="129">
        <f t="shared" si="12"/>
        <v>59.96</v>
      </c>
    </row>
    <row r="803" spans="1:5">
      <c r="A803" s="172" t="s">
        <v>16427</v>
      </c>
      <c r="B803" s="169"/>
      <c r="C803" s="168"/>
      <c r="D803" s="170"/>
      <c r="E803" s="171"/>
    </row>
    <row r="804" spans="1:5" ht="27">
      <c r="A804" s="127" t="s">
        <v>25124</v>
      </c>
      <c r="B804" s="128" t="s">
        <v>16428</v>
      </c>
      <c r="C804" s="127" t="s">
        <v>112</v>
      </c>
      <c r="D804" s="122">
        <v>142.66</v>
      </c>
      <c r="E804" s="129">
        <f t="shared" si="12"/>
        <v>142.72999999999999</v>
      </c>
    </row>
    <row r="805" spans="1:5" ht="40.5">
      <c r="A805" s="127" t="s">
        <v>25125</v>
      </c>
      <c r="B805" s="128" t="s">
        <v>16429</v>
      </c>
      <c r="C805" s="127" t="s">
        <v>112</v>
      </c>
      <c r="D805" s="122">
        <v>357.08</v>
      </c>
      <c r="E805" s="129">
        <f t="shared" si="12"/>
        <v>357.26</v>
      </c>
    </row>
    <row r="806" spans="1:5" ht="27">
      <c r="A806" s="127" t="s">
        <v>25126</v>
      </c>
      <c r="B806" s="128" t="s">
        <v>16430</v>
      </c>
      <c r="C806" s="127" t="s">
        <v>112</v>
      </c>
      <c r="D806" s="122">
        <v>334.61</v>
      </c>
      <c r="E806" s="129">
        <f t="shared" si="12"/>
        <v>334.78</v>
      </c>
    </row>
    <row r="807" spans="1:5" ht="27">
      <c r="A807" s="127" t="s">
        <v>21909</v>
      </c>
      <c r="B807" s="128" t="s">
        <v>16431</v>
      </c>
      <c r="C807" s="127" t="s">
        <v>112</v>
      </c>
      <c r="D807" s="122">
        <v>46.66</v>
      </c>
      <c r="E807" s="129">
        <f t="shared" si="12"/>
        <v>46.68</v>
      </c>
    </row>
    <row r="808" spans="1:5" ht="81">
      <c r="A808" s="127" t="s">
        <v>21910</v>
      </c>
      <c r="B808" s="128" t="s">
        <v>16432</v>
      </c>
      <c r="C808" s="127" t="s">
        <v>112</v>
      </c>
      <c r="D808" s="122">
        <v>66.28</v>
      </c>
      <c r="E808" s="129">
        <f t="shared" si="12"/>
        <v>66.31</v>
      </c>
    </row>
    <row r="809" spans="1:5" ht="94.5">
      <c r="A809" s="127" t="s">
        <v>21911</v>
      </c>
      <c r="B809" s="128" t="s">
        <v>16433</v>
      </c>
      <c r="C809" s="127" t="s">
        <v>112</v>
      </c>
      <c r="D809" s="122">
        <v>73.959999999999994</v>
      </c>
      <c r="E809" s="129">
        <f t="shared" si="12"/>
        <v>74</v>
      </c>
    </row>
    <row r="810" spans="1:5" ht="27">
      <c r="A810" s="127" t="s">
        <v>21912</v>
      </c>
      <c r="B810" s="128" t="s">
        <v>16434</v>
      </c>
      <c r="C810" s="127" t="s">
        <v>112</v>
      </c>
      <c r="D810" s="122">
        <v>302.58</v>
      </c>
      <c r="E810" s="129">
        <f t="shared" si="12"/>
        <v>302.73</v>
      </c>
    </row>
    <row r="811" spans="1:5" ht="40.5">
      <c r="A811" s="127" t="s">
        <v>21913</v>
      </c>
      <c r="B811" s="128" t="s">
        <v>16435</v>
      </c>
      <c r="C811" s="127" t="s">
        <v>112</v>
      </c>
      <c r="D811" s="122">
        <v>105.26</v>
      </c>
      <c r="E811" s="129">
        <f t="shared" si="12"/>
        <v>105.31</v>
      </c>
    </row>
    <row r="812" spans="1:5" ht="27">
      <c r="A812" s="127" t="s">
        <v>21914</v>
      </c>
      <c r="B812" s="128" t="s">
        <v>16436</v>
      </c>
      <c r="C812" s="127" t="s">
        <v>44</v>
      </c>
      <c r="D812" s="122">
        <v>102.78</v>
      </c>
      <c r="E812" s="129">
        <f t="shared" si="12"/>
        <v>102.83</v>
      </c>
    </row>
    <row r="813" spans="1:5">
      <c r="A813" s="172" t="s">
        <v>16437</v>
      </c>
      <c r="B813" s="169"/>
      <c r="C813" s="168"/>
      <c r="D813" s="170"/>
      <c r="E813" s="171"/>
    </row>
    <row r="814" spans="1:5" ht="27">
      <c r="A814" s="127" t="s">
        <v>25127</v>
      </c>
      <c r="B814" s="128" t="s">
        <v>16438</v>
      </c>
      <c r="C814" s="127" t="s">
        <v>44</v>
      </c>
      <c r="D814" s="122">
        <v>127.28</v>
      </c>
      <c r="E814" s="129">
        <f t="shared" si="12"/>
        <v>127.34</v>
      </c>
    </row>
    <row r="815" spans="1:5" ht="27">
      <c r="A815" s="127" t="s">
        <v>21915</v>
      </c>
      <c r="B815" s="128" t="s">
        <v>16439</v>
      </c>
      <c r="C815" s="127" t="s">
        <v>44</v>
      </c>
      <c r="D815" s="122">
        <v>35.93</v>
      </c>
      <c r="E815" s="129">
        <f t="shared" si="12"/>
        <v>35.950000000000003</v>
      </c>
    </row>
    <row r="816" spans="1:5">
      <c r="A816" s="172" t="s">
        <v>16440</v>
      </c>
      <c r="B816" s="169"/>
      <c r="C816" s="168"/>
      <c r="D816" s="170"/>
      <c r="E816" s="171"/>
    </row>
    <row r="817" spans="1:5" ht="27">
      <c r="A817" s="127" t="s">
        <v>25128</v>
      </c>
      <c r="B817" s="128" t="s">
        <v>16441</v>
      </c>
      <c r="C817" s="127" t="s">
        <v>44</v>
      </c>
      <c r="D817" s="122">
        <v>128.37</v>
      </c>
      <c r="E817" s="129">
        <f t="shared" si="12"/>
        <v>128.43</v>
      </c>
    </row>
    <row r="818" spans="1:5">
      <c r="A818" s="172" t="s">
        <v>16442</v>
      </c>
      <c r="B818" s="169"/>
      <c r="C818" s="168"/>
      <c r="D818" s="170"/>
      <c r="E818" s="171"/>
    </row>
    <row r="819" spans="1:5" ht="27">
      <c r="A819" s="127" t="s">
        <v>21916</v>
      </c>
      <c r="B819" s="128" t="s">
        <v>16443</v>
      </c>
      <c r="C819" s="127" t="s">
        <v>44</v>
      </c>
      <c r="D819" s="122">
        <v>89.88</v>
      </c>
      <c r="E819" s="129">
        <f t="shared" si="12"/>
        <v>89.92</v>
      </c>
    </row>
    <row r="820" spans="1:5" ht="27">
      <c r="A820" s="127" t="s">
        <v>21917</v>
      </c>
      <c r="B820" s="128" t="s">
        <v>16444</v>
      </c>
      <c r="C820" s="127" t="s">
        <v>44</v>
      </c>
      <c r="D820" s="122">
        <v>56.36</v>
      </c>
      <c r="E820" s="129">
        <f t="shared" si="12"/>
        <v>56.39</v>
      </c>
    </row>
    <row r="821" spans="1:5" ht="27">
      <c r="A821" s="127" t="s">
        <v>21918</v>
      </c>
      <c r="B821" s="128" t="s">
        <v>16445</v>
      </c>
      <c r="C821" s="127" t="s">
        <v>44</v>
      </c>
      <c r="D821" s="122">
        <v>120.11</v>
      </c>
      <c r="E821" s="129">
        <f t="shared" si="12"/>
        <v>120.17</v>
      </c>
    </row>
    <row r="822" spans="1:5">
      <c r="A822" s="172" t="s">
        <v>16446</v>
      </c>
      <c r="B822" s="169"/>
      <c r="C822" s="168"/>
      <c r="D822" s="170"/>
      <c r="E822" s="171"/>
    </row>
    <row r="823" spans="1:5" ht="27">
      <c r="A823" s="127" t="s">
        <v>21919</v>
      </c>
      <c r="B823" s="128" t="s">
        <v>16447</v>
      </c>
      <c r="C823" s="127" t="s">
        <v>112</v>
      </c>
      <c r="D823" s="122">
        <v>40.67</v>
      </c>
      <c r="E823" s="129">
        <f t="shared" si="12"/>
        <v>40.69</v>
      </c>
    </row>
    <row r="824" spans="1:5">
      <c r="A824" s="172" t="s">
        <v>16448</v>
      </c>
      <c r="B824" s="169"/>
      <c r="C824" s="168"/>
      <c r="D824" s="170"/>
      <c r="E824" s="171"/>
    </row>
    <row r="825" spans="1:5">
      <c r="A825" s="172" t="s">
        <v>16449</v>
      </c>
      <c r="B825" s="169"/>
      <c r="C825" s="168"/>
      <c r="D825" s="170"/>
      <c r="E825" s="171"/>
    </row>
    <row r="826" spans="1:5" ht="27">
      <c r="A826" s="127" t="s">
        <v>21920</v>
      </c>
      <c r="B826" s="128" t="s">
        <v>16450</v>
      </c>
      <c r="C826" s="127" t="s">
        <v>80</v>
      </c>
      <c r="D826" s="122">
        <v>369.74</v>
      </c>
      <c r="E826" s="129">
        <f t="shared" si="12"/>
        <v>369.92</v>
      </c>
    </row>
    <row r="827" spans="1:5" ht="27">
      <c r="A827" s="127" t="s">
        <v>21921</v>
      </c>
      <c r="B827" s="128" t="s">
        <v>16451</v>
      </c>
      <c r="C827" s="127" t="s">
        <v>80</v>
      </c>
      <c r="D827" s="122">
        <v>339</v>
      </c>
      <c r="E827" s="129">
        <f t="shared" si="12"/>
        <v>339.17</v>
      </c>
    </row>
    <row r="828" spans="1:5">
      <c r="A828" s="127" t="s">
        <v>25129</v>
      </c>
      <c r="B828" s="128" t="s">
        <v>16452</v>
      </c>
      <c r="C828" s="127" t="s">
        <v>112</v>
      </c>
      <c r="D828" s="122">
        <v>315.73</v>
      </c>
      <c r="E828" s="129">
        <f t="shared" si="12"/>
        <v>315.89</v>
      </c>
    </row>
    <row r="829" spans="1:5">
      <c r="A829" s="127" t="s">
        <v>25130</v>
      </c>
      <c r="B829" s="128" t="s">
        <v>16453</v>
      </c>
      <c r="C829" s="127" t="s">
        <v>112</v>
      </c>
      <c r="D829" s="122">
        <v>148.19999999999999</v>
      </c>
      <c r="E829" s="129">
        <f t="shared" si="12"/>
        <v>148.27000000000001</v>
      </c>
    </row>
    <row r="830" spans="1:5" ht="54">
      <c r="A830" s="127" t="s">
        <v>21922</v>
      </c>
      <c r="B830" s="128" t="s">
        <v>16454</v>
      </c>
      <c r="C830" s="127" t="s">
        <v>112</v>
      </c>
      <c r="D830" s="122">
        <v>22.9</v>
      </c>
      <c r="E830" s="129">
        <f t="shared" si="12"/>
        <v>22.91</v>
      </c>
    </row>
    <row r="831" spans="1:5" ht="54">
      <c r="A831" s="127" t="s">
        <v>21923</v>
      </c>
      <c r="B831" s="128" t="s">
        <v>16455</v>
      </c>
      <c r="C831" s="127" t="s">
        <v>112</v>
      </c>
      <c r="D831" s="122">
        <v>23.01</v>
      </c>
      <c r="E831" s="129">
        <f t="shared" si="12"/>
        <v>23.02</v>
      </c>
    </row>
    <row r="832" spans="1:5" ht="54">
      <c r="A832" s="127" t="s">
        <v>21924</v>
      </c>
      <c r="B832" s="128" t="s">
        <v>16456</v>
      </c>
      <c r="C832" s="127" t="s">
        <v>112</v>
      </c>
      <c r="D832" s="122">
        <v>20.68</v>
      </c>
      <c r="E832" s="129">
        <f t="shared" si="12"/>
        <v>20.69</v>
      </c>
    </row>
    <row r="833" spans="1:5" ht="54">
      <c r="A833" s="127" t="s">
        <v>21925</v>
      </c>
      <c r="B833" s="128" t="s">
        <v>16457</v>
      </c>
      <c r="C833" s="127" t="s">
        <v>112</v>
      </c>
      <c r="D833" s="122">
        <v>51.56</v>
      </c>
      <c r="E833" s="129">
        <f t="shared" si="12"/>
        <v>51.59</v>
      </c>
    </row>
    <row r="834" spans="1:5">
      <c r="A834" s="127" t="s">
        <v>25131</v>
      </c>
      <c r="B834" s="128" t="s">
        <v>16458</v>
      </c>
      <c r="C834" s="127" t="s">
        <v>112</v>
      </c>
      <c r="D834" s="122">
        <v>23.46</v>
      </c>
      <c r="E834" s="129">
        <f t="shared" ref="E834:E896" si="13">ROUND((D834/(1+$J$1))*(1+$L$1),2)</f>
        <v>23.47</v>
      </c>
    </row>
    <row r="835" spans="1:5">
      <c r="A835" s="172" t="s">
        <v>16459</v>
      </c>
      <c r="B835" s="169"/>
      <c r="C835" s="168"/>
      <c r="D835" s="170"/>
      <c r="E835" s="171"/>
    </row>
    <row r="836" spans="1:5">
      <c r="A836" s="172" t="s">
        <v>16460</v>
      </c>
      <c r="B836" s="169"/>
      <c r="C836" s="168"/>
      <c r="D836" s="170"/>
      <c r="E836" s="171"/>
    </row>
    <row r="837" spans="1:5" ht="27">
      <c r="A837" s="127" t="s">
        <v>21926</v>
      </c>
      <c r="B837" s="128" t="s">
        <v>16461</v>
      </c>
      <c r="C837" s="127" t="s">
        <v>112</v>
      </c>
      <c r="D837" s="122">
        <v>80</v>
      </c>
      <c r="E837" s="129">
        <f t="shared" si="13"/>
        <v>80.040000000000006</v>
      </c>
    </row>
    <row r="838" spans="1:5" ht="27">
      <c r="A838" s="127" t="s">
        <v>21927</v>
      </c>
      <c r="B838" s="128" t="s">
        <v>16462</v>
      </c>
      <c r="C838" s="127" t="s">
        <v>112</v>
      </c>
      <c r="D838" s="122">
        <v>33.01</v>
      </c>
      <c r="E838" s="129">
        <f t="shared" si="13"/>
        <v>33.03</v>
      </c>
    </row>
    <row r="839" spans="1:5" ht="54">
      <c r="A839" s="127" t="s">
        <v>21928</v>
      </c>
      <c r="B839" s="128" t="s">
        <v>16463</v>
      </c>
      <c r="C839" s="127" t="s">
        <v>112</v>
      </c>
      <c r="D839" s="122">
        <v>38.270000000000003</v>
      </c>
      <c r="E839" s="129">
        <f t="shared" si="13"/>
        <v>38.29</v>
      </c>
    </row>
    <row r="840" spans="1:5" ht="27">
      <c r="A840" s="127" t="s">
        <v>21929</v>
      </c>
      <c r="B840" s="128" t="s">
        <v>16464</v>
      </c>
      <c r="C840" s="127" t="s">
        <v>112</v>
      </c>
      <c r="D840" s="122">
        <v>156.94</v>
      </c>
      <c r="E840" s="129">
        <f t="shared" si="13"/>
        <v>157.02000000000001</v>
      </c>
    </row>
    <row r="841" spans="1:5" ht="67.5">
      <c r="A841" s="127" t="s">
        <v>26097</v>
      </c>
      <c r="B841" s="128" t="s">
        <v>16465</v>
      </c>
      <c r="C841" s="127" t="s">
        <v>112</v>
      </c>
      <c r="D841" s="122">
        <v>92.94</v>
      </c>
      <c r="E841" s="129">
        <f t="shared" si="13"/>
        <v>92.99</v>
      </c>
    </row>
    <row r="842" spans="1:5" ht="54">
      <c r="A842" s="127" t="s">
        <v>21930</v>
      </c>
      <c r="B842" s="128" t="s">
        <v>16466</v>
      </c>
      <c r="C842" s="127" t="s">
        <v>112</v>
      </c>
      <c r="D842" s="122">
        <v>199.82</v>
      </c>
      <c r="E842" s="129">
        <f t="shared" si="13"/>
        <v>199.92</v>
      </c>
    </row>
    <row r="843" spans="1:5" ht="54">
      <c r="A843" s="127" t="s">
        <v>21931</v>
      </c>
      <c r="B843" s="128" t="s">
        <v>16467</v>
      </c>
      <c r="C843" s="127" t="s">
        <v>112</v>
      </c>
      <c r="D843" s="122">
        <v>119.56</v>
      </c>
      <c r="E843" s="129">
        <f t="shared" si="13"/>
        <v>119.62</v>
      </c>
    </row>
    <row r="844" spans="1:5" ht="54">
      <c r="A844" s="127" t="s">
        <v>21932</v>
      </c>
      <c r="B844" s="128" t="s">
        <v>16468</v>
      </c>
      <c r="C844" s="127" t="s">
        <v>112</v>
      </c>
      <c r="D844" s="122">
        <v>100.89</v>
      </c>
      <c r="E844" s="129">
        <f t="shared" si="13"/>
        <v>100.94</v>
      </c>
    </row>
    <row r="845" spans="1:5" ht="81">
      <c r="A845" s="127" t="s">
        <v>21933</v>
      </c>
      <c r="B845" s="128" t="s">
        <v>16469</v>
      </c>
      <c r="C845" s="127" t="s">
        <v>112</v>
      </c>
      <c r="D845" s="122">
        <v>65.13</v>
      </c>
      <c r="E845" s="129">
        <f t="shared" si="13"/>
        <v>65.16</v>
      </c>
    </row>
    <row r="846" spans="1:5" ht="40.5">
      <c r="A846" s="127" t="s">
        <v>25132</v>
      </c>
      <c r="B846" s="128" t="s">
        <v>16470</v>
      </c>
      <c r="C846" s="127" t="s">
        <v>112</v>
      </c>
      <c r="D846" s="122">
        <v>77.319999999999993</v>
      </c>
      <c r="E846" s="129">
        <f t="shared" si="13"/>
        <v>77.36</v>
      </c>
    </row>
    <row r="847" spans="1:5" ht="27">
      <c r="A847" s="127" t="s">
        <v>21934</v>
      </c>
      <c r="B847" s="128" t="s">
        <v>16471</v>
      </c>
      <c r="C847" s="127" t="s">
        <v>112</v>
      </c>
      <c r="D847" s="122">
        <v>67.3</v>
      </c>
      <c r="E847" s="129">
        <f t="shared" si="13"/>
        <v>67.33</v>
      </c>
    </row>
    <row r="848" spans="1:5" ht="40.5">
      <c r="A848" s="127" t="s">
        <v>25133</v>
      </c>
      <c r="B848" s="128" t="s">
        <v>16472</v>
      </c>
      <c r="C848" s="127" t="s">
        <v>112</v>
      </c>
      <c r="D848" s="122">
        <v>65.010000000000005</v>
      </c>
      <c r="E848" s="129">
        <f t="shared" si="13"/>
        <v>65.040000000000006</v>
      </c>
    </row>
    <row r="849" spans="1:5" ht="40.5">
      <c r="A849" s="127" t="s">
        <v>21935</v>
      </c>
      <c r="B849" s="128" t="s">
        <v>16473</v>
      </c>
      <c r="C849" s="127" t="s">
        <v>112</v>
      </c>
      <c r="D849" s="122">
        <v>94.83</v>
      </c>
      <c r="E849" s="129">
        <f t="shared" si="13"/>
        <v>94.88</v>
      </c>
    </row>
    <row r="850" spans="1:5" ht="40.5">
      <c r="A850" s="127" t="s">
        <v>21936</v>
      </c>
      <c r="B850" s="128" t="s">
        <v>16474</v>
      </c>
      <c r="C850" s="127" t="s">
        <v>112</v>
      </c>
      <c r="D850" s="122">
        <v>127.36</v>
      </c>
      <c r="E850" s="129">
        <f t="shared" si="13"/>
        <v>127.42</v>
      </c>
    </row>
    <row r="851" spans="1:5" ht="40.5">
      <c r="A851" s="127" t="s">
        <v>21937</v>
      </c>
      <c r="B851" s="128" t="s">
        <v>16475</v>
      </c>
      <c r="C851" s="127" t="s">
        <v>112</v>
      </c>
      <c r="D851" s="122">
        <v>186.43</v>
      </c>
      <c r="E851" s="129">
        <f t="shared" si="13"/>
        <v>186.52</v>
      </c>
    </row>
    <row r="852" spans="1:5" ht="54">
      <c r="A852" s="127" t="s">
        <v>21938</v>
      </c>
      <c r="B852" s="128" t="s">
        <v>16476</v>
      </c>
      <c r="C852" s="127" t="s">
        <v>112</v>
      </c>
      <c r="D852" s="122">
        <v>99.8</v>
      </c>
      <c r="E852" s="129">
        <f t="shared" si="13"/>
        <v>99.85</v>
      </c>
    </row>
    <row r="853" spans="1:5" ht="54">
      <c r="A853" s="127" t="s">
        <v>25134</v>
      </c>
      <c r="B853" s="128" t="s">
        <v>16477</v>
      </c>
      <c r="C853" s="127" t="s">
        <v>112</v>
      </c>
      <c r="D853" s="122">
        <v>81.95</v>
      </c>
      <c r="E853" s="129">
        <f t="shared" si="13"/>
        <v>81.99</v>
      </c>
    </row>
    <row r="854" spans="1:5" ht="40.5">
      <c r="A854" s="127" t="s">
        <v>21939</v>
      </c>
      <c r="B854" s="128" t="s">
        <v>16478</v>
      </c>
      <c r="C854" s="127" t="s">
        <v>112</v>
      </c>
      <c r="D854" s="122">
        <v>7.71</v>
      </c>
      <c r="E854" s="129">
        <f t="shared" si="13"/>
        <v>7.71</v>
      </c>
    </row>
    <row r="855" spans="1:5" ht="40.5">
      <c r="A855" s="127" t="s">
        <v>26098</v>
      </c>
      <c r="B855" s="128" t="s">
        <v>16479</v>
      </c>
      <c r="C855" s="127" t="s">
        <v>112</v>
      </c>
      <c r="D855" s="122">
        <v>100.07</v>
      </c>
      <c r="E855" s="129">
        <f t="shared" si="13"/>
        <v>100.12</v>
      </c>
    </row>
    <row r="856" spans="1:5" ht="40.5">
      <c r="A856" s="127" t="s">
        <v>21940</v>
      </c>
      <c r="B856" s="128" t="s">
        <v>16480</v>
      </c>
      <c r="C856" s="127" t="s">
        <v>112</v>
      </c>
      <c r="D856" s="122">
        <v>27.94</v>
      </c>
      <c r="E856" s="129">
        <f t="shared" si="13"/>
        <v>27.95</v>
      </c>
    </row>
    <row r="857" spans="1:5" ht="54">
      <c r="A857" s="127" t="s">
        <v>21941</v>
      </c>
      <c r="B857" s="128" t="s">
        <v>16481</v>
      </c>
      <c r="C857" s="127" t="s">
        <v>44</v>
      </c>
      <c r="D857" s="122">
        <v>17.600000000000001</v>
      </c>
      <c r="E857" s="129">
        <f t="shared" si="13"/>
        <v>17.61</v>
      </c>
    </row>
    <row r="858" spans="1:5">
      <c r="A858" s="172" t="s">
        <v>16482</v>
      </c>
      <c r="B858" s="169"/>
      <c r="C858" s="168"/>
      <c r="D858" s="170"/>
      <c r="E858" s="171"/>
    </row>
    <row r="859" spans="1:5">
      <c r="A859" s="172" t="s">
        <v>16483</v>
      </c>
      <c r="B859" s="169"/>
      <c r="C859" s="168"/>
      <c r="D859" s="170"/>
      <c r="E859" s="171"/>
    </row>
    <row r="860" spans="1:5" ht="40.5">
      <c r="A860" s="127" t="s">
        <v>25135</v>
      </c>
      <c r="B860" s="128" t="s">
        <v>16484</v>
      </c>
      <c r="C860" s="127" t="s">
        <v>112</v>
      </c>
      <c r="D860" s="122">
        <v>65.3</v>
      </c>
      <c r="E860" s="129">
        <f t="shared" si="13"/>
        <v>65.33</v>
      </c>
    </row>
    <row r="861" spans="1:5" ht="27">
      <c r="A861" s="127" t="s">
        <v>21942</v>
      </c>
      <c r="B861" s="128" t="s">
        <v>16485</v>
      </c>
      <c r="C861" s="127" t="s">
        <v>112</v>
      </c>
      <c r="D861" s="122">
        <v>52.91</v>
      </c>
      <c r="E861" s="129">
        <f t="shared" si="13"/>
        <v>52.94</v>
      </c>
    </row>
    <row r="862" spans="1:5" ht="27">
      <c r="A862" s="127" t="s">
        <v>21943</v>
      </c>
      <c r="B862" s="128" t="s">
        <v>16486</v>
      </c>
      <c r="C862" s="127" t="s">
        <v>112</v>
      </c>
      <c r="D862" s="122">
        <v>19.3</v>
      </c>
      <c r="E862" s="129">
        <f t="shared" si="13"/>
        <v>19.309999999999999</v>
      </c>
    </row>
    <row r="863" spans="1:5" ht="27">
      <c r="A863" s="127" t="s">
        <v>21944</v>
      </c>
      <c r="B863" s="128" t="s">
        <v>16487</v>
      </c>
      <c r="C863" s="127" t="s">
        <v>112</v>
      </c>
      <c r="D863" s="122">
        <v>17.57</v>
      </c>
      <c r="E863" s="129">
        <f t="shared" si="13"/>
        <v>17.579999999999998</v>
      </c>
    </row>
    <row r="864" spans="1:5" ht="27">
      <c r="A864" s="127" t="s">
        <v>21945</v>
      </c>
      <c r="B864" s="128" t="s">
        <v>16488</v>
      </c>
      <c r="C864" s="127" t="s">
        <v>112</v>
      </c>
      <c r="D864" s="122">
        <v>22.81</v>
      </c>
      <c r="E864" s="129">
        <f t="shared" si="13"/>
        <v>22.82</v>
      </c>
    </row>
    <row r="865" spans="1:5">
      <c r="A865" s="172" t="s">
        <v>16489</v>
      </c>
      <c r="B865" s="169"/>
      <c r="C865" s="168"/>
      <c r="D865" s="170"/>
      <c r="E865" s="171"/>
    </row>
    <row r="866" spans="1:5">
      <c r="A866" s="172" t="s">
        <v>15846</v>
      </c>
      <c r="B866" s="169"/>
      <c r="C866" s="168"/>
      <c r="D866" s="170"/>
      <c r="E866" s="171"/>
    </row>
    <row r="867" spans="1:5">
      <c r="A867" s="172" t="s">
        <v>16490</v>
      </c>
      <c r="B867" s="169"/>
      <c r="C867" s="168"/>
      <c r="D867" s="170"/>
      <c r="E867" s="171"/>
    </row>
    <row r="868" spans="1:5">
      <c r="A868" s="172" t="s">
        <v>16491</v>
      </c>
      <c r="B868" s="169"/>
      <c r="C868" s="168"/>
      <c r="D868" s="170"/>
      <c r="E868" s="171"/>
    </row>
    <row r="869" spans="1:5" ht="27">
      <c r="A869" s="127" t="s">
        <v>25136</v>
      </c>
      <c r="B869" s="128" t="s">
        <v>16492</v>
      </c>
      <c r="C869" s="127" t="s">
        <v>80</v>
      </c>
      <c r="D869" s="122">
        <v>22.74</v>
      </c>
      <c r="E869" s="129">
        <f t="shared" si="13"/>
        <v>22.75</v>
      </c>
    </row>
    <row r="870" spans="1:5" ht="27">
      <c r="A870" s="127" t="s">
        <v>25137</v>
      </c>
      <c r="B870" s="128" t="s">
        <v>16493</v>
      </c>
      <c r="C870" s="127" t="s">
        <v>80</v>
      </c>
      <c r="D870" s="122">
        <v>30.12</v>
      </c>
      <c r="E870" s="129">
        <f t="shared" si="13"/>
        <v>30.13</v>
      </c>
    </row>
    <row r="871" spans="1:5" ht="27">
      <c r="A871" s="127" t="s">
        <v>25138</v>
      </c>
      <c r="B871" s="128" t="s">
        <v>16494</v>
      </c>
      <c r="C871" s="127" t="s">
        <v>112</v>
      </c>
      <c r="D871" s="122">
        <v>6.13</v>
      </c>
      <c r="E871" s="129">
        <f t="shared" si="13"/>
        <v>6.13</v>
      </c>
    </row>
    <row r="872" spans="1:5" ht="27">
      <c r="A872" s="127" t="s">
        <v>25139</v>
      </c>
      <c r="B872" s="128" t="s">
        <v>16495</v>
      </c>
      <c r="C872" s="127" t="s">
        <v>112</v>
      </c>
      <c r="D872" s="122">
        <v>7.36</v>
      </c>
      <c r="E872" s="129">
        <f t="shared" si="13"/>
        <v>7.36</v>
      </c>
    </row>
    <row r="873" spans="1:5" ht="54">
      <c r="A873" s="127" t="s">
        <v>21946</v>
      </c>
      <c r="B873" s="128" t="s">
        <v>16496</v>
      </c>
      <c r="C873" s="127" t="s">
        <v>112</v>
      </c>
      <c r="D873" s="122">
        <v>49.87</v>
      </c>
      <c r="E873" s="129">
        <f t="shared" si="13"/>
        <v>49.89</v>
      </c>
    </row>
    <row r="874" spans="1:5" ht="27">
      <c r="A874" s="127" t="s">
        <v>21947</v>
      </c>
      <c r="B874" s="128" t="s">
        <v>16497</v>
      </c>
      <c r="C874" s="127" t="s">
        <v>44</v>
      </c>
      <c r="D874" s="122">
        <v>72.17</v>
      </c>
      <c r="E874" s="129">
        <f t="shared" si="13"/>
        <v>72.209999999999994</v>
      </c>
    </row>
    <row r="875" spans="1:5" ht="40.5">
      <c r="A875" s="127" t="s">
        <v>26099</v>
      </c>
      <c r="B875" s="128" t="s">
        <v>16498</v>
      </c>
      <c r="C875" s="127" t="s">
        <v>44</v>
      </c>
      <c r="D875" s="122">
        <v>1135.4000000000001</v>
      </c>
      <c r="E875" s="129">
        <f t="shared" si="13"/>
        <v>1135.96</v>
      </c>
    </row>
    <row r="876" spans="1:5" ht="27">
      <c r="A876" s="127" t="s">
        <v>25140</v>
      </c>
      <c r="B876" s="128" t="s">
        <v>16499</v>
      </c>
      <c r="C876" s="127" t="s">
        <v>112</v>
      </c>
      <c r="D876" s="122">
        <v>16.579999999999998</v>
      </c>
      <c r="E876" s="129">
        <f t="shared" si="13"/>
        <v>16.59</v>
      </c>
    </row>
    <row r="877" spans="1:5" ht="54">
      <c r="A877" s="127" t="s">
        <v>25141</v>
      </c>
      <c r="B877" s="128" t="s">
        <v>16500</v>
      </c>
      <c r="C877" s="127" t="s">
        <v>44</v>
      </c>
      <c r="D877" s="122">
        <v>208.3</v>
      </c>
      <c r="E877" s="129">
        <f t="shared" si="13"/>
        <v>208.4</v>
      </c>
    </row>
    <row r="878" spans="1:5" ht="40.5">
      <c r="A878" s="127" t="s">
        <v>25142</v>
      </c>
      <c r="B878" s="128" t="s">
        <v>16501</v>
      </c>
      <c r="C878" s="127" t="s">
        <v>112</v>
      </c>
      <c r="D878" s="122">
        <v>2.13</v>
      </c>
      <c r="E878" s="129">
        <f t="shared" si="13"/>
        <v>2.13</v>
      </c>
    </row>
    <row r="879" spans="1:5" ht="27">
      <c r="A879" s="127" t="s">
        <v>25143</v>
      </c>
      <c r="B879" s="128" t="s">
        <v>16502</v>
      </c>
      <c r="C879" s="127" t="s">
        <v>112</v>
      </c>
      <c r="D879" s="122">
        <v>1.07</v>
      </c>
      <c r="E879" s="129">
        <f t="shared" si="13"/>
        <v>1.07</v>
      </c>
    </row>
    <row r="880" spans="1:5" ht="54">
      <c r="A880" s="127" t="s">
        <v>25144</v>
      </c>
      <c r="B880" s="128" t="s">
        <v>16503</v>
      </c>
      <c r="C880" s="127" t="s">
        <v>112</v>
      </c>
      <c r="D880" s="122">
        <v>108.93</v>
      </c>
      <c r="E880" s="129">
        <f t="shared" si="13"/>
        <v>108.98</v>
      </c>
    </row>
    <row r="881" spans="1:5" ht="27">
      <c r="A881" s="127" t="s">
        <v>25145</v>
      </c>
      <c r="B881" s="128" t="s">
        <v>16504</v>
      </c>
      <c r="C881" s="127" t="s">
        <v>112</v>
      </c>
      <c r="D881" s="122">
        <v>20.309999999999999</v>
      </c>
      <c r="E881" s="129">
        <f t="shared" si="13"/>
        <v>20.32</v>
      </c>
    </row>
    <row r="882" spans="1:5" ht="40.5">
      <c r="A882" s="127" t="s">
        <v>21948</v>
      </c>
      <c r="B882" s="128" t="s">
        <v>16505</v>
      </c>
      <c r="C882" s="127" t="s">
        <v>44</v>
      </c>
      <c r="D882" s="122">
        <v>457</v>
      </c>
      <c r="E882" s="129">
        <f t="shared" si="13"/>
        <v>457.23</v>
      </c>
    </row>
    <row r="883" spans="1:5">
      <c r="A883" s="172" t="s">
        <v>16506</v>
      </c>
      <c r="B883" s="169"/>
      <c r="C883" s="168"/>
      <c r="D883" s="170"/>
      <c r="E883" s="171"/>
    </row>
    <row r="884" spans="1:5" ht="81">
      <c r="A884" s="127" t="s">
        <v>21949</v>
      </c>
      <c r="B884" s="128" t="s">
        <v>16507</v>
      </c>
      <c r="C884" s="127" t="s">
        <v>15737</v>
      </c>
      <c r="D884" s="122">
        <v>5</v>
      </c>
      <c r="E884" s="129">
        <f t="shared" si="13"/>
        <v>5</v>
      </c>
    </row>
    <row r="885" spans="1:5" ht="81">
      <c r="A885" s="127" t="s">
        <v>25146</v>
      </c>
      <c r="B885" s="128" t="s">
        <v>16508</v>
      </c>
      <c r="C885" s="127" t="s">
        <v>15737</v>
      </c>
      <c r="D885" s="122">
        <v>6</v>
      </c>
      <c r="E885" s="129">
        <f t="shared" si="13"/>
        <v>6</v>
      </c>
    </row>
    <row r="886" spans="1:5" ht="27">
      <c r="A886" s="127" t="s">
        <v>21950</v>
      </c>
      <c r="B886" s="128" t="s">
        <v>16509</v>
      </c>
      <c r="C886" s="127" t="s">
        <v>15685</v>
      </c>
      <c r="D886" s="122">
        <v>47</v>
      </c>
      <c r="E886" s="129">
        <f t="shared" si="13"/>
        <v>47.02</v>
      </c>
    </row>
    <row r="887" spans="1:5" ht="27">
      <c r="A887" s="127" t="s">
        <v>21951</v>
      </c>
      <c r="B887" s="128" t="s">
        <v>16510</v>
      </c>
      <c r="C887" s="127" t="s">
        <v>15685</v>
      </c>
      <c r="D887" s="122">
        <v>238</v>
      </c>
      <c r="E887" s="129">
        <f t="shared" si="13"/>
        <v>238.12</v>
      </c>
    </row>
    <row r="888" spans="1:5" ht="27">
      <c r="A888" s="127" t="s">
        <v>21952</v>
      </c>
      <c r="B888" s="128" t="s">
        <v>16511</v>
      </c>
      <c r="C888" s="127" t="s">
        <v>15685</v>
      </c>
      <c r="D888" s="122">
        <v>296.5</v>
      </c>
      <c r="E888" s="129">
        <f t="shared" si="13"/>
        <v>296.64999999999998</v>
      </c>
    </row>
    <row r="889" spans="1:5" ht="27">
      <c r="A889" s="127" t="s">
        <v>21953</v>
      </c>
      <c r="B889" s="128" t="s">
        <v>16512</v>
      </c>
      <c r="C889" s="127" t="s">
        <v>15685</v>
      </c>
      <c r="D889" s="122">
        <v>646.5</v>
      </c>
      <c r="E889" s="129">
        <f t="shared" si="13"/>
        <v>646.82000000000005</v>
      </c>
    </row>
    <row r="890" spans="1:5" ht="54">
      <c r="A890" s="127" t="s">
        <v>21954</v>
      </c>
      <c r="B890" s="128" t="s">
        <v>16513</v>
      </c>
      <c r="C890" s="127" t="s">
        <v>15685</v>
      </c>
      <c r="D890" s="122">
        <v>201</v>
      </c>
      <c r="E890" s="129">
        <f t="shared" si="13"/>
        <v>201.1</v>
      </c>
    </row>
    <row r="891" spans="1:5" ht="54">
      <c r="A891" s="127" t="s">
        <v>25147</v>
      </c>
      <c r="B891" s="128" t="s">
        <v>16514</v>
      </c>
      <c r="C891" s="127" t="s">
        <v>15685</v>
      </c>
      <c r="D891" s="122">
        <v>1786.12</v>
      </c>
      <c r="E891" s="129">
        <f t="shared" si="13"/>
        <v>1787.01</v>
      </c>
    </row>
    <row r="892" spans="1:5" ht="67.5">
      <c r="A892" s="127" t="s">
        <v>25148</v>
      </c>
      <c r="B892" s="128" t="s">
        <v>16515</v>
      </c>
      <c r="C892" s="127" t="s">
        <v>15685</v>
      </c>
      <c r="D892" s="122">
        <v>2311.7199999999998</v>
      </c>
      <c r="E892" s="129">
        <f t="shared" si="13"/>
        <v>2312.87</v>
      </c>
    </row>
    <row r="893" spans="1:5" ht="54">
      <c r="A893" s="127" t="s">
        <v>21955</v>
      </c>
      <c r="B893" s="128" t="s">
        <v>16516</v>
      </c>
      <c r="C893" s="127" t="s">
        <v>15685</v>
      </c>
      <c r="D893" s="122">
        <v>936.46</v>
      </c>
      <c r="E893" s="129">
        <f t="shared" si="13"/>
        <v>936.92</v>
      </c>
    </row>
    <row r="894" spans="1:5" ht="67.5">
      <c r="A894" s="127" t="s">
        <v>21956</v>
      </c>
      <c r="B894" s="128" t="s">
        <v>16517</v>
      </c>
      <c r="C894" s="127" t="s">
        <v>15685</v>
      </c>
      <c r="D894" s="122">
        <v>77.180000000000007</v>
      </c>
      <c r="E894" s="129">
        <f t="shared" si="13"/>
        <v>77.22</v>
      </c>
    </row>
    <row r="895" spans="1:5" ht="54">
      <c r="A895" s="127" t="s">
        <v>21957</v>
      </c>
      <c r="B895" s="128" t="s">
        <v>16518</v>
      </c>
      <c r="C895" s="127" t="s">
        <v>15685</v>
      </c>
      <c r="D895" s="122">
        <v>300</v>
      </c>
      <c r="E895" s="129">
        <f t="shared" si="13"/>
        <v>300.14999999999998</v>
      </c>
    </row>
    <row r="896" spans="1:5" ht="40.5">
      <c r="A896" s="127" t="s">
        <v>25149</v>
      </c>
      <c r="B896" s="128" t="s">
        <v>16519</v>
      </c>
      <c r="C896" s="127" t="s">
        <v>44</v>
      </c>
      <c r="D896" s="122">
        <v>212.1</v>
      </c>
      <c r="E896" s="129">
        <f t="shared" si="13"/>
        <v>212.21</v>
      </c>
    </row>
    <row r="897" spans="1:5">
      <c r="A897" s="172" t="s">
        <v>16520</v>
      </c>
      <c r="B897" s="169"/>
      <c r="C897" s="168"/>
      <c r="D897" s="170"/>
      <c r="E897" s="171"/>
    </row>
    <row r="898" spans="1:5">
      <c r="A898" s="127" t="s">
        <v>21958</v>
      </c>
      <c r="B898" s="128" t="s">
        <v>16521</v>
      </c>
      <c r="C898" s="127" t="s">
        <v>42</v>
      </c>
      <c r="D898" s="122">
        <v>13.2</v>
      </c>
      <c r="E898" s="129">
        <f t="shared" ref="E898:E961" si="14">ROUND((D898/(1+$J$1))*(1+$L$1),2)</f>
        <v>13.21</v>
      </c>
    </row>
    <row r="899" spans="1:5" ht="27">
      <c r="A899" s="127" t="s">
        <v>21959</v>
      </c>
      <c r="B899" s="128" t="s">
        <v>16522</v>
      </c>
      <c r="C899" s="127" t="s">
        <v>112</v>
      </c>
      <c r="D899" s="122">
        <v>6.2</v>
      </c>
      <c r="E899" s="129">
        <f t="shared" si="14"/>
        <v>6.2</v>
      </c>
    </row>
    <row r="900" spans="1:5" ht="27">
      <c r="A900" s="127" t="s">
        <v>21960</v>
      </c>
      <c r="B900" s="128" t="s">
        <v>16523</v>
      </c>
      <c r="C900" s="127" t="s">
        <v>44</v>
      </c>
      <c r="D900" s="122">
        <v>30.17</v>
      </c>
      <c r="E900" s="129">
        <f t="shared" si="14"/>
        <v>30.18</v>
      </c>
    </row>
    <row r="901" spans="1:5">
      <c r="A901" s="127" t="s">
        <v>21961</v>
      </c>
      <c r="B901" s="128" t="s">
        <v>16524</v>
      </c>
      <c r="C901" s="127" t="s">
        <v>112</v>
      </c>
      <c r="D901" s="122">
        <v>49.08</v>
      </c>
      <c r="E901" s="129">
        <f t="shared" si="14"/>
        <v>49.1</v>
      </c>
    </row>
    <row r="902" spans="1:5" ht="27">
      <c r="A902" s="127" t="s">
        <v>21962</v>
      </c>
      <c r="B902" s="128" t="s">
        <v>16525</v>
      </c>
      <c r="C902" s="127" t="s">
        <v>112</v>
      </c>
      <c r="D902" s="122">
        <v>2.4900000000000002</v>
      </c>
      <c r="E902" s="129">
        <f t="shared" si="14"/>
        <v>2.4900000000000002</v>
      </c>
    </row>
    <row r="903" spans="1:5">
      <c r="A903" s="127" t="s">
        <v>21963</v>
      </c>
      <c r="B903" s="128" t="s">
        <v>16526</v>
      </c>
      <c r="C903" s="127" t="s">
        <v>112</v>
      </c>
      <c r="D903" s="122">
        <v>0.52</v>
      </c>
      <c r="E903" s="129">
        <f t="shared" si="14"/>
        <v>0.52</v>
      </c>
    </row>
    <row r="904" spans="1:5">
      <c r="A904" s="172" t="s">
        <v>16527</v>
      </c>
      <c r="B904" s="169"/>
      <c r="C904" s="168"/>
      <c r="D904" s="170"/>
      <c r="E904" s="171"/>
    </row>
    <row r="905" spans="1:5" ht="67.5">
      <c r="A905" s="127" t="s">
        <v>21964</v>
      </c>
      <c r="B905" s="128" t="s">
        <v>16528</v>
      </c>
      <c r="C905" s="127" t="s">
        <v>86</v>
      </c>
      <c r="D905" s="122">
        <v>496.38</v>
      </c>
      <c r="E905" s="129">
        <f t="shared" si="14"/>
        <v>496.63</v>
      </c>
    </row>
    <row r="906" spans="1:5">
      <c r="A906" s="172" t="s">
        <v>16529</v>
      </c>
      <c r="B906" s="169"/>
      <c r="C906" s="168"/>
      <c r="D906" s="170"/>
      <c r="E906" s="171"/>
    </row>
    <row r="907" spans="1:5">
      <c r="A907" s="172" t="s">
        <v>16530</v>
      </c>
      <c r="B907" s="169"/>
      <c r="C907" s="168"/>
      <c r="D907" s="170"/>
      <c r="E907" s="171"/>
    </row>
    <row r="908" spans="1:5">
      <c r="A908" s="127" t="s">
        <v>21965</v>
      </c>
      <c r="B908" s="128" t="s">
        <v>16531</v>
      </c>
      <c r="C908" s="127" t="s">
        <v>112</v>
      </c>
      <c r="D908" s="122">
        <v>102.86</v>
      </c>
      <c r="E908" s="129">
        <f t="shared" si="14"/>
        <v>102.91</v>
      </c>
    </row>
    <row r="909" spans="1:5">
      <c r="A909" s="172" t="s">
        <v>16532</v>
      </c>
      <c r="B909" s="169"/>
      <c r="C909" s="168"/>
      <c r="D909" s="170"/>
      <c r="E909" s="171"/>
    </row>
    <row r="910" spans="1:5">
      <c r="A910" s="172" t="s">
        <v>15846</v>
      </c>
      <c r="B910" s="169"/>
      <c r="C910" s="168"/>
      <c r="D910" s="170"/>
      <c r="E910" s="171"/>
    </row>
    <row r="911" spans="1:5">
      <c r="A911" s="172" t="s">
        <v>16533</v>
      </c>
      <c r="B911" s="169"/>
      <c r="C911" s="168"/>
      <c r="D911" s="170"/>
      <c r="E911" s="171"/>
    </row>
    <row r="912" spans="1:5">
      <c r="A912" s="172" t="s">
        <v>16534</v>
      </c>
      <c r="B912" s="169"/>
      <c r="C912" s="168"/>
      <c r="D912" s="170"/>
      <c r="E912" s="171"/>
    </row>
    <row r="913" spans="1:5" ht="27">
      <c r="A913" s="127" t="s">
        <v>21966</v>
      </c>
      <c r="B913" s="128" t="s">
        <v>16535</v>
      </c>
      <c r="C913" s="127" t="s">
        <v>86</v>
      </c>
      <c r="D913" s="122">
        <v>39.69</v>
      </c>
      <c r="E913" s="129">
        <f t="shared" si="14"/>
        <v>39.71</v>
      </c>
    </row>
    <row r="914" spans="1:5" ht="27">
      <c r="A914" s="127" t="s">
        <v>21967</v>
      </c>
      <c r="B914" s="128" t="s">
        <v>16536</v>
      </c>
      <c r="C914" s="127" t="s">
        <v>86</v>
      </c>
      <c r="D914" s="122">
        <v>80.849999999999994</v>
      </c>
      <c r="E914" s="129">
        <f t="shared" si="14"/>
        <v>80.89</v>
      </c>
    </row>
    <row r="915" spans="1:5" ht="40.5">
      <c r="A915" s="127" t="s">
        <v>21968</v>
      </c>
      <c r="B915" s="128" t="s">
        <v>16537</v>
      </c>
      <c r="C915" s="127" t="s">
        <v>86</v>
      </c>
      <c r="D915" s="122">
        <v>22.75</v>
      </c>
      <c r="E915" s="129">
        <f t="shared" si="14"/>
        <v>22.76</v>
      </c>
    </row>
    <row r="916" spans="1:5" ht="40.5">
      <c r="A916" s="127" t="s">
        <v>21969</v>
      </c>
      <c r="B916" s="128" t="s">
        <v>16538</v>
      </c>
      <c r="C916" s="127" t="s">
        <v>86</v>
      </c>
      <c r="D916" s="122">
        <v>63.22</v>
      </c>
      <c r="E916" s="129">
        <f t="shared" si="14"/>
        <v>63.25</v>
      </c>
    </row>
    <row r="917" spans="1:5" ht="40.5">
      <c r="A917" s="127" t="s">
        <v>21970</v>
      </c>
      <c r="B917" s="128" t="s">
        <v>16539</v>
      </c>
      <c r="C917" s="127" t="s">
        <v>86</v>
      </c>
      <c r="D917" s="122">
        <v>79.02</v>
      </c>
      <c r="E917" s="129">
        <f t="shared" si="14"/>
        <v>79.06</v>
      </c>
    </row>
    <row r="918" spans="1:5">
      <c r="A918" s="172" t="s">
        <v>16540</v>
      </c>
      <c r="B918" s="169"/>
      <c r="C918" s="168"/>
      <c r="D918" s="170"/>
      <c r="E918" s="171"/>
    </row>
    <row r="919" spans="1:5" ht="27">
      <c r="A919" s="127" t="s">
        <v>21971</v>
      </c>
      <c r="B919" s="128" t="s">
        <v>16541</v>
      </c>
      <c r="C919" s="127" t="s">
        <v>44</v>
      </c>
      <c r="D919" s="122">
        <v>50.7</v>
      </c>
      <c r="E919" s="129">
        <f t="shared" si="14"/>
        <v>50.73</v>
      </c>
    </row>
    <row r="920" spans="1:5" ht="27">
      <c r="A920" s="127" t="s">
        <v>21972</v>
      </c>
      <c r="B920" s="128" t="s">
        <v>16542</v>
      </c>
      <c r="C920" s="127" t="s">
        <v>44</v>
      </c>
      <c r="D920" s="122">
        <v>61.02</v>
      </c>
      <c r="E920" s="129">
        <f t="shared" si="14"/>
        <v>61.05</v>
      </c>
    </row>
    <row r="921" spans="1:5" ht="27">
      <c r="A921" s="127" t="s">
        <v>21973</v>
      </c>
      <c r="B921" s="128" t="s">
        <v>16543</v>
      </c>
      <c r="C921" s="127" t="s">
        <v>44</v>
      </c>
      <c r="D921" s="122">
        <v>129.63999999999999</v>
      </c>
      <c r="E921" s="129">
        <f t="shared" si="14"/>
        <v>129.69999999999999</v>
      </c>
    </row>
    <row r="922" spans="1:5">
      <c r="A922" s="172" t="s">
        <v>16544</v>
      </c>
      <c r="B922" s="169"/>
      <c r="C922" s="168"/>
      <c r="D922" s="170"/>
      <c r="E922" s="171"/>
    </row>
    <row r="923" spans="1:5" ht="54">
      <c r="A923" s="127" t="s">
        <v>21974</v>
      </c>
      <c r="B923" s="128" t="s">
        <v>16545</v>
      </c>
      <c r="C923" s="127" t="s">
        <v>44</v>
      </c>
      <c r="D923" s="122">
        <v>74.95</v>
      </c>
      <c r="E923" s="129">
        <f t="shared" si="14"/>
        <v>74.989999999999995</v>
      </c>
    </row>
    <row r="924" spans="1:5" ht="54">
      <c r="A924" s="127" t="s">
        <v>21975</v>
      </c>
      <c r="B924" s="128" t="s">
        <v>16546</v>
      </c>
      <c r="C924" s="127" t="s">
        <v>44</v>
      </c>
      <c r="D924" s="122">
        <v>112.9</v>
      </c>
      <c r="E924" s="129">
        <f t="shared" si="14"/>
        <v>112.96</v>
      </c>
    </row>
    <row r="925" spans="1:5" ht="54">
      <c r="A925" s="127" t="s">
        <v>21976</v>
      </c>
      <c r="B925" s="128" t="s">
        <v>16547</v>
      </c>
      <c r="C925" s="127" t="s">
        <v>44</v>
      </c>
      <c r="D925" s="122">
        <v>154.25</v>
      </c>
      <c r="E925" s="129">
        <f t="shared" si="14"/>
        <v>154.33000000000001</v>
      </c>
    </row>
    <row r="926" spans="1:5" ht="54">
      <c r="A926" s="127" t="s">
        <v>21977</v>
      </c>
      <c r="B926" s="128" t="s">
        <v>16548</v>
      </c>
      <c r="C926" s="127" t="s">
        <v>44</v>
      </c>
      <c r="D926" s="122">
        <v>199.51</v>
      </c>
      <c r="E926" s="129">
        <f t="shared" si="14"/>
        <v>199.61</v>
      </c>
    </row>
    <row r="927" spans="1:5">
      <c r="A927" s="172" t="s">
        <v>16549</v>
      </c>
      <c r="B927" s="169"/>
      <c r="C927" s="168"/>
      <c r="D927" s="170"/>
      <c r="E927" s="171"/>
    </row>
    <row r="928" spans="1:5" ht="54">
      <c r="A928" s="127" t="s">
        <v>21978</v>
      </c>
      <c r="B928" s="128" t="s">
        <v>16550</v>
      </c>
      <c r="C928" s="127" t="s">
        <v>44</v>
      </c>
      <c r="D928" s="122">
        <v>156.93</v>
      </c>
      <c r="E928" s="129">
        <f t="shared" si="14"/>
        <v>157.01</v>
      </c>
    </row>
    <row r="929" spans="1:5" ht="54">
      <c r="A929" s="127" t="s">
        <v>21979</v>
      </c>
      <c r="B929" s="128" t="s">
        <v>16551</v>
      </c>
      <c r="C929" s="127" t="s">
        <v>44</v>
      </c>
      <c r="D929" s="122">
        <v>204.04</v>
      </c>
      <c r="E929" s="129">
        <f t="shared" si="14"/>
        <v>204.14</v>
      </c>
    </row>
    <row r="930" spans="1:5" ht="54">
      <c r="A930" s="127" t="s">
        <v>21980</v>
      </c>
      <c r="B930" s="128" t="s">
        <v>16552</v>
      </c>
      <c r="C930" s="127" t="s">
        <v>44</v>
      </c>
      <c r="D930" s="122">
        <v>222.48</v>
      </c>
      <c r="E930" s="129">
        <f t="shared" si="14"/>
        <v>222.59</v>
      </c>
    </row>
    <row r="931" spans="1:5" ht="54">
      <c r="A931" s="127" t="s">
        <v>21981</v>
      </c>
      <c r="B931" s="128" t="s">
        <v>16553</v>
      </c>
      <c r="C931" s="127" t="s">
        <v>44</v>
      </c>
      <c r="D931" s="122">
        <v>278.41000000000003</v>
      </c>
      <c r="E931" s="129">
        <f t="shared" si="14"/>
        <v>278.55</v>
      </c>
    </row>
    <row r="932" spans="1:5" ht="54">
      <c r="A932" s="127" t="s">
        <v>21982</v>
      </c>
      <c r="B932" s="128" t="s">
        <v>16554</v>
      </c>
      <c r="C932" s="127" t="s">
        <v>44</v>
      </c>
      <c r="D932" s="122">
        <v>346.58</v>
      </c>
      <c r="E932" s="129">
        <f t="shared" si="14"/>
        <v>346.75</v>
      </c>
    </row>
    <row r="933" spans="1:5" ht="54">
      <c r="A933" s="127" t="s">
        <v>21983</v>
      </c>
      <c r="B933" s="128" t="s">
        <v>16555</v>
      </c>
      <c r="C933" s="127" t="s">
        <v>44</v>
      </c>
      <c r="D933" s="122">
        <v>458.61</v>
      </c>
      <c r="E933" s="129">
        <f t="shared" si="14"/>
        <v>458.84</v>
      </c>
    </row>
    <row r="934" spans="1:5" ht="54">
      <c r="A934" s="127" t="s">
        <v>21984</v>
      </c>
      <c r="B934" s="128" t="s">
        <v>16556</v>
      </c>
      <c r="C934" s="127" t="s">
        <v>44</v>
      </c>
      <c r="D934" s="122">
        <v>471.79</v>
      </c>
      <c r="E934" s="129">
        <f t="shared" si="14"/>
        <v>472.02</v>
      </c>
    </row>
    <row r="935" spans="1:5" ht="54">
      <c r="A935" s="127" t="s">
        <v>21985</v>
      </c>
      <c r="B935" s="128" t="s">
        <v>16557</v>
      </c>
      <c r="C935" s="127" t="s">
        <v>44</v>
      </c>
      <c r="D935" s="122">
        <v>641.20000000000005</v>
      </c>
      <c r="E935" s="129">
        <f t="shared" si="14"/>
        <v>641.52</v>
      </c>
    </row>
    <row r="936" spans="1:5" ht="54">
      <c r="A936" s="127" t="s">
        <v>21986</v>
      </c>
      <c r="B936" s="128" t="s">
        <v>16558</v>
      </c>
      <c r="C936" s="127" t="s">
        <v>44</v>
      </c>
      <c r="D936" s="122">
        <v>755.21</v>
      </c>
      <c r="E936" s="129">
        <f t="shared" si="14"/>
        <v>755.58</v>
      </c>
    </row>
    <row r="937" spans="1:5" ht="54">
      <c r="A937" s="127" t="s">
        <v>21987</v>
      </c>
      <c r="B937" s="128" t="s">
        <v>16559</v>
      </c>
      <c r="C937" s="127" t="s">
        <v>44</v>
      </c>
      <c r="D937" s="122">
        <v>1087.05</v>
      </c>
      <c r="E937" s="129">
        <f t="shared" si="14"/>
        <v>1087.5899999999999</v>
      </c>
    </row>
    <row r="938" spans="1:5" ht="54">
      <c r="A938" s="127" t="s">
        <v>21988</v>
      </c>
      <c r="B938" s="128" t="s">
        <v>16560</v>
      </c>
      <c r="C938" s="127" t="s">
        <v>44</v>
      </c>
      <c r="D938" s="122">
        <v>1796.48</v>
      </c>
      <c r="E938" s="129">
        <f t="shared" si="14"/>
        <v>1797.37</v>
      </c>
    </row>
    <row r="939" spans="1:5">
      <c r="A939" s="172" t="s">
        <v>16561</v>
      </c>
      <c r="B939" s="169"/>
      <c r="C939" s="168"/>
      <c r="D939" s="170"/>
      <c r="E939" s="171"/>
    </row>
    <row r="940" spans="1:5" ht="54">
      <c r="A940" s="127" t="s">
        <v>21989</v>
      </c>
      <c r="B940" s="128" t="s">
        <v>16562</v>
      </c>
      <c r="C940" s="127" t="s">
        <v>44</v>
      </c>
      <c r="D940" s="122">
        <v>149.49</v>
      </c>
      <c r="E940" s="129">
        <f t="shared" si="14"/>
        <v>149.56</v>
      </c>
    </row>
    <row r="941" spans="1:5" ht="54">
      <c r="A941" s="127" t="s">
        <v>21990</v>
      </c>
      <c r="B941" s="128" t="s">
        <v>16563</v>
      </c>
      <c r="C941" s="127" t="s">
        <v>44</v>
      </c>
      <c r="D941" s="122">
        <v>240.19</v>
      </c>
      <c r="E941" s="129">
        <f t="shared" si="14"/>
        <v>240.31</v>
      </c>
    </row>
    <row r="942" spans="1:5" ht="54">
      <c r="A942" s="127" t="s">
        <v>21991</v>
      </c>
      <c r="B942" s="128" t="s">
        <v>16564</v>
      </c>
      <c r="C942" s="127" t="s">
        <v>44</v>
      </c>
      <c r="D942" s="122">
        <v>275.52999999999997</v>
      </c>
      <c r="E942" s="129">
        <f t="shared" si="14"/>
        <v>275.67</v>
      </c>
    </row>
    <row r="943" spans="1:5" ht="54">
      <c r="A943" s="127" t="s">
        <v>21992</v>
      </c>
      <c r="B943" s="128" t="s">
        <v>16565</v>
      </c>
      <c r="C943" s="127" t="s">
        <v>44</v>
      </c>
      <c r="D943" s="122">
        <v>275.61</v>
      </c>
      <c r="E943" s="129">
        <f t="shared" si="14"/>
        <v>275.75</v>
      </c>
    </row>
    <row r="944" spans="1:5" ht="54">
      <c r="A944" s="127" t="s">
        <v>21993</v>
      </c>
      <c r="B944" s="128" t="s">
        <v>16566</v>
      </c>
      <c r="C944" s="127" t="s">
        <v>44</v>
      </c>
      <c r="D944" s="122">
        <v>305.33</v>
      </c>
      <c r="E944" s="129">
        <f t="shared" si="14"/>
        <v>305.48</v>
      </c>
    </row>
    <row r="945" spans="1:5" ht="54">
      <c r="A945" s="127" t="s">
        <v>21994</v>
      </c>
      <c r="B945" s="128" t="s">
        <v>16567</v>
      </c>
      <c r="C945" s="127" t="s">
        <v>44</v>
      </c>
      <c r="D945" s="122">
        <v>365.12</v>
      </c>
      <c r="E945" s="129">
        <f t="shared" si="14"/>
        <v>365.3</v>
      </c>
    </row>
    <row r="946" spans="1:5" ht="54">
      <c r="A946" s="127" t="s">
        <v>21995</v>
      </c>
      <c r="B946" s="128" t="s">
        <v>16568</v>
      </c>
      <c r="C946" s="127" t="s">
        <v>44</v>
      </c>
      <c r="D946" s="122">
        <v>591.79</v>
      </c>
      <c r="E946" s="129">
        <f t="shared" si="14"/>
        <v>592.08000000000004</v>
      </c>
    </row>
    <row r="947" spans="1:5" ht="54">
      <c r="A947" s="127" t="s">
        <v>21996</v>
      </c>
      <c r="B947" s="128" t="s">
        <v>16569</v>
      </c>
      <c r="C947" s="127" t="s">
        <v>44</v>
      </c>
      <c r="D947" s="122">
        <v>650.57000000000005</v>
      </c>
      <c r="E947" s="129">
        <f t="shared" si="14"/>
        <v>650.89</v>
      </c>
    </row>
    <row r="948" spans="1:5" ht="54">
      <c r="A948" s="127" t="s">
        <v>21997</v>
      </c>
      <c r="B948" s="128" t="s">
        <v>16570</v>
      </c>
      <c r="C948" s="127" t="s">
        <v>44</v>
      </c>
      <c r="D948" s="122">
        <v>907.55</v>
      </c>
      <c r="E948" s="129">
        <f t="shared" si="14"/>
        <v>908</v>
      </c>
    </row>
    <row r="949" spans="1:5" ht="54">
      <c r="A949" s="127" t="s">
        <v>21998</v>
      </c>
      <c r="B949" s="128" t="s">
        <v>16571</v>
      </c>
      <c r="C949" s="127" t="s">
        <v>44</v>
      </c>
      <c r="D949" s="122">
        <v>1959.48</v>
      </c>
      <c r="E949" s="129">
        <f t="shared" si="14"/>
        <v>1960.45</v>
      </c>
    </row>
    <row r="950" spans="1:5">
      <c r="A950" s="172" t="s">
        <v>16572</v>
      </c>
      <c r="B950" s="169"/>
      <c r="C950" s="168"/>
      <c r="D950" s="170"/>
      <c r="E950" s="171"/>
    </row>
    <row r="951" spans="1:5" ht="40.5">
      <c r="A951" s="127" t="s">
        <v>21999</v>
      </c>
      <c r="B951" s="128" t="s">
        <v>16573</v>
      </c>
      <c r="C951" s="127" t="s">
        <v>44</v>
      </c>
      <c r="D951" s="122">
        <v>114.03</v>
      </c>
      <c r="E951" s="129">
        <f t="shared" si="14"/>
        <v>114.09</v>
      </c>
    </row>
    <row r="952" spans="1:5" ht="40.5">
      <c r="A952" s="127" t="s">
        <v>22000</v>
      </c>
      <c r="B952" s="128" t="s">
        <v>16574</v>
      </c>
      <c r="C952" s="127" t="s">
        <v>44</v>
      </c>
      <c r="D952" s="122">
        <v>324.89</v>
      </c>
      <c r="E952" s="129">
        <f t="shared" si="14"/>
        <v>325.05</v>
      </c>
    </row>
    <row r="953" spans="1:5" ht="40.5">
      <c r="A953" s="127" t="s">
        <v>22001</v>
      </c>
      <c r="B953" s="128" t="s">
        <v>16575</v>
      </c>
      <c r="C953" s="127" t="s">
        <v>44</v>
      </c>
      <c r="D953" s="122">
        <v>391.64</v>
      </c>
      <c r="E953" s="129">
        <f t="shared" si="14"/>
        <v>391.83</v>
      </c>
    </row>
    <row r="954" spans="1:5" ht="40.5">
      <c r="A954" s="127" t="s">
        <v>22002</v>
      </c>
      <c r="B954" s="128" t="s">
        <v>16576</v>
      </c>
      <c r="C954" s="127" t="s">
        <v>44</v>
      </c>
      <c r="D954" s="122">
        <v>438.65</v>
      </c>
      <c r="E954" s="129">
        <f t="shared" si="14"/>
        <v>438.87</v>
      </c>
    </row>
    <row r="955" spans="1:5" ht="40.5">
      <c r="A955" s="127" t="s">
        <v>22003</v>
      </c>
      <c r="B955" s="128" t="s">
        <v>16577</v>
      </c>
      <c r="C955" s="127" t="s">
        <v>44</v>
      </c>
      <c r="D955" s="122">
        <v>553.66999999999996</v>
      </c>
      <c r="E955" s="129">
        <f t="shared" si="14"/>
        <v>553.94000000000005</v>
      </c>
    </row>
    <row r="956" spans="1:5" ht="40.5">
      <c r="A956" s="127" t="s">
        <v>22004</v>
      </c>
      <c r="B956" s="128" t="s">
        <v>16578</v>
      </c>
      <c r="C956" s="127" t="s">
        <v>44</v>
      </c>
      <c r="D956" s="122">
        <v>859.72</v>
      </c>
      <c r="E956" s="129">
        <f t="shared" si="14"/>
        <v>860.15</v>
      </c>
    </row>
    <row r="957" spans="1:5">
      <c r="A957" s="172" t="s">
        <v>16579</v>
      </c>
      <c r="B957" s="169"/>
      <c r="C957" s="168"/>
      <c r="D957" s="170"/>
      <c r="E957" s="171"/>
    </row>
    <row r="958" spans="1:5" ht="54">
      <c r="A958" s="127" t="s">
        <v>22005</v>
      </c>
      <c r="B958" s="128" t="s">
        <v>16580</v>
      </c>
      <c r="C958" s="127" t="s">
        <v>44</v>
      </c>
      <c r="D958" s="122">
        <v>24.48</v>
      </c>
      <c r="E958" s="129">
        <f t="shared" si="14"/>
        <v>24.49</v>
      </c>
    </row>
    <row r="959" spans="1:5" ht="54">
      <c r="A959" s="127" t="s">
        <v>22006</v>
      </c>
      <c r="B959" s="128" t="s">
        <v>16581</v>
      </c>
      <c r="C959" s="127" t="s">
        <v>44</v>
      </c>
      <c r="D959" s="122">
        <v>50.25</v>
      </c>
      <c r="E959" s="129">
        <f t="shared" si="14"/>
        <v>50.27</v>
      </c>
    </row>
    <row r="960" spans="1:5" ht="54">
      <c r="A960" s="127" t="s">
        <v>22007</v>
      </c>
      <c r="B960" s="128" t="s">
        <v>16582</v>
      </c>
      <c r="C960" s="127" t="s">
        <v>44</v>
      </c>
      <c r="D960" s="122">
        <v>71.13</v>
      </c>
      <c r="E960" s="129">
        <f t="shared" si="14"/>
        <v>71.17</v>
      </c>
    </row>
    <row r="961" spans="1:5" ht="54">
      <c r="A961" s="127" t="s">
        <v>22008</v>
      </c>
      <c r="B961" s="128" t="s">
        <v>16583</v>
      </c>
      <c r="C961" s="127" t="s">
        <v>44</v>
      </c>
      <c r="D961" s="122">
        <v>104.42</v>
      </c>
      <c r="E961" s="129">
        <f t="shared" si="14"/>
        <v>104.47</v>
      </c>
    </row>
    <row r="962" spans="1:5" ht="54">
      <c r="A962" s="127" t="s">
        <v>22009</v>
      </c>
      <c r="B962" s="128" t="s">
        <v>16584</v>
      </c>
      <c r="C962" s="127" t="s">
        <v>44</v>
      </c>
      <c r="D962" s="122">
        <v>183.81</v>
      </c>
      <c r="E962" s="129">
        <f t="shared" ref="E962:E1025" si="15">ROUND((D962/(1+$J$1))*(1+$L$1),2)</f>
        <v>183.9</v>
      </c>
    </row>
    <row r="963" spans="1:5">
      <c r="A963" s="172" t="s">
        <v>16585</v>
      </c>
      <c r="B963" s="169"/>
      <c r="C963" s="168"/>
      <c r="D963" s="170"/>
      <c r="E963" s="171"/>
    </row>
    <row r="964" spans="1:5" ht="40.5">
      <c r="A964" s="127" t="s">
        <v>22010</v>
      </c>
      <c r="B964" s="128" t="s">
        <v>16586</v>
      </c>
      <c r="C964" s="127" t="s">
        <v>86</v>
      </c>
      <c r="D964" s="122">
        <v>40.1</v>
      </c>
      <c r="E964" s="129">
        <f t="shared" si="15"/>
        <v>40.119999999999997</v>
      </c>
    </row>
    <row r="965" spans="1:5" ht="40.5">
      <c r="A965" s="127" t="s">
        <v>22011</v>
      </c>
      <c r="B965" s="128" t="s">
        <v>16587</v>
      </c>
      <c r="C965" s="127" t="s">
        <v>86</v>
      </c>
      <c r="D965" s="122">
        <v>55.32</v>
      </c>
      <c r="E965" s="129">
        <f t="shared" si="15"/>
        <v>55.35</v>
      </c>
    </row>
    <row r="966" spans="1:5" ht="40.5">
      <c r="A966" s="127" t="s">
        <v>22012</v>
      </c>
      <c r="B966" s="128" t="s">
        <v>16588</v>
      </c>
      <c r="C966" s="127" t="s">
        <v>86</v>
      </c>
      <c r="D966" s="122">
        <v>98.12</v>
      </c>
      <c r="E966" s="129">
        <f t="shared" si="15"/>
        <v>98.17</v>
      </c>
    </row>
    <row r="967" spans="1:5">
      <c r="A967" s="172" t="s">
        <v>16589</v>
      </c>
      <c r="B967" s="169"/>
      <c r="C967" s="168"/>
      <c r="D967" s="170"/>
      <c r="E967" s="171"/>
    </row>
    <row r="968" spans="1:5" ht="54">
      <c r="A968" s="127" t="s">
        <v>22013</v>
      </c>
      <c r="B968" s="128" t="s">
        <v>16590</v>
      </c>
      <c r="C968" s="127" t="s">
        <v>44</v>
      </c>
      <c r="D968" s="122">
        <v>48.91</v>
      </c>
      <c r="E968" s="129">
        <f t="shared" si="15"/>
        <v>48.93</v>
      </c>
    </row>
    <row r="969" spans="1:5" ht="54">
      <c r="A969" s="127" t="s">
        <v>22014</v>
      </c>
      <c r="B969" s="128" t="s">
        <v>16591</v>
      </c>
      <c r="C969" s="127" t="s">
        <v>44</v>
      </c>
      <c r="D969" s="122">
        <v>56.08</v>
      </c>
      <c r="E969" s="129">
        <f t="shared" si="15"/>
        <v>56.11</v>
      </c>
    </row>
    <row r="970" spans="1:5" ht="54">
      <c r="A970" s="127" t="s">
        <v>22015</v>
      </c>
      <c r="B970" s="128" t="s">
        <v>16592</v>
      </c>
      <c r="C970" s="127" t="s">
        <v>44</v>
      </c>
      <c r="D970" s="122">
        <v>70.37</v>
      </c>
      <c r="E970" s="129">
        <f t="shared" si="15"/>
        <v>70.400000000000006</v>
      </c>
    </row>
    <row r="971" spans="1:5" ht="54">
      <c r="A971" s="127" t="s">
        <v>22016</v>
      </c>
      <c r="B971" s="128" t="s">
        <v>16593</v>
      </c>
      <c r="C971" s="127" t="s">
        <v>44</v>
      </c>
      <c r="D971" s="122">
        <v>160.32</v>
      </c>
      <c r="E971" s="129">
        <f t="shared" si="15"/>
        <v>160.4</v>
      </c>
    </row>
    <row r="972" spans="1:5" ht="54">
      <c r="A972" s="127" t="s">
        <v>22017</v>
      </c>
      <c r="B972" s="128" t="s">
        <v>16594</v>
      </c>
      <c r="C972" s="127" t="s">
        <v>44</v>
      </c>
      <c r="D972" s="122">
        <v>278.8</v>
      </c>
      <c r="E972" s="129">
        <f t="shared" si="15"/>
        <v>278.94</v>
      </c>
    </row>
    <row r="973" spans="1:5">
      <c r="A973" s="172" t="s">
        <v>16595</v>
      </c>
      <c r="B973" s="169"/>
      <c r="C973" s="168"/>
      <c r="D973" s="170"/>
      <c r="E973" s="171"/>
    </row>
    <row r="974" spans="1:5" ht="81">
      <c r="A974" s="127" t="s">
        <v>22018</v>
      </c>
      <c r="B974" s="128" t="s">
        <v>16596</v>
      </c>
      <c r="C974" s="127" t="s">
        <v>44</v>
      </c>
      <c r="D974" s="122">
        <v>22.54</v>
      </c>
      <c r="E974" s="129">
        <f t="shared" si="15"/>
        <v>22.55</v>
      </c>
    </row>
    <row r="975" spans="1:5" ht="81">
      <c r="A975" s="127" t="s">
        <v>22019</v>
      </c>
      <c r="B975" s="128" t="s">
        <v>16597</v>
      </c>
      <c r="C975" s="127" t="s">
        <v>44</v>
      </c>
      <c r="D975" s="122">
        <v>55.73</v>
      </c>
      <c r="E975" s="129">
        <f t="shared" si="15"/>
        <v>55.76</v>
      </c>
    </row>
    <row r="976" spans="1:5">
      <c r="A976" s="172" t="s">
        <v>16598</v>
      </c>
      <c r="B976" s="169"/>
      <c r="C976" s="168"/>
      <c r="D976" s="170"/>
      <c r="E976" s="171"/>
    </row>
    <row r="977" spans="1:5" ht="54">
      <c r="A977" s="127" t="s">
        <v>25150</v>
      </c>
      <c r="B977" s="128" t="s">
        <v>16599</v>
      </c>
      <c r="C977" s="127" t="s">
        <v>44</v>
      </c>
      <c r="D977" s="122">
        <v>14.89</v>
      </c>
      <c r="E977" s="129">
        <f t="shared" si="15"/>
        <v>14.9</v>
      </c>
    </row>
    <row r="978" spans="1:5" ht="54">
      <c r="A978" s="127" t="s">
        <v>25151</v>
      </c>
      <c r="B978" s="128" t="s">
        <v>16600</v>
      </c>
      <c r="C978" s="127" t="s">
        <v>44</v>
      </c>
      <c r="D978" s="122">
        <v>25.38</v>
      </c>
      <c r="E978" s="129">
        <f t="shared" si="15"/>
        <v>25.39</v>
      </c>
    </row>
    <row r="979" spans="1:5" ht="54">
      <c r="A979" s="127" t="s">
        <v>25152</v>
      </c>
      <c r="B979" s="128" t="s">
        <v>16601</v>
      </c>
      <c r="C979" s="127" t="s">
        <v>44</v>
      </c>
      <c r="D979" s="122">
        <v>29.67</v>
      </c>
      <c r="E979" s="129">
        <f t="shared" si="15"/>
        <v>29.68</v>
      </c>
    </row>
    <row r="980" spans="1:5" ht="54">
      <c r="A980" s="127" t="s">
        <v>22020</v>
      </c>
      <c r="B980" s="128" t="s">
        <v>16602</v>
      </c>
      <c r="C980" s="127" t="s">
        <v>44</v>
      </c>
      <c r="D980" s="122">
        <v>18.27</v>
      </c>
      <c r="E980" s="129">
        <f t="shared" si="15"/>
        <v>18.28</v>
      </c>
    </row>
    <row r="981" spans="1:5" ht="54">
      <c r="A981" s="127" t="s">
        <v>22021</v>
      </c>
      <c r="B981" s="128" t="s">
        <v>16603</v>
      </c>
      <c r="C981" s="127" t="s">
        <v>44</v>
      </c>
      <c r="D981" s="122">
        <v>29.4</v>
      </c>
      <c r="E981" s="129">
        <f t="shared" si="15"/>
        <v>29.41</v>
      </c>
    </row>
    <row r="982" spans="1:5" ht="54">
      <c r="A982" s="127" t="s">
        <v>22022</v>
      </c>
      <c r="B982" s="128" t="s">
        <v>16604</v>
      </c>
      <c r="C982" s="127" t="s">
        <v>44</v>
      </c>
      <c r="D982" s="122">
        <v>47.03</v>
      </c>
      <c r="E982" s="129">
        <f t="shared" si="15"/>
        <v>47.05</v>
      </c>
    </row>
    <row r="983" spans="1:5" ht="54">
      <c r="A983" s="127" t="s">
        <v>25153</v>
      </c>
      <c r="B983" s="128" t="s">
        <v>16605</v>
      </c>
      <c r="C983" s="127" t="s">
        <v>44</v>
      </c>
      <c r="D983" s="122">
        <v>21.49</v>
      </c>
      <c r="E983" s="129">
        <f t="shared" si="15"/>
        <v>21.5</v>
      </c>
    </row>
    <row r="984" spans="1:5" ht="54">
      <c r="A984" s="127" t="s">
        <v>22023</v>
      </c>
      <c r="B984" s="128" t="s">
        <v>16606</v>
      </c>
      <c r="C984" s="127" t="s">
        <v>44</v>
      </c>
      <c r="D984" s="122">
        <v>39.75</v>
      </c>
      <c r="E984" s="129">
        <f t="shared" si="15"/>
        <v>39.770000000000003</v>
      </c>
    </row>
    <row r="985" spans="1:5" ht="54">
      <c r="A985" s="127" t="s">
        <v>22024</v>
      </c>
      <c r="B985" s="128" t="s">
        <v>16607</v>
      </c>
      <c r="C985" s="127" t="s">
        <v>44</v>
      </c>
      <c r="D985" s="122">
        <v>59.55</v>
      </c>
      <c r="E985" s="129">
        <f t="shared" si="15"/>
        <v>59.58</v>
      </c>
    </row>
    <row r="986" spans="1:5" ht="54">
      <c r="A986" s="127" t="s">
        <v>25154</v>
      </c>
      <c r="B986" s="128" t="s">
        <v>16608</v>
      </c>
      <c r="C986" s="127" t="s">
        <v>44</v>
      </c>
      <c r="D986" s="122">
        <v>35.49</v>
      </c>
      <c r="E986" s="129">
        <f t="shared" si="15"/>
        <v>35.51</v>
      </c>
    </row>
    <row r="987" spans="1:5" ht="54">
      <c r="A987" s="127" t="s">
        <v>25155</v>
      </c>
      <c r="B987" s="128" t="s">
        <v>16609</v>
      </c>
      <c r="C987" s="127" t="s">
        <v>44</v>
      </c>
      <c r="D987" s="122">
        <v>67.77</v>
      </c>
      <c r="E987" s="129">
        <f t="shared" si="15"/>
        <v>67.8</v>
      </c>
    </row>
    <row r="988" spans="1:5" ht="54">
      <c r="A988" s="127" t="s">
        <v>25156</v>
      </c>
      <c r="B988" s="128" t="s">
        <v>16610</v>
      </c>
      <c r="C988" s="127" t="s">
        <v>44</v>
      </c>
      <c r="D988" s="122">
        <v>108.57</v>
      </c>
      <c r="E988" s="129">
        <f t="shared" si="15"/>
        <v>108.62</v>
      </c>
    </row>
    <row r="989" spans="1:5" ht="54">
      <c r="A989" s="127" t="s">
        <v>25157</v>
      </c>
      <c r="B989" s="128" t="s">
        <v>16611</v>
      </c>
      <c r="C989" s="127" t="s">
        <v>44</v>
      </c>
      <c r="D989" s="122">
        <v>164.31</v>
      </c>
      <c r="E989" s="129">
        <f t="shared" si="15"/>
        <v>164.39</v>
      </c>
    </row>
    <row r="990" spans="1:5" ht="54">
      <c r="A990" s="127" t="s">
        <v>25158</v>
      </c>
      <c r="B990" s="128" t="s">
        <v>16612</v>
      </c>
      <c r="C990" s="127" t="s">
        <v>44</v>
      </c>
      <c r="D990" s="122">
        <v>229.01</v>
      </c>
      <c r="E990" s="129">
        <f t="shared" si="15"/>
        <v>229.12</v>
      </c>
    </row>
    <row r="991" spans="1:5">
      <c r="A991" s="172" t="s">
        <v>16613</v>
      </c>
      <c r="B991" s="169"/>
      <c r="C991" s="168"/>
      <c r="D991" s="170"/>
      <c r="E991" s="171"/>
    </row>
    <row r="992" spans="1:5" ht="40.5">
      <c r="A992" s="127" t="s">
        <v>22025</v>
      </c>
      <c r="B992" s="128" t="s">
        <v>16614</v>
      </c>
      <c r="C992" s="127" t="s">
        <v>86</v>
      </c>
      <c r="D992" s="122">
        <v>16.350000000000001</v>
      </c>
      <c r="E992" s="129">
        <f t="shared" si="15"/>
        <v>16.36</v>
      </c>
    </row>
    <row r="993" spans="1:5" ht="40.5">
      <c r="A993" s="127" t="s">
        <v>22026</v>
      </c>
      <c r="B993" s="128" t="s">
        <v>16615</v>
      </c>
      <c r="C993" s="127" t="s">
        <v>86</v>
      </c>
      <c r="D993" s="122">
        <v>32.03</v>
      </c>
      <c r="E993" s="129">
        <f t="shared" si="15"/>
        <v>32.049999999999997</v>
      </c>
    </row>
    <row r="994" spans="1:5" ht="40.5">
      <c r="A994" s="127" t="s">
        <v>22027</v>
      </c>
      <c r="B994" s="128" t="s">
        <v>16616</v>
      </c>
      <c r="C994" s="127" t="s">
        <v>86</v>
      </c>
      <c r="D994" s="122">
        <v>46.15</v>
      </c>
      <c r="E994" s="129">
        <f t="shared" si="15"/>
        <v>46.17</v>
      </c>
    </row>
    <row r="995" spans="1:5" ht="27">
      <c r="A995" s="127" t="s">
        <v>22028</v>
      </c>
      <c r="B995" s="128" t="s">
        <v>16617</v>
      </c>
      <c r="C995" s="127" t="s">
        <v>86</v>
      </c>
      <c r="D995" s="122">
        <v>17.399999999999999</v>
      </c>
      <c r="E995" s="129">
        <f t="shared" si="15"/>
        <v>17.41</v>
      </c>
    </row>
    <row r="996" spans="1:5" ht="27">
      <c r="A996" s="127" t="s">
        <v>22029</v>
      </c>
      <c r="B996" s="128" t="s">
        <v>16618</v>
      </c>
      <c r="C996" s="127" t="s">
        <v>86</v>
      </c>
      <c r="D996" s="122">
        <v>50.46</v>
      </c>
      <c r="E996" s="129">
        <f t="shared" si="15"/>
        <v>50.49</v>
      </c>
    </row>
    <row r="997" spans="1:5" ht="27">
      <c r="A997" s="127" t="s">
        <v>22030</v>
      </c>
      <c r="B997" s="128" t="s">
        <v>16619</v>
      </c>
      <c r="C997" s="127" t="s">
        <v>86</v>
      </c>
      <c r="D997" s="122">
        <v>21.04</v>
      </c>
      <c r="E997" s="129">
        <f t="shared" si="15"/>
        <v>21.05</v>
      </c>
    </row>
    <row r="998" spans="1:5" ht="27">
      <c r="A998" s="127" t="s">
        <v>22031</v>
      </c>
      <c r="B998" s="128" t="s">
        <v>16620</v>
      </c>
      <c r="C998" s="127" t="s">
        <v>86</v>
      </c>
      <c r="D998" s="122">
        <v>55.17</v>
      </c>
      <c r="E998" s="129">
        <f t="shared" si="15"/>
        <v>55.2</v>
      </c>
    </row>
    <row r="999" spans="1:5" ht="27">
      <c r="A999" s="127" t="s">
        <v>22032</v>
      </c>
      <c r="B999" s="128" t="s">
        <v>16621</v>
      </c>
      <c r="C999" s="127" t="s">
        <v>86</v>
      </c>
      <c r="D999" s="122">
        <v>79.239999999999995</v>
      </c>
      <c r="E999" s="129">
        <f t="shared" si="15"/>
        <v>79.28</v>
      </c>
    </row>
    <row r="1000" spans="1:5" ht="27">
      <c r="A1000" s="127" t="s">
        <v>22033</v>
      </c>
      <c r="B1000" s="128" t="s">
        <v>16622</v>
      </c>
      <c r="C1000" s="127" t="s">
        <v>86</v>
      </c>
      <c r="D1000" s="122">
        <v>35.46</v>
      </c>
      <c r="E1000" s="129">
        <f t="shared" si="15"/>
        <v>35.479999999999997</v>
      </c>
    </row>
    <row r="1001" spans="1:5" ht="27">
      <c r="A1001" s="127" t="s">
        <v>22034</v>
      </c>
      <c r="B1001" s="128" t="s">
        <v>16623</v>
      </c>
      <c r="C1001" s="127" t="s">
        <v>86</v>
      </c>
      <c r="D1001" s="122">
        <v>14.18</v>
      </c>
      <c r="E1001" s="129">
        <f t="shared" si="15"/>
        <v>14.19</v>
      </c>
    </row>
    <row r="1002" spans="1:5" ht="27">
      <c r="A1002" s="127" t="s">
        <v>22035</v>
      </c>
      <c r="B1002" s="128" t="s">
        <v>16624</v>
      </c>
      <c r="C1002" s="127" t="s">
        <v>86</v>
      </c>
      <c r="D1002" s="122">
        <v>22.64</v>
      </c>
      <c r="E1002" s="129">
        <f t="shared" si="15"/>
        <v>22.65</v>
      </c>
    </row>
    <row r="1003" spans="1:5" ht="27">
      <c r="A1003" s="127" t="s">
        <v>22036</v>
      </c>
      <c r="B1003" s="128" t="s">
        <v>16625</v>
      </c>
      <c r="C1003" s="127" t="s">
        <v>86</v>
      </c>
      <c r="D1003" s="122">
        <v>43.01</v>
      </c>
      <c r="E1003" s="129">
        <f t="shared" si="15"/>
        <v>43.03</v>
      </c>
    </row>
    <row r="1004" spans="1:5" ht="27">
      <c r="A1004" s="127" t="s">
        <v>22037</v>
      </c>
      <c r="B1004" s="128" t="s">
        <v>16626</v>
      </c>
      <c r="C1004" s="127" t="s">
        <v>86</v>
      </c>
      <c r="D1004" s="122">
        <v>26.71</v>
      </c>
      <c r="E1004" s="129">
        <f t="shared" si="15"/>
        <v>26.72</v>
      </c>
    </row>
    <row r="1005" spans="1:5" ht="27">
      <c r="A1005" s="127" t="s">
        <v>22038</v>
      </c>
      <c r="B1005" s="128" t="s">
        <v>16627</v>
      </c>
      <c r="C1005" s="127" t="s">
        <v>86</v>
      </c>
      <c r="D1005" s="122">
        <v>46.98</v>
      </c>
      <c r="E1005" s="129">
        <f t="shared" si="15"/>
        <v>47</v>
      </c>
    </row>
    <row r="1006" spans="1:5" ht="27">
      <c r="A1006" s="127" t="s">
        <v>22039</v>
      </c>
      <c r="B1006" s="128" t="s">
        <v>16628</v>
      </c>
      <c r="C1006" s="127" t="s">
        <v>86</v>
      </c>
      <c r="D1006" s="122">
        <v>84.11</v>
      </c>
      <c r="E1006" s="129">
        <f t="shared" si="15"/>
        <v>84.15</v>
      </c>
    </row>
    <row r="1007" spans="1:5" ht="40.5">
      <c r="A1007" s="127" t="s">
        <v>22040</v>
      </c>
      <c r="B1007" s="128" t="s">
        <v>16629</v>
      </c>
      <c r="C1007" s="127" t="s">
        <v>86</v>
      </c>
      <c r="D1007" s="122">
        <v>30.88</v>
      </c>
      <c r="E1007" s="129">
        <f t="shared" si="15"/>
        <v>30.9</v>
      </c>
    </row>
    <row r="1008" spans="1:5" ht="40.5">
      <c r="A1008" s="127" t="s">
        <v>22041</v>
      </c>
      <c r="B1008" s="128" t="s">
        <v>16630</v>
      </c>
      <c r="C1008" s="127" t="s">
        <v>86</v>
      </c>
      <c r="D1008" s="122">
        <v>48.3</v>
      </c>
      <c r="E1008" s="129">
        <f t="shared" si="15"/>
        <v>48.32</v>
      </c>
    </row>
    <row r="1009" spans="1:5" ht="40.5">
      <c r="A1009" s="127" t="s">
        <v>22042</v>
      </c>
      <c r="B1009" s="128" t="s">
        <v>16631</v>
      </c>
      <c r="C1009" s="127" t="s">
        <v>86</v>
      </c>
      <c r="D1009" s="122">
        <v>111.41</v>
      </c>
      <c r="E1009" s="129">
        <f t="shared" si="15"/>
        <v>111.47</v>
      </c>
    </row>
    <row r="1010" spans="1:5" ht="40.5">
      <c r="A1010" s="127" t="s">
        <v>22043</v>
      </c>
      <c r="B1010" s="128" t="s">
        <v>16632</v>
      </c>
      <c r="C1010" s="127" t="s">
        <v>86</v>
      </c>
      <c r="D1010" s="122">
        <v>133.55000000000001</v>
      </c>
      <c r="E1010" s="129">
        <f t="shared" si="15"/>
        <v>133.62</v>
      </c>
    </row>
    <row r="1011" spans="1:5" ht="40.5">
      <c r="A1011" s="127" t="s">
        <v>22044</v>
      </c>
      <c r="B1011" s="128" t="s">
        <v>16633</v>
      </c>
      <c r="C1011" s="127" t="s">
        <v>86</v>
      </c>
      <c r="D1011" s="122">
        <v>42.1</v>
      </c>
      <c r="E1011" s="129">
        <f t="shared" si="15"/>
        <v>42.12</v>
      </c>
    </row>
    <row r="1012" spans="1:5" ht="40.5">
      <c r="A1012" s="127" t="s">
        <v>22045</v>
      </c>
      <c r="B1012" s="128" t="s">
        <v>16634</v>
      </c>
      <c r="C1012" s="127" t="s">
        <v>86</v>
      </c>
      <c r="D1012" s="122">
        <v>31.11</v>
      </c>
      <c r="E1012" s="129">
        <f t="shared" si="15"/>
        <v>31.13</v>
      </c>
    </row>
    <row r="1013" spans="1:5" ht="40.5">
      <c r="A1013" s="127" t="s">
        <v>22046</v>
      </c>
      <c r="B1013" s="128" t="s">
        <v>16635</v>
      </c>
      <c r="C1013" s="127" t="s">
        <v>86</v>
      </c>
      <c r="D1013" s="122">
        <v>88.74</v>
      </c>
      <c r="E1013" s="129">
        <f t="shared" si="15"/>
        <v>88.78</v>
      </c>
    </row>
    <row r="1014" spans="1:5" ht="40.5">
      <c r="A1014" s="127" t="s">
        <v>22047</v>
      </c>
      <c r="B1014" s="128" t="s">
        <v>16636</v>
      </c>
      <c r="C1014" s="127" t="s">
        <v>86</v>
      </c>
      <c r="D1014" s="122">
        <v>147.33000000000001</v>
      </c>
      <c r="E1014" s="129">
        <f t="shared" si="15"/>
        <v>147.4</v>
      </c>
    </row>
    <row r="1015" spans="1:5" ht="40.5">
      <c r="A1015" s="127" t="s">
        <v>22048</v>
      </c>
      <c r="B1015" s="128" t="s">
        <v>16637</v>
      </c>
      <c r="C1015" s="127" t="s">
        <v>86</v>
      </c>
      <c r="D1015" s="122">
        <v>187.9</v>
      </c>
      <c r="E1015" s="129">
        <f t="shared" si="15"/>
        <v>187.99</v>
      </c>
    </row>
    <row r="1016" spans="1:5" ht="40.5">
      <c r="A1016" s="127" t="s">
        <v>22049</v>
      </c>
      <c r="B1016" s="128" t="s">
        <v>16638</v>
      </c>
      <c r="C1016" s="127" t="s">
        <v>86</v>
      </c>
      <c r="D1016" s="122">
        <v>503.91</v>
      </c>
      <c r="E1016" s="129">
        <f t="shared" si="15"/>
        <v>504.16</v>
      </c>
    </row>
    <row r="1017" spans="1:5" ht="40.5">
      <c r="A1017" s="127" t="s">
        <v>22050</v>
      </c>
      <c r="B1017" s="128" t="s">
        <v>16639</v>
      </c>
      <c r="C1017" s="127" t="s">
        <v>86</v>
      </c>
      <c r="D1017" s="122">
        <v>34.200000000000003</v>
      </c>
      <c r="E1017" s="129">
        <f t="shared" si="15"/>
        <v>34.22</v>
      </c>
    </row>
    <row r="1018" spans="1:5" ht="40.5">
      <c r="A1018" s="127" t="s">
        <v>22051</v>
      </c>
      <c r="B1018" s="128" t="s">
        <v>16640</v>
      </c>
      <c r="C1018" s="127" t="s">
        <v>86</v>
      </c>
      <c r="D1018" s="122">
        <v>58.38</v>
      </c>
      <c r="E1018" s="129">
        <f t="shared" si="15"/>
        <v>58.41</v>
      </c>
    </row>
    <row r="1019" spans="1:5" ht="40.5">
      <c r="A1019" s="127" t="s">
        <v>22052</v>
      </c>
      <c r="B1019" s="128" t="s">
        <v>16641</v>
      </c>
      <c r="C1019" s="127" t="s">
        <v>86</v>
      </c>
      <c r="D1019" s="122">
        <v>112.76</v>
      </c>
      <c r="E1019" s="129">
        <f t="shared" si="15"/>
        <v>112.82</v>
      </c>
    </row>
    <row r="1020" spans="1:5" ht="40.5">
      <c r="A1020" s="127" t="s">
        <v>22053</v>
      </c>
      <c r="B1020" s="128" t="s">
        <v>16642</v>
      </c>
      <c r="C1020" s="127" t="s">
        <v>86</v>
      </c>
      <c r="D1020" s="122">
        <v>356.87</v>
      </c>
      <c r="E1020" s="129">
        <f t="shared" si="15"/>
        <v>357.05</v>
      </c>
    </row>
    <row r="1021" spans="1:5" ht="40.5">
      <c r="A1021" s="127" t="s">
        <v>22054</v>
      </c>
      <c r="B1021" s="128" t="s">
        <v>16643</v>
      </c>
      <c r="C1021" s="127" t="s">
        <v>86</v>
      </c>
      <c r="D1021" s="122">
        <v>27.1</v>
      </c>
      <c r="E1021" s="129">
        <f t="shared" si="15"/>
        <v>27.11</v>
      </c>
    </row>
    <row r="1022" spans="1:5" ht="40.5">
      <c r="A1022" s="127" t="s">
        <v>22055</v>
      </c>
      <c r="B1022" s="128" t="s">
        <v>16644</v>
      </c>
      <c r="C1022" s="127" t="s">
        <v>86</v>
      </c>
      <c r="D1022" s="122">
        <v>115.94</v>
      </c>
      <c r="E1022" s="129">
        <f t="shared" si="15"/>
        <v>116</v>
      </c>
    </row>
    <row r="1023" spans="1:5" ht="40.5">
      <c r="A1023" s="127" t="s">
        <v>22056</v>
      </c>
      <c r="B1023" s="128" t="s">
        <v>16645</v>
      </c>
      <c r="C1023" s="127" t="s">
        <v>86</v>
      </c>
      <c r="D1023" s="122">
        <v>26.2</v>
      </c>
      <c r="E1023" s="129">
        <f t="shared" si="15"/>
        <v>26.21</v>
      </c>
    </row>
    <row r="1024" spans="1:5" ht="40.5">
      <c r="A1024" s="127" t="s">
        <v>22057</v>
      </c>
      <c r="B1024" s="128" t="s">
        <v>16646</v>
      </c>
      <c r="C1024" s="127" t="s">
        <v>86</v>
      </c>
      <c r="D1024" s="122">
        <v>84.12</v>
      </c>
      <c r="E1024" s="129">
        <f t="shared" si="15"/>
        <v>84.16</v>
      </c>
    </row>
    <row r="1025" spans="1:5" ht="40.5">
      <c r="A1025" s="127" t="s">
        <v>22058</v>
      </c>
      <c r="B1025" s="128" t="s">
        <v>16647</v>
      </c>
      <c r="C1025" s="127" t="s">
        <v>86</v>
      </c>
      <c r="D1025" s="122">
        <v>87.88</v>
      </c>
      <c r="E1025" s="129">
        <f t="shared" si="15"/>
        <v>87.92</v>
      </c>
    </row>
    <row r="1026" spans="1:5" ht="40.5">
      <c r="A1026" s="127" t="s">
        <v>22059</v>
      </c>
      <c r="B1026" s="128" t="s">
        <v>16648</v>
      </c>
      <c r="C1026" s="127" t="s">
        <v>86</v>
      </c>
      <c r="D1026" s="122">
        <v>71.64</v>
      </c>
      <c r="E1026" s="129">
        <f t="shared" ref="E1026:E1089" si="16">ROUND((D1026/(1+$J$1))*(1+$L$1),2)</f>
        <v>71.680000000000007</v>
      </c>
    </row>
    <row r="1027" spans="1:5" ht="40.5">
      <c r="A1027" s="127" t="s">
        <v>22060</v>
      </c>
      <c r="B1027" s="128" t="s">
        <v>16649</v>
      </c>
      <c r="C1027" s="127" t="s">
        <v>86</v>
      </c>
      <c r="D1027" s="122">
        <v>104.28</v>
      </c>
      <c r="E1027" s="129">
        <f t="shared" si="16"/>
        <v>104.33</v>
      </c>
    </row>
    <row r="1028" spans="1:5" ht="40.5">
      <c r="A1028" s="127" t="s">
        <v>22061</v>
      </c>
      <c r="B1028" s="128" t="s">
        <v>16650</v>
      </c>
      <c r="C1028" s="127" t="s">
        <v>86</v>
      </c>
      <c r="D1028" s="122">
        <v>174.54</v>
      </c>
      <c r="E1028" s="129">
        <f t="shared" si="16"/>
        <v>174.63</v>
      </c>
    </row>
    <row r="1029" spans="1:5" ht="40.5">
      <c r="A1029" s="127" t="s">
        <v>22062</v>
      </c>
      <c r="B1029" s="128" t="s">
        <v>16651</v>
      </c>
      <c r="C1029" s="127" t="s">
        <v>86</v>
      </c>
      <c r="D1029" s="122">
        <v>113.55</v>
      </c>
      <c r="E1029" s="129">
        <f t="shared" si="16"/>
        <v>113.61</v>
      </c>
    </row>
    <row r="1030" spans="1:5" ht="40.5">
      <c r="A1030" s="127" t="s">
        <v>22063</v>
      </c>
      <c r="B1030" s="128" t="s">
        <v>16652</v>
      </c>
      <c r="C1030" s="127" t="s">
        <v>86</v>
      </c>
      <c r="D1030" s="122">
        <v>144.78</v>
      </c>
      <c r="E1030" s="129">
        <f t="shared" si="16"/>
        <v>144.85</v>
      </c>
    </row>
    <row r="1031" spans="1:5" ht="40.5">
      <c r="A1031" s="127" t="s">
        <v>22064</v>
      </c>
      <c r="B1031" s="128" t="s">
        <v>16653</v>
      </c>
      <c r="C1031" s="127" t="s">
        <v>86</v>
      </c>
      <c r="D1031" s="122">
        <v>200.44</v>
      </c>
      <c r="E1031" s="129">
        <f t="shared" si="16"/>
        <v>200.54</v>
      </c>
    </row>
    <row r="1032" spans="1:5" ht="40.5">
      <c r="A1032" s="127" t="s">
        <v>22065</v>
      </c>
      <c r="B1032" s="128" t="s">
        <v>16654</v>
      </c>
      <c r="C1032" s="127" t="s">
        <v>86</v>
      </c>
      <c r="D1032" s="122">
        <v>46.5</v>
      </c>
      <c r="E1032" s="129">
        <f t="shared" si="16"/>
        <v>46.52</v>
      </c>
    </row>
    <row r="1033" spans="1:5" ht="40.5">
      <c r="A1033" s="127" t="s">
        <v>22066</v>
      </c>
      <c r="B1033" s="128" t="s">
        <v>16655</v>
      </c>
      <c r="C1033" s="127" t="s">
        <v>86</v>
      </c>
      <c r="D1033" s="122">
        <v>43.85</v>
      </c>
      <c r="E1033" s="129">
        <f t="shared" si="16"/>
        <v>43.87</v>
      </c>
    </row>
    <row r="1034" spans="1:5" ht="27">
      <c r="A1034" s="127" t="s">
        <v>22067</v>
      </c>
      <c r="B1034" s="128" t="s">
        <v>16656</v>
      </c>
      <c r="C1034" s="127" t="s">
        <v>86</v>
      </c>
      <c r="D1034" s="122">
        <v>33.5</v>
      </c>
      <c r="E1034" s="129">
        <f t="shared" si="16"/>
        <v>33.520000000000003</v>
      </c>
    </row>
    <row r="1035" spans="1:5" ht="27">
      <c r="A1035" s="127" t="s">
        <v>22068</v>
      </c>
      <c r="B1035" s="128" t="s">
        <v>16657</v>
      </c>
      <c r="C1035" s="127" t="s">
        <v>86</v>
      </c>
      <c r="D1035" s="122">
        <v>41.3</v>
      </c>
      <c r="E1035" s="129">
        <f t="shared" si="16"/>
        <v>41.32</v>
      </c>
    </row>
    <row r="1036" spans="1:5" ht="40.5">
      <c r="A1036" s="127" t="s">
        <v>22069</v>
      </c>
      <c r="B1036" s="128" t="s">
        <v>16658</v>
      </c>
      <c r="C1036" s="127" t="s">
        <v>86</v>
      </c>
      <c r="D1036" s="122">
        <v>62.53</v>
      </c>
      <c r="E1036" s="129">
        <f t="shared" si="16"/>
        <v>62.56</v>
      </c>
    </row>
    <row r="1037" spans="1:5" ht="40.5">
      <c r="A1037" s="127" t="s">
        <v>22070</v>
      </c>
      <c r="B1037" s="128" t="s">
        <v>16659</v>
      </c>
      <c r="C1037" s="127" t="s">
        <v>86</v>
      </c>
      <c r="D1037" s="122">
        <v>41.22</v>
      </c>
      <c r="E1037" s="129">
        <f t="shared" si="16"/>
        <v>41.24</v>
      </c>
    </row>
    <row r="1038" spans="1:5" ht="40.5">
      <c r="A1038" s="127" t="s">
        <v>22071</v>
      </c>
      <c r="B1038" s="128" t="s">
        <v>16660</v>
      </c>
      <c r="C1038" s="127" t="s">
        <v>86</v>
      </c>
      <c r="D1038" s="122">
        <v>49.17</v>
      </c>
      <c r="E1038" s="129">
        <f t="shared" si="16"/>
        <v>49.19</v>
      </c>
    </row>
    <row r="1039" spans="1:5" ht="40.5">
      <c r="A1039" s="127" t="s">
        <v>22072</v>
      </c>
      <c r="B1039" s="128" t="s">
        <v>16661</v>
      </c>
      <c r="C1039" s="127" t="s">
        <v>86</v>
      </c>
      <c r="D1039" s="122">
        <v>54.81</v>
      </c>
      <c r="E1039" s="129">
        <f t="shared" si="16"/>
        <v>54.84</v>
      </c>
    </row>
    <row r="1040" spans="1:5" ht="40.5">
      <c r="A1040" s="127" t="s">
        <v>22073</v>
      </c>
      <c r="B1040" s="128" t="s">
        <v>16662</v>
      </c>
      <c r="C1040" s="127" t="s">
        <v>86</v>
      </c>
      <c r="D1040" s="122">
        <v>68.430000000000007</v>
      </c>
      <c r="E1040" s="129">
        <f t="shared" si="16"/>
        <v>68.459999999999994</v>
      </c>
    </row>
    <row r="1041" spans="1:5" ht="40.5">
      <c r="A1041" s="127" t="s">
        <v>22074</v>
      </c>
      <c r="B1041" s="128" t="s">
        <v>16663</v>
      </c>
      <c r="C1041" s="127" t="s">
        <v>86</v>
      </c>
      <c r="D1041" s="122">
        <v>114.03</v>
      </c>
      <c r="E1041" s="129">
        <f t="shared" si="16"/>
        <v>114.09</v>
      </c>
    </row>
    <row r="1042" spans="1:5" ht="40.5">
      <c r="A1042" s="127" t="s">
        <v>22075</v>
      </c>
      <c r="B1042" s="128" t="s">
        <v>16664</v>
      </c>
      <c r="C1042" s="127" t="s">
        <v>86</v>
      </c>
      <c r="D1042" s="122">
        <v>186</v>
      </c>
      <c r="E1042" s="129">
        <f t="shared" si="16"/>
        <v>186.09</v>
      </c>
    </row>
    <row r="1043" spans="1:5" ht="40.5">
      <c r="A1043" s="127" t="s">
        <v>22076</v>
      </c>
      <c r="B1043" s="128" t="s">
        <v>16665</v>
      </c>
      <c r="C1043" s="127" t="s">
        <v>86</v>
      </c>
      <c r="D1043" s="122">
        <v>300.86</v>
      </c>
      <c r="E1043" s="129">
        <f t="shared" si="16"/>
        <v>301.01</v>
      </c>
    </row>
    <row r="1044" spans="1:5" ht="40.5">
      <c r="A1044" s="127" t="s">
        <v>22077</v>
      </c>
      <c r="B1044" s="128" t="s">
        <v>16666</v>
      </c>
      <c r="C1044" s="127" t="s">
        <v>86</v>
      </c>
      <c r="D1044" s="122">
        <v>444.26</v>
      </c>
      <c r="E1044" s="129">
        <f t="shared" si="16"/>
        <v>444.48</v>
      </c>
    </row>
    <row r="1045" spans="1:5" ht="40.5">
      <c r="A1045" s="127" t="s">
        <v>22078</v>
      </c>
      <c r="B1045" s="128" t="s">
        <v>16667</v>
      </c>
      <c r="C1045" s="127" t="s">
        <v>86</v>
      </c>
      <c r="D1045" s="122">
        <v>40.49</v>
      </c>
      <c r="E1045" s="129">
        <f t="shared" si="16"/>
        <v>40.51</v>
      </c>
    </row>
    <row r="1046" spans="1:5" ht="40.5">
      <c r="A1046" s="127" t="s">
        <v>22079</v>
      </c>
      <c r="B1046" s="128" t="s">
        <v>16668</v>
      </c>
      <c r="C1046" s="127" t="s">
        <v>86</v>
      </c>
      <c r="D1046" s="122">
        <v>66.959999999999994</v>
      </c>
      <c r="E1046" s="129">
        <f t="shared" si="16"/>
        <v>66.989999999999995</v>
      </c>
    </row>
    <row r="1047" spans="1:5" ht="40.5">
      <c r="A1047" s="127" t="s">
        <v>22080</v>
      </c>
      <c r="B1047" s="128" t="s">
        <v>16669</v>
      </c>
      <c r="C1047" s="127" t="s">
        <v>86</v>
      </c>
      <c r="D1047" s="122">
        <v>121.51</v>
      </c>
      <c r="E1047" s="129">
        <f t="shared" si="16"/>
        <v>121.57</v>
      </c>
    </row>
    <row r="1048" spans="1:5" ht="40.5">
      <c r="A1048" s="127" t="s">
        <v>22081</v>
      </c>
      <c r="B1048" s="128" t="s">
        <v>16670</v>
      </c>
      <c r="C1048" s="127" t="s">
        <v>86</v>
      </c>
      <c r="D1048" s="122">
        <v>175.28</v>
      </c>
      <c r="E1048" s="129">
        <f t="shared" si="16"/>
        <v>175.37</v>
      </c>
    </row>
    <row r="1049" spans="1:5" ht="40.5">
      <c r="A1049" s="127" t="s">
        <v>22082</v>
      </c>
      <c r="B1049" s="128" t="s">
        <v>16671</v>
      </c>
      <c r="C1049" s="127" t="s">
        <v>86</v>
      </c>
      <c r="D1049" s="122">
        <v>249.7</v>
      </c>
      <c r="E1049" s="129">
        <f t="shared" si="16"/>
        <v>249.82</v>
      </c>
    </row>
    <row r="1050" spans="1:5" ht="40.5">
      <c r="A1050" s="127" t="s">
        <v>22083</v>
      </c>
      <c r="B1050" s="128" t="s">
        <v>16672</v>
      </c>
      <c r="C1050" s="127" t="s">
        <v>86</v>
      </c>
      <c r="D1050" s="122">
        <v>19.37</v>
      </c>
      <c r="E1050" s="129">
        <f t="shared" si="16"/>
        <v>19.38</v>
      </c>
    </row>
    <row r="1051" spans="1:5" ht="40.5">
      <c r="A1051" s="127" t="s">
        <v>22084</v>
      </c>
      <c r="B1051" s="128" t="s">
        <v>16673</v>
      </c>
      <c r="C1051" s="127" t="s">
        <v>86</v>
      </c>
      <c r="D1051" s="122">
        <v>23.7</v>
      </c>
      <c r="E1051" s="129">
        <f t="shared" si="16"/>
        <v>23.71</v>
      </c>
    </row>
    <row r="1052" spans="1:5" ht="40.5">
      <c r="A1052" s="127" t="s">
        <v>22085</v>
      </c>
      <c r="B1052" s="128" t="s">
        <v>16674</v>
      </c>
      <c r="C1052" s="127" t="s">
        <v>86</v>
      </c>
      <c r="D1052" s="122">
        <v>39.36</v>
      </c>
      <c r="E1052" s="129">
        <f t="shared" si="16"/>
        <v>39.380000000000003</v>
      </c>
    </row>
    <row r="1053" spans="1:5" ht="40.5">
      <c r="A1053" s="127" t="s">
        <v>22086</v>
      </c>
      <c r="B1053" s="128" t="s">
        <v>16675</v>
      </c>
      <c r="C1053" s="127" t="s">
        <v>86</v>
      </c>
      <c r="D1053" s="122">
        <v>56.17</v>
      </c>
      <c r="E1053" s="129">
        <f t="shared" si="16"/>
        <v>56.2</v>
      </c>
    </row>
    <row r="1054" spans="1:5" ht="40.5">
      <c r="A1054" s="127" t="s">
        <v>22087</v>
      </c>
      <c r="B1054" s="128" t="s">
        <v>16676</v>
      </c>
      <c r="C1054" s="127" t="s">
        <v>86</v>
      </c>
      <c r="D1054" s="122">
        <v>149.09</v>
      </c>
      <c r="E1054" s="129">
        <f t="shared" si="16"/>
        <v>149.16</v>
      </c>
    </row>
    <row r="1055" spans="1:5" ht="40.5">
      <c r="A1055" s="127" t="s">
        <v>22088</v>
      </c>
      <c r="B1055" s="128" t="s">
        <v>16677</v>
      </c>
      <c r="C1055" s="127" t="s">
        <v>86</v>
      </c>
      <c r="D1055" s="122">
        <v>24.48</v>
      </c>
      <c r="E1055" s="129">
        <f t="shared" si="16"/>
        <v>24.49</v>
      </c>
    </row>
    <row r="1056" spans="1:5" ht="40.5">
      <c r="A1056" s="127" t="s">
        <v>22089</v>
      </c>
      <c r="B1056" s="128" t="s">
        <v>16678</v>
      </c>
      <c r="C1056" s="127" t="s">
        <v>86</v>
      </c>
      <c r="D1056" s="122">
        <v>74.239999999999995</v>
      </c>
      <c r="E1056" s="129">
        <f t="shared" si="16"/>
        <v>74.28</v>
      </c>
    </row>
    <row r="1057" spans="1:5" ht="40.5">
      <c r="A1057" s="127" t="s">
        <v>22090</v>
      </c>
      <c r="B1057" s="128" t="s">
        <v>16679</v>
      </c>
      <c r="C1057" s="127" t="s">
        <v>86</v>
      </c>
      <c r="D1057" s="122">
        <v>113.62</v>
      </c>
      <c r="E1057" s="129">
        <f t="shared" si="16"/>
        <v>113.68</v>
      </c>
    </row>
    <row r="1058" spans="1:5" ht="40.5">
      <c r="A1058" s="127" t="s">
        <v>22091</v>
      </c>
      <c r="B1058" s="128" t="s">
        <v>16680</v>
      </c>
      <c r="C1058" s="127" t="s">
        <v>86</v>
      </c>
      <c r="D1058" s="122">
        <v>133.16999999999999</v>
      </c>
      <c r="E1058" s="129">
        <f t="shared" si="16"/>
        <v>133.24</v>
      </c>
    </row>
    <row r="1059" spans="1:5" ht="40.5">
      <c r="A1059" s="127" t="s">
        <v>22092</v>
      </c>
      <c r="B1059" s="128" t="s">
        <v>16681</v>
      </c>
      <c r="C1059" s="127" t="s">
        <v>86</v>
      </c>
      <c r="D1059" s="122">
        <v>27.53</v>
      </c>
      <c r="E1059" s="129">
        <f t="shared" si="16"/>
        <v>27.54</v>
      </c>
    </row>
    <row r="1060" spans="1:5" ht="40.5">
      <c r="A1060" s="127" t="s">
        <v>22093</v>
      </c>
      <c r="B1060" s="128" t="s">
        <v>16682</v>
      </c>
      <c r="C1060" s="127" t="s">
        <v>86</v>
      </c>
      <c r="D1060" s="122">
        <v>42.21</v>
      </c>
      <c r="E1060" s="129">
        <f t="shared" si="16"/>
        <v>42.23</v>
      </c>
    </row>
    <row r="1061" spans="1:5" ht="40.5">
      <c r="A1061" s="127" t="s">
        <v>22094</v>
      </c>
      <c r="B1061" s="128" t="s">
        <v>16683</v>
      </c>
      <c r="C1061" s="127" t="s">
        <v>86</v>
      </c>
      <c r="D1061" s="122">
        <v>56.21</v>
      </c>
      <c r="E1061" s="129">
        <f t="shared" si="16"/>
        <v>56.24</v>
      </c>
    </row>
    <row r="1062" spans="1:5" ht="40.5">
      <c r="A1062" s="127" t="s">
        <v>22095</v>
      </c>
      <c r="B1062" s="128" t="s">
        <v>16684</v>
      </c>
      <c r="C1062" s="127" t="s">
        <v>86</v>
      </c>
      <c r="D1062" s="122">
        <v>80.209999999999994</v>
      </c>
      <c r="E1062" s="129">
        <f t="shared" si="16"/>
        <v>80.25</v>
      </c>
    </row>
    <row r="1063" spans="1:5" ht="40.5">
      <c r="A1063" s="127" t="s">
        <v>22096</v>
      </c>
      <c r="B1063" s="128" t="s">
        <v>16685</v>
      </c>
      <c r="C1063" s="127" t="s">
        <v>86</v>
      </c>
      <c r="D1063" s="122">
        <v>40.11</v>
      </c>
      <c r="E1063" s="129">
        <f t="shared" si="16"/>
        <v>40.130000000000003</v>
      </c>
    </row>
    <row r="1064" spans="1:5" ht="40.5">
      <c r="A1064" s="127" t="s">
        <v>22097</v>
      </c>
      <c r="B1064" s="128" t="s">
        <v>16686</v>
      </c>
      <c r="C1064" s="127" t="s">
        <v>86</v>
      </c>
      <c r="D1064" s="122">
        <v>60.23</v>
      </c>
      <c r="E1064" s="129">
        <f t="shared" si="16"/>
        <v>60.26</v>
      </c>
    </row>
    <row r="1065" spans="1:5" ht="40.5">
      <c r="A1065" s="127" t="s">
        <v>22098</v>
      </c>
      <c r="B1065" s="128" t="s">
        <v>16687</v>
      </c>
      <c r="C1065" s="127" t="s">
        <v>86</v>
      </c>
      <c r="D1065" s="122">
        <v>89.05</v>
      </c>
      <c r="E1065" s="129">
        <f t="shared" si="16"/>
        <v>89.09</v>
      </c>
    </row>
    <row r="1066" spans="1:5" ht="40.5">
      <c r="A1066" s="127" t="s">
        <v>22099</v>
      </c>
      <c r="B1066" s="128" t="s">
        <v>16688</v>
      </c>
      <c r="C1066" s="127" t="s">
        <v>86</v>
      </c>
      <c r="D1066" s="122">
        <v>316.95999999999998</v>
      </c>
      <c r="E1066" s="129">
        <f t="shared" si="16"/>
        <v>317.12</v>
      </c>
    </row>
    <row r="1067" spans="1:5" ht="40.5">
      <c r="A1067" s="127" t="s">
        <v>22100</v>
      </c>
      <c r="B1067" s="128" t="s">
        <v>16689</v>
      </c>
      <c r="C1067" s="127" t="s">
        <v>86</v>
      </c>
      <c r="D1067" s="122">
        <v>64.81</v>
      </c>
      <c r="E1067" s="129">
        <f t="shared" si="16"/>
        <v>64.84</v>
      </c>
    </row>
    <row r="1068" spans="1:5" ht="40.5">
      <c r="A1068" s="127" t="s">
        <v>22101</v>
      </c>
      <c r="B1068" s="128" t="s">
        <v>16690</v>
      </c>
      <c r="C1068" s="127" t="s">
        <v>86</v>
      </c>
      <c r="D1068" s="122">
        <v>83.73</v>
      </c>
      <c r="E1068" s="129">
        <f t="shared" si="16"/>
        <v>83.77</v>
      </c>
    </row>
    <row r="1069" spans="1:5" ht="40.5">
      <c r="A1069" s="127" t="s">
        <v>22102</v>
      </c>
      <c r="B1069" s="128" t="s">
        <v>16691</v>
      </c>
      <c r="C1069" s="127" t="s">
        <v>86</v>
      </c>
      <c r="D1069" s="122">
        <v>93.24</v>
      </c>
      <c r="E1069" s="129">
        <f t="shared" si="16"/>
        <v>93.29</v>
      </c>
    </row>
    <row r="1070" spans="1:5" ht="40.5">
      <c r="A1070" s="127" t="s">
        <v>22103</v>
      </c>
      <c r="B1070" s="128" t="s">
        <v>16692</v>
      </c>
      <c r="C1070" s="127" t="s">
        <v>86</v>
      </c>
      <c r="D1070" s="122">
        <v>185.21</v>
      </c>
      <c r="E1070" s="129">
        <f t="shared" si="16"/>
        <v>185.3</v>
      </c>
    </row>
    <row r="1071" spans="1:5" ht="40.5">
      <c r="A1071" s="127" t="s">
        <v>22104</v>
      </c>
      <c r="B1071" s="128" t="s">
        <v>16693</v>
      </c>
      <c r="C1071" s="127" t="s">
        <v>86</v>
      </c>
      <c r="D1071" s="122">
        <v>209.27</v>
      </c>
      <c r="E1071" s="129">
        <f t="shared" si="16"/>
        <v>209.37</v>
      </c>
    </row>
    <row r="1072" spans="1:5" ht="40.5">
      <c r="A1072" s="127" t="s">
        <v>22105</v>
      </c>
      <c r="B1072" s="128" t="s">
        <v>16694</v>
      </c>
      <c r="C1072" s="127" t="s">
        <v>86</v>
      </c>
      <c r="D1072" s="122">
        <v>314.02999999999997</v>
      </c>
      <c r="E1072" s="129">
        <f t="shared" si="16"/>
        <v>314.19</v>
      </c>
    </row>
    <row r="1073" spans="1:5" ht="40.5">
      <c r="A1073" s="127" t="s">
        <v>22106</v>
      </c>
      <c r="B1073" s="128" t="s">
        <v>16695</v>
      </c>
      <c r="C1073" s="127" t="s">
        <v>86</v>
      </c>
      <c r="D1073" s="122">
        <v>67.95</v>
      </c>
      <c r="E1073" s="129">
        <f t="shared" si="16"/>
        <v>67.98</v>
      </c>
    </row>
    <row r="1074" spans="1:5" ht="40.5">
      <c r="A1074" s="127" t="s">
        <v>22107</v>
      </c>
      <c r="B1074" s="128" t="s">
        <v>16696</v>
      </c>
      <c r="C1074" s="127" t="s">
        <v>86</v>
      </c>
      <c r="D1074" s="122">
        <v>104.94</v>
      </c>
      <c r="E1074" s="129">
        <f t="shared" si="16"/>
        <v>104.99</v>
      </c>
    </row>
    <row r="1075" spans="1:5" ht="40.5">
      <c r="A1075" s="127" t="s">
        <v>22108</v>
      </c>
      <c r="B1075" s="128" t="s">
        <v>16697</v>
      </c>
      <c r="C1075" s="127" t="s">
        <v>86</v>
      </c>
      <c r="D1075" s="122">
        <v>179.83</v>
      </c>
      <c r="E1075" s="129">
        <f t="shared" si="16"/>
        <v>179.92</v>
      </c>
    </row>
    <row r="1076" spans="1:5" ht="40.5">
      <c r="A1076" s="127" t="s">
        <v>22109</v>
      </c>
      <c r="B1076" s="128" t="s">
        <v>16698</v>
      </c>
      <c r="C1076" s="127" t="s">
        <v>86</v>
      </c>
      <c r="D1076" s="122">
        <v>353.87</v>
      </c>
      <c r="E1076" s="129">
        <f t="shared" si="16"/>
        <v>354.05</v>
      </c>
    </row>
    <row r="1077" spans="1:5" ht="40.5">
      <c r="A1077" s="127" t="s">
        <v>22110</v>
      </c>
      <c r="B1077" s="128" t="s">
        <v>16699</v>
      </c>
      <c r="C1077" s="127" t="s">
        <v>86</v>
      </c>
      <c r="D1077" s="122">
        <v>566.79</v>
      </c>
      <c r="E1077" s="129">
        <f t="shared" si="16"/>
        <v>567.07000000000005</v>
      </c>
    </row>
    <row r="1078" spans="1:5" ht="40.5">
      <c r="A1078" s="127" t="s">
        <v>22111</v>
      </c>
      <c r="B1078" s="128" t="s">
        <v>16700</v>
      </c>
      <c r="C1078" s="127" t="s">
        <v>86</v>
      </c>
      <c r="D1078" s="122">
        <v>184.36</v>
      </c>
      <c r="E1078" s="129">
        <f t="shared" si="16"/>
        <v>184.45</v>
      </c>
    </row>
    <row r="1079" spans="1:5" ht="40.5">
      <c r="A1079" s="127" t="s">
        <v>22112</v>
      </c>
      <c r="B1079" s="128" t="s">
        <v>16701</v>
      </c>
      <c r="C1079" s="127" t="s">
        <v>86</v>
      </c>
      <c r="D1079" s="122">
        <v>248.65</v>
      </c>
      <c r="E1079" s="129">
        <f t="shared" si="16"/>
        <v>248.77</v>
      </c>
    </row>
    <row r="1080" spans="1:5" ht="40.5">
      <c r="A1080" s="127" t="s">
        <v>22113</v>
      </c>
      <c r="B1080" s="128" t="s">
        <v>16702</v>
      </c>
      <c r="C1080" s="127" t="s">
        <v>86</v>
      </c>
      <c r="D1080" s="122">
        <v>295.7</v>
      </c>
      <c r="E1080" s="129">
        <f t="shared" si="16"/>
        <v>295.85000000000002</v>
      </c>
    </row>
    <row r="1081" spans="1:5">
      <c r="A1081" s="172" t="s">
        <v>16703</v>
      </c>
      <c r="B1081" s="169"/>
      <c r="C1081" s="168"/>
      <c r="D1081" s="170"/>
      <c r="E1081" s="171"/>
    </row>
    <row r="1082" spans="1:5" ht="40.5">
      <c r="A1082" s="127" t="s">
        <v>22114</v>
      </c>
      <c r="B1082" s="128" t="s">
        <v>16704</v>
      </c>
      <c r="C1082" s="127" t="s">
        <v>44</v>
      </c>
      <c r="D1082" s="122">
        <v>173.5</v>
      </c>
      <c r="E1082" s="129">
        <f t="shared" si="16"/>
        <v>173.59</v>
      </c>
    </row>
    <row r="1083" spans="1:5" ht="40.5">
      <c r="A1083" s="127" t="s">
        <v>22115</v>
      </c>
      <c r="B1083" s="128" t="s">
        <v>16705</v>
      </c>
      <c r="C1083" s="127" t="s">
        <v>44</v>
      </c>
      <c r="D1083" s="122">
        <v>177.13</v>
      </c>
      <c r="E1083" s="129">
        <f t="shared" si="16"/>
        <v>177.22</v>
      </c>
    </row>
    <row r="1084" spans="1:5" ht="40.5">
      <c r="A1084" s="127" t="s">
        <v>22116</v>
      </c>
      <c r="B1084" s="128" t="s">
        <v>16706</v>
      </c>
      <c r="C1084" s="127" t="s">
        <v>44</v>
      </c>
      <c r="D1084" s="122">
        <v>283.33</v>
      </c>
      <c r="E1084" s="129">
        <f t="shared" si="16"/>
        <v>283.47000000000003</v>
      </c>
    </row>
    <row r="1085" spans="1:5" ht="40.5">
      <c r="A1085" s="127" t="s">
        <v>22117</v>
      </c>
      <c r="B1085" s="128" t="s">
        <v>16707</v>
      </c>
      <c r="C1085" s="127" t="s">
        <v>44</v>
      </c>
      <c r="D1085" s="122">
        <v>403.28</v>
      </c>
      <c r="E1085" s="129">
        <f t="shared" si="16"/>
        <v>403.48</v>
      </c>
    </row>
    <row r="1086" spans="1:5" ht="40.5">
      <c r="A1086" s="127" t="s">
        <v>22118</v>
      </c>
      <c r="B1086" s="128" t="s">
        <v>16708</v>
      </c>
      <c r="C1086" s="127" t="s">
        <v>44</v>
      </c>
      <c r="D1086" s="122">
        <v>433.59</v>
      </c>
      <c r="E1086" s="129">
        <f t="shared" si="16"/>
        <v>433.81</v>
      </c>
    </row>
    <row r="1087" spans="1:5" ht="40.5">
      <c r="A1087" s="127" t="s">
        <v>22119</v>
      </c>
      <c r="B1087" s="128" t="s">
        <v>16709</v>
      </c>
      <c r="C1087" s="127" t="s">
        <v>44</v>
      </c>
      <c r="D1087" s="122">
        <v>584.46</v>
      </c>
      <c r="E1087" s="129">
        <f t="shared" si="16"/>
        <v>584.75</v>
      </c>
    </row>
    <row r="1088" spans="1:5" ht="40.5">
      <c r="A1088" s="127" t="s">
        <v>22120</v>
      </c>
      <c r="B1088" s="128" t="s">
        <v>16710</v>
      </c>
      <c r="C1088" s="127" t="s">
        <v>44</v>
      </c>
      <c r="D1088" s="122">
        <v>732.57</v>
      </c>
      <c r="E1088" s="129">
        <f t="shared" si="16"/>
        <v>732.93</v>
      </c>
    </row>
    <row r="1089" spans="1:5" ht="40.5">
      <c r="A1089" s="127" t="s">
        <v>22121</v>
      </c>
      <c r="B1089" s="128" t="s">
        <v>16711</v>
      </c>
      <c r="C1089" s="127" t="s">
        <v>44</v>
      </c>
      <c r="D1089" s="122">
        <v>1089.8499999999999</v>
      </c>
      <c r="E1089" s="129">
        <f t="shared" si="16"/>
        <v>1090.3900000000001</v>
      </c>
    </row>
    <row r="1090" spans="1:5" ht="40.5">
      <c r="A1090" s="127" t="s">
        <v>22122</v>
      </c>
      <c r="B1090" s="128" t="s">
        <v>16712</v>
      </c>
      <c r="C1090" s="127" t="s">
        <v>44</v>
      </c>
      <c r="D1090" s="122">
        <v>1097.32</v>
      </c>
      <c r="E1090" s="129">
        <f t="shared" ref="E1090:E1153" si="17">ROUND((D1090/(1+$J$1))*(1+$L$1),2)</f>
        <v>1097.8599999999999</v>
      </c>
    </row>
    <row r="1091" spans="1:5" ht="40.5">
      <c r="A1091" s="127" t="s">
        <v>22123</v>
      </c>
      <c r="B1091" s="128" t="s">
        <v>16713</v>
      </c>
      <c r="C1091" s="127" t="s">
        <v>44</v>
      </c>
      <c r="D1091" s="122">
        <v>1345.25</v>
      </c>
      <c r="E1091" s="129">
        <f t="shared" si="17"/>
        <v>1345.92</v>
      </c>
    </row>
    <row r="1092" spans="1:5">
      <c r="A1092" s="172" t="s">
        <v>16714</v>
      </c>
      <c r="B1092" s="169"/>
      <c r="C1092" s="168"/>
      <c r="D1092" s="170"/>
      <c r="E1092" s="171"/>
    </row>
    <row r="1093" spans="1:5">
      <c r="A1093" s="172" t="s">
        <v>16715</v>
      </c>
      <c r="B1093" s="169"/>
      <c r="C1093" s="168"/>
      <c r="D1093" s="170"/>
      <c r="E1093" s="171"/>
    </row>
    <row r="1094" spans="1:5" ht="54">
      <c r="A1094" s="127" t="s">
        <v>25159</v>
      </c>
      <c r="B1094" s="128" t="s">
        <v>16716</v>
      </c>
      <c r="C1094" s="127" t="s">
        <v>44</v>
      </c>
      <c r="D1094" s="122">
        <v>491.15</v>
      </c>
      <c r="E1094" s="129">
        <f t="shared" si="17"/>
        <v>491.39</v>
      </c>
    </row>
    <row r="1095" spans="1:5" ht="54">
      <c r="A1095" s="127" t="s">
        <v>25160</v>
      </c>
      <c r="B1095" s="128" t="s">
        <v>16717</v>
      </c>
      <c r="C1095" s="127" t="s">
        <v>44</v>
      </c>
      <c r="D1095" s="122">
        <v>538.84</v>
      </c>
      <c r="E1095" s="129">
        <f t="shared" si="17"/>
        <v>539.11</v>
      </c>
    </row>
    <row r="1096" spans="1:5" ht="54">
      <c r="A1096" s="127" t="s">
        <v>25161</v>
      </c>
      <c r="B1096" s="128" t="s">
        <v>16718</v>
      </c>
      <c r="C1096" s="127" t="s">
        <v>44</v>
      </c>
      <c r="D1096" s="122">
        <v>683.11</v>
      </c>
      <c r="E1096" s="129">
        <f t="shared" si="17"/>
        <v>683.45</v>
      </c>
    </row>
    <row r="1097" spans="1:5" ht="54">
      <c r="A1097" s="127" t="s">
        <v>25162</v>
      </c>
      <c r="B1097" s="128" t="s">
        <v>16719</v>
      </c>
      <c r="C1097" s="127" t="s">
        <v>44</v>
      </c>
      <c r="D1097" s="122">
        <v>735.98</v>
      </c>
      <c r="E1097" s="129">
        <f t="shared" si="17"/>
        <v>736.35</v>
      </c>
    </row>
    <row r="1098" spans="1:5" ht="54">
      <c r="A1098" s="127" t="s">
        <v>25163</v>
      </c>
      <c r="B1098" s="128" t="s">
        <v>16720</v>
      </c>
      <c r="C1098" s="127" t="s">
        <v>44</v>
      </c>
      <c r="D1098" s="122">
        <v>976.84</v>
      </c>
      <c r="E1098" s="129">
        <f t="shared" si="17"/>
        <v>977.32</v>
      </c>
    </row>
    <row r="1099" spans="1:5" ht="54">
      <c r="A1099" s="127" t="s">
        <v>25164</v>
      </c>
      <c r="B1099" s="128" t="s">
        <v>16721</v>
      </c>
      <c r="C1099" s="127" t="s">
        <v>44</v>
      </c>
      <c r="D1099" s="122">
        <v>1133.79</v>
      </c>
      <c r="E1099" s="129">
        <f t="shared" si="17"/>
        <v>1134.3499999999999</v>
      </c>
    </row>
    <row r="1100" spans="1:5">
      <c r="A1100" s="172" t="s">
        <v>16722</v>
      </c>
      <c r="B1100" s="169"/>
      <c r="C1100" s="168"/>
      <c r="D1100" s="170"/>
      <c r="E1100" s="171"/>
    </row>
    <row r="1101" spans="1:5" ht="40.5">
      <c r="A1101" s="127" t="s">
        <v>22124</v>
      </c>
      <c r="B1101" s="128" t="s">
        <v>16723</v>
      </c>
      <c r="C1101" s="127" t="s">
        <v>86</v>
      </c>
      <c r="D1101" s="122">
        <v>117.73</v>
      </c>
      <c r="E1101" s="129">
        <f t="shared" si="17"/>
        <v>117.79</v>
      </c>
    </row>
    <row r="1102" spans="1:5" ht="40.5">
      <c r="A1102" s="127" t="s">
        <v>22125</v>
      </c>
      <c r="B1102" s="128" t="s">
        <v>16724</v>
      </c>
      <c r="C1102" s="127" t="s">
        <v>86</v>
      </c>
      <c r="D1102" s="122">
        <v>151.06</v>
      </c>
      <c r="E1102" s="129">
        <f t="shared" si="17"/>
        <v>151.13</v>
      </c>
    </row>
    <row r="1103" spans="1:5" ht="40.5">
      <c r="A1103" s="127" t="s">
        <v>22126</v>
      </c>
      <c r="B1103" s="128" t="s">
        <v>16725</v>
      </c>
      <c r="C1103" s="127" t="s">
        <v>86</v>
      </c>
      <c r="D1103" s="122">
        <v>218.02</v>
      </c>
      <c r="E1103" s="129">
        <f t="shared" si="17"/>
        <v>218.13</v>
      </c>
    </row>
    <row r="1104" spans="1:5" ht="54">
      <c r="A1104" s="127" t="s">
        <v>22127</v>
      </c>
      <c r="B1104" s="128" t="s">
        <v>16726</v>
      </c>
      <c r="C1104" s="127" t="s">
        <v>86</v>
      </c>
      <c r="D1104" s="122">
        <v>307.18</v>
      </c>
      <c r="E1104" s="129">
        <f t="shared" si="17"/>
        <v>307.33</v>
      </c>
    </row>
    <row r="1105" spans="1:5" ht="40.5">
      <c r="A1105" s="127" t="s">
        <v>22128</v>
      </c>
      <c r="B1105" s="128" t="s">
        <v>16727</v>
      </c>
      <c r="C1105" s="127" t="s">
        <v>86</v>
      </c>
      <c r="D1105" s="122">
        <v>383.46</v>
      </c>
      <c r="E1105" s="129">
        <f t="shared" si="17"/>
        <v>383.65</v>
      </c>
    </row>
    <row r="1106" spans="1:5" ht="54">
      <c r="A1106" s="127" t="s">
        <v>22129</v>
      </c>
      <c r="B1106" s="128" t="s">
        <v>16728</v>
      </c>
      <c r="C1106" s="127" t="s">
        <v>86</v>
      </c>
      <c r="D1106" s="122">
        <v>474.29</v>
      </c>
      <c r="E1106" s="129">
        <f t="shared" si="17"/>
        <v>474.53</v>
      </c>
    </row>
    <row r="1107" spans="1:5" ht="40.5">
      <c r="A1107" s="127" t="s">
        <v>22130</v>
      </c>
      <c r="B1107" s="128" t="s">
        <v>16729</v>
      </c>
      <c r="C1107" s="127" t="s">
        <v>86</v>
      </c>
      <c r="D1107" s="122">
        <v>738.53</v>
      </c>
      <c r="E1107" s="129">
        <f t="shared" si="17"/>
        <v>738.9</v>
      </c>
    </row>
    <row r="1108" spans="1:5" ht="40.5">
      <c r="A1108" s="127" t="s">
        <v>22131</v>
      </c>
      <c r="B1108" s="128" t="s">
        <v>16730</v>
      </c>
      <c r="C1108" s="127" t="s">
        <v>86</v>
      </c>
      <c r="D1108" s="122">
        <v>1043.8499999999999</v>
      </c>
      <c r="E1108" s="129">
        <f t="shared" si="17"/>
        <v>1044.3699999999999</v>
      </c>
    </row>
    <row r="1109" spans="1:5" ht="40.5">
      <c r="A1109" s="127" t="s">
        <v>22132</v>
      </c>
      <c r="B1109" s="128" t="s">
        <v>16731</v>
      </c>
      <c r="C1109" s="127" t="s">
        <v>86</v>
      </c>
      <c r="D1109" s="122">
        <v>1960.98</v>
      </c>
      <c r="E1109" s="129">
        <f t="shared" si="17"/>
        <v>1961.95</v>
      </c>
    </row>
    <row r="1110" spans="1:5" ht="40.5">
      <c r="A1110" s="127" t="s">
        <v>22133</v>
      </c>
      <c r="B1110" s="128" t="s">
        <v>16732</v>
      </c>
      <c r="C1110" s="127" t="s">
        <v>86</v>
      </c>
      <c r="D1110" s="122">
        <v>2433.13</v>
      </c>
      <c r="E1110" s="129">
        <f t="shared" si="17"/>
        <v>2434.34</v>
      </c>
    </row>
    <row r="1111" spans="1:5" ht="40.5">
      <c r="A1111" s="127" t="s">
        <v>22134</v>
      </c>
      <c r="B1111" s="128" t="s">
        <v>16733</v>
      </c>
      <c r="C1111" s="127" t="s">
        <v>86</v>
      </c>
      <c r="D1111" s="122">
        <v>389.81</v>
      </c>
      <c r="E1111" s="129">
        <f t="shared" si="17"/>
        <v>390</v>
      </c>
    </row>
    <row r="1112" spans="1:5" ht="40.5">
      <c r="A1112" s="127" t="s">
        <v>22135</v>
      </c>
      <c r="B1112" s="128" t="s">
        <v>16734</v>
      </c>
      <c r="C1112" s="127" t="s">
        <v>86</v>
      </c>
      <c r="D1112" s="122">
        <v>513.13</v>
      </c>
      <c r="E1112" s="129">
        <f t="shared" si="17"/>
        <v>513.38</v>
      </c>
    </row>
    <row r="1113" spans="1:5" ht="40.5">
      <c r="A1113" s="127" t="s">
        <v>22136</v>
      </c>
      <c r="B1113" s="128" t="s">
        <v>16735</v>
      </c>
      <c r="C1113" s="127" t="s">
        <v>86</v>
      </c>
      <c r="D1113" s="122">
        <v>746.26</v>
      </c>
      <c r="E1113" s="129">
        <f t="shared" si="17"/>
        <v>746.63</v>
      </c>
    </row>
    <row r="1114" spans="1:5" ht="40.5">
      <c r="A1114" s="127" t="s">
        <v>22137</v>
      </c>
      <c r="B1114" s="128" t="s">
        <v>16736</v>
      </c>
      <c r="C1114" s="127" t="s">
        <v>86</v>
      </c>
      <c r="D1114" s="122">
        <v>1032.1400000000001</v>
      </c>
      <c r="E1114" s="129">
        <f t="shared" si="17"/>
        <v>1032.6500000000001</v>
      </c>
    </row>
    <row r="1115" spans="1:5" ht="40.5">
      <c r="A1115" s="127" t="s">
        <v>22138</v>
      </c>
      <c r="B1115" s="128" t="s">
        <v>16737</v>
      </c>
      <c r="C1115" s="127" t="s">
        <v>86</v>
      </c>
      <c r="D1115" s="122">
        <v>2291.3200000000002</v>
      </c>
      <c r="E1115" s="129">
        <f t="shared" si="17"/>
        <v>2292.46</v>
      </c>
    </row>
    <row r="1116" spans="1:5" ht="40.5">
      <c r="A1116" s="127" t="s">
        <v>22139</v>
      </c>
      <c r="B1116" s="128" t="s">
        <v>16738</v>
      </c>
      <c r="C1116" s="127" t="s">
        <v>86</v>
      </c>
      <c r="D1116" s="122">
        <v>2891.78</v>
      </c>
      <c r="E1116" s="129">
        <f t="shared" si="17"/>
        <v>2893.21</v>
      </c>
    </row>
    <row r="1117" spans="1:5" ht="40.5">
      <c r="A1117" s="127" t="s">
        <v>22140</v>
      </c>
      <c r="B1117" s="128" t="s">
        <v>16739</v>
      </c>
      <c r="C1117" s="127" t="s">
        <v>86</v>
      </c>
      <c r="D1117" s="122">
        <v>333.14</v>
      </c>
      <c r="E1117" s="129">
        <f t="shared" si="17"/>
        <v>333.31</v>
      </c>
    </row>
    <row r="1118" spans="1:5" ht="40.5">
      <c r="A1118" s="127" t="s">
        <v>22141</v>
      </c>
      <c r="B1118" s="128" t="s">
        <v>16740</v>
      </c>
      <c r="C1118" s="127" t="s">
        <v>86</v>
      </c>
      <c r="D1118" s="122">
        <v>632.70000000000005</v>
      </c>
      <c r="E1118" s="129">
        <f t="shared" si="17"/>
        <v>633.01</v>
      </c>
    </row>
    <row r="1119" spans="1:5" ht="40.5">
      <c r="A1119" s="127" t="s">
        <v>22142</v>
      </c>
      <c r="B1119" s="128" t="s">
        <v>16741</v>
      </c>
      <c r="C1119" s="127" t="s">
        <v>86</v>
      </c>
      <c r="D1119" s="122">
        <v>974.32</v>
      </c>
      <c r="E1119" s="129">
        <f t="shared" si="17"/>
        <v>974.8</v>
      </c>
    </row>
    <row r="1120" spans="1:5" ht="40.5">
      <c r="A1120" s="127" t="s">
        <v>22143</v>
      </c>
      <c r="B1120" s="128" t="s">
        <v>16742</v>
      </c>
      <c r="C1120" s="127" t="s">
        <v>86</v>
      </c>
      <c r="D1120" s="122">
        <v>1252.57</v>
      </c>
      <c r="E1120" s="129">
        <f t="shared" si="17"/>
        <v>1253.19</v>
      </c>
    </row>
    <row r="1121" spans="1:5" ht="40.5">
      <c r="A1121" s="127" t="s">
        <v>22144</v>
      </c>
      <c r="B1121" s="128" t="s">
        <v>16743</v>
      </c>
      <c r="C1121" s="127" t="s">
        <v>86</v>
      </c>
      <c r="D1121" s="122">
        <v>1548.21</v>
      </c>
      <c r="E1121" s="129">
        <f t="shared" si="17"/>
        <v>1548.98</v>
      </c>
    </row>
    <row r="1122" spans="1:5" ht="40.5">
      <c r="A1122" s="127" t="s">
        <v>22145</v>
      </c>
      <c r="B1122" s="128" t="s">
        <v>16744</v>
      </c>
      <c r="C1122" s="127" t="s">
        <v>86</v>
      </c>
      <c r="D1122" s="122">
        <v>2992.64</v>
      </c>
      <c r="E1122" s="129">
        <f t="shared" si="17"/>
        <v>2994.12</v>
      </c>
    </row>
    <row r="1123" spans="1:5" ht="54">
      <c r="A1123" s="127" t="s">
        <v>22146</v>
      </c>
      <c r="B1123" s="128" t="s">
        <v>16745</v>
      </c>
      <c r="C1123" s="127" t="s">
        <v>86</v>
      </c>
      <c r="D1123" s="122">
        <v>300.10000000000002</v>
      </c>
      <c r="E1123" s="129">
        <f t="shared" si="17"/>
        <v>300.25</v>
      </c>
    </row>
    <row r="1124" spans="1:5" ht="54">
      <c r="A1124" s="127" t="s">
        <v>22147</v>
      </c>
      <c r="B1124" s="128" t="s">
        <v>16746</v>
      </c>
      <c r="C1124" s="127" t="s">
        <v>86</v>
      </c>
      <c r="D1124" s="122">
        <v>351.07</v>
      </c>
      <c r="E1124" s="129">
        <f t="shared" si="17"/>
        <v>351.24</v>
      </c>
    </row>
    <row r="1125" spans="1:5" ht="54">
      <c r="A1125" s="127" t="s">
        <v>22148</v>
      </c>
      <c r="B1125" s="128" t="s">
        <v>16747</v>
      </c>
      <c r="C1125" s="127" t="s">
        <v>86</v>
      </c>
      <c r="D1125" s="122">
        <v>511.01</v>
      </c>
      <c r="E1125" s="129">
        <f t="shared" si="17"/>
        <v>511.26</v>
      </c>
    </row>
    <row r="1126" spans="1:5" ht="54">
      <c r="A1126" s="127" t="s">
        <v>22149</v>
      </c>
      <c r="B1126" s="128" t="s">
        <v>16748</v>
      </c>
      <c r="C1126" s="127" t="s">
        <v>86</v>
      </c>
      <c r="D1126" s="122">
        <v>666.78</v>
      </c>
      <c r="E1126" s="129">
        <f t="shared" si="17"/>
        <v>667.11</v>
      </c>
    </row>
    <row r="1127" spans="1:5" ht="54">
      <c r="A1127" s="127" t="s">
        <v>22150</v>
      </c>
      <c r="B1127" s="128" t="s">
        <v>16749</v>
      </c>
      <c r="C1127" s="127" t="s">
        <v>86</v>
      </c>
      <c r="D1127" s="122">
        <v>923</v>
      </c>
      <c r="E1127" s="129">
        <f t="shared" si="17"/>
        <v>923.46</v>
      </c>
    </row>
    <row r="1128" spans="1:5" ht="54">
      <c r="A1128" s="127" t="s">
        <v>25165</v>
      </c>
      <c r="B1128" s="128" t="s">
        <v>16750</v>
      </c>
      <c r="C1128" s="127" t="s">
        <v>86</v>
      </c>
      <c r="D1128" s="122">
        <v>1046.3499999999999</v>
      </c>
      <c r="E1128" s="129">
        <f t="shared" si="17"/>
        <v>1046.8699999999999</v>
      </c>
    </row>
    <row r="1129" spans="1:5" ht="54">
      <c r="A1129" s="127" t="s">
        <v>22151</v>
      </c>
      <c r="B1129" s="128" t="s">
        <v>16751</v>
      </c>
      <c r="C1129" s="127" t="s">
        <v>86</v>
      </c>
      <c r="D1129" s="122">
        <v>329.11</v>
      </c>
      <c r="E1129" s="129">
        <f t="shared" si="17"/>
        <v>329.27</v>
      </c>
    </row>
    <row r="1130" spans="1:5" ht="54">
      <c r="A1130" s="127" t="s">
        <v>22152</v>
      </c>
      <c r="B1130" s="128" t="s">
        <v>16752</v>
      </c>
      <c r="C1130" s="127" t="s">
        <v>86</v>
      </c>
      <c r="D1130" s="122">
        <v>435.42</v>
      </c>
      <c r="E1130" s="129">
        <f t="shared" si="17"/>
        <v>435.64</v>
      </c>
    </row>
    <row r="1131" spans="1:5" ht="54">
      <c r="A1131" s="127" t="s">
        <v>22153</v>
      </c>
      <c r="B1131" s="128" t="s">
        <v>16753</v>
      </c>
      <c r="C1131" s="127" t="s">
        <v>86</v>
      </c>
      <c r="D1131" s="122">
        <v>847.22</v>
      </c>
      <c r="E1131" s="129">
        <f t="shared" si="17"/>
        <v>847.64</v>
      </c>
    </row>
    <row r="1132" spans="1:5" ht="54">
      <c r="A1132" s="127" t="s">
        <v>22154</v>
      </c>
      <c r="B1132" s="128" t="s">
        <v>16754</v>
      </c>
      <c r="C1132" s="127" t="s">
        <v>86</v>
      </c>
      <c r="D1132" s="122">
        <v>1131.5</v>
      </c>
      <c r="E1132" s="129">
        <f t="shared" si="17"/>
        <v>1132.06</v>
      </c>
    </row>
    <row r="1133" spans="1:5" ht="54">
      <c r="A1133" s="127" t="s">
        <v>22155</v>
      </c>
      <c r="B1133" s="128" t="s">
        <v>16755</v>
      </c>
      <c r="C1133" s="127" t="s">
        <v>86</v>
      </c>
      <c r="D1133" s="122">
        <v>2015.75</v>
      </c>
      <c r="E1133" s="129">
        <f t="shared" si="17"/>
        <v>2016.75</v>
      </c>
    </row>
    <row r="1134" spans="1:5" ht="54">
      <c r="A1134" s="127" t="s">
        <v>22156</v>
      </c>
      <c r="B1134" s="128" t="s">
        <v>16756</v>
      </c>
      <c r="C1134" s="127" t="s">
        <v>86</v>
      </c>
      <c r="D1134" s="122">
        <v>2592.44</v>
      </c>
      <c r="E1134" s="129">
        <f t="shared" si="17"/>
        <v>2593.73</v>
      </c>
    </row>
    <row r="1135" spans="1:5" ht="54">
      <c r="A1135" s="127" t="s">
        <v>22157</v>
      </c>
      <c r="B1135" s="128" t="s">
        <v>16757</v>
      </c>
      <c r="C1135" s="127" t="s">
        <v>86</v>
      </c>
      <c r="D1135" s="122">
        <v>574.77</v>
      </c>
      <c r="E1135" s="129">
        <f t="shared" si="17"/>
        <v>575.05999999999995</v>
      </c>
    </row>
    <row r="1136" spans="1:5" ht="54">
      <c r="A1136" s="127" t="s">
        <v>22158</v>
      </c>
      <c r="B1136" s="128" t="s">
        <v>16758</v>
      </c>
      <c r="C1136" s="127" t="s">
        <v>86</v>
      </c>
      <c r="D1136" s="122">
        <v>847.22</v>
      </c>
      <c r="E1136" s="129">
        <f t="shared" si="17"/>
        <v>847.64</v>
      </c>
    </row>
    <row r="1137" spans="1:5" ht="54">
      <c r="A1137" s="127" t="s">
        <v>22159</v>
      </c>
      <c r="B1137" s="128" t="s">
        <v>16759</v>
      </c>
      <c r="C1137" s="127" t="s">
        <v>86</v>
      </c>
      <c r="D1137" s="122">
        <v>1131.5</v>
      </c>
      <c r="E1137" s="129">
        <f t="shared" si="17"/>
        <v>1132.06</v>
      </c>
    </row>
    <row r="1138" spans="1:5" ht="40.5">
      <c r="A1138" s="127" t="s">
        <v>22160</v>
      </c>
      <c r="B1138" s="128" t="s">
        <v>16760</v>
      </c>
      <c r="C1138" s="127" t="s">
        <v>86</v>
      </c>
      <c r="D1138" s="122">
        <v>129.68</v>
      </c>
      <c r="E1138" s="129">
        <f t="shared" si="17"/>
        <v>129.74</v>
      </c>
    </row>
    <row r="1139" spans="1:5" ht="40.5">
      <c r="A1139" s="127" t="s">
        <v>22161</v>
      </c>
      <c r="B1139" s="128" t="s">
        <v>16761</v>
      </c>
      <c r="C1139" s="127" t="s">
        <v>86</v>
      </c>
      <c r="D1139" s="122">
        <v>185.62</v>
      </c>
      <c r="E1139" s="129">
        <f t="shared" si="17"/>
        <v>185.71</v>
      </c>
    </row>
    <row r="1140" spans="1:5" ht="40.5">
      <c r="A1140" s="127" t="s">
        <v>22162</v>
      </c>
      <c r="B1140" s="128" t="s">
        <v>16762</v>
      </c>
      <c r="C1140" s="127" t="s">
        <v>86</v>
      </c>
      <c r="D1140" s="122">
        <v>252.39</v>
      </c>
      <c r="E1140" s="129">
        <f t="shared" si="17"/>
        <v>252.52</v>
      </c>
    </row>
    <row r="1141" spans="1:5" ht="40.5">
      <c r="A1141" s="127" t="s">
        <v>22163</v>
      </c>
      <c r="B1141" s="128" t="s">
        <v>16763</v>
      </c>
      <c r="C1141" s="127" t="s">
        <v>86</v>
      </c>
      <c r="D1141" s="122">
        <v>293.3</v>
      </c>
      <c r="E1141" s="129">
        <f t="shared" si="17"/>
        <v>293.45</v>
      </c>
    </row>
    <row r="1142" spans="1:5" ht="40.5">
      <c r="A1142" s="127" t="s">
        <v>22164</v>
      </c>
      <c r="B1142" s="128" t="s">
        <v>16764</v>
      </c>
      <c r="C1142" s="127" t="s">
        <v>86</v>
      </c>
      <c r="D1142" s="122">
        <v>439.92</v>
      </c>
      <c r="E1142" s="129">
        <f t="shared" si="17"/>
        <v>440.14</v>
      </c>
    </row>
    <row r="1143" spans="1:5" ht="40.5">
      <c r="A1143" s="127" t="s">
        <v>22165</v>
      </c>
      <c r="B1143" s="128" t="s">
        <v>16765</v>
      </c>
      <c r="C1143" s="127" t="s">
        <v>86</v>
      </c>
      <c r="D1143" s="122">
        <v>122.74</v>
      </c>
      <c r="E1143" s="129">
        <f t="shared" si="17"/>
        <v>122.8</v>
      </c>
    </row>
    <row r="1144" spans="1:5" ht="40.5">
      <c r="A1144" s="127" t="s">
        <v>22166</v>
      </c>
      <c r="B1144" s="128" t="s">
        <v>16766</v>
      </c>
      <c r="C1144" s="127" t="s">
        <v>86</v>
      </c>
      <c r="D1144" s="122">
        <v>186.08</v>
      </c>
      <c r="E1144" s="129">
        <f t="shared" si="17"/>
        <v>186.17</v>
      </c>
    </row>
    <row r="1145" spans="1:5" ht="40.5">
      <c r="A1145" s="127" t="s">
        <v>22167</v>
      </c>
      <c r="B1145" s="128" t="s">
        <v>16767</v>
      </c>
      <c r="C1145" s="127" t="s">
        <v>86</v>
      </c>
      <c r="D1145" s="122">
        <v>244.93</v>
      </c>
      <c r="E1145" s="129">
        <f t="shared" si="17"/>
        <v>245.05</v>
      </c>
    </row>
    <row r="1146" spans="1:5" ht="40.5">
      <c r="A1146" s="127" t="s">
        <v>22168</v>
      </c>
      <c r="B1146" s="128" t="s">
        <v>16768</v>
      </c>
      <c r="C1146" s="127" t="s">
        <v>86</v>
      </c>
      <c r="D1146" s="122">
        <v>292.86</v>
      </c>
      <c r="E1146" s="129">
        <f t="shared" si="17"/>
        <v>293.01</v>
      </c>
    </row>
    <row r="1147" spans="1:5" ht="40.5">
      <c r="A1147" s="127" t="s">
        <v>22169</v>
      </c>
      <c r="B1147" s="128" t="s">
        <v>16769</v>
      </c>
      <c r="C1147" s="127" t="s">
        <v>86</v>
      </c>
      <c r="D1147" s="122">
        <v>401.01</v>
      </c>
      <c r="E1147" s="129">
        <f t="shared" si="17"/>
        <v>401.21</v>
      </c>
    </row>
    <row r="1148" spans="1:5" ht="54">
      <c r="A1148" s="127" t="s">
        <v>22170</v>
      </c>
      <c r="B1148" s="128" t="s">
        <v>16770</v>
      </c>
      <c r="C1148" s="127" t="s">
        <v>86</v>
      </c>
      <c r="D1148" s="122">
        <v>668.7</v>
      </c>
      <c r="E1148" s="129">
        <f t="shared" si="17"/>
        <v>669.03</v>
      </c>
    </row>
    <row r="1149" spans="1:5" ht="54">
      <c r="A1149" s="127" t="s">
        <v>22171</v>
      </c>
      <c r="B1149" s="128" t="s">
        <v>16771</v>
      </c>
      <c r="C1149" s="127" t="s">
        <v>86</v>
      </c>
      <c r="D1149" s="122">
        <v>744.57</v>
      </c>
      <c r="E1149" s="129">
        <f t="shared" si="17"/>
        <v>744.94</v>
      </c>
    </row>
    <row r="1150" spans="1:5" ht="54">
      <c r="A1150" s="127" t="s">
        <v>22172</v>
      </c>
      <c r="B1150" s="128" t="s">
        <v>16772</v>
      </c>
      <c r="C1150" s="127" t="s">
        <v>86</v>
      </c>
      <c r="D1150" s="122">
        <v>924.8</v>
      </c>
      <c r="E1150" s="129">
        <f t="shared" si="17"/>
        <v>925.26</v>
      </c>
    </row>
    <row r="1151" spans="1:5" ht="54">
      <c r="A1151" s="127" t="s">
        <v>22173</v>
      </c>
      <c r="B1151" s="128" t="s">
        <v>16773</v>
      </c>
      <c r="C1151" s="127" t="s">
        <v>86</v>
      </c>
      <c r="D1151" s="122">
        <v>1409.92</v>
      </c>
      <c r="E1151" s="129">
        <f t="shared" si="17"/>
        <v>1410.62</v>
      </c>
    </row>
    <row r="1152" spans="1:5" ht="54">
      <c r="A1152" s="127" t="s">
        <v>22174</v>
      </c>
      <c r="B1152" s="128" t="s">
        <v>16774</v>
      </c>
      <c r="C1152" s="127" t="s">
        <v>86</v>
      </c>
      <c r="D1152" s="122">
        <v>3622.74</v>
      </c>
      <c r="E1152" s="129">
        <f t="shared" si="17"/>
        <v>3624.54</v>
      </c>
    </row>
    <row r="1153" spans="1:5" ht="54">
      <c r="A1153" s="127" t="s">
        <v>22175</v>
      </c>
      <c r="B1153" s="128" t="s">
        <v>16775</v>
      </c>
      <c r="C1153" s="127" t="s">
        <v>86</v>
      </c>
      <c r="D1153" s="122">
        <v>266.62</v>
      </c>
      <c r="E1153" s="129">
        <f t="shared" si="17"/>
        <v>266.75</v>
      </c>
    </row>
    <row r="1154" spans="1:5" ht="54">
      <c r="A1154" s="127" t="s">
        <v>22176</v>
      </c>
      <c r="B1154" s="128" t="s">
        <v>16776</v>
      </c>
      <c r="C1154" s="127" t="s">
        <v>86</v>
      </c>
      <c r="D1154" s="122">
        <v>278.49</v>
      </c>
      <c r="E1154" s="129">
        <f t="shared" ref="E1154:E1217" si="18">ROUND((D1154/(1+$J$1))*(1+$L$1),2)</f>
        <v>278.63</v>
      </c>
    </row>
    <row r="1155" spans="1:5" ht="54">
      <c r="A1155" s="127" t="s">
        <v>22177</v>
      </c>
      <c r="B1155" s="128" t="s">
        <v>16777</v>
      </c>
      <c r="C1155" s="127" t="s">
        <v>86</v>
      </c>
      <c r="D1155" s="122">
        <v>323.77</v>
      </c>
      <c r="E1155" s="129">
        <f t="shared" si="18"/>
        <v>323.93</v>
      </c>
    </row>
    <row r="1156" spans="1:5" ht="54">
      <c r="A1156" s="127" t="s">
        <v>22178</v>
      </c>
      <c r="B1156" s="128" t="s">
        <v>16778</v>
      </c>
      <c r="C1156" s="127" t="s">
        <v>86</v>
      </c>
      <c r="D1156" s="122">
        <v>517.83000000000004</v>
      </c>
      <c r="E1156" s="129">
        <f t="shared" si="18"/>
        <v>518.09</v>
      </c>
    </row>
    <row r="1157" spans="1:5" ht="54">
      <c r="A1157" s="127" t="s">
        <v>22179</v>
      </c>
      <c r="B1157" s="128" t="s">
        <v>16779</v>
      </c>
      <c r="C1157" s="127" t="s">
        <v>86</v>
      </c>
      <c r="D1157" s="122">
        <v>595.07000000000005</v>
      </c>
      <c r="E1157" s="129">
        <f t="shared" si="18"/>
        <v>595.37</v>
      </c>
    </row>
    <row r="1158" spans="1:5" ht="54">
      <c r="A1158" s="127" t="s">
        <v>22180</v>
      </c>
      <c r="B1158" s="128" t="s">
        <v>16780</v>
      </c>
      <c r="C1158" s="127" t="s">
        <v>86</v>
      </c>
      <c r="D1158" s="122">
        <v>817.2</v>
      </c>
      <c r="E1158" s="129">
        <f t="shared" si="18"/>
        <v>817.61</v>
      </c>
    </row>
    <row r="1159" spans="1:5" ht="54">
      <c r="A1159" s="127" t="s">
        <v>25166</v>
      </c>
      <c r="B1159" s="128" t="s">
        <v>16781</v>
      </c>
      <c r="C1159" s="127" t="s">
        <v>86</v>
      </c>
      <c r="D1159" s="122">
        <v>892.29</v>
      </c>
      <c r="E1159" s="129">
        <f t="shared" si="18"/>
        <v>892.73</v>
      </c>
    </row>
    <row r="1160" spans="1:5" ht="40.5">
      <c r="A1160" s="127" t="s">
        <v>22181</v>
      </c>
      <c r="B1160" s="128" t="s">
        <v>16782</v>
      </c>
      <c r="C1160" s="127" t="s">
        <v>86</v>
      </c>
      <c r="D1160" s="122">
        <v>247.68</v>
      </c>
      <c r="E1160" s="129">
        <f t="shared" si="18"/>
        <v>247.8</v>
      </c>
    </row>
    <row r="1161" spans="1:5" ht="40.5">
      <c r="A1161" s="127" t="s">
        <v>22182</v>
      </c>
      <c r="B1161" s="128" t="s">
        <v>16783</v>
      </c>
      <c r="C1161" s="127" t="s">
        <v>86</v>
      </c>
      <c r="D1161" s="122">
        <v>355.93</v>
      </c>
      <c r="E1161" s="129">
        <f t="shared" si="18"/>
        <v>356.11</v>
      </c>
    </row>
    <row r="1162" spans="1:5" ht="40.5">
      <c r="A1162" s="127" t="s">
        <v>22183</v>
      </c>
      <c r="B1162" s="128" t="s">
        <v>16784</v>
      </c>
      <c r="C1162" s="127" t="s">
        <v>86</v>
      </c>
      <c r="D1162" s="122">
        <v>510.65</v>
      </c>
      <c r="E1162" s="129">
        <f t="shared" si="18"/>
        <v>510.9</v>
      </c>
    </row>
    <row r="1163" spans="1:5" ht="40.5">
      <c r="A1163" s="127" t="s">
        <v>22184</v>
      </c>
      <c r="B1163" s="128" t="s">
        <v>16785</v>
      </c>
      <c r="C1163" s="127" t="s">
        <v>86</v>
      </c>
      <c r="D1163" s="122">
        <v>208.05</v>
      </c>
      <c r="E1163" s="129">
        <f t="shared" si="18"/>
        <v>208.15</v>
      </c>
    </row>
    <row r="1164" spans="1:5" ht="40.5">
      <c r="A1164" s="127" t="s">
        <v>22185</v>
      </c>
      <c r="B1164" s="128" t="s">
        <v>16786</v>
      </c>
      <c r="C1164" s="127" t="s">
        <v>86</v>
      </c>
      <c r="D1164" s="122">
        <v>303.24</v>
      </c>
      <c r="E1164" s="129">
        <f t="shared" si="18"/>
        <v>303.39</v>
      </c>
    </row>
    <row r="1165" spans="1:5" ht="40.5">
      <c r="A1165" s="127" t="s">
        <v>22186</v>
      </c>
      <c r="B1165" s="128" t="s">
        <v>16787</v>
      </c>
      <c r="C1165" s="127" t="s">
        <v>86</v>
      </c>
      <c r="D1165" s="122">
        <v>301.94</v>
      </c>
      <c r="E1165" s="129">
        <f t="shared" si="18"/>
        <v>302.08999999999997</v>
      </c>
    </row>
    <row r="1166" spans="1:5" ht="40.5">
      <c r="A1166" s="127" t="s">
        <v>22187</v>
      </c>
      <c r="B1166" s="128" t="s">
        <v>16788</v>
      </c>
      <c r="C1166" s="127" t="s">
        <v>86</v>
      </c>
      <c r="D1166" s="122">
        <v>397.58</v>
      </c>
      <c r="E1166" s="129">
        <f t="shared" si="18"/>
        <v>397.78</v>
      </c>
    </row>
    <row r="1167" spans="1:5" ht="40.5">
      <c r="A1167" s="127" t="s">
        <v>22188</v>
      </c>
      <c r="B1167" s="128" t="s">
        <v>16789</v>
      </c>
      <c r="C1167" s="127" t="s">
        <v>86</v>
      </c>
      <c r="D1167" s="122">
        <v>430.42</v>
      </c>
      <c r="E1167" s="129">
        <f t="shared" si="18"/>
        <v>430.63</v>
      </c>
    </row>
    <row r="1168" spans="1:5" ht="54">
      <c r="A1168" s="127" t="s">
        <v>22189</v>
      </c>
      <c r="B1168" s="128" t="s">
        <v>16790</v>
      </c>
      <c r="C1168" s="127" t="s">
        <v>86</v>
      </c>
      <c r="D1168" s="122">
        <v>341.96</v>
      </c>
      <c r="E1168" s="129">
        <f t="shared" si="18"/>
        <v>342.13</v>
      </c>
    </row>
    <row r="1169" spans="1:5" ht="54">
      <c r="A1169" s="127" t="s">
        <v>22190</v>
      </c>
      <c r="B1169" s="128" t="s">
        <v>16791</v>
      </c>
      <c r="C1169" s="127" t="s">
        <v>86</v>
      </c>
      <c r="D1169" s="122">
        <v>396.21</v>
      </c>
      <c r="E1169" s="129">
        <f t="shared" si="18"/>
        <v>396.41</v>
      </c>
    </row>
    <row r="1170" spans="1:5" ht="54">
      <c r="A1170" s="127" t="s">
        <v>22191</v>
      </c>
      <c r="B1170" s="128" t="s">
        <v>16792</v>
      </c>
      <c r="C1170" s="127" t="s">
        <v>86</v>
      </c>
      <c r="D1170" s="122">
        <v>605.36</v>
      </c>
      <c r="E1170" s="129">
        <f t="shared" si="18"/>
        <v>605.66</v>
      </c>
    </row>
    <row r="1171" spans="1:5" ht="54">
      <c r="A1171" s="127" t="s">
        <v>22192</v>
      </c>
      <c r="B1171" s="128" t="s">
        <v>16793</v>
      </c>
      <c r="C1171" s="127" t="s">
        <v>86</v>
      </c>
      <c r="D1171" s="122">
        <v>579.82000000000005</v>
      </c>
      <c r="E1171" s="129">
        <f t="shared" si="18"/>
        <v>580.11</v>
      </c>
    </row>
    <row r="1172" spans="1:5" ht="54">
      <c r="A1172" s="127" t="s">
        <v>22193</v>
      </c>
      <c r="B1172" s="128" t="s">
        <v>16794</v>
      </c>
      <c r="C1172" s="127" t="s">
        <v>86</v>
      </c>
      <c r="D1172" s="122">
        <v>973.41</v>
      </c>
      <c r="E1172" s="129">
        <f t="shared" si="18"/>
        <v>973.89</v>
      </c>
    </row>
    <row r="1173" spans="1:5" ht="54">
      <c r="A1173" s="127" t="s">
        <v>22194</v>
      </c>
      <c r="B1173" s="128" t="s">
        <v>16795</v>
      </c>
      <c r="C1173" s="127" t="s">
        <v>86</v>
      </c>
      <c r="D1173" s="122">
        <v>771.72</v>
      </c>
      <c r="E1173" s="129">
        <f t="shared" si="18"/>
        <v>772.1</v>
      </c>
    </row>
    <row r="1174" spans="1:5" ht="54">
      <c r="A1174" s="127" t="s">
        <v>22195</v>
      </c>
      <c r="B1174" s="128" t="s">
        <v>16796</v>
      </c>
      <c r="C1174" s="127" t="s">
        <v>86</v>
      </c>
      <c r="D1174" s="122">
        <v>1005.42</v>
      </c>
      <c r="E1174" s="129">
        <f t="shared" si="18"/>
        <v>1005.92</v>
      </c>
    </row>
    <row r="1175" spans="1:5" ht="54">
      <c r="A1175" s="127" t="s">
        <v>22196</v>
      </c>
      <c r="B1175" s="128" t="s">
        <v>16797</v>
      </c>
      <c r="C1175" s="127" t="s">
        <v>86</v>
      </c>
      <c r="D1175" s="122">
        <v>291.86</v>
      </c>
      <c r="E1175" s="129">
        <f t="shared" si="18"/>
        <v>292</v>
      </c>
    </row>
    <row r="1176" spans="1:5" ht="54">
      <c r="A1176" s="127" t="s">
        <v>22197</v>
      </c>
      <c r="B1176" s="128" t="s">
        <v>16798</v>
      </c>
      <c r="C1176" s="127" t="s">
        <v>86</v>
      </c>
      <c r="D1176" s="122">
        <v>350.27</v>
      </c>
      <c r="E1176" s="129">
        <f t="shared" si="18"/>
        <v>350.44</v>
      </c>
    </row>
    <row r="1177" spans="1:5" ht="54">
      <c r="A1177" s="127" t="s">
        <v>22198</v>
      </c>
      <c r="B1177" s="128" t="s">
        <v>16799</v>
      </c>
      <c r="C1177" s="127" t="s">
        <v>86</v>
      </c>
      <c r="D1177" s="122">
        <v>522.27</v>
      </c>
      <c r="E1177" s="129">
        <f t="shared" si="18"/>
        <v>522.53</v>
      </c>
    </row>
    <row r="1178" spans="1:5" ht="54">
      <c r="A1178" s="127" t="s">
        <v>22199</v>
      </c>
      <c r="B1178" s="128" t="s">
        <v>16800</v>
      </c>
      <c r="C1178" s="127" t="s">
        <v>86</v>
      </c>
      <c r="D1178" s="122">
        <v>666.72</v>
      </c>
      <c r="E1178" s="129">
        <f t="shared" si="18"/>
        <v>667.05</v>
      </c>
    </row>
    <row r="1179" spans="1:5" ht="54">
      <c r="A1179" s="127" t="s">
        <v>22200</v>
      </c>
      <c r="B1179" s="128" t="s">
        <v>16801</v>
      </c>
      <c r="C1179" s="127" t="s">
        <v>86</v>
      </c>
      <c r="D1179" s="122">
        <v>973.21</v>
      </c>
      <c r="E1179" s="129">
        <f t="shared" si="18"/>
        <v>973.69</v>
      </c>
    </row>
    <row r="1180" spans="1:5" ht="40.5">
      <c r="A1180" s="127" t="s">
        <v>22201</v>
      </c>
      <c r="B1180" s="128" t="s">
        <v>16802</v>
      </c>
      <c r="C1180" s="127" t="s">
        <v>86</v>
      </c>
      <c r="D1180" s="122">
        <v>335.81</v>
      </c>
      <c r="E1180" s="129">
        <f t="shared" si="18"/>
        <v>335.98</v>
      </c>
    </row>
    <row r="1181" spans="1:5" ht="40.5">
      <c r="A1181" s="127" t="s">
        <v>22202</v>
      </c>
      <c r="B1181" s="128" t="s">
        <v>16803</v>
      </c>
      <c r="C1181" s="127" t="s">
        <v>86</v>
      </c>
      <c r="D1181" s="122">
        <v>394.85</v>
      </c>
      <c r="E1181" s="129">
        <f t="shared" si="18"/>
        <v>395.05</v>
      </c>
    </row>
    <row r="1182" spans="1:5" ht="40.5">
      <c r="A1182" s="127" t="s">
        <v>22203</v>
      </c>
      <c r="B1182" s="128" t="s">
        <v>16804</v>
      </c>
      <c r="C1182" s="127" t="s">
        <v>86</v>
      </c>
      <c r="D1182" s="122">
        <v>373.41</v>
      </c>
      <c r="E1182" s="129">
        <f t="shared" si="18"/>
        <v>373.6</v>
      </c>
    </row>
    <row r="1183" spans="1:5" ht="40.5">
      <c r="A1183" s="127" t="s">
        <v>22204</v>
      </c>
      <c r="B1183" s="128" t="s">
        <v>16805</v>
      </c>
      <c r="C1183" s="127" t="s">
        <v>86</v>
      </c>
      <c r="D1183" s="122">
        <v>482.39</v>
      </c>
      <c r="E1183" s="129">
        <f t="shared" si="18"/>
        <v>482.63</v>
      </c>
    </row>
    <row r="1184" spans="1:5" ht="40.5">
      <c r="A1184" s="127" t="s">
        <v>22205</v>
      </c>
      <c r="B1184" s="128" t="s">
        <v>16806</v>
      </c>
      <c r="C1184" s="127" t="s">
        <v>86</v>
      </c>
      <c r="D1184" s="122">
        <v>498.9</v>
      </c>
      <c r="E1184" s="129">
        <f t="shared" si="18"/>
        <v>499.15</v>
      </c>
    </row>
    <row r="1185" spans="1:5" ht="40.5">
      <c r="A1185" s="127" t="s">
        <v>22206</v>
      </c>
      <c r="B1185" s="128" t="s">
        <v>16807</v>
      </c>
      <c r="C1185" s="127" t="s">
        <v>86</v>
      </c>
      <c r="D1185" s="122">
        <v>534.35</v>
      </c>
      <c r="E1185" s="129">
        <f t="shared" si="18"/>
        <v>534.62</v>
      </c>
    </row>
    <row r="1186" spans="1:5" ht="40.5">
      <c r="A1186" s="127" t="s">
        <v>22207</v>
      </c>
      <c r="B1186" s="128" t="s">
        <v>16808</v>
      </c>
      <c r="C1186" s="127" t="s">
        <v>86</v>
      </c>
      <c r="D1186" s="122">
        <v>730.03</v>
      </c>
      <c r="E1186" s="129">
        <f t="shared" si="18"/>
        <v>730.39</v>
      </c>
    </row>
    <row r="1187" spans="1:5" ht="40.5">
      <c r="A1187" s="127" t="s">
        <v>22208</v>
      </c>
      <c r="B1187" s="128" t="s">
        <v>16809</v>
      </c>
      <c r="C1187" s="127" t="s">
        <v>86</v>
      </c>
      <c r="D1187" s="122">
        <v>916.31</v>
      </c>
      <c r="E1187" s="129">
        <f t="shared" si="18"/>
        <v>916.76</v>
      </c>
    </row>
    <row r="1188" spans="1:5" ht="40.5">
      <c r="A1188" s="127" t="s">
        <v>22209</v>
      </c>
      <c r="B1188" s="128" t="s">
        <v>16810</v>
      </c>
      <c r="C1188" s="127" t="s">
        <v>86</v>
      </c>
      <c r="D1188" s="122">
        <v>762.68</v>
      </c>
      <c r="E1188" s="129">
        <f t="shared" si="18"/>
        <v>763.06</v>
      </c>
    </row>
    <row r="1189" spans="1:5" ht="40.5">
      <c r="A1189" s="127" t="s">
        <v>22210</v>
      </c>
      <c r="B1189" s="128" t="s">
        <v>16811</v>
      </c>
      <c r="C1189" s="127" t="s">
        <v>86</v>
      </c>
      <c r="D1189" s="122">
        <v>1426.45</v>
      </c>
      <c r="E1189" s="129">
        <f t="shared" si="18"/>
        <v>1427.16</v>
      </c>
    </row>
    <row r="1190" spans="1:5" ht="40.5">
      <c r="A1190" s="127" t="s">
        <v>22211</v>
      </c>
      <c r="B1190" s="128" t="s">
        <v>16812</v>
      </c>
      <c r="C1190" s="127" t="s">
        <v>86</v>
      </c>
      <c r="D1190" s="122">
        <v>2213.5100000000002</v>
      </c>
      <c r="E1190" s="129">
        <f t="shared" si="18"/>
        <v>2214.61</v>
      </c>
    </row>
    <row r="1191" spans="1:5" ht="40.5">
      <c r="A1191" s="127" t="s">
        <v>22212</v>
      </c>
      <c r="B1191" s="128" t="s">
        <v>16813</v>
      </c>
      <c r="C1191" s="127" t="s">
        <v>86</v>
      </c>
      <c r="D1191" s="122">
        <v>1564.32</v>
      </c>
      <c r="E1191" s="129">
        <f t="shared" si="18"/>
        <v>1565.1</v>
      </c>
    </row>
    <row r="1192" spans="1:5" ht="40.5">
      <c r="A1192" s="127" t="s">
        <v>22213</v>
      </c>
      <c r="B1192" s="128" t="s">
        <v>16814</v>
      </c>
      <c r="C1192" s="127" t="s">
        <v>86</v>
      </c>
      <c r="D1192" s="122">
        <v>481.45</v>
      </c>
      <c r="E1192" s="129">
        <f t="shared" si="18"/>
        <v>481.69</v>
      </c>
    </row>
    <row r="1193" spans="1:5" ht="40.5">
      <c r="A1193" s="127" t="s">
        <v>22214</v>
      </c>
      <c r="B1193" s="128" t="s">
        <v>16815</v>
      </c>
      <c r="C1193" s="127" t="s">
        <v>86</v>
      </c>
      <c r="D1193" s="122">
        <v>542.71</v>
      </c>
      <c r="E1193" s="129">
        <f t="shared" si="18"/>
        <v>542.98</v>
      </c>
    </row>
    <row r="1194" spans="1:5" ht="40.5">
      <c r="A1194" s="127" t="s">
        <v>22215</v>
      </c>
      <c r="B1194" s="128" t="s">
        <v>16816</v>
      </c>
      <c r="C1194" s="127" t="s">
        <v>86</v>
      </c>
      <c r="D1194" s="122">
        <v>590.39</v>
      </c>
      <c r="E1194" s="129">
        <f t="shared" si="18"/>
        <v>590.67999999999995</v>
      </c>
    </row>
    <row r="1195" spans="1:5" ht="40.5">
      <c r="A1195" s="127" t="s">
        <v>22216</v>
      </c>
      <c r="B1195" s="128" t="s">
        <v>16817</v>
      </c>
      <c r="C1195" s="127" t="s">
        <v>86</v>
      </c>
      <c r="D1195" s="122">
        <v>661.88</v>
      </c>
      <c r="E1195" s="129">
        <f t="shared" si="18"/>
        <v>662.21</v>
      </c>
    </row>
    <row r="1196" spans="1:5" ht="40.5">
      <c r="A1196" s="127" t="s">
        <v>22217</v>
      </c>
      <c r="B1196" s="128" t="s">
        <v>16818</v>
      </c>
      <c r="C1196" s="127" t="s">
        <v>86</v>
      </c>
      <c r="D1196" s="122">
        <v>856.07</v>
      </c>
      <c r="E1196" s="129">
        <f t="shared" si="18"/>
        <v>856.49</v>
      </c>
    </row>
    <row r="1197" spans="1:5" ht="40.5">
      <c r="A1197" s="127" t="s">
        <v>22218</v>
      </c>
      <c r="B1197" s="128" t="s">
        <v>16819</v>
      </c>
      <c r="C1197" s="127" t="s">
        <v>86</v>
      </c>
      <c r="D1197" s="122">
        <v>981.55</v>
      </c>
      <c r="E1197" s="129">
        <f t="shared" si="18"/>
        <v>982.04</v>
      </c>
    </row>
    <row r="1198" spans="1:5" ht="40.5">
      <c r="A1198" s="127" t="s">
        <v>22219</v>
      </c>
      <c r="B1198" s="128" t="s">
        <v>16820</v>
      </c>
      <c r="C1198" s="127" t="s">
        <v>86</v>
      </c>
      <c r="D1198" s="122">
        <v>1008.52</v>
      </c>
      <c r="E1198" s="129">
        <f t="shared" si="18"/>
        <v>1009.02</v>
      </c>
    </row>
    <row r="1199" spans="1:5" ht="40.5">
      <c r="A1199" s="127" t="s">
        <v>22220</v>
      </c>
      <c r="B1199" s="128" t="s">
        <v>16821</v>
      </c>
      <c r="C1199" s="127" t="s">
        <v>86</v>
      </c>
      <c r="D1199" s="122">
        <v>1261.08</v>
      </c>
      <c r="E1199" s="129">
        <f t="shared" si="18"/>
        <v>1261.71</v>
      </c>
    </row>
    <row r="1200" spans="1:5" ht="40.5">
      <c r="A1200" s="127" t="s">
        <v>22221</v>
      </c>
      <c r="B1200" s="128" t="s">
        <v>16822</v>
      </c>
      <c r="C1200" s="127" t="s">
        <v>86</v>
      </c>
      <c r="D1200" s="122">
        <v>1218.04</v>
      </c>
      <c r="E1200" s="129">
        <f t="shared" si="18"/>
        <v>1218.6400000000001</v>
      </c>
    </row>
    <row r="1201" spans="1:5" ht="40.5">
      <c r="A1201" s="127" t="s">
        <v>22222</v>
      </c>
      <c r="B1201" s="128" t="s">
        <v>16823</v>
      </c>
      <c r="C1201" s="127" t="s">
        <v>86</v>
      </c>
      <c r="D1201" s="122">
        <v>1603.03</v>
      </c>
      <c r="E1201" s="129">
        <f t="shared" si="18"/>
        <v>1603.83</v>
      </c>
    </row>
    <row r="1202" spans="1:5" ht="40.5">
      <c r="A1202" s="127" t="s">
        <v>22223</v>
      </c>
      <c r="B1202" s="128" t="s">
        <v>16824</v>
      </c>
      <c r="C1202" s="127" t="s">
        <v>86</v>
      </c>
      <c r="D1202" s="122">
        <v>1427.11</v>
      </c>
      <c r="E1202" s="129">
        <f t="shared" si="18"/>
        <v>1427.82</v>
      </c>
    </row>
    <row r="1203" spans="1:5" ht="40.5">
      <c r="A1203" s="127" t="s">
        <v>22224</v>
      </c>
      <c r="B1203" s="128" t="s">
        <v>16825</v>
      </c>
      <c r="C1203" s="127" t="s">
        <v>86</v>
      </c>
      <c r="D1203" s="122">
        <v>1716.12</v>
      </c>
      <c r="E1203" s="129">
        <f t="shared" si="18"/>
        <v>1716.97</v>
      </c>
    </row>
    <row r="1204" spans="1:5" ht="40.5">
      <c r="A1204" s="127" t="s">
        <v>22225</v>
      </c>
      <c r="B1204" s="128" t="s">
        <v>16826</v>
      </c>
      <c r="C1204" s="127" t="s">
        <v>86</v>
      </c>
      <c r="D1204" s="122">
        <v>2317.87</v>
      </c>
      <c r="E1204" s="129">
        <f t="shared" si="18"/>
        <v>2319.02</v>
      </c>
    </row>
    <row r="1205" spans="1:5" ht="40.5">
      <c r="A1205" s="127" t="s">
        <v>22226</v>
      </c>
      <c r="B1205" s="128" t="s">
        <v>16827</v>
      </c>
      <c r="C1205" s="127" t="s">
        <v>86</v>
      </c>
      <c r="D1205" s="122">
        <v>655.03</v>
      </c>
      <c r="E1205" s="129">
        <f t="shared" si="18"/>
        <v>655.35</v>
      </c>
    </row>
    <row r="1206" spans="1:5" ht="40.5">
      <c r="A1206" s="127" t="s">
        <v>22227</v>
      </c>
      <c r="B1206" s="128" t="s">
        <v>16828</v>
      </c>
      <c r="C1206" s="127" t="s">
        <v>86</v>
      </c>
      <c r="D1206" s="122">
        <v>898.67</v>
      </c>
      <c r="E1206" s="129">
        <f t="shared" si="18"/>
        <v>899.12</v>
      </c>
    </row>
    <row r="1207" spans="1:5" ht="40.5">
      <c r="A1207" s="127" t="s">
        <v>22228</v>
      </c>
      <c r="B1207" s="128" t="s">
        <v>16829</v>
      </c>
      <c r="C1207" s="127" t="s">
        <v>86</v>
      </c>
      <c r="D1207" s="122">
        <v>2559.7399999999998</v>
      </c>
      <c r="E1207" s="129">
        <f t="shared" si="18"/>
        <v>2561.0100000000002</v>
      </c>
    </row>
    <row r="1208" spans="1:5" ht="54">
      <c r="A1208" s="127" t="s">
        <v>22229</v>
      </c>
      <c r="B1208" s="128" t="s">
        <v>16830</v>
      </c>
      <c r="C1208" s="127" t="s">
        <v>86</v>
      </c>
      <c r="D1208" s="122">
        <v>441.46</v>
      </c>
      <c r="E1208" s="129">
        <f t="shared" si="18"/>
        <v>441.68</v>
      </c>
    </row>
    <row r="1209" spans="1:5" ht="54">
      <c r="A1209" s="127" t="s">
        <v>22230</v>
      </c>
      <c r="B1209" s="128" t="s">
        <v>16831</v>
      </c>
      <c r="C1209" s="127" t="s">
        <v>86</v>
      </c>
      <c r="D1209" s="122">
        <v>452.95</v>
      </c>
      <c r="E1209" s="129">
        <f t="shared" si="18"/>
        <v>453.17</v>
      </c>
    </row>
    <row r="1210" spans="1:5" ht="54">
      <c r="A1210" s="127" t="s">
        <v>22231</v>
      </c>
      <c r="B1210" s="128" t="s">
        <v>16832</v>
      </c>
      <c r="C1210" s="127" t="s">
        <v>86</v>
      </c>
      <c r="D1210" s="122">
        <v>479.21</v>
      </c>
      <c r="E1210" s="129">
        <f t="shared" si="18"/>
        <v>479.45</v>
      </c>
    </row>
    <row r="1211" spans="1:5" ht="54">
      <c r="A1211" s="127" t="s">
        <v>22232</v>
      </c>
      <c r="B1211" s="128" t="s">
        <v>16833</v>
      </c>
      <c r="C1211" s="127" t="s">
        <v>86</v>
      </c>
      <c r="D1211" s="122">
        <v>659.64</v>
      </c>
      <c r="E1211" s="129">
        <f t="shared" si="18"/>
        <v>659.97</v>
      </c>
    </row>
    <row r="1212" spans="1:5" ht="54">
      <c r="A1212" s="127" t="s">
        <v>22233</v>
      </c>
      <c r="B1212" s="128" t="s">
        <v>16834</v>
      </c>
      <c r="C1212" s="127" t="s">
        <v>86</v>
      </c>
      <c r="D1212" s="122">
        <v>917.92</v>
      </c>
      <c r="E1212" s="129">
        <f t="shared" si="18"/>
        <v>918.38</v>
      </c>
    </row>
    <row r="1213" spans="1:5" ht="54">
      <c r="A1213" s="127" t="s">
        <v>22234</v>
      </c>
      <c r="B1213" s="128" t="s">
        <v>16835</v>
      </c>
      <c r="C1213" s="127" t="s">
        <v>86</v>
      </c>
      <c r="D1213" s="122">
        <v>1321.12</v>
      </c>
      <c r="E1213" s="129">
        <f t="shared" si="18"/>
        <v>1321.78</v>
      </c>
    </row>
    <row r="1214" spans="1:5" ht="54">
      <c r="A1214" s="127" t="s">
        <v>22235</v>
      </c>
      <c r="B1214" s="128" t="s">
        <v>16836</v>
      </c>
      <c r="C1214" s="127" t="s">
        <v>86</v>
      </c>
      <c r="D1214" s="122">
        <v>492.79</v>
      </c>
      <c r="E1214" s="129">
        <f t="shared" si="18"/>
        <v>493.03</v>
      </c>
    </row>
    <row r="1215" spans="1:5" ht="54">
      <c r="A1215" s="127" t="s">
        <v>22236</v>
      </c>
      <c r="B1215" s="128" t="s">
        <v>16837</v>
      </c>
      <c r="C1215" s="127" t="s">
        <v>86</v>
      </c>
      <c r="D1215" s="122">
        <v>586.80999999999995</v>
      </c>
      <c r="E1215" s="129">
        <f t="shared" si="18"/>
        <v>587.1</v>
      </c>
    </row>
    <row r="1216" spans="1:5" ht="54">
      <c r="A1216" s="127" t="s">
        <v>22237</v>
      </c>
      <c r="B1216" s="128" t="s">
        <v>16838</v>
      </c>
      <c r="C1216" s="127" t="s">
        <v>86</v>
      </c>
      <c r="D1216" s="122">
        <v>562.04999999999995</v>
      </c>
      <c r="E1216" s="129">
        <f t="shared" si="18"/>
        <v>562.33000000000004</v>
      </c>
    </row>
    <row r="1217" spans="1:5" ht="54">
      <c r="A1217" s="127" t="s">
        <v>22238</v>
      </c>
      <c r="B1217" s="128" t="s">
        <v>16839</v>
      </c>
      <c r="C1217" s="127" t="s">
        <v>86</v>
      </c>
      <c r="D1217" s="122">
        <v>948.44</v>
      </c>
      <c r="E1217" s="129">
        <f t="shared" si="18"/>
        <v>948.91</v>
      </c>
    </row>
    <row r="1218" spans="1:5" ht="54">
      <c r="A1218" s="127" t="s">
        <v>22239</v>
      </c>
      <c r="B1218" s="128" t="s">
        <v>16840</v>
      </c>
      <c r="C1218" s="127" t="s">
        <v>86</v>
      </c>
      <c r="D1218" s="122">
        <v>1035.1300000000001</v>
      </c>
      <c r="E1218" s="129">
        <f t="shared" ref="E1218:E1281" si="19">ROUND((D1218/(1+$J$1))*(1+$L$1),2)</f>
        <v>1035.6400000000001</v>
      </c>
    </row>
    <row r="1219" spans="1:5" ht="54">
      <c r="A1219" s="127" t="s">
        <v>22240</v>
      </c>
      <c r="B1219" s="128" t="s">
        <v>16841</v>
      </c>
      <c r="C1219" s="127" t="s">
        <v>86</v>
      </c>
      <c r="D1219" s="122">
        <v>735.37</v>
      </c>
      <c r="E1219" s="129">
        <f t="shared" si="19"/>
        <v>735.73</v>
      </c>
    </row>
    <row r="1220" spans="1:5" ht="54">
      <c r="A1220" s="127" t="s">
        <v>22241</v>
      </c>
      <c r="B1220" s="128" t="s">
        <v>16842</v>
      </c>
      <c r="C1220" s="127" t="s">
        <v>86</v>
      </c>
      <c r="D1220" s="122">
        <v>737.85</v>
      </c>
      <c r="E1220" s="129">
        <f t="shared" si="19"/>
        <v>738.22</v>
      </c>
    </row>
    <row r="1221" spans="1:5" ht="54">
      <c r="A1221" s="127" t="s">
        <v>22242</v>
      </c>
      <c r="B1221" s="128" t="s">
        <v>16843</v>
      </c>
      <c r="C1221" s="127" t="s">
        <v>86</v>
      </c>
      <c r="D1221" s="122">
        <v>1152.95</v>
      </c>
      <c r="E1221" s="129">
        <f t="shared" si="19"/>
        <v>1153.52</v>
      </c>
    </row>
    <row r="1222" spans="1:5" ht="54">
      <c r="A1222" s="127" t="s">
        <v>22243</v>
      </c>
      <c r="B1222" s="128" t="s">
        <v>16844</v>
      </c>
      <c r="C1222" s="127" t="s">
        <v>86</v>
      </c>
      <c r="D1222" s="122">
        <v>2057.46</v>
      </c>
      <c r="E1222" s="129">
        <f t="shared" si="19"/>
        <v>2058.48</v>
      </c>
    </row>
    <row r="1223" spans="1:5">
      <c r="A1223" s="172" t="s">
        <v>16845</v>
      </c>
      <c r="B1223" s="169"/>
      <c r="C1223" s="168"/>
      <c r="D1223" s="170"/>
      <c r="E1223" s="171"/>
    </row>
    <row r="1224" spans="1:5">
      <c r="A1224" s="172" t="s">
        <v>16846</v>
      </c>
      <c r="B1224" s="169"/>
      <c r="C1224" s="168"/>
      <c r="D1224" s="170"/>
      <c r="E1224" s="171"/>
    </row>
    <row r="1225" spans="1:5" ht="54">
      <c r="A1225" s="127" t="s">
        <v>22244</v>
      </c>
      <c r="B1225" s="128" t="s">
        <v>16847</v>
      </c>
      <c r="C1225" s="127" t="s">
        <v>86</v>
      </c>
      <c r="D1225" s="122">
        <v>891.49</v>
      </c>
      <c r="E1225" s="129">
        <f t="shared" si="19"/>
        <v>891.93</v>
      </c>
    </row>
    <row r="1226" spans="1:5" ht="54">
      <c r="A1226" s="127" t="s">
        <v>22245</v>
      </c>
      <c r="B1226" s="128" t="s">
        <v>16848</v>
      </c>
      <c r="C1226" s="127" t="s">
        <v>86</v>
      </c>
      <c r="D1226" s="122">
        <v>977.3</v>
      </c>
      <c r="E1226" s="129">
        <f t="shared" si="19"/>
        <v>977.78</v>
      </c>
    </row>
    <row r="1227" spans="1:5" ht="54">
      <c r="A1227" s="127" t="s">
        <v>22246</v>
      </c>
      <c r="B1227" s="128" t="s">
        <v>16849</v>
      </c>
      <c r="C1227" s="127" t="s">
        <v>86</v>
      </c>
      <c r="D1227" s="122">
        <v>1582.42</v>
      </c>
      <c r="E1227" s="129">
        <f t="shared" si="19"/>
        <v>1583.2</v>
      </c>
    </row>
    <row r="1228" spans="1:5" ht="54">
      <c r="A1228" s="127" t="s">
        <v>22247</v>
      </c>
      <c r="B1228" s="128" t="s">
        <v>16850</v>
      </c>
      <c r="C1228" s="127" t="s">
        <v>86</v>
      </c>
      <c r="D1228" s="122">
        <v>2670.43</v>
      </c>
      <c r="E1228" s="129">
        <f t="shared" si="19"/>
        <v>2671.75</v>
      </c>
    </row>
    <row r="1229" spans="1:5" ht="54">
      <c r="A1229" s="127" t="s">
        <v>22248</v>
      </c>
      <c r="B1229" s="128" t="s">
        <v>16851</v>
      </c>
      <c r="C1229" s="127" t="s">
        <v>86</v>
      </c>
      <c r="D1229" s="122">
        <v>3621.12</v>
      </c>
      <c r="E1229" s="129">
        <f t="shared" si="19"/>
        <v>3622.92</v>
      </c>
    </row>
    <row r="1230" spans="1:5" ht="54">
      <c r="A1230" s="127" t="s">
        <v>22249</v>
      </c>
      <c r="B1230" s="128" t="s">
        <v>16852</v>
      </c>
      <c r="C1230" s="127" t="s">
        <v>86</v>
      </c>
      <c r="D1230" s="122">
        <v>7183.87</v>
      </c>
      <c r="E1230" s="129">
        <f t="shared" si="19"/>
        <v>7187.43</v>
      </c>
    </row>
    <row r="1231" spans="1:5" ht="54">
      <c r="A1231" s="127" t="s">
        <v>22250</v>
      </c>
      <c r="B1231" s="128" t="s">
        <v>16853</v>
      </c>
      <c r="C1231" s="127" t="s">
        <v>86</v>
      </c>
      <c r="D1231" s="122">
        <v>43635.16</v>
      </c>
      <c r="E1231" s="129">
        <f t="shared" si="19"/>
        <v>43656.800000000003</v>
      </c>
    </row>
    <row r="1232" spans="1:5" ht="40.5">
      <c r="A1232" s="127" t="s">
        <v>22251</v>
      </c>
      <c r="B1232" s="128" t="s">
        <v>16854</v>
      </c>
      <c r="C1232" s="127" t="s">
        <v>86</v>
      </c>
      <c r="D1232" s="122">
        <v>850.54</v>
      </c>
      <c r="E1232" s="129">
        <f t="shared" si="19"/>
        <v>850.96</v>
      </c>
    </row>
    <row r="1233" spans="1:5">
      <c r="A1233" s="172" t="s">
        <v>16855</v>
      </c>
      <c r="B1233" s="169"/>
      <c r="C1233" s="168"/>
      <c r="D1233" s="170"/>
      <c r="E1233" s="171"/>
    </row>
    <row r="1234" spans="1:5" ht="40.5">
      <c r="A1234" s="127" t="s">
        <v>22252</v>
      </c>
      <c r="B1234" s="128" t="s">
        <v>16856</v>
      </c>
      <c r="C1234" s="127" t="s">
        <v>86</v>
      </c>
      <c r="D1234" s="122">
        <v>84.72</v>
      </c>
      <c r="E1234" s="129">
        <f t="shared" si="19"/>
        <v>84.76</v>
      </c>
    </row>
    <row r="1235" spans="1:5" ht="40.5">
      <c r="A1235" s="127" t="s">
        <v>22253</v>
      </c>
      <c r="B1235" s="128" t="s">
        <v>16857</v>
      </c>
      <c r="C1235" s="127" t="s">
        <v>86</v>
      </c>
      <c r="D1235" s="122">
        <v>117.06</v>
      </c>
      <c r="E1235" s="129">
        <f t="shared" si="19"/>
        <v>117.12</v>
      </c>
    </row>
    <row r="1236" spans="1:5" ht="40.5">
      <c r="A1236" s="127" t="s">
        <v>22254</v>
      </c>
      <c r="B1236" s="128" t="s">
        <v>16858</v>
      </c>
      <c r="C1236" s="127" t="s">
        <v>86</v>
      </c>
      <c r="D1236" s="122">
        <v>166.47</v>
      </c>
      <c r="E1236" s="129">
        <f t="shared" si="19"/>
        <v>166.55</v>
      </c>
    </row>
    <row r="1237" spans="1:5" ht="40.5">
      <c r="A1237" s="127" t="s">
        <v>22255</v>
      </c>
      <c r="B1237" s="128" t="s">
        <v>16859</v>
      </c>
      <c r="C1237" s="127" t="s">
        <v>86</v>
      </c>
      <c r="D1237" s="122">
        <v>357.26</v>
      </c>
      <c r="E1237" s="129">
        <f t="shared" si="19"/>
        <v>357.44</v>
      </c>
    </row>
    <row r="1238" spans="1:5">
      <c r="A1238" s="172" t="s">
        <v>16860</v>
      </c>
      <c r="B1238" s="169"/>
      <c r="C1238" s="168"/>
      <c r="D1238" s="170"/>
      <c r="E1238" s="171"/>
    </row>
    <row r="1239" spans="1:5" ht="54">
      <c r="A1239" s="127" t="s">
        <v>22256</v>
      </c>
      <c r="B1239" s="128" t="s">
        <v>16861</v>
      </c>
      <c r="C1239" s="127" t="s">
        <v>86</v>
      </c>
      <c r="D1239" s="122">
        <v>503.66</v>
      </c>
      <c r="E1239" s="129">
        <f t="shared" si="19"/>
        <v>503.91</v>
      </c>
    </row>
    <row r="1240" spans="1:5">
      <c r="A1240" s="172" t="s">
        <v>16862</v>
      </c>
      <c r="B1240" s="169"/>
      <c r="C1240" s="168"/>
      <c r="D1240" s="170"/>
      <c r="E1240" s="171"/>
    </row>
    <row r="1241" spans="1:5" ht="54">
      <c r="A1241" s="127" t="s">
        <v>22257</v>
      </c>
      <c r="B1241" s="128" t="s">
        <v>16863</v>
      </c>
      <c r="C1241" s="127" t="s">
        <v>86</v>
      </c>
      <c r="D1241" s="122">
        <v>2420.89</v>
      </c>
      <c r="E1241" s="129">
        <f t="shared" si="19"/>
        <v>2422.09</v>
      </c>
    </row>
    <row r="1242" spans="1:5" ht="54">
      <c r="A1242" s="127" t="s">
        <v>22258</v>
      </c>
      <c r="B1242" s="128" t="s">
        <v>16864</v>
      </c>
      <c r="C1242" s="127" t="s">
        <v>86</v>
      </c>
      <c r="D1242" s="122">
        <v>3516.04</v>
      </c>
      <c r="E1242" s="129">
        <f t="shared" si="19"/>
        <v>3517.78</v>
      </c>
    </row>
    <row r="1243" spans="1:5" ht="54">
      <c r="A1243" s="127" t="s">
        <v>22259</v>
      </c>
      <c r="B1243" s="128" t="s">
        <v>16865</v>
      </c>
      <c r="C1243" s="127" t="s">
        <v>86</v>
      </c>
      <c r="D1243" s="122">
        <v>5433.41</v>
      </c>
      <c r="E1243" s="129">
        <f t="shared" si="19"/>
        <v>5436.1</v>
      </c>
    </row>
    <row r="1244" spans="1:5" ht="54">
      <c r="A1244" s="127" t="s">
        <v>22260</v>
      </c>
      <c r="B1244" s="128" t="s">
        <v>16866</v>
      </c>
      <c r="C1244" s="127" t="s">
        <v>86</v>
      </c>
      <c r="D1244" s="122">
        <v>6942.92</v>
      </c>
      <c r="E1244" s="129">
        <f t="shared" si="19"/>
        <v>6946.36</v>
      </c>
    </row>
    <row r="1245" spans="1:5" ht="54">
      <c r="A1245" s="127" t="s">
        <v>22261</v>
      </c>
      <c r="B1245" s="128" t="s">
        <v>16867</v>
      </c>
      <c r="C1245" s="127" t="s">
        <v>86</v>
      </c>
      <c r="D1245" s="122">
        <v>7739.45</v>
      </c>
      <c r="E1245" s="129">
        <f t="shared" si="19"/>
        <v>7743.29</v>
      </c>
    </row>
    <row r="1246" spans="1:5">
      <c r="A1246" s="172" t="s">
        <v>16868</v>
      </c>
      <c r="B1246" s="169"/>
      <c r="C1246" s="168"/>
      <c r="D1246" s="170"/>
      <c r="E1246" s="171"/>
    </row>
    <row r="1247" spans="1:5" ht="27">
      <c r="A1247" s="127" t="s">
        <v>22262</v>
      </c>
      <c r="B1247" s="128" t="s">
        <v>16869</v>
      </c>
      <c r="C1247" s="127" t="s">
        <v>86</v>
      </c>
      <c r="D1247" s="122">
        <v>1066.57</v>
      </c>
      <c r="E1247" s="129">
        <f t="shared" si="19"/>
        <v>1067.0999999999999</v>
      </c>
    </row>
    <row r="1248" spans="1:5" ht="27">
      <c r="A1248" s="127" t="s">
        <v>22263</v>
      </c>
      <c r="B1248" s="128" t="s">
        <v>16870</v>
      </c>
      <c r="C1248" s="127" t="s">
        <v>86</v>
      </c>
      <c r="D1248" s="122">
        <v>1721.65</v>
      </c>
      <c r="E1248" s="129">
        <f t="shared" si="19"/>
        <v>1722.5</v>
      </c>
    </row>
    <row r="1249" spans="1:5" ht="27">
      <c r="A1249" s="127" t="s">
        <v>22264</v>
      </c>
      <c r="B1249" s="128" t="s">
        <v>16871</v>
      </c>
      <c r="C1249" s="127" t="s">
        <v>86</v>
      </c>
      <c r="D1249" s="122">
        <v>2240.73</v>
      </c>
      <c r="E1249" s="129">
        <f t="shared" si="19"/>
        <v>2241.84</v>
      </c>
    </row>
    <row r="1250" spans="1:5" ht="27">
      <c r="A1250" s="127" t="s">
        <v>22265</v>
      </c>
      <c r="B1250" s="128" t="s">
        <v>16872</v>
      </c>
      <c r="C1250" s="127" t="s">
        <v>86</v>
      </c>
      <c r="D1250" s="122">
        <v>2821.17</v>
      </c>
      <c r="E1250" s="129">
        <f t="shared" si="19"/>
        <v>2822.57</v>
      </c>
    </row>
    <row r="1251" spans="1:5" ht="67.5">
      <c r="A1251" s="127" t="s">
        <v>22266</v>
      </c>
      <c r="B1251" s="128" t="s">
        <v>16873</v>
      </c>
      <c r="C1251" s="127" t="s">
        <v>86</v>
      </c>
      <c r="D1251" s="122">
        <v>3374.79</v>
      </c>
      <c r="E1251" s="129">
        <f t="shared" si="19"/>
        <v>3376.46</v>
      </c>
    </row>
    <row r="1252" spans="1:5" ht="67.5">
      <c r="A1252" s="127" t="s">
        <v>22267</v>
      </c>
      <c r="B1252" s="128" t="s">
        <v>16874</v>
      </c>
      <c r="C1252" s="127" t="s">
        <v>86</v>
      </c>
      <c r="D1252" s="122">
        <v>4331.68</v>
      </c>
      <c r="E1252" s="129">
        <f t="shared" si="19"/>
        <v>4333.83</v>
      </c>
    </row>
    <row r="1253" spans="1:5" ht="67.5">
      <c r="A1253" s="127" t="s">
        <v>22268</v>
      </c>
      <c r="B1253" s="128" t="s">
        <v>16875</v>
      </c>
      <c r="C1253" s="127" t="s">
        <v>86</v>
      </c>
      <c r="D1253" s="122">
        <v>6655.41</v>
      </c>
      <c r="E1253" s="129">
        <f t="shared" si="19"/>
        <v>6658.71</v>
      </c>
    </row>
    <row r="1254" spans="1:5">
      <c r="A1254" s="172" t="s">
        <v>16876</v>
      </c>
      <c r="B1254" s="169"/>
      <c r="C1254" s="168"/>
      <c r="D1254" s="170"/>
      <c r="E1254" s="171"/>
    </row>
    <row r="1255" spans="1:5" ht="54">
      <c r="A1255" s="127" t="s">
        <v>22269</v>
      </c>
      <c r="B1255" s="128" t="s">
        <v>16877</v>
      </c>
      <c r="C1255" s="127" t="s">
        <v>86</v>
      </c>
      <c r="D1255" s="122">
        <v>2143.08</v>
      </c>
      <c r="E1255" s="129">
        <f t="shared" si="19"/>
        <v>2144.14</v>
      </c>
    </row>
    <row r="1256" spans="1:5" ht="54">
      <c r="A1256" s="127" t="s">
        <v>22270</v>
      </c>
      <c r="B1256" s="128" t="s">
        <v>16878</v>
      </c>
      <c r="C1256" s="127" t="s">
        <v>86</v>
      </c>
      <c r="D1256" s="122">
        <v>2967.87</v>
      </c>
      <c r="E1256" s="129">
        <f t="shared" si="19"/>
        <v>2969.34</v>
      </c>
    </row>
    <row r="1257" spans="1:5" ht="54">
      <c r="A1257" s="127" t="s">
        <v>22271</v>
      </c>
      <c r="B1257" s="128" t="s">
        <v>16879</v>
      </c>
      <c r="C1257" s="127" t="s">
        <v>86</v>
      </c>
      <c r="D1257" s="122">
        <v>6091.15</v>
      </c>
      <c r="E1257" s="129">
        <f t="shared" si="19"/>
        <v>6094.17</v>
      </c>
    </row>
    <row r="1258" spans="1:5" ht="54">
      <c r="A1258" s="127" t="s">
        <v>22272</v>
      </c>
      <c r="B1258" s="128" t="s">
        <v>16880</v>
      </c>
      <c r="C1258" s="127" t="s">
        <v>86</v>
      </c>
      <c r="D1258" s="122">
        <v>9178.83</v>
      </c>
      <c r="E1258" s="129">
        <f t="shared" si="19"/>
        <v>9183.3799999999992</v>
      </c>
    </row>
    <row r="1259" spans="1:5">
      <c r="A1259" s="172" t="s">
        <v>16881</v>
      </c>
      <c r="B1259" s="169"/>
      <c r="C1259" s="168"/>
      <c r="D1259" s="170"/>
      <c r="E1259" s="171"/>
    </row>
    <row r="1260" spans="1:5" ht="27">
      <c r="A1260" s="127" t="s">
        <v>22273</v>
      </c>
      <c r="B1260" s="128" t="s">
        <v>16882</v>
      </c>
      <c r="C1260" s="127" t="s">
        <v>86</v>
      </c>
      <c r="D1260" s="122">
        <v>23.71</v>
      </c>
      <c r="E1260" s="129">
        <f t="shared" si="19"/>
        <v>23.72</v>
      </c>
    </row>
    <row r="1261" spans="1:5" ht="27">
      <c r="A1261" s="127" t="s">
        <v>22274</v>
      </c>
      <c r="B1261" s="128" t="s">
        <v>16883</v>
      </c>
      <c r="C1261" s="127" t="s">
        <v>86</v>
      </c>
      <c r="D1261" s="122">
        <v>34.67</v>
      </c>
      <c r="E1261" s="129">
        <f t="shared" si="19"/>
        <v>34.69</v>
      </c>
    </row>
    <row r="1262" spans="1:5" ht="27">
      <c r="A1262" s="127" t="s">
        <v>22275</v>
      </c>
      <c r="B1262" s="128" t="s">
        <v>16884</v>
      </c>
      <c r="C1262" s="127" t="s">
        <v>86</v>
      </c>
      <c r="D1262" s="122">
        <v>74.099999999999994</v>
      </c>
      <c r="E1262" s="129">
        <f t="shared" si="19"/>
        <v>74.14</v>
      </c>
    </row>
    <row r="1263" spans="1:5" ht="27">
      <c r="A1263" s="127" t="s">
        <v>22276</v>
      </c>
      <c r="B1263" s="128" t="s">
        <v>16885</v>
      </c>
      <c r="C1263" s="127" t="s">
        <v>86</v>
      </c>
      <c r="D1263" s="122">
        <v>145.4</v>
      </c>
      <c r="E1263" s="129">
        <f t="shared" si="19"/>
        <v>145.47</v>
      </c>
    </row>
    <row r="1264" spans="1:5" ht="27">
      <c r="A1264" s="127" t="s">
        <v>22277</v>
      </c>
      <c r="B1264" s="128" t="s">
        <v>16886</v>
      </c>
      <c r="C1264" s="127" t="s">
        <v>86</v>
      </c>
      <c r="D1264" s="122">
        <v>201.46</v>
      </c>
      <c r="E1264" s="129">
        <f t="shared" si="19"/>
        <v>201.56</v>
      </c>
    </row>
    <row r="1265" spans="1:5">
      <c r="A1265" s="172" t="s">
        <v>16887</v>
      </c>
      <c r="B1265" s="169"/>
      <c r="C1265" s="168"/>
      <c r="D1265" s="170"/>
      <c r="E1265" s="171"/>
    </row>
    <row r="1266" spans="1:5">
      <c r="A1266" s="172" t="s">
        <v>16888</v>
      </c>
      <c r="B1266" s="169"/>
      <c r="C1266" s="168"/>
      <c r="D1266" s="170"/>
      <c r="E1266" s="171"/>
    </row>
    <row r="1267" spans="1:5" ht="67.5">
      <c r="A1267" s="127" t="s">
        <v>22278</v>
      </c>
      <c r="B1267" s="128" t="s">
        <v>16889</v>
      </c>
      <c r="C1267" s="127" t="s">
        <v>86</v>
      </c>
      <c r="D1267" s="122">
        <v>2011.77</v>
      </c>
      <c r="E1267" s="129">
        <f t="shared" si="19"/>
        <v>2012.77</v>
      </c>
    </row>
    <row r="1268" spans="1:5">
      <c r="A1268" s="172" t="s">
        <v>16890</v>
      </c>
      <c r="B1268" s="169"/>
      <c r="C1268" s="168"/>
      <c r="D1268" s="170"/>
      <c r="E1268" s="171"/>
    </row>
    <row r="1269" spans="1:5" ht="94.5">
      <c r="A1269" s="127" t="s">
        <v>25167</v>
      </c>
      <c r="B1269" s="128" t="s">
        <v>16891</v>
      </c>
      <c r="C1269" s="127" t="s">
        <v>86</v>
      </c>
      <c r="D1269" s="122">
        <v>2055.4899999999998</v>
      </c>
      <c r="E1269" s="129">
        <f t="shared" si="19"/>
        <v>2056.5100000000002</v>
      </c>
    </row>
    <row r="1270" spans="1:5" ht="94.5">
      <c r="A1270" s="127" t="s">
        <v>25168</v>
      </c>
      <c r="B1270" s="128" t="s">
        <v>16892</v>
      </c>
      <c r="C1270" s="127" t="s">
        <v>86</v>
      </c>
      <c r="D1270" s="122">
        <v>2169.79</v>
      </c>
      <c r="E1270" s="129">
        <f t="shared" si="19"/>
        <v>2170.87</v>
      </c>
    </row>
    <row r="1271" spans="1:5" ht="94.5">
      <c r="A1271" s="127" t="s">
        <v>25169</v>
      </c>
      <c r="B1271" s="128" t="s">
        <v>16893</v>
      </c>
      <c r="C1271" s="127" t="s">
        <v>86</v>
      </c>
      <c r="D1271" s="122">
        <v>2410.3200000000002</v>
      </c>
      <c r="E1271" s="129">
        <f t="shared" si="19"/>
        <v>2411.52</v>
      </c>
    </row>
    <row r="1272" spans="1:5" ht="94.5">
      <c r="A1272" s="127" t="s">
        <v>26100</v>
      </c>
      <c r="B1272" s="128" t="s">
        <v>16894</v>
      </c>
      <c r="C1272" s="127" t="s">
        <v>86</v>
      </c>
      <c r="D1272" s="122">
        <v>2781.91</v>
      </c>
      <c r="E1272" s="129">
        <f t="shared" si="19"/>
        <v>2783.29</v>
      </c>
    </row>
    <row r="1273" spans="1:5" ht="94.5">
      <c r="A1273" s="127" t="s">
        <v>25170</v>
      </c>
      <c r="B1273" s="128" t="s">
        <v>16895</v>
      </c>
      <c r="C1273" s="127" t="s">
        <v>86</v>
      </c>
      <c r="D1273" s="122">
        <v>3220.19</v>
      </c>
      <c r="E1273" s="129">
        <f t="shared" si="19"/>
        <v>3221.79</v>
      </c>
    </row>
    <row r="1274" spans="1:5" ht="94.5">
      <c r="A1274" s="127" t="s">
        <v>25171</v>
      </c>
      <c r="B1274" s="128" t="s">
        <v>16896</v>
      </c>
      <c r="C1274" s="127" t="s">
        <v>86</v>
      </c>
      <c r="D1274" s="122">
        <v>4125.3100000000004</v>
      </c>
      <c r="E1274" s="129">
        <f t="shared" si="19"/>
        <v>4127.3599999999997</v>
      </c>
    </row>
    <row r="1275" spans="1:5" ht="94.5">
      <c r="A1275" s="127" t="s">
        <v>25172</v>
      </c>
      <c r="B1275" s="128" t="s">
        <v>16897</v>
      </c>
      <c r="C1275" s="127" t="s">
        <v>86</v>
      </c>
      <c r="D1275" s="122">
        <v>5517.69</v>
      </c>
      <c r="E1275" s="129">
        <f t="shared" si="19"/>
        <v>5520.43</v>
      </c>
    </row>
    <row r="1276" spans="1:5">
      <c r="A1276" s="172" t="s">
        <v>16898</v>
      </c>
      <c r="B1276" s="169"/>
      <c r="C1276" s="168"/>
      <c r="D1276" s="170"/>
      <c r="E1276" s="171"/>
    </row>
    <row r="1277" spans="1:5" ht="40.5">
      <c r="A1277" s="127" t="s">
        <v>25173</v>
      </c>
      <c r="B1277" s="128" t="s">
        <v>16899</v>
      </c>
      <c r="C1277" s="127" t="s">
        <v>86</v>
      </c>
      <c r="D1277" s="122">
        <v>290.51</v>
      </c>
      <c r="E1277" s="129">
        <f t="shared" si="19"/>
        <v>290.64999999999998</v>
      </c>
    </row>
    <row r="1278" spans="1:5" ht="54">
      <c r="A1278" s="127" t="s">
        <v>25174</v>
      </c>
      <c r="B1278" s="128" t="s">
        <v>16900</v>
      </c>
      <c r="C1278" s="127" t="s">
        <v>86</v>
      </c>
      <c r="D1278" s="122">
        <v>388.11</v>
      </c>
      <c r="E1278" s="129">
        <f t="shared" si="19"/>
        <v>388.3</v>
      </c>
    </row>
    <row r="1279" spans="1:5" ht="54">
      <c r="A1279" s="127" t="s">
        <v>26101</v>
      </c>
      <c r="B1279" s="128" t="s">
        <v>16901</v>
      </c>
      <c r="C1279" s="127" t="s">
        <v>86</v>
      </c>
      <c r="D1279" s="122">
        <v>1312.5</v>
      </c>
      <c r="E1279" s="129">
        <f t="shared" si="19"/>
        <v>1313.15</v>
      </c>
    </row>
    <row r="1280" spans="1:5" ht="54">
      <c r="A1280" s="127" t="s">
        <v>26102</v>
      </c>
      <c r="B1280" s="128" t="s">
        <v>16902</v>
      </c>
      <c r="C1280" s="127" t="s">
        <v>86</v>
      </c>
      <c r="D1280" s="122">
        <v>1483.32</v>
      </c>
      <c r="E1280" s="129">
        <f t="shared" si="19"/>
        <v>1484.06</v>
      </c>
    </row>
    <row r="1281" spans="1:5" ht="40.5">
      <c r="A1281" s="127" t="s">
        <v>26103</v>
      </c>
      <c r="B1281" s="128" t="s">
        <v>16903</v>
      </c>
      <c r="C1281" s="127" t="s">
        <v>86</v>
      </c>
      <c r="D1281" s="122">
        <v>1492.35</v>
      </c>
      <c r="E1281" s="129">
        <f t="shared" si="19"/>
        <v>1493.09</v>
      </c>
    </row>
    <row r="1282" spans="1:5" ht="54">
      <c r="A1282" s="127" t="s">
        <v>26104</v>
      </c>
      <c r="B1282" s="128" t="s">
        <v>16904</v>
      </c>
      <c r="C1282" s="127" t="s">
        <v>86</v>
      </c>
      <c r="D1282" s="122">
        <v>1893.34</v>
      </c>
      <c r="E1282" s="129">
        <f t="shared" ref="E1282:E1343" si="20">ROUND((D1282/(1+$J$1))*(1+$L$1),2)</f>
        <v>1894.28</v>
      </c>
    </row>
    <row r="1283" spans="1:5" ht="54">
      <c r="A1283" s="127" t="s">
        <v>26105</v>
      </c>
      <c r="B1283" s="128" t="s">
        <v>16905</v>
      </c>
      <c r="C1283" s="127" t="s">
        <v>86</v>
      </c>
      <c r="D1283" s="122">
        <v>1911.18</v>
      </c>
      <c r="E1283" s="129">
        <f t="shared" si="20"/>
        <v>1912.13</v>
      </c>
    </row>
    <row r="1284" spans="1:5" ht="40.5">
      <c r="A1284" s="127" t="s">
        <v>25175</v>
      </c>
      <c r="B1284" s="128" t="s">
        <v>16906</v>
      </c>
      <c r="C1284" s="127" t="s">
        <v>86</v>
      </c>
      <c r="D1284" s="122">
        <v>1810.9</v>
      </c>
      <c r="E1284" s="129">
        <f t="shared" si="20"/>
        <v>1811.8</v>
      </c>
    </row>
    <row r="1285" spans="1:5" ht="54">
      <c r="A1285" s="127" t="s">
        <v>26106</v>
      </c>
      <c r="B1285" s="128" t="s">
        <v>16907</v>
      </c>
      <c r="C1285" s="127" t="s">
        <v>86</v>
      </c>
      <c r="D1285" s="122">
        <v>2248.98</v>
      </c>
      <c r="E1285" s="129">
        <f t="shared" si="20"/>
        <v>2250.1</v>
      </c>
    </row>
    <row r="1286" spans="1:5" ht="54">
      <c r="A1286" s="127" t="s">
        <v>26107</v>
      </c>
      <c r="B1286" s="128" t="s">
        <v>16908</v>
      </c>
      <c r="C1286" s="127" t="s">
        <v>86</v>
      </c>
      <c r="D1286" s="122">
        <v>2373.08</v>
      </c>
      <c r="E1286" s="129">
        <f t="shared" si="20"/>
        <v>2374.2600000000002</v>
      </c>
    </row>
    <row r="1287" spans="1:5" ht="54">
      <c r="A1287" s="127" t="s">
        <v>26108</v>
      </c>
      <c r="B1287" s="128" t="s">
        <v>16909</v>
      </c>
      <c r="C1287" s="127" t="s">
        <v>86</v>
      </c>
      <c r="D1287" s="122">
        <v>2711.25</v>
      </c>
      <c r="E1287" s="129">
        <f t="shared" si="20"/>
        <v>2712.59</v>
      </c>
    </row>
    <row r="1288" spans="1:5" ht="54">
      <c r="A1288" s="127" t="s">
        <v>26109</v>
      </c>
      <c r="B1288" s="128" t="s">
        <v>16910</v>
      </c>
      <c r="C1288" s="127" t="s">
        <v>86</v>
      </c>
      <c r="D1288" s="122">
        <v>3195.9</v>
      </c>
      <c r="E1288" s="129">
        <f t="shared" si="20"/>
        <v>3197.49</v>
      </c>
    </row>
    <row r="1289" spans="1:5" ht="54">
      <c r="A1289" s="127" t="s">
        <v>26110</v>
      </c>
      <c r="B1289" s="128" t="s">
        <v>16911</v>
      </c>
      <c r="C1289" s="127" t="s">
        <v>86</v>
      </c>
      <c r="D1289" s="122">
        <v>3533.51</v>
      </c>
      <c r="E1289" s="129">
        <f t="shared" si="20"/>
        <v>3535.26</v>
      </c>
    </row>
    <row r="1290" spans="1:5" ht="54">
      <c r="A1290" s="127" t="s">
        <v>26111</v>
      </c>
      <c r="B1290" s="128" t="s">
        <v>16912</v>
      </c>
      <c r="C1290" s="127" t="s">
        <v>86</v>
      </c>
      <c r="D1290" s="122">
        <v>3825.26</v>
      </c>
      <c r="E1290" s="129">
        <f t="shared" si="20"/>
        <v>3827.16</v>
      </c>
    </row>
    <row r="1291" spans="1:5" ht="54">
      <c r="A1291" s="127" t="s">
        <v>26112</v>
      </c>
      <c r="B1291" s="128" t="s">
        <v>16913</v>
      </c>
      <c r="C1291" s="127" t="s">
        <v>86</v>
      </c>
      <c r="D1291" s="122">
        <v>4151.0600000000004</v>
      </c>
      <c r="E1291" s="129">
        <f t="shared" si="20"/>
        <v>4153.12</v>
      </c>
    </row>
    <row r="1292" spans="1:5" ht="54">
      <c r="A1292" s="127" t="s">
        <v>26113</v>
      </c>
      <c r="B1292" s="128" t="s">
        <v>16914</v>
      </c>
      <c r="C1292" s="127" t="s">
        <v>86</v>
      </c>
      <c r="D1292" s="122">
        <v>4382.0600000000004</v>
      </c>
      <c r="E1292" s="129">
        <f t="shared" si="20"/>
        <v>4384.2299999999996</v>
      </c>
    </row>
    <row r="1293" spans="1:5" ht="54">
      <c r="A1293" s="127" t="s">
        <v>26114</v>
      </c>
      <c r="B1293" s="128" t="s">
        <v>16915</v>
      </c>
      <c r="C1293" s="127" t="s">
        <v>86</v>
      </c>
      <c r="D1293" s="122">
        <v>4696.88</v>
      </c>
      <c r="E1293" s="129">
        <f t="shared" si="20"/>
        <v>4699.21</v>
      </c>
    </row>
    <row r="1294" spans="1:5" ht="54">
      <c r="A1294" s="127" t="s">
        <v>26115</v>
      </c>
      <c r="B1294" s="128" t="s">
        <v>16916</v>
      </c>
      <c r="C1294" s="127" t="s">
        <v>86</v>
      </c>
      <c r="D1294" s="122">
        <v>5011.37</v>
      </c>
      <c r="E1294" s="129">
        <f t="shared" si="20"/>
        <v>5013.8599999999997</v>
      </c>
    </row>
    <row r="1295" spans="1:5" ht="54">
      <c r="A1295" s="127" t="s">
        <v>25176</v>
      </c>
      <c r="B1295" s="128" t="s">
        <v>16917</v>
      </c>
      <c r="C1295" s="127" t="s">
        <v>86</v>
      </c>
      <c r="D1295" s="122">
        <v>102.42</v>
      </c>
      <c r="E1295" s="129">
        <f t="shared" si="20"/>
        <v>102.47</v>
      </c>
    </row>
    <row r="1296" spans="1:5" ht="54">
      <c r="A1296" s="127" t="s">
        <v>25177</v>
      </c>
      <c r="B1296" s="128" t="s">
        <v>16918</v>
      </c>
      <c r="C1296" s="127" t="s">
        <v>86</v>
      </c>
      <c r="D1296" s="122">
        <v>140.6</v>
      </c>
      <c r="E1296" s="129">
        <f t="shared" si="20"/>
        <v>140.66999999999999</v>
      </c>
    </row>
    <row r="1297" spans="1:5" ht="54">
      <c r="A1297" s="127" t="s">
        <v>25178</v>
      </c>
      <c r="B1297" s="128" t="s">
        <v>16919</v>
      </c>
      <c r="C1297" s="127" t="s">
        <v>86</v>
      </c>
      <c r="D1297" s="122">
        <v>70.28</v>
      </c>
      <c r="E1297" s="129">
        <f t="shared" si="20"/>
        <v>70.31</v>
      </c>
    </row>
    <row r="1298" spans="1:5">
      <c r="A1298" s="172" t="s">
        <v>16920</v>
      </c>
      <c r="B1298" s="169"/>
      <c r="C1298" s="168"/>
      <c r="D1298" s="170"/>
      <c r="E1298" s="171"/>
    </row>
    <row r="1299" spans="1:5" ht="40.5">
      <c r="A1299" s="127" t="s">
        <v>22279</v>
      </c>
      <c r="B1299" s="128" t="s">
        <v>16921</v>
      </c>
      <c r="C1299" s="127" t="s">
        <v>86</v>
      </c>
      <c r="D1299" s="122">
        <v>7545.78</v>
      </c>
      <c r="E1299" s="129">
        <f t="shared" si="20"/>
        <v>7549.52</v>
      </c>
    </row>
    <row r="1300" spans="1:5">
      <c r="A1300" s="172" t="s">
        <v>16922</v>
      </c>
      <c r="B1300" s="169"/>
      <c r="C1300" s="168"/>
      <c r="D1300" s="170"/>
      <c r="E1300" s="171"/>
    </row>
    <row r="1301" spans="1:5">
      <c r="A1301" s="172" t="s">
        <v>16923</v>
      </c>
      <c r="B1301" s="169"/>
      <c r="C1301" s="168"/>
      <c r="D1301" s="170"/>
      <c r="E1301" s="171"/>
    </row>
    <row r="1302" spans="1:5" ht="67.5">
      <c r="A1302" s="127" t="s">
        <v>22280</v>
      </c>
      <c r="B1302" s="128" t="s">
        <v>16924</v>
      </c>
      <c r="C1302" s="127" t="s">
        <v>86</v>
      </c>
      <c r="D1302" s="122">
        <v>240.11</v>
      </c>
      <c r="E1302" s="129">
        <f t="shared" si="20"/>
        <v>240.23</v>
      </c>
    </row>
    <row r="1303" spans="1:5" ht="81">
      <c r="A1303" s="127" t="s">
        <v>22281</v>
      </c>
      <c r="B1303" s="128" t="s">
        <v>16925</v>
      </c>
      <c r="C1303" s="127" t="s">
        <v>86</v>
      </c>
      <c r="D1303" s="122">
        <v>422.17</v>
      </c>
      <c r="E1303" s="129">
        <f t="shared" si="20"/>
        <v>422.38</v>
      </c>
    </row>
    <row r="1304" spans="1:5">
      <c r="A1304" s="172" t="s">
        <v>16926</v>
      </c>
      <c r="B1304" s="169"/>
      <c r="C1304" s="168"/>
      <c r="D1304" s="170"/>
      <c r="E1304" s="171"/>
    </row>
    <row r="1305" spans="1:5" ht="40.5">
      <c r="A1305" s="127" t="s">
        <v>22282</v>
      </c>
      <c r="B1305" s="128" t="s">
        <v>16927</v>
      </c>
      <c r="C1305" s="127" t="s">
        <v>86</v>
      </c>
      <c r="D1305" s="122">
        <v>236.11</v>
      </c>
      <c r="E1305" s="129">
        <f t="shared" si="20"/>
        <v>236.23</v>
      </c>
    </row>
    <row r="1306" spans="1:5" ht="67.5">
      <c r="A1306" s="127" t="s">
        <v>22283</v>
      </c>
      <c r="B1306" s="128" t="s">
        <v>16928</v>
      </c>
      <c r="C1306" s="127" t="s">
        <v>86</v>
      </c>
      <c r="D1306" s="122">
        <v>249.08</v>
      </c>
      <c r="E1306" s="129">
        <f t="shared" si="20"/>
        <v>249.2</v>
      </c>
    </row>
    <row r="1307" spans="1:5" ht="67.5">
      <c r="A1307" s="127" t="s">
        <v>22284</v>
      </c>
      <c r="B1307" s="128" t="s">
        <v>16929</v>
      </c>
      <c r="C1307" s="127" t="s">
        <v>86</v>
      </c>
      <c r="D1307" s="122">
        <v>522.24</v>
      </c>
      <c r="E1307" s="129">
        <f t="shared" si="20"/>
        <v>522.5</v>
      </c>
    </row>
    <row r="1308" spans="1:5" ht="67.5">
      <c r="A1308" s="127" t="s">
        <v>22285</v>
      </c>
      <c r="B1308" s="128" t="s">
        <v>16930</v>
      </c>
      <c r="C1308" s="127" t="s">
        <v>86</v>
      </c>
      <c r="D1308" s="122">
        <v>311.60000000000002</v>
      </c>
      <c r="E1308" s="129">
        <f t="shared" si="20"/>
        <v>311.75</v>
      </c>
    </row>
    <row r="1309" spans="1:5" ht="27">
      <c r="A1309" s="127" t="s">
        <v>25179</v>
      </c>
      <c r="B1309" s="128" t="s">
        <v>16931</v>
      </c>
      <c r="C1309" s="127" t="s">
        <v>86</v>
      </c>
      <c r="D1309" s="122">
        <v>184.53</v>
      </c>
      <c r="E1309" s="129">
        <f t="shared" si="20"/>
        <v>184.62</v>
      </c>
    </row>
    <row r="1310" spans="1:5">
      <c r="A1310" s="172" t="s">
        <v>16932</v>
      </c>
      <c r="B1310" s="169"/>
      <c r="C1310" s="168"/>
      <c r="D1310" s="170"/>
      <c r="E1310" s="171"/>
    </row>
    <row r="1311" spans="1:5" ht="54">
      <c r="A1311" s="127" t="s">
        <v>25180</v>
      </c>
      <c r="B1311" s="128" t="s">
        <v>16933</v>
      </c>
      <c r="C1311" s="127" t="s">
        <v>86</v>
      </c>
      <c r="D1311" s="122">
        <v>1597.71</v>
      </c>
      <c r="E1311" s="129">
        <f t="shared" si="20"/>
        <v>1598.5</v>
      </c>
    </row>
    <row r="1312" spans="1:5" ht="67.5">
      <c r="A1312" s="127" t="s">
        <v>25181</v>
      </c>
      <c r="B1312" s="128" t="s">
        <v>16934</v>
      </c>
      <c r="C1312" s="127" t="s">
        <v>86</v>
      </c>
      <c r="D1312" s="122">
        <v>1499.38</v>
      </c>
      <c r="E1312" s="129">
        <f t="shared" si="20"/>
        <v>1500.12</v>
      </c>
    </row>
    <row r="1313" spans="1:5" ht="81">
      <c r="A1313" s="127" t="s">
        <v>25182</v>
      </c>
      <c r="B1313" s="128" t="s">
        <v>16935</v>
      </c>
      <c r="C1313" s="127" t="s">
        <v>86</v>
      </c>
      <c r="D1313" s="122">
        <v>799.55</v>
      </c>
      <c r="E1313" s="129">
        <f t="shared" si="20"/>
        <v>799.95</v>
      </c>
    </row>
    <row r="1314" spans="1:5" ht="81">
      <c r="A1314" s="127" t="s">
        <v>25183</v>
      </c>
      <c r="B1314" s="128" t="s">
        <v>16936</v>
      </c>
      <c r="C1314" s="127" t="s">
        <v>86</v>
      </c>
      <c r="D1314" s="122">
        <v>1077.94</v>
      </c>
      <c r="E1314" s="129">
        <f t="shared" si="20"/>
        <v>1078.47</v>
      </c>
    </row>
    <row r="1315" spans="1:5" ht="81">
      <c r="A1315" s="127" t="s">
        <v>25184</v>
      </c>
      <c r="B1315" s="128" t="s">
        <v>16937</v>
      </c>
      <c r="C1315" s="127" t="s">
        <v>86</v>
      </c>
      <c r="D1315" s="122">
        <v>921.19</v>
      </c>
      <c r="E1315" s="129">
        <f t="shared" si="20"/>
        <v>921.65</v>
      </c>
    </row>
    <row r="1316" spans="1:5">
      <c r="A1316" s="172" t="s">
        <v>16938</v>
      </c>
      <c r="B1316" s="169"/>
      <c r="C1316" s="168"/>
      <c r="D1316" s="170"/>
      <c r="E1316" s="171"/>
    </row>
    <row r="1317" spans="1:5" ht="81">
      <c r="A1317" s="127" t="s">
        <v>25185</v>
      </c>
      <c r="B1317" s="128" t="s">
        <v>16939</v>
      </c>
      <c r="C1317" s="127" t="s">
        <v>86</v>
      </c>
      <c r="D1317" s="122">
        <v>518.34</v>
      </c>
      <c r="E1317" s="129">
        <f t="shared" si="20"/>
        <v>518.6</v>
      </c>
    </row>
    <row r="1318" spans="1:5" ht="81">
      <c r="A1318" s="127" t="s">
        <v>25186</v>
      </c>
      <c r="B1318" s="128" t="s">
        <v>16940</v>
      </c>
      <c r="C1318" s="127" t="s">
        <v>86</v>
      </c>
      <c r="D1318" s="122">
        <v>529</v>
      </c>
      <c r="E1318" s="129">
        <f t="shared" si="20"/>
        <v>529.26</v>
      </c>
    </row>
    <row r="1319" spans="1:5" ht="81">
      <c r="A1319" s="127" t="s">
        <v>25187</v>
      </c>
      <c r="B1319" s="128" t="s">
        <v>16941</v>
      </c>
      <c r="C1319" s="127" t="s">
        <v>86</v>
      </c>
      <c r="D1319" s="122">
        <v>583.14</v>
      </c>
      <c r="E1319" s="129">
        <f t="shared" si="20"/>
        <v>583.42999999999995</v>
      </c>
    </row>
    <row r="1320" spans="1:5">
      <c r="A1320" s="172" t="s">
        <v>16942</v>
      </c>
      <c r="B1320" s="169"/>
      <c r="C1320" s="168"/>
      <c r="D1320" s="170"/>
      <c r="E1320" s="171"/>
    </row>
    <row r="1321" spans="1:5">
      <c r="A1321" s="172" t="s">
        <v>16943</v>
      </c>
      <c r="B1321" s="169"/>
      <c r="C1321" s="168"/>
      <c r="D1321" s="170"/>
      <c r="E1321" s="171"/>
    </row>
    <row r="1322" spans="1:5" ht="40.5">
      <c r="A1322" s="127" t="s">
        <v>22286</v>
      </c>
      <c r="B1322" s="128" t="s">
        <v>16944</v>
      </c>
      <c r="C1322" s="127" t="s">
        <v>86</v>
      </c>
      <c r="D1322" s="122">
        <v>152.75</v>
      </c>
      <c r="E1322" s="129">
        <f t="shared" si="20"/>
        <v>152.83000000000001</v>
      </c>
    </row>
    <row r="1323" spans="1:5" ht="40.5">
      <c r="A1323" s="127" t="s">
        <v>22287</v>
      </c>
      <c r="B1323" s="128" t="s">
        <v>16945</v>
      </c>
      <c r="C1323" s="127" t="s">
        <v>86</v>
      </c>
      <c r="D1323" s="122">
        <v>293.22000000000003</v>
      </c>
      <c r="E1323" s="129">
        <f t="shared" si="20"/>
        <v>293.37</v>
      </c>
    </row>
    <row r="1324" spans="1:5" ht="40.5">
      <c r="A1324" s="127" t="s">
        <v>22288</v>
      </c>
      <c r="B1324" s="128" t="s">
        <v>16946</v>
      </c>
      <c r="C1324" s="127" t="s">
        <v>86</v>
      </c>
      <c r="D1324" s="122">
        <v>618.65</v>
      </c>
      <c r="E1324" s="129">
        <f t="shared" si="20"/>
        <v>618.96</v>
      </c>
    </row>
    <row r="1325" spans="1:5" ht="40.5">
      <c r="A1325" s="127" t="s">
        <v>22289</v>
      </c>
      <c r="B1325" s="128" t="s">
        <v>16947</v>
      </c>
      <c r="C1325" s="127" t="s">
        <v>86</v>
      </c>
      <c r="D1325" s="122">
        <v>241.29</v>
      </c>
      <c r="E1325" s="129">
        <f t="shared" si="20"/>
        <v>241.41</v>
      </c>
    </row>
    <row r="1326" spans="1:5" ht="40.5">
      <c r="A1326" s="127" t="s">
        <v>22290</v>
      </c>
      <c r="B1326" s="128" t="s">
        <v>16948</v>
      </c>
      <c r="C1326" s="127" t="s">
        <v>86</v>
      </c>
      <c r="D1326" s="122">
        <v>433.76</v>
      </c>
      <c r="E1326" s="129">
        <f t="shared" si="20"/>
        <v>433.98</v>
      </c>
    </row>
    <row r="1327" spans="1:5" ht="40.5">
      <c r="A1327" s="127" t="s">
        <v>22291</v>
      </c>
      <c r="B1327" s="128" t="s">
        <v>16949</v>
      </c>
      <c r="C1327" s="127" t="s">
        <v>86</v>
      </c>
      <c r="D1327" s="122">
        <v>449.56</v>
      </c>
      <c r="E1327" s="129">
        <f t="shared" si="20"/>
        <v>449.78</v>
      </c>
    </row>
    <row r="1328" spans="1:5" ht="121.5">
      <c r="A1328" s="127" t="s">
        <v>22292</v>
      </c>
      <c r="B1328" s="128" t="s">
        <v>16950</v>
      </c>
      <c r="C1328" s="127" t="s">
        <v>86</v>
      </c>
      <c r="D1328" s="122">
        <v>515</v>
      </c>
      <c r="E1328" s="129">
        <f t="shared" si="20"/>
        <v>515.26</v>
      </c>
    </row>
    <row r="1329" spans="1:5" ht="40.5">
      <c r="A1329" s="127" t="s">
        <v>22293</v>
      </c>
      <c r="B1329" s="128" t="s">
        <v>16951</v>
      </c>
      <c r="C1329" s="127" t="s">
        <v>86</v>
      </c>
      <c r="D1329" s="122">
        <v>412.42</v>
      </c>
      <c r="E1329" s="129">
        <f t="shared" si="20"/>
        <v>412.62</v>
      </c>
    </row>
    <row r="1330" spans="1:5" ht="40.5">
      <c r="A1330" s="127" t="s">
        <v>22294</v>
      </c>
      <c r="B1330" s="128" t="s">
        <v>16952</v>
      </c>
      <c r="C1330" s="127" t="s">
        <v>86</v>
      </c>
      <c r="D1330" s="122">
        <v>491.27</v>
      </c>
      <c r="E1330" s="129">
        <f t="shared" si="20"/>
        <v>491.51</v>
      </c>
    </row>
    <row r="1331" spans="1:5" ht="40.5">
      <c r="A1331" s="127" t="s">
        <v>26116</v>
      </c>
      <c r="B1331" s="128" t="s">
        <v>16953</v>
      </c>
      <c r="C1331" s="127" t="s">
        <v>86</v>
      </c>
      <c r="D1331" s="122">
        <v>3050.11</v>
      </c>
      <c r="E1331" s="129">
        <f t="shared" si="20"/>
        <v>3051.62</v>
      </c>
    </row>
    <row r="1332" spans="1:5">
      <c r="A1332" s="172" t="s">
        <v>16954</v>
      </c>
      <c r="B1332" s="169"/>
      <c r="C1332" s="168"/>
      <c r="D1332" s="170"/>
      <c r="E1332" s="171"/>
    </row>
    <row r="1333" spans="1:5" ht="40.5">
      <c r="A1333" s="127" t="s">
        <v>22295</v>
      </c>
      <c r="B1333" s="128" t="s">
        <v>16955</v>
      </c>
      <c r="C1333" s="127" t="s">
        <v>86</v>
      </c>
      <c r="D1333" s="122">
        <v>444.72</v>
      </c>
      <c r="E1333" s="129">
        <f t="shared" si="20"/>
        <v>444.94</v>
      </c>
    </row>
    <row r="1334" spans="1:5" ht="40.5">
      <c r="A1334" s="127" t="s">
        <v>22296</v>
      </c>
      <c r="B1334" s="128" t="s">
        <v>16956</v>
      </c>
      <c r="C1334" s="127" t="s">
        <v>86</v>
      </c>
      <c r="D1334" s="122">
        <v>458.35</v>
      </c>
      <c r="E1334" s="129">
        <f t="shared" si="20"/>
        <v>458.58</v>
      </c>
    </row>
    <row r="1335" spans="1:5" ht="27">
      <c r="A1335" s="127" t="s">
        <v>22297</v>
      </c>
      <c r="B1335" s="128" t="s">
        <v>16957</v>
      </c>
      <c r="C1335" s="127" t="s">
        <v>44</v>
      </c>
      <c r="D1335" s="122">
        <v>95.98</v>
      </c>
      <c r="E1335" s="129">
        <f t="shared" si="20"/>
        <v>96.03</v>
      </c>
    </row>
    <row r="1336" spans="1:5" ht="27">
      <c r="A1336" s="127" t="s">
        <v>22298</v>
      </c>
      <c r="B1336" s="128" t="s">
        <v>16958</v>
      </c>
      <c r="C1336" s="127" t="s">
        <v>44</v>
      </c>
      <c r="D1336" s="122">
        <v>239.69</v>
      </c>
      <c r="E1336" s="129">
        <f t="shared" si="20"/>
        <v>239.81</v>
      </c>
    </row>
    <row r="1337" spans="1:5" ht="27">
      <c r="A1337" s="127" t="s">
        <v>22299</v>
      </c>
      <c r="B1337" s="128" t="s">
        <v>16959</v>
      </c>
      <c r="C1337" s="127" t="s">
        <v>44</v>
      </c>
      <c r="D1337" s="122">
        <v>197.48</v>
      </c>
      <c r="E1337" s="129">
        <f t="shared" si="20"/>
        <v>197.58</v>
      </c>
    </row>
    <row r="1338" spans="1:5" ht="40.5">
      <c r="A1338" s="127" t="s">
        <v>22300</v>
      </c>
      <c r="B1338" s="128" t="s">
        <v>16960</v>
      </c>
      <c r="C1338" s="127" t="s">
        <v>86</v>
      </c>
      <c r="D1338" s="122">
        <v>224.51</v>
      </c>
      <c r="E1338" s="129">
        <f t="shared" si="20"/>
        <v>224.62</v>
      </c>
    </row>
    <row r="1339" spans="1:5" ht="40.5">
      <c r="A1339" s="127" t="s">
        <v>22301</v>
      </c>
      <c r="B1339" s="128" t="s">
        <v>16961</v>
      </c>
      <c r="C1339" s="127" t="s">
        <v>86</v>
      </c>
      <c r="D1339" s="122">
        <v>191.9</v>
      </c>
      <c r="E1339" s="129">
        <f t="shared" si="20"/>
        <v>192</v>
      </c>
    </row>
    <row r="1340" spans="1:5">
      <c r="A1340" s="172" t="s">
        <v>16962</v>
      </c>
      <c r="B1340" s="169"/>
      <c r="C1340" s="168"/>
      <c r="D1340" s="170"/>
      <c r="E1340" s="171"/>
    </row>
    <row r="1341" spans="1:5" ht="40.5">
      <c r="A1341" s="127" t="s">
        <v>22302</v>
      </c>
      <c r="B1341" s="128" t="s">
        <v>16963</v>
      </c>
      <c r="C1341" s="127" t="s">
        <v>86</v>
      </c>
      <c r="D1341" s="122">
        <v>254.91</v>
      </c>
      <c r="E1341" s="129">
        <f t="shared" si="20"/>
        <v>255.04</v>
      </c>
    </row>
    <row r="1342" spans="1:5">
      <c r="A1342" s="172" t="s">
        <v>16964</v>
      </c>
      <c r="B1342" s="169"/>
      <c r="C1342" s="168"/>
      <c r="D1342" s="170"/>
      <c r="E1342" s="171"/>
    </row>
    <row r="1343" spans="1:5" ht="40.5">
      <c r="A1343" s="127" t="s">
        <v>22303</v>
      </c>
      <c r="B1343" s="128" t="s">
        <v>16965</v>
      </c>
      <c r="C1343" s="127" t="s">
        <v>86</v>
      </c>
      <c r="D1343" s="122">
        <v>224.73</v>
      </c>
      <c r="E1343" s="129">
        <f t="shared" si="20"/>
        <v>224.84</v>
      </c>
    </row>
    <row r="1344" spans="1:5">
      <c r="A1344" s="172" t="s">
        <v>16966</v>
      </c>
      <c r="B1344" s="169"/>
      <c r="C1344" s="168"/>
      <c r="D1344" s="170"/>
      <c r="E1344" s="171"/>
    </row>
    <row r="1345" spans="1:5">
      <c r="A1345" s="172" t="s">
        <v>16967</v>
      </c>
      <c r="B1345" s="169"/>
      <c r="C1345" s="168"/>
      <c r="D1345" s="170"/>
      <c r="E1345" s="171"/>
    </row>
    <row r="1346" spans="1:5" ht="27">
      <c r="A1346" s="127" t="s">
        <v>25188</v>
      </c>
      <c r="B1346" s="128" t="s">
        <v>16968</v>
      </c>
      <c r="C1346" s="127" t="s">
        <v>86</v>
      </c>
      <c r="D1346" s="122">
        <v>35.15</v>
      </c>
      <c r="E1346" s="129">
        <f t="shared" ref="E1346:E1409" si="21">ROUND((D1346/(1+$J$1))*(1+$L$1),2)</f>
        <v>35.17</v>
      </c>
    </row>
    <row r="1347" spans="1:5">
      <c r="A1347" s="172" t="s">
        <v>16969</v>
      </c>
      <c r="B1347" s="169"/>
      <c r="C1347" s="168"/>
      <c r="D1347" s="170"/>
      <c r="E1347" s="171"/>
    </row>
    <row r="1348" spans="1:5" ht="27">
      <c r="A1348" s="127" t="s">
        <v>22304</v>
      </c>
      <c r="B1348" s="128" t="s">
        <v>16970</v>
      </c>
      <c r="C1348" s="127" t="s">
        <v>86</v>
      </c>
      <c r="D1348" s="122">
        <v>35</v>
      </c>
      <c r="E1348" s="129">
        <f t="shared" si="21"/>
        <v>35.020000000000003</v>
      </c>
    </row>
    <row r="1349" spans="1:5" ht="27">
      <c r="A1349" s="127" t="s">
        <v>22305</v>
      </c>
      <c r="B1349" s="128" t="s">
        <v>16971</v>
      </c>
      <c r="C1349" s="127" t="s">
        <v>86</v>
      </c>
      <c r="D1349" s="122">
        <v>188.24</v>
      </c>
      <c r="E1349" s="129">
        <f t="shared" si="21"/>
        <v>188.33</v>
      </c>
    </row>
    <row r="1350" spans="1:5">
      <c r="A1350" s="127" t="s">
        <v>22306</v>
      </c>
      <c r="B1350" s="128" t="s">
        <v>16972</v>
      </c>
      <c r="C1350" s="127" t="s">
        <v>86</v>
      </c>
      <c r="D1350" s="122">
        <v>340.92</v>
      </c>
      <c r="E1350" s="129">
        <f t="shared" si="21"/>
        <v>341.09</v>
      </c>
    </row>
    <row r="1351" spans="1:5">
      <c r="A1351" s="127" t="s">
        <v>22307</v>
      </c>
      <c r="B1351" s="128" t="s">
        <v>16973</v>
      </c>
      <c r="C1351" s="127" t="s">
        <v>86</v>
      </c>
      <c r="D1351" s="122">
        <v>179.84</v>
      </c>
      <c r="E1351" s="129">
        <f t="shared" si="21"/>
        <v>179.93</v>
      </c>
    </row>
    <row r="1352" spans="1:5">
      <c r="A1352" s="172" t="s">
        <v>16974</v>
      </c>
      <c r="B1352" s="169"/>
      <c r="C1352" s="168"/>
      <c r="D1352" s="170"/>
      <c r="E1352" s="171"/>
    </row>
    <row r="1353" spans="1:5" ht="40.5">
      <c r="A1353" s="127" t="s">
        <v>25189</v>
      </c>
      <c r="B1353" s="128" t="s">
        <v>16975</v>
      </c>
      <c r="C1353" s="127" t="s">
        <v>86</v>
      </c>
      <c r="D1353" s="122">
        <v>314.35000000000002</v>
      </c>
      <c r="E1353" s="129">
        <f t="shared" si="21"/>
        <v>314.51</v>
      </c>
    </row>
    <row r="1354" spans="1:5" ht="27">
      <c r="A1354" s="127" t="s">
        <v>25190</v>
      </c>
      <c r="B1354" s="128" t="s">
        <v>16976</v>
      </c>
      <c r="C1354" s="127" t="s">
        <v>86</v>
      </c>
      <c r="D1354" s="122">
        <v>417.29</v>
      </c>
      <c r="E1354" s="129">
        <f t="shared" si="21"/>
        <v>417.5</v>
      </c>
    </row>
    <row r="1355" spans="1:5" ht="67.5">
      <c r="A1355" s="127" t="s">
        <v>22308</v>
      </c>
      <c r="B1355" s="128" t="s">
        <v>16977</v>
      </c>
      <c r="C1355" s="127" t="s">
        <v>86</v>
      </c>
      <c r="D1355" s="122">
        <v>982.59</v>
      </c>
      <c r="E1355" s="129">
        <f t="shared" si="21"/>
        <v>983.08</v>
      </c>
    </row>
    <row r="1356" spans="1:5">
      <c r="A1356" s="172" t="s">
        <v>16978</v>
      </c>
      <c r="B1356" s="169"/>
      <c r="C1356" s="168"/>
      <c r="D1356" s="170"/>
      <c r="E1356" s="171"/>
    </row>
    <row r="1357" spans="1:5">
      <c r="A1357" s="172" t="s">
        <v>16979</v>
      </c>
      <c r="B1357" s="169"/>
      <c r="C1357" s="168"/>
      <c r="D1357" s="170"/>
      <c r="E1357" s="171"/>
    </row>
    <row r="1358" spans="1:5" ht="40.5">
      <c r="A1358" s="127" t="s">
        <v>22309</v>
      </c>
      <c r="B1358" s="128" t="s">
        <v>16980</v>
      </c>
      <c r="C1358" s="127" t="s">
        <v>86</v>
      </c>
      <c r="D1358" s="122">
        <v>499.02</v>
      </c>
      <c r="E1358" s="129">
        <f t="shared" si="21"/>
        <v>499.27</v>
      </c>
    </row>
    <row r="1359" spans="1:5" ht="40.5">
      <c r="A1359" s="127" t="s">
        <v>22310</v>
      </c>
      <c r="B1359" s="128" t="s">
        <v>16981</v>
      </c>
      <c r="C1359" s="127" t="s">
        <v>86</v>
      </c>
      <c r="D1359" s="122">
        <v>254.36</v>
      </c>
      <c r="E1359" s="129">
        <f t="shared" si="21"/>
        <v>254.49</v>
      </c>
    </row>
    <row r="1360" spans="1:5">
      <c r="A1360" s="172" t="s">
        <v>16982</v>
      </c>
      <c r="B1360" s="169"/>
      <c r="C1360" s="168"/>
      <c r="D1360" s="170"/>
      <c r="E1360" s="171"/>
    </row>
    <row r="1361" spans="1:5">
      <c r="A1361" s="172" t="s">
        <v>16983</v>
      </c>
      <c r="B1361" s="169"/>
      <c r="C1361" s="168"/>
      <c r="D1361" s="170"/>
      <c r="E1361" s="171"/>
    </row>
    <row r="1362" spans="1:5" ht="27">
      <c r="A1362" s="127" t="s">
        <v>22311</v>
      </c>
      <c r="B1362" s="128" t="s">
        <v>16984</v>
      </c>
      <c r="C1362" s="127" t="s">
        <v>44</v>
      </c>
      <c r="D1362" s="122">
        <v>257.58</v>
      </c>
      <c r="E1362" s="129">
        <f t="shared" si="21"/>
        <v>257.70999999999998</v>
      </c>
    </row>
    <row r="1363" spans="1:5" ht="27">
      <c r="A1363" s="127" t="s">
        <v>22312</v>
      </c>
      <c r="B1363" s="128" t="s">
        <v>16985</v>
      </c>
      <c r="C1363" s="127" t="s">
        <v>44</v>
      </c>
      <c r="D1363" s="122">
        <v>287.22000000000003</v>
      </c>
      <c r="E1363" s="129">
        <f t="shared" si="21"/>
        <v>287.36</v>
      </c>
    </row>
    <row r="1364" spans="1:5">
      <c r="A1364" s="172" t="s">
        <v>16986</v>
      </c>
      <c r="B1364" s="169"/>
      <c r="C1364" s="168"/>
      <c r="D1364" s="170"/>
      <c r="E1364" s="171"/>
    </row>
    <row r="1365" spans="1:5" ht="54">
      <c r="A1365" s="127" t="s">
        <v>22313</v>
      </c>
      <c r="B1365" s="128" t="s">
        <v>16987</v>
      </c>
      <c r="C1365" s="127" t="s">
        <v>86</v>
      </c>
      <c r="D1365" s="122">
        <v>728.24</v>
      </c>
      <c r="E1365" s="129">
        <f t="shared" si="21"/>
        <v>728.6</v>
      </c>
    </row>
    <row r="1366" spans="1:5" ht="54">
      <c r="A1366" s="127" t="s">
        <v>22314</v>
      </c>
      <c r="B1366" s="128" t="s">
        <v>16988</v>
      </c>
      <c r="C1366" s="127" t="s">
        <v>86</v>
      </c>
      <c r="D1366" s="122">
        <v>775.27</v>
      </c>
      <c r="E1366" s="129">
        <f t="shared" si="21"/>
        <v>775.65</v>
      </c>
    </row>
    <row r="1367" spans="1:5">
      <c r="A1367" s="172" t="s">
        <v>16989</v>
      </c>
      <c r="B1367" s="169"/>
      <c r="C1367" s="168"/>
      <c r="D1367" s="170"/>
      <c r="E1367" s="171"/>
    </row>
    <row r="1368" spans="1:5">
      <c r="A1368" s="172" t="s">
        <v>16990</v>
      </c>
      <c r="B1368" s="169"/>
      <c r="C1368" s="168"/>
      <c r="D1368" s="170"/>
      <c r="E1368" s="171"/>
    </row>
    <row r="1369" spans="1:5">
      <c r="A1369" s="127" t="s">
        <v>22315</v>
      </c>
      <c r="B1369" s="128" t="s">
        <v>16991</v>
      </c>
      <c r="C1369" s="127" t="s">
        <v>80</v>
      </c>
      <c r="D1369" s="122">
        <v>140.53</v>
      </c>
      <c r="E1369" s="129">
        <f t="shared" si="21"/>
        <v>140.6</v>
      </c>
    </row>
    <row r="1370" spans="1:5" ht="27">
      <c r="A1370" s="127" t="s">
        <v>22316</v>
      </c>
      <c r="B1370" s="128" t="s">
        <v>16992</v>
      </c>
      <c r="C1370" s="127" t="s">
        <v>80</v>
      </c>
      <c r="D1370" s="122">
        <v>137.68</v>
      </c>
      <c r="E1370" s="129">
        <f t="shared" si="21"/>
        <v>137.75</v>
      </c>
    </row>
    <row r="1371" spans="1:5">
      <c r="A1371" s="127" t="s">
        <v>22317</v>
      </c>
      <c r="B1371" s="128" t="s">
        <v>16993</v>
      </c>
      <c r="C1371" s="127" t="s">
        <v>80</v>
      </c>
      <c r="D1371" s="122">
        <v>117.65</v>
      </c>
      <c r="E1371" s="129">
        <f t="shared" si="21"/>
        <v>117.71</v>
      </c>
    </row>
    <row r="1372" spans="1:5" ht="81">
      <c r="A1372" s="127" t="s">
        <v>22318</v>
      </c>
      <c r="B1372" s="128" t="s">
        <v>16994</v>
      </c>
      <c r="C1372" s="127" t="s">
        <v>44</v>
      </c>
      <c r="D1372" s="122">
        <v>246.66</v>
      </c>
      <c r="E1372" s="129">
        <f t="shared" si="21"/>
        <v>246.78</v>
      </c>
    </row>
    <row r="1373" spans="1:5" ht="81">
      <c r="A1373" s="127" t="s">
        <v>22319</v>
      </c>
      <c r="B1373" s="128" t="s">
        <v>16995</v>
      </c>
      <c r="C1373" s="127" t="s">
        <v>44</v>
      </c>
      <c r="D1373" s="122">
        <v>310.38</v>
      </c>
      <c r="E1373" s="129">
        <f t="shared" si="21"/>
        <v>310.52999999999997</v>
      </c>
    </row>
    <row r="1374" spans="1:5" ht="81">
      <c r="A1374" s="127" t="s">
        <v>22320</v>
      </c>
      <c r="B1374" s="128" t="s">
        <v>16996</v>
      </c>
      <c r="C1374" s="127" t="s">
        <v>44</v>
      </c>
      <c r="D1374" s="122">
        <v>374.76</v>
      </c>
      <c r="E1374" s="129">
        <f t="shared" si="21"/>
        <v>374.95</v>
      </c>
    </row>
    <row r="1375" spans="1:5" ht="81">
      <c r="A1375" s="127" t="s">
        <v>22321</v>
      </c>
      <c r="B1375" s="128" t="s">
        <v>16997</v>
      </c>
      <c r="C1375" s="127" t="s">
        <v>44</v>
      </c>
      <c r="D1375" s="122">
        <v>442.58</v>
      </c>
      <c r="E1375" s="129">
        <f t="shared" si="21"/>
        <v>442.8</v>
      </c>
    </row>
    <row r="1376" spans="1:5" ht="27">
      <c r="A1376" s="127" t="s">
        <v>25191</v>
      </c>
      <c r="B1376" s="128" t="s">
        <v>16998</v>
      </c>
      <c r="C1376" s="127" t="s">
        <v>44</v>
      </c>
      <c r="D1376" s="122">
        <v>68.540000000000006</v>
      </c>
      <c r="E1376" s="129">
        <f t="shared" si="21"/>
        <v>68.569999999999993</v>
      </c>
    </row>
    <row r="1377" spans="1:5" ht="27">
      <c r="A1377" s="127" t="s">
        <v>22322</v>
      </c>
      <c r="B1377" s="128" t="s">
        <v>16999</v>
      </c>
      <c r="C1377" s="127" t="s">
        <v>44</v>
      </c>
      <c r="D1377" s="122">
        <v>24.23</v>
      </c>
      <c r="E1377" s="129">
        <f t="shared" si="21"/>
        <v>24.24</v>
      </c>
    </row>
    <row r="1378" spans="1:5" ht="27">
      <c r="A1378" s="127" t="s">
        <v>22323</v>
      </c>
      <c r="B1378" s="128" t="s">
        <v>17000</v>
      </c>
      <c r="C1378" s="127" t="s">
        <v>44</v>
      </c>
      <c r="D1378" s="122">
        <v>30.67</v>
      </c>
      <c r="E1378" s="129">
        <f t="shared" si="21"/>
        <v>30.69</v>
      </c>
    </row>
    <row r="1379" spans="1:5" ht="27">
      <c r="A1379" s="127" t="s">
        <v>25192</v>
      </c>
      <c r="B1379" s="128" t="s">
        <v>17001</v>
      </c>
      <c r="C1379" s="127" t="s">
        <v>44</v>
      </c>
      <c r="D1379" s="122">
        <v>127.91</v>
      </c>
      <c r="E1379" s="129">
        <f t="shared" si="21"/>
        <v>127.97</v>
      </c>
    </row>
    <row r="1380" spans="1:5" ht="27">
      <c r="A1380" s="127" t="s">
        <v>22324</v>
      </c>
      <c r="B1380" s="128" t="s">
        <v>17002</v>
      </c>
      <c r="C1380" s="127" t="s">
        <v>44</v>
      </c>
      <c r="D1380" s="122">
        <v>29.14</v>
      </c>
      <c r="E1380" s="129">
        <f t="shared" si="21"/>
        <v>29.15</v>
      </c>
    </row>
    <row r="1381" spans="1:5" ht="27">
      <c r="A1381" s="127" t="s">
        <v>22325</v>
      </c>
      <c r="B1381" s="128" t="s">
        <v>17003</v>
      </c>
      <c r="C1381" s="127" t="s">
        <v>44</v>
      </c>
      <c r="D1381" s="122">
        <v>88.37</v>
      </c>
      <c r="E1381" s="129">
        <f t="shared" si="21"/>
        <v>88.41</v>
      </c>
    </row>
    <row r="1382" spans="1:5" ht="40.5">
      <c r="A1382" s="127" t="s">
        <v>22326</v>
      </c>
      <c r="B1382" s="128" t="s">
        <v>17004</v>
      </c>
      <c r="C1382" s="127" t="s">
        <v>112</v>
      </c>
      <c r="D1382" s="122">
        <v>10.07</v>
      </c>
      <c r="E1382" s="129">
        <f t="shared" si="21"/>
        <v>10.07</v>
      </c>
    </row>
    <row r="1383" spans="1:5" ht="27">
      <c r="A1383" s="127" t="s">
        <v>22327</v>
      </c>
      <c r="B1383" s="128" t="s">
        <v>17005</v>
      </c>
      <c r="C1383" s="127" t="s">
        <v>44</v>
      </c>
      <c r="D1383" s="122">
        <v>75.349999999999994</v>
      </c>
      <c r="E1383" s="129">
        <f t="shared" si="21"/>
        <v>75.39</v>
      </c>
    </row>
    <row r="1384" spans="1:5">
      <c r="A1384" s="127" t="s">
        <v>25193</v>
      </c>
      <c r="B1384" s="128" t="s">
        <v>17006</v>
      </c>
      <c r="C1384" s="127" t="s">
        <v>80</v>
      </c>
      <c r="D1384" s="122">
        <v>106</v>
      </c>
      <c r="E1384" s="129">
        <f t="shared" si="21"/>
        <v>106.05</v>
      </c>
    </row>
    <row r="1385" spans="1:5">
      <c r="A1385" s="127" t="s">
        <v>22328</v>
      </c>
      <c r="B1385" s="128" t="s">
        <v>17007</v>
      </c>
      <c r="C1385" s="127" t="s">
        <v>80</v>
      </c>
      <c r="D1385" s="122">
        <v>91.77</v>
      </c>
      <c r="E1385" s="129">
        <f t="shared" si="21"/>
        <v>91.82</v>
      </c>
    </row>
    <row r="1386" spans="1:5">
      <c r="A1386" s="127" t="s">
        <v>22329</v>
      </c>
      <c r="B1386" s="128" t="s">
        <v>17008</v>
      </c>
      <c r="C1386" s="127" t="s">
        <v>80</v>
      </c>
      <c r="D1386" s="122">
        <v>122.8</v>
      </c>
      <c r="E1386" s="129">
        <f t="shared" si="21"/>
        <v>122.86</v>
      </c>
    </row>
    <row r="1387" spans="1:5" ht="27">
      <c r="A1387" s="127" t="s">
        <v>26117</v>
      </c>
      <c r="B1387" s="128" t="s">
        <v>17009</v>
      </c>
      <c r="C1387" s="127" t="s">
        <v>80</v>
      </c>
      <c r="D1387" s="122">
        <v>212.12</v>
      </c>
      <c r="E1387" s="129">
        <f t="shared" si="21"/>
        <v>212.23</v>
      </c>
    </row>
    <row r="1388" spans="1:5" ht="27">
      <c r="A1388" s="127" t="s">
        <v>26118</v>
      </c>
      <c r="B1388" s="128" t="s">
        <v>17010</v>
      </c>
      <c r="C1388" s="127" t="s">
        <v>80</v>
      </c>
      <c r="D1388" s="122">
        <v>225.62</v>
      </c>
      <c r="E1388" s="129">
        <f t="shared" si="21"/>
        <v>225.73</v>
      </c>
    </row>
    <row r="1389" spans="1:5" ht="27">
      <c r="A1389" s="127" t="s">
        <v>26119</v>
      </c>
      <c r="B1389" s="128" t="s">
        <v>17011</v>
      </c>
      <c r="C1389" s="127" t="s">
        <v>80</v>
      </c>
      <c r="D1389" s="122">
        <v>210.15</v>
      </c>
      <c r="E1389" s="129">
        <f t="shared" si="21"/>
        <v>210.25</v>
      </c>
    </row>
    <row r="1390" spans="1:5">
      <c r="A1390" s="172" t="s">
        <v>17012</v>
      </c>
      <c r="B1390" s="169"/>
      <c r="C1390" s="168"/>
      <c r="D1390" s="170"/>
      <c r="E1390" s="171"/>
    </row>
    <row r="1391" spans="1:5" ht="27">
      <c r="A1391" s="127" t="s">
        <v>25194</v>
      </c>
      <c r="B1391" s="128" t="s">
        <v>17013</v>
      </c>
      <c r="C1391" s="127" t="s">
        <v>44</v>
      </c>
      <c r="D1391" s="122">
        <v>2694.61</v>
      </c>
      <c r="E1391" s="129">
        <f t="shared" si="21"/>
        <v>2695.95</v>
      </c>
    </row>
    <row r="1392" spans="1:5" ht="27">
      <c r="A1392" s="127" t="s">
        <v>25195</v>
      </c>
      <c r="B1392" s="128" t="s">
        <v>17014</v>
      </c>
      <c r="C1392" s="127" t="s">
        <v>44</v>
      </c>
      <c r="D1392" s="122">
        <v>2957.69</v>
      </c>
      <c r="E1392" s="129">
        <f t="shared" si="21"/>
        <v>2959.16</v>
      </c>
    </row>
    <row r="1393" spans="1:5" ht="27">
      <c r="A1393" s="127" t="s">
        <v>25196</v>
      </c>
      <c r="B1393" s="128" t="s">
        <v>17015</v>
      </c>
      <c r="C1393" s="127" t="s">
        <v>44</v>
      </c>
      <c r="D1393" s="122">
        <v>9092.7900000000009</v>
      </c>
      <c r="E1393" s="129">
        <f t="shared" si="21"/>
        <v>9097.2999999999993</v>
      </c>
    </row>
    <row r="1394" spans="1:5" ht="40.5">
      <c r="A1394" s="127" t="s">
        <v>22330</v>
      </c>
      <c r="B1394" s="128" t="s">
        <v>17016</v>
      </c>
      <c r="C1394" s="127" t="s">
        <v>44</v>
      </c>
      <c r="D1394" s="122">
        <v>6979.84</v>
      </c>
      <c r="E1394" s="129">
        <f t="shared" si="21"/>
        <v>6983.3</v>
      </c>
    </row>
    <row r="1395" spans="1:5">
      <c r="A1395" s="172" t="s">
        <v>17017</v>
      </c>
      <c r="B1395" s="169"/>
      <c r="C1395" s="168"/>
      <c r="D1395" s="170"/>
      <c r="E1395" s="171"/>
    </row>
    <row r="1396" spans="1:5">
      <c r="A1396" s="172" t="s">
        <v>17018</v>
      </c>
      <c r="B1396" s="169"/>
      <c r="C1396" s="168"/>
      <c r="D1396" s="170"/>
      <c r="E1396" s="171"/>
    </row>
    <row r="1397" spans="1:5" ht="27">
      <c r="A1397" s="127" t="s">
        <v>22331</v>
      </c>
      <c r="B1397" s="128" t="s">
        <v>17019</v>
      </c>
      <c r="C1397" s="127" t="s">
        <v>80</v>
      </c>
      <c r="D1397" s="122">
        <v>487.88</v>
      </c>
      <c r="E1397" s="129">
        <f t="shared" si="21"/>
        <v>488.12</v>
      </c>
    </row>
    <row r="1398" spans="1:5" ht="27">
      <c r="A1398" s="127" t="s">
        <v>22332</v>
      </c>
      <c r="B1398" s="128" t="s">
        <v>17020</v>
      </c>
      <c r="C1398" s="127" t="s">
        <v>80</v>
      </c>
      <c r="D1398" s="122">
        <v>554.16</v>
      </c>
      <c r="E1398" s="129">
        <f t="shared" si="21"/>
        <v>554.42999999999995</v>
      </c>
    </row>
    <row r="1399" spans="1:5" ht="27">
      <c r="A1399" s="127" t="s">
        <v>22333</v>
      </c>
      <c r="B1399" s="128" t="s">
        <v>17021</v>
      </c>
      <c r="C1399" s="127" t="s">
        <v>80</v>
      </c>
      <c r="D1399" s="122">
        <v>407.66</v>
      </c>
      <c r="E1399" s="129">
        <f t="shared" si="21"/>
        <v>407.86</v>
      </c>
    </row>
    <row r="1400" spans="1:5" ht="27">
      <c r="A1400" s="127" t="s">
        <v>22334</v>
      </c>
      <c r="B1400" s="128" t="s">
        <v>17022</v>
      </c>
      <c r="C1400" s="127" t="s">
        <v>80</v>
      </c>
      <c r="D1400" s="122">
        <v>476.08</v>
      </c>
      <c r="E1400" s="129">
        <f t="shared" si="21"/>
        <v>476.32</v>
      </c>
    </row>
    <row r="1401" spans="1:5" ht="27">
      <c r="A1401" s="127" t="s">
        <v>22335</v>
      </c>
      <c r="B1401" s="128" t="s">
        <v>17023</v>
      </c>
      <c r="C1401" s="127" t="s">
        <v>80</v>
      </c>
      <c r="D1401" s="122">
        <v>473.94</v>
      </c>
      <c r="E1401" s="129">
        <f t="shared" si="21"/>
        <v>474.18</v>
      </c>
    </row>
    <row r="1402" spans="1:5">
      <c r="A1402" s="172" t="s">
        <v>17024</v>
      </c>
      <c r="B1402" s="169"/>
      <c r="C1402" s="168"/>
      <c r="D1402" s="170"/>
      <c r="E1402" s="171"/>
    </row>
    <row r="1403" spans="1:5" ht="27">
      <c r="A1403" s="127" t="s">
        <v>25197</v>
      </c>
      <c r="B1403" s="128" t="s">
        <v>17025</v>
      </c>
      <c r="C1403" s="127" t="s">
        <v>112</v>
      </c>
      <c r="D1403" s="122">
        <v>240.13</v>
      </c>
      <c r="E1403" s="129">
        <f t="shared" si="21"/>
        <v>240.25</v>
      </c>
    </row>
    <row r="1404" spans="1:5">
      <c r="A1404" s="172" t="s">
        <v>17026</v>
      </c>
      <c r="B1404" s="169"/>
      <c r="C1404" s="168"/>
      <c r="D1404" s="170"/>
      <c r="E1404" s="171"/>
    </row>
    <row r="1405" spans="1:5">
      <c r="A1405" s="172" t="s">
        <v>17027</v>
      </c>
      <c r="B1405" s="169"/>
      <c r="C1405" s="168"/>
      <c r="D1405" s="170"/>
      <c r="E1405" s="171"/>
    </row>
    <row r="1406" spans="1:5" ht="27">
      <c r="A1406" s="127" t="s">
        <v>22336</v>
      </c>
      <c r="B1406" s="128" t="s">
        <v>17028</v>
      </c>
      <c r="C1406" s="127" t="s">
        <v>112</v>
      </c>
      <c r="D1406" s="122">
        <v>48.66</v>
      </c>
      <c r="E1406" s="129">
        <f t="shared" si="21"/>
        <v>48.68</v>
      </c>
    </row>
    <row r="1407" spans="1:5" ht="27">
      <c r="A1407" s="127" t="s">
        <v>22337</v>
      </c>
      <c r="B1407" s="128" t="s">
        <v>17029</v>
      </c>
      <c r="C1407" s="127" t="s">
        <v>112</v>
      </c>
      <c r="D1407" s="122">
        <v>8.02</v>
      </c>
      <c r="E1407" s="129">
        <f t="shared" si="21"/>
        <v>8.02</v>
      </c>
    </row>
    <row r="1408" spans="1:5" ht="27">
      <c r="A1408" s="127" t="s">
        <v>22338</v>
      </c>
      <c r="B1408" s="128" t="s">
        <v>17030</v>
      </c>
      <c r="C1408" s="127" t="s">
        <v>112</v>
      </c>
      <c r="D1408" s="122">
        <v>10.56</v>
      </c>
      <c r="E1408" s="129">
        <f t="shared" si="21"/>
        <v>10.57</v>
      </c>
    </row>
    <row r="1409" spans="1:5" ht="27">
      <c r="A1409" s="127" t="s">
        <v>22339</v>
      </c>
      <c r="B1409" s="128" t="s">
        <v>17031</v>
      </c>
      <c r="C1409" s="127" t="s">
        <v>112</v>
      </c>
      <c r="D1409" s="122">
        <v>15.33</v>
      </c>
      <c r="E1409" s="129">
        <f t="shared" si="21"/>
        <v>15.34</v>
      </c>
    </row>
    <row r="1410" spans="1:5" ht="40.5">
      <c r="A1410" s="127" t="s">
        <v>22340</v>
      </c>
      <c r="B1410" s="128" t="s">
        <v>17032</v>
      </c>
      <c r="C1410" s="127" t="s">
        <v>112</v>
      </c>
      <c r="D1410" s="122">
        <v>18.3</v>
      </c>
      <c r="E1410" s="129">
        <f t="shared" ref="E1410:E1473" si="22">ROUND((D1410/(1+$J$1))*(1+$L$1),2)</f>
        <v>18.309999999999999</v>
      </c>
    </row>
    <row r="1411" spans="1:5" ht="40.5">
      <c r="A1411" s="127" t="s">
        <v>22341</v>
      </c>
      <c r="B1411" s="128" t="s">
        <v>17033</v>
      </c>
      <c r="C1411" s="127" t="s">
        <v>112</v>
      </c>
      <c r="D1411" s="122">
        <v>24.47</v>
      </c>
      <c r="E1411" s="129">
        <f t="shared" si="22"/>
        <v>24.48</v>
      </c>
    </row>
    <row r="1412" spans="1:5" ht="40.5">
      <c r="A1412" s="127" t="s">
        <v>22342</v>
      </c>
      <c r="B1412" s="128" t="s">
        <v>17034</v>
      </c>
      <c r="C1412" s="127" t="s">
        <v>112</v>
      </c>
      <c r="D1412" s="122">
        <v>33.369999999999997</v>
      </c>
      <c r="E1412" s="129">
        <f t="shared" si="22"/>
        <v>33.39</v>
      </c>
    </row>
    <row r="1413" spans="1:5" ht="40.5">
      <c r="A1413" s="127" t="s">
        <v>22343</v>
      </c>
      <c r="B1413" s="128" t="s">
        <v>17035</v>
      </c>
      <c r="C1413" s="127" t="s">
        <v>112</v>
      </c>
      <c r="D1413" s="122">
        <v>39.840000000000003</v>
      </c>
      <c r="E1413" s="129">
        <f t="shared" si="22"/>
        <v>39.86</v>
      </c>
    </row>
    <row r="1414" spans="1:5" ht="27">
      <c r="A1414" s="127" t="s">
        <v>22344</v>
      </c>
      <c r="B1414" s="128" t="s">
        <v>17036</v>
      </c>
      <c r="C1414" s="127" t="s">
        <v>112</v>
      </c>
      <c r="D1414" s="122">
        <v>59.54</v>
      </c>
      <c r="E1414" s="129">
        <f t="shared" si="22"/>
        <v>59.57</v>
      </c>
    </row>
    <row r="1415" spans="1:5" ht="27">
      <c r="A1415" s="127" t="s">
        <v>22345</v>
      </c>
      <c r="B1415" s="128" t="s">
        <v>17037</v>
      </c>
      <c r="C1415" s="127" t="s">
        <v>112</v>
      </c>
      <c r="D1415" s="122">
        <v>21.73</v>
      </c>
      <c r="E1415" s="129">
        <f t="shared" si="22"/>
        <v>21.74</v>
      </c>
    </row>
    <row r="1416" spans="1:5">
      <c r="A1416" s="172" t="s">
        <v>17038</v>
      </c>
      <c r="B1416" s="169"/>
      <c r="C1416" s="168"/>
      <c r="D1416" s="170"/>
      <c r="E1416" s="171"/>
    </row>
    <row r="1417" spans="1:5">
      <c r="A1417" s="172" t="s">
        <v>17039</v>
      </c>
      <c r="B1417" s="169"/>
      <c r="C1417" s="168"/>
      <c r="D1417" s="170"/>
      <c r="E1417" s="171"/>
    </row>
    <row r="1418" spans="1:5" ht="54">
      <c r="A1418" s="127" t="s">
        <v>25198</v>
      </c>
      <c r="B1418" s="128" t="s">
        <v>17040</v>
      </c>
      <c r="C1418" s="127" t="s">
        <v>112</v>
      </c>
      <c r="D1418" s="122">
        <v>80.69</v>
      </c>
      <c r="E1418" s="129">
        <f t="shared" si="22"/>
        <v>80.73</v>
      </c>
    </row>
    <row r="1419" spans="1:5">
      <c r="A1419" s="172" t="s">
        <v>17041</v>
      </c>
      <c r="B1419" s="169"/>
      <c r="C1419" s="168"/>
      <c r="D1419" s="170"/>
      <c r="E1419" s="171"/>
    </row>
    <row r="1420" spans="1:5">
      <c r="A1420" s="172" t="s">
        <v>17042</v>
      </c>
      <c r="B1420" s="169"/>
      <c r="C1420" s="168"/>
      <c r="D1420" s="170"/>
      <c r="E1420" s="171"/>
    </row>
    <row r="1421" spans="1:5" ht="27">
      <c r="A1421" s="127" t="s">
        <v>22346</v>
      </c>
      <c r="B1421" s="128" t="s">
        <v>17043</v>
      </c>
      <c r="C1421" s="127" t="s">
        <v>44</v>
      </c>
      <c r="D1421" s="122">
        <v>85.71</v>
      </c>
      <c r="E1421" s="129">
        <f t="shared" si="22"/>
        <v>85.75</v>
      </c>
    </row>
    <row r="1422" spans="1:5" ht="27">
      <c r="A1422" s="127" t="s">
        <v>22347</v>
      </c>
      <c r="B1422" s="128" t="s">
        <v>17044</v>
      </c>
      <c r="C1422" s="127" t="s">
        <v>44</v>
      </c>
      <c r="D1422" s="122">
        <v>110.99</v>
      </c>
      <c r="E1422" s="129">
        <f t="shared" si="22"/>
        <v>111.05</v>
      </c>
    </row>
    <row r="1423" spans="1:5" ht="27">
      <c r="A1423" s="127" t="s">
        <v>22348</v>
      </c>
      <c r="B1423" s="128" t="s">
        <v>17045</v>
      </c>
      <c r="C1423" s="127" t="s">
        <v>44</v>
      </c>
      <c r="D1423" s="122">
        <v>130.77000000000001</v>
      </c>
      <c r="E1423" s="129">
        <f t="shared" si="22"/>
        <v>130.83000000000001</v>
      </c>
    </row>
    <row r="1424" spans="1:5" ht="27">
      <c r="A1424" s="127" t="s">
        <v>22349</v>
      </c>
      <c r="B1424" s="128" t="s">
        <v>17046</v>
      </c>
      <c r="C1424" s="127" t="s">
        <v>44</v>
      </c>
      <c r="D1424" s="122">
        <v>153.27000000000001</v>
      </c>
      <c r="E1424" s="129">
        <f t="shared" si="22"/>
        <v>153.35</v>
      </c>
    </row>
    <row r="1425" spans="1:5" ht="27">
      <c r="A1425" s="127" t="s">
        <v>22350</v>
      </c>
      <c r="B1425" s="128" t="s">
        <v>17047</v>
      </c>
      <c r="C1425" s="127" t="s">
        <v>44</v>
      </c>
      <c r="D1425" s="122">
        <v>175.39</v>
      </c>
      <c r="E1425" s="129">
        <f t="shared" si="22"/>
        <v>175.48</v>
      </c>
    </row>
    <row r="1426" spans="1:5" ht="27">
      <c r="A1426" s="127" t="s">
        <v>22351</v>
      </c>
      <c r="B1426" s="128" t="s">
        <v>17048</v>
      </c>
      <c r="C1426" s="127" t="s">
        <v>44</v>
      </c>
      <c r="D1426" s="122">
        <v>232.35</v>
      </c>
      <c r="E1426" s="129">
        <f t="shared" si="22"/>
        <v>232.47</v>
      </c>
    </row>
    <row r="1427" spans="1:5" ht="27">
      <c r="A1427" s="127" t="s">
        <v>22352</v>
      </c>
      <c r="B1427" s="128" t="s">
        <v>17049</v>
      </c>
      <c r="C1427" s="127" t="s">
        <v>44</v>
      </c>
      <c r="D1427" s="122">
        <v>278.52</v>
      </c>
      <c r="E1427" s="129">
        <f t="shared" si="22"/>
        <v>278.66000000000003</v>
      </c>
    </row>
    <row r="1428" spans="1:5" ht="27">
      <c r="A1428" s="127" t="s">
        <v>22353</v>
      </c>
      <c r="B1428" s="128" t="s">
        <v>17050</v>
      </c>
      <c r="C1428" s="127" t="s">
        <v>44</v>
      </c>
      <c r="D1428" s="122">
        <v>328.39</v>
      </c>
      <c r="E1428" s="129">
        <f t="shared" si="22"/>
        <v>328.55</v>
      </c>
    </row>
    <row r="1429" spans="1:5" ht="27">
      <c r="A1429" s="127" t="s">
        <v>22354</v>
      </c>
      <c r="B1429" s="128" t="s">
        <v>17051</v>
      </c>
      <c r="C1429" s="127" t="s">
        <v>44</v>
      </c>
      <c r="D1429" s="122">
        <v>360.25</v>
      </c>
      <c r="E1429" s="129">
        <f t="shared" si="22"/>
        <v>360.43</v>
      </c>
    </row>
    <row r="1430" spans="1:5" ht="27">
      <c r="A1430" s="127" t="s">
        <v>22355</v>
      </c>
      <c r="B1430" s="128" t="s">
        <v>17052</v>
      </c>
      <c r="C1430" s="127" t="s">
        <v>44</v>
      </c>
      <c r="D1430" s="122">
        <v>435.86</v>
      </c>
      <c r="E1430" s="129">
        <f t="shared" si="22"/>
        <v>436.08</v>
      </c>
    </row>
    <row r="1431" spans="1:5" ht="27">
      <c r="A1431" s="127" t="s">
        <v>22356</v>
      </c>
      <c r="B1431" s="128" t="s">
        <v>17053</v>
      </c>
      <c r="C1431" s="127" t="s">
        <v>44</v>
      </c>
      <c r="D1431" s="122">
        <v>609.66</v>
      </c>
      <c r="E1431" s="129">
        <f t="shared" si="22"/>
        <v>609.96</v>
      </c>
    </row>
    <row r="1432" spans="1:5">
      <c r="A1432" s="172" t="s">
        <v>17054</v>
      </c>
      <c r="B1432" s="169"/>
      <c r="C1432" s="168"/>
      <c r="D1432" s="170"/>
      <c r="E1432" s="171"/>
    </row>
    <row r="1433" spans="1:5">
      <c r="A1433" s="172" t="s">
        <v>17055</v>
      </c>
      <c r="B1433" s="169"/>
      <c r="C1433" s="168"/>
      <c r="D1433" s="170"/>
      <c r="E1433" s="171"/>
    </row>
    <row r="1434" spans="1:5">
      <c r="A1434" s="172" t="s">
        <v>17056</v>
      </c>
      <c r="B1434" s="169"/>
      <c r="C1434" s="168"/>
      <c r="D1434" s="170"/>
      <c r="E1434" s="171"/>
    </row>
    <row r="1435" spans="1:5">
      <c r="A1435" s="172" t="s">
        <v>17057</v>
      </c>
      <c r="B1435" s="169"/>
      <c r="C1435" s="168"/>
      <c r="D1435" s="170"/>
      <c r="E1435" s="171"/>
    </row>
    <row r="1436" spans="1:5" ht="40.5">
      <c r="A1436" s="127" t="s">
        <v>26237</v>
      </c>
      <c r="B1436" s="128" t="s">
        <v>17058</v>
      </c>
      <c r="C1436" s="127" t="s">
        <v>42</v>
      </c>
      <c r="D1436" s="122">
        <v>98.23</v>
      </c>
      <c r="E1436" s="129">
        <f t="shared" si="22"/>
        <v>98.28</v>
      </c>
    </row>
    <row r="1437" spans="1:5" ht="40.5">
      <c r="A1437" s="127" t="s">
        <v>26120</v>
      </c>
      <c r="B1437" s="128" t="s">
        <v>17059</v>
      </c>
      <c r="C1437" s="127" t="s">
        <v>42</v>
      </c>
      <c r="D1437" s="122">
        <v>56.33</v>
      </c>
      <c r="E1437" s="129">
        <f t="shared" si="22"/>
        <v>56.36</v>
      </c>
    </row>
    <row r="1438" spans="1:5" ht="40.5">
      <c r="A1438" s="127" t="s">
        <v>25199</v>
      </c>
      <c r="B1438" s="128" t="s">
        <v>17060</v>
      </c>
      <c r="C1438" s="127" t="s">
        <v>42</v>
      </c>
      <c r="D1438" s="122">
        <v>24.38</v>
      </c>
      <c r="E1438" s="129">
        <f t="shared" si="22"/>
        <v>24.39</v>
      </c>
    </row>
    <row r="1439" spans="1:5" ht="40.5">
      <c r="A1439" s="127" t="s">
        <v>26238</v>
      </c>
      <c r="B1439" s="128" t="s">
        <v>17061</v>
      </c>
      <c r="C1439" s="127" t="s">
        <v>15685</v>
      </c>
      <c r="D1439" s="122">
        <v>9612.4</v>
      </c>
      <c r="E1439" s="129">
        <f t="shared" si="22"/>
        <v>9617.17</v>
      </c>
    </row>
    <row r="1440" spans="1:5" ht="54">
      <c r="A1440" s="127" t="s">
        <v>22357</v>
      </c>
      <c r="B1440" s="128" t="s">
        <v>17062</v>
      </c>
      <c r="C1440" s="127" t="s">
        <v>42</v>
      </c>
      <c r="D1440" s="122">
        <v>106.9</v>
      </c>
      <c r="E1440" s="129">
        <f t="shared" si="22"/>
        <v>106.95</v>
      </c>
    </row>
    <row r="1441" spans="1:5" ht="67.5">
      <c r="A1441" s="127" t="s">
        <v>22358</v>
      </c>
      <c r="B1441" s="128" t="s">
        <v>17063</v>
      </c>
      <c r="C1441" s="127" t="s">
        <v>42</v>
      </c>
      <c r="D1441" s="122">
        <v>28.94</v>
      </c>
      <c r="E1441" s="129">
        <f t="shared" si="22"/>
        <v>28.95</v>
      </c>
    </row>
    <row r="1442" spans="1:5" ht="40.5">
      <c r="A1442" s="127" t="s">
        <v>26121</v>
      </c>
      <c r="B1442" s="128" t="s">
        <v>17064</v>
      </c>
      <c r="C1442" s="127" t="s">
        <v>42</v>
      </c>
      <c r="D1442" s="122">
        <v>122.46</v>
      </c>
      <c r="E1442" s="129">
        <f t="shared" si="22"/>
        <v>122.52</v>
      </c>
    </row>
    <row r="1443" spans="1:5" ht="40.5">
      <c r="A1443" s="127" t="s">
        <v>25200</v>
      </c>
      <c r="B1443" s="128" t="s">
        <v>17065</v>
      </c>
      <c r="C1443" s="127" t="s">
        <v>42</v>
      </c>
      <c r="D1443" s="122">
        <v>68.45</v>
      </c>
      <c r="E1443" s="129">
        <f t="shared" si="22"/>
        <v>68.48</v>
      </c>
    </row>
    <row r="1444" spans="1:5" ht="40.5">
      <c r="A1444" s="127" t="s">
        <v>22359</v>
      </c>
      <c r="B1444" s="128" t="s">
        <v>17066</v>
      </c>
      <c r="C1444" s="127" t="s">
        <v>42</v>
      </c>
      <c r="D1444" s="122">
        <v>31.17</v>
      </c>
      <c r="E1444" s="129">
        <f t="shared" si="22"/>
        <v>31.19</v>
      </c>
    </row>
    <row r="1445" spans="1:5" ht="40.5">
      <c r="A1445" s="127" t="s">
        <v>26122</v>
      </c>
      <c r="B1445" s="128" t="s">
        <v>17067</v>
      </c>
      <c r="C1445" s="127" t="s">
        <v>15685</v>
      </c>
      <c r="D1445" s="122">
        <v>13691.42</v>
      </c>
      <c r="E1445" s="129">
        <f t="shared" si="22"/>
        <v>13698.21</v>
      </c>
    </row>
    <row r="1446" spans="1:5" ht="40.5">
      <c r="A1446" s="127" t="s">
        <v>25201</v>
      </c>
      <c r="B1446" s="128" t="s">
        <v>17068</v>
      </c>
      <c r="C1446" s="127" t="s">
        <v>42</v>
      </c>
      <c r="D1446" s="122">
        <v>119.4</v>
      </c>
      <c r="E1446" s="129">
        <f t="shared" si="22"/>
        <v>119.46</v>
      </c>
    </row>
    <row r="1447" spans="1:5" ht="40.5">
      <c r="A1447" s="127" t="s">
        <v>22360</v>
      </c>
      <c r="B1447" s="128" t="s">
        <v>17069</v>
      </c>
      <c r="C1447" s="127" t="s">
        <v>42</v>
      </c>
      <c r="D1447" s="122">
        <v>66.92</v>
      </c>
      <c r="E1447" s="129">
        <f t="shared" si="22"/>
        <v>66.95</v>
      </c>
    </row>
    <row r="1448" spans="1:5" ht="40.5">
      <c r="A1448" s="127" t="s">
        <v>22361</v>
      </c>
      <c r="B1448" s="128" t="s">
        <v>17070</v>
      </c>
      <c r="C1448" s="127" t="s">
        <v>42</v>
      </c>
      <c r="D1448" s="122">
        <v>29.64</v>
      </c>
      <c r="E1448" s="129">
        <f t="shared" si="22"/>
        <v>29.65</v>
      </c>
    </row>
    <row r="1449" spans="1:5" ht="40.5">
      <c r="A1449" s="127" t="s">
        <v>25202</v>
      </c>
      <c r="B1449" s="128" t="s">
        <v>17071</v>
      </c>
      <c r="C1449" s="127" t="s">
        <v>42</v>
      </c>
      <c r="D1449" s="122">
        <v>134.59</v>
      </c>
      <c r="E1449" s="129">
        <f t="shared" si="22"/>
        <v>134.66</v>
      </c>
    </row>
    <row r="1450" spans="1:5" ht="40.5">
      <c r="A1450" s="127" t="s">
        <v>22362</v>
      </c>
      <c r="B1450" s="128" t="s">
        <v>17072</v>
      </c>
      <c r="C1450" s="127" t="s">
        <v>42</v>
      </c>
      <c r="D1450" s="122">
        <v>74.510000000000005</v>
      </c>
      <c r="E1450" s="129">
        <f t="shared" si="22"/>
        <v>74.55</v>
      </c>
    </row>
    <row r="1451" spans="1:5" ht="40.5">
      <c r="A1451" s="127" t="s">
        <v>22363</v>
      </c>
      <c r="B1451" s="128" t="s">
        <v>17073</v>
      </c>
      <c r="C1451" s="127" t="s">
        <v>42</v>
      </c>
      <c r="D1451" s="122">
        <v>35.46</v>
      </c>
      <c r="E1451" s="129">
        <f t="shared" si="22"/>
        <v>35.479999999999997</v>
      </c>
    </row>
    <row r="1452" spans="1:5" ht="67.5">
      <c r="A1452" s="127" t="s">
        <v>26123</v>
      </c>
      <c r="B1452" s="128" t="s">
        <v>17074</v>
      </c>
      <c r="C1452" s="127" t="s">
        <v>15685</v>
      </c>
      <c r="D1452" s="122">
        <v>6597.43</v>
      </c>
      <c r="E1452" s="129">
        <f t="shared" si="22"/>
        <v>6600.7</v>
      </c>
    </row>
    <row r="1453" spans="1:5" ht="40.5">
      <c r="A1453" s="127" t="s">
        <v>25203</v>
      </c>
      <c r="B1453" s="128" t="s">
        <v>17075</v>
      </c>
      <c r="C1453" s="127" t="s">
        <v>42</v>
      </c>
      <c r="D1453" s="122">
        <v>87.2</v>
      </c>
      <c r="E1453" s="129">
        <f t="shared" si="22"/>
        <v>87.24</v>
      </c>
    </row>
    <row r="1454" spans="1:5" ht="40.5">
      <c r="A1454" s="127" t="s">
        <v>22364</v>
      </c>
      <c r="B1454" s="128" t="s">
        <v>17076</v>
      </c>
      <c r="C1454" s="127" t="s">
        <v>42</v>
      </c>
      <c r="D1454" s="122">
        <v>44.14</v>
      </c>
      <c r="E1454" s="129">
        <f t="shared" si="22"/>
        <v>44.16</v>
      </c>
    </row>
    <row r="1455" spans="1:5" ht="40.5">
      <c r="A1455" s="127" t="s">
        <v>22365</v>
      </c>
      <c r="B1455" s="128" t="s">
        <v>17077</v>
      </c>
      <c r="C1455" s="127" t="s">
        <v>42</v>
      </c>
      <c r="D1455" s="122">
        <v>22.85</v>
      </c>
      <c r="E1455" s="129">
        <f t="shared" si="22"/>
        <v>22.86</v>
      </c>
    </row>
    <row r="1456" spans="1:5" ht="40.5">
      <c r="A1456" s="127" t="s">
        <v>26124</v>
      </c>
      <c r="B1456" s="128" t="s">
        <v>17078</v>
      </c>
      <c r="C1456" s="127" t="s">
        <v>15685</v>
      </c>
      <c r="D1456" s="122">
        <v>8484.9599999999991</v>
      </c>
      <c r="E1456" s="129">
        <f t="shared" si="22"/>
        <v>8489.17</v>
      </c>
    </row>
    <row r="1457" spans="1:5" ht="54">
      <c r="A1457" s="127" t="s">
        <v>25204</v>
      </c>
      <c r="B1457" s="128" t="s">
        <v>17079</v>
      </c>
      <c r="C1457" s="127" t="s">
        <v>42</v>
      </c>
      <c r="D1457" s="122">
        <v>131.91999999999999</v>
      </c>
      <c r="E1457" s="129">
        <f t="shared" si="22"/>
        <v>131.99</v>
      </c>
    </row>
    <row r="1458" spans="1:5" ht="54">
      <c r="A1458" s="127" t="s">
        <v>22366</v>
      </c>
      <c r="B1458" s="128" t="s">
        <v>17080</v>
      </c>
      <c r="C1458" s="127" t="s">
        <v>42</v>
      </c>
      <c r="D1458" s="122">
        <v>92.44</v>
      </c>
      <c r="E1458" s="129">
        <f t="shared" si="22"/>
        <v>92.49</v>
      </c>
    </row>
    <row r="1459" spans="1:5" ht="54">
      <c r="A1459" s="127" t="s">
        <v>22367</v>
      </c>
      <c r="B1459" s="128" t="s">
        <v>17081</v>
      </c>
      <c r="C1459" s="127" t="s">
        <v>42</v>
      </c>
      <c r="D1459" s="122">
        <v>60.49</v>
      </c>
      <c r="E1459" s="129">
        <f t="shared" si="22"/>
        <v>60.52</v>
      </c>
    </row>
    <row r="1460" spans="1:5" ht="67.5">
      <c r="A1460" s="127" t="s">
        <v>22368</v>
      </c>
      <c r="B1460" s="128" t="s">
        <v>17082</v>
      </c>
      <c r="C1460" s="127" t="s">
        <v>42</v>
      </c>
      <c r="D1460" s="122">
        <v>86.99</v>
      </c>
      <c r="E1460" s="129">
        <f t="shared" si="22"/>
        <v>87.03</v>
      </c>
    </row>
    <row r="1461" spans="1:5" ht="67.5">
      <c r="A1461" s="127" t="s">
        <v>22369</v>
      </c>
      <c r="B1461" s="128" t="s">
        <v>17083</v>
      </c>
      <c r="C1461" s="127" t="s">
        <v>42</v>
      </c>
      <c r="D1461" s="122">
        <v>24.31</v>
      </c>
      <c r="E1461" s="129">
        <f t="shared" si="22"/>
        <v>24.32</v>
      </c>
    </row>
    <row r="1462" spans="1:5" ht="94.5">
      <c r="A1462" s="127" t="s">
        <v>22370</v>
      </c>
      <c r="B1462" s="128" t="s">
        <v>17084</v>
      </c>
      <c r="C1462" s="127" t="s">
        <v>15685</v>
      </c>
      <c r="D1462" s="122">
        <v>8248.3799999999992</v>
      </c>
      <c r="E1462" s="129">
        <f t="shared" si="22"/>
        <v>8252.4699999999993</v>
      </c>
    </row>
    <row r="1463" spans="1:5" ht="40.5">
      <c r="A1463" s="127" t="s">
        <v>26239</v>
      </c>
      <c r="B1463" s="128" t="s">
        <v>17085</v>
      </c>
      <c r="C1463" s="127" t="s">
        <v>42</v>
      </c>
      <c r="D1463" s="122">
        <v>114.93</v>
      </c>
      <c r="E1463" s="129">
        <f t="shared" si="22"/>
        <v>114.99</v>
      </c>
    </row>
    <row r="1464" spans="1:5" ht="40.5">
      <c r="A1464" s="127" t="s">
        <v>25205</v>
      </c>
      <c r="B1464" s="128" t="s">
        <v>17086</v>
      </c>
      <c r="C1464" s="127" t="s">
        <v>42</v>
      </c>
      <c r="D1464" s="122">
        <v>55.18</v>
      </c>
      <c r="E1464" s="129">
        <f t="shared" si="22"/>
        <v>55.21</v>
      </c>
    </row>
    <row r="1465" spans="1:5" ht="40.5">
      <c r="A1465" s="127" t="s">
        <v>25206</v>
      </c>
      <c r="B1465" s="128" t="s">
        <v>17087</v>
      </c>
      <c r="C1465" s="127" t="s">
        <v>42</v>
      </c>
      <c r="D1465" s="122">
        <v>22.12</v>
      </c>
      <c r="E1465" s="129">
        <f t="shared" si="22"/>
        <v>22.13</v>
      </c>
    </row>
    <row r="1466" spans="1:5" ht="67.5">
      <c r="A1466" s="127" t="s">
        <v>26240</v>
      </c>
      <c r="B1466" s="128" t="s">
        <v>17088</v>
      </c>
      <c r="C1466" s="127" t="s">
        <v>42</v>
      </c>
      <c r="D1466" s="122">
        <v>149.47</v>
      </c>
      <c r="E1466" s="129">
        <f t="shared" si="22"/>
        <v>149.54</v>
      </c>
    </row>
    <row r="1467" spans="1:5" ht="67.5">
      <c r="A1467" s="127" t="s">
        <v>25207</v>
      </c>
      <c r="B1467" s="128" t="s">
        <v>17089</v>
      </c>
      <c r="C1467" s="127" t="s">
        <v>42</v>
      </c>
      <c r="D1467" s="122">
        <v>85.57</v>
      </c>
      <c r="E1467" s="129">
        <f t="shared" si="22"/>
        <v>85.61</v>
      </c>
    </row>
    <row r="1468" spans="1:5" ht="54">
      <c r="A1468" s="127" t="s">
        <v>25208</v>
      </c>
      <c r="B1468" s="128" t="s">
        <v>17090</v>
      </c>
      <c r="C1468" s="127" t="s">
        <v>42</v>
      </c>
      <c r="D1468" s="122">
        <v>52.51</v>
      </c>
      <c r="E1468" s="129">
        <f t="shared" si="22"/>
        <v>52.54</v>
      </c>
    </row>
    <row r="1469" spans="1:5" ht="67.5">
      <c r="A1469" s="127" t="s">
        <v>26241</v>
      </c>
      <c r="B1469" s="128" t="s">
        <v>17091</v>
      </c>
      <c r="C1469" s="127" t="s">
        <v>42</v>
      </c>
      <c r="D1469" s="122">
        <v>141.9</v>
      </c>
      <c r="E1469" s="129">
        <f t="shared" si="22"/>
        <v>141.97</v>
      </c>
    </row>
    <row r="1470" spans="1:5" ht="67.5">
      <c r="A1470" s="127" t="s">
        <v>25209</v>
      </c>
      <c r="B1470" s="128" t="s">
        <v>17092</v>
      </c>
      <c r="C1470" s="127" t="s">
        <v>42</v>
      </c>
      <c r="D1470" s="122">
        <v>83.14</v>
      </c>
      <c r="E1470" s="129">
        <f t="shared" si="22"/>
        <v>83.18</v>
      </c>
    </row>
    <row r="1471" spans="1:5" ht="67.5">
      <c r="A1471" s="127" t="s">
        <v>25210</v>
      </c>
      <c r="B1471" s="128" t="s">
        <v>17093</v>
      </c>
      <c r="C1471" s="127" t="s">
        <v>42</v>
      </c>
      <c r="D1471" s="122">
        <v>41.78</v>
      </c>
      <c r="E1471" s="129">
        <f t="shared" si="22"/>
        <v>41.8</v>
      </c>
    </row>
    <row r="1472" spans="1:5" ht="40.5">
      <c r="A1472" s="127" t="s">
        <v>25211</v>
      </c>
      <c r="B1472" s="128" t="s">
        <v>17094</v>
      </c>
      <c r="C1472" s="127" t="s">
        <v>42</v>
      </c>
      <c r="D1472" s="122">
        <v>52.29</v>
      </c>
      <c r="E1472" s="129">
        <f t="shared" si="22"/>
        <v>52.32</v>
      </c>
    </row>
    <row r="1473" spans="1:5" ht="40.5">
      <c r="A1473" s="127" t="s">
        <v>26125</v>
      </c>
      <c r="B1473" s="128" t="s">
        <v>17095</v>
      </c>
      <c r="C1473" s="127" t="s">
        <v>15685</v>
      </c>
      <c r="D1473" s="122">
        <v>14848.2</v>
      </c>
      <c r="E1473" s="129">
        <f t="shared" si="22"/>
        <v>14855.56</v>
      </c>
    </row>
    <row r="1474" spans="1:5" ht="27">
      <c r="A1474" s="127" t="s">
        <v>22371</v>
      </c>
      <c r="B1474" s="128" t="s">
        <v>17096</v>
      </c>
      <c r="C1474" s="127" t="s">
        <v>42</v>
      </c>
      <c r="D1474" s="122">
        <v>29.44</v>
      </c>
      <c r="E1474" s="129">
        <f t="shared" ref="E1474:E1537" si="23">ROUND((D1474/(1+$J$1))*(1+$L$1),2)</f>
        <v>29.45</v>
      </c>
    </row>
    <row r="1475" spans="1:5" ht="40.5">
      <c r="A1475" s="127" t="s">
        <v>26126</v>
      </c>
      <c r="B1475" s="128" t="s">
        <v>17097</v>
      </c>
      <c r="C1475" s="127" t="s">
        <v>42</v>
      </c>
      <c r="D1475" s="122">
        <v>119.43</v>
      </c>
      <c r="E1475" s="129">
        <f t="shared" si="23"/>
        <v>119.49</v>
      </c>
    </row>
    <row r="1476" spans="1:5" ht="40.5">
      <c r="A1476" s="127" t="s">
        <v>25212</v>
      </c>
      <c r="B1476" s="128" t="s">
        <v>17098</v>
      </c>
      <c r="C1476" s="127" t="s">
        <v>42</v>
      </c>
      <c r="D1476" s="122">
        <v>57.12</v>
      </c>
      <c r="E1476" s="129">
        <f t="shared" si="23"/>
        <v>57.15</v>
      </c>
    </row>
    <row r="1477" spans="1:5" ht="40.5">
      <c r="A1477" s="127" t="s">
        <v>25213</v>
      </c>
      <c r="B1477" s="128" t="s">
        <v>17099</v>
      </c>
      <c r="C1477" s="127" t="s">
        <v>42</v>
      </c>
      <c r="D1477" s="122">
        <v>24.06</v>
      </c>
      <c r="E1477" s="129">
        <f t="shared" si="23"/>
        <v>24.07</v>
      </c>
    </row>
    <row r="1478" spans="1:5" ht="40.5">
      <c r="A1478" s="127" t="s">
        <v>26127</v>
      </c>
      <c r="B1478" s="128" t="s">
        <v>17100</v>
      </c>
      <c r="C1478" s="127" t="s">
        <v>42</v>
      </c>
      <c r="D1478" s="122">
        <v>130.26</v>
      </c>
      <c r="E1478" s="129">
        <f t="shared" si="23"/>
        <v>130.32</v>
      </c>
    </row>
    <row r="1479" spans="1:5" ht="40.5">
      <c r="A1479" s="127" t="s">
        <v>25214</v>
      </c>
      <c r="B1479" s="128" t="s">
        <v>17101</v>
      </c>
      <c r="C1479" s="127" t="s">
        <v>42</v>
      </c>
      <c r="D1479" s="122">
        <v>61.54</v>
      </c>
      <c r="E1479" s="129">
        <f t="shared" si="23"/>
        <v>61.57</v>
      </c>
    </row>
    <row r="1480" spans="1:5" ht="40.5">
      <c r="A1480" s="127" t="s">
        <v>25215</v>
      </c>
      <c r="B1480" s="128" t="s">
        <v>17102</v>
      </c>
      <c r="C1480" s="127" t="s">
        <v>42</v>
      </c>
      <c r="D1480" s="122">
        <v>25.97</v>
      </c>
      <c r="E1480" s="129">
        <f t="shared" si="23"/>
        <v>25.98</v>
      </c>
    </row>
    <row r="1481" spans="1:5" ht="67.5">
      <c r="A1481" s="127" t="s">
        <v>25216</v>
      </c>
      <c r="B1481" s="128" t="s">
        <v>17103</v>
      </c>
      <c r="C1481" s="127" t="s">
        <v>42</v>
      </c>
      <c r="D1481" s="122">
        <v>10.33</v>
      </c>
      <c r="E1481" s="129">
        <f t="shared" si="23"/>
        <v>10.34</v>
      </c>
    </row>
    <row r="1482" spans="1:5" ht="67.5">
      <c r="A1482" s="127" t="s">
        <v>25217</v>
      </c>
      <c r="B1482" s="128" t="s">
        <v>17104</v>
      </c>
      <c r="C1482" s="127" t="s">
        <v>42</v>
      </c>
      <c r="D1482" s="122">
        <v>3.81</v>
      </c>
      <c r="E1482" s="129">
        <f t="shared" si="23"/>
        <v>3.81</v>
      </c>
    </row>
    <row r="1483" spans="1:5" ht="54">
      <c r="A1483" s="127" t="s">
        <v>25218</v>
      </c>
      <c r="B1483" s="128" t="s">
        <v>17105</v>
      </c>
      <c r="C1483" s="127" t="s">
        <v>42</v>
      </c>
      <c r="D1483" s="122">
        <v>145.59</v>
      </c>
      <c r="E1483" s="129">
        <f t="shared" si="23"/>
        <v>145.66</v>
      </c>
    </row>
    <row r="1484" spans="1:5" ht="54">
      <c r="A1484" s="127" t="s">
        <v>22372</v>
      </c>
      <c r="B1484" s="128" t="s">
        <v>17106</v>
      </c>
      <c r="C1484" s="127" t="s">
        <v>42</v>
      </c>
      <c r="D1484" s="122">
        <v>83.28</v>
      </c>
      <c r="E1484" s="129">
        <f t="shared" si="23"/>
        <v>83.32</v>
      </c>
    </row>
    <row r="1485" spans="1:5" ht="54">
      <c r="A1485" s="127" t="s">
        <v>22373</v>
      </c>
      <c r="B1485" s="128" t="s">
        <v>17107</v>
      </c>
      <c r="C1485" s="127" t="s">
        <v>42</v>
      </c>
      <c r="D1485" s="122">
        <v>52.97</v>
      </c>
      <c r="E1485" s="129">
        <f t="shared" si="23"/>
        <v>53</v>
      </c>
    </row>
    <row r="1486" spans="1:5" ht="54">
      <c r="A1486" s="127" t="s">
        <v>25219</v>
      </c>
      <c r="B1486" s="128" t="s">
        <v>17108</v>
      </c>
      <c r="C1486" s="127" t="s">
        <v>42</v>
      </c>
      <c r="D1486" s="122">
        <v>283.41000000000003</v>
      </c>
      <c r="E1486" s="129">
        <f t="shared" si="23"/>
        <v>283.55</v>
      </c>
    </row>
    <row r="1487" spans="1:5" ht="54">
      <c r="A1487" s="127" t="s">
        <v>22374</v>
      </c>
      <c r="B1487" s="128" t="s">
        <v>17109</v>
      </c>
      <c r="C1487" s="127" t="s">
        <v>42</v>
      </c>
      <c r="D1487" s="122">
        <v>153.15</v>
      </c>
      <c r="E1487" s="129">
        <f t="shared" si="23"/>
        <v>153.22999999999999</v>
      </c>
    </row>
    <row r="1488" spans="1:5" ht="54">
      <c r="A1488" s="127" t="s">
        <v>22375</v>
      </c>
      <c r="B1488" s="128" t="s">
        <v>17110</v>
      </c>
      <c r="C1488" s="127" t="s">
        <v>42</v>
      </c>
      <c r="D1488" s="122">
        <v>122.84</v>
      </c>
      <c r="E1488" s="129">
        <f t="shared" si="23"/>
        <v>122.9</v>
      </c>
    </row>
    <row r="1489" spans="1:5" ht="67.5">
      <c r="A1489" s="127" t="s">
        <v>25220</v>
      </c>
      <c r="B1489" s="128" t="s">
        <v>17111</v>
      </c>
      <c r="C1489" s="127" t="s">
        <v>42</v>
      </c>
      <c r="D1489" s="122">
        <v>388.45</v>
      </c>
      <c r="E1489" s="129">
        <f t="shared" si="23"/>
        <v>388.64</v>
      </c>
    </row>
    <row r="1490" spans="1:5" ht="67.5">
      <c r="A1490" s="127" t="s">
        <v>22376</v>
      </c>
      <c r="B1490" s="128" t="s">
        <v>17112</v>
      </c>
      <c r="C1490" s="127" t="s">
        <v>42</v>
      </c>
      <c r="D1490" s="122">
        <v>168.66</v>
      </c>
      <c r="E1490" s="129">
        <f t="shared" si="23"/>
        <v>168.74</v>
      </c>
    </row>
    <row r="1491" spans="1:5" ht="54">
      <c r="A1491" s="127" t="s">
        <v>22377</v>
      </c>
      <c r="B1491" s="128" t="s">
        <v>17113</v>
      </c>
      <c r="C1491" s="127" t="s">
        <v>42</v>
      </c>
      <c r="D1491" s="122">
        <v>138.35</v>
      </c>
      <c r="E1491" s="129">
        <f t="shared" si="23"/>
        <v>138.41999999999999</v>
      </c>
    </row>
    <row r="1492" spans="1:5" ht="54">
      <c r="A1492" s="127" t="s">
        <v>22378</v>
      </c>
      <c r="B1492" s="128" t="s">
        <v>17114</v>
      </c>
      <c r="C1492" s="127" t="s">
        <v>42</v>
      </c>
      <c r="D1492" s="122">
        <v>43.42</v>
      </c>
      <c r="E1492" s="129">
        <f t="shared" si="23"/>
        <v>43.44</v>
      </c>
    </row>
    <row r="1493" spans="1:5" ht="40.5">
      <c r="A1493" s="127" t="s">
        <v>22379</v>
      </c>
      <c r="B1493" s="128" t="s">
        <v>17115</v>
      </c>
      <c r="C1493" s="127" t="s">
        <v>42</v>
      </c>
      <c r="D1493" s="122">
        <v>39.4</v>
      </c>
      <c r="E1493" s="129">
        <f t="shared" si="23"/>
        <v>39.42</v>
      </c>
    </row>
    <row r="1494" spans="1:5" ht="54">
      <c r="A1494" s="127" t="s">
        <v>25221</v>
      </c>
      <c r="B1494" s="128" t="s">
        <v>17116</v>
      </c>
      <c r="C1494" s="127" t="s">
        <v>42</v>
      </c>
      <c r="D1494" s="122">
        <v>9.48</v>
      </c>
      <c r="E1494" s="129">
        <f t="shared" si="23"/>
        <v>9.48</v>
      </c>
    </row>
    <row r="1495" spans="1:5" ht="54">
      <c r="A1495" s="127" t="s">
        <v>22380</v>
      </c>
      <c r="B1495" s="128" t="s">
        <v>17117</v>
      </c>
      <c r="C1495" s="127" t="s">
        <v>42</v>
      </c>
      <c r="D1495" s="122">
        <v>1.88</v>
      </c>
      <c r="E1495" s="129">
        <f t="shared" si="23"/>
        <v>1.88</v>
      </c>
    </row>
    <row r="1496" spans="1:5" ht="27">
      <c r="A1496" s="127" t="s">
        <v>22381</v>
      </c>
      <c r="B1496" s="128" t="s">
        <v>17118</v>
      </c>
      <c r="C1496" s="127" t="s">
        <v>42</v>
      </c>
      <c r="D1496" s="122">
        <v>81.540000000000006</v>
      </c>
      <c r="E1496" s="129">
        <f t="shared" si="23"/>
        <v>81.58</v>
      </c>
    </row>
    <row r="1497" spans="1:5" ht="27">
      <c r="A1497" s="127" t="s">
        <v>22382</v>
      </c>
      <c r="B1497" s="128" t="s">
        <v>17119</v>
      </c>
      <c r="C1497" s="127" t="s">
        <v>42</v>
      </c>
      <c r="D1497" s="122">
        <v>50.51</v>
      </c>
      <c r="E1497" s="129">
        <f t="shared" si="23"/>
        <v>50.54</v>
      </c>
    </row>
    <row r="1498" spans="1:5">
      <c r="A1498" s="172" t="s">
        <v>17120</v>
      </c>
      <c r="B1498" s="169"/>
      <c r="C1498" s="168"/>
      <c r="D1498" s="170"/>
      <c r="E1498" s="171"/>
    </row>
    <row r="1499" spans="1:5" ht="67.5">
      <c r="A1499" s="127" t="s">
        <v>22383</v>
      </c>
      <c r="B1499" s="128" t="s">
        <v>17121</v>
      </c>
      <c r="C1499" s="127" t="s">
        <v>42</v>
      </c>
      <c r="D1499" s="122">
        <v>103.1</v>
      </c>
      <c r="E1499" s="129">
        <f t="shared" si="23"/>
        <v>103.15</v>
      </c>
    </row>
    <row r="1500" spans="1:5" ht="67.5">
      <c r="A1500" s="127" t="s">
        <v>22384</v>
      </c>
      <c r="B1500" s="128" t="s">
        <v>17122</v>
      </c>
      <c r="C1500" s="127" t="s">
        <v>42</v>
      </c>
      <c r="D1500" s="122">
        <v>63.69</v>
      </c>
      <c r="E1500" s="129">
        <f t="shared" si="23"/>
        <v>63.72</v>
      </c>
    </row>
    <row r="1501" spans="1:5" ht="67.5">
      <c r="A1501" s="127" t="s">
        <v>22385</v>
      </c>
      <c r="B1501" s="128" t="s">
        <v>17123</v>
      </c>
      <c r="C1501" s="127" t="s">
        <v>42</v>
      </c>
      <c r="D1501" s="122">
        <v>33.19</v>
      </c>
      <c r="E1501" s="129">
        <f t="shared" si="23"/>
        <v>33.21</v>
      </c>
    </row>
    <row r="1502" spans="1:5" ht="81">
      <c r="A1502" s="127" t="s">
        <v>22386</v>
      </c>
      <c r="B1502" s="128" t="s">
        <v>17124</v>
      </c>
      <c r="C1502" s="127" t="s">
        <v>42</v>
      </c>
      <c r="D1502" s="122">
        <v>232.11</v>
      </c>
      <c r="E1502" s="129">
        <f t="shared" si="23"/>
        <v>232.23</v>
      </c>
    </row>
    <row r="1503" spans="1:5" ht="81">
      <c r="A1503" s="127" t="s">
        <v>22387</v>
      </c>
      <c r="B1503" s="128" t="s">
        <v>17125</v>
      </c>
      <c r="C1503" s="127" t="s">
        <v>42</v>
      </c>
      <c r="D1503" s="122">
        <v>128.22999999999999</v>
      </c>
      <c r="E1503" s="129">
        <f t="shared" si="23"/>
        <v>128.29</v>
      </c>
    </row>
    <row r="1504" spans="1:5" ht="81">
      <c r="A1504" s="127" t="s">
        <v>22388</v>
      </c>
      <c r="B1504" s="128" t="s">
        <v>17126</v>
      </c>
      <c r="C1504" s="127" t="s">
        <v>42</v>
      </c>
      <c r="D1504" s="122">
        <v>70.36</v>
      </c>
      <c r="E1504" s="129">
        <f t="shared" si="23"/>
        <v>70.39</v>
      </c>
    </row>
    <row r="1505" spans="1:5" ht="67.5">
      <c r="A1505" s="127" t="s">
        <v>25222</v>
      </c>
      <c r="B1505" s="128" t="s">
        <v>17127</v>
      </c>
      <c r="C1505" s="127" t="s">
        <v>42</v>
      </c>
      <c r="D1505" s="122">
        <v>121.12</v>
      </c>
      <c r="E1505" s="129">
        <f t="shared" si="23"/>
        <v>121.18</v>
      </c>
    </row>
    <row r="1506" spans="1:5" ht="67.5">
      <c r="A1506" s="127" t="s">
        <v>25223</v>
      </c>
      <c r="B1506" s="128" t="s">
        <v>17128</v>
      </c>
      <c r="C1506" s="127" t="s">
        <v>42</v>
      </c>
      <c r="D1506" s="122">
        <v>124.67</v>
      </c>
      <c r="E1506" s="129">
        <f t="shared" si="23"/>
        <v>124.73</v>
      </c>
    </row>
    <row r="1507" spans="1:5" ht="40.5">
      <c r="A1507" s="127" t="s">
        <v>22389</v>
      </c>
      <c r="B1507" s="128" t="s">
        <v>17129</v>
      </c>
      <c r="C1507" s="127" t="s">
        <v>42</v>
      </c>
      <c r="D1507" s="122">
        <v>222.56</v>
      </c>
      <c r="E1507" s="129">
        <f t="shared" si="23"/>
        <v>222.67</v>
      </c>
    </row>
    <row r="1508" spans="1:5">
      <c r="A1508" s="172" t="s">
        <v>17130</v>
      </c>
      <c r="B1508" s="169"/>
      <c r="C1508" s="168"/>
      <c r="D1508" s="170"/>
      <c r="E1508" s="171"/>
    </row>
    <row r="1509" spans="1:5" ht="81">
      <c r="A1509" s="127" t="s">
        <v>22390</v>
      </c>
      <c r="B1509" s="128" t="s">
        <v>17131</v>
      </c>
      <c r="C1509" s="127" t="s">
        <v>15685</v>
      </c>
      <c r="D1509" s="122">
        <v>11827.62</v>
      </c>
      <c r="E1509" s="129">
        <f t="shared" si="23"/>
        <v>11833.49</v>
      </c>
    </row>
    <row r="1510" spans="1:5">
      <c r="A1510" s="172" t="s">
        <v>17132</v>
      </c>
      <c r="B1510" s="169"/>
      <c r="C1510" s="168"/>
      <c r="D1510" s="170"/>
      <c r="E1510" s="171"/>
    </row>
    <row r="1511" spans="1:5">
      <c r="A1511" s="172" t="s">
        <v>17133</v>
      </c>
      <c r="B1511" s="169"/>
      <c r="C1511" s="168"/>
      <c r="D1511" s="170"/>
      <c r="E1511" s="171"/>
    </row>
    <row r="1512" spans="1:5" ht="54">
      <c r="A1512" s="127" t="s">
        <v>25224</v>
      </c>
      <c r="B1512" s="128" t="s">
        <v>17134</v>
      </c>
      <c r="C1512" s="127" t="s">
        <v>42</v>
      </c>
      <c r="D1512" s="122">
        <v>1.23</v>
      </c>
      <c r="E1512" s="129">
        <f t="shared" si="23"/>
        <v>1.23</v>
      </c>
    </row>
    <row r="1513" spans="1:5" ht="54">
      <c r="A1513" s="127" t="s">
        <v>22391</v>
      </c>
      <c r="B1513" s="128" t="s">
        <v>17135</v>
      </c>
      <c r="C1513" s="127" t="s">
        <v>42</v>
      </c>
      <c r="D1513" s="122">
        <v>0.82</v>
      </c>
      <c r="E1513" s="129">
        <f t="shared" si="23"/>
        <v>0.82</v>
      </c>
    </row>
    <row r="1514" spans="1:5">
      <c r="A1514" s="172" t="s">
        <v>17136</v>
      </c>
      <c r="B1514" s="169"/>
      <c r="C1514" s="168"/>
      <c r="D1514" s="170"/>
      <c r="E1514" s="171"/>
    </row>
    <row r="1515" spans="1:5">
      <c r="A1515" s="172" t="s">
        <v>17137</v>
      </c>
      <c r="B1515" s="169"/>
      <c r="C1515" s="168"/>
      <c r="D1515" s="170"/>
      <c r="E1515" s="171"/>
    </row>
    <row r="1516" spans="1:5" ht="54">
      <c r="A1516" s="127" t="s">
        <v>25225</v>
      </c>
      <c r="B1516" s="128" t="s">
        <v>17138</v>
      </c>
      <c r="C1516" s="127" t="s">
        <v>42</v>
      </c>
      <c r="D1516" s="122">
        <v>162.84</v>
      </c>
      <c r="E1516" s="129">
        <f t="shared" si="23"/>
        <v>162.91999999999999</v>
      </c>
    </row>
    <row r="1517" spans="1:5" ht="54">
      <c r="A1517" s="127" t="s">
        <v>22392</v>
      </c>
      <c r="B1517" s="128" t="s">
        <v>17139</v>
      </c>
      <c r="C1517" s="127" t="s">
        <v>42</v>
      </c>
      <c r="D1517" s="122">
        <v>85.63</v>
      </c>
      <c r="E1517" s="129">
        <f t="shared" si="23"/>
        <v>85.67</v>
      </c>
    </row>
    <row r="1518" spans="1:5" ht="54">
      <c r="A1518" s="127" t="s">
        <v>22393</v>
      </c>
      <c r="B1518" s="128" t="s">
        <v>17140</v>
      </c>
      <c r="C1518" s="127" t="s">
        <v>42</v>
      </c>
      <c r="D1518" s="122">
        <v>54.32</v>
      </c>
      <c r="E1518" s="129">
        <f t="shared" si="23"/>
        <v>54.35</v>
      </c>
    </row>
    <row r="1519" spans="1:5" ht="40.5">
      <c r="A1519" s="127" t="s">
        <v>22394</v>
      </c>
      <c r="B1519" s="128" t="s">
        <v>17141</v>
      </c>
      <c r="C1519" s="127" t="s">
        <v>42</v>
      </c>
      <c r="D1519" s="122">
        <v>112.93</v>
      </c>
      <c r="E1519" s="129">
        <f t="shared" si="23"/>
        <v>112.99</v>
      </c>
    </row>
    <row r="1520" spans="1:5" ht="40.5">
      <c r="A1520" s="127" t="s">
        <v>26128</v>
      </c>
      <c r="B1520" s="128" t="s">
        <v>17142</v>
      </c>
      <c r="C1520" s="127" t="s">
        <v>42</v>
      </c>
      <c r="D1520" s="122">
        <v>548.98</v>
      </c>
      <c r="E1520" s="129">
        <f t="shared" si="23"/>
        <v>549.25</v>
      </c>
    </row>
    <row r="1521" spans="1:5" ht="40.5">
      <c r="A1521" s="127" t="s">
        <v>26129</v>
      </c>
      <c r="B1521" s="128" t="s">
        <v>17143</v>
      </c>
      <c r="C1521" s="127" t="s">
        <v>42</v>
      </c>
      <c r="D1521" s="122">
        <v>152.49</v>
      </c>
      <c r="E1521" s="129">
        <f t="shared" si="23"/>
        <v>152.57</v>
      </c>
    </row>
    <row r="1522" spans="1:5" ht="40.5">
      <c r="A1522" s="127" t="s">
        <v>26130</v>
      </c>
      <c r="B1522" s="128" t="s">
        <v>17144</v>
      </c>
      <c r="C1522" s="127" t="s">
        <v>42</v>
      </c>
      <c r="D1522" s="122">
        <v>116.96</v>
      </c>
      <c r="E1522" s="129">
        <f t="shared" si="23"/>
        <v>117.02</v>
      </c>
    </row>
    <row r="1523" spans="1:5" ht="40.5">
      <c r="A1523" s="127" t="s">
        <v>22395</v>
      </c>
      <c r="B1523" s="128" t="s">
        <v>17145</v>
      </c>
      <c r="C1523" s="127" t="s">
        <v>42</v>
      </c>
      <c r="D1523" s="122">
        <v>4.13</v>
      </c>
      <c r="E1523" s="129">
        <f t="shared" si="23"/>
        <v>4.13</v>
      </c>
    </row>
    <row r="1524" spans="1:5" ht="40.5">
      <c r="A1524" s="127" t="s">
        <v>22396</v>
      </c>
      <c r="B1524" s="128" t="s">
        <v>17146</v>
      </c>
      <c r="C1524" s="127" t="s">
        <v>42</v>
      </c>
      <c r="D1524" s="122">
        <v>2.17</v>
      </c>
      <c r="E1524" s="129">
        <f t="shared" si="23"/>
        <v>2.17</v>
      </c>
    </row>
    <row r="1525" spans="1:5" ht="54">
      <c r="A1525" s="127" t="s">
        <v>22397</v>
      </c>
      <c r="B1525" s="128" t="s">
        <v>17147</v>
      </c>
      <c r="C1525" s="127" t="s">
        <v>42</v>
      </c>
      <c r="D1525" s="122">
        <v>90.58</v>
      </c>
      <c r="E1525" s="129">
        <f t="shared" si="23"/>
        <v>90.62</v>
      </c>
    </row>
    <row r="1526" spans="1:5" ht="54">
      <c r="A1526" s="127" t="s">
        <v>22398</v>
      </c>
      <c r="B1526" s="128" t="s">
        <v>17148</v>
      </c>
      <c r="C1526" s="127" t="s">
        <v>42</v>
      </c>
      <c r="D1526" s="122">
        <v>38.479999999999997</v>
      </c>
      <c r="E1526" s="129">
        <f t="shared" si="23"/>
        <v>38.5</v>
      </c>
    </row>
    <row r="1527" spans="1:5" ht="81">
      <c r="A1527" s="127" t="s">
        <v>25226</v>
      </c>
      <c r="B1527" s="128" t="s">
        <v>17149</v>
      </c>
      <c r="C1527" s="127" t="s">
        <v>42</v>
      </c>
      <c r="D1527" s="122">
        <v>198.22</v>
      </c>
      <c r="E1527" s="129">
        <f t="shared" si="23"/>
        <v>198.32</v>
      </c>
    </row>
    <row r="1528" spans="1:5" ht="81">
      <c r="A1528" s="127" t="s">
        <v>22399</v>
      </c>
      <c r="B1528" s="128" t="s">
        <v>17150</v>
      </c>
      <c r="C1528" s="127" t="s">
        <v>42</v>
      </c>
      <c r="D1528" s="122">
        <v>103.32</v>
      </c>
      <c r="E1528" s="129">
        <f t="shared" si="23"/>
        <v>103.37</v>
      </c>
    </row>
    <row r="1529" spans="1:5" ht="81">
      <c r="A1529" s="127" t="s">
        <v>22400</v>
      </c>
      <c r="B1529" s="128" t="s">
        <v>17151</v>
      </c>
      <c r="C1529" s="127" t="s">
        <v>42</v>
      </c>
      <c r="D1529" s="122">
        <v>72.010000000000005</v>
      </c>
      <c r="E1529" s="129">
        <f t="shared" si="23"/>
        <v>72.05</v>
      </c>
    </row>
    <row r="1530" spans="1:5" ht="81">
      <c r="A1530" s="127" t="s">
        <v>25227</v>
      </c>
      <c r="B1530" s="128" t="s">
        <v>17152</v>
      </c>
      <c r="C1530" s="127" t="s">
        <v>42</v>
      </c>
      <c r="D1530" s="122">
        <v>150.55000000000001</v>
      </c>
      <c r="E1530" s="129">
        <f t="shared" si="23"/>
        <v>150.62</v>
      </c>
    </row>
    <row r="1531" spans="1:5" ht="81">
      <c r="A1531" s="127" t="s">
        <v>22401</v>
      </c>
      <c r="B1531" s="128" t="s">
        <v>17153</v>
      </c>
      <c r="C1531" s="127" t="s">
        <v>42</v>
      </c>
      <c r="D1531" s="122">
        <v>69.83</v>
      </c>
      <c r="E1531" s="129">
        <f t="shared" si="23"/>
        <v>69.86</v>
      </c>
    </row>
    <row r="1532" spans="1:5" ht="81">
      <c r="A1532" s="127" t="s">
        <v>22402</v>
      </c>
      <c r="B1532" s="128" t="s">
        <v>17154</v>
      </c>
      <c r="C1532" s="127" t="s">
        <v>42</v>
      </c>
      <c r="D1532" s="122">
        <v>50.04</v>
      </c>
      <c r="E1532" s="129">
        <f t="shared" si="23"/>
        <v>50.06</v>
      </c>
    </row>
    <row r="1533" spans="1:5" ht="40.5">
      <c r="A1533" s="127" t="s">
        <v>25228</v>
      </c>
      <c r="B1533" s="128" t="s">
        <v>17155</v>
      </c>
      <c r="C1533" s="127" t="s">
        <v>42</v>
      </c>
      <c r="D1533" s="122">
        <v>261.8</v>
      </c>
      <c r="E1533" s="129">
        <f t="shared" si="23"/>
        <v>261.93</v>
      </c>
    </row>
    <row r="1534" spans="1:5" ht="40.5">
      <c r="A1534" s="127" t="s">
        <v>22403</v>
      </c>
      <c r="B1534" s="128" t="s">
        <v>17156</v>
      </c>
      <c r="C1534" s="127" t="s">
        <v>42</v>
      </c>
      <c r="D1534" s="122">
        <v>131.44</v>
      </c>
      <c r="E1534" s="129">
        <f t="shared" si="23"/>
        <v>131.51</v>
      </c>
    </row>
    <row r="1535" spans="1:5" ht="40.5">
      <c r="A1535" s="127" t="s">
        <v>22404</v>
      </c>
      <c r="B1535" s="128" t="s">
        <v>17157</v>
      </c>
      <c r="C1535" s="127" t="s">
        <v>42</v>
      </c>
      <c r="D1535" s="122">
        <v>85.43</v>
      </c>
      <c r="E1535" s="129">
        <f t="shared" si="23"/>
        <v>85.47</v>
      </c>
    </row>
    <row r="1536" spans="1:5" ht="121.5">
      <c r="A1536" s="127" t="s">
        <v>25229</v>
      </c>
      <c r="B1536" s="128" t="s">
        <v>17158</v>
      </c>
      <c r="C1536" s="127" t="s">
        <v>42</v>
      </c>
      <c r="D1536" s="122">
        <v>103.55</v>
      </c>
      <c r="E1536" s="129">
        <f t="shared" si="23"/>
        <v>103.6</v>
      </c>
    </row>
    <row r="1537" spans="1:5" ht="121.5">
      <c r="A1537" s="127" t="s">
        <v>22405</v>
      </c>
      <c r="B1537" s="128" t="s">
        <v>17159</v>
      </c>
      <c r="C1537" s="127" t="s">
        <v>42</v>
      </c>
      <c r="D1537" s="122">
        <v>58.87</v>
      </c>
      <c r="E1537" s="129">
        <f t="shared" si="23"/>
        <v>58.9</v>
      </c>
    </row>
    <row r="1538" spans="1:5" ht="121.5">
      <c r="A1538" s="127" t="s">
        <v>22406</v>
      </c>
      <c r="B1538" s="128" t="s">
        <v>17160</v>
      </c>
      <c r="C1538" s="127" t="s">
        <v>42</v>
      </c>
      <c r="D1538" s="122">
        <v>39.08</v>
      </c>
      <c r="E1538" s="129">
        <f t="shared" ref="E1538:E1601" si="24">ROUND((D1538/(1+$J$1))*(1+$L$1),2)</f>
        <v>39.1</v>
      </c>
    </row>
    <row r="1539" spans="1:5" ht="54">
      <c r="A1539" s="127" t="s">
        <v>25230</v>
      </c>
      <c r="B1539" s="128" t="s">
        <v>17161</v>
      </c>
      <c r="C1539" s="127" t="s">
        <v>42</v>
      </c>
      <c r="D1539" s="122">
        <v>17.739999999999998</v>
      </c>
      <c r="E1539" s="129">
        <f t="shared" si="24"/>
        <v>17.75</v>
      </c>
    </row>
    <row r="1540" spans="1:5" ht="54">
      <c r="A1540" s="127" t="s">
        <v>25231</v>
      </c>
      <c r="B1540" s="128" t="s">
        <v>17162</v>
      </c>
      <c r="C1540" s="127" t="s">
        <v>42</v>
      </c>
      <c r="D1540" s="122">
        <v>33.299999999999997</v>
      </c>
      <c r="E1540" s="129">
        <f t="shared" si="24"/>
        <v>33.32</v>
      </c>
    </row>
    <row r="1541" spans="1:5" ht="27">
      <c r="A1541" s="127" t="s">
        <v>22407</v>
      </c>
      <c r="B1541" s="128" t="s">
        <v>17163</v>
      </c>
      <c r="C1541" s="127" t="s">
        <v>42</v>
      </c>
      <c r="D1541" s="122">
        <v>32.76</v>
      </c>
      <c r="E1541" s="129">
        <f t="shared" si="24"/>
        <v>32.78</v>
      </c>
    </row>
    <row r="1542" spans="1:5" ht="54">
      <c r="A1542" s="127" t="s">
        <v>25232</v>
      </c>
      <c r="B1542" s="128" t="s">
        <v>17164</v>
      </c>
      <c r="C1542" s="127" t="s">
        <v>42</v>
      </c>
      <c r="D1542" s="122">
        <v>159.57</v>
      </c>
      <c r="E1542" s="129">
        <f t="shared" si="24"/>
        <v>159.65</v>
      </c>
    </row>
    <row r="1543" spans="1:5" ht="54">
      <c r="A1543" s="127" t="s">
        <v>22408</v>
      </c>
      <c r="B1543" s="128" t="s">
        <v>17165</v>
      </c>
      <c r="C1543" s="127" t="s">
        <v>42</v>
      </c>
      <c r="D1543" s="122">
        <v>86.08</v>
      </c>
      <c r="E1543" s="129">
        <f t="shared" si="24"/>
        <v>86.12</v>
      </c>
    </row>
    <row r="1544" spans="1:5" ht="40.5">
      <c r="A1544" s="127" t="s">
        <v>22409</v>
      </c>
      <c r="B1544" s="128" t="s">
        <v>17166</v>
      </c>
      <c r="C1544" s="127" t="s">
        <v>42</v>
      </c>
      <c r="D1544" s="122">
        <v>63.08</v>
      </c>
      <c r="E1544" s="129">
        <f t="shared" si="24"/>
        <v>63.11</v>
      </c>
    </row>
    <row r="1545" spans="1:5" ht="54">
      <c r="A1545" s="127" t="s">
        <v>25233</v>
      </c>
      <c r="B1545" s="128" t="s">
        <v>17167</v>
      </c>
      <c r="C1545" s="127" t="s">
        <v>42</v>
      </c>
      <c r="D1545" s="122">
        <v>232.81</v>
      </c>
      <c r="E1545" s="129">
        <f t="shared" si="24"/>
        <v>232.93</v>
      </c>
    </row>
    <row r="1546" spans="1:5" ht="54">
      <c r="A1546" s="127" t="s">
        <v>22410</v>
      </c>
      <c r="B1546" s="128" t="s">
        <v>17168</v>
      </c>
      <c r="C1546" s="127" t="s">
        <v>42</v>
      </c>
      <c r="D1546" s="122">
        <v>118.54</v>
      </c>
      <c r="E1546" s="129">
        <f t="shared" si="24"/>
        <v>118.6</v>
      </c>
    </row>
    <row r="1547" spans="1:5" ht="54">
      <c r="A1547" s="127" t="s">
        <v>22411</v>
      </c>
      <c r="B1547" s="128" t="s">
        <v>17169</v>
      </c>
      <c r="C1547" s="127" t="s">
        <v>42</v>
      </c>
      <c r="D1547" s="122">
        <v>78.92</v>
      </c>
      <c r="E1547" s="129">
        <f t="shared" si="24"/>
        <v>78.959999999999994</v>
      </c>
    </row>
    <row r="1548" spans="1:5" ht="40.5">
      <c r="A1548" s="127" t="s">
        <v>25234</v>
      </c>
      <c r="B1548" s="128" t="s">
        <v>17170</v>
      </c>
      <c r="C1548" s="127" t="s">
        <v>42</v>
      </c>
      <c r="D1548" s="122">
        <v>78.22</v>
      </c>
      <c r="E1548" s="129">
        <f t="shared" si="24"/>
        <v>78.260000000000005</v>
      </c>
    </row>
    <row r="1549" spans="1:5" ht="40.5">
      <c r="A1549" s="127" t="s">
        <v>22412</v>
      </c>
      <c r="B1549" s="128" t="s">
        <v>17171</v>
      </c>
      <c r="C1549" s="127" t="s">
        <v>42</v>
      </c>
      <c r="D1549" s="122">
        <v>47.08</v>
      </c>
      <c r="E1549" s="129">
        <f t="shared" si="24"/>
        <v>47.1</v>
      </c>
    </row>
    <row r="1550" spans="1:5" ht="40.5">
      <c r="A1550" s="127" t="s">
        <v>22413</v>
      </c>
      <c r="B1550" s="128" t="s">
        <v>17172</v>
      </c>
      <c r="C1550" s="127" t="s">
        <v>42</v>
      </c>
      <c r="D1550" s="122">
        <v>30.8</v>
      </c>
      <c r="E1550" s="129">
        <f t="shared" si="24"/>
        <v>30.82</v>
      </c>
    </row>
    <row r="1551" spans="1:5">
      <c r="A1551" s="172" t="s">
        <v>17173</v>
      </c>
      <c r="B1551" s="169"/>
      <c r="C1551" s="168"/>
      <c r="D1551" s="170"/>
      <c r="E1551" s="171"/>
    </row>
    <row r="1552" spans="1:5">
      <c r="A1552" s="172" t="s">
        <v>17174</v>
      </c>
      <c r="B1552" s="169"/>
      <c r="C1552" s="168"/>
      <c r="D1552" s="170"/>
      <c r="E1552" s="171"/>
    </row>
    <row r="1553" spans="1:5" ht="54">
      <c r="A1553" s="127" t="s">
        <v>25235</v>
      </c>
      <c r="B1553" s="128" t="s">
        <v>17175</v>
      </c>
      <c r="C1553" s="127" t="s">
        <v>42</v>
      </c>
      <c r="D1553" s="122">
        <v>510.82</v>
      </c>
      <c r="E1553" s="129">
        <f t="shared" si="24"/>
        <v>511.07</v>
      </c>
    </row>
    <row r="1554" spans="1:5" ht="81">
      <c r="A1554" s="127" t="s">
        <v>26131</v>
      </c>
      <c r="B1554" s="128" t="s">
        <v>17176</v>
      </c>
      <c r="C1554" s="127" t="s">
        <v>42</v>
      </c>
      <c r="D1554" s="122">
        <v>123.49</v>
      </c>
      <c r="E1554" s="129">
        <f t="shared" si="24"/>
        <v>123.55</v>
      </c>
    </row>
    <row r="1555" spans="1:5" ht="81">
      <c r="A1555" s="127" t="s">
        <v>25236</v>
      </c>
      <c r="B1555" s="128" t="s">
        <v>17177</v>
      </c>
      <c r="C1555" s="127" t="s">
        <v>42</v>
      </c>
      <c r="D1555" s="122">
        <v>66.69</v>
      </c>
      <c r="E1555" s="129">
        <f t="shared" si="24"/>
        <v>66.72</v>
      </c>
    </row>
    <row r="1556" spans="1:5" ht="67.5">
      <c r="A1556" s="127" t="s">
        <v>25237</v>
      </c>
      <c r="B1556" s="128" t="s">
        <v>17178</v>
      </c>
      <c r="C1556" s="127" t="s">
        <v>42</v>
      </c>
      <c r="D1556" s="122">
        <v>38.32</v>
      </c>
      <c r="E1556" s="129">
        <f t="shared" si="24"/>
        <v>38.340000000000003</v>
      </c>
    </row>
    <row r="1557" spans="1:5" ht="81">
      <c r="A1557" s="127" t="s">
        <v>22414</v>
      </c>
      <c r="B1557" s="128" t="s">
        <v>17179</v>
      </c>
      <c r="C1557" s="127" t="s">
        <v>15685</v>
      </c>
      <c r="D1557" s="122">
        <v>22900.06</v>
      </c>
      <c r="E1557" s="129">
        <f t="shared" si="24"/>
        <v>22911.42</v>
      </c>
    </row>
    <row r="1558" spans="1:5" ht="54">
      <c r="A1558" s="127" t="s">
        <v>25238</v>
      </c>
      <c r="B1558" s="128" t="s">
        <v>17180</v>
      </c>
      <c r="C1558" s="127" t="s">
        <v>42</v>
      </c>
      <c r="D1558" s="122">
        <v>89.51</v>
      </c>
      <c r="E1558" s="129">
        <f t="shared" si="24"/>
        <v>89.55</v>
      </c>
    </row>
    <row r="1559" spans="1:5" ht="40.5">
      <c r="A1559" s="127" t="s">
        <v>22415</v>
      </c>
      <c r="B1559" s="128" t="s">
        <v>17181</v>
      </c>
      <c r="C1559" s="127" t="s">
        <v>42</v>
      </c>
      <c r="D1559" s="122">
        <v>52.04</v>
      </c>
      <c r="E1559" s="129">
        <f t="shared" si="24"/>
        <v>52.07</v>
      </c>
    </row>
    <row r="1560" spans="1:5" ht="40.5">
      <c r="A1560" s="127" t="s">
        <v>22416</v>
      </c>
      <c r="B1560" s="128" t="s">
        <v>17182</v>
      </c>
      <c r="C1560" s="127" t="s">
        <v>42</v>
      </c>
      <c r="D1560" s="122">
        <v>33</v>
      </c>
      <c r="E1560" s="129">
        <f t="shared" si="24"/>
        <v>33.020000000000003</v>
      </c>
    </row>
    <row r="1561" spans="1:5" ht="121.5">
      <c r="A1561" s="127" t="s">
        <v>26242</v>
      </c>
      <c r="B1561" s="128" t="s">
        <v>17183</v>
      </c>
      <c r="C1561" s="127" t="s">
        <v>42</v>
      </c>
      <c r="D1561" s="122">
        <v>197.36</v>
      </c>
      <c r="E1561" s="129">
        <f t="shared" si="24"/>
        <v>197.46</v>
      </c>
    </row>
    <row r="1562" spans="1:5" ht="135">
      <c r="A1562" s="127" t="s">
        <v>26132</v>
      </c>
      <c r="B1562" s="128" t="s">
        <v>17184</v>
      </c>
      <c r="C1562" s="127" t="s">
        <v>42</v>
      </c>
      <c r="D1562" s="122">
        <v>55.79</v>
      </c>
      <c r="E1562" s="129">
        <f t="shared" si="24"/>
        <v>55.82</v>
      </c>
    </row>
    <row r="1563" spans="1:5" ht="148.5">
      <c r="A1563" s="127" t="s">
        <v>22417</v>
      </c>
      <c r="B1563" s="128" t="s">
        <v>17185</v>
      </c>
      <c r="C1563" s="127" t="s">
        <v>15685</v>
      </c>
      <c r="D1563" s="122">
        <v>36655.15</v>
      </c>
      <c r="E1563" s="129">
        <f t="shared" si="24"/>
        <v>36673.33</v>
      </c>
    </row>
    <row r="1564" spans="1:5" ht="67.5">
      <c r="A1564" s="127" t="s">
        <v>25239</v>
      </c>
      <c r="B1564" s="128" t="s">
        <v>17186</v>
      </c>
      <c r="C1564" s="127" t="s">
        <v>42</v>
      </c>
      <c r="D1564" s="122">
        <v>3.8</v>
      </c>
      <c r="E1564" s="129">
        <f t="shared" si="24"/>
        <v>3.8</v>
      </c>
    </row>
    <row r="1565" spans="1:5" ht="67.5">
      <c r="A1565" s="127" t="s">
        <v>22418</v>
      </c>
      <c r="B1565" s="128" t="s">
        <v>17187</v>
      </c>
      <c r="C1565" s="127" t="s">
        <v>42</v>
      </c>
      <c r="D1565" s="122">
        <v>2.85</v>
      </c>
      <c r="E1565" s="129">
        <f t="shared" si="24"/>
        <v>2.85</v>
      </c>
    </row>
    <row r="1566" spans="1:5" ht="81">
      <c r="A1566" s="127" t="s">
        <v>25240</v>
      </c>
      <c r="B1566" s="128" t="s">
        <v>17188</v>
      </c>
      <c r="C1566" s="127" t="s">
        <v>42</v>
      </c>
      <c r="D1566" s="122">
        <v>404.85</v>
      </c>
      <c r="E1566" s="129">
        <f t="shared" si="24"/>
        <v>405.05</v>
      </c>
    </row>
    <row r="1567" spans="1:5" ht="81">
      <c r="A1567" s="127" t="s">
        <v>25241</v>
      </c>
      <c r="B1567" s="128" t="s">
        <v>17189</v>
      </c>
      <c r="C1567" s="127" t="s">
        <v>42</v>
      </c>
      <c r="D1567" s="122">
        <v>281.48</v>
      </c>
      <c r="E1567" s="129">
        <f t="shared" si="24"/>
        <v>281.62</v>
      </c>
    </row>
    <row r="1568" spans="1:5" ht="67.5">
      <c r="A1568" s="127" t="s">
        <v>26133</v>
      </c>
      <c r="B1568" s="128" t="s">
        <v>17190</v>
      </c>
      <c r="C1568" s="127" t="s">
        <v>42</v>
      </c>
      <c r="D1568" s="122">
        <v>38.65</v>
      </c>
      <c r="E1568" s="129">
        <f t="shared" si="24"/>
        <v>38.67</v>
      </c>
    </row>
    <row r="1569" spans="1:5" ht="67.5">
      <c r="A1569" s="127" t="s">
        <v>25242</v>
      </c>
      <c r="B1569" s="128" t="s">
        <v>17191</v>
      </c>
      <c r="C1569" s="127" t="s">
        <v>42</v>
      </c>
      <c r="D1569" s="122">
        <v>29.45</v>
      </c>
      <c r="E1569" s="129">
        <f t="shared" si="24"/>
        <v>29.46</v>
      </c>
    </row>
    <row r="1570" spans="1:5" ht="67.5">
      <c r="A1570" s="127" t="s">
        <v>25243</v>
      </c>
      <c r="B1570" s="128" t="s">
        <v>17192</v>
      </c>
      <c r="C1570" s="127" t="s">
        <v>42</v>
      </c>
      <c r="D1570" s="122">
        <v>24.24</v>
      </c>
      <c r="E1570" s="129">
        <f t="shared" si="24"/>
        <v>24.25</v>
      </c>
    </row>
    <row r="1571" spans="1:5" ht="54">
      <c r="A1571" s="127" t="s">
        <v>26134</v>
      </c>
      <c r="B1571" s="128" t="s">
        <v>17193</v>
      </c>
      <c r="C1571" s="127" t="s">
        <v>42</v>
      </c>
      <c r="D1571" s="122">
        <v>44.2</v>
      </c>
      <c r="E1571" s="129">
        <f t="shared" si="24"/>
        <v>44.22</v>
      </c>
    </row>
    <row r="1572" spans="1:5" ht="54">
      <c r="A1572" s="127" t="s">
        <v>25244</v>
      </c>
      <c r="B1572" s="128" t="s">
        <v>17194</v>
      </c>
      <c r="C1572" s="127" t="s">
        <v>42</v>
      </c>
      <c r="D1572" s="122">
        <v>35.4</v>
      </c>
      <c r="E1572" s="129">
        <f t="shared" si="24"/>
        <v>35.42</v>
      </c>
    </row>
    <row r="1573" spans="1:5" ht="54">
      <c r="A1573" s="127" t="s">
        <v>25245</v>
      </c>
      <c r="B1573" s="128" t="s">
        <v>17195</v>
      </c>
      <c r="C1573" s="127" t="s">
        <v>42</v>
      </c>
      <c r="D1573" s="122">
        <v>30.92</v>
      </c>
      <c r="E1573" s="129">
        <f t="shared" si="24"/>
        <v>30.94</v>
      </c>
    </row>
    <row r="1574" spans="1:5" ht="67.5">
      <c r="A1574" s="127" t="s">
        <v>22419</v>
      </c>
      <c r="B1574" s="128" t="s">
        <v>17196</v>
      </c>
      <c r="C1574" s="127" t="s">
        <v>15685</v>
      </c>
      <c r="D1574" s="122">
        <v>8232.49</v>
      </c>
      <c r="E1574" s="129">
        <f t="shared" si="24"/>
        <v>8236.57</v>
      </c>
    </row>
    <row r="1575" spans="1:5" ht="40.5">
      <c r="A1575" s="127" t="s">
        <v>25246</v>
      </c>
      <c r="B1575" s="128" t="s">
        <v>17197</v>
      </c>
      <c r="C1575" s="127" t="s">
        <v>42</v>
      </c>
      <c r="D1575" s="122">
        <v>75.69</v>
      </c>
      <c r="E1575" s="129">
        <f t="shared" si="24"/>
        <v>75.73</v>
      </c>
    </row>
    <row r="1576" spans="1:5" ht="40.5">
      <c r="A1576" s="127" t="s">
        <v>22420</v>
      </c>
      <c r="B1576" s="128" t="s">
        <v>17198</v>
      </c>
      <c r="C1576" s="127" t="s">
        <v>42</v>
      </c>
      <c r="D1576" s="122">
        <v>46.22</v>
      </c>
      <c r="E1576" s="129">
        <f t="shared" si="24"/>
        <v>46.24</v>
      </c>
    </row>
    <row r="1577" spans="1:5" ht="27">
      <c r="A1577" s="127" t="s">
        <v>22421</v>
      </c>
      <c r="B1577" s="128" t="s">
        <v>17199</v>
      </c>
      <c r="C1577" s="127" t="s">
        <v>42</v>
      </c>
      <c r="D1577" s="122">
        <v>31.57</v>
      </c>
      <c r="E1577" s="129">
        <f t="shared" si="24"/>
        <v>31.59</v>
      </c>
    </row>
    <row r="1578" spans="1:5" ht="81">
      <c r="A1578" s="127" t="s">
        <v>22422</v>
      </c>
      <c r="B1578" s="128" t="s">
        <v>17200</v>
      </c>
      <c r="C1578" s="127" t="s">
        <v>42</v>
      </c>
      <c r="D1578" s="122">
        <v>103.28</v>
      </c>
      <c r="E1578" s="129">
        <f t="shared" si="24"/>
        <v>103.33</v>
      </c>
    </row>
    <row r="1579" spans="1:5" ht="81">
      <c r="A1579" s="127" t="s">
        <v>22423</v>
      </c>
      <c r="B1579" s="128" t="s">
        <v>17201</v>
      </c>
      <c r="C1579" s="127" t="s">
        <v>42</v>
      </c>
      <c r="D1579" s="122">
        <v>61.14</v>
      </c>
      <c r="E1579" s="129">
        <f t="shared" si="24"/>
        <v>61.17</v>
      </c>
    </row>
    <row r="1580" spans="1:5" ht="81">
      <c r="A1580" s="127" t="s">
        <v>22424</v>
      </c>
      <c r="B1580" s="128" t="s">
        <v>17202</v>
      </c>
      <c r="C1580" s="127" t="s">
        <v>42</v>
      </c>
      <c r="D1580" s="122">
        <v>50.99</v>
      </c>
      <c r="E1580" s="129">
        <f t="shared" si="24"/>
        <v>51.02</v>
      </c>
    </row>
    <row r="1581" spans="1:5" ht="94.5">
      <c r="A1581" s="127" t="s">
        <v>22425</v>
      </c>
      <c r="B1581" s="128" t="s">
        <v>17203</v>
      </c>
      <c r="C1581" s="127" t="s">
        <v>15685</v>
      </c>
      <c r="D1581" s="122">
        <v>19163.41</v>
      </c>
      <c r="E1581" s="129">
        <f t="shared" si="24"/>
        <v>19172.919999999998</v>
      </c>
    </row>
    <row r="1582" spans="1:5" ht="54">
      <c r="A1582" s="127" t="s">
        <v>25247</v>
      </c>
      <c r="B1582" s="128" t="s">
        <v>17204</v>
      </c>
      <c r="C1582" s="127" t="s">
        <v>42</v>
      </c>
      <c r="D1582" s="122">
        <v>4.92</v>
      </c>
      <c r="E1582" s="129">
        <f t="shared" si="24"/>
        <v>4.92</v>
      </c>
    </row>
    <row r="1583" spans="1:5" ht="54">
      <c r="A1583" s="127" t="s">
        <v>25248</v>
      </c>
      <c r="B1583" s="128" t="s">
        <v>17205</v>
      </c>
      <c r="C1583" s="127" t="s">
        <v>42</v>
      </c>
      <c r="D1583" s="122">
        <v>3.29</v>
      </c>
      <c r="E1583" s="129">
        <f t="shared" si="24"/>
        <v>3.29</v>
      </c>
    </row>
    <row r="1584" spans="1:5" ht="40.5">
      <c r="A1584" s="127" t="s">
        <v>26135</v>
      </c>
      <c r="B1584" s="128" t="s">
        <v>17206</v>
      </c>
      <c r="C1584" s="127" t="s">
        <v>42</v>
      </c>
      <c r="D1584" s="122">
        <v>95.59</v>
      </c>
      <c r="E1584" s="129">
        <f t="shared" si="24"/>
        <v>95.64</v>
      </c>
    </row>
    <row r="1585" spans="1:5" ht="40.5">
      <c r="A1585" s="127" t="s">
        <v>25249</v>
      </c>
      <c r="B1585" s="128" t="s">
        <v>17207</v>
      </c>
      <c r="C1585" s="127" t="s">
        <v>42</v>
      </c>
      <c r="D1585" s="122">
        <v>55.04</v>
      </c>
      <c r="E1585" s="129">
        <f t="shared" si="24"/>
        <v>55.07</v>
      </c>
    </row>
    <row r="1586" spans="1:5" ht="40.5">
      <c r="A1586" s="127" t="s">
        <v>25250</v>
      </c>
      <c r="B1586" s="128" t="s">
        <v>17208</v>
      </c>
      <c r="C1586" s="127" t="s">
        <v>42</v>
      </c>
      <c r="D1586" s="122">
        <v>35.880000000000003</v>
      </c>
      <c r="E1586" s="129">
        <f t="shared" si="24"/>
        <v>35.9</v>
      </c>
    </row>
    <row r="1587" spans="1:5" ht="40.5">
      <c r="A1587" s="127" t="s">
        <v>26136</v>
      </c>
      <c r="B1587" s="128" t="s">
        <v>17209</v>
      </c>
      <c r="C1587" s="127" t="s">
        <v>42</v>
      </c>
      <c r="D1587" s="122">
        <v>55.69</v>
      </c>
      <c r="E1587" s="129">
        <f t="shared" si="24"/>
        <v>55.72</v>
      </c>
    </row>
    <row r="1588" spans="1:5" ht="40.5">
      <c r="A1588" s="127" t="s">
        <v>25251</v>
      </c>
      <c r="B1588" s="128" t="s">
        <v>17210</v>
      </c>
      <c r="C1588" s="127" t="s">
        <v>42</v>
      </c>
      <c r="D1588" s="122">
        <v>38.130000000000003</v>
      </c>
      <c r="E1588" s="129">
        <f t="shared" si="24"/>
        <v>38.15</v>
      </c>
    </row>
    <row r="1589" spans="1:5" ht="40.5">
      <c r="A1589" s="127" t="s">
        <v>25252</v>
      </c>
      <c r="B1589" s="128" t="s">
        <v>17211</v>
      </c>
      <c r="C1589" s="127" t="s">
        <v>42</v>
      </c>
      <c r="D1589" s="122">
        <v>31.12</v>
      </c>
      <c r="E1589" s="129">
        <f t="shared" si="24"/>
        <v>31.14</v>
      </c>
    </row>
    <row r="1590" spans="1:5" ht="40.5">
      <c r="A1590" s="127" t="s">
        <v>25253</v>
      </c>
      <c r="B1590" s="128" t="s">
        <v>17212</v>
      </c>
      <c r="C1590" s="127" t="s">
        <v>42</v>
      </c>
      <c r="D1590" s="122">
        <v>6.14</v>
      </c>
      <c r="E1590" s="129">
        <f t="shared" si="24"/>
        <v>6.14</v>
      </c>
    </row>
    <row r="1591" spans="1:5" ht="27">
      <c r="A1591" s="127" t="s">
        <v>22426</v>
      </c>
      <c r="B1591" s="128" t="s">
        <v>17213</v>
      </c>
      <c r="C1591" s="127" t="s">
        <v>42</v>
      </c>
      <c r="D1591" s="122">
        <v>2.1800000000000002</v>
      </c>
      <c r="E1591" s="129">
        <f t="shared" si="24"/>
        <v>2.1800000000000002</v>
      </c>
    </row>
    <row r="1592" spans="1:5" ht="121.5">
      <c r="A1592" s="127" t="s">
        <v>25254</v>
      </c>
      <c r="B1592" s="128" t="s">
        <v>17214</v>
      </c>
      <c r="C1592" s="127" t="s">
        <v>42</v>
      </c>
      <c r="D1592" s="122">
        <v>232.42</v>
      </c>
      <c r="E1592" s="129">
        <f t="shared" si="24"/>
        <v>232.54</v>
      </c>
    </row>
    <row r="1593" spans="1:5" ht="121.5">
      <c r="A1593" s="127" t="s">
        <v>25255</v>
      </c>
      <c r="B1593" s="128" t="s">
        <v>17215</v>
      </c>
      <c r="C1593" s="127" t="s">
        <v>42</v>
      </c>
      <c r="D1593" s="122">
        <v>179.68</v>
      </c>
      <c r="E1593" s="129">
        <f t="shared" si="24"/>
        <v>179.77</v>
      </c>
    </row>
    <row r="1594" spans="1:5" ht="108">
      <c r="A1594" s="127" t="s">
        <v>26137</v>
      </c>
      <c r="B1594" s="128" t="s">
        <v>17216</v>
      </c>
      <c r="C1594" s="127" t="s">
        <v>42</v>
      </c>
      <c r="D1594" s="122">
        <v>3691.85</v>
      </c>
      <c r="E1594" s="129">
        <f t="shared" si="24"/>
        <v>3693.68</v>
      </c>
    </row>
    <row r="1595" spans="1:5" ht="108">
      <c r="A1595" s="127" t="s">
        <v>25256</v>
      </c>
      <c r="B1595" s="128" t="s">
        <v>17216</v>
      </c>
      <c r="C1595" s="127" t="s">
        <v>42</v>
      </c>
      <c r="D1595" s="122">
        <v>529.9</v>
      </c>
      <c r="E1595" s="129">
        <f t="shared" si="24"/>
        <v>530.16</v>
      </c>
    </row>
    <row r="1596" spans="1:5" ht="40.5">
      <c r="A1596" s="127" t="s">
        <v>25257</v>
      </c>
      <c r="B1596" s="128" t="s">
        <v>17217</v>
      </c>
      <c r="C1596" s="127" t="s">
        <v>42</v>
      </c>
      <c r="D1596" s="122">
        <v>8.5500000000000007</v>
      </c>
      <c r="E1596" s="129">
        <f t="shared" si="24"/>
        <v>8.5500000000000007</v>
      </c>
    </row>
    <row r="1597" spans="1:5" ht="27">
      <c r="A1597" s="127" t="s">
        <v>22427</v>
      </c>
      <c r="B1597" s="128" t="s">
        <v>17218</v>
      </c>
      <c r="C1597" s="127" t="s">
        <v>42</v>
      </c>
      <c r="D1597" s="122">
        <v>3.42</v>
      </c>
      <c r="E1597" s="129">
        <f t="shared" si="24"/>
        <v>3.42</v>
      </c>
    </row>
    <row r="1598" spans="1:5" ht="54">
      <c r="A1598" s="127" t="s">
        <v>25258</v>
      </c>
      <c r="B1598" s="128" t="s">
        <v>17219</v>
      </c>
      <c r="C1598" s="127" t="s">
        <v>42</v>
      </c>
      <c r="D1598" s="122">
        <v>273.06</v>
      </c>
      <c r="E1598" s="129">
        <f t="shared" si="24"/>
        <v>273.2</v>
      </c>
    </row>
    <row r="1599" spans="1:5" ht="54">
      <c r="A1599" s="127" t="s">
        <v>22428</v>
      </c>
      <c r="B1599" s="128" t="s">
        <v>17220</v>
      </c>
      <c r="C1599" s="127" t="s">
        <v>42</v>
      </c>
      <c r="D1599" s="122">
        <v>132.97999999999999</v>
      </c>
      <c r="E1599" s="129">
        <f t="shared" si="24"/>
        <v>133.05000000000001</v>
      </c>
    </row>
    <row r="1600" spans="1:5" ht="54">
      <c r="A1600" s="127" t="s">
        <v>22429</v>
      </c>
      <c r="B1600" s="128" t="s">
        <v>17221</v>
      </c>
      <c r="C1600" s="127" t="s">
        <v>42</v>
      </c>
      <c r="D1600" s="122">
        <v>108.43</v>
      </c>
      <c r="E1600" s="129">
        <f t="shared" si="24"/>
        <v>108.48</v>
      </c>
    </row>
    <row r="1601" spans="1:5" ht="54">
      <c r="A1601" s="127" t="s">
        <v>25259</v>
      </c>
      <c r="B1601" s="128" t="s">
        <v>17222</v>
      </c>
      <c r="C1601" s="127" t="s">
        <v>42</v>
      </c>
      <c r="D1601" s="122">
        <v>207.22</v>
      </c>
      <c r="E1601" s="129">
        <f t="shared" si="24"/>
        <v>207.32</v>
      </c>
    </row>
    <row r="1602" spans="1:5" ht="54">
      <c r="A1602" s="127" t="s">
        <v>22430</v>
      </c>
      <c r="B1602" s="128" t="s">
        <v>17223</v>
      </c>
      <c r="C1602" s="127" t="s">
        <v>42</v>
      </c>
      <c r="D1602" s="122">
        <v>106.64</v>
      </c>
      <c r="E1602" s="129">
        <f t="shared" ref="E1602:E1665" si="25">ROUND((D1602/(1+$J$1))*(1+$L$1),2)</f>
        <v>106.69</v>
      </c>
    </row>
    <row r="1603" spans="1:5" ht="40.5">
      <c r="A1603" s="127" t="s">
        <v>22431</v>
      </c>
      <c r="B1603" s="128" t="s">
        <v>17224</v>
      </c>
      <c r="C1603" s="127" t="s">
        <v>42</v>
      </c>
      <c r="D1603" s="122">
        <v>81.849999999999994</v>
      </c>
      <c r="E1603" s="129">
        <f t="shared" si="25"/>
        <v>81.89</v>
      </c>
    </row>
    <row r="1604" spans="1:5" ht="81">
      <c r="A1604" s="127" t="s">
        <v>22432</v>
      </c>
      <c r="B1604" s="128" t="s">
        <v>17225</v>
      </c>
      <c r="C1604" s="127" t="s">
        <v>15685</v>
      </c>
      <c r="D1604" s="122">
        <v>36520.81</v>
      </c>
      <c r="E1604" s="129">
        <f t="shared" si="25"/>
        <v>36538.92</v>
      </c>
    </row>
    <row r="1605" spans="1:5">
      <c r="A1605" s="127" t="s">
        <v>22433</v>
      </c>
      <c r="B1605" s="128" t="s">
        <v>17226</v>
      </c>
      <c r="C1605" s="127" t="s">
        <v>42</v>
      </c>
      <c r="D1605" s="122">
        <v>1.98</v>
      </c>
      <c r="E1605" s="129">
        <f t="shared" si="25"/>
        <v>1.98</v>
      </c>
    </row>
    <row r="1606" spans="1:5" ht="94.5">
      <c r="A1606" s="127" t="s">
        <v>22434</v>
      </c>
      <c r="B1606" s="128" t="s">
        <v>17227</v>
      </c>
      <c r="C1606" s="127" t="s">
        <v>42</v>
      </c>
      <c r="D1606" s="122">
        <v>236.48</v>
      </c>
      <c r="E1606" s="129">
        <f t="shared" si="25"/>
        <v>236.6</v>
      </c>
    </row>
    <row r="1607" spans="1:5" ht="94.5">
      <c r="A1607" s="127" t="s">
        <v>22435</v>
      </c>
      <c r="B1607" s="128" t="s">
        <v>17228</v>
      </c>
      <c r="C1607" s="127" t="s">
        <v>42</v>
      </c>
      <c r="D1607" s="122">
        <v>77.05</v>
      </c>
      <c r="E1607" s="129">
        <f t="shared" si="25"/>
        <v>77.09</v>
      </c>
    </row>
    <row r="1608" spans="1:5">
      <c r="A1608" s="172" t="s">
        <v>17229</v>
      </c>
      <c r="B1608" s="169"/>
      <c r="C1608" s="168"/>
      <c r="D1608" s="170"/>
      <c r="E1608" s="171"/>
    </row>
    <row r="1609" spans="1:5">
      <c r="A1609" s="172" t="s">
        <v>17230</v>
      </c>
      <c r="B1609" s="169"/>
      <c r="C1609" s="168"/>
      <c r="D1609" s="170"/>
      <c r="E1609" s="171"/>
    </row>
    <row r="1610" spans="1:5" ht="40.5">
      <c r="A1610" s="127" t="s">
        <v>25260</v>
      </c>
      <c r="B1610" s="128" t="s">
        <v>17231</v>
      </c>
      <c r="C1610" s="127" t="s">
        <v>42</v>
      </c>
      <c r="D1610" s="122">
        <v>129.25</v>
      </c>
      <c r="E1610" s="129">
        <f t="shared" si="25"/>
        <v>129.31</v>
      </c>
    </row>
    <row r="1611" spans="1:5" ht="40.5">
      <c r="A1611" s="127" t="s">
        <v>22436</v>
      </c>
      <c r="B1611" s="128" t="s">
        <v>17232</v>
      </c>
      <c r="C1611" s="127" t="s">
        <v>42</v>
      </c>
      <c r="D1611" s="122">
        <v>113.48</v>
      </c>
      <c r="E1611" s="129">
        <f t="shared" si="25"/>
        <v>113.54</v>
      </c>
    </row>
    <row r="1612" spans="1:5" ht="40.5">
      <c r="A1612" s="127" t="s">
        <v>22437</v>
      </c>
      <c r="B1612" s="128" t="s">
        <v>17233</v>
      </c>
      <c r="C1612" s="127" t="s">
        <v>42</v>
      </c>
      <c r="D1612" s="122">
        <v>103</v>
      </c>
      <c r="E1612" s="129">
        <f t="shared" si="25"/>
        <v>103.05</v>
      </c>
    </row>
    <row r="1613" spans="1:5" ht="40.5">
      <c r="A1613" s="127" t="s">
        <v>25261</v>
      </c>
      <c r="B1613" s="128" t="s">
        <v>17234</v>
      </c>
      <c r="C1613" s="127" t="s">
        <v>42</v>
      </c>
      <c r="D1613" s="122">
        <v>137.1</v>
      </c>
      <c r="E1613" s="129">
        <f t="shared" si="25"/>
        <v>137.16999999999999</v>
      </c>
    </row>
    <row r="1614" spans="1:5" ht="40.5">
      <c r="A1614" s="127" t="s">
        <v>22438</v>
      </c>
      <c r="B1614" s="128" t="s">
        <v>17235</v>
      </c>
      <c r="C1614" s="127" t="s">
        <v>42</v>
      </c>
      <c r="D1614" s="122">
        <v>117.49</v>
      </c>
      <c r="E1614" s="129">
        <f t="shared" si="25"/>
        <v>117.55</v>
      </c>
    </row>
    <row r="1615" spans="1:5" ht="40.5">
      <c r="A1615" s="127" t="s">
        <v>22439</v>
      </c>
      <c r="B1615" s="128" t="s">
        <v>17236</v>
      </c>
      <c r="C1615" s="127" t="s">
        <v>42</v>
      </c>
      <c r="D1615" s="122">
        <v>104.45</v>
      </c>
      <c r="E1615" s="129">
        <f t="shared" si="25"/>
        <v>104.5</v>
      </c>
    </row>
    <row r="1616" spans="1:5" ht="40.5">
      <c r="A1616" s="127" t="s">
        <v>25262</v>
      </c>
      <c r="B1616" s="128" t="s">
        <v>17237</v>
      </c>
      <c r="C1616" s="127" t="s">
        <v>42</v>
      </c>
      <c r="D1616" s="122">
        <v>145</v>
      </c>
      <c r="E1616" s="129">
        <f t="shared" si="25"/>
        <v>145.07</v>
      </c>
    </row>
    <row r="1617" spans="1:5" ht="40.5">
      <c r="A1617" s="127" t="s">
        <v>22440</v>
      </c>
      <c r="B1617" s="128" t="s">
        <v>17238</v>
      </c>
      <c r="C1617" s="127" t="s">
        <v>42</v>
      </c>
      <c r="D1617" s="122">
        <v>121.54</v>
      </c>
      <c r="E1617" s="129">
        <f t="shared" si="25"/>
        <v>121.6</v>
      </c>
    </row>
    <row r="1618" spans="1:5" ht="40.5">
      <c r="A1618" s="127" t="s">
        <v>22441</v>
      </c>
      <c r="B1618" s="128" t="s">
        <v>17239</v>
      </c>
      <c r="C1618" s="127" t="s">
        <v>42</v>
      </c>
      <c r="D1618" s="122">
        <v>105.95</v>
      </c>
      <c r="E1618" s="129">
        <f t="shared" si="25"/>
        <v>106</v>
      </c>
    </row>
    <row r="1619" spans="1:5" ht="67.5">
      <c r="A1619" s="127" t="s">
        <v>25263</v>
      </c>
      <c r="B1619" s="128" t="s">
        <v>17240</v>
      </c>
      <c r="C1619" s="127" t="s">
        <v>42</v>
      </c>
      <c r="D1619" s="122">
        <v>174.4</v>
      </c>
      <c r="E1619" s="129">
        <f t="shared" si="25"/>
        <v>174.49</v>
      </c>
    </row>
    <row r="1620" spans="1:5" ht="54">
      <c r="A1620" s="127" t="s">
        <v>25264</v>
      </c>
      <c r="B1620" s="128" t="s">
        <v>17241</v>
      </c>
      <c r="C1620" s="127" t="s">
        <v>42</v>
      </c>
      <c r="D1620" s="122">
        <v>146.91</v>
      </c>
      <c r="E1620" s="129">
        <f t="shared" si="25"/>
        <v>146.97999999999999</v>
      </c>
    </row>
    <row r="1621" spans="1:5" ht="54">
      <c r="A1621" s="127" t="s">
        <v>22442</v>
      </c>
      <c r="B1621" s="128" t="s">
        <v>17242</v>
      </c>
      <c r="C1621" s="127" t="s">
        <v>42</v>
      </c>
      <c r="D1621" s="122">
        <v>128.76</v>
      </c>
      <c r="E1621" s="129">
        <f t="shared" si="25"/>
        <v>128.82</v>
      </c>
    </row>
    <row r="1622" spans="1:5" ht="67.5">
      <c r="A1622" s="127" t="s">
        <v>25265</v>
      </c>
      <c r="B1622" s="128" t="s">
        <v>17243</v>
      </c>
      <c r="C1622" s="127" t="s">
        <v>42</v>
      </c>
      <c r="D1622" s="122">
        <v>198.05</v>
      </c>
      <c r="E1622" s="129">
        <f t="shared" si="25"/>
        <v>198.15</v>
      </c>
    </row>
    <row r="1623" spans="1:5" ht="54">
      <c r="A1623" s="127" t="s">
        <v>22443</v>
      </c>
      <c r="B1623" s="128" t="s">
        <v>17244</v>
      </c>
      <c r="C1623" s="127" t="s">
        <v>42</v>
      </c>
      <c r="D1623" s="122">
        <v>166.58</v>
      </c>
      <c r="E1623" s="129">
        <f t="shared" si="25"/>
        <v>166.66</v>
      </c>
    </row>
    <row r="1624" spans="1:5" ht="54">
      <c r="A1624" s="127" t="s">
        <v>22444</v>
      </c>
      <c r="B1624" s="128" t="s">
        <v>17245</v>
      </c>
      <c r="C1624" s="127" t="s">
        <v>42</v>
      </c>
      <c r="D1624" s="122">
        <v>145.88</v>
      </c>
      <c r="E1624" s="129">
        <f t="shared" si="25"/>
        <v>145.94999999999999</v>
      </c>
    </row>
    <row r="1625" spans="1:5" ht="40.5">
      <c r="A1625" s="127" t="s">
        <v>25266</v>
      </c>
      <c r="B1625" s="128" t="s">
        <v>17246</v>
      </c>
      <c r="C1625" s="127" t="s">
        <v>42</v>
      </c>
      <c r="D1625" s="122">
        <v>20.84</v>
      </c>
      <c r="E1625" s="129">
        <f t="shared" si="25"/>
        <v>20.85</v>
      </c>
    </row>
    <row r="1626" spans="1:5" ht="40.5">
      <c r="A1626" s="127" t="s">
        <v>25267</v>
      </c>
      <c r="B1626" s="128" t="s">
        <v>17247</v>
      </c>
      <c r="C1626" s="127" t="s">
        <v>42</v>
      </c>
      <c r="D1626" s="122">
        <v>15.6</v>
      </c>
      <c r="E1626" s="129">
        <f t="shared" si="25"/>
        <v>15.61</v>
      </c>
    </row>
    <row r="1627" spans="1:5">
      <c r="A1627" s="172" t="s">
        <v>17248</v>
      </c>
      <c r="B1627" s="169"/>
      <c r="C1627" s="168"/>
      <c r="D1627" s="170"/>
      <c r="E1627" s="171"/>
    </row>
    <row r="1628" spans="1:5">
      <c r="A1628" s="172" t="s">
        <v>17249</v>
      </c>
      <c r="B1628" s="169"/>
      <c r="C1628" s="168"/>
      <c r="D1628" s="170"/>
      <c r="E1628" s="171"/>
    </row>
    <row r="1629" spans="1:5" ht="54">
      <c r="A1629" s="127" t="s">
        <v>25268</v>
      </c>
      <c r="B1629" s="128" t="s">
        <v>17250</v>
      </c>
      <c r="C1629" s="127" t="s">
        <v>42</v>
      </c>
      <c r="D1629" s="122">
        <v>2.96</v>
      </c>
      <c r="E1629" s="129">
        <f t="shared" si="25"/>
        <v>2.96</v>
      </c>
    </row>
    <row r="1630" spans="1:5" ht="40.5">
      <c r="A1630" s="127" t="s">
        <v>22445</v>
      </c>
      <c r="B1630" s="128" t="s">
        <v>17251</v>
      </c>
      <c r="C1630" s="127" t="s">
        <v>42</v>
      </c>
      <c r="D1630" s="122">
        <v>0.3</v>
      </c>
      <c r="E1630" s="129">
        <f t="shared" si="25"/>
        <v>0.3</v>
      </c>
    </row>
    <row r="1631" spans="1:5" ht="67.5">
      <c r="A1631" s="127" t="s">
        <v>25269</v>
      </c>
      <c r="B1631" s="128" t="s">
        <v>17252</v>
      </c>
      <c r="C1631" s="127" t="s">
        <v>42</v>
      </c>
      <c r="D1631" s="122">
        <v>6.99</v>
      </c>
      <c r="E1631" s="129">
        <f t="shared" si="25"/>
        <v>6.99</v>
      </c>
    </row>
    <row r="1632" spans="1:5" ht="54">
      <c r="A1632" s="127" t="s">
        <v>22446</v>
      </c>
      <c r="B1632" s="128" t="s">
        <v>17253</v>
      </c>
      <c r="C1632" s="127" t="s">
        <v>42</v>
      </c>
      <c r="D1632" s="122">
        <v>0.62</v>
      </c>
      <c r="E1632" s="129">
        <f t="shared" si="25"/>
        <v>0.62</v>
      </c>
    </row>
    <row r="1633" spans="1:5" ht="27">
      <c r="A1633" s="127" t="s">
        <v>22447</v>
      </c>
      <c r="B1633" s="128" t="s">
        <v>17254</v>
      </c>
      <c r="C1633" s="127" t="s">
        <v>42</v>
      </c>
      <c r="D1633" s="122">
        <v>10.81</v>
      </c>
      <c r="E1633" s="129">
        <f t="shared" si="25"/>
        <v>10.82</v>
      </c>
    </row>
    <row r="1634" spans="1:5" ht="40.5">
      <c r="A1634" s="127" t="s">
        <v>22448</v>
      </c>
      <c r="B1634" s="128" t="s">
        <v>17255</v>
      </c>
      <c r="C1634" s="127" t="s">
        <v>42</v>
      </c>
      <c r="D1634" s="122">
        <v>3.32</v>
      </c>
      <c r="E1634" s="129">
        <f t="shared" si="25"/>
        <v>3.32</v>
      </c>
    </row>
    <row r="1635" spans="1:5">
      <c r="A1635" s="127" t="s">
        <v>25270</v>
      </c>
      <c r="B1635" s="128" t="s">
        <v>17256</v>
      </c>
      <c r="C1635" s="127" t="s">
        <v>42</v>
      </c>
      <c r="D1635" s="122">
        <v>24.51</v>
      </c>
      <c r="E1635" s="129">
        <f t="shared" si="25"/>
        <v>24.52</v>
      </c>
    </row>
    <row r="1636" spans="1:5">
      <c r="A1636" s="127" t="s">
        <v>22449</v>
      </c>
      <c r="B1636" s="128" t="s">
        <v>17257</v>
      </c>
      <c r="C1636" s="127" t="s">
        <v>42</v>
      </c>
      <c r="D1636" s="122">
        <v>7.41</v>
      </c>
      <c r="E1636" s="129">
        <f t="shared" si="25"/>
        <v>7.41</v>
      </c>
    </row>
    <row r="1637" spans="1:5" ht="54">
      <c r="A1637" s="127" t="s">
        <v>25271</v>
      </c>
      <c r="B1637" s="128" t="s">
        <v>17258</v>
      </c>
      <c r="C1637" s="127" t="s">
        <v>42</v>
      </c>
      <c r="D1637" s="122">
        <v>1.57</v>
      </c>
      <c r="E1637" s="129">
        <f t="shared" si="25"/>
        <v>1.57</v>
      </c>
    </row>
    <row r="1638" spans="1:5" ht="40.5">
      <c r="A1638" s="127" t="s">
        <v>22450</v>
      </c>
      <c r="B1638" s="128" t="s">
        <v>17259</v>
      </c>
      <c r="C1638" s="127" t="s">
        <v>42</v>
      </c>
      <c r="D1638" s="122">
        <v>0.36</v>
      </c>
      <c r="E1638" s="129">
        <f t="shared" si="25"/>
        <v>0.36</v>
      </c>
    </row>
    <row r="1639" spans="1:5">
      <c r="A1639" s="172" t="s">
        <v>17260</v>
      </c>
      <c r="B1639" s="169"/>
      <c r="C1639" s="168"/>
      <c r="D1639" s="170"/>
      <c r="E1639" s="171"/>
    </row>
    <row r="1640" spans="1:5">
      <c r="A1640" s="172" t="s">
        <v>17261</v>
      </c>
      <c r="B1640" s="169"/>
      <c r="C1640" s="168"/>
      <c r="D1640" s="170"/>
      <c r="E1640" s="171"/>
    </row>
    <row r="1641" spans="1:5" ht="67.5">
      <c r="A1641" s="127" t="s">
        <v>22451</v>
      </c>
      <c r="B1641" s="128" t="s">
        <v>17262</v>
      </c>
      <c r="C1641" s="127" t="s">
        <v>42</v>
      </c>
      <c r="D1641" s="122">
        <v>438.27</v>
      </c>
      <c r="E1641" s="129">
        <f t="shared" si="25"/>
        <v>438.49</v>
      </c>
    </row>
    <row r="1642" spans="1:5" ht="67.5">
      <c r="A1642" s="127" t="s">
        <v>22452</v>
      </c>
      <c r="B1642" s="128" t="s">
        <v>17263</v>
      </c>
      <c r="C1642" s="127" t="s">
        <v>42</v>
      </c>
      <c r="D1642" s="122">
        <v>278.19</v>
      </c>
      <c r="E1642" s="129">
        <f t="shared" si="25"/>
        <v>278.33</v>
      </c>
    </row>
    <row r="1643" spans="1:5" ht="54">
      <c r="A1643" s="127" t="s">
        <v>22453</v>
      </c>
      <c r="B1643" s="128" t="s">
        <v>17264</v>
      </c>
      <c r="C1643" s="127" t="s">
        <v>42</v>
      </c>
      <c r="D1643" s="122">
        <v>251.41</v>
      </c>
      <c r="E1643" s="129">
        <f t="shared" si="25"/>
        <v>251.53</v>
      </c>
    </row>
    <row r="1644" spans="1:5">
      <c r="A1644" s="172" t="s">
        <v>17265</v>
      </c>
      <c r="B1644" s="169"/>
      <c r="C1644" s="168"/>
      <c r="D1644" s="170"/>
      <c r="E1644" s="171"/>
    </row>
    <row r="1645" spans="1:5" ht="40.5">
      <c r="A1645" s="127" t="s">
        <v>22454</v>
      </c>
      <c r="B1645" s="128" t="s">
        <v>17266</v>
      </c>
      <c r="C1645" s="127" t="s">
        <v>86</v>
      </c>
      <c r="D1645" s="122">
        <v>3635.32</v>
      </c>
      <c r="E1645" s="129">
        <f t="shared" si="25"/>
        <v>3637.12</v>
      </c>
    </row>
    <row r="1646" spans="1:5" ht="40.5">
      <c r="A1646" s="127" t="s">
        <v>22455</v>
      </c>
      <c r="B1646" s="128" t="s">
        <v>17267</v>
      </c>
      <c r="C1646" s="127" t="s">
        <v>86</v>
      </c>
      <c r="D1646" s="122">
        <v>5679.25</v>
      </c>
      <c r="E1646" s="129">
        <f t="shared" si="25"/>
        <v>5682.07</v>
      </c>
    </row>
    <row r="1647" spans="1:5" ht="40.5">
      <c r="A1647" s="127" t="s">
        <v>22456</v>
      </c>
      <c r="B1647" s="128" t="s">
        <v>17268</v>
      </c>
      <c r="C1647" s="127" t="s">
        <v>86</v>
      </c>
      <c r="D1647" s="122">
        <v>5844.08</v>
      </c>
      <c r="E1647" s="129">
        <f t="shared" si="25"/>
        <v>5846.98</v>
      </c>
    </row>
    <row r="1648" spans="1:5" ht="67.5">
      <c r="A1648" s="127" t="s">
        <v>25272</v>
      </c>
      <c r="B1648" s="128" t="s">
        <v>17269</v>
      </c>
      <c r="C1648" s="127" t="s">
        <v>42</v>
      </c>
      <c r="D1648" s="122">
        <v>8.09</v>
      </c>
      <c r="E1648" s="129">
        <f t="shared" si="25"/>
        <v>8.09</v>
      </c>
    </row>
    <row r="1649" spans="1:5" ht="54">
      <c r="A1649" s="127" t="s">
        <v>22457</v>
      </c>
      <c r="B1649" s="128" t="s">
        <v>17270</v>
      </c>
      <c r="C1649" s="127" t="s">
        <v>42</v>
      </c>
      <c r="D1649" s="122">
        <v>2.98</v>
      </c>
      <c r="E1649" s="129">
        <f t="shared" si="25"/>
        <v>2.98</v>
      </c>
    </row>
    <row r="1650" spans="1:5" ht="40.5">
      <c r="A1650" s="127" t="s">
        <v>22458</v>
      </c>
      <c r="B1650" s="128" t="s">
        <v>17271</v>
      </c>
      <c r="C1650" s="127" t="s">
        <v>86</v>
      </c>
      <c r="D1650" s="122">
        <v>16975.5</v>
      </c>
      <c r="E1650" s="129">
        <f t="shared" si="25"/>
        <v>16983.919999999998</v>
      </c>
    </row>
    <row r="1651" spans="1:5" ht="27">
      <c r="A1651" s="127" t="s">
        <v>22459</v>
      </c>
      <c r="B1651" s="128" t="s">
        <v>17272</v>
      </c>
      <c r="C1651" s="127" t="s">
        <v>86</v>
      </c>
      <c r="D1651" s="122">
        <v>17000</v>
      </c>
      <c r="E1651" s="129">
        <f t="shared" si="25"/>
        <v>17008.43</v>
      </c>
    </row>
    <row r="1652" spans="1:5" ht="27">
      <c r="A1652" s="127" t="s">
        <v>22460</v>
      </c>
      <c r="B1652" s="128" t="s">
        <v>17273</v>
      </c>
      <c r="C1652" s="127" t="s">
        <v>86</v>
      </c>
      <c r="D1652" s="122">
        <v>6984.29</v>
      </c>
      <c r="E1652" s="129">
        <f t="shared" si="25"/>
        <v>6987.75</v>
      </c>
    </row>
    <row r="1653" spans="1:5" ht="27">
      <c r="A1653" s="127" t="s">
        <v>22461</v>
      </c>
      <c r="B1653" s="128" t="s">
        <v>17274</v>
      </c>
      <c r="C1653" s="127" t="s">
        <v>86</v>
      </c>
      <c r="D1653" s="122">
        <v>13125</v>
      </c>
      <c r="E1653" s="129">
        <f t="shared" si="25"/>
        <v>13131.51</v>
      </c>
    </row>
    <row r="1654" spans="1:5" ht="27">
      <c r="A1654" s="127" t="s">
        <v>22462</v>
      </c>
      <c r="B1654" s="128" t="s">
        <v>17275</v>
      </c>
      <c r="C1654" s="127" t="s">
        <v>86</v>
      </c>
      <c r="D1654" s="122">
        <v>18799.22</v>
      </c>
      <c r="E1654" s="129">
        <f t="shared" si="25"/>
        <v>18808.54</v>
      </c>
    </row>
    <row r="1655" spans="1:5" ht="27">
      <c r="A1655" s="127" t="s">
        <v>22463</v>
      </c>
      <c r="B1655" s="128" t="s">
        <v>17276</v>
      </c>
      <c r="C1655" s="127" t="s">
        <v>86</v>
      </c>
      <c r="D1655" s="122">
        <v>17615.03</v>
      </c>
      <c r="E1655" s="129">
        <f t="shared" si="25"/>
        <v>17623.77</v>
      </c>
    </row>
    <row r="1656" spans="1:5" ht="27">
      <c r="A1656" s="127" t="s">
        <v>22464</v>
      </c>
      <c r="B1656" s="128" t="s">
        <v>17277</v>
      </c>
      <c r="C1656" s="127" t="s">
        <v>86</v>
      </c>
      <c r="D1656" s="122">
        <v>22000</v>
      </c>
      <c r="E1656" s="129">
        <f t="shared" si="25"/>
        <v>22010.91</v>
      </c>
    </row>
    <row r="1657" spans="1:5" ht="27">
      <c r="A1657" s="127" t="s">
        <v>22465</v>
      </c>
      <c r="B1657" s="128" t="s">
        <v>17278</v>
      </c>
      <c r="C1657" s="127" t="s">
        <v>86</v>
      </c>
      <c r="D1657" s="122">
        <v>7955</v>
      </c>
      <c r="E1657" s="129">
        <f t="shared" si="25"/>
        <v>7958.95</v>
      </c>
    </row>
    <row r="1658" spans="1:5" ht="27">
      <c r="A1658" s="127" t="s">
        <v>22466</v>
      </c>
      <c r="B1658" s="128" t="s">
        <v>17279</v>
      </c>
      <c r="C1658" s="127" t="s">
        <v>86</v>
      </c>
      <c r="D1658" s="122">
        <v>7955</v>
      </c>
      <c r="E1658" s="129">
        <f t="shared" si="25"/>
        <v>7958.95</v>
      </c>
    </row>
    <row r="1659" spans="1:5" ht="27">
      <c r="A1659" s="127" t="s">
        <v>25273</v>
      </c>
      <c r="B1659" s="128" t="s">
        <v>17280</v>
      </c>
      <c r="C1659" s="127" t="s">
        <v>86</v>
      </c>
      <c r="D1659" s="122">
        <v>5208.5600000000004</v>
      </c>
      <c r="E1659" s="129">
        <f t="shared" si="25"/>
        <v>5211.1400000000003</v>
      </c>
    </row>
    <row r="1660" spans="1:5" ht="67.5">
      <c r="A1660" s="127" t="s">
        <v>22467</v>
      </c>
      <c r="B1660" s="128" t="s">
        <v>17281</v>
      </c>
      <c r="C1660" s="127" t="s">
        <v>86</v>
      </c>
      <c r="D1660" s="122">
        <v>10974.63</v>
      </c>
      <c r="E1660" s="129">
        <f t="shared" si="25"/>
        <v>10980.07</v>
      </c>
    </row>
    <row r="1661" spans="1:5" ht="40.5">
      <c r="A1661" s="127" t="s">
        <v>25274</v>
      </c>
      <c r="B1661" s="128" t="s">
        <v>17282</v>
      </c>
      <c r="C1661" s="127" t="s">
        <v>86</v>
      </c>
      <c r="D1661" s="122">
        <v>35214.35</v>
      </c>
      <c r="E1661" s="129">
        <f t="shared" si="25"/>
        <v>35231.82</v>
      </c>
    </row>
    <row r="1662" spans="1:5" ht="27">
      <c r="A1662" s="127" t="s">
        <v>22468</v>
      </c>
      <c r="B1662" s="128" t="s">
        <v>17283</v>
      </c>
      <c r="C1662" s="127" t="s">
        <v>86</v>
      </c>
      <c r="D1662" s="122">
        <v>65462</v>
      </c>
      <c r="E1662" s="129">
        <f t="shared" si="25"/>
        <v>65494.47</v>
      </c>
    </row>
    <row r="1663" spans="1:5" ht="67.5">
      <c r="A1663" s="127" t="s">
        <v>22469</v>
      </c>
      <c r="B1663" s="128" t="s">
        <v>17284</v>
      </c>
      <c r="C1663" s="127" t="s">
        <v>42</v>
      </c>
      <c r="D1663" s="122">
        <v>3.62</v>
      </c>
      <c r="E1663" s="129">
        <f t="shared" si="25"/>
        <v>3.62</v>
      </c>
    </row>
    <row r="1664" spans="1:5" ht="67.5">
      <c r="A1664" s="127" t="s">
        <v>22470</v>
      </c>
      <c r="B1664" s="128" t="s">
        <v>17285</v>
      </c>
      <c r="C1664" s="127" t="s">
        <v>42</v>
      </c>
      <c r="D1664" s="122">
        <v>0.48</v>
      </c>
      <c r="E1664" s="129">
        <f t="shared" si="25"/>
        <v>0.48</v>
      </c>
    </row>
    <row r="1665" spans="1:5" ht="67.5">
      <c r="A1665" s="127" t="s">
        <v>25275</v>
      </c>
      <c r="B1665" s="128" t="s">
        <v>17286</v>
      </c>
      <c r="C1665" s="127" t="s">
        <v>42</v>
      </c>
      <c r="D1665" s="122">
        <v>19.190000000000001</v>
      </c>
      <c r="E1665" s="129">
        <f t="shared" si="25"/>
        <v>19.2</v>
      </c>
    </row>
    <row r="1666" spans="1:5" ht="67.5">
      <c r="A1666" s="127" t="s">
        <v>22471</v>
      </c>
      <c r="B1666" s="128" t="s">
        <v>17287</v>
      </c>
      <c r="C1666" s="127" t="s">
        <v>42</v>
      </c>
      <c r="D1666" s="122">
        <v>10.68</v>
      </c>
      <c r="E1666" s="129">
        <f t="shared" ref="E1666:E1729" si="26">ROUND((D1666/(1+$J$1))*(1+$L$1),2)</f>
        <v>10.69</v>
      </c>
    </row>
    <row r="1667" spans="1:5" ht="40.5">
      <c r="A1667" s="127" t="s">
        <v>22472</v>
      </c>
      <c r="B1667" s="128" t="s">
        <v>17288</v>
      </c>
      <c r="C1667" s="127" t="s">
        <v>86</v>
      </c>
      <c r="D1667" s="122">
        <v>2850</v>
      </c>
      <c r="E1667" s="129">
        <f t="shared" si="26"/>
        <v>2851.41</v>
      </c>
    </row>
    <row r="1668" spans="1:5" ht="40.5">
      <c r="A1668" s="127" t="s">
        <v>25276</v>
      </c>
      <c r="B1668" s="128" t="s">
        <v>17289</v>
      </c>
      <c r="C1668" s="127" t="s">
        <v>86</v>
      </c>
      <c r="D1668" s="122">
        <v>357.5</v>
      </c>
      <c r="E1668" s="129">
        <f t="shared" si="26"/>
        <v>357.68</v>
      </c>
    </row>
    <row r="1669" spans="1:5" ht="40.5">
      <c r="A1669" s="127" t="s">
        <v>25277</v>
      </c>
      <c r="B1669" s="128" t="s">
        <v>17290</v>
      </c>
      <c r="C1669" s="127" t="s">
        <v>86</v>
      </c>
      <c r="D1669" s="122">
        <v>1761.59</v>
      </c>
      <c r="E1669" s="129">
        <f t="shared" si="26"/>
        <v>1762.46</v>
      </c>
    </row>
    <row r="1670" spans="1:5" ht="40.5">
      <c r="A1670" s="127" t="s">
        <v>22473</v>
      </c>
      <c r="B1670" s="128" t="s">
        <v>17291</v>
      </c>
      <c r="C1670" s="127" t="s">
        <v>86</v>
      </c>
      <c r="D1670" s="122">
        <v>736.04</v>
      </c>
      <c r="E1670" s="129">
        <f t="shared" si="26"/>
        <v>736.41</v>
      </c>
    </row>
    <row r="1671" spans="1:5" ht="40.5">
      <c r="A1671" s="127" t="s">
        <v>22474</v>
      </c>
      <c r="B1671" s="128" t="s">
        <v>17292</v>
      </c>
      <c r="C1671" s="127" t="s">
        <v>86</v>
      </c>
      <c r="D1671" s="122">
        <v>460.58</v>
      </c>
      <c r="E1671" s="129">
        <f t="shared" si="26"/>
        <v>460.81</v>
      </c>
    </row>
    <row r="1672" spans="1:5" ht="40.5">
      <c r="A1672" s="127" t="s">
        <v>25278</v>
      </c>
      <c r="B1672" s="128" t="s">
        <v>17293</v>
      </c>
      <c r="C1672" s="127" t="s">
        <v>86</v>
      </c>
      <c r="D1672" s="122">
        <v>2783.55</v>
      </c>
      <c r="E1672" s="129">
        <f t="shared" si="26"/>
        <v>2784.93</v>
      </c>
    </row>
    <row r="1673" spans="1:5" ht="40.5">
      <c r="A1673" s="127" t="s">
        <v>25279</v>
      </c>
      <c r="B1673" s="128" t="s">
        <v>17294</v>
      </c>
      <c r="C1673" s="127" t="s">
        <v>86</v>
      </c>
      <c r="D1673" s="122">
        <v>1667.56</v>
      </c>
      <c r="E1673" s="129">
        <f t="shared" si="26"/>
        <v>1668.39</v>
      </c>
    </row>
    <row r="1674" spans="1:5" ht="40.5">
      <c r="A1674" s="127" t="s">
        <v>25280</v>
      </c>
      <c r="B1674" s="128" t="s">
        <v>17295</v>
      </c>
      <c r="C1674" s="127" t="s">
        <v>86</v>
      </c>
      <c r="D1674" s="122">
        <v>1092.5</v>
      </c>
      <c r="E1674" s="129">
        <f t="shared" si="26"/>
        <v>1093.04</v>
      </c>
    </row>
    <row r="1675" spans="1:5" ht="40.5">
      <c r="A1675" s="127" t="s">
        <v>25281</v>
      </c>
      <c r="B1675" s="128" t="s">
        <v>17296</v>
      </c>
      <c r="C1675" s="127" t="s">
        <v>86</v>
      </c>
      <c r="D1675" s="122">
        <v>2865.97</v>
      </c>
      <c r="E1675" s="129">
        <f t="shared" si="26"/>
        <v>2867.39</v>
      </c>
    </row>
    <row r="1676" spans="1:5" ht="40.5">
      <c r="A1676" s="127" t="s">
        <v>22475</v>
      </c>
      <c r="B1676" s="128" t="s">
        <v>17297</v>
      </c>
      <c r="C1676" s="127" t="s">
        <v>86</v>
      </c>
      <c r="D1676" s="122">
        <v>8500</v>
      </c>
      <c r="E1676" s="129">
        <f t="shared" si="26"/>
        <v>8504.2199999999993</v>
      </c>
    </row>
    <row r="1677" spans="1:5" ht="40.5">
      <c r="A1677" s="127" t="s">
        <v>22476</v>
      </c>
      <c r="B1677" s="128" t="s">
        <v>17298</v>
      </c>
      <c r="C1677" s="127" t="s">
        <v>86</v>
      </c>
      <c r="D1677" s="122">
        <v>1059.02</v>
      </c>
      <c r="E1677" s="129">
        <f t="shared" si="26"/>
        <v>1059.55</v>
      </c>
    </row>
    <row r="1678" spans="1:5" ht="40.5">
      <c r="A1678" s="127" t="s">
        <v>25282</v>
      </c>
      <c r="B1678" s="128" t="s">
        <v>17299</v>
      </c>
      <c r="C1678" s="127" t="s">
        <v>86</v>
      </c>
      <c r="D1678" s="122">
        <v>8431.68</v>
      </c>
      <c r="E1678" s="129">
        <f t="shared" si="26"/>
        <v>8435.86</v>
      </c>
    </row>
    <row r="1679" spans="1:5" ht="40.5">
      <c r="A1679" s="127" t="s">
        <v>22477</v>
      </c>
      <c r="B1679" s="128" t="s">
        <v>17300</v>
      </c>
      <c r="C1679" s="127" t="s">
        <v>86</v>
      </c>
      <c r="D1679" s="122">
        <v>11000</v>
      </c>
      <c r="E1679" s="129">
        <f t="shared" si="26"/>
        <v>11005.46</v>
      </c>
    </row>
    <row r="1680" spans="1:5" ht="40.5">
      <c r="A1680" s="127" t="s">
        <v>25283</v>
      </c>
      <c r="B1680" s="128" t="s">
        <v>17301</v>
      </c>
      <c r="C1680" s="127" t="s">
        <v>86</v>
      </c>
      <c r="D1680" s="122">
        <v>3945.41</v>
      </c>
      <c r="E1680" s="129">
        <f t="shared" si="26"/>
        <v>3947.37</v>
      </c>
    </row>
    <row r="1681" spans="1:5" ht="40.5">
      <c r="A1681" s="127" t="s">
        <v>25284</v>
      </c>
      <c r="B1681" s="128" t="s">
        <v>17302</v>
      </c>
      <c r="C1681" s="127" t="s">
        <v>86</v>
      </c>
      <c r="D1681" s="122">
        <v>5854.33</v>
      </c>
      <c r="E1681" s="129">
        <f t="shared" si="26"/>
        <v>5857.23</v>
      </c>
    </row>
    <row r="1682" spans="1:5" ht="27">
      <c r="A1682" s="127" t="s">
        <v>22478</v>
      </c>
      <c r="B1682" s="128" t="s">
        <v>17303</v>
      </c>
      <c r="C1682" s="127" t="s">
        <v>86</v>
      </c>
      <c r="D1682" s="122">
        <v>32731</v>
      </c>
      <c r="E1682" s="129">
        <f t="shared" si="26"/>
        <v>32747.23</v>
      </c>
    </row>
    <row r="1683" spans="1:5">
      <c r="A1683" s="172" t="s">
        <v>17304</v>
      </c>
      <c r="B1683" s="169"/>
      <c r="C1683" s="168"/>
      <c r="D1683" s="170"/>
      <c r="E1683" s="171"/>
    </row>
    <row r="1684" spans="1:5" ht="40.5">
      <c r="A1684" s="127" t="s">
        <v>22479</v>
      </c>
      <c r="B1684" s="128" t="s">
        <v>17305</v>
      </c>
      <c r="C1684" s="127" t="s">
        <v>86</v>
      </c>
      <c r="D1684" s="122">
        <v>827.15</v>
      </c>
      <c r="E1684" s="129">
        <f t="shared" si="26"/>
        <v>827.56</v>
      </c>
    </row>
    <row r="1685" spans="1:5" ht="40.5">
      <c r="A1685" s="127" t="s">
        <v>25285</v>
      </c>
      <c r="B1685" s="128" t="s">
        <v>17306</v>
      </c>
      <c r="C1685" s="127" t="s">
        <v>86</v>
      </c>
      <c r="D1685" s="122">
        <v>1688.14</v>
      </c>
      <c r="E1685" s="129">
        <f t="shared" si="26"/>
        <v>1688.98</v>
      </c>
    </row>
    <row r="1686" spans="1:5" ht="40.5">
      <c r="A1686" s="127" t="s">
        <v>22480</v>
      </c>
      <c r="B1686" s="128" t="s">
        <v>17307</v>
      </c>
      <c r="C1686" s="127" t="s">
        <v>86</v>
      </c>
      <c r="D1686" s="122">
        <v>2118.0300000000002</v>
      </c>
      <c r="E1686" s="129">
        <f t="shared" si="26"/>
        <v>2119.08</v>
      </c>
    </row>
    <row r="1687" spans="1:5" ht="27">
      <c r="A1687" s="127" t="s">
        <v>25286</v>
      </c>
      <c r="B1687" s="128" t="s">
        <v>17308</v>
      </c>
      <c r="C1687" s="127" t="s">
        <v>86</v>
      </c>
      <c r="D1687" s="122">
        <v>1170.3800000000001</v>
      </c>
      <c r="E1687" s="129">
        <f t="shared" si="26"/>
        <v>1170.96</v>
      </c>
    </row>
    <row r="1688" spans="1:5" ht="27">
      <c r="A1688" s="127" t="s">
        <v>22481</v>
      </c>
      <c r="B1688" s="128" t="s">
        <v>17309</v>
      </c>
      <c r="C1688" s="127" t="s">
        <v>86</v>
      </c>
      <c r="D1688" s="122">
        <v>1486.65</v>
      </c>
      <c r="E1688" s="129">
        <f t="shared" si="26"/>
        <v>1487.39</v>
      </c>
    </row>
    <row r="1689" spans="1:5" ht="27">
      <c r="A1689" s="127" t="s">
        <v>22482</v>
      </c>
      <c r="B1689" s="128" t="s">
        <v>17310</v>
      </c>
      <c r="C1689" s="127" t="s">
        <v>86</v>
      </c>
      <c r="D1689" s="122">
        <v>3612.15</v>
      </c>
      <c r="E1689" s="129">
        <f t="shared" si="26"/>
        <v>3613.94</v>
      </c>
    </row>
    <row r="1690" spans="1:5" ht="27">
      <c r="A1690" s="127" t="s">
        <v>22483</v>
      </c>
      <c r="B1690" s="128" t="s">
        <v>17311</v>
      </c>
      <c r="C1690" s="127" t="s">
        <v>86</v>
      </c>
      <c r="D1690" s="122">
        <v>5245.53</v>
      </c>
      <c r="E1690" s="129">
        <f t="shared" si="26"/>
        <v>5248.13</v>
      </c>
    </row>
    <row r="1691" spans="1:5" ht="40.5">
      <c r="A1691" s="127" t="s">
        <v>22484</v>
      </c>
      <c r="B1691" s="128" t="s">
        <v>17312</v>
      </c>
      <c r="C1691" s="127" t="s">
        <v>86</v>
      </c>
      <c r="D1691" s="122">
        <v>5108</v>
      </c>
      <c r="E1691" s="129">
        <f t="shared" si="26"/>
        <v>5110.53</v>
      </c>
    </row>
    <row r="1692" spans="1:5" ht="40.5">
      <c r="A1692" s="127" t="s">
        <v>22485</v>
      </c>
      <c r="B1692" s="128" t="s">
        <v>17313</v>
      </c>
      <c r="C1692" s="127" t="s">
        <v>86</v>
      </c>
      <c r="D1692" s="122">
        <v>10240.209999999999</v>
      </c>
      <c r="E1692" s="129">
        <f t="shared" si="26"/>
        <v>10245.290000000001</v>
      </c>
    </row>
    <row r="1693" spans="1:5" ht="27">
      <c r="A1693" s="127" t="s">
        <v>22486</v>
      </c>
      <c r="B1693" s="128" t="s">
        <v>17314</v>
      </c>
      <c r="C1693" s="127" t="s">
        <v>86</v>
      </c>
      <c r="D1693" s="122">
        <v>2094.23</v>
      </c>
      <c r="E1693" s="129">
        <f t="shared" si="26"/>
        <v>2095.27</v>
      </c>
    </row>
    <row r="1694" spans="1:5" ht="40.5">
      <c r="A1694" s="127" t="s">
        <v>25287</v>
      </c>
      <c r="B1694" s="128" t="s">
        <v>17315</v>
      </c>
      <c r="C1694" s="127" t="s">
        <v>86</v>
      </c>
      <c r="D1694" s="122">
        <v>261.14</v>
      </c>
      <c r="E1694" s="129">
        <f t="shared" si="26"/>
        <v>261.27</v>
      </c>
    </row>
    <row r="1695" spans="1:5" ht="40.5">
      <c r="A1695" s="127" t="s">
        <v>25288</v>
      </c>
      <c r="B1695" s="128" t="s">
        <v>17316</v>
      </c>
      <c r="C1695" s="127" t="s">
        <v>86</v>
      </c>
      <c r="D1695" s="122">
        <v>687.25</v>
      </c>
      <c r="E1695" s="129">
        <f t="shared" si="26"/>
        <v>687.59</v>
      </c>
    </row>
    <row r="1696" spans="1:5" ht="40.5">
      <c r="A1696" s="127" t="s">
        <v>25289</v>
      </c>
      <c r="B1696" s="128" t="s">
        <v>17317</v>
      </c>
      <c r="C1696" s="127" t="s">
        <v>86</v>
      </c>
      <c r="D1696" s="122">
        <v>1750</v>
      </c>
      <c r="E1696" s="129">
        <f t="shared" si="26"/>
        <v>1750.87</v>
      </c>
    </row>
    <row r="1697" spans="1:5" ht="40.5">
      <c r="A1697" s="127" t="s">
        <v>25290</v>
      </c>
      <c r="B1697" s="128" t="s">
        <v>17318</v>
      </c>
      <c r="C1697" s="127" t="s">
        <v>86</v>
      </c>
      <c r="D1697" s="122">
        <v>2548.21</v>
      </c>
      <c r="E1697" s="129">
        <f t="shared" si="26"/>
        <v>2549.4699999999998</v>
      </c>
    </row>
    <row r="1698" spans="1:5" ht="40.5">
      <c r="A1698" s="127" t="s">
        <v>25291</v>
      </c>
      <c r="B1698" s="128" t="s">
        <v>17319</v>
      </c>
      <c r="C1698" s="127" t="s">
        <v>86</v>
      </c>
      <c r="D1698" s="122">
        <v>2492.33</v>
      </c>
      <c r="E1698" s="129">
        <f t="shared" si="26"/>
        <v>2493.5700000000002</v>
      </c>
    </row>
    <row r="1699" spans="1:5" ht="54">
      <c r="A1699" s="127" t="s">
        <v>25292</v>
      </c>
      <c r="B1699" s="128" t="s">
        <v>17320</v>
      </c>
      <c r="C1699" s="127" t="s">
        <v>86</v>
      </c>
      <c r="D1699" s="122">
        <v>5050.01</v>
      </c>
      <c r="E1699" s="129">
        <f t="shared" si="26"/>
        <v>5052.51</v>
      </c>
    </row>
    <row r="1700" spans="1:5">
      <c r="A1700" s="172" t="s">
        <v>17321</v>
      </c>
      <c r="B1700" s="169"/>
      <c r="C1700" s="168"/>
      <c r="D1700" s="170"/>
      <c r="E1700" s="171"/>
    </row>
    <row r="1701" spans="1:5">
      <c r="A1701" s="172" t="s">
        <v>17322</v>
      </c>
      <c r="B1701" s="169"/>
      <c r="C1701" s="168"/>
      <c r="D1701" s="170"/>
      <c r="E1701" s="171"/>
    </row>
    <row r="1702" spans="1:5" ht="67.5">
      <c r="A1702" s="127" t="s">
        <v>26138</v>
      </c>
      <c r="B1702" s="128" t="s">
        <v>17323</v>
      </c>
      <c r="C1702" s="127" t="s">
        <v>42</v>
      </c>
      <c r="D1702" s="122">
        <v>225.46</v>
      </c>
      <c r="E1702" s="129">
        <f t="shared" si="26"/>
        <v>225.57</v>
      </c>
    </row>
    <row r="1703" spans="1:5" ht="81">
      <c r="A1703" s="127" t="s">
        <v>26139</v>
      </c>
      <c r="B1703" s="128" t="s">
        <v>17324</v>
      </c>
      <c r="C1703" s="127" t="s">
        <v>42</v>
      </c>
      <c r="D1703" s="122">
        <v>284.45</v>
      </c>
      <c r="E1703" s="129">
        <f t="shared" si="26"/>
        <v>284.58999999999997</v>
      </c>
    </row>
    <row r="1704" spans="1:5" ht="94.5">
      <c r="A1704" s="127" t="s">
        <v>26140</v>
      </c>
      <c r="B1704" s="128" t="s">
        <v>17325</v>
      </c>
      <c r="C1704" s="127" t="s">
        <v>42</v>
      </c>
      <c r="D1704" s="122">
        <v>186.6</v>
      </c>
      <c r="E1704" s="129">
        <f t="shared" si="26"/>
        <v>186.69</v>
      </c>
    </row>
    <row r="1705" spans="1:5" ht="54">
      <c r="A1705" s="127" t="s">
        <v>25293</v>
      </c>
      <c r="B1705" s="128" t="s">
        <v>17326</v>
      </c>
      <c r="C1705" s="127" t="s">
        <v>42</v>
      </c>
      <c r="D1705" s="122">
        <v>20.27</v>
      </c>
      <c r="E1705" s="129">
        <f t="shared" si="26"/>
        <v>20.28</v>
      </c>
    </row>
    <row r="1706" spans="1:5" ht="54">
      <c r="A1706" s="127" t="s">
        <v>22487</v>
      </c>
      <c r="B1706" s="128" t="s">
        <v>17327</v>
      </c>
      <c r="C1706" s="127" t="s">
        <v>42</v>
      </c>
      <c r="D1706" s="122">
        <v>9.9700000000000006</v>
      </c>
      <c r="E1706" s="129">
        <f t="shared" si="26"/>
        <v>9.9700000000000006</v>
      </c>
    </row>
    <row r="1707" spans="1:5" ht="40.5">
      <c r="A1707" s="127" t="s">
        <v>22488</v>
      </c>
      <c r="B1707" s="128" t="s">
        <v>17328</v>
      </c>
      <c r="C1707" s="127" t="s">
        <v>42</v>
      </c>
      <c r="D1707" s="122">
        <v>6.96</v>
      </c>
      <c r="E1707" s="129">
        <f t="shared" si="26"/>
        <v>6.96</v>
      </c>
    </row>
    <row r="1708" spans="1:5" ht="27">
      <c r="A1708" s="127" t="s">
        <v>22489</v>
      </c>
      <c r="B1708" s="128" t="s">
        <v>17329</v>
      </c>
      <c r="C1708" s="127" t="s">
        <v>42</v>
      </c>
      <c r="D1708" s="122">
        <v>250</v>
      </c>
      <c r="E1708" s="129">
        <f t="shared" si="26"/>
        <v>250.12</v>
      </c>
    </row>
    <row r="1709" spans="1:5" ht="27">
      <c r="A1709" s="127" t="s">
        <v>22490</v>
      </c>
      <c r="B1709" s="128" t="s">
        <v>17330</v>
      </c>
      <c r="C1709" s="127" t="s">
        <v>42</v>
      </c>
      <c r="D1709" s="122">
        <v>250</v>
      </c>
      <c r="E1709" s="129">
        <f t="shared" si="26"/>
        <v>250.12</v>
      </c>
    </row>
    <row r="1710" spans="1:5">
      <c r="A1710" s="172" t="s">
        <v>17331</v>
      </c>
      <c r="B1710" s="169"/>
      <c r="C1710" s="168"/>
      <c r="D1710" s="170"/>
      <c r="E1710" s="171"/>
    </row>
    <row r="1711" spans="1:5">
      <c r="A1711" s="172" t="s">
        <v>17332</v>
      </c>
      <c r="B1711" s="169"/>
      <c r="C1711" s="168"/>
      <c r="D1711" s="170"/>
      <c r="E1711" s="171"/>
    </row>
    <row r="1712" spans="1:5" ht="27">
      <c r="A1712" s="127" t="s">
        <v>22491</v>
      </c>
      <c r="B1712" s="128" t="s">
        <v>17333</v>
      </c>
      <c r="C1712" s="127" t="s">
        <v>42</v>
      </c>
      <c r="D1712" s="122">
        <v>12.27</v>
      </c>
      <c r="E1712" s="129">
        <f t="shared" si="26"/>
        <v>12.28</v>
      </c>
    </row>
    <row r="1713" spans="1:5" ht="27">
      <c r="A1713" s="127" t="s">
        <v>22492</v>
      </c>
      <c r="B1713" s="128" t="s">
        <v>17334</v>
      </c>
      <c r="C1713" s="127" t="s">
        <v>42</v>
      </c>
      <c r="D1713" s="122">
        <v>16.02</v>
      </c>
      <c r="E1713" s="129">
        <f t="shared" si="26"/>
        <v>16.03</v>
      </c>
    </row>
    <row r="1714" spans="1:5" ht="27">
      <c r="A1714" s="127" t="s">
        <v>22493</v>
      </c>
      <c r="B1714" s="128" t="s">
        <v>17335</v>
      </c>
      <c r="C1714" s="127" t="s">
        <v>42</v>
      </c>
      <c r="D1714" s="122">
        <v>19.059999999999999</v>
      </c>
      <c r="E1714" s="129">
        <f t="shared" si="26"/>
        <v>19.07</v>
      </c>
    </row>
    <row r="1715" spans="1:5" ht="27">
      <c r="A1715" s="127" t="s">
        <v>22494</v>
      </c>
      <c r="B1715" s="128" t="s">
        <v>17336</v>
      </c>
      <c r="C1715" s="127" t="s">
        <v>17337</v>
      </c>
      <c r="D1715" s="122">
        <v>0.1</v>
      </c>
      <c r="E1715" s="129">
        <f t="shared" si="26"/>
        <v>0.1</v>
      </c>
    </row>
    <row r="1716" spans="1:5" ht="54">
      <c r="A1716" s="127" t="s">
        <v>26141</v>
      </c>
      <c r="B1716" s="128" t="s">
        <v>17338</v>
      </c>
      <c r="C1716" s="127" t="s">
        <v>42</v>
      </c>
      <c r="D1716" s="122">
        <v>61.66</v>
      </c>
      <c r="E1716" s="129">
        <f t="shared" si="26"/>
        <v>61.69</v>
      </c>
    </row>
    <row r="1717" spans="1:5" ht="40.5">
      <c r="A1717" s="127" t="s">
        <v>22495</v>
      </c>
      <c r="B1717" s="128" t="s">
        <v>17339</v>
      </c>
      <c r="C1717" s="127" t="s">
        <v>42</v>
      </c>
      <c r="D1717" s="122">
        <v>26.01</v>
      </c>
      <c r="E1717" s="129">
        <f t="shared" si="26"/>
        <v>26.02</v>
      </c>
    </row>
    <row r="1718" spans="1:5" ht="40.5">
      <c r="A1718" s="127" t="s">
        <v>22496</v>
      </c>
      <c r="B1718" s="128" t="s">
        <v>17340</v>
      </c>
      <c r="C1718" s="127" t="s">
        <v>42</v>
      </c>
      <c r="D1718" s="122">
        <v>6.72</v>
      </c>
      <c r="E1718" s="129">
        <f t="shared" si="26"/>
        <v>6.72</v>
      </c>
    </row>
    <row r="1719" spans="1:5" ht="54">
      <c r="A1719" s="127" t="s">
        <v>26142</v>
      </c>
      <c r="B1719" s="128" t="s">
        <v>17341</v>
      </c>
      <c r="C1719" s="127" t="s">
        <v>42</v>
      </c>
      <c r="D1719" s="122">
        <v>63.14</v>
      </c>
      <c r="E1719" s="129">
        <f t="shared" si="26"/>
        <v>63.17</v>
      </c>
    </row>
    <row r="1720" spans="1:5" ht="40.5">
      <c r="A1720" s="127" t="s">
        <v>22497</v>
      </c>
      <c r="B1720" s="128" t="s">
        <v>17342</v>
      </c>
      <c r="C1720" s="127" t="s">
        <v>42</v>
      </c>
      <c r="D1720" s="122">
        <v>26.75</v>
      </c>
      <c r="E1720" s="129">
        <f t="shared" si="26"/>
        <v>26.76</v>
      </c>
    </row>
    <row r="1721" spans="1:5" ht="40.5">
      <c r="A1721" s="127" t="s">
        <v>22498</v>
      </c>
      <c r="B1721" s="128" t="s">
        <v>17343</v>
      </c>
      <c r="C1721" s="127" t="s">
        <v>42</v>
      </c>
      <c r="D1721" s="122">
        <v>7.46</v>
      </c>
      <c r="E1721" s="129">
        <f t="shared" si="26"/>
        <v>7.46</v>
      </c>
    </row>
    <row r="1722" spans="1:5" ht="54">
      <c r="A1722" s="127" t="s">
        <v>22499</v>
      </c>
      <c r="B1722" s="128" t="s">
        <v>17344</v>
      </c>
      <c r="C1722" s="127" t="s">
        <v>42</v>
      </c>
      <c r="D1722" s="122">
        <v>108.08</v>
      </c>
      <c r="E1722" s="129">
        <f t="shared" si="26"/>
        <v>108.13</v>
      </c>
    </row>
    <row r="1723" spans="1:5" ht="54">
      <c r="A1723" s="127" t="s">
        <v>22500</v>
      </c>
      <c r="B1723" s="128" t="s">
        <v>17345</v>
      </c>
      <c r="C1723" s="127" t="s">
        <v>42</v>
      </c>
      <c r="D1723" s="122">
        <v>28.94</v>
      </c>
      <c r="E1723" s="129">
        <f t="shared" si="26"/>
        <v>28.95</v>
      </c>
    </row>
    <row r="1724" spans="1:5" ht="54">
      <c r="A1724" s="127" t="s">
        <v>22501</v>
      </c>
      <c r="B1724" s="128" t="s">
        <v>17346</v>
      </c>
      <c r="C1724" s="127" t="s">
        <v>42</v>
      </c>
      <c r="D1724" s="122">
        <v>21.02</v>
      </c>
      <c r="E1724" s="129">
        <f t="shared" si="26"/>
        <v>21.03</v>
      </c>
    </row>
    <row r="1725" spans="1:5" ht="40.5">
      <c r="A1725" s="127" t="s">
        <v>22502</v>
      </c>
      <c r="B1725" s="128" t="s">
        <v>17347</v>
      </c>
      <c r="C1725" s="127" t="s">
        <v>42</v>
      </c>
      <c r="D1725" s="122">
        <v>143.6</v>
      </c>
      <c r="E1725" s="129">
        <f t="shared" si="26"/>
        <v>143.66999999999999</v>
      </c>
    </row>
    <row r="1726" spans="1:5" ht="40.5">
      <c r="A1726" s="127" t="s">
        <v>22503</v>
      </c>
      <c r="B1726" s="128" t="s">
        <v>17348</v>
      </c>
      <c r="C1726" s="127" t="s">
        <v>42</v>
      </c>
      <c r="D1726" s="122">
        <v>30.22</v>
      </c>
      <c r="E1726" s="129">
        <f t="shared" si="26"/>
        <v>30.23</v>
      </c>
    </row>
    <row r="1727" spans="1:5" ht="40.5">
      <c r="A1727" s="127" t="s">
        <v>25294</v>
      </c>
      <c r="B1727" s="128" t="s">
        <v>17349</v>
      </c>
      <c r="C1727" s="127" t="s">
        <v>42</v>
      </c>
      <c r="D1727" s="122">
        <v>18.39</v>
      </c>
      <c r="E1727" s="129">
        <f t="shared" si="26"/>
        <v>18.399999999999999</v>
      </c>
    </row>
    <row r="1728" spans="1:5" ht="40.5">
      <c r="A1728" s="127" t="s">
        <v>25295</v>
      </c>
      <c r="B1728" s="128" t="s">
        <v>17350</v>
      </c>
      <c r="C1728" s="127" t="s">
        <v>42</v>
      </c>
      <c r="D1728" s="122">
        <v>1.69</v>
      </c>
      <c r="E1728" s="129">
        <f t="shared" si="26"/>
        <v>1.69</v>
      </c>
    </row>
    <row r="1729" spans="1:5" ht="40.5">
      <c r="A1729" s="127" t="s">
        <v>22504</v>
      </c>
      <c r="B1729" s="128" t="s">
        <v>17351</v>
      </c>
      <c r="C1729" s="127" t="s">
        <v>42</v>
      </c>
      <c r="D1729" s="122">
        <v>1.1299999999999999</v>
      </c>
      <c r="E1729" s="129">
        <f t="shared" si="26"/>
        <v>1.1299999999999999</v>
      </c>
    </row>
    <row r="1730" spans="1:5">
      <c r="A1730" s="172" t="s">
        <v>17352</v>
      </c>
      <c r="B1730" s="169"/>
      <c r="C1730" s="168"/>
      <c r="D1730" s="170"/>
      <c r="E1730" s="171"/>
    </row>
    <row r="1731" spans="1:5" ht="54">
      <c r="A1731" s="127" t="s">
        <v>25296</v>
      </c>
      <c r="B1731" s="128" t="s">
        <v>17353</v>
      </c>
      <c r="C1731" s="127" t="s">
        <v>42</v>
      </c>
      <c r="D1731" s="122">
        <v>6.87</v>
      </c>
      <c r="E1731" s="129">
        <f t="shared" ref="E1731:E1793" si="27">ROUND((D1731/(1+$J$1))*(1+$L$1),2)</f>
        <v>6.87</v>
      </c>
    </row>
    <row r="1732" spans="1:5" ht="40.5">
      <c r="A1732" s="127" t="s">
        <v>22505</v>
      </c>
      <c r="B1732" s="128" t="s">
        <v>17354</v>
      </c>
      <c r="C1732" s="127" t="s">
        <v>42</v>
      </c>
      <c r="D1732" s="122">
        <v>0.31</v>
      </c>
      <c r="E1732" s="129">
        <f t="shared" si="27"/>
        <v>0.31</v>
      </c>
    </row>
    <row r="1733" spans="1:5" ht="54">
      <c r="A1733" s="127" t="s">
        <v>25297</v>
      </c>
      <c r="B1733" s="128" t="s">
        <v>17355</v>
      </c>
      <c r="C1733" s="127" t="s">
        <v>42</v>
      </c>
      <c r="D1733" s="122">
        <v>59.64</v>
      </c>
      <c r="E1733" s="129">
        <f t="shared" si="27"/>
        <v>59.67</v>
      </c>
    </row>
    <row r="1734" spans="1:5" ht="40.5">
      <c r="A1734" s="127" t="s">
        <v>22506</v>
      </c>
      <c r="B1734" s="128" t="s">
        <v>17356</v>
      </c>
      <c r="C1734" s="127" t="s">
        <v>42</v>
      </c>
      <c r="D1734" s="122">
        <v>24.79</v>
      </c>
      <c r="E1734" s="129">
        <f t="shared" si="27"/>
        <v>24.8</v>
      </c>
    </row>
    <row r="1735" spans="1:5" ht="40.5">
      <c r="A1735" s="127" t="s">
        <v>22507</v>
      </c>
      <c r="B1735" s="128" t="s">
        <v>17357</v>
      </c>
      <c r="C1735" s="127" t="s">
        <v>42</v>
      </c>
      <c r="D1735" s="122">
        <v>3.5</v>
      </c>
      <c r="E1735" s="129">
        <f t="shared" si="27"/>
        <v>3.5</v>
      </c>
    </row>
    <row r="1736" spans="1:5" ht="40.5">
      <c r="A1736" s="127" t="s">
        <v>25298</v>
      </c>
      <c r="B1736" s="128" t="s">
        <v>17358</v>
      </c>
      <c r="C1736" s="127" t="s">
        <v>42</v>
      </c>
      <c r="D1736" s="122">
        <v>121.42</v>
      </c>
      <c r="E1736" s="129">
        <f t="shared" si="27"/>
        <v>121.48</v>
      </c>
    </row>
    <row r="1737" spans="1:5" ht="40.5">
      <c r="A1737" s="127" t="s">
        <v>22508</v>
      </c>
      <c r="B1737" s="128" t="s">
        <v>17359</v>
      </c>
      <c r="C1737" s="127" t="s">
        <v>42</v>
      </c>
      <c r="D1737" s="122">
        <v>4.75</v>
      </c>
      <c r="E1737" s="129">
        <f t="shared" si="27"/>
        <v>4.75</v>
      </c>
    </row>
    <row r="1738" spans="1:5">
      <c r="A1738" s="172" t="s">
        <v>17360</v>
      </c>
      <c r="B1738" s="169"/>
      <c r="C1738" s="168"/>
      <c r="D1738" s="170"/>
      <c r="E1738" s="171"/>
    </row>
    <row r="1739" spans="1:5">
      <c r="A1739" s="127" t="s">
        <v>22509</v>
      </c>
      <c r="B1739" s="128" t="s">
        <v>17361</v>
      </c>
      <c r="C1739" s="127" t="s">
        <v>42</v>
      </c>
      <c r="D1739" s="122">
        <v>17.05</v>
      </c>
      <c r="E1739" s="129">
        <f t="shared" si="27"/>
        <v>17.059999999999999</v>
      </c>
    </row>
    <row r="1740" spans="1:5">
      <c r="A1740" s="172" t="s">
        <v>17362</v>
      </c>
      <c r="B1740" s="169"/>
      <c r="C1740" s="168"/>
      <c r="D1740" s="170"/>
      <c r="E1740" s="171"/>
    </row>
    <row r="1741" spans="1:5">
      <c r="A1741" s="172" t="s">
        <v>17363</v>
      </c>
      <c r="B1741" s="169"/>
      <c r="C1741" s="168"/>
      <c r="D1741" s="170"/>
      <c r="E1741" s="171"/>
    </row>
    <row r="1742" spans="1:5">
      <c r="A1742" s="127" t="s">
        <v>22510</v>
      </c>
      <c r="B1742" s="128" t="s">
        <v>17364</v>
      </c>
      <c r="C1742" s="127" t="s">
        <v>42</v>
      </c>
      <c r="D1742" s="122">
        <v>148.16</v>
      </c>
      <c r="E1742" s="129">
        <f t="shared" si="27"/>
        <v>148.22999999999999</v>
      </c>
    </row>
    <row r="1743" spans="1:5" ht="27">
      <c r="A1743" s="127" t="s">
        <v>22511</v>
      </c>
      <c r="B1743" s="128" t="s">
        <v>17365</v>
      </c>
      <c r="C1743" s="127" t="s">
        <v>42</v>
      </c>
      <c r="D1743" s="122">
        <v>276.77999999999997</v>
      </c>
      <c r="E1743" s="129">
        <f t="shared" si="27"/>
        <v>276.92</v>
      </c>
    </row>
    <row r="1744" spans="1:5" ht="27">
      <c r="A1744" s="127" t="s">
        <v>22512</v>
      </c>
      <c r="B1744" s="128" t="s">
        <v>17366</v>
      </c>
      <c r="C1744" s="127" t="s">
        <v>42</v>
      </c>
      <c r="D1744" s="122">
        <v>167.87</v>
      </c>
      <c r="E1744" s="129">
        <f t="shared" si="27"/>
        <v>167.95</v>
      </c>
    </row>
    <row r="1745" spans="1:5">
      <c r="A1745" s="172" t="s">
        <v>17367</v>
      </c>
      <c r="B1745" s="169"/>
      <c r="C1745" s="168"/>
      <c r="D1745" s="170"/>
      <c r="E1745" s="171"/>
    </row>
    <row r="1746" spans="1:5">
      <c r="A1746" s="172" t="s">
        <v>17368</v>
      </c>
      <c r="B1746" s="169"/>
      <c r="C1746" s="168"/>
      <c r="D1746" s="170"/>
      <c r="E1746" s="171"/>
    </row>
    <row r="1747" spans="1:5" ht="40.5">
      <c r="A1747" s="127" t="s">
        <v>22513</v>
      </c>
      <c r="B1747" s="128" t="s">
        <v>17369</v>
      </c>
      <c r="C1747" s="127" t="s">
        <v>42</v>
      </c>
      <c r="D1747" s="122">
        <v>0.1</v>
      </c>
      <c r="E1747" s="129">
        <f t="shared" si="27"/>
        <v>0.1</v>
      </c>
    </row>
    <row r="1748" spans="1:5">
      <c r="A1748" s="172" t="s">
        <v>17370</v>
      </c>
      <c r="B1748" s="169"/>
      <c r="C1748" s="168"/>
      <c r="D1748" s="170"/>
      <c r="E1748" s="171"/>
    </row>
    <row r="1749" spans="1:5" ht="54">
      <c r="A1749" s="127" t="s">
        <v>25299</v>
      </c>
      <c r="B1749" s="128" t="s">
        <v>17371</v>
      </c>
      <c r="C1749" s="127" t="s">
        <v>42</v>
      </c>
      <c r="D1749" s="122">
        <v>3.28</v>
      </c>
      <c r="E1749" s="129">
        <f t="shared" si="27"/>
        <v>3.28</v>
      </c>
    </row>
    <row r="1750" spans="1:5" ht="54">
      <c r="A1750" s="127" t="s">
        <v>22514</v>
      </c>
      <c r="B1750" s="128" t="s">
        <v>17372</v>
      </c>
      <c r="C1750" s="127" t="s">
        <v>42</v>
      </c>
      <c r="D1750" s="122">
        <v>1.21</v>
      </c>
      <c r="E1750" s="129">
        <f t="shared" si="27"/>
        <v>1.21</v>
      </c>
    </row>
    <row r="1751" spans="1:5" ht="54">
      <c r="A1751" s="127" t="s">
        <v>22515</v>
      </c>
      <c r="B1751" s="128" t="s">
        <v>17373</v>
      </c>
      <c r="C1751" s="127" t="s">
        <v>42</v>
      </c>
      <c r="D1751" s="122">
        <v>0.2</v>
      </c>
      <c r="E1751" s="129">
        <f t="shared" si="27"/>
        <v>0.2</v>
      </c>
    </row>
    <row r="1752" spans="1:5" ht="40.5">
      <c r="A1752" s="127" t="s">
        <v>25300</v>
      </c>
      <c r="B1752" s="128" t="s">
        <v>17374</v>
      </c>
      <c r="C1752" s="127" t="s">
        <v>42</v>
      </c>
      <c r="D1752" s="122">
        <v>3.2</v>
      </c>
      <c r="E1752" s="129">
        <f t="shared" si="27"/>
        <v>3.2</v>
      </c>
    </row>
    <row r="1753" spans="1:5" ht="40.5">
      <c r="A1753" s="127" t="s">
        <v>22516</v>
      </c>
      <c r="B1753" s="128" t="s">
        <v>17375</v>
      </c>
      <c r="C1753" s="127" t="s">
        <v>42</v>
      </c>
      <c r="D1753" s="122">
        <v>0.96</v>
      </c>
      <c r="E1753" s="129">
        <f t="shared" si="27"/>
        <v>0.96</v>
      </c>
    </row>
    <row r="1754" spans="1:5">
      <c r="A1754" s="172" t="s">
        <v>17376</v>
      </c>
      <c r="B1754" s="169"/>
      <c r="C1754" s="168"/>
      <c r="D1754" s="170"/>
      <c r="E1754" s="171"/>
    </row>
    <row r="1755" spans="1:5" ht="27">
      <c r="A1755" s="127" t="s">
        <v>22517</v>
      </c>
      <c r="B1755" s="128" t="s">
        <v>17377</v>
      </c>
      <c r="C1755" s="127" t="s">
        <v>44</v>
      </c>
      <c r="D1755" s="122">
        <v>14.64</v>
      </c>
      <c r="E1755" s="129">
        <f t="shared" si="27"/>
        <v>14.65</v>
      </c>
    </row>
    <row r="1756" spans="1:5" ht="54">
      <c r="A1756" s="127" t="s">
        <v>22518</v>
      </c>
      <c r="B1756" s="128" t="s">
        <v>17378</v>
      </c>
      <c r="C1756" s="127" t="s">
        <v>42</v>
      </c>
      <c r="D1756" s="122">
        <v>137.34</v>
      </c>
      <c r="E1756" s="129">
        <f t="shared" si="27"/>
        <v>137.41</v>
      </c>
    </row>
    <row r="1757" spans="1:5" ht="27">
      <c r="A1757" s="127" t="s">
        <v>25301</v>
      </c>
      <c r="B1757" s="128" t="s">
        <v>17379</v>
      </c>
      <c r="C1757" s="127" t="s">
        <v>42</v>
      </c>
      <c r="D1757" s="122">
        <v>1.93</v>
      </c>
      <c r="E1757" s="129">
        <f t="shared" si="27"/>
        <v>1.93</v>
      </c>
    </row>
    <row r="1758" spans="1:5" ht="40.5">
      <c r="A1758" s="127" t="s">
        <v>22519</v>
      </c>
      <c r="B1758" s="128" t="s">
        <v>17380</v>
      </c>
      <c r="C1758" s="127" t="s">
        <v>42</v>
      </c>
      <c r="D1758" s="122">
        <v>0.7</v>
      </c>
      <c r="E1758" s="129">
        <f t="shared" si="27"/>
        <v>0.7</v>
      </c>
    </row>
    <row r="1759" spans="1:5" ht="27">
      <c r="A1759" s="127" t="s">
        <v>22520</v>
      </c>
      <c r="B1759" s="128" t="s">
        <v>17381</v>
      </c>
      <c r="C1759" s="127" t="s">
        <v>42</v>
      </c>
      <c r="D1759" s="122">
        <v>9.66</v>
      </c>
      <c r="E1759" s="129">
        <f t="shared" si="27"/>
        <v>9.66</v>
      </c>
    </row>
    <row r="1760" spans="1:5" ht="27">
      <c r="A1760" s="127" t="s">
        <v>22521</v>
      </c>
      <c r="B1760" s="128" t="s">
        <v>17382</v>
      </c>
      <c r="C1760" s="127" t="s">
        <v>42</v>
      </c>
      <c r="D1760" s="122">
        <v>20</v>
      </c>
      <c r="E1760" s="129">
        <f t="shared" si="27"/>
        <v>20.010000000000002</v>
      </c>
    </row>
    <row r="1761" spans="1:5" ht="27">
      <c r="A1761" s="127" t="s">
        <v>22522</v>
      </c>
      <c r="B1761" s="128" t="s">
        <v>17383</v>
      </c>
      <c r="C1761" s="127" t="s">
        <v>42</v>
      </c>
      <c r="D1761" s="122">
        <v>0.45</v>
      </c>
      <c r="E1761" s="129">
        <f t="shared" si="27"/>
        <v>0.45</v>
      </c>
    </row>
    <row r="1762" spans="1:5">
      <c r="A1762" s="172" t="s">
        <v>17384</v>
      </c>
      <c r="B1762" s="169"/>
      <c r="C1762" s="168"/>
      <c r="D1762" s="170"/>
      <c r="E1762" s="171"/>
    </row>
    <row r="1763" spans="1:5">
      <c r="A1763" s="172" t="s">
        <v>15846</v>
      </c>
      <c r="B1763" s="169"/>
      <c r="C1763" s="168"/>
      <c r="D1763" s="170"/>
      <c r="E1763" s="171"/>
    </row>
    <row r="1764" spans="1:5">
      <c r="A1764" s="172" t="s">
        <v>17385</v>
      </c>
      <c r="B1764" s="169"/>
      <c r="C1764" s="168"/>
      <c r="D1764" s="170"/>
      <c r="E1764" s="171"/>
    </row>
    <row r="1765" spans="1:5">
      <c r="A1765" s="172" t="s">
        <v>17386</v>
      </c>
      <c r="B1765" s="169"/>
      <c r="C1765" s="168"/>
      <c r="D1765" s="170"/>
      <c r="E1765" s="171"/>
    </row>
    <row r="1766" spans="1:5" ht="27">
      <c r="A1766" s="127" t="s">
        <v>22523</v>
      </c>
      <c r="B1766" s="128" t="s">
        <v>17387</v>
      </c>
      <c r="C1766" s="127" t="s">
        <v>112</v>
      </c>
      <c r="D1766" s="122">
        <v>370</v>
      </c>
      <c r="E1766" s="129">
        <f t="shared" si="27"/>
        <v>370.18</v>
      </c>
    </row>
    <row r="1767" spans="1:5" ht="27">
      <c r="A1767" s="127" t="s">
        <v>25302</v>
      </c>
      <c r="B1767" s="128" t="s">
        <v>17388</v>
      </c>
      <c r="C1767" s="127" t="s">
        <v>86</v>
      </c>
      <c r="D1767" s="122">
        <v>103.13</v>
      </c>
      <c r="E1767" s="129">
        <f t="shared" si="27"/>
        <v>103.18</v>
      </c>
    </row>
    <row r="1768" spans="1:5" ht="54">
      <c r="A1768" s="127" t="s">
        <v>22524</v>
      </c>
      <c r="B1768" s="128" t="s">
        <v>17389</v>
      </c>
      <c r="C1768" s="127" t="s">
        <v>112</v>
      </c>
      <c r="D1768" s="122">
        <v>500</v>
      </c>
      <c r="E1768" s="129">
        <f t="shared" si="27"/>
        <v>500.25</v>
      </c>
    </row>
    <row r="1769" spans="1:5" ht="40.5">
      <c r="A1769" s="127" t="s">
        <v>22525</v>
      </c>
      <c r="B1769" s="128" t="s">
        <v>17390</v>
      </c>
      <c r="C1769" s="127" t="s">
        <v>112</v>
      </c>
      <c r="D1769" s="122">
        <v>1033.25</v>
      </c>
      <c r="E1769" s="129">
        <f t="shared" si="27"/>
        <v>1033.76</v>
      </c>
    </row>
    <row r="1770" spans="1:5" ht="40.5">
      <c r="A1770" s="127" t="s">
        <v>22526</v>
      </c>
      <c r="B1770" s="128" t="s">
        <v>17391</v>
      </c>
      <c r="C1770" s="127" t="s">
        <v>86</v>
      </c>
      <c r="D1770" s="122">
        <v>19876.580000000002</v>
      </c>
      <c r="E1770" s="129">
        <f t="shared" si="27"/>
        <v>19886.439999999999</v>
      </c>
    </row>
    <row r="1771" spans="1:5" ht="54">
      <c r="A1771" s="127" t="s">
        <v>22527</v>
      </c>
      <c r="B1771" s="128" t="s">
        <v>17392</v>
      </c>
      <c r="C1771" s="127" t="s">
        <v>86</v>
      </c>
      <c r="D1771" s="122">
        <v>8013.64</v>
      </c>
      <c r="E1771" s="129">
        <f t="shared" si="27"/>
        <v>8017.61</v>
      </c>
    </row>
    <row r="1772" spans="1:5" ht="40.5">
      <c r="A1772" s="127" t="s">
        <v>22528</v>
      </c>
      <c r="B1772" s="128" t="s">
        <v>17393</v>
      </c>
      <c r="C1772" s="127" t="s">
        <v>112</v>
      </c>
      <c r="D1772" s="122">
        <v>954.1</v>
      </c>
      <c r="E1772" s="129">
        <f t="shared" si="27"/>
        <v>954.57</v>
      </c>
    </row>
    <row r="1773" spans="1:5">
      <c r="A1773" s="172" t="s">
        <v>17394</v>
      </c>
      <c r="B1773" s="169"/>
      <c r="C1773" s="168"/>
      <c r="D1773" s="170"/>
      <c r="E1773" s="171"/>
    </row>
    <row r="1774" spans="1:5" ht="40.5">
      <c r="A1774" s="127" t="s">
        <v>22529</v>
      </c>
      <c r="B1774" s="128" t="s">
        <v>17395</v>
      </c>
      <c r="C1774" s="127" t="s">
        <v>86</v>
      </c>
      <c r="D1774" s="122">
        <v>718.14</v>
      </c>
      <c r="E1774" s="129">
        <f t="shared" si="27"/>
        <v>718.5</v>
      </c>
    </row>
    <row r="1775" spans="1:5">
      <c r="A1775" s="172" t="s">
        <v>17396</v>
      </c>
      <c r="B1775" s="169"/>
      <c r="C1775" s="168"/>
      <c r="D1775" s="170"/>
      <c r="E1775" s="171"/>
    </row>
    <row r="1776" spans="1:5" ht="27">
      <c r="A1776" s="127" t="s">
        <v>22530</v>
      </c>
      <c r="B1776" s="128" t="s">
        <v>17397</v>
      </c>
      <c r="C1776" s="127" t="s">
        <v>112</v>
      </c>
      <c r="D1776" s="122">
        <v>897.18</v>
      </c>
      <c r="E1776" s="129">
        <f t="shared" si="27"/>
        <v>897.63</v>
      </c>
    </row>
    <row r="1777" spans="1:5" ht="40.5">
      <c r="A1777" s="127" t="s">
        <v>22531</v>
      </c>
      <c r="B1777" s="128" t="s">
        <v>17398</v>
      </c>
      <c r="C1777" s="127" t="s">
        <v>112</v>
      </c>
      <c r="D1777" s="122">
        <v>648.28</v>
      </c>
      <c r="E1777" s="129">
        <f t="shared" si="27"/>
        <v>648.6</v>
      </c>
    </row>
    <row r="1778" spans="1:5" ht="81">
      <c r="A1778" s="127" t="s">
        <v>26143</v>
      </c>
      <c r="B1778" s="128" t="s">
        <v>17399</v>
      </c>
      <c r="C1778" s="127" t="s">
        <v>112</v>
      </c>
      <c r="D1778" s="122">
        <v>548.04999999999995</v>
      </c>
      <c r="E1778" s="129">
        <f t="shared" si="27"/>
        <v>548.32000000000005</v>
      </c>
    </row>
    <row r="1779" spans="1:5" ht="54">
      <c r="A1779" s="127" t="s">
        <v>22532</v>
      </c>
      <c r="B1779" s="128" t="s">
        <v>17400</v>
      </c>
      <c r="C1779" s="127" t="s">
        <v>112</v>
      </c>
      <c r="D1779" s="122">
        <v>648.28</v>
      </c>
      <c r="E1779" s="129">
        <f t="shared" si="27"/>
        <v>648.6</v>
      </c>
    </row>
    <row r="1780" spans="1:5" ht="108">
      <c r="A1780" s="127" t="s">
        <v>25303</v>
      </c>
      <c r="B1780" s="128" t="s">
        <v>17401</v>
      </c>
      <c r="C1780" s="127" t="s">
        <v>86</v>
      </c>
      <c r="D1780" s="122">
        <v>5915.96</v>
      </c>
      <c r="E1780" s="129">
        <f t="shared" si="27"/>
        <v>5918.89</v>
      </c>
    </row>
    <row r="1781" spans="1:5" ht="40.5">
      <c r="A1781" s="127" t="s">
        <v>22533</v>
      </c>
      <c r="B1781" s="128" t="s">
        <v>17402</v>
      </c>
      <c r="C1781" s="127" t="s">
        <v>86</v>
      </c>
      <c r="D1781" s="122">
        <v>2015.86</v>
      </c>
      <c r="E1781" s="129">
        <f t="shared" si="27"/>
        <v>2016.86</v>
      </c>
    </row>
    <row r="1782" spans="1:5" ht="54">
      <c r="A1782" s="127" t="s">
        <v>22534</v>
      </c>
      <c r="B1782" s="128" t="s">
        <v>17403</v>
      </c>
      <c r="C1782" s="127" t="s">
        <v>86</v>
      </c>
      <c r="D1782" s="122">
        <v>1788.12</v>
      </c>
      <c r="E1782" s="129">
        <f t="shared" si="27"/>
        <v>1789.01</v>
      </c>
    </row>
    <row r="1783" spans="1:5" ht="54">
      <c r="A1783" s="127" t="s">
        <v>22535</v>
      </c>
      <c r="B1783" s="128" t="s">
        <v>17404</v>
      </c>
      <c r="C1783" s="127" t="s">
        <v>86</v>
      </c>
      <c r="D1783" s="122">
        <v>3067.32</v>
      </c>
      <c r="E1783" s="129">
        <f t="shared" si="27"/>
        <v>3068.84</v>
      </c>
    </row>
    <row r="1784" spans="1:5" ht="40.5">
      <c r="A1784" s="127" t="s">
        <v>22536</v>
      </c>
      <c r="B1784" s="128" t="s">
        <v>17405</v>
      </c>
      <c r="C1784" s="127" t="s">
        <v>86</v>
      </c>
      <c r="D1784" s="122">
        <v>2101.65</v>
      </c>
      <c r="E1784" s="129">
        <f t="shared" si="27"/>
        <v>2102.69</v>
      </c>
    </row>
    <row r="1785" spans="1:5" ht="40.5">
      <c r="A1785" s="127" t="s">
        <v>25304</v>
      </c>
      <c r="B1785" s="128" t="s">
        <v>17406</v>
      </c>
      <c r="C1785" s="127" t="s">
        <v>86</v>
      </c>
      <c r="D1785" s="122">
        <v>3737.87</v>
      </c>
      <c r="E1785" s="129">
        <f t="shared" si="27"/>
        <v>3739.72</v>
      </c>
    </row>
    <row r="1786" spans="1:5" ht="67.5">
      <c r="A1786" s="127" t="s">
        <v>25305</v>
      </c>
      <c r="B1786" s="128" t="s">
        <v>17407</v>
      </c>
      <c r="C1786" s="127" t="s">
        <v>112</v>
      </c>
      <c r="D1786" s="122">
        <v>607.32000000000005</v>
      </c>
      <c r="E1786" s="129">
        <f t="shared" si="27"/>
        <v>607.62</v>
      </c>
    </row>
    <row r="1787" spans="1:5" ht="94.5">
      <c r="A1787" s="127" t="s">
        <v>22537</v>
      </c>
      <c r="B1787" s="128" t="s">
        <v>17408</v>
      </c>
      <c r="C1787" s="127" t="s">
        <v>86</v>
      </c>
      <c r="D1787" s="122">
        <v>6735.72</v>
      </c>
      <c r="E1787" s="129">
        <f t="shared" si="27"/>
        <v>6739.06</v>
      </c>
    </row>
    <row r="1788" spans="1:5" ht="94.5">
      <c r="A1788" s="127" t="s">
        <v>26144</v>
      </c>
      <c r="B1788" s="128" t="s">
        <v>17409</v>
      </c>
      <c r="C1788" s="127" t="s">
        <v>86</v>
      </c>
      <c r="D1788" s="122">
        <v>5320.62</v>
      </c>
      <c r="E1788" s="129">
        <f t="shared" si="27"/>
        <v>5323.26</v>
      </c>
    </row>
    <row r="1789" spans="1:5" ht="27">
      <c r="A1789" s="127" t="s">
        <v>22538</v>
      </c>
      <c r="B1789" s="128" t="s">
        <v>17410</v>
      </c>
      <c r="C1789" s="127" t="s">
        <v>112</v>
      </c>
      <c r="D1789" s="122">
        <v>715</v>
      </c>
      <c r="E1789" s="129">
        <f t="shared" si="27"/>
        <v>715.35</v>
      </c>
    </row>
    <row r="1790" spans="1:5">
      <c r="A1790" s="172" t="s">
        <v>17411</v>
      </c>
      <c r="B1790" s="169"/>
      <c r="C1790" s="168"/>
      <c r="D1790" s="170"/>
      <c r="E1790" s="171"/>
    </row>
    <row r="1791" spans="1:5" ht="27">
      <c r="A1791" s="127" t="s">
        <v>22539</v>
      </c>
      <c r="B1791" s="128" t="s">
        <v>17412</v>
      </c>
      <c r="C1791" s="127" t="s">
        <v>112</v>
      </c>
      <c r="D1791" s="122">
        <v>406</v>
      </c>
      <c r="E1791" s="129">
        <f t="shared" si="27"/>
        <v>406.2</v>
      </c>
    </row>
    <row r="1792" spans="1:5" ht="27">
      <c r="A1792" s="127" t="s">
        <v>22540</v>
      </c>
      <c r="B1792" s="128" t="s">
        <v>17413</v>
      </c>
      <c r="C1792" s="127" t="s">
        <v>86</v>
      </c>
      <c r="D1792" s="122">
        <v>451.27</v>
      </c>
      <c r="E1792" s="129">
        <f t="shared" si="27"/>
        <v>451.49</v>
      </c>
    </row>
    <row r="1793" spans="1:5" ht="27">
      <c r="A1793" s="127" t="s">
        <v>22541</v>
      </c>
      <c r="B1793" s="128" t="s">
        <v>17414</v>
      </c>
      <c r="C1793" s="127" t="s">
        <v>86</v>
      </c>
      <c r="D1793" s="122">
        <v>998.87</v>
      </c>
      <c r="E1793" s="129">
        <f t="shared" si="27"/>
        <v>999.37</v>
      </c>
    </row>
    <row r="1794" spans="1:5" ht="27">
      <c r="A1794" s="127" t="s">
        <v>22542</v>
      </c>
      <c r="B1794" s="128" t="s">
        <v>17415</v>
      </c>
      <c r="C1794" s="127" t="s">
        <v>86</v>
      </c>
      <c r="D1794" s="122">
        <v>1331.95</v>
      </c>
      <c r="E1794" s="129">
        <f t="shared" ref="E1794:E1857" si="28">ROUND((D1794/(1+$J$1))*(1+$L$1),2)</f>
        <v>1332.61</v>
      </c>
    </row>
    <row r="1795" spans="1:5" ht="81">
      <c r="A1795" s="127" t="s">
        <v>22543</v>
      </c>
      <c r="B1795" s="128" t="s">
        <v>17416</v>
      </c>
      <c r="C1795" s="127" t="s">
        <v>112</v>
      </c>
      <c r="D1795" s="122">
        <v>561.04999999999995</v>
      </c>
      <c r="E1795" s="129">
        <f t="shared" si="28"/>
        <v>561.33000000000004</v>
      </c>
    </row>
    <row r="1796" spans="1:5">
      <c r="A1796" s="172" t="s">
        <v>17417</v>
      </c>
      <c r="B1796" s="169"/>
      <c r="C1796" s="168"/>
      <c r="D1796" s="170"/>
      <c r="E1796" s="171"/>
    </row>
    <row r="1797" spans="1:5" ht="27">
      <c r="A1797" s="127" t="s">
        <v>25306</v>
      </c>
      <c r="B1797" s="128" t="s">
        <v>17418</v>
      </c>
      <c r="C1797" s="127" t="s">
        <v>17419</v>
      </c>
      <c r="D1797" s="122">
        <v>1190.2</v>
      </c>
      <c r="E1797" s="129">
        <f t="shared" si="28"/>
        <v>1190.79</v>
      </c>
    </row>
    <row r="1798" spans="1:5" ht="40.5">
      <c r="A1798" s="127" t="s">
        <v>25307</v>
      </c>
      <c r="B1798" s="128" t="s">
        <v>17420</v>
      </c>
      <c r="C1798" s="127" t="s">
        <v>112</v>
      </c>
      <c r="D1798" s="122">
        <v>623.89</v>
      </c>
      <c r="E1798" s="129">
        <f t="shared" si="28"/>
        <v>624.20000000000005</v>
      </c>
    </row>
    <row r="1799" spans="1:5" ht="27">
      <c r="A1799" s="127" t="s">
        <v>22544</v>
      </c>
      <c r="B1799" s="128" t="s">
        <v>17421</v>
      </c>
      <c r="C1799" s="127" t="s">
        <v>112</v>
      </c>
      <c r="D1799" s="122">
        <v>261</v>
      </c>
      <c r="E1799" s="129">
        <f t="shared" si="28"/>
        <v>261.13</v>
      </c>
    </row>
    <row r="1800" spans="1:5" ht="40.5">
      <c r="A1800" s="127" t="s">
        <v>25308</v>
      </c>
      <c r="B1800" s="128" t="s">
        <v>17422</v>
      </c>
      <c r="C1800" s="127" t="s">
        <v>112</v>
      </c>
      <c r="D1800" s="122">
        <v>677.84</v>
      </c>
      <c r="E1800" s="129">
        <f t="shared" si="28"/>
        <v>678.18</v>
      </c>
    </row>
    <row r="1801" spans="1:5" ht="40.5">
      <c r="A1801" s="127" t="s">
        <v>25309</v>
      </c>
      <c r="B1801" s="128" t="s">
        <v>17423</v>
      </c>
      <c r="C1801" s="127" t="s">
        <v>17419</v>
      </c>
      <c r="D1801" s="122">
        <v>1166.98</v>
      </c>
      <c r="E1801" s="129">
        <f t="shared" si="28"/>
        <v>1167.56</v>
      </c>
    </row>
    <row r="1802" spans="1:5" ht="27">
      <c r="A1802" s="127" t="s">
        <v>25310</v>
      </c>
      <c r="B1802" s="128" t="s">
        <v>17424</v>
      </c>
      <c r="C1802" s="127" t="s">
        <v>17419</v>
      </c>
      <c r="D1802" s="122">
        <v>1658.65</v>
      </c>
      <c r="E1802" s="129">
        <f t="shared" si="28"/>
        <v>1659.47</v>
      </c>
    </row>
    <row r="1803" spans="1:5" ht="40.5">
      <c r="A1803" s="127" t="s">
        <v>25311</v>
      </c>
      <c r="B1803" s="128" t="s">
        <v>17425</v>
      </c>
      <c r="C1803" s="127" t="s">
        <v>17419</v>
      </c>
      <c r="D1803" s="122">
        <v>1310.53</v>
      </c>
      <c r="E1803" s="129">
        <f t="shared" si="28"/>
        <v>1311.18</v>
      </c>
    </row>
    <row r="1804" spans="1:5" ht="27">
      <c r="A1804" s="127" t="s">
        <v>25312</v>
      </c>
      <c r="B1804" s="128" t="s">
        <v>17426</v>
      </c>
      <c r="C1804" s="127" t="s">
        <v>86</v>
      </c>
      <c r="D1804" s="122">
        <v>116.19</v>
      </c>
      <c r="E1804" s="129">
        <f t="shared" si="28"/>
        <v>116.25</v>
      </c>
    </row>
    <row r="1805" spans="1:5" ht="54">
      <c r="A1805" s="127" t="s">
        <v>25313</v>
      </c>
      <c r="B1805" s="128" t="s">
        <v>17427</v>
      </c>
      <c r="C1805" s="127" t="s">
        <v>44</v>
      </c>
      <c r="D1805" s="122">
        <v>418.9</v>
      </c>
      <c r="E1805" s="129">
        <f t="shared" si="28"/>
        <v>419.11</v>
      </c>
    </row>
    <row r="1806" spans="1:5" ht="54">
      <c r="A1806" s="127" t="s">
        <v>22545</v>
      </c>
      <c r="B1806" s="128" t="s">
        <v>17428</v>
      </c>
      <c r="C1806" s="127" t="s">
        <v>44</v>
      </c>
      <c r="D1806" s="122">
        <v>750</v>
      </c>
      <c r="E1806" s="129">
        <f t="shared" si="28"/>
        <v>750.37</v>
      </c>
    </row>
    <row r="1807" spans="1:5" ht="54">
      <c r="A1807" s="127" t="s">
        <v>22546</v>
      </c>
      <c r="B1807" s="128" t="s">
        <v>17429</v>
      </c>
      <c r="C1807" s="127" t="s">
        <v>44</v>
      </c>
      <c r="D1807" s="122">
        <v>471.64</v>
      </c>
      <c r="E1807" s="129">
        <f t="shared" si="28"/>
        <v>471.87</v>
      </c>
    </row>
    <row r="1808" spans="1:5" ht="67.5">
      <c r="A1808" s="127" t="s">
        <v>22547</v>
      </c>
      <c r="B1808" s="128" t="s">
        <v>17430</v>
      </c>
      <c r="C1808" s="127" t="s">
        <v>44</v>
      </c>
      <c r="D1808" s="122">
        <v>1227.52</v>
      </c>
      <c r="E1808" s="129">
        <f t="shared" si="28"/>
        <v>1228.1300000000001</v>
      </c>
    </row>
    <row r="1809" spans="1:5" ht="81">
      <c r="A1809" s="127" t="s">
        <v>25314</v>
      </c>
      <c r="B1809" s="128" t="s">
        <v>17431</v>
      </c>
      <c r="C1809" s="127" t="s">
        <v>112</v>
      </c>
      <c r="D1809" s="122">
        <v>530.79999999999995</v>
      </c>
      <c r="E1809" s="129">
        <f t="shared" si="28"/>
        <v>531.05999999999995</v>
      </c>
    </row>
    <row r="1810" spans="1:5" ht="27">
      <c r="A1810" s="127" t="s">
        <v>22548</v>
      </c>
      <c r="B1810" s="128" t="s">
        <v>17432</v>
      </c>
      <c r="C1810" s="127" t="s">
        <v>112</v>
      </c>
      <c r="D1810" s="122">
        <v>265</v>
      </c>
      <c r="E1810" s="129">
        <f t="shared" si="28"/>
        <v>265.13</v>
      </c>
    </row>
    <row r="1811" spans="1:5" ht="54">
      <c r="A1811" s="127" t="s">
        <v>25315</v>
      </c>
      <c r="B1811" s="128" t="s">
        <v>17433</v>
      </c>
      <c r="C1811" s="127" t="s">
        <v>17419</v>
      </c>
      <c r="D1811" s="122">
        <v>412.71</v>
      </c>
      <c r="E1811" s="129">
        <f t="shared" si="28"/>
        <v>412.91</v>
      </c>
    </row>
    <row r="1812" spans="1:5" ht="67.5">
      <c r="A1812" s="127" t="s">
        <v>25316</v>
      </c>
      <c r="B1812" s="128" t="s">
        <v>17434</v>
      </c>
      <c r="C1812" s="127" t="s">
        <v>17419</v>
      </c>
      <c r="D1812" s="122">
        <v>905.45</v>
      </c>
      <c r="E1812" s="129">
        <f t="shared" si="28"/>
        <v>905.9</v>
      </c>
    </row>
    <row r="1813" spans="1:5" ht="54">
      <c r="A1813" s="127" t="s">
        <v>25317</v>
      </c>
      <c r="B1813" s="128" t="s">
        <v>17435</v>
      </c>
      <c r="C1813" s="127" t="s">
        <v>17419</v>
      </c>
      <c r="D1813" s="122">
        <v>3150.49</v>
      </c>
      <c r="E1813" s="129">
        <f t="shared" si="28"/>
        <v>3152.05</v>
      </c>
    </row>
    <row r="1814" spans="1:5" ht="81">
      <c r="A1814" s="127" t="s">
        <v>25318</v>
      </c>
      <c r="B1814" s="128" t="s">
        <v>17436</v>
      </c>
      <c r="C1814" s="127" t="s">
        <v>17419</v>
      </c>
      <c r="D1814" s="122">
        <v>1888.01</v>
      </c>
      <c r="E1814" s="129">
        <f t="shared" si="28"/>
        <v>1888.95</v>
      </c>
    </row>
    <row r="1815" spans="1:5" ht="40.5">
      <c r="A1815" s="127" t="s">
        <v>25319</v>
      </c>
      <c r="B1815" s="128" t="s">
        <v>17437</v>
      </c>
      <c r="C1815" s="127" t="s">
        <v>86</v>
      </c>
      <c r="D1815" s="122">
        <v>1307.72</v>
      </c>
      <c r="E1815" s="129">
        <f t="shared" si="28"/>
        <v>1308.3699999999999</v>
      </c>
    </row>
    <row r="1816" spans="1:5" ht="67.5">
      <c r="A1816" s="127" t="s">
        <v>25320</v>
      </c>
      <c r="B1816" s="128" t="s">
        <v>17438</v>
      </c>
      <c r="C1816" s="127" t="s">
        <v>17419</v>
      </c>
      <c r="D1816" s="122">
        <v>2083.64</v>
      </c>
      <c r="E1816" s="129">
        <f t="shared" si="28"/>
        <v>2084.67</v>
      </c>
    </row>
    <row r="1817" spans="1:5" ht="67.5">
      <c r="A1817" s="127" t="s">
        <v>22549</v>
      </c>
      <c r="B1817" s="128" t="s">
        <v>17439</v>
      </c>
      <c r="C1817" s="127" t="s">
        <v>17419</v>
      </c>
      <c r="D1817" s="122">
        <v>826.74</v>
      </c>
      <c r="E1817" s="129">
        <f t="shared" si="28"/>
        <v>827.15</v>
      </c>
    </row>
    <row r="1818" spans="1:5" ht="54">
      <c r="A1818" s="127" t="s">
        <v>22550</v>
      </c>
      <c r="B1818" s="128" t="s">
        <v>17440</v>
      </c>
      <c r="C1818" s="127" t="s">
        <v>44</v>
      </c>
      <c r="D1818" s="122">
        <v>538.23</v>
      </c>
      <c r="E1818" s="129">
        <f t="shared" si="28"/>
        <v>538.5</v>
      </c>
    </row>
    <row r="1819" spans="1:5" ht="40.5">
      <c r="A1819" s="127" t="s">
        <v>22551</v>
      </c>
      <c r="B1819" s="128" t="s">
        <v>17441</v>
      </c>
      <c r="C1819" s="127" t="s">
        <v>112</v>
      </c>
      <c r="D1819" s="122">
        <v>356.01</v>
      </c>
      <c r="E1819" s="129">
        <f t="shared" si="28"/>
        <v>356.19</v>
      </c>
    </row>
    <row r="1820" spans="1:5" ht="135">
      <c r="A1820" s="127" t="s">
        <v>22552</v>
      </c>
      <c r="B1820" s="128" t="s">
        <v>17442</v>
      </c>
      <c r="C1820" s="127" t="s">
        <v>112</v>
      </c>
      <c r="D1820" s="122">
        <v>1393.43</v>
      </c>
      <c r="E1820" s="129">
        <f t="shared" si="28"/>
        <v>1394.12</v>
      </c>
    </row>
    <row r="1821" spans="1:5" ht="94.5">
      <c r="A1821" s="127" t="s">
        <v>26243</v>
      </c>
      <c r="B1821" s="128" t="s">
        <v>17443</v>
      </c>
      <c r="C1821" s="127" t="s">
        <v>112</v>
      </c>
      <c r="D1821" s="122">
        <v>161.36000000000001</v>
      </c>
      <c r="E1821" s="129">
        <f t="shared" si="28"/>
        <v>161.44</v>
      </c>
    </row>
    <row r="1822" spans="1:5" ht="135">
      <c r="A1822" s="127" t="s">
        <v>22553</v>
      </c>
      <c r="B1822" s="128" t="s">
        <v>17444</v>
      </c>
      <c r="C1822" s="127" t="s">
        <v>112</v>
      </c>
      <c r="D1822" s="122">
        <v>1759.54</v>
      </c>
      <c r="E1822" s="129">
        <f t="shared" si="28"/>
        <v>1760.41</v>
      </c>
    </row>
    <row r="1823" spans="1:5" ht="148.5">
      <c r="A1823" s="127" t="s">
        <v>22554</v>
      </c>
      <c r="B1823" s="128" t="s">
        <v>17445</v>
      </c>
      <c r="C1823" s="127" t="s">
        <v>112</v>
      </c>
      <c r="D1823" s="122">
        <v>682.89</v>
      </c>
      <c r="E1823" s="129">
        <f t="shared" si="28"/>
        <v>683.23</v>
      </c>
    </row>
    <row r="1824" spans="1:5" ht="27">
      <c r="A1824" s="127" t="s">
        <v>22555</v>
      </c>
      <c r="B1824" s="128" t="s">
        <v>17446</v>
      </c>
      <c r="C1824" s="127" t="s">
        <v>112</v>
      </c>
      <c r="D1824" s="122">
        <v>264.52999999999997</v>
      </c>
      <c r="E1824" s="129">
        <f t="shared" si="28"/>
        <v>264.66000000000003</v>
      </c>
    </row>
    <row r="1825" spans="1:5" ht="54">
      <c r="A1825" s="127" t="s">
        <v>22556</v>
      </c>
      <c r="B1825" s="128" t="s">
        <v>17447</v>
      </c>
      <c r="C1825" s="127" t="s">
        <v>86</v>
      </c>
      <c r="D1825" s="122">
        <v>841.37</v>
      </c>
      <c r="E1825" s="129">
        <f t="shared" si="28"/>
        <v>841.79</v>
      </c>
    </row>
    <row r="1826" spans="1:5" ht="40.5">
      <c r="A1826" s="127" t="s">
        <v>22557</v>
      </c>
      <c r="B1826" s="128" t="s">
        <v>17448</v>
      </c>
      <c r="C1826" s="127" t="s">
        <v>86</v>
      </c>
      <c r="D1826" s="122">
        <v>1327.6</v>
      </c>
      <c r="E1826" s="129">
        <f t="shared" si="28"/>
        <v>1328.26</v>
      </c>
    </row>
    <row r="1827" spans="1:5" ht="67.5">
      <c r="A1827" s="127" t="s">
        <v>22558</v>
      </c>
      <c r="B1827" s="128" t="s">
        <v>17449</v>
      </c>
      <c r="C1827" s="127" t="s">
        <v>86</v>
      </c>
      <c r="D1827" s="122">
        <v>1685.61</v>
      </c>
      <c r="E1827" s="129">
        <f t="shared" si="28"/>
        <v>1686.45</v>
      </c>
    </row>
    <row r="1828" spans="1:5">
      <c r="A1828" s="172" t="s">
        <v>17450</v>
      </c>
      <c r="B1828" s="169"/>
      <c r="C1828" s="168"/>
      <c r="D1828" s="170"/>
      <c r="E1828" s="171"/>
    </row>
    <row r="1829" spans="1:5" ht="40.5">
      <c r="A1829" s="127" t="s">
        <v>22559</v>
      </c>
      <c r="B1829" s="128" t="s">
        <v>17451</v>
      </c>
      <c r="C1829" s="127" t="s">
        <v>17452</v>
      </c>
      <c r="D1829" s="122">
        <v>384.19</v>
      </c>
      <c r="E1829" s="129">
        <f t="shared" si="28"/>
        <v>384.38</v>
      </c>
    </row>
    <row r="1830" spans="1:5" ht="40.5">
      <c r="A1830" s="127" t="s">
        <v>22560</v>
      </c>
      <c r="B1830" s="128" t="s">
        <v>17453</v>
      </c>
      <c r="C1830" s="127" t="s">
        <v>17452</v>
      </c>
      <c r="D1830" s="122">
        <v>423.38</v>
      </c>
      <c r="E1830" s="129">
        <f t="shared" si="28"/>
        <v>423.59</v>
      </c>
    </row>
    <row r="1831" spans="1:5">
      <c r="A1831" s="172" t="s">
        <v>17454</v>
      </c>
      <c r="B1831" s="169"/>
      <c r="C1831" s="168"/>
      <c r="D1831" s="170"/>
      <c r="E1831" s="171"/>
    </row>
    <row r="1832" spans="1:5" ht="27">
      <c r="A1832" s="127" t="s">
        <v>22561</v>
      </c>
      <c r="B1832" s="128" t="s">
        <v>17455</v>
      </c>
      <c r="C1832" s="127" t="s">
        <v>44</v>
      </c>
      <c r="D1832" s="122">
        <v>119.57</v>
      </c>
      <c r="E1832" s="129">
        <f t="shared" si="28"/>
        <v>119.63</v>
      </c>
    </row>
    <row r="1833" spans="1:5" ht="54">
      <c r="A1833" s="127" t="s">
        <v>22562</v>
      </c>
      <c r="B1833" s="128" t="s">
        <v>17456</v>
      </c>
      <c r="C1833" s="127" t="s">
        <v>44</v>
      </c>
      <c r="D1833" s="122">
        <v>478.11</v>
      </c>
      <c r="E1833" s="129">
        <f t="shared" si="28"/>
        <v>478.35</v>
      </c>
    </row>
    <row r="1834" spans="1:5" ht="67.5">
      <c r="A1834" s="127" t="s">
        <v>22563</v>
      </c>
      <c r="B1834" s="128" t="s">
        <v>17457</v>
      </c>
      <c r="C1834" s="127" t="s">
        <v>44</v>
      </c>
      <c r="D1834" s="122">
        <v>732.24</v>
      </c>
      <c r="E1834" s="129">
        <f t="shared" si="28"/>
        <v>732.6</v>
      </c>
    </row>
    <row r="1835" spans="1:5" ht="40.5">
      <c r="A1835" s="127" t="s">
        <v>25321</v>
      </c>
      <c r="B1835" s="128" t="s">
        <v>17458</v>
      </c>
      <c r="C1835" s="127" t="s">
        <v>44</v>
      </c>
      <c r="D1835" s="122">
        <v>259.02999999999997</v>
      </c>
      <c r="E1835" s="129">
        <f t="shared" si="28"/>
        <v>259.16000000000003</v>
      </c>
    </row>
    <row r="1836" spans="1:5" ht="54">
      <c r="A1836" s="127" t="s">
        <v>25322</v>
      </c>
      <c r="B1836" s="128" t="s">
        <v>17459</v>
      </c>
      <c r="C1836" s="127" t="s">
        <v>44</v>
      </c>
      <c r="D1836" s="122">
        <v>258.27999999999997</v>
      </c>
      <c r="E1836" s="129">
        <f t="shared" si="28"/>
        <v>258.41000000000003</v>
      </c>
    </row>
    <row r="1837" spans="1:5" ht="54">
      <c r="A1837" s="127" t="s">
        <v>22564</v>
      </c>
      <c r="B1837" s="128" t="s">
        <v>17460</v>
      </c>
      <c r="C1837" s="127" t="s">
        <v>86</v>
      </c>
      <c r="D1837" s="122">
        <v>272.82</v>
      </c>
      <c r="E1837" s="129">
        <f t="shared" si="28"/>
        <v>272.95999999999998</v>
      </c>
    </row>
    <row r="1838" spans="1:5" ht="81">
      <c r="A1838" s="127" t="s">
        <v>26244</v>
      </c>
      <c r="B1838" s="128" t="s">
        <v>17461</v>
      </c>
      <c r="C1838" s="127" t="s">
        <v>112</v>
      </c>
      <c r="D1838" s="122">
        <v>248.67</v>
      </c>
      <c r="E1838" s="129">
        <f t="shared" si="28"/>
        <v>248.79</v>
      </c>
    </row>
    <row r="1839" spans="1:5" ht="54">
      <c r="A1839" s="127" t="s">
        <v>25323</v>
      </c>
      <c r="B1839" s="128" t="s">
        <v>17462</v>
      </c>
      <c r="C1839" s="127" t="s">
        <v>44</v>
      </c>
      <c r="D1839" s="122">
        <v>290.42</v>
      </c>
      <c r="E1839" s="129">
        <f t="shared" si="28"/>
        <v>290.56</v>
      </c>
    </row>
    <row r="1840" spans="1:5" ht="67.5">
      <c r="A1840" s="127" t="s">
        <v>25324</v>
      </c>
      <c r="B1840" s="128" t="s">
        <v>17463</v>
      </c>
      <c r="C1840" s="127" t="s">
        <v>17419</v>
      </c>
      <c r="D1840" s="122">
        <v>1141.27</v>
      </c>
      <c r="E1840" s="129">
        <f t="shared" si="28"/>
        <v>1141.8399999999999</v>
      </c>
    </row>
    <row r="1841" spans="1:5" ht="67.5">
      <c r="A1841" s="127" t="s">
        <v>26145</v>
      </c>
      <c r="B1841" s="128" t="s">
        <v>17464</v>
      </c>
      <c r="C1841" s="127" t="s">
        <v>17419</v>
      </c>
      <c r="D1841" s="122">
        <v>1799.38</v>
      </c>
      <c r="E1841" s="129">
        <f t="shared" si="28"/>
        <v>1800.27</v>
      </c>
    </row>
    <row r="1842" spans="1:5">
      <c r="A1842" s="172" t="s">
        <v>17465</v>
      </c>
      <c r="B1842" s="169"/>
      <c r="C1842" s="168"/>
      <c r="D1842" s="170"/>
      <c r="E1842" s="171"/>
    </row>
    <row r="1843" spans="1:5" ht="27">
      <c r="A1843" s="127" t="s">
        <v>22565</v>
      </c>
      <c r="B1843" s="128" t="s">
        <v>17466</v>
      </c>
      <c r="C1843" s="127" t="s">
        <v>86</v>
      </c>
      <c r="D1843" s="122">
        <v>653.59</v>
      </c>
      <c r="E1843" s="129">
        <f t="shared" si="28"/>
        <v>653.91</v>
      </c>
    </row>
    <row r="1844" spans="1:5" ht="40.5">
      <c r="A1844" s="127" t="s">
        <v>25325</v>
      </c>
      <c r="B1844" s="128" t="s">
        <v>17467</v>
      </c>
      <c r="C1844" s="127" t="s">
        <v>44</v>
      </c>
      <c r="D1844" s="122">
        <v>330.95</v>
      </c>
      <c r="E1844" s="129">
        <f t="shared" si="28"/>
        <v>331.11</v>
      </c>
    </row>
    <row r="1845" spans="1:5">
      <c r="A1845" s="172" t="s">
        <v>17468</v>
      </c>
      <c r="B1845" s="169"/>
      <c r="C1845" s="168"/>
      <c r="D1845" s="170"/>
      <c r="E1845" s="171"/>
    </row>
    <row r="1846" spans="1:5" ht="40.5">
      <c r="A1846" s="127" t="s">
        <v>22566</v>
      </c>
      <c r="B1846" s="128" t="s">
        <v>17469</v>
      </c>
      <c r="C1846" s="127" t="s">
        <v>86</v>
      </c>
      <c r="D1846" s="122">
        <v>197.89</v>
      </c>
      <c r="E1846" s="129">
        <f t="shared" si="28"/>
        <v>197.99</v>
      </c>
    </row>
    <row r="1847" spans="1:5" ht="27">
      <c r="A1847" s="127" t="s">
        <v>25326</v>
      </c>
      <c r="B1847" s="128" t="s">
        <v>17470</v>
      </c>
      <c r="C1847" s="127" t="s">
        <v>44</v>
      </c>
      <c r="D1847" s="122">
        <v>26.35</v>
      </c>
      <c r="E1847" s="129">
        <f t="shared" si="28"/>
        <v>26.36</v>
      </c>
    </row>
    <row r="1848" spans="1:5" ht="40.5">
      <c r="A1848" s="127" t="s">
        <v>25327</v>
      </c>
      <c r="B1848" s="128" t="s">
        <v>17471</v>
      </c>
      <c r="C1848" s="127" t="s">
        <v>17419</v>
      </c>
      <c r="D1848" s="122">
        <v>362.52</v>
      </c>
      <c r="E1848" s="129">
        <f t="shared" si="28"/>
        <v>362.7</v>
      </c>
    </row>
    <row r="1849" spans="1:5" ht="40.5">
      <c r="A1849" s="127" t="s">
        <v>25328</v>
      </c>
      <c r="B1849" s="128" t="s">
        <v>17472</v>
      </c>
      <c r="C1849" s="127" t="s">
        <v>17419</v>
      </c>
      <c r="D1849" s="122">
        <v>1150.28</v>
      </c>
      <c r="E1849" s="129">
        <f t="shared" si="28"/>
        <v>1150.8499999999999</v>
      </c>
    </row>
    <row r="1850" spans="1:5" ht="27">
      <c r="A1850" s="127" t="s">
        <v>25329</v>
      </c>
      <c r="B1850" s="128" t="s">
        <v>17473</v>
      </c>
      <c r="C1850" s="127" t="s">
        <v>86</v>
      </c>
      <c r="D1850" s="122">
        <v>551.20000000000005</v>
      </c>
      <c r="E1850" s="129">
        <f t="shared" si="28"/>
        <v>551.47</v>
      </c>
    </row>
    <row r="1851" spans="1:5" ht="27">
      <c r="A1851" s="127" t="s">
        <v>25330</v>
      </c>
      <c r="B1851" s="128" t="s">
        <v>17474</v>
      </c>
      <c r="C1851" s="127" t="s">
        <v>86</v>
      </c>
      <c r="D1851" s="122">
        <v>312.36</v>
      </c>
      <c r="E1851" s="129">
        <f t="shared" si="28"/>
        <v>312.51</v>
      </c>
    </row>
    <row r="1852" spans="1:5" ht="40.5">
      <c r="A1852" s="127" t="s">
        <v>22567</v>
      </c>
      <c r="B1852" s="128" t="s">
        <v>17475</v>
      </c>
      <c r="C1852" s="127" t="s">
        <v>86</v>
      </c>
      <c r="D1852" s="122">
        <v>775</v>
      </c>
      <c r="E1852" s="129">
        <f t="shared" si="28"/>
        <v>775.38</v>
      </c>
    </row>
    <row r="1853" spans="1:5" ht="27">
      <c r="A1853" s="127" t="s">
        <v>22568</v>
      </c>
      <c r="B1853" s="128" t="s">
        <v>17476</v>
      </c>
      <c r="C1853" s="127" t="s">
        <v>86</v>
      </c>
      <c r="D1853" s="122">
        <v>69.209999999999994</v>
      </c>
      <c r="E1853" s="129">
        <f t="shared" si="28"/>
        <v>69.239999999999995</v>
      </c>
    </row>
    <row r="1854" spans="1:5" ht="27">
      <c r="A1854" s="127" t="s">
        <v>22569</v>
      </c>
      <c r="B1854" s="128" t="s">
        <v>17477</v>
      </c>
      <c r="C1854" s="127" t="s">
        <v>86</v>
      </c>
      <c r="D1854" s="122">
        <v>14.63</v>
      </c>
      <c r="E1854" s="129">
        <f t="shared" si="28"/>
        <v>14.64</v>
      </c>
    </row>
    <row r="1855" spans="1:5" ht="40.5">
      <c r="A1855" s="127" t="s">
        <v>25331</v>
      </c>
      <c r="B1855" s="128" t="s">
        <v>17478</v>
      </c>
      <c r="C1855" s="127" t="s">
        <v>86</v>
      </c>
      <c r="D1855" s="122">
        <v>1116.9000000000001</v>
      </c>
      <c r="E1855" s="129">
        <f t="shared" si="28"/>
        <v>1117.45</v>
      </c>
    </row>
    <row r="1856" spans="1:5" ht="40.5">
      <c r="A1856" s="127" t="s">
        <v>25332</v>
      </c>
      <c r="B1856" s="128" t="s">
        <v>17479</v>
      </c>
      <c r="C1856" s="127" t="s">
        <v>86</v>
      </c>
      <c r="D1856" s="122">
        <v>1126.1400000000001</v>
      </c>
      <c r="E1856" s="129">
        <f t="shared" si="28"/>
        <v>1126.7</v>
      </c>
    </row>
    <row r="1857" spans="1:5" ht="40.5">
      <c r="A1857" s="127" t="s">
        <v>25333</v>
      </c>
      <c r="B1857" s="128" t="s">
        <v>17480</v>
      </c>
      <c r="C1857" s="127" t="s">
        <v>86</v>
      </c>
      <c r="D1857" s="122">
        <v>1029.3499999999999</v>
      </c>
      <c r="E1857" s="129">
        <f t="shared" si="28"/>
        <v>1029.8599999999999</v>
      </c>
    </row>
    <row r="1858" spans="1:5" ht="27">
      <c r="A1858" s="127" t="s">
        <v>22570</v>
      </c>
      <c r="B1858" s="128" t="s">
        <v>17481</v>
      </c>
      <c r="C1858" s="127" t="s">
        <v>86</v>
      </c>
      <c r="D1858" s="122">
        <v>404.51</v>
      </c>
      <c r="E1858" s="129">
        <f t="shared" ref="E1858:E1921" si="29">ROUND((D1858/(1+$J$1))*(1+$L$1),2)</f>
        <v>404.71</v>
      </c>
    </row>
    <row r="1859" spans="1:5" ht="27">
      <c r="A1859" s="127" t="s">
        <v>22571</v>
      </c>
      <c r="B1859" s="128" t="s">
        <v>17482</v>
      </c>
      <c r="C1859" s="127" t="s">
        <v>112</v>
      </c>
      <c r="D1859" s="122">
        <v>224.32</v>
      </c>
      <c r="E1859" s="129">
        <f t="shared" si="29"/>
        <v>224.43</v>
      </c>
    </row>
    <row r="1860" spans="1:5" ht="27">
      <c r="A1860" s="127" t="s">
        <v>22572</v>
      </c>
      <c r="B1860" s="128" t="s">
        <v>17483</v>
      </c>
      <c r="C1860" s="127" t="s">
        <v>112</v>
      </c>
      <c r="D1860" s="122">
        <v>45.84</v>
      </c>
      <c r="E1860" s="129">
        <f t="shared" si="29"/>
        <v>45.86</v>
      </c>
    </row>
    <row r="1861" spans="1:5">
      <c r="A1861" s="172" t="s">
        <v>17484</v>
      </c>
      <c r="B1861" s="169"/>
      <c r="C1861" s="168"/>
      <c r="D1861" s="170"/>
      <c r="E1861" s="171"/>
    </row>
    <row r="1862" spans="1:5">
      <c r="A1862" s="172" t="s">
        <v>17485</v>
      </c>
      <c r="B1862" s="169"/>
      <c r="C1862" s="168"/>
      <c r="D1862" s="170"/>
      <c r="E1862" s="171"/>
    </row>
    <row r="1863" spans="1:5">
      <c r="A1863" s="127" t="s">
        <v>22573</v>
      </c>
      <c r="B1863" s="128" t="s">
        <v>17486</v>
      </c>
      <c r="C1863" s="127" t="s">
        <v>44</v>
      </c>
      <c r="D1863" s="122">
        <v>35.4</v>
      </c>
      <c r="E1863" s="129">
        <f t="shared" si="29"/>
        <v>35.42</v>
      </c>
    </row>
    <row r="1864" spans="1:5">
      <c r="A1864" s="127" t="s">
        <v>22574</v>
      </c>
      <c r="B1864" s="128" t="s">
        <v>17487</v>
      </c>
      <c r="C1864" s="127" t="s">
        <v>44</v>
      </c>
      <c r="D1864" s="122">
        <v>33.72</v>
      </c>
      <c r="E1864" s="129">
        <f t="shared" si="29"/>
        <v>33.74</v>
      </c>
    </row>
    <row r="1865" spans="1:5">
      <c r="A1865" s="127" t="s">
        <v>22575</v>
      </c>
      <c r="B1865" s="128" t="s">
        <v>17488</v>
      </c>
      <c r="C1865" s="127" t="s">
        <v>44</v>
      </c>
      <c r="D1865" s="122">
        <v>7.78</v>
      </c>
      <c r="E1865" s="129">
        <f t="shared" si="29"/>
        <v>7.78</v>
      </c>
    </row>
    <row r="1866" spans="1:5">
      <c r="A1866" s="127" t="s">
        <v>22576</v>
      </c>
      <c r="B1866" s="128" t="s">
        <v>17489</v>
      </c>
      <c r="C1866" s="127" t="s">
        <v>44</v>
      </c>
      <c r="D1866" s="122">
        <v>31.66</v>
      </c>
      <c r="E1866" s="129">
        <f t="shared" si="29"/>
        <v>31.68</v>
      </c>
    </row>
    <row r="1867" spans="1:5">
      <c r="A1867" s="172" t="s">
        <v>17490</v>
      </c>
      <c r="B1867" s="169"/>
      <c r="C1867" s="168"/>
      <c r="D1867" s="170"/>
      <c r="E1867" s="171"/>
    </row>
    <row r="1868" spans="1:5" ht="27">
      <c r="A1868" s="127" t="s">
        <v>25334</v>
      </c>
      <c r="B1868" s="128" t="s">
        <v>17491</v>
      </c>
      <c r="C1868" s="127" t="s">
        <v>112</v>
      </c>
      <c r="D1868" s="122">
        <v>267.47000000000003</v>
      </c>
      <c r="E1868" s="129">
        <f t="shared" si="29"/>
        <v>267.60000000000002</v>
      </c>
    </row>
    <row r="1869" spans="1:5" ht="27">
      <c r="A1869" s="127" t="s">
        <v>22577</v>
      </c>
      <c r="B1869" s="128" t="s">
        <v>17492</v>
      </c>
      <c r="C1869" s="127" t="s">
        <v>86</v>
      </c>
      <c r="D1869" s="122">
        <v>265.98</v>
      </c>
      <c r="E1869" s="129">
        <f t="shared" si="29"/>
        <v>266.11</v>
      </c>
    </row>
    <row r="1870" spans="1:5" ht="27">
      <c r="A1870" s="127" t="s">
        <v>22578</v>
      </c>
      <c r="B1870" s="128" t="s">
        <v>17493</v>
      </c>
      <c r="C1870" s="127" t="s">
        <v>86</v>
      </c>
      <c r="D1870" s="122">
        <v>265.98</v>
      </c>
      <c r="E1870" s="129">
        <f t="shared" si="29"/>
        <v>266.11</v>
      </c>
    </row>
    <row r="1871" spans="1:5" ht="27">
      <c r="A1871" s="127" t="s">
        <v>22579</v>
      </c>
      <c r="B1871" s="128" t="s">
        <v>17494</v>
      </c>
      <c r="C1871" s="127" t="s">
        <v>86</v>
      </c>
      <c r="D1871" s="122">
        <v>378.88</v>
      </c>
      <c r="E1871" s="129">
        <f t="shared" si="29"/>
        <v>379.07</v>
      </c>
    </row>
    <row r="1872" spans="1:5" ht="40.5">
      <c r="A1872" s="127" t="s">
        <v>22580</v>
      </c>
      <c r="B1872" s="128" t="s">
        <v>17495</v>
      </c>
      <c r="C1872" s="127" t="s">
        <v>86</v>
      </c>
      <c r="D1872" s="122">
        <v>503.33</v>
      </c>
      <c r="E1872" s="129">
        <f t="shared" si="29"/>
        <v>503.58</v>
      </c>
    </row>
    <row r="1873" spans="1:5" ht="40.5">
      <c r="A1873" s="127" t="s">
        <v>26146</v>
      </c>
      <c r="B1873" s="128" t="s">
        <v>17496</v>
      </c>
      <c r="C1873" s="127" t="s">
        <v>86</v>
      </c>
      <c r="D1873" s="122">
        <v>485.28</v>
      </c>
      <c r="E1873" s="129">
        <f t="shared" si="29"/>
        <v>485.52</v>
      </c>
    </row>
    <row r="1874" spans="1:5" ht="40.5">
      <c r="A1874" s="127" t="s">
        <v>22581</v>
      </c>
      <c r="B1874" s="128" t="s">
        <v>17497</v>
      </c>
      <c r="C1874" s="127" t="s">
        <v>86</v>
      </c>
      <c r="D1874" s="122">
        <v>491.26</v>
      </c>
      <c r="E1874" s="129">
        <f t="shared" si="29"/>
        <v>491.5</v>
      </c>
    </row>
    <row r="1875" spans="1:5" ht="27">
      <c r="A1875" s="127" t="s">
        <v>26147</v>
      </c>
      <c r="B1875" s="128" t="s">
        <v>17498</v>
      </c>
      <c r="C1875" s="127" t="s">
        <v>86</v>
      </c>
      <c r="D1875" s="122">
        <v>651.72</v>
      </c>
      <c r="E1875" s="129">
        <f t="shared" si="29"/>
        <v>652.04</v>
      </c>
    </row>
    <row r="1876" spans="1:5" ht="27">
      <c r="A1876" s="127" t="s">
        <v>26148</v>
      </c>
      <c r="B1876" s="128" t="s">
        <v>17499</v>
      </c>
      <c r="C1876" s="127" t="s">
        <v>86</v>
      </c>
      <c r="D1876" s="122">
        <v>989.9</v>
      </c>
      <c r="E1876" s="129">
        <f t="shared" si="29"/>
        <v>990.39</v>
      </c>
    </row>
    <row r="1877" spans="1:5" ht="40.5">
      <c r="A1877" s="127" t="s">
        <v>22582</v>
      </c>
      <c r="B1877" s="128" t="s">
        <v>17500</v>
      </c>
      <c r="C1877" s="127" t="s">
        <v>86</v>
      </c>
      <c r="D1877" s="122">
        <v>234.05</v>
      </c>
      <c r="E1877" s="129">
        <f t="shared" si="29"/>
        <v>234.17</v>
      </c>
    </row>
    <row r="1878" spans="1:5" ht="40.5">
      <c r="A1878" s="127" t="s">
        <v>22583</v>
      </c>
      <c r="B1878" s="128" t="s">
        <v>17501</v>
      </c>
      <c r="C1878" s="127" t="s">
        <v>86</v>
      </c>
      <c r="D1878" s="122">
        <v>234.05</v>
      </c>
      <c r="E1878" s="129">
        <f t="shared" si="29"/>
        <v>234.17</v>
      </c>
    </row>
    <row r="1879" spans="1:5" ht="40.5">
      <c r="A1879" s="127" t="s">
        <v>22584</v>
      </c>
      <c r="B1879" s="128" t="s">
        <v>17502</v>
      </c>
      <c r="C1879" s="127" t="s">
        <v>86</v>
      </c>
      <c r="D1879" s="122">
        <v>822.19</v>
      </c>
      <c r="E1879" s="129">
        <f t="shared" si="29"/>
        <v>822.6</v>
      </c>
    </row>
    <row r="1880" spans="1:5" ht="40.5">
      <c r="A1880" s="127" t="s">
        <v>22585</v>
      </c>
      <c r="B1880" s="128" t="s">
        <v>17503</v>
      </c>
      <c r="C1880" s="127" t="s">
        <v>86</v>
      </c>
      <c r="D1880" s="122">
        <v>836.36</v>
      </c>
      <c r="E1880" s="129">
        <f t="shared" si="29"/>
        <v>836.77</v>
      </c>
    </row>
    <row r="1881" spans="1:5" ht="54">
      <c r="A1881" s="127" t="s">
        <v>22586</v>
      </c>
      <c r="B1881" s="128" t="s">
        <v>17504</v>
      </c>
      <c r="C1881" s="127" t="s">
        <v>86</v>
      </c>
      <c r="D1881" s="122">
        <v>558.84</v>
      </c>
      <c r="E1881" s="129">
        <f t="shared" si="29"/>
        <v>559.12</v>
      </c>
    </row>
    <row r="1882" spans="1:5" ht="54">
      <c r="A1882" s="127" t="s">
        <v>22587</v>
      </c>
      <c r="B1882" s="128" t="s">
        <v>17505</v>
      </c>
      <c r="C1882" s="127" t="s">
        <v>86</v>
      </c>
      <c r="D1882" s="122">
        <v>434.6</v>
      </c>
      <c r="E1882" s="129">
        <f t="shared" si="29"/>
        <v>434.82</v>
      </c>
    </row>
    <row r="1883" spans="1:5" ht="40.5">
      <c r="A1883" s="127" t="s">
        <v>22588</v>
      </c>
      <c r="B1883" s="128" t="s">
        <v>17506</v>
      </c>
      <c r="C1883" s="127" t="s">
        <v>86</v>
      </c>
      <c r="D1883" s="122">
        <v>287.58999999999997</v>
      </c>
      <c r="E1883" s="129">
        <f t="shared" si="29"/>
        <v>287.73</v>
      </c>
    </row>
    <row r="1884" spans="1:5" ht="40.5">
      <c r="A1884" s="127" t="s">
        <v>22589</v>
      </c>
      <c r="B1884" s="128" t="s">
        <v>17507</v>
      </c>
      <c r="C1884" s="127" t="s">
        <v>86</v>
      </c>
      <c r="D1884" s="122">
        <v>288.68</v>
      </c>
      <c r="E1884" s="129">
        <f t="shared" si="29"/>
        <v>288.82</v>
      </c>
    </row>
    <row r="1885" spans="1:5" ht="27">
      <c r="A1885" s="127" t="s">
        <v>22590</v>
      </c>
      <c r="B1885" s="128" t="s">
        <v>17508</v>
      </c>
      <c r="C1885" s="127" t="s">
        <v>112</v>
      </c>
      <c r="D1885" s="122">
        <v>287.35000000000002</v>
      </c>
      <c r="E1885" s="129">
        <f t="shared" si="29"/>
        <v>287.49</v>
      </c>
    </row>
    <row r="1886" spans="1:5">
      <c r="A1886" s="172" t="s">
        <v>17509</v>
      </c>
      <c r="B1886" s="169"/>
      <c r="C1886" s="168"/>
      <c r="D1886" s="170"/>
      <c r="E1886" s="171"/>
    </row>
    <row r="1887" spans="1:5" ht="40.5">
      <c r="A1887" s="127" t="s">
        <v>22591</v>
      </c>
      <c r="B1887" s="128" t="s">
        <v>17510</v>
      </c>
      <c r="C1887" s="127" t="s">
        <v>86</v>
      </c>
      <c r="D1887" s="122">
        <v>610.24</v>
      </c>
      <c r="E1887" s="129">
        <f t="shared" si="29"/>
        <v>610.54</v>
      </c>
    </row>
    <row r="1888" spans="1:5" ht="40.5">
      <c r="A1888" s="127" t="s">
        <v>22592</v>
      </c>
      <c r="B1888" s="128" t="s">
        <v>17511</v>
      </c>
      <c r="C1888" s="127" t="s">
        <v>86</v>
      </c>
      <c r="D1888" s="122">
        <v>612.82000000000005</v>
      </c>
      <c r="E1888" s="129">
        <f t="shared" si="29"/>
        <v>613.12</v>
      </c>
    </row>
    <row r="1889" spans="1:5" ht="27">
      <c r="A1889" s="127" t="s">
        <v>22593</v>
      </c>
      <c r="B1889" s="128" t="s">
        <v>17512</v>
      </c>
      <c r="C1889" s="127" t="s">
        <v>86</v>
      </c>
      <c r="D1889" s="122">
        <v>438.96</v>
      </c>
      <c r="E1889" s="129">
        <f t="shared" si="29"/>
        <v>439.18</v>
      </c>
    </row>
    <row r="1890" spans="1:5" ht="40.5">
      <c r="A1890" s="127" t="s">
        <v>22594</v>
      </c>
      <c r="B1890" s="128" t="s">
        <v>17513</v>
      </c>
      <c r="C1890" s="127" t="s">
        <v>86</v>
      </c>
      <c r="D1890" s="122">
        <v>666.22</v>
      </c>
      <c r="E1890" s="129">
        <f t="shared" si="29"/>
        <v>666.55</v>
      </c>
    </row>
    <row r="1891" spans="1:5" ht="40.5">
      <c r="A1891" s="127" t="s">
        <v>22595</v>
      </c>
      <c r="B1891" s="128" t="s">
        <v>17514</v>
      </c>
      <c r="C1891" s="127" t="s">
        <v>86</v>
      </c>
      <c r="D1891" s="122">
        <v>658.26</v>
      </c>
      <c r="E1891" s="129">
        <f t="shared" si="29"/>
        <v>658.59</v>
      </c>
    </row>
    <row r="1892" spans="1:5" ht="40.5">
      <c r="A1892" s="127" t="s">
        <v>25335</v>
      </c>
      <c r="B1892" s="128" t="s">
        <v>17515</v>
      </c>
      <c r="C1892" s="127" t="s">
        <v>86</v>
      </c>
      <c r="D1892" s="122">
        <v>2114.7800000000002</v>
      </c>
      <c r="E1892" s="129">
        <f t="shared" si="29"/>
        <v>2115.83</v>
      </c>
    </row>
    <row r="1893" spans="1:5">
      <c r="A1893" s="172" t="s">
        <v>17516</v>
      </c>
      <c r="B1893" s="169"/>
      <c r="C1893" s="168"/>
      <c r="D1893" s="170"/>
      <c r="E1893" s="171"/>
    </row>
    <row r="1894" spans="1:5" ht="27">
      <c r="A1894" s="127" t="s">
        <v>25336</v>
      </c>
      <c r="B1894" s="128" t="s">
        <v>17517</v>
      </c>
      <c r="C1894" s="127" t="s">
        <v>86</v>
      </c>
      <c r="D1894" s="122">
        <v>1713.21</v>
      </c>
      <c r="E1894" s="129">
        <f t="shared" si="29"/>
        <v>1714.06</v>
      </c>
    </row>
    <row r="1895" spans="1:5" ht="27">
      <c r="A1895" s="127" t="s">
        <v>22596</v>
      </c>
      <c r="B1895" s="128" t="s">
        <v>17518</v>
      </c>
      <c r="C1895" s="127" t="s">
        <v>86</v>
      </c>
      <c r="D1895" s="122">
        <v>791.42</v>
      </c>
      <c r="E1895" s="129">
        <f t="shared" si="29"/>
        <v>791.81</v>
      </c>
    </row>
    <row r="1896" spans="1:5" ht="40.5">
      <c r="A1896" s="127" t="s">
        <v>22597</v>
      </c>
      <c r="B1896" s="128" t="s">
        <v>17519</v>
      </c>
      <c r="C1896" s="127" t="s">
        <v>86</v>
      </c>
      <c r="D1896" s="122">
        <v>3613</v>
      </c>
      <c r="E1896" s="129">
        <f t="shared" si="29"/>
        <v>3614.79</v>
      </c>
    </row>
    <row r="1897" spans="1:5" ht="54">
      <c r="A1897" s="127" t="s">
        <v>22598</v>
      </c>
      <c r="B1897" s="128" t="s">
        <v>17520</v>
      </c>
      <c r="C1897" s="127" t="s">
        <v>86</v>
      </c>
      <c r="D1897" s="122">
        <v>3612.24</v>
      </c>
      <c r="E1897" s="129">
        <f t="shared" si="29"/>
        <v>3614.03</v>
      </c>
    </row>
    <row r="1898" spans="1:5" ht="40.5">
      <c r="A1898" s="127" t="s">
        <v>22599</v>
      </c>
      <c r="B1898" s="128" t="s">
        <v>17521</v>
      </c>
      <c r="C1898" s="127" t="s">
        <v>86</v>
      </c>
      <c r="D1898" s="122">
        <v>8148.37</v>
      </c>
      <c r="E1898" s="129">
        <f t="shared" si="29"/>
        <v>8152.41</v>
      </c>
    </row>
    <row r="1899" spans="1:5" ht="27">
      <c r="A1899" s="127" t="s">
        <v>22600</v>
      </c>
      <c r="B1899" s="128" t="s">
        <v>17522</v>
      </c>
      <c r="C1899" s="127" t="s">
        <v>86</v>
      </c>
      <c r="D1899" s="122">
        <v>4177.13</v>
      </c>
      <c r="E1899" s="129">
        <f t="shared" si="29"/>
        <v>4179.2</v>
      </c>
    </row>
    <row r="1900" spans="1:5" ht="40.5">
      <c r="A1900" s="127" t="s">
        <v>22601</v>
      </c>
      <c r="B1900" s="128" t="s">
        <v>17523</v>
      </c>
      <c r="C1900" s="127" t="s">
        <v>86</v>
      </c>
      <c r="D1900" s="122">
        <v>3670.9</v>
      </c>
      <c r="E1900" s="129">
        <f t="shared" si="29"/>
        <v>3672.72</v>
      </c>
    </row>
    <row r="1901" spans="1:5" ht="40.5">
      <c r="A1901" s="127" t="s">
        <v>25337</v>
      </c>
      <c r="B1901" s="128" t="s">
        <v>17524</v>
      </c>
      <c r="C1901" s="127" t="s">
        <v>86</v>
      </c>
      <c r="D1901" s="122">
        <v>3802.73</v>
      </c>
      <c r="E1901" s="129">
        <f t="shared" si="29"/>
        <v>3804.62</v>
      </c>
    </row>
    <row r="1902" spans="1:5" ht="40.5">
      <c r="A1902" s="127" t="s">
        <v>22602</v>
      </c>
      <c r="B1902" s="128" t="s">
        <v>17525</v>
      </c>
      <c r="C1902" s="127" t="s">
        <v>86</v>
      </c>
      <c r="D1902" s="122">
        <v>1599.12</v>
      </c>
      <c r="E1902" s="129">
        <f t="shared" si="29"/>
        <v>1599.91</v>
      </c>
    </row>
    <row r="1903" spans="1:5" ht="40.5">
      <c r="A1903" s="127" t="s">
        <v>22603</v>
      </c>
      <c r="B1903" s="128" t="s">
        <v>17526</v>
      </c>
      <c r="C1903" s="127" t="s">
        <v>86</v>
      </c>
      <c r="D1903" s="122">
        <v>1035.3599999999999</v>
      </c>
      <c r="E1903" s="129">
        <f t="shared" si="29"/>
        <v>1035.8699999999999</v>
      </c>
    </row>
    <row r="1904" spans="1:5" ht="40.5">
      <c r="A1904" s="127" t="s">
        <v>22604</v>
      </c>
      <c r="B1904" s="128" t="s">
        <v>17527</v>
      </c>
      <c r="C1904" s="127" t="s">
        <v>86</v>
      </c>
      <c r="D1904" s="122">
        <v>1209.46</v>
      </c>
      <c r="E1904" s="129">
        <f t="shared" si="29"/>
        <v>1210.06</v>
      </c>
    </row>
    <row r="1905" spans="1:5">
      <c r="A1905" s="172" t="s">
        <v>17528</v>
      </c>
      <c r="B1905" s="169"/>
      <c r="C1905" s="168"/>
      <c r="D1905" s="170"/>
      <c r="E1905" s="171"/>
    </row>
    <row r="1906" spans="1:5" ht="27">
      <c r="A1906" s="127" t="s">
        <v>22605</v>
      </c>
      <c r="B1906" s="128" t="s">
        <v>17529</v>
      </c>
      <c r="C1906" s="127" t="s">
        <v>112</v>
      </c>
      <c r="D1906" s="122">
        <v>12.85</v>
      </c>
      <c r="E1906" s="129">
        <f t="shared" si="29"/>
        <v>12.86</v>
      </c>
    </row>
    <row r="1907" spans="1:5" ht="27">
      <c r="A1907" s="127" t="s">
        <v>22606</v>
      </c>
      <c r="B1907" s="128" t="s">
        <v>17530</v>
      </c>
      <c r="C1907" s="127" t="s">
        <v>112</v>
      </c>
      <c r="D1907" s="122">
        <v>17.13</v>
      </c>
      <c r="E1907" s="129">
        <f t="shared" si="29"/>
        <v>17.14</v>
      </c>
    </row>
    <row r="1908" spans="1:5" ht="27">
      <c r="A1908" s="127" t="s">
        <v>22607</v>
      </c>
      <c r="B1908" s="128" t="s">
        <v>17531</v>
      </c>
      <c r="C1908" s="127" t="s">
        <v>112</v>
      </c>
      <c r="D1908" s="122">
        <v>27.58</v>
      </c>
      <c r="E1908" s="129">
        <f t="shared" si="29"/>
        <v>27.59</v>
      </c>
    </row>
    <row r="1909" spans="1:5" ht="27">
      <c r="A1909" s="127" t="s">
        <v>22608</v>
      </c>
      <c r="B1909" s="128" t="s">
        <v>17532</v>
      </c>
      <c r="C1909" s="127" t="s">
        <v>112</v>
      </c>
      <c r="D1909" s="122">
        <v>50.54</v>
      </c>
      <c r="E1909" s="129">
        <f t="shared" si="29"/>
        <v>50.57</v>
      </c>
    </row>
    <row r="1910" spans="1:5" ht="27">
      <c r="A1910" s="127" t="s">
        <v>22609</v>
      </c>
      <c r="B1910" s="128" t="s">
        <v>17533</v>
      </c>
      <c r="C1910" s="127" t="s">
        <v>112</v>
      </c>
      <c r="D1910" s="122">
        <v>72.66</v>
      </c>
      <c r="E1910" s="129">
        <f t="shared" si="29"/>
        <v>72.7</v>
      </c>
    </row>
    <row r="1911" spans="1:5">
      <c r="A1911" s="127" t="s">
        <v>22610</v>
      </c>
      <c r="B1911" s="128" t="s">
        <v>17534</v>
      </c>
      <c r="C1911" s="127" t="s">
        <v>112</v>
      </c>
      <c r="D1911" s="122">
        <v>24.91</v>
      </c>
      <c r="E1911" s="129">
        <f t="shared" si="29"/>
        <v>24.92</v>
      </c>
    </row>
    <row r="1912" spans="1:5">
      <c r="A1912" s="127" t="s">
        <v>22611</v>
      </c>
      <c r="B1912" s="128" t="s">
        <v>17535</v>
      </c>
      <c r="C1912" s="127" t="s">
        <v>112</v>
      </c>
      <c r="D1912" s="122">
        <v>33.29</v>
      </c>
      <c r="E1912" s="129">
        <f t="shared" si="29"/>
        <v>33.31</v>
      </c>
    </row>
    <row r="1913" spans="1:5" ht="27">
      <c r="A1913" s="127" t="s">
        <v>22612</v>
      </c>
      <c r="B1913" s="128" t="s">
        <v>17536</v>
      </c>
      <c r="C1913" s="127" t="s">
        <v>44</v>
      </c>
      <c r="D1913" s="122">
        <v>8.25</v>
      </c>
      <c r="E1913" s="129">
        <f t="shared" si="29"/>
        <v>8.25</v>
      </c>
    </row>
    <row r="1914" spans="1:5" ht="27">
      <c r="A1914" s="127" t="s">
        <v>22613</v>
      </c>
      <c r="B1914" s="128" t="s">
        <v>17537</v>
      </c>
      <c r="C1914" s="127" t="s">
        <v>44</v>
      </c>
      <c r="D1914" s="122">
        <v>12.1</v>
      </c>
      <c r="E1914" s="129">
        <f t="shared" si="29"/>
        <v>12.11</v>
      </c>
    </row>
    <row r="1915" spans="1:5" ht="27">
      <c r="A1915" s="127" t="s">
        <v>22614</v>
      </c>
      <c r="B1915" s="128" t="s">
        <v>17538</v>
      </c>
      <c r="C1915" s="127" t="s">
        <v>44</v>
      </c>
      <c r="D1915" s="122">
        <v>31.42</v>
      </c>
      <c r="E1915" s="129">
        <f t="shared" si="29"/>
        <v>31.44</v>
      </c>
    </row>
    <row r="1916" spans="1:5" ht="27">
      <c r="A1916" s="127" t="s">
        <v>22615</v>
      </c>
      <c r="B1916" s="128" t="s">
        <v>17539</v>
      </c>
      <c r="C1916" s="127" t="s">
        <v>44</v>
      </c>
      <c r="D1916" s="122">
        <v>33</v>
      </c>
      <c r="E1916" s="129">
        <f t="shared" si="29"/>
        <v>33.020000000000003</v>
      </c>
    </row>
    <row r="1917" spans="1:5">
      <c r="A1917" s="127" t="s">
        <v>22616</v>
      </c>
      <c r="B1917" s="128" t="s">
        <v>17540</v>
      </c>
      <c r="C1917" s="127" t="s">
        <v>44</v>
      </c>
      <c r="D1917" s="122">
        <v>5.41</v>
      </c>
      <c r="E1917" s="129">
        <f t="shared" si="29"/>
        <v>5.41</v>
      </c>
    </row>
    <row r="1918" spans="1:5">
      <c r="A1918" s="127" t="s">
        <v>22617</v>
      </c>
      <c r="B1918" s="128" t="s">
        <v>17541</v>
      </c>
      <c r="C1918" s="127" t="s">
        <v>44</v>
      </c>
      <c r="D1918" s="122">
        <v>24.36</v>
      </c>
      <c r="E1918" s="129">
        <f t="shared" si="29"/>
        <v>24.37</v>
      </c>
    </row>
    <row r="1919" spans="1:5">
      <c r="A1919" s="127" t="s">
        <v>22618</v>
      </c>
      <c r="B1919" s="128" t="s">
        <v>17542</v>
      </c>
      <c r="C1919" s="127" t="s">
        <v>44</v>
      </c>
      <c r="D1919" s="122">
        <v>1.9</v>
      </c>
      <c r="E1919" s="129">
        <f t="shared" si="29"/>
        <v>1.9</v>
      </c>
    </row>
    <row r="1920" spans="1:5">
      <c r="A1920" s="127" t="s">
        <v>22619</v>
      </c>
      <c r="B1920" s="128" t="s">
        <v>17543</v>
      </c>
      <c r="C1920" s="127" t="s">
        <v>44</v>
      </c>
      <c r="D1920" s="122">
        <v>2.75</v>
      </c>
      <c r="E1920" s="129">
        <f t="shared" si="29"/>
        <v>2.75</v>
      </c>
    </row>
    <row r="1921" spans="1:5">
      <c r="A1921" s="127" t="s">
        <v>22620</v>
      </c>
      <c r="B1921" s="128" t="s">
        <v>17544</v>
      </c>
      <c r="C1921" s="127" t="s">
        <v>44</v>
      </c>
      <c r="D1921" s="122">
        <v>23.7</v>
      </c>
      <c r="E1921" s="129">
        <f t="shared" si="29"/>
        <v>23.71</v>
      </c>
    </row>
    <row r="1922" spans="1:5">
      <c r="A1922" s="127" t="s">
        <v>22621</v>
      </c>
      <c r="B1922" s="128" t="s">
        <v>17545</v>
      </c>
      <c r="C1922" s="127" t="s">
        <v>44</v>
      </c>
      <c r="D1922" s="122">
        <v>16.29</v>
      </c>
      <c r="E1922" s="129">
        <f t="shared" ref="E1922:E1985" si="30">ROUND((D1922/(1+$J$1))*(1+$L$1),2)</f>
        <v>16.3</v>
      </c>
    </row>
    <row r="1923" spans="1:5">
      <c r="A1923" s="127" t="s">
        <v>22622</v>
      </c>
      <c r="B1923" s="128" t="s">
        <v>17546</v>
      </c>
      <c r="C1923" s="127" t="s">
        <v>44</v>
      </c>
      <c r="D1923" s="122">
        <v>30</v>
      </c>
      <c r="E1923" s="129">
        <f t="shared" si="30"/>
        <v>30.01</v>
      </c>
    </row>
    <row r="1924" spans="1:5">
      <c r="A1924" s="172" t="s">
        <v>17547</v>
      </c>
      <c r="B1924" s="169"/>
      <c r="C1924" s="168"/>
      <c r="D1924" s="170"/>
      <c r="E1924" s="171"/>
    </row>
    <row r="1925" spans="1:5" ht="40.5">
      <c r="A1925" s="127" t="s">
        <v>25338</v>
      </c>
      <c r="B1925" s="128" t="s">
        <v>17548</v>
      </c>
      <c r="C1925" s="127" t="s">
        <v>44</v>
      </c>
      <c r="D1925" s="122">
        <v>76.31</v>
      </c>
      <c r="E1925" s="129">
        <f t="shared" si="30"/>
        <v>76.349999999999994</v>
      </c>
    </row>
    <row r="1926" spans="1:5" ht="27">
      <c r="A1926" s="127" t="s">
        <v>25339</v>
      </c>
      <c r="B1926" s="128" t="s">
        <v>17549</v>
      </c>
      <c r="C1926" s="127" t="s">
        <v>44</v>
      </c>
      <c r="D1926" s="122">
        <v>189.12</v>
      </c>
      <c r="E1926" s="129">
        <f t="shared" si="30"/>
        <v>189.21</v>
      </c>
    </row>
    <row r="1927" spans="1:5" ht="40.5">
      <c r="A1927" s="127" t="s">
        <v>25340</v>
      </c>
      <c r="B1927" s="128" t="s">
        <v>17550</v>
      </c>
      <c r="C1927" s="127" t="s">
        <v>44</v>
      </c>
      <c r="D1927" s="122">
        <v>82.52</v>
      </c>
      <c r="E1927" s="129">
        <f t="shared" si="30"/>
        <v>82.56</v>
      </c>
    </row>
    <row r="1928" spans="1:5" ht="27">
      <c r="A1928" s="127" t="s">
        <v>25341</v>
      </c>
      <c r="B1928" s="128" t="s">
        <v>17551</v>
      </c>
      <c r="C1928" s="127" t="s">
        <v>44</v>
      </c>
      <c r="D1928" s="122">
        <v>159.22</v>
      </c>
      <c r="E1928" s="129">
        <f t="shared" si="30"/>
        <v>159.30000000000001</v>
      </c>
    </row>
    <row r="1929" spans="1:5" ht="40.5">
      <c r="A1929" s="127" t="s">
        <v>25342</v>
      </c>
      <c r="B1929" s="128" t="s">
        <v>17552</v>
      </c>
      <c r="C1929" s="127" t="s">
        <v>44</v>
      </c>
      <c r="D1929" s="122">
        <v>90.67</v>
      </c>
      <c r="E1929" s="129">
        <f t="shared" si="30"/>
        <v>90.71</v>
      </c>
    </row>
    <row r="1930" spans="1:5" ht="27">
      <c r="A1930" s="127" t="s">
        <v>25343</v>
      </c>
      <c r="B1930" s="128" t="s">
        <v>17553</v>
      </c>
      <c r="C1930" s="127" t="s">
        <v>44</v>
      </c>
      <c r="D1930" s="122">
        <v>183.04</v>
      </c>
      <c r="E1930" s="129">
        <f t="shared" si="30"/>
        <v>183.13</v>
      </c>
    </row>
    <row r="1931" spans="1:5" ht="27">
      <c r="A1931" s="127" t="s">
        <v>25344</v>
      </c>
      <c r="B1931" s="128" t="s">
        <v>17554</v>
      </c>
      <c r="C1931" s="127" t="s">
        <v>44</v>
      </c>
      <c r="D1931" s="122">
        <v>180.18</v>
      </c>
      <c r="E1931" s="129">
        <f t="shared" si="30"/>
        <v>180.27</v>
      </c>
    </row>
    <row r="1932" spans="1:5">
      <c r="A1932" s="172" t="s">
        <v>17555</v>
      </c>
      <c r="B1932" s="169"/>
      <c r="C1932" s="168"/>
      <c r="D1932" s="170"/>
      <c r="E1932" s="171"/>
    </row>
    <row r="1933" spans="1:5" ht="108">
      <c r="A1933" s="127" t="s">
        <v>22623</v>
      </c>
      <c r="B1933" s="128" t="s">
        <v>17556</v>
      </c>
      <c r="C1933" s="127" t="s">
        <v>86</v>
      </c>
      <c r="D1933" s="122">
        <v>2392.62</v>
      </c>
      <c r="E1933" s="129">
        <f t="shared" si="30"/>
        <v>2393.81</v>
      </c>
    </row>
    <row r="1934" spans="1:5" ht="27">
      <c r="A1934" s="127" t="s">
        <v>25345</v>
      </c>
      <c r="B1934" s="128" t="s">
        <v>17557</v>
      </c>
      <c r="C1934" s="127" t="s">
        <v>112</v>
      </c>
      <c r="D1934" s="122">
        <v>223.25</v>
      </c>
      <c r="E1934" s="129">
        <f t="shared" si="30"/>
        <v>223.36</v>
      </c>
    </row>
    <row r="1935" spans="1:5" ht="27">
      <c r="A1935" s="127" t="s">
        <v>22624</v>
      </c>
      <c r="B1935" s="128" t="s">
        <v>17558</v>
      </c>
      <c r="C1935" s="127" t="s">
        <v>86</v>
      </c>
      <c r="D1935" s="122">
        <v>1343.22</v>
      </c>
      <c r="E1935" s="129">
        <f t="shared" si="30"/>
        <v>1343.89</v>
      </c>
    </row>
    <row r="1936" spans="1:5">
      <c r="A1936" s="172" t="s">
        <v>17559</v>
      </c>
      <c r="B1936" s="169"/>
      <c r="C1936" s="168"/>
      <c r="D1936" s="170"/>
      <c r="E1936" s="171"/>
    </row>
    <row r="1937" spans="1:5" ht="27">
      <c r="A1937" s="127" t="s">
        <v>22625</v>
      </c>
      <c r="B1937" s="128" t="s">
        <v>17560</v>
      </c>
      <c r="C1937" s="127" t="s">
        <v>86</v>
      </c>
      <c r="D1937" s="122">
        <v>1029.83</v>
      </c>
      <c r="E1937" s="129">
        <f t="shared" si="30"/>
        <v>1030.3399999999999</v>
      </c>
    </row>
    <row r="1938" spans="1:5" ht="27">
      <c r="A1938" s="127" t="s">
        <v>22626</v>
      </c>
      <c r="B1938" s="128" t="s">
        <v>17561</v>
      </c>
      <c r="C1938" s="127" t="s">
        <v>44</v>
      </c>
      <c r="D1938" s="122">
        <v>44.8</v>
      </c>
      <c r="E1938" s="129">
        <f t="shared" si="30"/>
        <v>44.82</v>
      </c>
    </row>
    <row r="1939" spans="1:5" ht="27">
      <c r="A1939" s="127" t="s">
        <v>25346</v>
      </c>
      <c r="B1939" s="128" t="s">
        <v>17562</v>
      </c>
      <c r="C1939" s="127" t="s">
        <v>112</v>
      </c>
      <c r="D1939" s="122">
        <v>216.11</v>
      </c>
      <c r="E1939" s="129">
        <f t="shared" si="30"/>
        <v>216.22</v>
      </c>
    </row>
    <row r="1940" spans="1:5" ht="27">
      <c r="A1940" s="127" t="s">
        <v>26149</v>
      </c>
      <c r="B1940" s="128" t="s">
        <v>17563</v>
      </c>
      <c r="C1940" s="127" t="s">
        <v>112</v>
      </c>
      <c r="D1940" s="122">
        <v>344.89</v>
      </c>
      <c r="E1940" s="129">
        <f t="shared" si="30"/>
        <v>345.06</v>
      </c>
    </row>
    <row r="1941" spans="1:5" ht="40.5">
      <c r="A1941" s="127" t="s">
        <v>25347</v>
      </c>
      <c r="B1941" s="128" t="s">
        <v>17564</v>
      </c>
      <c r="C1941" s="127" t="s">
        <v>112</v>
      </c>
      <c r="D1941" s="122">
        <v>172.58</v>
      </c>
      <c r="E1941" s="129">
        <f t="shared" si="30"/>
        <v>172.67</v>
      </c>
    </row>
    <row r="1942" spans="1:5" ht="54">
      <c r="A1942" s="127" t="s">
        <v>25348</v>
      </c>
      <c r="B1942" s="128" t="s">
        <v>17565</v>
      </c>
      <c r="C1942" s="127" t="s">
        <v>17419</v>
      </c>
      <c r="D1942" s="122">
        <v>1682.62</v>
      </c>
      <c r="E1942" s="129">
        <f t="shared" si="30"/>
        <v>1683.45</v>
      </c>
    </row>
    <row r="1943" spans="1:5" ht="27">
      <c r="A1943" s="127" t="s">
        <v>22627</v>
      </c>
      <c r="B1943" s="128" t="s">
        <v>17566</v>
      </c>
      <c r="C1943" s="127" t="s">
        <v>44</v>
      </c>
      <c r="D1943" s="122">
        <v>71.849999999999994</v>
      </c>
      <c r="E1943" s="129">
        <f t="shared" si="30"/>
        <v>71.89</v>
      </c>
    </row>
    <row r="1944" spans="1:5" ht="54">
      <c r="A1944" s="127" t="s">
        <v>25349</v>
      </c>
      <c r="B1944" s="128" t="s">
        <v>17567</v>
      </c>
      <c r="C1944" s="127" t="s">
        <v>112</v>
      </c>
      <c r="D1944" s="122">
        <v>1610.64</v>
      </c>
      <c r="E1944" s="129">
        <f t="shared" si="30"/>
        <v>1611.44</v>
      </c>
    </row>
    <row r="1945" spans="1:5" ht="40.5">
      <c r="A1945" s="127" t="s">
        <v>22628</v>
      </c>
      <c r="B1945" s="128" t="s">
        <v>17568</v>
      </c>
      <c r="C1945" s="127" t="s">
        <v>112</v>
      </c>
      <c r="D1945" s="122">
        <v>445.34</v>
      </c>
      <c r="E1945" s="129">
        <f t="shared" si="30"/>
        <v>445.56</v>
      </c>
    </row>
    <row r="1946" spans="1:5" ht="27">
      <c r="A1946" s="127" t="s">
        <v>25350</v>
      </c>
      <c r="B1946" s="128" t="s">
        <v>17569</v>
      </c>
      <c r="C1946" s="127" t="s">
        <v>112</v>
      </c>
      <c r="D1946" s="122">
        <v>1798.82</v>
      </c>
      <c r="E1946" s="129">
        <f t="shared" si="30"/>
        <v>1799.71</v>
      </c>
    </row>
    <row r="1947" spans="1:5" ht="40.5">
      <c r="A1947" s="127" t="s">
        <v>25351</v>
      </c>
      <c r="B1947" s="128" t="s">
        <v>17570</v>
      </c>
      <c r="C1947" s="127" t="s">
        <v>112</v>
      </c>
      <c r="D1947" s="122">
        <v>149.84</v>
      </c>
      <c r="E1947" s="129">
        <f t="shared" si="30"/>
        <v>149.91</v>
      </c>
    </row>
    <row r="1948" spans="1:5" ht="27">
      <c r="A1948" s="127" t="s">
        <v>22629</v>
      </c>
      <c r="B1948" s="128" t="s">
        <v>17571</v>
      </c>
      <c r="C1948" s="127" t="s">
        <v>44</v>
      </c>
      <c r="D1948" s="122">
        <v>301.52999999999997</v>
      </c>
      <c r="E1948" s="129">
        <f t="shared" si="30"/>
        <v>301.68</v>
      </c>
    </row>
    <row r="1949" spans="1:5">
      <c r="A1949" s="127" t="s">
        <v>25352</v>
      </c>
      <c r="B1949" s="128" t="s">
        <v>17572</v>
      </c>
      <c r="C1949" s="127" t="s">
        <v>44</v>
      </c>
      <c r="D1949" s="122">
        <v>38.6</v>
      </c>
      <c r="E1949" s="129">
        <f t="shared" si="30"/>
        <v>38.619999999999997</v>
      </c>
    </row>
    <row r="1950" spans="1:5" ht="54">
      <c r="A1950" s="127" t="s">
        <v>22630</v>
      </c>
      <c r="B1950" s="128" t="s">
        <v>17573</v>
      </c>
      <c r="C1950" s="127" t="s">
        <v>44</v>
      </c>
      <c r="D1950" s="122">
        <v>148.34</v>
      </c>
      <c r="E1950" s="129">
        <f t="shared" si="30"/>
        <v>148.41</v>
      </c>
    </row>
    <row r="1951" spans="1:5" ht="27">
      <c r="A1951" s="127" t="s">
        <v>26150</v>
      </c>
      <c r="B1951" s="128" t="s">
        <v>17574</v>
      </c>
      <c r="C1951" s="127" t="s">
        <v>86</v>
      </c>
      <c r="D1951" s="122">
        <v>225.11</v>
      </c>
      <c r="E1951" s="129">
        <f t="shared" si="30"/>
        <v>225.22</v>
      </c>
    </row>
    <row r="1952" spans="1:5" ht="40.5">
      <c r="A1952" s="127" t="s">
        <v>22631</v>
      </c>
      <c r="B1952" s="128" t="s">
        <v>17575</v>
      </c>
      <c r="C1952" s="127" t="s">
        <v>86</v>
      </c>
      <c r="D1952" s="122">
        <v>9965.65</v>
      </c>
      <c r="E1952" s="129">
        <f t="shared" si="30"/>
        <v>9970.59</v>
      </c>
    </row>
    <row r="1953" spans="1:5" ht="40.5">
      <c r="A1953" s="127" t="s">
        <v>22632</v>
      </c>
      <c r="B1953" s="128" t="s">
        <v>17576</v>
      </c>
      <c r="C1953" s="127" t="s">
        <v>86</v>
      </c>
      <c r="D1953" s="122">
        <v>60112</v>
      </c>
      <c r="E1953" s="129">
        <f t="shared" si="30"/>
        <v>60141.82</v>
      </c>
    </row>
    <row r="1954" spans="1:5" ht="40.5">
      <c r="A1954" s="127" t="s">
        <v>22633</v>
      </c>
      <c r="B1954" s="128" t="s">
        <v>17577</v>
      </c>
      <c r="C1954" s="127" t="s">
        <v>86</v>
      </c>
      <c r="D1954" s="122">
        <v>66718</v>
      </c>
      <c r="E1954" s="129">
        <f t="shared" si="30"/>
        <v>66751.09</v>
      </c>
    </row>
    <row r="1955" spans="1:5">
      <c r="A1955" s="172" t="s">
        <v>17578</v>
      </c>
      <c r="B1955" s="169"/>
      <c r="C1955" s="168"/>
      <c r="D1955" s="170"/>
      <c r="E1955" s="171"/>
    </row>
    <row r="1956" spans="1:5">
      <c r="A1956" s="172" t="s">
        <v>17579</v>
      </c>
      <c r="B1956" s="169"/>
      <c r="C1956" s="168"/>
      <c r="D1956" s="170"/>
      <c r="E1956" s="171"/>
    </row>
    <row r="1957" spans="1:5" ht="40.5">
      <c r="A1957" s="127" t="s">
        <v>25353</v>
      </c>
      <c r="B1957" s="128" t="s">
        <v>17580</v>
      </c>
      <c r="C1957" s="127" t="s">
        <v>112</v>
      </c>
      <c r="D1957" s="122">
        <v>1072.17</v>
      </c>
      <c r="E1957" s="129">
        <f t="shared" si="30"/>
        <v>1072.7</v>
      </c>
    </row>
    <row r="1958" spans="1:5" ht="40.5">
      <c r="A1958" s="127" t="s">
        <v>25354</v>
      </c>
      <c r="B1958" s="128" t="s">
        <v>17581</v>
      </c>
      <c r="C1958" s="127" t="s">
        <v>112</v>
      </c>
      <c r="D1958" s="122">
        <v>702.66</v>
      </c>
      <c r="E1958" s="129">
        <f t="shared" si="30"/>
        <v>703.01</v>
      </c>
    </row>
    <row r="1959" spans="1:5" ht="27">
      <c r="A1959" s="127" t="s">
        <v>22634</v>
      </c>
      <c r="B1959" s="128" t="s">
        <v>17582</v>
      </c>
      <c r="C1959" s="127" t="s">
        <v>112</v>
      </c>
      <c r="D1959" s="122">
        <v>1386</v>
      </c>
      <c r="E1959" s="129">
        <f t="shared" si="30"/>
        <v>1386.69</v>
      </c>
    </row>
    <row r="1960" spans="1:5" ht="27">
      <c r="A1960" s="127" t="s">
        <v>25355</v>
      </c>
      <c r="B1960" s="128" t="s">
        <v>17583</v>
      </c>
      <c r="C1960" s="127" t="s">
        <v>112</v>
      </c>
      <c r="D1960" s="122">
        <v>775.13</v>
      </c>
      <c r="E1960" s="129">
        <f t="shared" si="30"/>
        <v>775.51</v>
      </c>
    </row>
    <row r="1961" spans="1:5">
      <c r="A1961" s="172" t="s">
        <v>17584</v>
      </c>
      <c r="B1961" s="169"/>
      <c r="C1961" s="168"/>
      <c r="D1961" s="170"/>
      <c r="E1961" s="171"/>
    </row>
    <row r="1962" spans="1:5" ht="40.5">
      <c r="A1962" s="127" t="s">
        <v>25356</v>
      </c>
      <c r="B1962" s="128" t="s">
        <v>17585</v>
      </c>
      <c r="C1962" s="127" t="s">
        <v>112</v>
      </c>
      <c r="D1962" s="122">
        <v>692.28</v>
      </c>
      <c r="E1962" s="129">
        <f t="shared" si="30"/>
        <v>692.62</v>
      </c>
    </row>
    <row r="1963" spans="1:5" ht="40.5">
      <c r="A1963" s="127" t="s">
        <v>25357</v>
      </c>
      <c r="B1963" s="128" t="s">
        <v>17586</v>
      </c>
      <c r="C1963" s="127" t="s">
        <v>112</v>
      </c>
      <c r="D1963" s="122">
        <v>651.45000000000005</v>
      </c>
      <c r="E1963" s="129">
        <f t="shared" si="30"/>
        <v>651.77</v>
      </c>
    </row>
    <row r="1964" spans="1:5" ht="40.5">
      <c r="A1964" s="127" t="s">
        <v>25358</v>
      </c>
      <c r="B1964" s="128" t="s">
        <v>17587</v>
      </c>
      <c r="C1964" s="127" t="s">
        <v>112</v>
      </c>
      <c r="D1964" s="122">
        <v>739.05</v>
      </c>
      <c r="E1964" s="129">
        <f t="shared" si="30"/>
        <v>739.42</v>
      </c>
    </row>
    <row r="1965" spans="1:5" ht="40.5">
      <c r="A1965" s="127" t="s">
        <v>25359</v>
      </c>
      <c r="B1965" s="128" t="s">
        <v>17588</v>
      </c>
      <c r="C1965" s="127" t="s">
        <v>112</v>
      </c>
      <c r="D1965" s="122">
        <v>603.99</v>
      </c>
      <c r="E1965" s="129">
        <f t="shared" si="30"/>
        <v>604.29</v>
      </c>
    </row>
    <row r="1966" spans="1:5" ht="27">
      <c r="A1966" s="127" t="s">
        <v>22635</v>
      </c>
      <c r="B1966" s="128" t="s">
        <v>17589</v>
      </c>
      <c r="C1966" s="127" t="s">
        <v>112</v>
      </c>
      <c r="D1966" s="122">
        <v>338.15</v>
      </c>
      <c r="E1966" s="129">
        <f t="shared" si="30"/>
        <v>338.32</v>
      </c>
    </row>
    <row r="1967" spans="1:5" ht="27">
      <c r="A1967" s="127" t="s">
        <v>22636</v>
      </c>
      <c r="B1967" s="128" t="s">
        <v>17590</v>
      </c>
      <c r="C1967" s="127" t="s">
        <v>112</v>
      </c>
      <c r="D1967" s="122">
        <v>264.64999999999998</v>
      </c>
      <c r="E1967" s="129">
        <f t="shared" si="30"/>
        <v>264.77999999999997</v>
      </c>
    </row>
    <row r="1968" spans="1:5" ht="27">
      <c r="A1968" s="127" t="s">
        <v>22637</v>
      </c>
      <c r="B1968" s="128" t="s">
        <v>17591</v>
      </c>
      <c r="C1968" s="127" t="s">
        <v>112</v>
      </c>
      <c r="D1968" s="122">
        <v>247.1</v>
      </c>
      <c r="E1968" s="129">
        <f t="shared" si="30"/>
        <v>247.22</v>
      </c>
    </row>
    <row r="1969" spans="1:5" ht="27">
      <c r="A1969" s="127" t="s">
        <v>22638</v>
      </c>
      <c r="B1969" s="128" t="s">
        <v>17592</v>
      </c>
      <c r="C1969" s="127" t="s">
        <v>112</v>
      </c>
      <c r="D1969" s="122">
        <v>261.54000000000002</v>
      </c>
      <c r="E1969" s="129">
        <f t="shared" si="30"/>
        <v>261.67</v>
      </c>
    </row>
    <row r="1970" spans="1:5" ht="27">
      <c r="A1970" s="127" t="s">
        <v>22639</v>
      </c>
      <c r="B1970" s="128" t="s">
        <v>17593</v>
      </c>
      <c r="C1970" s="127" t="s">
        <v>112</v>
      </c>
      <c r="D1970" s="122">
        <v>282.75</v>
      </c>
      <c r="E1970" s="129">
        <f t="shared" si="30"/>
        <v>282.89</v>
      </c>
    </row>
    <row r="1971" spans="1:5" ht="27">
      <c r="A1971" s="127" t="s">
        <v>22640</v>
      </c>
      <c r="B1971" s="128" t="s">
        <v>17594</v>
      </c>
      <c r="C1971" s="127" t="s">
        <v>112</v>
      </c>
      <c r="D1971" s="122">
        <v>396.03</v>
      </c>
      <c r="E1971" s="129">
        <f t="shared" si="30"/>
        <v>396.23</v>
      </c>
    </row>
    <row r="1972" spans="1:5" ht="40.5">
      <c r="A1972" s="127" t="s">
        <v>22641</v>
      </c>
      <c r="B1972" s="128" t="s">
        <v>17595</v>
      </c>
      <c r="C1972" s="127" t="s">
        <v>112</v>
      </c>
      <c r="D1972" s="122">
        <v>247.1</v>
      </c>
      <c r="E1972" s="129">
        <f t="shared" si="30"/>
        <v>247.22</v>
      </c>
    </row>
    <row r="1973" spans="1:5" ht="54">
      <c r="A1973" s="127" t="s">
        <v>22642</v>
      </c>
      <c r="B1973" s="128" t="s">
        <v>17596</v>
      </c>
      <c r="C1973" s="127" t="s">
        <v>86</v>
      </c>
      <c r="D1973" s="122">
        <v>1021.09</v>
      </c>
      <c r="E1973" s="129">
        <f t="shared" si="30"/>
        <v>1021.6</v>
      </c>
    </row>
    <row r="1974" spans="1:5" ht="54">
      <c r="A1974" s="127" t="s">
        <v>22643</v>
      </c>
      <c r="B1974" s="128" t="s">
        <v>17597</v>
      </c>
      <c r="C1974" s="127" t="s">
        <v>86</v>
      </c>
      <c r="D1974" s="122">
        <v>902.17</v>
      </c>
      <c r="E1974" s="129">
        <f t="shared" si="30"/>
        <v>902.62</v>
      </c>
    </row>
    <row r="1975" spans="1:5" ht="54">
      <c r="A1975" s="127" t="s">
        <v>22644</v>
      </c>
      <c r="B1975" s="128" t="s">
        <v>17598</v>
      </c>
      <c r="C1975" s="127" t="s">
        <v>86</v>
      </c>
      <c r="D1975" s="122">
        <v>2032.86</v>
      </c>
      <c r="E1975" s="129">
        <f t="shared" si="30"/>
        <v>2033.87</v>
      </c>
    </row>
    <row r="1976" spans="1:5" ht="54">
      <c r="A1976" s="127" t="s">
        <v>25360</v>
      </c>
      <c r="B1976" s="128" t="s">
        <v>17599</v>
      </c>
      <c r="C1976" s="127" t="s">
        <v>86</v>
      </c>
      <c r="D1976" s="122">
        <v>2988.44</v>
      </c>
      <c r="E1976" s="129">
        <f t="shared" si="30"/>
        <v>2989.92</v>
      </c>
    </row>
    <row r="1977" spans="1:5">
      <c r="A1977" s="172" t="s">
        <v>17600</v>
      </c>
      <c r="B1977" s="169"/>
      <c r="C1977" s="168"/>
      <c r="D1977" s="170"/>
      <c r="E1977" s="171"/>
    </row>
    <row r="1978" spans="1:5" ht="27">
      <c r="A1978" s="127" t="s">
        <v>22645</v>
      </c>
      <c r="B1978" s="128" t="s">
        <v>17601</v>
      </c>
      <c r="C1978" s="127" t="s">
        <v>112</v>
      </c>
      <c r="D1978" s="122">
        <v>56.57</v>
      </c>
      <c r="E1978" s="129">
        <f t="shared" si="30"/>
        <v>56.6</v>
      </c>
    </row>
    <row r="1979" spans="1:5" ht="27">
      <c r="A1979" s="127" t="s">
        <v>25361</v>
      </c>
      <c r="B1979" s="128" t="s">
        <v>17602</v>
      </c>
      <c r="C1979" s="127" t="s">
        <v>112</v>
      </c>
      <c r="D1979" s="122">
        <v>1573.89</v>
      </c>
      <c r="E1979" s="129">
        <f t="shared" si="30"/>
        <v>1574.67</v>
      </c>
    </row>
    <row r="1980" spans="1:5">
      <c r="A1980" s="127" t="s">
        <v>22646</v>
      </c>
      <c r="B1980" s="128" t="s">
        <v>17603</v>
      </c>
      <c r="C1980" s="127" t="s">
        <v>86</v>
      </c>
      <c r="D1980" s="122">
        <v>640.72</v>
      </c>
      <c r="E1980" s="129">
        <f t="shared" si="30"/>
        <v>641.04</v>
      </c>
    </row>
    <row r="1981" spans="1:5" ht="27">
      <c r="A1981" s="127" t="s">
        <v>22647</v>
      </c>
      <c r="B1981" s="128" t="s">
        <v>17604</v>
      </c>
      <c r="C1981" s="127" t="s">
        <v>44</v>
      </c>
      <c r="D1981" s="122">
        <v>46.93</v>
      </c>
      <c r="E1981" s="129">
        <f t="shared" si="30"/>
        <v>46.95</v>
      </c>
    </row>
    <row r="1982" spans="1:5">
      <c r="A1982" s="172" t="s">
        <v>17605</v>
      </c>
      <c r="B1982" s="169"/>
      <c r="C1982" s="168"/>
      <c r="D1982" s="170"/>
      <c r="E1982" s="171"/>
    </row>
    <row r="1983" spans="1:5">
      <c r="A1983" s="172" t="s">
        <v>17606</v>
      </c>
      <c r="B1983" s="169"/>
      <c r="C1983" s="168"/>
      <c r="D1983" s="170"/>
      <c r="E1983" s="171"/>
    </row>
    <row r="1984" spans="1:5" ht="67.5">
      <c r="A1984" s="127" t="s">
        <v>22648</v>
      </c>
      <c r="B1984" s="128" t="s">
        <v>17607</v>
      </c>
      <c r="C1984" s="127" t="s">
        <v>86</v>
      </c>
      <c r="D1984" s="122">
        <v>2247.38</v>
      </c>
      <c r="E1984" s="129">
        <f t="shared" si="30"/>
        <v>2248.4899999999998</v>
      </c>
    </row>
    <row r="1985" spans="1:5" ht="54">
      <c r="A1985" s="127" t="s">
        <v>22649</v>
      </c>
      <c r="B1985" s="128" t="s">
        <v>17608</v>
      </c>
      <c r="C1985" s="127" t="s">
        <v>86</v>
      </c>
      <c r="D1985" s="122">
        <v>383.93</v>
      </c>
      <c r="E1985" s="129">
        <f t="shared" si="30"/>
        <v>384.12</v>
      </c>
    </row>
    <row r="1986" spans="1:5" ht="54">
      <c r="A1986" s="127" t="s">
        <v>22650</v>
      </c>
      <c r="B1986" s="128" t="s">
        <v>17609</v>
      </c>
      <c r="C1986" s="127" t="s">
        <v>86</v>
      </c>
      <c r="D1986" s="122">
        <v>426.64</v>
      </c>
      <c r="E1986" s="129">
        <f t="shared" ref="E1986:E2049" si="31">ROUND((D1986/(1+$J$1))*(1+$L$1),2)</f>
        <v>426.85</v>
      </c>
    </row>
    <row r="1987" spans="1:5" ht="54">
      <c r="A1987" s="127" t="s">
        <v>22651</v>
      </c>
      <c r="B1987" s="128" t="s">
        <v>17610</v>
      </c>
      <c r="C1987" s="127" t="s">
        <v>86</v>
      </c>
      <c r="D1987" s="122">
        <v>412.21</v>
      </c>
      <c r="E1987" s="129">
        <f t="shared" si="31"/>
        <v>412.41</v>
      </c>
    </row>
    <row r="1988" spans="1:5" ht="54">
      <c r="A1988" s="127" t="s">
        <v>25362</v>
      </c>
      <c r="B1988" s="128" t="s">
        <v>17611</v>
      </c>
      <c r="C1988" s="127" t="s">
        <v>86</v>
      </c>
      <c r="D1988" s="122">
        <v>511.34</v>
      </c>
      <c r="E1988" s="129">
        <f t="shared" si="31"/>
        <v>511.59</v>
      </c>
    </row>
    <row r="1989" spans="1:5" ht="54">
      <c r="A1989" s="127" t="s">
        <v>25363</v>
      </c>
      <c r="B1989" s="128" t="s">
        <v>17612</v>
      </c>
      <c r="C1989" s="127" t="s">
        <v>86</v>
      </c>
      <c r="D1989" s="122">
        <v>948.18</v>
      </c>
      <c r="E1989" s="129">
        <f t="shared" si="31"/>
        <v>948.65</v>
      </c>
    </row>
    <row r="1990" spans="1:5" ht="54">
      <c r="A1990" s="127" t="s">
        <v>25364</v>
      </c>
      <c r="B1990" s="128" t="s">
        <v>17613</v>
      </c>
      <c r="C1990" s="127" t="s">
        <v>86</v>
      </c>
      <c r="D1990" s="122">
        <v>1066.67</v>
      </c>
      <c r="E1990" s="129">
        <f t="shared" si="31"/>
        <v>1067.2</v>
      </c>
    </row>
    <row r="1991" spans="1:5" ht="40.5">
      <c r="A1991" s="127" t="s">
        <v>22652</v>
      </c>
      <c r="B1991" s="128" t="s">
        <v>17614</v>
      </c>
      <c r="C1991" s="127" t="s">
        <v>86</v>
      </c>
      <c r="D1991" s="122">
        <v>427.9</v>
      </c>
      <c r="E1991" s="129">
        <f t="shared" si="31"/>
        <v>428.11</v>
      </c>
    </row>
    <row r="1992" spans="1:5" ht="40.5">
      <c r="A1992" s="127" t="s">
        <v>22653</v>
      </c>
      <c r="B1992" s="128" t="s">
        <v>17615</v>
      </c>
      <c r="C1992" s="127" t="s">
        <v>86</v>
      </c>
      <c r="D1992" s="122">
        <v>410.5</v>
      </c>
      <c r="E1992" s="129">
        <f t="shared" si="31"/>
        <v>410.7</v>
      </c>
    </row>
    <row r="1993" spans="1:5">
      <c r="A1993" s="172" t="s">
        <v>17616</v>
      </c>
      <c r="B1993" s="169"/>
      <c r="C1993" s="168"/>
      <c r="D1993" s="170"/>
      <c r="E1993" s="171"/>
    </row>
    <row r="1994" spans="1:5" ht="54">
      <c r="A1994" s="127" t="s">
        <v>22654</v>
      </c>
      <c r="B1994" s="128" t="s">
        <v>17617</v>
      </c>
      <c r="C1994" s="127" t="s">
        <v>86</v>
      </c>
      <c r="D1994" s="122">
        <v>113.63</v>
      </c>
      <c r="E1994" s="129">
        <f t="shared" si="31"/>
        <v>113.69</v>
      </c>
    </row>
    <row r="1995" spans="1:5" ht="54">
      <c r="A1995" s="127" t="s">
        <v>22655</v>
      </c>
      <c r="B1995" s="128" t="s">
        <v>17618</v>
      </c>
      <c r="C1995" s="127" t="s">
        <v>86</v>
      </c>
      <c r="D1995" s="122">
        <v>125.04</v>
      </c>
      <c r="E1995" s="129">
        <f t="shared" si="31"/>
        <v>125.1</v>
      </c>
    </row>
    <row r="1996" spans="1:5" ht="54">
      <c r="A1996" s="127" t="s">
        <v>22656</v>
      </c>
      <c r="B1996" s="128" t="s">
        <v>17619</v>
      </c>
      <c r="C1996" s="127" t="s">
        <v>86</v>
      </c>
      <c r="D1996" s="122">
        <v>158.62</v>
      </c>
      <c r="E1996" s="129">
        <f t="shared" si="31"/>
        <v>158.69999999999999</v>
      </c>
    </row>
    <row r="1997" spans="1:5" ht="54">
      <c r="A1997" s="127" t="s">
        <v>22657</v>
      </c>
      <c r="B1997" s="128" t="s">
        <v>17620</v>
      </c>
      <c r="C1997" s="127" t="s">
        <v>86</v>
      </c>
      <c r="D1997" s="122">
        <v>178.02</v>
      </c>
      <c r="E1997" s="129">
        <f t="shared" si="31"/>
        <v>178.11</v>
      </c>
    </row>
    <row r="1998" spans="1:5" ht="54">
      <c r="A1998" s="127" t="s">
        <v>22658</v>
      </c>
      <c r="B1998" s="128" t="s">
        <v>17621</v>
      </c>
      <c r="C1998" s="127" t="s">
        <v>86</v>
      </c>
      <c r="D1998" s="122">
        <v>191.53</v>
      </c>
      <c r="E1998" s="129">
        <f t="shared" si="31"/>
        <v>191.62</v>
      </c>
    </row>
    <row r="1999" spans="1:5" ht="54">
      <c r="A1999" s="127" t="s">
        <v>22659</v>
      </c>
      <c r="B1999" s="128" t="s">
        <v>17622</v>
      </c>
      <c r="C1999" s="127" t="s">
        <v>86</v>
      </c>
      <c r="D1999" s="122">
        <v>252.26</v>
      </c>
      <c r="E1999" s="129">
        <f t="shared" si="31"/>
        <v>252.39</v>
      </c>
    </row>
    <row r="2000" spans="1:5" ht="54">
      <c r="A2000" s="127" t="s">
        <v>22660</v>
      </c>
      <c r="B2000" s="128" t="s">
        <v>17623</v>
      </c>
      <c r="C2000" s="127" t="s">
        <v>86</v>
      </c>
      <c r="D2000" s="122">
        <v>167.87</v>
      </c>
      <c r="E2000" s="129">
        <f t="shared" si="31"/>
        <v>167.95</v>
      </c>
    </row>
    <row r="2001" spans="1:5" ht="54">
      <c r="A2001" s="127" t="s">
        <v>22661</v>
      </c>
      <c r="B2001" s="128" t="s">
        <v>17624</v>
      </c>
      <c r="C2001" s="127" t="s">
        <v>86</v>
      </c>
      <c r="D2001" s="122">
        <v>212.54</v>
      </c>
      <c r="E2001" s="129">
        <f t="shared" si="31"/>
        <v>212.65</v>
      </c>
    </row>
    <row r="2002" spans="1:5" ht="54">
      <c r="A2002" s="127" t="s">
        <v>22662</v>
      </c>
      <c r="B2002" s="128" t="s">
        <v>17625</v>
      </c>
      <c r="C2002" s="127" t="s">
        <v>86</v>
      </c>
      <c r="D2002" s="122">
        <v>232.78</v>
      </c>
      <c r="E2002" s="129">
        <f t="shared" si="31"/>
        <v>232.9</v>
      </c>
    </row>
    <row r="2003" spans="1:5" ht="54">
      <c r="A2003" s="127" t="s">
        <v>22663</v>
      </c>
      <c r="B2003" s="128" t="s">
        <v>17626</v>
      </c>
      <c r="C2003" s="127" t="s">
        <v>86</v>
      </c>
      <c r="D2003" s="122">
        <v>210.11</v>
      </c>
      <c r="E2003" s="129">
        <f t="shared" si="31"/>
        <v>210.21</v>
      </c>
    </row>
    <row r="2004" spans="1:5" ht="54">
      <c r="A2004" s="127" t="s">
        <v>22664</v>
      </c>
      <c r="B2004" s="128" t="s">
        <v>17627</v>
      </c>
      <c r="C2004" s="127" t="s">
        <v>86</v>
      </c>
      <c r="D2004" s="122">
        <v>305.52999999999997</v>
      </c>
      <c r="E2004" s="129">
        <f t="shared" si="31"/>
        <v>305.68</v>
      </c>
    </row>
    <row r="2005" spans="1:5" ht="54">
      <c r="A2005" s="127" t="s">
        <v>22665</v>
      </c>
      <c r="B2005" s="128" t="s">
        <v>17628</v>
      </c>
      <c r="C2005" s="127" t="s">
        <v>86</v>
      </c>
      <c r="D2005" s="122">
        <v>349.27</v>
      </c>
      <c r="E2005" s="129">
        <f t="shared" si="31"/>
        <v>349.44</v>
      </c>
    </row>
    <row r="2006" spans="1:5" ht="54">
      <c r="A2006" s="127" t="s">
        <v>22666</v>
      </c>
      <c r="B2006" s="128" t="s">
        <v>17629</v>
      </c>
      <c r="C2006" s="127" t="s">
        <v>86</v>
      </c>
      <c r="D2006" s="122">
        <v>363.06</v>
      </c>
      <c r="E2006" s="129">
        <f t="shared" si="31"/>
        <v>363.24</v>
      </c>
    </row>
    <row r="2007" spans="1:5" ht="54">
      <c r="A2007" s="127" t="s">
        <v>22667</v>
      </c>
      <c r="B2007" s="128" t="s">
        <v>17630</v>
      </c>
      <c r="C2007" s="127" t="s">
        <v>86</v>
      </c>
      <c r="D2007" s="122">
        <v>364.76</v>
      </c>
      <c r="E2007" s="129">
        <f t="shared" si="31"/>
        <v>364.94</v>
      </c>
    </row>
    <row r="2008" spans="1:5" ht="67.5">
      <c r="A2008" s="127" t="s">
        <v>22668</v>
      </c>
      <c r="B2008" s="128" t="s">
        <v>17631</v>
      </c>
      <c r="C2008" s="127" t="s">
        <v>86</v>
      </c>
      <c r="D2008" s="122">
        <v>547.78</v>
      </c>
      <c r="E2008" s="129">
        <f t="shared" si="31"/>
        <v>548.04999999999995</v>
      </c>
    </row>
    <row r="2009" spans="1:5" ht="67.5">
      <c r="A2009" s="127" t="s">
        <v>22669</v>
      </c>
      <c r="B2009" s="128" t="s">
        <v>17632</v>
      </c>
      <c r="C2009" s="127" t="s">
        <v>86</v>
      </c>
      <c r="D2009" s="122">
        <v>480.62</v>
      </c>
      <c r="E2009" s="129">
        <f t="shared" si="31"/>
        <v>480.86</v>
      </c>
    </row>
    <row r="2010" spans="1:5" ht="54">
      <c r="A2010" s="127" t="s">
        <v>22670</v>
      </c>
      <c r="B2010" s="128" t="s">
        <v>17633</v>
      </c>
      <c r="C2010" s="127" t="s">
        <v>86</v>
      </c>
      <c r="D2010" s="122">
        <v>156.59</v>
      </c>
      <c r="E2010" s="129">
        <f t="shared" si="31"/>
        <v>156.66999999999999</v>
      </c>
    </row>
    <row r="2011" spans="1:5" ht="54">
      <c r="A2011" s="127" t="s">
        <v>22671</v>
      </c>
      <c r="B2011" s="128" t="s">
        <v>17634</v>
      </c>
      <c r="C2011" s="127" t="s">
        <v>86</v>
      </c>
      <c r="D2011" s="122">
        <v>212.99</v>
      </c>
      <c r="E2011" s="129">
        <f t="shared" si="31"/>
        <v>213.1</v>
      </c>
    </row>
    <row r="2012" spans="1:5" ht="54">
      <c r="A2012" s="127" t="s">
        <v>25365</v>
      </c>
      <c r="B2012" s="128" t="s">
        <v>17635</v>
      </c>
      <c r="C2012" s="127" t="s">
        <v>86</v>
      </c>
      <c r="D2012" s="122">
        <v>259.82</v>
      </c>
      <c r="E2012" s="129">
        <f t="shared" si="31"/>
        <v>259.95</v>
      </c>
    </row>
    <row r="2013" spans="1:5" ht="54">
      <c r="A2013" s="127" t="s">
        <v>22672</v>
      </c>
      <c r="B2013" s="128" t="s">
        <v>17636</v>
      </c>
      <c r="C2013" s="127" t="s">
        <v>86</v>
      </c>
      <c r="D2013" s="122">
        <v>262.02999999999997</v>
      </c>
      <c r="E2013" s="129">
        <f t="shared" si="31"/>
        <v>262.16000000000003</v>
      </c>
    </row>
    <row r="2014" spans="1:5" ht="54">
      <c r="A2014" s="127" t="s">
        <v>22673</v>
      </c>
      <c r="B2014" s="128" t="s">
        <v>17637</v>
      </c>
      <c r="C2014" s="127" t="s">
        <v>86</v>
      </c>
      <c r="D2014" s="122">
        <v>357.79</v>
      </c>
      <c r="E2014" s="129">
        <f t="shared" si="31"/>
        <v>357.97</v>
      </c>
    </row>
    <row r="2015" spans="1:5" ht="67.5">
      <c r="A2015" s="127" t="s">
        <v>22674</v>
      </c>
      <c r="B2015" s="128" t="s">
        <v>17638</v>
      </c>
      <c r="C2015" s="127" t="s">
        <v>86</v>
      </c>
      <c r="D2015" s="122">
        <v>375.65</v>
      </c>
      <c r="E2015" s="129">
        <f t="shared" si="31"/>
        <v>375.84</v>
      </c>
    </row>
    <row r="2016" spans="1:5" ht="54">
      <c r="A2016" s="127" t="s">
        <v>22675</v>
      </c>
      <c r="B2016" s="128" t="s">
        <v>17639</v>
      </c>
      <c r="C2016" s="127" t="s">
        <v>86</v>
      </c>
      <c r="D2016" s="122">
        <v>482.73</v>
      </c>
      <c r="E2016" s="129">
        <f t="shared" si="31"/>
        <v>482.97</v>
      </c>
    </row>
    <row r="2017" spans="1:5" ht="54">
      <c r="A2017" s="127" t="s">
        <v>22676</v>
      </c>
      <c r="B2017" s="128" t="s">
        <v>17640</v>
      </c>
      <c r="C2017" s="127" t="s">
        <v>86</v>
      </c>
      <c r="D2017" s="122">
        <v>589.51</v>
      </c>
      <c r="E2017" s="129">
        <f t="shared" si="31"/>
        <v>589.79999999999995</v>
      </c>
    </row>
    <row r="2018" spans="1:5" ht="40.5">
      <c r="A2018" s="127" t="s">
        <v>22677</v>
      </c>
      <c r="B2018" s="128" t="s">
        <v>17641</v>
      </c>
      <c r="C2018" s="127" t="s">
        <v>86</v>
      </c>
      <c r="D2018" s="122">
        <v>466.1</v>
      </c>
      <c r="E2018" s="129">
        <f t="shared" si="31"/>
        <v>466.33</v>
      </c>
    </row>
    <row r="2019" spans="1:5" ht="40.5">
      <c r="A2019" s="127" t="s">
        <v>22678</v>
      </c>
      <c r="B2019" s="128" t="s">
        <v>17642</v>
      </c>
      <c r="C2019" s="127" t="s">
        <v>86</v>
      </c>
      <c r="D2019" s="122">
        <v>268.95</v>
      </c>
      <c r="E2019" s="129">
        <f t="shared" si="31"/>
        <v>269.08</v>
      </c>
    </row>
    <row r="2020" spans="1:5" ht="40.5">
      <c r="A2020" s="127" t="s">
        <v>25366</v>
      </c>
      <c r="B2020" s="128" t="s">
        <v>17643</v>
      </c>
      <c r="C2020" s="127" t="s">
        <v>86</v>
      </c>
      <c r="D2020" s="122">
        <v>380.37</v>
      </c>
      <c r="E2020" s="129">
        <f t="shared" si="31"/>
        <v>380.56</v>
      </c>
    </row>
    <row r="2021" spans="1:5" ht="40.5">
      <c r="A2021" s="127" t="s">
        <v>22679</v>
      </c>
      <c r="B2021" s="128" t="s">
        <v>17644</v>
      </c>
      <c r="C2021" s="127" t="s">
        <v>86</v>
      </c>
      <c r="D2021" s="122">
        <v>496.92</v>
      </c>
      <c r="E2021" s="129">
        <f t="shared" si="31"/>
        <v>497.17</v>
      </c>
    </row>
    <row r="2022" spans="1:5" ht="40.5">
      <c r="A2022" s="127" t="s">
        <v>22680</v>
      </c>
      <c r="B2022" s="128" t="s">
        <v>17645</v>
      </c>
      <c r="C2022" s="127" t="s">
        <v>86</v>
      </c>
      <c r="D2022" s="122">
        <v>536.30999999999995</v>
      </c>
      <c r="E2022" s="129">
        <f t="shared" si="31"/>
        <v>536.58000000000004</v>
      </c>
    </row>
    <row r="2023" spans="1:5" ht="67.5">
      <c r="A2023" s="127" t="s">
        <v>22681</v>
      </c>
      <c r="B2023" s="128" t="s">
        <v>17646</v>
      </c>
      <c r="C2023" s="127" t="s">
        <v>86</v>
      </c>
      <c r="D2023" s="122">
        <v>846.21</v>
      </c>
      <c r="E2023" s="129">
        <f t="shared" si="31"/>
        <v>846.63</v>
      </c>
    </row>
    <row r="2024" spans="1:5" ht="54">
      <c r="A2024" s="127" t="s">
        <v>22682</v>
      </c>
      <c r="B2024" s="128" t="s">
        <v>17647</v>
      </c>
      <c r="C2024" s="127" t="s">
        <v>86</v>
      </c>
      <c r="D2024" s="122">
        <v>660.27</v>
      </c>
      <c r="E2024" s="129">
        <f t="shared" si="31"/>
        <v>660.6</v>
      </c>
    </row>
    <row r="2025" spans="1:5" ht="40.5">
      <c r="A2025" s="127" t="s">
        <v>22683</v>
      </c>
      <c r="B2025" s="128" t="s">
        <v>17648</v>
      </c>
      <c r="C2025" s="127" t="s">
        <v>86</v>
      </c>
      <c r="D2025" s="122">
        <v>1221.1099999999999</v>
      </c>
      <c r="E2025" s="129">
        <f t="shared" si="31"/>
        <v>1221.72</v>
      </c>
    </row>
    <row r="2026" spans="1:5" ht="40.5">
      <c r="A2026" s="127" t="s">
        <v>22684</v>
      </c>
      <c r="B2026" s="128" t="s">
        <v>17649</v>
      </c>
      <c r="C2026" s="127" t="s">
        <v>86</v>
      </c>
      <c r="D2026" s="122">
        <v>446.91</v>
      </c>
      <c r="E2026" s="129">
        <f t="shared" si="31"/>
        <v>447.13</v>
      </c>
    </row>
    <row r="2027" spans="1:5" ht="67.5">
      <c r="A2027" s="127" t="s">
        <v>22685</v>
      </c>
      <c r="B2027" s="128" t="s">
        <v>17650</v>
      </c>
      <c r="C2027" s="127" t="s">
        <v>86</v>
      </c>
      <c r="D2027" s="122">
        <v>626.42999999999995</v>
      </c>
      <c r="E2027" s="129">
        <f t="shared" si="31"/>
        <v>626.74</v>
      </c>
    </row>
    <row r="2028" spans="1:5" ht="54">
      <c r="A2028" s="127" t="s">
        <v>22686</v>
      </c>
      <c r="B2028" s="128" t="s">
        <v>17651</v>
      </c>
      <c r="C2028" s="127" t="s">
        <v>86</v>
      </c>
      <c r="D2028" s="122">
        <v>539.09</v>
      </c>
      <c r="E2028" s="129">
        <f t="shared" si="31"/>
        <v>539.36</v>
      </c>
    </row>
    <row r="2029" spans="1:5">
      <c r="A2029" s="172" t="s">
        <v>17652</v>
      </c>
      <c r="B2029" s="169"/>
      <c r="C2029" s="168"/>
      <c r="D2029" s="170"/>
      <c r="E2029" s="171"/>
    </row>
    <row r="2030" spans="1:5">
      <c r="A2030" s="172" t="s">
        <v>17653</v>
      </c>
      <c r="B2030" s="169"/>
      <c r="C2030" s="168"/>
      <c r="D2030" s="170"/>
      <c r="E2030" s="171"/>
    </row>
    <row r="2031" spans="1:5" ht="27">
      <c r="A2031" s="127" t="s">
        <v>22687</v>
      </c>
      <c r="B2031" s="128" t="s">
        <v>17654</v>
      </c>
      <c r="C2031" s="127" t="s">
        <v>86</v>
      </c>
      <c r="D2031" s="122">
        <v>165.59</v>
      </c>
      <c r="E2031" s="129">
        <f t="shared" si="31"/>
        <v>165.67</v>
      </c>
    </row>
    <row r="2032" spans="1:5" ht="27">
      <c r="A2032" s="127" t="s">
        <v>22688</v>
      </c>
      <c r="B2032" s="128" t="s">
        <v>17655</v>
      </c>
      <c r="C2032" s="127" t="s">
        <v>86</v>
      </c>
      <c r="D2032" s="122">
        <v>190.69</v>
      </c>
      <c r="E2032" s="129">
        <f t="shared" si="31"/>
        <v>190.78</v>
      </c>
    </row>
    <row r="2033" spans="1:5" ht="27">
      <c r="A2033" s="127" t="s">
        <v>22689</v>
      </c>
      <c r="B2033" s="128" t="s">
        <v>17656</v>
      </c>
      <c r="C2033" s="127" t="s">
        <v>86</v>
      </c>
      <c r="D2033" s="122">
        <v>221.54</v>
      </c>
      <c r="E2033" s="129">
        <f t="shared" si="31"/>
        <v>221.65</v>
      </c>
    </row>
    <row r="2034" spans="1:5" ht="27">
      <c r="A2034" s="127" t="s">
        <v>25367</v>
      </c>
      <c r="B2034" s="128" t="s">
        <v>17657</v>
      </c>
      <c r="C2034" s="127" t="s">
        <v>86</v>
      </c>
      <c r="D2034" s="122">
        <v>151.85</v>
      </c>
      <c r="E2034" s="129">
        <f t="shared" si="31"/>
        <v>151.93</v>
      </c>
    </row>
    <row r="2035" spans="1:5">
      <c r="A2035" s="172" t="s">
        <v>17658</v>
      </c>
      <c r="B2035" s="169"/>
      <c r="C2035" s="168"/>
      <c r="D2035" s="170"/>
      <c r="E2035" s="171"/>
    </row>
    <row r="2036" spans="1:5">
      <c r="A2036" s="127" t="s">
        <v>22690</v>
      </c>
      <c r="B2036" s="128" t="s">
        <v>17659</v>
      </c>
      <c r="C2036" s="127" t="s">
        <v>112</v>
      </c>
      <c r="D2036" s="122">
        <v>254.14</v>
      </c>
      <c r="E2036" s="129">
        <f t="shared" si="31"/>
        <v>254.27</v>
      </c>
    </row>
    <row r="2037" spans="1:5">
      <c r="A2037" s="172" t="s">
        <v>17660</v>
      </c>
      <c r="B2037" s="169"/>
      <c r="C2037" s="168"/>
      <c r="D2037" s="170"/>
      <c r="E2037" s="171"/>
    </row>
    <row r="2038" spans="1:5">
      <c r="A2038" s="172" t="s">
        <v>17661</v>
      </c>
      <c r="B2038" s="169"/>
      <c r="C2038" s="168"/>
      <c r="D2038" s="170"/>
      <c r="E2038" s="171"/>
    </row>
    <row r="2039" spans="1:5" ht="67.5">
      <c r="A2039" s="127" t="s">
        <v>22691</v>
      </c>
      <c r="B2039" s="128" t="s">
        <v>17662</v>
      </c>
      <c r="C2039" s="127" t="s">
        <v>112</v>
      </c>
      <c r="D2039" s="122">
        <v>581.83000000000004</v>
      </c>
      <c r="E2039" s="129">
        <f t="shared" si="31"/>
        <v>582.12</v>
      </c>
    </row>
    <row r="2040" spans="1:5">
      <c r="A2040" s="172" t="s">
        <v>17663</v>
      </c>
      <c r="B2040" s="169"/>
      <c r="C2040" s="168"/>
      <c r="D2040" s="170"/>
      <c r="E2040" s="171"/>
    </row>
    <row r="2041" spans="1:5">
      <c r="A2041" s="172" t="s">
        <v>17664</v>
      </c>
      <c r="B2041" s="169"/>
      <c r="C2041" s="168"/>
      <c r="D2041" s="170"/>
      <c r="E2041" s="171"/>
    </row>
    <row r="2042" spans="1:5" ht="27">
      <c r="A2042" s="127" t="s">
        <v>22692</v>
      </c>
      <c r="B2042" s="128" t="s">
        <v>17665</v>
      </c>
      <c r="C2042" s="127" t="s">
        <v>86</v>
      </c>
      <c r="D2042" s="122">
        <v>3397.16</v>
      </c>
      <c r="E2042" s="129">
        <f t="shared" si="31"/>
        <v>3398.84</v>
      </c>
    </row>
    <row r="2043" spans="1:5" ht="40.5">
      <c r="A2043" s="127" t="s">
        <v>22693</v>
      </c>
      <c r="B2043" s="128" t="s">
        <v>17666</v>
      </c>
      <c r="C2043" s="127" t="s">
        <v>17419</v>
      </c>
      <c r="D2043" s="122">
        <v>284.87</v>
      </c>
      <c r="E2043" s="129">
        <f t="shared" si="31"/>
        <v>285.01</v>
      </c>
    </row>
    <row r="2044" spans="1:5" ht="27">
      <c r="A2044" s="127" t="s">
        <v>22694</v>
      </c>
      <c r="B2044" s="128" t="s">
        <v>17667</v>
      </c>
      <c r="C2044" s="127" t="s">
        <v>112</v>
      </c>
      <c r="D2044" s="122">
        <v>1030.6600000000001</v>
      </c>
      <c r="E2044" s="129">
        <f t="shared" si="31"/>
        <v>1031.17</v>
      </c>
    </row>
    <row r="2045" spans="1:5" ht="27">
      <c r="A2045" s="127" t="s">
        <v>22695</v>
      </c>
      <c r="B2045" s="128" t="s">
        <v>17668</v>
      </c>
      <c r="C2045" s="127" t="s">
        <v>112</v>
      </c>
      <c r="D2045" s="122">
        <v>1156.9000000000001</v>
      </c>
      <c r="E2045" s="129">
        <f t="shared" si="31"/>
        <v>1157.47</v>
      </c>
    </row>
    <row r="2046" spans="1:5" ht="121.5">
      <c r="A2046" s="127" t="s">
        <v>22696</v>
      </c>
      <c r="B2046" s="128" t="s">
        <v>17669</v>
      </c>
      <c r="C2046" s="127" t="s">
        <v>86</v>
      </c>
      <c r="D2046" s="122">
        <v>3280</v>
      </c>
      <c r="E2046" s="129">
        <f t="shared" si="31"/>
        <v>3281.63</v>
      </c>
    </row>
    <row r="2047" spans="1:5" ht="54">
      <c r="A2047" s="127" t="s">
        <v>22697</v>
      </c>
      <c r="B2047" s="128" t="s">
        <v>17670</v>
      </c>
      <c r="C2047" s="127" t="s">
        <v>112</v>
      </c>
      <c r="D2047" s="122">
        <v>1933.27</v>
      </c>
      <c r="E2047" s="129">
        <f t="shared" si="31"/>
        <v>1934.23</v>
      </c>
    </row>
    <row r="2048" spans="1:5" ht="54">
      <c r="A2048" s="127" t="s">
        <v>22698</v>
      </c>
      <c r="B2048" s="128" t="s">
        <v>17671</v>
      </c>
      <c r="C2048" s="127" t="s">
        <v>112</v>
      </c>
      <c r="D2048" s="122">
        <v>1759</v>
      </c>
      <c r="E2048" s="129">
        <f t="shared" si="31"/>
        <v>1759.87</v>
      </c>
    </row>
    <row r="2049" spans="1:5" ht="54">
      <c r="A2049" s="127" t="s">
        <v>22699</v>
      </c>
      <c r="B2049" s="128" t="s">
        <v>17672</v>
      </c>
      <c r="C2049" s="127" t="s">
        <v>112</v>
      </c>
      <c r="D2049" s="122">
        <v>1696.94</v>
      </c>
      <c r="E2049" s="129">
        <f t="shared" si="31"/>
        <v>1697.78</v>
      </c>
    </row>
    <row r="2050" spans="1:5" ht="67.5">
      <c r="A2050" s="127" t="s">
        <v>22700</v>
      </c>
      <c r="B2050" s="128" t="s">
        <v>17673</v>
      </c>
      <c r="C2050" s="127" t="s">
        <v>44</v>
      </c>
      <c r="D2050" s="122">
        <v>106.18</v>
      </c>
      <c r="E2050" s="129">
        <f t="shared" ref="E2050:E2112" si="32">ROUND((D2050/(1+$J$1))*(1+$L$1),2)</f>
        <v>106.23</v>
      </c>
    </row>
    <row r="2051" spans="1:5" ht="67.5">
      <c r="A2051" s="127" t="s">
        <v>22701</v>
      </c>
      <c r="B2051" s="128" t="s">
        <v>17674</v>
      </c>
      <c r="C2051" s="127" t="s">
        <v>44</v>
      </c>
      <c r="D2051" s="122">
        <v>265.18</v>
      </c>
      <c r="E2051" s="129">
        <f t="shared" si="32"/>
        <v>265.31</v>
      </c>
    </row>
    <row r="2052" spans="1:5" ht="67.5">
      <c r="A2052" s="127" t="s">
        <v>22702</v>
      </c>
      <c r="B2052" s="128" t="s">
        <v>17675</v>
      </c>
      <c r="C2052" s="127" t="s">
        <v>44</v>
      </c>
      <c r="D2052" s="122">
        <v>288.18</v>
      </c>
      <c r="E2052" s="129">
        <f t="shared" si="32"/>
        <v>288.32</v>
      </c>
    </row>
    <row r="2053" spans="1:5" ht="67.5">
      <c r="A2053" s="127" t="s">
        <v>22703</v>
      </c>
      <c r="B2053" s="128" t="s">
        <v>17676</v>
      </c>
      <c r="C2053" s="127" t="s">
        <v>44</v>
      </c>
      <c r="D2053" s="122">
        <v>493.68</v>
      </c>
      <c r="E2053" s="129">
        <f t="shared" si="32"/>
        <v>493.92</v>
      </c>
    </row>
    <row r="2054" spans="1:5" ht="67.5">
      <c r="A2054" s="127" t="s">
        <v>22704</v>
      </c>
      <c r="B2054" s="128" t="s">
        <v>17677</v>
      </c>
      <c r="C2054" s="127" t="s">
        <v>44</v>
      </c>
      <c r="D2054" s="122">
        <v>396.18</v>
      </c>
      <c r="E2054" s="129">
        <f t="shared" si="32"/>
        <v>396.38</v>
      </c>
    </row>
    <row r="2055" spans="1:5" ht="27">
      <c r="A2055" s="127" t="s">
        <v>22705</v>
      </c>
      <c r="B2055" s="128" t="s">
        <v>17678</v>
      </c>
      <c r="C2055" s="127" t="s">
        <v>86</v>
      </c>
      <c r="D2055" s="122">
        <v>399.96</v>
      </c>
      <c r="E2055" s="129">
        <f t="shared" si="32"/>
        <v>400.16</v>
      </c>
    </row>
    <row r="2056" spans="1:5">
      <c r="A2056" s="172" t="s">
        <v>17679</v>
      </c>
      <c r="B2056" s="169"/>
      <c r="C2056" s="168"/>
      <c r="D2056" s="170"/>
      <c r="E2056" s="171"/>
    </row>
    <row r="2057" spans="1:5">
      <c r="A2057" s="172" t="s">
        <v>17680</v>
      </c>
      <c r="B2057" s="169"/>
      <c r="C2057" s="168"/>
      <c r="D2057" s="170"/>
      <c r="E2057" s="171"/>
    </row>
    <row r="2058" spans="1:5" ht="81">
      <c r="A2058" s="127" t="s">
        <v>22706</v>
      </c>
      <c r="B2058" s="128" t="s">
        <v>17681</v>
      </c>
      <c r="C2058" s="127" t="s">
        <v>86</v>
      </c>
      <c r="D2058" s="122">
        <v>146.63999999999999</v>
      </c>
      <c r="E2058" s="129">
        <f t="shared" si="32"/>
        <v>146.71</v>
      </c>
    </row>
    <row r="2059" spans="1:5" ht="54">
      <c r="A2059" s="127" t="s">
        <v>22707</v>
      </c>
      <c r="B2059" s="128" t="s">
        <v>17682</v>
      </c>
      <c r="C2059" s="127" t="s">
        <v>86</v>
      </c>
      <c r="D2059" s="122">
        <v>301.23</v>
      </c>
      <c r="E2059" s="129">
        <f t="shared" si="32"/>
        <v>301.38</v>
      </c>
    </row>
    <row r="2060" spans="1:5" ht="54">
      <c r="A2060" s="127" t="s">
        <v>22708</v>
      </c>
      <c r="B2060" s="128" t="s">
        <v>17683</v>
      </c>
      <c r="C2060" s="127" t="s">
        <v>86</v>
      </c>
      <c r="D2060" s="122">
        <v>54.24</v>
      </c>
      <c r="E2060" s="129">
        <f t="shared" si="32"/>
        <v>54.27</v>
      </c>
    </row>
    <row r="2061" spans="1:5" ht="67.5">
      <c r="A2061" s="127" t="s">
        <v>22709</v>
      </c>
      <c r="B2061" s="128" t="s">
        <v>17684</v>
      </c>
      <c r="C2061" s="127" t="s">
        <v>86</v>
      </c>
      <c r="D2061" s="122">
        <v>48.99</v>
      </c>
      <c r="E2061" s="129">
        <f t="shared" si="32"/>
        <v>49.01</v>
      </c>
    </row>
    <row r="2062" spans="1:5" ht="67.5">
      <c r="A2062" s="127" t="s">
        <v>22710</v>
      </c>
      <c r="B2062" s="128" t="s">
        <v>17685</v>
      </c>
      <c r="C2062" s="127" t="s">
        <v>86</v>
      </c>
      <c r="D2062" s="122">
        <v>64.14</v>
      </c>
      <c r="E2062" s="129">
        <f t="shared" si="32"/>
        <v>64.17</v>
      </c>
    </row>
    <row r="2063" spans="1:5" ht="81">
      <c r="A2063" s="127" t="s">
        <v>22711</v>
      </c>
      <c r="B2063" s="128" t="s">
        <v>17686</v>
      </c>
      <c r="C2063" s="127" t="s">
        <v>86</v>
      </c>
      <c r="D2063" s="122">
        <v>543.77</v>
      </c>
      <c r="E2063" s="129">
        <f t="shared" si="32"/>
        <v>544.04</v>
      </c>
    </row>
    <row r="2064" spans="1:5" ht="81">
      <c r="A2064" s="127" t="s">
        <v>22712</v>
      </c>
      <c r="B2064" s="128" t="s">
        <v>17687</v>
      </c>
      <c r="C2064" s="127" t="s">
        <v>86</v>
      </c>
      <c r="D2064" s="122">
        <v>301.23</v>
      </c>
      <c r="E2064" s="129">
        <f t="shared" si="32"/>
        <v>301.38</v>
      </c>
    </row>
    <row r="2065" spans="1:5" ht="67.5">
      <c r="A2065" s="127" t="s">
        <v>22713</v>
      </c>
      <c r="B2065" s="128" t="s">
        <v>17688</v>
      </c>
      <c r="C2065" s="127" t="s">
        <v>86</v>
      </c>
      <c r="D2065" s="122">
        <v>136.02000000000001</v>
      </c>
      <c r="E2065" s="129">
        <f t="shared" si="32"/>
        <v>136.09</v>
      </c>
    </row>
    <row r="2066" spans="1:5" ht="81">
      <c r="A2066" s="127" t="s">
        <v>22714</v>
      </c>
      <c r="B2066" s="128" t="s">
        <v>17689</v>
      </c>
      <c r="C2066" s="127" t="s">
        <v>86</v>
      </c>
      <c r="D2066" s="122">
        <v>156.33000000000001</v>
      </c>
      <c r="E2066" s="129">
        <f t="shared" si="32"/>
        <v>156.41</v>
      </c>
    </row>
    <row r="2067" spans="1:5" ht="67.5">
      <c r="A2067" s="127" t="s">
        <v>22715</v>
      </c>
      <c r="B2067" s="128" t="s">
        <v>17690</v>
      </c>
      <c r="C2067" s="127" t="s">
        <v>86</v>
      </c>
      <c r="D2067" s="122">
        <v>221.73</v>
      </c>
      <c r="E2067" s="129">
        <f t="shared" si="32"/>
        <v>221.84</v>
      </c>
    </row>
    <row r="2068" spans="1:5" ht="54">
      <c r="A2068" s="127" t="s">
        <v>22716</v>
      </c>
      <c r="B2068" s="128" t="s">
        <v>17691</v>
      </c>
      <c r="C2068" s="127" t="s">
        <v>86</v>
      </c>
      <c r="D2068" s="122">
        <v>39.26</v>
      </c>
      <c r="E2068" s="129">
        <f t="shared" si="32"/>
        <v>39.28</v>
      </c>
    </row>
    <row r="2069" spans="1:5" ht="54">
      <c r="A2069" s="127" t="s">
        <v>22717</v>
      </c>
      <c r="B2069" s="128" t="s">
        <v>17692</v>
      </c>
      <c r="C2069" s="127" t="s">
        <v>86</v>
      </c>
      <c r="D2069" s="122">
        <v>77.63</v>
      </c>
      <c r="E2069" s="129">
        <f t="shared" si="32"/>
        <v>77.67</v>
      </c>
    </row>
    <row r="2070" spans="1:5" ht="81">
      <c r="A2070" s="127" t="s">
        <v>22718</v>
      </c>
      <c r="B2070" s="128" t="s">
        <v>17693</v>
      </c>
      <c r="C2070" s="127" t="s">
        <v>86</v>
      </c>
      <c r="D2070" s="122">
        <v>157.24</v>
      </c>
      <c r="E2070" s="129">
        <f t="shared" si="32"/>
        <v>157.32</v>
      </c>
    </row>
    <row r="2071" spans="1:5" ht="54">
      <c r="A2071" s="127" t="s">
        <v>22719</v>
      </c>
      <c r="B2071" s="128" t="s">
        <v>17694</v>
      </c>
      <c r="C2071" s="127" t="s">
        <v>86</v>
      </c>
      <c r="D2071" s="122">
        <v>389.5</v>
      </c>
      <c r="E2071" s="129">
        <f t="shared" si="32"/>
        <v>389.69</v>
      </c>
    </row>
    <row r="2072" spans="1:5" ht="54">
      <c r="A2072" s="127" t="s">
        <v>22720</v>
      </c>
      <c r="B2072" s="128" t="s">
        <v>17695</v>
      </c>
      <c r="C2072" s="127" t="s">
        <v>86</v>
      </c>
      <c r="D2072" s="122">
        <v>746.24</v>
      </c>
      <c r="E2072" s="129">
        <f t="shared" si="32"/>
        <v>746.61</v>
      </c>
    </row>
    <row r="2073" spans="1:5" ht="67.5">
      <c r="A2073" s="127" t="s">
        <v>22721</v>
      </c>
      <c r="B2073" s="128" t="s">
        <v>17696</v>
      </c>
      <c r="C2073" s="127" t="s">
        <v>86</v>
      </c>
      <c r="D2073" s="122">
        <v>788.46</v>
      </c>
      <c r="E2073" s="129">
        <f t="shared" si="32"/>
        <v>788.85</v>
      </c>
    </row>
    <row r="2074" spans="1:5" ht="40.5">
      <c r="A2074" s="127" t="s">
        <v>22722</v>
      </c>
      <c r="B2074" s="128" t="s">
        <v>17697</v>
      </c>
      <c r="C2074" s="127" t="s">
        <v>86</v>
      </c>
      <c r="D2074" s="122">
        <v>108.06</v>
      </c>
      <c r="E2074" s="129">
        <f t="shared" si="32"/>
        <v>108.11</v>
      </c>
    </row>
    <row r="2075" spans="1:5" ht="27">
      <c r="A2075" s="127" t="s">
        <v>22723</v>
      </c>
      <c r="B2075" s="128" t="s">
        <v>17698</v>
      </c>
      <c r="C2075" s="127" t="s">
        <v>86</v>
      </c>
      <c r="D2075" s="122">
        <v>5.1100000000000003</v>
      </c>
      <c r="E2075" s="129">
        <f t="shared" si="32"/>
        <v>5.1100000000000003</v>
      </c>
    </row>
    <row r="2076" spans="1:5" ht="27">
      <c r="A2076" s="127" t="s">
        <v>22724</v>
      </c>
      <c r="B2076" s="128" t="s">
        <v>17699</v>
      </c>
      <c r="C2076" s="127" t="s">
        <v>86</v>
      </c>
      <c r="D2076" s="122">
        <v>27.64</v>
      </c>
      <c r="E2076" s="129">
        <f t="shared" si="32"/>
        <v>27.65</v>
      </c>
    </row>
    <row r="2077" spans="1:5" ht="27">
      <c r="A2077" s="127" t="s">
        <v>22725</v>
      </c>
      <c r="B2077" s="128" t="s">
        <v>17700</v>
      </c>
      <c r="C2077" s="127" t="s">
        <v>86</v>
      </c>
      <c r="D2077" s="122">
        <v>27.41</v>
      </c>
      <c r="E2077" s="129">
        <f t="shared" si="32"/>
        <v>27.42</v>
      </c>
    </row>
    <row r="2078" spans="1:5" ht="27">
      <c r="A2078" s="127" t="s">
        <v>22726</v>
      </c>
      <c r="B2078" s="128" t="s">
        <v>17701</v>
      </c>
      <c r="C2078" s="127" t="s">
        <v>86</v>
      </c>
      <c r="D2078" s="122">
        <v>122.73</v>
      </c>
      <c r="E2078" s="129">
        <f t="shared" si="32"/>
        <v>122.79</v>
      </c>
    </row>
    <row r="2079" spans="1:5">
      <c r="A2079" s="127" t="s">
        <v>22727</v>
      </c>
      <c r="B2079" s="128" t="s">
        <v>17702</v>
      </c>
      <c r="C2079" s="127" t="s">
        <v>86</v>
      </c>
      <c r="D2079" s="122">
        <v>23.08</v>
      </c>
      <c r="E2079" s="129">
        <f t="shared" si="32"/>
        <v>23.09</v>
      </c>
    </row>
    <row r="2080" spans="1:5" ht="40.5">
      <c r="A2080" s="127" t="s">
        <v>22728</v>
      </c>
      <c r="B2080" s="128" t="s">
        <v>17703</v>
      </c>
      <c r="C2080" s="127" t="s">
        <v>86</v>
      </c>
      <c r="D2080" s="122">
        <v>417.09</v>
      </c>
      <c r="E2080" s="129">
        <f t="shared" si="32"/>
        <v>417.3</v>
      </c>
    </row>
    <row r="2081" spans="1:5" ht="67.5">
      <c r="A2081" s="127" t="s">
        <v>22729</v>
      </c>
      <c r="B2081" s="128" t="s">
        <v>17704</v>
      </c>
      <c r="C2081" s="127" t="s">
        <v>86</v>
      </c>
      <c r="D2081" s="122">
        <v>435.96</v>
      </c>
      <c r="E2081" s="129">
        <f t="shared" si="32"/>
        <v>436.18</v>
      </c>
    </row>
    <row r="2082" spans="1:5" ht="40.5">
      <c r="A2082" s="127" t="s">
        <v>22730</v>
      </c>
      <c r="B2082" s="128" t="s">
        <v>17705</v>
      </c>
      <c r="C2082" s="127" t="s">
        <v>86</v>
      </c>
      <c r="D2082" s="122">
        <v>162.09</v>
      </c>
      <c r="E2082" s="129">
        <f t="shared" si="32"/>
        <v>162.16999999999999</v>
      </c>
    </row>
    <row r="2083" spans="1:5" ht="27">
      <c r="A2083" s="127" t="s">
        <v>22731</v>
      </c>
      <c r="B2083" s="128" t="s">
        <v>17706</v>
      </c>
      <c r="C2083" s="127" t="s">
        <v>86</v>
      </c>
      <c r="D2083" s="122">
        <v>88.85</v>
      </c>
      <c r="E2083" s="129">
        <f t="shared" si="32"/>
        <v>88.89</v>
      </c>
    </row>
    <row r="2084" spans="1:5" ht="27">
      <c r="A2084" s="127" t="s">
        <v>22732</v>
      </c>
      <c r="B2084" s="128" t="s">
        <v>17707</v>
      </c>
      <c r="C2084" s="127" t="s">
        <v>86</v>
      </c>
      <c r="D2084" s="122">
        <v>75.95</v>
      </c>
      <c r="E2084" s="129">
        <f t="shared" si="32"/>
        <v>75.989999999999995</v>
      </c>
    </row>
    <row r="2085" spans="1:5" ht="27">
      <c r="A2085" s="127" t="s">
        <v>22733</v>
      </c>
      <c r="B2085" s="128" t="s">
        <v>17708</v>
      </c>
      <c r="C2085" s="127" t="s">
        <v>86</v>
      </c>
      <c r="D2085" s="122">
        <v>44.2</v>
      </c>
      <c r="E2085" s="129">
        <f t="shared" si="32"/>
        <v>44.22</v>
      </c>
    </row>
    <row r="2086" spans="1:5" ht="27">
      <c r="A2086" s="127" t="s">
        <v>22734</v>
      </c>
      <c r="B2086" s="128" t="s">
        <v>17709</v>
      </c>
      <c r="C2086" s="127" t="s">
        <v>86</v>
      </c>
      <c r="D2086" s="122">
        <v>250.94</v>
      </c>
      <c r="E2086" s="129">
        <f t="shared" si="32"/>
        <v>251.06</v>
      </c>
    </row>
    <row r="2087" spans="1:5" ht="54">
      <c r="A2087" s="127" t="s">
        <v>22735</v>
      </c>
      <c r="B2087" s="128" t="s">
        <v>17710</v>
      </c>
      <c r="C2087" s="127" t="s">
        <v>86</v>
      </c>
      <c r="D2087" s="122">
        <v>104.4</v>
      </c>
      <c r="E2087" s="129">
        <f t="shared" si="32"/>
        <v>104.45</v>
      </c>
    </row>
    <row r="2088" spans="1:5">
      <c r="A2088" s="127" t="s">
        <v>22736</v>
      </c>
      <c r="B2088" s="128" t="s">
        <v>17711</v>
      </c>
      <c r="C2088" s="127" t="s">
        <v>86</v>
      </c>
      <c r="D2088" s="122">
        <v>199.43</v>
      </c>
      <c r="E2088" s="129">
        <f t="shared" si="32"/>
        <v>199.53</v>
      </c>
    </row>
    <row r="2089" spans="1:5" ht="27">
      <c r="A2089" s="127" t="s">
        <v>22737</v>
      </c>
      <c r="B2089" s="128" t="s">
        <v>17712</v>
      </c>
      <c r="C2089" s="127" t="s">
        <v>86</v>
      </c>
      <c r="D2089" s="122">
        <v>150</v>
      </c>
      <c r="E2089" s="129">
        <f t="shared" si="32"/>
        <v>150.07</v>
      </c>
    </row>
    <row r="2090" spans="1:5">
      <c r="A2090" s="127" t="s">
        <v>22738</v>
      </c>
      <c r="B2090" s="128" t="s">
        <v>17713</v>
      </c>
      <c r="C2090" s="127" t="s">
        <v>86</v>
      </c>
      <c r="D2090" s="122">
        <v>23.08</v>
      </c>
      <c r="E2090" s="129">
        <f t="shared" si="32"/>
        <v>23.09</v>
      </c>
    </row>
    <row r="2091" spans="1:5">
      <c r="A2091" s="172" t="s">
        <v>17714</v>
      </c>
      <c r="B2091" s="169"/>
      <c r="C2091" s="168"/>
      <c r="D2091" s="170"/>
      <c r="E2091" s="171"/>
    </row>
    <row r="2092" spans="1:5" ht="40.5">
      <c r="A2092" s="127" t="s">
        <v>22739</v>
      </c>
      <c r="B2092" s="128" t="s">
        <v>17715</v>
      </c>
      <c r="C2092" s="127" t="s">
        <v>86</v>
      </c>
      <c r="D2092" s="122">
        <v>45</v>
      </c>
      <c r="E2092" s="129">
        <f t="shared" si="32"/>
        <v>45.02</v>
      </c>
    </row>
    <row r="2093" spans="1:5" ht="67.5">
      <c r="A2093" s="127" t="s">
        <v>22740</v>
      </c>
      <c r="B2093" s="128" t="s">
        <v>17716</v>
      </c>
      <c r="C2093" s="127" t="s">
        <v>86</v>
      </c>
      <c r="D2093" s="122">
        <v>110.3</v>
      </c>
      <c r="E2093" s="129">
        <f t="shared" si="32"/>
        <v>110.35</v>
      </c>
    </row>
    <row r="2094" spans="1:5" ht="67.5">
      <c r="A2094" s="127" t="s">
        <v>22741</v>
      </c>
      <c r="B2094" s="128" t="s">
        <v>17717</v>
      </c>
      <c r="C2094" s="127" t="s">
        <v>86</v>
      </c>
      <c r="D2094" s="122">
        <v>87.97</v>
      </c>
      <c r="E2094" s="129">
        <f t="shared" si="32"/>
        <v>88.01</v>
      </c>
    </row>
    <row r="2095" spans="1:5">
      <c r="A2095" s="172" t="s">
        <v>17718</v>
      </c>
      <c r="B2095" s="169"/>
      <c r="C2095" s="168"/>
      <c r="D2095" s="170"/>
      <c r="E2095" s="171"/>
    </row>
    <row r="2096" spans="1:5" ht="54">
      <c r="A2096" s="127" t="s">
        <v>22742</v>
      </c>
      <c r="B2096" s="128" t="s">
        <v>17719</v>
      </c>
      <c r="C2096" s="127" t="s">
        <v>86</v>
      </c>
      <c r="D2096" s="122">
        <v>133.05000000000001</v>
      </c>
      <c r="E2096" s="129">
        <f t="shared" si="32"/>
        <v>133.12</v>
      </c>
    </row>
    <row r="2097" spans="1:5" ht="67.5">
      <c r="A2097" s="127" t="s">
        <v>22743</v>
      </c>
      <c r="B2097" s="128" t="s">
        <v>17720</v>
      </c>
      <c r="C2097" s="127" t="s">
        <v>86</v>
      </c>
      <c r="D2097" s="122">
        <v>483.9</v>
      </c>
      <c r="E2097" s="129">
        <f t="shared" si="32"/>
        <v>484.14</v>
      </c>
    </row>
    <row r="2098" spans="1:5" ht="40.5">
      <c r="A2098" s="127" t="s">
        <v>22744</v>
      </c>
      <c r="B2098" s="128" t="s">
        <v>17721</v>
      </c>
      <c r="C2098" s="127" t="s">
        <v>86</v>
      </c>
      <c r="D2098" s="122">
        <v>163.36000000000001</v>
      </c>
      <c r="E2098" s="129">
        <f t="shared" si="32"/>
        <v>163.44</v>
      </c>
    </row>
    <row r="2099" spans="1:5">
      <c r="A2099" s="172" t="s">
        <v>17722</v>
      </c>
      <c r="B2099" s="169"/>
      <c r="C2099" s="168"/>
      <c r="D2099" s="170"/>
      <c r="E2099" s="171"/>
    </row>
    <row r="2100" spans="1:5">
      <c r="A2100" s="172" t="s">
        <v>17723</v>
      </c>
      <c r="B2100" s="169"/>
      <c r="C2100" s="168"/>
      <c r="D2100" s="170"/>
      <c r="E2100" s="171"/>
    </row>
    <row r="2101" spans="1:5" ht="27">
      <c r="A2101" s="127" t="s">
        <v>25368</v>
      </c>
      <c r="B2101" s="128" t="s">
        <v>17724</v>
      </c>
      <c r="C2101" s="127" t="s">
        <v>112</v>
      </c>
      <c r="D2101" s="122">
        <v>248.14</v>
      </c>
      <c r="E2101" s="129">
        <f t="shared" si="32"/>
        <v>248.26</v>
      </c>
    </row>
    <row r="2102" spans="1:5">
      <c r="A2102" s="127" t="s">
        <v>25369</v>
      </c>
      <c r="B2102" s="128" t="s">
        <v>17725</v>
      </c>
      <c r="C2102" s="127" t="s">
        <v>112</v>
      </c>
      <c r="D2102" s="122">
        <v>353.19</v>
      </c>
      <c r="E2102" s="129">
        <f t="shared" si="32"/>
        <v>353.37</v>
      </c>
    </row>
    <row r="2103" spans="1:5">
      <c r="A2103" s="127" t="s">
        <v>22745</v>
      </c>
      <c r="B2103" s="128" t="s">
        <v>17726</v>
      </c>
      <c r="C2103" s="127" t="s">
        <v>112</v>
      </c>
      <c r="D2103" s="122">
        <v>380</v>
      </c>
      <c r="E2103" s="129">
        <f t="shared" si="32"/>
        <v>380.19</v>
      </c>
    </row>
    <row r="2104" spans="1:5">
      <c r="A2104" s="127" t="s">
        <v>22746</v>
      </c>
      <c r="B2104" s="128" t="s">
        <v>17727</v>
      </c>
      <c r="C2104" s="127" t="s">
        <v>112</v>
      </c>
      <c r="D2104" s="122">
        <v>326</v>
      </c>
      <c r="E2104" s="129">
        <f t="shared" si="32"/>
        <v>326.16000000000003</v>
      </c>
    </row>
    <row r="2105" spans="1:5">
      <c r="A2105" s="127" t="s">
        <v>22747</v>
      </c>
      <c r="B2105" s="128" t="s">
        <v>17728</v>
      </c>
      <c r="C2105" s="127" t="s">
        <v>112</v>
      </c>
      <c r="D2105" s="122">
        <v>357.5</v>
      </c>
      <c r="E2105" s="129">
        <f t="shared" si="32"/>
        <v>357.68</v>
      </c>
    </row>
    <row r="2106" spans="1:5">
      <c r="A2106" s="127" t="s">
        <v>25370</v>
      </c>
      <c r="B2106" s="128" t="s">
        <v>17729</v>
      </c>
      <c r="C2106" s="127" t="s">
        <v>112</v>
      </c>
      <c r="D2106" s="122">
        <v>77.3</v>
      </c>
      <c r="E2106" s="129">
        <f t="shared" si="32"/>
        <v>77.34</v>
      </c>
    </row>
    <row r="2107" spans="1:5">
      <c r="A2107" s="127" t="s">
        <v>25371</v>
      </c>
      <c r="B2107" s="128" t="s">
        <v>17730</v>
      </c>
      <c r="C2107" s="127" t="s">
        <v>112</v>
      </c>
      <c r="D2107" s="122">
        <v>96.45</v>
      </c>
      <c r="E2107" s="129">
        <f t="shared" si="32"/>
        <v>96.5</v>
      </c>
    </row>
    <row r="2108" spans="1:5">
      <c r="A2108" s="127" t="s">
        <v>25372</v>
      </c>
      <c r="B2108" s="128" t="s">
        <v>17731</v>
      </c>
      <c r="C2108" s="127" t="s">
        <v>112</v>
      </c>
      <c r="D2108" s="122">
        <v>117.3</v>
      </c>
      <c r="E2108" s="129">
        <f t="shared" si="32"/>
        <v>117.36</v>
      </c>
    </row>
    <row r="2109" spans="1:5">
      <c r="A2109" s="127" t="s">
        <v>25373</v>
      </c>
      <c r="B2109" s="128" t="s">
        <v>17732</v>
      </c>
      <c r="C2109" s="127" t="s">
        <v>112</v>
      </c>
      <c r="D2109" s="122">
        <v>128.16</v>
      </c>
      <c r="E2109" s="129">
        <f t="shared" si="32"/>
        <v>128.22</v>
      </c>
    </row>
    <row r="2110" spans="1:5" ht="27">
      <c r="A2110" s="127" t="s">
        <v>22748</v>
      </c>
      <c r="B2110" s="128" t="s">
        <v>17733</v>
      </c>
      <c r="C2110" s="127" t="s">
        <v>112</v>
      </c>
      <c r="D2110" s="122">
        <v>108.48</v>
      </c>
      <c r="E2110" s="129">
        <f t="shared" si="32"/>
        <v>108.53</v>
      </c>
    </row>
    <row r="2111" spans="1:5">
      <c r="A2111" s="172" t="s">
        <v>17734</v>
      </c>
      <c r="B2111" s="169"/>
      <c r="C2111" s="168"/>
      <c r="D2111" s="170"/>
      <c r="E2111" s="171"/>
    </row>
    <row r="2112" spans="1:5" ht="27">
      <c r="A2112" s="127" t="s">
        <v>25374</v>
      </c>
      <c r="B2112" s="128" t="s">
        <v>17735</v>
      </c>
      <c r="C2112" s="127" t="s">
        <v>112</v>
      </c>
      <c r="D2112" s="122">
        <v>298.20999999999998</v>
      </c>
      <c r="E2112" s="129">
        <f t="shared" si="32"/>
        <v>298.36</v>
      </c>
    </row>
    <row r="2113" spans="1:5">
      <c r="A2113" s="172" t="s">
        <v>17736</v>
      </c>
      <c r="B2113" s="169"/>
      <c r="C2113" s="168"/>
      <c r="D2113" s="170"/>
      <c r="E2113" s="171"/>
    </row>
    <row r="2114" spans="1:5" ht="40.5">
      <c r="A2114" s="127" t="s">
        <v>22749</v>
      </c>
      <c r="B2114" s="128" t="s">
        <v>17737</v>
      </c>
      <c r="C2114" s="127" t="s">
        <v>86</v>
      </c>
      <c r="D2114" s="122">
        <v>2660</v>
      </c>
      <c r="E2114" s="129">
        <f t="shared" ref="E2114:E2177" si="33">ROUND((D2114/(1+$J$1))*(1+$L$1),2)</f>
        <v>2661.32</v>
      </c>
    </row>
    <row r="2115" spans="1:5">
      <c r="A2115" s="172" t="s">
        <v>17738</v>
      </c>
      <c r="B2115" s="169"/>
      <c r="C2115" s="168"/>
      <c r="D2115" s="170"/>
      <c r="E2115" s="171"/>
    </row>
    <row r="2116" spans="1:5" ht="27">
      <c r="A2116" s="127" t="s">
        <v>22750</v>
      </c>
      <c r="B2116" s="128" t="s">
        <v>17739</v>
      </c>
      <c r="C2116" s="127" t="s">
        <v>112</v>
      </c>
      <c r="D2116" s="122">
        <v>207.45</v>
      </c>
      <c r="E2116" s="129">
        <f t="shared" si="33"/>
        <v>207.55</v>
      </c>
    </row>
    <row r="2117" spans="1:5" ht="27">
      <c r="A2117" s="127" t="s">
        <v>22751</v>
      </c>
      <c r="B2117" s="128" t="s">
        <v>17740</v>
      </c>
      <c r="C2117" s="127" t="s">
        <v>112</v>
      </c>
      <c r="D2117" s="122">
        <v>303.26</v>
      </c>
      <c r="E2117" s="129">
        <f t="shared" si="33"/>
        <v>303.41000000000003</v>
      </c>
    </row>
    <row r="2118" spans="1:5" ht="27">
      <c r="A2118" s="127" t="s">
        <v>22752</v>
      </c>
      <c r="B2118" s="128" t="s">
        <v>17741</v>
      </c>
      <c r="C2118" s="127" t="s">
        <v>112</v>
      </c>
      <c r="D2118" s="122">
        <v>399.84</v>
      </c>
      <c r="E2118" s="129">
        <f t="shared" si="33"/>
        <v>400.04</v>
      </c>
    </row>
    <row r="2119" spans="1:5" ht="27">
      <c r="A2119" s="127" t="s">
        <v>22753</v>
      </c>
      <c r="B2119" s="128" t="s">
        <v>17742</v>
      </c>
      <c r="C2119" s="127" t="s">
        <v>112</v>
      </c>
      <c r="D2119" s="122">
        <v>500.29</v>
      </c>
      <c r="E2119" s="129">
        <f t="shared" si="33"/>
        <v>500.54</v>
      </c>
    </row>
    <row r="2120" spans="1:5">
      <c r="A2120" s="172" t="s">
        <v>17743</v>
      </c>
      <c r="B2120" s="169"/>
      <c r="C2120" s="168"/>
      <c r="D2120" s="170"/>
      <c r="E2120" s="171"/>
    </row>
    <row r="2121" spans="1:5" ht="54">
      <c r="A2121" s="127" t="s">
        <v>22754</v>
      </c>
      <c r="B2121" s="128" t="s">
        <v>17744</v>
      </c>
      <c r="C2121" s="127" t="s">
        <v>112</v>
      </c>
      <c r="D2121" s="122">
        <v>82.43</v>
      </c>
      <c r="E2121" s="129">
        <f t="shared" si="33"/>
        <v>82.47</v>
      </c>
    </row>
    <row r="2122" spans="1:5">
      <c r="A2122" s="172" t="s">
        <v>17745</v>
      </c>
      <c r="B2122" s="169"/>
      <c r="C2122" s="168"/>
      <c r="D2122" s="170"/>
      <c r="E2122" s="171"/>
    </row>
    <row r="2123" spans="1:5">
      <c r="A2123" s="172" t="s">
        <v>17746</v>
      </c>
      <c r="B2123" s="169"/>
      <c r="C2123" s="168"/>
      <c r="D2123" s="170"/>
      <c r="E2123" s="171"/>
    </row>
    <row r="2124" spans="1:5" ht="40.5">
      <c r="A2124" s="127" t="s">
        <v>25375</v>
      </c>
      <c r="B2124" s="128" t="s">
        <v>17747</v>
      </c>
      <c r="C2124" s="127" t="s">
        <v>86</v>
      </c>
      <c r="D2124" s="122">
        <v>1070.69</v>
      </c>
      <c r="E2124" s="129">
        <f t="shared" si="33"/>
        <v>1071.22</v>
      </c>
    </row>
    <row r="2125" spans="1:5" ht="40.5">
      <c r="A2125" s="127" t="s">
        <v>25376</v>
      </c>
      <c r="B2125" s="128" t="s">
        <v>17748</v>
      </c>
      <c r="C2125" s="127" t="s">
        <v>86</v>
      </c>
      <c r="D2125" s="122">
        <v>1130.67</v>
      </c>
      <c r="E2125" s="129">
        <f t="shared" si="33"/>
        <v>1131.23</v>
      </c>
    </row>
    <row r="2126" spans="1:5">
      <c r="A2126" s="172" t="s">
        <v>17749</v>
      </c>
      <c r="B2126" s="169"/>
      <c r="C2126" s="168"/>
      <c r="D2126" s="170"/>
      <c r="E2126" s="171"/>
    </row>
    <row r="2127" spans="1:5">
      <c r="A2127" s="172" t="s">
        <v>17750</v>
      </c>
      <c r="B2127" s="169"/>
      <c r="C2127" s="168"/>
      <c r="D2127" s="170"/>
      <c r="E2127" s="171"/>
    </row>
    <row r="2128" spans="1:5">
      <c r="A2128" s="127" t="s">
        <v>22755</v>
      </c>
      <c r="B2128" s="128" t="s">
        <v>17751</v>
      </c>
      <c r="C2128" s="127" t="s">
        <v>86</v>
      </c>
      <c r="D2128" s="122">
        <v>7.0000000000000007E-2</v>
      </c>
      <c r="E2128" s="129">
        <f t="shared" si="33"/>
        <v>7.0000000000000007E-2</v>
      </c>
    </row>
    <row r="2129" spans="1:5">
      <c r="A2129" s="127" t="s">
        <v>22756</v>
      </c>
      <c r="B2129" s="128" t="s">
        <v>17752</v>
      </c>
      <c r="C2129" s="127" t="s">
        <v>86</v>
      </c>
      <c r="D2129" s="122">
        <v>10.32</v>
      </c>
      <c r="E2129" s="129">
        <f t="shared" si="33"/>
        <v>10.33</v>
      </c>
    </row>
    <row r="2130" spans="1:5">
      <c r="A2130" s="127" t="s">
        <v>22757</v>
      </c>
      <c r="B2130" s="128" t="s">
        <v>17753</v>
      </c>
      <c r="C2130" s="127" t="s">
        <v>86</v>
      </c>
      <c r="D2130" s="122">
        <v>19.93</v>
      </c>
      <c r="E2130" s="129">
        <f t="shared" si="33"/>
        <v>19.940000000000001</v>
      </c>
    </row>
    <row r="2131" spans="1:5" ht="27">
      <c r="A2131" s="127" t="s">
        <v>22758</v>
      </c>
      <c r="B2131" s="128" t="s">
        <v>17754</v>
      </c>
      <c r="C2131" s="127" t="s">
        <v>112</v>
      </c>
      <c r="D2131" s="122">
        <v>434.83</v>
      </c>
      <c r="E2131" s="129">
        <f t="shared" si="33"/>
        <v>435.05</v>
      </c>
    </row>
    <row r="2132" spans="1:5" ht="27">
      <c r="A2132" s="127" t="s">
        <v>22759</v>
      </c>
      <c r="B2132" s="128" t="s">
        <v>17755</v>
      </c>
      <c r="C2132" s="127" t="s">
        <v>112</v>
      </c>
      <c r="D2132" s="122">
        <v>1232.9100000000001</v>
      </c>
      <c r="E2132" s="129">
        <f t="shared" si="33"/>
        <v>1233.52</v>
      </c>
    </row>
    <row r="2133" spans="1:5" ht="27">
      <c r="A2133" s="127" t="s">
        <v>22760</v>
      </c>
      <c r="B2133" s="128" t="s">
        <v>17756</v>
      </c>
      <c r="C2133" s="127" t="s">
        <v>86</v>
      </c>
      <c r="D2133" s="122">
        <v>23.08</v>
      </c>
      <c r="E2133" s="129">
        <f t="shared" si="33"/>
        <v>23.09</v>
      </c>
    </row>
    <row r="2134" spans="1:5" ht="27">
      <c r="A2134" s="127" t="s">
        <v>22761</v>
      </c>
      <c r="B2134" s="128" t="s">
        <v>17757</v>
      </c>
      <c r="C2134" s="127" t="s">
        <v>86</v>
      </c>
      <c r="D2134" s="122">
        <v>46.16</v>
      </c>
      <c r="E2134" s="129">
        <f t="shared" si="33"/>
        <v>46.18</v>
      </c>
    </row>
    <row r="2135" spans="1:5" ht="27">
      <c r="A2135" s="127" t="s">
        <v>22762</v>
      </c>
      <c r="B2135" s="128" t="s">
        <v>17758</v>
      </c>
      <c r="C2135" s="127" t="s">
        <v>86</v>
      </c>
      <c r="D2135" s="122">
        <v>98.92</v>
      </c>
      <c r="E2135" s="129">
        <f t="shared" si="33"/>
        <v>98.97</v>
      </c>
    </row>
    <row r="2136" spans="1:5">
      <c r="A2136" s="127" t="s">
        <v>22763</v>
      </c>
      <c r="B2136" s="128" t="s">
        <v>17759</v>
      </c>
      <c r="C2136" s="127" t="s">
        <v>86</v>
      </c>
      <c r="D2136" s="122">
        <v>39.299999999999997</v>
      </c>
      <c r="E2136" s="129">
        <f t="shared" si="33"/>
        <v>39.32</v>
      </c>
    </row>
    <row r="2137" spans="1:5">
      <c r="A2137" s="127" t="s">
        <v>22764</v>
      </c>
      <c r="B2137" s="128" t="s">
        <v>17760</v>
      </c>
      <c r="C2137" s="127" t="s">
        <v>86</v>
      </c>
      <c r="D2137" s="122">
        <v>1.75</v>
      </c>
      <c r="E2137" s="129">
        <f t="shared" si="33"/>
        <v>1.75</v>
      </c>
    </row>
    <row r="2138" spans="1:5">
      <c r="A2138" s="127" t="s">
        <v>22765</v>
      </c>
      <c r="B2138" s="128" t="s">
        <v>17761</v>
      </c>
      <c r="C2138" s="127" t="s">
        <v>86</v>
      </c>
      <c r="D2138" s="122">
        <v>0.09</v>
      </c>
      <c r="E2138" s="129">
        <f t="shared" si="33"/>
        <v>0.09</v>
      </c>
    </row>
    <row r="2139" spans="1:5" ht="27">
      <c r="A2139" s="127" t="s">
        <v>22766</v>
      </c>
      <c r="B2139" s="128" t="s">
        <v>17762</v>
      </c>
      <c r="C2139" s="127" t="s">
        <v>92</v>
      </c>
      <c r="D2139" s="122">
        <v>7.39</v>
      </c>
      <c r="E2139" s="129">
        <f t="shared" si="33"/>
        <v>7.39</v>
      </c>
    </row>
    <row r="2140" spans="1:5" ht="27">
      <c r="A2140" s="127" t="s">
        <v>22767</v>
      </c>
      <c r="B2140" s="128" t="s">
        <v>17763</v>
      </c>
      <c r="C2140" s="127" t="s">
        <v>86</v>
      </c>
      <c r="D2140" s="122">
        <v>1.75</v>
      </c>
      <c r="E2140" s="129">
        <f t="shared" si="33"/>
        <v>1.75</v>
      </c>
    </row>
    <row r="2141" spans="1:5" ht="27">
      <c r="A2141" s="127" t="s">
        <v>22768</v>
      </c>
      <c r="B2141" s="128" t="s">
        <v>17764</v>
      </c>
      <c r="C2141" s="127" t="s">
        <v>86</v>
      </c>
      <c r="D2141" s="122">
        <v>74.94</v>
      </c>
      <c r="E2141" s="129">
        <f t="shared" si="33"/>
        <v>74.98</v>
      </c>
    </row>
    <row r="2142" spans="1:5">
      <c r="A2142" s="172" t="s">
        <v>17765</v>
      </c>
      <c r="B2142" s="169"/>
      <c r="C2142" s="168"/>
      <c r="D2142" s="170"/>
      <c r="E2142" s="171"/>
    </row>
    <row r="2143" spans="1:5">
      <c r="A2143" s="172" t="s">
        <v>15846</v>
      </c>
      <c r="B2143" s="169"/>
      <c r="C2143" s="168"/>
      <c r="D2143" s="170"/>
      <c r="E2143" s="171"/>
    </row>
    <row r="2144" spans="1:5">
      <c r="A2144" s="172" t="s">
        <v>17766</v>
      </c>
      <c r="B2144" s="169"/>
      <c r="C2144" s="168"/>
      <c r="D2144" s="170"/>
      <c r="E2144" s="171"/>
    </row>
    <row r="2145" spans="1:5">
      <c r="A2145" s="172" t="s">
        <v>17767</v>
      </c>
      <c r="B2145" s="169"/>
      <c r="C2145" s="168"/>
      <c r="D2145" s="170"/>
      <c r="E2145" s="171"/>
    </row>
    <row r="2146" spans="1:5" ht="27">
      <c r="A2146" s="127" t="s">
        <v>26151</v>
      </c>
      <c r="B2146" s="128" t="s">
        <v>17768</v>
      </c>
      <c r="C2146" s="127" t="s">
        <v>80</v>
      </c>
      <c r="D2146" s="122">
        <v>202.99</v>
      </c>
      <c r="E2146" s="129">
        <f t="shared" si="33"/>
        <v>203.09</v>
      </c>
    </row>
    <row r="2147" spans="1:5" ht="27">
      <c r="A2147" s="127" t="s">
        <v>25377</v>
      </c>
      <c r="B2147" s="128" t="s">
        <v>17769</v>
      </c>
      <c r="C2147" s="127" t="s">
        <v>80</v>
      </c>
      <c r="D2147" s="122">
        <v>218.9</v>
      </c>
      <c r="E2147" s="129">
        <f t="shared" si="33"/>
        <v>219.01</v>
      </c>
    </row>
    <row r="2148" spans="1:5" ht="40.5">
      <c r="A2148" s="127" t="s">
        <v>26152</v>
      </c>
      <c r="B2148" s="128" t="s">
        <v>17770</v>
      </c>
      <c r="C2148" s="127" t="s">
        <v>80</v>
      </c>
      <c r="D2148" s="122">
        <v>213.84</v>
      </c>
      <c r="E2148" s="129">
        <f t="shared" si="33"/>
        <v>213.95</v>
      </c>
    </row>
    <row r="2149" spans="1:5" ht="27">
      <c r="A2149" s="127" t="s">
        <v>26153</v>
      </c>
      <c r="B2149" s="128" t="s">
        <v>17771</v>
      </c>
      <c r="C2149" s="127" t="s">
        <v>80</v>
      </c>
      <c r="D2149" s="122">
        <v>217.61</v>
      </c>
      <c r="E2149" s="129">
        <f t="shared" si="33"/>
        <v>217.72</v>
      </c>
    </row>
    <row r="2150" spans="1:5" ht="27">
      <c r="A2150" s="127" t="s">
        <v>26154</v>
      </c>
      <c r="B2150" s="128" t="s">
        <v>17772</v>
      </c>
      <c r="C2150" s="127" t="s">
        <v>80</v>
      </c>
      <c r="D2150" s="122">
        <v>223.37</v>
      </c>
      <c r="E2150" s="129">
        <f t="shared" si="33"/>
        <v>223.48</v>
      </c>
    </row>
    <row r="2151" spans="1:5" ht="27">
      <c r="A2151" s="127" t="s">
        <v>26155</v>
      </c>
      <c r="B2151" s="128" t="s">
        <v>17773</v>
      </c>
      <c r="C2151" s="127" t="s">
        <v>80</v>
      </c>
      <c r="D2151" s="122">
        <v>225.55</v>
      </c>
      <c r="E2151" s="129">
        <f t="shared" si="33"/>
        <v>225.66</v>
      </c>
    </row>
    <row r="2152" spans="1:5" ht="40.5">
      <c r="A2152" s="127" t="s">
        <v>26156</v>
      </c>
      <c r="B2152" s="128" t="s">
        <v>17774</v>
      </c>
      <c r="C2152" s="127" t="s">
        <v>80</v>
      </c>
      <c r="D2152" s="122">
        <v>238</v>
      </c>
      <c r="E2152" s="129">
        <f t="shared" si="33"/>
        <v>238.12</v>
      </c>
    </row>
    <row r="2153" spans="1:5" ht="27">
      <c r="A2153" s="127" t="s">
        <v>25378</v>
      </c>
      <c r="B2153" s="128" t="s">
        <v>17775</v>
      </c>
      <c r="C2153" s="127" t="s">
        <v>80</v>
      </c>
      <c r="D2153" s="122">
        <v>247.23</v>
      </c>
      <c r="E2153" s="129">
        <f t="shared" si="33"/>
        <v>247.35</v>
      </c>
    </row>
    <row r="2154" spans="1:5" ht="27">
      <c r="A2154" s="127" t="s">
        <v>22769</v>
      </c>
      <c r="B2154" s="128" t="s">
        <v>17776</v>
      </c>
      <c r="C2154" s="127" t="s">
        <v>80</v>
      </c>
      <c r="D2154" s="122">
        <v>257.06</v>
      </c>
      <c r="E2154" s="129">
        <f t="shared" si="33"/>
        <v>257.19</v>
      </c>
    </row>
    <row r="2155" spans="1:5" ht="27">
      <c r="A2155" s="127" t="s">
        <v>22770</v>
      </c>
      <c r="B2155" s="128" t="s">
        <v>17777</v>
      </c>
      <c r="C2155" s="127" t="s">
        <v>80</v>
      </c>
      <c r="D2155" s="122">
        <v>270.18</v>
      </c>
      <c r="E2155" s="129">
        <f t="shared" si="33"/>
        <v>270.31</v>
      </c>
    </row>
    <row r="2156" spans="1:5" ht="27">
      <c r="A2156" s="127" t="s">
        <v>22771</v>
      </c>
      <c r="B2156" s="128" t="s">
        <v>17778</v>
      </c>
      <c r="C2156" s="127" t="s">
        <v>80</v>
      </c>
      <c r="D2156" s="122">
        <v>300.77</v>
      </c>
      <c r="E2156" s="129">
        <f t="shared" si="33"/>
        <v>300.92</v>
      </c>
    </row>
    <row r="2157" spans="1:5" ht="40.5">
      <c r="A2157" s="127" t="s">
        <v>25379</v>
      </c>
      <c r="B2157" s="128" t="s">
        <v>17779</v>
      </c>
      <c r="C2157" s="127" t="s">
        <v>80</v>
      </c>
      <c r="D2157" s="122">
        <v>240.53</v>
      </c>
      <c r="E2157" s="129">
        <f t="shared" si="33"/>
        <v>240.65</v>
      </c>
    </row>
    <row r="2158" spans="1:5">
      <c r="A2158" s="172" t="s">
        <v>17780</v>
      </c>
      <c r="B2158" s="169"/>
      <c r="C2158" s="168"/>
      <c r="D2158" s="170"/>
      <c r="E2158" s="171"/>
    </row>
    <row r="2159" spans="1:5" ht="27">
      <c r="A2159" s="127" t="s">
        <v>25380</v>
      </c>
      <c r="B2159" s="128" t="s">
        <v>17781</v>
      </c>
      <c r="C2159" s="127" t="s">
        <v>80</v>
      </c>
      <c r="D2159" s="122">
        <v>193.45</v>
      </c>
      <c r="E2159" s="129">
        <f t="shared" si="33"/>
        <v>193.55</v>
      </c>
    </row>
    <row r="2160" spans="1:5">
      <c r="A2160" s="172" t="s">
        <v>17782</v>
      </c>
      <c r="B2160" s="169"/>
      <c r="C2160" s="168"/>
      <c r="D2160" s="170"/>
      <c r="E2160" s="171"/>
    </row>
    <row r="2161" spans="1:5" ht="40.5">
      <c r="A2161" s="127" t="s">
        <v>22772</v>
      </c>
      <c r="B2161" s="128" t="s">
        <v>17783</v>
      </c>
      <c r="C2161" s="127" t="s">
        <v>80</v>
      </c>
      <c r="D2161" s="122">
        <v>335</v>
      </c>
      <c r="E2161" s="129">
        <f t="shared" si="33"/>
        <v>335.17</v>
      </c>
    </row>
    <row r="2162" spans="1:5">
      <c r="A2162" s="172" t="s">
        <v>17784</v>
      </c>
      <c r="B2162" s="169"/>
      <c r="C2162" s="168"/>
      <c r="D2162" s="170"/>
      <c r="E2162" s="171"/>
    </row>
    <row r="2163" spans="1:5" ht="27">
      <c r="A2163" s="127" t="s">
        <v>25381</v>
      </c>
      <c r="B2163" s="128" t="s">
        <v>17785</v>
      </c>
      <c r="C2163" s="127" t="s">
        <v>80</v>
      </c>
      <c r="D2163" s="122">
        <v>110.86</v>
      </c>
      <c r="E2163" s="129">
        <f t="shared" si="33"/>
        <v>110.91</v>
      </c>
    </row>
    <row r="2164" spans="1:5" ht="27">
      <c r="A2164" s="127" t="s">
        <v>22773</v>
      </c>
      <c r="B2164" s="128" t="s">
        <v>17786</v>
      </c>
      <c r="C2164" s="127" t="s">
        <v>80</v>
      </c>
      <c r="D2164" s="122">
        <v>56.27</v>
      </c>
      <c r="E2164" s="129">
        <f t="shared" si="33"/>
        <v>56.3</v>
      </c>
    </row>
    <row r="2165" spans="1:5" ht="27">
      <c r="A2165" s="127" t="s">
        <v>22774</v>
      </c>
      <c r="B2165" s="128" t="s">
        <v>17787</v>
      </c>
      <c r="C2165" s="127" t="s">
        <v>80</v>
      </c>
      <c r="D2165" s="122">
        <v>83.77</v>
      </c>
      <c r="E2165" s="129">
        <f t="shared" si="33"/>
        <v>83.81</v>
      </c>
    </row>
    <row r="2166" spans="1:5">
      <c r="A2166" s="172" t="s">
        <v>17788</v>
      </c>
      <c r="B2166" s="169"/>
      <c r="C2166" s="168"/>
      <c r="D2166" s="170"/>
      <c r="E2166" s="171"/>
    </row>
    <row r="2167" spans="1:5" ht="40.5">
      <c r="A2167" s="127" t="s">
        <v>25382</v>
      </c>
      <c r="B2167" s="128" t="s">
        <v>17789</v>
      </c>
      <c r="C2167" s="127" t="s">
        <v>80</v>
      </c>
      <c r="D2167" s="122">
        <v>44.8</v>
      </c>
      <c r="E2167" s="129">
        <f t="shared" si="33"/>
        <v>44.82</v>
      </c>
    </row>
    <row r="2168" spans="1:5" ht="27">
      <c r="A2168" s="127" t="s">
        <v>22775</v>
      </c>
      <c r="B2168" s="128" t="s">
        <v>17790</v>
      </c>
      <c r="C2168" s="127" t="s">
        <v>80</v>
      </c>
      <c r="D2168" s="122">
        <v>52.51</v>
      </c>
      <c r="E2168" s="129">
        <f t="shared" si="33"/>
        <v>52.54</v>
      </c>
    </row>
    <row r="2169" spans="1:5" ht="27">
      <c r="A2169" s="127" t="s">
        <v>25383</v>
      </c>
      <c r="B2169" s="128" t="s">
        <v>17791</v>
      </c>
      <c r="C2169" s="127" t="s">
        <v>80</v>
      </c>
      <c r="D2169" s="122">
        <v>46.1</v>
      </c>
      <c r="E2169" s="129">
        <f t="shared" si="33"/>
        <v>46.12</v>
      </c>
    </row>
    <row r="2170" spans="1:5" ht="27">
      <c r="A2170" s="127" t="s">
        <v>22776</v>
      </c>
      <c r="B2170" s="128" t="s">
        <v>17792</v>
      </c>
      <c r="C2170" s="127" t="s">
        <v>80</v>
      </c>
      <c r="D2170" s="122">
        <v>53.82</v>
      </c>
      <c r="E2170" s="129">
        <f t="shared" si="33"/>
        <v>53.85</v>
      </c>
    </row>
    <row r="2171" spans="1:5">
      <c r="A2171" s="172" t="s">
        <v>17793</v>
      </c>
      <c r="B2171" s="169"/>
      <c r="C2171" s="168"/>
      <c r="D2171" s="170"/>
      <c r="E2171" s="171"/>
    </row>
    <row r="2172" spans="1:5" ht="40.5">
      <c r="A2172" s="127" t="s">
        <v>25384</v>
      </c>
      <c r="B2172" s="128" t="s">
        <v>17794</v>
      </c>
      <c r="C2172" s="127" t="s">
        <v>80</v>
      </c>
      <c r="D2172" s="122">
        <v>319.97000000000003</v>
      </c>
      <c r="E2172" s="129">
        <f t="shared" si="33"/>
        <v>320.13</v>
      </c>
    </row>
    <row r="2173" spans="1:5">
      <c r="A2173" s="172" t="s">
        <v>17795</v>
      </c>
      <c r="B2173" s="169"/>
      <c r="C2173" s="168"/>
      <c r="D2173" s="170"/>
      <c r="E2173" s="171"/>
    </row>
    <row r="2174" spans="1:5" ht="40.5">
      <c r="A2174" s="127" t="s">
        <v>25385</v>
      </c>
      <c r="B2174" s="128" t="s">
        <v>17796</v>
      </c>
      <c r="C2174" s="127" t="s">
        <v>80</v>
      </c>
      <c r="D2174" s="122">
        <v>319.98</v>
      </c>
      <c r="E2174" s="129">
        <f t="shared" si="33"/>
        <v>320.14</v>
      </c>
    </row>
    <row r="2175" spans="1:5">
      <c r="A2175" s="172" t="s">
        <v>17797</v>
      </c>
      <c r="B2175" s="169"/>
      <c r="C2175" s="168"/>
      <c r="D2175" s="170"/>
      <c r="E2175" s="171"/>
    </row>
    <row r="2176" spans="1:5" ht="54">
      <c r="A2176" s="127" t="s">
        <v>26245</v>
      </c>
      <c r="B2176" s="128" t="s">
        <v>17798</v>
      </c>
      <c r="C2176" s="127" t="s">
        <v>80</v>
      </c>
      <c r="D2176" s="122">
        <v>238.59</v>
      </c>
      <c r="E2176" s="129">
        <f t="shared" si="33"/>
        <v>238.71</v>
      </c>
    </row>
    <row r="2177" spans="1:5" ht="54">
      <c r="A2177" s="127" t="s">
        <v>26246</v>
      </c>
      <c r="B2177" s="128" t="s">
        <v>17799</v>
      </c>
      <c r="C2177" s="127" t="s">
        <v>80</v>
      </c>
      <c r="D2177" s="122">
        <v>268.41000000000003</v>
      </c>
      <c r="E2177" s="129">
        <f t="shared" si="33"/>
        <v>268.54000000000002</v>
      </c>
    </row>
    <row r="2178" spans="1:5">
      <c r="A2178" s="172" t="s">
        <v>17800</v>
      </c>
      <c r="B2178" s="169"/>
      <c r="C2178" s="168"/>
      <c r="D2178" s="170"/>
      <c r="E2178" s="171"/>
    </row>
    <row r="2179" spans="1:5" ht="27">
      <c r="A2179" s="127" t="s">
        <v>22777</v>
      </c>
      <c r="B2179" s="128" t="s">
        <v>17801</v>
      </c>
      <c r="C2179" s="127" t="s">
        <v>44</v>
      </c>
      <c r="D2179" s="122">
        <v>38.32</v>
      </c>
      <c r="E2179" s="129">
        <f t="shared" ref="E2179:E2241" si="34">ROUND((D2179/(1+$J$1))*(1+$L$1),2)</f>
        <v>38.340000000000003</v>
      </c>
    </row>
    <row r="2180" spans="1:5">
      <c r="A2180" s="127" t="s">
        <v>22778</v>
      </c>
      <c r="B2180" s="128" t="s">
        <v>17802</v>
      </c>
      <c r="C2180" s="127" t="s">
        <v>80</v>
      </c>
      <c r="D2180" s="122">
        <v>1604.18</v>
      </c>
      <c r="E2180" s="129">
        <f t="shared" si="34"/>
        <v>1604.98</v>
      </c>
    </row>
    <row r="2181" spans="1:5">
      <c r="A2181" s="172" t="s">
        <v>17803</v>
      </c>
      <c r="B2181" s="169"/>
      <c r="C2181" s="168"/>
      <c r="D2181" s="170"/>
      <c r="E2181" s="171"/>
    </row>
    <row r="2182" spans="1:5" ht="40.5">
      <c r="A2182" s="127" t="s">
        <v>22779</v>
      </c>
      <c r="B2182" s="128" t="s">
        <v>17804</v>
      </c>
      <c r="C2182" s="127" t="s">
        <v>112</v>
      </c>
      <c r="D2182" s="122">
        <v>1.67</v>
      </c>
      <c r="E2182" s="129">
        <f t="shared" si="34"/>
        <v>1.67</v>
      </c>
    </row>
    <row r="2183" spans="1:5">
      <c r="A2183" s="172" t="s">
        <v>17805</v>
      </c>
      <c r="B2183" s="169"/>
      <c r="C2183" s="168"/>
      <c r="D2183" s="170"/>
      <c r="E2183" s="171"/>
    </row>
    <row r="2184" spans="1:5" ht="94.5">
      <c r="A2184" s="127" t="s">
        <v>26157</v>
      </c>
      <c r="B2184" s="128" t="s">
        <v>17806</v>
      </c>
      <c r="C2184" s="127" t="s">
        <v>80</v>
      </c>
      <c r="D2184" s="122">
        <v>1652.74</v>
      </c>
      <c r="E2184" s="129">
        <f t="shared" si="34"/>
        <v>1653.56</v>
      </c>
    </row>
    <row r="2185" spans="1:5" ht="94.5">
      <c r="A2185" s="127" t="s">
        <v>22780</v>
      </c>
      <c r="B2185" s="128" t="s">
        <v>17807</v>
      </c>
      <c r="C2185" s="127" t="s">
        <v>80</v>
      </c>
      <c r="D2185" s="122">
        <v>1894.5</v>
      </c>
      <c r="E2185" s="129">
        <f t="shared" si="34"/>
        <v>1895.44</v>
      </c>
    </row>
    <row r="2186" spans="1:5" ht="94.5">
      <c r="A2186" s="127" t="s">
        <v>22781</v>
      </c>
      <c r="B2186" s="128" t="s">
        <v>17808</v>
      </c>
      <c r="C2186" s="127" t="s">
        <v>80</v>
      </c>
      <c r="D2186" s="122">
        <v>1916.18</v>
      </c>
      <c r="E2186" s="129">
        <f t="shared" si="34"/>
        <v>1917.13</v>
      </c>
    </row>
    <row r="2187" spans="1:5">
      <c r="A2187" s="172" t="s">
        <v>17809</v>
      </c>
      <c r="B2187" s="169"/>
      <c r="C2187" s="168"/>
      <c r="D2187" s="170"/>
      <c r="E2187" s="171"/>
    </row>
    <row r="2188" spans="1:5" ht="40.5">
      <c r="A2188" s="127" t="s">
        <v>25386</v>
      </c>
      <c r="B2188" s="128" t="s">
        <v>17810</v>
      </c>
      <c r="C2188" s="127" t="s">
        <v>44</v>
      </c>
      <c r="D2188" s="122">
        <v>222.42</v>
      </c>
      <c r="E2188" s="129">
        <f t="shared" si="34"/>
        <v>222.53</v>
      </c>
    </row>
    <row r="2189" spans="1:5" ht="40.5">
      <c r="A2189" s="127" t="s">
        <v>22782</v>
      </c>
      <c r="B2189" s="128" t="s">
        <v>17811</v>
      </c>
      <c r="C2189" s="127" t="s">
        <v>44</v>
      </c>
      <c r="D2189" s="122">
        <v>444.35</v>
      </c>
      <c r="E2189" s="129">
        <f t="shared" si="34"/>
        <v>444.57</v>
      </c>
    </row>
    <row r="2190" spans="1:5" ht="54">
      <c r="A2190" s="127" t="s">
        <v>25387</v>
      </c>
      <c r="B2190" s="128" t="s">
        <v>17812</v>
      </c>
      <c r="C2190" s="127" t="s">
        <v>44</v>
      </c>
      <c r="D2190" s="122">
        <v>172.02</v>
      </c>
      <c r="E2190" s="129">
        <f t="shared" si="34"/>
        <v>172.11</v>
      </c>
    </row>
    <row r="2191" spans="1:5">
      <c r="A2191" s="172" t="s">
        <v>17813</v>
      </c>
      <c r="B2191" s="169"/>
      <c r="C2191" s="168"/>
      <c r="D2191" s="170"/>
      <c r="E2191" s="171"/>
    </row>
    <row r="2192" spans="1:5" ht="40.5">
      <c r="A2192" s="127" t="s">
        <v>26158</v>
      </c>
      <c r="B2192" s="128" t="s">
        <v>17814</v>
      </c>
      <c r="C2192" s="127" t="s">
        <v>44</v>
      </c>
      <c r="D2192" s="122">
        <v>46.27</v>
      </c>
      <c r="E2192" s="129">
        <f t="shared" si="34"/>
        <v>46.29</v>
      </c>
    </row>
    <row r="2193" spans="1:5" ht="40.5">
      <c r="A2193" s="127" t="s">
        <v>25388</v>
      </c>
      <c r="B2193" s="128" t="s">
        <v>17815</v>
      </c>
      <c r="C2193" s="127" t="s">
        <v>44</v>
      </c>
      <c r="D2193" s="122">
        <v>142.41999999999999</v>
      </c>
      <c r="E2193" s="129">
        <f t="shared" si="34"/>
        <v>142.49</v>
      </c>
    </row>
    <row r="2194" spans="1:5">
      <c r="A2194" s="172" t="s">
        <v>17816</v>
      </c>
      <c r="B2194" s="169"/>
      <c r="C2194" s="168"/>
      <c r="D2194" s="170"/>
      <c r="E2194" s="171"/>
    </row>
    <row r="2195" spans="1:5">
      <c r="A2195" s="172" t="s">
        <v>17817</v>
      </c>
      <c r="B2195" s="169"/>
      <c r="C2195" s="168"/>
      <c r="D2195" s="170"/>
      <c r="E2195" s="171"/>
    </row>
    <row r="2196" spans="1:5" ht="40.5">
      <c r="A2196" s="127" t="s">
        <v>22783</v>
      </c>
      <c r="B2196" s="128" t="s">
        <v>17818</v>
      </c>
      <c r="C2196" s="127" t="s">
        <v>92</v>
      </c>
      <c r="D2196" s="122">
        <v>4.8099999999999996</v>
      </c>
      <c r="E2196" s="129">
        <f t="shared" si="34"/>
        <v>4.8099999999999996</v>
      </c>
    </row>
    <row r="2197" spans="1:5" ht="40.5">
      <c r="A2197" s="127" t="s">
        <v>22784</v>
      </c>
      <c r="B2197" s="128" t="s">
        <v>17819</v>
      </c>
      <c r="C2197" s="127" t="s">
        <v>92</v>
      </c>
      <c r="D2197" s="122">
        <v>5.4</v>
      </c>
      <c r="E2197" s="129">
        <f t="shared" si="34"/>
        <v>5.4</v>
      </c>
    </row>
    <row r="2198" spans="1:5" ht="40.5">
      <c r="A2198" s="127" t="s">
        <v>22785</v>
      </c>
      <c r="B2198" s="128" t="s">
        <v>17820</v>
      </c>
      <c r="C2198" s="127" t="s">
        <v>92</v>
      </c>
      <c r="D2198" s="122">
        <v>5.53</v>
      </c>
      <c r="E2198" s="129">
        <f t="shared" si="34"/>
        <v>5.53</v>
      </c>
    </row>
    <row r="2199" spans="1:5" ht="40.5">
      <c r="A2199" s="127" t="s">
        <v>22786</v>
      </c>
      <c r="B2199" s="128" t="s">
        <v>17821</v>
      </c>
      <c r="C2199" s="127" t="s">
        <v>92</v>
      </c>
      <c r="D2199" s="122">
        <v>5.72</v>
      </c>
      <c r="E2199" s="129">
        <f t="shared" si="34"/>
        <v>5.72</v>
      </c>
    </row>
    <row r="2200" spans="1:5" ht="40.5">
      <c r="A2200" s="127" t="s">
        <v>22787</v>
      </c>
      <c r="B2200" s="128" t="s">
        <v>17822</v>
      </c>
      <c r="C2200" s="127" t="s">
        <v>92</v>
      </c>
      <c r="D2200" s="122">
        <v>6.43</v>
      </c>
      <c r="E2200" s="129">
        <f t="shared" si="34"/>
        <v>6.43</v>
      </c>
    </row>
    <row r="2201" spans="1:5" ht="40.5">
      <c r="A2201" s="127" t="s">
        <v>22788</v>
      </c>
      <c r="B2201" s="128" t="s">
        <v>17823</v>
      </c>
      <c r="C2201" s="127" t="s">
        <v>92</v>
      </c>
      <c r="D2201" s="122">
        <v>6.43</v>
      </c>
      <c r="E2201" s="129">
        <f t="shared" si="34"/>
        <v>6.43</v>
      </c>
    </row>
    <row r="2202" spans="1:5" ht="40.5">
      <c r="A2202" s="127" t="s">
        <v>22789</v>
      </c>
      <c r="B2202" s="128" t="s">
        <v>17824</v>
      </c>
      <c r="C2202" s="127" t="s">
        <v>92</v>
      </c>
      <c r="D2202" s="122">
        <v>4.55</v>
      </c>
      <c r="E2202" s="129">
        <f t="shared" si="34"/>
        <v>4.55</v>
      </c>
    </row>
    <row r="2203" spans="1:5" ht="40.5">
      <c r="A2203" s="127" t="s">
        <v>22790</v>
      </c>
      <c r="B2203" s="128" t="s">
        <v>17825</v>
      </c>
      <c r="C2203" s="127" t="s">
        <v>92</v>
      </c>
      <c r="D2203" s="122">
        <v>4.42</v>
      </c>
      <c r="E2203" s="129">
        <f t="shared" si="34"/>
        <v>4.42</v>
      </c>
    </row>
    <row r="2204" spans="1:5" ht="40.5">
      <c r="A2204" s="127" t="s">
        <v>22791</v>
      </c>
      <c r="B2204" s="128" t="s">
        <v>17826</v>
      </c>
      <c r="C2204" s="127" t="s">
        <v>92</v>
      </c>
      <c r="D2204" s="122">
        <v>4.55</v>
      </c>
      <c r="E2204" s="129">
        <f t="shared" si="34"/>
        <v>4.55</v>
      </c>
    </row>
    <row r="2205" spans="1:5" ht="40.5">
      <c r="A2205" s="127" t="s">
        <v>22792</v>
      </c>
      <c r="B2205" s="128" t="s">
        <v>17827</v>
      </c>
      <c r="C2205" s="127" t="s">
        <v>92</v>
      </c>
      <c r="D2205" s="122">
        <v>4.8099999999999996</v>
      </c>
      <c r="E2205" s="129">
        <f t="shared" si="34"/>
        <v>4.8099999999999996</v>
      </c>
    </row>
    <row r="2206" spans="1:5" ht="40.5">
      <c r="A2206" s="127" t="s">
        <v>22793</v>
      </c>
      <c r="B2206" s="128" t="s">
        <v>17828</v>
      </c>
      <c r="C2206" s="127" t="s">
        <v>92</v>
      </c>
      <c r="D2206" s="122">
        <v>4.6399999999999997</v>
      </c>
      <c r="E2206" s="129">
        <f t="shared" si="34"/>
        <v>4.6399999999999997</v>
      </c>
    </row>
    <row r="2207" spans="1:5" ht="40.5">
      <c r="A2207" s="127" t="s">
        <v>22794</v>
      </c>
      <c r="B2207" s="128" t="s">
        <v>17829</v>
      </c>
      <c r="C2207" s="127" t="s">
        <v>92</v>
      </c>
      <c r="D2207" s="122">
        <v>4.57</v>
      </c>
      <c r="E2207" s="129">
        <f t="shared" si="34"/>
        <v>4.57</v>
      </c>
    </row>
    <row r="2208" spans="1:5" ht="40.5">
      <c r="A2208" s="127" t="s">
        <v>22795</v>
      </c>
      <c r="B2208" s="128" t="s">
        <v>17830</v>
      </c>
      <c r="C2208" s="127" t="s">
        <v>92</v>
      </c>
      <c r="D2208" s="122">
        <v>4.28</v>
      </c>
      <c r="E2208" s="129">
        <f t="shared" si="34"/>
        <v>4.28</v>
      </c>
    </row>
    <row r="2209" spans="1:5" ht="40.5">
      <c r="A2209" s="127" t="s">
        <v>22796</v>
      </c>
      <c r="B2209" s="128" t="s">
        <v>17831</v>
      </c>
      <c r="C2209" s="127" t="s">
        <v>92</v>
      </c>
      <c r="D2209" s="122">
        <v>4.4000000000000004</v>
      </c>
      <c r="E2209" s="129">
        <f t="shared" si="34"/>
        <v>4.4000000000000004</v>
      </c>
    </row>
    <row r="2210" spans="1:5" ht="40.5">
      <c r="A2210" s="127" t="s">
        <v>22797</v>
      </c>
      <c r="B2210" s="128" t="s">
        <v>17832</v>
      </c>
      <c r="C2210" s="127" t="s">
        <v>92</v>
      </c>
      <c r="D2210" s="122">
        <v>4.42</v>
      </c>
      <c r="E2210" s="129">
        <f t="shared" si="34"/>
        <v>4.42</v>
      </c>
    </row>
    <row r="2211" spans="1:5" ht="40.5">
      <c r="A2211" s="127" t="s">
        <v>22798</v>
      </c>
      <c r="B2211" s="128" t="s">
        <v>17833</v>
      </c>
      <c r="C2211" s="127" t="s">
        <v>92</v>
      </c>
      <c r="D2211" s="122">
        <v>4.3899999999999997</v>
      </c>
      <c r="E2211" s="129">
        <f t="shared" si="34"/>
        <v>4.3899999999999997</v>
      </c>
    </row>
    <row r="2212" spans="1:5" ht="40.5">
      <c r="A2212" s="127" t="s">
        <v>22799</v>
      </c>
      <c r="B2212" s="128" t="s">
        <v>17834</v>
      </c>
      <c r="C2212" s="127" t="s">
        <v>92</v>
      </c>
      <c r="D2212" s="122">
        <v>4.7699999999999996</v>
      </c>
      <c r="E2212" s="129">
        <f t="shared" si="34"/>
        <v>4.7699999999999996</v>
      </c>
    </row>
    <row r="2213" spans="1:5" ht="40.5">
      <c r="A2213" s="127" t="s">
        <v>25389</v>
      </c>
      <c r="B2213" s="128" t="s">
        <v>17835</v>
      </c>
      <c r="C2213" s="127" t="s">
        <v>92</v>
      </c>
      <c r="D2213" s="122">
        <v>5.09</v>
      </c>
      <c r="E2213" s="129">
        <f t="shared" si="34"/>
        <v>5.09</v>
      </c>
    </row>
    <row r="2214" spans="1:5" ht="40.5">
      <c r="A2214" s="127" t="s">
        <v>22800</v>
      </c>
      <c r="B2214" s="128" t="s">
        <v>17836</v>
      </c>
      <c r="C2214" s="127" t="s">
        <v>92</v>
      </c>
      <c r="D2214" s="122">
        <v>5.09</v>
      </c>
      <c r="E2214" s="129">
        <f t="shared" si="34"/>
        <v>5.09</v>
      </c>
    </row>
    <row r="2215" spans="1:5" ht="40.5">
      <c r="A2215" s="127" t="s">
        <v>25390</v>
      </c>
      <c r="B2215" s="128" t="s">
        <v>17837</v>
      </c>
      <c r="C2215" s="127" t="s">
        <v>92</v>
      </c>
      <c r="D2215" s="122">
        <v>5.09</v>
      </c>
      <c r="E2215" s="129">
        <f t="shared" si="34"/>
        <v>5.09</v>
      </c>
    </row>
    <row r="2216" spans="1:5" ht="40.5">
      <c r="A2216" s="127" t="s">
        <v>22801</v>
      </c>
      <c r="B2216" s="128" t="s">
        <v>17838</v>
      </c>
      <c r="C2216" s="127" t="s">
        <v>92</v>
      </c>
      <c r="D2216" s="122">
        <v>5.09</v>
      </c>
      <c r="E2216" s="129">
        <f t="shared" si="34"/>
        <v>5.09</v>
      </c>
    </row>
    <row r="2217" spans="1:5" ht="40.5">
      <c r="A2217" s="127" t="s">
        <v>22802</v>
      </c>
      <c r="B2217" s="128" t="s">
        <v>17839</v>
      </c>
      <c r="C2217" s="127" t="s">
        <v>92</v>
      </c>
      <c r="D2217" s="122">
        <v>4.5599999999999996</v>
      </c>
      <c r="E2217" s="129">
        <f t="shared" si="34"/>
        <v>4.5599999999999996</v>
      </c>
    </row>
    <row r="2218" spans="1:5" ht="40.5">
      <c r="A2218" s="127" t="s">
        <v>25391</v>
      </c>
      <c r="B2218" s="128" t="s">
        <v>17840</v>
      </c>
      <c r="C2218" s="127" t="s">
        <v>92</v>
      </c>
      <c r="D2218" s="122">
        <v>5.09</v>
      </c>
      <c r="E2218" s="129">
        <f t="shared" si="34"/>
        <v>5.09</v>
      </c>
    </row>
    <row r="2219" spans="1:5" ht="40.5">
      <c r="A2219" s="127" t="s">
        <v>22803</v>
      </c>
      <c r="B2219" s="128" t="s">
        <v>17841</v>
      </c>
      <c r="C2219" s="127" t="s">
        <v>92</v>
      </c>
      <c r="D2219" s="122">
        <v>4.5599999999999996</v>
      </c>
      <c r="E2219" s="129">
        <f t="shared" si="34"/>
        <v>4.5599999999999996</v>
      </c>
    </row>
    <row r="2220" spans="1:5" ht="40.5">
      <c r="A2220" s="127" t="s">
        <v>22804</v>
      </c>
      <c r="B2220" s="128" t="s">
        <v>17842</v>
      </c>
      <c r="C2220" s="127" t="s">
        <v>92</v>
      </c>
      <c r="D2220" s="122">
        <v>4.92</v>
      </c>
      <c r="E2220" s="129">
        <f t="shared" si="34"/>
        <v>4.92</v>
      </c>
    </row>
    <row r="2221" spans="1:5" ht="27">
      <c r="A2221" s="127" t="s">
        <v>22805</v>
      </c>
      <c r="B2221" s="128" t="s">
        <v>17843</v>
      </c>
      <c r="C2221" s="127" t="s">
        <v>44</v>
      </c>
      <c r="D2221" s="122">
        <v>9.49</v>
      </c>
      <c r="E2221" s="129">
        <f t="shared" si="34"/>
        <v>9.49</v>
      </c>
    </row>
    <row r="2222" spans="1:5">
      <c r="A2222" s="127" t="s">
        <v>22806</v>
      </c>
      <c r="B2222" s="128" t="s">
        <v>17844</v>
      </c>
      <c r="C2222" s="127" t="s">
        <v>44</v>
      </c>
      <c r="D2222" s="122">
        <v>20.25</v>
      </c>
      <c r="E2222" s="129">
        <f t="shared" si="34"/>
        <v>20.260000000000002</v>
      </c>
    </row>
    <row r="2223" spans="1:5">
      <c r="A2223" s="172" t="s">
        <v>17845</v>
      </c>
      <c r="B2223" s="169"/>
      <c r="C2223" s="168"/>
      <c r="D2223" s="170"/>
      <c r="E2223" s="171"/>
    </row>
    <row r="2224" spans="1:5" ht="27">
      <c r="A2224" s="127" t="s">
        <v>22807</v>
      </c>
      <c r="B2224" s="128" t="s">
        <v>17846</v>
      </c>
      <c r="C2224" s="127" t="s">
        <v>92</v>
      </c>
      <c r="D2224" s="122">
        <v>4.4400000000000004</v>
      </c>
      <c r="E2224" s="129">
        <f t="shared" si="34"/>
        <v>4.4400000000000004</v>
      </c>
    </row>
    <row r="2225" spans="1:5" ht="27">
      <c r="A2225" s="127" t="s">
        <v>22808</v>
      </c>
      <c r="B2225" s="128" t="s">
        <v>17847</v>
      </c>
      <c r="C2225" s="127" t="s">
        <v>92</v>
      </c>
      <c r="D2225" s="122">
        <v>3.7</v>
      </c>
      <c r="E2225" s="129">
        <f t="shared" si="34"/>
        <v>3.7</v>
      </c>
    </row>
    <row r="2226" spans="1:5" ht="27">
      <c r="A2226" s="127" t="s">
        <v>22809</v>
      </c>
      <c r="B2226" s="128" t="s">
        <v>17848</v>
      </c>
      <c r="C2226" s="127" t="s">
        <v>92</v>
      </c>
      <c r="D2226" s="122">
        <v>2.95</v>
      </c>
      <c r="E2226" s="129">
        <f t="shared" si="34"/>
        <v>2.95</v>
      </c>
    </row>
    <row r="2227" spans="1:5" ht="27">
      <c r="A2227" s="127" t="s">
        <v>22810</v>
      </c>
      <c r="B2227" s="128" t="s">
        <v>17849</v>
      </c>
      <c r="C2227" s="127" t="s">
        <v>92</v>
      </c>
      <c r="D2227" s="122">
        <v>4.4400000000000004</v>
      </c>
      <c r="E2227" s="129">
        <f t="shared" si="34"/>
        <v>4.4400000000000004</v>
      </c>
    </row>
    <row r="2228" spans="1:5" ht="27">
      <c r="A2228" s="127" t="s">
        <v>22811</v>
      </c>
      <c r="B2228" s="128" t="s">
        <v>17850</v>
      </c>
      <c r="C2228" s="127" t="s">
        <v>92</v>
      </c>
      <c r="D2228" s="122">
        <v>3.88</v>
      </c>
      <c r="E2228" s="129">
        <f t="shared" si="34"/>
        <v>3.88</v>
      </c>
    </row>
    <row r="2229" spans="1:5" ht="27">
      <c r="A2229" s="127" t="s">
        <v>22812</v>
      </c>
      <c r="B2229" s="128" t="s">
        <v>17851</v>
      </c>
      <c r="C2229" s="127" t="s">
        <v>92</v>
      </c>
      <c r="D2229" s="122">
        <v>3.33</v>
      </c>
      <c r="E2229" s="129">
        <f t="shared" si="34"/>
        <v>3.33</v>
      </c>
    </row>
    <row r="2230" spans="1:5" ht="27">
      <c r="A2230" s="127" t="s">
        <v>22813</v>
      </c>
      <c r="B2230" s="128" t="s">
        <v>17852</v>
      </c>
      <c r="C2230" s="127" t="s">
        <v>92</v>
      </c>
      <c r="D2230" s="122">
        <v>4.07</v>
      </c>
      <c r="E2230" s="129">
        <f t="shared" si="34"/>
        <v>4.07</v>
      </c>
    </row>
    <row r="2231" spans="1:5" ht="27">
      <c r="A2231" s="127" t="s">
        <v>22814</v>
      </c>
      <c r="B2231" s="128" t="s">
        <v>17853</v>
      </c>
      <c r="C2231" s="127" t="s">
        <v>92</v>
      </c>
      <c r="D2231" s="122">
        <v>4.4400000000000004</v>
      </c>
      <c r="E2231" s="129">
        <f t="shared" si="34"/>
        <v>4.4400000000000004</v>
      </c>
    </row>
    <row r="2232" spans="1:5">
      <c r="A2232" s="172" t="s">
        <v>17854</v>
      </c>
      <c r="B2232" s="169"/>
      <c r="C2232" s="168"/>
      <c r="D2232" s="170"/>
      <c r="E2232" s="171"/>
    </row>
    <row r="2233" spans="1:5">
      <c r="A2233" s="172" t="s">
        <v>17855</v>
      </c>
      <c r="B2233" s="169"/>
      <c r="C2233" s="168"/>
      <c r="D2233" s="170"/>
      <c r="E2233" s="171"/>
    </row>
    <row r="2234" spans="1:5" ht="27">
      <c r="A2234" s="127" t="s">
        <v>26159</v>
      </c>
      <c r="B2234" s="128" t="s">
        <v>17856</v>
      </c>
      <c r="C2234" s="127" t="s">
        <v>112</v>
      </c>
      <c r="D2234" s="122">
        <v>24.17</v>
      </c>
      <c r="E2234" s="129">
        <f t="shared" si="34"/>
        <v>24.18</v>
      </c>
    </row>
    <row r="2235" spans="1:5">
      <c r="A2235" s="172" t="s">
        <v>17857</v>
      </c>
      <c r="B2235" s="169"/>
      <c r="C2235" s="168"/>
      <c r="D2235" s="170"/>
      <c r="E2235" s="171"/>
    </row>
    <row r="2236" spans="1:5" ht="54">
      <c r="A2236" s="127" t="s">
        <v>25392</v>
      </c>
      <c r="B2236" s="128" t="s">
        <v>17858</v>
      </c>
      <c r="C2236" s="127" t="s">
        <v>112</v>
      </c>
      <c r="D2236" s="122">
        <v>71.12</v>
      </c>
      <c r="E2236" s="129">
        <f t="shared" si="34"/>
        <v>71.16</v>
      </c>
    </row>
    <row r="2237" spans="1:5" ht="54">
      <c r="A2237" s="127" t="s">
        <v>22815</v>
      </c>
      <c r="B2237" s="128" t="s">
        <v>17859</v>
      </c>
      <c r="C2237" s="127" t="s">
        <v>112</v>
      </c>
      <c r="D2237" s="122">
        <v>69.56</v>
      </c>
      <c r="E2237" s="129">
        <f t="shared" si="34"/>
        <v>69.59</v>
      </c>
    </row>
    <row r="2238" spans="1:5" ht="54">
      <c r="A2238" s="127" t="s">
        <v>22816</v>
      </c>
      <c r="B2238" s="128" t="s">
        <v>17860</v>
      </c>
      <c r="C2238" s="127" t="s">
        <v>112</v>
      </c>
      <c r="D2238" s="122">
        <v>62.33</v>
      </c>
      <c r="E2238" s="129">
        <f t="shared" si="34"/>
        <v>62.36</v>
      </c>
    </row>
    <row r="2239" spans="1:5" ht="27">
      <c r="A2239" s="127" t="s">
        <v>22817</v>
      </c>
      <c r="B2239" s="128" t="s">
        <v>17861</v>
      </c>
      <c r="C2239" s="127" t="s">
        <v>112</v>
      </c>
      <c r="D2239" s="122">
        <v>97.41</v>
      </c>
      <c r="E2239" s="129">
        <f t="shared" si="34"/>
        <v>97.46</v>
      </c>
    </row>
    <row r="2240" spans="1:5" ht="27">
      <c r="A2240" s="127" t="s">
        <v>22818</v>
      </c>
      <c r="B2240" s="128" t="s">
        <v>17862</v>
      </c>
      <c r="C2240" s="127" t="s">
        <v>112</v>
      </c>
      <c r="D2240" s="122">
        <v>87.25</v>
      </c>
      <c r="E2240" s="129">
        <f t="shared" si="34"/>
        <v>87.29</v>
      </c>
    </row>
    <row r="2241" spans="1:5" ht="27">
      <c r="A2241" s="127" t="s">
        <v>22819</v>
      </c>
      <c r="B2241" s="128" t="s">
        <v>17863</v>
      </c>
      <c r="C2241" s="127" t="s">
        <v>112</v>
      </c>
      <c r="D2241" s="122">
        <v>61.14</v>
      </c>
      <c r="E2241" s="129">
        <f t="shared" si="34"/>
        <v>61.17</v>
      </c>
    </row>
    <row r="2242" spans="1:5">
      <c r="A2242" s="127" t="s">
        <v>22820</v>
      </c>
      <c r="B2242" s="128" t="s">
        <v>17864</v>
      </c>
      <c r="C2242" s="127" t="s">
        <v>112</v>
      </c>
      <c r="D2242" s="122">
        <v>87.02</v>
      </c>
      <c r="E2242" s="129">
        <f t="shared" ref="E2242:E2305" si="35">ROUND((D2242/(1+$J$1))*(1+$L$1),2)</f>
        <v>87.06</v>
      </c>
    </row>
    <row r="2243" spans="1:5" ht="54">
      <c r="A2243" s="127" t="s">
        <v>22821</v>
      </c>
      <c r="B2243" s="128" t="s">
        <v>17865</v>
      </c>
      <c r="C2243" s="127" t="s">
        <v>112</v>
      </c>
      <c r="D2243" s="122">
        <v>45.88</v>
      </c>
      <c r="E2243" s="129">
        <f t="shared" si="35"/>
        <v>45.9</v>
      </c>
    </row>
    <row r="2244" spans="1:5" ht="40.5">
      <c r="A2244" s="127" t="s">
        <v>22822</v>
      </c>
      <c r="B2244" s="128" t="s">
        <v>17866</v>
      </c>
      <c r="C2244" s="127" t="s">
        <v>112</v>
      </c>
      <c r="D2244" s="122">
        <v>168.86</v>
      </c>
      <c r="E2244" s="129">
        <f t="shared" si="35"/>
        <v>168.94</v>
      </c>
    </row>
    <row r="2245" spans="1:5" ht="40.5">
      <c r="A2245" s="127" t="s">
        <v>25393</v>
      </c>
      <c r="B2245" s="128" t="s">
        <v>17867</v>
      </c>
      <c r="C2245" s="127" t="s">
        <v>112</v>
      </c>
      <c r="D2245" s="122">
        <v>51.79</v>
      </c>
      <c r="E2245" s="129">
        <f t="shared" si="35"/>
        <v>51.82</v>
      </c>
    </row>
    <row r="2246" spans="1:5">
      <c r="A2246" s="172" t="s">
        <v>17868</v>
      </c>
      <c r="B2246" s="169"/>
      <c r="C2246" s="168"/>
      <c r="D2246" s="170"/>
      <c r="E2246" s="171"/>
    </row>
    <row r="2247" spans="1:5" ht="40.5">
      <c r="A2247" s="127" t="s">
        <v>25394</v>
      </c>
      <c r="B2247" s="128" t="s">
        <v>17869</v>
      </c>
      <c r="C2247" s="127" t="s">
        <v>112</v>
      </c>
      <c r="D2247" s="122">
        <v>31.35</v>
      </c>
      <c r="E2247" s="129">
        <f t="shared" si="35"/>
        <v>31.37</v>
      </c>
    </row>
    <row r="2248" spans="1:5" ht="40.5">
      <c r="A2248" s="127" t="s">
        <v>22823</v>
      </c>
      <c r="B2248" s="128" t="s">
        <v>17870</v>
      </c>
      <c r="C2248" s="127" t="s">
        <v>112</v>
      </c>
      <c r="D2248" s="122">
        <v>155.07</v>
      </c>
      <c r="E2248" s="129">
        <f t="shared" si="35"/>
        <v>155.15</v>
      </c>
    </row>
    <row r="2249" spans="1:5" ht="40.5">
      <c r="A2249" s="127" t="s">
        <v>22824</v>
      </c>
      <c r="B2249" s="128" t="s">
        <v>17871</v>
      </c>
      <c r="C2249" s="127" t="s">
        <v>112</v>
      </c>
      <c r="D2249" s="122">
        <v>84.69</v>
      </c>
      <c r="E2249" s="129">
        <f t="shared" si="35"/>
        <v>84.73</v>
      </c>
    </row>
    <row r="2250" spans="1:5" ht="40.5">
      <c r="A2250" s="127" t="s">
        <v>22825</v>
      </c>
      <c r="B2250" s="128" t="s">
        <v>17872</v>
      </c>
      <c r="C2250" s="127" t="s">
        <v>112</v>
      </c>
      <c r="D2250" s="122">
        <v>101.44</v>
      </c>
      <c r="E2250" s="129">
        <f t="shared" si="35"/>
        <v>101.49</v>
      </c>
    </row>
    <row r="2251" spans="1:5">
      <c r="A2251" s="172" t="s">
        <v>17873</v>
      </c>
      <c r="B2251" s="169"/>
      <c r="C2251" s="168"/>
      <c r="D2251" s="170"/>
      <c r="E2251" s="171"/>
    </row>
    <row r="2252" spans="1:5" ht="54">
      <c r="A2252" s="127" t="s">
        <v>25395</v>
      </c>
      <c r="B2252" s="128" t="s">
        <v>17874</v>
      </c>
      <c r="C2252" s="127" t="s">
        <v>112</v>
      </c>
      <c r="D2252" s="122">
        <v>76.23</v>
      </c>
      <c r="E2252" s="129">
        <f t="shared" si="35"/>
        <v>76.27</v>
      </c>
    </row>
    <row r="2253" spans="1:5" ht="40.5">
      <c r="A2253" s="127" t="s">
        <v>22826</v>
      </c>
      <c r="B2253" s="128" t="s">
        <v>17875</v>
      </c>
      <c r="C2253" s="127" t="s">
        <v>112</v>
      </c>
      <c r="D2253" s="122">
        <v>69.540000000000006</v>
      </c>
      <c r="E2253" s="129">
        <f t="shared" si="35"/>
        <v>69.569999999999993</v>
      </c>
    </row>
    <row r="2254" spans="1:5" ht="40.5">
      <c r="A2254" s="127" t="s">
        <v>22827</v>
      </c>
      <c r="B2254" s="128" t="s">
        <v>17876</v>
      </c>
      <c r="C2254" s="127" t="s">
        <v>112</v>
      </c>
      <c r="D2254" s="122">
        <v>161.54</v>
      </c>
      <c r="E2254" s="129">
        <f t="shared" si="35"/>
        <v>161.62</v>
      </c>
    </row>
    <row r="2255" spans="1:5" ht="40.5">
      <c r="A2255" s="127" t="s">
        <v>22828</v>
      </c>
      <c r="B2255" s="128" t="s">
        <v>17877</v>
      </c>
      <c r="C2255" s="127" t="s">
        <v>112</v>
      </c>
      <c r="D2255" s="122">
        <v>128.08000000000001</v>
      </c>
      <c r="E2255" s="129">
        <f t="shared" si="35"/>
        <v>128.13999999999999</v>
      </c>
    </row>
    <row r="2256" spans="1:5" ht="40.5">
      <c r="A2256" s="127" t="s">
        <v>22829</v>
      </c>
      <c r="B2256" s="128" t="s">
        <v>17878</v>
      </c>
      <c r="C2256" s="127" t="s">
        <v>112</v>
      </c>
      <c r="D2256" s="122">
        <v>87.32</v>
      </c>
      <c r="E2256" s="129">
        <f t="shared" si="35"/>
        <v>87.36</v>
      </c>
    </row>
    <row r="2257" spans="1:5">
      <c r="A2257" s="172" t="s">
        <v>17879</v>
      </c>
      <c r="B2257" s="169"/>
      <c r="C2257" s="168"/>
      <c r="D2257" s="170"/>
      <c r="E2257" s="171"/>
    </row>
    <row r="2258" spans="1:5">
      <c r="A2258" s="172" t="s">
        <v>17880</v>
      </c>
      <c r="B2258" s="169"/>
      <c r="C2258" s="168"/>
      <c r="D2258" s="170"/>
      <c r="E2258" s="171"/>
    </row>
    <row r="2259" spans="1:5" ht="40.5">
      <c r="A2259" s="127" t="s">
        <v>22830</v>
      </c>
      <c r="B2259" s="128" t="s">
        <v>17881</v>
      </c>
      <c r="C2259" s="127" t="s">
        <v>80</v>
      </c>
      <c r="D2259" s="122">
        <v>107.02</v>
      </c>
      <c r="E2259" s="129">
        <f t="shared" si="35"/>
        <v>107.07</v>
      </c>
    </row>
    <row r="2260" spans="1:5">
      <c r="A2260" s="172" t="s">
        <v>17882</v>
      </c>
      <c r="B2260" s="169"/>
      <c r="C2260" s="168"/>
      <c r="D2260" s="170"/>
      <c r="E2260" s="171"/>
    </row>
    <row r="2261" spans="1:5" ht="54">
      <c r="A2261" s="127" t="s">
        <v>25396</v>
      </c>
      <c r="B2261" s="128" t="s">
        <v>17883</v>
      </c>
      <c r="C2261" s="127" t="s">
        <v>17884</v>
      </c>
      <c r="D2261" s="122">
        <v>12.83</v>
      </c>
      <c r="E2261" s="129">
        <f t="shared" si="35"/>
        <v>12.84</v>
      </c>
    </row>
    <row r="2262" spans="1:5" ht="67.5">
      <c r="A2262" s="127" t="s">
        <v>22831</v>
      </c>
      <c r="B2262" s="128" t="s">
        <v>17885</v>
      </c>
      <c r="C2262" s="127" t="s">
        <v>80</v>
      </c>
      <c r="D2262" s="122">
        <v>18.29</v>
      </c>
      <c r="E2262" s="129">
        <f t="shared" si="35"/>
        <v>18.3</v>
      </c>
    </row>
    <row r="2263" spans="1:5">
      <c r="A2263" s="172" t="s">
        <v>17886</v>
      </c>
      <c r="B2263" s="169"/>
      <c r="C2263" s="168"/>
      <c r="D2263" s="170"/>
      <c r="E2263" s="171"/>
    </row>
    <row r="2264" spans="1:5" ht="27">
      <c r="A2264" s="127" t="s">
        <v>22832</v>
      </c>
      <c r="B2264" s="128" t="s">
        <v>17887</v>
      </c>
      <c r="C2264" s="127" t="s">
        <v>80</v>
      </c>
      <c r="D2264" s="122">
        <v>9.6999999999999993</v>
      </c>
      <c r="E2264" s="129">
        <f t="shared" si="35"/>
        <v>9.6999999999999993</v>
      </c>
    </row>
    <row r="2265" spans="1:5" ht="27">
      <c r="A2265" s="127" t="s">
        <v>22833</v>
      </c>
      <c r="B2265" s="128" t="s">
        <v>17888</v>
      </c>
      <c r="C2265" s="127" t="s">
        <v>80</v>
      </c>
      <c r="D2265" s="122">
        <v>14.44</v>
      </c>
      <c r="E2265" s="129">
        <f t="shared" si="35"/>
        <v>14.45</v>
      </c>
    </row>
    <row r="2266" spans="1:5" ht="27">
      <c r="A2266" s="127" t="s">
        <v>22834</v>
      </c>
      <c r="B2266" s="128" t="s">
        <v>17889</v>
      </c>
      <c r="C2266" s="127" t="s">
        <v>80</v>
      </c>
      <c r="D2266" s="122">
        <v>22.21</v>
      </c>
      <c r="E2266" s="129">
        <f t="shared" si="35"/>
        <v>22.22</v>
      </c>
    </row>
    <row r="2267" spans="1:5">
      <c r="A2267" s="172" t="s">
        <v>17890</v>
      </c>
      <c r="B2267" s="169"/>
      <c r="C2267" s="168"/>
      <c r="D2267" s="170"/>
      <c r="E2267" s="171"/>
    </row>
    <row r="2268" spans="1:5" ht="40.5">
      <c r="A2268" s="127" t="s">
        <v>22835</v>
      </c>
      <c r="B2268" s="128" t="s">
        <v>17891</v>
      </c>
      <c r="C2268" s="127" t="s">
        <v>112</v>
      </c>
      <c r="D2268" s="122">
        <v>92.56</v>
      </c>
      <c r="E2268" s="129">
        <f t="shared" si="35"/>
        <v>92.61</v>
      </c>
    </row>
    <row r="2269" spans="1:5">
      <c r="A2269" s="172" t="s">
        <v>17892</v>
      </c>
      <c r="B2269" s="169"/>
      <c r="C2269" s="168"/>
      <c r="D2269" s="170"/>
      <c r="E2269" s="171"/>
    </row>
    <row r="2270" spans="1:5" ht="40.5">
      <c r="A2270" s="127" t="s">
        <v>22836</v>
      </c>
      <c r="B2270" s="128" t="s">
        <v>17893</v>
      </c>
      <c r="C2270" s="127" t="s">
        <v>112</v>
      </c>
      <c r="D2270" s="122">
        <v>34.28</v>
      </c>
      <c r="E2270" s="129">
        <f t="shared" si="35"/>
        <v>34.299999999999997</v>
      </c>
    </row>
    <row r="2271" spans="1:5" ht="40.5">
      <c r="A2271" s="127" t="s">
        <v>22837</v>
      </c>
      <c r="B2271" s="128" t="s">
        <v>17894</v>
      </c>
      <c r="C2271" s="127" t="s">
        <v>112</v>
      </c>
      <c r="D2271" s="122">
        <v>51.53</v>
      </c>
      <c r="E2271" s="129">
        <f t="shared" si="35"/>
        <v>51.56</v>
      </c>
    </row>
    <row r="2272" spans="1:5" ht="40.5">
      <c r="A2272" s="127" t="s">
        <v>22838</v>
      </c>
      <c r="B2272" s="128" t="s">
        <v>17895</v>
      </c>
      <c r="C2272" s="127" t="s">
        <v>112</v>
      </c>
      <c r="D2272" s="122">
        <v>75.709999999999994</v>
      </c>
      <c r="E2272" s="129">
        <f t="shared" si="35"/>
        <v>75.75</v>
      </c>
    </row>
    <row r="2273" spans="1:5" ht="40.5">
      <c r="A2273" s="127" t="s">
        <v>22839</v>
      </c>
      <c r="B2273" s="128" t="s">
        <v>17896</v>
      </c>
      <c r="C2273" s="127" t="s">
        <v>112</v>
      </c>
      <c r="D2273" s="122">
        <v>44.33</v>
      </c>
      <c r="E2273" s="129">
        <f t="shared" si="35"/>
        <v>44.35</v>
      </c>
    </row>
    <row r="2274" spans="1:5" ht="27">
      <c r="A2274" s="127" t="s">
        <v>25397</v>
      </c>
      <c r="B2274" s="128" t="s">
        <v>17897</v>
      </c>
      <c r="C2274" s="127" t="s">
        <v>112</v>
      </c>
      <c r="D2274" s="122">
        <v>55.67</v>
      </c>
      <c r="E2274" s="129">
        <f t="shared" si="35"/>
        <v>55.7</v>
      </c>
    </row>
    <row r="2275" spans="1:5" ht="27">
      <c r="A2275" s="127" t="s">
        <v>22840</v>
      </c>
      <c r="B2275" s="128" t="s">
        <v>17898</v>
      </c>
      <c r="C2275" s="127" t="s">
        <v>112</v>
      </c>
      <c r="D2275" s="122">
        <v>93.37</v>
      </c>
      <c r="E2275" s="129">
        <f t="shared" si="35"/>
        <v>93.42</v>
      </c>
    </row>
    <row r="2276" spans="1:5">
      <c r="A2276" s="172" t="s">
        <v>17899</v>
      </c>
      <c r="B2276" s="169"/>
      <c r="C2276" s="168"/>
      <c r="D2276" s="170"/>
      <c r="E2276" s="171"/>
    </row>
    <row r="2277" spans="1:5">
      <c r="A2277" s="172" t="s">
        <v>17900</v>
      </c>
      <c r="B2277" s="169"/>
      <c r="C2277" s="168"/>
      <c r="D2277" s="170"/>
      <c r="E2277" s="171"/>
    </row>
    <row r="2278" spans="1:5" ht="81">
      <c r="A2278" s="127" t="s">
        <v>25398</v>
      </c>
      <c r="B2278" s="128" t="s">
        <v>17901</v>
      </c>
      <c r="C2278" s="127" t="s">
        <v>44</v>
      </c>
      <c r="D2278" s="122">
        <v>154.4</v>
      </c>
      <c r="E2278" s="129">
        <f t="shared" si="35"/>
        <v>154.47999999999999</v>
      </c>
    </row>
    <row r="2279" spans="1:5" ht="162">
      <c r="A2279" s="127" t="s">
        <v>22841</v>
      </c>
      <c r="B2279" s="128" t="s">
        <v>17902</v>
      </c>
      <c r="C2279" s="127" t="s">
        <v>44</v>
      </c>
      <c r="D2279" s="122">
        <v>1016.26</v>
      </c>
      <c r="E2279" s="129">
        <f t="shared" si="35"/>
        <v>1016.76</v>
      </c>
    </row>
    <row r="2280" spans="1:5" ht="81">
      <c r="A2280" s="127" t="s">
        <v>25399</v>
      </c>
      <c r="B2280" s="128" t="s">
        <v>17903</v>
      </c>
      <c r="C2280" s="127" t="s">
        <v>112</v>
      </c>
      <c r="D2280" s="122">
        <v>281.24</v>
      </c>
      <c r="E2280" s="129">
        <f t="shared" si="35"/>
        <v>281.38</v>
      </c>
    </row>
    <row r="2281" spans="1:5">
      <c r="A2281" s="127" t="s">
        <v>22842</v>
      </c>
      <c r="B2281" s="128" t="s">
        <v>17904</v>
      </c>
      <c r="C2281" s="127" t="s">
        <v>44</v>
      </c>
      <c r="D2281" s="122">
        <v>158.58000000000001</v>
      </c>
      <c r="E2281" s="129">
        <f t="shared" si="35"/>
        <v>158.66</v>
      </c>
    </row>
    <row r="2282" spans="1:5" ht="27">
      <c r="A2282" s="127" t="s">
        <v>26160</v>
      </c>
      <c r="B2282" s="128" t="s">
        <v>17905</v>
      </c>
      <c r="C2282" s="127" t="s">
        <v>112</v>
      </c>
      <c r="D2282" s="122">
        <v>278</v>
      </c>
      <c r="E2282" s="129">
        <f t="shared" si="35"/>
        <v>278.14</v>
      </c>
    </row>
    <row r="2283" spans="1:5" ht="67.5">
      <c r="A2283" s="127" t="s">
        <v>26161</v>
      </c>
      <c r="B2283" s="128" t="s">
        <v>17906</v>
      </c>
      <c r="C2283" s="127" t="s">
        <v>92</v>
      </c>
      <c r="D2283" s="122">
        <v>19.54</v>
      </c>
      <c r="E2283" s="129">
        <f t="shared" si="35"/>
        <v>19.55</v>
      </c>
    </row>
    <row r="2284" spans="1:5" ht="67.5">
      <c r="A2284" s="127" t="s">
        <v>26162</v>
      </c>
      <c r="B2284" s="128" t="s">
        <v>17907</v>
      </c>
      <c r="C2284" s="127" t="s">
        <v>112</v>
      </c>
      <c r="D2284" s="122">
        <v>655.04</v>
      </c>
      <c r="E2284" s="129">
        <f t="shared" si="35"/>
        <v>655.36</v>
      </c>
    </row>
    <row r="2285" spans="1:5" ht="54">
      <c r="A2285" s="127" t="s">
        <v>25400</v>
      </c>
      <c r="B2285" s="128" t="s">
        <v>17908</v>
      </c>
      <c r="C2285" s="127" t="s">
        <v>112</v>
      </c>
      <c r="D2285" s="122">
        <v>443.61</v>
      </c>
      <c r="E2285" s="129">
        <f t="shared" si="35"/>
        <v>443.83</v>
      </c>
    </row>
    <row r="2286" spans="1:5" ht="67.5">
      <c r="A2286" s="127" t="s">
        <v>22843</v>
      </c>
      <c r="B2286" s="128" t="s">
        <v>17909</v>
      </c>
      <c r="C2286" s="127" t="s">
        <v>112</v>
      </c>
      <c r="D2286" s="122">
        <v>182.38</v>
      </c>
      <c r="E2286" s="129">
        <f t="shared" si="35"/>
        <v>182.47</v>
      </c>
    </row>
    <row r="2287" spans="1:5" ht="27">
      <c r="A2287" s="127" t="s">
        <v>22844</v>
      </c>
      <c r="B2287" s="128" t="s">
        <v>17910</v>
      </c>
      <c r="C2287" s="127" t="s">
        <v>75</v>
      </c>
      <c r="D2287" s="122">
        <v>9702</v>
      </c>
      <c r="E2287" s="129">
        <f t="shared" si="35"/>
        <v>9706.81</v>
      </c>
    </row>
    <row r="2288" spans="1:5" ht="54">
      <c r="A2288" s="127" t="s">
        <v>22845</v>
      </c>
      <c r="B2288" s="128" t="s">
        <v>17911</v>
      </c>
      <c r="C2288" s="127" t="s">
        <v>75</v>
      </c>
      <c r="D2288" s="122">
        <v>15292.18</v>
      </c>
      <c r="E2288" s="129">
        <f t="shared" si="35"/>
        <v>15299.76</v>
      </c>
    </row>
    <row r="2289" spans="1:5" ht="135">
      <c r="A2289" s="127" t="s">
        <v>22846</v>
      </c>
      <c r="B2289" s="128" t="s">
        <v>17912</v>
      </c>
      <c r="C2289" s="127" t="s">
        <v>112</v>
      </c>
      <c r="D2289" s="122">
        <v>563.20000000000005</v>
      </c>
      <c r="E2289" s="129">
        <f t="shared" si="35"/>
        <v>563.48</v>
      </c>
    </row>
    <row r="2290" spans="1:5" ht="27">
      <c r="A2290" s="127" t="s">
        <v>25401</v>
      </c>
      <c r="B2290" s="128" t="s">
        <v>17913</v>
      </c>
      <c r="C2290" s="127" t="s">
        <v>92</v>
      </c>
      <c r="D2290" s="122">
        <v>12.97</v>
      </c>
      <c r="E2290" s="129">
        <f t="shared" si="35"/>
        <v>12.98</v>
      </c>
    </row>
    <row r="2291" spans="1:5" ht="27">
      <c r="A2291" s="127" t="s">
        <v>25402</v>
      </c>
      <c r="B2291" s="128" t="s">
        <v>17914</v>
      </c>
      <c r="C2291" s="127" t="s">
        <v>92</v>
      </c>
      <c r="D2291" s="122">
        <v>13.82</v>
      </c>
      <c r="E2291" s="129">
        <f t="shared" si="35"/>
        <v>13.83</v>
      </c>
    </row>
    <row r="2292" spans="1:5" ht="27">
      <c r="A2292" s="127" t="s">
        <v>25403</v>
      </c>
      <c r="B2292" s="128" t="s">
        <v>17915</v>
      </c>
      <c r="C2292" s="127" t="s">
        <v>92</v>
      </c>
      <c r="D2292" s="122">
        <v>13.49</v>
      </c>
      <c r="E2292" s="129">
        <f t="shared" si="35"/>
        <v>13.5</v>
      </c>
    </row>
    <row r="2293" spans="1:5" ht="27">
      <c r="A2293" s="127" t="s">
        <v>22847</v>
      </c>
      <c r="B2293" s="128" t="s">
        <v>17916</v>
      </c>
      <c r="C2293" s="127" t="s">
        <v>44</v>
      </c>
      <c r="D2293" s="122">
        <v>43.42</v>
      </c>
      <c r="E2293" s="129">
        <f t="shared" si="35"/>
        <v>43.44</v>
      </c>
    </row>
    <row r="2294" spans="1:5" ht="27">
      <c r="A2294" s="127" t="s">
        <v>22848</v>
      </c>
      <c r="B2294" s="128" t="s">
        <v>17917</v>
      </c>
      <c r="C2294" s="127" t="s">
        <v>92</v>
      </c>
      <c r="D2294" s="122">
        <v>12.53</v>
      </c>
      <c r="E2294" s="129">
        <f t="shared" si="35"/>
        <v>12.54</v>
      </c>
    </row>
    <row r="2295" spans="1:5">
      <c r="A2295" s="172" t="s">
        <v>17918</v>
      </c>
      <c r="B2295" s="169"/>
      <c r="C2295" s="168"/>
      <c r="D2295" s="170"/>
      <c r="E2295" s="171"/>
    </row>
    <row r="2296" spans="1:5">
      <c r="A2296" s="172" t="s">
        <v>17919</v>
      </c>
      <c r="B2296" s="169"/>
      <c r="C2296" s="168"/>
      <c r="D2296" s="170"/>
      <c r="E2296" s="171"/>
    </row>
    <row r="2297" spans="1:5" ht="27">
      <c r="A2297" s="127" t="s">
        <v>22849</v>
      </c>
      <c r="B2297" s="128" t="s">
        <v>17920</v>
      </c>
      <c r="C2297" s="127" t="s">
        <v>92</v>
      </c>
      <c r="D2297" s="122">
        <v>25.67</v>
      </c>
      <c r="E2297" s="129">
        <f t="shared" si="35"/>
        <v>25.68</v>
      </c>
    </row>
    <row r="2298" spans="1:5">
      <c r="A2298" s="172" t="s">
        <v>17921</v>
      </c>
      <c r="B2298" s="169"/>
      <c r="C2298" s="168"/>
      <c r="D2298" s="170"/>
      <c r="E2298" s="171"/>
    </row>
    <row r="2299" spans="1:5" ht="27">
      <c r="A2299" s="127" t="s">
        <v>22850</v>
      </c>
      <c r="B2299" s="128" t="s">
        <v>17922</v>
      </c>
      <c r="C2299" s="127" t="s">
        <v>112</v>
      </c>
      <c r="D2299" s="122">
        <v>23.27</v>
      </c>
      <c r="E2299" s="129">
        <f t="shared" si="35"/>
        <v>23.28</v>
      </c>
    </row>
    <row r="2300" spans="1:5" ht="40.5">
      <c r="A2300" s="127" t="s">
        <v>22851</v>
      </c>
      <c r="B2300" s="128" t="s">
        <v>17923</v>
      </c>
      <c r="C2300" s="127" t="s">
        <v>44</v>
      </c>
      <c r="D2300" s="122">
        <v>52.92</v>
      </c>
      <c r="E2300" s="129">
        <f t="shared" si="35"/>
        <v>52.95</v>
      </c>
    </row>
    <row r="2301" spans="1:5" ht="54">
      <c r="A2301" s="127" t="s">
        <v>22852</v>
      </c>
      <c r="B2301" s="128" t="s">
        <v>17924</v>
      </c>
      <c r="C2301" s="127" t="s">
        <v>80</v>
      </c>
      <c r="D2301" s="122">
        <v>26102</v>
      </c>
      <c r="E2301" s="129">
        <f t="shared" si="35"/>
        <v>26114.95</v>
      </c>
    </row>
    <row r="2302" spans="1:5" ht="54">
      <c r="A2302" s="127" t="s">
        <v>22853</v>
      </c>
      <c r="B2302" s="128" t="s">
        <v>17925</v>
      </c>
      <c r="C2302" s="127" t="s">
        <v>44</v>
      </c>
      <c r="D2302" s="122">
        <v>552</v>
      </c>
      <c r="E2302" s="129">
        <f t="shared" si="35"/>
        <v>552.27</v>
      </c>
    </row>
    <row r="2303" spans="1:5" ht="54">
      <c r="A2303" s="127" t="s">
        <v>22854</v>
      </c>
      <c r="B2303" s="128" t="s">
        <v>17926</v>
      </c>
      <c r="C2303" s="127" t="s">
        <v>44</v>
      </c>
      <c r="D2303" s="122">
        <v>893.5</v>
      </c>
      <c r="E2303" s="129">
        <f t="shared" si="35"/>
        <v>893.94</v>
      </c>
    </row>
    <row r="2304" spans="1:5" ht="54">
      <c r="A2304" s="127" t="s">
        <v>22855</v>
      </c>
      <c r="B2304" s="128" t="s">
        <v>17927</v>
      </c>
      <c r="C2304" s="127" t="s">
        <v>44</v>
      </c>
      <c r="D2304" s="122">
        <v>1350</v>
      </c>
      <c r="E2304" s="129">
        <f t="shared" si="35"/>
        <v>1350.67</v>
      </c>
    </row>
    <row r="2305" spans="1:5" ht="54">
      <c r="A2305" s="127" t="s">
        <v>22856</v>
      </c>
      <c r="B2305" s="128" t="s">
        <v>17928</v>
      </c>
      <c r="C2305" s="127" t="s">
        <v>44</v>
      </c>
      <c r="D2305" s="122">
        <v>1350</v>
      </c>
      <c r="E2305" s="129">
        <f t="shared" si="35"/>
        <v>1350.67</v>
      </c>
    </row>
    <row r="2306" spans="1:5" ht="54">
      <c r="A2306" s="127" t="s">
        <v>22857</v>
      </c>
      <c r="B2306" s="128" t="s">
        <v>17929</v>
      </c>
      <c r="C2306" s="127" t="s">
        <v>44</v>
      </c>
      <c r="D2306" s="122">
        <v>1400</v>
      </c>
      <c r="E2306" s="129">
        <f t="shared" ref="E2306:E2369" si="36">ROUND((D2306/(1+$J$1))*(1+$L$1),2)</f>
        <v>1400.69</v>
      </c>
    </row>
    <row r="2307" spans="1:5" ht="54">
      <c r="A2307" s="127" t="s">
        <v>22858</v>
      </c>
      <c r="B2307" s="128" t="s">
        <v>17930</v>
      </c>
      <c r="C2307" s="127" t="s">
        <v>44</v>
      </c>
      <c r="D2307" s="122">
        <v>1600</v>
      </c>
      <c r="E2307" s="129">
        <f t="shared" si="36"/>
        <v>1600.79</v>
      </c>
    </row>
    <row r="2308" spans="1:5" ht="27">
      <c r="A2308" s="127" t="s">
        <v>22859</v>
      </c>
      <c r="B2308" s="128" t="s">
        <v>17931</v>
      </c>
      <c r="C2308" s="127" t="s">
        <v>44</v>
      </c>
      <c r="D2308" s="122">
        <v>102.12</v>
      </c>
      <c r="E2308" s="129">
        <f t="shared" si="36"/>
        <v>102.17</v>
      </c>
    </row>
    <row r="2309" spans="1:5" ht="40.5">
      <c r="A2309" s="127" t="s">
        <v>22860</v>
      </c>
      <c r="B2309" s="128" t="s">
        <v>17932</v>
      </c>
      <c r="C2309" s="127" t="s">
        <v>44</v>
      </c>
      <c r="D2309" s="122">
        <v>54.84</v>
      </c>
      <c r="E2309" s="129">
        <f t="shared" si="36"/>
        <v>54.87</v>
      </c>
    </row>
    <row r="2310" spans="1:5">
      <c r="A2310" s="172" t="s">
        <v>17933</v>
      </c>
      <c r="B2310" s="169"/>
      <c r="C2310" s="168"/>
      <c r="D2310" s="170"/>
      <c r="E2310" s="171"/>
    </row>
    <row r="2311" spans="1:5" ht="27">
      <c r="A2311" s="127" t="s">
        <v>22861</v>
      </c>
      <c r="B2311" s="128" t="s">
        <v>17934</v>
      </c>
      <c r="C2311" s="127" t="s">
        <v>86</v>
      </c>
      <c r="D2311" s="122">
        <v>1541.26</v>
      </c>
      <c r="E2311" s="129">
        <f t="shared" si="36"/>
        <v>1542.02</v>
      </c>
    </row>
    <row r="2312" spans="1:5">
      <c r="A2312" s="172" t="s">
        <v>17935</v>
      </c>
      <c r="B2312" s="169"/>
      <c r="C2312" s="168"/>
      <c r="D2312" s="170"/>
      <c r="E2312" s="171"/>
    </row>
    <row r="2313" spans="1:5">
      <c r="A2313" s="172" t="s">
        <v>17936</v>
      </c>
      <c r="B2313" s="169"/>
      <c r="C2313" s="168"/>
      <c r="D2313" s="170"/>
      <c r="E2313" s="171"/>
    </row>
    <row r="2314" spans="1:5">
      <c r="A2314" s="172" t="s">
        <v>17937</v>
      </c>
      <c r="B2314" s="169"/>
      <c r="C2314" s="168"/>
      <c r="D2314" s="170"/>
      <c r="E2314" s="171"/>
    </row>
    <row r="2315" spans="1:5" ht="54">
      <c r="A2315" s="127" t="s">
        <v>25404</v>
      </c>
      <c r="B2315" s="128" t="s">
        <v>17938</v>
      </c>
      <c r="C2315" s="127" t="s">
        <v>86</v>
      </c>
      <c r="D2315" s="122">
        <v>223.93</v>
      </c>
      <c r="E2315" s="129">
        <f t="shared" si="36"/>
        <v>224.04</v>
      </c>
    </row>
    <row r="2316" spans="1:5" ht="54">
      <c r="A2316" s="127" t="s">
        <v>25405</v>
      </c>
      <c r="B2316" s="128" t="s">
        <v>17939</v>
      </c>
      <c r="C2316" s="127" t="s">
        <v>86</v>
      </c>
      <c r="D2316" s="122">
        <v>589.16</v>
      </c>
      <c r="E2316" s="129">
        <f t="shared" si="36"/>
        <v>589.45000000000005</v>
      </c>
    </row>
    <row r="2317" spans="1:5" ht="54">
      <c r="A2317" s="127" t="s">
        <v>25406</v>
      </c>
      <c r="B2317" s="128" t="s">
        <v>17940</v>
      </c>
      <c r="C2317" s="127" t="s">
        <v>86</v>
      </c>
      <c r="D2317" s="122">
        <v>244.53</v>
      </c>
      <c r="E2317" s="129">
        <f t="shared" si="36"/>
        <v>244.65</v>
      </c>
    </row>
    <row r="2318" spans="1:5" ht="54">
      <c r="A2318" s="127" t="s">
        <v>25407</v>
      </c>
      <c r="B2318" s="128" t="s">
        <v>17941</v>
      </c>
      <c r="C2318" s="127" t="s">
        <v>86</v>
      </c>
      <c r="D2318" s="122">
        <v>609.76</v>
      </c>
      <c r="E2318" s="129">
        <f t="shared" si="36"/>
        <v>610.05999999999995</v>
      </c>
    </row>
    <row r="2319" spans="1:5" ht="27">
      <c r="A2319" s="127" t="s">
        <v>22862</v>
      </c>
      <c r="B2319" s="128" t="s">
        <v>17942</v>
      </c>
      <c r="C2319" s="127" t="s">
        <v>17943</v>
      </c>
      <c r="D2319" s="122">
        <v>62.48</v>
      </c>
      <c r="E2319" s="129">
        <f t="shared" si="36"/>
        <v>62.51</v>
      </c>
    </row>
    <row r="2320" spans="1:5" ht="40.5">
      <c r="A2320" s="127" t="s">
        <v>26163</v>
      </c>
      <c r="B2320" s="128" t="s">
        <v>17944</v>
      </c>
      <c r="C2320" s="127" t="s">
        <v>44</v>
      </c>
      <c r="D2320" s="122">
        <v>115.48</v>
      </c>
      <c r="E2320" s="129">
        <f t="shared" si="36"/>
        <v>115.54</v>
      </c>
    </row>
    <row r="2321" spans="1:5" ht="40.5">
      <c r="A2321" s="127" t="s">
        <v>25408</v>
      </c>
      <c r="B2321" s="128" t="s">
        <v>17945</v>
      </c>
      <c r="C2321" s="127" t="s">
        <v>44</v>
      </c>
      <c r="D2321" s="122">
        <v>248.74</v>
      </c>
      <c r="E2321" s="129">
        <f t="shared" si="36"/>
        <v>248.86</v>
      </c>
    </row>
    <row r="2322" spans="1:5" ht="54">
      <c r="A2322" s="127" t="s">
        <v>25409</v>
      </c>
      <c r="B2322" s="128" t="s">
        <v>17946</v>
      </c>
      <c r="C2322" s="127" t="s">
        <v>86</v>
      </c>
      <c r="D2322" s="122">
        <v>587.03</v>
      </c>
      <c r="E2322" s="129">
        <f t="shared" si="36"/>
        <v>587.32000000000005</v>
      </c>
    </row>
    <row r="2323" spans="1:5">
      <c r="A2323" s="172" t="s">
        <v>17947</v>
      </c>
      <c r="B2323" s="169"/>
      <c r="C2323" s="168"/>
      <c r="D2323" s="170"/>
      <c r="E2323" s="171"/>
    </row>
    <row r="2324" spans="1:5" ht="27">
      <c r="A2324" s="127" t="s">
        <v>22863</v>
      </c>
      <c r="B2324" s="128" t="s">
        <v>17948</v>
      </c>
      <c r="C2324" s="127" t="s">
        <v>44</v>
      </c>
      <c r="D2324" s="122">
        <v>57.84</v>
      </c>
      <c r="E2324" s="129">
        <f t="shared" si="36"/>
        <v>57.87</v>
      </c>
    </row>
    <row r="2325" spans="1:5">
      <c r="A2325" s="172" t="s">
        <v>17949</v>
      </c>
      <c r="B2325" s="169"/>
      <c r="C2325" s="168"/>
      <c r="D2325" s="170"/>
      <c r="E2325" s="171"/>
    </row>
    <row r="2326" spans="1:5" ht="40.5">
      <c r="A2326" s="127" t="s">
        <v>22864</v>
      </c>
      <c r="B2326" s="128" t="s">
        <v>17950</v>
      </c>
      <c r="C2326" s="127" t="s">
        <v>92</v>
      </c>
      <c r="D2326" s="122">
        <v>18.27</v>
      </c>
      <c r="E2326" s="129">
        <f t="shared" si="36"/>
        <v>18.28</v>
      </c>
    </row>
    <row r="2327" spans="1:5" ht="40.5">
      <c r="A2327" s="127" t="s">
        <v>22865</v>
      </c>
      <c r="B2327" s="128" t="s">
        <v>17951</v>
      </c>
      <c r="C2327" s="127" t="s">
        <v>92</v>
      </c>
      <c r="D2327" s="122">
        <v>14.45</v>
      </c>
      <c r="E2327" s="129">
        <f t="shared" si="36"/>
        <v>14.46</v>
      </c>
    </row>
    <row r="2328" spans="1:5" ht="40.5">
      <c r="A2328" s="127" t="s">
        <v>22866</v>
      </c>
      <c r="B2328" s="128" t="s">
        <v>17952</v>
      </c>
      <c r="C2328" s="127" t="s">
        <v>92</v>
      </c>
      <c r="D2328" s="122">
        <v>12.92</v>
      </c>
      <c r="E2328" s="129">
        <f t="shared" si="36"/>
        <v>12.93</v>
      </c>
    </row>
    <row r="2329" spans="1:5" ht="27">
      <c r="A2329" s="127" t="s">
        <v>25410</v>
      </c>
      <c r="B2329" s="128" t="s">
        <v>17953</v>
      </c>
      <c r="C2329" s="127" t="s">
        <v>44</v>
      </c>
      <c r="D2329" s="122">
        <v>12.28</v>
      </c>
      <c r="E2329" s="129">
        <f t="shared" si="36"/>
        <v>12.29</v>
      </c>
    </row>
    <row r="2330" spans="1:5" ht="27">
      <c r="A2330" s="127" t="s">
        <v>25411</v>
      </c>
      <c r="B2330" s="128" t="s">
        <v>17954</v>
      </c>
      <c r="C2330" s="127" t="s">
        <v>44</v>
      </c>
      <c r="D2330" s="122">
        <v>32.99</v>
      </c>
      <c r="E2330" s="129">
        <f t="shared" si="36"/>
        <v>33.01</v>
      </c>
    </row>
    <row r="2331" spans="1:5" ht="27">
      <c r="A2331" s="127" t="s">
        <v>25412</v>
      </c>
      <c r="B2331" s="128" t="s">
        <v>17955</v>
      </c>
      <c r="C2331" s="127" t="s">
        <v>44</v>
      </c>
      <c r="D2331" s="122">
        <v>17.45</v>
      </c>
      <c r="E2331" s="129">
        <f t="shared" si="36"/>
        <v>17.46</v>
      </c>
    </row>
    <row r="2332" spans="1:5">
      <c r="A2332" s="172" t="s">
        <v>17956</v>
      </c>
      <c r="B2332" s="169"/>
      <c r="C2332" s="168"/>
      <c r="D2332" s="170"/>
      <c r="E2332" s="171"/>
    </row>
    <row r="2333" spans="1:5" ht="27">
      <c r="A2333" s="127" t="s">
        <v>22867</v>
      </c>
      <c r="B2333" s="128" t="s">
        <v>17957</v>
      </c>
      <c r="C2333" s="127" t="s">
        <v>86</v>
      </c>
      <c r="D2333" s="122">
        <v>1262.6199999999999</v>
      </c>
      <c r="E2333" s="129">
        <f t="shared" si="36"/>
        <v>1263.25</v>
      </c>
    </row>
    <row r="2334" spans="1:5" ht="54">
      <c r="A2334" s="127" t="s">
        <v>25413</v>
      </c>
      <c r="B2334" s="128" t="s">
        <v>17958</v>
      </c>
      <c r="C2334" s="127" t="s">
        <v>44</v>
      </c>
      <c r="D2334" s="122">
        <v>109.08</v>
      </c>
      <c r="E2334" s="129">
        <f t="shared" si="36"/>
        <v>109.13</v>
      </c>
    </row>
    <row r="2335" spans="1:5" ht="54">
      <c r="A2335" s="127" t="s">
        <v>25414</v>
      </c>
      <c r="B2335" s="128" t="s">
        <v>17959</v>
      </c>
      <c r="C2335" s="127" t="s">
        <v>44</v>
      </c>
      <c r="D2335" s="122">
        <v>90.34</v>
      </c>
      <c r="E2335" s="129">
        <f t="shared" si="36"/>
        <v>90.38</v>
      </c>
    </row>
    <row r="2336" spans="1:5" ht="54">
      <c r="A2336" s="127" t="s">
        <v>25415</v>
      </c>
      <c r="B2336" s="128" t="s">
        <v>17960</v>
      </c>
      <c r="C2336" s="127" t="s">
        <v>44</v>
      </c>
      <c r="D2336" s="122">
        <v>135.04</v>
      </c>
      <c r="E2336" s="129">
        <f t="shared" si="36"/>
        <v>135.11000000000001</v>
      </c>
    </row>
    <row r="2337" spans="1:5" ht="54">
      <c r="A2337" s="127" t="s">
        <v>25416</v>
      </c>
      <c r="B2337" s="128" t="s">
        <v>17961</v>
      </c>
      <c r="C2337" s="127" t="s">
        <v>44</v>
      </c>
      <c r="D2337" s="122">
        <v>102.31</v>
      </c>
      <c r="E2337" s="129">
        <f t="shared" si="36"/>
        <v>102.36</v>
      </c>
    </row>
    <row r="2338" spans="1:5">
      <c r="A2338" s="172" t="s">
        <v>17962</v>
      </c>
      <c r="B2338" s="169"/>
      <c r="C2338" s="168"/>
      <c r="D2338" s="170"/>
      <c r="E2338" s="171"/>
    </row>
    <row r="2339" spans="1:5" ht="54">
      <c r="A2339" s="127" t="s">
        <v>25417</v>
      </c>
      <c r="B2339" s="128" t="s">
        <v>17963</v>
      </c>
      <c r="C2339" s="127" t="s">
        <v>86</v>
      </c>
      <c r="D2339" s="122">
        <v>686.71</v>
      </c>
      <c r="E2339" s="129">
        <f t="shared" si="36"/>
        <v>687.05</v>
      </c>
    </row>
    <row r="2340" spans="1:5">
      <c r="A2340" s="172" t="s">
        <v>17964</v>
      </c>
      <c r="B2340" s="169"/>
      <c r="C2340" s="168"/>
      <c r="D2340" s="170"/>
      <c r="E2340" s="171"/>
    </row>
    <row r="2341" spans="1:5" ht="40.5">
      <c r="A2341" s="127" t="s">
        <v>22868</v>
      </c>
      <c r="B2341" s="128" t="s">
        <v>17965</v>
      </c>
      <c r="C2341" s="127" t="s">
        <v>86</v>
      </c>
      <c r="D2341" s="122">
        <v>569.17999999999995</v>
      </c>
      <c r="E2341" s="129">
        <f t="shared" si="36"/>
        <v>569.46</v>
      </c>
    </row>
    <row r="2342" spans="1:5" ht="40.5">
      <c r="A2342" s="127" t="s">
        <v>22869</v>
      </c>
      <c r="B2342" s="128" t="s">
        <v>17966</v>
      </c>
      <c r="C2342" s="127" t="s">
        <v>86</v>
      </c>
      <c r="D2342" s="122">
        <v>1398.72</v>
      </c>
      <c r="E2342" s="129">
        <f t="shared" si="36"/>
        <v>1399.41</v>
      </c>
    </row>
    <row r="2343" spans="1:5" ht="40.5">
      <c r="A2343" s="127" t="s">
        <v>22870</v>
      </c>
      <c r="B2343" s="128" t="s">
        <v>17967</v>
      </c>
      <c r="C2343" s="127" t="s">
        <v>86</v>
      </c>
      <c r="D2343" s="122">
        <v>2642.61</v>
      </c>
      <c r="E2343" s="129">
        <f t="shared" si="36"/>
        <v>2643.92</v>
      </c>
    </row>
    <row r="2344" spans="1:5">
      <c r="A2344" s="172" t="s">
        <v>17968</v>
      </c>
      <c r="B2344" s="169"/>
      <c r="C2344" s="168"/>
      <c r="D2344" s="170"/>
      <c r="E2344" s="171"/>
    </row>
    <row r="2345" spans="1:5">
      <c r="A2345" s="172" t="s">
        <v>17969</v>
      </c>
      <c r="B2345" s="169"/>
      <c r="C2345" s="168"/>
      <c r="D2345" s="170"/>
      <c r="E2345" s="171"/>
    </row>
    <row r="2346" spans="1:5" ht="40.5">
      <c r="A2346" s="127" t="s">
        <v>22871</v>
      </c>
      <c r="B2346" s="128" t="s">
        <v>17970</v>
      </c>
      <c r="C2346" s="127" t="s">
        <v>112</v>
      </c>
      <c r="D2346" s="122">
        <v>74.72</v>
      </c>
      <c r="E2346" s="129">
        <f t="shared" si="36"/>
        <v>74.760000000000005</v>
      </c>
    </row>
    <row r="2347" spans="1:5" ht="27">
      <c r="A2347" s="127" t="s">
        <v>22872</v>
      </c>
      <c r="B2347" s="128" t="s">
        <v>17971</v>
      </c>
      <c r="C2347" s="127" t="s">
        <v>112</v>
      </c>
      <c r="D2347" s="122">
        <v>61.35</v>
      </c>
      <c r="E2347" s="129">
        <f t="shared" si="36"/>
        <v>61.38</v>
      </c>
    </row>
    <row r="2348" spans="1:5" ht="27">
      <c r="A2348" s="127" t="s">
        <v>22873</v>
      </c>
      <c r="B2348" s="128" t="s">
        <v>17972</v>
      </c>
      <c r="C2348" s="127" t="s">
        <v>112</v>
      </c>
      <c r="D2348" s="122">
        <v>9.5500000000000007</v>
      </c>
      <c r="E2348" s="129">
        <f t="shared" si="36"/>
        <v>9.5500000000000007</v>
      </c>
    </row>
    <row r="2349" spans="1:5" ht="27">
      <c r="A2349" s="127" t="s">
        <v>25418</v>
      </c>
      <c r="B2349" s="128" t="s">
        <v>17973</v>
      </c>
      <c r="C2349" s="127" t="s">
        <v>112</v>
      </c>
      <c r="D2349" s="122">
        <v>15.29</v>
      </c>
      <c r="E2349" s="129">
        <f t="shared" si="36"/>
        <v>15.3</v>
      </c>
    </row>
    <row r="2350" spans="1:5" ht="27">
      <c r="A2350" s="127" t="s">
        <v>22874</v>
      </c>
      <c r="B2350" s="128" t="s">
        <v>17974</v>
      </c>
      <c r="C2350" s="127" t="s">
        <v>112</v>
      </c>
      <c r="D2350" s="122">
        <v>23.68</v>
      </c>
      <c r="E2350" s="129">
        <f t="shared" si="36"/>
        <v>23.69</v>
      </c>
    </row>
    <row r="2351" spans="1:5" ht="27">
      <c r="A2351" s="127" t="s">
        <v>22875</v>
      </c>
      <c r="B2351" s="128" t="s">
        <v>17975</v>
      </c>
      <c r="C2351" s="127" t="s">
        <v>112</v>
      </c>
      <c r="D2351" s="122">
        <v>30.16</v>
      </c>
      <c r="E2351" s="129">
        <f t="shared" si="36"/>
        <v>30.17</v>
      </c>
    </row>
    <row r="2352" spans="1:5" ht="27">
      <c r="A2352" s="127" t="s">
        <v>22876</v>
      </c>
      <c r="B2352" s="128" t="s">
        <v>17976</v>
      </c>
      <c r="C2352" s="127" t="s">
        <v>112</v>
      </c>
      <c r="D2352" s="122">
        <v>35.450000000000003</v>
      </c>
      <c r="E2352" s="129">
        <f t="shared" si="36"/>
        <v>35.47</v>
      </c>
    </row>
    <row r="2353" spans="1:5" ht="27">
      <c r="A2353" s="127" t="s">
        <v>22877</v>
      </c>
      <c r="B2353" s="128" t="s">
        <v>17977</v>
      </c>
      <c r="C2353" s="127" t="s">
        <v>112</v>
      </c>
      <c r="D2353" s="122">
        <v>32.119999999999997</v>
      </c>
      <c r="E2353" s="129">
        <f t="shared" si="36"/>
        <v>32.14</v>
      </c>
    </row>
    <row r="2354" spans="1:5" ht="27">
      <c r="A2354" s="127" t="s">
        <v>22878</v>
      </c>
      <c r="B2354" s="128" t="s">
        <v>17978</v>
      </c>
      <c r="C2354" s="127" t="s">
        <v>112</v>
      </c>
      <c r="D2354" s="122">
        <v>63.43</v>
      </c>
      <c r="E2354" s="129">
        <f t="shared" si="36"/>
        <v>63.46</v>
      </c>
    </row>
    <row r="2355" spans="1:5" ht="27">
      <c r="A2355" s="127" t="s">
        <v>22879</v>
      </c>
      <c r="B2355" s="128" t="s">
        <v>17979</v>
      </c>
      <c r="C2355" s="127" t="s">
        <v>112</v>
      </c>
      <c r="D2355" s="122">
        <v>77.010000000000005</v>
      </c>
      <c r="E2355" s="129">
        <f t="shared" si="36"/>
        <v>77.05</v>
      </c>
    </row>
    <row r="2356" spans="1:5" ht="27">
      <c r="A2356" s="127" t="s">
        <v>22880</v>
      </c>
      <c r="B2356" s="128" t="s">
        <v>17980</v>
      </c>
      <c r="C2356" s="127" t="s">
        <v>112</v>
      </c>
      <c r="D2356" s="122">
        <v>7.82</v>
      </c>
      <c r="E2356" s="129">
        <f t="shared" si="36"/>
        <v>7.82</v>
      </c>
    </row>
    <row r="2357" spans="1:5" ht="27">
      <c r="A2357" s="127" t="s">
        <v>22881</v>
      </c>
      <c r="B2357" s="128" t="s">
        <v>17981</v>
      </c>
      <c r="C2357" s="127" t="s">
        <v>112</v>
      </c>
      <c r="D2357" s="122">
        <v>6.04</v>
      </c>
      <c r="E2357" s="129">
        <f t="shared" si="36"/>
        <v>6.04</v>
      </c>
    </row>
    <row r="2358" spans="1:5" ht="27">
      <c r="A2358" s="127" t="s">
        <v>22882</v>
      </c>
      <c r="B2358" s="128" t="s">
        <v>17982</v>
      </c>
      <c r="C2358" s="127" t="s">
        <v>112</v>
      </c>
      <c r="D2358" s="122">
        <v>10.55</v>
      </c>
      <c r="E2358" s="129">
        <f t="shared" si="36"/>
        <v>10.56</v>
      </c>
    </row>
    <row r="2359" spans="1:5" ht="27">
      <c r="A2359" s="127" t="s">
        <v>22883</v>
      </c>
      <c r="B2359" s="128" t="s">
        <v>17983</v>
      </c>
      <c r="C2359" s="127" t="s">
        <v>112</v>
      </c>
      <c r="D2359" s="122">
        <v>43.08</v>
      </c>
      <c r="E2359" s="129">
        <f t="shared" si="36"/>
        <v>43.1</v>
      </c>
    </row>
    <row r="2360" spans="1:5" ht="27">
      <c r="A2360" s="127" t="s">
        <v>22884</v>
      </c>
      <c r="B2360" s="128" t="s">
        <v>17984</v>
      </c>
      <c r="C2360" s="127" t="s">
        <v>112</v>
      </c>
      <c r="D2360" s="122">
        <v>7.49</v>
      </c>
      <c r="E2360" s="129">
        <f t="shared" si="36"/>
        <v>7.49</v>
      </c>
    </row>
    <row r="2361" spans="1:5">
      <c r="A2361" s="127" t="s">
        <v>22885</v>
      </c>
      <c r="B2361" s="128" t="s">
        <v>17985</v>
      </c>
      <c r="C2361" s="127" t="s">
        <v>112</v>
      </c>
      <c r="D2361" s="122">
        <v>0.62</v>
      </c>
      <c r="E2361" s="129">
        <f t="shared" si="36"/>
        <v>0.62</v>
      </c>
    </row>
    <row r="2362" spans="1:5">
      <c r="A2362" s="172" t="s">
        <v>17986</v>
      </c>
      <c r="B2362" s="169"/>
      <c r="C2362" s="168"/>
      <c r="D2362" s="170"/>
      <c r="E2362" s="171"/>
    </row>
    <row r="2363" spans="1:5">
      <c r="A2363" s="172" t="s">
        <v>17987</v>
      </c>
      <c r="B2363" s="169"/>
      <c r="C2363" s="168"/>
      <c r="D2363" s="170"/>
      <c r="E2363" s="171"/>
    </row>
    <row r="2364" spans="1:5" ht="40.5">
      <c r="A2364" s="127" t="s">
        <v>25419</v>
      </c>
      <c r="B2364" s="128" t="s">
        <v>17988</v>
      </c>
      <c r="C2364" s="127" t="s">
        <v>80</v>
      </c>
      <c r="D2364" s="122">
        <v>1162.22</v>
      </c>
      <c r="E2364" s="129">
        <f t="shared" si="36"/>
        <v>1162.8</v>
      </c>
    </row>
    <row r="2365" spans="1:5" ht="148.5">
      <c r="A2365" s="127" t="s">
        <v>22886</v>
      </c>
      <c r="B2365" s="128" t="s">
        <v>17989</v>
      </c>
      <c r="C2365" s="127" t="s">
        <v>112</v>
      </c>
      <c r="D2365" s="122">
        <v>1391.86</v>
      </c>
      <c r="E2365" s="129">
        <f t="shared" si="36"/>
        <v>1392.55</v>
      </c>
    </row>
    <row r="2366" spans="1:5">
      <c r="A2366" s="172" t="s">
        <v>17990</v>
      </c>
      <c r="B2366" s="169"/>
      <c r="C2366" s="168"/>
      <c r="D2366" s="170"/>
      <c r="E2366" s="171"/>
    </row>
    <row r="2367" spans="1:5" ht="27">
      <c r="A2367" s="127" t="s">
        <v>22887</v>
      </c>
      <c r="B2367" s="128" t="s">
        <v>17991</v>
      </c>
      <c r="C2367" s="127" t="s">
        <v>80</v>
      </c>
      <c r="D2367" s="122">
        <v>432.01</v>
      </c>
      <c r="E2367" s="129">
        <f t="shared" si="36"/>
        <v>432.22</v>
      </c>
    </row>
    <row r="2368" spans="1:5" ht="27">
      <c r="A2368" s="127" t="s">
        <v>22888</v>
      </c>
      <c r="B2368" s="128" t="s">
        <v>17992</v>
      </c>
      <c r="C2368" s="127" t="s">
        <v>80</v>
      </c>
      <c r="D2368" s="122">
        <v>357.24</v>
      </c>
      <c r="E2368" s="129">
        <f t="shared" si="36"/>
        <v>357.42</v>
      </c>
    </row>
    <row r="2369" spans="1:5" ht="27">
      <c r="A2369" s="127" t="s">
        <v>22889</v>
      </c>
      <c r="B2369" s="128" t="s">
        <v>17993</v>
      </c>
      <c r="C2369" s="127" t="s">
        <v>80</v>
      </c>
      <c r="D2369" s="122">
        <v>367.74</v>
      </c>
      <c r="E2369" s="129">
        <f t="shared" si="36"/>
        <v>367.92</v>
      </c>
    </row>
    <row r="2370" spans="1:5" ht="27">
      <c r="A2370" s="127" t="s">
        <v>22890</v>
      </c>
      <c r="B2370" s="128" t="s">
        <v>17994</v>
      </c>
      <c r="C2370" s="127" t="s">
        <v>80</v>
      </c>
      <c r="D2370" s="122">
        <v>438.88</v>
      </c>
      <c r="E2370" s="129">
        <f t="shared" ref="E2370:E2433" si="37">ROUND((D2370/(1+$J$1))*(1+$L$1),2)</f>
        <v>439.1</v>
      </c>
    </row>
    <row r="2371" spans="1:5" ht="27">
      <c r="A2371" s="127" t="s">
        <v>22891</v>
      </c>
      <c r="B2371" s="128" t="s">
        <v>17995</v>
      </c>
      <c r="C2371" s="127" t="s">
        <v>80</v>
      </c>
      <c r="D2371" s="122">
        <v>378.24</v>
      </c>
      <c r="E2371" s="129">
        <f t="shared" si="37"/>
        <v>378.43</v>
      </c>
    </row>
    <row r="2372" spans="1:5" ht="27">
      <c r="A2372" s="127" t="s">
        <v>22892</v>
      </c>
      <c r="B2372" s="128" t="s">
        <v>17996</v>
      </c>
      <c r="C2372" s="127" t="s">
        <v>80</v>
      </c>
      <c r="D2372" s="122">
        <v>367.74</v>
      </c>
      <c r="E2372" s="129">
        <f t="shared" si="37"/>
        <v>367.92</v>
      </c>
    </row>
    <row r="2373" spans="1:5" ht="27">
      <c r="A2373" s="127" t="s">
        <v>22893</v>
      </c>
      <c r="B2373" s="128" t="s">
        <v>17997</v>
      </c>
      <c r="C2373" s="127" t="s">
        <v>80</v>
      </c>
      <c r="D2373" s="122">
        <v>430.74</v>
      </c>
      <c r="E2373" s="129">
        <f t="shared" si="37"/>
        <v>430.95</v>
      </c>
    </row>
    <row r="2374" spans="1:5" ht="27">
      <c r="A2374" s="127" t="s">
        <v>22894</v>
      </c>
      <c r="B2374" s="128" t="s">
        <v>17998</v>
      </c>
      <c r="C2374" s="127" t="s">
        <v>80</v>
      </c>
      <c r="D2374" s="122">
        <v>451.74</v>
      </c>
      <c r="E2374" s="129">
        <f t="shared" si="37"/>
        <v>451.96</v>
      </c>
    </row>
    <row r="2375" spans="1:5">
      <c r="A2375" s="172" t="s">
        <v>17999</v>
      </c>
      <c r="B2375" s="169"/>
      <c r="C2375" s="168"/>
      <c r="D2375" s="170"/>
      <c r="E2375" s="171"/>
    </row>
    <row r="2376" spans="1:5">
      <c r="A2376" s="172" t="s">
        <v>18000</v>
      </c>
      <c r="B2376" s="169"/>
      <c r="C2376" s="168"/>
      <c r="D2376" s="170"/>
      <c r="E2376" s="171"/>
    </row>
    <row r="2377" spans="1:5" ht="108">
      <c r="A2377" s="127" t="s">
        <v>26247</v>
      </c>
      <c r="B2377" s="128" t="s">
        <v>18001</v>
      </c>
      <c r="C2377" s="127" t="s">
        <v>112</v>
      </c>
      <c r="D2377" s="122">
        <v>112.48</v>
      </c>
      <c r="E2377" s="129">
        <f t="shared" si="37"/>
        <v>112.54</v>
      </c>
    </row>
    <row r="2378" spans="1:5" ht="27">
      <c r="A2378" s="127" t="s">
        <v>22895</v>
      </c>
      <c r="B2378" s="128" t="s">
        <v>18002</v>
      </c>
      <c r="C2378" s="127" t="s">
        <v>112</v>
      </c>
      <c r="D2378" s="122">
        <v>685.37</v>
      </c>
      <c r="E2378" s="129">
        <f t="shared" si="37"/>
        <v>685.71</v>
      </c>
    </row>
    <row r="2379" spans="1:5" ht="40.5">
      <c r="A2379" s="127" t="s">
        <v>25420</v>
      </c>
      <c r="B2379" s="128" t="s">
        <v>18003</v>
      </c>
      <c r="C2379" s="127" t="s">
        <v>112</v>
      </c>
      <c r="D2379" s="122">
        <v>352.13</v>
      </c>
      <c r="E2379" s="129">
        <f t="shared" si="37"/>
        <v>352.3</v>
      </c>
    </row>
    <row r="2380" spans="1:5">
      <c r="A2380" s="172" t="s">
        <v>18004</v>
      </c>
      <c r="B2380" s="169"/>
      <c r="C2380" s="168"/>
      <c r="D2380" s="170"/>
      <c r="E2380" s="171"/>
    </row>
    <row r="2381" spans="1:5">
      <c r="A2381" s="172" t="s">
        <v>18005</v>
      </c>
      <c r="B2381" s="169"/>
      <c r="C2381" s="168"/>
      <c r="D2381" s="170"/>
      <c r="E2381" s="171"/>
    </row>
    <row r="2382" spans="1:5" ht="40.5">
      <c r="A2382" s="127" t="s">
        <v>22896</v>
      </c>
      <c r="B2382" s="128" t="s">
        <v>18006</v>
      </c>
      <c r="C2382" s="127" t="s">
        <v>112</v>
      </c>
      <c r="D2382" s="122">
        <v>388.66</v>
      </c>
      <c r="E2382" s="129">
        <f t="shared" si="37"/>
        <v>388.85</v>
      </c>
    </row>
    <row r="2383" spans="1:5" ht="40.5">
      <c r="A2383" s="127" t="s">
        <v>26164</v>
      </c>
      <c r="B2383" s="128" t="s">
        <v>18007</v>
      </c>
      <c r="C2383" s="127" t="s">
        <v>112</v>
      </c>
      <c r="D2383" s="122">
        <v>75.72</v>
      </c>
      <c r="E2383" s="129">
        <f t="shared" si="37"/>
        <v>75.760000000000005</v>
      </c>
    </row>
    <row r="2384" spans="1:5" ht="40.5">
      <c r="A2384" s="127" t="s">
        <v>26165</v>
      </c>
      <c r="B2384" s="128" t="s">
        <v>18008</v>
      </c>
      <c r="C2384" s="127" t="s">
        <v>112</v>
      </c>
      <c r="D2384" s="122">
        <v>92.29</v>
      </c>
      <c r="E2384" s="129">
        <f t="shared" si="37"/>
        <v>92.34</v>
      </c>
    </row>
    <row r="2385" spans="1:5" ht="54">
      <c r="A2385" s="127" t="s">
        <v>26166</v>
      </c>
      <c r="B2385" s="128" t="s">
        <v>18009</v>
      </c>
      <c r="C2385" s="127" t="s">
        <v>112</v>
      </c>
      <c r="D2385" s="122">
        <v>88.37</v>
      </c>
      <c r="E2385" s="129">
        <f t="shared" si="37"/>
        <v>88.41</v>
      </c>
    </row>
    <row r="2386" spans="1:5" ht="40.5">
      <c r="A2386" s="127" t="s">
        <v>25421</v>
      </c>
      <c r="B2386" s="128" t="s">
        <v>18010</v>
      </c>
      <c r="C2386" s="127" t="s">
        <v>112</v>
      </c>
      <c r="D2386" s="122">
        <v>138.04</v>
      </c>
      <c r="E2386" s="129">
        <f t="shared" si="37"/>
        <v>138.11000000000001</v>
      </c>
    </row>
    <row r="2387" spans="1:5" ht="54">
      <c r="A2387" s="127" t="s">
        <v>26167</v>
      </c>
      <c r="B2387" s="128" t="s">
        <v>18011</v>
      </c>
      <c r="C2387" s="127" t="s">
        <v>112</v>
      </c>
      <c r="D2387" s="122">
        <v>123.25</v>
      </c>
      <c r="E2387" s="129">
        <f t="shared" si="37"/>
        <v>123.31</v>
      </c>
    </row>
    <row r="2388" spans="1:5" ht="40.5">
      <c r="A2388" s="127" t="s">
        <v>26168</v>
      </c>
      <c r="B2388" s="128" t="s">
        <v>18012</v>
      </c>
      <c r="C2388" s="127" t="s">
        <v>112</v>
      </c>
      <c r="D2388" s="122">
        <v>138.69</v>
      </c>
      <c r="E2388" s="129">
        <f t="shared" si="37"/>
        <v>138.76</v>
      </c>
    </row>
    <row r="2389" spans="1:5" ht="54">
      <c r="A2389" s="127" t="s">
        <v>26169</v>
      </c>
      <c r="B2389" s="128" t="s">
        <v>18013</v>
      </c>
      <c r="C2389" s="127" t="s">
        <v>112</v>
      </c>
      <c r="D2389" s="122">
        <v>147.61000000000001</v>
      </c>
      <c r="E2389" s="129">
        <f t="shared" si="37"/>
        <v>147.68</v>
      </c>
    </row>
    <row r="2390" spans="1:5">
      <c r="A2390" s="172" t="s">
        <v>18014</v>
      </c>
      <c r="B2390" s="169"/>
      <c r="C2390" s="168"/>
      <c r="D2390" s="170"/>
      <c r="E2390" s="171"/>
    </row>
    <row r="2391" spans="1:5" ht="40.5">
      <c r="A2391" s="127" t="s">
        <v>22897</v>
      </c>
      <c r="B2391" s="128" t="s">
        <v>18015</v>
      </c>
      <c r="C2391" s="127" t="s">
        <v>86</v>
      </c>
      <c r="D2391" s="122">
        <v>40.51</v>
      </c>
      <c r="E2391" s="129">
        <f t="shared" si="37"/>
        <v>40.53</v>
      </c>
    </row>
    <row r="2392" spans="1:5" ht="40.5">
      <c r="A2392" s="127" t="s">
        <v>22898</v>
      </c>
      <c r="B2392" s="128" t="s">
        <v>18016</v>
      </c>
      <c r="C2392" s="127" t="s">
        <v>86</v>
      </c>
      <c r="D2392" s="122">
        <v>38.08</v>
      </c>
      <c r="E2392" s="129">
        <f t="shared" si="37"/>
        <v>38.1</v>
      </c>
    </row>
    <row r="2393" spans="1:5" ht="40.5">
      <c r="A2393" s="127" t="s">
        <v>25422</v>
      </c>
      <c r="B2393" s="128" t="s">
        <v>18017</v>
      </c>
      <c r="C2393" s="127" t="s">
        <v>112</v>
      </c>
      <c r="D2393" s="122">
        <v>629.62</v>
      </c>
      <c r="E2393" s="129">
        <f t="shared" si="37"/>
        <v>629.92999999999995</v>
      </c>
    </row>
    <row r="2394" spans="1:5" ht="27">
      <c r="A2394" s="127" t="s">
        <v>25423</v>
      </c>
      <c r="B2394" s="128" t="s">
        <v>18018</v>
      </c>
      <c r="C2394" s="127" t="s">
        <v>112</v>
      </c>
      <c r="D2394" s="122">
        <v>698.75</v>
      </c>
      <c r="E2394" s="129">
        <f t="shared" si="37"/>
        <v>699.1</v>
      </c>
    </row>
    <row r="2395" spans="1:5" ht="40.5">
      <c r="A2395" s="127" t="s">
        <v>22899</v>
      </c>
      <c r="B2395" s="128" t="s">
        <v>18019</v>
      </c>
      <c r="C2395" s="127" t="s">
        <v>44</v>
      </c>
      <c r="D2395" s="122">
        <v>7025.75</v>
      </c>
      <c r="E2395" s="129">
        <f t="shared" si="37"/>
        <v>7029.23</v>
      </c>
    </row>
    <row r="2396" spans="1:5" ht="40.5">
      <c r="A2396" s="127" t="s">
        <v>22900</v>
      </c>
      <c r="B2396" s="128" t="s">
        <v>18020</v>
      </c>
      <c r="C2396" s="127" t="s">
        <v>44</v>
      </c>
      <c r="D2396" s="122">
        <v>9133.5300000000007</v>
      </c>
      <c r="E2396" s="129">
        <f t="shared" si="37"/>
        <v>9138.06</v>
      </c>
    </row>
    <row r="2397" spans="1:5" ht="40.5">
      <c r="A2397" s="127" t="s">
        <v>22901</v>
      </c>
      <c r="B2397" s="128" t="s">
        <v>18021</v>
      </c>
      <c r="C2397" s="127" t="s">
        <v>44</v>
      </c>
      <c r="D2397" s="122">
        <v>9484.85</v>
      </c>
      <c r="E2397" s="129">
        <f t="shared" si="37"/>
        <v>9489.5499999999993</v>
      </c>
    </row>
    <row r="2398" spans="1:5" ht="67.5">
      <c r="A2398" s="127" t="s">
        <v>22902</v>
      </c>
      <c r="B2398" s="128" t="s">
        <v>18022</v>
      </c>
      <c r="C2398" s="127" t="s">
        <v>44</v>
      </c>
      <c r="D2398" s="122">
        <v>14280.66</v>
      </c>
      <c r="E2398" s="129">
        <f t="shared" si="37"/>
        <v>14287.74</v>
      </c>
    </row>
    <row r="2399" spans="1:5" ht="67.5">
      <c r="A2399" s="127" t="s">
        <v>22903</v>
      </c>
      <c r="B2399" s="128" t="s">
        <v>18023</v>
      </c>
      <c r="C2399" s="127" t="s">
        <v>44</v>
      </c>
      <c r="D2399" s="122">
        <v>16422.78</v>
      </c>
      <c r="E2399" s="129">
        <f t="shared" si="37"/>
        <v>16430.93</v>
      </c>
    </row>
    <row r="2400" spans="1:5" ht="67.5">
      <c r="A2400" s="127" t="s">
        <v>22904</v>
      </c>
      <c r="B2400" s="128" t="s">
        <v>18024</v>
      </c>
      <c r="C2400" s="127" t="s">
        <v>44</v>
      </c>
      <c r="D2400" s="122">
        <v>17493.79</v>
      </c>
      <c r="E2400" s="129">
        <f t="shared" si="37"/>
        <v>17502.47</v>
      </c>
    </row>
    <row r="2401" spans="1:5" ht="67.5">
      <c r="A2401" s="127" t="s">
        <v>22905</v>
      </c>
      <c r="B2401" s="128" t="s">
        <v>18025</v>
      </c>
      <c r="C2401" s="127" t="s">
        <v>44</v>
      </c>
      <c r="D2401" s="122">
        <v>18564.810000000001</v>
      </c>
      <c r="E2401" s="129">
        <f t="shared" si="37"/>
        <v>18574.02</v>
      </c>
    </row>
    <row r="2402" spans="1:5" ht="54">
      <c r="A2402" s="127" t="s">
        <v>22906</v>
      </c>
      <c r="B2402" s="128" t="s">
        <v>18026</v>
      </c>
      <c r="C2402" s="127" t="s">
        <v>44</v>
      </c>
      <c r="D2402" s="122">
        <v>34671.089999999997</v>
      </c>
      <c r="E2402" s="129">
        <f t="shared" si="37"/>
        <v>34688.29</v>
      </c>
    </row>
    <row r="2403" spans="1:5" ht="54">
      <c r="A2403" s="127" t="s">
        <v>22907</v>
      </c>
      <c r="B2403" s="128" t="s">
        <v>18027</v>
      </c>
      <c r="C2403" s="127" t="s">
        <v>44</v>
      </c>
      <c r="D2403" s="122">
        <v>38138.18</v>
      </c>
      <c r="E2403" s="129">
        <f t="shared" si="37"/>
        <v>38157.1</v>
      </c>
    </row>
    <row r="2404" spans="1:5" ht="54">
      <c r="A2404" s="127" t="s">
        <v>22908</v>
      </c>
      <c r="B2404" s="128" t="s">
        <v>18028</v>
      </c>
      <c r="C2404" s="127" t="s">
        <v>44</v>
      </c>
      <c r="D2404" s="122">
        <v>41605.300000000003</v>
      </c>
      <c r="E2404" s="129">
        <f t="shared" si="37"/>
        <v>41625.94</v>
      </c>
    </row>
    <row r="2405" spans="1:5" ht="54">
      <c r="A2405" s="127" t="s">
        <v>22909</v>
      </c>
      <c r="B2405" s="128" t="s">
        <v>18029</v>
      </c>
      <c r="C2405" s="127" t="s">
        <v>44</v>
      </c>
      <c r="D2405" s="122">
        <v>48539.5</v>
      </c>
      <c r="E2405" s="129">
        <f t="shared" si="37"/>
        <v>48563.58</v>
      </c>
    </row>
    <row r="2406" spans="1:5" ht="67.5">
      <c r="A2406" s="127" t="s">
        <v>22910</v>
      </c>
      <c r="B2406" s="128" t="s">
        <v>18030</v>
      </c>
      <c r="C2406" s="127" t="s">
        <v>44</v>
      </c>
      <c r="D2406" s="122">
        <v>36550.49</v>
      </c>
      <c r="E2406" s="129">
        <f t="shared" si="37"/>
        <v>36568.620000000003</v>
      </c>
    </row>
    <row r="2407" spans="1:5" ht="67.5">
      <c r="A2407" s="127" t="s">
        <v>22911</v>
      </c>
      <c r="B2407" s="128" t="s">
        <v>18031</v>
      </c>
      <c r="C2407" s="127" t="s">
        <v>44</v>
      </c>
      <c r="D2407" s="122">
        <v>40205.5</v>
      </c>
      <c r="E2407" s="129">
        <f t="shared" si="37"/>
        <v>40225.440000000002</v>
      </c>
    </row>
    <row r="2408" spans="1:5" ht="67.5">
      <c r="A2408" s="127" t="s">
        <v>22912</v>
      </c>
      <c r="B2408" s="128" t="s">
        <v>18032</v>
      </c>
      <c r="C2408" s="127" t="s">
        <v>44</v>
      </c>
      <c r="D2408" s="122">
        <v>43860.59</v>
      </c>
      <c r="E2408" s="129">
        <f t="shared" si="37"/>
        <v>43882.34</v>
      </c>
    </row>
    <row r="2409" spans="1:5" ht="67.5">
      <c r="A2409" s="127" t="s">
        <v>22913</v>
      </c>
      <c r="B2409" s="128" t="s">
        <v>18033</v>
      </c>
      <c r="C2409" s="127" t="s">
        <v>44</v>
      </c>
      <c r="D2409" s="122">
        <v>51170.69</v>
      </c>
      <c r="E2409" s="129">
        <f t="shared" si="37"/>
        <v>51196.07</v>
      </c>
    </row>
    <row r="2410" spans="1:5">
      <c r="A2410" s="172" t="s">
        <v>18034</v>
      </c>
      <c r="B2410" s="169"/>
      <c r="C2410" s="168"/>
      <c r="D2410" s="170"/>
      <c r="E2410" s="171"/>
    </row>
    <row r="2411" spans="1:5" ht="67.5">
      <c r="A2411" s="127" t="s">
        <v>22914</v>
      </c>
      <c r="B2411" s="128" t="s">
        <v>18035</v>
      </c>
      <c r="C2411" s="127" t="s">
        <v>112</v>
      </c>
      <c r="D2411" s="122">
        <v>533.03</v>
      </c>
      <c r="E2411" s="129">
        <f t="shared" si="37"/>
        <v>533.29</v>
      </c>
    </row>
    <row r="2412" spans="1:5" ht="67.5">
      <c r="A2412" s="127" t="s">
        <v>25424</v>
      </c>
      <c r="B2412" s="128" t="s">
        <v>18036</v>
      </c>
      <c r="C2412" s="127" t="s">
        <v>112</v>
      </c>
      <c r="D2412" s="122">
        <v>234.35</v>
      </c>
      <c r="E2412" s="129">
        <f t="shared" si="37"/>
        <v>234.47</v>
      </c>
    </row>
    <row r="2413" spans="1:5">
      <c r="A2413" s="172" t="s">
        <v>18037</v>
      </c>
      <c r="B2413" s="169"/>
      <c r="C2413" s="168"/>
      <c r="D2413" s="170"/>
      <c r="E2413" s="171"/>
    </row>
    <row r="2414" spans="1:5">
      <c r="A2414" s="172" t="s">
        <v>18038</v>
      </c>
      <c r="B2414" s="169"/>
      <c r="C2414" s="168"/>
      <c r="D2414" s="170"/>
      <c r="E2414" s="171"/>
    </row>
    <row r="2415" spans="1:5" ht="27">
      <c r="A2415" s="127" t="s">
        <v>22915</v>
      </c>
      <c r="B2415" s="128" t="s">
        <v>18039</v>
      </c>
      <c r="C2415" s="127" t="s">
        <v>80</v>
      </c>
      <c r="D2415" s="122">
        <v>240.46</v>
      </c>
      <c r="E2415" s="129">
        <f t="shared" si="37"/>
        <v>240.58</v>
      </c>
    </row>
    <row r="2416" spans="1:5" ht="27">
      <c r="A2416" s="127" t="s">
        <v>22916</v>
      </c>
      <c r="B2416" s="128" t="s">
        <v>18040</v>
      </c>
      <c r="C2416" s="127" t="s">
        <v>80</v>
      </c>
      <c r="D2416" s="122">
        <v>288.83</v>
      </c>
      <c r="E2416" s="129">
        <f t="shared" si="37"/>
        <v>288.97000000000003</v>
      </c>
    </row>
    <row r="2417" spans="1:5" ht="27">
      <c r="A2417" s="127" t="s">
        <v>22917</v>
      </c>
      <c r="B2417" s="128" t="s">
        <v>18041</v>
      </c>
      <c r="C2417" s="127" t="s">
        <v>80</v>
      </c>
      <c r="D2417" s="122">
        <v>263.35000000000002</v>
      </c>
      <c r="E2417" s="129">
        <f t="shared" si="37"/>
        <v>263.48</v>
      </c>
    </row>
    <row r="2418" spans="1:5" ht="27">
      <c r="A2418" s="127" t="s">
        <v>22918</v>
      </c>
      <c r="B2418" s="128" t="s">
        <v>18042</v>
      </c>
      <c r="C2418" s="127" t="s">
        <v>80</v>
      </c>
      <c r="D2418" s="122">
        <v>295.87</v>
      </c>
      <c r="E2418" s="129">
        <f t="shared" si="37"/>
        <v>296.02</v>
      </c>
    </row>
    <row r="2419" spans="1:5" ht="27">
      <c r="A2419" s="127" t="s">
        <v>22919</v>
      </c>
      <c r="B2419" s="128" t="s">
        <v>18043</v>
      </c>
      <c r="C2419" s="127" t="s">
        <v>80</v>
      </c>
      <c r="D2419" s="122">
        <v>313.70999999999998</v>
      </c>
      <c r="E2419" s="129">
        <f t="shared" si="37"/>
        <v>313.87</v>
      </c>
    </row>
    <row r="2420" spans="1:5" ht="27">
      <c r="A2420" s="127" t="s">
        <v>22920</v>
      </c>
      <c r="B2420" s="128" t="s">
        <v>18044</v>
      </c>
      <c r="C2420" s="127" t="s">
        <v>80</v>
      </c>
      <c r="D2420" s="122">
        <v>306</v>
      </c>
      <c r="E2420" s="129">
        <f t="shared" si="37"/>
        <v>306.14999999999998</v>
      </c>
    </row>
    <row r="2421" spans="1:5" ht="27">
      <c r="A2421" s="127" t="s">
        <v>22921</v>
      </c>
      <c r="B2421" s="128" t="s">
        <v>18045</v>
      </c>
      <c r="C2421" s="127" t="s">
        <v>80</v>
      </c>
      <c r="D2421" s="122">
        <v>315</v>
      </c>
      <c r="E2421" s="129">
        <f t="shared" si="37"/>
        <v>315.16000000000003</v>
      </c>
    </row>
    <row r="2422" spans="1:5" ht="27">
      <c r="A2422" s="127" t="s">
        <v>22922</v>
      </c>
      <c r="B2422" s="128" t="s">
        <v>18046</v>
      </c>
      <c r="C2422" s="127" t="s">
        <v>80</v>
      </c>
      <c r="D2422" s="122">
        <v>325</v>
      </c>
      <c r="E2422" s="129">
        <f t="shared" si="37"/>
        <v>325.16000000000003</v>
      </c>
    </row>
    <row r="2423" spans="1:5" ht="27">
      <c r="A2423" s="127" t="s">
        <v>22923</v>
      </c>
      <c r="B2423" s="128" t="s">
        <v>18047</v>
      </c>
      <c r="C2423" s="127" t="s">
        <v>80</v>
      </c>
      <c r="D2423" s="122">
        <v>320</v>
      </c>
      <c r="E2423" s="129">
        <f t="shared" si="37"/>
        <v>320.16000000000003</v>
      </c>
    </row>
    <row r="2424" spans="1:5" ht="27">
      <c r="A2424" s="127" t="s">
        <v>22924</v>
      </c>
      <c r="B2424" s="128" t="s">
        <v>18048</v>
      </c>
      <c r="C2424" s="127" t="s">
        <v>80</v>
      </c>
      <c r="D2424" s="122">
        <v>303</v>
      </c>
      <c r="E2424" s="129">
        <f t="shared" si="37"/>
        <v>303.14999999999998</v>
      </c>
    </row>
    <row r="2425" spans="1:5">
      <c r="A2425" s="172" t="s">
        <v>18049</v>
      </c>
      <c r="B2425" s="169"/>
      <c r="C2425" s="168"/>
      <c r="D2425" s="170"/>
      <c r="E2425" s="171"/>
    </row>
    <row r="2426" spans="1:5" ht="40.5">
      <c r="A2426" s="127" t="s">
        <v>22925</v>
      </c>
      <c r="B2426" s="128" t="s">
        <v>18050</v>
      </c>
      <c r="C2426" s="127" t="s">
        <v>80</v>
      </c>
      <c r="D2426" s="122">
        <v>327.02</v>
      </c>
      <c r="E2426" s="129">
        <f t="shared" si="37"/>
        <v>327.18</v>
      </c>
    </row>
    <row r="2427" spans="1:5" ht="40.5">
      <c r="A2427" s="127" t="s">
        <v>22926</v>
      </c>
      <c r="B2427" s="128" t="s">
        <v>18051</v>
      </c>
      <c r="C2427" s="127" t="s">
        <v>80</v>
      </c>
      <c r="D2427" s="122">
        <v>438.73</v>
      </c>
      <c r="E2427" s="129">
        <f t="shared" si="37"/>
        <v>438.95</v>
      </c>
    </row>
    <row r="2428" spans="1:5">
      <c r="A2428" s="172" t="s">
        <v>18052</v>
      </c>
      <c r="B2428" s="169"/>
      <c r="C2428" s="168"/>
      <c r="D2428" s="170"/>
      <c r="E2428" s="171"/>
    </row>
    <row r="2429" spans="1:5">
      <c r="A2429" s="127" t="s">
        <v>25425</v>
      </c>
      <c r="B2429" s="128" t="s">
        <v>18053</v>
      </c>
      <c r="C2429" s="127" t="s">
        <v>80</v>
      </c>
      <c r="D2429" s="122">
        <v>30</v>
      </c>
      <c r="E2429" s="129">
        <f t="shared" si="37"/>
        <v>30.01</v>
      </c>
    </row>
    <row r="2430" spans="1:5">
      <c r="A2430" s="172" t="s">
        <v>18054</v>
      </c>
      <c r="B2430" s="169"/>
      <c r="C2430" s="168"/>
      <c r="D2430" s="170"/>
      <c r="E2430" s="171"/>
    </row>
    <row r="2431" spans="1:5">
      <c r="A2431" s="172" t="s">
        <v>18055</v>
      </c>
      <c r="B2431" s="169"/>
      <c r="C2431" s="168"/>
      <c r="D2431" s="170"/>
      <c r="E2431" s="171"/>
    </row>
    <row r="2432" spans="1:5" ht="40.5">
      <c r="A2432" s="127" t="s">
        <v>22927</v>
      </c>
      <c r="B2432" s="128" t="s">
        <v>18056</v>
      </c>
      <c r="C2432" s="127" t="s">
        <v>112</v>
      </c>
      <c r="D2432" s="122">
        <v>36.549999999999997</v>
      </c>
      <c r="E2432" s="129">
        <f t="shared" si="37"/>
        <v>36.57</v>
      </c>
    </row>
    <row r="2433" spans="1:5" ht="27">
      <c r="A2433" s="127" t="s">
        <v>22928</v>
      </c>
      <c r="B2433" s="128" t="s">
        <v>18057</v>
      </c>
      <c r="C2433" s="127" t="s">
        <v>92</v>
      </c>
      <c r="D2433" s="122">
        <v>21.72</v>
      </c>
      <c r="E2433" s="129">
        <f t="shared" si="37"/>
        <v>21.73</v>
      </c>
    </row>
    <row r="2434" spans="1:5">
      <c r="A2434" s="127" t="s">
        <v>25426</v>
      </c>
      <c r="B2434" s="128" t="s">
        <v>18058</v>
      </c>
      <c r="C2434" s="127" t="s">
        <v>92</v>
      </c>
      <c r="D2434" s="122">
        <v>110.88</v>
      </c>
      <c r="E2434" s="129">
        <f t="shared" ref="E2434:E2497" si="38">ROUND((D2434/(1+$J$1))*(1+$L$1),2)</f>
        <v>110.93</v>
      </c>
    </row>
    <row r="2435" spans="1:5" ht="54">
      <c r="A2435" s="127" t="s">
        <v>25427</v>
      </c>
      <c r="B2435" s="128" t="s">
        <v>18059</v>
      </c>
      <c r="C2435" s="127" t="s">
        <v>112</v>
      </c>
      <c r="D2435" s="122">
        <v>1001.89</v>
      </c>
      <c r="E2435" s="129">
        <f t="shared" si="38"/>
        <v>1002.39</v>
      </c>
    </row>
    <row r="2436" spans="1:5" ht="54">
      <c r="A2436" s="127" t="s">
        <v>22929</v>
      </c>
      <c r="B2436" s="128" t="s">
        <v>18060</v>
      </c>
      <c r="C2436" s="127" t="s">
        <v>112</v>
      </c>
      <c r="D2436" s="122">
        <v>157.08000000000001</v>
      </c>
      <c r="E2436" s="129">
        <f t="shared" si="38"/>
        <v>157.16</v>
      </c>
    </row>
    <row r="2437" spans="1:5" ht="27">
      <c r="A2437" s="127" t="s">
        <v>22930</v>
      </c>
      <c r="B2437" s="128" t="s">
        <v>18061</v>
      </c>
      <c r="C2437" s="127" t="s">
        <v>112</v>
      </c>
      <c r="D2437" s="122">
        <v>51.16</v>
      </c>
      <c r="E2437" s="129">
        <f t="shared" si="38"/>
        <v>51.19</v>
      </c>
    </row>
    <row r="2438" spans="1:5">
      <c r="A2438" s="172" t="s">
        <v>18062</v>
      </c>
      <c r="B2438" s="169"/>
      <c r="C2438" s="168"/>
      <c r="D2438" s="170"/>
      <c r="E2438" s="171"/>
    </row>
    <row r="2439" spans="1:5">
      <c r="A2439" s="172" t="s">
        <v>18063</v>
      </c>
      <c r="B2439" s="169"/>
      <c r="C2439" s="168"/>
      <c r="D2439" s="170"/>
      <c r="E2439" s="171"/>
    </row>
    <row r="2440" spans="1:5" ht="54">
      <c r="A2440" s="127" t="s">
        <v>22931</v>
      </c>
      <c r="B2440" s="128" t="s">
        <v>18064</v>
      </c>
      <c r="C2440" s="127" t="s">
        <v>86</v>
      </c>
      <c r="D2440" s="122">
        <v>13.93</v>
      </c>
      <c r="E2440" s="129">
        <f t="shared" si="38"/>
        <v>13.94</v>
      </c>
    </row>
    <row r="2441" spans="1:5">
      <c r="A2441" s="172" t="s">
        <v>18065</v>
      </c>
      <c r="B2441" s="169"/>
      <c r="C2441" s="168"/>
      <c r="D2441" s="170"/>
      <c r="E2441" s="171"/>
    </row>
    <row r="2442" spans="1:5">
      <c r="A2442" s="172" t="s">
        <v>18066</v>
      </c>
      <c r="B2442" s="169"/>
      <c r="C2442" s="168"/>
      <c r="D2442" s="170"/>
      <c r="E2442" s="171"/>
    </row>
    <row r="2443" spans="1:5">
      <c r="A2443" s="127" t="s">
        <v>22932</v>
      </c>
      <c r="B2443" s="128" t="s">
        <v>18067</v>
      </c>
      <c r="C2443" s="127" t="s">
        <v>80</v>
      </c>
      <c r="D2443" s="122">
        <v>3456.05</v>
      </c>
      <c r="E2443" s="129">
        <f t="shared" si="38"/>
        <v>3457.76</v>
      </c>
    </row>
    <row r="2444" spans="1:5" ht="67.5">
      <c r="A2444" s="127" t="s">
        <v>22933</v>
      </c>
      <c r="B2444" s="128" t="s">
        <v>18068</v>
      </c>
      <c r="C2444" s="127" t="s">
        <v>92</v>
      </c>
      <c r="D2444" s="122">
        <v>62.42</v>
      </c>
      <c r="E2444" s="129">
        <f t="shared" si="38"/>
        <v>62.45</v>
      </c>
    </row>
    <row r="2445" spans="1:5">
      <c r="A2445" s="127" t="s">
        <v>22934</v>
      </c>
      <c r="B2445" s="128" t="s">
        <v>18069</v>
      </c>
      <c r="C2445" s="127" t="s">
        <v>80</v>
      </c>
      <c r="D2445" s="122">
        <v>3132.67</v>
      </c>
      <c r="E2445" s="129">
        <f t="shared" si="38"/>
        <v>3134.22</v>
      </c>
    </row>
    <row r="2446" spans="1:5" ht="27">
      <c r="A2446" s="127" t="s">
        <v>25428</v>
      </c>
      <c r="B2446" s="128" t="s">
        <v>18070</v>
      </c>
      <c r="C2446" s="127" t="s">
        <v>18071</v>
      </c>
      <c r="D2446" s="122">
        <v>200.63</v>
      </c>
      <c r="E2446" s="129">
        <f t="shared" si="38"/>
        <v>200.73</v>
      </c>
    </row>
    <row r="2447" spans="1:5" ht="27">
      <c r="A2447" s="127" t="s">
        <v>25429</v>
      </c>
      <c r="B2447" s="128" t="s">
        <v>18072</v>
      </c>
      <c r="C2447" s="127" t="s">
        <v>18071</v>
      </c>
      <c r="D2447" s="122">
        <v>111.39</v>
      </c>
      <c r="E2447" s="129">
        <f t="shared" si="38"/>
        <v>111.45</v>
      </c>
    </row>
    <row r="2448" spans="1:5" ht="27">
      <c r="A2448" s="127" t="s">
        <v>25430</v>
      </c>
      <c r="B2448" s="128" t="s">
        <v>18073</v>
      </c>
      <c r="C2448" s="127" t="s">
        <v>18071</v>
      </c>
      <c r="D2448" s="122">
        <v>65.319999999999993</v>
      </c>
      <c r="E2448" s="129">
        <f t="shared" si="38"/>
        <v>65.349999999999994</v>
      </c>
    </row>
    <row r="2449" spans="1:5" ht="40.5">
      <c r="A2449" s="127" t="s">
        <v>22935</v>
      </c>
      <c r="B2449" s="128" t="s">
        <v>18074</v>
      </c>
      <c r="C2449" s="127" t="s">
        <v>18071</v>
      </c>
      <c r="D2449" s="122">
        <v>39.24</v>
      </c>
      <c r="E2449" s="129">
        <f t="shared" si="38"/>
        <v>39.26</v>
      </c>
    </row>
    <row r="2450" spans="1:5" ht="40.5">
      <c r="A2450" s="127" t="s">
        <v>22936</v>
      </c>
      <c r="B2450" s="128" t="s">
        <v>18075</v>
      </c>
      <c r="C2450" s="127" t="s">
        <v>44</v>
      </c>
      <c r="D2450" s="122">
        <v>150.88999999999999</v>
      </c>
      <c r="E2450" s="129">
        <f t="shared" si="38"/>
        <v>150.96</v>
      </c>
    </row>
    <row r="2451" spans="1:5" ht="27">
      <c r="A2451" s="127" t="s">
        <v>22937</v>
      </c>
      <c r="B2451" s="128" t="s">
        <v>18076</v>
      </c>
      <c r="C2451" s="127" t="s">
        <v>112</v>
      </c>
      <c r="D2451" s="122">
        <v>8.89</v>
      </c>
      <c r="E2451" s="129">
        <f t="shared" si="38"/>
        <v>8.89</v>
      </c>
    </row>
    <row r="2452" spans="1:5">
      <c r="A2452" s="172" t="s">
        <v>18077</v>
      </c>
      <c r="B2452" s="169"/>
      <c r="C2452" s="168"/>
      <c r="D2452" s="170"/>
      <c r="E2452" s="171"/>
    </row>
    <row r="2453" spans="1:5">
      <c r="A2453" s="172" t="s">
        <v>18078</v>
      </c>
      <c r="B2453" s="169"/>
      <c r="C2453" s="168"/>
      <c r="D2453" s="170"/>
      <c r="E2453" s="171"/>
    </row>
    <row r="2454" spans="1:5" ht="27">
      <c r="A2454" s="127" t="s">
        <v>22938</v>
      </c>
      <c r="B2454" s="128" t="s">
        <v>18079</v>
      </c>
      <c r="C2454" s="127" t="s">
        <v>80</v>
      </c>
      <c r="D2454" s="122">
        <v>61.31</v>
      </c>
      <c r="E2454" s="129">
        <f t="shared" si="38"/>
        <v>61.34</v>
      </c>
    </row>
    <row r="2455" spans="1:5" ht="27">
      <c r="A2455" s="127" t="s">
        <v>22939</v>
      </c>
      <c r="B2455" s="128" t="s">
        <v>18080</v>
      </c>
      <c r="C2455" s="127" t="s">
        <v>80</v>
      </c>
      <c r="D2455" s="122">
        <v>2192.2199999999998</v>
      </c>
      <c r="E2455" s="129">
        <f t="shared" si="38"/>
        <v>2193.31</v>
      </c>
    </row>
    <row r="2456" spans="1:5" ht="27">
      <c r="A2456" s="127" t="s">
        <v>22940</v>
      </c>
      <c r="B2456" s="128" t="s">
        <v>18081</v>
      </c>
      <c r="C2456" s="127" t="s">
        <v>92</v>
      </c>
      <c r="D2456" s="122">
        <v>4.3899999999999997</v>
      </c>
      <c r="E2456" s="129">
        <f t="shared" si="38"/>
        <v>4.3899999999999997</v>
      </c>
    </row>
    <row r="2457" spans="1:5">
      <c r="A2457" s="172" t="s">
        <v>18082</v>
      </c>
      <c r="B2457" s="169"/>
      <c r="C2457" s="168"/>
      <c r="D2457" s="170"/>
      <c r="E2457" s="171"/>
    </row>
    <row r="2458" spans="1:5">
      <c r="A2458" s="172" t="s">
        <v>18083</v>
      </c>
      <c r="B2458" s="169"/>
      <c r="C2458" s="168"/>
      <c r="D2458" s="170"/>
      <c r="E2458" s="171"/>
    </row>
    <row r="2459" spans="1:5" ht="121.5">
      <c r="A2459" s="127" t="s">
        <v>25431</v>
      </c>
      <c r="B2459" s="128" t="s">
        <v>18084</v>
      </c>
      <c r="C2459" s="127" t="s">
        <v>112</v>
      </c>
      <c r="D2459" s="122">
        <v>960.08</v>
      </c>
      <c r="E2459" s="129">
        <f t="shared" si="38"/>
        <v>960.56</v>
      </c>
    </row>
    <row r="2460" spans="1:5" ht="121.5">
      <c r="A2460" s="127" t="s">
        <v>25432</v>
      </c>
      <c r="B2460" s="128" t="s">
        <v>18085</v>
      </c>
      <c r="C2460" s="127" t="s">
        <v>112</v>
      </c>
      <c r="D2460" s="122">
        <v>1071.08</v>
      </c>
      <c r="E2460" s="129">
        <f t="shared" si="38"/>
        <v>1071.6099999999999</v>
      </c>
    </row>
    <row r="2461" spans="1:5" ht="121.5">
      <c r="A2461" s="127" t="s">
        <v>25433</v>
      </c>
      <c r="B2461" s="128" t="s">
        <v>18086</v>
      </c>
      <c r="C2461" s="127" t="s">
        <v>112</v>
      </c>
      <c r="D2461" s="122">
        <v>1298.08</v>
      </c>
      <c r="E2461" s="129">
        <f t="shared" si="38"/>
        <v>1298.72</v>
      </c>
    </row>
    <row r="2462" spans="1:5">
      <c r="A2462" s="172" t="s">
        <v>18087</v>
      </c>
      <c r="B2462" s="169"/>
      <c r="C2462" s="168"/>
      <c r="D2462" s="170"/>
      <c r="E2462" s="171"/>
    </row>
    <row r="2463" spans="1:5">
      <c r="A2463" s="172" t="s">
        <v>18088</v>
      </c>
      <c r="B2463" s="169"/>
      <c r="C2463" s="168"/>
      <c r="D2463" s="170"/>
      <c r="E2463" s="171"/>
    </row>
    <row r="2464" spans="1:5" ht="40.5">
      <c r="A2464" s="127" t="s">
        <v>22941</v>
      </c>
      <c r="B2464" s="128" t="s">
        <v>18089</v>
      </c>
      <c r="C2464" s="127" t="s">
        <v>44</v>
      </c>
      <c r="D2464" s="122">
        <v>58.25</v>
      </c>
      <c r="E2464" s="129">
        <f t="shared" si="38"/>
        <v>58.28</v>
      </c>
    </row>
    <row r="2465" spans="1:5">
      <c r="A2465" s="172" t="s">
        <v>18090</v>
      </c>
      <c r="B2465" s="169"/>
      <c r="C2465" s="168"/>
      <c r="D2465" s="170"/>
      <c r="E2465" s="171"/>
    </row>
    <row r="2466" spans="1:5" ht="108">
      <c r="A2466" s="127" t="s">
        <v>26170</v>
      </c>
      <c r="B2466" s="128" t="s">
        <v>18091</v>
      </c>
      <c r="C2466" s="127" t="s">
        <v>112</v>
      </c>
      <c r="D2466" s="122">
        <v>840.78</v>
      </c>
      <c r="E2466" s="129">
        <f t="shared" si="38"/>
        <v>841.2</v>
      </c>
    </row>
    <row r="2467" spans="1:5">
      <c r="A2467" s="172" t="s">
        <v>18092</v>
      </c>
      <c r="B2467" s="169"/>
      <c r="C2467" s="168"/>
      <c r="D2467" s="170"/>
      <c r="E2467" s="171"/>
    </row>
    <row r="2468" spans="1:5">
      <c r="A2468" s="172" t="s">
        <v>18093</v>
      </c>
      <c r="B2468" s="169"/>
      <c r="C2468" s="168"/>
      <c r="D2468" s="170"/>
      <c r="E2468" s="171"/>
    </row>
    <row r="2469" spans="1:5" ht="54">
      <c r="A2469" s="127" t="s">
        <v>25434</v>
      </c>
      <c r="B2469" s="128" t="s">
        <v>18094</v>
      </c>
      <c r="C2469" s="127" t="s">
        <v>112</v>
      </c>
      <c r="D2469" s="122">
        <v>122.66</v>
      </c>
      <c r="E2469" s="129">
        <f t="shared" si="38"/>
        <v>122.72</v>
      </c>
    </row>
    <row r="2470" spans="1:5">
      <c r="A2470" s="172" t="s">
        <v>18095</v>
      </c>
      <c r="B2470" s="169"/>
      <c r="C2470" s="168"/>
      <c r="D2470" s="170"/>
      <c r="E2470" s="171"/>
    </row>
    <row r="2471" spans="1:5">
      <c r="A2471" s="172" t="s">
        <v>15846</v>
      </c>
      <c r="B2471" s="169"/>
      <c r="C2471" s="168"/>
      <c r="D2471" s="170"/>
      <c r="E2471" s="171"/>
    </row>
    <row r="2472" spans="1:5">
      <c r="A2472" s="172" t="s">
        <v>18096</v>
      </c>
      <c r="B2472" s="169"/>
      <c r="C2472" s="168"/>
      <c r="D2472" s="170"/>
      <c r="E2472" s="171"/>
    </row>
    <row r="2473" spans="1:5">
      <c r="A2473" s="172" t="s">
        <v>18097</v>
      </c>
      <c r="B2473" s="169"/>
      <c r="C2473" s="168"/>
      <c r="D2473" s="170"/>
      <c r="E2473" s="171"/>
    </row>
    <row r="2474" spans="1:5" ht="40.5">
      <c r="A2474" s="127" t="s">
        <v>25435</v>
      </c>
      <c r="B2474" s="128" t="s">
        <v>18098</v>
      </c>
      <c r="C2474" s="127" t="s">
        <v>44</v>
      </c>
      <c r="D2474" s="122">
        <v>279.18</v>
      </c>
      <c r="E2474" s="129">
        <f t="shared" si="38"/>
        <v>279.32</v>
      </c>
    </row>
    <row r="2475" spans="1:5" ht="40.5">
      <c r="A2475" s="127" t="s">
        <v>22942</v>
      </c>
      <c r="B2475" s="128" t="s">
        <v>18099</v>
      </c>
      <c r="C2475" s="127" t="s">
        <v>44</v>
      </c>
      <c r="D2475" s="122">
        <v>85.63</v>
      </c>
      <c r="E2475" s="129">
        <f t="shared" si="38"/>
        <v>85.67</v>
      </c>
    </row>
    <row r="2476" spans="1:5" ht="40.5">
      <c r="A2476" s="127" t="s">
        <v>25436</v>
      </c>
      <c r="B2476" s="128" t="s">
        <v>18100</v>
      </c>
      <c r="C2476" s="127" t="s">
        <v>44</v>
      </c>
      <c r="D2476" s="122">
        <v>435.94</v>
      </c>
      <c r="E2476" s="129">
        <f t="shared" si="38"/>
        <v>436.16</v>
      </c>
    </row>
    <row r="2477" spans="1:5" ht="40.5">
      <c r="A2477" s="127" t="s">
        <v>25437</v>
      </c>
      <c r="B2477" s="128" t="s">
        <v>18101</v>
      </c>
      <c r="C2477" s="127" t="s">
        <v>44</v>
      </c>
      <c r="D2477" s="122">
        <v>184.65</v>
      </c>
      <c r="E2477" s="129">
        <f t="shared" si="38"/>
        <v>184.74</v>
      </c>
    </row>
    <row r="2478" spans="1:5">
      <c r="A2478" s="172" t="s">
        <v>18102</v>
      </c>
      <c r="B2478" s="169"/>
      <c r="C2478" s="168"/>
      <c r="D2478" s="170"/>
      <c r="E2478" s="171"/>
    </row>
    <row r="2479" spans="1:5" ht="40.5">
      <c r="A2479" s="127" t="s">
        <v>22943</v>
      </c>
      <c r="B2479" s="128" t="s">
        <v>18103</v>
      </c>
      <c r="C2479" s="127" t="s">
        <v>44</v>
      </c>
      <c r="D2479" s="122">
        <v>143.49</v>
      </c>
      <c r="E2479" s="129">
        <f t="shared" si="38"/>
        <v>143.56</v>
      </c>
    </row>
    <row r="2480" spans="1:5" ht="40.5">
      <c r="A2480" s="127" t="s">
        <v>25438</v>
      </c>
      <c r="B2480" s="128" t="s">
        <v>18104</v>
      </c>
      <c r="C2480" s="127" t="s">
        <v>44</v>
      </c>
      <c r="D2480" s="122">
        <v>167.58</v>
      </c>
      <c r="E2480" s="129">
        <f t="shared" si="38"/>
        <v>167.66</v>
      </c>
    </row>
    <row r="2481" spans="1:5" ht="40.5">
      <c r="A2481" s="127" t="s">
        <v>25439</v>
      </c>
      <c r="B2481" s="128" t="s">
        <v>18105</v>
      </c>
      <c r="C2481" s="127" t="s">
        <v>44</v>
      </c>
      <c r="D2481" s="122">
        <v>229.26</v>
      </c>
      <c r="E2481" s="129">
        <f t="shared" si="38"/>
        <v>229.37</v>
      </c>
    </row>
    <row r="2482" spans="1:5" ht="27">
      <c r="A2482" s="127" t="s">
        <v>22944</v>
      </c>
      <c r="B2482" s="128" t="s">
        <v>18106</v>
      </c>
      <c r="C2482" s="127" t="s">
        <v>86</v>
      </c>
      <c r="D2482" s="122">
        <v>45.08</v>
      </c>
      <c r="E2482" s="129">
        <f t="shared" si="38"/>
        <v>45.1</v>
      </c>
    </row>
    <row r="2483" spans="1:5" ht="27">
      <c r="A2483" s="127" t="s">
        <v>22945</v>
      </c>
      <c r="B2483" s="128" t="s">
        <v>18107</v>
      </c>
      <c r="C2483" s="127" t="s">
        <v>86</v>
      </c>
      <c r="D2483" s="122">
        <v>58.62</v>
      </c>
      <c r="E2483" s="129">
        <f t="shared" si="38"/>
        <v>58.65</v>
      </c>
    </row>
    <row r="2484" spans="1:5" ht="27">
      <c r="A2484" s="127" t="s">
        <v>22946</v>
      </c>
      <c r="B2484" s="128" t="s">
        <v>18108</v>
      </c>
      <c r="C2484" s="127" t="s">
        <v>86</v>
      </c>
      <c r="D2484" s="122">
        <v>74.349999999999994</v>
      </c>
      <c r="E2484" s="129">
        <f t="shared" si="38"/>
        <v>74.39</v>
      </c>
    </row>
    <row r="2485" spans="1:5" ht="27">
      <c r="A2485" s="127" t="s">
        <v>22947</v>
      </c>
      <c r="B2485" s="128" t="s">
        <v>18109</v>
      </c>
      <c r="C2485" s="127" t="s">
        <v>86</v>
      </c>
      <c r="D2485" s="122">
        <v>72.599999999999994</v>
      </c>
      <c r="E2485" s="129">
        <f t="shared" si="38"/>
        <v>72.64</v>
      </c>
    </row>
    <row r="2486" spans="1:5" ht="40.5">
      <c r="A2486" s="127" t="s">
        <v>26171</v>
      </c>
      <c r="B2486" s="128" t="s">
        <v>18110</v>
      </c>
      <c r="C2486" s="127" t="s">
        <v>44</v>
      </c>
      <c r="D2486" s="122">
        <v>349.68</v>
      </c>
      <c r="E2486" s="129">
        <f t="shared" si="38"/>
        <v>349.85</v>
      </c>
    </row>
    <row r="2487" spans="1:5" ht="54">
      <c r="A2487" s="127" t="s">
        <v>26172</v>
      </c>
      <c r="B2487" s="128" t="s">
        <v>18111</v>
      </c>
      <c r="C2487" s="127" t="s">
        <v>44</v>
      </c>
      <c r="D2487" s="122">
        <v>364.62</v>
      </c>
      <c r="E2487" s="129">
        <f t="shared" si="38"/>
        <v>364.8</v>
      </c>
    </row>
    <row r="2488" spans="1:5">
      <c r="A2488" s="172" t="s">
        <v>18112</v>
      </c>
      <c r="B2488" s="169"/>
      <c r="C2488" s="168"/>
      <c r="D2488" s="170"/>
      <c r="E2488" s="171"/>
    </row>
    <row r="2489" spans="1:5" ht="27">
      <c r="A2489" s="127" t="s">
        <v>25440</v>
      </c>
      <c r="B2489" s="128" t="s">
        <v>18113</v>
      </c>
      <c r="C2489" s="127" t="s">
        <v>44</v>
      </c>
      <c r="D2489" s="122">
        <v>77.790000000000006</v>
      </c>
      <c r="E2489" s="129">
        <f t="shared" si="38"/>
        <v>77.83</v>
      </c>
    </row>
    <row r="2490" spans="1:5" ht="27">
      <c r="A2490" s="127" t="s">
        <v>25441</v>
      </c>
      <c r="B2490" s="128" t="s">
        <v>18114</v>
      </c>
      <c r="C2490" s="127" t="s">
        <v>44</v>
      </c>
      <c r="D2490" s="122">
        <v>87.55</v>
      </c>
      <c r="E2490" s="129">
        <f t="shared" si="38"/>
        <v>87.59</v>
      </c>
    </row>
    <row r="2491" spans="1:5">
      <c r="A2491" s="172" t="s">
        <v>18115</v>
      </c>
      <c r="B2491" s="169"/>
      <c r="C2491" s="168"/>
      <c r="D2491" s="170"/>
      <c r="E2491" s="171"/>
    </row>
    <row r="2492" spans="1:5" ht="40.5">
      <c r="A2492" s="127" t="s">
        <v>25442</v>
      </c>
      <c r="B2492" s="128" t="s">
        <v>18116</v>
      </c>
      <c r="C2492" s="127" t="s">
        <v>44</v>
      </c>
      <c r="D2492" s="122">
        <v>199.57</v>
      </c>
      <c r="E2492" s="129">
        <f t="shared" si="38"/>
        <v>199.67</v>
      </c>
    </row>
    <row r="2493" spans="1:5" ht="40.5">
      <c r="A2493" s="127" t="s">
        <v>22948</v>
      </c>
      <c r="B2493" s="128" t="s">
        <v>18117</v>
      </c>
      <c r="C2493" s="127" t="s">
        <v>44</v>
      </c>
      <c r="D2493" s="122">
        <v>350.25</v>
      </c>
      <c r="E2493" s="129">
        <f t="shared" si="38"/>
        <v>350.42</v>
      </c>
    </row>
    <row r="2494" spans="1:5">
      <c r="A2494" s="172" t="s">
        <v>18118</v>
      </c>
      <c r="B2494" s="169"/>
      <c r="C2494" s="168"/>
      <c r="D2494" s="170"/>
      <c r="E2494" s="171"/>
    </row>
    <row r="2495" spans="1:5" ht="40.5">
      <c r="A2495" s="127" t="s">
        <v>22949</v>
      </c>
      <c r="B2495" s="128" t="s">
        <v>18119</v>
      </c>
      <c r="C2495" s="127" t="s">
        <v>44</v>
      </c>
      <c r="D2495" s="122">
        <v>316.01</v>
      </c>
      <c r="E2495" s="129">
        <f t="shared" si="38"/>
        <v>316.17</v>
      </c>
    </row>
    <row r="2496" spans="1:5" ht="40.5">
      <c r="A2496" s="127" t="s">
        <v>22950</v>
      </c>
      <c r="B2496" s="128" t="s">
        <v>18120</v>
      </c>
      <c r="C2496" s="127" t="s">
        <v>44</v>
      </c>
      <c r="D2496" s="122">
        <v>385.07</v>
      </c>
      <c r="E2496" s="129">
        <f t="shared" si="38"/>
        <v>385.26</v>
      </c>
    </row>
    <row r="2497" spans="1:5" ht="40.5">
      <c r="A2497" s="127" t="s">
        <v>25443</v>
      </c>
      <c r="B2497" s="128" t="s">
        <v>18121</v>
      </c>
      <c r="C2497" s="127" t="s">
        <v>44</v>
      </c>
      <c r="D2497" s="122">
        <v>548.85</v>
      </c>
      <c r="E2497" s="129">
        <f t="shared" si="38"/>
        <v>549.12</v>
      </c>
    </row>
    <row r="2498" spans="1:5">
      <c r="A2498" s="172" t="s">
        <v>18122</v>
      </c>
      <c r="B2498" s="169"/>
      <c r="C2498" s="168"/>
      <c r="D2498" s="170"/>
      <c r="E2498" s="171"/>
    </row>
    <row r="2499" spans="1:5" ht="40.5">
      <c r="A2499" s="127" t="s">
        <v>26173</v>
      </c>
      <c r="B2499" s="128" t="s">
        <v>18123</v>
      </c>
      <c r="C2499" s="127" t="s">
        <v>44</v>
      </c>
      <c r="D2499" s="122">
        <v>802.27</v>
      </c>
      <c r="E2499" s="129">
        <f t="shared" ref="E2499:E2561" si="39">ROUND((D2499/(1+$J$1))*(1+$L$1),2)</f>
        <v>802.67</v>
      </c>
    </row>
    <row r="2500" spans="1:5" ht="108">
      <c r="A2500" s="127" t="s">
        <v>26248</v>
      </c>
      <c r="B2500" s="128" t="s">
        <v>18124</v>
      </c>
      <c r="C2500" s="127" t="s">
        <v>44</v>
      </c>
      <c r="D2500" s="122">
        <v>1244.8900000000001</v>
      </c>
      <c r="E2500" s="129">
        <f t="shared" si="39"/>
        <v>1245.51</v>
      </c>
    </row>
    <row r="2501" spans="1:5" ht="40.5">
      <c r="A2501" s="127" t="s">
        <v>26174</v>
      </c>
      <c r="B2501" s="128" t="s">
        <v>18125</v>
      </c>
      <c r="C2501" s="127" t="s">
        <v>44</v>
      </c>
      <c r="D2501" s="122">
        <v>1098.94</v>
      </c>
      <c r="E2501" s="129">
        <f t="shared" si="39"/>
        <v>1099.49</v>
      </c>
    </row>
    <row r="2502" spans="1:5" ht="27">
      <c r="A2502" s="127" t="s">
        <v>26175</v>
      </c>
      <c r="B2502" s="128" t="s">
        <v>18126</v>
      </c>
      <c r="C2502" s="127" t="s">
        <v>80</v>
      </c>
      <c r="D2502" s="122">
        <v>464.94</v>
      </c>
      <c r="E2502" s="129">
        <f t="shared" si="39"/>
        <v>465.17</v>
      </c>
    </row>
    <row r="2503" spans="1:5" ht="121.5">
      <c r="A2503" s="127" t="s">
        <v>26176</v>
      </c>
      <c r="B2503" s="128" t="s">
        <v>18127</v>
      </c>
      <c r="C2503" s="127" t="s">
        <v>44</v>
      </c>
      <c r="D2503" s="122">
        <v>1763.62</v>
      </c>
      <c r="E2503" s="129">
        <f t="shared" si="39"/>
        <v>1764.49</v>
      </c>
    </row>
    <row r="2504" spans="1:5" ht="121.5">
      <c r="A2504" s="127" t="s">
        <v>26177</v>
      </c>
      <c r="B2504" s="128" t="s">
        <v>18128</v>
      </c>
      <c r="C2504" s="127" t="s">
        <v>44</v>
      </c>
      <c r="D2504" s="122">
        <v>2363.48</v>
      </c>
      <c r="E2504" s="129">
        <f t="shared" si="39"/>
        <v>2364.65</v>
      </c>
    </row>
    <row r="2505" spans="1:5" ht="121.5">
      <c r="A2505" s="127" t="s">
        <v>26178</v>
      </c>
      <c r="B2505" s="128" t="s">
        <v>18129</v>
      </c>
      <c r="C2505" s="127" t="s">
        <v>44</v>
      </c>
      <c r="D2505" s="122">
        <v>2483.79</v>
      </c>
      <c r="E2505" s="129">
        <f t="shared" si="39"/>
        <v>2485.02</v>
      </c>
    </row>
    <row r="2506" spans="1:5">
      <c r="A2506" s="172" t="s">
        <v>18130</v>
      </c>
      <c r="B2506" s="169"/>
      <c r="C2506" s="168"/>
      <c r="D2506" s="170"/>
      <c r="E2506" s="171"/>
    </row>
    <row r="2507" spans="1:5" ht="94.5">
      <c r="A2507" s="127" t="s">
        <v>26249</v>
      </c>
      <c r="B2507" s="128" t="s">
        <v>18131</v>
      </c>
      <c r="C2507" s="127" t="s">
        <v>80</v>
      </c>
      <c r="D2507" s="122">
        <v>1706.43</v>
      </c>
      <c r="E2507" s="129">
        <f t="shared" si="39"/>
        <v>1707.28</v>
      </c>
    </row>
    <row r="2508" spans="1:5">
      <c r="A2508" s="172" t="s">
        <v>18132</v>
      </c>
      <c r="B2508" s="169"/>
      <c r="C2508" s="168"/>
      <c r="D2508" s="170"/>
      <c r="E2508" s="171"/>
    </row>
    <row r="2509" spans="1:5" ht="40.5">
      <c r="A2509" s="127" t="s">
        <v>22951</v>
      </c>
      <c r="B2509" s="128" t="s">
        <v>18133</v>
      </c>
      <c r="C2509" s="127" t="s">
        <v>86</v>
      </c>
      <c r="D2509" s="122">
        <v>113.08</v>
      </c>
      <c r="E2509" s="129">
        <f t="shared" si="39"/>
        <v>113.14</v>
      </c>
    </row>
    <row r="2510" spans="1:5" ht="40.5">
      <c r="A2510" s="127" t="s">
        <v>22952</v>
      </c>
      <c r="B2510" s="128" t="s">
        <v>18134</v>
      </c>
      <c r="C2510" s="127" t="s">
        <v>86</v>
      </c>
      <c r="D2510" s="122">
        <v>136.56</v>
      </c>
      <c r="E2510" s="129">
        <f t="shared" si="39"/>
        <v>136.63</v>
      </c>
    </row>
    <row r="2511" spans="1:5" ht="40.5">
      <c r="A2511" s="127" t="s">
        <v>22953</v>
      </c>
      <c r="B2511" s="128" t="s">
        <v>18135</v>
      </c>
      <c r="C2511" s="127" t="s">
        <v>86</v>
      </c>
      <c r="D2511" s="122">
        <v>626.09</v>
      </c>
      <c r="E2511" s="129">
        <f t="shared" si="39"/>
        <v>626.4</v>
      </c>
    </row>
    <row r="2512" spans="1:5" ht="40.5">
      <c r="A2512" s="127" t="s">
        <v>22954</v>
      </c>
      <c r="B2512" s="128" t="s">
        <v>18136</v>
      </c>
      <c r="C2512" s="127" t="s">
        <v>86</v>
      </c>
      <c r="D2512" s="122">
        <v>711.37</v>
      </c>
      <c r="E2512" s="129">
        <f t="shared" si="39"/>
        <v>711.72</v>
      </c>
    </row>
    <row r="2513" spans="1:5">
      <c r="A2513" s="127" t="s">
        <v>22955</v>
      </c>
      <c r="B2513" s="128" t="s">
        <v>18137</v>
      </c>
      <c r="C2513" s="127" t="s">
        <v>92</v>
      </c>
      <c r="D2513" s="122">
        <v>3.5</v>
      </c>
      <c r="E2513" s="129">
        <f t="shared" si="39"/>
        <v>3.5</v>
      </c>
    </row>
    <row r="2514" spans="1:5">
      <c r="A2514" s="127" t="s">
        <v>22956</v>
      </c>
      <c r="B2514" s="128" t="s">
        <v>18138</v>
      </c>
      <c r="C2514" s="127" t="s">
        <v>92</v>
      </c>
      <c r="D2514" s="122">
        <v>3.53</v>
      </c>
      <c r="E2514" s="129">
        <f t="shared" si="39"/>
        <v>3.53</v>
      </c>
    </row>
    <row r="2515" spans="1:5">
      <c r="A2515" s="172" t="s">
        <v>18139</v>
      </c>
      <c r="B2515" s="169"/>
      <c r="C2515" s="168"/>
      <c r="D2515" s="170"/>
      <c r="E2515" s="171"/>
    </row>
    <row r="2516" spans="1:5">
      <c r="A2516" s="127" t="s">
        <v>25444</v>
      </c>
      <c r="B2516" s="128" t="s">
        <v>18140</v>
      </c>
      <c r="C2516" s="127" t="s">
        <v>86</v>
      </c>
      <c r="D2516" s="122">
        <v>42.57</v>
      </c>
      <c r="E2516" s="129">
        <f t="shared" si="39"/>
        <v>42.59</v>
      </c>
    </row>
    <row r="2517" spans="1:5">
      <c r="A2517" s="127" t="s">
        <v>26179</v>
      </c>
      <c r="B2517" s="128" t="s">
        <v>18141</v>
      </c>
      <c r="C2517" s="127" t="s">
        <v>86</v>
      </c>
      <c r="D2517" s="122">
        <v>81.349999999999994</v>
      </c>
      <c r="E2517" s="129">
        <f t="shared" si="39"/>
        <v>81.39</v>
      </c>
    </row>
    <row r="2518" spans="1:5">
      <c r="A2518" s="127" t="s">
        <v>26180</v>
      </c>
      <c r="B2518" s="128" t="s">
        <v>18142</v>
      </c>
      <c r="C2518" s="127" t="s">
        <v>86</v>
      </c>
      <c r="D2518" s="122">
        <v>123.91</v>
      </c>
      <c r="E2518" s="129">
        <f t="shared" si="39"/>
        <v>123.97</v>
      </c>
    </row>
    <row r="2519" spans="1:5">
      <c r="A2519" s="127" t="s">
        <v>26181</v>
      </c>
      <c r="B2519" s="128" t="s">
        <v>18143</v>
      </c>
      <c r="C2519" s="127" t="s">
        <v>86</v>
      </c>
      <c r="D2519" s="122">
        <v>166.48</v>
      </c>
      <c r="E2519" s="129">
        <f t="shared" si="39"/>
        <v>166.56</v>
      </c>
    </row>
    <row r="2520" spans="1:5">
      <c r="A2520" s="172" t="s">
        <v>18144</v>
      </c>
      <c r="B2520" s="169"/>
      <c r="C2520" s="168"/>
      <c r="D2520" s="170"/>
      <c r="E2520" s="171"/>
    </row>
    <row r="2521" spans="1:5" ht="27">
      <c r="A2521" s="127" t="s">
        <v>22957</v>
      </c>
      <c r="B2521" s="128" t="s">
        <v>18145</v>
      </c>
      <c r="C2521" s="127" t="s">
        <v>86</v>
      </c>
      <c r="D2521" s="122">
        <v>109.12</v>
      </c>
      <c r="E2521" s="129">
        <f t="shared" si="39"/>
        <v>109.17</v>
      </c>
    </row>
    <row r="2522" spans="1:5">
      <c r="A2522" s="172" t="s">
        <v>18146</v>
      </c>
      <c r="B2522" s="169"/>
      <c r="C2522" s="168"/>
      <c r="D2522" s="170"/>
      <c r="E2522" s="171"/>
    </row>
    <row r="2523" spans="1:5" ht="67.5">
      <c r="A2523" s="127" t="s">
        <v>22958</v>
      </c>
      <c r="B2523" s="128" t="s">
        <v>18147</v>
      </c>
      <c r="C2523" s="127" t="s">
        <v>44</v>
      </c>
      <c r="D2523" s="122">
        <v>118.84</v>
      </c>
      <c r="E2523" s="129">
        <f t="shared" si="39"/>
        <v>118.9</v>
      </c>
    </row>
    <row r="2524" spans="1:5">
      <c r="A2524" s="172" t="s">
        <v>18148</v>
      </c>
      <c r="B2524" s="169"/>
      <c r="C2524" s="168"/>
      <c r="D2524" s="170"/>
      <c r="E2524" s="171"/>
    </row>
    <row r="2525" spans="1:5" ht="40.5">
      <c r="A2525" s="127" t="s">
        <v>22959</v>
      </c>
      <c r="B2525" s="128" t="s">
        <v>18149</v>
      </c>
      <c r="C2525" s="127" t="s">
        <v>112</v>
      </c>
      <c r="D2525" s="122">
        <v>162.74</v>
      </c>
      <c r="E2525" s="129">
        <f t="shared" si="39"/>
        <v>162.82</v>
      </c>
    </row>
    <row r="2526" spans="1:5">
      <c r="A2526" s="172" t="s">
        <v>18150</v>
      </c>
      <c r="B2526" s="169"/>
      <c r="C2526" s="168"/>
      <c r="D2526" s="170"/>
      <c r="E2526" s="171"/>
    </row>
    <row r="2527" spans="1:5" ht="27">
      <c r="A2527" s="127" t="s">
        <v>22960</v>
      </c>
      <c r="B2527" s="128" t="s">
        <v>18151</v>
      </c>
      <c r="C2527" s="127" t="s">
        <v>44</v>
      </c>
      <c r="D2527" s="122">
        <v>378.79</v>
      </c>
      <c r="E2527" s="129">
        <f t="shared" si="39"/>
        <v>378.98</v>
      </c>
    </row>
    <row r="2528" spans="1:5" ht="27">
      <c r="A2528" s="127" t="s">
        <v>22961</v>
      </c>
      <c r="B2528" s="128" t="s">
        <v>18152</v>
      </c>
      <c r="C2528" s="127" t="s">
        <v>44</v>
      </c>
      <c r="D2528" s="122">
        <v>471.43</v>
      </c>
      <c r="E2528" s="129">
        <f t="shared" si="39"/>
        <v>471.66</v>
      </c>
    </row>
    <row r="2529" spans="1:5" ht="27">
      <c r="A2529" s="127" t="s">
        <v>22962</v>
      </c>
      <c r="B2529" s="128" t="s">
        <v>18153</v>
      </c>
      <c r="C2529" s="127" t="s">
        <v>44</v>
      </c>
      <c r="D2529" s="122">
        <v>556.63</v>
      </c>
      <c r="E2529" s="129">
        <f t="shared" si="39"/>
        <v>556.91</v>
      </c>
    </row>
    <row r="2530" spans="1:5" ht="27">
      <c r="A2530" s="127" t="s">
        <v>22963</v>
      </c>
      <c r="B2530" s="128" t="s">
        <v>18154</v>
      </c>
      <c r="C2530" s="127" t="s">
        <v>44</v>
      </c>
      <c r="D2530" s="122">
        <v>1250</v>
      </c>
      <c r="E2530" s="129">
        <f t="shared" si="39"/>
        <v>1250.6199999999999</v>
      </c>
    </row>
    <row r="2531" spans="1:5">
      <c r="A2531" s="172" t="s">
        <v>18155</v>
      </c>
      <c r="B2531" s="169"/>
      <c r="C2531" s="168"/>
      <c r="D2531" s="170"/>
      <c r="E2531" s="171"/>
    </row>
    <row r="2532" spans="1:5">
      <c r="A2532" s="172" t="s">
        <v>18156</v>
      </c>
      <c r="B2532" s="169"/>
      <c r="C2532" s="168"/>
      <c r="D2532" s="170"/>
      <c r="E2532" s="171"/>
    </row>
    <row r="2533" spans="1:5" ht="81">
      <c r="A2533" s="127" t="s">
        <v>22964</v>
      </c>
      <c r="B2533" s="128" t="s">
        <v>18157</v>
      </c>
      <c r="C2533" s="127" t="s">
        <v>112</v>
      </c>
      <c r="D2533" s="122">
        <v>200.04</v>
      </c>
      <c r="E2533" s="129">
        <f t="shared" si="39"/>
        <v>200.14</v>
      </c>
    </row>
    <row r="2534" spans="1:5" ht="81">
      <c r="A2534" s="127" t="s">
        <v>22965</v>
      </c>
      <c r="B2534" s="128" t="s">
        <v>18158</v>
      </c>
      <c r="C2534" s="127" t="s">
        <v>112</v>
      </c>
      <c r="D2534" s="122">
        <v>290.32</v>
      </c>
      <c r="E2534" s="129">
        <f t="shared" si="39"/>
        <v>290.45999999999998</v>
      </c>
    </row>
    <row r="2535" spans="1:5">
      <c r="A2535" s="172" t="s">
        <v>18159</v>
      </c>
      <c r="B2535" s="169"/>
      <c r="C2535" s="168"/>
      <c r="D2535" s="170"/>
      <c r="E2535" s="171"/>
    </row>
    <row r="2536" spans="1:5" ht="81">
      <c r="A2536" s="127" t="s">
        <v>22966</v>
      </c>
      <c r="B2536" s="128" t="s">
        <v>18160</v>
      </c>
      <c r="C2536" s="127" t="s">
        <v>112</v>
      </c>
      <c r="D2536" s="122">
        <v>196.94</v>
      </c>
      <c r="E2536" s="129">
        <f t="shared" si="39"/>
        <v>197.04</v>
      </c>
    </row>
    <row r="2537" spans="1:5" ht="81">
      <c r="A2537" s="127" t="s">
        <v>22967</v>
      </c>
      <c r="B2537" s="128" t="s">
        <v>18161</v>
      </c>
      <c r="C2537" s="127" t="s">
        <v>112</v>
      </c>
      <c r="D2537" s="122">
        <v>206.79</v>
      </c>
      <c r="E2537" s="129">
        <f t="shared" si="39"/>
        <v>206.89</v>
      </c>
    </row>
    <row r="2538" spans="1:5">
      <c r="A2538" s="172" t="s">
        <v>18162</v>
      </c>
      <c r="B2538" s="169"/>
      <c r="C2538" s="168"/>
      <c r="D2538" s="170"/>
      <c r="E2538" s="171"/>
    </row>
    <row r="2539" spans="1:5" ht="54">
      <c r="A2539" s="127" t="s">
        <v>22968</v>
      </c>
      <c r="B2539" s="128" t="s">
        <v>18163</v>
      </c>
      <c r="C2539" s="127" t="s">
        <v>112</v>
      </c>
      <c r="D2539" s="122">
        <v>163.86</v>
      </c>
      <c r="E2539" s="129">
        <f t="shared" si="39"/>
        <v>163.94</v>
      </c>
    </row>
    <row r="2540" spans="1:5">
      <c r="A2540" s="172" t="s">
        <v>18164</v>
      </c>
      <c r="B2540" s="169"/>
      <c r="C2540" s="168"/>
      <c r="D2540" s="170"/>
      <c r="E2540" s="171"/>
    </row>
    <row r="2541" spans="1:5" ht="27">
      <c r="A2541" s="127" t="s">
        <v>25445</v>
      </c>
      <c r="B2541" s="128" t="s">
        <v>18165</v>
      </c>
      <c r="C2541" s="127" t="s">
        <v>86</v>
      </c>
      <c r="D2541" s="122">
        <v>61.53</v>
      </c>
      <c r="E2541" s="129">
        <f t="shared" si="39"/>
        <v>61.56</v>
      </c>
    </row>
    <row r="2542" spans="1:5">
      <c r="A2542" s="172" t="s">
        <v>18166</v>
      </c>
      <c r="B2542" s="169"/>
      <c r="C2542" s="168"/>
      <c r="D2542" s="170"/>
      <c r="E2542" s="171"/>
    </row>
    <row r="2543" spans="1:5" ht="54">
      <c r="A2543" s="127" t="s">
        <v>22969</v>
      </c>
      <c r="B2543" s="128" t="s">
        <v>18167</v>
      </c>
      <c r="C2543" s="127" t="s">
        <v>112</v>
      </c>
      <c r="D2543" s="122">
        <v>42.44</v>
      </c>
      <c r="E2543" s="129">
        <f t="shared" si="39"/>
        <v>42.46</v>
      </c>
    </row>
    <row r="2544" spans="1:5">
      <c r="A2544" s="172" t="s">
        <v>18168</v>
      </c>
      <c r="B2544" s="169"/>
      <c r="C2544" s="168"/>
      <c r="D2544" s="170"/>
      <c r="E2544" s="171"/>
    </row>
    <row r="2545" spans="1:5" ht="40.5">
      <c r="A2545" s="127" t="s">
        <v>22970</v>
      </c>
      <c r="B2545" s="128" t="s">
        <v>18169</v>
      </c>
      <c r="C2545" s="127" t="s">
        <v>86</v>
      </c>
      <c r="D2545" s="122">
        <v>85.58</v>
      </c>
      <c r="E2545" s="129">
        <f t="shared" si="39"/>
        <v>85.62</v>
      </c>
    </row>
    <row r="2546" spans="1:5" ht="54">
      <c r="A2546" s="127" t="s">
        <v>22971</v>
      </c>
      <c r="B2546" s="128" t="s">
        <v>18170</v>
      </c>
      <c r="C2546" s="127" t="s">
        <v>86</v>
      </c>
      <c r="D2546" s="122">
        <v>115.05</v>
      </c>
      <c r="E2546" s="129">
        <f t="shared" si="39"/>
        <v>115.11</v>
      </c>
    </row>
    <row r="2547" spans="1:5" ht="54">
      <c r="A2547" s="127" t="s">
        <v>22972</v>
      </c>
      <c r="B2547" s="128" t="s">
        <v>18171</v>
      </c>
      <c r="C2547" s="127" t="s">
        <v>44</v>
      </c>
      <c r="D2547" s="122">
        <v>46.12</v>
      </c>
      <c r="E2547" s="129">
        <f t="shared" si="39"/>
        <v>46.14</v>
      </c>
    </row>
    <row r="2548" spans="1:5">
      <c r="A2548" s="172" t="s">
        <v>18172</v>
      </c>
      <c r="B2548" s="169"/>
      <c r="C2548" s="168"/>
      <c r="D2548" s="170"/>
      <c r="E2548" s="171"/>
    </row>
    <row r="2549" spans="1:5">
      <c r="A2549" s="172" t="s">
        <v>18173</v>
      </c>
      <c r="B2549" s="169"/>
      <c r="C2549" s="168"/>
      <c r="D2549" s="170"/>
      <c r="E2549" s="171"/>
    </row>
    <row r="2550" spans="1:5" ht="54">
      <c r="A2550" s="127" t="s">
        <v>26250</v>
      </c>
      <c r="B2550" s="128" t="s">
        <v>18174</v>
      </c>
      <c r="C2550" s="127" t="s">
        <v>112</v>
      </c>
      <c r="D2550" s="122">
        <v>519.41</v>
      </c>
      <c r="E2550" s="129">
        <f t="shared" si="39"/>
        <v>519.66999999999996</v>
      </c>
    </row>
    <row r="2551" spans="1:5" ht="27">
      <c r="A2551" s="127" t="s">
        <v>22973</v>
      </c>
      <c r="B2551" s="128" t="s">
        <v>18175</v>
      </c>
      <c r="C2551" s="127" t="s">
        <v>92</v>
      </c>
      <c r="D2551" s="122">
        <v>9.5500000000000007</v>
      </c>
      <c r="E2551" s="129">
        <f t="shared" si="39"/>
        <v>9.5500000000000007</v>
      </c>
    </row>
    <row r="2552" spans="1:5">
      <c r="A2552" s="172" t="s">
        <v>18176</v>
      </c>
      <c r="B2552" s="169"/>
      <c r="C2552" s="168"/>
      <c r="D2552" s="170"/>
      <c r="E2552" s="171"/>
    </row>
    <row r="2553" spans="1:5">
      <c r="A2553" s="172" t="s">
        <v>18177</v>
      </c>
      <c r="B2553" s="169"/>
      <c r="C2553" s="168"/>
      <c r="D2553" s="170"/>
      <c r="E2553" s="171"/>
    </row>
    <row r="2554" spans="1:5" ht="27">
      <c r="A2554" s="127" t="s">
        <v>22974</v>
      </c>
      <c r="B2554" s="128" t="s">
        <v>18178</v>
      </c>
      <c r="C2554" s="127" t="s">
        <v>80</v>
      </c>
      <c r="D2554" s="122">
        <v>432.11</v>
      </c>
      <c r="E2554" s="129">
        <f t="shared" si="39"/>
        <v>432.32</v>
      </c>
    </row>
    <row r="2555" spans="1:5" ht="27">
      <c r="A2555" s="127" t="s">
        <v>22975</v>
      </c>
      <c r="B2555" s="128" t="s">
        <v>18179</v>
      </c>
      <c r="C2555" s="127" t="s">
        <v>80</v>
      </c>
      <c r="D2555" s="122">
        <v>528.11</v>
      </c>
      <c r="E2555" s="129">
        <f t="shared" si="39"/>
        <v>528.37</v>
      </c>
    </row>
    <row r="2556" spans="1:5">
      <c r="A2556" s="172" t="s">
        <v>18180</v>
      </c>
      <c r="B2556" s="169"/>
      <c r="C2556" s="168"/>
      <c r="D2556" s="170"/>
      <c r="E2556" s="171"/>
    </row>
    <row r="2557" spans="1:5">
      <c r="A2557" s="172" t="s">
        <v>15846</v>
      </c>
      <c r="B2557" s="169"/>
      <c r="C2557" s="168"/>
      <c r="D2557" s="170"/>
      <c r="E2557" s="171"/>
    </row>
    <row r="2558" spans="1:5">
      <c r="A2558" s="172" t="s">
        <v>18181</v>
      </c>
      <c r="B2558" s="169"/>
      <c r="C2558" s="168"/>
      <c r="D2558" s="170"/>
      <c r="E2558" s="171"/>
    </row>
    <row r="2559" spans="1:5">
      <c r="A2559" s="172" t="s">
        <v>18182</v>
      </c>
      <c r="B2559" s="169"/>
      <c r="C2559" s="168"/>
      <c r="D2559" s="170"/>
      <c r="E2559" s="171"/>
    </row>
    <row r="2560" spans="1:5" ht="27">
      <c r="A2560" s="127" t="s">
        <v>22976</v>
      </c>
      <c r="B2560" s="128" t="s">
        <v>18183</v>
      </c>
      <c r="C2560" s="127" t="s">
        <v>86</v>
      </c>
      <c r="D2560" s="122">
        <v>1152.5</v>
      </c>
      <c r="E2560" s="129">
        <f t="shared" si="39"/>
        <v>1153.07</v>
      </c>
    </row>
    <row r="2561" spans="1:5" ht="27">
      <c r="A2561" s="127" t="s">
        <v>22977</v>
      </c>
      <c r="B2561" s="128" t="s">
        <v>18184</v>
      </c>
      <c r="C2561" s="127" t="s">
        <v>86</v>
      </c>
      <c r="D2561" s="122">
        <v>1710</v>
      </c>
      <c r="E2561" s="129">
        <f t="shared" si="39"/>
        <v>1710.85</v>
      </c>
    </row>
    <row r="2562" spans="1:5" ht="27">
      <c r="A2562" s="127" t="s">
        <v>22978</v>
      </c>
      <c r="B2562" s="128" t="s">
        <v>18185</v>
      </c>
      <c r="C2562" s="127" t="s">
        <v>86</v>
      </c>
      <c r="D2562" s="122">
        <v>1240</v>
      </c>
      <c r="E2562" s="129">
        <f t="shared" ref="E2562:E2625" si="40">ROUND((D2562/(1+$J$1))*(1+$L$1),2)</f>
        <v>1240.6199999999999</v>
      </c>
    </row>
    <row r="2563" spans="1:5" ht="27">
      <c r="A2563" s="127" t="s">
        <v>22979</v>
      </c>
      <c r="B2563" s="128" t="s">
        <v>18186</v>
      </c>
      <c r="C2563" s="127" t="s">
        <v>86</v>
      </c>
      <c r="D2563" s="122">
        <v>1350</v>
      </c>
      <c r="E2563" s="129">
        <f t="shared" si="40"/>
        <v>1350.67</v>
      </c>
    </row>
    <row r="2564" spans="1:5" ht="27">
      <c r="A2564" s="127" t="s">
        <v>22980</v>
      </c>
      <c r="B2564" s="128" t="s">
        <v>18187</v>
      </c>
      <c r="C2564" s="127" t="s">
        <v>86</v>
      </c>
      <c r="D2564" s="122">
        <v>1900</v>
      </c>
      <c r="E2564" s="129">
        <f t="shared" si="40"/>
        <v>1900.94</v>
      </c>
    </row>
    <row r="2565" spans="1:5" ht="27">
      <c r="A2565" s="127" t="s">
        <v>22981</v>
      </c>
      <c r="B2565" s="128" t="s">
        <v>18188</v>
      </c>
      <c r="C2565" s="127" t="s">
        <v>86</v>
      </c>
      <c r="D2565" s="122">
        <v>3394</v>
      </c>
      <c r="E2565" s="129">
        <f t="shared" si="40"/>
        <v>3395.68</v>
      </c>
    </row>
    <row r="2566" spans="1:5" ht="27">
      <c r="A2566" s="127" t="s">
        <v>22982</v>
      </c>
      <c r="B2566" s="128" t="s">
        <v>18189</v>
      </c>
      <c r="C2566" s="127" t="s">
        <v>86</v>
      </c>
      <c r="D2566" s="122">
        <v>4900</v>
      </c>
      <c r="E2566" s="129">
        <f t="shared" si="40"/>
        <v>4902.43</v>
      </c>
    </row>
    <row r="2567" spans="1:5" ht="27">
      <c r="A2567" s="127" t="s">
        <v>22983</v>
      </c>
      <c r="B2567" s="128" t="s">
        <v>18190</v>
      </c>
      <c r="C2567" s="127" t="s">
        <v>86</v>
      </c>
      <c r="D2567" s="122">
        <v>5868</v>
      </c>
      <c r="E2567" s="129">
        <f t="shared" si="40"/>
        <v>5870.91</v>
      </c>
    </row>
    <row r="2568" spans="1:5">
      <c r="A2568" s="172" t="s">
        <v>18191</v>
      </c>
      <c r="B2568" s="169"/>
      <c r="C2568" s="168"/>
      <c r="D2568" s="170"/>
      <c r="E2568" s="171"/>
    </row>
    <row r="2569" spans="1:5" ht="54">
      <c r="A2569" s="127" t="s">
        <v>22984</v>
      </c>
      <c r="B2569" s="128" t="s">
        <v>18192</v>
      </c>
      <c r="C2569" s="127" t="s">
        <v>86</v>
      </c>
      <c r="D2569" s="122">
        <v>1357</v>
      </c>
      <c r="E2569" s="129">
        <f t="shared" si="40"/>
        <v>1357.67</v>
      </c>
    </row>
    <row r="2570" spans="1:5" ht="54">
      <c r="A2570" s="127" t="s">
        <v>22985</v>
      </c>
      <c r="B2570" s="128" t="s">
        <v>18193</v>
      </c>
      <c r="C2570" s="127" t="s">
        <v>86</v>
      </c>
      <c r="D2570" s="122">
        <v>1556.2</v>
      </c>
      <c r="E2570" s="129">
        <f t="shared" si="40"/>
        <v>1556.97</v>
      </c>
    </row>
    <row r="2571" spans="1:5" ht="54">
      <c r="A2571" s="127" t="s">
        <v>22986</v>
      </c>
      <c r="B2571" s="128" t="s">
        <v>18194</v>
      </c>
      <c r="C2571" s="127" t="s">
        <v>86</v>
      </c>
      <c r="D2571" s="122" t="s">
        <v>18195</v>
      </c>
      <c r="E2571" s="129" t="e">
        <f t="shared" si="40"/>
        <v>#VALUE!</v>
      </c>
    </row>
    <row r="2572" spans="1:5" ht="54">
      <c r="A2572" s="127" t="s">
        <v>22987</v>
      </c>
      <c r="B2572" s="128" t="s">
        <v>18196</v>
      </c>
      <c r="C2572" s="127" t="s">
        <v>86</v>
      </c>
      <c r="D2572" s="122">
        <v>1786.8</v>
      </c>
      <c r="E2572" s="129">
        <f t="shared" si="40"/>
        <v>1787.69</v>
      </c>
    </row>
    <row r="2573" spans="1:5" ht="54">
      <c r="A2573" s="127" t="s">
        <v>22988</v>
      </c>
      <c r="B2573" s="128" t="s">
        <v>18197</v>
      </c>
      <c r="C2573" s="127" t="s">
        <v>86</v>
      </c>
      <c r="D2573" s="122" t="s">
        <v>18195</v>
      </c>
      <c r="E2573" s="129" t="e">
        <f t="shared" si="40"/>
        <v>#VALUE!</v>
      </c>
    </row>
    <row r="2574" spans="1:5" ht="54">
      <c r="A2574" s="127" t="s">
        <v>22989</v>
      </c>
      <c r="B2574" s="128" t="s">
        <v>18198</v>
      </c>
      <c r="C2574" s="127" t="s">
        <v>86</v>
      </c>
      <c r="D2574" s="122" t="s">
        <v>18195</v>
      </c>
      <c r="E2574" s="129" t="e">
        <f t="shared" si="40"/>
        <v>#VALUE!</v>
      </c>
    </row>
    <row r="2575" spans="1:5" ht="54">
      <c r="A2575" s="127" t="s">
        <v>22990</v>
      </c>
      <c r="B2575" s="128" t="s">
        <v>18199</v>
      </c>
      <c r="C2575" s="127" t="s">
        <v>86</v>
      </c>
      <c r="D2575" s="122" t="s">
        <v>18195</v>
      </c>
      <c r="E2575" s="129" t="e">
        <f t="shared" si="40"/>
        <v>#VALUE!</v>
      </c>
    </row>
    <row r="2576" spans="1:5" ht="54">
      <c r="A2576" s="127" t="s">
        <v>22991</v>
      </c>
      <c r="B2576" s="128" t="s">
        <v>18200</v>
      </c>
      <c r="C2576" s="127" t="s">
        <v>86</v>
      </c>
      <c r="D2576" s="122" t="s">
        <v>18195</v>
      </c>
      <c r="E2576" s="129" t="e">
        <f t="shared" si="40"/>
        <v>#VALUE!</v>
      </c>
    </row>
    <row r="2577" spans="1:5">
      <c r="A2577" s="127" t="s">
        <v>22992</v>
      </c>
      <c r="B2577" s="128" t="s">
        <v>18201</v>
      </c>
      <c r="C2577" s="127" t="s">
        <v>86</v>
      </c>
      <c r="D2577" s="122">
        <v>355</v>
      </c>
      <c r="E2577" s="129">
        <f t="shared" si="40"/>
        <v>355.18</v>
      </c>
    </row>
    <row r="2578" spans="1:5" ht="27">
      <c r="A2578" s="127" t="s">
        <v>22993</v>
      </c>
      <c r="B2578" s="128" t="s">
        <v>18202</v>
      </c>
      <c r="C2578" s="127" t="s">
        <v>86</v>
      </c>
      <c r="D2578" s="122">
        <v>475</v>
      </c>
      <c r="E2578" s="129">
        <f t="shared" si="40"/>
        <v>475.24</v>
      </c>
    </row>
    <row r="2579" spans="1:5">
      <c r="A2579" s="127" t="s">
        <v>22994</v>
      </c>
      <c r="B2579" s="128" t="s">
        <v>18203</v>
      </c>
      <c r="C2579" s="127" t="s">
        <v>86</v>
      </c>
      <c r="D2579" s="122">
        <v>495</v>
      </c>
      <c r="E2579" s="129">
        <f t="shared" si="40"/>
        <v>495.25</v>
      </c>
    </row>
    <row r="2580" spans="1:5" ht="27">
      <c r="A2580" s="127" t="s">
        <v>22995</v>
      </c>
      <c r="B2580" s="128" t="s">
        <v>18204</v>
      </c>
      <c r="C2580" s="127" t="s">
        <v>86</v>
      </c>
      <c r="D2580" s="122">
        <v>1011.06</v>
      </c>
      <c r="E2580" s="129">
        <f t="shared" si="40"/>
        <v>1011.56</v>
      </c>
    </row>
    <row r="2581" spans="1:5">
      <c r="A2581" s="127" t="s">
        <v>22996</v>
      </c>
      <c r="B2581" s="128" t="s">
        <v>18205</v>
      </c>
      <c r="C2581" s="127" t="s">
        <v>86</v>
      </c>
      <c r="D2581" s="122">
        <v>1734.1</v>
      </c>
      <c r="E2581" s="129">
        <f t="shared" si="40"/>
        <v>1734.96</v>
      </c>
    </row>
    <row r="2582" spans="1:5" ht="67.5">
      <c r="A2582" s="127" t="s">
        <v>22997</v>
      </c>
      <c r="B2582" s="128" t="s">
        <v>18206</v>
      </c>
      <c r="C2582" s="127" t="s">
        <v>86</v>
      </c>
      <c r="D2582" s="122">
        <v>8474</v>
      </c>
      <c r="E2582" s="129">
        <f t="shared" si="40"/>
        <v>8478.2000000000007</v>
      </c>
    </row>
    <row r="2583" spans="1:5" ht="54">
      <c r="A2583" s="127" t="s">
        <v>22998</v>
      </c>
      <c r="B2583" s="128" t="s">
        <v>18207</v>
      </c>
      <c r="C2583" s="127" t="s">
        <v>86</v>
      </c>
      <c r="D2583" s="122">
        <v>8930</v>
      </c>
      <c r="E2583" s="129">
        <f t="shared" si="40"/>
        <v>8934.43</v>
      </c>
    </row>
    <row r="2584" spans="1:5" ht="54">
      <c r="A2584" s="127" t="s">
        <v>22999</v>
      </c>
      <c r="B2584" s="128" t="s">
        <v>18208</v>
      </c>
      <c r="C2584" s="127" t="s">
        <v>86</v>
      </c>
      <c r="D2584" s="122">
        <v>8187</v>
      </c>
      <c r="E2584" s="129">
        <f t="shared" si="40"/>
        <v>8191.06</v>
      </c>
    </row>
    <row r="2585" spans="1:5">
      <c r="A2585" s="127" t="s">
        <v>23000</v>
      </c>
      <c r="B2585" s="128" t="s">
        <v>18209</v>
      </c>
      <c r="C2585" s="127" t="s">
        <v>86</v>
      </c>
      <c r="D2585" s="122">
        <v>1696.07</v>
      </c>
      <c r="E2585" s="129">
        <f t="shared" si="40"/>
        <v>1696.91</v>
      </c>
    </row>
    <row r="2586" spans="1:5">
      <c r="A2586" s="127" t="s">
        <v>23001</v>
      </c>
      <c r="B2586" s="128" t="s">
        <v>18210</v>
      </c>
      <c r="C2586" s="127" t="s">
        <v>86</v>
      </c>
      <c r="D2586" s="122">
        <v>1731.79</v>
      </c>
      <c r="E2586" s="129">
        <f t="shared" si="40"/>
        <v>1732.65</v>
      </c>
    </row>
    <row r="2587" spans="1:5">
      <c r="A2587" s="127" t="s">
        <v>23002</v>
      </c>
      <c r="B2587" s="128" t="s">
        <v>18211</v>
      </c>
      <c r="C2587" s="127" t="s">
        <v>86</v>
      </c>
      <c r="D2587" s="122">
        <v>2470</v>
      </c>
      <c r="E2587" s="129">
        <f t="shared" si="40"/>
        <v>2471.23</v>
      </c>
    </row>
    <row r="2588" spans="1:5">
      <c r="A2588" s="127" t="s">
        <v>23003</v>
      </c>
      <c r="B2588" s="128" t="s">
        <v>18212</v>
      </c>
      <c r="C2588" s="127" t="s">
        <v>86</v>
      </c>
      <c r="D2588" s="122">
        <v>3894.48</v>
      </c>
      <c r="E2588" s="129">
        <f t="shared" si="40"/>
        <v>3896.41</v>
      </c>
    </row>
    <row r="2589" spans="1:5">
      <c r="A2589" s="127" t="s">
        <v>23004</v>
      </c>
      <c r="B2589" s="128" t="s">
        <v>18213</v>
      </c>
      <c r="C2589" s="127" t="s">
        <v>86</v>
      </c>
      <c r="D2589" s="122">
        <v>5034.24</v>
      </c>
      <c r="E2589" s="129">
        <f t="shared" si="40"/>
        <v>5036.74</v>
      </c>
    </row>
    <row r="2590" spans="1:5">
      <c r="A2590" s="127" t="s">
        <v>23005</v>
      </c>
      <c r="B2590" s="128" t="s">
        <v>18214</v>
      </c>
      <c r="C2590" s="127" t="s">
        <v>86</v>
      </c>
      <c r="D2590" s="122">
        <v>2606.77</v>
      </c>
      <c r="E2590" s="129">
        <f t="shared" si="40"/>
        <v>2608.06</v>
      </c>
    </row>
    <row r="2591" spans="1:5" ht="67.5">
      <c r="A2591" s="127" t="s">
        <v>23006</v>
      </c>
      <c r="B2591" s="128" t="s">
        <v>18215</v>
      </c>
      <c r="C2591" s="127" t="s">
        <v>86</v>
      </c>
      <c r="D2591" s="122">
        <v>15877.93</v>
      </c>
      <c r="E2591" s="129">
        <f t="shared" si="40"/>
        <v>15885.81</v>
      </c>
    </row>
    <row r="2592" spans="1:5">
      <c r="A2592" s="127" t="s">
        <v>23007</v>
      </c>
      <c r="B2592" s="128" t="s">
        <v>18216</v>
      </c>
      <c r="C2592" s="127" t="s">
        <v>86</v>
      </c>
      <c r="D2592" s="122">
        <v>9826.75</v>
      </c>
      <c r="E2592" s="129">
        <f t="shared" si="40"/>
        <v>9831.6200000000008</v>
      </c>
    </row>
    <row r="2593" spans="1:5">
      <c r="A2593" s="172" t="s">
        <v>18217</v>
      </c>
      <c r="B2593" s="169"/>
      <c r="C2593" s="168"/>
      <c r="D2593" s="170"/>
      <c r="E2593" s="171"/>
    </row>
    <row r="2594" spans="1:5" ht="54">
      <c r="A2594" s="127" t="s">
        <v>23008</v>
      </c>
      <c r="B2594" s="128" t="s">
        <v>18218</v>
      </c>
      <c r="C2594" s="127" t="s">
        <v>86</v>
      </c>
      <c r="D2594" s="122">
        <v>1660.29</v>
      </c>
      <c r="E2594" s="129">
        <f t="shared" si="40"/>
        <v>1661.11</v>
      </c>
    </row>
    <row r="2595" spans="1:5" ht="54">
      <c r="A2595" s="127" t="s">
        <v>23009</v>
      </c>
      <c r="B2595" s="128" t="s">
        <v>18219</v>
      </c>
      <c r="C2595" s="127" t="s">
        <v>86</v>
      </c>
      <c r="D2595" s="122">
        <v>1770.45</v>
      </c>
      <c r="E2595" s="129">
        <f t="shared" si="40"/>
        <v>1771.33</v>
      </c>
    </row>
    <row r="2596" spans="1:5" ht="54">
      <c r="A2596" s="127" t="s">
        <v>23010</v>
      </c>
      <c r="B2596" s="128" t="s">
        <v>18220</v>
      </c>
      <c r="C2596" s="127" t="s">
        <v>86</v>
      </c>
      <c r="D2596" s="122">
        <v>1353.21</v>
      </c>
      <c r="E2596" s="129">
        <f t="shared" si="40"/>
        <v>1353.88</v>
      </c>
    </row>
    <row r="2597" spans="1:5" ht="54">
      <c r="A2597" s="127" t="s">
        <v>23011</v>
      </c>
      <c r="B2597" s="128" t="s">
        <v>18221</v>
      </c>
      <c r="C2597" s="127" t="s">
        <v>86</v>
      </c>
      <c r="D2597" s="122">
        <v>2932.61</v>
      </c>
      <c r="E2597" s="129">
        <f t="shared" si="40"/>
        <v>2934.06</v>
      </c>
    </row>
    <row r="2598" spans="1:5" ht="54">
      <c r="A2598" s="127" t="s">
        <v>23012</v>
      </c>
      <c r="B2598" s="128" t="s">
        <v>18222</v>
      </c>
      <c r="C2598" s="127" t="s">
        <v>86</v>
      </c>
      <c r="D2598" s="122">
        <v>2181.7399999999998</v>
      </c>
      <c r="E2598" s="129">
        <f t="shared" si="40"/>
        <v>2182.8200000000002</v>
      </c>
    </row>
    <row r="2599" spans="1:5" ht="54">
      <c r="A2599" s="127" t="s">
        <v>23013</v>
      </c>
      <c r="B2599" s="128" t="s">
        <v>18223</v>
      </c>
      <c r="C2599" s="127" t="s">
        <v>86</v>
      </c>
      <c r="D2599" s="122">
        <v>4461.92</v>
      </c>
      <c r="E2599" s="129">
        <f t="shared" si="40"/>
        <v>4464.13</v>
      </c>
    </row>
    <row r="2600" spans="1:5" ht="54">
      <c r="A2600" s="127" t="s">
        <v>23014</v>
      </c>
      <c r="B2600" s="128" t="s">
        <v>18224</v>
      </c>
      <c r="C2600" s="127" t="s">
        <v>86</v>
      </c>
      <c r="D2600" s="122">
        <v>4311.29</v>
      </c>
      <c r="E2600" s="129">
        <f t="shared" si="40"/>
        <v>4313.43</v>
      </c>
    </row>
    <row r="2601" spans="1:5" ht="54">
      <c r="A2601" s="127" t="s">
        <v>23015</v>
      </c>
      <c r="B2601" s="128" t="s">
        <v>18225</v>
      </c>
      <c r="C2601" s="127" t="s">
        <v>86</v>
      </c>
      <c r="D2601" s="122">
        <v>4504.0600000000004</v>
      </c>
      <c r="E2601" s="129">
        <f t="shared" si="40"/>
        <v>4506.29</v>
      </c>
    </row>
    <row r="2602" spans="1:5" ht="54">
      <c r="A2602" s="127" t="s">
        <v>23016</v>
      </c>
      <c r="B2602" s="128" t="s">
        <v>18226</v>
      </c>
      <c r="C2602" s="127" t="s">
        <v>86</v>
      </c>
      <c r="D2602" s="122">
        <v>4718.24</v>
      </c>
      <c r="E2602" s="129">
        <f t="shared" si="40"/>
        <v>4720.58</v>
      </c>
    </row>
    <row r="2603" spans="1:5" ht="54">
      <c r="A2603" s="127" t="s">
        <v>23017</v>
      </c>
      <c r="B2603" s="128" t="s">
        <v>18227</v>
      </c>
      <c r="C2603" s="127" t="s">
        <v>86</v>
      </c>
      <c r="D2603" s="122">
        <v>9460.52</v>
      </c>
      <c r="E2603" s="129">
        <f t="shared" si="40"/>
        <v>9465.2099999999991</v>
      </c>
    </row>
    <row r="2604" spans="1:5">
      <c r="A2604" s="172" t="s">
        <v>18228</v>
      </c>
      <c r="B2604" s="169"/>
      <c r="C2604" s="168"/>
      <c r="D2604" s="170"/>
      <c r="E2604" s="171"/>
    </row>
    <row r="2605" spans="1:5" ht="40.5">
      <c r="A2605" s="127" t="s">
        <v>23018</v>
      </c>
      <c r="B2605" s="128" t="s">
        <v>18229</v>
      </c>
      <c r="C2605" s="127" t="s">
        <v>86</v>
      </c>
      <c r="D2605" s="122">
        <v>132.05000000000001</v>
      </c>
      <c r="E2605" s="129">
        <f t="shared" si="40"/>
        <v>132.12</v>
      </c>
    </row>
    <row r="2606" spans="1:5" ht="27">
      <c r="A2606" s="127" t="s">
        <v>23019</v>
      </c>
      <c r="B2606" s="128" t="s">
        <v>18230</v>
      </c>
      <c r="C2606" s="127" t="s">
        <v>86</v>
      </c>
      <c r="D2606" s="122">
        <v>113.76</v>
      </c>
      <c r="E2606" s="129">
        <f t="shared" si="40"/>
        <v>113.82</v>
      </c>
    </row>
    <row r="2607" spans="1:5" ht="40.5">
      <c r="A2607" s="127" t="s">
        <v>23020</v>
      </c>
      <c r="B2607" s="128" t="s">
        <v>18231</v>
      </c>
      <c r="C2607" s="127" t="s">
        <v>86</v>
      </c>
      <c r="D2607" s="122">
        <v>140.16999999999999</v>
      </c>
      <c r="E2607" s="129">
        <f t="shared" si="40"/>
        <v>140.24</v>
      </c>
    </row>
    <row r="2608" spans="1:5" ht="40.5">
      <c r="A2608" s="127" t="s">
        <v>23021</v>
      </c>
      <c r="B2608" s="128" t="s">
        <v>18232</v>
      </c>
      <c r="C2608" s="127" t="s">
        <v>86</v>
      </c>
      <c r="D2608" s="122">
        <v>281.98</v>
      </c>
      <c r="E2608" s="129">
        <f t="shared" si="40"/>
        <v>282.12</v>
      </c>
    </row>
    <row r="2609" spans="1:5" ht="27">
      <c r="A2609" s="127" t="s">
        <v>23022</v>
      </c>
      <c r="B2609" s="128" t="s">
        <v>18233</v>
      </c>
      <c r="C2609" s="127" t="s">
        <v>86</v>
      </c>
      <c r="D2609" s="122">
        <v>564.76</v>
      </c>
      <c r="E2609" s="129">
        <f t="shared" si="40"/>
        <v>565.04</v>
      </c>
    </row>
    <row r="2610" spans="1:5" ht="27">
      <c r="A2610" s="127" t="s">
        <v>23023</v>
      </c>
      <c r="B2610" s="128" t="s">
        <v>18234</v>
      </c>
      <c r="C2610" s="127" t="s">
        <v>86</v>
      </c>
      <c r="D2610" s="122">
        <v>281.98</v>
      </c>
      <c r="E2610" s="129">
        <f t="shared" si="40"/>
        <v>282.12</v>
      </c>
    </row>
    <row r="2611" spans="1:5" ht="27">
      <c r="A2611" s="127" t="s">
        <v>23024</v>
      </c>
      <c r="B2611" s="128" t="s">
        <v>18235</v>
      </c>
      <c r="C2611" s="127" t="s">
        <v>86</v>
      </c>
      <c r="D2611" s="122">
        <v>334.8</v>
      </c>
      <c r="E2611" s="129">
        <f t="shared" si="40"/>
        <v>334.97</v>
      </c>
    </row>
    <row r="2612" spans="1:5" ht="40.5">
      <c r="A2612" s="127" t="s">
        <v>23025</v>
      </c>
      <c r="B2612" s="128" t="s">
        <v>18236</v>
      </c>
      <c r="C2612" s="127" t="s">
        <v>44</v>
      </c>
      <c r="D2612" s="122">
        <v>264.08999999999997</v>
      </c>
      <c r="E2612" s="129">
        <f t="shared" si="40"/>
        <v>264.22000000000003</v>
      </c>
    </row>
    <row r="2613" spans="1:5" ht="27">
      <c r="A2613" s="127" t="s">
        <v>23026</v>
      </c>
      <c r="B2613" s="128" t="s">
        <v>18237</v>
      </c>
      <c r="C2613" s="127" t="s">
        <v>86</v>
      </c>
      <c r="D2613" s="122">
        <v>2602.0500000000002</v>
      </c>
      <c r="E2613" s="129">
        <f t="shared" si="40"/>
        <v>2603.34</v>
      </c>
    </row>
    <row r="2614" spans="1:5" ht="40.5">
      <c r="A2614" s="127" t="s">
        <v>25446</v>
      </c>
      <c r="B2614" s="128" t="s">
        <v>18238</v>
      </c>
      <c r="C2614" s="127" t="s">
        <v>86</v>
      </c>
      <c r="D2614" s="122">
        <v>711.4</v>
      </c>
      <c r="E2614" s="129">
        <f t="shared" si="40"/>
        <v>711.75</v>
      </c>
    </row>
    <row r="2615" spans="1:5" ht="40.5">
      <c r="A2615" s="127" t="s">
        <v>25447</v>
      </c>
      <c r="B2615" s="128" t="s">
        <v>18239</v>
      </c>
      <c r="C2615" s="127" t="s">
        <v>86</v>
      </c>
      <c r="D2615" s="122">
        <v>758.9</v>
      </c>
      <c r="E2615" s="129">
        <f t="shared" si="40"/>
        <v>759.28</v>
      </c>
    </row>
    <row r="2616" spans="1:5" ht="40.5">
      <c r="A2616" s="127" t="s">
        <v>25448</v>
      </c>
      <c r="B2616" s="128" t="s">
        <v>18240</v>
      </c>
      <c r="C2616" s="127" t="s">
        <v>86</v>
      </c>
      <c r="D2616" s="122">
        <v>1068.3</v>
      </c>
      <c r="E2616" s="129">
        <f t="shared" si="40"/>
        <v>1068.83</v>
      </c>
    </row>
    <row r="2617" spans="1:5" ht="27">
      <c r="A2617" s="127" t="s">
        <v>23027</v>
      </c>
      <c r="B2617" s="128" t="s">
        <v>18241</v>
      </c>
      <c r="C2617" s="127" t="s">
        <v>86</v>
      </c>
      <c r="D2617" s="122">
        <v>292.42</v>
      </c>
      <c r="E2617" s="129">
        <f t="shared" si="40"/>
        <v>292.57</v>
      </c>
    </row>
    <row r="2618" spans="1:5" ht="27">
      <c r="A2618" s="127" t="s">
        <v>23028</v>
      </c>
      <c r="B2618" s="128" t="s">
        <v>18242</v>
      </c>
      <c r="C2618" s="127" t="s">
        <v>86</v>
      </c>
      <c r="D2618" s="122">
        <v>318.83</v>
      </c>
      <c r="E2618" s="129">
        <f t="shared" si="40"/>
        <v>318.99</v>
      </c>
    </row>
    <row r="2619" spans="1:5" ht="27">
      <c r="A2619" s="127" t="s">
        <v>23029</v>
      </c>
      <c r="B2619" s="128" t="s">
        <v>18243</v>
      </c>
      <c r="C2619" s="127" t="s">
        <v>86</v>
      </c>
      <c r="D2619" s="122">
        <v>363.45</v>
      </c>
      <c r="E2619" s="129">
        <f t="shared" si="40"/>
        <v>363.63</v>
      </c>
    </row>
    <row r="2620" spans="1:5" ht="27">
      <c r="A2620" s="127" t="s">
        <v>23030</v>
      </c>
      <c r="B2620" s="128" t="s">
        <v>18244</v>
      </c>
      <c r="C2620" s="127" t="s">
        <v>86</v>
      </c>
      <c r="D2620" s="122">
        <v>446.41</v>
      </c>
      <c r="E2620" s="129">
        <f t="shared" si="40"/>
        <v>446.63</v>
      </c>
    </row>
    <row r="2621" spans="1:5" ht="27">
      <c r="A2621" s="127" t="s">
        <v>23031</v>
      </c>
      <c r="B2621" s="128" t="s">
        <v>18245</v>
      </c>
      <c r="C2621" s="127" t="s">
        <v>86</v>
      </c>
      <c r="D2621" s="122">
        <v>593.09</v>
      </c>
      <c r="E2621" s="129">
        <f t="shared" si="40"/>
        <v>593.38</v>
      </c>
    </row>
    <row r="2622" spans="1:5" ht="40.5">
      <c r="A2622" s="127" t="s">
        <v>23032</v>
      </c>
      <c r="B2622" s="128" t="s">
        <v>18246</v>
      </c>
      <c r="C2622" s="127" t="s">
        <v>86</v>
      </c>
      <c r="D2622" s="122">
        <v>92.43</v>
      </c>
      <c r="E2622" s="129">
        <f t="shared" si="40"/>
        <v>92.48</v>
      </c>
    </row>
    <row r="2623" spans="1:5" ht="40.5">
      <c r="A2623" s="127" t="s">
        <v>23033</v>
      </c>
      <c r="B2623" s="128" t="s">
        <v>18247</v>
      </c>
      <c r="C2623" s="127" t="s">
        <v>86</v>
      </c>
      <c r="D2623" s="122">
        <v>158.46</v>
      </c>
      <c r="E2623" s="129">
        <f t="shared" si="40"/>
        <v>158.54</v>
      </c>
    </row>
    <row r="2624" spans="1:5">
      <c r="A2624" s="172" t="s">
        <v>18248</v>
      </c>
      <c r="B2624" s="169"/>
      <c r="C2624" s="168"/>
      <c r="D2624" s="170"/>
      <c r="E2624" s="171"/>
    </row>
    <row r="2625" spans="1:5" ht="40.5">
      <c r="A2625" s="127" t="s">
        <v>23034</v>
      </c>
      <c r="B2625" s="128" t="s">
        <v>18249</v>
      </c>
      <c r="C2625" s="127" t="s">
        <v>86</v>
      </c>
      <c r="D2625" s="122">
        <v>132.05000000000001</v>
      </c>
      <c r="E2625" s="129">
        <f t="shared" si="40"/>
        <v>132.12</v>
      </c>
    </row>
    <row r="2626" spans="1:5" ht="40.5">
      <c r="A2626" s="127" t="s">
        <v>23035</v>
      </c>
      <c r="B2626" s="128" t="s">
        <v>18250</v>
      </c>
      <c r="C2626" s="127" t="s">
        <v>86</v>
      </c>
      <c r="D2626" s="122">
        <v>198.07</v>
      </c>
      <c r="E2626" s="129">
        <f t="shared" ref="E2626:E2688" si="41">ROUND((D2626/(1+$J$1))*(1+$L$1),2)</f>
        <v>198.17</v>
      </c>
    </row>
    <row r="2627" spans="1:5" ht="40.5">
      <c r="A2627" s="127" t="s">
        <v>23036</v>
      </c>
      <c r="B2627" s="128" t="s">
        <v>18251</v>
      </c>
      <c r="C2627" s="127" t="s">
        <v>86</v>
      </c>
      <c r="D2627" s="122">
        <v>264.08999999999997</v>
      </c>
      <c r="E2627" s="129">
        <f t="shared" si="41"/>
        <v>264.22000000000003</v>
      </c>
    </row>
    <row r="2628" spans="1:5" ht="40.5">
      <c r="A2628" s="127" t="s">
        <v>23037</v>
      </c>
      <c r="B2628" s="128" t="s">
        <v>18252</v>
      </c>
      <c r="C2628" s="127" t="s">
        <v>86</v>
      </c>
      <c r="D2628" s="122">
        <v>132.05000000000001</v>
      </c>
      <c r="E2628" s="129">
        <f t="shared" si="41"/>
        <v>132.12</v>
      </c>
    </row>
    <row r="2629" spans="1:5" ht="40.5">
      <c r="A2629" s="127" t="s">
        <v>23038</v>
      </c>
      <c r="B2629" s="128" t="s">
        <v>18253</v>
      </c>
      <c r="C2629" s="127" t="s">
        <v>86</v>
      </c>
      <c r="D2629" s="122">
        <v>158.46</v>
      </c>
      <c r="E2629" s="129">
        <f t="shared" si="41"/>
        <v>158.54</v>
      </c>
    </row>
    <row r="2630" spans="1:5" ht="40.5">
      <c r="A2630" s="127" t="s">
        <v>23039</v>
      </c>
      <c r="B2630" s="128" t="s">
        <v>18254</v>
      </c>
      <c r="C2630" s="127" t="s">
        <v>86</v>
      </c>
      <c r="D2630" s="122">
        <v>211.27</v>
      </c>
      <c r="E2630" s="129">
        <f t="shared" si="41"/>
        <v>211.37</v>
      </c>
    </row>
    <row r="2631" spans="1:5" ht="27">
      <c r="A2631" s="127" t="s">
        <v>23040</v>
      </c>
      <c r="B2631" s="128" t="s">
        <v>18255</v>
      </c>
      <c r="C2631" s="127" t="s">
        <v>86</v>
      </c>
      <c r="D2631" s="122">
        <v>718.29</v>
      </c>
      <c r="E2631" s="129">
        <f t="shared" si="41"/>
        <v>718.65</v>
      </c>
    </row>
    <row r="2632" spans="1:5">
      <c r="A2632" s="172" t="s">
        <v>18256</v>
      </c>
      <c r="B2632" s="169"/>
      <c r="C2632" s="168"/>
      <c r="D2632" s="170"/>
      <c r="E2632" s="171"/>
    </row>
    <row r="2633" spans="1:5" ht="40.5">
      <c r="A2633" s="127" t="s">
        <v>23041</v>
      </c>
      <c r="B2633" s="128" t="s">
        <v>18257</v>
      </c>
      <c r="C2633" s="127" t="s">
        <v>86</v>
      </c>
      <c r="D2633" s="122">
        <v>140.75</v>
      </c>
      <c r="E2633" s="129">
        <f t="shared" si="41"/>
        <v>140.82</v>
      </c>
    </row>
    <row r="2634" spans="1:5" ht="54">
      <c r="A2634" s="127" t="s">
        <v>23042</v>
      </c>
      <c r="B2634" s="128" t="s">
        <v>18258</v>
      </c>
      <c r="C2634" s="127" t="s">
        <v>86</v>
      </c>
      <c r="D2634" s="122">
        <v>141.84</v>
      </c>
      <c r="E2634" s="129">
        <f t="shared" si="41"/>
        <v>141.91</v>
      </c>
    </row>
    <row r="2635" spans="1:5" ht="54">
      <c r="A2635" s="127" t="s">
        <v>23043</v>
      </c>
      <c r="B2635" s="128" t="s">
        <v>18259</v>
      </c>
      <c r="C2635" s="127" t="s">
        <v>86</v>
      </c>
      <c r="D2635" s="122">
        <v>151.63</v>
      </c>
      <c r="E2635" s="129">
        <f t="shared" si="41"/>
        <v>151.71</v>
      </c>
    </row>
    <row r="2636" spans="1:5" ht="40.5">
      <c r="A2636" s="127" t="s">
        <v>23044</v>
      </c>
      <c r="B2636" s="128" t="s">
        <v>18260</v>
      </c>
      <c r="C2636" s="127" t="s">
        <v>86</v>
      </c>
      <c r="D2636" s="122">
        <v>151.63</v>
      </c>
      <c r="E2636" s="129">
        <f t="shared" si="41"/>
        <v>151.71</v>
      </c>
    </row>
    <row r="2637" spans="1:5" ht="40.5">
      <c r="A2637" s="127" t="s">
        <v>23045</v>
      </c>
      <c r="B2637" s="128" t="s">
        <v>18261</v>
      </c>
      <c r="C2637" s="127" t="s">
        <v>86</v>
      </c>
      <c r="D2637" s="122">
        <v>263.5</v>
      </c>
      <c r="E2637" s="129">
        <f t="shared" si="41"/>
        <v>263.63</v>
      </c>
    </row>
    <row r="2638" spans="1:5" ht="40.5">
      <c r="A2638" s="127" t="s">
        <v>23046</v>
      </c>
      <c r="B2638" s="128" t="s">
        <v>18262</v>
      </c>
      <c r="C2638" s="127" t="s">
        <v>86</v>
      </c>
      <c r="D2638" s="122">
        <v>421.81</v>
      </c>
      <c r="E2638" s="129">
        <f t="shared" si="41"/>
        <v>422.02</v>
      </c>
    </row>
    <row r="2639" spans="1:5" ht="40.5">
      <c r="A2639" s="127" t="s">
        <v>23047</v>
      </c>
      <c r="B2639" s="128" t="s">
        <v>18263</v>
      </c>
      <c r="C2639" s="127" t="s">
        <v>86</v>
      </c>
      <c r="D2639" s="122">
        <v>151.63</v>
      </c>
      <c r="E2639" s="129">
        <f t="shared" si="41"/>
        <v>151.71</v>
      </c>
    </row>
    <row r="2640" spans="1:5" ht="40.5">
      <c r="A2640" s="127" t="s">
        <v>23048</v>
      </c>
      <c r="B2640" s="128" t="s">
        <v>18264</v>
      </c>
      <c r="C2640" s="127" t="s">
        <v>86</v>
      </c>
      <c r="D2640" s="122">
        <v>263.5</v>
      </c>
      <c r="E2640" s="129">
        <f t="shared" si="41"/>
        <v>263.63</v>
      </c>
    </row>
    <row r="2641" spans="1:5">
      <c r="A2641" s="172" t="s">
        <v>18265</v>
      </c>
      <c r="B2641" s="169"/>
      <c r="C2641" s="168"/>
      <c r="D2641" s="170"/>
      <c r="E2641" s="171"/>
    </row>
    <row r="2642" spans="1:5" ht="40.5">
      <c r="A2642" s="127" t="s">
        <v>23049</v>
      </c>
      <c r="B2642" s="128" t="s">
        <v>18266</v>
      </c>
      <c r="C2642" s="127" t="s">
        <v>86</v>
      </c>
      <c r="D2642" s="122">
        <v>568.55999999999995</v>
      </c>
      <c r="E2642" s="129">
        <f t="shared" si="41"/>
        <v>568.84</v>
      </c>
    </row>
    <row r="2643" spans="1:5" ht="27">
      <c r="A2643" s="127" t="s">
        <v>23050</v>
      </c>
      <c r="B2643" s="128" t="s">
        <v>18267</v>
      </c>
      <c r="C2643" s="127" t="s">
        <v>86</v>
      </c>
      <c r="D2643" s="122">
        <v>783.85</v>
      </c>
      <c r="E2643" s="129">
        <f t="shared" si="41"/>
        <v>784.24</v>
      </c>
    </row>
    <row r="2644" spans="1:5" ht="27">
      <c r="A2644" s="127" t="s">
        <v>23051</v>
      </c>
      <c r="B2644" s="128" t="s">
        <v>18268</v>
      </c>
      <c r="C2644" s="127" t="s">
        <v>86</v>
      </c>
      <c r="D2644" s="122">
        <v>1348.9</v>
      </c>
      <c r="E2644" s="129">
        <f t="shared" si="41"/>
        <v>1349.57</v>
      </c>
    </row>
    <row r="2645" spans="1:5" ht="27">
      <c r="A2645" s="127" t="s">
        <v>23052</v>
      </c>
      <c r="B2645" s="128" t="s">
        <v>18269</v>
      </c>
      <c r="C2645" s="127" t="s">
        <v>86</v>
      </c>
      <c r="D2645" s="122">
        <v>1904.16</v>
      </c>
      <c r="E2645" s="129">
        <f t="shared" si="41"/>
        <v>1905.1</v>
      </c>
    </row>
    <row r="2646" spans="1:5" ht="27">
      <c r="A2646" s="127" t="s">
        <v>23053</v>
      </c>
      <c r="B2646" s="128" t="s">
        <v>18270</v>
      </c>
      <c r="C2646" s="127" t="s">
        <v>86</v>
      </c>
      <c r="D2646" s="122">
        <v>2267.46</v>
      </c>
      <c r="E2646" s="129">
        <f t="shared" si="41"/>
        <v>2268.58</v>
      </c>
    </row>
    <row r="2647" spans="1:5" ht="27">
      <c r="A2647" s="127" t="s">
        <v>23054</v>
      </c>
      <c r="B2647" s="128" t="s">
        <v>18271</v>
      </c>
      <c r="C2647" s="127" t="s">
        <v>86</v>
      </c>
      <c r="D2647" s="122">
        <v>2403.94</v>
      </c>
      <c r="E2647" s="129">
        <f t="shared" si="41"/>
        <v>2405.13</v>
      </c>
    </row>
    <row r="2648" spans="1:5" ht="108">
      <c r="A2648" s="127" t="s">
        <v>23055</v>
      </c>
      <c r="B2648" s="128" t="s">
        <v>18272</v>
      </c>
      <c r="C2648" s="127" t="s">
        <v>86</v>
      </c>
      <c r="D2648" s="122">
        <v>1562.22</v>
      </c>
      <c r="E2648" s="129">
        <f t="shared" si="41"/>
        <v>1562.99</v>
      </c>
    </row>
    <row r="2649" spans="1:5">
      <c r="A2649" s="172" t="s">
        <v>18273</v>
      </c>
      <c r="B2649" s="169"/>
      <c r="C2649" s="168"/>
      <c r="D2649" s="170"/>
      <c r="E2649" s="171"/>
    </row>
    <row r="2650" spans="1:5">
      <c r="A2650" s="172" t="s">
        <v>18274</v>
      </c>
      <c r="B2650" s="169"/>
      <c r="C2650" s="168"/>
      <c r="D2650" s="170"/>
      <c r="E2650" s="171"/>
    </row>
    <row r="2651" spans="1:5" ht="54">
      <c r="A2651" s="127" t="s">
        <v>23056</v>
      </c>
      <c r="B2651" s="128" t="s">
        <v>18275</v>
      </c>
      <c r="C2651" s="127" t="s">
        <v>86</v>
      </c>
      <c r="D2651" s="122">
        <v>70.8</v>
      </c>
      <c r="E2651" s="129">
        <f t="shared" si="41"/>
        <v>70.84</v>
      </c>
    </row>
    <row r="2652" spans="1:5" ht="54">
      <c r="A2652" s="127" t="s">
        <v>23057</v>
      </c>
      <c r="B2652" s="128" t="s">
        <v>18276</v>
      </c>
      <c r="C2652" s="127" t="s">
        <v>86</v>
      </c>
      <c r="D2652" s="122">
        <v>124.15</v>
      </c>
      <c r="E2652" s="129">
        <f t="shared" si="41"/>
        <v>124.21</v>
      </c>
    </row>
    <row r="2653" spans="1:5" ht="54">
      <c r="A2653" s="127" t="s">
        <v>23058</v>
      </c>
      <c r="B2653" s="128" t="s">
        <v>18277</v>
      </c>
      <c r="C2653" s="127" t="s">
        <v>86</v>
      </c>
      <c r="D2653" s="122">
        <v>193.74</v>
      </c>
      <c r="E2653" s="129">
        <f t="shared" si="41"/>
        <v>193.84</v>
      </c>
    </row>
    <row r="2654" spans="1:5" ht="54">
      <c r="A2654" s="127" t="s">
        <v>23059</v>
      </c>
      <c r="B2654" s="128" t="s">
        <v>18278</v>
      </c>
      <c r="C2654" s="127" t="s">
        <v>86</v>
      </c>
      <c r="D2654" s="122">
        <v>406.42</v>
      </c>
      <c r="E2654" s="129">
        <f t="shared" si="41"/>
        <v>406.62</v>
      </c>
    </row>
    <row r="2655" spans="1:5" ht="27">
      <c r="A2655" s="127" t="s">
        <v>23060</v>
      </c>
      <c r="B2655" s="128" t="s">
        <v>18279</v>
      </c>
      <c r="C2655" s="127" t="s">
        <v>86</v>
      </c>
      <c r="D2655" s="122">
        <v>260.76</v>
      </c>
      <c r="E2655" s="129">
        <f t="shared" si="41"/>
        <v>260.89</v>
      </c>
    </row>
    <row r="2656" spans="1:5" ht="54">
      <c r="A2656" s="127" t="s">
        <v>23061</v>
      </c>
      <c r="B2656" s="128" t="s">
        <v>18280</v>
      </c>
      <c r="C2656" s="127" t="s">
        <v>86</v>
      </c>
      <c r="D2656" s="122">
        <v>473.46</v>
      </c>
      <c r="E2656" s="129">
        <f t="shared" si="41"/>
        <v>473.69</v>
      </c>
    </row>
    <row r="2657" spans="1:5">
      <c r="A2657" s="172" t="s">
        <v>18281</v>
      </c>
      <c r="B2657" s="169"/>
      <c r="C2657" s="168"/>
      <c r="D2657" s="170"/>
      <c r="E2657" s="171"/>
    </row>
    <row r="2658" spans="1:5" ht="27">
      <c r="A2658" s="127" t="s">
        <v>23062</v>
      </c>
      <c r="B2658" s="128" t="s">
        <v>18282</v>
      </c>
      <c r="C2658" s="127" t="s">
        <v>86</v>
      </c>
      <c r="D2658" s="122">
        <v>26.41</v>
      </c>
      <c r="E2658" s="129">
        <f t="shared" si="41"/>
        <v>26.42</v>
      </c>
    </row>
    <row r="2659" spans="1:5" ht="40.5">
      <c r="A2659" s="127" t="s">
        <v>23063</v>
      </c>
      <c r="B2659" s="128" t="s">
        <v>18283</v>
      </c>
      <c r="C2659" s="127" t="s">
        <v>86</v>
      </c>
      <c r="D2659" s="122">
        <v>95.9</v>
      </c>
      <c r="E2659" s="129">
        <f t="shared" si="41"/>
        <v>95.95</v>
      </c>
    </row>
    <row r="2660" spans="1:5" ht="40.5">
      <c r="A2660" s="127" t="s">
        <v>23064</v>
      </c>
      <c r="B2660" s="128" t="s">
        <v>18284</v>
      </c>
      <c r="C2660" s="127" t="s">
        <v>86</v>
      </c>
      <c r="D2660" s="122">
        <v>191.81</v>
      </c>
      <c r="E2660" s="129">
        <f t="shared" si="41"/>
        <v>191.91</v>
      </c>
    </row>
    <row r="2661" spans="1:5" ht="40.5">
      <c r="A2661" s="127" t="s">
        <v>23065</v>
      </c>
      <c r="B2661" s="128" t="s">
        <v>18285</v>
      </c>
      <c r="C2661" s="127" t="s">
        <v>86</v>
      </c>
      <c r="D2661" s="122">
        <v>218.22</v>
      </c>
      <c r="E2661" s="129">
        <f t="shared" si="41"/>
        <v>218.33</v>
      </c>
    </row>
    <row r="2662" spans="1:5" ht="40.5">
      <c r="A2662" s="127" t="s">
        <v>23066</v>
      </c>
      <c r="B2662" s="128" t="s">
        <v>18286</v>
      </c>
      <c r="C2662" s="127" t="s">
        <v>86</v>
      </c>
      <c r="D2662" s="122">
        <v>39.61</v>
      </c>
      <c r="E2662" s="129">
        <f t="shared" si="41"/>
        <v>39.630000000000003</v>
      </c>
    </row>
    <row r="2663" spans="1:5">
      <c r="A2663" s="172" t="s">
        <v>18287</v>
      </c>
      <c r="B2663" s="169"/>
      <c r="C2663" s="168"/>
      <c r="D2663" s="170"/>
      <c r="E2663" s="171"/>
    </row>
    <row r="2664" spans="1:5">
      <c r="A2664" s="127" t="s">
        <v>23067</v>
      </c>
      <c r="B2664" s="128" t="s">
        <v>18288</v>
      </c>
      <c r="C2664" s="127" t="s">
        <v>86</v>
      </c>
      <c r="D2664" s="122">
        <v>28.12</v>
      </c>
      <c r="E2664" s="129">
        <f t="shared" si="41"/>
        <v>28.13</v>
      </c>
    </row>
    <row r="2665" spans="1:5" ht="27">
      <c r="A2665" s="127" t="s">
        <v>23068</v>
      </c>
      <c r="B2665" s="128" t="s">
        <v>18289</v>
      </c>
      <c r="C2665" s="127" t="s">
        <v>86</v>
      </c>
      <c r="D2665" s="122">
        <v>125.71</v>
      </c>
      <c r="E2665" s="129">
        <f t="shared" si="41"/>
        <v>125.77</v>
      </c>
    </row>
    <row r="2666" spans="1:5" ht="27">
      <c r="A2666" s="127" t="s">
        <v>23069</v>
      </c>
      <c r="B2666" s="128" t="s">
        <v>18290</v>
      </c>
      <c r="C2666" s="127" t="s">
        <v>86</v>
      </c>
      <c r="D2666" s="122">
        <v>175.61</v>
      </c>
      <c r="E2666" s="129">
        <f t="shared" si="41"/>
        <v>175.7</v>
      </c>
    </row>
    <row r="2667" spans="1:5" ht="27">
      <c r="A2667" s="127" t="s">
        <v>23070</v>
      </c>
      <c r="B2667" s="128" t="s">
        <v>18291</v>
      </c>
      <c r="C2667" s="127" t="s">
        <v>86</v>
      </c>
      <c r="D2667" s="122">
        <v>166.07</v>
      </c>
      <c r="E2667" s="129">
        <f t="shared" si="41"/>
        <v>166.15</v>
      </c>
    </row>
    <row r="2668" spans="1:5" ht="27">
      <c r="A2668" s="127" t="s">
        <v>23071</v>
      </c>
      <c r="B2668" s="128" t="s">
        <v>18292</v>
      </c>
      <c r="C2668" s="127" t="s">
        <v>86</v>
      </c>
      <c r="D2668" s="122">
        <v>471.2</v>
      </c>
      <c r="E2668" s="129">
        <f t="shared" si="41"/>
        <v>471.43</v>
      </c>
    </row>
    <row r="2669" spans="1:5" ht="27">
      <c r="A2669" s="127" t="s">
        <v>23072</v>
      </c>
      <c r="B2669" s="128" t="s">
        <v>18293</v>
      </c>
      <c r="C2669" s="127" t="s">
        <v>86</v>
      </c>
      <c r="D2669" s="122">
        <v>771.99</v>
      </c>
      <c r="E2669" s="129">
        <f t="shared" si="41"/>
        <v>772.37</v>
      </c>
    </row>
    <row r="2670" spans="1:5">
      <c r="A2670" s="172" t="s">
        <v>18294</v>
      </c>
      <c r="B2670" s="169"/>
      <c r="C2670" s="168"/>
      <c r="D2670" s="170"/>
      <c r="E2670" s="171"/>
    </row>
    <row r="2671" spans="1:5">
      <c r="A2671" s="172" t="s">
        <v>18295</v>
      </c>
      <c r="B2671" s="169"/>
      <c r="C2671" s="168"/>
      <c r="D2671" s="170"/>
      <c r="E2671" s="171"/>
    </row>
    <row r="2672" spans="1:5">
      <c r="A2672" s="172" t="s">
        <v>18296</v>
      </c>
      <c r="B2672" s="169"/>
      <c r="C2672" s="168"/>
      <c r="D2672" s="170"/>
      <c r="E2672" s="171"/>
    </row>
    <row r="2673" spans="1:5" ht="67.5">
      <c r="A2673" s="127" t="s">
        <v>23073</v>
      </c>
      <c r="B2673" s="128" t="s">
        <v>18297</v>
      </c>
      <c r="C2673" s="127" t="s">
        <v>86</v>
      </c>
      <c r="D2673" s="122" t="s">
        <v>18195</v>
      </c>
      <c r="E2673" s="129" t="e">
        <f t="shared" si="41"/>
        <v>#VALUE!</v>
      </c>
    </row>
    <row r="2674" spans="1:5">
      <c r="A2674" s="172" t="s">
        <v>18298</v>
      </c>
      <c r="B2674" s="169"/>
      <c r="C2674" s="168"/>
      <c r="D2674" s="170"/>
      <c r="E2674" s="171"/>
    </row>
    <row r="2675" spans="1:5">
      <c r="A2675" s="172" t="s">
        <v>18299</v>
      </c>
      <c r="B2675" s="169"/>
      <c r="C2675" s="168"/>
      <c r="D2675" s="170"/>
      <c r="E2675" s="171"/>
    </row>
    <row r="2676" spans="1:5" ht="27">
      <c r="A2676" s="127" t="s">
        <v>23074</v>
      </c>
      <c r="B2676" s="128" t="s">
        <v>18300</v>
      </c>
      <c r="C2676" s="127" t="s">
        <v>86</v>
      </c>
      <c r="D2676" s="122">
        <v>13.2</v>
      </c>
      <c r="E2676" s="129">
        <f t="shared" si="41"/>
        <v>13.21</v>
      </c>
    </row>
    <row r="2677" spans="1:5">
      <c r="A2677" s="127" t="s">
        <v>23075</v>
      </c>
      <c r="B2677" s="128" t="s">
        <v>18301</v>
      </c>
      <c r="C2677" s="127" t="s">
        <v>86</v>
      </c>
      <c r="D2677" s="122">
        <v>14.25</v>
      </c>
      <c r="E2677" s="129">
        <f t="shared" si="41"/>
        <v>14.26</v>
      </c>
    </row>
    <row r="2678" spans="1:5">
      <c r="A2678" s="127" t="s">
        <v>23076</v>
      </c>
      <c r="B2678" s="128" t="s">
        <v>18302</v>
      </c>
      <c r="C2678" s="127" t="s">
        <v>86</v>
      </c>
      <c r="D2678" s="122">
        <v>56.55</v>
      </c>
      <c r="E2678" s="129">
        <f t="shared" si="41"/>
        <v>56.58</v>
      </c>
    </row>
    <row r="2679" spans="1:5" ht="54">
      <c r="A2679" s="127" t="s">
        <v>23077</v>
      </c>
      <c r="B2679" s="128" t="s">
        <v>18303</v>
      </c>
      <c r="C2679" s="127" t="s">
        <v>86</v>
      </c>
      <c r="D2679" s="122">
        <v>80.61</v>
      </c>
      <c r="E2679" s="129">
        <f t="shared" si="41"/>
        <v>80.650000000000006</v>
      </c>
    </row>
    <row r="2680" spans="1:5" ht="54">
      <c r="A2680" s="127" t="s">
        <v>25449</v>
      </c>
      <c r="B2680" s="128" t="s">
        <v>18304</v>
      </c>
      <c r="C2680" s="127" t="s">
        <v>86</v>
      </c>
      <c r="D2680" s="122">
        <v>84.08</v>
      </c>
      <c r="E2680" s="129">
        <f t="shared" si="41"/>
        <v>84.12</v>
      </c>
    </row>
    <row r="2681" spans="1:5">
      <c r="A2681" s="172" t="s">
        <v>18305</v>
      </c>
      <c r="B2681" s="169"/>
      <c r="C2681" s="168"/>
      <c r="D2681" s="170"/>
      <c r="E2681" s="171"/>
    </row>
    <row r="2682" spans="1:5" ht="27">
      <c r="A2682" s="127" t="s">
        <v>23078</v>
      </c>
      <c r="B2682" s="128" t="s">
        <v>18306</v>
      </c>
      <c r="C2682" s="127" t="s">
        <v>86</v>
      </c>
      <c r="D2682" s="122">
        <v>105.64</v>
      </c>
      <c r="E2682" s="129">
        <f t="shared" si="41"/>
        <v>105.69</v>
      </c>
    </row>
    <row r="2683" spans="1:5" ht="40.5">
      <c r="A2683" s="127" t="s">
        <v>23079</v>
      </c>
      <c r="B2683" s="128" t="s">
        <v>18307</v>
      </c>
      <c r="C2683" s="127" t="s">
        <v>86</v>
      </c>
      <c r="D2683" s="122">
        <v>52.82</v>
      </c>
      <c r="E2683" s="129">
        <f t="shared" si="41"/>
        <v>52.85</v>
      </c>
    </row>
    <row r="2684" spans="1:5" ht="40.5">
      <c r="A2684" s="127" t="s">
        <v>25450</v>
      </c>
      <c r="B2684" s="128" t="s">
        <v>18308</v>
      </c>
      <c r="C2684" s="127" t="s">
        <v>86</v>
      </c>
      <c r="D2684" s="122">
        <v>700.35</v>
      </c>
      <c r="E2684" s="129">
        <f t="shared" si="41"/>
        <v>700.7</v>
      </c>
    </row>
    <row r="2685" spans="1:5" ht="40.5">
      <c r="A2685" s="127" t="s">
        <v>25451</v>
      </c>
      <c r="B2685" s="128" t="s">
        <v>18309</v>
      </c>
      <c r="C2685" s="127" t="s">
        <v>86</v>
      </c>
      <c r="D2685" s="122">
        <v>1127.22</v>
      </c>
      <c r="E2685" s="129">
        <f t="shared" si="41"/>
        <v>1127.78</v>
      </c>
    </row>
    <row r="2686" spans="1:5" ht="40.5">
      <c r="A2686" s="127" t="s">
        <v>23080</v>
      </c>
      <c r="B2686" s="128" t="s">
        <v>18310</v>
      </c>
      <c r="C2686" s="127" t="s">
        <v>86</v>
      </c>
      <c r="D2686" s="122">
        <v>92.43</v>
      </c>
      <c r="E2686" s="129">
        <f t="shared" si="41"/>
        <v>92.48</v>
      </c>
    </row>
    <row r="2687" spans="1:5" ht="40.5">
      <c r="A2687" s="127" t="s">
        <v>23081</v>
      </c>
      <c r="B2687" s="128" t="s">
        <v>18311</v>
      </c>
      <c r="C2687" s="127" t="s">
        <v>86</v>
      </c>
      <c r="D2687" s="122">
        <v>105.64</v>
      </c>
      <c r="E2687" s="129">
        <f t="shared" si="41"/>
        <v>105.69</v>
      </c>
    </row>
    <row r="2688" spans="1:5" ht="40.5">
      <c r="A2688" s="127" t="s">
        <v>23082</v>
      </c>
      <c r="B2688" s="128" t="s">
        <v>18312</v>
      </c>
      <c r="C2688" s="127" t="s">
        <v>86</v>
      </c>
      <c r="D2688" s="122">
        <v>1500.32</v>
      </c>
      <c r="E2688" s="129">
        <f t="shared" si="41"/>
        <v>1501.06</v>
      </c>
    </row>
    <row r="2689" spans="1:5">
      <c r="A2689" s="172" t="s">
        <v>18313</v>
      </c>
      <c r="B2689" s="169"/>
      <c r="C2689" s="168"/>
      <c r="D2689" s="170"/>
      <c r="E2689" s="171"/>
    </row>
    <row r="2690" spans="1:5" ht="27">
      <c r="A2690" s="127" t="s">
        <v>23083</v>
      </c>
      <c r="B2690" s="128" t="s">
        <v>18314</v>
      </c>
      <c r="C2690" s="127" t="s">
        <v>86</v>
      </c>
      <c r="D2690" s="122">
        <v>105.64</v>
      </c>
      <c r="E2690" s="129">
        <f t="shared" ref="E2690:E2753" si="42">ROUND((D2690/(1+$J$1))*(1+$L$1),2)</f>
        <v>105.69</v>
      </c>
    </row>
    <row r="2691" spans="1:5">
      <c r="A2691" s="172" t="s">
        <v>18315</v>
      </c>
      <c r="B2691" s="169"/>
      <c r="C2691" s="168"/>
      <c r="D2691" s="170"/>
      <c r="E2691" s="171"/>
    </row>
    <row r="2692" spans="1:5" ht="27">
      <c r="A2692" s="127" t="s">
        <v>23084</v>
      </c>
      <c r="B2692" s="128" t="s">
        <v>18316</v>
      </c>
      <c r="C2692" s="127" t="s">
        <v>86</v>
      </c>
      <c r="D2692" s="122">
        <v>79.23</v>
      </c>
      <c r="E2692" s="129">
        <f t="shared" si="42"/>
        <v>79.27</v>
      </c>
    </row>
    <row r="2693" spans="1:5" ht="27">
      <c r="A2693" s="127" t="s">
        <v>23085</v>
      </c>
      <c r="B2693" s="128" t="s">
        <v>18317</v>
      </c>
      <c r="C2693" s="127" t="s">
        <v>86</v>
      </c>
      <c r="D2693" s="122">
        <v>105.64</v>
      </c>
      <c r="E2693" s="129">
        <f t="shared" si="42"/>
        <v>105.69</v>
      </c>
    </row>
    <row r="2694" spans="1:5">
      <c r="A2694" s="172" t="s">
        <v>18318</v>
      </c>
      <c r="B2694" s="169"/>
      <c r="C2694" s="168"/>
      <c r="D2694" s="170"/>
      <c r="E2694" s="171"/>
    </row>
    <row r="2695" spans="1:5" ht="27">
      <c r="A2695" s="127" t="s">
        <v>23086</v>
      </c>
      <c r="B2695" s="128" t="s">
        <v>18319</v>
      </c>
      <c r="C2695" s="127" t="s">
        <v>86</v>
      </c>
      <c r="D2695" s="122">
        <v>7.03</v>
      </c>
      <c r="E2695" s="129">
        <f t="shared" si="42"/>
        <v>7.03</v>
      </c>
    </row>
    <row r="2696" spans="1:5" ht="27">
      <c r="A2696" s="127" t="s">
        <v>23087</v>
      </c>
      <c r="B2696" s="128" t="s">
        <v>18320</v>
      </c>
      <c r="C2696" s="127" t="s">
        <v>86</v>
      </c>
      <c r="D2696" s="122">
        <v>4.09</v>
      </c>
      <c r="E2696" s="129">
        <f t="shared" si="42"/>
        <v>4.09</v>
      </c>
    </row>
    <row r="2697" spans="1:5" ht="27">
      <c r="A2697" s="127" t="s">
        <v>23088</v>
      </c>
      <c r="B2697" s="128" t="s">
        <v>18321</v>
      </c>
      <c r="C2697" s="127" t="s">
        <v>86</v>
      </c>
      <c r="D2697" s="122">
        <v>8.94</v>
      </c>
      <c r="E2697" s="129">
        <f t="shared" si="42"/>
        <v>8.94</v>
      </c>
    </row>
    <row r="2698" spans="1:5" ht="27">
      <c r="A2698" s="127" t="s">
        <v>23089</v>
      </c>
      <c r="B2698" s="128" t="s">
        <v>18322</v>
      </c>
      <c r="C2698" s="127" t="s">
        <v>86</v>
      </c>
      <c r="D2698" s="122">
        <v>4.2300000000000004</v>
      </c>
      <c r="E2698" s="129">
        <f t="shared" si="42"/>
        <v>4.2300000000000004</v>
      </c>
    </row>
    <row r="2699" spans="1:5">
      <c r="A2699" s="127" t="s">
        <v>23090</v>
      </c>
      <c r="B2699" s="128" t="s">
        <v>18323</v>
      </c>
      <c r="C2699" s="127" t="s">
        <v>86</v>
      </c>
      <c r="D2699" s="122">
        <v>4.3899999999999997</v>
      </c>
      <c r="E2699" s="129">
        <f t="shared" si="42"/>
        <v>4.3899999999999997</v>
      </c>
    </row>
    <row r="2700" spans="1:5">
      <c r="A2700" s="172" t="s">
        <v>18324</v>
      </c>
      <c r="B2700" s="169"/>
      <c r="C2700" s="168"/>
      <c r="D2700" s="170"/>
      <c r="E2700" s="171"/>
    </row>
    <row r="2701" spans="1:5">
      <c r="A2701" s="127" t="s">
        <v>23091</v>
      </c>
      <c r="B2701" s="128" t="s">
        <v>18325</v>
      </c>
      <c r="C2701" s="127" t="s">
        <v>86</v>
      </c>
      <c r="D2701" s="122">
        <v>40.770000000000003</v>
      </c>
      <c r="E2701" s="129">
        <f t="shared" si="42"/>
        <v>40.79</v>
      </c>
    </row>
    <row r="2702" spans="1:5" ht="27">
      <c r="A2702" s="127" t="s">
        <v>23092</v>
      </c>
      <c r="B2702" s="128" t="s">
        <v>18326</v>
      </c>
      <c r="C2702" s="127" t="s">
        <v>86</v>
      </c>
      <c r="D2702" s="122">
        <v>2.25</v>
      </c>
      <c r="E2702" s="129">
        <f t="shared" si="42"/>
        <v>2.25</v>
      </c>
    </row>
    <row r="2703" spans="1:5" ht="27">
      <c r="A2703" s="127" t="s">
        <v>23093</v>
      </c>
      <c r="B2703" s="128" t="s">
        <v>18327</v>
      </c>
      <c r="C2703" s="127" t="s">
        <v>86</v>
      </c>
      <c r="D2703" s="122">
        <v>5.17</v>
      </c>
      <c r="E2703" s="129">
        <f t="shared" si="42"/>
        <v>5.17</v>
      </c>
    </row>
    <row r="2704" spans="1:5">
      <c r="A2704" s="127" t="s">
        <v>23094</v>
      </c>
      <c r="B2704" s="128" t="s">
        <v>18328</v>
      </c>
      <c r="C2704" s="127" t="s">
        <v>86</v>
      </c>
      <c r="D2704" s="122">
        <v>3.92</v>
      </c>
      <c r="E2704" s="129">
        <f t="shared" si="42"/>
        <v>3.92</v>
      </c>
    </row>
    <row r="2705" spans="1:5" ht="27">
      <c r="A2705" s="127" t="s">
        <v>23095</v>
      </c>
      <c r="B2705" s="128" t="s">
        <v>18329</v>
      </c>
      <c r="C2705" s="127" t="s">
        <v>86</v>
      </c>
      <c r="D2705" s="122">
        <v>10.85</v>
      </c>
      <c r="E2705" s="129">
        <f t="shared" si="42"/>
        <v>10.86</v>
      </c>
    </row>
    <row r="2706" spans="1:5">
      <c r="A2706" s="127" t="s">
        <v>23096</v>
      </c>
      <c r="B2706" s="128" t="s">
        <v>18330</v>
      </c>
      <c r="C2706" s="127" t="s">
        <v>86</v>
      </c>
      <c r="D2706" s="122">
        <v>33.21</v>
      </c>
      <c r="E2706" s="129">
        <f t="shared" si="42"/>
        <v>33.229999999999997</v>
      </c>
    </row>
    <row r="2707" spans="1:5" ht="40.5">
      <c r="A2707" s="127" t="s">
        <v>23097</v>
      </c>
      <c r="B2707" s="128" t="s">
        <v>18331</v>
      </c>
      <c r="C2707" s="127" t="s">
        <v>86</v>
      </c>
      <c r="D2707" s="122">
        <v>9.93</v>
      </c>
      <c r="E2707" s="129">
        <f t="shared" si="42"/>
        <v>9.93</v>
      </c>
    </row>
    <row r="2708" spans="1:5" ht="40.5">
      <c r="A2708" s="127" t="s">
        <v>23098</v>
      </c>
      <c r="B2708" s="128" t="s">
        <v>18332</v>
      </c>
      <c r="C2708" s="127" t="s">
        <v>86</v>
      </c>
      <c r="D2708" s="122">
        <v>7.25</v>
      </c>
      <c r="E2708" s="129">
        <f t="shared" si="42"/>
        <v>7.25</v>
      </c>
    </row>
    <row r="2709" spans="1:5" ht="40.5">
      <c r="A2709" s="127" t="s">
        <v>23099</v>
      </c>
      <c r="B2709" s="128" t="s">
        <v>18333</v>
      </c>
      <c r="C2709" s="127" t="s">
        <v>86</v>
      </c>
      <c r="D2709" s="122">
        <v>7.42</v>
      </c>
      <c r="E2709" s="129">
        <f t="shared" si="42"/>
        <v>7.42</v>
      </c>
    </row>
    <row r="2710" spans="1:5" ht="40.5">
      <c r="A2710" s="127" t="s">
        <v>23100</v>
      </c>
      <c r="B2710" s="128" t="s">
        <v>18334</v>
      </c>
      <c r="C2710" s="127" t="s">
        <v>86</v>
      </c>
      <c r="D2710" s="122">
        <v>5.71</v>
      </c>
      <c r="E2710" s="129">
        <f t="shared" si="42"/>
        <v>5.71</v>
      </c>
    </row>
    <row r="2711" spans="1:5" ht="40.5">
      <c r="A2711" s="127" t="s">
        <v>23101</v>
      </c>
      <c r="B2711" s="128" t="s">
        <v>18335</v>
      </c>
      <c r="C2711" s="127" t="s">
        <v>86</v>
      </c>
      <c r="D2711" s="122">
        <v>6.89</v>
      </c>
      <c r="E2711" s="129">
        <f t="shared" si="42"/>
        <v>6.89</v>
      </c>
    </row>
    <row r="2712" spans="1:5" ht="40.5">
      <c r="A2712" s="127" t="s">
        <v>23102</v>
      </c>
      <c r="B2712" s="128" t="s">
        <v>18336</v>
      </c>
      <c r="C2712" s="127" t="s">
        <v>86</v>
      </c>
      <c r="D2712" s="122">
        <v>9.77</v>
      </c>
      <c r="E2712" s="129">
        <f t="shared" si="42"/>
        <v>9.77</v>
      </c>
    </row>
    <row r="2713" spans="1:5" ht="40.5">
      <c r="A2713" s="127" t="s">
        <v>23103</v>
      </c>
      <c r="B2713" s="128" t="s">
        <v>18337</v>
      </c>
      <c r="C2713" s="127" t="s">
        <v>86</v>
      </c>
      <c r="D2713" s="122">
        <v>10.59</v>
      </c>
      <c r="E2713" s="129">
        <f t="shared" si="42"/>
        <v>10.6</v>
      </c>
    </row>
    <row r="2714" spans="1:5" ht="40.5">
      <c r="A2714" s="127" t="s">
        <v>23104</v>
      </c>
      <c r="B2714" s="128" t="s">
        <v>18338</v>
      </c>
      <c r="C2714" s="127" t="s">
        <v>86</v>
      </c>
      <c r="D2714" s="122">
        <v>7.64</v>
      </c>
      <c r="E2714" s="129">
        <f t="shared" si="42"/>
        <v>7.64</v>
      </c>
    </row>
    <row r="2715" spans="1:5" ht="40.5">
      <c r="A2715" s="127" t="s">
        <v>23105</v>
      </c>
      <c r="B2715" s="128" t="s">
        <v>18339</v>
      </c>
      <c r="C2715" s="127" t="s">
        <v>86</v>
      </c>
      <c r="D2715" s="122">
        <v>7.4</v>
      </c>
      <c r="E2715" s="129">
        <f t="shared" si="42"/>
        <v>7.4</v>
      </c>
    </row>
    <row r="2716" spans="1:5" ht="40.5">
      <c r="A2716" s="127" t="s">
        <v>23106</v>
      </c>
      <c r="B2716" s="128" t="s">
        <v>18340</v>
      </c>
      <c r="C2716" s="127" t="s">
        <v>86</v>
      </c>
      <c r="D2716" s="122">
        <v>7.24</v>
      </c>
      <c r="E2716" s="129">
        <f t="shared" si="42"/>
        <v>7.24</v>
      </c>
    </row>
    <row r="2717" spans="1:5" ht="40.5">
      <c r="A2717" s="127" t="s">
        <v>23107</v>
      </c>
      <c r="B2717" s="128" t="s">
        <v>18341</v>
      </c>
      <c r="C2717" s="127" t="s">
        <v>86</v>
      </c>
      <c r="D2717" s="122">
        <v>11.4</v>
      </c>
      <c r="E2717" s="129">
        <f t="shared" si="42"/>
        <v>11.41</v>
      </c>
    </row>
    <row r="2718" spans="1:5" ht="40.5">
      <c r="A2718" s="127" t="s">
        <v>23108</v>
      </c>
      <c r="B2718" s="128" t="s">
        <v>18342</v>
      </c>
      <c r="C2718" s="127" t="s">
        <v>86</v>
      </c>
      <c r="D2718" s="122">
        <v>11.11</v>
      </c>
      <c r="E2718" s="129">
        <f t="shared" si="42"/>
        <v>11.12</v>
      </c>
    </row>
    <row r="2719" spans="1:5" ht="40.5">
      <c r="A2719" s="127" t="s">
        <v>23109</v>
      </c>
      <c r="B2719" s="128" t="s">
        <v>18343</v>
      </c>
      <c r="C2719" s="127" t="s">
        <v>86</v>
      </c>
      <c r="D2719" s="122">
        <v>14.22</v>
      </c>
      <c r="E2719" s="129">
        <f t="shared" si="42"/>
        <v>14.23</v>
      </c>
    </row>
    <row r="2720" spans="1:5" ht="40.5">
      <c r="A2720" s="127" t="s">
        <v>23110</v>
      </c>
      <c r="B2720" s="128" t="s">
        <v>18344</v>
      </c>
      <c r="C2720" s="127" t="s">
        <v>86</v>
      </c>
      <c r="D2720" s="122">
        <v>11.14</v>
      </c>
      <c r="E2720" s="129">
        <f t="shared" si="42"/>
        <v>11.15</v>
      </c>
    </row>
    <row r="2721" spans="1:5" ht="81">
      <c r="A2721" s="127" t="s">
        <v>23111</v>
      </c>
      <c r="B2721" s="128" t="s">
        <v>18345</v>
      </c>
      <c r="C2721" s="127" t="s">
        <v>86</v>
      </c>
      <c r="D2721" s="122">
        <v>15.7</v>
      </c>
      <c r="E2721" s="129">
        <f t="shared" si="42"/>
        <v>15.71</v>
      </c>
    </row>
    <row r="2722" spans="1:5" ht="94.5">
      <c r="A2722" s="127" t="s">
        <v>23112</v>
      </c>
      <c r="B2722" s="128" t="s">
        <v>18346</v>
      </c>
      <c r="C2722" s="127" t="s">
        <v>86</v>
      </c>
      <c r="D2722" s="122">
        <v>84.3</v>
      </c>
      <c r="E2722" s="129">
        <f t="shared" si="42"/>
        <v>84.34</v>
      </c>
    </row>
    <row r="2723" spans="1:5" ht="94.5">
      <c r="A2723" s="127" t="s">
        <v>23113</v>
      </c>
      <c r="B2723" s="128" t="s">
        <v>18347</v>
      </c>
      <c r="C2723" s="127" t="s">
        <v>86</v>
      </c>
      <c r="D2723" s="122">
        <v>89.9</v>
      </c>
      <c r="E2723" s="129">
        <f t="shared" si="42"/>
        <v>89.94</v>
      </c>
    </row>
    <row r="2724" spans="1:5" ht="94.5">
      <c r="A2724" s="127" t="s">
        <v>23114</v>
      </c>
      <c r="B2724" s="128" t="s">
        <v>18348</v>
      </c>
      <c r="C2724" s="127" t="s">
        <v>86</v>
      </c>
      <c r="D2724" s="122">
        <v>388</v>
      </c>
      <c r="E2724" s="129">
        <f t="shared" si="42"/>
        <v>388.19</v>
      </c>
    </row>
    <row r="2725" spans="1:5" ht="27">
      <c r="A2725" s="127" t="s">
        <v>23115</v>
      </c>
      <c r="B2725" s="128" t="s">
        <v>18349</v>
      </c>
      <c r="C2725" s="127" t="s">
        <v>86</v>
      </c>
      <c r="D2725" s="122">
        <v>3.97</v>
      </c>
      <c r="E2725" s="129">
        <f t="shared" si="42"/>
        <v>3.97</v>
      </c>
    </row>
    <row r="2726" spans="1:5" ht="27">
      <c r="A2726" s="127" t="s">
        <v>23116</v>
      </c>
      <c r="B2726" s="128" t="s">
        <v>18350</v>
      </c>
      <c r="C2726" s="127" t="s">
        <v>86</v>
      </c>
      <c r="D2726" s="122">
        <v>6.84</v>
      </c>
      <c r="E2726" s="129">
        <f t="shared" si="42"/>
        <v>6.84</v>
      </c>
    </row>
    <row r="2727" spans="1:5">
      <c r="A2727" s="127" t="s">
        <v>23117</v>
      </c>
      <c r="B2727" s="128" t="s">
        <v>18351</v>
      </c>
      <c r="C2727" s="127" t="s">
        <v>86</v>
      </c>
      <c r="D2727" s="122">
        <v>56.17</v>
      </c>
      <c r="E2727" s="129">
        <f t="shared" si="42"/>
        <v>56.2</v>
      </c>
    </row>
    <row r="2728" spans="1:5">
      <c r="A2728" s="172" t="s">
        <v>18352</v>
      </c>
      <c r="B2728" s="169"/>
      <c r="C2728" s="168"/>
      <c r="D2728" s="170"/>
      <c r="E2728" s="171"/>
    </row>
    <row r="2729" spans="1:5">
      <c r="A2729" s="127" t="s">
        <v>23118</v>
      </c>
      <c r="B2729" s="128" t="s">
        <v>18353</v>
      </c>
      <c r="C2729" s="127" t="s">
        <v>86</v>
      </c>
      <c r="D2729" s="122">
        <v>6.06</v>
      </c>
      <c r="E2729" s="129">
        <f t="shared" si="42"/>
        <v>6.06</v>
      </c>
    </row>
    <row r="2730" spans="1:5">
      <c r="A2730" s="127" t="s">
        <v>23119</v>
      </c>
      <c r="B2730" s="128" t="s">
        <v>18354</v>
      </c>
      <c r="C2730" s="127" t="s">
        <v>86</v>
      </c>
      <c r="D2730" s="122">
        <v>5.08</v>
      </c>
      <c r="E2730" s="129">
        <f t="shared" si="42"/>
        <v>5.08</v>
      </c>
    </row>
    <row r="2731" spans="1:5">
      <c r="A2731" s="127" t="s">
        <v>23120</v>
      </c>
      <c r="B2731" s="128" t="s">
        <v>18355</v>
      </c>
      <c r="C2731" s="127" t="s">
        <v>86</v>
      </c>
      <c r="D2731" s="122">
        <v>5.61</v>
      </c>
      <c r="E2731" s="129">
        <f t="shared" si="42"/>
        <v>5.61</v>
      </c>
    </row>
    <row r="2732" spans="1:5" ht="27">
      <c r="A2732" s="127" t="s">
        <v>23121</v>
      </c>
      <c r="B2732" s="128" t="s">
        <v>18356</v>
      </c>
      <c r="C2732" s="127" t="s">
        <v>86</v>
      </c>
      <c r="D2732" s="122">
        <v>20.18</v>
      </c>
      <c r="E2732" s="129">
        <f t="shared" si="42"/>
        <v>20.190000000000001</v>
      </c>
    </row>
    <row r="2733" spans="1:5" ht="27">
      <c r="A2733" s="127" t="s">
        <v>23122</v>
      </c>
      <c r="B2733" s="128" t="s">
        <v>18357</v>
      </c>
      <c r="C2733" s="127" t="s">
        <v>86</v>
      </c>
      <c r="D2733" s="122">
        <v>50.81</v>
      </c>
      <c r="E2733" s="129">
        <f t="shared" si="42"/>
        <v>50.84</v>
      </c>
    </row>
    <row r="2734" spans="1:5">
      <c r="A2734" s="127" t="s">
        <v>23123</v>
      </c>
      <c r="B2734" s="128" t="s">
        <v>18358</v>
      </c>
      <c r="C2734" s="127" t="s">
        <v>86</v>
      </c>
      <c r="D2734" s="122">
        <v>85.8</v>
      </c>
      <c r="E2734" s="129">
        <f t="shared" si="42"/>
        <v>85.84</v>
      </c>
    </row>
    <row r="2735" spans="1:5" ht="27">
      <c r="A2735" s="127" t="s">
        <v>23124</v>
      </c>
      <c r="B2735" s="128" t="s">
        <v>18359</v>
      </c>
      <c r="C2735" s="127" t="s">
        <v>86</v>
      </c>
      <c r="D2735" s="122">
        <v>16.78</v>
      </c>
      <c r="E2735" s="129">
        <f t="shared" si="42"/>
        <v>16.79</v>
      </c>
    </row>
    <row r="2736" spans="1:5">
      <c r="A2736" s="172" t="s">
        <v>18360</v>
      </c>
      <c r="B2736" s="169"/>
      <c r="C2736" s="168"/>
      <c r="D2736" s="170"/>
      <c r="E2736" s="171"/>
    </row>
    <row r="2737" spans="1:5" ht="27">
      <c r="A2737" s="127" t="s">
        <v>23125</v>
      </c>
      <c r="B2737" s="128" t="s">
        <v>18361</v>
      </c>
      <c r="C2737" s="127" t="s">
        <v>86</v>
      </c>
      <c r="D2737" s="122">
        <v>5.46</v>
      </c>
      <c r="E2737" s="129">
        <f t="shared" si="42"/>
        <v>5.46</v>
      </c>
    </row>
    <row r="2738" spans="1:5" ht="27">
      <c r="A2738" s="127" t="s">
        <v>23126</v>
      </c>
      <c r="B2738" s="128" t="s">
        <v>18362</v>
      </c>
      <c r="C2738" s="127" t="s">
        <v>86</v>
      </c>
      <c r="D2738" s="122">
        <v>6.47</v>
      </c>
      <c r="E2738" s="129">
        <f t="shared" si="42"/>
        <v>6.47</v>
      </c>
    </row>
    <row r="2739" spans="1:5">
      <c r="A2739" s="172" t="s">
        <v>18363</v>
      </c>
      <c r="B2739" s="169"/>
      <c r="C2739" s="168"/>
      <c r="D2739" s="170"/>
      <c r="E2739" s="171"/>
    </row>
    <row r="2740" spans="1:5">
      <c r="A2740" s="172" t="s">
        <v>18364</v>
      </c>
      <c r="B2740" s="169"/>
      <c r="C2740" s="168"/>
      <c r="D2740" s="170"/>
      <c r="E2740" s="171"/>
    </row>
    <row r="2741" spans="1:5" ht="27">
      <c r="A2741" s="127" t="s">
        <v>23127</v>
      </c>
      <c r="B2741" s="128" t="s">
        <v>18365</v>
      </c>
      <c r="C2741" s="127" t="s">
        <v>86</v>
      </c>
      <c r="D2741" s="122">
        <v>26.41</v>
      </c>
      <c r="E2741" s="129">
        <f t="shared" si="42"/>
        <v>26.42</v>
      </c>
    </row>
    <row r="2742" spans="1:5" ht="27">
      <c r="A2742" s="127" t="s">
        <v>23128</v>
      </c>
      <c r="B2742" s="128" t="s">
        <v>18366</v>
      </c>
      <c r="C2742" s="127" t="s">
        <v>86</v>
      </c>
      <c r="D2742" s="122">
        <v>39.61</v>
      </c>
      <c r="E2742" s="129">
        <f t="shared" si="42"/>
        <v>39.630000000000003</v>
      </c>
    </row>
    <row r="2743" spans="1:5" ht="27">
      <c r="A2743" s="127" t="s">
        <v>23129</v>
      </c>
      <c r="B2743" s="128" t="s">
        <v>18367</v>
      </c>
      <c r="C2743" s="127" t="s">
        <v>86</v>
      </c>
      <c r="D2743" s="122">
        <v>7.66</v>
      </c>
      <c r="E2743" s="129">
        <f t="shared" si="42"/>
        <v>7.66</v>
      </c>
    </row>
    <row r="2744" spans="1:5" ht="27">
      <c r="A2744" s="127" t="s">
        <v>23130</v>
      </c>
      <c r="B2744" s="128" t="s">
        <v>18368</v>
      </c>
      <c r="C2744" s="127" t="s">
        <v>86</v>
      </c>
      <c r="D2744" s="122">
        <v>66.02</v>
      </c>
      <c r="E2744" s="129">
        <f t="shared" si="42"/>
        <v>66.05</v>
      </c>
    </row>
    <row r="2745" spans="1:5" ht="27">
      <c r="A2745" s="127" t="s">
        <v>23131</v>
      </c>
      <c r="B2745" s="128" t="s">
        <v>18369</v>
      </c>
      <c r="C2745" s="127" t="s">
        <v>86</v>
      </c>
      <c r="D2745" s="122">
        <v>79.23</v>
      </c>
      <c r="E2745" s="129">
        <f t="shared" si="42"/>
        <v>79.27</v>
      </c>
    </row>
    <row r="2746" spans="1:5" ht="27">
      <c r="A2746" s="127" t="s">
        <v>23132</v>
      </c>
      <c r="B2746" s="128" t="s">
        <v>18370</v>
      </c>
      <c r="C2746" s="127" t="s">
        <v>86</v>
      </c>
      <c r="D2746" s="122">
        <v>85.83</v>
      </c>
      <c r="E2746" s="129">
        <f t="shared" si="42"/>
        <v>85.87</v>
      </c>
    </row>
    <row r="2747" spans="1:5" ht="27">
      <c r="A2747" s="127" t="s">
        <v>23133</v>
      </c>
      <c r="B2747" s="128" t="s">
        <v>18371</v>
      </c>
      <c r="C2747" s="127" t="s">
        <v>86</v>
      </c>
      <c r="D2747" s="122">
        <v>132.05000000000001</v>
      </c>
      <c r="E2747" s="129">
        <f t="shared" si="42"/>
        <v>132.12</v>
      </c>
    </row>
    <row r="2748" spans="1:5">
      <c r="A2748" s="172" t="s">
        <v>18372</v>
      </c>
      <c r="B2748" s="169"/>
      <c r="C2748" s="168"/>
      <c r="D2748" s="170"/>
      <c r="E2748" s="171"/>
    </row>
    <row r="2749" spans="1:5" ht="27">
      <c r="A2749" s="127" t="s">
        <v>23134</v>
      </c>
      <c r="B2749" s="128" t="s">
        <v>18373</v>
      </c>
      <c r="C2749" s="127" t="s">
        <v>86</v>
      </c>
      <c r="D2749" s="122">
        <v>83.19</v>
      </c>
      <c r="E2749" s="129">
        <f t="shared" si="42"/>
        <v>83.23</v>
      </c>
    </row>
    <row r="2750" spans="1:5" ht="27">
      <c r="A2750" s="127" t="s">
        <v>23135</v>
      </c>
      <c r="B2750" s="128" t="s">
        <v>18374</v>
      </c>
      <c r="C2750" s="127" t="s">
        <v>86</v>
      </c>
      <c r="D2750" s="122">
        <v>105.64</v>
      </c>
      <c r="E2750" s="129">
        <f t="shared" si="42"/>
        <v>105.69</v>
      </c>
    </row>
    <row r="2751" spans="1:5" ht="27">
      <c r="A2751" s="127" t="s">
        <v>23136</v>
      </c>
      <c r="B2751" s="128" t="s">
        <v>18375</v>
      </c>
      <c r="C2751" s="127" t="s">
        <v>86</v>
      </c>
      <c r="D2751" s="122">
        <v>92.43</v>
      </c>
      <c r="E2751" s="129">
        <f t="shared" si="42"/>
        <v>92.48</v>
      </c>
    </row>
    <row r="2752" spans="1:5" ht="27">
      <c r="A2752" s="127" t="s">
        <v>23137</v>
      </c>
      <c r="B2752" s="128" t="s">
        <v>18376</v>
      </c>
      <c r="C2752" s="127" t="s">
        <v>86</v>
      </c>
      <c r="D2752" s="122">
        <v>158.46</v>
      </c>
      <c r="E2752" s="129">
        <f t="shared" si="42"/>
        <v>158.54</v>
      </c>
    </row>
    <row r="2753" spans="1:5" ht="27">
      <c r="A2753" s="127" t="s">
        <v>23138</v>
      </c>
      <c r="B2753" s="128" t="s">
        <v>18377</v>
      </c>
      <c r="C2753" s="127" t="s">
        <v>86</v>
      </c>
      <c r="D2753" s="122">
        <v>132.05000000000001</v>
      </c>
      <c r="E2753" s="129">
        <f t="shared" si="42"/>
        <v>132.12</v>
      </c>
    </row>
    <row r="2754" spans="1:5">
      <c r="A2754" s="172" t="s">
        <v>18378</v>
      </c>
      <c r="B2754" s="169"/>
      <c r="C2754" s="168"/>
      <c r="D2754" s="170"/>
      <c r="E2754" s="171"/>
    </row>
    <row r="2755" spans="1:5" ht="27">
      <c r="A2755" s="127" t="s">
        <v>23139</v>
      </c>
      <c r="B2755" s="128" t="s">
        <v>18379</v>
      </c>
      <c r="C2755" s="127" t="s">
        <v>86</v>
      </c>
      <c r="D2755" s="122">
        <v>3.62</v>
      </c>
      <c r="E2755" s="129">
        <f t="shared" ref="E2755:E2816" si="43">ROUND((D2755/(1+$J$1))*(1+$L$1),2)</f>
        <v>3.62</v>
      </c>
    </row>
    <row r="2756" spans="1:5">
      <c r="A2756" s="127" t="s">
        <v>23140</v>
      </c>
      <c r="B2756" s="128" t="s">
        <v>18380</v>
      </c>
      <c r="C2756" s="127" t="s">
        <v>86</v>
      </c>
      <c r="D2756" s="122">
        <v>16.34</v>
      </c>
      <c r="E2756" s="129">
        <f t="shared" si="43"/>
        <v>16.350000000000001</v>
      </c>
    </row>
    <row r="2757" spans="1:5">
      <c r="A2757" s="172" t="s">
        <v>18381</v>
      </c>
      <c r="B2757" s="169"/>
      <c r="C2757" s="168"/>
      <c r="D2757" s="170"/>
      <c r="E2757" s="171"/>
    </row>
    <row r="2758" spans="1:5" ht="27">
      <c r="A2758" s="127" t="s">
        <v>23141</v>
      </c>
      <c r="B2758" s="128" t="s">
        <v>18382</v>
      </c>
      <c r="C2758" s="127" t="s">
        <v>86</v>
      </c>
      <c r="D2758" s="122">
        <v>201.01</v>
      </c>
      <c r="E2758" s="129">
        <f t="shared" si="43"/>
        <v>201.11</v>
      </c>
    </row>
    <row r="2759" spans="1:5">
      <c r="A2759" s="172" t="s">
        <v>18383</v>
      </c>
      <c r="B2759" s="169"/>
      <c r="C2759" s="168"/>
      <c r="D2759" s="170"/>
      <c r="E2759" s="171"/>
    </row>
    <row r="2760" spans="1:5">
      <c r="A2760" s="127" t="s">
        <v>23142</v>
      </c>
      <c r="B2760" s="128" t="s">
        <v>18384</v>
      </c>
      <c r="C2760" s="127" t="s">
        <v>92</v>
      </c>
      <c r="D2760" s="122">
        <v>47.87</v>
      </c>
      <c r="E2760" s="129">
        <f t="shared" si="43"/>
        <v>47.89</v>
      </c>
    </row>
    <row r="2761" spans="1:5">
      <c r="A2761" s="127" t="s">
        <v>23143</v>
      </c>
      <c r="B2761" s="128" t="s">
        <v>18385</v>
      </c>
      <c r="C2761" s="127" t="s">
        <v>92</v>
      </c>
      <c r="D2761" s="122">
        <v>48.93</v>
      </c>
      <c r="E2761" s="129">
        <f t="shared" si="43"/>
        <v>48.95</v>
      </c>
    </row>
    <row r="2762" spans="1:5">
      <c r="A2762" s="127" t="s">
        <v>23144</v>
      </c>
      <c r="B2762" s="128" t="s">
        <v>18386</v>
      </c>
      <c r="C2762" s="127" t="s">
        <v>92</v>
      </c>
      <c r="D2762" s="122">
        <v>63.26</v>
      </c>
      <c r="E2762" s="129">
        <f t="shared" si="43"/>
        <v>63.29</v>
      </c>
    </row>
    <row r="2763" spans="1:5">
      <c r="A2763" s="172" t="s">
        <v>18387</v>
      </c>
      <c r="B2763" s="169"/>
      <c r="C2763" s="168"/>
      <c r="D2763" s="170"/>
      <c r="E2763" s="171"/>
    </row>
    <row r="2764" spans="1:5">
      <c r="A2764" s="127" t="s">
        <v>23145</v>
      </c>
      <c r="B2764" s="128" t="s">
        <v>18388</v>
      </c>
      <c r="C2764" s="127" t="s">
        <v>44</v>
      </c>
      <c r="D2764" s="122">
        <v>1.08</v>
      </c>
      <c r="E2764" s="129">
        <f t="shared" si="43"/>
        <v>1.08</v>
      </c>
    </row>
    <row r="2765" spans="1:5">
      <c r="A2765" s="127" t="s">
        <v>23146</v>
      </c>
      <c r="B2765" s="128" t="s">
        <v>18389</v>
      </c>
      <c r="C2765" s="127" t="s">
        <v>44</v>
      </c>
      <c r="D2765" s="122">
        <v>2.77</v>
      </c>
      <c r="E2765" s="129">
        <f t="shared" si="43"/>
        <v>2.77</v>
      </c>
    </row>
    <row r="2766" spans="1:5">
      <c r="A2766" s="127" t="s">
        <v>23147</v>
      </c>
      <c r="B2766" s="128" t="s">
        <v>18390</v>
      </c>
      <c r="C2766" s="127" t="s">
        <v>44</v>
      </c>
      <c r="D2766" s="122">
        <v>3.84</v>
      </c>
      <c r="E2766" s="129">
        <f t="shared" si="43"/>
        <v>3.84</v>
      </c>
    </row>
    <row r="2767" spans="1:5" ht="27">
      <c r="A2767" s="127" t="s">
        <v>23148</v>
      </c>
      <c r="B2767" s="128" t="s">
        <v>18391</v>
      </c>
      <c r="C2767" s="127" t="s">
        <v>44</v>
      </c>
      <c r="D2767" s="122">
        <v>14.23</v>
      </c>
      <c r="E2767" s="129">
        <f t="shared" si="43"/>
        <v>14.24</v>
      </c>
    </row>
    <row r="2768" spans="1:5">
      <c r="A2768" s="127" t="s">
        <v>23149</v>
      </c>
      <c r="B2768" s="128" t="s">
        <v>18392</v>
      </c>
      <c r="C2768" s="127" t="s">
        <v>44</v>
      </c>
      <c r="D2768" s="122">
        <v>6.28</v>
      </c>
      <c r="E2768" s="129">
        <f t="shared" si="43"/>
        <v>6.28</v>
      </c>
    </row>
    <row r="2769" spans="1:5">
      <c r="A2769" s="127" t="s">
        <v>23150</v>
      </c>
      <c r="B2769" s="128" t="s">
        <v>18393</v>
      </c>
      <c r="C2769" s="127" t="s">
        <v>44</v>
      </c>
      <c r="D2769" s="122">
        <v>6.26</v>
      </c>
      <c r="E2769" s="129">
        <f t="shared" si="43"/>
        <v>6.26</v>
      </c>
    </row>
    <row r="2770" spans="1:5">
      <c r="A2770" s="127" t="s">
        <v>23151</v>
      </c>
      <c r="B2770" s="128" t="s">
        <v>18394</v>
      </c>
      <c r="C2770" s="127" t="s">
        <v>44</v>
      </c>
      <c r="D2770" s="122">
        <v>10.199999999999999</v>
      </c>
      <c r="E2770" s="129">
        <f t="shared" si="43"/>
        <v>10.210000000000001</v>
      </c>
    </row>
    <row r="2771" spans="1:5">
      <c r="A2771" s="127" t="s">
        <v>23152</v>
      </c>
      <c r="B2771" s="128" t="s">
        <v>18395</v>
      </c>
      <c r="C2771" s="127" t="s">
        <v>44</v>
      </c>
      <c r="D2771" s="122">
        <v>11.51</v>
      </c>
      <c r="E2771" s="129">
        <f t="shared" si="43"/>
        <v>11.52</v>
      </c>
    </row>
    <row r="2772" spans="1:5">
      <c r="A2772" s="127" t="s">
        <v>23153</v>
      </c>
      <c r="B2772" s="128" t="s">
        <v>18396</v>
      </c>
      <c r="C2772" s="127" t="s">
        <v>44</v>
      </c>
      <c r="D2772" s="122">
        <v>14.44</v>
      </c>
      <c r="E2772" s="129">
        <f t="shared" si="43"/>
        <v>14.45</v>
      </c>
    </row>
    <row r="2773" spans="1:5">
      <c r="A2773" s="127" t="s">
        <v>23154</v>
      </c>
      <c r="B2773" s="128" t="s">
        <v>18397</v>
      </c>
      <c r="C2773" s="127" t="s">
        <v>44</v>
      </c>
      <c r="D2773" s="122">
        <v>14.26</v>
      </c>
      <c r="E2773" s="129">
        <f t="shared" si="43"/>
        <v>14.27</v>
      </c>
    </row>
    <row r="2774" spans="1:5">
      <c r="A2774" s="127" t="s">
        <v>23155</v>
      </c>
      <c r="B2774" s="128" t="s">
        <v>18398</v>
      </c>
      <c r="C2774" s="127" t="s">
        <v>44</v>
      </c>
      <c r="D2774" s="122">
        <v>20.09</v>
      </c>
      <c r="E2774" s="129">
        <f t="shared" si="43"/>
        <v>20.100000000000001</v>
      </c>
    </row>
    <row r="2775" spans="1:5">
      <c r="A2775" s="127" t="s">
        <v>23156</v>
      </c>
      <c r="B2775" s="128" t="s">
        <v>18399</v>
      </c>
      <c r="C2775" s="127" t="s">
        <v>44</v>
      </c>
      <c r="D2775" s="122">
        <v>29.2</v>
      </c>
      <c r="E2775" s="129">
        <f t="shared" si="43"/>
        <v>29.21</v>
      </c>
    </row>
    <row r="2776" spans="1:5">
      <c r="A2776" s="127" t="s">
        <v>23157</v>
      </c>
      <c r="B2776" s="128" t="s">
        <v>18400</v>
      </c>
      <c r="C2776" s="127" t="s">
        <v>44</v>
      </c>
      <c r="D2776" s="122">
        <v>8.41</v>
      </c>
      <c r="E2776" s="129">
        <f t="shared" si="43"/>
        <v>8.41</v>
      </c>
    </row>
    <row r="2777" spans="1:5">
      <c r="A2777" s="127" t="s">
        <v>23158</v>
      </c>
      <c r="B2777" s="128" t="s">
        <v>18401</v>
      </c>
      <c r="C2777" s="127" t="s">
        <v>44</v>
      </c>
      <c r="D2777" s="122">
        <v>49.2</v>
      </c>
      <c r="E2777" s="129">
        <f t="shared" si="43"/>
        <v>49.22</v>
      </c>
    </row>
    <row r="2778" spans="1:5">
      <c r="A2778" s="172" t="s">
        <v>18402</v>
      </c>
      <c r="B2778" s="169"/>
      <c r="C2778" s="168"/>
      <c r="D2778" s="170"/>
      <c r="E2778" s="171"/>
    </row>
    <row r="2779" spans="1:5">
      <c r="A2779" s="127" t="s">
        <v>23159</v>
      </c>
      <c r="B2779" s="128" t="s">
        <v>18403</v>
      </c>
      <c r="C2779" s="127" t="s">
        <v>44</v>
      </c>
      <c r="D2779" s="122">
        <v>3.84</v>
      </c>
      <c r="E2779" s="129">
        <f t="shared" si="43"/>
        <v>3.84</v>
      </c>
    </row>
    <row r="2780" spans="1:5">
      <c r="A2780" s="127" t="s">
        <v>23160</v>
      </c>
      <c r="B2780" s="128" t="s">
        <v>18404</v>
      </c>
      <c r="C2780" s="127" t="s">
        <v>44</v>
      </c>
      <c r="D2780" s="122">
        <v>10.24</v>
      </c>
      <c r="E2780" s="129">
        <f t="shared" si="43"/>
        <v>10.25</v>
      </c>
    </row>
    <row r="2781" spans="1:5" ht="54">
      <c r="A2781" s="127" t="s">
        <v>23161</v>
      </c>
      <c r="B2781" s="128" t="s">
        <v>18405</v>
      </c>
      <c r="C2781" s="127" t="s">
        <v>44</v>
      </c>
      <c r="D2781" s="122">
        <v>4.93</v>
      </c>
      <c r="E2781" s="129">
        <f t="shared" si="43"/>
        <v>4.93</v>
      </c>
    </row>
    <row r="2782" spans="1:5">
      <c r="A2782" s="127" t="s">
        <v>23162</v>
      </c>
      <c r="B2782" s="128" t="s">
        <v>18406</v>
      </c>
      <c r="C2782" s="127" t="s">
        <v>44</v>
      </c>
      <c r="D2782" s="122">
        <v>9.67</v>
      </c>
      <c r="E2782" s="129">
        <f t="shared" si="43"/>
        <v>9.67</v>
      </c>
    </row>
    <row r="2783" spans="1:5">
      <c r="A2783" s="127" t="s">
        <v>23163</v>
      </c>
      <c r="B2783" s="128" t="s">
        <v>18407</v>
      </c>
      <c r="C2783" s="127" t="s">
        <v>44</v>
      </c>
      <c r="D2783" s="122">
        <v>12.76</v>
      </c>
      <c r="E2783" s="129">
        <f t="shared" si="43"/>
        <v>12.77</v>
      </c>
    </row>
    <row r="2784" spans="1:5" ht="54">
      <c r="A2784" s="127" t="s">
        <v>23164</v>
      </c>
      <c r="B2784" s="128" t="s">
        <v>18408</v>
      </c>
      <c r="C2784" s="127" t="s">
        <v>44</v>
      </c>
      <c r="D2784" s="122">
        <v>11.14</v>
      </c>
      <c r="E2784" s="129">
        <f t="shared" si="43"/>
        <v>11.15</v>
      </c>
    </row>
    <row r="2785" spans="1:5">
      <c r="A2785" s="127" t="s">
        <v>23165</v>
      </c>
      <c r="B2785" s="128" t="s">
        <v>18409</v>
      </c>
      <c r="C2785" s="127" t="s">
        <v>44</v>
      </c>
      <c r="D2785" s="122">
        <v>27.22</v>
      </c>
      <c r="E2785" s="129">
        <f t="shared" si="43"/>
        <v>27.23</v>
      </c>
    </row>
    <row r="2786" spans="1:5">
      <c r="A2786" s="127" t="s">
        <v>23166</v>
      </c>
      <c r="B2786" s="128" t="s">
        <v>18410</v>
      </c>
      <c r="C2786" s="127" t="s">
        <v>44</v>
      </c>
      <c r="D2786" s="122">
        <v>17.57</v>
      </c>
      <c r="E2786" s="129">
        <f t="shared" si="43"/>
        <v>17.579999999999998</v>
      </c>
    </row>
    <row r="2787" spans="1:5" ht="54">
      <c r="A2787" s="127" t="s">
        <v>23167</v>
      </c>
      <c r="B2787" s="128" t="s">
        <v>18411</v>
      </c>
      <c r="C2787" s="127" t="s">
        <v>44</v>
      </c>
      <c r="D2787" s="122">
        <v>15.61</v>
      </c>
      <c r="E2787" s="129">
        <f t="shared" si="43"/>
        <v>15.62</v>
      </c>
    </row>
    <row r="2788" spans="1:5">
      <c r="A2788" s="127" t="s">
        <v>23168</v>
      </c>
      <c r="B2788" s="128" t="s">
        <v>18412</v>
      </c>
      <c r="C2788" s="127" t="s">
        <v>44</v>
      </c>
      <c r="D2788" s="122">
        <v>24.5</v>
      </c>
      <c r="E2788" s="129">
        <f t="shared" si="43"/>
        <v>24.51</v>
      </c>
    </row>
    <row r="2789" spans="1:5" ht="54">
      <c r="A2789" s="127" t="s">
        <v>23169</v>
      </c>
      <c r="B2789" s="128" t="s">
        <v>18413</v>
      </c>
      <c r="C2789" s="127" t="s">
        <v>44</v>
      </c>
      <c r="D2789" s="122">
        <v>21.03</v>
      </c>
      <c r="E2789" s="129">
        <f t="shared" si="43"/>
        <v>21.04</v>
      </c>
    </row>
    <row r="2790" spans="1:5" ht="27">
      <c r="A2790" s="127" t="s">
        <v>23170</v>
      </c>
      <c r="B2790" s="128" t="s">
        <v>18414</v>
      </c>
      <c r="C2790" s="127" t="s">
        <v>44</v>
      </c>
      <c r="D2790" s="122">
        <v>136.24</v>
      </c>
      <c r="E2790" s="129">
        <f t="shared" si="43"/>
        <v>136.31</v>
      </c>
    </row>
    <row r="2791" spans="1:5" ht="54">
      <c r="A2791" s="127" t="s">
        <v>23171</v>
      </c>
      <c r="B2791" s="128" t="s">
        <v>18415</v>
      </c>
      <c r="C2791" s="127" t="s">
        <v>44</v>
      </c>
      <c r="D2791" s="122">
        <v>37.6</v>
      </c>
      <c r="E2791" s="129">
        <f t="shared" si="43"/>
        <v>37.619999999999997</v>
      </c>
    </row>
    <row r="2792" spans="1:5">
      <c r="A2792" s="172" t="s">
        <v>18416</v>
      </c>
      <c r="B2792" s="169"/>
      <c r="C2792" s="168"/>
      <c r="D2792" s="170"/>
      <c r="E2792" s="171"/>
    </row>
    <row r="2793" spans="1:5">
      <c r="A2793" s="127" t="s">
        <v>25452</v>
      </c>
      <c r="B2793" s="128" t="s">
        <v>18417</v>
      </c>
      <c r="C2793" s="127" t="s">
        <v>44</v>
      </c>
      <c r="D2793" s="122">
        <v>2.64</v>
      </c>
      <c r="E2793" s="129">
        <f t="shared" si="43"/>
        <v>2.64</v>
      </c>
    </row>
    <row r="2794" spans="1:5">
      <c r="A2794" s="127" t="s">
        <v>23172</v>
      </c>
      <c r="B2794" s="128" t="s">
        <v>18418</v>
      </c>
      <c r="C2794" s="127" t="s">
        <v>44</v>
      </c>
      <c r="D2794" s="122">
        <v>3.09</v>
      </c>
      <c r="E2794" s="129">
        <f t="shared" si="43"/>
        <v>3.09</v>
      </c>
    </row>
    <row r="2795" spans="1:5" ht="54">
      <c r="A2795" s="127" t="s">
        <v>23173</v>
      </c>
      <c r="B2795" s="128" t="s">
        <v>18419</v>
      </c>
      <c r="C2795" s="127" t="s">
        <v>44</v>
      </c>
      <c r="D2795" s="122">
        <v>1.76</v>
      </c>
      <c r="E2795" s="129">
        <f t="shared" si="43"/>
        <v>1.76</v>
      </c>
    </row>
    <row r="2796" spans="1:5">
      <c r="A2796" s="127" t="s">
        <v>25453</v>
      </c>
      <c r="B2796" s="128" t="s">
        <v>18420</v>
      </c>
      <c r="C2796" s="127" t="s">
        <v>44</v>
      </c>
      <c r="D2796" s="122">
        <v>8.3800000000000008</v>
      </c>
      <c r="E2796" s="129">
        <f t="shared" si="43"/>
        <v>8.3800000000000008</v>
      </c>
    </row>
    <row r="2797" spans="1:5" ht="54">
      <c r="A2797" s="127" t="s">
        <v>25454</v>
      </c>
      <c r="B2797" s="128" t="s">
        <v>18421</v>
      </c>
      <c r="C2797" s="127" t="s">
        <v>44</v>
      </c>
      <c r="D2797" s="122">
        <v>7.16</v>
      </c>
      <c r="E2797" s="129">
        <f t="shared" si="43"/>
        <v>7.16</v>
      </c>
    </row>
    <row r="2798" spans="1:5">
      <c r="A2798" s="127" t="s">
        <v>23174</v>
      </c>
      <c r="B2798" s="128" t="s">
        <v>18422</v>
      </c>
      <c r="C2798" s="127" t="s">
        <v>44</v>
      </c>
      <c r="D2798" s="122">
        <v>4.8899999999999997</v>
      </c>
      <c r="E2798" s="129">
        <f t="shared" si="43"/>
        <v>4.8899999999999997</v>
      </c>
    </row>
    <row r="2799" spans="1:5" ht="54">
      <c r="A2799" s="127" t="s">
        <v>23175</v>
      </c>
      <c r="B2799" s="128" t="s">
        <v>18423</v>
      </c>
      <c r="C2799" s="127" t="s">
        <v>44</v>
      </c>
      <c r="D2799" s="122">
        <v>3.65</v>
      </c>
      <c r="E2799" s="129">
        <f t="shared" si="43"/>
        <v>3.65</v>
      </c>
    </row>
    <row r="2800" spans="1:5" ht="54">
      <c r="A2800" s="127" t="s">
        <v>23176</v>
      </c>
      <c r="B2800" s="128" t="s">
        <v>18424</v>
      </c>
      <c r="C2800" s="127" t="s">
        <v>44</v>
      </c>
      <c r="D2800" s="122">
        <v>3.26</v>
      </c>
      <c r="E2800" s="129">
        <f t="shared" si="43"/>
        <v>3.26</v>
      </c>
    </row>
    <row r="2801" spans="1:5" ht="54">
      <c r="A2801" s="127" t="s">
        <v>25455</v>
      </c>
      <c r="B2801" s="128" t="s">
        <v>18425</v>
      </c>
      <c r="C2801" s="127" t="s">
        <v>44</v>
      </c>
      <c r="D2801" s="122">
        <v>6.07</v>
      </c>
      <c r="E2801" s="129">
        <f t="shared" si="43"/>
        <v>6.07</v>
      </c>
    </row>
    <row r="2802" spans="1:5">
      <c r="A2802" s="172" t="s">
        <v>18426</v>
      </c>
      <c r="B2802" s="169"/>
      <c r="C2802" s="168"/>
      <c r="D2802" s="170"/>
      <c r="E2802" s="171"/>
    </row>
    <row r="2803" spans="1:5" ht="67.5">
      <c r="A2803" s="127" t="s">
        <v>23177</v>
      </c>
      <c r="B2803" s="128" t="s">
        <v>18427</v>
      </c>
      <c r="C2803" s="127" t="s">
        <v>44</v>
      </c>
      <c r="D2803" s="122">
        <v>7.07</v>
      </c>
      <c r="E2803" s="129">
        <f t="shared" si="43"/>
        <v>7.07</v>
      </c>
    </row>
    <row r="2804" spans="1:5" ht="67.5">
      <c r="A2804" s="127" t="s">
        <v>23178</v>
      </c>
      <c r="B2804" s="128" t="s">
        <v>18428</v>
      </c>
      <c r="C2804" s="127" t="s">
        <v>44</v>
      </c>
      <c r="D2804" s="122">
        <v>9.5399999999999991</v>
      </c>
      <c r="E2804" s="129">
        <f t="shared" si="43"/>
        <v>9.5399999999999991</v>
      </c>
    </row>
    <row r="2805" spans="1:5">
      <c r="A2805" s="172" t="s">
        <v>18429</v>
      </c>
      <c r="B2805" s="169"/>
      <c r="C2805" s="168"/>
      <c r="D2805" s="170"/>
      <c r="E2805" s="171"/>
    </row>
    <row r="2806" spans="1:5" ht="27">
      <c r="A2806" s="127" t="s">
        <v>23179</v>
      </c>
      <c r="B2806" s="128" t="s">
        <v>18430</v>
      </c>
      <c r="C2806" s="127" t="s">
        <v>44</v>
      </c>
      <c r="D2806" s="122">
        <v>1.82</v>
      </c>
      <c r="E2806" s="129">
        <f t="shared" si="43"/>
        <v>1.82</v>
      </c>
    </row>
    <row r="2807" spans="1:5" ht="27">
      <c r="A2807" s="127" t="s">
        <v>23180</v>
      </c>
      <c r="B2807" s="128" t="s">
        <v>18431</v>
      </c>
      <c r="C2807" s="127" t="s">
        <v>44</v>
      </c>
      <c r="D2807" s="122">
        <v>2.64</v>
      </c>
      <c r="E2807" s="129">
        <f t="shared" si="43"/>
        <v>2.64</v>
      </c>
    </row>
    <row r="2808" spans="1:5" ht="27">
      <c r="A2808" s="127" t="s">
        <v>23181</v>
      </c>
      <c r="B2808" s="128" t="s">
        <v>18432</v>
      </c>
      <c r="C2808" s="127" t="s">
        <v>44</v>
      </c>
      <c r="D2808" s="122">
        <v>3.97</v>
      </c>
      <c r="E2808" s="129">
        <f t="shared" si="43"/>
        <v>3.97</v>
      </c>
    </row>
    <row r="2809" spans="1:5" ht="27">
      <c r="A2809" s="127" t="s">
        <v>23182</v>
      </c>
      <c r="B2809" s="128" t="s">
        <v>18433</v>
      </c>
      <c r="C2809" s="127" t="s">
        <v>44</v>
      </c>
      <c r="D2809" s="122">
        <v>5.28</v>
      </c>
      <c r="E2809" s="129">
        <f t="shared" si="43"/>
        <v>5.28</v>
      </c>
    </row>
    <row r="2810" spans="1:5" ht="27">
      <c r="A2810" s="127" t="s">
        <v>23183</v>
      </c>
      <c r="B2810" s="128" t="s">
        <v>18434</v>
      </c>
      <c r="C2810" s="127" t="s">
        <v>44</v>
      </c>
      <c r="D2810" s="122">
        <v>6.6</v>
      </c>
      <c r="E2810" s="129">
        <f t="shared" si="43"/>
        <v>6.6</v>
      </c>
    </row>
    <row r="2811" spans="1:5" ht="27">
      <c r="A2811" s="127" t="s">
        <v>23184</v>
      </c>
      <c r="B2811" s="128" t="s">
        <v>18435</v>
      </c>
      <c r="C2811" s="127" t="s">
        <v>44</v>
      </c>
      <c r="D2811" s="122">
        <v>3.97</v>
      </c>
      <c r="E2811" s="129">
        <f t="shared" si="43"/>
        <v>3.97</v>
      </c>
    </row>
    <row r="2812" spans="1:5" ht="27">
      <c r="A2812" s="127" t="s">
        <v>23185</v>
      </c>
      <c r="B2812" s="128" t="s">
        <v>18436</v>
      </c>
      <c r="C2812" s="127" t="s">
        <v>44</v>
      </c>
      <c r="D2812" s="122">
        <v>3.97</v>
      </c>
      <c r="E2812" s="129">
        <f t="shared" si="43"/>
        <v>3.97</v>
      </c>
    </row>
    <row r="2813" spans="1:5" ht="27">
      <c r="A2813" s="127" t="s">
        <v>23186</v>
      </c>
      <c r="B2813" s="128" t="s">
        <v>18437</v>
      </c>
      <c r="C2813" s="127" t="s">
        <v>44</v>
      </c>
      <c r="D2813" s="122">
        <v>3.97</v>
      </c>
      <c r="E2813" s="129">
        <f t="shared" si="43"/>
        <v>3.97</v>
      </c>
    </row>
    <row r="2814" spans="1:5">
      <c r="A2814" s="172" t="s">
        <v>18438</v>
      </c>
      <c r="B2814" s="169"/>
      <c r="C2814" s="168"/>
      <c r="D2814" s="170"/>
      <c r="E2814" s="171"/>
    </row>
    <row r="2815" spans="1:5">
      <c r="A2815" s="127" t="s">
        <v>23187</v>
      </c>
      <c r="B2815" s="128" t="s">
        <v>18439</v>
      </c>
      <c r="C2815" s="127" t="s">
        <v>86</v>
      </c>
      <c r="D2815" s="122">
        <v>0.06</v>
      </c>
      <c r="E2815" s="129">
        <f t="shared" si="43"/>
        <v>0.06</v>
      </c>
    </row>
    <row r="2816" spans="1:5">
      <c r="A2816" s="127" t="s">
        <v>23188</v>
      </c>
      <c r="B2816" s="128" t="s">
        <v>18440</v>
      </c>
      <c r="C2816" s="127" t="s">
        <v>86</v>
      </c>
      <c r="D2816" s="122">
        <v>0.08</v>
      </c>
      <c r="E2816" s="129">
        <f t="shared" si="43"/>
        <v>0.08</v>
      </c>
    </row>
    <row r="2817" spans="1:5">
      <c r="A2817" s="172" t="s">
        <v>18441</v>
      </c>
      <c r="B2817" s="169"/>
      <c r="C2817" s="168"/>
      <c r="D2817" s="170"/>
      <c r="E2817" s="171"/>
    </row>
    <row r="2818" spans="1:5" ht="27">
      <c r="A2818" s="127" t="s">
        <v>23189</v>
      </c>
      <c r="B2818" s="128" t="s">
        <v>18442</v>
      </c>
      <c r="C2818" s="127" t="s">
        <v>86</v>
      </c>
      <c r="D2818" s="122">
        <v>2271</v>
      </c>
      <c r="E2818" s="129">
        <f t="shared" ref="E2818:E2880" si="44">ROUND((D2818/(1+$J$1))*(1+$L$1),2)</f>
        <v>2272.13</v>
      </c>
    </row>
    <row r="2819" spans="1:5" ht="27">
      <c r="A2819" s="127" t="s">
        <v>23190</v>
      </c>
      <c r="B2819" s="128" t="s">
        <v>18443</v>
      </c>
      <c r="C2819" s="127" t="s">
        <v>86</v>
      </c>
      <c r="D2819" s="122">
        <v>2667</v>
      </c>
      <c r="E2819" s="129">
        <f t="shared" si="44"/>
        <v>2668.32</v>
      </c>
    </row>
    <row r="2820" spans="1:5" ht="54">
      <c r="A2820" s="127" t="s">
        <v>23191</v>
      </c>
      <c r="B2820" s="128" t="s">
        <v>18444</v>
      </c>
      <c r="C2820" s="127" t="s">
        <v>86</v>
      </c>
      <c r="D2820" s="122">
        <v>4911</v>
      </c>
      <c r="E2820" s="129">
        <f t="shared" si="44"/>
        <v>4913.4399999999996</v>
      </c>
    </row>
    <row r="2821" spans="1:5" ht="27">
      <c r="A2821" s="127" t="s">
        <v>23192</v>
      </c>
      <c r="B2821" s="128" t="s">
        <v>18445</v>
      </c>
      <c r="C2821" s="127" t="s">
        <v>86</v>
      </c>
      <c r="D2821" s="122">
        <v>5637</v>
      </c>
      <c r="E2821" s="129">
        <f t="shared" si="44"/>
        <v>5639.8</v>
      </c>
    </row>
    <row r="2822" spans="1:5" ht="27">
      <c r="A2822" s="127" t="s">
        <v>23193</v>
      </c>
      <c r="B2822" s="128" t="s">
        <v>18446</v>
      </c>
      <c r="C2822" s="127" t="s">
        <v>86</v>
      </c>
      <c r="D2822" s="122">
        <v>6059.5</v>
      </c>
      <c r="E2822" s="129">
        <f t="shared" si="44"/>
        <v>6062.51</v>
      </c>
    </row>
    <row r="2823" spans="1:5" ht="27">
      <c r="A2823" s="127" t="s">
        <v>23194</v>
      </c>
      <c r="B2823" s="128" t="s">
        <v>18447</v>
      </c>
      <c r="C2823" s="127" t="s">
        <v>86</v>
      </c>
      <c r="D2823" s="122">
        <v>12984</v>
      </c>
      <c r="E2823" s="129">
        <f t="shared" si="44"/>
        <v>12990.44</v>
      </c>
    </row>
    <row r="2824" spans="1:5" ht="27">
      <c r="A2824" s="127" t="s">
        <v>23195</v>
      </c>
      <c r="B2824" s="128" t="s">
        <v>18448</v>
      </c>
      <c r="C2824" s="127" t="s">
        <v>86</v>
      </c>
      <c r="D2824" s="122">
        <v>9009</v>
      </c>
      <c r="E2824" s="129">
        <f t="shared" si="44"/>
        <v>9013.4699999999993</v>
      </c>
    </row>
    <row r="2825" spans="1:5">
      <c r="A2825" s="127" t="s">
        <v>23196</v>
      </c>
      <c r="B2825" s="128" t="s">
        <v>18449</v>
      </c>
      <c r="C2825" s="127" t="s">
        <v>86</v>
      </c>
      <c r="D2825" s="122">
        <v>119.72</v>
      </c>
      <c r="E2825" s="129">
        <f t="shared" si="44"/>
        <v>119.78</v>
      </c>
    </row>
    <row r="2826" spans="1:5">
      <c r="A2826" s="172" t="s">
        <v>18450</v>
      </c>
      <c r="B2826" s="169"/>
      <c r="C2826" s="168"/>
      <c r="D2826" s="170"/>
      <c r="E2826" s="171"/>
    </row>
    <row r="2827" spans="1:5" ht="54">
      <c r="A2827" s="127" t="s">
        <v>23197</v>
      </c>
      <c r="B2827" s="128" t="s">
        <v>18451</v>
      </c>
      <c r="C2827" s="127" t="s">
        <v>86</v>
      </c>
      <c r="D2827" s="122">
        <v>211.27</v>
      </c>
      <c r="E2827" s="129">
        <f t="shared" si="44"/>
        <v>211.37</v>
      </c>
    </row>
    <row r="2828" spans="1:5">
      <c r="A2828" s="172" t="s">
        <v>18452</v>
      </c>
      <c r="B2828" s="169"/>
      <c r="C2828" s="168"/>
      <c r="D2828" s="170"/>
      <c r="E2828" s="171"/>
    </row>
    <row r="2829" spans="1:5">
      <c r="A2829" s="172" t="s">
        <v>18453</v>
      </c>
      <c r="B2829" s="169"/>
      <c r="C2829" s="168"/>
      <c r="D2829" s="170"/>
      <c r="E2829" s="171"/>
    </row>
    <row r="2830" spans="1:5">
      <c r="A2830" s="127" t="s">
        <v>23198</v>
      </c>
      <c r="B2830" s="128" t="s">
        <v>18454</v>
      </c>
      <c r="C2830" s="127" t="s">
        <v>86</v>
      </c>
      <c r="D2830" s="122">
        <v>31.84</v>
      </c>
      <c r="E2830" s="129">
        <f t="shared" si="44"/>
        <v>31.86</v>
      </c>
    </row>
    <row r="2831" spans="1:5">
      <c r="A2831" s="127" t="s">
        <v>23199</v>
      </c>
      <c r="B2831" s="128" t="s">
        <v>18455</v>
      </c>
      <c r="C2831" s="127" t="s">
        <v>86</v>
      </c>
      <c r="D2831" s="122">
        <v>51.97</v>
      </c>
      <c r="E2831" s="129">
        <f t="shared" si="44"/>
        <v>52</v>
      </c>
    </row>
    <row r="2832" spans="1:5">
      <c r="A2832" s="127" t="s">
        <v>25456</v>
      </c>
      <c r="B2832" s="128" t="s">
        <v>18456</v>
      </c>
      <c r="C2832" s="127" t="s">
        <v>86</v>
      </c>
      <c r="D2832" s="122">
        <v>83.58</v>
      </c>
      <c r="E2832" s="129">
        <f t="shared" si="44"/>
        <v>83.62</v>
      </c>
    </row>
    <row r="2833" spans="1:5">
      <c r="A2833" s="127" t="s">
        <v>23200</v>
      </c>
      <c r="B2833" s="128" t="s">
        <v>18457</v>
      </c>
      <c r="C2833" s="127" t="s">
        <v>86</v>
      </c>
      <c r="D2833" s="122">
        <v>41.26</v>
      </c>
      <c r="E2833" s="129">
        <f t="shared" si="44"/>
        <v>41.28</v>
      </c>
    </row>
    <row r="2834" spans="1:5">
      <c r="A2834" s="127" t="s">
        <v>23201</v>
      </c>
      <c r="B2834" s="128" t="s">
        <v>18458</v>
      </c>
      <c r="C2834" s="127" t="s">
        <v>86</v>
      </c>
      <c r="D2834" s="122">
        <v>6.6</v>
      </c>
      <c r="E2834" s="129">
        <f t="shared" si="44"/>
        <v>6.6</v>
      </c>
    </row>
    <row r="2835" spans="1:5">
      <c r="A2835" s="127" t="s">
        <v>23202</v>
      </c>
      <c r="B2835" s="128" t="s">
        <v>18459</v>
      </c>
      <c r="C2835" s="127" t="s">
        <v>86</v>
      </c>
      <c r="D2835" s="122">
        <v>118.84</v>
      </c>
      <c r="E2835" s="129">
        <f t="shared" si="44"/>
        <v>118.9</v>
      </c>
    </row>
    <row r="2836" spans="1:5">
      <c r="A2836" s="127" t="s">
        <v>23203</v>
      </c>
      <c r="B2836" s="128" t="s">
        <v>18460</v>
      </c>
      <c r="C2836" s="127" t="s">
        <v>86</v>
      </c>
      <c r="D2836" s="122">
        <v>515.15</v>
      </c>
      <c r="E2836" s="129">
        <f t="shared" si="44"/>
        <v>515.41</v>
      </c>
    </row>
    <row r="2837" spans="1:5" ht="27">
      <c r="A2837" s="127" t="s">
        <v>23204</v>
      </c>
      <c r="B2837" s="128" t="s">
        <v>18461</v>
      </c>
      <c r="C2837" s="127" t="s">
        <v>86</v>
      </c>
      <c r="D2837" s="122">
        <v>299.70999999999998</v>
      </c>
      <c r="E2837" s="129">
        <f t="shared" si="44"/>
        <v>299.86</v>
      </c>
    </row>
    <row r="2838" spans="1:5">
      <c r="A2838" s="127" t="s">
        <v>23205</v>
      </c>
      <c r="B2838" s="128" t="s">
        <v>18462</v>
      </c>
      <c r="C2838" s="127" t="s">
        <v>86</v>
      </c>
      <c r="D2838" s="122">
        <v>57.11</v>
      </c>
      <c r="E2838" s="129">
        <f t="shared" si="44"/>
        <v>57.14</v>
      </c>
    </row>
    <row r="2839" spans="1:5" ht="27">
      <c r="A2839" s="127" t="s">
        <v>23206</v>
      </c>
      <c r="B2839" s="128" t="s">
        <v>18463</v>
      </c>
      <c r="C2839" s="127" t="s">
        <v>86</v>
      </c>
      <c r="D2839" s="122">
        <v>174.85</v>
      </c>
      <c r="E2839" s="129">
        <f t="shared" si="44"/>
        <v>174.94</v>
      </c>
    </row>
    <row r="2840" spans="1:5" ht="27">
      <c r="A2840" s="127" t="s">
        <v>23207</v>
      </c>
      <c r="B2840" s="128" t="s">
        <v>18464</v>
      </c>
      <c r="C2840" s="127" t="s">
        <v>86</v>
      </c>
      <c r="D2840" s="122">
        <v>79.23</v>
      </c>
      <c r="E2840" s="129">
        <f t="shared" si="44"/>
        <v>79.27</v>
      </c>
    </row>
    <row r="2841" spans="1:5" ht="54">
      <c r="A2841" s="127" t="s">
        <v>23208</v>
      </c>
      <c r="B2841" s="128" t="s">
        <v>18465</v>
      </c>
      <c r="C2841" s="127" t="s">
        <v>44</v>
      </c>
      <c r="D2841" s="122">
        <v>5.84</v>
      </c>
      <c r="E2841" s="129">
        <f t="shared" si="44"/>
        <v>5.84</v>
      </c>
    </row>
    <row r="2842" spans="1:5" ht="54">
      <c r="A2842" s="127" t="s">
        <v>23209</v>
      </c>
      <c r="B2842" s="128" t="s">
        <v>18466</v>
      </c>
      <c r="C2842" s="127" t="s">
        <v>44</v>
      </c>
      <c r="D2842" s="122">
        <v>8.9700000000000006</v>
      </c>
      <c r="E2842" s="129">
        <f t="shared" si="44"/>
        <v>8.9700000000000006</v>
      </c>
    </row>
    <row r="2843" spans="1:5">
      <c r="A2843" s="172" t="s">
        <v>18467</v>
      </c>
      <c r="B2843" s="169"/>
      <c r="C2843" s="168"/>
      <c r="D2843" s="170"/>
      <c r="E2843" s="171"/>
    </row>
    <row r="2844" spans="1:5">
      <c r="A2844" s="172" t="s">
        <v>18468</v>
      </c>
      <c r="B2844" s="169"/>
      <c r="C2844" s="168"/>
      <c r="D2844" s="170"/>
      <c r="E2844" s="171"/>
    </row>
    <row r="2845" spans="1:5">
      <c r="A2845" s="127" t="s">
        <v>23210</v>
      </c>
      <c r="B2845" s="128" t="s">
        <v>18469</v>
      </c>
      <c r="C2845" s="127" t="s">
        <v>86</v>
      </c>
      <c r="D2845" s="122">
        <v>13</v>
      </c>
      <c r="E2845" s="129">
        <f t="shared" si="44"/>
        <v>13.01</v>
      </c>
    </row>
    <row r="2846" spans="1:5" ht="27">
      <c r="A2846" s="127" t="s">
        <v>23211</v>
      </c>
      <c r="B2846" s="128" t="s">
        <v>18470</v>
      </c>
      <c r="C2846" s="127" t="s">
        <v>86</v>
      </c>
      <c r="D2846" s="122">
        <v>54.1</v>
      </c>
      <c r="E2846" s="129">
        <f t="shared" si="44"/>
        <v>54.13</v>
      </c>
    </row>
    <row r="2847" spans="1:5" ht="27">
      <c r="A2847" s="127" t="s">
        <v>23212</v>
      </c>
      <c r="B2847" s="128" t="s">
        <v>18471</v>
      </c>
      <c r="C2847" s="127" t="s">
        <v>86</v>
      </c>
      <c r="D2847" s="122">
        <v>488.04</v>
      </c>
      <c r="E2847" s="129">
        <f t="shared" si="44"/>
        <v>488.28</v>
      </c>
    </row>
    <row r="2848" spans="1:5">
      <c r="A2848" s="172" t="s">
        <v>18472</v>
      </c>
      <c r="B2848" s="169"/>
      <c r="C2848" s="168"/>
      <c r="D2848" s="170"/>
      <c r="E2848" s="171"/>
    </row>
    <row r="2849" spans="1:5" ht="40.5">
      <c r="A2849" s="127" t="s">
        <v>23213</v>
      </c>
      <c r="B2849" s="128" t="s">
        <v>18473</v>
      </c>
      <c r="C2849" s="127" t="s">
        <v>86</v>
      </c>
      <c r="D2849" s="122">
        <v>93.01</v>
      </c>
      <c r="E2849" s="129">
        <f t="shared" si="44"/>
        <v>93.06</v>
      </c>
    </row>
    <row r="2850" spans="1:5" ht="27">
      <c r="A2850" s="127" t="s">
        <v>25457</v>
      </c>
      <c r="B2850" s="128" t="s">
        <v>18474</v>
      </c>
      <c r="C2850" s="127" t="s">
        <v>86</v>
      </c>
      <c r="D2850" s="122">
        <v>333.71</v>
      </c>
      <c r="E2850" s="129">
        <f t="shared" si="44"/>
        <v>333.88</v>
      </c>
    </row>
    <row r="2851" spans="1:5" ht="27">
      <c r="A2851" s="127" t="s">
        <v>25458</v>
      </c>
      <c r="B2851" s="128" t="s">
        <v>18475</v>
      </c>
      <c r="C2851" s="127" t="s">
        <v>86</v>
      </c>
      <c r="D2851" s="122">
        <v>493.96</v>
      </c>
      <c r="E2851" s="129">
        <f t="shared" si="44"/>
        <v>494.21</v>
      </c>
    </row>
    <row r="2852" spans="1:5" ht="40.5">
      <c r="A2852" s="127" t="s">
        <v>23214</v>
      </c>
      <c r="B2852" s="128" t="s">
        <v>18476</v>
      </c>
      <c r="C2852" s="127" t="s">
        <v>86</v>
      </c>
      <c r="D2852" s="122">
        <v>133.9</v>
      </c>
      <c r="E2852" s="129">
        <f t="shared" si="44"/>
        <v>133.97</v>
      </c>
    </row>
    <row r="2853" spans="1:5" ht="40.5">
      <c r="A2853" s="127" t="s">
        <v>23215</v>
      </c>
      <c r="B2853" s="128" t="s">
        <v>18477</v>
      </c>
      <c r="C2853" s="127" t="s">
        <v>86</v>
      </c>
      <c r="D2853" s="122">
        <v>105.64</v>
      </c>
      <c r="E2853" s="129">
        <f t="shared" si="44"/>
        <v>105.69</v>
      </c>
    </row>
    <row r="2854" spans="1:5" ht="40.5">
      <c r="A2854" s="127" t="s">
        <v>23216</v>
      </c>
      <c r="B2854" s="128" t="s">
        <v>18478</v>
      </c>
      <c r="C2854" s="127" t="s">
        <v>86</v>
      </c>
      <c r="D2854" s="122">
        <v>199.31</v>
      </c>
      <c r="E2854" s="129">
        <f t="shared" si="44"/>
        <v>199.41</v>
      </c>
    </row>
    <row r="2855" spans="1:5" ht="27">
      <c r="A2855" s="127" t="s">
        <v>23217</v>
      </c>
      <c r="B2855" s="128" t="s">
        <v>18479</v>
      </c>
      <c r="C2855" s="127" t="s">
        <v>86</v>
      </c>
      <c r="D2855" s="122">
        <v>79.23</v>
      </c>
      <c r="E2855" s="129">
        <f t="shared" si="44"/>
        <v>79.27</v>
      </c>
    </row>
    <row r="2856" spans="1:5" ht="40.5">
      <c r="A2856" s="127" t="s">
        <v>23218</v>
      </c>
      <c r="B2856" s="128" t="s">
        <v>18480</v>
      </c>
      <c r="C2856" s="127" t="s">
        <v>86</v>
      </c>
      <c r="D2856" s="122">
        <v>132.05000000000001</v>
      </c>
      <c r="E2856" s="129">
        <f t="shared" si="44"/>
        <v>132.12</v>
      </c>
    </row>
    <row r="2857" spans="1:5" ht="40.5">
      <c r="A2857" s="127" t="s">
        <v>23219</v>
      </c>
      <c r="B2857" s="128" t="s">
        <v>18481</v>
      </c>
      <c r="C2857" s="127" t="s">
        <v>86</v>
      </c>
      <c r="D2857" s="122">
        <v>272.56</v>
      </c>
      <c r="E2857" s="129">
        <f t="shared" si="44"/>
        <v>272.7</v>
      </c>
    </row>
    <row r="2858" spans="1:5" ht="40.5">
      <c r="A2858" s="127" t="s">
        <v>25459</v>
      </c>
      <c r="B2858" s="128" t="s">
        <v>18482</v>
      </c>
      <c r="C2858" s="127" t="s">
        <v>86</v>
      </c>
      <c r="D2858" s="122">
        <v>248.54</v>
      </c>
      <c r="E2858" s="129">
        <f t="shared" si="44"/>
        <v>248.66</v>
      </c>
    </row>
    <row r="2859" spans="1:5" ht="40.5">
      <c r="A2859" s="127" t="s">
        <v>23220</v>
      </c>
      <c r="B2859" s="128" t="s">
        <v>18483</v>
      </c>
      <c r="C2859" s="127" t="s">
        <v>86</v>
      </c>
      <c r="D2859" s="122">
        <v>344.07</v>
      </c>
      <c r="E2859" s="129">
        <f t="shared" si="44"/>
        <v>344.24</v>
      </c>
    </row>
    <row r="2860" spans="1:5" ht="27">
      <c r="A2860" s="127" t="s">
        <v>23221</v>
      </c>
      <c r="B2860" s="128" t="s">
        <v>18484</v>
      </c>
      <c r="C2860" s="127" t="s">
        <v>86</v>
      </c>
      <c r="D2860" s="122">
        <v>79.23</v>
      </c>
      <c r="E2860" s="129">
        <f t="shared" si="44"/>
        <v>79.27</v>
      </c>
    </row>
    <row r="2861" spans="1:5" ht="54">
      <c r="A2861" s="127" t="s">
        <v>23222</v>
      </c>
      <c r="B2861" s="128" t="s">
        <v>18485</v>
      </c>
      <c r="C2861" s="127" t="s">
        <v>86</v>
      </c>
      <c r="D2861" s="122">
        <v>422.38</v>
      </c>
      <c r="E2861" s="129">
        <f t="shared" si="44"/>
        <v>422.59</v>
      </c>
    </row>
    <row r="2862" spans="1:5" ht="40.5">
      <c r="A2862" s="127" t="s">
        <v>23223</v>
      </c>
      <c r="B2862" s="128" t="s">
        <v>18486</v>
      </c>
      <c r="C2862" s="127" t="s">
        <v>86</v>
      </c>
      <c r="D2862" s="122">
        <v>703.95</v>
      </c>
      <c r="E2862" s="129">
        <f t="shared" si="44"/>
        <v>704.3</v>
      </c>
    </row>
    <row r="2863" spans="1:5" ht="40.5">
      <c r="A2863" s="127" t="s">
        <v>23224</v>
      </c>
      <c r="B2863" s="128" t="s">
        <v>18487</v>
      </c>
      <c r="C2863" s="127" t="s">
        <v>86</v>
      </c>
      <c r="D2863" s="122">
        <v>11.6</v>
      </c>
      <c r="E2863" s="129">
        <f t="shared" si="44"/>
        <v>11.61</v>
      </c>
    </row>
    <row r="2864" spans="1:5">
      <c r="A2864" s="172" t="s">
        <v>18488</v>
      </c>
      <c r="B2864" s="169"/>
      <c r="C2864" s="168"/>
      <c r="D2864" s="170"/>
      <c r="E2864" s="171"/>
    </row>
    <row r="2865" spans="1:5">
      <c r="A2865" s="127" t="s">
        <v>23225</v>
      </c>
      <c r="B2865" s="128" t="s">
        <v>18489</v>
      </c>
      <c r="C2865" s="127" t="s">
        <v>86</v>
      </c>
      <c r="D2865" s="122">
        <v>13.2</v>
      </c>
      <c r="E2865" s="129">
        <f t="shared" si="44"/>
        <v>13.21</v>
      </c>
    </row>
    <row r="2866" spans="1:5">
      <c r="A2866" s="172" t="s">
        <v>18490</v>
      </c>
      <c r="B2866" s="169"/>
      <c r="C2866" s="168"/>
      <c r="D2866" s="170"/>
      <c r="E2866" s="171"/>
    </row>
    <row r="2867" spans="1:5">
      <c r="A2867" s="127" t="s">
        <v>23226</v>
      </c>
      <c r="B2867" s="128" t="s">
        <v>18491</v>
      </c>
      <c r="C2867" s="127" t="s">
        <v>86</v>
      </c>
      <c r="D2867" s="122">
        <v>230</v>
      </c>
      <c r="E2867" s="129">
        <f t="shared" si="44"/>
        <v>230.11</v>
      </c>
    </row>
    <row r="2868" spans="1:5" ht="67.5">
      <c r="A2868" s="127" t="s">
        <v>23227</v>
      </c>
      <c r="B2868" s="128" t="s">
        <v>18492</v>
      </c>
      <c r="C2868" s="127" t="s">
        <v>86</v>
      </c>
      <c r="D2868" s="122">
        <v>540</v>
      </c>
      <c r="E2868" s="129">
        <f t="shared" si="44"/>
        <v>540.27</v>
      </c>
    </row>
    <row r="2869" spans="1:5" ht="40.5">
      <c r="A2869" s="127" t="s">
        <v>23228</v>
      </c>
      <c r="B2869" s="128" t="s">
        <v>18493</v>
      </c>
      <c r="C2869" s="127" t="s">
        <v>86</v>
      </c>
      <c r="D2869" s="122">
        <v>130</v>
      </c>
      <c r="E2869" s="129">
        <f t="shared" si="44"/>
        <v>130.06</v>
      </c>
    </row>
    <row r="2870" spans="1:5" ht="54">
      <c r="A2870" s="127" t="s">
        <v>23229</v>
      </c>
      <c r="B2870" s="128" t="s">
        <v>18494</v>
      </c>
      <c r="C2870" s="127" t="s">
        <v>86</v>
      </c>
      <c r="D2870" s="122">
        <v>319.2</v>
      </c>
      <c r="E2870" s="129">
        <f t="shared" si="44"/>
        <v>319.36</v>
      </c>
    </row>
    <row r="2871" spans="1:5" ht="54">
      <c r="A2871" s="127" t="s">
        <v>23230</v>
      </c>
      <c r="B2871" s="128" t="s">
        <v>18495</v>
      </c>
      <c r="C2871" s="127" t="s">
        <v>86</v>
      </c>
      <c r="D2871" s="122">
        <v>520</v>
      </c>
      <c r="E2871" s="129">
        <f t="shared" si="44"/>
        <v>520.26</v>
      </c>
    </row>
    <row r="2872" spans="1:5" ht="67.5">
      <c r="A2872" s="127" t="s">
        <v>23231</v>
      </c>
      <c r="B2872" s="128" t="s">
        <v>18496</v>
      </c>
      <c r="C2872" s="127" t="s">
        <v>86</v>
      </c>
      <c r="D2872" s="122">
        <v>910</v>
      </c>
      <c r="E2872" s="129">
        <f t="shared" si="44"/>
        <v>910.45</v>
      </c>
    </row>
    <row r="2873" spans="1:5" ht="67.5">
      <c r="A2873" s="127" t="s">
        <v>23232</v>
      </c>
      <c r="B2873" s="128" t="s">
        <v>18497</v>
      </c>
      <c r="C2873" s="127" t="s">
        <v>86</v>
      </c>
      <c r="D2873" s="122">
        <v>950</v>
      </c>
      <c r="E2873" s="129">
        <f t="shared" si="44"/>
        <v>950.47</v>
      </c>
    </row>
    <row r="2874" spans="1:5" ht="40.5">
      <c r="A2874" s="127" t="s">
        <v>23233</v>
      </c>
      <c r="B2874" s="128" t="s">
        <v>18498</v>
      </c>
      <c r="C2874" s="127" t="s">
        <v>86</v>
      </c>
      <c r="D2874" s="122">
        <v>28</v>
      </c>
      <c r="E2874" s="129">
        <f t="shared" si="44"/>
        <v>28.01</v>
      </c>
    </row>
    <row r="2875" spans="1:5">
      <c r="A2875" s="172" t="s">
        <v>18499</v>
      </c>
      <c r="B2875" s="169"/>
      <c r="C2875" s="168"/>
      <c r="D2875" s="170"/>
      <c r="E2875" s="171"/>
    </row>
    <row r="2876" spans="1:5">
      <c r="A2876" s="172" t="s">
        <v>18500</v>
      </c>
      <c r="B2876" s="169"/>
      <c r="C2876" s="168"/>
      <c r="D2876" s="170"/>
      <c r="E2876" s="171"/>
    </row>
    <row r="2877" spans="1:5">
      <c r="A2877" s="127" t="s">
        <v>25460</v>
      </c>
      <c r="B2877" s="128" t="s">
        <v>18501</v>
      </c>
      <c r="C2877" s="127" t="s">
        <v>44</v>
      </c>
      <c r="D2877" s="122">
        <v>11.49</v>
      </c>
      <c r="E2877" s="129">
        <f t="shared" si="44"/>
        <v>11.5</v>
      </c>
    </row>
    <row r="2878" spans="1:5">
      <c r="A2878" s="127" t="s">
        <v>25461</v>
      </c>
      <c r="B2878" s="128" t="s">
        <v>18502</v>
      </c>
      <c r="C2878" s="127" t="s">
        <v>44</v>
      </c>
      <c r="D2878" s="122">
        <v>22.55</v>
      </c>
      <c r="E2878" s="129">
        <f t="shared" si="44"/>
        <v>22.56</v>
      </c>
    </row>
    <row r="2879" spans="1:5">
      <c r="A2879" s="127" t="s">
        <v>25462</v>
      </c>
      <c r="B2879" s="128" t="s">
        <v>18503</v>
      </c>
      <c r="C2879" s="127" t="s">
        <v>44</v>
      </c>
      <c r="D2879" s="122">
        <v>28.05</v>
      </c>
      <c r="E2879" s="129">
        <f t="shared" si="44"/>
        <v>28.06</v>
      </c>
    </row>
    <row r="2880" spans="1:5">
      <c r="A2880" s="127" t="s">
        <v>23234</v>
      </c>
      <c r="B2880" s="128" t="s">
        <v>18504</v>
      </c>
      <c r="C2880" s="127" t="s">
        <v>44</v>
      </c>
      <c r="D2880" s="122">
        <v>39.619999999999997</v>
      </c>
      <c r="E2880" s="129">
        <f t="shared" si="44"/>
        <v>39.64</v>
      </c>
    </row>
    <row r="2881" spans="1:5">
      <c r="A2881" s="172" t="s">
        <v>18505</v>
      </c>
      <c r="B2881" s="169"/>
      <c r="C2881" s="168"/>
      <c r="D2881" s="170"/>
      <c r="E2881" s="171"/>
    </row>
    <row r="2882" spans="1:5">
      <c r="A2882" s="127" t="s">
        <v>23235</v>
      </c>
      <c r="B2882" s="128" t="s">
        <v>18506</v>
      </c>
      <c r="C2882" s="127" t="s">
        <v>86</v>
      </c>
      <c r="D2882" s="122">
        <v>4.67</v>
      </c>
      <c r="E2882" s="129">
        <f t="shared" ref="E2882:E2945" si="45">ROUND((D2882/(1+$J$1))*(1+$L$1),2)</f>
        <v>4.67</v>
      </c>
    </row>
    <row r="2883" spans="1:5">
      <c r="A2883" s="127" t="s">
        <v>23236</v>
      </c>
      <c r="B2883" s="128" t="s">
        <v>18507</v>
      </c>
      <c r="C2883" s="127" t="s">
        <v>86</v>
      </c>
      <c r="D2883" s="122">
        <v>19.13</v>
      </c>
      <c r="E2883" s="129">
        <f t="shared" si="45"/>
        <v>19.14</v>
      </c>
    </row>
    <row r="2884" spans="1:5">
      <c r="A2884" s="127" t="s">
        <v>23237</v>
      </c>
      <c r="B2884" s="128" t="s">
        <v>18508</v>
      </c>
      <c r="C2884" s="127" t="s">
        <v>86</v>
      </c>
      <c r="D2884" s="122">
        <v>47.65</v>
      </c>
      <c r="E2884" s="129">
        <f t="shared" si="45"/>
        <v>47.67</v>
      </c>
    </row>
    <row r="2885" spans="1:5">
      <c r="A2885" s="127" t="s">
        <v>23238</v>
      </c>
      <c r="B2885" s="128" t="s">
        <v>18509</v>
      </c>
      <c r="C2885" s="127" t="s">
        <v>86</v>
      </c>
      <c r="D2885" s="122">
        <v>10.19</v>
      </c>
      <c r="E2885" s="129">
        <f t="shared" si="45"/>
        <v>10.199999999999999</v>
      </c>
    </row>
    <row r="2886" spans="1:5">
      <c r="A2886" s="127" t="s">
        <v>23239</v>
      </c>
      <c r="B2886" s="128" t="s">
        <v>18510</v>
      </c>
      <c r="C2886" s="127" t="s">
        <v>86</v>
      </c>
      <c r="D2886" s="122">
        <v>15.99</v>
      </c>
      <c r="E2886" s="129">
        <f t="shared" si="45"/>
        <v>16</v>
      </c>
    </row>
    <row r="2887" spans="1:5">
      <c r="A2887" s="127" t="s">
        <v>23240</v>
      </c>
      <c r="B2887" s="128" t="s">
        <v>18511</v>
      </c>
      <c r="C2887" s="127" t="s">
        <v>86</v>
      </c>
      <c r="D2887" s="122">
        <v>24.16</v>
      </c>
      <c r="E2887" s="129">
        <f t="shared" si="45"/>
        <v>24.17</v>
      </c>
    </row>
    <row r="2888" spans="1:5">
      <c r="A2888" s="127" t="s">
        <v>23241</v>
      </c>
      <c r="B2888" s="128" t="s">
        <v>18512</v>
      </c>
      <c r="C2888" s="127" t="s">
        <v>86</v>
      </c>
      <c r="D2888" s="122">
        <v>12.06</v>
      </c>
      <c r="E2888" s="129">
        <f t="shared" si="45"/>
        <v>12.07</v>
      </c>
    </row>
    <row r="2889" spans="1:5">
      <c r="A2889" s="172" t="s">
        <v>18513</v>
      </c>
      <c r="B2889" s="169"/>
      <c r="C2889" s="168"/>
      <c r="D2889" s="170"/>
      <c r="E2889" s="171"/>
    </row>
    <row r="2890" spans="1:5">
      <c r="A2890" s="127" t="s">
        <v>23242</v>
      </c>
      <c r="B2890" s="128" t="s">
        <v>18514</v>
      </c>
      <c r="C2890" s="127" t="s">
        <v>44</v>
      </c>
      <c r="D2890" s="122">
        <v>1.37</v>
      </c>
      <c r="E2890" s="129">
        <f t="shared" si="45"/>
        <v>1.37</v>
      </c>
    </row>
    <row r="2891" spans="1:5">
      <c r="A2891" s="127" t="s">
        <v>23243</v>
      </c>
      <c r="B2891" s="128" t="s">
        <v>18515</v>
      </c>
      <c r="C2891" s="127" t="s">
        <v>44</v>
      </c>
      <c r="D2891" s="122">
        <v>9.81</v>
      </c>
      <c r="E2891" s="129">
        <f t="shared" si="45"/>
        <v>9.81</v>
      </c>
    </row>
    <row r="2892" spans="1:5">
      <c r="A2892" s="127" t="s">
        <v>25463</v>
      </c>
      <c r="B2892" s="128" t="s">
        <v>18516</v>
      </c>
      <c r="C2892" s="127" t="s">
        <v>44</v>
      </c>
      <c r="D2892" s="122">
        <v>15.78</v>
      </c>
      <c r="E2892" s="129">
        <f t="shared" si="45"/>
        <v>15.79</v>
      </c>
    </row>
    <row r="2893" spans="1:5">
      <c r="A2893" s="172" t="s">
        <v>18517</v>
      </c>
      <c r="B2893" s="169"/>
      <c r="C2893" s="168"/>
      <c r="D2893" s="170"/>
      <c r="E2893" s="171"/>
    </row>
    <row r="2894" spans="1:5" ht="27">
      <c r="A2894" s="127" t="s">
        <v>23244</v>
      </c>
      <c r="B2894" s="128" t="s">
        <v>18518</v>
      </c>
      <c r="C2894" s="127" t="s">
        <v>86</v>
      </c>
      <c r="D2894" s="122">
        <v>2.23</v>
      </c>
      <c r="E2894" s="129">
        <f t="shared" si="45"/>
        <v>2.23</v>
      </c>
    </row>
    <row r="2895" spans="1:5" ht="27">
      <c r="A2895" s="127" t="s">
        <v>23245</v>
      </c>
      <c r="B2895" s="128" t="s">
        <v>18519</v>
      </c>
      <c r="C2895" s="127" t="s">
        <v>86</v>
      </c>
      <c r="D2895" s="122">
        <v>2.97</v>
      </c>
      <c r="E2895" s="129">
        <f t="shared" si="45"/>
        <v>2.97</v>
      </c>
    </row>
    <row r="2896" spans="1:5">
      <c r="A2896" s="127" t="s">
        <v>23246</v>
      </c>
      <c r="B2896" s="128" t="s">
        <v>18520</v>
      </c>
      <c r="C2896" s="127" t="s">
        <v>86</v>
      </c>
      <c r="D2896" s="122">
        <v>8.64</v>
      </c>
      <c r="E2896" s="129">
        <f t="shared" si="45"/>
        <v>8.64</v>
      </c>
    </row>
    <row r="2897" spans="1:5" ht="27">
      <c r="A2897" s="127" t="s">
        <v>23247</v>
      </c>
      <c r="B2897" s="128" t="s">
        <v>18521</v>
      </c>
      <c r="C2897" s="127" t="s">
        <v>86</v>
      </c>
      <c r="D2897" s="122">
        <v>26.45</v>
      </c>
      <c r="E2897" s="129">
        <f t="shared" si="45"/>
        <v>26.46</v>
      </c>
    </row>
    <row r="2898" spans="1:5" ht="27">
      <c r="A2898" s="127" t="s">
        <v>23248</v>
      </c>
      <c r="B2898" s="128" t="s">
        <v>18522</v>
      </c>
      <c r="C2898" s="127" t="s">
        <v>86</v>
      </c>
      <c r="D2898" s="122">
        <v>70.790000000000006</v>
      </c>
      <c r="E2898" s="129">
        <f t="shared" si="45"/>
        <v>70.83</v>
      </c>
    </row>
    <row r="2899" spans="1:5">
      <c r="A2899" s="127" t="s">
        <v>23249</v>
      </c>
      <c r="B2899" s="128" t="s">
        <v>18523</v>
      </c>
      <c r="C2899" s="127" t="s">
        <v>86</v>
      </c>
      <c r="D2899" s="122">
        <v>1.52</v>
      </c>
      <c r="E2899" s="129">
        <f t="shared" si="45"/>
        <v>1.52</v>
      </c>
    </row>
    <row r="2900" spans="1:5">
      <c r="A2900" s="127" t="s">
        <v>25464</v>
      </c>
      <c r="B2900" s="128" t="s">
        <v>18524</v>
      </c>
      <c r="C2900" s="127" t="s">
        <v>86</v>
      </c>
      <c r="D2900" s="122">
        <v>1.46</v>
      </c>
      <c r="E2900" s="129">
        <f t="shared" si="45"/>
        <v>1.46</v>
      </c>
    </row>
    <row r="2901" spans="1:5">
      <c r="A2901" s="127" t="s">
        <v>23250</v>
      </c>
      <c r="B2901" s="128" t="s">
        <v>18525</v>
      </c>
      <c r="C2901" s="127" t="s">
        <v>86</v>
      </c>
      <c r="D2901" s="122">
        <v>8.23</v>
      </c>
      <c r="E2901" s="129">
        <f t="shared" si="45"/>
        <v>8.23</v>
      </c>
    </row>
    <row r="2902" spans="1:5">
      <c r="A2902" s="127" t="s">
        <v>23251</v>
      </c>
      <c r="B2902" s="128" t="s">
        <v>18526</v>
      </c>
      <c r="C2902" s="127" t="s">
        <v>86</v>
      </c>
      <c r="D2902" s="122">
        <v>8.34</v>
      </c>
      <c r="E2902" s="129">
        <f t="shared" si="45"/>
        <v>8.34</v>
      </c>
    </row>
    <row r="2903" spans="1:5">
      <c r="A2903" s="172" t="s">
        <v>18527</v>
      </c>
      <c r="B2903" s="169"/>
      <c r="C2903" s="168"/>
      <c r="D2903" s="170"/>
      <c r="E2903" s="171"/>
    </row>
    <row r="2904" spans="1:5">
      <c r="A2904" s="127" t="s">
        <v>23252</v>
      </c>
      <c r="B2904" s="128" t="s">
        <v>18528</v>
      </c>
      <c r="C2904" s="127" t="s">
        <v>44</v>
      </c>
      <c r="D2904" s="122">
        <v>11.81</v>
      </c>
      <c r="E2904" s="129">
        <f t="shared" si="45"/>
        <v>11.82</v>
      </c>
    </row>
    <row r="2905" spans="1:5">
      <c r="A2905" s="172" t="s">
        <v>18529</v>
      </c>
      <c r="B2905" s="169"/>
      <c r="C2905" s="168"/>
      <c r="D2905" s="170"/>
      <c r="E2905" s="171"/>
    </row>
    <row r="2906" spans="1:5">
      <c r="A2906" s="127" t="s">
        <v>23253</v>
      </c>
      <c r="B2906" s="128" t="s">
        <v>18530</v>
      </c>
      <c r="C2906" s="127" t="s">
        <v>86</v>
      </c>
      <c r="D2906" s="122">
        <v>12.84</v>
      </c>
      <c r="E2906" s="129">
        <f t="shared" si="45"/>
        <v>12.85</v>
      </c>
    </row>
    <row r="2907" spans="1:5">
      <c r="A2907" s="127" t="s">
        <v>23254</v>
      </c>
      <c r="B2907" s="128" t="s">
        <v>18531</v>
      </c>
      <c r="C2907" s="127" t="s">
        <v>86</v>
      </c>
      <c r="D2907" s="122">
        <v>32.15</v>
      </c>
      <c r="E2907" s="129">
        <f t="shared" si="45"/>
        <v>32.17</v>
      </c>
    </row>
    <row r="2908" spans="1:5">
      <c r="A2908" s="127" t="s">
        <v>23255</v>
      </c>
      <c r="B2908" s="128" t="s">
        <v>18532</v>
      </c>
      <c r="C2908" s="127" t="s">
        <v>86</v>
      </c>
      <c r="D2908" s="122">
        <v>107.07</v>
      </c>
      <c r="E2908" s="129">
        <f t="shared" si="45"/>
        <v>107.12</v>
      </c>
    </row>
    <row r="2909" spans="1:5">
      <c r="A2909" s="172" t="s">
        <v>18533</v>
      </c>
      <c r="B2909" s="169"/>
      <c r="C2909" s="168"/>
      <c r="D2909" s="170"/>
      <c r="E2909" s="171"/>
    </row>
    <row r="2910" spans="1:5">
      <c r="A2910" s="172" t="s">
        <v>18534</v>
      </c>
      <c r="B2910" s="169"/>
      <c r="C2910" s="168"/>
      <c r="D2910" s="170"/>
      <c r="E2910" s="171"/>
    </row>
    <row r="2911" spans="1:5">
      <c r="A2911" s="127" t="s">
        <v>23256</v>
      </c>
      <c r="B2911" s="128" t="s">
        <v>18535</v>
      </c>
      <c r="C2911" s="127" t="s">
        <v>92</v>
      </c>
      <c r="D2911" s="122">
        <v>6.47</v>
      </c>
      <c r="E2911" s="129">
        <f t="shared" si="45"/>
        <v>6.47</v>
      </c>
    </row>
    <row r="2912" spans="1:5">
      <c r="A2912" s="172" t="s">
        <v>18536</v>
      </c>
      <c r="B2912" s="169"/>
      <c r="C2912" s="168"/>
      <c r="D2912" s="170"/>
      <c r="E2912" s="171"/>
    </row>
    <row r="2913" spans="1:5">
      <c r="A2913" s="127" t="s">
        <v>23257</v>
      </c>
      <c r="B2913" s="128" t="s">
        <v>18537</v>
      </c>
      <c r="C2913" s="127" t="s">
        <v>86</v>
      </c>
      <c r="D2913" s="122">
        <v>6486</v>
      </c>
      <c r="E2913" s="129">
        <f t="shared" si="45"/>
        <v>6489.22</v>
      </c>
    </row>
    <row r="2914" spans="1:5">
      <c r="A2914" s="127" t="s">
        <v>23258</v>
      </c>
      <c r="B2914" s="128" t="s">
        <v>18538</v>
      </c>
      <c r="C2914" s="127" t="s">
        <v>86</v>
      </c>
      <c r="D2914" s="122">
        <v>7452</v>
      </c>
      <c r="E2914" s="129">
        <f t="shared" si="45"/>
        <v>7455.7</v>
      </c>
    </row>
    <row r="2915" spans="1:5" ht="27">
      <c r="A2915" s="127" t="s">
        <v>23259</v>
      </c>
      <c r="B2915" s="128" t="s">
        <v>18539</v>
      </c>
      <c r="C2915" s="127" t="s">
        <v>86</v>
      </c>
      <c r="D2915" s="122">
        <v>4393</v>
      </c>
      <c r="E2915" s="129">
        <f t="shared" si="45"/>
        <v>4395.18</v>
      </c>
    </row>
    <row r="2916" spans="1:5">
      <c r="A2916" s="172" t="s">
        <v>18540</v>
      </c>
      <c r="B2916" s="169"/>
      <c r="C2916" s="168"/>
      <c r="D2916" s="170"/>
      <c r="E2916" s="171"/>
    </row>
    <row r="2917" spans="1:5" ht="27">
      <c r="A2917" s="127" t="s">
        <v>23260</v>
      </c>
      <c r="B2917" s="128" t="s">
        <v>18541</v>
      </c>
      <c r="C2917" s="127" t="s">
        <v>86</v>
      </c>
      <c r="D2917" s="122">
        <v>92.43</v>
      </c>
      <c r="E2917" s="129">
        <f t="shared" si="45"/>
        <v>92.48</v>
      </c>
    </row>
    <row r="2918" spans="1:5" ht="27">
      <c r="A2918" s="127" t="s">
        <v>23261</v>
      </c>
      <c r="B2918" s="128" t="s">
        <v>18542</v>
      </c>
      <c r="C2918" s="127" t="s">
        <v>86</v>
      </c>
      <c r="D2918" s="122">
        <v>247.59</v>
      </c>
      <c r="E2918" s="129">
        <f t="shared" si="45"/>
        <v>247.71</v>
      </c>
    </row>
    <row r="2919" spans="1:5" ht="27">
      <c r="A2919" s="127" t="s">
        <v>23262</v>
      </c>
      <c r="B2919" s="128" t="s">
        <v>18543</v>
      </c>
      <c r="C2919" s="127" t="s">
        <v>86</v>
      </c>
      <c r="D2919" s="122">
        <v>4960.5200000000004</v>
      </c>
      <c r="E2919" s="129">
        <f t="shared" si="45"/>
        <v>4962.9799999999996</v>
      </c>
    </row>
    <row r="2920" spans="1:5" ht="27">
      <c r="A2920" s="127" t="s">
        <v>23263</v>
      </c>
      <c r="B2920" s="128" t="s">
        <v>18544</v>
      </c>
      <c r="C2920" s="127" t="s">
        <v>86</v>
      </c>
      <c r="D2920" s="122">
        <v>3521.3</v>
      </c>
      <c r="E2920" s="129">
        <f t="shared" si="45"/>
        <v>3523.05</v>
      </c>
    </row>
    <row r="2921" spans="1:5">
      <c r="A2921" s="172" t="s">
        <v>18545</v>
      </c>
      <c r="B2921" s="169"/>
      <c r="C2921" s="168"/>
      <c r="D2921" s="170"/>
      <c r="E2921" s="171"/>
    </row>
    <row r="2922" spans="1:5">
      <c r="A2922" s="172" t="s">
        <v>18546</v>
      </c>
      <c r="B2922" s="169"/>
      <c r="C2922" s="168"/>
      <c r="D2922" s="170"/>
      <c r="E2922" s="171"/>
    </row>
    <row r="2923" spans="1:5">
      <c r="A2923" s="127" t="s">
        <v>23264</v>
      </c>
      <c r="B2923" s="128" t="s">
        <v>18547</v>
      </c>
      <c r="C2923" s="127" t="s">
        <v>86</v>
      </c>
      <c r="D2923" s="122">
        <v>306.31</v>
      </c>
      <c r="E2923" s="129">
        <f t="shared" si="45"/>
        <v>306.45999999999998</v>
      </c>
    </row>
    <row r="2924" spans="1:5" ht="27">
      <c r="A2924" s="127" t="s">
        <v>23265</v>
      </c>
      <c r="B2924" s="128" t="s">
        <v>18548</v>
      </c>
      <c r="C2924" s="127" t="s">
        <v>86</v>
      </c>
      <c r="D2924" s="122">
        <v>198</v>
      </c>
      <c r="E2924" s="129">
        <f t="shared" si="45"/>
        <v>198.1</v>
      </c>
    </row>
    <row r="2925" spans="1:5">
      <c r="A2925" s="172" t="s">
        <v>18549</v>
      </c>
      <c r="B2925" s="169"/>
      <c r="C2925" s="168"/>
      <c r="D2925" s="170"/>
      <c r="E2925" s="171"/>
    </row>
    <row r="2926" spans="1:5">
      <c r="A2926" s="127" t="s">
        <v>23266</v>
      </c>
      <c r="B2926" s="128" t="s">
        <v>18550</v>
      </c>
      <c r="C2926" s="127" t="s">
        <v>86</v>
      </c>
      <c r="D2926" s="122">
        <v>1.85</v>
      </c>
      <c r="E2926" s="129">
        <f t="shared" si="45"/>
        <v>1.85</v>
      </c>
    </row>
    <row r="2927" spans="1:5">
      <c r="A2927" s="127" t="s">
        <v>23267</v>
      </c>
      <c r="B2927" s="128" t="s">
        <v>18551</v>
      </c>
      <c r="C2927" s="127" t="s">
        <v>86</v>
      </c>
      <c r="D2927" s="122">
        <v>14.87</v>
      </c>
      <c r="E2927" s="129">
        <f t="shared" si="45"/>
        <v>14.88</v>
      </c>
    </row>
    <row r="2928" spans="1:5">
      <c r="A2928" s="127" t="s">
        <v>23268</v>
      </c>
      <c r="B2928" s="128" t="s">
        <v>18552</v>
      </c>
      <c r="C2928" s="127" t="s">
        <v>86</v>
      </c>
      <c r="D2928" s="122">
        <v>36.74</v>
      </c>
      <c r="E2928" s="129">
        <f t="shared" si="45"/>
        <v>36.76</v>
      </c>
    </row>
    <row r="2929" spans="1:5">
      <c r="A2929" s="127" t="s">
        <v>23269</v>
      </c>
      <c r="B2929" s="128" t="s">
        <v>18553</v>
      </c>
      <c r="C2929" s="127" t="s">
        <v>86</v>
      </c>
      <c r="D2929" s="122">
        <v>7.4</v>
      </c>
      <c r="E2929" s="129">
        <f t="shared" si="45"/>
        <v>7.4</v>
      </c>
    </row>
    <row r="2930" spans="1:5">
      <c r="A2930" s="127" t="s">
        <v>23270</v>
      </c>
      <c r="B2930" s="128" t="s">
        <v>18554</v>
      </c>
      <c r="C2930" s="127" t="s">
        <v>86</v>
      </c>
      <c r="D2930" s="122">
        <v>10.199999999999999</v>
      </c>
      <c r="E2930" s="129">
        <f t="shared" si="45"/>
        <v>10.210000000000001</v>
      </c>
    </row>
    <row r="2931" spans="1:5">
      <c r="A2931" s="127" t="s">
        <v>23271</v>
      </c>
      <c r="B2931" s="128" t="s">
        <v>18555</v>
      </c>
      <c r="C2931" s="127" t="s">
        <v>86</v>
      </c>
      <c r="D2931" s="122">
        <v>7.4</v>
      </c>
      <c r="E2931" s="129">
        <f t="shared" si="45"/>
        <v>7.4</v>
      </c>
    </row>
    <row r="2932" spans="1:5">
      <c r="A2932" s="172" t="s">
        <v>18556</v>
      </c>
      <c r="B2932" s="169"/>
      <c r="C2932" s="168"/>
      <c r="D2932" s="170"/>
      <c r="E2932" s="171"/>
    </row>
    <row r="2933" spans="1:5">
      <c r="A2933" s="127" t="s">
        <v>23272</v>
      </c>
      <c r="B2933" s="128" t="s">
        <v>18557</v>
      </c>
      <c r="C2933" s="127" t="s">
        <v>86</v>
      </c>
      <c r="D2933" s="122">
        <v>54.65</v>
      </c>
      <c r="E2933" s="129">
        <f t="shared" si="45"/>
        <v>54.68</v>
      </c>
    </row>
    <row r="2934" spans="1:5">
      <c r="A2934" s="127" t="s">
        <v>23273</v>
      </c>
      <c r="B2934" s="128" t="s">
        <v>18558</v>
      </c>
      <c r="C2934" s="127" t="s">
        <v>86</v>
      </c>
      <c r="D2934" s="122">
        <v>78.95</v>
      </c>
      <c r="E2934" s="129">
        <f t="shared" si="45"/>
        <v>78.989999999999995</v>
      </c>
    </row>
    <row r="2935" spans="1:5">
      <c r="A2935" s="127" t="s">
        <v>23274</v>
      </c>
      <c r="B2935" s="128" t="s">
        <v>18559</v>
      </c>
      <c r="C2935" s="127" t="s">
        <v>86</v>
      </c>
      <c r="D2935" s="122">
        <v>199</v>
      </c>
      <c r="E2935" s="129">
        <f t="shared" si="45"/>
        <v>199.1</v>
      </c>
    </row>
    <row r="2936" spans="1:5">
      <c r="A2936" s="172" t="s">
        <v>18560</v>
      </c>
      <c r="B2936" s="169"/>
      <c r="C2936" s="168"/>
      <c r="D2936" s="170"/>
      <c r="E2936" s="171"/>
    </row>
    <row r="2937" spans="1:5">
      <c r="A2937" s="172" t="s">
        <v>18561</v>
      </c>
      <c r="B2937" s="169"/>
      <c r="C2937" s="168"/>
      <c r="D2937" s="170"/>
      <c r="E2937" s="171"/>
    </row>
    <row r="2938" spans="1:5">
      <c r="A2938" s="127" t="s">
        <v>23275</v>
      </c>
      <c r="B2938" s="128" t="s">
        <v>18562</v>
      </c>
      <c r="C2938" s="127" t="s">
        <v>86</v>
      </c>
      <c r="D2938" s="122">
        <v>12.31</v>
      </c>
      <c r="E2938" s="129">
        <f t="shared" si="45"/>
        <v>12.32</v>
      </c>
    </row>
    <row r="2939" spans="1:5" ht="67.5">
      <c r="A2939" s="127" t="s">
        <v>23276</v>
      </c>
      <c r="B2939" s="128" t="s">
        <v>18563</v>
      </c>
      <c r="C2939" s="127" t="s">
        <v>86</v>
      </c>
      <c r="D2939" s="122">
        <v>21.8</v>
      </c>
      <c r="E2939" s="129">
        <f t="shared" si="45"/>
        <v>21.81</v>
      </c>
    </row>
    <row r="2940" spans="1:5">
      <c r="A2940" s="127" t="s">
        <v>23277</v>
      </c>
      <c r="B2940" s="128" t="s">
        <v>18564</v>
      </c>
      <c r="C2940" s="127" t="s">
        <v>86</v>
      </c>
      <c r="D2940" s="122">
        <v>158</v>
      </c>
      <c r="E2940" s="129">
        <f t="shared" si="45"/>
        <v>158.08000000000001</v>
      </c>
    </row>
    <row r="2941" spans="1:5">
      <c r="A2941" s="127" t="s">
        <v>23278</v>
      </c>
      <c r="B2941" s="128" t="s">
        <v>18565</v>
      </c>
      <c r="C2941" s="127" t="s">
        <v>86</v>
      </c>
      <c r="D2941" s="122">
        <v>11.46</v>
      </c>
      <c r="E2941" s="129">
        <f t="shared" si="45"/>
        <v>11.47</v>
      </c>
    </row>
    <row r="2942" spans="1:5">
      <c r="A2942" s="172" t="s">
        <v>18566</v>
      </c>
      <c r="B2942" s="169"/>
      <c r="C2942" s="168"/>
      <c r="D2942" s="170"/>
      <c r="E2942" s="171"/>
    </row>
    <row r="2943" spans="1:5" ht="27">
      <c r="A2943" s="127" t="s">
        <v>23279</v>
      </c>
      <c r="B2943" s="128" t="s">
        <v>18567</v>
      </c>
      <c r="C2943" s="127" t="s">
        <v>86</v>
      </c>
      <c r="D2943" s="122">
        <v>20.65</v>
      </c>
      <c r="E2943" s="129">
        <f t="shared" si="45"/>
        <v>20.66</v>
      </c>
    </row>
    <row r="2944" spans="1:5" ht="40.5">
      <c r="A2944" s="127" t="s">
        <v>23280</v>
      </c>
      <c r="B2944" s="128" t="s">
        <v>18568</v>
      </c>
      <c r="C2944" s="127" t="s">
        <v>86</v>
      </c>
      <c r="D2944" s="122">
        <v>76.010000000000005</v>
      </c>
      <c r="E2944" s="129">
        <f t="shared" si="45"/>
        <v>76.05</v>
      </c>
    </row>
    <row r="2945" spans="1:5" ht="40.5">
      <c r="A2945" s="127" t="s">
        <v>23281</v>
      </c>
      <c r="B2945" s="128" t="s">
        <v>18569</v>
      </c>
      <c r="C2945" s="127" t="s">
        <v>86</v>
      </c>
      <c r="D2945" s="122">
        <v>19.809999999999999</v>
      </c>
      <c r="E2945" s="129">
        <f t="shared" si="45"/>
        <v>19.82</v>
      </c>
    </row>
    <row r="2946" spans="1:5">
      <c r="A2946" s="172" t="s">
        <v>18570</v>
      </c>
      <c r="B2946" s="169"/>
      <c r="C2946" s="168"/>
      <c r="D2946" s="170"/>
      <c r="E2946" s="171"/>
    </row>
    <row r="2947" spans="1:5">
      <c r="A2947" s="172" t="s">
        <v>18571</v>
      </c>
      <c r="B2947" s="169"/>
      <c r="C2947" s="168"/>
      <c r="D2947" s="170"/>
      <c r="E2947" s="171"/>
    </row>
    <row r="2948" spans="1:5" ht="54">
      <c r="A2948" s="127" t="s">
        <v>23282</v>
      </c>
      <c r="B2948" s="128" t="s">
        <v>18572</v>
      </c>
      <c r="C2948" s="127" t="s">
        <v>86</v>
      </c>
      <c r="D2948" s="122">
        <v>390</v>
      </c>
      <c r="E2948" s="129">
        <f t="shared" ref="E2948:E3009" si="46">ROUND((D2948/(1+$J$1))*(1+$L$1),2)</f>
        <v>390.19</v>
      </c>
    </row>
    <row r="2949" spans="1:5" ht="54">
      <c r="A2949" s="127" t="s">
        <v>23283</v>
      </c>
      <c r="B2949" s="128" t="s">
        <v>18573</v>
      </c>
      <c r="C2949" s="127" t="s">
        <v>86</v>
      </c>
      <c r="D2949" s="122">
        <v>410</v>
      </c>
      <c r="E2949" s="129">
        <f t="shared" si="46"/>
        <v>410.2</v>
      </c>
    </row>
    <row r="2950" spans="1:5" ht="67.5">
      <c r="A2950" s="127" t="s">
        <v>23284</v>
      </c>
      <c r="B2950" s="128" t="s">
        <v>18574</v>
      </c>
      <c r="C2950" s="127" t="s">
        <v>86</v>
      </c>
      <c r="D2950" s="122">
        <v>660</v>
      </c>
      <c r="E2950" s="129">
        <f t="shared" si="46"/>
        <v>660.33</v>
      </c>
    </row>
    <row r="2951" spans="1:5" ht="54">
      <c r="A2951" s="127" t="s">
        <v>23285</v>
      </c>
      <c r="B2951" s="128" t="s">
        <v>18575</v>
      </c>
      <c r="C2951" s="127" t="s">
        <v>86</v>
      </c>
      <c r="D2951" s="122">
        <v>540</v>
      </c>
      <c r="E2951" s="129">
        <f t="shared" si="46"/>
        <v>540.27</v>
      </c>
    </row>
    <row r="2952" spans="1:5" ht="54">
      <c r="A2952" s="127" t="s">
        <v>23286</v>
      </c>
      <c r="B2952" s="128" t="s">
        <v>18576</v>
      </c>
      <c r="C2952" s="127" t="s">
        <v>86</v>
      </c>
      <c r="D2952" s="122">
        <v>755</v>
      </c>
      <c r="E2952" s="129">
        <f t="shared" si="46"/>
        <v>755.37</v>
      </c>
    </row>
    <row r="2953" spans="1:5" ht="54">
      <c r="A2953" s="127" t="s">
        <v>23287</v>
      </c>
      <c r="B2953" s="128" t="s">
        <v>18577</v>
      </c>
      <c r="C2953" s="127" t="s">
        <v>86</v>
      </c>
      <c r="D2953" s="122">
        <v>698</v>
      </c>
      <c r="E2953" s="129">
        <f t="shared" si="46"/>
        <v>698.35</v>
      </c>
    </row>
    <row r="2954" spans="1:5" ht="54">
      <c r="A2954" s="127" t="s">
        <v>23288</v>
      </c>
      <c r="B2954" s="128" t="s">
        <v>18578</v>
      </c>
      <c r="C2954" s="127" t="s">
        <v>86</v>
      </c>
      <c r="D2954" s="122">
        <v>805</v>
      </c>
      <c r="E2954" s="129">
        <f t="shared" si="46"/>
        <v>805.4</v>
      </c>
    </row>
    <row r="2955" spans="1:5" ht="67.5">
      <c r="A2955" s="127" t="s">
        <v>23289</v>
      </c>
      <c r="B2955" s="128" t="s">
        <v>18579</v>
      </c>
      <c r="C2955" s="127" t="s">
        <v>86</v>
      </c>
      <c r="D2955" s="122">
        <v>901</v>
      </c>
      <c r="E2955" s="129">
        <f t="shared" si="46"/>
        <v>901.45</v>
      </c>
    </row>
    <row r="2956" spans="1:5" ht="67.5">
      <c r="A2956" s="127" t="s">
        <v>23290</v>
      </c>
      <c r="B2956" s="128" t="s">
        <v>18580</v>
      </c>
      <c r="C2956" s="127" t="s">
        <v>86</v>
      </c>
      <c r="D2956" s="122">
        <v>901</v>
      </c>
      <c r="E2956" s="129">
        <f t="shared" si="46"/>
        <v>901.45</v>
      </c>
    </row>
    <row r="2957" spans="1:5" ht="67.5">
      <c r="A2957" s="127" t="s">
        <v>23291</v>
      </c>
      <c r="B2957" s="128" t="s">
        <v>18581</v>
      </c>
      <c r="C2957" s="127" t="s">
        <v>86</v>
      </c>
      <c r="D2957" s="122">
        <v>1069.3499999999999</v>
      </c>
      <c r="E2957" s="129">
        <f t="shared" si="46"/>
        <v>1069.8800000000001</v>
      </c>
    </row>
    <row r="2958" spans="1:5" ht="67.5">
      <c r="A2958" s="127" t="s">
        <v>23292</v>
      </c>
      <c r="B2958" s="128" t="s">
        <v>18582</v>
      </c>
      <c r="C2958" s="127" t="s">
        <v>86</v>
      </c>
      <c r="D2958" s="122">
        <v>1093.8699999999999</v>
      </c>
      <c r="E2958" s="129">
        <f t="shared" si="46"/>
        <v>1094.4100000000001</v>
      </c>
    </row>
    <row r="2959" spans="1:5" ht="67.5">
      <c r="A2959" s="127" t="s">
        <v>23293</v>
      </c>
      <c r="B2959" s="128" t="s">
        <v>18583</v>
      </c>
      <c r="C2959" s="127" t="s">
        <v>86</v>
      </c>
      <c r="D2959" s="122">
        <v>1533.44</v>
      </c>
      <c r="E2959" s="129">
        <f t="shared" si="46"/>
        <v>1534.2</v>
      </c>
    </row>
    <row r="2960" spans="1:5" ht="67.5">
      <c r="A2960" s="127" t="s">
        <v>23294</v>
      </c>
      <c r="B2960" s="128" t="s">
        <v>18584</v>
      </c>
      <c r="C2960" s="127" t="s">
        <v>86</v>
      </c>
      <c r="D2960" s="122">
        <v>1580.23</v>
      </c>
      <c r="E2960" s="129">
        <f t="shared" si="46"/>
        <v>1581.01</v>
      </c>
    </row>
    <row r="2961" spans="1:5" ht="67.5">
      <c r="A2961" s="127" t="s">
        <v>23295</v>
      </c>
      <c r="B2961" s="128" t="s">
        <v>18585</v>
      </c>
      <c r="C2961" s="127" t="s">
        <v>86</v>
      </c>
      <c r="D2961" s="122">
        <v>1631.3</v>
      </c>
      <c r="E2961" s="129">
        <f t="shared" si="46"/>
        <v>1632.11</v>
      </c>
    </row>
    <row r="2962" spans="1:5" ht="67.5">
      <c r="A2962" s="127" t="s">
        <v>23296</v>
      </c>
      <c r="B2962" s="128" t="s">
        <v>18586</v>
      </c>
      <c r="C2962" s="127" t="s">
        <v>86</v>
      </c>
      <c r="D2962" s="122">
        <v>2042</v>
      </c>
      <c r="E2962" s="129">
        <f t="shared" si="46"/>
        <v>2043.01</v>
      </c>
    </row>
    <row r="2963" spans="1:5" ht="67.5">
      <c r="A2963" s="127" t="s">
        <v>23297</v>
      </c>
      <c r="B2963" s="128" t="s">
        <v>18587</v>
      </c>
      <c r="C2963" s="127" t="s">
        <v>86</v>
      </c>
      <c r="D2963" s="122">
        <v>3003.95</v>
      </c>
      <c r="E2963" s="129">
        <f t="shared" si="46"/>
        <v>3005.44</v>
      </c>
    </row>
    <row r="2964" spans="1:5">
      <c r="A2964" s="172" t="s">
        <v>18588</v>
      </c>
      <c r="B2964" s="169"/>
      <c r="C2964" s="168"/>
      <c r="D2964" s="170"/>
      <c r="E2964" s="171"/>
    </row>
    <row r="2965" spans="1:5" ht="81">
      <c r="A2965" s="127" t="s">
        <v>23298</v>
      </c>
      <c r="B2965" s="128" t="s">
        <v>18589</v>
      </c>
      <c r="C2965" s="127" t="s">
        <v>86</v>
      </c>
      <c r="D2965" s="122">
        <v>324.3</v>
      </c>
      <c r="E2965" s="129">
        <f t="shared" si="46"/>
        <v>324.45999999999998</v>
      </c>
    </row>
    <row r="2966" spans="1:5" ht="67.5">
      <c r="A2966" s="127" t="s">
        <v>23299</v>
      </c>
      <c r="B2966" s="128" t="s">
        <v>18590</v>
      </c>
      <c r="C2966" s="127" t="s">
        <v>86</v>
      </c>
      <c r="D2966" s="122">
        <v>348.9</v>
      </c>
      <c r="E2966" s="129">
        <f t="shared" si="46"/>
        <v>349.07</v>
      </c>
    </row>
    <row r="2967" spans="1:5" ht="81">
      <c r="A2967" s="127" t="s">
        <v>23300</v>
      </c>
      <c r="B2967" s="128" t="s">
        <v>18591</v>
      </c>
      <c r="C2967" s="127" t="s">
        <v>86</v>
      </c>
      <c r="D2967" s="122">
        <v>572.96</v>
      </c>
      <c r="E2967" s="129">
        <f t="shared" si="46"/>
        <v>573.24</v>
      </c>
    </row>
    <row r="2968" spans="1:5" ht="67.5">
      <c r="A2968" s="127" t="s">
        <v>23301</v>
      </c>
      <c r="B2968" s="128" t="s">
        <v>18592</v>
      </c>
      <c r="C2968" s="127" t="s">
        <v>86</v>
      </c>
      <c r="D2968" s="122">
        <v>693</v>
      </c>
      <c r="E2968" s="129">
        <f t="shared" si="46"/>
        <v>693.34</v>
      </c>
    </row>
    <row r="2969" spans="1:5" ht="67.5">
      <c r="A2969" s="127" t="s">
        <v>23302</v>
      </c>
      <c r="B2969" s="128" t="s">
        <v>18593</v>
      </c>
      <c r="C2969" s="127" t="s">
        <v>86</v>
      </c>
      <c r="D2969" s="122">
        <v>693</v>
      </c>
      <c r="E2969" s="129">
        <f t="shared" si="46"/>
        <v>693.34</v>
      </c>
    </row>
    <row r="2970" spans="1:5" ht="81">
      <c r="A2970" s="127" t="s">
        <v>23303</v>
      </c>
      <c r="B2970" s="128" t="s">
        <v>18594</v>
      </c>
      <c r="C2970" s="127" t="s">
        <v>86</v>
      </c>
      <c r="D2970" s="122">
        <v>572.96</v>
      </c>
      <c r="E2970" s="129">
        <f t="shared" si="46"/>
        <v>573.24</v>
      </c>
    </row>
    <row r="2971" spans="1:5" ht="40.5">
      <c r="A2971" s="127" t="s">
        <v>23304</v>
      </c>
      <c r="B2971" s="128" t="s">
        <v>18595</v>
      </c>
      <c r="C2971" s="127" t="s">
        <v>86</v>
      </c>
      <c r="D2971" s="122">
        <v>516.03</v>
      </c>
      <c r="E2971" s="129">
        <f t="shared" si="46"/>
        <v>516.29</v>
      </c>
    </row>
    <row r="2972" spans="1:5" ht="94.5">
      <c r="A2972" s="127" t="s">
        <v>23305</v>
      </c>
      <c r="B2972" s="128" t="s">
        <v>18596</v>
      </c>
      <c r="C2972" s="127" t="s">
        <v>86</v>
      </c>
      <c r="D2972" s="122">
        <v>1009.7</v>
      </c>
      <c r="E2972" s="129">
        <f t="shared" si="46"/>
        <v>1010.2</v>
      </c>
    </row>
    <row r="2973" spans="1:5" ht="54">
      <c r="A2973" s="127" t="s">
        <v>23306</v>
      </c>
      <c r="B2973" s="128" t="s">
        <v>18597</v>
      </c>
      <c r="C2973" s="127" t="s">
        <v>86</v>
      </c>
      <c r="D2973" s="122">
        <v>3700.65</v>
      </c>
      <c r="E2973" s="129">
        <f t="shared" si="46"/>
        <v>3702.49</v>
      </c>
    </row>
    <row r="2974" spans="1:5">
      <c r="A2974" s="172" t="s">
        <v>18598</v>
      </c>
      <c r="B2974" s="169"/>
      <c r="C2974" s="168"/>
      <c r="D2974" s="170"/>
      <c r="E2974" s="171"/>
    </row>
    <row r="2975" spans="1:5" ht="67.5">
      <c r="A2975" s="127" t="s">
        <v>23307</v>
      </c>
      <c r="B2975" s="128" t="s">
        <v>18599</v>
      </c>
      <c r="C2975" s="127" t="s">
        <v>86</v>
      </c>
      <c r="D2975" s="122">
        <v>660</v>
      </c>
      <c r="E2975" s="129">
        <f t="shared" si="46"/>
        <v>660.33</v>
      </c>
    </row>
    <row r="2976" spans="1:5" ht="135">
      <c r="A2976" s="127" t="s">
        <v>23308</v>
      </c>
      <c r="B2976" s="128" t="s">
        <v>18600</v>
      </c>
      <c r="C2976" s="127" t="s">
        <v>86</v>
      </c>
      <c r="D2976" s="122">
        <v>780</v>
      </c>
      <c r="E2976" s="129">
        <f t="shared" si="46"/>
        <v>780.39</v>
      </c>
    </row>
    <row r="2977" spans="1:5" ht="148.5">
      <c r="A2977" s="127" t="s">
        <v>23309</v>
      </c>
      <c r="B2977" s="128" t="s">
        <v>18601</v>
      </c>
      <c r="C2977" s="127" t="s">
        <v>86</v>
      </c>
      <c r="D2977" s="122">
        <v>760</v>
      </c>
      <c r="E2977" s="129">
        <f t="shared" si="46"/>
        <v>760.38</v>
      </c>
    </row>
    <row r="2978" spans="1:5">
      <c r="A2978" s="172" t="s">
        <v>18602</v>
      </c>
      <c r="B2978" s="169"/>
      <c r="C2978" s="168"/>
      <c r="D2978" s="170"/>
      <c r="E2978" s="171"/>
    </row>
    <row r="2979" spans="1:5" ht="67.5">
      <c r="A2979" s="127" t="s">
        <v>23310</v>
      </c>
      <c r="B2979" s="128" t="s">
        <v>18603</v>
      </c>
      <c r="C2979" s="127" t="s">
        <v>17452</v>
      </c>
      <c r="D2979" s="122">
        <v>81.41</v>
      </c>
      <c r="E2979" s="129">
        <f t="shared" si="46"/>
        <v>81.45</v>
      </c>
    </row>
    <row r="2980" spans="1:5" ht="67.5">
      <c r="A2980" s="127" t="s">
        <v>23311</v>
      </c>
      <c r="B2980" s="128" t="s">
        <v>18604</v>
      </c>
      <c r="C2980" s="127" t="s">
        <v>17452</v>
      </c>
      <c r="D2980" s="122">
        <v>127.41</v>
      </c>
      <c r="E2980" s="129">
        <f t="shared" si="46"/>
        <v>127.47</v>
      </c>
    </row>
    <row r="2981" spans="1:5" ht="67.5">
      <c r="A2981" s="127" t="s">
        <v>23312</v>
      </c>
      <c r="B2981" s="128" t="s">
        <v>18605</v>
      </c>
      <c r="C2981" s="127" t="s">
        <v>86</v>
      </c>
      <c r="D2981" s="122">
        <v>60</v>
      </c>
      <c r="E2981" s="129">
        <f t="shared" si="46"/>
        <v>60.03</v>
      </c>
    </row>
    <row r="2982" spans="1:5" ht="67.5">
      <c r="A2982" s="127" t="s">
        <v>23313</v>
      </c>
      <c r="B2982" s="128" t="s">
        <v>18606</v>
      </c>
      <c r="C2982" s="127" t="s">
        <v>86</v>
      </c>
      <c r="D2982" s="122">
        <v>544.57000000000005</v>
      </c>
      <c r="E2982" s="129">
        <f t="shared" si="46"/>
        <v>544.84</v>
      </c>
    </row>
    <row r="2983" spans="1:5" ht="67.5">
      <c r="A2983" s="127" t="s">
        <v>23314</v>
      </c>
      <c r="B2983" s="128" t="s">
        <v>18607</v>
      </c>
      <c r="C2983" s="127" t="s">
        <v>17452</v>
      </c>
      <c r="D2983" s="122">
        <v>103.41</v>
      </c>
      <c r="E2983" s="129">
        <f t="shared" si="46"/>
        <v>103.46</v>
      </c>
    </row>
    <row r="2984" spans="1:5" ht="67.5">
      <c r="A2984" s="127" t="s">
        <v>23315</v>
      </c>
      <c r="B2984" s="128" t="s">
        <v>18608</v>
      </c>
      <c r="C2984" s="127" t="s">
        <v>17452</v>
      </c>
      <c r="D2984" s="122">
        <v>148.65</v>
      </c>
      <c r="E2984" s="129">
        <f t="shared" si="46"/>
        <v>148.72</v>
      </c>
    </row>
    <row r="2985" spans="1:5" ht="67.5">
      <c r="A2985" s="127" t="s">
        <v>23316</v>
      </c>
      <c r="B2985" s="128" t="s">
        <v>18609</v>
      </c>
      <c r="C2985" s="127" t="s">
        <v>17452</v>
      </c>
      <c r="D2985" s="122">
        <v>129.6</v>
      </c>
      <c r="E2985" s="129">
        <f t="shared" si="46"/>
        <v>129.66</v>
      </c>
    </row>
    <row r="2986" spans="1:5" ht="67.5">
      <c r="A2986" s="127" t="s">
        <v>23317</v>
      </c>
      <c r="B2986" s="128" t="s">
        <v>18610</v>
      </c>
      <c r="C2986" s="127" t="s">
        <v>17452</v>
      </c>
      <c r="D2986" s="122">
        <v>172.56</v>
      </c>
      <c r="E2986" s="129">
        <f t="shared" si="46"/>
        <v>172.65</v>
      </c>
    </row>
    <row r="2987" spans="1:5" ht="67.5">
      <c r="A2987" s="127" t="s">
        <v>23318</v>
      </c>
      <c r="B2987" s="128" t="s">
        <v>18611</v>
      </c>
      <c r="C2987" s="127" t="s">
        <v>86</v>
      </c>
      <c r="D2987" s="122">
        <v>163.19999999999999</v>
      </c>
      <c r="E2987" s="129">
        <f t="shared" si="46"/>
        <v>163.28</v>
      </c>
    </row>
    <row r="2988" spans="1:5" ht="67.5">
      <c r="A2988" s="127" t="s">
        <v>23319</v>
      </c>
      <c r="B2988" s="128" t="s">
        <v>18612</v>
      </c>
      <c r="C2988" s="127" t="s">
        <v>17452</v>
      </c>
      <c r="D2988" s="122">
        <v>193.8</v>
      </c>
      <c r="E2988" s="129">
        <f t="shared" si="46"/>
        <v>193.9</v>
      </c>
    </row>
    <row r="2989" spans="1:5" ht="27">
      <c r="A2989" s="127" t="s">
        <v>23320</v>
      </c>
      <c r="B2989" s="128" t="s">
        <v>18613</v>
      </c>
      <c r="C2989" s="127" t="s">
        <v>86</v>
      </c>
      <c r="D2989" s="122">
        <v>13.2</v>
      </c>
      <c r="E2989" s="129">
        <f t="shared" si="46"/>
        <v>13.21</v>
      </c>
    </row>
    <row r="2990" spans="1:5" ht="27">
      <c r="A2990" s="127" t="s">
        <v>23321</v>
      </c>
      <c r="B2990" s="128" t="s">
        <v>18614</v>
      </c>
      <c r="C2990" s="127" t="s">
        <v>86</v>
      </c>
      <c r="D2990" s="122">
        <v>26.41</v>
      </c>
      <c r="E2990" s="129">
        <f t="shared" si="46"/>
        <v>26.42</v>
      </c>
    </row>
    <row r="2991" spans="1:5" ht="27">
      <c r="A2991" s="127" t="s">
        <v>23322</v>
      </c>
      <c r="B2991" s="128" t="s">
        <v>18615</v>
      </c>
      <c r="C2991" s="127" t="s">
        <v>86</v>
      </c>
      <c r="D2991" s="122">
        <v>39.61</v>
      </c>
      <c r="E2991" s="129">
        <f t="shared" si="46"/>
        <v>39.630000000000003</v>
      </c>
    </row>
    <row r="2992" spans="1:5" ht="27">
      <c r="A2992" s="127" t="s">
        <v>23323</v>
      </c>
      <c r="B2992" s="128" t="s">
        <v>18616</v>
      </c>
      <c r="C2992" s="127" t="s">
        <v>86</v>
      </c>
      <c r="D2992" s="122">
        <v>79.23</v>
      </c>
      <c r="E2992" s="129">
        <f t="shared" si="46"/>
        <v>79.27</v>
      </c>
    </row>
    <row r="2993" spans="1:5" ht="27">
      <c r="A2993" s="127" t="s">
        <v>23324</v>
      </c>
      <c r="B2993" s="128" t="s">
        <v>18617</v>
      </c>
      <c r="C2993" s="127" t="s">
        <v>86</v>
      </c>
      <c r="D2993" s="122">
        <v>105.64</v>
      </c>
      <c r="E2993" s="129">
        <f t="shared" si="46"/>
        <v>105.69</v>
      </c>
    </row>
    <row r="2994" spans="1:5" ht="40.5">
      <c r="A2994" s="127" t="s">
        <v>23325</v>
      </c>
      <c r="B2994" s="128" t="s">
        <v>18618</v>
      </c>
      <c r="C2994" s="127" t="s">
        <v>86</v>
      </c>
      <c r="D2994" s="122">
        <v>52.82</v>
      </c>
      <c r="E2994" s="129">
        <f t="shared" si="46"/>
        <v>52.85</v>
      </c>
    </row>
    <row r="2995" spans="1:5" ht="40.5">
      <c r="A2995" s="127" t="s">
        <v>23326</v>
      </c>
      <c r="B2995" s="128" t="s">
        <v>18619</v>
      </c>
      <c r="C2995" s="127" t="s">
        <v>86</v>
      </c>
      <c r="D2995" s="122">
        <v>79.23</v>
      </c>
      <c r="E2995" s="129">
        <f t="shared" si="46"/>
        <v>79.27</v>
      </c>
    </row>
    <row r="2996" spans="1:5" ht="40.5">
      <c r="A2996" s="127" t="s">
        <v>23327</v>
      </c>
      <c r="B2996" s="128" t="s">
        <v>18620</v>
      </c>
      <c r="C2996" s="127" t="s">
        <v>86</v>
      </c>
      <c r="D2996" s="122">
        <v>105.64</v>
      </c>
      <c r="E2996" s="129">
        <f t="shared" si="46"/>
        <v>105.69</v>
      </c>
    </row>
    <row r="2997" spans="1:5" ht="40.5">
      <c r="A2997" s="127" t="s">
        <v>23328</v>
      </c>
      <c r="B2997" s="128" t="s">
        <v>18621</v>
      </c>
      <c r="C2997" s="127" t="s">
        <v>86</v>
      </c>
      <c r="D2997" s="122">
        <v>132.05000000000001</v>
      </c>
      <c r="E2997" s="129">
        <f t="shared" si="46"/>
        <v>132.12</v>
      </c>
    </row>
    <row r="2998" spans="1:5">
      <c r="A2998" s="172" t="s">
        <v>18622</v>
      </c>
      <c r="B2998" s="169"/>
      <c r="C2998" s="168"/>
      <c r="D2998" s="170"/>
      <c r="E2998" s="171"/>
    </row>
    <row r="2999" spans="1:5" ht="27">
      <c r="A2999" s="127" t="s">
        <v>25465</v>
      </c>
      <c r="B2999" s="128" t="s">
        <v>18623</v>
      </c>
      <c r="C2999" s="127" t="s">
        <v>86</v>
      </c>
      <c r="D2999" s="122">
        <v>9.9</v>
      </c>
      <c r="E2999" s="129">
        <f t="shared" si="46"/>
        <v>9.9</v>
      </c>
    </row>
    <row r="3000" spans="1:5" ht="27">
      <c r="A3000" s="127" t="s">
        <v>23329</v>
      </c>
      <c r="B3000" s="128" t="s">
        <v>18624</v>
      </c>
      <c r="C3000" s="127" t="s">
        <v>86</v>
      </c>
      <c r="D3000" s="122">
        <v>13.8</v>
      </c>
      <c r="E3000" s="129">
        <f t="shared" si="46"/>
        <v>13.81</v>
      </c>
    </row>
    <row r="3001" spans="1:5">
      <c r="A3001" s="127" t="s">
        <v>23330</v>
      </c>
      <c r="B3001" s="128" t="s">
        <v>18625</v>
      </c>
      <c r="C3001" s="127" t="s">
        <v>86</v>
      </c>
      <c r="D3001" s="122">
        <v>18.98</v>
      </c>
      <c r="E3001" s="129">
        <f t="shared" si="46"/>
        <v>18.989999999999998</v>
      </c>
    </row>
    <row r="3002" spans="1:5">
      <c r="A3002" s="127" t="s">
        <v>23331</v>
      </c>
      <c r="B3002" s="128" t="s">
        <v>18626</v>
      </c>
      <c r="C3002" s="127" t="s">
        <v>86</v>
      </c>
      <c r="D3002" s="122">
        <v>99.8</v>
      </c>
      <c r="E3002" s="129">
        <f t="shared" si="46"/>
        <v>99.85</v>
      </c>
    </row>
    <row r="3003" spans="1:5" ht="27">
      <c r="A3003" s="127" t="s">
        <v>23332</v>
      </c>
      <c r="B3003" s="128" t="s">
        <v>18627</v>
      </c>
      <c r="C3003" s="127" t="s">
        <v>86</v>
      </c>
      <c r="D3003" s="122">
        <v>175.75</v>
      </c>
      <c r="E3003" s="129">
        <f t="shared" si="46"/>
        <v>175.84</v>
      </c>
    </row>
    <row r="3004" spans="1:5" ht="54">
      <c r="A3004" s="127" t="s">
        <v>23333</v>
      </c>
      <c r="B3004" s="128" t="s">
        <v>18628</v>
      </c>
      <c r="C3004" s="127" t="s">
        <v>86</v>
      </c>
      <c r="D3004" s="122">
        <v>201.88</v>
      </c>
      <c r="E3004" s="129">
        <f t="shared" si="46"/>
        <v>201.98</v>
      </c>
    </row>
    <row r="3005" spans="1:5" ht="54">
      <c r="A3005" s="127" t="s">
        <v>23334</v>
      </c>
      <c r="B3005" s="128" t="s">
        <v>18629</v>
      </c>
      <c r="C3005" s="127" t="s">
        <v>86</v>
      </c>
      <c r="D3005" s="122">
        <v>146.44</v>
      </c>
      <c r="E3005" s="129">
        <f t="shared" si="46"/>
        <v>146.51</v>
      </c>
    </row>
    <row r="3006" spans="1:5">
      <c r="A3006" s="127" t="s">
        <v>23335</v>
      </c>
      <c r="B3006" s="128" t="s">
        <v>18630</v>
      </c>
      <c r="C3006" s="127" t="s">
        <v>86</v>
      </c>
      <c r="D3006" s="122">
        <v>287.02</v>
      </c>
      <c r="E3006" s="129">
        <f t="shared" si="46"/>
        <v>287.16000000000003</v>
      </c>
    </row>
    <row r="3007" spans="1:5">
      <c r="A3007" s="127" t="s">
        <v>23336</v>
      </c>
      <c r="B3007" s="128" t="s">
        <v>18631</v>
      </c>
      <c r="C3007" s="127" t="s">
        <v>86</v>
      </c>
      <c r="D3007" s="122">
        <v>84.9</v>
      </c>
      <c r="E3007" s="129">
        <f t="shared" si="46"/>
        <v>84.94</v>
      </c>
    </row>
    <row r="3008" spans="1:5" ht="27">
      <c r="A3008" s="127" t="s">
        <v>23337</v>
      </c>
      <c r="B3008" s="128" t="s">
        <v>18632</v>
      </c>
      <c r="C3008" s="127" t="s">
        <v>86</v>
      </c>
      <c r="D3008" s="122">
        <v>81.44</v>
      </c>
      <c r="E3008" s="129">
        <f t="shared" si="46"/>
        <v>81.48</v>
      </c>
    </row>
    <row r="3009" spans="1:5" ht="40.5">
      <c r="A3009" s="127" t="s">
        <v>23338</v>
      </c>
      <c r="B3009" s="128" t="s">
        <v>18633</v>
      </c>
      <c r="C3009" s="127" t="s">
        <v>86</v>
      </c>
      <c r="D3009" s="122">
        <v>71.31</v>
      </c>
      <c r="E3009" s="129">
        <f t="shared" si="46"/>
        <v>71.349999999999994</v>
      </c>
    </row>
    <row r="3010" spans="1:5" ht="27">
      <c r="A3010" s="127" t="s">
        <v>23339</v>
      </c>
      <c r="B3010" s="128" t="s">
        <v>18634</v>
      </c>
      <c r="C3010" s="127" t="s">
        <v>86</v>
      </c>
      <c r="D3010" s="122">
        <v>45.5</v>
      </c>
      <c r="E3010" s="129">
        <f t="shared" ref="E3010:E3073" si="47">ROUND((D3010/(1+$J$1))*(1+$L$1),2)</f>
        <v>45.52</v>
      </c>
    </row>
    <row r="3011" spans="1:5" ht="54">
      <c r="A3011" s="127" t="s">
        <v>23340</v>
      </c>
      <c r="B3011" s="128" t="s">
        <v>18635</v>
      </c>
      <c r="C3011" s="127" t="s">
        <v>86</v>
      </c>
      <c r="D3011" s="122">
        <v>33.4</v>
      </c>
      <c r="E3011" s="129">
        <f t="shared" si="47"/>
        <v>33.42</v>
      </c>
    </row>
    <row r="3012" spans="1:5" ht="54">
      <c r="A3012" s="127" t="s">
        <v>23341</v>
      </c>
      <c r="B3012" s="128" t="s">
        <v>18636</v>
      </c>
      <c r="C3012" s="127" t="s">
        <v>86</v>
      </c>
      <c r="D3012" s="122">
        <v>24.16</v>
      </c>
      <c r="E3012" s="129">
        <f t="shared" si="47"/>
        <v>24.17</v>
      </c>
    </row>
    <row r="3013" spans="1:5" ht="67.5">
      <c r="A3013" s="127" t="s">
        <v>23342</v>
      </c>
      <c r="B3013" s="128" t="s">
        <v>18637</v>
      </c>
      <c r="C3013" s="127" t="s">
        <v>86</v>
      </c>
      <c r="D3013" s="122">
        <v>23.31</v>
      </c>
      <c r="E3013" s="129">
        <f t="shared" si="47"/>
        <v>23.32</v>
      </c>
    </row>
    <row r="3014" spans="1:5" ht="54">
      <c r="A3014" s="127" t="s">
        <v>23343</v>
      </c>
      <c r="B3014" s="128" t="s">
        <v>18638</v>
      </c>
      <c r="C3014" s="127" t="s">
        <v>86</v>
      </c>
      <c r="D3014" s="122">
        <v>39.799999999999997</v>
      </c>
      <c r="E3014" s="129">
        <f t="shared" si="47"/>
        <v>39.82</v>
      </c>
    </row>
    <row r="3015" spans="1:5" ht="67.5">
      <c r="A3015" s="127" t="s">
        <v>23344</v>
      </c>
      <c r="B3015" s="128" t="s">
        <v>18639</v>
      </c>
      <c r="C3015" s="127" t="s">
        <v>86</v>
      </c>
      <c r="D3015" s="122">
        <v>45.25</v>
      </c>
      <c r="E3015" s="129">
        <f t="shared" si="47"/>
        <v>45.27</v>
      </c>
    </row>
    <row r="3016" spans="1:5" ht="54">
      <c r="A3016" s="127" t="s">
        <v>23345</v>
      </c>
      <c r="B3016" s="128" t="s">
        <v>18640</v>
      </c>
      <c r="C3016" s="127" t="s">
        <v>86</v>
      </c>
      <c r="D3016" s="122">
        <v>55.4</v>
      </c>
      <c r="E3016" s="129">
        <f t="shared" si="47"/>
        <v>55.43</v>
      </c>
    </row>
    <row r="3017" spans="1:5" ht="54">
      <c r="A3017" s="127" t="s">
        <v>23346</v>
      </c>
      <c r="B3017" s="128" t="s">
        <v>18641</v>
      </c>
      <c r="C3017" s="127" t="s">
        <v>86</v>
      </c>
      <c r="D3017" s="122">
        <v>52</v>
      </c>
      <c r="E3017" s="129">
        <f t="shared" si="47"/>
        <v>52.03</v>
      </c>
    </row>
    <row r="3018" spans="1:5" ht="54">
      <c r="A3018" s="127" t="s">
        <v>23347</v>
      </c>
      <c r="B3018" s="128" t="s">
        <v>18642</v>
      </c>
      <c r="C3018" s="127" t="s">
        <v>86</v>
      </c>
      <c r="D3018" s="122">
        <v>49.5</v>
      </c>
      <c r="E3018" s="129">
        <f t="shared" si="47"/>
        <v>49.52</v>
      </c>
    </row>
    <row r="3019" spans="1:5" ht="54">
      <c r="A3019" s="127" t="s">
        <v>23348</v>
      </c>
      <c r="B3019" s="128" t="s">
        <v>18643</v>
      </c>
      <c r="C3019" s="127" t="s">
        <v>86</v>
      </c>
      <c r="D3019" s="122">
        <v>47.37</v>
      </c>
      <c r="E3019" s="129">
        <f t="shared" si="47"/>
        <v>47.39</v>
      </c>
    </row>
    <row r="3020" spans="1:5" ht="54">
      <c r="A3020" s="127" t="s">
        <v>23349</v>
      </c>
      <c r="B3020" s="128" t="s">
        <v>18644</v>
      </c>
      <c r="C3020" s="127" t="s">
        <v>86</v>
      </c>
      <c r="D3020" s="122">
        <v>68.900000000000006</v>
      </c>
      <c r="E3020" s="129">
        <f t="shared" si="47"/>
        <v>68.930000000000007</v>
      </c>
    </row>
    <row r="3021" spans="1:5">
      <c r="A3021" s="172" t="s">
        <v>18645</v>
      </c>
      <c r="B3021" s="169"/>
      <c r="C3021" s="168"/>
      <c r="D3021" s="170"/>
      <c r="E3021" s="171"/>
    </row>
    <row r="3022" spans="1:5" ht="40.5">
      <c r="A3022" s="127" t="s">
        <v>23350</v>
      </c>
      <c r="B3022" s="128" t="s">
        <v>18646</v>
      </c>
      <c r="C3022" s="127" t="s">
        <v>86</v>
      </c>
      <c r="D3022" s="122">
        <v>47.03</v>
      </c>
      <c r="E3022" s="129">
        <f t="shared" si="47"/>
        <v>47.05</v>
      </c>
    </row>
    <row r="3023" spans="1:5" ht="40.5">
      <c r="A3023" s="127" t="s">
        <v>23351</v>
      </c>
      <c r="B3023" s="128" t="s">
        <v>18647</v>
      </c>
      <c r="C3023" s="127" t="s">
        <v>86</v>
      </c>
      <c r="D3023" s="122">
        <v>59.19</v>
      </c>
      <c r="E3023" s="129">
        <f t="shared" si="47"/>
        <v>59.22</v>
      </c>
    </row>
    <row r="3024" spans="1:5" ht="40.5">
      <c r="A3024" s="127" t="s">
        <v>23352</v>
      </c>
      <c r="B3024" s="128" t="s">
        <v>18648</v>
      </c>
      <c r="C3024" s="127" t="s">
        <v>86</v>
      </c>
      <c r="D3024" s="122">
        <v>30.75</v>
      </c>
      <c r="E3024" s="129">
        <f t="shared" si="47"/>
        <v>30.77</v>
      </c>
    </row>
    <row r="3025" spans="1:5" ht="40.5">
      <c r="A3025" s="127" t="s">
        <v>23353</v>
      </c>
      <c r="B3025" s="128" t="s">
        <v>18649</v>
      </c>
      <c r="C3025" s="127" t="s">
        <v>86</v>
      </c>
      <c r="D3025" s="122">
        <v>41.64</v>
      </c>
      <c r="E3025" s="129">
        <f t="shared" si="47"/>
        <v>41.66</v>
      </c>
    </row>
    <row r="3026" spans="1:5">
      <c r="A3026" s="172" t="s">
        <v>18650</v>
      </c>
      <c r="B3026" s="169"/>
      <c r="C3026" s="168"/>
      <c r="D3026" s="170"/>
      <c r="E3026" s="171"/>
    </row>
    <row r="3027" spans="1:5" ht="27">
      <c r="A3027" s="127" t="s">
        <v>23354</v>
      </c>
      <c r="B3027" s="128" t="s">
        <v>18651</v>
      </c>
      <c r="C3027" s="127" t="s">
        <v>86</v>
      </c>
      <c r="D3027" s="122">
        <v>287.7</v>
      </c>
      <c r="E3027" s="129">
        <f t="shared" si="47"/>
        <v>287.83999999999997</v>
      </c>
    </row>
    <row r="3028" spans="1:5" ht="27">
      <c r="A3028" s="127" t="s">
        <v>23355</v>
      </c>
      <c r="B3028" s="128" t="s">
        <v>18652</v>
      </c>
      <c r="C3028" s="127" t="s">
        <v>86</v>
      </c>
      <c r="D3028" s="122">
        <v>105.64</v>
      </c>
      <c r="E3028" s="129">
        <f t="shared" si="47"/>
        <v>105.69</v>
      </c>
    </row>
    <row r="3029" spans="1:5" ht="27">
      <c r="A3029" s="127" t="s">
        <v>23356</v>
      </c>
      <c r="B3029" s="128" t="s">
        <v>18653</v>
      </c>
      <c r="C3029" s="127" t="s">
        <v>86</v>
      </c>
      <c r="D3029" s="122">
        <v>86.6</v>
      </c>
      <c r="E3029" s="129">
        <f t="shared" si="47"/>
        <v>86.64</v>
      </c>
    </row>
    <row r="3030" spans="1:5" ht="27">
      <c r="A3030" s="127" t="s">
        <v>23357</v>
      </c>
      <c r="B3030" s="128" t="s">
        <v>18654</v>
      </c>
      <c r="C3030" s="127" t="s">
        <v>86</v>
      </c>
      <c r="D3030" s="122">
        <v>175.72</v>
      </c>
      <c r="E3030" s="129">
        <f t="shared" si="47"/>
        <v>175.81</v>
      </c>
    </row>
    <row r="3031" spans="1:5" ht="27">
      <c r="A3031" s="127" t="s">
        <v>23358</v>
      </c>
      <c r="B3031" s="128" t="s">
        <v>18655</v>
      </c>
      <c r="C3031" s="127" t="s">
        <v>86</v>
      </c>
      <c r="D3031" s="122">
        <v>158.72</v>
      </c>
      <c r="E3031" s="129">
        <f t="shared" si="47"/>
        <v>158.80000000000001</v>
      </c>
    </row>
    <row r="3032" spans="1:5" ht="27">
      <c r="A3032" s="127" t="s">
        <v>23359</v>
      </c>
      <c r="B3032" s="128" t="s">
        <v>18656</v>
      </c>
      <c r="C3032" s="127" t="s">
        <v>86</v>
      </c>
      <c r="D3032" s="122">
        <v>256.14999999999998</v>
      </c>
      <c r="E3032" s="129">
        <f t="shared" si="47"/>
        <v>256.27999999999997</v>
      </c>
    </row>
    <row r="3033" spans="1:5" ht="27">
      <c r="A3033" s="127" t="s">
        <v>23360</v>
      </c>
      <c r="B3033" s="128" t="s">
        <v>18657</v>
      </c>
      <c r="C3033" s="127" t="s">
        <v>86</v>
      </c>
      <c r="D3033" s="122">
        <v>339.66</v>
      </c>
      <c r="E3033" s="129">
        <f t="shared" si="47"/>
        <v>339.83</v>
      </c>
    </row>
    <row r="3034" spans="1:5" ht="27">
      <c r="A3034" s="127" t="s">
        <v>23361</v>
      </c>
      <c r="B3034" s="128" t="s">
        <v>18658</v>
      </c>
      <c r="C3034" s="127" t="s">
        <v>86</v>
      </c>
      <c r="D3034" s="122">
        <v>5.36</v>
      </c>
      <c r="E3034" s="129">
        <f t="shared" si="47"/>
        <v>5.36</v>
      </c>
    </row>
    <row r="3035" spans="1:5" ht="54">
      <c r="A3035" s="127" t="s">
        <v>23362</v>
      </c>
      <c r="B3035" s="128" t="s">
        <v>18659</v>
      </c>
      <c r="C3035" s="127" t="s">
        <v>86</v>
      </c>
      <c r="D3035" s="122">
        <v>26.41</v>
      </c>
      <c r="E3035" s="129">
        <f t="shared" si="47"/>
        <v>26.42</v>
      </c>
    </row>
    <row r="3036" spans="1:5" ht="54">
      <c r="A3036" s="127" t="s">
        <v>23363</v>
      </c>
      <c r="B3036" s="128" t="s">
        <v>18660</v>
      </c>
      <c r="C3036" s="127" t="s">
        <v>86</v>
      </c>
      <c r="D3036" s="122">
        <v>39.61</v>
      </c>
      <c r="E3036" s="129">
        <f t="shared" si="47"/>
        <v>39.630000000000003</v>
      </c>
    </row>
    <row r="3037" spans="1:5" ht="54">
      <c r="A3037" s="127" t="s">
        <v>23364</v>
      </c>
      <c r="B3037" s="128" t="s">
        <v>18661</v>
      </c>
      <c r="C3037" s="127" t="s">
        <v>86</v>
      </c>
      <c r="D3037" s="122">
        <v>52.82</v>
      </c>
      <c r="E3037" s="129">
        <f t="shared" si="47"/>
        <v>52.85</v>
      </c>
    </row>
    <row r="3038" spans="1:5" ht="54">
      <c r="A3038" s="127" t="s">
        <v>23365</v>
      </c>
      <c r="B3038" s="128" t="s">
        <v>18662</v>
      </c>
      <c r="C3038" s="127" t="s">
        <v>86</v>
      </c>
      <c r="D3038" s="122">
        <v>79.23</v>
      </c>
      <c r="E3038" s="129">
        <f t="shared" si="47"/>
        <v>79.27</v>
      </c>
    </row>
    <row r="3039" spans="1:5">
      <c r="A3039" s="172" t="s">
        <v>18663</v>
      </c>
      <c r="B3039" s="169"/>
      <c r="C3039" s="168"/>
      <c r="D3039" s="170"/>
      <c r="E3039" s="171"/>
    </row>
    <row r="3040" spans="1:5" ht="54">
      <c r="A3040" s="127" t="s">
        <v>23366</v>
      </c>
      <c r="B3040" s="128" t="s">
        <v>18664</v>
      </c>
      <c r="C3040" s="127" t="s">
        <v>86</v>
      </c>
      <c r="D3040" s="122">
        <v>13.2</v>
      </c>
      <c r="E3040" s="129">
        <f t="shared" si="47"/>
        <v>13.21</v>
      </c>
    </row>
    <row r="3041" spans="1:5" ht="27">
      <c r="A3041" s="127" t="s">
        <v>23367</v>
      </c>
      <c r="B3041" s="128" t="s">
        <v>18665</v>
      </c>
      <c r="C3041" s="127" t="s">
        <v>86</v>
      </c>
      <c r="D3041" s="122">
        <v>13.2</v>
      </c>
      <c r="E3041" s="129">
        <f t="shared" si="47"/>
        <v>13.21</v>
      </c>
    </row>
    <row r="3042" spans="1:5" ht="40.5">
      <c r="A3042" s="127" t="s">
        <v>23368</v>
      </c>
      <c r="B3042" s="128" t="s">
        <v>18666</v>
      </c>
      <c r="C3042" s="127" t="s">
        <v>86</v>
      </c>
      <c r="D3042" s="122">
        <v>26.41</v>
      </c>
      <c r="E3042" s="129">
        <f t="shared" si="47"/>
        <v>26.42</v>
      </c>
    </row>
    <row r="3043" spans="1:5" ht="40.5">
      <c r="A3043" s="127" t="s">
        <v>23369</v>
      </c>
      <c r="B3043" s="128" t="s">
        <v>18667</v>
      </c>
      <c r="C3043" s="127" t="s">
        <v>86</v>
      </c>
      <c r="D3043" s="122">
        <v>19.809999999999999</v>
      </c>
      <c r="E3043" s="129">
        <f t="shared" si="47"/>
        <v>19.82</v>
      </c>
    </row>
    <row r="3044" spans="1:5" ht="40.5">
      <c r="A3044" s="127" t="s">
        <v>23370</v>
      </c>
      <c r="B3044" s="128" t="s">
        <v>18668</v>
      </c>
      <c r="C3044" s="127" t="s">
        <v>86</v>
      </c>
      <c r="D3044" s="122">
        <v>66.02</v>
      </c>
      <c r="E3044" s="129">
        <f t="shared" si="47"/>
        <v>66.05</v>
      </c>
    </row>
    <row r="3045" spans="1:5" ht="54">
      <c r="A3045" s="127" t="s">
        <v>23371</v>
      </c>
      <c r="B3045" s="128" t="s">
        <v>18669</v>
      </c>
      <c r="C3045" s="127" t="s">
        <v>86</v>
      </c>
      <c r="D3045" s="122">
        <v>79.23</v>
      </c>
      <c r="E3045" s="129">
        <f t="shared" si="47"/>
        <v>79.27</v>
      </c>
    </row>
    <row r="3046" spans="1:5" ht="40.5">
      <c r="A3046" s="127" t="s">
        <v>23372</v>
      </c>
      <c r="B3046" s="128" t="s">
        <v>18670</v>
      </c>
      <c r="C3046" s="127" t="s">
        <v>86</v>
      </c>
      <c r="D3046" s="122">
        <v>26.41</v>
      </c>
      <c r="E3046" s="129">
        <f t="shared" si="47"/>
        <v>26.42</v>
      </c>
    </row>
    <row r="3047" spans="1:5" ht="40.5">
      <c r="A3047" s="127" t="s">
        <v>23373</v>
      </c>
      <c r="B3047" s="128" t="s">
        <v>18671</v>
      </c>
      <c r="C3047" s="127" t="s">
        <v>86</v>
      </c>
      <c r="D3047" s="122">
        <v>39.61</v>
      </c>
      <c r="E3047" s="129">
        <f t="shared" si="47"/>
        <v>39.630000000000003</v>
      </c>
    </row>
    <row r="3048" spans="1:5">
      <c r="A3048" s="172" t="s">
        <v>18672</v>
      </c>
      <c r="B3048" s="169"/>
      <c r="C3048" s="168"/>
      <c r="D3048" s="170"/>
      <c r="E3048" s="171"/>
    </row>
    <row r="3049" spans="1:5" ht="27">
      <c r="A3049" s="127" t="s">
        <v>23374</v>
      </c>
      <c r="B3049" s="128" t="s">
        <v>18673</v>
      </c>
      <c r="C3049" s="127" t="s">
        <v>86</v>
      </c>
      <c r="D3049" s="122">
        <v>26.41</v>
      </c>
      <c r="E3049" s="129">
        <f t="shared" si="47"/>
        <v>26.42</v>
      </c>
    </row>
    <row r="3050" spans="1:5" ht="40.5">
      <c r="A3050" s="127" t="s">
        <v>23375</v>
      </c>
      <c r="B3050" s="128" t="s">
        <v>18674</v>
      </c>
      <c r="C3050" s="127" t="s">
        <v>86</v>
      </c>
      <c r="D3050" s="122">
        <v>27.25</v>
      </c>
      <c r="E3050" s="129">
        <f t="shared" si="47"/>
        <v>27.26</v>
      </c>
    </row>
    <row r="3051" spans="1:5" ht="40.5">
      <c r="A3051" s="127" t="s">
        <v>23376</v>
      </c>
      <c r="B3051" s="128" t="s">
        <v>18675</v>
      </c>
      <c r="C3051" s="127" t="s">
        <v>86</v>
      </c>
      <c r="D3051" s="122">
        <v>35.96</v>
      </c>
      <c r="E3051" s="129">
        <f t="shared" si="47"/>
        <v>35.979999999999997</v>
      </c>
    </row>
    <row r="3052" spans="1:5">
      <c r="A3052" s="127" t="s">
        <v>23377</v>
      </c>
      <c r="B3052" s="128" t="s">
        <v>18676</v>
      </c>
      <c r="C3052" s="127" t="s">
        <v>86</v>
      </c>
      <c r="D3052" s="122">
        <v>3.21</v>
      </c>
      <c r="E3052" s="129">
        <f t="shared" si="47"/>
        <v>3.21</v>
      </c>
    </row>
    <row r="3053" spans="1:5">
      <c r="A3053" s="172" t="s">
        <v>18677</v>
      </c>
      <c r="B3053" s="169"/>
      <c r="C3053" s="168"/>
      <c r="D3053" s="170"/>
      <c r="E3053" s="171"/>
    </row>
    <row r="3054" spans="1:5">
      <c r="A3054" s="172" t="s">
        <v>18678</v>
      </c>
      <c r="B3054" s="169"/>
      <c r="C3054" s="168"/>
      <c r="D3054" s="170"/>
      <c r="E3054" s="171"/>
    </row>
    <row r="3055" spans="1:5">
      <c r="A3055" s="127" t="s">
        <v>23378</v>
      </c>
      <c r="B3055" s="128" t="s">
        <v>18679</v>
      </c>
      <c r="C3055" s="127" t="s">
        <v>86</v>
      </c>
      <c r="D3055" s="122">
        <v>21.66</v>
      </c>
      <c r="E3055" s="129">
        <f t="shared" si="47"/>
        <v>21.67</v>
      </c>
    </row>
    <row r="3056" spans="1:5">
      <c r="A3056" s="127" t="s">
        <v>23379</v>
      </c>
      <c r="B3056" s="128" t="s">
        <v>18680</v>
      </c>
      <c r="C3056" s="127" t="s">
        <v>86</v>
      </c>
      <c r="D3056" s="122">
        <v>13.38</v>
      </c>
      <c r="E3056" s="129">
        <f t="shared" si="47"/>
        <v>13.39</v>
      </c>
    </row>
    <row r="3057" spans="1:5" ht="27">
      <c r="A3057" s="127" t="s">
        <v>23380</v>
      </c>
      <c r="B3057" s="128" t="s">
        <v>18681</v>
      </c>
      <c r="C3057" s="127" t="s">
        <v>44</v>
      </c>
      <c r="D3057" s="122">
        <v>0.33</v>
      </c>
      <c r="E3057" s="129">
        <f t="shared" si="47"/>
        <v>0.33</v>
      </c>
    </row>
    <row r="3058" spans="1:5">
      <c r="A3058" s="172" t="s">
        <v>18682</v>
      </c>
      <c r="B3058" s="169"/>
      <c r="C3058" s="168"/>
      <c r="D3058" s="170"/>
      <c r="E3058" s="171"/>
    </row>
    <row r="3059" spans="1:5">
      <c r="A3059" s="127" t="s">
        <v>23381</v>
      </c>
      <c r="B3059" s="128" t="s">
        <v>18683</v>
      </c>
      <c r="C3059" s="127" t="s">
        <v>86</v>
      </c>
      <c r="D3059" s="122">
        <v>0.17</v>
      </c>
      <c r="E3059" s="129">
        <f t="shared" si="47"/>
        <v>0.17</v>
      </c>
    </row>
    <row r="3060" spans="1:5">
      <c r="A3060" s="127" t="s">
        <v>23382</v>
      </c>
      <c r="B3060" s="128" t="s">
        <v>18684</v>
      </c>
      <c r="C3060" s="127" t="s">
        <v>86</v>
      </c>
      <c r="D3060" s="122">
        <v>0.28999999999999998</v>
      </c>
      <c r="E3060" s="129">
        <f t="shared" si="47"/>
        <v>0.28999999999999998</v>
      </c>
    </row>
    <row r="3061" spans="1:5">
      <c r="A3061" s="127" t="s">
        <v>23383</v>
      </c>
      <c r="B3061" s="128" t="s">
        <v>18685</v>
      </c>
      <c r="C3061" s="127" t="s">
        <v>86</v>
      </c>
      <c r="D3061" s="122">
        <v>1.65</v>
      </c>
      <c r="E3061" s="129">
        <f t="shared" si="47"/>
        <v>1.65</v>
      </c>
    </row>
    <row r="3062" spans="1:5">
      <c r="A3062" s="127" t="s">
        <v>23384</v>
      </c>
      <c r="B3062" s="128" t="s">
        <v>18686</v>
      </c>
      <c r="C3062" s="127" t="s">
        <v>86</v>
      </c>
      <c r="D3062" s="122">
        <v>13.79</v>
      </c>
      <c r="E3062" s="129">
        <f t="shared" si="47"/>
        <v>13.8</v>
      </c>
    </row>
    <row r="3063" spans="1:5" ht="40.5">
      <c r="A3063" s="127" t="s">
        <v>23385</v>
      </c>
      <c r="B3063" s="128" t="s">
        <v>18687</v>
      </c>
      <c r="C3063" s="127" t="s">
        <v>86</v>
      </c>
      <c r="D3063" s="122">
        <v>12</v>
      </c>
      <c r="E3063" s="129">
        <f t="shared" si="47"/>
        <v>12.01</v>
      </c>
    </row>
    <row r="3064" spans="1:5" ht="27">
      <c r="A3064" s="127" t="s">
        <v>23386</v>
      </c>
      <c r="B3064" s="128" t="s">
        <v>18688</v>
      </c>
      <c r="C3064" s="127" t="s">
        <v>86</v>
      </c>
      <c r="D3064" s="122">
        <v>7.11</v>
      </c>
      <c r="E3064" s="129">
        <f t="shared" si="47"/>
        <v>7.11</v>
      </c>
    </row>
    <row r="3065" spans="1:5">
      <c r="A3065" s="127" t="s">
        <v>23387</v>
      </c>
      <c r="B3065" s="128" t="s">
        <v>18689</v>
      </c>
      <c r="C3065" s="127" t="s">
        <v>18690</v>
      </c>
      <c r="D3065" s="122">
        <v>30.68</v>
      </c>
      <c r="E3065" s="129">
        <f t="shared" si="47"/>
        <v>30.7</v>
      </c>
    </row>
    <row r="3066" spans="1:5">
      <c r="A3066" s="127" t="s">
        <v>23388</v>
      </c>
      <c r="B3066" s="128" t="s">
        <v>18691</v>
      </c>
      <c r="C3066" s="127" t="s">
        <v>18690</v>
      </c>
      <c r="D3066" s="122">
        <v>35.21</v>
      </c>
      <c r="E3066" s="129">
        <f t="shared" si="47"/>
        <v>35.229999999999997</v>
      </c>
    </row>
    <row r="3067" spans="1:5">
      <c r="A3067" s="127" t="s">
        <v>23389</v>
      </c>
      <c r="B3067" s="128" t="s">
        <v>18692</v>
      </c>
      <c r="C3067" s="127" t="s">
        <v>86</v>
      </c>
      <c r="D3067" s="122">
        <v>112</v>
      </c>
      <c r="E3067" s="129">
        <f t="shared" si="47"/>
        <v>112.06</v>
      </c>
    </row>
    <row r="3068" spans="1:5">
      <c r="A3068" s="127" t="s">
        <v>23390</v>
      </c>
      <c r="B3068" s="128" t="s">
        <v>18693</v>
      </c>
      <c r="C3068" s="127" t="s">
        <v>86</v>
      </c>
      <c r="D3068" s="122">
        <v>25</v>
      </c>
      <c r="E3068" s="129">
        <f t="shared" si="47"/>
        <v>25.01</v>
      </c>
    </row>
    <row r="3069" spans="1:5">
      <c r="A3069" s="127" t="s">
        <v>23391</v>
      </c>
      <c r="B3069" s="128" t="s">
        <v>18694</v>
      </c>
      <c r="C3069" s="127" t="s">
        <v>86</v>
      </c>
      <c r="D3069" s="122">
        <v>1.39</v>
      </c>
      <c r="E3069" s="129">
        <f t="shared" si="47"/>
        <v>1.39</v>
      </c>
    </row>
    <row r="3070" spans="1:5">
      <c r="A3070" s="127" t="s">
        <v>23392</v>
      </c>
      <c r="B3070" s="128" t="s">
        <v>18695</v>
      </c>
      <c r="C3070" s="127" t="s">
        <v>86</v>
      </c>
      <c r="D3070" s="122">
        <v>1.01</v>
      </c>
      <c r="E3070" s="129">
        <f t="shared" si="47"/>
        <v>1.01</v>
      </c>
    </row>
    <row r="3071" spans="1:5">
      <c r="A3071" s="127" t="s">
        <v>23393</v>
      </c>
      <c r="B3071" s="128" t="s">
        <v>18696</v>
      </c>
      <c r="C3071" s="127" t="s">
        <v>86</v>
      </c>
      <c r="D3071" s="122">
        <v>2.82</v>
      </c>
      <c r="E3071" s="129">
        <f t="shared" si="47"/>
        <v>2.82</v>
      </c>
    </row>
    <row r="3072" spans="1:5">
      <c r="A3072" s="127" t="s">
        <v>23394</v>
      </c>
      <c r="B3072" s="128" t="s">
        <v>18697</v>
      </c>
      <c r="C3072" s="127" t="s">
        <v>86</v>
      </c>
      <c r="D3072" s="122">
        <v>0.64</v>
      </c>
      <c r="E3072" s="129">
        <f t="shared" si="47"/>
        <v>0.64</v>
      </c>
    </row>
    <row r="3073" spans="1:5">
      <c r="A3073" s="127" t="s">
        <v>23395</v>
      </c>
      <c r="B3073" s="128" t="s">
        <v>18698</v>
      </c>
      <c r="C3073" s="127" t="s">
        <v>86</v>
      </c>
      <c r="D3073" s="122">
        <v>0.54</v>
      </c>
      <c r="E3073" s="129">
        <f t="shared" si="47"/>
        <v>0.54</v>
      </c>
    </row>
    <row r="3074" spans="1:5">
      <c r="A3074" s="127" t="s">
        <v>23396</v>
      </c>
      <c r="B3074" s="128" t="s">
        <v>18699</v>
      </c>
      <c r="C3074" s="127" t="s">
        <v>86</v>
      </c>
      <c r="D3074" s="122">
        <v>0.23</v>
      </c>
      <c r="E3074" s="129">
        <f t="shared" ref="E3074:E3137" si="48">ROUND((D3074/(1+$J$1))*(1+$L$1),2)</f>
        <v>0.23</v>
      </c>
    </row>
    <row r="3075" spans="1:5">
      <c r="A3075" s="172" t="s">
        <v>18700</v>
      </c>
      <c r="B3075" s="169"/>
      <c r="C3075" s="168"/>
      <c r="D3075" s="170"/>
      <c r="E3075" s="171"/>
    </row>
    <row r="3076" spans="1:5" ht="27">
      <c r="A3076" s="127" t="s">
        <v>23397</v>
      </c>
      <c r="B3076" s="128" t="s">
        <v>18701</v>
      </c>
      <c r="C3076" s="127" t="s">
        <v>86</v>
      </c>
      <c r="D3076" s="122">
        <v>68.94</v>
      </c>
      <c r="E3076" s="129">
        <f t="shared" si="48"/>
        <v>68.97</v>
      </c>
    </row>
    <row r="3077" spans="1:5">
      <c r="A3077" s="127" t="s">
        <v>23398</v>
      </c>
      <c r="B3077" s="128" t="s">
        <v>18702</v>
      </c>
      <c r="C3077" s="127" t="s">
        <v>86</v>
      </c>
      <c r="D3077" s="122">
        <v>65</v>
      </c>
      <c r="E3077" s="129">
        <f t="shared" si="48"/>
        <v>65.03</v>
      </c>
    </row>
    <row r="3078" spans="1:5">
      <c r="A3078" s="172" t="s">
        <v>18703</v>
      </c>
      <c r="B3078" s="169"/>
      <c r="C3078" s="168"/>
      <c r="D3078" s="170"/>
      <c r="E3078" s="171"/>
    </row>
    <row r="3079" spans="1:5">
      <c r="A3079" s="172" t="s">
        <v>18704</v>
      </c>
      <c r="B3079" s="169"/>
      <c r="C3079" s="168"/>
      <c r="D3079" s="170"/>
      <c r="E3079" s="171"/>
    </row>
    <row r="3080" spans="1:5">
      <c r="A3080" s="127" t="s">
        <v>23399</v>
      </c>
      <c r="B3080" s="128" t="s">
        <v>18705</v>
      </c>
      <c r="C3080" s="127" t="s">
        <v>42</v>
      </c>
      <c r="D3080" s="122">
        <v>13.2</v>
      </c>
      <c r="E3080" s="129">
        <f t="shared" si="48"/>
        <v>13.21</v>
      </c>
    </row>
    <row r="3081" spans="1:5" ht="27">
      <c r="A3081" s="127" t="s">
        <v>23400</v>
      </c>
      <c r="B3081" s="128" t="s">
        <v>18706</v>
      </c>
      <c r="C3081" s="127" t="s">
        <v>42</v>
      </c>
      <c r="D3081" s="122">
        <v>29.65</v>
      </c>
      <c r="E3081" s="129">
        <f t="shared" si="48"/>
        <v>29.66</v>
      </c>
    </row>
    <row r="3082" spans="1:5" ht="27">
      <c r="A3082" s="127" t="s">
        <v>23401</v>
      </c>
      <c r="B3082" s="128" t="s">
        <v>18707</v>
      </c>
      <c r="C3082" s="127" t="s">
        <v>42</v>
      </c>
      <c r="D3082" s="122">
        <v>26.41</v>
      </c>
      <c r="E3082" s="129">
        <f t="shared" si="48"/>
        <v>26.42</v>
      </c>
    </row>
    <row r="3083" spans="1:5">
      <c r="A3083" s="172" t="s">
        <v>18708</v>
      </c>
      <c r="B3083" s="169"/>
      <c r="C3083" s="168"/>
      <c r="D3083" s="170"/>
      <c r="E3083" s="171"/>
    </row>
    <row r="3084" spans="1:5" ht="27">
      <c r="A3084" s="127" t="s">
        <v>23402</v>
      </c>
      <c r="B3084" s="128" t="s">
        <v>18709</v>
      </c>
      <c r="C3084" s="127" t="s">
        <v>86</v>
      </c>
      <c r="D3084" s="122">
        <v>147.78</v>
      </c>
      <c r="E3084" s="129">
        <f t="shared" si="48"/>
        <v>147.85</v>
      </c>
    </row>
    <row r="3085" spans="1:5" ht="27">
      <c r="A3085" s="127" t="s">
        <v>23403</v>
      </c>
      <c r="B3085" s="128" t="s">
        <v>18710</v>
      </c>
      <c r="C3085" s="127" t="s">
        <v>86</v>
      </c>
      <c r="D3085" s="122">
        <v>200.56</v>
      </c>
      <c r="E3085" s="129">
        <f t="shared" si="48"/>
        <v>200.66</v>
      </c>
    </row>
    <row r="3086" spans="1:5">
      <c r="A3086" s="172" t="s">
        <v>18711</v>
      </c>
      <c r="B3086" s="169"/>
      <c r="C3086" s="168"/>
      <c r="D3086" s="170"/>
      <c r="E3086" s="171"/>
    </row>
    <row r="3087" spans="1:5">
      <c r="A3087" s="127" t="s">
        <v>23404</v>
      </c>
      <c r="B3087" s="128" t="s">
        <v>18712</v>
      </c>
      <c r="C3087" s="127" t="s">
        <v>86</v>
      </c>
      <c r="D3087" s="122">
        <v>13.2</v>
      </c>
      <c r="E3087" s="129">
        <f t="shared" si="48"/>
        <v>13.21</v>
      </c>
    </row>
    <row r="3088" spans="1:5">
      <c r="A3088" s="127" t="s">
        <v>23405</v>
      </c>
      <c r="B3088" s="128" t="s">
        <v>18713</v>
      </c>
      <c r="C3088" s="127" t="s">
        <v>86</v>
      </c>
      <c r="D3088" s="122">
        <v>6.6</v>
      </c>
      <c r="E3088" s="129">
        <f t="shared" si="48"/>
        <v>6.6</v>
      </c>
    </row>
    <row r="3089" spans="1:5">
      <c r="A3089" s="127" t="s">
        <v>23406</v>
      </c>
      <c r="B3089" s="128" t="s">
        <v>18714</v>
      </c>
      <c r="C3089" s="127" t="s">
        <v>86</v>
      </c>
      <c r="D3089" s="122">
        <v>6.6</v>
      </c>
      <c r="E3089" s="129">
        <f t="shared" si="48"/>
        <v>6.6</v>
      </c>
    </row>
    <row r="3090" spans="1:5">
      <c r="A3090" s="127" t="s">
        <v>23407</v>
      </c>
      <c r="B3090" s="128" t="s">
        <v>18715</v>
      </c>
      <c r="C3090" s="127" t="s">
        <v>86</v>
      </c>
      <c r="D3090" s="122">
        <v>26.41</v>
      </c>
      <c r="E3090" s="129">
        <f t="shared" si="48"/>
        <v>26.42</v>
      </c>
    </row>
    <row r="3091" spans="1:5">
      <c r="A3091" s="127" t="s">
        <v>23408</v>
      </c>
      <c r="B3091" s="128" t="s">
        <v>18716</v>
      </c>
      <c r="C3091" s="127" t="s">
        <v>44</v>
      </c>
      <c r="D3091" s="122">
        <v>2.64</v>
      </c>
      <c r="E3091" s="129">
        <f t="shared" si="48"/>
        <v>2.64</v>
      </c>
    </row>
    <row r="3092" spans="1:5">
      <c r="A3092" s="127" t="s">
        <v>23409</v>
      </c>
      <c r="B3092" s="128" t="s">
        <v>18717</v>
      </c>
      <c r="C3092" s="127" t="s">
        <v>86</v>
      </c>
      <c r="D3092" s="122">
        <v>26.41</v>
      </c>
      <c r="E3092" s="129">
        <f t="shared" si="48"/>
        <v>26.42</v>
      </c>
    </row>
    <row r="3093" spans="1:5">
      <c r="A3093" s="127" t="s">
        <v>23410</v>
      </c>
      <c r="B3093" s="128" t="s">
        <v>18718</v>
      </c>
      <c r="C3093" s="127" t="s">
        <v>86</v>
      </c>
      <c r="D3093" s="122">
        <v>19.809999999999999</v>
      </c>
      <c r="E3093" s="129">
        <f t="shared" si="48"/>
        <v>19.82</v>
      </c>
    </row>
    <row r="3094" spans="1:5" ht="27">
      <c r="A3094" s="127" t="s">
        <v>23411</v>
      </c>
      <c r="B3094" s="128" t="s">
        <v>18719</v>
      </c>
      <c r="C3094" s="127" t="s">
        <v>86</v>
      </c>
      <c r="D3094" s="122">
        <v>6.6</v>
      </c>
      <c r="E3094" s="129">
        <f t="shared" si="48"/>
        <v>6.6</v>
      </c>
    </row>
    <row r="3095" spans="1:5">
      <c r="A3095" s="127" t="s">
        <v>23412</v>
      </c>
      <c r="B3095" s="128" t="s">
        <v>18720</v>
      </c>
      <c r="C3095" s="127" t="s">
        <v>86</v>
      </c>
      <c r="D3095" s="122">
        <v>6.6</v>
      </c>
      <c r="E3095" s="129">
        <f t="shared" si="48"/>
        <v>6.6</v>
      </c>
    </row>
    <row r="3096" spans="1:5">
      <c r="A3096" s="127" t="s">
        <v>23413</v>
      </c>
      <c r="B3096" s="128" t="s">
        <v>18721</v>
      </c>
      <c r="C3096" s="127" t="s">
        <v>86</v>
      </c>
      <c r="D3096" s="122">
        <v>19.809999999999999</v>
      </c>
      <c r="E3096" s="129">
        <f t="shared" si="48"/>
        <v>19.82</v>
      </c>
    </row>
    <row r="3097" spans="1:5">
      <c r="A3097" s="127" t="s">
        <v>23414</v>
      </c>
      <c r="B3097" s="128" t="s">
        <v>18722</v>
      </c>
      <c r="C3097" s="127" t="s">
        <v>86</v>
      </c>
      <c r="D3097" s="122">
        <v>26.41</v>
      </c>
      <c r="E3097" s="129">
        <f t="shared" si="48"/>
        <v>26.42</v>
      </c>
    </row>
    <row r="3098" spans="1:5">
      <c r="A3098" s="127" t="s">
        <v>23415</v>
      </c>
      <c r="B3098" s="128" t="s">
        <v>18723</v>
      </c>
      <c r="C3098" s="127" t="s">
        <v>86</v>
      </c>
      <c r="D3098" s="122">
        <v>39.61</v>
      </c>
      <c r="E3098" s="129">
        <f t="shared" si="48"/>
        <v>39.630000000000003</v>
      </c>
    </row>
    <row r="3099" spans="1:5">
      <c r="A3099" s="127" t="s">
        <v>23416</v>
      </c>
      <c r="B3099" s="128" t="s">
        <v>18724</v>
      </c>
      <c r="C3099" s="127" t="s">
        <v>86</v>
      </c>
      <c r="D3099" s="122">
        <v>79.23</v>
      </c>
      <c r="E3099" s="129">
        <f t="shared" si="48"/>
        <v>79.27</v>
      </c>
    </row>
    <row r="3100" spans="1:5">
      <c r="A3100" s="127" t="s">
        <v>23417</v>
      </c>
      <c r="B3100" s="128" t="s">
        <v>18725</v>
      </c>
      <c r="C3100" s="127" t="s">
        <v>86</v>
      </c>
      <c r="D3100" s="122">
        <v>26.41</v>
      </c>
      <c r="E3100" s="129">
        <f t="shared" si="48"/>
        <v>26.42</v>
      </c>
    </row>
    <row r="3101" spans="1:5">
      <c r="A3101" s="127" t="s">
        <v>23418</v>
      </c>
      <c r="B3101" s="128" t="s">
        <v>18726</v>
      </c>
      <c r="C3101" s="127" t="s">
        <v>86</v>
      </c>
      <c r="D3101" s="122">
        <v>13.2</v>
      </c>
      <c r="E3101" s="129">
        <f t="shared" si="48"/>
        <v>13.21</v>
      </c>
    </row>
    <row r="3102" spans="1:5" ht="27">
      <c r="A3102" s="127" t="s">
        <v>23419</v>
      </c>
      <c r="B3102" s="128" t="s">
        <v>18727</v>
      </c>
      <c r="C3102" s="127" t="s">
        <v>86</v>
      </c>
      <c r="D3102" s="122">
        <v>39.61</v>
      </c>
      <c r="E3102" s="129">
        <f t="shared" si="48"/>
        <v>39.630000000000003</v>
      </c>
    </row>
    <row r="3103" spans="1:5" ht="27">
      <c r="A3103" s="127" t="s">
        <v>23420</v>
      </c>
      <c r="B3103" s="128" t="s">
        <v>18728</v>
      </c>
      <c r="C3103" s="127" t="s">
        <v>86</v>
      </c>
      <c r="D3103" s="122">
        <v>52.82</v>
      </c>
      <c r="E3103" s="129">
        <f t="shared" si="48"/>
        <v>52.85</v>
      </c>
    </row>
    <row r="3104" spans="1:5" ht="27">
      <c r="A3104" s="127" t="s">
        <v>23421</v>
      </c>
      <c r="B3104" s="128" t="s">
        <v>18729</v>
      </c>
      <c r="C3104" s="127" t="s">
        <v>86</v>
      </c>
      <c r="D3104" s="122">
        <v>79.23</v>
      </c>
      <c r="E3104" s="129">
        <f t="shared" si="48"/>
        <v>79.27</v>
      </c>
    </row>
    <row r="3105" spans="1:5">
      <c r="A3105" s="127" t="s">
        <v>23422</v>
      </c>
      <c r="B3105" s="128" t="s">
        <v>18730</v>
      </c>
      <c r="C3105" s="127" t="s">
        <v>86</v>
      </c>
      <c r="D3105" s="122">
        <v>105.64</v>
      </c>
      <c r="E3105" s="129">
        <f t="shared" si="48"/>
        <v>105.69</v>
      </c>
    </row>
    <row r="3106" spans="1:5">
      <c r="A3106" s="127" t="s">
        <v>23423</v>
      </c>
      <c r="B3106" s="128" t="s">
        <v>18731</v>
      </c>
      <c r="C3106" s="127" t="s">
        <v>86</v>
      </c>
      <c r="D3106" s="122">
        <v>132.05000000000001</v>
      </c>
      <c r="E3106" s="129">
        <f t="shared" si="48"/>
        <v>132.12</v>
      </c>
    </row>
    <row r="3107" spans="1:5">
      <c r="A3107" s="127" t="s">
        <v>23424</v>
      </c>
      <c r="B3107" s="128" t="s">
        <v>18732</v>
      </c>
      <c r="C3107" s="127" t="s">
        <v>86</v>
      </c>
      <c r="D3107" s="122">
        <v>264.08999999999997</v>
      </c>
      <c r="E3107" s="129">
        <f t="shared" si="48"/>
        <v>264.22000000000003</v>
      </c>
    </row>
    <row r="3108" spans="1:5">
      <c r="A3108" s="127" t="s">
        <v>23425</v>
      </c>
      <c r="B3108" s="128" t="s">
        <v>18733</v>
      </c>
      <c r="C3108" s="127" t="s">
        <v>86</v>
      </c>
      <c r="D3108" s="122">
        <v>330.12</v>
      </c>
      <c r="E3108" s="129">
        <f t="shared" si="48"/>
        <v>330.28</v>
      </c>
    </row>
    <row r="3109" spans="1:5">
      <c r="A3109" s="127" t="s">
        <v>23426</v>
      </c>
      <c r="B3109" s="128" t="s">
        <v>18734</v>
      </c>
      <c r="C3109" s="127" t="s">
        <v>86</v>
      </c>
      <c r="D3109" s="122">
        <v>113.24</v>
      </c>
      <c r="E3109" s="129">
        <f t="shared" si="48"/>
        <v>113.3</v>
      </c>
    </row>
    <row r="3110" spans="1:5">
      <c r="A3110" s="127" t="s">
        <v>23427</v>
      </c>
      <c r="B3110" s="128" t="s">
        <v>18735</v>
      </c>
      <c r="C3110" s="127" t="s">
        <v>86</v>
      </c>
      <c r="D3110" s="122">
        <v>19.809999999999999</v>
      </c>
      <c r="E3110" s="129">
        <f t="shared" si="48"/>
        <v>19.82</v>
      </c>
    </row>
    <row r="3111" spans="1:5">
      <c r="A3111" s="127" t="s">
        <v>23428</v>
      </c>
      <c r="B3111" s="128" t="s">
        <v>18736</v>
      </c>
      <c r="C3111" s="127" t="s">
        <v>86</v>
      </c>
      <c r="D3111" s="122">
        <v>52.82</v>
      </c>
      <c r="E3111" s="129">
        <f t="shared" si="48"/>
        <v>52.85</v>
      </c>
    </row>
    <row r="3112" spans="1:5">
      <c r="A3112" s="127" t="s">
        <v>23429</v>
      </c>
      <c r="B3112" s="128" t="s">
        <v>18737</v>
      </c>
      <c r="C3112" s="127" t="s">
        <v>86</v>
      </c>
      <c r="D3112" s="122">
        <v>6.6</v>
      </c>
      <c r="E3112" s="129">
        <f t="shared" si="48"/>
        <v>6.6</v>
      </c>
    </row>
    <row r="3113" spans="1:5">
      <c r="A3113" s="127" t="s">
        <v>23430</v>
      </c>
      <c r="B3113" s="128" t="s">
        <v>18738</v>
      </c>
      <c r="C3113" s="127" t="s">
        <v>86</v>
      </c>
      <c r="D3113" s="122">
        <v>13.2</v>
      </c>
      <c r="E3113" s="129">
        <f t="shared" si="48"/>
        <v>13.21</v>
      </c>
    </row>
    <row r="3114" spans="1:5">
      <c r="A3114" s="127" t="s">
        <v>23431</v>
      </c>
      <c r="B3114" s="128" t="s">
        <v>18739</v>
      </c>
      <c r="C3114" s="127" t="s">
        <v>86</v>
      </c>
      <c r="D3114" s="122">
        <v>6.6</v>
      </c>
      <c r="E3114" s="129">
        <f t="shared" si="48"/>
        <v>6.6</v>
      </c>
    </row>
    <row r="3115" spans="1:5" ht="27">
      <c r="A3115" s="127" t="s">
        <v>23432</v>
      </c>
      <c r="B3115" s="128" t="s">
        <v>18740</v>
      </c>
      <c r="C3115" s="127" t="s">
        <v>86</v>
      </c>
      <c r="D3115" s="122">
        <v>6.6</v>
      </c>
      <c r="E3115" s="129">
        <f t="shared" si="48"/>
        <v>6.6</v>
      </c>
    </row>
    <row r="3116" spans="1:5">
      <c r="A3116" s="127" t="s">
        <v>23433</v>
      </c>
      <c r="B3116" s="128" t="s">
        <v>18741</v>
      </c>
      <c r="C3116" s="127" t="s">
        <v>86</v>
      </c>
      <c r="D3116" s="122">
        <v>105.64</v>
      </c>
      <c r="E3116" s="129">
        <f t="shared" si="48"/>
        <v>105.69</v>
      </c>
    </row>
    <row r="3117" spans="1:5">
      <c r="A3117" s="127" t="s">
        <v>23434</v>
      </c>
      <c r="B3117" s="128" t="s">
        <v>18742</v>
      </c>
      <c r="C3117" s="127" t="s">
        <v>42</v>
      </c>
      <c r="D3117" s="122">
        <v>6.6</v>
      </c>
      <c r="E3117" s="129">
        <f t="shared" si="48"/>
        <v>6.6</v>
      </c>
    </row>
    <row r="3118" spans="1:5">
      <c r="A3118" s="127" t="s">
        <v>23435</v>
      </c>
      <c r="B3118" s="128" t="s">
        <v>18743</v>
      </c>
      <c r="C3118" s="127" t="s">
        <v>86</v>
      </c>
      <c r="D3118" s="122">
        <v>6.6</v>
      </c>
      <c r="E3118" s="129">
        <f t="shared" si="48"/>
        <v>6.6</v>
      </c>
    </row>
    <row r="3119" spans="1:5" ht="27">
      <c r="A3119" s="127" t="s">
        <v>23436</v>
      </c>
      <c r="B3119" s="128" t="s">
        <v>18744</v>
      </c>
      <c r="C3119" s="127" t="s">
        <v>86</v>
      </c>
      <c r="D3119" s="122">
        <v>6.6</v>
      </c>
      <c r="E3119" s="129">
        <f t="shared" si="48"/>
        <v>6.6</v>
      </c>
    </row>
    <row r="3120" spans="1:5" ht="27">
      <c r="A3120" s="127" t="s">
        <v>23437</v>
      </c>
      <c r="B3120" s="128" t="s">
        <v>18745</v>
      </c>
      <c r="C3120" s="127" t="s">
        <v>86</v>
      </c>
      <c r="D3120" s="122">
        <v>13.2</v>
      </c>
      <c r="E3120" s="129">
        <f t="shared" si="48"/>
        <v>13.21</v>
      </c>
    </row>
    <row r="3121" spans="1:5" ht="27">
      <c r="A3121" s="127" t="s">
        <v>23438</v>
      </c>
      <c r="B3121" s="128" t="s">
        <v>18746</v>
      </c>
      <c r="C3121" s="127" t="s">
        <v>86</v>
      </c>
      <c r="D3121" s="122">
        <v>26.41</v>
      </c>
      <c r="E3121" s="129">
        <f t="shared" si="48"/>
        <v>26.42</v>
      </c>
    </row>
    <row r="3122" spans="1:5" ht="27">
      <c r="A3122" s="127" t="s">
        <v>23439</v>
      </c>
      <c r="B3122" s="128" t="s">
        <v>18747</v>
      </c>
      <c r="C3122" s="127" t="s">
        <v>86</v>
      </c>
      <c r="D3122" s="122">
        <v>52.82</v>
      </c>
      <c r="E3122" s="129">
        <f t="shared" si="48"/>
        <v>52.85</v>
      </c>
    </row>
    <row r="3123" spans="1:5" ht="27">
      <c r="A3123" s="127" t="s">
        <v>23440</v>
      </c>
      <c r="B3123" s="128" t="s">
        <v>18748</v>
      </c>
      <c r="C3123" s="127" t="s">
        <v>86</v>
      </c>
      <c r="D3123" s="122">
        <v>79.23</v>
      </c>
      <c r="E3123" s="129">
        <f t="shared" si="48"/>
        <v>79.27</v>
      </c>
    </row>
    <row r="3124" spans="1:5" ht="27">
      <c r="A3124" s="127" t="s">
        <v>23441</v>
      </c>
      <c r="B3124" s="128" t="s">
        <v>18749</v>
      </c>
      <c r="C3124" s="127" t="s">
        <v>86</v>
      </c>
      <c r="D3124" s="122">
        <v>52.82</v>
      </c>
      <c r="E3124" s="129">
        <f t="shared" si="48"/>
        <v>52.85</v>
      </c>
    </row>
    <row r="3125" spans="1:5" ht="27">
      <c r="A3125" s="127" t="s">
        <v>23442</v>
      </c>
      <c r="B3125" s="128" t="s">
        <v>18750</v>
      </c>
      <c r="C3125" s="127" t="s">
        <v>86</v>
      </c>
      <c r="D3125" s="122">
        <v>66.02</v>
      </c>
      <c r="E3125" s="129">
        <f t="shared" si="48"/>
        <v>66.05</v>
      </c>
    </row>
    <row r="3126" spans="1:5">
      <c r="A3126" s="172" t="s">
        <v>18751</v>
      </c>
      <c r="B3126" s="169"/>
      <c r="C3126" s="168"/>
      <c r="D3126" s="170"/>
      <c r="E3126" s="171"/>
    </row>
    <row r="3127" spans="1:5">
      <c r="A3127" s="172" t="s">
        <v>18752</v>
      </c>
      <c r="B3127" s="169"/>
      <c r="C3127" s="168"/>
      <c r="D3127" s="170"/>
      <c r="E3127" s="171"/>
    </row>
    <row r="3128" spans="1:5">
      <c r="A3128" s="127" t="s">
        <v>23443</v>
      </c>
      <c r="B3128" s="128" t="s">
        <v>18753</v>
      </c>
      <c r="C3128" s="127" t="s">
        <v>92</v>
      </c>
      <c r="D3128" s="122">
        <v>9.9499999999999993</v>
      </c>
      <c r="E3128" s="129">
        <f t="shared" si="48"/>
        <v>9.9499999999999993</v>
      </c>
    </row>
    <row r="3129" spans="1:5">
      <c r="A3129" s="127" t="s">
        <v>23444</v>
      </c>
      <c r="B3129" s="128" t="s">
        <v>18754</v>
      </c>
      <c r="C3129" s="127" t="s">
        <v>44</v>
      </c>
      <c r="D3129" s="122">
        <v>4.5599999999999996</v>
      </c>
      <c r="E3129" s="129">
        <f t="shared" si="48"/>
        <v>4.5599999999999996</v>
      </c>
    </row>
    <row r="3130" spans="1:5" ht="27">
      <c r="A3130" s="127" t="s">
        <v>23445</v>
      </c>
      <c r="B3130" s="128" t="s">
        <v>18755</v>
      </c>
      <c r="C3130" s="127" t="s">
        <v>86</v>
      </c>
      <c r="D3130" s="122">
        <v>11.4</v>
      </c>
      <c r="E3130" s="129">
        <f t="shared" si="48"/>
        <v>11.41</v>
      </c>
    </row>
    <row r="3131" spans="1:5" ht="40.5">
      <c r="A3131" s="127" t="s">
        <v>23446</v>
      </c>
      <c r="B3131" s="128" t="s">
        <v>18756</v>
      </c>
      <c r="C3131" s="127" t="s">
        <v>86</v>
      </c>
      <c r="D3131" s="122">
        <v>7.43</v>
      </c>
      <c r="E3131" s="129">
        <f t="shared" si="48"/>
        <v>7.43</v>
      </c>
    </row>
    <row r="3132" spans="1:5">
      <c r="A3132" s="172" t="s">
        <v>18757</v>
      </c>
      <c r="B3132" s="169"/>
      <c r="C3132" s="168"/>
      <c r="D3132" s="170"/>
      <c r="E3132" s="171"/>
    </row>
    <row r="3133" spans="1:5">
      <c r="A3133" s="172" t="s">
        <v>15846</v>
      </c>
      <c r="B3133" s="169"/>
      <c r="C3133" s="168"/>
      <c r="D3133" s="170"/>
      <c r="E3133" s="171"/>
    </row>
    <row r="3134" spans="1:5">
      <c r="A3134" s="172" t="s">
        <v>18758</v>
      </c>
      <c r="B3134" s="169"/>
      <c r="C3134" s="168"/>
      <c r="D3134" s="170"/>
      <c r="E3134" s="171"/>
    </row>
    <row r="3135" spans="1:5">
      <c r="A3135" s="172" t="s">
        <v>18759</v>
      </c>
      <c r="B3135" s="169"/>
      <c r="C3135" s="168"/>
      <c r="D3135" s="170"/>
      <c r="E3135" s="171"/>
    </row>
    <row r="3136" spans="1:5" ht="40.5">
      <c r="A3136" s="127" t="s">
        <v>23447</v>
      </c>
      <c r="B3136" s="128" t="s">
        <v>18760</v>
      </c>
      <c r="C3136" s="127" t="s">
        <v>44</v>
      </c>
      <c r="D3136" s="122">
        <v>144.87</v>
      </c>
      <c r="E3136" s="129">
        <f t="shared" si="48"/>
        <v>144.94</v>
      </c>
    </row>
    <row r="3137" spans="1:5" ht="40.5">
      <c r="A3137" s="127" t="s">
        <v>23448</v>
      </c>
      <c r="B3137" s="128" t="s">
        <v>18761</v>
      </c>
      <c r="C3137" s="127" t="s">
        <v>44</v>
      </c>
      <c r="D3137" s="122">
        <v>161.9</v>
      </c>
      <c r="E3137" s="129">
        <f t="shared" si="48"/>
        <v>161.97999999999999</v>
      </c>
    </row>
    <row r="3138" spans="1:5">
      <c r="A3138" s="172" t="s">
        <v>18762</v>
      </c>
      <c r="B3138" s="169"/>
      <c r="C3138" s="168"/>
      <c r="D3138" s="170"/>
      <c r="E3138" s="171"/>
    </row>
    <row r="3139" spans="1:5">
      <c r="A3139" s="172" t="s">
        <v>18763</v>
      </c>
      <c r="B3139" s="169"/>
      <c r="C3139" s="168"/>
      <c r="D3139" s="170"/>
      <c r="E3139" s="171"/>
    </row>
    <row r="3140" spans="1:5" ht="27">
      <c r="A3140" s="127" t="s">
        <v>23449</v>
      </c>
      <c r="B3140" s="128" t="s">
        <v>18764</v>
      </c>
      <c r="C3140" s="127" t="s">
        <v>44</v>
      </c>
      <c r="D3140" s="122">
        <v>12.25</v>
      </c>
      <c r="E3140" s="129">
        <f t="shared" ref="E3140:E3200" si="49">ROUND((D3140/(1+$J$1))*(1+$L$1),2)</f>
        <v>12.26</v>
      </c>
    </row>
    <row r="3141" spans="1:5" ht="27">
      <c r="A3141" s="127" t="s">
        <v>23450</v>
      </c>
      <c r="B3141" s="128" t="s">
        <v>18765</v>
      </c>
      <c r="C3141" s="127" t="s">
        <v>44</v>
      </c>
      <c r="D3141" s="122">
        <v>19.670000000000002</v>
      </c>
      <c r="E3141" s="129">
        <f t="shared" si="49"/>
        <v>19.68</v>
      </c>
    </row>
    <row r="3142" spans="1:5" ht="27">
      <c r="A3142" s="127" t="s">
        <v>23451</v>
      </c>
      <c r="B3142" s="128" t="s">
        <v>18766</v>
      </c>
      <c r="C3142" s="127" t="s">
        <v>44</v>
      </c>
      <c r="D3142" s="122">
        <v>28.53</v>
      </c>
      <c r="E3142" s="129">
        <f t="shared" si="49"/>
        <v>28.54</v>
      </c>
    </row>
    <row r="3143" spans="1:5" ht="27">
      <c r="A3143" s="127" t="s">
        <v>23452</v>
      </c>
      <c r="B3143" s="128" t="s">
        <v>18767</v>
      </c>
      <c r="C3143" s="127" t="s">
        <v>44</v>
      </c>
      <c r="D3143" s="122">
        <v>60.16</v>
      </c>
      <c r="E3143" s="129">
        <f t="shared" si="49"/>
        <v>60.19</v>
      </c>
    </row>
    <row r="3144" spans="1:5" ht="27">
      <c r="A3144" s="127" t="s">
        <v>23453</v>
      </c>
      <c r="B3144" s="128" t="s">
        <v>18768</v>
      </c>
      <c r="C3144" s="127" t="s">
        <v>44</v>
      </c>
      <c r="D3144" s="122">
        <v>95.43</v>
      </c>
      <c r="E3144" s="129">
        <f t="shared" si="49"/>
        <v>95.48</v>
      </c>
    </row>
    <row r="3145" spans="1:5" ht="27">
      <c r="A3145" s="127" t="s">
        <v>23454</v>
      </c>
      <c r="B3145" s="128" t="s">
        <v>18769</v>
      </c>
      <c r="C3145" s="127" t="s">
        <v>44</v>
      </c>
      <c r="D3145" s="122">
        <v>136.74</v>
      </c>
      <c r="E3145" s="129">
        <f t="shared" si="49"/>
        <v>136.81</v>
      </c>
    </row>
    <row r="3146" spans="1:5">
      <c r="A3146" s="172" t="s">
        <v>18770</v>
      </c>
      <c r="B3146" s="169"/>
      <c r="C3146" s="168"/>
      <c r="D3146" s="170"/>
      <c r="E3146" s="171"/>
    </row>
    <row r="3147" spans="1:5" ht="40.5">
      <c r="A3147" s="127" t="s">
        <v>25466</v>
      </c>
      <c r="B3147" s="128" t="s">
        <v>18771</v>
      </c>
      <c r="C3147" s="127" t="s">
        <v>44</v>
      </c>
      <c r="D3147" s="122">
        <v>11.63</v>
      </c>
      <c r="E3147" s="129">
        <f t="shared" si="49"/>
        <v>11.64</v>
      </c>
    </row>
    <row r="3148" spans="1:5" ht="40.5">
      <c r="A3148" s="127" t="s">
        <v>25467</v>
      </c>
      <c r="B3148" s="128" t="s">
        <v>18772</v>
      </c>
      <c r="C3148" s="127" t="s">
        <v>44</v>
      </c>
      <c r="D3148" s="122">
        <v>13.77</v>
      </c>
      <c r="E3148" s="129">
        <f t="shared" si="49"/>
        <v>13.78</v>
      </c>
    </row>
    <row r="3149" spans="1:5" ht="40.5">
      <c r="A3149" s="127" t="s">
        <v>25468</v>
      </c>
      <c r="B3149" s="128" t="s">
        <v>18773</v>
      </c>
      <c r="C3149" s="127" t="s">
        <v>44</v>
      </c>
      <c r="D3149" s="122">
        <v>23.91</v>
      </c>
      <c r="E3149" s="129">
        <f t="shared" si="49"/>
        <v>23.92</v>
      </c>
    </row>
    <row r="3150" spans="1:5" ht="40.5">
      <c r="A3150" s="127" t="s">
        <v>25469</v>
      </c>
      <c r="B3150" s="128" t="s">
        <v>18774</v>
      </c>
      <c r="C3150" s="127" t="s">
        <v>44</v>
      </c>
      <c r="D3150" s="122">
        <v>27.81</v>
      </c>
      <c r="E3150" s="129">
        <f t="shared" si="49"/>
        <v>27.82</v>
      </c>
    </row>
    <row r="3151" spans="1:5" ht="40.5">
      <c r="A3151" s="127" t="s">
        <v>25470</v>
      </c>
      <c r="B3151" s="128" t="s">
        <v>18775</v>
      </c>
      <c r="C3151" s="127" t="s">
        <v>44</v>
      </c>
      <c r="D3151" s="122">
        <v>32.83</v>
      </c>
      <c r="E3151" s="129">
        <f t="shared" si="49"/>
        <v>32.85</v>
      </c>
    </row>
    <row r="3152" spans="1:5" ht="40.5">
      <c r="A3152" s="127" t="s">
        <v>25471</v>
      </c>
      <c r="B3152" s="128" t="s">
        <v>18776</v>
      </c>
      <c r="C3152" s="127" t="s">
        <v>44</v>
      </c>
      <c r="D3152" s="122">
        <v>51.58</v>
      </c>
      <c r="E3152" s="129">
        <f t="shared" si="49"/>
        <v>51.61</v>
      </c>
    </row>
    <row r="3153" spans="1:5" ht="40.5">
      <c r="A3153" s="127" t="s">
        <v>25472</v>
      </c>
      <c r="B3153" s="128" t="s">
        <v>18777</v>
      </c>
      <c r="C3153" s="127" t="s">
        <v>44</v>
      </c>
      <c r="D3153" s="122">
        <v>70.680000000000007</v>
      </c>
      <c r="E3153" s="129">
        <f t="shared" si="49"/>
        <v>70.72</v>
      </c>
    </row>
    <row r="3154" spans="1:5" ht="40.5">
      <c r="A3154" s="127" t="s">
        <v>25473</v>
      </c>
      <c r="B3154" s="128" t="s">
        <v>18778</v>
      </c>
      <c r="C3154" s="127" t="s">
        <v>44</v>
      </c>
      <c r="D3154" s="122">
        <v>83.09</v>
      </c>
      <c r="E3154" s="129">
        <f t="shared" si="49"/>
        <v>83.13</v>
      </c>
    </row>
    <row r="3155" spans="1:5" ht="40.5">
      <c r="A3155" s="127" t="s">
        <v>25474</v>
      </c>
      <c r="B3155" s="128" t="s">
        <v>18779</v>
      </c>
      <c r="C3155" s="127" t="s">
        <v>44</v>
      </c>
      <c r="D3155" s="122">
        <v>113.71</v>
      </c>
      <c r="E3155" s="129">
        <f t="shared" si="49"/>
        <v>113.77</v>
      </c>
    </row>
    <row r="3156" spans="1:5" ht="40.5">
      <c r="A3156" s="127" t="s">
        <v>25475</v>
      </c>
      <c r="B3156" s="128" t="s">
        <v>18780</v>
      </c>
      <c r="C3156" s="127" t="s">
        <v>44</v>
      </c>
      <c r="D3156" s="122">
        <v>7.06</v>
      </c>
      <c r="E3156" s="129">
        <f t="shared" si="49"/>
        <v>7.06</v>
      </c>
    </row>
    <row r="3157" spans="1:5" ht="40.5">
      <c r="A3157" s="127" t="s">
        <v>25476</v>
      </c>
      <c r="B3157" s="128" t="s">
        <v>18781</v>
      </c>
      <c r="C3157" s="127" t="s">
        <v>44</v>
      </c>
      <c r="D3157" s="122">
        <v>8.19</v>
      </c>
      <c r="E3157" s="129">
        <f t="shared" si="49"/>
        <v>8.19</v>
      </c>
    </row>
    <row r="3158" spans="1:5" ht="40.5">
      <c r="A3158" s="127" t="s">
        <v>25477</v>
      </c>
      <c r="B3158" s="128" t="s">
        <v>18782</v>
      </c>
      <c r="C3158" s="127" t="s">
        <v>44</v>
      </c>
      <c r="D3158" s="122">
        <v>13.58</v>
      </c>
      <c r="E3158" s="129">
        <f t="shared" si="49"/>
        <v>13.59</v>
      </c>
    </row>
    <row r="3159" spans="1:5" ht="40.5">
      <c r="A3159" s="127" t="s">
        <v>25478</v>
      </c>
      <c r="B3159" s="128" t="s">
        <v>18783</v>
      </c>
      <c r="C3159" s="127" t="s">
        <v>44</v>
      </c>
      <c r="D3159" s="122">
        <v>17.45</v>
      </c>
      <c r="E3159" s="129">
        <f t="shared" si="49"/>
        <v>17.46</v>
      </c>
    </row>
    <row r="3160" spans="1:5" ht="40.5">
      <c r="A3160" s="127" t="s">
        <v>25479</v>
      </c>
      <c r="B3160" s="128" t="s">
        <v>18784</v>
      </c>
      <c r="C3160" s="127" t="s">
        <v>44</v>
      </c>
      <c r="D3160" s="122">
        <v>31.28</v>
      </c>
      <c r="E3160" s="129">
        <f t="shared" si="49"/>
        <v>31.3</v>
      </c>
    </row>
    <row r="3161" spans="1:5" ht="40.5">
      <c r="A3161" s="127" t="s">
        <v>25480</v>
      </c>
      <c r="B3161" s="128" t="s">
        <v>18785</v>
      </c>
      <c r="C3161" s="127" t="s">
        <v>44</v>
      </c>
      <c r="D3161" s="122">
        <v>79.63</v>
      </c>
      <c r="E3161" s="129">
        <f t="shared" si="49"/>
        <v>79.67</v>
      </c>
    </row>
    <row r="3162" spans="1:5" ht="40.5">
      <c r="A3162" s="127" t="s">
        <v>25481</v>
      </c>
      <c r="B3162" s="128" t="s">
        <v>18786</v>
      </c>
      <c r="C3162" s="127" t="s">
        <v>44</v>
      </c>
      <c r="D3162" s="122">
        <v>107.82</v>
      </c>
      <c r="E3162" s="129">
        <f t="shared" si="49"/>
        <v>107.87</v>
      </c>
    </row>
    <row r="3163" spans="1:5">
      <c r="A3163" s="172" t="s">
        <v>18787</v>
      </c>
      <c r="B3163" s="169"/>
      <c r="C3163" s="168"/>
      <c r="D3163" s="170"/>
      <c r="E3163" s="171"/>
    </row>
    <row r="3164" spans="1:5" ht="27">
      <c r="A3164" s="127" t="s">
        <v>23455</v>
      </c>
      <c r="B3164" s="128" t="s">
        <v>18788</v>
      </c>
      <c r="C3164" s="127" t="s">
        <v>86</v>
      </c>
      <c r="D3164" s="122">
        <v>4.05</v>
      </c>
      <c r="E3164" s="129">
        <f t="shared" si="49"/>
        <v>4.05</v>
      </c>
    </row>
    <row r="3165" spans="1:5">
      <c r="A3165" s="127" t="s">
        <v>23456</v>
      </c>
      <c r="B3165" s="128" t="s">
        <v>18789</v>
      </c>
      <c r="C3165" s="127" t="s">
        <v>86</v>
      </c>
      <c r="D3165" s="122">
        <v>3.38</v>
      </c>
      <c r="E3165" s="129">
        <f t="shared" si="49"/>
        <v>3.38</v>
      </c>
    </row>
    <row r="3166" spans="1:5">
      <c r="A3166" s="127" t="s">
        <v>23457</v>
      </c>
      <c r="B3166" s="128" t="s">
        <v>18790</v>
      </c>
      <c r="C3166" s="127" t="s">
        <v>86</v>
      </c>
      <c r="D3166" s="122">
        <v>4.51</v>
      </c>
      <c r="E3166" s="129">
        <f t="shared" si="49"/>
        <v>4.51</v>
      </c>
    </row>
    <row r="3167" spans="1:5" ht="27">
      <c r="A3167" s="127" t="s">
        <v>23458</v>
      </c>
      <c r="B3167" s="128" t="s">
        <v>18791</v>
      </c>
      <c r="C3167" s="127" t="s">
        <v>86</v>
      </c>
      <c r="D3167" s="122">
        <v>6.87</v>
      </c>
      <c r="E3167" s="129">
        <f t="shared" si="49"/>
        <v>6.87</v>
      </c>
    </row>
    <row r="3168" spans="1:5" ht="27">
      <c r="A3168" s="127" t="s">
        <v>23459</v>
      </c>
      <c r="B3168" s="128" t="s">
        <v>18792</v>
      </c>
      <c r="C3168" s="127" t="s">
        <v>86</v>
      </c>
      <c r="D3168" s="122">
        <v>9.1199999999999992</v>
      </c>
      <c r="E3168" s="129">
        <f t="shared" si="49"/>
        <v>9.1199999999999992</v>
      </c>
    </row>
    <row r="3169" spans="1:5" ht="27">
      <c r="A3169" s="127" t="s">
        <v>23460</v>
      </c>
      <c r="B3169" s="128" t="s">
        <v>18793</v>
      </c>
      <c r="C3169" s="127" t="s">
        <v>86</v>
      </c>
      <c r="D3169" s="122">
        <v>3.34</v>
      </c>
      <c r="E3169" s="129">
        <f t="shared" si="49"/>
        <v>3.34</v>
      </c>
    </row>
    <row r="3170" spans="1:5" ht="27">
      <c r="A3170" s="127" t="s">
        <v>23461</v>
      </c>
      <c r="B3170" s="128" t="s">
        <v>18794</v>
      </c>
      <c r="C3170" s="127" t="s">
        <v>86</v>
      </c>
      <c r="D3170" s="122">
        <v>4.8099999999999996</v>
      </c>
      <c r="E3170" s="129">
        <f t="shared" si="49"/>
        <v>4.8099999999999996</v>
      </c>
    </row>
    <row r="3171" spans="1:5" ht="27">
      <c r="A3171" s="127" t="s">
        <v>23462</v>
      </c>
      <c r="B3171" s="128" t="s">
        <v>18795</v>
      </c>
      <c r="C3171" s="127" t="s">
        <v>86</v>
      </c>
      <c r="D3171" s="122">
        <v>38.18</v>
      </c>
      <c r="E3171" s="129">
        <f t="shared" si="49"/>
        <v>38.200000000000003</v>
      </c>
    </row>
    <row r="3172" spans="1:5" ht="27">
      <c r="A3172" s="127" t="s">
        <v>23463</v>
      </c>
      <c r="B3172" s="128" t="s">
        <v>18796</v>
      </c>
      <c r="C3172" s="127" t="s">
        <v>86</v>
      </c>
      <c r="D3172" s="122">
        <v>5.05</v>
      </c>
      <c r="E3172" s="129">
        <f t="shared" si="49"/>
        <v>5.05</v>
      </c>
    </row>
    <row r="3173" spans="1:5" ht="27">
      <c r="A3173" s="127" t="s">
        <v>23464</v>
      </c>
      <c r="B3173" s="128" t="s">
        <v>18797</v>
      </c>
      <c r="C3173" s="127" t="s">
        <v>86</v>
      </c>
      <c r="D3173" s="122">
        <v>6.77</v>
      </c>
      <c r="E3173" s="129">
        <f t="shared" si="49"/>
        <v>6.77</v>
      </c>
    </row>
    <row r="3174" spans="1:5">
      <c r="A3174" s="127" t="s">
        <v>23465</v>
      </c>
      <c r="B3174" s="128" t="s">
        <v>18798</v>
      </c>
      <c r="C3174" s="127" t="s">
        <v>86</v>
      </c>
      <c r="D3174" s="122">
        <v>4.4800000000000004</v>
      </c>
      <c r="E3174" s="129">
        <f t="shared" si="49"/>
        <v>4.4800000000000004</v>
      </c>
    </row>
    <row r="3175" spans="1:5">
      <c r="A3175" s="127" t="s">
        <v>23466</v>
      </c>
      <c r="B3175" s="128" t="s">
        <v>18799</v>
      </c>
      <c r="C3175" s="127" t="s">
        <v>86</v>
      </c>
      <c r="D3175" s="122">
        <v>6.02</v>
      </c>
      <c r="E3175" s="129">
        <f t="shared" si="49"/>
        <v>6.02</v>
      </c>
    </row>
    <row r="3176" spans="1:5">
      <c r="A3176" s="127" t="s">
        <v>23467</v>
      </c>
      <c r="B3176" s="128" t="s">
        <v>18800</v>
      </c>
      <c r="C3176" s="127" t="s">
        <v>86</v>
      </c>
      <c r="D3176" s="122">
        <v>11.18</v>
      </c>
      <c r="E3176" s="129">
        <f t="shared" si="49"/>
        <v>11.19</v>
      </c>
    </row>
    <row r="3177" spans="1:5">
      <c r="A3177" s="127" t="s">
        <v>23468</v>
      </c>
      <c r="B3177" s="128" t="s">
        <v>18801</v>
      </c>
      <c r="C3177" s="127" t="s">
        <v>86</v>
      </c>
      <c r="D3177" s="122">
        <v>23.61</v>
      </c>
      <c r="E3177" s="129">
        <f t="shared" si="49"/>
        <v>23.62</v>
      </c>
    </row>
    <row r="3178" spans="1:5" ht="27">
      <c r="A3178" s="127" t="s">
        <v>23469</v>
      </c>
      <c r="B3178" s="128" t="s">
        <v>18802</v>
      </c>
      <c r="C3178" s="127" t="s">
        <v>86</v>
      </c>
      <c r="D3178" s="122">
        <v>10.58</v>
      </c>
      <c r="E3178" s="129">
        <f t="shared" si="49"/>
        <v>10.59</v>
      </c>
    </row>
    <row r="3179" spans="1:5">
      <c r="A3179" s="172" t="s">
        <v>18803</v>
      </c>
      <c r="B3179" s="169"/>
      <c r="C3179" s="168"/>
      <c r="D3179" s="170"/>
      <c r="E3179" s="171"/>
    </row>
    <row r="3180" spans="1:5" ht="40.5">
      <c r="A3180" s="127" t="s">
        <v>23470</v>
      </c>
      <c r="B3180" s="128" t="s">
        <v>18804</v>
      </c>
      <c r="C3180" s="127" t="s">
        <v>86</v>
      </c>
      <c r="D3180" s="122">
        <v>949.67</v>
      </c>
      <c r="E3180" s="129">
        <f t="shared" si="49"/>
        <v>950.14</v>
      </c>
    </row>
    <row r="3181" spans="1:5" ht="40.5">
      <c r="A3181" s="127" t="s">
        <v>25482</v>
      </c>
      <c r="B3181" s="128" t="s">
        <v>18805</v>
      </c>
      <c r="C3181" s="127" t="s">
        <v>86</v>
      </c>
      <c r="D3181" s="122">
        <v>761.86</v>
      </c>
      <c r="E3181" s="129">
        <f t="shared" si="49"/>
        <v>762.24</v>
      </c>
    </row>
    <row r="3182" spans="1:5" ht="27">
      <c r="A3182" s="127" t="s">
        <v>23471</v>
      </c>
      <c r="B3182" s="128" t="s">
        <v>18806</v>
      </c>
      <c r="C3182" s="127" t="s">
        <v>86</v>
      </c>
      <c r="D3182" s="122">
        <v>5255.48</v>
      </c>
      <c r="E3182" s="129">
        <f t="shared" si="49"/>
        <v>5258.09</v>
      </c>
    </row>
    <row r="3183" spans="1:5">
      <c r="A3183" s="172" t="s">
        <v>18807</v>
      </c>
      <c r="B3183" s="169"/>
      <c r="C3183" s="168"/>
      <c r="D3183" s="170"/>
      <c r="E3183" s="171"/>
    </row>
    <row r="3184" spans="1:5" ht="27">
      <c r="A3184" s="127" t="s">
        <v>23472</v>
      </c>
      <c r="B3184" s="128" t="s">
        <v>18808</v>
      </c>
      <c r="C3184" s="127" t="s">
        <v>44</v>
      </c>
      <c r="D3184" s="122">
        <v>36.18</v>
      </c>
      <c r="E3184" s="129">
        <f t="shared" si="49"/>
        <v>36.200000000000003</v>
      </c>
    </row>
    <row r="3185" spans="1:5" ht="27">
      <c r="A3185" s="127" t="s">
        <v>25483</v>
      </c>
      <c r="B3185" s="128" t="s">
        <v>18809</v>
      </c>
      <c r="C3185" s="127" t="s">
        <v>44</v>
      </c>
      <c r="D3185" s="122">
        <v>47.84</v>
      </c>
      <c r="E3185" s="129">
        <f t="shared" si="49"/>
        <v>47.86</v>
      </c>
    </row>
    <row r="3186" spans="1:5" ht="27">
      <c r="A3186" s="127" t="s">
        <v>23473</v>
      </c>
      <c r="B3186" s="128" t="s">
        <v>18810</v>
      </c>
      <c r="C3186" s="127" t="s">
        <v>44</v>
      </c>
      <c r="D3186" s="122">
        <v>54.34</v>
      </c>
      <c r="E3186" s="129">
        <f t="shared" si="49"/>
        <v>54.37</v>
      </c>
    </row>
    <row r="3187" spans="1:5" ht="27">
      <c r="A3187" s="127" t="s">
        <v>23474</v>
      </c>
      <c r="B3187" s="128" t="s">
        <v>18811</v>
      </c>
      <c r="C3187" s="127" t="s">
        <v>44</v>
      </c>
      <c r="D3187" s="122">
        <v>59.06</v>
      </c>
      <c r="E3187" s="129">
        <f t="shared" si="49"/>
        <v>59.09</v>
      </c>
    </row>
    <row r="3188" spans="1:5" ht="27">
      <c r="A3188" s="127" t="s">
        <v>23475</v>
      </c>
      <c r="B3188" s="128" t="s">
        <v>18812</v>
      </c>
      <c r="C3188" s="127" t="s">
        <v>44</v>
      </c>
      <c r="D3188" s="122">
        <v>80.400000000000006</v>
      </c>
      <c r="E3188" s="129">
        <f t="shared" si="49"/>
        <v>80.44</v>
      </c>
    </row>
    <row r="3189" spans="1:5" ht="27">
      <c r="A3189" s="127" t="s">
        <v>23476</v>
      </c>
      <c r="B3189" s="128" t="s">
        <v>18813</v>
      </c>
      <c r="C3189" s="127" t="s">
        <v>44</v>
      </c>
      <c r="D3189" s="122">
        <v>104.54</v>
      </c>
      <c r="E3189" s="129">
        <f t="shared" si="49"/>
        <v>104.59</v>
      </c>
    </row>
    <row r="3190" spans="1:5">
      <c r="A3190" s="172" t="s">
        <v>18814</v>
      </c>
      <c r="B3190" s="169"/>
      <c r="C3190" s="168"/>
      <c r="D3190" s="170"/>
      <c r="E3190" s="171"/>
    </row>
    <row r="3191" spans="1:5" ht="27">
      <c r="A3191" s="127" t="s">
        <v>25484</v>
      </c>
      <c r="B3191" s="128" t="s">
        <v>18815</v>
      </c>
      <c r="C3191" s="127" t="s">
        <v>44</v>
      </c>
      <c r="D3191" s="122">
        <v>5.75</v>
      </c>
      <c r="E3191" s="129">
        <f t="shared" si="49"/>
        <v>5.75</v>
      </c>
    </row>
    <row r="3192" spans="1:5">
      <c r="A3192" s="172" t="s">
        <v>18816</v>
      </c>
      <c r="B3192" s="169"/>
      <c r="C3192" s="168"/>
      <c r="D3192" s="170"/>
      <c r="E3192" s="171"/>
    </row>
    <row r="3193" spans="1:5" ht="27">
      <c r="A3193" s="127" t="s">
        <v>23477</v>
      </c>
      <c r="B3193" s="128" t="s">
        <v>18817</v>
      </c>
      <c r="C3193" s="127" t="s">
        <v>86</v>
      </c>
      <c r="D3193" s="122">
        <v>1.41</v>
      </c>
      <c r="E3193" s="129">
        <f t="shared" si="49"/>
        <v>1.41</v>
      </c>
    </row>
    <row r="3194" spans="1:5" ht="27">
      <c r="A3194" s="127" t="s">
        <v>23478</v>
      </c>
      <c r="B3194" s="128" t="s">
        <v>18818</v>
      </c>
      <c r="C3194" s="127" t="s">
        <v>86</v>
      </c>
      <c r="D3194" s="122">
        <v>10.68</v>
      </c>
      <c r="E3194" s="129">
        <f t="shared" si="49"/>
        <v>10.69</v>
      </c>
    </row>
    <row r="3195" spans="1:5">
      <c r="A3195" s="127" t="s">
        <v>23479</v>
      </c>
      <c r="B3195" s="128" t="s">
        <v>18819</v>
      </c>
      <c r="C3195" s="127" t="s">
        <v>86</v>
      </c>
      <c r="D3195" s="122">
        <v>1.92</v>
      </c>
      <c r="E3195" s="129">
        <f t="shared" si="49"/>
        <v>1.92</v>
      </c>
    </row>
    <row r="3196" spans="1:5">
      <c r="A3196" s="127" t="s">
        <v>23480</v>
      </c>
      <c r="B3196" s="128" t="s">
        <v>18820</v>
      </c>
      <c r="C3196" s="127" t="s">
        <v>86</v>
      </c>
      <c r="D3196" s="122">
        <v>7.25</v>
      </c>
      <c r="E3196" s="129">
        <f t="shared" si="49"/>
        <v>7.25</v>
      </c>
    </row>
    <row r="3197" spans="1:5">
      <c r="A3197" s="172" t="s">
        <v>18821</v>
      </c>
      <c r="B3197" s="169"/>
      <c r="C3197" s="168"/>
      <c r="D3197" s="170"/>
      <c r="E3197" s="171"/>
    </row>
    <row r="3198" spans="1:5" ht="54">
      <c r="A3198" s="127" t="s">
        <v>25485</v>
      </c>
      <c r="B3198" s="128" t="s">
        <v>18822</v>
      </c>
      <c r="C3198" s="127" t="s">
        <v>44</v>
      </c>
      <c r="D3198" s="122">
        <v>32.130000000000003</v>
      </c>
      <c r="E3198" s="129">
        <f t="shared" si="49"/>
        <v>32.15</v>
      </c>
    </row>
    <row r="3199" spans="1:5" ht="67.5">
      <c r="A3199" s="127" t="s">
        <v>25486</v>
      </c>
      <c r="B3199" s="128" t="s">
        <v>18823</v>
      </c>
      <c r="C3199" s="127" t="s">
        <v>44</v>
      </c>
      <c r="D3199" s="122">
        <v>42.84</v>
      </c>
      <c r="E3199" s="129">
        <f t="shared" si="49"/>
        <v>42.86</v>
      </c>
    </row>
    <row r="3200" spans="1:5" ht="67.5">
      <c r="A3200" s="127" t="s">
        <v>25487</v>
      </c>
      <c r="B3200" s="128" t="s">
        <v>18824</v>
      </c>
      <c r="C3200" s="127" t="s">
        <v>44</v>
      </c>
      <c r="D3200" s="122">
        <v>46.3</v>
      </c>
      <c r="E3200" s="129">
        <f t="shared" si="49"/>
        <v>46.32</v>
      </c>
    </row>
    <row r="3201" spans="1:5">
      <c r="A3201" s="172" t="s">
        <v>18825</v>
      </c>
      <c r="B3201" s="169"/>
      <c r="C3201" s="168"/>
      <c r="D3201" s="170"/>
      <c r="E3201" s="171"/>
    </row>
    <row r="3202" spans="1:5" ht="27">
      <c r="A3202" s="127" t="s">
        <v>25488</v>
      </c>
      <c r="B3202" s="128" t="s">
        <v>18826</v>
      </c>
      <c r="C3202" s="127" t="s">
        <v>44</v>
      </c>
      <c r="D3202" s="122">
        <v>23.99</v>
      </c>
      <c r="E3202" s="129">
        <f t="shared" ref="E3202:E3265" si="50">ROUND((D3202/(1+$J$1))*(1+$L$1),2)</f>
        <v>24</v>
      </c>
    </row>
    <row r="3203" spans="1:5" ht="27">
      <c r="A3203" s="127" t="s">
        <v>25489</v>
      </c>
      <c r="B3203" s="128" t="s">
        <v>18827</v>
      </c>
      <c r="C3203" s="127" t="s">
        <v>44</v>
      </c>
      <c r="D3203" s="122">
        <v>27.78</v>
      </c>
      <c r="E3203" s="129">
        <f t="shared" si="50"/>
        <v>27.79</v>
      </c>
    </row>
    <row r="3204" spans="1:5" ht="27">
      <c r="A3204" s="127" t="s">
        <v>25490</v>
      </c>
      <c r="B3204" s="128" t="s">
        <v>18828</v>
      </c>
      <c r="C3204" s="127" t="s">
        <v>44</v>
      </c>
      <c r="D3204" s="122">
        <v>42.64</v>
      </c>
      <c r="E3204" s="129">
        <f t="shared" si="50"/>
        <v>42.66</v>
      </c>
    </row>
    <row r="3205" spans="1:5" ht="27">
      <c r="A3205" s="127" t="s">
        <v>25491</v>
      </c>
      <c r="B3205" s="128" t="s">
        <v>18829</v>
      </c>
      <c r="C3205" s="127" t="s">
        <v>44</v>
      </c>
      <c r="D3205" s="122">
        <v>51.89</v>
      </c>
      <c r="E3205" s="129">
        <f t="shared" si="50"/>
        <v>51.92</v>
      </c>
    </row>
    <row r="3206" spans="1:5" ht="27">
      <c r="A3206" s="127" t="s">
        <v>25492</v>
      </c>
      <c r="B3206" s="128" t="s">
        <v>18830</v>
      </c>
      <c r="C3206" s="127" t="s">
        <v>44</v>
      </c>
      <c r="D3206" s="122">
        <v>56.41</v>
      </c>
      <c r="E3206" s="129">
        <f t="shared" si="50"/>
        <v>56.44</v>
      </c>
    </row>
    <row r="3207" spans="1:5" ht="27">
      <c r="A3207" s="127" t="s">
        <v>25493</v>
      </c>
      <c r="B3207" s="128" t="s">
        <v>18831</v>
      </c>
      <c r="C3207" s="127" t="s">
        <v>44</v>
      </c>
      <c r="D3207" s="122">
        <v>75.209999999999994</v>
      </c>
      <c r="E3207" s="129">
        <f t="shared" si="50"/>
        <v>75.25</v>
      </c>
    </row>
    <row r="3208" spans="1:5" ht="27">
      <c r="A3208" s="127" t="s">
        <v>25494</v>
      </c>
      <c r="B3208" s="128" t="s">
        <v>18832</v>
      </c>
      <c r="C3208" s="127" t="s">
        <v>44</v>
      </c>
      <c r="D3208" s="122">
        <v>98.95</v>
      </c>
      <c r="E3208" s="129">
        <f t="shared" si="50"/>
        <v>99</v>
      </c>
    </row>
    <row r="3209" spans="1:5" ht="27">
      <c r="A3209" s="127" t="s">
        <v>25495</v>
      </c>
      <c r="B3209" s="128" t="s">
        <v>18833</v>
      </c>
      <c r="C3209" s="127" t="s">
        <v>44</v>
      </c>
      <c r="D3209" s="122">
        <v>148.77000000000001</v>
      </c>
      <c r="E3209" s="129">
        <f t="shared" si="50"/>
        <v>148.84</v>
      </c>
    </row>
    <row r="3210" spans="1:5" ht="27">
      <c r="A3210" s="127" t="s">
        <v>25496</v>
      </c>
      <c r="B3210" s="128" t="s">
        <v>18834</v>
      </c>
      <c r="C3210" s="127" t="s">
        <v>44</v>
      </c>
      <c r="D3210" s="122">
        <v>213.39</v>
      </c>
      <c r="E3210" s="129">
        <f t="shared" si="50"/>
        <v>213.5</v>
      </c>
    </row>
    <row r="3211" spans="1:5">
      <c r="A3211" s="127" t="s">
        <v>23481</v>
      </c>
      <c r="B3211" s="128" t="s">
        <v>18835</v>
      </c>
      <c r="C3211" s="127" t="s">
        <v>44</v>
      </c>
      <c r="D3211" s="122">
        <v>51.31</v>
      </c>
      <c r="E3211" s="129">
        <f t="shared" si="50"/>
        <v>51.34</v>
      </c>
    </row>
    <row r="3212" spans="1:5" ht="27">
      <c r="A3212" s="127" t="s">
        <v>23482</v>
      </c>
      <c r="B3212" s="128" t="s">
        <v>18836</v>
      </c>
      <c r="C3212" s="127" t="s">
        <v>44</v>
      </c>
      <c r="D3212" s="122">
        <v>63.22</v>
      </c>
      <c r="E3212" s="129">
        <f t="shared" si="50"/>
        <v>63.25</v>
      </c>
    </row>
    <row r="3213" spans="1:5">
      <c r="A3213" s="172" t="s">
        <v>18837</v>
      </c>
      <c r="B3213" s="169"/>
      <c r="C3213" s="168"/>
      <c r="D3213" s="170"/>
      <c r="E3213" s="171"/>
    </row>
    <row r="3214" spans="1:5" ht="40.5">
      <c r="A3214" s="127" t="s">
        <v>26182</v>
      </c>
      <c r="B3214" s="128" t="s">
        <v>18838</v>
      </c>
      <c r="C3214" s="127" t="s">
        <v>44</v>
      </c>
      <c r="D3214" s="122">
        <v>23.99</v>
      </c>
      <c r="E3214" s="129">
        <f t="shared" si="50"/>
        <v>24</v>
      </c>
    </row>
    <row r="3215" spans="1:5" ht="40.5">
      <c r="A3215" s="127" t="s">
        <v>26183</v>
      </c>
      <c r="B3215" s="128" t="s">
        <v>18839</v>
      </c>
      <c r="C3215" s="127" t="s">
        <v>44</v>
      </c>
      <c r="D3215" s="122">
        <v>27.78</v>
      </c>
      <c r="E3215" s="129">
        <f t="shared" si="50"/>
        <v>27.79</v>
      </c>
    </row>
    <row r="3216" spans="1:5" ht="40.5">
      <c r="A3216" s="127" t="s">
        <v>26184</v>
      </c>
      <c r="B3216" s="128" t="s">
        <v>18840</v>
      </c>
      <c r="C3216" s="127" t="s">
        <v>44</v>
      </c>
      <c r="D3216" s="122">
        <v>42.64</v>
      </c>
      <c r="E3216" s="129">
        <f t="shared" si="50"/>
        <v>42.66</v>
      </c>
    </row>
    <row r="3217" spans="1:5" ht="40.5">
      <c r="A3217" s="127" t="s">
        <v>26185</v>
      </c>
      <c r="B3217" s="128" t="s">
        <v>18841</v>
      </c>
      <c r="C3217" s="127" t="s">
        <v>44</v>
      </c>
      <c r="D3217" s="122">
        <v>55.74</v>
      </c>
      <c r="E3217" s="129">
        <f t="shared" si="50"/>
        <v>55.77</v>
      </c>
    </row>
    <row r="3218" spans="1:5" ht="40.5">
      <c r="A3218" s="127" t="s">
        <v>26186</v>
      </c>
      <c r="B3218" s="128" t="s">
        <v>18842</v>
      </c>
      <c r="C3218" s="127" t="s">
        <v>44</v>
      </c>
      <c r="D3218" s="122">
        <v>56.41</v>
      </c>
      <c r="E3218" s="129">
        <f t="shared" si="50"/>
        <v>56.44</v>
      </c>
    </row>
    <row r="3219" spans="1:5" ht="40.5">
      <c r="A3219" s="127" t="s">
        <v>26187</v>
      </c>
      <c r="B3219" s="128" t="s">
        <v>18843</v>
      </c>
      <c r="C3219" s="127" t="s">
        <v>44</v>
      </c>
      <c r="D3219" s="122">
        <v>75.209999999999994</v>
      </c>
      <c r="E3219" s="129">
        <f t="shared" si="50"/>
        <v>75.25</v>
      </c>
    </row>
    <row r="3220" spans="1:5" ht="40.5">
      <c r="A3220" s="127" t="s">
        <v>26188</v>
      </c>
      <c r="B3220" s="128" t="s">
        <v>18844</v>
      </c>
      <c r="C3220" s="127" t="s">
        <v>44</v>
      </c>
      <c r="D3220" s="122">
        <v>98.95</v>
      </c>
      <c r="E3220" s="129">
        <f t="shared" si="50"/>
        <v>99</v>
      </c>
    </row>
    <row r="3221" spans="1:5" ht="40.5">
      <c r="A3221" s="127" t="s">
        <v>26189</v>
      </c>
      <c r="B3221" s="128" t="s">
        <v>18845</v>
      </c>
      <c r="C3221" s="127" t="s">
        <v>44</v>
      </c>
      <c r="D3221" s="122">
        <v>148.77000000000001</v>
      </c>
      <c r="E3221" s="129">
        <f t="shared" si="50"/>
        <v>148.84</v>
      </c>
    </row>
    <row r="3222" spans="1:5" ht="40.5">
      <c r="A3222" s="127" t="s">
        <v>26190</v>
      </c>
      <c r="B3222" s="128" t="s">
        <v>18846</v>
      </c>
      <c r="C3222" s="127" t="s">
        <v>44</v>
      </c>
      <c r="D3222" s="122">
        <v>213.39</v>
      </c>
      <c r="E3222" s="129">
        <f t="shared" si="50"/>
        <v>213.5</v>
      </c>
    </row>
    <row r="3223" spans="1:5">
      <c r="A3223" s="172" t="s">
        <v>18847</v>
      </c>
      <c r="B3223" s="169"/>
      <c r="C3223" s="168"/>
      <c r="D3223" s="170"/>
      <c r="E3223" s="171"/>
    </row>
    <row r="3224" spans="1:5" ht="40.5">
      <c r="A3224" s="127" t="s">
        <v>23483</v>
      </c>
      <c r="B3224" s="128" t="s">
        <v>18848</v>
      </c>
      <c r="C3224" s="127" t="s">
        <v>86</v>
      </c>
      <c r="D3224" s="122">
        <v>74.569999999999993</v>
      </c>
      <c r="E3224" s="129">
        <f t="shared" si="50"/>
        <v>74.61</v>
      </c>
    </row>
    <row r="3225" spans="1:5" ht="40.5">
      <c r="A3225" s="127" t="s">
        <v>23484</v>
      </c>
      <c r="B3225" s="128" t="s">
        <v>18849</v>
      </c>
      <c r="C3225" s="127" t="s">
        <v>86</v>
      </c>
      <c r="D3225" s="122">
        <v>298.04000000000002</v>
      </c>
      <c r="E3225" s="129">
        <f t="shared" si="50"/>
        <v>298.19</v>
      </c>
    </row>
    <row r="3226" spans="1:5" ht="40.5">
      <c r="A3226" s="127" t="s">
        <v>23485</v>
      </c>
      <c r="B3226" s="128" t="s">
        <v>18850</v>
      </c>
      <c r="C3226" s="127" t="s">
        <v>86</v>
      </c>
      <c r="D3226" s="122">
        <v>177.7</v>
      </c>
      <c r="E3226" s="129">
        <f t="shared" si="50"/>
        <v>177.79</v>
      </c>
    </row>
    <row r="3227" spans="1:5" ht="27">
      <c r="A3227" s="127" t="s">
        <v>23486</v>
      </c>
      <c r="B3227" s="128" t="s">
        <v>18851</v>
      </c>
      <c r="C3227" s="127" t="s">
        <v>86</v>
      </c>
      <c r="D3227" s="122">
        <v>285.67</v>
      </c>
      <c r="E3227" s="129">
        <f t="shared" si="50"/>
        <v>285.81</v>
      </c>
    </row>
    <row r="3228" spans="1:5">
      <c r="A3228" s="127" t="s">
        <v>23487</v>
      </c>
      <c r="B3228" s="128" t="s">
        <v>18852</v>
      </c>
      <c r="C3228" s="127" t="s">
        <v>86</v>
      </c>
      <c r="D3228" s="122">
        <v>15.71</v>
      </c>
      <c r="E3228" s="129">
        <f t="shared" si="50"/>
        <v>15.72</v>
      </c>
    </row>
    <row r="3229" spans="1:5" ht="27">
      <c r="A3229" s="127" t="s">
        <v>23488</v>
      </c>
      <c r="B3229" s="128" t="s">
        <v>18853</v>
      </c>
      <c r="C3229" s="127" t="s">
        <v>86</v>
      </c>
      <c r="D3229" s="122">
        <v>21.28</v>
      </c>
      <c r="E3229" s="129">
        <f t="shared" si="50"/>
        <v>21.29</v>
      </c>
    </row>
    <row r="3230" spans="1:5">
      <c r="A3230" s="127" t="s">
        <v>23489</v>
      </c>
      <c r="B3230" s="128" t="s">
        <v>18854</v>
      </c>
      <c r="C3230" s="127" t="s">
        <v>86</v>
      </c>
      <c r="D3230" s="122">
        <v>10.19</v>
      </c>
      <c r="E3230" s="129">
        <f t="shared" si="50"/>
        <v>10.199999999999999</v>
      </c>
    </row>
    <row r="3231" spans="1:5" ht="27">
      <c r="A3231" s="127" t="s">
        <v>23490</v>
      </c>
      <c r="B3231" s="128" t="s">
        <v>18855</v>
      </c>
      <c r="C3231" s="127" t="s">
        <v>86</v>
      </c>
      <c r="D3231" s="122">
        <v>21.64</v>
      </c>
      <c r="E3231" s="129">
        <f t="shared" si="50"/>
        <v>21.65</v>
      </c>
    </row>
    <row r="3232" spans="1:5">
      <c r="A3232" s="127" t="s">
        <v>23491</v>
      </c>
      <c r="B3232" s="128" t="s">
        <v>18856</v>
      </c>
      <c r="C3232" s="127" t="s">
        <v>86</v>
      </c>
      <c r="D3232" s="122">
        <v>2.02</v>
      </c>
      <c r="E3232" s="129">
        <f t="shared" si="50"/>
        <v>2.02</v>
      </c>
    </row>
    <row r="3233" spans="1:5">
      <c r="A3233" s="127" t="s">
        <v>23492</v>
      </c>
      <c r="B3233" s="128" t="s">
        <v>18857</v>
      </c>
      <c r="C3233" s="127" t="s">
        <v>86</v>
      </c>
      <c r="D3233" s="122">
        <v>11.63</v>
      </c>
      <c r="E3233" s="129">
        <f t="shared" si="50"/>
        <v>11.64</v>
      </c>
    </row>
    <row r="3234" spans="1:5" ht="27">
      <c r="A3234" s="127" t="s">
        <v>23493</v>
      </c>
      <c r="B3234" s="128" t="s">
        <v>18858</v>
      </c>
      <c r="C3234" s="127" t="s">
        <v>86</v>
      </c>
      <c r="D3234" s="122">
        <v>37.97</v>
      </c>
      <c r="E3234" s="129">
        <f t="shared" si="50"/>
        <v>37.99</v>
      </c>
    </row>
    <row r="3235" spans="1:5" ht="27">
      <c r="A3235" s="127" t="s">
        <v>23494</v>
      </c>
      <c r="B3235" s="128" t="s">
        <v>18859</v>
      </c>
      <c r="C3235" s="127" t="s">
        <v>86</v>
      </c>
      <c r="D3235" s="122">
        <v>1.41</v>
      </c>
      <c r="E3235" s="129">
        <f t="shared" si="50"/>
        <v>1.41</v>
      </c>
    </row>
    <row r="3236" spans="1:5">
      <c r="A3236" s="127" t="s">
        <v>23495</v>
      </c>
      <c r="B3236" s="128" t="s">
        <v>18860</v>
      </c>
      <c r="C3236" s="127" t="s">
        <v>86</v>
      </c>
      <c r="D3236" s="122">
        <v>121.89</v>
      </c>
      <c r="E3236" s="129">
        <f t="shared" si="50"/>
        <v>121.95</v>
      </c>
    </row>
    <row r="3237" spans="1:5" ht="27">
      <c r="A3237" s="127" t="s">
        <v>23496</v>
      </c>
      <c r="B3237" s="128" t="s">
        <v>18861</v>
      </c>
      <c r="C3237" s="127" t="s">
        <v>86</v>
      </c>
      <c r="D3237" s="122">
        <v>21.4</v>
      </c>
      <c r="E3237" s="129">
        <f t="shared" si="50"/>
        <v>21.41</v>
      </c>
    </row>
    <row r="3238" spans="1:5" ht="27">
      <c r="A3238" s="127" t="s">
        <v>23497</v>
      </c>
      <c r="B3238" s="128" t="s">
        <v>18862</v>
      </c>
      <c r="C3238" s="127" t="s">
        <v>86</v>
      </c>
      <c r="D3238" s="122">
        <v>46.87</v>
      </c>
      <c r="E3238" s="129">
        <f t="shared" si="50"/>
        <v>46.89</v>
      </c>
    </row>
    <row r="3239" spans="1:5" ht="27">
      <c r="A3239" s="127" t="s">
        <v>23498</v>
      </c>
      <c r="B3239" s="128" t="s">
        <v>18863</v>
      </c>
      <c r="C3239" s="127" t="s">
        <v>86</v>
      </c>
      <c r="D3239" s="122">
        <v>41.97</v>
      </c>
      <c r="E3239" s="129">
        <f t="shared" si="50"/>
        <v>41.99</v>
      </c>
    </row>
    <row r="3240" spans="1:5">
      <c r="A3240" s="172" t="s">
        <v>18864</v>
      </c>
      <c r="B3240" s="169"/>
      <c r="C3240" s="168"/>
      <c r="D3240" s="170"/>
      <c r="E3240" s="171"/>
    </row>
    <row r="3241" spans="1:5">
      <c r="A3241" s="127" t="s">
        <v>23499</v>
      </c>
      <c r="B3241" s="128" t="s">
        <v>18865</v>
      </c>
      <c r="C3241" s="127" t="s">
        <v>44</v>
      </c>
      <c r="D3241" s="122">
        <v>84.11</v>
      </c>
      <c r="E3241" s="129">
        <f t="shared" si="50"/>
        <v>84.15</v>
      </c>
    </row>
    <row r="3242" spans="1:5">
      <c r="A3242" s="127" t="s">
        <v>23500</v>
      </c>
      <c r="B3242" s="128" t="s">
        <v>18866</v>
      </c>
      <c r="C3242" s="127" t="s">
        <v>44</v>
      </c>
      <c r="D3242" s="122">
        <v>90.95</v>
      </c>
      <c r="E3242" s="129">
        <f t="shared" si="50"/>
        <v>91</v>
      </c>
    </row>
    <row r="3243" spans="1:5">
      <c r="A3243" s="127" t="s">
        <v>23501</v>
      </c>
      <c r="B3243" s="128" t="s">
        <v>18867</v>
      </c>
      <c r="C3243" s="127" t="s">
        <v>44</v>
      </c>
      <c r="D3243" s="122">
        <v>110.85</v>
      </c>
      <c r="E3243" s="129">
        <f t="shared" si="50"/>
        <v>110.9</v>
      </c>
    </row>
    <row r="3244" spans="1:5">
      <c r="A3244" s="172" t="s">
        <v>18868</v>
      </c>
      <c r="B3244" s="169"/>
      <c r="C3244" s="168"/>
      <c r="D3244" s="170"/>
      <c r="E3244" s="171"/>
    </row>
    <row r="3245" spans="1:5">
      <c r="A3245" s="127" t="s">
        <v>25497</v>
      </c>
      <c r="B3245" s="128" t="s">
        <v>18869</v>
      </c>
      <c r="C3245" s="127" t="s">
        <v>44</v>
      </c>
      <c r="D3245" s="122">
        <v>31.62</v>
      </c>
      <c r="E3245" s="129">
        <f t="shared" si="50"/>
        <v>31.64</v>
      </c>
    </row>
    <row r="3246" spans="1:5">
      <c r="A3246" s="127" t="s">
        <v>25498</v>
      </c>
      <c r="B3246" s="128" t="s">
        <v>18870</v>
      </c>
      <c r="C3246" s="127" t="s">
        <v>44</v>
      </c>
      <c r="D3246" s="122">
        <v>46.95</v>
      </c>
      <c r="E3246" s="129">
        <f t="shared" si="50"/>
        <v>46.97</v>
      </c>
    </row>
    <row r="3247" spans="1:5">
      <c r="A3247" s="127" t="s">
        <v>25499</v>
      </c>
      <c r="B3247" s="128" t="s">
        <v>18871</v>
      </c>
      <c r="C3247" s="127" t="s">
        <v>44</v>
      </c>
      <c r="D3247" s="122">
        <v>71.03</v>
      </c>
      <c r="E3247" s="129">
        <f t="shared" si="50"/>
        <v>71.069999999999993</v>
      </c>
    </row>
    <row r="3248" spans="1:5">
      <c r="A3248" s="127" t="s">
        <v>25500</v>
      </c>
      <c r="B3248" s="128" t="s">
        <v>18872</v>
      </c>
      <c r="C3248" s="127" t="s">
        <v>44</v>
      </c>
      <c r="D3248" s="122">
        <v>132.72</v>
      </c>
      <c r="E3248" s="129">
        <f t="shared" si="50"/>
        <v>132.79</v>
      </c>
    </row>
    <row r="3249" spans="1:5" ht="27">
      <c r="A3249" s="127" t="s">
        <v>25501</v>
      </c>
      <c r="B3249" s="128" t="s">
        <v>18873</v>
      </c>
      <c r="C3249" s="127" t="s">
        <v>44</v>
      </c>
      <c r="D3249" s="122">
        <v>48.92</v>
      </c>
      <c r="E3249" s="129">
        <f t="shared" si="50"/>
        <v>48.94</v>
      </c>
    </row>
    <row r="3250" spans="1:5">
      <c r="A3250" s="172" t="s">
        <v>18874</v>
      </c>
      <c r="B3250" s="169"/>
      <c r="C3250" s="168"/>
      <c r="D3250" s="170"/>
      <c r="E3250" s="171"/>
    </row>
    <row r="3251" spans="1:5" ht="27">
      <c r="A3251" s="127" t="s">
        <v>23502</v>
      </c>
      <c r="B3251" s="128" t="s">
        <v>18875</v>
      </c>
      <c r="C3251" s="127" t="s">
        <v>86</v>
      </c>
      <c r="D3251" s="122">
        <v>12.93</v>
      </c>
      <c r="E3251" s="129">
        <f t="shared" si="50"/>
        <v>12.94</v>
      </c>
    </row>
    <row r="3252" spans="1:5" ht="27">
      <c r="A3252" s="127" t="s">
        <v>23503</v>
      </c>
      <c r="B3252" s="128" t="s">
        <v>18876</v>
      </c>
      <c r="C3252" s="127" t="s">
        <v>86</v>
      </c>
      <c r="D3252" s="122">
        <v>11.08</v>
      </c>
      <c r="E3252" s="129">
        <f t="shared" si="50"/>
        <v>11.09</v>
      </c>
    </row>
    <row r="3253" spans="1:5" ht="27">
      <c r="A3253" s="127" t="s">
        <v>23504</v>
      </c>
      <c r="B3253" s="128" t="s">
        <v>18877</v>
      </c>
      <c r="C3253" s="127" t="s">
        <v>86</v>
      </c>
      <c r="D3253" s="122">
        <v>12.93</v>
      </c>
      <c r="E3253" s="129">
        <f t="shared" si="50"/>
        <v>12.94</v>
      </c>
    </row>
    <row r="3254" spans="1:5" ht="27">
      <c r="A3254" s="127" t="s">
        <v>23505</v>
      </c>
      <c r="B3254" s="128" t="s">
        <v>18878</v>
      </c>
      <c r="C3254" s="127" t="s">
        <v>86</v>
      </c>
      <c r="D3254" s="122">
        <v>15.89</v>
      </c>
      <c r="E3254" s="129">
        <f t="shared" si="50"/>
        <v>15.9</v>
      </c>
    </row>
    <row r="3255" spans="1:5" ht="27">
      <c r="A3255" s="127" t="s">
        <v>23506</v>
      </c>
      <c r="B3255" s="128" t="s">
        <v>18879</v>
      </c>
      <c r="C3255" s="127" t="s">
        <v>86</v>
      </c>
      <c r="D3255" s="122">
        <v>17.739999999999998</v>
      </c>
      <c r="E3255" s="129">
        <f t="shared" si="50"/>
        <v>17.75</v>
      </c>
    </row>
    <row r="3256" spans="1:5" ht="27">
      <c r="A3256" s="127" t="s">
        <v>23507</v>
      </c>
      <c r="B3256" s="128" t="s">
        <v>18880</v>
      </c>
      <c r="C3256" s="127" t="s">
        <v>86</v>
      </c>
      <c r="D3256" s="122">
        <v>24.02</v>
      </c>
      <c r="E3256" s="129">
        <f t="shared" si="50"/>
        <v>24.03</v>
      </c>
    </row>
    <row r="3257" spans="1:5" ht="27">
      <c r="A3257" s="127" t="s">
        <v>23508</v>
      </c>
      <c r="B3257" s="128" t="s">
        <v>18881</v>
      </c>
      <c r="C3257" s="127" t="s">
        <v>86</v>
      </c>
      <c r="D3257" s="122">
        <v>39.64</v>
      </c>
      <c r="E3257" s="129">
        <f t="shared" si="50"/>
        <v>39.659999999999997</v>
      </c>
    </row>
    <row r="3258" spans="1:5" ht="27">
      <c r="A3258" s="127" t="s">
        <v>23509</v>
      </c>
      <c r="B3258" s="128" t="s">
        <v>18882</v>
      </c>
      <c r="C3258" s="127" t="s">
        <v>86</v>
      </c>
      <c r="D3258" s="122">
        <v>66.69</v>
      </c>
      <c r="E3258" s="129">
        <f t="shared" si="50"/>
        <v>66.72</v>
      </c>
    </row>
    <row r="3259" spans="1:5" ht="27">
      <c r="A3259" s="127" t="s">
        <v>23510</v>
      </c>
      <c r="B3259" s="128" t="s">
        <v>18883</v>
      </c>
      <c r="C3259" s="127" t="s">
        <v>86</v>
      </c>
      <c r="D3259" s="122">
        <v>74.849999999999994</v>
      </c>
      <c r="E3259" s="129">
        <f t="shared" si="50"/>
        <v>74.89</v>
      </c>
    </row>
    <row r="3260" spans="1:5" ht="27">
      <c r="A3260" s="127" t="s">
        <v>23511</v>
      </c>
      <c r="B3260" s="128" t="s">
        <v>18884</v>
      </c>
      <c r="C3260" s="127" t="s">
        <v>86</v>
      </c>
      <c r="D3260" s="122">
        <v>94.1</v>
      </c>
      <c r="E3260" s="129">
        <f t="shared" si="50"/>
        <v>94.15</v>
      </c>
    </row>
    <row r="3261" spans="1:5">
      <c r="A3261" s="172" t="s">
        <v>18885</v>
      </c>
      <c r="B3261" s="169"/>
      <c r="C3261" s="168"/>
      <c r="D3261" s="170"/>
      <c r="E3261" s="171"/>
    </row>
    <row r="3262" spans="1:5">
      <c r="A3262" s="127" t="s">
        <v>23512</v>
      </c>
      <c r="B3262" s="128" t="s">
        <v>18886</v>
      </c>
      <c r="C3262" s="127" t="s">
        <v>86</v>
      </c>
      <c r="D3262" s="122">
        <v>6.73</v>
      </c>
      <c r="E3262" s="129">
        <f t="shared" si="50"/>
        <v>6.73</v>
      </c>
    </row>
    <row r="3263" spans="1:5">
      <c r="A3263" s="127" t="s">
        <v>23513</v>
      </c>
      <c r="B3263" s="128" t="s">
        <v>18887</v>
      </c>
      <c r="C3263" s="127" t="s">
        <v>86</v>
      </c>
      <c r="D3263" s="122">
        <v>3.6</v>
      </c>
      <c r="E3263" s="129">
        <f t="shared" si="50"/>
        <v>3.6</v>
      </c>
    </row>
    <row r="3264" spans="1:5" ht="40.5">
      <c r="A3264" s="127" t="s">
        <v>23514</v>
      </c>
      <c r="B3264" s="128" t="s">
        <v>18888</v>
      </c>
      <c r="C3264" s="127" t="s">
        <v>86</v>
      </c>
      <c r="D3264" s="122">
        <v>7.64</v>
      </c>
      <c r="E3264" s="129">
        <f t="shared" si="50"/>
        <v>7.64</v>
      </c>
    </row>
    <row r="3265" spans="1:5" ht="27">
      <c r="A3265" s="127" t="s">
        <v>23515</v>
      </c>
      <c r="B3265" s="128" t="s">
        <v>18889</v>
      </c>
      <c r="C3265" s="127" t="s">
        <v>86</v>
      </c>
      <c r="D3265" s="122">
        <v>14.34</v>
      </c>
      <c r="E3265" s="129">
        <f t="shared" si="50"/>
        <v>14.35</v>
      </c>
    </row>
    <row r="3266" spans="1:5" ht="27">
      <c r="A3266" s="127" t="s">
        <v>23516</v>
      </c>
      <c r="B3266" s="128" t="s">
        <v>18890</v>
      </c>
      <c r="C3266" s="127" t="s">
        <v>86</v>
      </c>
      <c r="D3266" s="122">
        <v>31.89</v>
      </c>
      <c r="E3266" s="129">
        <f t="shared" ref="E3266:E3329" si="51">ROUND((D3266/(1+$J$1))*(1+$L$1),2)</f>
        <v>31.91</v>
      </c>
    </row>
    <row r="3267" spans="1:5" ht="27">
      <c r="A3267" s="127" t="s">
        <v>23517</v>
      </c>
      <c r="B3267" s="128" t="s">
        <v>18891</v>
      </c>
      <c r="C3267" s="127" t="s">
        <v>86</v>
      </c>
      <c r="D3267" s="122">
        <v>38.65</v>
      </c>
      <c r="E3267" s="129">
        <f t="shared" si="51"/>
        <v>38.67</v>
      </c>
    </row>
    <row r="3268" spans="1:5" ht="27">
      <c r="A3268" s="127" t="s">
        <v>23518</v>
      </c>
      <c r="B3268" s="128" t="s">
        <v>18892</v>
      </c>
      <c r="C3268" s="127" t="s">
        <v>86</v>
      </c>
      <c r="D3268" s="122">
        <v>50.6</v>
      </c>
      <c r="E3268" s="129">
        <f t="shared" si="51"/>
        <v>50.63</v>
      </c>
    </row>
    <row r="3269" spans="1:5">
      <c r="A3269" s="172" t="s">
        <v>18893</v>
      </c>
      <c r="B3269" s="169"/>
      <c r="C3269" s="168"/>
      <c r="D3269" s="170"/>
      <c r="E3269" s="171"/>
    </row>
    <row r="3270" spans="1:5">
      <c r="A3270" s="172" t="s">
        <v>18894</v>
      </c>
      <c r="B3270" s="169"/>
      <c r="C3270" s="168"/>
      <c r="D3270" s="170"/>
      <c r="E3270" s="171"/>
    </row>
    <row r="3271" spans="1:5" ht="54">
      <c r="A3271" s="127" t="s">
        <v>23519</v>
      </c>
      <c r="B3271" s="128" t="s">
        <v>18895</v>
      </c>
      <c r="C3271" s="127" t="s">
        <v>86</v>
      </c>
      <c r="D3271" s="122">
        <v>694.59</v>
      </c>
      <c r="E3271" s="129">
        <f t="shared" si="51"/>
        <v>694.93</v>
      </c>
    </row>
    <row r="3272" spans="1:5" ht="54">
      <c r="A3272" s="127" t="s">
        <v>23520</v>
      </c>
      <c r="B3272" s="128" t="s">
        <v>18896</v>
      </c>
      <c r="C3272" s="127" t="s">
        <v>86</v>
      </c>
      <c r="D3272" s="122">
        <v>791.59</v>
      </c>
      <c r="E3272" s="129">
        <f t="shared" si="51"/>
        <v>791.98</v>
      </c>
    </row>
    <row r="3273" spans="1:5">
      <c r="A3273" s="172" t="s">
        <v>18897</v>
      </c>
      <c r="B3273" s="169"/>
      <c r="C3273" s="168"/>
      <c r="D3273" s="170"/>
      <c r="E3273" s="171"/>
    </row>
    <row r="3274" spans="1:5">
      <c r="A3274" s="127" t="s">
        <v>23521</v>
      </c>
      <c r="B3274" s="128" t="s">
        <v>18898</v>
      </c>
      <c r="C3274" s="127" t="s">
        <v>86</v>
      </c>
      <c r="D3274" s="122">
        <v>46.74</v>
      </c>
      <c r="E3274" s="129">
        <f t="shared" si="51"/>
        <v>46.76</v>
      </c>
    </row>
    <row r="3275" spans="1:5">
      <c r="A3275" s="127" t="s">
        <v>23522</v>
      </c>
      <c r="B3275" s="128" t="s">
        <v>18899</v>
      </c>
      <c r="C3275" s="127" t="s">
        <v>86</v>
      </c>
      <c r="D3275" s="122">
        <v>170.27</v>
      </c>
      <c r="E3275" s="129">
        <f t="shared" si="51"/>
        <v>170.35</v>
      </c>
    </row>
    <row r="3276" spans="1:5">
      <c r="A3276" s="127" t="s">
        <v>23523</v>
      </c>
      <c r="B3276" s="128" t="s">
        <v>18900</v>
      </c>
      <c r="C3276" s="127" t="s">
        <v>86</v>
      </c>
      <c r="D3276" s="122">
        <v>98.95</v>
      </c>
      <c r="E3276" s="129">
        <f t="shared" si="51"/>
        <v>99</v>
      </c>
    </row>
    <row r="3277" spans="1:5">
      <c r="A3277" s="127" t="s">
        <v>23524</v>
      </c>
      <c r="B3277" s="128" t="s">
        <v>18901</v>
      </c>
      <c r="C3277" s="127" t="s">
        <v>86</v>
      </c>
      <c r="D3277" s="122">
        <v>31.49</v>
      </c>
      <c r="E3277" s="129">
        <f t="shared" si="51"/>
        <v>31.51</v>
      </c>
    </row>
    <row r="3278" spans="1:5">
      <c r="A3278" s="172" t="s">
        <v>18902</v>
      </c>
      <c r="B3278" s="169"/>
      <c r="C3278" s="168"/>
      <c r="D3278" s="170"/>
      <c r="E3278" s="171"/>
    </row>
    <row r="3279" spans="1:5" ht="27">
      <c r="A3279" s="127" t="s">
        <v>23525</v>
      </c>
      <c r="B3279" s="128" t="s">
        <v>18903</v>
      </c>
      <c r="C3279" s="127" t="s">
        <v>86</v>
      </c>
      <c r="D3279" s="122">
        <v>634.04999999999995</v>
      </c>
      <c r="E3279" s="129">
        <f t="shared" si="51"/>
        <v>634.36</v>
      </c>
    </row>
    <row r="3280" spans="1:5" ht="40.5">
      <c r="A3280" s="127" t="s">
        <v>25502</v>
      </c>
      <c r="B3280" s="128" t="s">
        <v>18904</v>
      </c>
      <c r="C3280" s="127" t="s">
        <v>86</v>
      </c>
      <c r="D3280" s="122">
        <v>2883.29</v>
      </c>
      <c r="E3280" s="129">
        <f t="shared" si="51"/>
        <v>2884.72</v>
      </c>
    </row>
    <row r="3281" spans="1:5" ht="54">
      <c r="A3281" s="127" t="s">
        <v>26191</v>
      </c>
      <c r="B3281" s="128" t="s">
        <v>18905</v>
      </c>
      <c r="C3281" s="127" t="s">
        <v>86</v>
      </c>
      <c r="D3281" s="122">
        <v>2197</v>
      </c>
      <c r="E3281" s="129">
        <f t="shared" si="51"/>
        <v>2198.09</v>
      </c>
    </row>
    <row r="3282" spans="1:5" ht="27">
      <c r="A3282" s="127" t="s">
        <v>25503</v>
      </c>
      <c r="B3282" s="128" t="s">
        <v>18906</v>
      </c>
      <c r="C3282" s="127" t="s">
        <v>112</v>
      </c>
      <c r="D3282" s="122">
        <v>449.33</v>
      </c>
      <c r="E3282" s="129">
        <f t="shared" si="51"/>
        <v>449.55</v>
      </c>
    </row>
    <row r="3283" spans="1:5">
      <c r="A3283" s="172" t="s">
        <v>18907</v>
      </c>
      <c r="B3283" s="169"/>
      <c r="C3283" s="168"/>
      <c r="D3283" s="170"/>
      <c r="E3283" s="171"/>
    </row>
    <row r="3284" spans="1:5" ht="40.5">
      <c r="A3284" s="127" t="s">
        <v>25504</v>
      </c>
      <c r="B3284" s="128" t="s">
        <v>18908</v>
      </c>
      <c r="C3284" s="127" t="s">
        <v>86</v>
      </c>
      <c r="D3284" s="122">
        <v>6251.38</v>
      </c>
      <c r="E3284" s="129">
        <f t="shared" si="51"/>
        <v>6254.48</v>
      </c>
    </row>
    <row r="3285" spans="1:5">
      <c r="A3285" s="172" t="s">
        <v>18909</v>
      </c>
      <c r="B3285" s="169"/>
      <c r="C3285" s="168"/>
      <c r="D3285" s="170"/>
      <c r="E3285" s="171"/>
    </row>
    <row r="3286" spans="1:5">
      <c r="A3286" s="127" t="s">
        <v>23526</v>
      </c>
      <c r="B3286" s="128" t="s">
        <v>18910</v>
      </c>
      <c r="C3286" s="127" t="s">
        <v>86</v>
      </c>
      <c r="D3286" s="122">
        <v>131.65</v>
      </c>
      <c r="E3286" s="129">
        <f t="shared" si="51"/>
        <v>131.72</v>
      </c>
    </row>
    <row r="3287" spans="1:5">
      <c r="A3287" s="127" t="s">
        <v>23527</v>
      </c>
      <c r="B3287" s="128" t="s">
        <v>18911</v>
      </c>
      <c r="C3287" s="127" t="s">
        <v>86</v>
      </c>
      <c r="D3287" s="122">
        <v>108.1</v>
      </c>
      <c r="E3287" s="129">
        <f t="shared" si="51"/>
        <v>108.15</v>
      </c>
    </row>
    <row r="3288" spans="1:5">
      <c r="A3288" s="127" t="s">
        <v>23528</v>
      </c>
      <c r="B3288" s="128" t="s">
        <v>18912</v>
      </c>
      <c r="C3288" s="127" t="s">
        <v>86</v>
      </c>
      <c r="D3288" s="122">
        <v>361.9</v>
      </c>
      <c r="E3288" s="129">
        <f t="shared" si="51"/>
        <v>362.08</v>
      </c>
    </row>
    <row r="3289" spans="1:5" ht="54">
      <c r="A3289" s="127" t="s">
        <v>23529</v>
      </c>
      <c r="B3289" s="128" t="s">
        <v>18913</v>
      </c>
      <c r="C3289" s="127" t="s">
        <v>86</v>
      </c>
      <c r="D3289" s="122">
        <v>844.33</v>
      </c>
      <c r="E3289" s="129">
        <f t="shared" si="51"/>
        <v>844.75</v>
      </c>
    </row>
    <row r="3290" spans="1:5" ht="54">
      <c r="A3290" s="127" t="s">
        <v>23530</v>
      </c>
      <c r="B3290" s="128" t="s">
        <v>18914</v>
      </c>
      <c r="C3290" s="127" t="s">
        <v>86</v>
      </c>
      <c r="D3290" s="122">
        <v>859.68</v>
      </c>
      <c r="E3290" s="129">
        <f t="shared" si="51"/>
        <v>860.11</v>
      </c>
    </row>
    <row r="3291" spans="1:5" ht="67.5">
      <c r="A3291" s="127" t="s">
        <v>23531</v>
      </c>
      <c r="B3291" s="128" t="s">
        <v>18915</v>
      </c>
      <c r="C3291" s="127" t="s">
        <v>86</v>
      </c>
      <c r="D3291" s="122">
        <v>628.4</v>
      </c>
      <c r="E3291" s="129">
        <f t="shared" si="51"/>
        <v>628.71</v>
      </c>
    </row>
    <row r="3292" spans="1:5" ht="54">
      <c r="A3292" s="127" t="s">
        <v>23532</v>
      </c>
      <c r="B3292" s="128" t="s">
        <v>18916</v>
      </c>
      <c r="C3292" s="127" t="s">
        <v>86</v>
      </c>
      <c r="D3292" s="122">
        <v>859.68</v>
      </c>
      <c r="E3292" s="129">
        <f t="shared" si="51"/>
        <v>860.11</v>
      </c>
    </row>
    <row r="3293" spans="1:5" ht="54">
      <c r="A3293" s="127" t="s">
        <v>23533</v>
      </c>
      <c r="B3293" s="128" t="s">
        <v>18917</v>
      </c>
      <c r="C3293" s="127" t="s">
        <v>86</v>
      </c>
      <c r="D3293" s="122">
        <v>940.27</v>
      </c>
      <c r="E3293" s="129">
        <f t="shared" si="51"/>
        <v>940.74</v>
      </c>
    </row>
    <row r="3294" spans="1:5" ht="54">
      <c r="A3294" s="127" t="s">
        <v>23534</v>
      </c>
      <c r="B3294" s="128" t="s">
        <v>18918</v>
      </c>
      <c r="C3294" s="127" t="s">
        <v>86</v>
      </c>
      <c r="D3294" s="122">
        <v>861.6</v>
      </c>
      <c r="E3294" s="129">
        <f t="shared" si="51"/>
        <v>862.03</v>
      </c>
    </row>
    <row r="3295" spans="1:5">
      <c r="A3295" s="172" t="s">
        <v>18919</v>
      </c>
      <c r="B3295" s="169"/>
      <c r="C3295" s="168"/>
      <c r="D3295" s="170"/>
      <c r="E3295" s="171"/>
    </row>
    <row r="3296" spans="1:5">
      <c r="A3296" s="127" t="s">
        <v>23535</v>
      </c>
      <c r="B3296" s="128" t="s">
        <v>18920</v>
      </c>
      <c r="C3296" s="127" t="s">
        <v>86</v>
      </c>
      <c r="D3296" s="122">
        <v>46.88</v>
      </c>
      <c r="E3296" s="129">
        <f t="shared" si="51"/>
        <v>46.9</v>
      </c>
    </row>
    <row r="3297" spans="1:5">
      <c r="A3297" s="127" t="s">
        <v>23536</v>
      </c>
      <c r="B3297" s="128" t="s">
        <v>18921</v>
      </c>
      <c r="C3297" s="127" t="s">
        <v>86</v>
      </c>
      <c r="D3297" s="122">
        <v>39.69</v>
      </c>
      <c r="E3297" s="129">
        <f t="shared" si="51"/>
        <v>39.71</v>
      </c>
    </row>
    <row r="3298" spans="1:5">
      <c r="A3298" s="127" t="s">
        <v>23537</v>
      </c>
      <c r="B3298" s="128" t="s">
        <v>18922</v>
      </c>
      <c r="C3298" s="127" t="s">
        <v>86</v>
      </c>
      <c r="D3298" s="122">
        <v>65.5</v>
      </c>
      <c r="E3298" s="129">
        <f t="shared" si="51"/>
        <v>65.53</v>
      </c>
    </row>
    <row r="3299" spans="1:5">
      <c r="A3299" s="127" t="s">
        <v>23538</v>
      </c>
      <c r="B3299" s="128" t="s">
        <v>18923</v>
      </c>
      <c r="C3299" s="127" t="s">
        <v>86</v>
      </c>
      <c r="D3299" s="122">
        <v>65.58</v>
      </c>
      <c r="E3299" s="129">
        <f t="shared" si="51"/>
        <v>65.61</v>
      </c>
    </row>
    <row r="3300" spans="1:5">
      <c r="A3300" s="127" t="s">
        <v>23539</v>
      </c>
      <c r="B3300" s="128" t="s">
        <v>18924</v>
      </c>
      <c r="C3300" s="127" t="s">
        <v>86</v>
      </c>
      <c r="D3300" s="122">
        <v>99.99</v>
      </c>
      <c r="E3300" s="129">
        <f t="shared" si="51"/>
        <v>100.04</v>
      </c>
    </row>
    <row r="3301" spans="1:5">
      <c r="A3301" s="127" t="s">
        <v>23540</v>
      </c>
      <c r="B3301" s="128" t="s">
        <v>18925</v>
      </c>
      <c r="C3301" s="127" t="s">
        <v>86</v>
      </c>
      <c r="D3301" s="122">
        <v>114.39</v>
      </c>
      <c r="E3301" s="129">
        <f t="shared" si="51"/>
        <v>114.45</v>
      </c>
    </row>
    <row r="3302" spans="1:5">
      <c r="A3302" s="127" t="s">
        <v>23541</v>
      </c>
      <c r="B3302" s="128" t="s">
        <v>18926</v>
      </c>
      <c r="C3302" s="127" t="s">
        <v>86</v>
      </c>
      <c r="D3302" s="122">
        <v>238.44</v>
      </c>
      <c r="E3302" s="129">
        <f t="shared" si="51"/>
        <v>238.56</v>
      </c>
    </row>
    <row r="3303" spans="1:5">
      <c r="A3303" s="127" t="s">
        <v>23542</v>
      </c>
      <c r="B3303" s="128" t="s">
        <v>18927</v>
      </c>
      <c r="C3303" s="127" t="s">
        <v>86</v>
      </c>
      <c r="D3303" s="122">
        <v>346.34</v>
      </c>
      <c r="E3303" s="129">
        <f t="shared" si="51"/>
        <v>346.51</v>
      </c>
    </row>
    <row r="3304" spans="1:5">
      <c r="A3304" s="127" t="s">
        <v>23543</v>
      </c>
      <c r="B3304" s="128" t="s">
        <v>18928</v>
      </c>
      <c r="C3304" s="127" t="s">
        <v>86</v>
      </c>
      <c r="D3304" s="122">
        <v>754.17</v>
      </c>
      <c r="E3304" s="129">
        <f t="shared" si="51"/>
        <v>754.54</v>
      </c>
    </row>
    <row r="3305" spans="1:5" ht="27">
      <c r="A3305" s="127" t="s">
        <v>25505</v>
      </c>
      <c r="B3305" s="128" t="s">
        <v>18929</v>
      </c>
      <c r="C3305" s="127" t="s">
        <v>86</v>
      </c>
      <c r="D3305" s="122">
        <v>70.62</v>
      </c>
      <c r="E3305" s="129">
        <f t="shared" si="51"/>
        <v>70.66</v>
      </c>
    </row>
    <row r="3306" spans="1:5" ht="27">
      <c r="A3306" s="127" t="s">
        <v>25506</v>
      </c>
      <c r="B3306" s="128" t="s">
        <v>18930</v>
      </c>
      <c r="C3306" s="127" t="s">
        <v>86</v>
      </c>
      <c r="D3306" s="122">
        <v>104.38</v>
      </c>
      <c r="E3306" s="129">
        <f t="shared" si="51"/>
        <v>104.43</v>
      </c>
    </row>
    <row r="3307" spans="1:5" ht="27">
      <c r="A3307" s="127" t="s">
        <v>23544</v>
      </c>
      <c r="B3307" s="128" t="s">
        <v>18931</v>
      </c>
      <c r="C3307" s="127" t="s">
        <v>86</v>
      </c>
      <c r="D3307" s="122">
        <v>33.67</v>
      </c>
      <c r="E3307" s="129">
        <f t="shared" si="51"/>
        <v>33.69</v>
      </c>
    </row>
    <row r="3308" spans="1:5" ht="27">
      <c r="A3308" s="127" t="s">
        <v>23545</v>
      </c>
      <c r="B3308" s="128" t="s">
        <v>18932</v>
      </c>
      <c r="C3308" s="127" t="s">
        <v>86</v>
      </c>
      <c r="D3308" s="122">
        <v>63.51</v>
      </c>
      <c r="E3308" s="129">
        <f t="shared" si="51"/>
        <v>63.54</v>
      </c>
    </row>
    <row r="3309" spans="1:5" ht="27">
      <c r="A3309" s="127" t="s">
        <v>23546</v>
      </c>
      <c r="B3309" s="128" t="s">
        <v>18933</v>
      </c>
      <c r="C3309" s="127" t="s">
        <v>86</v>
      </c>
      <c r="D3309" s="122">
        <v>136.97</v>
      </c>
      <c r="E3309" s="129">
        <f t="shared" si="51"/>
        <v>137.04</v>
      </c>
    </row>
    <row r="3310" spans="1:5" ht="27">
      <c r="A3310" s="127" t="s">
        <v>23547</v>
      </c>
      <c r="B3310" s="128" t="s">
        <v>18934</v>
      </c>
      <c r="C3310" s="127" t="s">
        <v>86</v>
      </c>
      <c r="D3310" s="122">
        <v>1427.06</v>
      </c>
      <c r="E3310" s="129">
        <f t="shared" si="51"/>
        <v>1427.77</v>
      </c>
    </row>
    <row r="3311" spans="1:5">
      <c r="A3311" s="172" t="s">
        <v>18935</v>
      </c>
      <c r="B3311" s="169"/>
      <c r="C3311" s="168"/>
      <c r="D3311" s="170"/>
      <c r="E3311" s="171"/>
    </row>
    <row r="3312" spans="1:5" ht="27">
      <c r="A3312" s="127" t="s">
        <v>23548</v>
      </c>
      <c r="B3312" s="128" t="s">
        <v>18936</v>
      </c>
      <c r="C3312" s="127" t="s">
        <v>86</v>
      </c>
      <c r="D3312" s="122">
        <v>61.97</v>
      </c>
      <c r="E3312" s="129">
        <f t="shared" si="51"/>
        <v>62</v>
      </c>
    </row>
    <row r="3313" spans="1:5" ht="27">
      <c r="A3313" s="127" t="s">
        <v>23549</v>
      </c>
      <c r="B3313" s="128" t="s">
        <v>18937</v>
      </c>
      <c r="C3313" s="127" t="s">
        <v>86</v>
      </c>
      <c r="D3313" s="122">
        <v>72.28</v>
      </c>
      <c r="E3313" s="129">
        <f t="shared" si="51"/>
        <v>72.319999999999993</v>
      </c>
    </row>
    <row r="3314" spans="1:5">
      <c r="A3314" s="127" t="s">
        <v>23550</v>
      </c>
      <c r="B3314" s="128" t="s">
        <v>18938</v>
      </c>
      <c r="C3314" s="127" t="s">
        <v>86</v>
      </c>
      <c r="D3314" s="122">
        <v>67.78</v>
      </c>
      <c r="E3314" s="129">
        <f t="shared" si="51"/>
        <v>67.81</v>
      </c>
    </row>
    <row r="3315" spans="1:5" ht="27">
      <c r="A3315" s="127" t="s">
        <v>23551</v>
      </c>
      <c r="B3315" s="128" t="s">
        <v>18939</v>
      </c>
      <c r="C3315" s="127" t="s">
        <v>86</v>
      </c>
      <c r="D3315" s="122">
        <v>94.38</v>
      </c>
      <c r="E3315" s="129">
        <f t="shared" si="51"/>
        <v>94.43</v>
      </c>
    </row>
    <row r="3316" spans="1:5" ht="27">
      <c r="A3316" s="127" t="s">
        <v>23552</v>
      </c>
      <c r="B3316" s="128" t="s">
        <v>18940</v>
      </c>
      <c r="C3316" s="127" t="s">
        <v>86</v>
      </c>
      <c r="D3316" s="122">
        <v>96.09</v>
      </c>
      <c r="E3316" s="129">
        <f t="shared" si="51"/>
        <v>96.14</v>
      </c>
    </row>
    <row r="3317" spans="1:5">
      <c r="A3317" s="127" t="s">
        <v>23553</v>
      </c>
      <c r="B3317" s="128" t="s">
        <v>18941</v>
      </c>
      <c r="C3317" s="127" t="s">
        <v>86</v>
      </c>
      <c r="D3317" s="122">
        <v>125.1</v>
      </c>
      <c r="E3317" s="129">
        <f t="shared" si="51"/>
        <v>125.16</v>
      </c>
    </row>
    <row r="3318" spans="1:5">
      <c r="A3318" s="127" t="s">
        <v>23554</v>
      </c>
      <c r="B3318" s="128" t="s">
        <v>18942</v>
      </c>
      <c r="C3318" s="127" t="s">
        <v>86</v>
      </c>
      <c r="D3318" s="122">
        <v>331.08</v>
      </c>
      <c r="E3318" s="129">
        <f t="shared" si="51"/>
        <v>331.24</v>
      </c>
    </row>
    <row r="3319" spans="1:5">
      <c r="A3319" s="127" t="s">
        <v>23555</v>
      </c>
      <c r="B3319" s="128" t="s">
        <v>18943</v>
      </c>
      <c r="C3319" s="127" t="s">
        <v>86</v>
      </c>
      <c r="D3319" s="122">
        <v>557.6</v>
      </c>
      <c r="E3319" s="129">
        <f t="shared" si="51"/>
        <v>557.88</v>
      </c>
    </row>
    <row r="3320" spans="1:5" ht="27">
      <c r="A3320" s="127" t="s">
        <v>23556</v>
      </c>
      <c r="B3320" s="128" t="s">
        <v>18944</v>
      </c>
      <c r="C3320" s="127" t="s">
        <v>86</v>
      </c>
      <c r="D3320" s="122">
        <v>80.900000000000006</v>
      </c>
      <c r="E3320" s="129">
        <f t="shared" si="51"/>
        <v>80.94</v>
      </c>
    </row>
    <row r="3321" spans="1:5" ht="27">
      <c r="A3321" s="127" t="s">
        <v>23557</v>
      </c>
      <c r="B3321" s="128" t="s">
        <v>18945</v>
      </c>
      <c r="C3321" s="127" t="s">
        <v>86</v>
      </c>
      <c r="D3321" s="122">
        <v>135.94999999999999</v>
      </c>
      <c r="E3321" s="129">
        <f t="shared" si="51"/>
        <v>136.02000000000001</v>
      </c>
    </row>
    <row r="3322" spans="1:5" ht="27">
      <c r="A3322" s="127" t="s">
        <v>23558</v>
      </c>
      <c r="B3322" s="128" t="s">
        <v>18946</v>
      </c>
      <c r="C3322" s="127" t="s">
        <v>86</v>
      </c>
      <c r="D3322" s="122">
        <v>244.46</v>
      </c>
      <c r="E3322" s="129">
        <f t="shared" si="51"/>
        <v>244.58</v>
      </c>
    </row>
    <row r="3323" spans="1:5" ht="27">
      <c r="A3323" s="127" t="s">
        <v>23559</v>
      </c>
      <c r="B3323" s="128" t="s">
        <v>18947</v>
      </c>
      <c r="C3323" s="127" t="s">
        <v>86</v>
      </c>
      <c r="D3323" s="122">
        <v>350.52</v>
      </c>
      <c r="E3323" s="129">
        <f t="shared" si="51"/>
        <v>350.69</v>
      </c>
    </row>
    <row r="3324" spans="1:5" ht="27">
      <c r="A3324" s="127" t="s">
        <v>23560</v>
      </c>
      <c r="B3324" s="128" t="s">
        <v>18948</v>
      </c>
      <c r="C3324" s="127" t="s">
        <v>86</v>
      </c>
      <c r="D3324" s="122">
        <v>2624.39</v>
      </c>
      <c r="E3324" s="129">
        <f t="shared" si="51"/>
        <v>2625.69</v>
      </c>
    </row>
    <row r="3325" spans="1:5" ht="27">
      <c r="A3325" s="127" t="s">
        <v>23561</v>
      </c>
      <c r="B3325" s="128" t="s">
        <v>18949</v>
      </c>
      <c r="C3325" s="127" t="s">
        <v>86</v>
      </c>
      <c r="D3325" s="122">
        <v>54.02</v>
      </c>
      <c r="E3325" s="129">
        <f t="shared" si="51"/>
        <v>54.05</v>
      </c>
    </row>
    <row r="3326" spans="1:5" ht="27">
      <c r="A3326" s="127" t="s">
        <v>23562</v>
      </c>
      <c r="B3326" s="128" t="s">
        <v>18950</v>
      </c>
      <c r="C3326" s="127" t="s">
        <v>86</v>
      </c>
      <c r="D3326" s="122">
        <v>62.32</v>
      </c>
      <c r="E3326" s="129">
        <f t="shared" si="51"/>
        <v>62.35</v>
      </c>
    </row>
    <row r="3327" spans="1:5" ht="27">
      <c r="A3327" s="127" t="s">
        <v>23563</v>
      </c>
      <c r="B3327" s="128" t="s">
        <v>18951</v>
      </c>
      <c r="C3327" s="127" t="s">
        <v>86</v>
      </c>
      <c r="D3327" s="122">
        <v>94.24</v>
      </c>
      <c r="E3327" s="129">
        <f t="shared" si="51"/>
        <v>94.29</v>
      </c>
    </row>
    <row r="3328" spans="1:5" ht="27">
      <c r="A3328" s="127" t="s">
        <v>23564</v>
      </c>
      <c r="B3328" s="128" t="s">
        <v>18952</v>
      </c>
      <c r="C3328" s="127" t="s">
        <v>86</v>
      </c>
      <c r="D3328" s="122">
        <v>104</v>
      </c>
      <c r="E3328" s="129">
        <f t="shared" si="51"/>
        <v>104.05</v>
      </c>
    </row>
    <row r="3329" spans="1:5" ht="27">
      <c r="A3329" s="127" t="s">
        <v>23565</v>
      </c>
      <c r="B3329" s="128" t="s">
        <v>18953</v>
      </c>
      <c r="C3329" s="127" t="s">
        <v>86</v>
      </c>
      <c r="D3329" s="122">
        <v>150.77000000000001</v>
      </c>
      <c r="E3329" s="129">
        <f t="shared" si="51"/>
        <v>150.84</v>
      </c>
    </row>
    <row r="3330" spans="1:5" ht="27">
      <c r="A3330" s="127" t="s">
        <v>23566</v>
      </c>
      <c r="B3330" s="128" t="s">
        <v>18954</v>
      </c>
      <c r="C3330" s="127" t="s">
        <v>86</v>
      </c>
      <c r="D3330" s="122">
        <v>258.32</v>
      </c>
      <c r="E3330" s="129">
        <f t="shared" ref="E3330:E3393" si="52">ROUND((D3330/(1+$J$1))*(1+$L$1),2)</f>
        <v>258.45</v>
      </c>
    </row>
    <row r="3331" spans="1:5" ht="27">
      <c r="A3331" s="127" t="s">
        <v>23567</v>
      </c>
      <c r="B3331" s="128" t="s">
        <v>18955</v>
      </c>
      <c r="C3331" s="127" t="s">
        <v>86</v>
      </c>
      <c r="D3331" s="122">
        <v>298.89999999999998</v>
      </c>
      <c r="E3331" s="129">
        <f t="shared" si="52"/>
        <v>299.05</v>
      </c>
    </row>
    <row r="3332" spans="1:5" ht="27">
      <c r="A3332" s="127" t="s">
        <v>23568</v>
      </c>
      <c r="B3332" s="128" t="s">
        <v>18956</v>
      </c>
      <c r="C3332" s="127" t="s">
        <v>86</v>
      </c>
      <c r="D3332" s="122">
        <v>615.6</v>
      </c>
      <c r="E3332" s="129">
        <f t="shared" si="52"/>
        <v>615.91</v>
      </c>
    </row>
    <row r="3333" spans="1:5">
      <c r="A3333" s="172" t="s">
        <v>18957</v>
      </c>
      <c r="B3333" s="169"/>
      <c r="C3333" s="168"/>
      <c r="D3333" s="170"/>
      <c r="E3333" s="171"/>
    </row>
    <row r="3334" spans="1:5" ht="27">
      <c r="A3334" s="127" t="s">
        <v>26192</v>
      </c>
      <c r="B3334" s="128" t="s">
        <v>18958</v>
      </c>
      <c r="C3334" s="127" t="s">
        <v>86</v>
      </c>
      <c r="D3334" s="122">
        <v>391.08</v>
      </c>
      <c r="E3334" s="129">
        <f t="shared" si="52"/>
        <v>391.27</v>
      </c>
    </row>
    <row r="3335" spans="1:5" ht="27">
      <c r="A3335" s="127" t="s">
        <v>25507</v>
      </c>
      <c r="B3335" s="128" t="s">
        <v>18959</v>
      </c>
      <c r="C3335" s="127" t="s">
        <v>86</v>
      </c>
      <c r="D3335" s="122">
        <v>68.44</v>
      </c>
      <c r="E3335" s="129">
        <f t="shared" si="52"/>
        <v>68.47</v>
      </c>
    </row>
    <row r="3336" spans="1:5" ht="27">
      <c r="A3336" s="127" t="s">
        <v>25508</v>
      </c>
      <c r="B3336" s="128" t="s">
        <v>18960</v>
      </c>
      <c r="C3336" s="127" t="s">
        <v>86</v>
      </c>
      <c r="D3336" s="122">
        <v>61.83</v>
      </c>
      <c r="E3336" s="129">
        <f t="shared" si="52"/>
        <v>61.86</v>
      </c>
    </row>
    <row r="3337" spans="1:5" ht="27">
      <c r="A3337" s="127" t="s">
        <v>25509</v>
      </c>
      <c r="B3337" s="128" t="s">
        <v>18961</v>
      </c>
      <c r="C3337" s="127" t="s">
        <v>86</v>
      </c>
      <c r="D3337" s="122">
        <v>130.58000000000001</v>
      </c>
      <c r="E3337" s="129">
        <f t="shared" si="52"/>
        <v>130.63999999999999</v>
      </c>
    </row>
    <row r="3338" spans="1:5" ht="27">
      <c r="A3338" s="127" t="s">
        <v>25510</v>
      </c>
      <c r="B3338" s="128" t="s">
        <v>18962</v>
      </c>
      <c r="C3338" s="127" t="s">
        <v>86</v>
      </c>
      <c r="D3338" s="122">
        <v>233.7</v>
      </c>
      <c r="E3338" s="129">
        <f t="shared" si="52"/>
        <v>233.82</v>
      </c>
    </row>
    <row r="3339" spans="1:5">
      <c r="A3339" s="172" t="s">
        <v>18963</v>
      </c>
      <c r="B3339" s="169"/>
      <c r="C3339" s="168"/>
      <c r="D3339" s="170"/>
      <c r="E3339" s="171"/>
    </row>
    <row r="3340" spans="1:5" ht="54">
      <c r="A3340" s="127" t="s">
        <v>23569</v>
      </c>
      <c r="B3340" s="128" t="s">
        <v>18964</v>
      </c>
      <c r="C3340" s="127" t="s">
        <v>86</v>
      </c>
      <c r="D3340" s="122">
        <v>765.49</v>
      </c>
      <c r="E3340" s="129">
        <f t="shared" si="52"/>
        <v>765.87</v>
      </c>
    </row>
    <row r="3341" spans="1:5" ht="54">
      <c r="A3341" s="127" t="s">
        <v>23570</v>
      </c>
      <c r="B3341" s="128" t="s">
        <v>18965</v>
      </c>
      <c r="C3341" s="127" t="s">
        <v>86</v>
      </c>
      <c r="D3341" s="122">
        <v>929.65</v>
      </c>
      <c r="E3341" s="129">
        <f t="shared" si="52"/>
        <v>930.11</v>
      </c>
    </row>
    <row r="3342" spans="1:5">
      <c r="A3342" s="172" t="s">
        <v>18966</v>
      </c>
      <c r="B3342" s="169"/>
      <c r="C3342" s="168"/>
      <c r="D3342" s="170"/>
      <c r="E3342" s="171"/>
    </row>
    <row r="3343" spans="1:5" ht="40.5">
      <c r="A3343" s="127" t="s">
        <v>25511</v>
      </c>
      <c r="B3343" s="128" t="s">
        <v>18967</v>
      </c>
      <c r="C3343" s="127" t="s">
        <v>86</v>
      </c>
      <c r="D3343" s="122">
        <v>1093.94</v>
      </c>
      <c r="E3343" s="129">
        <f t="shared" si="52"/>
        <v>1094.48</v>
      </c>
    </row>
    <row r="3344" spans="1:5" ht="40.5">
      <c r="A3344" s="127" t="s">
        <v>25512</v>
      </c>
      <c r="B3344" s="128" t="s">
        <v>18968</v>
      </c>
      <c r="C3344" s="127" t="s">
        <v>86</v>
      </c>
      <c r="D3344" s="122">
        <v>1354.12</v>
      </c>
      <c r="E3344" s="129">
        <f t="shared" si="52"/>
        <v>1354.79</v>
      </c>
    </row>
    <row r="3345" spans="1:5" ht="40.5">
      <c r="A3345" s="127" t="s">
        <v>25513</v>
      </c>
      <c r="B3345" s="128" t="s">
        <v>18969</v>
      </c>
      <c r="C3345" s="127" t="s">
        <v>86</v>
      </c>
      <c r="D3345" s="122">
        <v>517.04999999999995</v>
      </c>
      <c r="E3345" s="129">
        <f t="shared" si="52"/>
        <v>517.30999999999995</v>
      </c>
    </row>
    <row r="3346" spans="1:5">
      <c r="A3346" s="172" t="s">
        <v>18970</v>
      </c>
      <c r="B3346" s="169"/>
      <c r="C3346" s="168"/>
      <c r="D3346" s="170"/>
      <c r="E3346" s="171"/>
    </row>
    <row r="3347" spans="1:5" ht="40.5">
      <c r="A3347" s="127" t="s">
        <v>23571</v>
      </c>
      <c r="B3347" s="128" t="s">
        <v>18971</v>
      </c>
      <c r="C3347" s="127" t="s">
        <v>86</v>
      </c>
      <c r="D3347" s="122">
        <v>1463.07</v>
      </c>
      <c r="E3347" s="129">
        <f t="shared" si="52"/>
        <v>1463.8</v>
      </c>
    </row>
    <row r="3348" spans="1:5">
      <c r="A3348" s="172" t="s">
        <v>18972</v>
      </c>
      <c r="B3348" s="169"/>
      <c r="C3348" s="168"/>
      <c r="D3348" s="170"/>
      <c r="E3348" s="171"/>
    </row>
    <row r="3349" spans="1:5">
      <c r="A3349" s="172" t="s">
        <v>18973</v>
      </c>
      <c r="B3349" s="169"/>
      <c r="C3349" s="168"/>
      <c r="D3349" s="170"/>
      <c r="E3349" s="171"/>
    </row>
    <row r="3350" spans="1:5" ht="27">
      <c r="A3350" s="127" t="s">
        <v>23572</v>
      </c>
      <c r="B3350" s="128" t="s">
        <v>18974</v>
      </c>
      <c r="C3350" s="127" t="s">
        <v>86</v>
      </c>
      <c r="D3350" s="122">
        <v>56.52</v>
      </c>
      <c r="E3350" s="129">
        <f t="shared" si="52"/>
        <v>56.55</v>
      </c>
    </row>
    <row r="3351" spans="1:5" ht="27">
      <c r="A3351" s="127" t="s">
        <v>25514</v>
      </c>
      <c r="B3351" s="128" t="s">
        <v>18975</v>
      </c>
      <c r="C3351" s="127" t="s">
        <v>44</v>
      </c>
      <c r="D3351" s="122">
        <v>16.86</v>
      </c>
      <c r="E3351" s="129">
        <f t="shared" si="52"/>
        <v>16.87</v>
      </c>
    </row>
    <row r="3352" spans="1:5">
      <c r="A3352" s="127" t="s">
        <v>23573</v>
      </c>
      <c r="B3352" s="128" t="s">
        <v>18976</v>
      </c>
      <c r="C3352" s="127" t="s">
        <v>44</v>
      </c>
      <c r="D3352" s="122">
        <v>29.86</v>
      </c>
      <c r="E3352" s="129">
        <f t="shared" si="52"/>
        <v>29.87</v>
      </c>
    </row>
    <row r="3353" spans="1:5" ht="40.5">
      <c r="A3353" s="127" t="s">
        <v>25515</v>
      </c>
      <c r="B3353" s="128" t="s">
        <v>18977</v>
      </c>
      <c r="C3353" s="127" t="s">
        <v>44</v>
      </c>
      <c r="D3353" s="122">
        <v>45.42</v>
      </c>
      <c r="E3353" s="129">
        <f t="shared" si="52"/>
        <v>45.44</v>
      </c>
    </row>
    <row r="3354" spans="1:5" ht="40.5">
      <c r="A3354" s="127" t="s">
        <v>25516</v>
      </c>
      <c r="B3354" s="128" t="s">
        <v>18978</v>
      </c>
      <c r="C3354" s="127" t="s">
        <v>44</v>
      </c>
      <c r="D3354" s="122">
        <v>30.93</v>
      </c>
      <c r="E3354" s="129">
        <f t="shared" si="52"/>
        <v>30.95</v>
      </c>
    </row>
    <row r="3355" spans="1:5" ht="40.5">
      <c r="A3355" s="127" t="s">
        <v>26193</v>
      </c>
      <c r="B3355" s="128" t="s">
        <v>18979</v>
      </c>
      <c r="C3355" s="127" t="s">
        <v>44</v>
      </c>
      <c r="D3355" s="122">
        <v>47.77</v>
      </c>
      <c r="E3355" s="129">
        <f t="shared" si="52"/>
        <v>47.79</v>
      </c>
    </row>
    <row r="3356" spans="1:5" ht="40.5">
      <c r="A3356" s="127" t="s">
        <v>25517</v>
      </c>
      <c r="B3356" s="128" t="s">
        <v>18980</v>
      </c>
      <c r="C3356" s="127" t="s">
        <v>44</v>
      </c>
      <c r="D3356" s="122">
        <v>110.78</v>
      </c>
      <c r="E3356" s="129">
        <f t="shared" si="52"/>
        <v>110.83</v>
      </c>
    </row>
    <row r="3357" spans="1:5">
      <c r="A3357" s="127" t="s">
        <v>23574</v>
      </c>
      <c r="B3357" s="128" t="s">
        <v>18981</v>
      </c>
      <c r="C3357" s="127" t="s">
        <v>44</v>
      </c>
      <c r="D3357" s="122">
        <v>80.77</v>
      </c>
      <c r="E3357" s="129">
        <f t="shared" si="52"/>
        <v>80.81</v>
      </c>
    </row>
    <row r="3358" spans="1:5">
      <c r="A3358" s="127" t="s">
        <v>23575</v>
      </c>
      <c r="B3358" s="128" t="s">
        <v>18982</v>
      </c>
      <c r="C3358" s="127" t="s">
        <v>44</v>
      </c>
      <c r="D3358" s="122">
        <v>9.98</v>
      </c>
      <c r="E3358" s="129">
        <f t="shared" si="52"/>
        <v>9.98</v>
      </c>
    </row>
    <row r="3359" spans="1:5">
      <c r="A3359" s="127" t="s">
        <v>23576</v>
      </c>
      <c r="B3359" s="128" t="s">
        <v>18983</v>
      </c>
      <c r="C3359" s="127" t="s">
        <v>44</v>
      </c>
      <c r="D3359" s="122">
        <v>8.6999999999999993</v>
      </c>
      <c r="E3359" s="129">
        <f t="shared" si="52"/>
        <v>8.6999999999999993</v>
      </c>
    </row>
    <row r="3360" spans="1:5" ht="40.5">
      <c r="A3360" s="127" t="s">
        <v>25518</v>
      </c>
      <c r="B3360" s="128" t="s">
        <v>18984</v>
      </c>
      <c r="C3360" s="127" t="s">
        <v>44</v>
      </c>
      <c r="D3360" s="122">
        <v>16.54</v>
      </c>
      <c r="E3360" s="129">
        <f t="shared" si="52"/>
        <v>16.55</v>
      </c>
    </row>
    <row r="3361" spans="1:5">
      <c r="A3361" s="172" t="s">
        <v>18985</v>
      </c>
      <c r="B3361" s="169"/>
      <c r="C3361" s="168"/>
      <c r="D3361" s="170"/>
      <c r="E3361" s="171"/>
    </row>
    <row r="3362" spans="1:5">
      <c r="A3362" s="127" t="s">
        <v>23577</v>
      </c>
      <c r="B3362" s="128" t="s">
        <v>18986</v>
      </c>
      <c r="C3362" s="127" t="s">
        <v>86</v>
      </c>
      <c r="D3362" s="122">
        <v>4.1900000000000004</v>
      </c>
      <c r="E3362" s="129">
        <f t="shared" si="52"/>
        <v>4.1900000000000004</v>
      </c>
    </row>
    <row r="3363" spans="1:5">
      <c r="A3363" s="127" t="s">
        <v>23578</v>
      </c>
      <c r="B3363" s="128" t="s">
        <v>18987</v>
      </c>
      <c r="C3363" s="127" t="s">
        <v>86</v>
      </c>
      <c r="D3363" s="122">
        <v>51.67</v>
      </c>
      <c r="E3363" s="129">
        <f t="shared" si="52"/>
        <v>51.7</v>
      </c>
    </row>
    <row r="3364" spans="1:5" ht="27">
      <c r="A3364" s="127" t="s">
        <v>23579</v>
      </c>
      <c r="B3364" s="128" t="s">
        <v>18988</v>
      </c>
      <c r="C3364" s="127" t="s">
        <v>86</v>
      </c>
      <c r="D3364" s="122">
        <v>31.85</v>
      </c>
      <c r="E3364" s="129">
        <f t="shared" si="52"/>
        <v>31.87</v>
      </c>
    </row>
    <row r="3365" spans="1:5" ht="27">
      <c r="A3365" s="127" t="s">
        <v>23580</v>
      </c>
      <c r="B3365" s="128" t="s">
        <v>18989</v>
      </c>
      <c r="C3365" s="127" t="s">
        <v>86</v>
      </c>
      <c r="D3365" s="122">
        <v>23.67</v>
      </c>
      <c r="E3365" s="129">
        <f t="shared" si="52"/>
        <v>23.68</v>
      </c>
    </row>
    <row r="3366" spans="1:5" ht="27">
      <c r="A3366" s="127" t="s">
        <v>23581</v>
      </c>
      <c r="B3366" s="128" t="s">
        <v>18990</v>
      </c>
      <c r="C3366" s="127" t="s">
        <v>86</v>
      </c>
      <c r="D3366" s="122">
        <v>27.4</v>
      </c>
      <c r="E3366" s="129">
        <f t="shared" si="52"/>
        <v>27.41</v>
      </c>
    </row>
    <row r="3367" spans="1:5" ht="27">
      <c r="A3367" s="127" t="s">
        <v>23582</v>
      </c>
      <c r="B3367" s="128" t="s">
        <v>18991</v>
      </c>
      <c r="C3367" s="127" t="s">
        <v>86</v>
      </c>
      <c r="D3367" s="122">
        <v>64.97</v>
      </c>
      <c r="E3367" s="129">
        <f t="shared" si="52"/>
        <v>65</v>
      </c>
    </row>
    <row r="3368" spans="1:5" ht="27">
      <c r="A3368" s="127" t="s">
        <v>23583</v>
      </c>
      <c r="B3368" s="128" t="s">
        <v>18992</v>
      </c>
      <c r="C3368" s="127" t="s">
        <v>86</v>
      </c>
      <c r="D3368" s="122">
        <v>16.57</v>
      </c>
      <c r="E3368" s="129">
        <f t="shared" si="52"/>
        <v>16.579999999999998</v>
      </c>
    </row>
    <row r="3369" spans="1:5" ht="27">
      <c r="A3369" s="127" t="s">
        <v>23584</v>
      </c>
      <c r="B3369" s="128" t="s">
        <v>18993</v>
      </c>
      <c r="C3369" s="127" t="s">
        <v>86</v>
      </c>
      <c r="D3369" s="122">
        <v>24.48</v>
      </c>
      <c r="E3369" s="129">
        <f t="shared" si="52"/>
        <v>24.49</v>
      </c>
    </row>
    <row r="3370" spans="1:5" ht="27">
      <c r="A3370" s="127" t="s">
        <v>23585</v>
      </c>
      <c r="B3370" s="128" t="s">
        <v>18994</v>
      </c>
      <c r="C3370" s="127" t="s">
        <v>86</v>
      </c>
      <c r="D3370" s="122">
        <v>33.89</v>
      </c>
      <c r="E3370" s="129">
        <f t="shared" si="52"/>
        <v>33.909999999999997</v>
      </c>
    </row>
    <row r="3371" spans="1:5">
      <c r="A3371" s="127" t="s">
        <v>23586</v>
      </c>
      <c r="B3371" s="128" t="s">
        <v>18995</v>
      </c>
      <c r="C3371" s="127" t="s">
        <v>86</v>
      </c>
      <c r="D3371" s="122">
        <v>32.85</v>
      </c>
      <c r="E3371" s="129">
        <f t="shared" si="52"/>
        <v>32.869999999999997</v>
      </c>
    </row>
    <row r="3372" spans="1:5" ht="27">
      <c r="A3372" s="127" t="s">
        <v>23587</v>
      </c>
      <c r="B3372" s="128" t="s">
        <v>18996</v>
      </c>
      <c r="C3372" s="127" t="s">
        <v>86</v>
      </c>
      <c r="D3372" s="122">
        <v>41.81</v>
      </c>
      <c r="E3372" s="129">
        <f t="shared" si="52"/>
        <v>41.83</v>
      </c>
    </row>
    <row r="3373" spans="1:5" ht="27">
      <c r="A3373" s="127" t="s">
        <v>23588</v>
      </c>
      <c r="B3373" s="128" t="s">
        <v>18997</v>
      </c>
      <c r="C3373" s="127" t="s">
        <v>86</v>
      </c>
      <c r="D3373" s="122">
        <v>146.55000000000001</v>
      </c>
      <c r="E3373" s="129">
        <f t="shared" si="52"/>
        <v>146.62</v>
      </c>
    </row>
    <row r="3374" spans="1:5" ht="27">
      <c r="A3374" s="127" t="s">
        <v>23589</v>
      </c>
      <c r="B3374" s="128" t="s">
        <v>18998</v>
      </c>
      <c r="C3374" s="127" t="s">
        <v>86</v>
      </c>
      <c r="D3374" s="122">
        <v>59.18</v>
      </c>
      <c r="E3374" s="129">
        <f t="shared" si="52"/>
        <v>59.21</v>
      </c>
    </row>
    <row r="3375" spans="1:5">
      <c r="A3375" s="127" t="s">
        <v>23590</v>
      </c>
      <c r="B3375" s="128" t="s">
        <v>18999</v>
      </c>
      <c r="C3375" s="127" t="s">
        <v>86</v>
      </c>
      <c r="D3375" s="122">
        <v>13.55</v>
      </c>
      <c r="E3375" s="129">
        <f t="shared" si="52"/>
        <v>13.56</v>
      </c>
    </row>
    <row r="3376" spans="1:5">
      <c r="A3376" s="127" t="s">
        <v>23591</v>
      </c>
      <c r="B3376" s="128" t="s">
        <v>19000</v>
      </c>
      <c r="C3376" s="127" t="s">
        <v>86</v>
      </c>
      <c r="D3376" s="122">
        <v>15.62</v>
      </c>
      <c r="E3376" s="129">
        <f t="shared" si="52"/>
        <v>15.63</v>
      </c>
    </row>
    <row r="3377" spans="1:5">
      <c r="A3377" s="127" t="s">
        <v>23592</v>
      </c>
      <c r="B3377" s="128" t="s">
        <v>19001</v>
      </c>
      <c r="C3377" s="127" t="s">
        <v>86</v>
      </c>
      <c r="D3377" s="122">
        <v>16.95</v>
      </c>
      <c r="E3377" s="129">
        <f t="shared" si="52"/>
        <v>16.96</v>
      </c>
    </row>
    <row r="3378" spans="1:5" ht="27">
      <c r="A3378" s="127" t="s">
        <v>23593</v>
      </c>
      <c r="B3378" s="128" t="s">
        <v>19002</v>
      </c>
      <c r="C3378" s="127" t="s">
        <v>86</v>
      </c>
      <c r="D3378" s="122">
        <v>19.95</v>
      </c>
      <c r="E3378" s="129">
        <f t="shared" si="52"/>
        <v>19.96</v>
      </c>
    </row>
    <row r="3379" spans="1:5">
      <c r="A3379" s="127" t="s">
        <v>23594</v>
      </c>
      <c r="B3379" s="128" t="s">
        <v>19003</v>
      </c>
      <c r="C3379" s="127" t="s">
        <v>86</v>
      </c>
      <c r="D3379" s="122">
        <v>39.020000000000003</v>
      </c>
      <c r="E3379" s="129">
        <f t="shared" si="52"/>
        <v>39.04</v>
      </c>
    </row>
    <row r="3380" spans="1:5">
      <c r="A3380" s="127" t="s">
        <v>23595</v>
      </c>
      <c r="B3380" s="128" t="s">
        <v>19004</v>
      </c>
      <c r="C3380" s="127" t="s">
        <v>86</v>
      </c>
      <c r="D3380" s="122">
        <v>36.979999999999997</v>
      </c>
      <c r="E3380" s="129">
        <f t="shared" si="52"/>
        <v>37</v>
      </c>
    </row>
    <row r="3381" spans="1:5">
      <c r="A3381" s="127" t="s">
        <v>23596</v>
      </c>
      <c r="B3381" s="128" t="s">
        <v>19005</v>
      </c>
      <c r="C3381" s="127" t="s">
        <v>86</v>
      </c>
      <c r="D3381" s="122">
        <v>49.14</v>
      </c>
      <c r="E3381" s="129">
        <f t="shared" si="52"/>
        <v>49.16</v>
      </c>
    </row>
    <row r="3382" spans="1:5" ht="27">
      <c r="A3382" s="127" t="s">
        <v>23597</v>
      </c>
      <c r="B3382" s="128" t="s">
        <v>19006</v>
      </c>
      <c r="C3382" s="127" t="s">
        <v>86</v>
      </c>
      <c r="D3382" s="122">
        <v>43.25</v>
      </c>
      <c r="E3382" s="129">
        <f t="shared" si="52"/>
        <v>43.27</v>
      </c>
    </row>
    <row r="3383" spans="1:5" ht="27">
      <c r="A3383" s="127" t="s">
        <v>23598</v>
      </c>
      <c r="B3383" s="128" t="s">
        <v>19007</v>
      </c>
      <c r="C3383" s="127" t="s">
        <v>86</v>
      </c>
      <c r="D3383" s="122">
        <v>52.38</v>
      </c>
      <c r="E3383" s="129">
        <f t="shared" si="52"/>
        <v>52.41</v>
      </c>
    </row>
    <row r="3384" spans="1:5">
      <c r="A3384" s="172" t="s">
        <v>19008</v>
      </c>
      <c r="B3384" s="169"/>
      <c r="C3384" s="168"/>
      <c r="D3384" s="170"/>
      <c r="E3384" s="171"/>
    </row>
    <row r="3385" spans="1:5" ht="27">
      <c r="A3385" s="127" t="s">
        <v>23599</v>
      </c>
      <c r="B3385" s="128" t="s">
        <v>19009</v>
      </c>
      <c r="C3385" s="127" t="s">
        <v>86</v>
      </c>
      <c r="D3385" s="122">
        <v>91.14</v>
      </c>
      <c r="E3385" s="129">
        <f t="shared" si="52"/>
        <v>91.19</v>
      </c>
    </row>
    <row r="3386" spans="1:5" ht="27">
      <c r="A3386" s="127" t="s">
        <v>23600</v>
      </c>
      <c r="B3386" s="128" t="s">
        <v>19010</v>
      </c>
      <c r="C3386" s="127" t="s">
        <v>86</v>
      </c>
      <c r="D3386" s="122">
        <v>563.94000000000005</v>
      </c>
      <c r="E3386" s="129">
        <f t="shared" si="52"/>
        <v>564.22</v>
      </c>
    </row>
    <row r="3387" spans="1:5" ht="27">
      <c r="A3387" s="127" t="s">
        <v>23601</v>
      </c>
      <c r="B3387" s="128" t="s">
        <v>19011</v>
      </c>
      <c r="C3387" s="127" t="s">
        <v>86</v>
      </c>
      <c r="D3387" s="122">
        <v>552.66</v>
      </c>
      <c r="E3387" s="129">
        <f t="shared" si="52"/>
        <v>552.92999999999995</v>
      </c>
    </row>
    <row r="3388" spans="1:5" ht="27">
      <c r="A3388" s="127" t="s">
        <v>23602</v>
      </c>
      <c r="B3388" s="128" t="s">
        <v>19012</v>
      </c>
      <c r="C3388" s="127" t="s">
        <v>86</v>
      </c>
      <c r="D3388" s="122">
        <v>163.82</v>
      </c>
      <c r="E3388" s="129">
        <f t="shared" si="52"/>
        <v>163.9</v>
      </c>
    </row>
    <row r="3389" spans="1:5" ht="27">
      <c r="A3389" s="127" t="s">
        <v>23603</v>
      </c>
      <c r="B3389" s="128" t="s">
        <v>19013</v>
      </c>
      <c r="C3389" s="127" t="s">
        <v>86</v>
      </c>
      <c r="D3389" s="122">
        <v>238.98</v>
      </c>
      <c r="E3389" s="129">
        <f t="shared" si="52"/>
        <v>239.1</v>
      </c>
    </row>
    <row r="3390" spans="1:5">
      <c r="A3390" s="172" t="s">
        <v>19014</v>
      </c>
      <c r="B3390" s="169"/>
      <c r="C3390" s="168"/>
      <c r="D3390" s="170"/>
      <c r="E3390" s="171"/>
    </row>
    <row r="3391" spans="1:5" ht="27">
      <c r="A3391" s="127" t="s">
        <v>25519</v>
      </c>
      <c r="B3391" s="128" t="s">
        <v>19015</v>
      </c>
      <c r="C3391" s="127" t="s">
        <v>44</v>
      </c>
      <c r="D3391" s="122">
        <v>31.84</v>
      </c>
      <c r="E3391" s="129">
        <f t="shared" si="52"/>
        <v>31.86</v>
      </c>
    </row>
    <row r="3392" spans="1:5" ht="27">
      <c r="A3392" s="127" t="s">
        <v>25520</v>
      </c>
      <c r="B3392" s="128" t="s">
        <v>19016</v>
      </c>
      <c r="C3392" s="127" t="s">
        <v>44</v>
      </c>
      <c r="D3392" s="122">
        <v>45.34</v>
      </c>
      <c r="E3392" s="129">
        <f t="shared" si="52"/>
        <v>45.36</v>
      </c>
    </row>
    <row r="3393" spans="1:5" ht="27">
      <c r="A3393" s="127" t="s">
        <v>26194</v>
      </c>
      <c r="B3393" s="128" t="s">
        <v>19017</v>
      </c>
      <c r="C3393" s="127" t="s">
        <v>44</v>
      </c>
      <c r="D3393" s="122">
        <v>76.56</v>
      </c>
      <c r="E3393" s="129">
        <f t="shared" si="52"/>
        <v>76.599999999999994</v>
      </c>
    </row>
    <row r="3394" spans="1:5" ht="27">
      <c r="A3394" s="127" t="s">
        <v>25521</v>
      </c>
      <c r="B3394" s="128" t="s">
        <v>19018</v>
      </c>
      <c r="C3394" s="127" t="s">
        <v>44</v>
      </c>
      <c r="D3394" s="122">
        <v>26.77</v>
      </c>
      <c r="E3394" s="129">
        <f t="shared" ref="E3394:E3457" si="53">ROUND((D3394/(1+$J$1))*(1+$L$1),2)</f>
        <v>26.78</v>
      </c>
    </row>
    <row r="3395" spans="1:5" ht="27">
      <c r="A3395" s="127" t="s">
        <v>25522</v>
      </c>
      <c r="B3395" s="128" t="s">
        <v>19019</v>
      </c>
      <c r="C3395" s="127" t="s">
        <v>44</v>
      </c>
      <c r="D3395" s="122">
        <v>40.4</v>
      </c>
      <c r="E3395" s="129">
        <f t="shared" si="53"/>
        <v>40.42</v>
      </c>
    </row>
    <row r="3396" spans="1:5" ht="27">
      <c r="A3396" s="127" t="s">
        <v>25523</v>
      </c>
      <c r="B3396" s="128" t="s">
        <v>19020</v>
      </c>
      <c r="C3396" s="127" t="s">
        <v>44</v>
      </c>
      <c r="D3396" s="122">
        <v>313.42</v>
      </c>
      <c r="E3396" s="129">
        <f t="shared" si="53"/>
        <v>313.58</v>
      </c>
    </row>
    <row r="3397" spans="1:5">
      <c r="A3397" s="172" t="s">
        <v>19021</v>
      </c>
      <c r="B3397" s="169"/>
      <c r="C3397" s="168"/>
      <c r="D3397" s="170"/>
      <c r="E3397" s="171"/>
    </row>
    <row r="3398" spans="1:5" ht="54">
      <c r="A3398" s="127" t="s">
        <v>23604</v>
      </c>
      <c r="B3398" s="128" t="s">
        <v>19022</v>
      </c>
      <c r="C3398" s="127" t="s">
        <v>86</v>
      </c>
      <c r="D3398" s="122">
        <v>140.38</v>
      </c>
      <c r="E3398" s="129">
        <f t="shared" si="53"/>
        <v>140.44999999999999</v>
      </c>
    </row>
    <row r="3399" spans="1:5" ht="54">
      <c r="A3399" s="127" t="s">
        <v>23605</v>
      </c>
      <c r="B3399" s="128" t="s">
        <v>19023</v>
      </c>
      <c r="C3399" s="127" t="s">
        <v>86</v>
      </c>
      <c r="D3399" s="122">
        <v>146.72999999999999</v>
      </c>
      <c r="E3399" s="129">
        <f t="shared" si="53"/>
        <v>146.80000000000001</v>
      </c>
    </row>
    <row r="3400" spans="1:5" ht="67.5">
      <c r="A3400" s="127" t="s">
        <v>23606</v>
      </c>
      <c r="B3400" s="128" t="s">
        <v>19024</v>
      </c>
      <c r="C3400" s="127" t="s">
        <v>86</v>
      </c>
      <c r="D3400" s="122">
        <v>203.36</v>
      </c>
      <c r="E3400" s="129">
        <f t="shared" si="53"/>
        <v>203.46</v>
      </c>
    </row>
    <row r="3401" spans="1:5" ht="67.5">
      <c r="A3401" s="127" t="s">
        <v>23607</v>
      </c>
      <c r="B3401" s="128" t="s">
        <v>19025</v>
      </c>
      <c r="C3401" s="127" t="s">
        <v>86</v>
      </c>
      <c r="D3401" s="122">
        <v>253.73</v>
      </c>
      <c r="E3401" s="129">
        <f t="shared" si="53"/>
        <v>253.86</v>
      </c>
    </row>
    <row r="3402" spans="1:5">
      <c r="A3402" s="172" t="s">
        <v>19026</v>
      </c>
      <c r="B3402" s="169"/>
      <c r="C3402" s="168"/>
      <c r="D3402" s="170"/>
      <c r="E3402" s="171"/>
    </row>
    <row r="3403" spans="1:5" ht="40.5">
      <c r="A3403" s="127" t="s">
        <v>23608</v>
      </c>
      <c r="B3403" s="128" t="s">
        <v>19027</v>
      </c>
      <c r="C3403" s="127" t="s">
        <v>86</v>
      </c>
      <c r="D3403" s="122">
        <v>161.38999999999999</v>
      </c>
      <c r="E3403" s="129">
        <f t="shared" si="53"/>
        <v>161.47</v>
      </c>
    </row>
    <row r="3404" spans="1:5" ht="40.5">
      <c r="A3404" s="127" t="s">
        <v>23609</v>
      </c>
      <c r="B3404" s="128" t="s">
        <v>19028</v>
      </c>
      <c r="C3404" s="127" t="s">
        <v>86</v>
      </c>
      <c r="D3404" s="122">
        <v>236.06</v>
      </c>
      <c r="E3404" s="129">
        <f t="shared" si="53"/>
        <v>236.18</v>
      </c>
    </row>
    <row r="3405" spans="1:5" ht="40.5">
      <c r="A3405" s="127" t="s">
        <v>25524</v>
      </c>
      <c r="B3405" s="128" t="s">
        <v>19029</v>
      </c>
      <c r="C3405" s="127" t="s">
        <v>86</v>
      </c>
      <c r="D3405" s="122">
        <v>1928.47</v>
      </c>
      <c r="E3405" s="129">
        <f t="shared" si="53"/>
        <v>1929.43</v>
      </c>
    </row>
    <row r="3406" spans="1:5" ht="54">
      <c r="A3406" s="127" t="s">
        <v>26195</v>
      </c>
      <c r="B3406" s="128" t="s">
        <v>19030</v>
      </c>
      <c r="C3406" s="127" t="s">
        <v>86</v>
      </c>
      <c r="D3406" s="122">
        <v>2269.4499999999998</v>
      </c>
      <c r="E3406" s="129">
        <f t="shared" si="53"/>
        <v>2270.58</v>
      </c>
    </row>
    <row r="3407" spans="1:5">
      <c r="A3407" s="172" t="s">
        <v>19031</v>
      </c>
      <c r="B3407" s="169"/>
      <c r="C3407" s="168"/>
      <c r="D3407" s="170"/>
      <c r="E3407" s="171"/>
    </row>
    <row r="3408" spans="1:5" ht="27">
      <c r="A3408" s="127" t="s">
        <v>25525</v>
      </c>
      <c r="B3408" s="128" t="s">
        <v>19032</v>
      </c>
      <c r="C3408" s="127" t="s">
        <v>86</v>
      </c>
      <c r="D3408" s="122">
        <v>76.760000000000005</v>
      </c>
      <c r="E3408" s="129">
        <f t="shared" si="53"/>
        <v>76.8</v>
      </c>
    </row>
    <row r="3409" spans="1:5" ht="40.5">
      <c r="A3409" s="127" t="s">
        <v>25526</v>
      </c>
      <c r="B3409" s="128" t="s">
        <v>19033</v>
      </c>
      <c r="C3409" s="127" t="s">
        <v>86</v>
      </c>
      <c r="D3409" s="122">
        <v>163.15</v>
      </c>
      <c r="E3409" s="129">
        <f t="shared" si="53"/>
        <v>163.22999999999999</v>
      </c>
    </row>
    <row r="3410" spans="1:5">
      <c r="A3410" s="172" t="s">
        <v>19034</v>
      </c>
      <c r="B3410" s="169"/>
      <c r="C3410" s="168"/>
      <c r="D3410" s="170"/>
      <c r="E3410" s="171"/>
    </row>
    <row r="3411" spans="1:5" ht="40.5">
      <c r="A3411" s="127" t="s">
        <v>23610</v>
      </c>
      <c r="B3411" s="128" t="s">
        <v>19035</v>
      </c>
      <c r="C3411" s="127" t="s">
        <v>86</v>
      </c>
      <c r="D3411" s="122">
        <v>3506.63</v>
      </c>
      <c r="E3411" s="129">
        <f t="shared" si="53"/>
        <v>3508.37</v>
      </c>
    </row>
    <row r="3412" spans="1:5" ht="40.5">
      <c r="A3412" s="127" t="s">
        <v>23611</v>
      </c>
      <c r="B3412" s="128" t="s">
        <v>19036</v>
      </c>
      <c r="C3412" s="127" t="s">
        <v>86</v>
      </c>
      <c r="D3412" s="122">
        <v>3930.2</v>
      </c>
      <c r="E3412" s="129">
        <f t="shared" si="53"/>
        <v>3932.15</v>
      </c>
    </row>
    <row r="3413" spans="1:5" ht="40.5">
      <c r="A3413" s="127" t="s">
        <v>23612</v>
      </c>
      <c r="B3413" s="128" t="s">
        <v>19037</v>
      </c>
      <c r="C3413" s="127" t="s">
        <v>86</v>
      </c>
      <c r="D3413" s="122">
        <v>7795.49</v>
      </c>
      <c r="E3413" s="129">
        <f t="shared" si="53"/>
        <v>7799.36</v>
      </c>
    </row>
    <row r="3414" spans="1:5" ht="40.5">
      <c r="A3414" s="127" t="s">
        <v>25527</v>
      </c>
      <c r="B3414" s="128" t="s">
        <v>19038</v>
      </c>
      <c r="C3414" s="127" t="s">
        <v>86</v>
      </c>
      <c r="D3414" s="122">
        <v>9405.5499999999993</v>
      </c>
      <c r="E3414" s="129">
        <f t="shared" si="53"/>
        <v>9410.2199999999993</v>
      </c>
    </row>
    <row r="3415" spans="1:5">
      <c r="A3415" s="172" t="s">
        <v>19039</v>
      </c>
      <c r="B3415" s="169"/>
      <c r="C3415" s="168"/>
      <c r="D3415" s="170"/>
      <c r="E3415" s="171"/>
    </row>
    <row r="3416" spans="1:5" ht="27">
      <c r="A3416" s="127" t="s">
        <v>25528</v>
      </c>
      <c r="B3416" s="128" t="s">
        <v>19040</v>
      </c>
      <c r="C3416" s="127" t="s">
        <v>86</v>
      </c>
      <c r="D3416" s="122">
        <v>18149.990000000002</v>
      </c>
      <c r="E3416" s="129">
        <f t="shared" si="53"/>
        <v>18158.990000000002</v>
      </c>
    </row>
    <row r="3417" spans="1:5">
      <c r="A3417" s="172" t="s">
        <v>19041</v>
      </c>
      <c r="B3417" s="169"/>
      <c r="C3417" s="168"/>
      <c r="D3417" s="170"/>
      <c r="E3417" s="171"/>
    </row>
    <row r="3418" spans="1:5" ht="27">
      <c r="A3418" s="127" t="s">
        <v>23613</v>
      </c>
      <c r="B3418" s="128" t="s">
        <v>19042</v>
      </c>
      <c r="C3418" s="127" t="s">
        <v>86</v>
      </c>
      <c r="D3418" s="122">
        <v>3073.36</v>
      </c>
      <c r="E3418" s="129">
        <f t="shared" si="53"/>
        <v>3074.88</v>
      </c>
    </row>
    <row r="3419" spans="1:5">
      <c r="A3419" s="172" t="s">
        <v>19043</v>
      </c>
      <c r="B3419" s="169"/>
      <c r="C3419" s="168"/>
      <c r="D3419" s="170"/>
      <c r="E3419" s="171"/>
    </row>
    <row r="3420" spans="1:5">
      <c r="A3420" s="127" t="s">
        <v>23614</v>
      </c>
      <c r="B3420" s="128" t="s">
        <v>19044</v>
      </c>
      <c r="C3420" s="127" t="s">
        <v>86</v>
      </c>
      <c r="D3420" s="122">
        <v>1491.4</v>
      </c>
      <c r="E3420" s="129">
        <f t="shared" si="53"/>
        <v>1492.14</v>
      </c>
    </row>
    <row r="3421" spans="1:5" ht="40.5">
      <c r="A3421" s="127" t="s">
        <v>23615</v>
      </c>
      <c r="B3421" s="128" t="s">
        <v>19045</v>
      </c>
      <c r="C3421" s="127" t="s">
        <v>86</v>
      </c>
      <c r="D3421" s="122">
        <v>561.61</v>
      </c>
      <c r="E3421" s="129">
        <f t="shared" si="53"/>
        <v>561.89</v>
      </c>
    </row>
    <row r="3422" spans="1:5" ht="40.5">
      <c r="A3422" s="127" t="s">
        <v>23616</v>
      </c>
      <c r="B3422" s="128" t="s">
        <v>19046</v>
      </c>
      <c r="C3422" s="127" t="s">
        <v>86</v>
      </c>
      <c r="D3422" s="122">
        <v>390.25</v>
      </c>
      <c r="E3422" s="129">
        <f t="shared" si="53"/>
        <v>390.44</v>
      </c>
    </row>
    <row r="3423" spans="1:5" ht="27">
      <c r="A3423" s="127" t="s">
        <v>23617</v>
      </c>
      <c r="B3423" s="128" t="s">
        <v>19047</v>
      </c>
      <c r="C3423" s="127" t="s">
        <v>86</v>
      </c>
      <c r="D3423" s="122">
        <v>466.4</v>
      </c>
      <c r="E3423" s="129">
        <f t="shared" si="53"/>
        <v>466.63</v>
      </c>
    </row>
    <row r="3424" spans="1:5" ht="27">
      <c r="A3424" s="127" t="s">
        <v>23618</v>
      </c>
      <c r="B3424" s="128" t="s">
        <v>19048</v>
      </c>
      <c r="C3424" s="127" t="s">
        <v>86</v>
      </c>
      <c r="D3424" s="122">
        <v>531.41</v>
      </c>
      <c r="E3424" s="129">
        <f t="shared" si="53"/>
        <v>531.66999999999996</v>
      </c>
    </row>
    <row r="3425" spans="1:5" ht="40.5">
      <c r="A3425" s="127" t="s">
        <v>23619</v>
      </c>
      <c r="B3425" s="128" t="s">
        <v>19049</v>
      </c>
      <c r="C3425" s="127" t="s">
        <v>86</v>
      </c>
      <c r="D3425" s="122">
        <v>429.99</v>
      </c>
      <c r="E3425" s="129">
        <f t="shared" si="53"/>
        <v>430.2</v>
      </c>
    </row>
    <row r="3426" spans="1:5" ht="27">
      <c r="A3426" s="127" t="s">
        <v>23620</v>
      </c>
      <c r="B3426" s="128" t="s">
        <v>19050</v>
      </c>
      <c r="C3426" s="127" t="s">
        <v>86</v>
      </c>
      <c r="D3426" s="122">
        <v>971.36</v>
      </c>
      <c r="E3426" s="129">
        <f t="shared" si="53"/>
        <v>971.84</v>
      </c>
    </row>
    <row r="3427" spans="1:5" ht="54">
      <c r="A3427" s="127" t="s">
        <v>26196</v>
      </c>
      <c r="B3427" s="128" t="s">
        <v>19051</v>
      </c>
      <c r="C3427" s="127" t="s">
        <v>86</v>
      </c>
      <c r="D3427" s="122">
        <v>461.99</v>
      </c>
      <c r="E3427" s="129">
        <f t="shared" si="53"/>
        <v>462.22</v>
      </c>
    </row>
    <row r="3428" spans="1:5" ht="27">
      <c r="A3428" s="127" t="s">
        <v>23621</v>
      </c>
      <c r="B3428" s="128" t="s">
        <v>19052</v>
      </c>
      <c r="C3428" s="127" t="s">
        <v>86</v>
      </c>
      <c r="D3428" s="122">
        <v>1242.45</v>
      </c>
      <c r="E3428" s="129">
        <f t="shared" si="53"/>
        <v>1243.07</v>
      </c>
    </row>
    <row r="3429" spans="1:5" ht="40.5">
      <c r="A3429" s="127" t="s">
        <v>23622</v>
      </c>
      <c r="B3429" s="128" t="s">
        <v>19053</v>
      </c>
      <c r="C3429" s="127" t="s">
        <v>86</v>
      </c>
      <c r="D3429" s="122">
        <v>846.64</v>
      </c>
      <c r="E3429" s="129">
        <f t="shared" si="53"/>
        <v>847.06</v>
      </c>
    </row>
    <row r="3430" spans="1:5" ht="27">
      <c r="A3430" s="127" t="s">
        <v>23623</v>
      </c>
      <c r="B3430" s="128" t="s">
        <v>19054</v>
      </c>
      <c r="C3430" s="127" t="s">
        <v>86</v>
      </c>
      <c r="D3430" s="122">
        <v>1181.55</v>
      </c>
      <c r="E3430" s="129">
        <f t="shared" si="53"/>
        <v>1182.1400000000001</v>
      </c>
    </row>
    <row r="3431" spans="1:5" ht="27">
      <c r="A3431" s="127" t="s">
        <v>23624</v>
      </c>
      <c r="B3431" s="128" t="s">
        <v>19055</v>
      </c>
      <c r="C3431" s="127" t="s">
        <v>86</v>
      </c>
      <c r="D3431" s="122">
        <v>1528.87</v>
      </c>
      <c r="E3431" s="129">
        <f t="shared" si="53"/>
        <v>1529.63</v>
      </c>
    </row>
    <row r="3432" spans="1:5" ht="27">
      <c r="A3432" s="127" t="s">
        <v>23625</v>
      </c>
      <c r="B3432" s="128" t="s">
        <v>19056</v>
      </c>
      <c r="C3432" s="127" t="s">
        <v>86</v>
      </c>
      <c r="D3432" s="122">
        <v>1464.01</v>
      </c>
      <c r="E3432" s="129">
        <f t="shared" si="53"/>
        <v>1464.74</v>
      </c>
    </row>
    <row r="3433" spans="1:5">
      <c r="A3433" s="127" t="s">
        <v>23626</v>
      </c>
      <c r="B3433" s="128" t="s">
        <v>19057</v>
      </c>
      <c r="C3433" s="127" t="s">
        <v>86</v>
      </c>
      <c r="D3433" s="122">
        <v>1048.75</v>
      </c>
      <c r="E3433" s="129">
        <f t="shared" si="53"/>
        <v>1049.27</v>
      </c>
    </row>
    <row r="3434" spans="1:5">
      <c r="A3434" s="127" t="s">
        <v>23627</v>
      </c>
      <c r="B3434" s="128" t="s">
        <v>19058</v>
      </c>
      <c r="C3434" s="127" t="s">
        <v>86</v>
      </c>
      <c r="D3434" s="122">
        <v>620.41999999999996</v>
      </c>
      <c r="E3434" s="129">
        <f t="shared" si="53"/>
        <v>620.73</v>
      </c>
    </row>
    <row r="3435" spans="1:5">
      <c r="A3435" s="172" t="s">
        <v>19059</v>
      </c>
      <c r="B3435" s="169"/>
      <c r="C3435" s="168"/>
      <c r="D3435" s="170"/>
      <c r="E3435" s="171"/>
    </row>
    <row r="3436" spans="1:5" ht="40.5">
      <c r="A3436" s="127" t="s">
        <v>23628</v>
      </c>
      <c r="B3436" s="128" t="s">
        <v>19060</v>
      </c>
      <c r="C3436" s="127" t="s">
        <v>86</v>
      </c>
      <c r="D3436" s="122">
        <v>365.17</v>
      </c>
      <c r="E3436" s="129">
        <f t="shared" si="53"/>
        <v>365.35</v>
      </c>
    </row>
    <row r="3437" spans="1:5" ht="40.5">
      <c r="A3437" s="127" t="s">
        <v>23629</v>
      </c>
      <c r="B3437" s="128" t="s">
        <v>19061</v>
      </c>
      <c r="C3437" s="127" t="s">
        <v>86</v>
      </c>
      <c r="D3437" s="122">
        <v>384.35</v>
      </c>
      <c r="E3437" s="129">
        <f t="shared" si="53"/>
        <v>384.54</v>
      </c>
    </row>
    <row r="3438" spans="1:5" ht="40.5">
      <c r="A3438" s="127" t="s">
        <v>23630</v>
      </c>
      <c r="B3438" s="128" t="s">
        <v>19062</v>
      </c>
      <c r="C3438" s="127" t="s">
        <v>86</v>
      </c>
      <c r="D3438" s="122">
        <v>413.44</v>
      </c>
      <c r="E3438" s="129">
        <f t="shared" si="53"/>
        <v>413.65</v>
      </c>
    </row>
    <row r="3439" spans="1:5" ht="40.5">
      <c r="A3439" s="127" t="s">
        <v>23631</v>
      </c>
      <c r="B3439" s="128" t="s">
        <v>19063</v>
      </c>
      <c r="C3439" s="127" t="s">
        <v>86</v>
      </c>
      <c r="D3439" s="122">
        <v>388.04</v>
      </c>
      <c r="E3439" s="129">
        <f t="shared" si="53"/>
        <v>388.23</v>
      </c>
    </row>
    <row r="3440" spans="1:5">
      <c r="A3440" s="172" t="s">
        <v>19064</v>
      </c>
      <c r="B3440" s="169"/>
      <c r="C3440" s="168"/>
      <c r="D3440" s="170"/>
      <c r="E3440" s="171"/>
    </row>
    <row r="3441" spans="1:5">
      <c r="A3441" s="172" t="s">
        <v>19065</v>
      </c>
      <c r="B3441" s="169"/>
      <c r="C3441" s="168"/>
      <c r="D3441" s="170"/>
      <c r="E3441" s="171"/>
    </row>
    <row r="3442" spans="1:5" ht="40.5">
      <c r="A3442" s="127" t="s">
        <v>23632</v>
      </c>
      <c r="B3442" s="128" t="s">
        <v>19066</v>
      </c>
      <c r="C3442" s="127" t="s">
        <v>86</v>
      </c>
      <c r="D3442" s="122">
        <v>211.88</v>
      </c>
      <c r="E3442" s="129">
        <f t="shared" si="53"/>
        <v>211.99</v>
      </c>
    </row>
    <row r="3443" spans="1:5" ht="54">
      <c r="A3443" s="127" t="s">
        <v>25529</v>
      </c>
      <c r="B3443" s="128" t="s">
        <v>19067</v>
      </c>
      <c r="C3443" s="127" t="s">
        <v>86</v>
      </c>
      <c r="D3443" s="122">
        <v>484.95</v>
      </c>
      <c r="E3443" s="129">
        <f t="shared" si="53"/>
        <v>485.19</v>
      </c>
    </row>
    <row r="3444" spans="1:5" ht="40.5">
      <c r="A3444" s="127" t="s">
        <v>23633</v>
      </c>
      <c r="B3444" s="128" t="s">
        <v>19068</v>
      </c>
      <c r="C3444" s="127" t="s">
        <v>86</v>
      </c>
      <c r="D3444" s="122">
        <v>283.63</v>
      </c>
      <c r="E3444" s="129">
        <f t="shared" si="53"/>
        <v>283.77</v>
      </c>
    </row>
    <row r="3445" spans="1:5" ht="54">
      <c r="A3445" s="127" t="s">
        <v>23634</v>
      </c>
      <c r="B3445" s="128" t="s">
        <v>19069</v>
      </c>
      <c r="C3445" s="127" t="s">
        <v>86</v>
      </c>
      <c r="D3445" s="122">
        <v>461.79</v>
      </c>
      <c r="E3445" s="129">
        <f t="shared" si="53"/>
        <v>462.02</v>
      </c>
    </row>
    <row r="3446" spans="1:5" ht="27">
      <c r="A3446" s="127" t="s">
        <v>23635</v>
      </c>
      <c r="B3446" s="128" t="s">
        <v>19070</v>
      </c>
      <c r="C3446" s="127" t="s">
        <v>86</v>
      </c>
      <c r="D3446" s="122">
        <v>216</v>
      </c>
      <c r="E3446" s="129">
        <f t="shared" si="53"/>
        <v>216.11</v>
      </c>
    </row>
    <row r="3447" spans="1:5" ht="27">
      <c r="A3447" s="127" t="s">
        <v>23636</v>
      </c>
      <c r="B3447" s="128" t="s">
        <v>19071</v>
      </c>
      <c r="C3447" s="127" t="s">
        <v>86</v>
      </c>
      <c r="D3447" s="122">
        <v>13.02</v>
      </c>
      <c r="E3447" s="129">
        <f t="shared" si="53"/>
        <v>13.03</v>
      </c>
    </row>
    <row r="3448" spans="1:5" ht="27">
      <c r="A3448" s="127" t="s">
        <v>23637</v>
      </c>
      <c r="B3448" s="128" t="s">
        <v>19072</v>
      </c>
      <c r="C3448" s="127" t="s">
        <v>86</v>
      </c>
      <c r="D3448" s="122">
        <v>200.7</v>
      </c>
      <c r="E3448" s="129">
        <f t="shared" si="53"/>
        <v>200.8</v>
      </c>
    </row>
    <row r="3449" spans="1:5" ht="27">
      <c r="A3449" s="127" t="s">
        <v>23638</v>
      </c>
      <c r="B3449" s="128" t="s">
        <v>19073</v>
      </c>
      <c r="C3449" s="127" t="s">
        <v>86</v>
      </c>
      <c r="D3449" s="122">
        <v>277.91000000000003</v>
      </c>
      <c r="E3449" s="129">
        <f t="shared" si="53"/>
        <v>278.05</v>
      </c>
    </row>
    <row r="3450" spans="1:5" ht="40.5">
      <c r="A3450" s="127" t="s">
        <v>23639</v>
      </c>
      <c r="B3450" s="128" t="s">
        <v>19074</v>
      </c>
      <c r="C3450" s="127" t="s">
        <v>86</v>
      </c>
      <c r="D3450" s="122">
        <v>287.14</v>
      </c>
      <c r="E3450" s="129">
        <f t="shared" si="53"/>
        <v>287.27999999999997</v>
      </c>
    </row>
    <row r="3451" spans="1:5" ht="40.5">
      <c r="A3451" s="127" t="s">
        <v>23640</v>
      </c>
      <c r="B3451" s="128" t="s">
        <v>19075</v>
      </c>
      <c r="C3451" s="127" t="s">
        <v>86</v>
      </c>
      <c r="D3451" s="122">
        <v>321.93</v>
      </c>
      <c r="E3451" s="129">
        <f t="shared" si="53"/>
        <v>322.08999999999997</v>
      </c>
    </row>
    <row r="3452" spans="1:5" ht="27">
      <c r="A3452" s="127" t="s">
        <v>23641</v>
      </c>
      <c r="B3452" s="128" t="s">
        <v>19076</v>
      </c>
      <c r="C3452" s="127" t="s">
        <v>86</v>
      </c>
      <c r="D3452" s="122">
        <v>358.93</v>
      </c>
      <c r="E3452" s="129">
        <f t="shared" si="53"/>
        <v>359.11</v>
      </c>
    </row>
    <row r="3453" spans="1:5" ht="54">
      <c r="A3453" s="127" t="s">
        <v>23642</v>
      </c>
      <c r="B3453" s="128" t="s">
        <v>19077</v>
      </c>
      <c r="C3453" s="127" t="s">
        <v>86</v>
      </c>
      <c r="D3453" s="122">
        <v>252.21</v>
      </c>
      <c r="E3453" s="129">
        <f t="shared" si="53"/>
        <v>252.34</v>
      </c>
    </row>
    <row r="3454" spans="1:5" ht="40.5">
      <c r="A3454" s="127" t="s">
        <v>25530</v>
      </c>
      <c r="B3454" s="128" t="s">
        <v>19078</v>
      </c>
      <c r="C3454" s="127" t="s">
        <v>86</v>
      </c>
      <c r="D3454" s="122">
        <v>284.52</v>
      </c>
      <c r="E3454" s="129">
        <f t="shared" si="53"/>
        <v>284.66000000000003</v>
      </c>
    </row>
    <row r="3455" spans="1:5" ht="40.5">
      <c r="A3455" s="127" t="s">
        <v>23643</v>
      </c>
      <c r="B3455" s="128" t="s">
        <v>19079</v>
      </c>
      <c r="C3455" s="127" t="s">
        <v>86</v>
      </c>
      <c r="D3455" s="122">
        <v>376.88</v>
      </c>
      <c r="E3455" s="129">
        <f t="shared" si="53"/>
        <v>377.07</v>
      </c>
    </row>
    <row r="3456" spans="1:5">
      <c r="A3456" s="127" t="s">
        <v>25531</v>
      </c>
      <c r="B3456" s="128" t="s">
        <v>19080</v>
      </c>
      <c r="C3456" s="127" t="s">
        <v>86</v>
      </c>
      <c r="D3456" s="122">
        <v>66.19</v>
      </c>
      <c r="E3456" s="129">
        <f t="shared" si="53"/>
        <v>66.22</v>
      </c>
    </row>
    <row r="3457" spans="1:5" ht="40.5">
      <c r="A3457" s="127" t="s">
        <v>23644</v>
      </c>
      <c r="B3457" s="128" t="s">
        <v>19081</v>
      </c>
      <c r="C3457" s="127" t="s">
        <v>86</v>
      </c>
      <c r="D3457" s="122">
        <v>190.95</v>
      </c>
      <c r="E3457" s="129">
        <f t="shared" si="53"/>
        <v>191.04</v>
      </c>
    </row>
    <row r="3458" spans="1:5" ht="40.5">
      <c r="A3458" s="127" t="s">
        <v>23645</v>
      </c>
      <c r="B3458" s="128" t="s">
        <v>19082</v>
      </c>
      <c r="C3458" s="127" t="s">
        <v>86</v>
      </c>
      <c r="D3458" s="122">
        <v>415.91</v>
      </c>
      <c r="E3458" s="129">
        <f t="shared" ref="E3458:E3521" si="54">ROUND((D3458/(1+$J$1))*(1+$L$1),2)</f>
        <v>416.12</v>
      </c>
    </row>
    <row r="3459" spans="1:5" ht="27">
      <c r="A3459" s="127" t="s">
        <v>25532</v>
      </c>
      <c r="B3459" s="128" t="s">
        <v>19083</v>
      </c>
      <c r="C3459" s="127" t="s">
        <v>86</v>
      </c>
      <c r="D3459" s="122">
        <v>61.59</v>
      </c>
      <c r="E3459" s="129">
        <f t="shared" si="54"/>
        <v>61.62</v>
      </c>
    </row>
    <row r="3460" spans="1:5" ht="40.5">
      <c r="A3460" s="127" t="s">
        <v>23646</v>
      </c>
      <c r="B3460" s="128" t="s">
        <v>19084</v>
      </c>
      <c r="C3460" s="127" t="s">
        <v>86</v>
      </c>
      <c r="D3460" s="122">
        <v>116.23</v>
      </c>
      <c r="E3460" s="129">
        <f t="shared" si="54"/>
        <v>116.29</v>
      </c>
    </row>
    <row r="3461" spans="1:5" ht="40.5">
      <c r="A3461" s="127" t="s">
        <v>25533</v>
      </c>
      <c r="B3461" s="128" t="s">
        <v>19085</v>
      </c>
      <c r="C3461" s="127" t="s">
        <v>86</v>
      </c>
      <c r="D3461" s="122">
        <v>218.1</v>
      </c>
      <c r="E3461" s="129">
        <f t="shared" si="54"/>
        <v>218.21</v>
      </c>
    </row>
    <row r="3462" spans="1:5" ht="27">
      <c r="A3462" s="127" t="s">
        <v>25534</v>
      </c>
      <c r="B3462" s="128" t="s">
        <v>19086</v>
      </c>
      <c r="C3462" s="127" t="s">
        <v>86</v>
      </c>
      <c r="D3462" s="122">
        <v>43.31</v>
      </c>
      <c r="E3462" s="129">
        <f t="shared" si="54"/>
        <v>43.33</v>
      </c>
    </row>
    <row r="3463" spans="1:5" ht="27">
      <c r="A3463" s="127" t="s">
        <v>23647</v>
      </c>
      <c r="B3463" s="128" t="s">
        <v>19087</v>
      </c>
      <c r="C3463" s="127" t="s">
        <v>86</v>
      </c>
      <c r="D3463" s="122">
        <v>41.54</v>
      </c>
      <c r="E3463" s="129">
        <f t="shared" si="54"/>
        <v>41.56</v>
      </c>
    </row>
    <row r="3464" spans="1:5" ht="27">
      <c r="A3464" s="127" t="s">
        <v>23648</v>
      </c>
      <c r="B3464" s="128" t="s">
        <v>19088</v>
      </c>
      <c r="C3464" s="127" t="s">
        <v>86</v>
      </c>
      <c r="D3464" s="122">
        <v>57.58</v>
      </c>
      <c r="E3464" s="129">
        <f t="shared" si="54"/>
        <v>57.61</v>
      </c>
    </row>
    <row r="3465" spans="1:5">
      <c r="A3465" s="127" t="s">
        <v>23649</v>
      </c>
      <c r="B3465" s="128" t="s">
        <v>19089</v>
      </c>
      <c r="C3465" s="127" t="s">
        <v>86</v>
      </c>
      <c r="D3465" s="122">
        <v>47.52</v>
      </c>
      <c r="E3465" s="129">
        <f t="shared" si="54"/>
        <v>47.54</v>
      </c>
    </row>
    <row r="3466" spans="1:5" ht="40.5">
      <c r="A3466" s="127" t="s">
        <v>25535</v>
      </c>
      <c r="B3466" s="128" t="s">
        <v>19090</v>
      </c>
      <c r="C3466" s="127" t="s">
        <v>86</v>
      </c>
      <c r="D3466" s="122">
        <v>292.32</v>
      </c>
      <c r="E3466" s="129">
        <f t="shared" si="54"/>
        <v>292.45999999999998</v>
      </c>
    </row>
    <row r="3467" spans="1:5" ht="27">
      <c r="A3467" s="127" t="s">
        <v>23650</v>
      </c>
      <c r="B3467" s="128" t="s">
        <v>19091</v>
      </c>
      <c r="C3467" s="127" t="s">
        <v>86</v>
      </c>
      <c r="D3467" s="122">
        <v>367.18</v>
      </c>
      <c r="E3467" s="129">
        <f t="shared" si="54"/>
        <v>367.36</v>
      </c>
    </row>
    <row r="3468" spans="1:5" ht="67.5">
      <c r="A3468" s="127" t="s">
        <v>23651</v>
      </c>
      <c r="B3468" s="128" t="s">
        <v>19092</v>
      </c>
      <c r="C3468" s="127" t="s">
        <v>86</v>
      </c>
      <c r="D3468" s="122">
        <v>496.59</v>
      </c>
      <c r="E3468" s="129">
        <f t="shared" si="54"/>
        <v>496.84</v>
      </c>
    </row>
    <row r="3469" spans="1:5" ht="54">
      <c r="A3469" s="127" t="s">
        <v>25536</v>
      </c>
      <c r="B3469" s="128" t="s">
        <v>19093</v>
      </c>
      <c r="C3469" s="127" t="s">
        <v>86</v>
      </c>
      <c r="D3469" s="122">
        <v>558.12</v>
      </c>
      <c r="E3469" s="129">
        <f t="shared" si="54"/>
        <v>558.4</v>
      </c>
    </row>
    <row r="3470" spans="1:5" ht="54">
      <c r="A3470" s="127" t="s">
        <v>25537</v>
      </c>
      <c r="B3470" s="128" t="s">
        <v>19094</v>
      </c>
      <c r="C3470" s="127" t="s">
        <v>86</v>
      </c>
      <c r="D3470" s="122">
        <v>473.92</v>
      </c>
      <c r="E3470" s="129">
        <f t="shared" si="54"/>
        <v>474.16</v>
      </c>
    </row>
    <row r="3471" spans="1:5" ht="67.5">
      <c r="A3471" s="127" t="s">
        <v>25538</v>
      </c>
      <c r="B3471" s="128" t="s">
        <v>19095</v>
      </c>
      <c r="C3471" s="127" t="s">
        <v>86</v>
      </c>
      <c r="D3471" s="122">
        <v>318.29000000000002</v>
      </c>
      <c r="E3471" s="129">
        <f t="shared" si="54"/>
        <v>318.45</v>
      </c>
    </row>
    <row r="3472" spans="1:5" ht="67.5">
      <c r="A3472" s="127" t="s">
        <v>23652</v>
      </c>
      <c r="B3472" s="128" t="s">
        <v>19096</v>
      </c>
      <c r="C3472" s="127" t="s">
        <v>86</v>
      </c>
      <c r="D3472" s="122">
        <v>485.19</v>
      </c>
      <c r="E3472" s="129">
        <f t="shared" si="54"/>
        <v>485.43</v>
      </c>
    </row>
    <row r="3473" spans="1:5">
      <c r="A3473" s="172" t="s">
        <v>19097</v>
      </c>
      <c r="B3473" s="169"/>
      <c r="C3473" s="168"/>
      <c r="D3473" s="170"/>
      <c r="E3473" s="171"/>
    </row>
    <row r="3474" spans="1:5" ht="27">
      <c r="A3474" s="127" t="s">
        <v>23653</v>
      </c>
      <c r="B3474" s="128" t="s">
        <v>19098</v>
      </c>
      <c r="C3474" s="127" t="s">
        <v>86</v>
      </c>
      <c r="D3474" s="122">
        <v>522.61</v>
      </c>
      <c r="E3474" s="129">
        <f t="shared" si="54"/>
        <v>522.87</v>
      </c>
    </row>
    <row r="3475" spans="1:5">
      <c r="A3475" s="172" t="s">
        <v>19099</v>
      </c>
      <c r="B3475" s="169"/>
      <c r="C3475" s="168"/>
      <c r="D3475" s="170"/>
      <c r="E3475" s="171"/>
    </row>
    <row r="3476" spans="1:5">
      <c r="A3476" s="172" t="s">
        <v>19100</v>
      </c>
      <c r="B3476" s="169"/>
      <c r="C3476" s="168"/>
      <c r="D3476" s="170"/>
      <c r="E3476" s="171"/>
    </row>
    <row r="3477" spans="1:5" ht="27">
      <c r="A3477" s="127" t="s">
        <v>23654</v>
      </c>
      <c r="B3477" s="128" t="s">
        <v>19101</v>
      </c>
      <c r="C3477" s="127" t="s">
        <v>86</v>
      </c>
      <c r="D3477" s="122">
        <v>11.55</v>
      </c>
      <c r="E3477" s="129">
        <f t="shared" si="54"/>
        <v>11.56</v>
      </c>
    </row>
    <row r="3478" spans="1:5" ht="27">
      <c r="A3478" s="127" t="s">
        <v>23655</v>
      </c>
      <c r="B3478" s="128" t="s">
        <v>19102</v>
      </c>
      <c r="C3478" s="127" t="s">
        <v>86</v>
      </c>
      <c r="D3478" s="122">
        <v>23.08</v>
      </c>
      <c r="E3478" s="129">
        <f t="shared" si="54"/>
        <v>23.09</v>
      </c>
    </row>
    <row r="3479" spans="1:5" ht="27">
      <c r="A3479" s="127" t="s">
        <v>23656</v>
      </c>
      <c r="B3479" s="128" t="s">
        <v>19103</v>
      </c>
      <c r="C3479" s="127" t="s">
        <v>86</v>
      </c>
      <c r="D3479" s="122">
        <v>46.16</v>
      </c>
      <c r="E3479" s="129">
        <f t="shared" si="54"/>
        <v>46.18</v>
      </c>
    </row>
    <row r="3480" spans="1:5" ht="27">
      <c r="A3480" s="127" t="s">
        <v>23657</v>
      </c>
      <c r="B3480" s="128" t="s">
        <v>19104</v>
      </c>
      <c r="C3480" s="127" t="s">
        <v>86</v>
      </c>
      <c r="D3480" s="122">
        <v>103.88</v>
      </c>
      <c r="E3480" s="129">
        <f t="shared" si="54"/>
        <v>103.93</v>
      </c>
    </row>
    <row r="3481" spans="1:5">
      <c r="A3481" s="172" t="s">
        <v>19105</v>
      </c>
      <c r="B3481" s="169"/>
      <c r="C3481" s="168"/>
      <c r="D3481" s="170"/>
      <c r="E3481" s="171"/>
    </row>
    <row r="3482" spans="1:5" ht="27">
      <c r="A3482" s="127" t="s">
        <v>25539</v>
      </c>
      <c r="B3482" s="128" t="s">
        <v>19106</v>
      </c>
      <c r="C3482" s="127" t="s">
        <v>44</v>
      </c>
      <c r="D3482" s="122">
        <v>5.66</v>
      </c>
      <c r="E3482" s="129">
        <f t="shared" si="54"/>
        <v>5.66</v>
      </c>
    </row>
    <row r="3483" spans="1:5" ht="27">
      <c r="A3483" s="127" t="s">
        <v>25540</v>
      </c>
      <c r="B3483" s="128" t="s">
        <v>19107</v>
      </c>
      <c r="C3483" s="127" t="s">
        <v>44</v>
      </c>
      <c r="D3483" s="122">
        <v>6.25</v>
      </c>
      <c r="E3483" s="129">
        <f t="shared" si="54"/>
        <v>6.25</v>
      </c>
    </row>
    <row r="3484" spans="1:5" ht="27">
      <c r="A3484" s="127" t="s">
        <v>25541</v>
      </c>
      <c r="B3484" s="128" t="s">
        <v>19108</v>
      </c>
      <c r="C3484" s="127" t="s">
        <v>44</v>
      </c>
      <c r="D3484" s="122">
        <v>8.17</v>
      </c>
      <c r="E3484" s="129">
        <f t="shared" si="54"/>
        <v>8.17</v>
      </c>
    </row>
    <row r="3485" spans="1:5" ht="27">
      <c r="A3485" s="127" t="s">
        <v>25542</v>
      </c>
      <c r="B3485" s="128" t="s">
        <v>19109</v>
      </c>
      <c r="C3485" s="127" t="s">
        <v>44</v>
      </c>
      <c r="D3485" s="122">
        <v>9.98</v>
      </c>
      <c r="E3485" s="129">
        <f t="shared" si="54"/>
        <v>9.98</v>
      </c>
    </row>
    <row r="3486" spans="1:5" ht="27">
      <c r="A3486" s="127" t="s">
        <v>25543</v>
      </c>
      <c r="B3486" s="128" t="s">
        <v>19110</v>
      </c>
      <c r="C3486" s="127" t="s">
        <v>44</v>
      </c>
      <c r="D3486" s="122">
        <v>11.2</v>
      </c>
      <c r="E3486" s="129">
        <f t="shared" si="54"/>
        <v>11.21</v>
      </c>
    </row>
    <row r="3487" spans="1:5" ht="27">
      <c r="A3487" s="127" t="s">
        <v>25544</v>
      </c>
      <c r="B3487" s="128" t="s">
        <v>19111</v>
      </c>
      <c r="C3487" s="127" t="s">
        <v>44</v>
      </c>
      <c r="D3487" s="122">
        <v>14.62</v>
      </c>
      <c r="E3487" s="129">
        <f t="shared" si="54"/>
        <v>14.63</v>
      </c>
    </row>
    <row r="3488" spans="1:5" ht="27">
      <c r="A3488" s="127" t="s">
        <v>25545</v>
      </c>
      <c r="B3488" s="128" t="s">
        <v>19112</v>
      </c>
      <c r="C3488" s="127" t="s">
        <v>44</v>
      </c>
      <c r="D3488" s="122">
        <v>29.31</v>
      </c>
      <c r="E3488" s="129">
        <f t="shared" si="54"/>
        <v>29.32</v>
      </c>
    </row>
    <row r="3489" spans="1:5" ht="27">
      <c r="A3489" s="127" t="s">
        <v>25546</v>
      </c>
      <c r="B3489" s="128" t="s">
        <v>19113</v>
      </c>
      <c r="C3489" s="127" t="s">
        <v>44</v>
      </c>
      <c r="D3489" s="122">
        <v>35.72</v>
      </c>
      <c r="E3489" s="129">
        <f t="shared" si="54"/>
        <v>35.74</v>
      </c>
    </row>
    <row r="3490" spans="1:5">
      <c r="A3490" s="172" t="s">
        <v>19114</v>
      </c>
      <c r="B3490" s="169"/>
      <c r="C3490" s="168"/>
      <c r="D3490" s="170"/>
      <c r="E3490" s="171"/>
    </row>
    <row r="3491" spans="1:5" ht="27">
      <c r="A3491" s="127" t="s">
        <v>23658</v>
      </c>
      <c r="B3491" s="128" t="s">
        <v>19115</v>
      </c>
      <c r="C3491" s="127" t="s">
        <v>86</v>
      </c>
      <c r="D3491" s="122">
        <v>6.51</v>
      </c>
      <c r="E3491" s="129">
        <f t="shared" si="54"/>
        <v>6.51</v>
      </c>
    </row>
    <row r="3492" spans="1:5" ht="27">
      <c r="A3492" s="127" t="s">
        <v>23659</v>
      </c>
      <c r="B3492" s="128" t="s">
        <v>19116</v>
      </c>
      <c r="C3492" s="127" t="s">
        <v>86</v>
      </c>
      <c r="D3492" s="122">
        <v>7.04</v>
      </c>
      <c r="E3492" s="129">
        <f t="shared" si="54"/>
        <v>7.04</v>
      </c>
    </row>
    <row r="3493" spans="1:5">
      <c r="A3493" s="172" t="s">
        <v>19117</v>
      </c>
      <c r="B3493" s="169"/>
      <c r="C3493" s="168"/>
      <c r="D3493" s="170"/>
      <c r="E3493" s="171"/>
    </row>
    <row r="3494" spans="1:5" ht="27">
      <c r="A3494" s="127" t="s">
        <v>25547</v>
      </c>
      <c r="B3494" s="128" t="s">
        <v>19118</v>
      </c>
      <c r="C3494" s="127" t="s">
        <v>44</v>
      </c>
      <c r="D3494" s="122">
        <v>4.57</v>
      </c>
      <c r="E3494" s="129">
        <f t="shared" si="54"/>
        <v>4.57</v>
      </c>
    </row>
    <row r="3495" spans="1:5" ht="27">
      <c r="A3495" s="127" t="s">
        <v>25548</v>
      </c>
      <c r="B3495" s="128" t="s">
        <v>19119</v>
      </c>
      <c r="C3495" s="127" t="s">
        <v>44</v>
      </c>
      <c r="D3495" s="122">
        <v>5.32</v>
      </c>
      <c r="E3495" s="129">
        <f t="shared" si="54"/>
        <v>5.32</v>
      </c>
    </row>
    <row r="3496" spans="1:5" ht="27">
      <c r="A3496" s="127" t="s">
        <v>25549</v>
      </c>
      <c r="B3496" s="128" t="s">
        <v>19120</v>
      </c>
      <c r="C3496" s="127" t="s">
        <v>44</v>
      </c>
      <c r="D3496" s="122">
        <v>6.96</v>
      </c>
      <c r="E3496" s="129">
        <f t="shared" si="54"/>
        <v>6.96</v>
      </c>
    </row>
    <row r="3497" spans="1:5">
      <c r="A3497" s="172" t="s">
        <v>19121</v>
      </c>
      <c r="B3497" s="169"/>
      <c r="C3497" s="168"/>
      <c r="D3497" s="170"/>
      <c r="E3497" s="171"/>
    </row>
    <row r="3498" spans="1:5" ht="40.5">
      <c r="A3498" s="127" t="s">
        <v>23660</v>
      </c>
      <c r="B3498" s="128" t="s">
        <v>19122</v>
      </c>
      <c r="C3498" s="127" t="s">
        <v>44</v>
      </c>
      <c r="D3498" s="122">
        <v>4.5199999999999996</v>
      </c>
      <c r="E3498" s="129">
        <f t="shared" si="54"/>
        <v>4.5199999999999996</v>
      </c>
    </row>
    <row r="3499" spans="1:5" ht="40.5">
      <c r="A3499" s="127" t="s">
        <v>23661</v>
      </c>
      <c r="B3499" s="128" t="s">
        <v>19123</v>
      </c>
      <c r="C3499" s="127" t="s">
        <v>44</v>
      </c>
      <c r="D3499" s="122">
        <v>6.14</v>
      </c>
      <c r="E3499" s="129">
        <f t="shared" si="54"/>
        <v>6.14</v>
      </c>
    </row>
    <row r="3500" spans="1:5" ht="40.5">
      <c r="A3500" s="127" t="s">
        <v>25550</v>
      </c>
      <c r="B3500" s="128" t="s">
        <v>19124</v>
      </c>
      <c r="C3500" s="127" t="s">
        <v>44</v>
      </c>
      <c r="D3500" s="122">
        <v>11.9</v>
      </c>
      <c r="E3500" s="129">
        <f t="shared" si="54"/>
        <v>11.91</v>
      </c>
    </row>
    <row r="3501" spans="1:5" ht="40.5">
      <c r="A3501" s="127" t="s">
        <v>23662</v>
      </c>
      <c r="B3501" s="128" t="s">
        <v>19125</v>
      </c>
      <c r="C3501" s="127" t="s">
        <v>44</v>
      </c>
      <c r="D3501" s="122">
        <v>14.7</v>
      </c>
      <c r="E3501" s="129">
        <f t="shared" si="54"/>
        <v>14.71</v>
      </c>
    </row>
    <row r="3502" spans="1:5" ht="40.5">
      <c r="A3502" s="127" t="s">
        <v>23663</v>
      </c>
      <c r="B3502" s="128" t="s">
        <v>19126</v>
      </c>
      <c r="C3502" s="127" t="s">
        <v>44</v>
      </c>
      <c r="D3502" s="122">
        <v>19.84</v>
      </c>
      <c r="E3502" s="129">
        <f t="shared" si="54"/>
        <v>19.850000000000001</v>
      </c>
    </row>
    <row r="3503" spans="1:5" ht="40.5">
      <c r="A3503" s="127" t="s">
        <v>23664</v>
      </c>
      <c r="B3503" s="128" t="s">
        <v>19127</v>
      </c>
      <c r="C3503" s="127" t="s">
        <v>44</v>
      </c>
      <c r="D3503" s="122">
        <v>11.5</v>
      </c>
      <c r="E3503" s="129">
        <f t="shared" si="54"/>
        <v>11.51</v>
      </c>
    </row>
    <row r="3504" spans="1:5" ht="54">
      <c r="A3504" s="127" t="s">
        <v>23665</v>
      </c>
      <c r="B3504" s="128" t="s">
        <v>19128</v>
      </c>
      <c r="C3504" s="127" t="s">
        <v>44</v>
      </c>
      <c r="D3504" s="122">
        <v>13.12</v>
      </c>
      <c r="E3504" s="129">
        <f t="shared" si="54"/>
        <v>13.13</v>
      </c>
    </row>
    <row r="3505" spans="1:5" ht="54">
      <c r="A3505" s="127" t="s">
        <v>23666</v>
      </c>
      <c r="B3505" s="128" t="s">
        <v>19129</v>
      </c>
      <c r="C3505" s="127" t="s">
        <v>44</v>
      </c>
      <c r="D3505" s="122">
        <v>18.88</v>
      </c>
      <c r="E3505" s="129">
        <f t="shared" si="54"/>
        <v>18.89</v>
      </c>
    </row>
    <row r="3506" spans="1:5" ht="40.5">
      <c r="A3506" s="127" t="s">
        <v>23667</v>
      </c>
      <c r="B3506" s="128" t="s">
        <v>19130</v>
      </c>
      <c r="C3506" s="127" t="s">
        <v>44</v>
      </c>
      <c r="D3506" s="122">
        <v>21.68</v>
      </c>
      <c r="E3506" s="129">
        <f t="shared" si="54"/>
        <v>21.69</v>
      </c>
    </row>
    <row r="3507" spans="1:5" ht="40.5">
      <c r="A3507" s="127" t="s">
        <v>23668</v>
      </c>
      <c r="B3507" s="128" t="s">
        <v>19131</v>
      </c>
      <c r="C3507" s="127" t="s">
        <v>44</v>
      </c>
      <c r="D3507" s="122">
        <v>26.82</v>
      </c>
      <c r="E3507" s="129">
        <f t="shared" si="54"/>
        <v>26.83</v>
      </c>
    </row>
    <row r="3508" spans="1:5" ht="54">
      <c r="A3508" s="127" t="s">
        <v>23669</v>
      </c>
      <c r="B3508" s="128" t="s">
        <v>19132</v>
      </c>
      <c r="C3508" s="127" t="s">
        <v>44</v>
      </c>
      <c r="D3508" s="122">
        <v>21.27</v>
      </c>
      <c r="E3508" s="129">
        <f t="shared" si="54"/>
        <v>21.28</v>
      </c>
    </row>
    <row r="3509" spans="1:5" ht="54">
      <c r="A3509" s="127" t="s">
        <v>23670</v>
      </c>
      <c r="B3509" s="128" t="s">
        <v>19133</v>
      </c>
      <c r="C3509" s="127" t="s">
        <v>44</v>
      </c>
      <c r="D3509" s="122">
        <v>32.78</v>
      </c>
      <c r="E3509" s="129">
        <f t="shared" si="54"/>
        <v>32.799999999999997</v>
      </c>
    </row>
    <row r="3510" spans="1:5" ht="54">
      <c r="A3510" s="127" t="s">
        <v>23671</v>
      </c>
      <c r="B3510" s="128" t="s">
        <v>19134</v>
      </c>
      <c r="C3510" s="127" t="s">
        <v>44</v>
      </c>
      <c r="D3510" s="122">
        <v>70.81</v>
      </c>
      <c r="E3510" s="129">
        <f t="shared" si="54"/>
        <v>70.849999999999994</v>
      </c>
    </row>
    <row r="3511" spans="1:5" ht="54">
      <c r="A3511" s="127" t="s">
        <v>23672</v>
      </c>
      <c r="B3511" s="128" t="s">
        <v>19135</v>
      </c>
      <c r="C3511" s="127" t="s">
        <v>44</v>
      </c>
      <c r="D3511" s="122">
        <v>81.11</v>
      </c>
      <c r="E3511" s="129">
        <f t="shared" si="54"/>
        <v>81.150000000000006</v>
      </c>
    </row>
    <row r="3512" spans="1:5">
      <c r="A3512" s="172" t="s">
        <v>19136</v>
      </c>
      <c r="B3512" s="169"/>
      <c r="C3512" s="168"/>
      <c r="D3512" s="170"/>
      <c r="E3512" s="171"/>
    </row>
    <row r="3513" spans="1:5" ht="40.5">
      <c r="A3513" s="127" t="s">
        <v>23673</v>
      </c>
      <c r="B3513" s="128" t="s">
        <v>19137</v>
      </c>
      <c r="C3513" s="127" t="s">
        <v>44</v>
      </c>
      <c r="D3513" s="122">
        <v>40.049999999999997</v>
      </c>
      <c r="E3513" s="129">
        <f t="shared" si="54"/>
        <v>40.07</v>
      </c>
    </row>
    <row r="3514" spans="1:5" ht="40.5">
      <c r="A3514" s="127" t="s">
        <v>23674</v>
      </c>
      <c r="B3514" s="128" t="s">
        <v>19138</v>
      </c>
      <c r="C3514" s="127" t="s">
        <v>44</v>
      </c>
      <c r="D3514" s="122">
        <v>80.319999999999993</v>
      </c>
      <c r="E3514" s="129">
        <f t="shared" si="54"/>
        <v>80.36</v>
      </c>
    </row>
    <row r="3515" spans="1:5" ht="40.5">
      <c r="A3515" s="127" t="s">
        <v>23675</v>
      </c>
      <c r="B3515" s="128" t="s">
        <v>19139</v>
      </c>
      <c r="C3515" s="127" t="s">
        <v>44</v>
      </c>
      <c r="D3515" s="122">
        <v>120.16</v>
      </c>
      <c r="E3515" s="129">
        <f t="shared" si="54"/>
        <v>120.22</v>
      </c>
    </row>
    <row r="3516" spans="1:5" ht="40.5">
      <c r="A3516" s="127" t="s">
        <v>23676</v>
      </c>
      <c r="B3516" s="128" t="s">
        <v>19140</v>
      </c>
      <c r="C3516" s="127" t="s">
        <v>44</v>
      </c>
      <c r="D3516" s="122">
        <v>160.22</v>
      </c>
      <c r="E3516" s="129">
        <f t="shared" si="54"/>
        <v>160.30000000000001</v>
      </c>
    </row>
    <row r="3517" spans="1:5" ht="40.5">
      <c r="A3517" s="127" t="s">
        <v>23677</v>
      </c>
      <c r="B3517" s="128" t="s">
        <v>19141</v>
      </c>
      <c r="C3517" s="127" t="s">
        <v>44</v>
      </c>
      <c r="D3517" s="122">
        <v>240.3</v>
      </c>
      <c r="E3517" s="129">
        <f t="shared" si="54"/>
        <v>240.42</v>
      </c>
    </row>
    <row r="3518" spans="1:5">
      <c r="A3518" s="172" t="s">
        <v>19142</v>
      </c>
      <c r="B3518" s="169"/>
      <c r="C3518" s="168"/>
      <c r="D3518" s="170"/>
      <c r="E3518" s="171"/>
    </row>
    <row r="3519" spans="1:5" ht="27">
      <c r="A3519" s="127" t="s">
        <v>23678</v>
      </c>
      <c r="B3519" s="128" t="s">
        <v>19143</v>
      </c>
      <c r="C3519" s="127" t="s">
        <v>86</v>
      </c>
      <c r="D3519" s="122">
        <v>188.25</v>
      </c>
      <c r="E3519" s="129">
        <f t="shared" si="54"/>
        <v>188.34</v>
      </c>
    </row>
    <row r="3520" spans="1:5" ht="27">
      <c r="A3520" s="127" t="s">
        <v>23679</v>
      </c>
      <c r="B3520" s="128" t="s">
        <v>19144</v>
      </c>
      <c r="C3520" s="127" t="s">
        <v>86</v>
      </c>
      <c r="D3520" s="122">
        <v>35.6</v>
      </c>
      <c r="E3520" s="129">
        <f t="shared" si="54"/>
        <v>35.619999999999997</v>
      </c>
    </row>
    <row r="3521" spans="1:5" ht="27">
      <c r="A3521" s="127" t="s">
        <v>23680</v>
      </c>
      <c r="B3521" s="128" t="s">
        <v>19145</v>
      </c>
      <c r="C3521" s="127" t="s">
        <v>86</v>
      </c>
      <c r="D3521" s="122">
        <v>61.48</v>
      </c>
      <c r="E3521" s="129">
        <f t="shared" si="54"/>
        <v>61.51</v>
      </c>
    </row>
    <row r="3522" spans="1:5" ht="40.5">
      <c r="A3522" s="127" t="s">
        <v>23681</v>
      </c>
      <c r="B3522" s="128" t="s">
        <v>19146</v>
      </c>
      <c r="C3522" s="127" t="s">
        <v>86</v>
      </c>
      <c r="D3522" s="122">
        <v>41.61</v>
      </c>
      <c r="E3522" s="129">
        <f t="shared" ref="E3522:E3584" si="55">ROUND((D3522/(1+$J$1))*(1+$L$1),2)</f>
        <v>41.63</v>
      </c>
    </row>
    <row r="3523" spans="1:5" ht="40.5">
      <c r="A3523" s="127" t="s">
        <v>23682</v>
      </c>
      <c r="B3523" s="128" t="s">
        <v>19147</v>
      </c>
      <c r="C3523" s="127" t="s">
        <v>86</v>
      </c>
      <c r="D3523" s="122">
        <v>63.05</v>
      </c>
      <c r="E3523" s="129">
        <f t="shared" si="55"/>
        <v>63.08</v>
      </c>
    </row>
    <row r="3524" spans="1:5">
      <c r="A3524" s="172" t="s">
        <v>19148</v>
      </c>
      <c r="B3524" s="169"/>
      <c r="C3524" s="168"/>
      <c r="D3524" s="170"/>
      <c r="E3524" s="171"/>
    </row>
    <row r="3525" spans="1:5" ht="27">
      <c r="A3525" s="127" t="s">
        <v>25551</v>
      </c>
      <c r="B3525" s="128" t="s">
        <v>19149</v>
      </c>
      <c r="C3525" s="127" t="s">
        <v>44</v>
      </c>
      <c r="D3525" s="122">
        <v>12.24</v>
      </c>
      <c r="E3525" s="129">
        <f t="shared" si="55"/>
        <v>12.25</v>
      </c>
    </row>
    <row r="3526" spans="1:5" ht="27">
      <c r="A3526" s="127" t="s">
        <v>25552</v>
      </c>
      <c r="B3526" s="128" t="s">
        <v>19150</v>
      </c>
      <c r="C3526" s="127" t="s">
        <v>44</v>
      </c>
      <c r="D3526" s="122">
        <v>17.559999999999999</v>
      </c>
      <c r="E3526" s="129">
        <f t="shared" si="55"/>
        <v>17.57</v>
      </c>
    </row>
    <row r="3527" spans="1:5" ht="27">
      <c r="A3527" s="127" t="s">
        <v>25553</v>
      </c>
      <c r="B3527" s="128" t="s">
        <v>19151</v>
      </c>
      <c r="C3527" s="127" t="s">
        <v>44</v>
      </c>
      <c r="D3527" s="122">
        <v>29.48</v>
      </c>
      <c r="E3527" s="129">
        <f t="shared" si="55"/>
        <v>29.49</v>
      </c>
    </row>
    <row r="3528" spans="1:5" ht="27">
      <c r="A3528" s="127" t="s">
        <v>25554</v>
      </c>
      <c r="B3528" s="128" t="s">
        <v>19152</v>
      </c>
      <c r="C3528" s="127" t="s">
        <v>44</v>
      </c>
      <c r="D3528" s="122">
        <v>35.6</v>
      </c>
      <c r="E3528" s="129">
        <f t="shared" si="55"/>
        <v>35.619999999999997</v>
      </c>
    </row>
    <row r="3529" spans="1:5" ht="27">
      <c r="A3529" s="127" t="s">
        <v>23683</v>
      </c>
      <c r="B3529" s="128" t="s">
        <v>19153</v>
      </c>
      <c r="C3529" s="127" t="s">
        <v>44</v>
      </c>
      <c r="D3529" s="122">
        <v>38.119999999999997</v>
      </c>
      <c r="E3529" s="129">
        <f t="shared" si="55"/>
        <v>38.14</v>
      </c>
    </row>
    <row r="3530" spans="1:5" ht="27">
      <c r="A3530" s="127" t="s">
        <v>25555</v>
      </c>
      <c r="B3530" s="128" t="s">
        <v>19154</v>
      </c>
      <c r="C3530" s="127" t="s">
        <v>44</v>
      </c>
      <c r="D3530" s="122">
        <v>42.66</v>
      </c>
      <c r="E3530" s="129">
        <f t="shared" si="55"/>
        <v>42.68</v>
      </c>
    </row>
    <row r="3531" spans="1:5" ht="27">
      <c r="A3531" s="127" t="s">
        <v>23684</v>
      </c>
      <c r="B3531" s="128" t="s">
        <v>19155</v>
      </c>
      <c r="C3531" s="127" t="s">
        <v>44</v>
      </c>
      <c r="D3531" s="122">
        <v>53.1</v>
      </c>
      <c r="E3531" s="129">
        <f t="shared" si="55"/>
        <v>53.13</v>
      </c>
    </row>
    <row r="3532" spans="1:5" ht="27">
      <c r="A3532" s="127" t="s">
        <v>25556</v>
      </c>
      <c r="B3532" s="128" t="s">
        <v>19156</v>
      </c>
      <c r="C3532" s="127" t="s">
        <v>44</v>
      </c>
      <c r="D3532" s="122">
        <v>54.35</v>
      </c>
      <c r="E3532" s="129">
        <f t="shared" si="55"/>
        <v>54.38</v>
      </c>
    </row>
    <row r="3533" spans="1:5" ht="27">
      <c r="A3533" s="127" t="s">
        <v>25557</v>
      </c>
      <c r="B3533" s="128" t="s">
        <v>19157</v>
      </c>
      <c r="C3533" s="127" t="s">
        <v>44</v>
      </c>
      <c r="D3533" s="122">
        <v>65.62</v>
      </c>
      <c r="E3533" s="129">
        <f t="shared" si="55"/>
        <v>65.650000000000006</v>
      </c>
    </row>
    <row r="3534" spans="1:5" ht="27">
      <c r="A3534" s="127" t="s">
        <v>25558</v>
      </c>
      <c r="B3534" s="128" t="s">
        <v>19158</v>
      </c>
      <c r="C3534" s="127" t="s">
        <v>44</v>
      </c>
      <c r="D3534" s="122">
        <v>26.84</v>
      </c>
      <c r="E3534" s="129">
        <f t="shared" si="55"/>
        <v>26.85</v>
      </c>
    </row>
    <row r="3535" spans="1:5">
      <c r="A3535" s="172" t="s">
        <v>19159</v>
      </c>
      <c r="B3535" s="169"/>
      <c r="C3535" s="168"/>
      <c r="D3535" s="170"/>
      <c r="E3535" s="171"/>
    </row>
    <row r="3536" spans="1:5" ht="27">
      <c r="A3536" s="127" t="s">
        <v>23685</v>
      </c>
      <c r="B3536" s="128" t="s">
        <v>19160</v>
      </c>
      <c r="C3536" s="127" t="s">
        <v>86</v>
      </c>
      <c r="D3536" s="122">
        <v>24.43</v>
      </c>
      <c r="E3536" s="129">
        <f t="shared" si="55"/>
        <v>24.44</v>
      </c>
    </row>
    <row r="3537" spans="1:5">
      <c r="A3537" s="127" t="s">
        <v>23686</v>
      </c>
      <c r="B3537" s="128" t="s">
        <v>19161</v>
      </c>
      <c r="C3537" s="127" t="s">
        <v>86</v>
      </c>
      <c r="D3537" s="122">
        <v>25.73</v>
      </c>
      <c r="E3537" s="129">
        <f t="shared" si="55"/>
        <v>25.74</v>
      </c>
    </row>
    <row r="3538" spans="1:5">
      <c r="A3538" s="172" t="s">
        <v>19162</v>
      </c>
      <c r="B3538" s="169"/>
      <c r="C3538" s="168"/>
      <c r="D3538" s="170"/>
      <c r="E3538" s="171"/>
    </row>
    <row r="3539" spans="1:5">
      <c r="A3539" s="127" t="s">
        <v>25559</v>
      </c>
      <c r="B3539" s="128" t="s">
        <v>19163</v>
      </c>
      <c r="C3539" s="127" t="s">
        <v>44</v>
      </c>
      <c r="D3539" s="122">
        <v>69.48</v>
      </c>
      <c r="E3539" s="129">
        <f t="shared" si="55"/>
        <v>69.510000000000005</v>
      </c>
    </row>
    <row r="3540" spans="1:5">
      <c r="A3540" s="127" t="s">
        <v>25560</v>
      </c>
      <c r="B3540" s="128" t="s">
        <v>19164</v>
      </c>
      <c r="C3540" s="127" t="s">
        <v>44</v>
      </c>
      <c r="D3540" s="122">
        <v>130.58000000000001</v>
      </c>
      <c r="E3540" s="129">
        <f t="shared" si="55"/>
        <v>130.63999999999999</v>
      </c>
    </row>
    <row r="3541" spans="1:5">
      <c r="A3541" s="127" t="s">
        <v>23687</v>
      </c>
      <c r="B3541" s="128" t="s">
        <v>19165</v>
      </c>
      <c r="C3541" s="127" t="s">
        <v>44</v>
      </c>
      <c r="D3541" s="122">
        <v>21.61</v>
      </c>
      <c r="E3541" s="129">
        <f t="shared" si="55"/>
        <v>21.62</v>
      </c>
    </row>
    <row r="3542" spans="1:5">
      <c r="A3542" s="127" t="s">
        <v>23688</v>
      </c>
      <c r="B3542" s="128" t="s">
        <v>19166</v>
      </c>
      <c r="C3542" s="127" t="s">
        <v>44</v>
      </c>
      <c r="D3542" s="122">
        <v>39.979999999999997</v>
      </c>
      <c r="E3542" s="129">
        <f t="shared" si="55"/>
        <v>40</v>
      </c>
    </row>
    <row r="3543" spans="1:5">
      <c r="A3543" s="172" t="s">
        <v>19167</v>
      </c>
      <c r="B3543" s="169"/>
      <c r="C3543" s="168"/>
      <c r="D3543" s="170"/>
      <c r="E3543" s="171"/>
    </row>
    <row r="3544" spans="1:5" ht="27">
      <c r="A3544" s="127" t="s">
        <v>23689</v>
      </c>
      <c r="B3544" s="128" t="s">
        <v>19168</v>
      </c>
      <c r="C3544" s="127" t="s">
        <v>86</v>
      </c>
      <c r="D3544" s="122">
        <v>38.44</v>
      </c>
      <c r="E3544" s="129">
        <f t="shared" si="55"/>
        <v>38.46</v>
      </c>
    </row>
    <row r="3545" spans="1:5" ht="54">
      <c r="A3545" s="127" t="s">
        <v>23690</v>
      </c>
      <c r="B3545" s="128" t="s">
        <v>19169</v>
      </c>
      <c r="C3545" s="127" t="s">
        <v>86</v>
      </c>
      <c r="D3545" s="122">
        <v>182.42</v>
      </c>
      <c r="E3545" s="129">
        <f t="shared" si="55"/>
        <v>182.51</v>
      </c>
    </row>
    <row r="3546" spans="1:5" ht="54">
      <c r="A3546" s="127" t="s">
        <v>23691</v>
      </c>
      <c r="B3546" s="128" t="s">
        <v>19170</v>
      </c>
      <c r="C3546" s="127" t="s">
        <v>86</v>
      </c>
      <c r="D3546" s="122">
        <v>316.04000000000002</v>
      </c>
      <c r="E3546" s="129">
        <f t="shared" si="55"/>
        <v>316.2</v>
      </c>
    </row>
    <row r="3547" spans="1:5" ht="54">
      <c r="A3547" s="127" t="s">
        <v>23692</v>
      </c>
      <c r="B3547" s="128" t="s">
        <v>19171</v>
      </c>
      <c r="C3547" s="127" t="s">
        <v>86</v>
      </c>
      <c r="D3547" s="122">
        <v>204.45</v>
      </c>
      <c r="E3547" s="129">
        <f t="shared" si="55"/>
        <v>204.55</v>
      </c>
    </row>
    <row r="3548" spans="1:5" ht="27">
      <c r="A3548" s="127" t="s">
        <v>25561</v>
      </c>
      <c r="B3548" s="128" t="s">
        <v>19172</v>
      </c>
      <c r="C3548" s="127" t="s">
        <v>86</v>
      </c>
      <c r="D3548" s="122">
        <v>102.3</v>
      </c>
      <c r="E3548" s="129">
        <f t="shared" si="55"/>
        <v>102.35</v>
      </c>
    </row>
    <row r="3549" spans="1:5" ht="54">
      <c r="A3549" s="127" t="s">
        <v>23693</v>
      </c>
      <c r="B3549" s="128" t="s">
        <v>19173</v>
      </c>
      <c r="C3549" s="127" t="s">
        <v>86</v>
      </c>
      <c r="D3549" s="122">
        <v>360.65</v>
      </c>
      <c r="E3549" s="129">
        <f t="shared" si="55"/>
        <v>360.83</v>
      </c>
    </row>
    <row r="3550" spans="1:5" ht="54">
      <c r="A3550" s="127" t="s">
        <v>23694</v>
      </c>
      <c r="B3550" s="128" t="s">
        <v>19174</v>
      </c>
      <c r="C3550" s="127" t="s">
        <v>86</v>
      </c>
      <c r="D3550" s="122">
        <v>467.04</v>
      </c>
      <c r="E3550" s="129">
        <f t="shared" si="55"/>
        <v>467.27</v>
      </c>
    </row>
    <row r="3551" spans="1:5" ht="54">
      <c r="A3551" s="127" t="s">
        <v>23695</v>
      </c>
      <c r="B3551" s="128" t="s">
        <v>19175</v>
      </c>
      <c r="C3551" s="127" t="s">
        <v>86</v>
      </c>
      <c r="D3551" s="122">
        <v>1042.69</v>
      </c>
      <c r="E3551" s="129">
        <f t="shared" si="55"/>
        <v>1043.21</v>
      </c>
    </row>
    <row r="3552" spans="1:5" ht="54">
      <c r="A3552" s="127" t="s">
        <v>23696</v>
      </c>
      <c r="B3552" s="128" t="s">
        <v>19176</v>
      </c>
      <c r="C3552" s="127" t="s">
        <v>86</v>
      </c>
      <c r="D3552" s="122">
        <v>589.08000000000004</v>
      </c>
      <c r="E3552" s="129">
        <f t="shared" si="55"/>
        <v>589.37</v>
      </c>
    </row>
    <row r="3553" spans="1:5" ht="27">
      <c r="A3553" s="127" t="s">
        <v>23697</v>
      </c>
      <c r="B3553" s="128" t="s">
        <v>19177</v>
      </c>
      <c r="C3553" s="127" t="s">
        <v>86</v>
      </c>
      <c r="D3553" s="122">
        <v>555.65</v>
      </c>
      <c r="E3553" s="129">
        <f t="shared" si="55"/>
        <v>555.92999999999995</v>
      </c>
    </row>
    <row r="3554" spans="1:5" ht="54">
      <c r="A3554" s="127" t="s">
        <v>23698</v>
      </c>
      <c r="B3554" s="128" t="s">
        <v>19178</v>
      </c>
      <c r="C3554" s="127" t="s">
        <v>86</v>
      </c>
      <c r="D3554" s="122">
        <v>554.49</v>
      </c>
      <c r="E3554" s="129">
        <f t="shared" si="55"/>
        <v>554.77</v>
      </c>
    </row>
    <row r="3555" spans="1:5" ht="54">
      <c r="A3555" s="127" t="s">
        <v>23699</v>
      </c>
      <c r="B3555" s="128" t="s">
        <v>19179</v>
      </c>
      <c r="C3555" s="127" t="s">
        <v>86</v>
      </c>
      <c r="D3555" s="122">
        <v>662.89</v>
      </c>
      <c r="E3555" s="129">
        <f t="shared" si="55"/>
        <v>663.22</v>
      </c>
    </row>
    <row r="3556" spans="1:5" ht="54">
      <c r="A3556" s="127" t="s">
        <v>23700</v>
      </c>
      <c r="B3556" s="128" t="s">
        <v>19180</v>
      </c>
      <c r="C3556" s="127" t="s">
        <v>86</v>
      </c>
      <c r="D3556" s="122">
        <v>612.13</v>
      </c>
      <c r="E3556" s="129">
        <f t="shared" si="55"/>
        <v>612.42999999999995</v>
      </c>
    </row>
    <row r="3557" spans="1:5" ht="54">
      <c r="A3557" s="127" t="s">
        <v>23701</v>
      </c>
      <c r="B3557" s="128" t="s">
        <v>19181</v>
      </c>
      <c r="C3557" s="127" t="s">
        <v>86</v>
      </c>
      <c r="D3557" s="122">
        <v>765.73</v>
      </c>
      <c r="E3557" s="129">
        <f t="shared" si="55"/>
        <v>766.11</v>
      </c>
    </row>
    <row r="3558" spans="1:5" ht="27">
      <c r="A3558" s="127" t="s">
        <v>23702</v>
      </c>
      <c r="B3558" s="128" t="s">
        <v>19182</v>
      </c>
      <c r="C3558" s="127" t="s">
        <v>86</v>
      </c>
      <c r="D3558" s="122">
        <v>816.83</v>
      </c>
      <c r="E3558" s="129">
        <f t="shared" si="55"/>
        <v>817.24</v>
      </c>
    </row>
    <row r="3559" spans="1:5" ht="27">
      <c r="A3559" s="127" t="s">
        <v>23703</v>
      </c>
      <c r="B3559" s="128" t="s">
        <v>19183</v>
      </c>
      <c r="C3559" s="127" t="s">
        <v>86</v>
      </c>
      <c r="D3559" s="122">
        <v>166.21</v>
      </c>
      <c r="E3559" s="129">
        <f t="shared" si="55"/>
        <v>166.29</v>
      </c>
    </row>
    <row r="3560" spans="1:5">
      <c r="A3560" s="172" t="s">
        <v>19184</v>
      </c>
      <c r="B3560" s="169"/>
      <c r="C3560" s="168"/>
      <c r="D3560" s="170"/>
      <c r="E3560" s="171"/>
    </row>
    <row r="3561" spans="1:5" ht="27">
      <c r="A3561" s="127" t="s">
        <v>23704</v>
      </c>
      <c r="B3561" s="128" t="s">
        <v>19185</v>
      </c>
      <c r="C3561" s="127" t="s">
        <v>86</v>
      </c>
      <c r="D3561" s="122">
        <v>407.84</v>
      </c>
      <c r="E3561" s="129">
        <f t="shared" si="55"/>
        <v>408.04</v>
      </c>
    </row>
    <row r="3562" spans="1:5" ht="27">
      <c r="A3562" s="127" t="s">
        <v>23705</v>
      </c>
      <c r="B3562" s="128" t="s">
        <v>19186</v>
      </c>
      <c r="C3562" s="127" t="s">
        <v>86</v>
      </c>
      <c r="D3562" s="122">
        <v>370.43</v>
      </c>
      <c r="E3562" s="129">
        <f t="shared" si="55"/>
        <v>370.61</v>
      </c>
    </row>
    <row r="3563" spans="1:5" ht="27">
      <c r="A3563" s="127" t="s">
        <v>23706</v>
      </c>
      <c r="B3563" s="128" t="s">
        <v>19187</v>
      </c>
      <c r="C3563" s="127" t="s">
        <v>86</v>
      </c>
      <c r="D3563" s="122">
        <v>689.79</v>
      </c>
      <c r="E3563" s="129">
        <f t="shared" si="55"/>
        <v>690.13</v>
      </c>
    </row>
    <row r="3564" spans="1:5" ht="27">
      <c r="A3564" s="127" t="s">
        <v>25562</v>
      </c>
      <c r="B3564" s="128" t="s">
        <v>19188</v>
      </c>
      <c r="C3564" s="127" t="s">
        <v>86</v>
      </c>
      <c r="D3564" s="122">
        <v>485.55</v>
      </c>
      <c r="E3564" s="129">
        <f t="shared" si="55"/>
        <v>485.79</v>
      </c>
    </row>
    <row r="3565" spans="1:5" ht="27">
      <c r="A3565" s="127" t="s">
        <v>25563</v>
      </c>
      <c r="B3565" s="128" t="s">
        <v>19189</v>
      </c>
      <c r="C3565" s="127" t="s">
        <v>86</v>
      </c>
      <c r="D3565" s="122">
        <v>427.82</v>
      </c>
      <c r="E3565" s="129">
        <f t="shared" si="55"/>
        <v>428.03</v>
      </c>
    </row>
    <row r="3566" spans="1:5" ht="27">
      <c r="A3566" s="127" t="s">
        <v>23707</v>
      </c>
      <c r="B3566" s="128" t="s">
        <v>19190</v>
      </c>
      <c r="C3566" s="127" t="s">
        <v>86</v>
      </c>
      <c r="D3566" s="122">
        <v>770.64</v>
      </c>
      <c r="E3566" s="129">
        <f t="shared" si="55"/>
        <v>771.02</v>
      </c>
    </row>
    <row r="3567" spans="1:5">
      <c r="A3567" s="172" t="s">
        <v>19191</v>
      </c>
      <c r="B3567" s="169"/>
      <c r="C3567" s="168"/>
      <c r="D3567" s="170"/>
      <c r="E3567" s="171"/>
    </row>
    <row r="3568" spans="1:5" ht="27">
      <c r="A3568" s="127" t="s">
        <v>25564</v>
      </c>
      <c r="B3568" s="128" t="s">
        <v>19192</v>
      </c>
      <c r="C3568" s="127" t="s">
        <v>86</v>
      </c>
      <c r="D3568" s="122">
        <v>133.15</v>
      </c>
      <c r="E3568" s="129">
        <f t="shared" si="55"/>
        <v>133.22</v>
      </c>
    </row>
    <row r="3569" spans="1:5">
      <c r="A3569" s="172" t="s">
        <v>19193</v>
      </c>
      <c r="B3569" s="169"/>
      <c r="C3569" s="168"/>
      <c r="D3569" s="170"/>
      <c r="E3569" s="171"/>
    </row>
    <row r="3570" spans="1:5" ht="27">
      <c r="A3570" s="127" t="s">
        <v>23708</v>
      </c>
      <c r="B3570" s="128" t="s">
        <v>19194</v>
      </c>
      <c r="C3570" s="127" t="s">
        <v>86</v>
      </c>
      <c r="D3570" s="122">
        <v>128.51</v>
      </c>
      <c r="E3570" s="129">
        <f t="shared" si="55"/>
        <v>128.57</v>
      </c>
    </row>
    <row r="3571" spans="1:5" ht="54">
      <c r="A3571" s="127" t="s">
        <v>25565</v>
      </c>
      <c r="B3571" s="128" t="s">
        <v>19195</v>
      </c>
      <c r="C3571" s="127" t="s">
        <v>86</v>
      </c>
      <c r="D3571" s="122">
        <v>184.14</v>
      </c>
      <c r="E3571" s="129">
        <f t="shared" si="55"/>
        <v>184.23</v>
      </c>
    </row>
    <row r="3572" spans="1:5" ht="54">
      <c r="A3572" s="127" t="s">
        <v>25566</v>
      </c>
      <c r="B3572" s="128" t="s">
        <v>19196</v>
      </c>
      <c r="C3572" s="127" t="s">
        <v>86</v>
      </c>
      <c r="D3572" s="122">
        <v>188.25</v>
      </c>
      <c r="E3572" s="129">
        <f t="shared" si="55"/>
        <v>188.34</v>
      </c>
    </row>
    <row r="3573" spans="1:5" ht="54">
      <c r="A3573" s="127" t="s">
        <v>25567</v>
      </c>
      <c r="B3573" s="128" t="s">
        <v>19197</v>
      </c>
      <c r="C3573" s="127" t="s">
        <v>86</v>
      </c>
      <c r="D3573" s="122">
        <v>259.95</v>
      </c>
      <c r="E3573" s="129">
        <f t="shared" si="55"/>
        <v>260.08</v>
      </c>
    </row>
    <row r="3574" spans="1:5" ht="54">
      <c r="A3574" s="127" t="s">
        <v>25568</v>
      </c>
      <c r="B3574" s="128" t="s">
        <v>19198</v>
      </c>
      <c r="C3574" s="127" t="s">
        <v>86</v>
      </c>
      <c r="D3574" s="122">
        <v>343.36</v>
      </c>
      <c r="E3574" s="129">
        <f t="shared" si="55"/>
        <v>343.53</v>
      </c>
    </row>
    <row r="3575" spans="1:5" ht="27">
      <c r="A3575" s="127" t="s">
        <v>23709</v>
      </c>
      <c r="B3575" s="128" t="s">
        <v>19199</v>
      </c>
      <c r="C3575" s="127" t="s">
        <v>86</v>
      </c>
      <c r="D3575" s="122">
        <v>8.39</v>
      </c>
      <c r="E3575" s="129">
        <f t="shared" si="55"/>
        <v>8.39</v>
      </c>
    </row>
    <row r="3576" spans="1:5" ht="27">
      <c r="A3576" s="127" t="s">
        <v>23710</v>
      </c>
      <c r="B3576" s="128" t="s">
        <v>19200</v>
      </c>
      <c r="C3576" s="127" t="s">
        <v>86</v>
      </c>
      <c r="D3576" s="122">
        <v>19.38</v>
      </c>
      <c r="E3576" s="129">
        <f t="shared" si="55"/>
        <v>19.39</v>
      </c>
    </row>
    <row r="3577" spans="1:5" ht="40.5">
      <c r="A3577" s="127" t="s">
        <v>25569</v>
      </c>
      <c r="B3577" s="128" t="s">
        <v>19201</v>
      </c>
      <c r="C3577" s="127" t="s">
        <v>86</v>
      </c>
      <c r="D3577" s="122">
        <v>162.37</v>
      </c>
      <c r="E3577" s="129">
        <f t="shared" si="55"/>
        <v>162.44999999999999</v>
      </c>
    </row>
    <row r="3578" spans="1:5" ht="27">
      <c r="A3578" s="127" t="s">
        <v>25570</v>
      </c>
      <c r="B3578" s="128" t="s">
        <v>19202</v>
      </c>
      <c r="C3578" s="127" t="s">
        <v>86</v>
      </c>
      <c r="D3578" s="122">
        <v>100.77</v>
      </c>
      <c r="E3578" s="129">
        <f t="shared" si="55"/>
        <v>100.82</v>
      </c>
    </row>
    <row r="3579" spans="1:5" ht="40.5">
      <c r="A3579" s="127" t="s">
        <v>23711</v>
      </c>
      <c r="B3579" s="128" t="s">
        <v>19203</v>
      </c>
      <c r="C3579" s="127" t="s">
        <v>86</v>
      </c>
      <c r="D3579" s="122">
        <v>73.2</v>
      </c>
      <c r="E3579" s="129">
        <f t="shared" si="55"/>
        <v>73.239999999999995</v>
      </c>
    </row>
    <row r="3580" spans="1:5" ht="54">
      <c r="A3580" s="127" t="s">
        <v>23712</v>
      </c>
      <c r="B3580" s="128" t="s">
        <v>19204</v>
      </c>
      <c r="C3580" s="127" t="s">
        <v>86</v>
      </c>
      <c r="D3580" s="122">
        <v>346.22</v>
      </c>
      <c r="E3580" s="129">
        <f t="shared" si="55"/>
        <v>346.39</v>
      </c>
    </row>
    <row r="3581" spans="1:5" ht="54">
      <c r="A3581" s="127" t="s">
        <v>23713</v>
      </c>
      <c r="B3581" s="128" t="s">
        <v>19205</v>
      </c>
      <c r="C3581" s="127" t="s">
        <v>86</v>
      </c>
      <c r="D3581" s="122">
        <v>408.84</v>
      </c>
      <c r="E3581" s="129">
        <f t="shared" si="55"/>
        <v>409.04</v>
      </c>
    </row>
    <row r="3582" spans="1:5" ht="40.5">
      <c r="A3582" s="127" t="s">
        <v>23714</v>
      </c>
      <c r="B3582" s="128" t="s">
        <v>19206</v>
      </c>
      <c r="C3582" s="127" t="s">
        <v>86</v>
      </c>
      <c r="D3582" s="122">
        <v>243.63</v>
      </c>
      <c r="E3582" s="129">
        <f t="shared" si="55"/>
        <v>243.75</v>
      </c>
    </row>
    <row r="3583" spans="1:5" ht="40.5">
      <c r="A3583" s="127" t="s">
        <v>23715</v>
      </c>
      <c r="B3583" s="128" t="s">
        <v>19207</v>
      </c>
      <c r="C3583" s="127" t="s">
        <v>86</v>
      </c>
      <c r="D3583" s="122">
        <v>34.08</v>
      </c>
      <c r="E3583" s="129">
        <f t="shared" si="55"/>
        <v>34.1</v>
      </c>
    </row>
    <row r="3584" spans="1:5" ht="27">
      <c r="A3584" s="127" t="s">
        <v>23716</v>
      </c>
      <c r="B3584" s="128" t="s">
        <v>19208</v>
      </c>
      <c r="C3584" s="127" t="s">
        <v>86</v>
      </c>
      <c r="D3584" s="122">
        <v>15.41</v>
      </c>
      <c r="E3584" s="129">
        <f t="shared" si="55"/>
        <v>15.42</v>
      </c>
    </row>
    <row r="3585" spans="1:5">
      <c r="A3585" s="172" t="s">
        <v>19209</v>
      </c>
      <c r="B3585" s="169"/>
      <c r="C3585" s="168"/>
      <c r="D3585" s="170"/>
      <c r="E3585" s="171"/>
    </row>
    <row r="3586" spans="1:5" ht="27">
      <c r="A3586" s="127" t="s">
        <v>23717</v>
      </c>
      <c r="B3586" s="128" t="s">
        <v>19210</v>
      </c>
      <c r="C3586" s="127" t="s">
        <v>86</v>
      </c>
      <c r="D3586" s="122">
        <v>17.43</v>
      </c>
      <c r="E3586" s="129">
        <f t="shared" ref="E3586:E3649" si="56">ROUND((D3586/(1+$J$1))*(1+$L$1),2)</f>
        <v>17.440000000000001</v>
      </c>
    </row>
    <row r="3587" spans="1:5" ht="27">
      <c r="A3587" s="127" t="s">
        <v>23718</v>
      </c>
      <c r="B3587" s="128" t="s">
        <v>19211</v>
      </c>
      <c r="C3587" s="127" t="s">
        <v>86</v>
      </c>
      <c r="D3587" s="122">
        <v>19.96</v>
      </c>
      <c r="E3587" s="129">
        <f t="shared" si="56"/>
        <v>19.97</v>
      </c>
    </row>
    <row r="3588" spans="1:5" ht="27">
      <c r="A3588" s="127" t="s">
        <v>23719</v>
      </c>
      <c r="B3588" s="128" t="s">
        <v>19212</v>
      </c>
      <c r="C3588" s="127" t="s">
        <v>86</v>
      </c>
      <c r="D3588" s="122">
        <v>37.93</v>
      </c>
      <c r="E3588" s="129">
        <f t="shared" si="56"/>
        <v>37.950000000000003</v>
      </c>
    </row>
    <row r="3589" spans="1:5" ht="27">
      <c r="A3589" s="127" t="s">
        <v>23720</v>
      </c>
      <c r="B3589" s="128" t="s">
        <v>19213</v>
      </c>
      <c r="C3589" s="127" t="s">
        <v>86</v>
      </c>
      <c r="D3589" s="122">
        <v>9.76</v>
      </c>
      <c r="E3589" s="129">
        <f t="shared" si="56"/>
        <v>9.76</v>
      </c>
    </row>
    <row r="3590" spans="1:5" ht="27">
      <c r="A3590" s="127" t="s">
        <v>25571</v>
      </c>
      <c r="B3590" s="128" t="s">
        <v>19214</v>
      </c>
      <c r="C3590" s="127" t="s">
        <v>86</v>
      </c>
      <c r="D3590" s="122">
        <v>106.61</v>
      </c>
      <c r="E3590" s="129">
        <f t="shared" si="56"/>
        <v>106.66</v>
      </c>
    </row>
    <row r="3591" spans="1:5" ht="27">
      <c r="A3591" s="127" t="s">
        <v>23721</v>
      </c>
      <c r="B3591" s="128" t="s">
        <v>19215</v>
      </c>
      <c r="C3591" s="127" t="s">
        <v>86</v>
      </c>
      <c r="D3591" s="122">
        <v>116.86</v>
      </c>
      <c r="E3591" s="129">
        <f t="shared" si="56"/>
        <v>116.92</v>
      </c>
    </row>
    <row r="3592" spans="1:5">
      <c r="A3592" s="127" t="s">
        <v>23722</v>
      </c>
      <c r="B3592" s="128" t="s">
        <v>19216</v>
      </c>
      <c r="C3592" s="127" t="s">
        <v>86</v>
      </c>
      <c r="D3592" s="122">
        <v>10.49</v>
      </c>
      <c r="E3592" s="129">
        <f t="shared" si="56"/>
        <v>10.5</v>
      </c>
    </row>
    <row r="3593" spans="1:5">
      <c r="A3593" s="172" t="s">
        <v>19217</v>
      </c>
      <c r="B3593" s="169"/>
      <c r="C3593" s="168"/>
      <c r="D3593" s="170"/>
      <c r="E3593" s="171"/>
    </row>
    <row r="3594" spans="1:5" ht="40.5">
      <c r="A3594" s="127" t="s">
        <v>23723</v>
      </c>
      <c r="B3594" s="128" t="s">
        <v>19218</v>
      </c>
      <c r="C3594" s="127" t="s">
        <v>44</v>
      </c>
      <c r="D3594" s="122">
        <v>2.78</v>
      </c>
      <c r="E3594" s="129">
        <f t="shared" si="56"/>
        <v>2.78</v>
      </c>
    </row>
    <row r="3595" spans="1:5" ht="40.5">
      <c r="A3595" s="127" t="s">
        <v>23724</v>
      </c>
      <c r="B3595" s="128" t="s">
        <v>19219</v>
      </c>
      <c r="C3595" s="127" t="s">
        <v>44</v>
      </c>
      <c r="D3595" s="122">
        <v>3.8</v>
      </c>
      <c r="E3595" s="129">
        <f t="shared" si="56"/>
        <v>3.8</v>
      </c>
    </row>
    <row r="3596" spans="1:5" ht="27">
      <c r="A3596" s="127" t="s">
        <v>23725</v>
      </c>
      <c r="B3596" s="128" t="s">
        <v>19220</v>
      </c>
      <c r="C3596" s="127" t="s">
        <v>44</v>
      </c>
      <c r="D3596" s="122">
        <v>5.08</v>
      </c>
      <c r="E3596" s="129">
        <f t="shared" si="56"/>
        <v>5.08</v>
      </c>
    </row>
    <row r="3597" spans="1:5" ht="27">
      <c r="A3597" s="127" t="s">
        <v>23726</v>
      </c>
      <c r="B3597" s="128" t="s">
        <v>19221</v>
      </c>
      <c r="C3597" s="127" t="s">
        <v>44</v>
      </c>
      <c r="D3597" s="122">
        <v>6.34</v>
      </c>
      <c r="E3597" s="129">
        <f t="shared" si="56"/>
        <v>6.34</v>
      </c>
    </row>
    <row r="3598" spans="1:5" ht="40.5">
      <c r="A3598" s="127" t="s">
        <v>23727</v>
      </c>
      <c r="B3598" s="128" t="s">
        <v>19222</v>
      </c>
      <c r="C3598" s="127" t="s">
        <v>44</v>
      </c>
      <c r="D3598" s="122">
        <v>11.82</v>
      </c>
      <c r="E3598" s="129">
        <f t="shared" si="56"/>
        <v>11.83</v>
      </c>
    </row>
    <row r="3599" spans="1:5" ht="40.5">
      <c r="A3599" s="127" t="s">
        <v>23728</v>
      </c>
      <c r="B3599" s="128" t="s">
        <v>19223</v>
      </c>
      <c r="C3599" s="127" t="s">
        <v>44</v>
      </c>
      <c r="D3599" s="122">
        <v>18.14</v>
      </c>
      <c r="E3599" s="129">
        <f t="shared" si="56"/>
        <v>18.149999999999999</v>
      </c>
    </row>
    <row r="3600" spans="1:5" ht="27">
      <c r="A3600" s="127" t="s">
        <v>23729</v>
      </c>
      <c r="B3600" s="128" t="s">
        <v>19224</v>
      </c>
      <c r="C3600" s="127" t="s">
        <v>44</v>
      </c>
      <c r="D3600" s="122">
        <v>27.53</v>
      </c>
      <c r="E3600" s="129">
        <f t="shared" si="56"/>
        <v>27.54</v>
      </c>
    </row>
    <row r="3601" spans="1:5" ht="40.5">
      <c r="A3601" s="127" t="s">
        <v>23730</v>
      </c>
      <c r="B3601" s="128" t="s">
        <v>19225</v>
      </c>
      <c r="C3601" s="127" t="s">
        <v>44</v>
      </c>
      <c r="D3601" s="122">
        <v>43.21</v>
      </c>
      <c r="E3601" s="129">
        <f t="shared" si="56"/>
        <v>43.23</v>
      </c>
    </row>
    <row r="3602" spans="1:5" ht="27">
      <c r="A3602" s="127" t="s">
        <v>23731</v>
      </c>
      <c r="B3602" s="128" t="s">
        <v>19226</v>
      </c>
      <c r="C3602" s="127" t="s">
        <v>44</v>
      </c>
      <c r="D3602" s="122">
        <v>82.02</v>
      </c>
      <c r="E3602" s="129">
        <f t="shared" si="56"/>
        <v>82.06</v>
      </c>
    </row>
    <row r="3603" spans="1:5" ht="27">
      <c r="A3603" s="127" t="s">
        <v>25572</v>
      </c>
      <c r="B3603" s="128" t="s">
        <v>19227</v>
      </c>
      <c r="C3603" s="127" t="s">
        <v>44</v>
      </c>
      <c r="D3603" s="122">
        <v>6.57</v>
      </c>
      <c r="E3603" s="129">
        <f t="shared" si="56"/>
        <v>6.57</v>
      </c>
    </row>
    <row r="3604" spans="1:5">
      <c r="A3604" s="172" t="s">
        <v>19228</v>
      </c>
      <c r="B3604" s="169"/>
      <c r="C3604" s="168"/>
      <c r="D3604" s="170"/>
      <c r="E3604" s="171"/>
    </row>
    <row r="3605" spans="1:5" ht="40.5">
      <c r="A3605" s="127" t="s">
        <v>23732</v>
      </c>
      <c r="B3605" s="128" t="s">
        <v>19229</v>
      </c>
      <c r="C3605" s="127" t="s">
        <v>44</v>
      </c>
      <c r="D3605" s="122">
        <v>3.18</v>
      </c>
      <c r="E3605" s="129">
        <f t="shared" si="56"/>
        <v>3.18</v>
      </c>
    </row>
    <row r="3606" spans="1:5" ht="40.5">
      <c r="A3606" s="127" t="s">
        <v>23733</v>
      </c>
      <c r="B3606" s="128" t="s">
        <v>19230</v>
      </c>
      <c r="C3606" s="127" t="s">
        <v>44</v>
      </c>
      <c r="D3606" s="122">
        <v>4.32</v>
      </c>
      <c r="E3606" s="129">
        <f t="shared" si="56"/>
        <v>4.32</v>
      </c>
    </row>
    <row r="3607" spans="1:5" ht="40.5">
      <c r="A3607" s="127" t="s">
        <v>23734</v>
      </c>
      <c r="B3607" s="128" t="s">
        <v>19231</v>
      </c>
      <c r="C3607" s="127" t="s">
        <v>44</v>
      </c>
      <c r="D3607" s="122">
        <v>13.28</v>
      </c>
      <c r="E3607" s="129">
        <f t="shared" si="56"/>
        <v>13.29</v>
      </c>
    </row>
    <row r="3608" spans="1:5" ht="40.5">
      <c r="A3608" s="127" t="s">
        <v>23735</v>
      </c>
      <c r="B3608" s="128" t="s">
        <v>19232</v>
      </c>
      <c r="C3608" s="127" t="s">
        <v>44</v>
      </c>
      <c r="D3608" s="122">
        <v>17.260000000000002</v>
      </c>
      <c r="E3608" s="129">
        <f t="shared" si="56"/>
        <v>17.27</v>
      </c>
    </row>
    <row r="3609" spans="1:5" ht="40.5">
      <c r="A3609" s="127" t="s">
        <v>25573</v>
      </c>
      <c r="B3609" s="128" t="s">
        <v>19233</v>
      </c>
      <c r="C3609" s="127" t="s">
        <v>44</v>
      </c>
      <c r="D3609" s="122">
        <v>30.27</v>
      </c>
      <c r="E3609" s="129">
        <f t="shared" si="56"/>
        <v>30.29</v>
      </c>
    </row>
    <row r="3610" spans="1:5" ht="40.5">
      <c r="A3610" s="127" t="s">
        <v>23736</v>
      </c>
      <c r="B3610" s="128" t="s">
        <v>19234</v>
      </c>
      <c r="C3610" s="127" t="s">
        <v>44</v>
      </c>
      <c r="D3610" s="122">
        <v>46.95</v>
      </c>
      <c r="E3610" s="129">
        <f t="shared" si="56"/>
        <v>46.97</v>
      </c>
    </row>
    <row r="3611" spans="1:5" ht="27">
      <c r="A3611" s="127" t="s">
        <v>23737</v>
      </c>
      <c r="B3611" s="128" t="s">
        <v>19235</v>
      </c>
      <c r="C3611" s="127" t="s">
        <v>44</v>
      </c>
      <c r="D3611" s="122">
        <v>95.84</v>
      </c>
      <c r="E3611" s="129">
        <f t="shared" si="56"/>
        <v>95.89</v>
      </c>
    </row>
    <row r="3612" spans="1:5" ht="27">
      <c r="A3612" s="127" t="s">
        <v>25574</v>
      </c>
      <c r="B3612" s="128" t="s">
        <v>19236</v>
      </c>
      <c r="C3612" s="127" t="s">
        <v>44</v>
      </c>
      <c r="D3612" s="122">
        <v>112.64</v>
      </c>
      <c r="E3612" s="129">
        <f t="shared" si="56"/>
        <v>112.7</v>
      </c>
    </row>
    <row r="3613" spans="1:5" ht="27">
      <c r="A3613" s="127" t="s">
        <v>25575</v>
      </c>
      <c r="B3613" s="128" t="s">
        <v>19237</v>
      </c>
      <c r="C3613" s="127" t="s">
        <v>44</v>
      </c>
      <c r="D3613" s="122">
        <v>118.5</v>
      </c>
      <c r="E3613" s="129">
        <f t="shared" si="56"/>
        <v>118.56</v>
      </c>
    </row>
    <row r="3614" spans="1:5" ht="27">
      <c r="A3614" s="127" t="s">
        <v>25576</v>
      </c>
      <c r="B3614" s="128" t="s">
        <v>19238</v>
      </c>
      <c r="C3614" s="127" t="s">
        <v>44</v>
      </c>
      <c r="D3614" s="122">
        <v>152.93</v>
      </c>
      <c r="E3614" s="129">
        <f t="shared" si="56"/>
        <v>153.01</v>
      </c>
    </row>
    <row r="3615" spans="1:5" ht="27">
      <c r="A3615" s="127" t="s">
        <v>25577</v>
      </c>
      <c r="B3615" s="128" t="s">
        <v>19239</v>
      </c>
      <c r="C3615" s="127" t="s">
        <v>44</v>
      </c>
      <c r="D3615" s="122">
        <v>182.32</v>
      </c>
      <c r="E3615" s="129">
        <f t="shared" si="56"/>
        <v>182.41</v>
      </c>
    </row>
    <row r="3616" spans="1:5" ht="27">
      <c r="A3616" s="127" t="s">
        <v>25578</v>
      </c>
      <c r="B3616" s="128" t="s">
        <v>19240</v>
      </c>
      <c r="C3616" s="127" t="s">
        <v>44</v>
      </c>
      <c r="D3616" s="122">
        <v>252.07</v>
      </c>
      <c r="E3616" s="129">
        <f t="shared" si="56"/>
        <v>252.2</v>
      </c>
    </row>
    <row r="3617" spans="1:5" ht="27">
      <c r="A3617" s="127" t="s">
        <v>23738</v>
      </c>
      <c r="B3617" s="128" t="s">
        <v>19241</v>
      </c>
      <c r="C3617" s="127" t="s">
        <v>44</v>
      </c>
      <c r="D3617" s="122">
        <v>80.45</v>
      </c>
      <c r="E3617" s="129">
        <f t="shared" si="56"/>
        <v>80.489999999999995</v>
      </c>
    </row>
    <row r="3618" spans="1:5">
      <c r="A3618" s="127" t="s">
        <v>23739</v>
      </c>
      <c r="B3618" s="128" t="s">
        <v>19242</v>
      </c>
      <c r="C3618" s="127" t="s">
        <v>44</v>
      </c>
      <c r="D3618" s="122">
        <v>15.61</v>
      </c>
      <c r="E3618" s="129">
        <f t="shared" si="56"/>
        <v>15.62</v>
      </c>
    </row>
    <row r="3619" spans="1:5" ht="27">
      <c r="A3619" s="127" t="s">
        <v>23740</v>
      </c>
      <c r="B3619" s="128" t="s">
        <v>19243</v>
      </c>
      <c r="C3619" s="127" t="s">
        <v>44</v>
      </c>
      <c r="D3619" s="122">
        <v>5.19</v>
      </c>
      <c r="E3619" s="129">
        <f t="shared" si="56"/>
        <v>5.19</v>
      </c>
    </row>
    <row r="3620" spans="1:5">
      <c r="A3620" s="127" t="s">
        <v>23741</v>
      </c>
      <c r="B3620" s="128" t="s">
        <v>19244</v>
      </c>
      <c r="C3620" s="127" t="s">
        <v>44</v>
      </c>
      <c r="D3620" s="122">
        <v>6.07</v>
      </c>
      <c r="E3620" s="129">
        <f t="shared" si="56"/>
        <v>6.07</v>
      </c>
    </row>
    <row r="3621" spans="1:5">
      <c r="A3621" s="127" t="s">
        <v>23742</v>
      </c>
      <c r="B3621" s="128" t="s">
        <v>19245</v>
      </c>
      <c r="C3621" s="127" t="s">
        <v>44</v>
      </c>
      <c r="D3621" s="122">
        <v>10.8</v>
      </c>
      <c r="E3621" s="129">
        <f t="shared" si="56"/>
        <v>10.81</v>
      </c>
    </row>
    <row r="3622" spans="1:5" ht="27">
      <c r="A3622" s="127" t="s">
        <v>23743</v>
      </c>
      <c r="B3622" s="128" t="s">
        <v>19246</v>
      </c>
      <c r="C3622" s="127" t="s">
        <v>44</v>
      </c>
      <c r="D3622" s="122">
        <v>13.08</v>
      </c>
      <c r="E3622" s="129">
        <f t="shared" si="56"/>
        <v>13.09</v>
      </c>
    </row>
    <row r="3623" spans="1:5" ht="27">
      <c r="A3623" s="127" t="s">
        <v>23744</v>
      </c>
      <c r="B3623" s="128" t="s">
        <v>19247</v>
      </c>
      <c r="C3623" s="127" t="s">
        <v>44</v>
      </c>
      <c r="D3623" s="122">
        <v>17.059999999999999</v>
      </c>
      <c r="E3623" s="129">
        <f t="shared" si="56"/>
        <v>17.07</v>
      </c>
    </row>
    <row r="3624" spans="1:5">
      <c r="A3624" s="127" t="s">
        <v>23745</v>
      </c>
      <c r="B3624" s="128" t="s">
        <v>19248</v>
      </c>
      <c r="C3624" s="127" t="s">
        <v>44</v>
      </c>
      <c r="D3624" s="122">
        <v>30.59</v>
      </c>
      <c r="E3624" s="129">
        <f t="shared" si="56"/>
        <v>30.61</v>
      </c>
    </row>
    <row r="3625" spans="1:5" ht="27">
      <c r="A3625" s="127" t="s">
        <v>23746</v>
      </c>
      <c r="B3625" s="128" t="s">
        <v>19249</v>
      </c>
      <c r="C3625" s="127" t="s">
        <v>44</v>
      </c>
      <c r="D3625" s="122">
        <v>46.68</v>
      </c>
      <c r="E3625" s="129">
        <f t="shared" si="56"/>
        <v>46.7</v>
      </c>
    </row>
    <row r="3626" spans="1:5" ht="27">
      <c r="A3626" s="127" t="s">
        <v>23747</v>
      </c>
      <c r="B3626" s="128" t="s">
        <v>19250</v>
      </c>
      <c r="C3626" s="127" t="s">
        <v>44</v>
      </c>
      <c r="D3626" s="122">
        <v>82.02</v>
      </c>
      <c r="E3626" s="129">
        <f t="shared" si="56"/>
        <v>82.06</v>
      </c>
    </row>
    <row r="3627" spans="1:5" ht="27">
      <c r="A3627" s="127" t="s">
        <v>23748</v>
      </c>
      <c r="B3627" s="128" t="s">
        <v>19251</v>
      </c>
      <c r="C3627" s="127" t="s">
        <v>44</v>
      </c>
      <c r="D3627" s="122">
        <v>97.76</v>
      </c>
      <c r="E3627" s="129">
        <f t="shared" si="56"/>
        <v>97.81</v>
      </c>
    </row>
    <row r="3628" spans="1:5" ht="27">
      <c r="A3628" s="127" t="s">
        <v>25579</v>
      </c>
      <c r="B3628" s="128" t="s">
        <v>19252</v>
      </c>
      <c r="C3628" s="127" t="s">
        <v>44</v>
      </c>
      <c r="D3628" s="122">
        <v>89.62</v>
      </c>
      <c r="E3628" s="129">
        <f t="shared" si="56"/>
        <v>89.66</v>
      </c>
    </row>
    <row r="3629" spans="1:5" ht="27">
      <c r="A3629" s="127" t="s">
        <v>25580</v>
      </c>
      <c r="B3629" s="128" t="s">
        <v>19253</v>
      </c>
      <c r="C3629" s="127" t="s">
        <v>44</v>
      </c>
      <c r="D3629" s="122">
        <v>103.66</v>
      </c>
      <c r="E3629" s="129">
        <f t="shared" si="56"/>
        <v>103.71</v>
      </c>
    </row>
    <row r="3630" spans="1:5" ht="27">
      <c r="A3630" s="127" t="s">
        <v>25581</v>
      </c>
      <c r="B3630" s="128" t="s">
        <v>19254</v>
      </c>
      <c r="C3630" s="127" t="s">
        <v>44</v>
      </c>
      <c r="D3630" s="122">
        <v>187.57</v>
      </c>
      <c r="E3630" s="129">
        <f t="shared" si="56"/>
        <v>187.66</v>
      </c>
    </row>
    <row r="3631" spans="1:5">
      <c r="A3631" s="172" t="s">
        <v>19255</v>
      </c>
      <c r="B3631" s="169"/>
      <c r="C3631" s="168"/>
      <c r="D3631" s="170"/>
      <c r="E3631" s="171"/>
    </row>
    <row r="3632" spans="1:5" ht="27">
      <c r="A3632" s="127" t="s">
        <v>23749</v>
      </c>
      <c r="B3632" s="128" t="s">
        <v>19256</v>
      </c>
      <c r="C3632" s="127" t="s">
        <v>44</v>
      </c>
      <c r="D3632" s="122">
        <v>49.61</v>
      </c>
      <c r="E3632" s="129">
        <f t="shared" si="56"/>
        <v>49.63</v>
      </c>
    </row>
    <row r="3633" spans="1:5">
      <c r="A3633" s="172" t="s">
        <v>19257</v>
      </c>
      <c r="B3633" s="169"/>
      <c r="C3633" s="168"/>
      <c r="D3633" s="170"/>
      <c r="E3633" s="171"/>
    </row>
    <row r="3634" spans="1:5" ht="27">
      <c r="A3634" s="127" t="s">
        <v>25582</v>
      </c>
      <c r="B3634" s="128" t="s">
        <v>19258</v>
      </c>
      <c r="C3634" s="127" t="s">
        <v>44</v>
      </c>
      <c r="D3634" s="122">
        <v>5.57</v>
      </c>
      <c r="E3634" s="129">
        <f t="shared" si="56"/>
        <v>5.57</v>
      </c>
    </row>
    <row r="3635" spans="1:5" ht="27">
      <c r="A3635" s="127" t="s">
        <v>25583</v>
      </c>
      <c r="B3635" s="128" t="s">
        <v>19259</v>
      </c>
      <c r="C3635" s="127" t="s">
        <v>44</v>
      </c>
      <c r="D3635" s="122">
        <v>7.56</v>
      </c>
      <c r="E3635" s="129">
        <f t="shared" si="56"/>
        <v>7.56</v>
      </c>
    </row>
    <row r="3636" spans="1:5" ht="27">
      <c r="A3636" s="127" t="s">
        <v>25584</v>
      </c>
      <c r="B3636" s="128" t="s">
        <v>19260</v>
      </c>
      <c r="C3636" s="127" t="s">
        <v>44</v>
      </c>
      <c r="D3636" s="122">
        <v>1.73</v>
      </c>
      <c r="E3636" s="129">
        <f t="shared" si="56"/>
        <v>1.73</v>
      </c>
    </row>
    <row r="3637" spans="1:5" ht="27">
      <c r="A3637" s="127" t="s">
        <v>25585</v>
      </c>
      <c r="B3637" s="128" t="s">
        <v>19261</v>
      </c>
      <c r="C3637" s="127" t="s">
        <v>44</v>
      </c>
      <c r="D3637" s="122">
        <v>2.97</v>
      </c>
      <c r="E3637" s="129">
        <f t="shared" si="56"/>
        <v>2.97</v>
      </c>
    </row>
    <row r="3638" spans="1:5" ht="27">
      <c r="A3638" s="127" t="s">
        <v>25586</v>
      </c>
      <c r="B3638" s="128" t="s">
        <v>19262</v>
      </c>
      <c r="C3638" s="127" t="s">
        <v>44</v>
      </c>
      <c r="D3638" s="122">
        <v>4.99</v>
      </c>
      <c r="E3638" s="129">
        <f t="shared" si="56"/>
        <v>4.99</v>
      </c>
    </row>
    <row r="3639" spans="1:5" ht="27">
      <c r="A3639" s="127" t="s">
        <v>23750</v>
      </c>
      <c r="B3639" s="128" t="s">
        <v>19263</v>
      </c>
      <c r="C3639" s="127" t="s">
        <v>44</v>
      </c>
      <c r="D3639" s="122">
        <v>48.82</v>
      </c>
      <c r="E3639" s="129">
        <f t="shared" si="56"/>
        <v>48.84</v>
      </c>
    </row>
    <row r="3640" spans="1:5">
      <c r="A3640" s="172" t="s">
        <v>19264</v>
      </c>
      <c r="B3640" s="169"/>
      <c r="C3640" s="168"/>
      <c r="D3640" s="170"/>
      <c r="E3640" s="171"/>
    </row>
    <row r="3641" spans="1:5">
      <c r="A3641" s="127" t="s">
        <v>23751</v>
      </c>
      <c r="B3641" s="128" t="s">
        <v>19265</v>
      </c>
      <c r="C3641" s="127" t="s">
        <v>92</v>
      </c>
      <c r="D3641" s="122">
        <v>59.56</v>
      </c>
      <c r="E3641" s="129">
        <f t="shared" si="56"/>
        <v>59.59</v>
      </c>
    </row>
    <row r="3642" spans="1:5">
      <c r="A3642" s="127" t="s">
        <v>23752</v>
      </c>
      <c r="B3642" s="128" t="s">
        <v>19266</v>
      </c>
      <c r="C3642" s="127" t="s">
        <v>92</v>
      </c>
      <c r="D3642" s="122">
        <v>54.15</v>
      </c>
      <c r="E3642" s="129">
        <f t="shared" si="56"/>
        <v>54.18</v>
      </c>
    </row>
    <row r="3643" spans="1:5">
      <c r="A3643" s="127" t="s">
        <v>23753</v>
      </c>
      <c r="B3643" s="128" t="s">
        <v>19267</v>
      </c>
      <c r="C3643" s="127" t="s">
        <v>92</v>
      </c>
      <c r="D3643" s="122">
        <v>55.94</v>
      </c>
      <c r="E3643" s="129">
        <f t="shared" si="56"/>
        <v>55.97</v>
      </c>
    </row>
    <row r="3644" spans="1:5">
      <c r="A3644" s="127" t="s">
        <v>23754</v>
      </c>
      <c r="B3644" s="128" t="s">
        <v>19268</v>
      </c>
      <c r="C3644" s="127" t="s">
        <v>92</v>
      </c>
      <c r="D3644" s="122">
        <v>70.650000000000006</v>
      </c>
      <c r="E3644" s="129">
        <f t="shared" si="56"/>
        <v>70.69</v>
      </c>
    </row>
    <row r="3645" spans="1:5">
      <c r="A3645" s="127" t="s">
        <v>23755</v>
      </c>
      <c r="B3645" s="128" t="s">
        <v>19269</v>
      </c>
      <c r="C3645" s="127" t="s">
        <v>92</v>
      </c>
      <c r="D3645" s="122">
        <v>61.45</v>
      </c>
      <c r="E3645" s="129">
        <f t="shared" si="56"/>
        <v>61.48</v>
      </c>
    </row>
    <row r="3646" spans="1:5">
      <c r="A3646" s="172" t="s">
        <v>19270</v>
      </c>
      <c r="B3646" s="169"/>
      <c r="C3646" s="168"/>
      <c r="D3646" s="170"/>
      <c r="E3646" s="171"/>
    </row>
    <row r="3647" spans="1:5" ht="40.5">
      <c r="A3647" s="127" t="s">
        <v>23756</v>
      </c>
      <c r="B3647" s="128" t="s">
        <v>19271</v>
      </c>
      <c r="C3647" s="127" t="s">
        <v>44</v>
      </c>
      <c r="D3647" s="122">
        <v>2.2400000000000002</v>
      </c>
      <c r="E3647" s="129">
        <f t="shared" si="56"/>
        <v>2.2400000000000002</v>
      </c>
    </row>
    <row r="3648" spans="1:5" ht="40.5">
      <c r="A3648" s="127" t="s">
        <v>23757</v>
      </c>
      <c r="B3648" s="128" t="s">
        <v>19272</v>
      </c>
      <c r="C3648" s="127" t="s">
        <v>44</v>
      </c>
      <c r="D3648" s="122">
        <v>2.52</v>
      </c>
      <c r="E3648" s="129">
        <f t="shared" si="56"/>
        <v>2.52</v>
      </c>
    </row>
    <row r="3649" spans="1:5" ht="40.5">
      <c r="A3649" s="127" t="s">
        <v>23758</v>
      </c>
      <c r="B3649" s="128" t="s">
        <v>19273</v>
      </c>
      <c r="C3649" s="127" t="s">
        <v>44</v>
      </c>
      <c r="D3649" s="122">
        <v>3.54</v>
      </c>
      <c r="E3649" s="129">
        <f t="shared" si="56"/>
        <v>3.54</v>
      </c>
    </row>
    <row r="3650" spans="1:5" ht="40.5">
      <c r="A3650" s="127" t="s">
        <v>23759</v>
      </c>
      <c r="B3650" s="128" t="s">
        <v>19274</v>
      </c>
      <c r="C3650" s="127" t="s">
        <v>44</v>
      </c>
      <c r="D3650" s="122">
        <v>3.99</v>
      </c>
      <c r="E3650" s="129">
        <f t="shared" ref="E3650:E3713" si="57">ROUND((D3650/(1+$J$1))*(1+$L$1),2)</f>
        <v>3.99</v>
      </c>
    </row>
    <row r="3651" spans="1:5" ht="40.5">
      <c r="A3651" s="127" t="s">
        <v>23760</v>
      </c>
      <c r="B3651" s="128" t="s">
        <v>19275</v>
      </c>
      <c r="C3651" s="127" t="s">
        <v>44</v>
      </c>
      <c r="D3651" s="122">
        <v>5.7</v>
      </c>
      <c r="E3651" s="129">
        <f t="shared" si="57"/>
        <v>5.7</v>
      </c>
    </row>
    <row r="3652" spans="1:5" ht="40.5">
      <c r="A3652" s="127" t="s">
        <v>23761</v>
      </c>
      <c r="B3652" s="128" t="s">
        <v>19276</v>
      </c>
      <c r="C3652" s="127" t="s">
        <v>44</v>
      </c>
      <c r="D3652" s="122">
        <v>10.32</v>
      </c>
      <c r="E3652" s="129">
        <f t="shared" si="57"/>
        <v>10.33</v>
      </c>
    </row>
    <row r="3653" spans="1:5" ht="27">
      <c r="A3653" s="127" t="s">
        <v>23762</v>
      </c>
      <c r="B3653" s="128" t="s">
        <v>19277</v>
      </c>
      <c r="C3653" s="127" t="s">
        <v>44</v>
      </c>
      <c r="D3653" s="122">
        <v>4.33</v>
      </c>
      <c r="E3653" s="129">
        <f t="shared" si="57"/>
        <v>4.33</v>
      </c>
    </row>
    <row r="3654" spans="1:5" ht="27">
      <c r="A3654" s="127" t="s">
        <v>23763</v>
      </c>
      <c r="B3654" s="128" t="s">
        <v>19278</v>
      </c>
      <c r="C3654" s="127" t="s">
        <v>44</v>
      </c>
      <c r="D3654" s="122">
        <v>5.04</v>
      </c>
      <c r="E3654" s="129">
        <f t="shared" si="57"/>
        <v>5.04</v>
      </c>
    </row>
    <row r="3655" spans="1:5" ht="27">
      <c r="A3655" s="127" t="s">
        <v>23764</v>
      </c>
      <c r="B3655" s="128" t="s">
        <v>19279</v>
      </c>
      <c r="C3655" s="127" t="s">
        <v>44</v>
      </c>
      <c r="D3655" s="122">
        <v>6.79</v>
      </c>
      <c r="E3655" s="129">
        <f t="shared" si="57"/>
        <v>6.79</v>
      </c>
    </row>
    <row r="3656" spans="1:5">
      <c r="A3656" s="172" t="s">
        <v>19280</v>
      </c>
      <c r="B3656" s="169"/>
      <c r="C3656" s="168"/>
      <c r="D3656" s="170"/>
      <c r="E3656" s="171"/>
    </row>
    <row r="3657" spans="1:5">
      <c r="A3657" s="127" t="s">
        <v>23765</v>
      </c>
      <c r="B3657" s="128" t="s">
        <v>19281</v>
      </c>
      <c r="C3657" s="127" t="s">
        <v>44</v>
      </c>
      <c r="D3657" s="122">
        <v>1.49</v>
      </c>
      <c r="E3657" s="129">
        <f t="shared" si="57"/>
        <v>1.49</v>
      </c>
    </row>
    <row r="3658" spans="1:5">
      <c r="A3658" s="127" t="s">
        <v>23766</v>
      </c>
      <c r="B3658" s="128" t="s">
        <v>19282</v>
      </c>
      <c r="C3658" s="127" t="s">
        <v>44</v>
      </c>
      <c r="D3658" s="122">
        <v>2.08</v>
      </c>
      <c r="E3658" s="129">
        <f t="shared" si="57"/>
        <v>2.08</v>
      </c>
    </row>
    <row r="3659" spans="1:5">
      <c r="A3659" s="127" t="s">
        <v>23767</v>
      </c>
      <c r="B3659" s="128" t="s">
        <v>19283</v>
      </c>
      <c r="C3659" s="127" t="s">
        <v>44</v>
      </c>
      <c r="D3659" s="122">
        <v>2.54</v>
      </c>
      <c r="E3659" s="129">
        <f t="shared" si="57"/>
        <v>2.54</v>
      </c>
    </row>
    <row r="3660" spans="1:5">
      <c r="A3660" s="127" t="s">
        <v>23768</v>
      </c>
      <c r="B3660" s="128" t="s">
        <v>19284</v>
      </c>
      <c r="C3660" s="127" t="s">
        <v>44</v>
      </c>
      <c r="D3660" s="122">
        <v>5.62</v>
      </c>
      <c r="E3660" s="129">
        <f t="shared" si="57"/>
        <v>5.62</v>
      </c>
    </row>
    <row r="3661" spans="1:5">
      <c r="A3661" s="127" t="s">
        <v>23769</v>
      </c>
      <c r="B3661" s="128" t="s">
        <v>19285</v>
      </c>
      <c r="C3661" s="127" t="s">
        <v>44</v>
      </c>
      <c r="D3661" s="122">
        <v>7.44</v>
      </c>
      <c r="E3661" s="129">
        <f t="shared" si="57"/>
        <v>7.44</v>
      </c>
    </row>
    <row r="3662" spans="1:5">
      <c r="A3662" s="127" t="s">
        <v>23770</v>
      </c>
      <c r="B3662" s="128" t="s">
        <v>19286</v>
      </c>
      <c r="C3662" s="127" t="s">
        <v>44</v>
      </c>
      <c r="D3662" s="122">
        <v>9.42</v>
      </c>
      <c r="E3662" s="129">
        <f t="shared" si="57"/>
        <v>9.42</v>
      </c>
    </row>
    <row r="3663" spans="1:5">
      <c r="A3663" s="127" t="s">
        <v>23771</v>
      </c>
      <c r="B3663" s="128" t="s">
        <v>19287</v>
      </c>
      <c r="C3663" s="127" t="s">
        <v>44</v>
      </c>
      <c r="D3663" s="122">
        <v>20.12</v>
      </c>
      <c r="E3663" s="129">
        <f t="shared" si="57"/>
        <v>20.13</v>
      </c>
    </row>
    <row r="3664" spans="1:5">
      <c r="A3664" s="172" t="s">
        <v>19288</v>
      </c>
      <c r="B3664" s="169"/>
      <c r="C3664" s="168"/>
      <c r="D3664" s="170"/>
      <c r="E3664" s="171"/>
    </row>
    <row r="3665" spans="1:5">
      <c r="A3665" s="127" t="s">
        <v>23772</v>
      </c>
      <c r="B3665" s="128" t="s">
        <v>19289</v>
      </c>
      <c r="C3665" s="127" t="s">
        <v>86</v>
      </c>
      <c r="D3665" s="122">
        <v>11.61</v>
      </c>
      <c r="E3665" s="129">
        <f t="shared" si="57"/>
        <v>11.62</v>
      </c>
    </row>
    <row r="3666" spans="1:5">
      <c r="A3666" s="127" t="s">
        <v>23773</v>
      </c>
      <c r="B3666" s="128" t="s">
        <v>19290</v>
      </c>
      <c r="C3666" s="127" t="s">
        <v>86</v>
      </c>
      <c r="D3666" s="122">
        <v>11.17</v>
      </c>
      <c r="E3666" s="129">
        <f t="shared" si="57"/>
        <v>11.18</v>
      </c>
    </row>
    <row r="3667" spans="1:5">
      <c r="A3667" s="127" t="s">
        <v>23774</v>
      </c>
      <c r="B3667" s="128" t="s">
        <v>19291</v>
      </c>
      <c r="C3667" s="127" t="s">
        <v>86</v>
      </c>
      <c r="D3667" s="122">
        <v>12.34</v>
      </c>
      <c r="E3667" s="129">
        <f t="shared" si="57"/>
        <v>12.35</v>
      </c>
    </row>
    <row r="3668" spans="1:5" ht="27">
      <c r="A3668" s="127" t="s">
        <v>23775</v>
      </c>
      <c r="B3668" s="128" t="s">
        <v>19292</v>
      </c>
      <c r="C3668" s="127" t="s">
        <v>86</v>
      </c>
      <c r="D3668" s="122">
        <v>7.73</v>
      </c>
      <c r="E3668" s="129">
        <f t="shared" si="57"/>
        <v>7.73</v>
      </c>
    </row>
    <row r="3669" spans="1:5" ht="27">
      <c r="A3669" s="127" t="s">
        <v>23776</v>
      </c>
      <c r="B3669" s="128" t="s">
        <v>19293</v>
      </c>
      <c r="C3669" s="127" t="s">
        <v>86</v>
      </c>
      <c r="D3669" s="122">
        <v>11.1</v>
      </c>
      <c r="E3669" s="129">
        <f t="shared" si="57"/>
        <v>11.11</v>
      </c>
    </row>
    <row r="3670" spans="1:5" ht="27">
      <c r="A3670" s="127" t="s">
        <v>23777</v>
      </c>
      <c r="B3670" s="128" t="s">
        <v>19294</v>
      </c>
      <c r="C3670" s="127" t="s">
        <v>86</v>
      </c>
      <c r="D3670" s="122">
        <v>78.89</v>
      </c>
      <c r="E3670" s="129">
        <f t="shared" si="57"/>
        <v>78.930000000000007</v>
      </c>
    </row>
    <row r="3671" spans="1:5" ht="27">
      <c r="A3671" s="127" t="s">
        <v>23778</v>
      </c>
      <c r="B3671" s="128" t="s">
        <v>19295</v>
      </c>
      <c r="C3671" s="127" t="s">
        <v>86</v>
      </c>
      <c r="D3671" s="122">
        <v>40.01</v>
      </c>
      <c r="E3671" s="129">
        <f t="shared" si="57"/>
        <v>40.03</v>
      </c>
    </row>
    <row r="3672" spans="1:5" ht="27">
      <c r="A3672" s="127" t="s">
        <v>23779</v>
      </c>
      <c r="B3672" s="128" t="s">
        <v>19296</v>
      </c>
      <c r="C3672" s="127" t="s">
        <v>86</v>
      </c>
      <c r="D3672" s="122">
        <v>114.08</v>
      </c>
      <c r="E3672" s="129">
        <f t="shared" si="57"/>
        <v>114.14</v>
      </c>
    </row>
    <row r="3673" spans="1:5" ht="27">
      <c r="A3673" s="127" t="s">
        <v>23780</v>
      </c>
      <c r="B3673" s="128" t="s">
        <v>19297</v>
      </c>
      <c r="C3673" s="127" t="s">
        <v>86</v>
      </c>
      <c r="D3673" s="122">
        <v>209.22</v>
      </c>
      <c r="E3673" s="129">
        <f t="shared" si="57"/>
        <v>209.32</v>
      </c>
    </row>
    <row r="3674" spans="1:5" ht="27">
      <c r="A3674" s="127" t="s">
        <v>23781</v>
      </c>
      <c r="B3674" s="128" t="s">
        <v>19298</v>
      </c>
      <c r="C3674" s="127" t="s">
        <v>86</v>
      </c>
      <c r="D3674" s="122">
        <v>321.5</v>
      </c>
      <c r="E3674" s="129">
        <f t="shared" si="57"/>
        <v>321.66000000000003</v>
      </c>
    </row>
    <row r="3675" spans="1:5" ht="27">
      <c r="A3675" s="127" t="s">
        <v>23782</v>
      </c>
      <c r="B3675" s="128" t="s">
        <v>19299</v>
      </c>
      <c r="C3675" s="127" t="s">
        <v>86</v>
      </c>
      <c r="D3675" s="122">
        <v>689.29</v>
      </c>
      <c r="E3675" s="129">
        <f t="shared" si="57"/>
        <v>689.63</v>
      </c>
    </row>
    <row r="3676" spans="1:5" ht="27">
      <c r="A3676" s="127" t="s">
        <v>23783</v>
      </c>
      <c r="B3676" s="128" t="s">
        <v>19300</v>
      </c>
      <c r="C3676" s="127" t="s">
        <v>86</v>
      </c>
      <c r="D3676" s="122">
        <v>711.43</v>
      </c>
      <c r="E3676" s="129">
        <f t="shared" si="57"/>
        <v>711.78</v>
      </c>
    </row>
    <row r="3677" spans="1:5" ht="27">
      <c r="A3677" s="127" t="s">
        <v>23784</v>
      </c>
      <c r="B3677" s="128" t="s">
        <v>19301</v>
      </c>
      <c r="C3677" s="127" t="s">
        <v>86</v>
      </c>
      <c r="D3677" s="122">
        <v>347.7</v>
      </c>
      <c r="E3677" s="129">
        <f t="shared" si="57"/>
        <v>347.87</v>
      </c>
    </row>
    <row r="3678" spans="1:5" ht="27">
      <c r="A3678" s="127" t="s">
        <v>23785</v>
      </c>
      <c r="B3678" s="128" t="s">
        <v>19302</v>
      </c>
      <c r="C3678" s="127" t="s">
        <v>86</v>
      </c>
      <c r="D3678" s="122">
        <v>415.09</v>
      </c>
      <c r="E3678" s="129">
        <f t="shared" si="57"/>
        <v>415.3</v>
      </c>
    </row>
    <row r="3679" spans="1:5" ht="27">
      <c r="A3679" s="127" t="s">
        <v>25587</v>
      </c>
      <c r="B3679" s="128" t="s">
        <v>19303</v>
      </c>
      <c r="C3679" s="127" t="s">
        <v>112</v>
      </c>
      <c r="D3679" s="122">
        <v>100.32</v>
      </c>
      <c r="E3679" s="129">
        <f t="shared" si="57"/>
        <v>100.37</v>
      </c>
    </row>
    <row r="3680" spans="1:5" ht="27">
      <c r="A3680" s="127" t="s">
        <v>25588</v>
      </c>
      <c r="B3680" s="128" t="s">
        <v>19304</v>
      </c>
      <c r="C3680" s="127" t="s">
        <v>86</v>
      </c>
      <c r="D3680" s="122">
        <v>14.61</v>
      </c>
      <c r="E3680" s="129">
        <f t="shared" si="57"/>
        <v>14.62</v>
      </c>
    </row>
    <row r="3681" spans="1:5" ht="27">
      <c r="A3681" s="127" t="s">
        <v>25589</v>
      </c>
      <c r="B3681" s="128" t="s">
        <v>19305</v>
      </c>
      <c r="C3681" s="127" t="s">
        <v>86</v>
      </c>
      <c r="D3681" s="122">
        <v>17.670000000000002</v>
      </c>
      <c r="E3681" s="129">
        <f t="shared" si="57"/>
        <v>17.68</v>
      </c>
    </row>
    <row r="3682" spans="1:5" ht="27">
      <c r="A3682" s="127" t="s">
        <v>25590</v>
      </c>
      <c r="B3682" s="128" t="s">
        <v>19306</v>
      </c>
      <c r="C3682" s="127" t="s">
        <v>86</v>
      </c>
      <c r="D3682" s="122">
        <v>14.61</v>
      </c>
      <c r="E3682" s="129">
        <f t="shared" si="57"/>
        <v>14.62</v>
      </c>
    </row>
    <row r="3683" spans="1:5" ht="27">
      <c r="A3683" s="127" t="s">
        <v>25591</v>
      </c>
      <c r="B3683" s="128" t="s">
        <v>19307</v>
      </c>
      <c r="C3683" s="127" t="s">
        <v>86</v>
      </c>
      <c r="D3683" s="122">
        <v>16.38</v>
      </c>
      <c r="E3683" s="129">
        <f t="shared" si="57"/>
        <v>16.39</v>
      </c>
    </row>
    <row r="3684" spans="1:5" ht="27">
      <c r="A3684" s="127" t="s">
        <v>25592</v>
      </c>
      <c r="B3684" s="128" t="s">
        <v>19308</v>
      </c>
      <c r="C3684" s="127" t="s">
        <v>86</v>
      </c>
      <c r="D3684" s="122">
        <v>18.14</v>
      </c>
      <c r="E3684" s="129">
        <f t="shared" si="57"/>
        <v>18.149999999999999</v>
      </c>
    </row>
    <row r="3685" spans="1:5" ht="27">
      <c r="A3685" s="127" t="s">
        <v>25593</v>
      </c>
      <c r="B3685" s="128" t="s">
        <v>19309</v>
      </c>
      <c r="C3685" s="127" t="s">
        <v>86</v>
      </c>
      <c r="D3685" s="122">
        <v>18.079999999999998</v>
      </c>
      <c r="E3685" s="129">
        <f t="shared" si="57"/>
        <v>18.09</v>
      </c>
    </row>
    <row r="3686" spans="1:5" ht="27">
      <c r="A3686" s="127" t="s">
        <v>25594</v>
      </c>
      <c r="B3686" s="128" t="s">
        <v>19310</v>
      </c>
      <c r="C3686" s="127" t="s">
        <v>86</v>
      </c>
      <c r="D3686" s="122">
        <v>21.39</v>
      </c>
      <c r="E3686" s="129">
        <f t="shared" si="57"/>
        <v>21.4</v>
      </c>
    </row>
    <row r="3687" spans="1:5">
      <c r="A3687" s="172" t="s">
        <v>19311</v>
      </c>
      <c r="B3687" s="169"/>
      <c r="C3687" s="168"/>
      <c r="D3687" s="170"/>
      <c r="E3687" s="171"/>
    </row>
    <row r="3688" spans="1:5" ht="40.5">
      <c r="A3688" s="127" t="s">
        <v>23786</v>
      </c>
      <c r="B3688" s="128" t="s">
        <v>19312</v>
      </c>
      <c r="C3688" s="127" t="s">
        <v>86</v>
      </c>
      <c r="D3688" s="122">
        <v>86.87</v>
      </c>
      <c r="E3688" s="129">
        <f t="shared" si="57"/>
        <v>86.91</v>
      </c>
    </row>
    <row r="3689" spans="1:5" ht="27">
      <c r="A3689" s="127" t="s">
        <v>23787</v>
      </c>
      <c r="B3689" s="128" t="s">
        <v>19313</v>
      </c>
      <c r="C3689" s="127" t="s">
        <v>86</v>
      </c>
      <c r="D3689" s="122">
        <v>102.69</v>
      </c>
      <c r="E3689" s="129">
        <f t="shared" si="57"/>
        <v>102.74</v>
      </c>
    </row>
    <row r="3690" spans="1:5" ht="40.5">
      <c r="A3690" s="127" t="s">
        <v>23788</v>
      </c>
      <c r="B3690" s="128" t="s">
        <v>19314</v>
      </c>
      <c r="C3690" s="127" t="s">
        <v>86</v>
      </c>
      <c r="D3690" s="122">
        <v>96.08</v>
      </c>
      <c r="E3690" s="129">
        <f t="shared" si="57"/>
        <v>96.13</v>
      </c>
    </row>
    <row r="3691" spans="1:5" ht="40.5">
      <c r="A3691" s="127" t="s">
        <v>23789</v>
      </c>
      <c r="B3691" s="128" t="s">
        <v>19315</v>
      </c>
      <c r="C3691" s="127" t="s">
        <v>86</v>
      </c>
      <c r="D3691" s="122">
        <v>172.75</v>
      </c>
      <c r="E3691" s="129">
        <f t="shared" si="57"/>
        <v>172.84</v>
      </c>
    </row>
    <row r="3692" spans="1:5" ht="27">
      <c r="A3692" s="127" t="s">
        <v>23790</v>
      </c>
      <c r="B3692" s="128" t="s">
        <v>19316</v>
      </c>
      <c r="C3692" s="127" t="s">
        <v>86</v>
      </c>
      <c r="D3692" s="122">
        <v>584.99</v>
      </c>
      <c r="E3692" s="129">
        <f t="shared" si="57"/>
        <v>585.28</v>
      </c>
    </row>
    <row r="3693" spans="1:5" ht="40.5">
      <c r="A3693" s="127" t="s">
        <v>23791</v>
      </c>
      <c r="B3693" s="128" t="s">
        <v>19317</v>
      </c>
      <c r="C3693" s="127" t="s">
        <v>86</v>
      </c>
      <c r="D3693" s="122">
        <v>206.84</v>
      </c>
      <c r="E3693" s="129">
        <f t="shared" si="57"/>
        <v>206.94</v>
      </c>
    </row>
    <row r="3694" spans="1:5" ht="40.5">
      <c r="A3694" s="127" t="s">
        <v>23792</v>
      </c>
      <c r="B3694" s="128" t="s">
        <v>19318</v>
      </c>
      <c r="C3694" s="127" t="s">
        <v>86</v>
      </c>
      <c r="D3694" s="122">
        <v>248.32</v>
      </c>
      <c r="E3694" s="129">
        <f t="shared" si="57"/>
        <v>248.44</v>
      </c>
    </row>
    <row r="3695" spans="1:5" ht="40.5">
      <c r="A3695" s="127" t="s">
        <v>23793</v>
      </c>
      <c r="B3695" s="128" t="s">
        <v>19319</v>
      </c>
      <c r="C3695" s="127" t="s">
        <v>86</v>
      </c>
      <c r="D3695" s="122">
        <v>320.73</v>
      </c>
      <c r="E3695" s="129">
        <f t="shared" si="57"/>
        <v>320.89</v>
      </c>
    </row>
    <row r="3696" spans="1:5" ht="40.5">
      <c r="A3696" s="127" t="s">
        <v>23794</v>
      </c>
      <c r="B3696" s="128" t="s">
        <v>19320</v>
      </c>
      <c r="C3696" s="127" t="s">
        <v>86</v>
      </c>
      <c r="D3696" s="122">
        <v>602.61</v>
      </c>
      <c r="E3696" s="129">
        <f t="shared" si="57"/>
        <v>602.91</v>
      </c>
    </row>
    <row r="3697" spans="1:5" ht="40.5">
      <c r="A3697" s="127" t="s">
        <v>23795</v>
      </c>
      <c r="B3697" s="128" t="s">
        <v>19321</v>
      </c>
      <c r="C3697" s="127" t="s">
        <v>86</v>
      </c>
      <c r="D3697" s="122">
        <v>1849.6</v>
      </c>
      <c r="E3697" s="129">
        <f t="shared" si="57"/>
        <v>1850.52</v>
      </c>
    </row>
    <row r="3698" spans="1:5">
      <c r="A3698" s="127" t="s">
        <v>23796</v>
      </c>
      <c r="B3698" s="128" t="s">
        <v>19322</v>
      </c>
      <c r="C3698" s="127" t="s">
        <v>86</v>
      </c>
      <c r="D3698" s="122">
        <v>1529.75</v>
      </c>
      <c r="E3698" s="129">
        <f t="shared" si="57"/>
        <v>1530.51</v>
      </c>
    </row>
    <row r="3699" spans="1:5" ht="27">
      <c r="A3699" s="127" t="s">
        <v>23797</v>
      </c>
      <c r="B3699" s="128" t="s">
        <v>19323</v>
      </c>
      <c r="C3699" s="127" t="s">
        <v>86</v>
      </c>
      <c r="D3699" s="122">
        <v>823.63</v>
      </c>
      <c r="E3699" s="129">
        <f t="shared" si="57"/>
        <v>824.04</v>
      </c>
    </row>
    <row r="3700" spans="1:5" ht="27">
      <c r="A3700" s="127" t="s">
        <v>23798</v>
      </c>
      <c r="B3700" s="128" t="s">
        <v>19324</v>
      </c>
      <c r="C3700" s="127" t="s">
        <v>86</v>
      </c>
      <c r="D3700" s="122">
        <v>15191.27</v>
      </c>
      <c r="E3700" s="129">
        <f t="shared" si="57"/>
        <v>15198.8</v>
      </c>
    </row>
    <row r="3701" spans="1:5">
      <c r="A3701" s="172" t="s">
        <v>19325</v>
      </c>
      <c r="B3701" s="169"/>
      <c r="C3701" s="168"/>
      <c r="D3701" s="170"/>
      <c r="E3701" s="171"/>
    </row>
    <row r="3702" spans="1:5">
      <c r="A3702" s="127" t="s">
        <v>23799</v>
      </c>
      <c r="B3702" s="128" t="s">
        <v>19326</v>
      </c>
      <c r="C3702" s="127" t="s">
        <v>86</v>
      </c>
      <c r="D3702" s="122">
        <v>20.329999999999998</v>
      </c>
      <c r="E3702" s="129">
        <f t="shared" si="57"/>
        <v>20.34</v>
      </c>
    </row>
    <row r="3703" spans="1:5">
      <c r="A3703" s="127" t="s">
        <v>23800</v>
      </c>
      <c r="B3703" s="128" t="s">
        <v>19327</v>
      </c>
      <c r="C3703" s="127" t="s">
        <v>86</v>
      </c>
      <c r="D3703" s="122">
        <v>33.99</v>
      </c>
      <c r="E3703" s="129">
        <f t="shared" si="57"/>
        <v>34.01</v>
      </c>
    </row>
    <row r="3704" spans="1:5" ht="27">
      <c r="A3704" s="127" t="s">
        <v>23801</v>
      </c>
      <c r="B3704" s="128" t="s">
        <v>19328</v>
      </c>
      <c r="C3704" s="127" t="s">
        <v>86</v>
      </c>
      <c r="D3704" s="122">
        <v>85.75</v>
      </c>
      <c r="E3704" s="129">
        <f t="shared" si="57"/>
        <v>85.79</v>
      </c>
    </row>
    <row r="3705" spans="1:5" ht="27">
      <c r="A3705" s="127" t="s">
        <v>23802</v>
      </c>
      <c r="B3705" s="128" t="s">
        <v>19329</v>
      </c>
      <c r="C3705" s="127" t="s">
        <v>86</v>
      </c>
      <c r="D3705" s="122">
        <v>76.569999999999993</v>
      </c>
      <c r="E3705" s="129">
        <f t="shared" si="57"/>
        <v>76.61</v>
      </c>
    </row>
    <row r="3706" spans="1:5">
      <c r="A3706" s="127" t="s">
        <v>23803</v>
      </c>
      <c r="B3706" s="128" t="s">
        <v>19330</v>
      </c>
      <c r="C3706" s="127" t="s">
        <v>86</v>
      </c>
      <c r="D3706" s="122">
        <v>93.72</v>
      </c>
      <c r="E3706" s="129">
        <f t="shared" si="57"/>
        <v>93.77</v>
      </c>
    </row>
    <row r="3707" spans="1:5">
      <c r="A3707" s="127" t="s">
        <v>23804</v>
      </c>
      <c r="B3707" s="128" t="s">
        <v>19331</v>
      </c>
      <c r="C3707" s="127" t="s">
        <v>86</v>
      </c>
      <c r="D3707" s="122">
        <v>93.72</v>
      </c>
      <c r="E3707" s="129">
        <f t="shared" si="57"/>
        <v>93.77</v>
      </c>
    </row>
    <row r="3708" spans="1:5" ht="27">
      <c r="A3708" s="127" t="s">
        <v>23805</v>
      </c>
      <c r="B3708" s="128" t="s">
        <v>19332</v>
      </c>
      <c r="C3708" s="127" t="s">
        <v>86</v>
      </c>
      <c r="D3708" s="122">
        <v>93.72</v>
      </c>
      <c r="E3708" s="129">
        <f t="shared" si="57"/>
        <v>93.77</v>
      </c>
    </row>
    <row r="3709" spans="1:5">
      <c r="A3709" s="127" t="s">
        <v>23806</v>
      </c>
      <c r="B3709" s="128" t="s">
        <v>19333</v>
      </c>
      <c r="C3709" s="127" t="s">
        <v>86</v>
      </c>
      <c r="D3709" s="122">
        <v>508.07</v>
      </c>
      <c r="E3709" s="129">
        <f t="shared" si="57"/>
        <v>508.32</v>
      </c>
    </row>
    <row r="3710" spans="1:5" ht="27">
      <c r="A3710" s="127" t="s">
        <v>23807</v>
      </c>
      <c r="B3710" s="128" t="s">
        <v>19334</v>
      </c>
      <c r="C3710" s="127" t="s">
        <v>86</v>
      </c>
      <c r="D3710" s="122">
        <v>1979.41</v>
      </c>
      <c r="E3710" s="129">
        <f t="shared" si="57"/>
        <v>1980.39</v>
      </c>
    </row>
    <row r="3711" spans="1:5" ht="67.5">
      <c r="A3711" s="127" t="s">
        <v>26197</v>
      </c>
      <c r="B3711" s="128" t="s">
        <v>19335</v>
      </c>
      <c r="C3711" s="127" t="s">
        <v>86</v>
      </c>
      <c r="D3711" s="122">
        <v>54008.26</v>
      </c>
      <c r="E3711" s="129">
        <f t="shared" si="57"/>
        <v>54035.05</v>
      </c>
    </row>
    <row r="3712" spans="1:5" ht="27">
      <c r="A3712" s="127" t="s">
        <v>23808</v>
      </c>
      <c r="B3712" s="128" t="s">
        <v>19336</v>
      </c>
      <c r="C3712" s="127" t="s">
        <v>86</v>
      </c>
      <c r="D3712" s="122">
        <v>487.77</v>
      </c>
      <c r="E3712" s="129">
        <f t="shared" si="57"/>
        <v>488.01</v>
      </c>
    </row>
    <row r="3713" spans="1:5" ht="27">
      <c r="A3713" s="127" t="s">
        <v>25595</v>
      </c>
      <c r="B3713" s="128" t="s">
        <v>19337</v>
      </c>
      <c r="C3713" s="127" t="s">
        <v>86</v>
      </c>
      <c r="D3713" s="122">
        <v>386.21</v>
      </c>
      <c r="E3713" s="129">
        <f t="shared" si="57"/>
        <v>386.4</v>
      </c>
    </row>
    <row r="3714" spans="1:5" ht="27">
      <c r="A3714" s="127" t="s">
        <v>23809</v>
      </c>
      <c r="B3714" s="128" t="s">
        <v>19338</v>
      </c>
      <c r="C3714" s="127" t="s">
        <v>86</v>
      </c>
      <c r="D3714" s="122">
        <v>748.98</v>
      </c>
      <c r="E3714" s="129">
        <f t="shared" ref="E3714:E3776" si="58">ROUND((D3714/(1+$J$1))*(1+$L$1),2)</f>
        <v>749.35</v>
      </c>
    </row>
    <row r="3715" spans="1:5" ht="27">
      <c r="A3715" s="127" t="s">
        <v>23810</v>
      </c>
      <c r="B3715" s="128" t="s">
        <v>19339</v>
      </c>
      <c r="C3715" s="127" t="s">
        <v>86</v>
      </c>
      <c r="D3715" s="122">
        <v>1631.17</v>
      </c>
      <c r="E3715" s="129">
        <f t="shared" si="58"/>
        <v>1631.98</v>
      </c>
    </row>
    <row r="3716" spans="1:5" ht="27">
      <c r="A3716" s="127" t="s">
        <v>23811</v>
      </c>
      <c r="B3716" s="128" t="s">
        <v>19340</v>
      </c>
      <c r="C3716" s="127" t="s">
        <v>86</v>
      </c>
      <c r="D3716" s="122">
        <v>2398.44</v>
      </c>
      <c r="E3716" s="129">
        <f t="shared" si="58"/>
        <v>2399.63</v>
      </c>
    </row>
    <row r="3717" spans="1:5" ht="40.5">
      <c r="A3717" s="127" t="s">
        <v>25596</v>
      </c>
      <c r="B3717" s="128" t="s">
        <v>19341</v>
      </c>
      <c r="C3717" s="127" t="s">
        <v>86</v>
      </c>
      <c r="D3717" s="122">
        <v>50088.91</v>
      </c>
      <c r="E3717" s="129">
        <f t="shared" si="58"/>
        <v>50113.75</v>
      </c>
    </row>
    <row r="3718" spans="1:5">
      <c r="A3718" s="172" t="s">
        <v>19342</v>
      </c>
      <c r="B3718" s="169"/>
      <c r="C3718" s="168"/>
      <c r="D3718" s="170"/>
      <c r="E3718" s="171"/>
    </row>
    <row r="3719" spans="1:5" ht="27">
      <c r="A3719" s="127" t="s">
        <v>23812</v>
      </c>
      <c r="B3719" s="128" t="s">
        <v>19343</v>
      </c>
      <c r="C3719" s="127" t="s">
        <v>86</v>
      </c>
      <c r="D3719" s="122">
        <v>969.21</v>
      </c>
      <c r="E3719" s="129">
        <f t="shared" si="58"/>
        <v>969.69</v>
      </c>
    </row>
    <row r="3720" spans="1:5" ht="27">
      <c r="A3720" s="127" t="s">
        <v>23813</v>
      </c>
      <c r="B3720" s="128" t="s">
        <v>19344</v>
      </c>
      <c r="C3720" s="127" t="s">
        <v>86</v>
      </c>
      <c r="D3720" s="122">
        <v>399.77</v>
      </c>
      <c r="E3720" s="129">
        <f t="shared" si="58"/>
        <v>399.97</v>
      </c>
    </row>
    <row r="3721" spans="1:5" ht="27">
      <c r="A3721" s="127" t="s">
        <v>23814</v>
      </c>
      <c r="B3721" s="128" t="s">
        <v>19345</v>
      </c>
      <c r="C3721" s="127" t="s">
        <v>86</v>
      </c>
      <c r="D3721" s="122">
        <v>1094.77</v>
      </c>
      <c r="E3721" s="129">
        <f t="shared" si="58"/>
        <v>1095.31</v>
      </c>
    </row>
    <row r="3722" spans="1:5" ht="27">
      <c r="A3722" s="127" t="s">
        <v>23815</v>
      </c>
      <c r="B3722" s="128" t="s">
        <v>19346</v>
      </c>
      <c r="C3722" s="127" t="s">
        <v>86</v>
      </c>
      <c r="D3722" s="122">
        <v>2946.6</v>
      </c>
      <c r="E3722" s="129">
        <f t="shared" si="58"/>
        <v>2948.06</v>
      </c>
    </row>
    <row r="3723" spans="1:5" ht="27">
      <c r="A3723" s="127" t="s">
        <v>23816</v>
      </c>
      <c r="B3723" s="128" t="s">
        <v>19347</v>
      </c>
      <c r="C3723" s="127" t="s">
        <v>86</v>
      </c>
      <c r="D3723" s="122">
        <v>5391.68</v>
      </c>
      <c r="E3723" s="129">
        <f t="shared" si="58"/>
        <v>5394.35</v>
      </c>
    </row>
    <row r="3724" spans="1:5">
      <c r="A3724" s="127" t="s">
        <v>23817</v>
      </c>
      <c r="B3724" s="128" t="s">
        <v>19348</v>
      </c>
      <c r="C3724" s="127" t="s">
        <v>86</v>
      </c>
      <c r="D3724" s="122">
        <v>175</v>
      </c>
      <c r="E3724" s="129">
        <f t="shared" si="58"/>
        <v>175.09</v>
      </c>
    </row>
    <row r="3725" spans="1:5">
      <c r="A3725" s="127" t="s">
        <v>23818</v>
      </c>
      <c r="B3725" s="128" t="s">
        <v>19349</v>
      </c>
      <c r="C3725" s="127" t="s">
        <v>86</v>
      </c>
      <c r="D3725" s="122">
        <v>267.14</v>
      </c>
      <c r="E3725" s="129">
        <f t="shared" si="58"/>
        <v>267.27</v>
      </c>
    </row>
    <row r="3726" spans="1:5">
      <c r="A3726" s="127" t="s">
        <v>23819</v>
      </c>
      <c r="B3726" s="128" t="s">
        <v>19350</v>
      </c>
      <c r="C3726" s="127" t="s">
        <v>86</v>
      </c>
      <c r="D3726" s="122">
        <v>462.75</v>
      </c>
      <c r="E3726" s="129">
        <f t="shared" si="58"/>
        <v>462.98</v>
      </c>
    </row>
    <row r="3727" spans="1:5" ht="27">
      <c r="A3727" s="127" t="s">
        <v>23820</v>
      </c>
      <c r="B3727" s="128" t="s">
        <v>19351</v>
      </c>
      <c r="C3727" s="127" t="s">
        <v>86</v>
      </c>
      <c r="D3727" s="122">
        <v>49.56</v>
      </c>
      <c r="E3727" s="129">
        <f t="shared" si="58"/>
        <v>49.58</v>
      </c>
    </row>
    <row r="3728" spans="1:5" ht="27">
      <c r="A3728" s="127" t="s">
        <v>23821</v>
      </c>
      <c r="B3728" s="128" t="s">
        <v>19352</v>
      </c>
      <c r="C3728" s="127" t="s">
        <v>86</v>
      </c>
      <c r="D3728" s="122">
        <v>226.85</v>
      </c>
      <c r="E3728" s="129">
        <f t="shared" si="58"/>
        <v>226.96</v>
      </c>
    </row>
    <row r="3729" spans="1:5" ht="27">
      <c r="A3729" s="127" t="s">
        <v>23822</v>
      </c>
      <c r="B3729" s="128" t="s">
        <v>19353</v>
      </c>
      <c r="C3729" s="127" t="s">
        <v>86</v>
      </c>
      <c r="D3729" s="122">
        <v>107.02</v>
      </c>
      <c r="E3729" s="129">
        <f t="shared" si="58"/>
        <v>107.07</v>
      </c>
    </row>
    <row r="3730" spans="1:5" ht="27">
      <c r="A3730" s="127" t="s">
        <v>23823</v>
      </c>
      <c r="B3730" s="128" t="s">
        <v>19354</v>
      </c>
      <c r="C3730" s="127" t="s">
        <v>86</v>
      </c>
      <c r="D3730" s="122">
        <v>654.04</v>
      </c>
      <c r="E3730" s="129">
        <f t="shared" si="58"/>
        <v>654.36</v>
      </c>
    </row>
    <row r="3731" spans="1:5">
      <c r="A3731" s="127" t="s">
        <v>23824</v>
      </c>
      <c r="B3731" s="128" t="s">
        <v>19355</v>
      </c>
      <c r="C3731" s="127" t="s">
        <v>86</v>
      </c>
      <c r="D3731" s="122">
        <v>1098.48</v>
      </c>
      <c r="E3731" s="129">
        <f t="shared" si="58"/>
        <v>1099.02</v>
      </c>
    </row>
    <row r="3732" spans="1:5" ht="27">
      <c r="A3732" s="127" t="s">
        <v>23825</v>
      </c>
      <c r="B3732" s="128" t="s">
        <v>19356</v>
      </c>
      <c r="C3732" s="127" t="s">
        <v>86</v>
      </c>
      <c r="D3732" s="122">
        <v>136.87</v>
      </c>
      <c r="E3732" s="129">
        <f t="shared" si="58"/>
        <v>136.94</v>
      </c>
    </row>
    <row r="3733" spans="1:5" ht="27">
      <c r="A3733" s="127" t="s">
        <v>23826</v>
      </c>
      <c r="B3733" s="128" t="s">
        <v>19357</v>
      </c>
      <c r="C3733" s="127" t="s">
        <v>86</v>
      </c>
      <c r="D3733" s="122">
        <v>46.35</v>
      </c>
      <c r="E3733" s="129">
        <f t="shared" si="58"/>
        <v>46.37</v>
      </c>
    </row>
    <row r="3734" spans="1:5" ht="27">
      <c r="A3734" s="127" t="s">
        <v>23827</v>
      </c>
      <c r="B3734" s="128" t="s">
        <v>19358</v>
      </c>
      <c r="C3734" s="127" t="s">
        <v>86</v>
      </c>
      <c r="D3734" s="122">
        <v>64.22</v>
      </c>
      <c r="E3734" s="129">
        <f t="shared" si="58"/>
        <v>64.25</v>
      </c>
    </row>
    <row r="3735" spans="1:5" ht="40.5">
      <c r="A3735" s="127" t="s">
        <v>23828</v>
      </c>
      <c r="B3735" s="128" t="s">
        <v>19359</v>
      </c>
      <c r="C3735" s="127" t="s">
        <v>86</v>
      </c>
      <c r="D3735" s="122">
        <v>195.35</v>
      </c>
      <c r="E3735" s="129">
        <f t="shared" si="58"/>
        <v>195.45</v>
      </c>
    </row>
    <row r="3736" spans="1:5" ht="40.5">
      <c r="A3736" s="127" t="s">
        <v>23829</v>
      </c>
      <c r="B3736" s="128" t="s">
        <v>19360</v>
      </c>
      <c r="C3736" s="127" t="s">
        <v>86</v>
      </c>
      <c r="D3736" s="122">
        <v>433.95</v>
      </c>
      <c r="E3736" s="129">
        <f t="shared" si="58"/>
        <v>434.17</v>
      </c>
    </row>
    <row r="3737" spans="1:5" ht="40.5">
      <c r="A3737" s="127" t="s">
        <v>23830</v>
      </c>
      <c r="B3737" s="128" t="s">
        <v>19361</v>
      </c>
      <c r="C3737" s="127" t="s">
        <v>86</v>
      </c>
      <c r="D3737" s="122">
        <v>136.72</v>
      </c>
      <c r="E3737" s="129">
        <f t="shared" si="58"/>
        <v>136.79</v>
      </c>
    </row>
    <row r="3738" spans="1:5">
      <c r="A3738" s="127" t="s">
        <v>23831</v>
      </c>
      <c r="B3738" s="128" t="s">
        <v>19362</v>
      </c>
      <c r="C3738" s="127" t="s">
        <v>86</v>
      </c>
      <c r="D3738" s="122">
        <v>164.23</v>
      </c>
      <c r="E3738" s="129">
        <f t="shared" si="58"/>
        <v>164.31</v>
      </c>
    </row>
    <row r="3739" spans="1:5">
      <c r="A3739" s="172" t="s">
        <v>19363</v>
      </c>
      <c r="B3739" s="169"/>
      <c r="C3739" s="168"/>
      <c r="D3739" s="170"/>
      <c r="E3739" s="171"/>
    </row>
    <row r="3740" spans="1:5">
      <c r="A3740" s="127" t="s">
        <v>23832</v>
      </c>
      <c r="B3740" s="128" t="s">
        <v>19364</v>
      </c>
      <c r="C3740" s="127" t="s">
        <v>86</v>
      </c>
      <c r="D3740" s="122">
        <v>7.62</v>
      </c>
      <c r="E3740" s="129">
        <f t="shared" si="58"/>
        <v>7.62</v>
      </c>
    </row>
    <row r="3741" spans="1:5">
      <c r="A3741" s="127" t="s">
        <v>23833</v>
      </c>
      <c r="B3741" s="128" t="s">
        <v>19365</v>
      </c>
      <c r="C3741" s="127" t="s">
        <v>86</v>
      </c>
      <c r="D3741" s="122">
        <v>9.84</v>
      </c>
      <c r="E3741" s="129">
        <f t="shared" si="58"/>
        <v>9.84</v>
      </c>
    </row>
    <row r="3742" spans="1:5" ht="27">
      <c r="A3742" s="127" t="s">
        <v>23834</v>
      </c>
      <c r="B3742" s="128" t="s">
        <v>19366</v>
      </c>
      <c r="C3742" s="127" t="s">
        <v>86</v>
      </c>
      <c r="D3742" s="122">
        <v>26.73</v>
      </c>
      <c r="E3742" s="129">
        <f t="shared" si="58"/>
        <v>26.74</v>
      </c>
    </row>
    <row r="3743" spans="1:5" ht="27">
      <c r="A3743" s="127" t="s">
        <v>23835</v>
      </c>
      <c r="B3743" s="128" t="s">
        <v>19367</v>
      </c>
      <c r="C3743" s="127" t="s">
        <v>86</v>
      </c>
      <c r="D3743" s="122">
        <v>43.83</v>
      </c>
      <c r="E3743" s="129">
        <f t="shared" si="58"/>
        <v>43.85</v>
      </c>
    </row>
    <row r="3744" spans="1:5" ht="27">
      <c r="A3744" s="127" t="s">
        <v>23836</v>
      </c>
      <c r="B3744" s="128" t="s">
        <v>19368</v>
      </c>
      <c r="C3744" s="127" t="s">
        <v>86</v>
      </c>
      <c r="D3744" s="122">
        <v>26.73</v>
      </c>
      <c r="E3744" s="129">
        <f t="shared" si="58"/>
        <v>26.74</v>
      </c>
    </row>
    <row r="3745" spans="1:5" ht="27">
      <c r="A3745" s="127" t="s">
        <v>23837</v>
      </c>
      <c r="B3745" s="128" t="s">
        <v>19369</v>
      </c>
      <c r="C3745" s="127" t="s">
        <v>86</v>
      </c>
      <c r="D3745" s="122">
        <v>53.39</v>
      </c>
      <c r="E3745" s="129">
        <f t="shared" si="58"/>
        <v>53.42</v>
      </c>
    </row>
    <row r="3746" spans="1:5" ht="27">
      <c r="A3746" s="127" t="s">
        <v>23838</v>
      </c>
      <c r="B3746" s="128" t="s">
        <v>19370</v>
      </c>
      <c r="C3746" s="127" t="s">
        <v>86</v>
      </c>
      <c r="D3746" s="122">
        <v>31.47</v>
      </c>
      <c r="E3746" s="129">
        <f t="shared" si="58"/>
        <v>31.49</v>
      </c>
    </row>
    <row r="3747" spans="1:5" ht="27">
      <c r="A3747" s="127" t="s">
        <v>23839</v>
      </c>
      <c r="B3747" s="128" t="s">
        <v>19371</v>
      </c>
      <c r="C3747" s="127" t="s">
        <v>86</v>
      </c>
      <c r="D3747" s="122">
        <v>29.89</v>
      </c>
      <c r="E3747" s="129">
        <f t="shared" si="58"/>
        <v>29.9</v>
      </c>
    </row>
    <row r="3748" spans="1:5">
      <c r="A3748" s="127" t="s">
        <v>23840</v>
      </c>
      <c r="B3748" s="128" t="s">
        <v>19372</v>
      </c>
      <c r="C3748" s="127" t="s">
        <v>86</v>
      </c>
      <c r="D3748" s="122">
        <v>23.06</v>
      </c>
      <c r="E3748" s="129">
        <f t="shared" si="58"/>
        <v>23.07</v>
      </c>
    </row>
    <row r="3749" spans="1:5" ht="27">
      <c r="A3749" s="127" t="s">
        <v>23841</v>
      </c>
      <c r="B3749" s="128" t="s">
        <v>19373</v>
      </c>
      <c r="C3749" s="127" t="s">
        <v>86</v>
      </c>
      <c r="D3749" s="122">
        <v>34.93</v>
      </c>
      <c r="E3749" s="129">
        <f t="shared" si="58"/>
        <v>34.950000000000003</v>
      </c>
    </row>
    <row r="3750" spans="1:5" ht="27">
      <c r="A3750" s="127" t="s">
        <v>23842</v>
      </c>
      <c r="B3750" s="128" t="s">
        <v>19374</v>
      </c>
      <c r="C3750" s="127" t="s">
        <v>86</v>
      </c>
      <c r="D3750" s="122">
        <v>41.83</v>
      </c>
      <c r="E3750" s="129">
        <f t="shared" si="58"/>
        <v>41.85</v>
      </c>
    </row>
    <row r="3751" spans="1:5">
      <c r="A3751" s="172" t="s">
        <v>19375</v>
      </c>
      <c r="B3751" s="169"/>
      <c r="C3751" s="168"/>
      <c r="D3751" s="170"/>
      <c r="E3751" s="171"/>
    </row>
    <row r="3752" spans="1:5">
      <c r="A3752" s="127" t="s">
        <v>23843</v>
      </c>
      <c r="B3752" s="128" t="s">
        <v>19376</v>
      </c>
      <c r="C3752" s="127" t="s">
        <v>86</v>
      </c>
      <c r="D3752" s="122">
        <v>2145.2800000000002</v>
      </c>
      <c r="E3752" s="129">
        <f t="shared" si="58"/>
        <v>2146.34</v>
      </c>
    </row>
    <row r="3753" spans="1:5">
      <c r="A3753" s="127" t="s">
        <v>23844</v>
      </c>
      <c r="B3753" s="128" t="s">
        <v>19377</v>
      </c>
      <c r="C3753" s="127" t="s">
        <v>86</v>
      </c>
      <c r="D3753" s="122">
        <v>2308.23</v>
      </c>
      <c r="E3753" s="129">
        <f t="shared" si="58"/>
        <v>2309.37</v>
      </c>
    </row>
    <row r="3754" spans="1:5">
      <c r="A3754" s="172" t="s">
        <v>19378</v>
      </c>
      <c r="B3754" s="169"/>
      <c r="C3754" s="168"/>
      <c r="D3754" s="170"/>
      <c r="E3754" s="171"/>
    </row>
    <row r="3755" spans="1:5" ht="27">
      <c r="A3755" s="127" t="s">
        <v>23845</v>
      </c>
      <c r="B3755" s="128" t="s">
        <v>19379</v>
      </c>
      <c r="C3755" s="127" t="s">
        <v>86</v>
      </c>
      <c r="D3755" s="122">
        <v>154.58000000000001</v>
      </c>
      <c r="E3755" s="129">
        <f t="shared" si="58"/>
        <v>154.66</v>
      </c>
    </row>
    <row r="3756" spans="1:5" ht="27">
      <c r="A3756" s="127" t="s">
        <v>23846</v>
      </c>
      <c r="B3756" s="128" t="s">
        <v>19380</v>
      </c>
      <c r="C3756" s="127" t="s">
        <v>86</v>
      </c>
      <c r="D3756" s="122">
        <v>234.17</v>
      </c>
      <c r="E3756" s="129">
        <f t="shared" si="58"/>
        <v>234.29</v>
      </c>
    </row>
    <row r="3757" spans="1:5" ht="27">
      <c r="A3757" s="127" t="s">
        <v>23847</v>
      </c>
      <c r="B3757" s="128" t="s">
        <v>19381</v>
      </c>
      <c r="C3757" s="127" t="s">
        <v>86</v>
      </c>
      <c r="D3757" s="122">
        <v>372.18</v>
      </c>
      <c r="E3757" s="129">
        <f t="shared" si="58"/>
        <v>372.36</v>
      </c>
    </row>
    <row r="3758" spans="1:5" ht="27">
      <c r="A3758" s="127" t="s">
        <v>23848</v>
      </c>
      <c r="B3758" s="128" t="s">
        <v>19382</v>
      </c>
      <c r="C3758" s="127" t="s">
        <v>86</v>
      </c>
      <c r="D3758" s="122">
        <v>540.20000000000005</v>
      </c>
      <c r="E3758" s="129">
        <f t="shared" si="58"/>
        <v>540.47</v>
      </c>
    </row>
    <row r="3759" spans="1:5" ht="27">
      <c r="A3759" s="127" t="s">
        <v>23849</v>
      </c>
      <c r="B3759" s="128" t="s">
        <v>19383</v>
      </c>
      <c r="C3759" s="127" t="s">
        <v>86</v>
      </c>
      <c r="D3759" s="122">
        <v>786.12</v>
      </c>
      <c r="E3759" s="129">
        <f t="shared" si="58"/>
        <v>786.51</v>
      </c>
    </row>
    <row r="3760" spans="1:5" ht="27">
      <c r="A3760" s="127" t="s">
        <v>23850</v>
      </c>
      <c r="B3760" s="128" t="s">
        <v>19384</v>
      </c>
      <c r="C3760" s="127" t="s">
        <v>86</v>
      </c>
      <c r="D3760" s="122">
        <v>805.96</v>
      </c>
      <c r="E3760" s="129">
        <f t="shared" si="58"/>
        <v>806.36</v>
      </c>
    </row>
    <row r="3761" spans="1:5" ht="27">
      <c r="A3761" s="127" t="s">
        <v>23851</v>
      </c>
      <c r="B3761" s="128" t="s">
        <v>19385</v>
      </c>
      <c r="C3761" s="127" t="s">
        <v>86</v>
      </c>
      <c r="D3761" s="122">
        <v>280.79000000000002</v>
      </c>
      <c r="E3761" s="129">
        <f t="shared" si="58"/>
        <v>280.93</v>
      </c>
    </row>
    <row r="3762" spans="1:5" ht="27">
      <c r="A3762" s="127" t="s">
        <v>23852</v>
      </c>
      <c r="B3762" s="128" t="s">
        <v>19386</v>
      </c>
      <c r="C3762" s="127" t="s">
        <v>86</v>
      </c>
      <c r="D3762" s="122">
        <v>160.34</v>
      </c>
      <c r="E3762" s="129">
        <f t="shared" si="58"/>
        <v>160.41999999999999</v>
      </c>
    </row>
    <row r="3763" spans="1:5" ht="27">
      <c r="A3763" s="127" t="s">
        <v>23853</v>
      </c>
      <c r="B3763" s="128" t="s">
        <v>19387</v>
      </c>
      <c r="C3763" s="127" t="s">
        <v>86</v>
      </c>
      <c r="D3763" s="122">
        <v>1411.84</v>
      </c>
      <c r="E3763" s="129">
        <f t="shared" si="58"/>
        <v>1412.54</v>
      </c>
    </row>
    <row r="3764" spans="1:5" ht="27">
      <c r="A3764" s="127" t="s">
        <v>23854</v>
      </c>
      <c r="B3764" s="128" t="s">
        <v>19388</v>
      </c>
      <c r="C3764" s="127" t="s">
        <v>86</v>
      </c>
      <c r="D3764" s="122">
        <v>209.96</v>
      </c>
      <c r="E3764" s="129">
        <f t="shared" si="58"/>
        <v>210.06</v>
      </c>
    </row>
    <row r="3765" spans="1:5" ht="27">
      <c r="A3765" s="127" t="s">
        <v>23855</v>
      </c>
      <c r="B3765" s="128" t="s">
        <v>19389</v>
      </c>
      <c r="C3765" s="127" t="s">
        <v>86</v>
      </c>
      <c r="D3765" s="122">
        <v>232.86</v>
      </c>
      <c r="E3765" s="129">
        <f t="shared" si="58"/>
        <v>232.98</v>
      </c>
    </row>
    <row r="3766" spans="1:5" ht="27">
      <c r="A3766" s="127" t="s">
        <v>23856</v>
      </c>
      <c r="B3766" s="128" t="s">
        <v>19390</v>
      </c>
      <c r="C3766" s="127" t="s">
        <v>86</v>
      </c>
      <c r="D3766" s="122">
        <v>700.72</v>
      </c>
      <c r="E3766" s="129">
        <f t="shared" si="58"/>
        <v>701.07</v>
      </c>
    </row>
    <row r="3767" spans="1:5" ht="27">
      <c r="A3767" s="127" t="s">
        <v>23857</v>
      </c>
      <c r="B3767" s="128" t="s">
        <v>19391</v>
      </c>
      <c r="C3767" s="127" t="s">
        <v>86</v>
      </c>
      <c r="D3767" s="122">
        <v>494.86</v>
      </c>
      <c r="E3767" s="129">
        <f t="shared" si="58"/>
        <v>495.11</v>
      </c>
    </row>
    <row r="3768" spans="1:5" ht="27">
      <c r="A3768" s="127" t="s">
        <v>23858</v>
      </c>
      <c r="B3768" s="128" t="s">
        <v>19392</v>
      </c>
      <c r="C3768" s="127" t="s">
        <v>86</v>
      </c>
      <c r="D3768" s="122">
        <v>156.18</v>
      </c>
      <c r="E3768" s="129">
        <f t="shared" si="58"/>
        <v>156.26</v>
      </c>
    </row>
    <row r="3769" spans="1:5" ht="27">
      <c r="A3769" s="127" t="s">
        <v>23859</v>
      </c>
      <c r="B3769" s="128" t="s">
        <v>19393</v>
      </c>
      <c r="C3769" s="127" t="s">
        <v>86</v>
      </c>
      <c r="D3769" s="122">
        <v>48.04</v>
      </c>
      <c r="E3769" s="129">
        <f t="shared" si="58"/>
        <v>48.06</v>
      </c>
    </row>
    <row r="3770" spans="1:5">
      <c r="A3770" s="172" t="s">
        <v>19394</v>
      </c>
      <c r="B3770" s="169"/>
      <c r="C3770" s="168"/>
      <c r="D3770" s="170"/>
      <c r="E3770" s="171"/>
    </row>
    <row r="3771" spans="1:5">
      <c r="A3771" s="127" t="s">
        <v>23860</v>
      </c>
      <c r="B3771" s="128" t="s">
        <v>19395</v>
      </c>
      <c r="C3771" s="127" t="s">
        <v>86</v>
      </c>
      <c r="D3771" s="122">
        <v>9.39</v>
      </c>
      <c r="E3771" s="129">
        <f t="shared" si="58"/>
        <v>9.39</v>
      </c>
    </row>
    <row r="3772" spans="1:5">
      <c r="A3772" s="127" t="s">
        <v>23861</v>
      </c>
      <c r="B3772" s="128" t="s">
        <v>19396</v>
      </c>
      <c r="C3772" s="127" t="s">
        <v>86</v>
      </c>
      <c r="D3772" s="122">
        <v>2.42</v>
      </c>
      <c r="E3772" s="129">
        <f t="shared" si="58"/>
        <v>2.42</v>
      </c>
    </row>
    <row r="3773" spans="1:5">
      <c r="A3773" s="127" t="s">
        <v>23862</v>
      </c>
      <c r="B3773" s="128" t="s">
        <v>19397</v>
      </c>
      <c r="C3773" s="127" t="s">
        <v>86</v>
      </c>
      <c r="D3773" s="122">
        <v>3.06</v>
      </c>
      <c r="E3773" s="129">
        <f t="shared" si="58"/>
        <v>3.06</v>
      </c>
    </row>
    <row r="3774" spans="1:5">
      <c r="A3774" s="127" t="s">
        <v>23863</v>
      </c>
      <c r="B3774" s="128" t="s">
        <v>19398</v>
      </c>
      <c r="C3774" s="127" t="s">
        <v>86</v>
      </c>
      <c r="D3774" s="122">
        <v>17.79</v>
      </c>
      <c r="E3774" s="129">
        <f t="shared" si="58"/>
        <v>17.8</v>
      </c>
    </row>
    <row r="3775" spans="1:5">
      <c r="A3775" s="127" t="s">
        <v>23864</v>
      </c>
      <c r="B3775" s="128" t="s">
        <v>19399</v>
      </c>
      <c r="C3775" s="127" t="s">
        <v>44</v>
      </c>
      <c r="D3775" s="122">
        <v>23.02</v>
      </c>
      <c r="E3775" s="129">
        <f t="shared" si="58"/>
        <v>23.03</v>
      </c>
    </row>
    <row r="3776" spans="1:5">
      <c r="A3776" s="127" t="s">
        <v>23865</v>
      </c>
      <c r="B3776" s="128" t="s">
        <v>19400</v>
      </c>
      <c r="C3776" s="127" t="s">
        <v>86</v>
      </c>
      <c r="D3776" s="122">
        <v>55.26</v>
      </c>
      <c r="E3776" s="129">
        <f t="shared" si="58"/>
        <v>55.29</v>
      </c>
    </row>
    <row r="3777" spans="1:5">
      <c r="A3777" s="172" t="s">
        <v>19401</v>
      </c>
      <c r="B3777" s="169"/>
      <c r="C3777" s="168"/>
      <c r="D3777" s="170"/>
      <c r="E3777" s="171"/>
    </row>
    <row r="3778" spans="1:5">
      <c r="A3778" s="127" t="s">
        <v>23866</v>
      </c>
      <c r="B3778" s="128" t="s">
        <v>19402</v>
      </c>
      <c r="C3778" s="127" t="s">
        <v>86</v>
      </c>
      <c r="D3778" s="122">
        <v>9.17</v>
      </c>
      <c r="E3778" s="129">
        <f t="shared" ref="E3778:E3841" si="59">ROUND((D3778/(1+$J$1))*(1+$L$1),2)</f>
        <v>9.17</v>
      </c>
    </row>
    <row r="3779" spans="1:5" ht="27">
      <c r="A3779" s="127" t="s">
        <v>23867</v>
      </c>
      <c r="B3779" s="128" t="s">
        <v>19403</v>
      </c>
      <c r="C3779" s="127" t="s">
        <v>86</v>
      </c>
      <c r="D3779" s="122">
        <v>11.62</v>
      </c>
      <c r="E3779" s="129">
        <f t="shared" si="59"/>
        <v>11.63</v>
      </c>
    </row>
    <row r="3780" spans="1:5" ht="27">
      <c r="A3780" s="127" t="s">
        <v>23868</v>
      </c>
      <c r="B3780" s="128" t="s">
        <v>19404</v>
      </c>
      <c r="C3780" s="127" t="s">
        <v>86</v>
      </c>
      <c r="D3780" s="122">
        <v>14.89</v>
      </c>
      <c r="E3780" s="129">
        <f t="shared" si="59"/>
        <v>14.9</v>
      </c>
    </row>
    <row r="3781" spans="1:5" ht="27">
      <c r="A3781" s="127" t="s">
        <v>23869</v>
      </c>
      <c r="B3781" s="128" t="s">
        <v>19405</v>
      </c>
      <c r="C3781" s="127" t="s">
        <v>86</v>
      </c>
      <c r="D3781" s="122">
        <v>64.08</v>
      </c>
      <c r="E3781" s="129">
        <f t="shared" si="59"/>
        <v>64.11</v>
      </c>
    </row>
    <row r="3782" spans="1:5" ht="27">
      <c r="A3782" s="127" t="s">
        <v>23870</v>
      </c>
      <c r="B3782" s="128" t="s">
        <v>19406</v>
      </c>
      <c r="C3782" s="127" t="s">
        <v>86</v>
      </c>
      <c r="D3782" s="122">
        <v>12.64</v>
      </c>
      <c r="E3782" s="129">
        <f t="shared" si="59"/>
        <v>12.65</v>
      </c>
    </row>
    <row r="3783" spans="1:5" ht="27">
      <c r="A3783" s="127" t="s">
        <v>23871</v>
      </c>
      <c r="B3783" s="128" t="s">
        <v>19407</v>
      </c>
      <c r="C3783" s="127" t="s">
        <v>86</v>
      </c>
      <c r="D3783" s="122">
        <v>36.4</v>
      </c>
      <c r="E3783" s="129">
        <f t="shared" si="59"/>
        <v>36.42</v>
      </c>
    </row>
    <row r="3784" spans="1:5" ht="67.5">
      <c r="A3784" s="127" t="s">
        <v>25597</v>
      </c>
      <c r="B3784" s="128" t="s">
        <v>19408</v>
      </c>
      <c r="C3784" s="127" t="s">
        <v>86</v>
      </c>
      <c r="D3784" s="122">
        <v>57.65</v>
      </c>
      <c r="E3784" s="129">
        <f t="shared" si="59"/>
        <v>57.68</v>
      </c>
    </row>
    <row r="3785" spans="1:5" ht="67.5">
      <c r="A3785" s="127" t="s">
        <v>25598</v>
      </c>
      <c r="B3785" s="128" t="s">
        <v>19409</v>
      </c>
      <c r="C3785" s="127" t="s">
        <v>86</v>
      </c>
      <c r="D3785" s="122">
        <v>33.229999999999997</v>
      </c>
      <c r="E3785" s="129">
        <f t="shared" si="59"/>
        <v>33.25</v>
      </c>
    </row>
    <row r="3786" spans="1:5" ht="54">
      <c r="A3786" s="127" t="s">
        <v>23872</v>
      </c>
      <c r="B3786" s="128" t="s">
        <v>19410</v>
      </c>
      <c r="C3786" s="127" t="s">
        <v>86</v>
      </c>
      <c r="D3786" s="122">
        <v>27.79</v>
      </c>
      <c r="E3786" s="129">
        <f t="shared" si="59"/>
        <v>27.8</v>
      </c>
    </row>
    <row r="3787" spans="1:5" ht="54">
      <c r="A3787" s="127" t="s">
        <v>23873</v>
      </c>
      <c r="B3787" s="128" t="s">
        <v>19411</v>
      </c>
      <c r="C3787" s="127" t="s">
        <v>86</v>
      </c>
      <c r="D3787" s="122">
        <v>74.83</v>
      </c>
      <c r="E3787" s="129">
        <f t="shared" si="59"/>
        <v>74.87</v>
      </c>
    </row>
    <row r="3788" spans="1:5" ht="54">
      <c r="A3788" s="127" t="s">
        <v>23874</v>
      </c>
      <c r="B3788" s="128" t="s">
        <v>19412</v>
      </c>
      <c r="C3788" s="127" t="s">
        <v>86</v>
      </c>
      <c r="D3788" s="122">
        <v>134.86000000000001</v>
      </c>
      <c r="E3788" s="129">
        <f t="shared" si="59"/>
        <v>134.93</v>
      </c>
    </row>
    <row r="3789" spans="1:5">
      <c r="A3789" s="172" t="s">
        <v>19413</v>
      </c>
      <c r="B3789" s="169"/>
      <c r="C3789" s="168"/>
      <c r="D3789" s="170"/>
      <c r="E3789" s="171"/>
    </row>
    <row r="3790" spans="1:5" ht="27">
      <c r="A3790" s="127" t="s">
        <v>23875</v>
      </c>
      <c r="B3790" s="128" t="s">
        <v>19414</v>
      </c>
      <c r="C3790" s="127" t="s">
        <v>86</v>
      </c>
      <c r="D3790" s="122">
        <v>129.47</v>
      </c>
      <c r="E3790" s="129">
        <f t="shared" si="59"/>
        <v>129.53</v>
      </c>
    </row>
    <row r="3791" spans="1:5" ht="27">
      <c r="A3791" s="127" t="s">
        <v>23876</v>
      </c>
      <c r="B3791" s="128" t="s">
        <v>19415</v>
      </c>
      <c r="C3791" s="127" t="s">
        <v>86</v>
      </c>
      <c r="D3791" s="122">
        <v>182.69</v>
      </c>
      <c r="E3791" s="129">
        <f t="shared" si="59"/>
        <v>182.78</v>
      </c>
    </row>
    <row r="3792" spans="1:5" ht="27">
      <c r="A3792" s="127" t="s">
        <v>23877</v>
      </c>
      <c r="B3792" s="128" t="s">
        <v>19416</v>
      </c>
      <c r="C3792" s="127" t="s">
        <v>86</v>
      </c>
      <c r="D3792" s="122">
        <v>3362.85</v>
      </c>
      <c r="E3792" s="129">
        <f t="shared" si="59"/>
        <v>3364.52</v>
      </c>
    </row>
    <row r="3793" spans="1:5">
      <c r="A3793" s="127" t="s">
        <v>23878</v>
      </c>
      <c r="B3793" s="128" t="s">
        <v>19417</v>
      </c>
      <c r="C3793" s="127" t="s">
        <v>86</v>
      </c>
      <c r="D3793" s="122">
        <v>221.66</v>
      </c>
      <c r="E3793" s="129">
        <f t="shared" si="59"/>
        <v>221.77</v>
      </c>
    </row>
    <row r="3794" spans="1:5">
      <c r="A3794" s="127" t="s">
        <v>23879</v>
      </c>
      <c r="B3794" s="128" t="s">
        <v>19418</v>
      </c>
      <c r="C3794" s="127" t="s">
        <v>86</v>
      </c>
      <c r="D3794" s="122">
        <v>125.58</v>
      </c>
      <c r="E3794" s="129">
        <f t="shared" si="59"/>
        <v>125.64</v>
      </c>
    </row>
    <row r="3795" spans="1:5">
      <c r="A3795" s="127" t="s">
        <v>23880</v>
      </c>
      <c r="B3795" s="128" t="s">
        <v>19419</v>
      </c>
      <c r="C3795" s="127" t="s">
        <v>86</v>
      </c>
      <c r="D3795" s="122">
        <v>159.24</v>
      </c>
      <c r="E3795" s="129">
        <f t="shared" si="59"/>
        <v>159.32</v>
      </c>
    </row>
    <row r="3796" spans="1:5">
      <c r="A3796" s="127" t="s">
        <v>23881</v>
      </c>
      <c r="B3796" s="128" t="s">
        <v>19420</v>
      </c>
      <c r="C3796" s="127" t="s">
        <v>86</v>
      </c>
      <c r="D3796" s="122">
        <v>194.24</v>
      </c>
      <c r="E3796" s="129">
        <f t="shared" si="59"/>
        <v>194.34</v>
      </c>
    </row>
    <row r="3797" spans="1:5" ht="27">
      <c r="A3797" s="127" t="s">
        <v>23882</v>
      </c>
      <c r="B3797" s="128" t="s">
        <v>19421</v>
      </c>
      <c r="C3797" s="127" t="s">
        <v>86</v>
      </c>
      <c r="D3797" s="122">
        <v>392.86</v>
      </c>
      <c r="E3797" s="129">
        <f t="shared" si="59"/>
        <v>393.05</v>
      </c>
    </row>
    <row r="3798" spans="1:5">
      <c r="A3798" s="127" t="s">
        <v>23883</v>
      </c>
      <c r="B3798" s="128" t="s">
        <v>19422</v>
      </c>
      <c r="C3798" s="127" t="s">
        <v>86</v>
      </c>
      <c r="D3798" s="122">
        <v>249.82</v>
      </c>
      <c r="E3798" s="129">
        <f t="shared" si="59"/>
        <v>249.94</v>
      </c>
    </row>
    <row r="3799" spans="1:5">
      <c r="A3799" s="127" t="s">
        <v>23884</v>
      </c>
      <c r="B3799" s="128" t="s">
        <v>19423</v>
      </c>
      <c r="C3799" s="127" t="s">
        <v>86</v>
      </c>
      <c r="D3799" s="122">
        <v>121.1</v>
      </c>
      <c r="E3799" s="129">
        <f t="shared" si="59"/>
        <v>121.16</v>
      </c>
    </row>
    <row r="3800" spans="1:5">
      <c r="A3800" s="172" t="s">
        <v>19424</v>
      </c>
      <c r="B3800" s="169"/>
      <c r="C3800" s="168"/>
      <c r="D3800" s="170"/>
      <c r="E3800" s="171"/>
    </row>
    <row r="3801" spans="1:5">
      <c r="A3801" s="127" t="s">
        <v>23885</v>
      </c>
      <c r="B3801" s="128" t="s">
        <v>19425</v>
      </c>
      <c r="C3801" s="127" t="s">
        <v>86</v>
      </c>
      <c r="D3801" s="122">
        <v>169.13</v>
      </c>
      <c r="E3801" s="129">
        <f t="shared" si="59"/>
        <v>169.21</v>
      </c>
    </row>
    <row r="3802" spans="1:5" ht="54">
      <c r="A3802" s="127" t="s">
        <v>26198</v>
      </c>
      <c r="B3802" s="128" t="s">
        <v>19426</v>
      </c>
      <c r="C3802" s="127" t="s">
        <v>86</v>
      </c>
      <c r="D3802" s="122">
        <v>10711.47</v>
      </c>
      <c r="E3802" s="129">
        <f t="shared" si="59"/>
        <v>10716.78</v>
      </c>
    </row>
    <row r="3803" spans="1:5">
      <c r="A3803" s="127" t="s">
        <v>23886</v>
      </c>
      <c r="B3803" s="128" t="s">
        <v>19427</v>
      </c>
      <c r="C3803" s="127" t="s">
        <v>86</v>
      </c>
      <c r="D3803" s="122">
        <v>3143.56</v>
      </c>
      <c r="E3803" s="129">
        <f t="shared" si="59"/>
        <v>3145.12</v>
      </c>
    </row>
    <row r="3804" spans="1:5" ht="27">
      <c r="A3804" s="127" t="s">
        <v>23887</v>
      </c>
      <c r="B3804" s="128" t="s">
        <v>19428</v>
      </c>
      <c r="C3804" s="127" t="s">
        <v>86</v>
      </c>
      <c r="D3804" s="122">
        <v>108839.33</v>
      </c>
      <c r="E3804" s="129">
        <f t="shared" si="59"/>
        <v>108893.31</v>
      </c>
    </row>
    <row r="3805" spans="1:5" ht="54">
      <c r="A3805" s="127" t="s">
        <v>26199</v>
      </c>
      <c r="B3805" s="128" t="s">
        <v>19429</v>
      </c>
      <c r="C3805" s="127" t="s">
        <v>86</v>
      </c>
      <c r="D3805" s="122">
        <v>9758.58</v>
      </c>
      <c r="E3805" s="129">
        <f t="shared" si="59"/>
        <v>9763.42</v>
      </c>
    </row>
    <row r="3806" spans="1:5" ht="54">
      <c r="A3806" s="127" t="s">
        <v>26200</v>
      </c>
      <c r="B3806" s="128" t="s">
        <v>19430</v>
      </c>
      <c r="C3806" s="127" t="s">
        <v>86</v>
      </c>
      <c r="D3806" s="122">
        <v>23787.34</v>
      </c>
      <c r="E3806" s="129">
        <f t="shared" si="59"/>
        <v>23799.14</v>
      </c>
    </row>
    <row r="3807" spans="1:5">
      <c r="A3807" s="172" t="s">
        <v>19431</v>
      </c>
      <c r="B3807" s="169"/>
      <c r="C3807" s="168"/>
      <c r="D3807" s="170"/>
      <c r="E3807" s="171"/>
    </row>
    <row r="3808" spans="1:5" ht="27">
      <c r="A3808" s="127" t="s">
        <v>23888</v>
      </c>
      <c r="B3808" s="128" t="s">
        <v>19432</v>
      </c>
      <c r="C3808" s="127" t="s">
        <v>86</v>
      </c>
      <c r="D3808" s="122">
        <v>933.32</v>
      </c>
      <c r="E3808" s="129">
        <f t="shared" si="59"/>
        <v>933.78</v>
      </c>
    </row>
    <row r="3809" spans="1:5" ht="27">
      <c r="A3809" s="127" t="s">
        <v>23889</v>
      </c>
      <c r="B3809" s="128" t="s">
        <v>19433</v>
      </c>
      <c r="C3809" s="127" t="s">
        <v>86</v>
      </c>
      <c r="D3809" s="122">
        <v>1862.99</v>
      </c>
      <c r="E3809" s="129">
        <f t="shared" si="59"/>
        <v>1863.91</v>
      </c>
    </row>
    <row r="3810" spans="1:5" ht="27">
      <c r="A3810" s="127" t="s">
        <v>23890</v>
      </c>
      <c r="B3810" s="128" t="s">
        <v>19434</v>
      </c>
      <c r="C3810" s="127" t="s">
        <v>86</v>
      </c>
      <c r="D3810" s="122">
        <v>1499.17</v>
      </c>
      <c r="E3810" s="129">
        <f t="shared" si="59"/>
        <v>1499.91</v>
      </c>
    </row>
    <row r="3811" spans="1:5" ht="27">
      <c r="A3811" s="127" t="s">
        <v>23891</v>
      </c>
      <c r="B3811" s="128" t="s">
        <v>19435</v>
      </c>
      <c r="C3811" s="127" t="s">
        <v>86</v>
      </c>
      <c r="D3811" s="122">
        <v>1135.3599999999999</v>
      </c>
      <c r="E3811" s="129">
        <f t="shared" si="59"/>
        <v>1135.92</v>
      </c>
    </row>
    <row r="3812" spans="1:5" ht="40.5">
      <c r="A3812" s="127" t="s">
        <v>23892</v>
      </c>
      <c r="B3812" s="128" t="s">
        <v>19436</v>
      </c>
      <c r="C3812" s="127" t="s">
        <v>86</v>
      </c>
      <c r="D3812" s="122">
        <v>1654.88</v>
      </c>
      <c r="E3812" s="129">
        <f t="shared" si="59"/>
        <v>1655.7</v>
      </c>
    </row>
    <row r="3813" spans="1:5" ht="40.5">
      <c r="A3813" s="127" t="s">
        <v>25599</v>
      </c>
      <c r="B3813" s="128" t="s">
        <v>19437</v>
      </c>
      <c r="C3813" s="127" t="s">
        <v>86</v>
      </c>
      <c r="D3813" s="122">
        <v>14203.6</v>
      </c>
      <c r="E3813" s="129">
        <f t="shared" si="59"/>
        <v>14210.64</v>
      </c>
    </row>
    <row r="3814" spans="1:5">
      <c r="A3814" s="172" t="s">
        <v>19438</v>
      </c>
      <c r="B3814" s="169"/>
      <c r="C3814" s="168"/>
      <c r="D3814" s="170"/>
      <c r="E3814" s="171"/>
    </row>
    <row r="3815" spans="1:5" ht="40.5">
      <c r="A3815" s="127" t="s">
        <v>23893</v>
      </c>
      <c r="B3815" s="128" t="s">
        <v>19439</v>
      </c>
      <c r="C3815" s="127" t="s">
        <v>86</v>
      </c>
      <c r="D3815" s="122">
        <v>92700</v>
      </c>
      <c r="E3815" s="129">
        <f t="shared" si="59"/>
        <v>92745.98</v>
      </c>
    </row>
    <row r="3816" spans="1:5" ht="27">
      <c r="A3816" s="127" t="s">
        <v>25600</v>
      </c>
      <c r="B3816" s="128" t="s">
        <v>19440</v>
      </c>
      <c r="C3816" s="127" t="s">
        <v>86</v>
      </c>
      <c r="D3816" s="122">
        <v>159.29</v>
      </c>
      <c r="E3816" s="129">
        <f t="shared" si="59"/>
        <v>159.37</v>
      </c>
    </row>
    <row r="3817" spans="1:5" ht="27">
      <c r="A3817" s="127" t="s">
        <v>25601</v>
      </c>
      <c r="B3817" s="128" t="s">
        <v>19441</v>
      </c>
      <c r="C3817" s="127" t="s">
        <v>86</v>
      </c>
      <c r="D3817" s="122">
        <v>154.82</v>
      </c>
      <c r="E3817" s="129">
        <f t="shared" si="59"/>
        <v>154.9</v>
      </c>
    </row>
    <row r="3818" spans="1:5" ht="27">
      <c r="A3818" s="127" t="s">
        <v>25602</v>
      </c>
      <c r="B3818" s="128" t="s">
        <v>19442</v>
      </c>
      <c r="C3818" s="127" t="s">
        <v>86</v>
      </c>
      <c r="D3818" s="122">
        <v>253.09</v>
      </c>
      <c r="E3818" s="129">
        <f t="shared" si="59"/>
        <v>253.22</v>
      </c>
    </row>
    <row r="3819" spans="1:5" ht="40.5">
      <c r="A3819" s="127" t="s">
        <v>25603</v>
      </c>
      <c r="B3819" s="128" t="s">
        <v>19443</v>
      </c>
      <c r="C3819" s="127" t="s">
        <v>86</v>
      </c>
      <c r="D3819" s="122">
        <v>3945.78</v>
      </c>
      <c r="E3819" s="129">
        <f t="shared" si="59"/>
        <v>3947.74</v>
      </c>
    </row>
    <row r="3820" spans="1:5">
      <c r="A3820" s="172" t="s">
        <v>19444</v>
      </c>
      <c r="B3820" s="169"/>
      <c r="C3820" s="168"/>
      <c r="D3820" s="170"/>
      <c r="E3820" s="171"/>
    </row>
    <row r="3821" spans="1:5" ht="27">
      <c r="A3821" s="127" t="s">
        <v>23894</v>
      </c>
      <c r="B3821" s="128" t="s">
        <v>19445</v>
      </c>
      <c r="C3821" s="127" t="s">
        <v>86</v>
      </c>
      <c r="D3821" s="122">
        <v>3642.53</v>
      </c>
      <c r="E3821" s="129">
        <f t="shared" si="59"/>
        <v>3644.34</v>
      </c>
    </row>
    <row r="3822" spans="1:5" ht="40.5">
      <c r="A3822" s="127" t="s">
        <v>23895</v>
      </c>
      <c r="B3822" s="128" t="s">
        <v>19446</v>
      </c>
      <c r="C3822" s="127" t="s">
        <v>86</v>
      </c>
      <c r="D3822" s="122">
        <v>22084.1</v>
      </c>
      <c r="E3822" s="129">
        <f t="shared" si="59"/>
        <v>22095.05</v>
      </c>
    </row>
    <row r="3823" spans="1:5" ht="40.5">
      <c r="A3823" s="127" t="s">
        <v>25604</v>
      </c>
      <c r="B3823" s="128" t="s">
        <v>19447</v>
      </c>
      <c r="C3823" s="127" t="s">
        <v>86</v>
      </c>
      <c r="D3823" s="122">
        <v>38134.1</v>
      </c>
      <c r="E3823" s="129">
        <f t="shared" si="59"/>
        <v>38153.01</v>
      </c>
    </row>
    <row r="3824" spans="1:5" ht="40.5">
      <c r="A3824" s="127" t="s">
        <v>23896</v>
      </c>
      <c r="B3824" s="128" t="s">
        <v>19448</v>
      </c>
      <c r="C3824" s="127" t="s">
        <v>86</v>
      </c>
      <c r="D3824" s="122">
        <v>44747.23</v>
      </c>
      <c r="E3824" s="129">
        <f t="shared" si="59"/>
        <v>44769.42</v>
      </c>
    </row>
    <row r="3825" spans="1:5" ht="40.5">
      <c r="A3825" s="127" t="s">
        <v>23897</v>
      </c>
      <c r="B3825" s="128" t="s">
        <v>19449</v>
      </c>
      <c r="C3825" s="127" t="s">
        <v>86</v>
      </c>
      <c r="D3825" s="122">
        <v>58096.1</v>
      </c>
      <c r="E3825" s="129">
        <f t="shared" si="59"/>
        <v>58124.92</v>
      </c>
    </row>
    <row r="3826" spans="1:5" ht="40.5">
      <c r="A3826" s="127" t="s">
        <v>23898</v>
      </c>
      <c r="B3826" s="128" t="s">
        <v>19450</v>
      </c>
      <c r="C3826" s="127" t="s">
        <v>86</v>
      </c>
      <c r="D3826" s="122">
        <v>65898.460000000006</v>
      </c>
      <c r="E3826" s="129">
        <f t="shared" si="59"/>
        <v>65931.149999999994</v>
      </c>
    </row>
    <row r="3827" spans="1:5" ht="40.5">
      <c r="A3827" s="127" t="s">
        <v>23899</v>
      </c>
      <c r="B3827" s="128" t="s">
        <v>19451</v>
      </c>
      <c r="C3827" s="127" t="s">
        <v>86</v>
      </c>
      <c r="D3827" s="122">
        <v>96609.1</v>
      </c>
      <c r="E3827" s="129">
        <f t="shared" si="59"/>
        <v>96657.02</v>
      </c>
    </row>
    <row r="3828" spans="1:5" ht="40.5">
      <c r="A3828" s="127" t="s">
        <v>23900</v>
      </c>
      <c r="B3828" s="128" t="s">
        <v>19452</v>
      </c>
      <c r="C3828" s="127" t="s">
        <v>86</v>
      </c>
      <c r="D3828" s="122">
        <v>115047.84</v>
      </c>
      <c r="E3828" s="129">
        <f t="shared" si="59"/>
        <v>115104.9</v>
      </c>
    </row>
    <row r="3829" spans="1:5" ht="27">
      <c r="A3829" s="127" t="s">
        <v>23901</v>
      </c>
      <c r="B3829" s="128" t="s">
        <v>19453</v>
      </c>
      <c r="C3829" s="127" t="s">
        <v>86</v>
      </c>
      <c r="D3829" s="122">
        <v>5951.75</v>
      </c>
      <c r="E3829" s="129">
        <f t="shared" si="59"/>
        <v>5954.7</v>
      </c>
    </row>
    <row r="3830" spans="1:5" ht="27">
      <c r="A3830" s="127" t="s">
        <v>23902</v>
      </c>
      <c r="B3830" s="128" t="s">
        <v>19454</v>
      </c>
      <c r="C3830" s="127" t="s">
        <v>86</v>
      </c>
      <c r="D3830" s="122">
        <v>16542.18</v>
      </c>
      <c r="E3830" s="129">
        <f t="shared" si="59"/>
        <v>16550.38</v>
      </c>
    </row>
    <row r="3831" spans="1:5" ht="40.5">
      <c r="A3831" s="127" t="s">
        <v>23903</v>
      </c>
      <c r="B3831" s="128" t="s">
        <v>19455</v>
      </c>
      <c r="C3831" s="127" t="s">
        <v>86</v>
      </c>
      <c r="D3831" s="122">
        <v>29456.1</v>
      </c>
      <c r="E3831" s="129">
        <f t="shared" si="59"/>
        <v>29470.71</v>
      </c>
    </row>
    <row r="3832" spans="1:5" ht="40.5">
      <c r="A3832" s="127" t="s">
        <v>23904</v>
      </c>
      <c r="B3832" s="128" t="s">
        <v>19456</v>
      </c>
      <c r="C3832" s="127" t="s">
        <v>86</v>
      </c>
      <c r="D3832" s="122">
        <v>39817.599999999999</v>
      </c>
      <c r="E3832" s="129">
        <f t="shared" si="59"/>
        <v>39837.35</v>
      </c>
    </row>
    <row r="3833" spans="1:5" ht="40.5">
      <c r="A3833" s="127" t="s">
        <v>23905</v>
      </c>
      <c r="B3833" s="128" t="s">
        <v>19457</v>
      </c>
      <c r="C3833" s="127" t="s">
        <v>86</v>
      </c>
      <c r="D3833" s="122">
        <v>50925.1</v>
      </c>
      <c r="E3833" s="129">
        <f t="shared" si="59"/>
        <v>50950.36</v>
      </c>
    </row>
    <row r="3834" spans="1:5" ht="40.5">
      <c r="A3834" s="127" t="s">
        <v>23906</v>
      </c>
      <c r="B3834" s="128" t="s">
        <v>19458</v>
      </c>
      <c r="C3834" s="127" t="s">
        <v>86</v>
      </c>
      <c r="D3834" s="122">
        <v>57340.1</v>
      </c>
      <c r="E3834" s="129">
        <f t="shared" si="59"/>
        <v>57368.54</v>
      </c>
    </row>
    <row r="3835" spans="1:5" ht="40.5">
      <c r="A3835" s="127" t="s">
        <v>23907</v>
      </c>
      <c r="B3835" s="128" t="s">
        <v>19459</v>
      </c>
      <c r="C3835" s="127" t="s">
        <v>86</v>
      </c>
      <c r="D3835" s="122">
        <v>84674.1</v>
      </c>
      <c r="E3835" s="129">
        <f t="shared" si="59"/>
        <v>84716.1</v>
      </c>
    </row>
    <row r="3836" spans="1:5">
      <c r="A3836" s="172" t="s">
        <v>19460</v>
      </c>
      <c r="B3836" s="169"/>
      <c r="C3836" s="168"/>
      <c r="D3836" s="170"/>
      <c r="E3836" s="171"/>
    </row>
    <row r="3837" spans="1:5" ht="27">
      <c r="A3837" s="127" t="s">
        <v>23908</v>
      </c>
      <c r="B3837" s="128" t="s">
        <v>19461</v>
      </c>
      <c r="C3837" s="127" t="s">
        <v>86</v>
      </c>
      <c r="D3837" s="122">
        <v>7.84</v>
      </c>
      <c r="E3837" s="129">
        <f t="shared" si="59"/>
        <v>7.84</v>
      </c>
    </row>
    <row r="3838" spans="1:5" ht="27">
      <c r="A3838" s="127" t="s">
        <v>25605</v>
      </c>
      <c r="B3838" s="128" t="s">
        <v>19462</v>
      </c>
      <c r="C3838" s="127" t="s">
        <v>86</v>
      </c>
      <c r="D3838" s="122">
        <v>8.25</v>
      </c>
      <c r="E3838" s="129">
        <f t="shared" si="59"/>
        <v>8.25</v>
      </c>
    </row>
    <row r="3839" spans="1:5" ht="27">
      <c r="A3839" s="127" t="s">
        <v>25606</v>
      </c>
      <c r="B3839" s="128" t="s">
        <v>19463</v>
      </c>
      <c r="C3839" s="127" t="s">
        <v>86</v>
      </c>
      <c r="D3839" s="122">
        <v>8.0299999999999994</v>
      </c>
      <c r="E3839" s="129">
        <f t="shared" si="59"/>
        <v>8.0299999999999994</v>
      </c>
    </row>
    <row r="3840" spans="1:5" ht="27">
      <c r="A3840" s="127" t="s">
        <v>25607</v>
      </c>
      <c r="B3840" s="128" t="s">
        <v>19464</v>
      </c>
      <c r="C3840" s="127" t="s">
        <v>86</v>
      </c>
      <c r="D3840" s="122">
        <v>8.3699999999999992</v>
      </c>
      <c r="E3840" s="129">
        <f t="shared" si="59"/>
        <v>8.3699999999999992</v>
      </c>
    </row>
    <row r="3841" spans="1:5" ht="27">
      <c r="A3841" s="127" t="s">
        <v>25608</v>
      </c>
      <c r="B3841" s="128" t="s">
        <v>19465</v>
      </c>
      <c r="C3841" s="127" t="s">
        <v>86</v>
      </c>
      <c r="D3841" s="122">
        <v>8.5299999999999994</v>
      </c>
      <c r="E3841" s="129">
        <f t="shared" si="59"/>
        <v>8.5299999999999994</v>
      </c>
    </row>
    <row r="3842" spans="1:5">
      <c r="A3842" s="172" t="s">
        <v>19466</v>
      </c>
      <c r="B3842" s="169"/>
      <c r="C3842" s="168"/>
      <c r="D3842" s="170"/>
      <c r="E3842" s="171"/>
    </row>
    <row r="3843" spans="1:5">
      <c r="A3843" s="127" t="s">
        <v>23909</v>
      </c>
      <c r="B3843" s="128" t="s">
        <v>19467</v>
      </c>
      <c r="C3843" s="127" t="s">
        <v>86</v>
      </c>
      <c r="D3843" s="122">
        <v>139.47999999999999</v>
      </c>
      <c r="E3843" s="129">
        <f t="shared" ref="E3843:E3905" si="60">ROUND((D3843/(1+$J$1))*(1+$L$1),2)</f>
        <v>139.55000000000001</v>
      </c>
    </row>
    <row r="3844" spans="1:5" ht="27">
      <c r="A3844" s="127" t="s">
        <v>23910</v>
      </c>
      <c r="B3844" s="128" t="s">
        <v>19468</v>
      </c>
      <c r="C3844" s="127" t="s">
        <v>86</v>
      </c>
      <c r="D3844" s="122">
        <v>40</v>
      </c>
      <c r="E3844" s="129">
        <f t="shared" si="60"/>
        <v>40.020000000000003</v>
      </c>
    </row>
    <row r="3845" spans="1:5" ht="27">
      <c r="A3845" s="127" t="s">
        <v>23911</v>
      </c>
      <c r="B3845" s="128" t="s">
        <v>19469</v>
      </c>
      <c r="C3845" s="127" t="s">
        <v>86</v>
      </c>
      <c r="D3845" s="122">
        <v>395</v>
      </c>
      <c r="E3845" s="129">
        <f t="shared" si="60"/>
        <v>395.2</v>
      </c>
    </row>
    <row r="3846" spans="1:5" ht="27">
      <c r="A3846" s="127" t="s">
        <v>23912</v>
      </c>
      <c r="B3846" s="128" t="s">
        <v>19470</v>
      </c>
      <c r="C3846" s="127" t="s">
        <v>86</v>
      </c>
      <c r="D3846" s="122">
        <v>95.33</v>
      </c>
      <c r="E3846" s="129">
        <f t="shared" si="60"/>
        <v>95.38</v>
      </c>
    </row>
    <row r="3847" spans="1:5" ht="27">
      <c r="A3847" s="127" t="s">
        <v>25609</v>
      </c>
      <c r="B3847" s="128" t="s">
        <v>19471</v>
      </c>
      <c r="C3847" s="127" t="s">
        <v>44</v>
      </c>
      <c r="D3847" s="122">
        <v>7.39</v>
      </c>
      <c r="E3847" s="129">
        <f t="shared" si="60"/>
        <v>7.39</v>
      </c>
    </row>
    <row r="3848" spans="1:5">
      <c r="A3848" s="127" t="s">
        <v>23913</v>
      </c>
      <c r="B3848" s="128" t="s">
        <v>19472</v>
      </c>
      <c r="C3848" s="127" t="s">
        <v>86</v>
      </c>
      <c r="D3848" s="122">
        <v>84.04</v>
      </c>
      <c r="E3848" s="129">
        <f t="shared" si="60"/>
        <v>84.08</v>
      </c>
    </row>
    <row r="3849" spans="1:5" ht="27">
      <c r="A3849" s="127" t="s">
        <v>23914</v>
      </c>
      <c r="B3849" s="128" t="s">
        <v>19473</v>
      </c>
      <c r="C3849" s="127" t="s">
        <v>86</v>
      </c>
      <c r="D3849" s="122">
        <v>212.95</v>
      </c>
      <c r="E3849" s="129">
        <f t="shared" si="60"/>
        <v>213.06</v>
      </c>
    </row>
    <row r="3850" spans="1:5">
      <c r="A3850" s="127" t="s">
        <v>23915</v>
      </c>
      <c r="B3850" s="128" t="s">
        <v>19474</v>
      </c>
      <c r="C3850" s="127" t="s">
        <v>86</v>
      </c>
      <c r="D3850" s="122">
        <v>244.88</v>
      </c>
      <c r="E3850" s="129">
        <f t="shared" si="60"/>
        <v>245</v>
      </c>
    </row>
    <row r="3851" spans="1:5" ht="27">
      <c r="A3851" s="127" t="s">
        <v>23916</v>
      </c>
      <c r="B3851" s="128" t="s">
        <v>19475</v>
      </c>
      <c r="C3851" s="127" t="s">
        <v>86</v>
      </c>
      <c r="D3851" s="122">
        <v>229.25</v>
      </c>
      <c r="E3851" s="129">
        <f t="shared" si="60"/>
        <v>229.36</v>
      </c>
    </row>
    <row r="3852" spans="1:5">
      <c r="A3852" s="127" t="s">
        <v>23917</v>
      </c>
      <c r="B3852" s="128" t="s">
        <v>19476</v>
      </c>
      <c r="C3852" s="127" t="s">
        <v>86</v>
      </c>
      <c r="D3852" s="122">
        <v>153.1</v>
      </c>
      <c r="E3852" s="129">
        <f t="shared" si="60"/>
        <v>153.18</v>
      </c>
    </row>
    <row r="3853" spans="1:5">
      <c r="A3853" s="172" t="s">
        <v>19477</v>
      </c>
      <c r="B3853" s="169"/>
      <c r="C3853" s="168"/>
      <c r="D3853" s="170"/>
      <c r="E3853" s="171"/>
    </row>
    <row r="3854" spans="1:5">
      <c r="A3854" s="172" t="s">
        <v>19478</v>
      </c>
      <c r="B3854" s="169"/>
      <c r="C3854" s="168"/>
      <c r="D3854" s="170"/>
      <c r="E3854" s="171"/>
    </row>
    <row r="3855" spans="1:5" ht="27">
      <c r="A3855" s="127" t="s">
        <v>23918</v>
      </c>
      <c r="B3855" s="128" t="s">
        <v>19479</v>
      </c>
      <c r="C3855" s="127" t="s">
        <v>86</v>
      </c>
      <c r="D3855" s="122">
        <v>208.48</v>
      </c>
      <c r="E3855" s="129">
        <f t="shared" si="60"/>
        <v>208.58</v>
      </c>
    </row>
    <row r="3856" spans="1:5" ht="40.5">
      <c r="A3856" s="127" t="s">
        <v>23919</v>
      </c>
      <c r="B3856" s="128" t="s">
        <v>19480</v>
      </c>
      <c r="C3856" s="127" t="s">
        <v>86</v>
      </c>
      <c r="D3856" s="122">
        <v>107.36</v>
      </c>
      <c r="E3856" s="129">
        <f t="shared" si="60"/>
        <v>107.41</v>
      </c>
    </row>
    <row r="3857" spans="1:5" ht="27">
      <c r="A3857" s="127" t="s">
        <v>23920</v>
      </c>
      <c r="B3857" s="128" t="s">
        <v>19481</v>
      </c>
      <c r="C3857" s="127" t="s">
        <v>86</v>
      </c>
      <c r="D3857" s="122">
        <v>185.63</v>
      </c>
      <c r="E3857" s="129">
        <f t="shared" si="60"/>
        <v>185.72</v>
      </c>
    </row>
    <row r="3858" spans="1:5" ht="40.5">
      <c r="A3858" s="127" t="s">
        <v>25610</v>
      </c>
      <c r="B3858" s="128" t="s">
        <v>19482</v>
      </c>
      <c r="C3858" s="127" t="s">
        <v>86</v>
      </c>
      <c r="D3858" s="122">
        <v>115.18</v>
      </c>
      <c r="E3858" s="129">
        <f t="shared" si="60"/>
        <v>115.24</v>
      </c>
    </row>
    <row r="3859" spans="1:5" ht="40.5">
      <c r="A3859" s="127" t="s">
        <v>25611</v>
      </c>
      <c r="B3859" s="128" t="s">
        <v>19483</v>
      </c>
      <c r="C3859" s="127" t="s">
        <v>86</v>
      </c>
      <c r="D3859" s="122">
        <v>200.49</v>
      </c>
      <c r="E3859" s="129">
        <f t="shared" si="60"/>
        <v>200.59</v>
      </c>
    </row>
    <row r="3860" spans="1:5" ht="40.5">
      <c r="A3860" s="127" t="s">
        <v>23921</v>
      </c>
      <c r="B3860" s="128" t="s">
        <v>19484</v>
      </c>
      <c r="C3860" s="127" t="s">
        <v>86</v>
      </c>
      <c r="D3860" s="122">
        <v>107.36</v>
      </c>
      <c r="E3860" s="129">
        <f t="shared" si="60"/>
        <v>107.41</v>
      </c>
    </row>
    <row r="3861" spans="1:5" ht="40.5">
      <c r="A3861" s="127" t="s">
        <v>23922</v>
      </c>
      <c r="B3861" s="128" t="s">
        <v>19485</v>
      </c>
      <c r="C3861" s="127" t="s">
        <v>86</v>
      </c>
      <c r="D3861" s="122">
        <v>107.36</v>
      </c>
      <c r="E3861" s="129">
        <f t="shared" si="60"/>
        <v>107.41</v>
      </c>
    </row>
    <row r="3862" spans="1:5" ht="27">
      <c r="A3862" s="127" t="s">
        <v>25612</v>
      </c>
      <c r="B3862" s="128" t="s">
        <v>19486</v>
      </c>
      <c r="C3862" s="127" t="s">
        <v>86</v>
      </c>
      <c r="D3862" s="122">
        <v>43.15</v>
      </c>
      <c r="E3862" s="129">
        <f t="shared" si="60"/>
        <v>43.17</v>
      </c>
    </row>
    <row r="3863" spans="1:5" ht="27">
      <c r="A3863" s="127" t="s">
        <v>23923</v>
      </c>
      <c r="B3863" s="128" t="s">
        <v>19487</v>
      </c>
      <c r="C3863" s="127" t="s">
        <v>86</v>
      </c>
      <c r="D3863" s="122">
        <v>35.18</v>
      </c>
      <c r="E3863" s="129">
        <f t="shared" si="60"/>
        <v>35.200000000000003</v>
      </c>
    </row>
    <row r="3864" spans="1:5" ht="27">
      <c r="A3864" s="127" t="s">
        <v>23924</v>
      </c>
      <c r="B3864" s="128" t="s">
        <v>19488</v>
      </c>
      <c r="C3864" s="127" t="s">
        <v>86</v>
      </c>
      <c r="D3864" s="122">
        <v>351.56</v>
      </c>
      <c r="E3864" s="129">
        <f t="shared" si="60"/>
        <v>351.73</v>
      </c>
    </row>
    <row r="3865" spans="1:5" ht="27">
      <c r="A3865" s="127" t="s">
        <v>23925</v>
      </c>
      <c r="B3865" s="128" t="s">
        <v>19489</v>
      </c>
      <c r="C3865" s="127" t="s">
        <v>86</v>
      </c>
      <c r="D3865" s="122">
        <v>140.51</v>
      </c>
      <c r="E3865" s="129">
        <f t="shared" si="60"/>
        <v>140.58000000000001</v>
      </c>
    </row>
    <row r="3866" spans="1:5" ht="27">
      <c r="A3866" s="127" t="s">
        <v>25613</v>
      </c>
      <c r="B3866" s="128" t="s">
        <v>19490</v>
      </c>
      <c r="C3866" s="127" t="s">
        <v>86</v>
      </c>
      <c r="D3866" s="122">
        <v>24.12</v>
      </c>
      <c r="E3866" s="129">
        <f t="shared" si="60"/>
        <v>24.13</v>
      </c>
    </row>
    <row r="3867" spans="1:5">
      <c r="A3867" s="127" t="s">
        <v>23926</v>
      </c>
      <c r="B3867" s="128" t="s">
        <v>19491</v>
      </c>
      <c r="C3867" s="127" t="s">
        <v>86</v>
      </c>
      <c r="D3867" s="122">
        <v>5.38</v>
      </c>
      <c r="E3867" s="129">
        <f t="shared" si="60"/>
        <v>5.38</v>
      </c>
    </row>
    <row r="3868" spans="1:5">
      <c r="A3868" s="127" t="s">
        <v>23927</v>
      </c>
      <c r="B3868" s="128" t="s">
        <v>19492</v>
      </c>
      <c r="C3868" s="127" t="s">
        <v>86</v>
      </c>
      <c r="D3868" s="122">
        <v>12.15</v>
      </c>
      <c r="E3868" s="129">
        <f t="shared" si="60"/>
        <v>12.16</v>
      </c>
    </row>
    <row r="3869" spans="1:5">
      <c r="A3869" s="172" t="s">
        <v>19493</v>
      </c>
      <c r="B3869" s="169"/>
      <c r="C3869" s="168"/>
      <c r="D3869" s="170"/>
      <c r="E3869" s="171"/>
    </row>
    <row r="3870" spans="1:5" ht="40.5">
      <c r="A3870" s="127" t="s">
        <v>23928</v>
      </c>
      <c r="B3870" s="128" t="s">
        <v>19494</v>
      </c>
      <c r="C3870" s="127" t="s">
        <v>86</v>
      </c>
      <c r="D3870" s="122">
        <v>92.84</v>
      </c>
      <c r="E3870" s="129">
        <f t="shared" si="60"/>
        <v>92.89</v>
      </c>
    </row>
    <row r="3871" spans="1:5" ht="40.5">
      <c r="A3871" s="127" t="s">
        <v>23929</v>
      </c>
      <c r="B3871" s="128" t="s">
        <v>19495</v>
      </c>
      <c r="C3871" s="127" t="s">
        <v>86</v>
      </c>
      <c r="D3871" s="122">
        <v>230.7</v>
      </c>
      <c r="E3871" s="129">
        <f t="shared" si="60"/>
        <v>230.81</v>
      </c>
    </row>
    <row r="3872" spans="1:5" ht="27">
      <c r="A3872" s="127" t="s">
        <v>23930</v>
      </c>
      <c r="B3872" s="128" t="s">
        <v>19496</v>
      </c>
      <c r="C3872" s="127" t="s">
        <v>86</v>
      </c>
      <c r="D3872" s="122">
        <v>47.5</v>
      </c>
      <c r="E3872" s="129">
        <f t="shared" si="60"/>
        <v>47.52</v>
      </c>
    </row>
    <row r="3873" spans="1:5" ht="27">
      <c r="A3873" s="127" t="s">
        <v>23931</v>
      </c>
      <c r="B3873" s="128" t="s">
        <v>19497</v>
      </c>
      <c r="C3873" s="127" t="s">
        <v>86</v>
      </c>
      <c r="D3873" s="122">
        <v>44.28</v>
      </c>
      <c r="E3873" s="129">
        <f t="shared" si="60"/>
        <v>44.3</v>
      </c>
    </row>
    <row r="3874" spans="1:5" ht="27">
      <c r="A3874" s="127" t="s">
        <v>23932</v>
      </c>
      <c r="B3874" s="128" t="s">
        <v>19498</v>
      </c>
      <c r="C3874" s="127" t="s">
        <v>86</v>
      </c>
      <c r="D3874" s="122">
        <v>699.55</v>
      </c>
      <c r="E3874" s="129">
        <f t="shared" si="60"/>
        <v>699.9</v>
      </c>
    </row>
    <row r="3875" spans="1:5">
      <c r="A3875" s="172" t="s">
        <v>19499</v>
      </c>
      <c r="B3875" s="169"/>
      <c r="C3875" s="168"/>
      <c r="D3875" s="170"/>
      <c r="E3875" s="171"/>
    </row>
    <row r="3876" spans="1:5" ht="40.5">
      <c r="A3876" s="127" t="s">
        <v>23933</v>
      </c>
      <c r="B3876" s="128" t="s">
        <v>19500</v>
      </c>
      <c r="C3876" s="127" t="s">
        <v>86</v>
      </c>
      <c r="D3876" s="122">
        <v>67.69</v>
      </c>
      <c r="E3876" s="129">
        <f t="shared" si="60"/>
        <v>67.72</v>
      </c>
    </row>
    <row r="3877" spans="1:5" ht="40.5">
      <c r="A3877" s="127" t="s">
        <v>23934</v>
      </c>
      <c r="B3877" s="128" t="s">
        <v>19501</v>
      </c>
      <c r="C3877" s="127" t="s">
        <v>86</v>
      </c>
      <c r="D3877" s="122">
        <v>157.29</v>
      </c>
      <c r="E3877" s="129">
        <f t="shared" si="60"/>
        <v>157.37</v>
      </c>
    </row>
    <row r="3878" spans="1:5" ht="54">
      <c r="A3878" s="127" t="s">
        <v>23935</v>
      </c>
      <c r="B3878" s="128" t="s">
        <v>19502</v>
      </c>
      <c r="C3878" s="127" t="s">
        <v>86</v>
      </c>
      <c r="D3878" s="122">
        <v>110.36</v>
      </c>
      <c r="E3878" s="129">
        <f t="shared" si="60"/>
        <v>110.41</v>
      </c>
    </row>
    <row r="3879" spans="1:5" ht="54">
      <c r="A3879" s="127" t="s">
        <v>23936</v>
      </c>
      <c r="B3879" s="128" t="s">
        <v>19503</v>
      </c>
      <c r="C3879" s="127" t="s">
        <v>86</v>
      </c>
      <c r="D3879" s="122">
        <v>185.25</v>
      </c>
      <c r="E3879" s="129">
        <f t="shared" si="60"/>
        <v>185.34</v>
      </c>
    </row>
    <row r="3880" spans="1:5" ht="67.5">
      <c r="A3880" s="127" t="s">
        <v>23937</v>
      </c>
      <c r="B3880" s="128" t="s">
        <v>19504</v>
      </c>
      <c r="C3880" s="127" t="s">
        <v>86</v>
      </c>
      <c r="D3880" s="122">
        <v>173.89</v>
      </c>
      <c r="E3880" s="129">
        <f t="shared" si="60"/>
        <v>173.98</v>
      </c>
    </row>
    <row r="3881" spans="1:5" ht="40.5">
      <c r="A3881" s="127" t="s">
        <v>23938</v>
      </c>
      <c r="B3881" s="128" t="s">
        <v>19505</v>
      </c>
      <c r="C3881" s="127" t="s">
        <v>86</v>
      </c>
      <c r="D3881" s="122">
        <v>223.32</v>
      </c>
      <c r="E3881" s="129">
        <f t="shared" si="60"/>
        <v>223.43</v>
      </c>
    </row>
    <row r="3882" spans="1:5" ht="54">
      <c r="A3882" s="127" t="s">
        <v>23939</v>
      </c>
      <c r="B3882" s="128" t="s">
        <v>19506</v>
      </c>
      <c r="C3882" s="127" t="s">
        <v>86</v>
      </c>
      <c r="D3882" s="122">
        <v>188.64</v>
      </c>
      <c r="E3882" s="129">
        <f t="shared" si="60"/>
        <v>188.73</v>
      </c>
    </row>
    <row r="3883" spans="1:5" ht="40.5">
      <c r="A3883" s="127" t="s">
        <v>23940</v>
      </c>
      <c r="B3883" s="128" t="s">
        <v>19507</v>
      </c>
      <c r="C3883" s="127" t="s">
        <v>86</v>
      </c>
      <c r="D3883" s="122">
        <v>54.65</v>
      </c>
      <c r="E3883" s="129">
        <f t="shared" si="60"/>
        <v>54.68</v>
      </c>
    </row>
    <row r="3884" spans="1:5" ht="40.5">
      <c r="A3884" s="127" t="s">
        <v>23941</v>
      </c>
      <c r="B3884" s="128" t="s">
        <v>19508</v>
      </c>
      <c r="C3884" s="127" t="s">
        <v>86</v>
      </c>
      <c r="D3884" s="122">
        <v>150.28</v>
      </c>
      <c r="E3884" s="129">
        <f t="shared" si="60"/>
        <v>150.35</v>
      </c>
    </row>
    <row r="3885" spans="1:5" ht="54">
      <c r="A3885" s="127" t="s">
        <v>23942</v>
      </c>
      <c r="B3885" s="128" t="s">
        <v>19509</v>
      </c>
      <c r="C3885" s="127" t="s">
        <v>86</v>
      </c>
      <c r="D3885" s="122">
        <v>127.95</v>
      </c>
      <c r="E3885" s="129">
        <f t="shared" si="60"/>
        <v>128.01</v>
      </c>
    </row>
    <row r="3886" spans="1:5" ht="40.5">
      <c r="A3886" s="127" t="s">
        <v>23943</v>
      </c>
      <c r="B3886" s="128" t="s">
        <v>19510</v>
      </c>
      <c r="C3886" s="127" t="s">
        <v>86</v>
      </c>
      <c r="D3886" s="122">
        <v>540.54999999999995</v>
      </c>
      <c r="E3886" s="129">
        <f t="shared" si="60"/>
        <v>540.82000000000005</v>
      </c>
    </row>
    <row r="3887" spans="1:5" ht="27">
      <c r="A3887" s="127" t="s">
        <v>23944</v>
      </c>
      <c r="B3887" s="128" t="s">
        <v>19511</v>
      </c>
      <c r="C3887" s="127" t="s">
        <v>86</v>
      </c>
      <c r="D3887" s="122">
        <v>272.33999999999997</v>
      </c>
      <c r="E3887" s="129">
        <f t="shared" si="60"/>
        <v>272.48</v>
      </c>
    </row>
    <row r="3888" spans="1:5" ht="40.5">
      <c r="A3888" s="127" t="s">
        <v>23945</v>
      </c>
      <c r="B3888" s="128" t="s">
        <v>19512</v>
      </c>
      <c r="C3888" s="127" t="s">
        <v>86</v>
      </c>
      <c r="D3888" s="122">
        <v>193.53</v>
      </c>
      <c r="E3888" s="129">
        <f t="shared" si="60"/>
        <v>193.63</v>
      </c>
    </row>
    <row r="3889" spans="1:5" ht="40.5">
      <c r="A3889" s="127" t="s">
        <v>23946</v>
      </c>
      <c r="B3889" s="128" t="s">
        <v>19513</v>
      </c>
      <c r="C3889" s="127" t="s">
        <v>86</v>
      </c>
      <c r="D3889" s="122">
        <v>241.82</v>
      </c>
      <c r="E3889" s="129">
        <f t="shared" si="60"/>
        <v>241.94</v>
      </c>
    </row>
    <row r="3890" spans="1:5" ht="54">
      <c r="A3890" s="127" t="s">
        <v>23947</v>
      </c>
      <c r="B3890" s="128" t="s">
        <v>19514</v>
      </c>
      <c r="C3890" s="127" t="s">
        <v>86</v>
      </c>
      <c r="D3890" s="122">
        <v>172.43</v>
      </c>
      <c r="E3890" s="129">
        <f t="shared" si="60"/>
        <v>172.52</v>
      </c>
    </row>
    <row r="3891" spans="1:5" ht="54">
      <c r="A3891" s="127" t="s">
        <v>23948</v>
      </c>
      <c r="B3891" s="128" t="s">
        <v>19515</v>
      </c>
      <c r="C3891" s="127" t="s">
        <v>86</v>
      </c>
      <c r="D3891" s="122">
        <v>208.55</v>
      </c>
      <c r="E3891" s="129">
        <f t="shared" si="60"/>
        <v>208.65</v>
      </c>
    </row>
    <row r="3892" spans="1:5" ht="40.5">
      <c r="A3892" s="127" t="s">
        <v>23949</v>
      </c>
      <c r="B3892" s="128" t="s">
        <v>19516</v>
      </c>
      <c r="C3892" s="127" t="s">
        <v>86</v>
      </c>
      <c r="D3892" s="122">
        <v>393.44</v>
      </c>
      <c r="E3892" s="129">
        <f t="shared" si="60"/>
        <v>393.64</v>
      </c>
    </row>
    <row r="3893" spans="1:5" ht="67.5">
      <c r="A3893" s="127" t="s">
        <v>25614</v>
      </c>
      <c r="B3893" s="128" t="s">
        <v>19517</v>
      </c>
      <c r="C3893" s="127" t="s">
        <v>86</v>
      </c>
      <c r="D3893" s="122">
        <v>398.1</v>
      </c>
      <c r="E3893" s="129">
        <f t="shared" si="60"/>
        <v>398.3</v>
      </c>
    </row>
    <row r="3894" spans="1:5" ht="40.5">
      <c r="A3894" s="127" t="s">
        <v>23950</v>
      </c>
      <c r="B3894" s="128" t="s">
        <v>19518</v>
      </c>
      <c r="C3894" s="127" t="s">
        <v>86</v>
      </c>
      <c r="D3894" s="122">
        <v>331.71</v>
      </c>
      <c r="E3894" s="129">
        <f t="shared" si="60"/>
        <v>331.87</v>
      </c>
    </row>
    <row r="3895" spans="1:5" ht="27">
      <c r="A3895" s="127" t="s">
        <v>23951</v>
      </c>
      <c r="B3895" s="128" t="s">
        <v>19519</v>
      </c>
      <c r="C3895" s="127" t="s">
        <v>86</v>
      </c>
      <c r="D3895" s="122">
        <v>113.65</v>
      </c>
      <c r="E3895" s="129">
        <f t="shared" si="60"/>
        <v>113.71</v>
      </c>
    </row>
    <row r="3896" spans="1:5" ht="27">
      <c r="A3896" s="127" t="s">
        <v>23952</v>
      </c>
      <c r="B3896" s="128" t="s">
        <v>19520</v>
      </c>
      <c r="C3896" s="127" t="s">
        <v>86</v>
      </c>
      <c r="D3896" s="122">
        <v>131.19</v>
      </c>
      <c r="E3896" s="129">
        <f t="shared" si="60"/>
        <v>131.26</v>
      </c>
    </row>
    <row r="3897" spans="1:5" ht="27">
      <c r="A3897" s="127" t="s">
        <v>23953</v>
      </c>
      <c r="B3897" s="128" t="s">
        <v>19521</v>
      </c>
      <c r="C3897" s="127" t="s">
        <v>86</v>
      </c>
      <c r="D3897" s="122">
        <v>48.02</v>
      </c>
      <c r="E3897" s="129">
        <f t="shared" si="60"/>
        <v>48.04</v>
      </c>
    </row>
    <row r="3898" spans="1:5" ht="40.5">
      <c r="A3898" s="127" t="s">
        <v>25615</v>
      </c>
      <c r="B3898" s="128" t="s">
        <v>19522</v>
      </c>
      <c r="C3898" s="127" t="s">
        <v>86</v>
      </c>
      <c r="D3898" s="122">
        <v>185.08</v>
      </c>
      <c r="E3898" s="129">
        <f t="shared" si="60"/>
        <v>185.17</v>
      </c>
    </row>
    <row r="3899" spans="1:5" ht="27">
      <c r="A3899" s="127" t="s">
        <v>23954</v>
      </c>
      <c r="B3899" s="128" t="s">
        <v>19523</v>
      </c>
      <c r="C3899" s="127" t="s">
        <v>86</v>
      </c>
      <c r="D3899" s="122">
        <v>171.82</v>
      </c>
      <c r="E3899" s="129">
        <f t="shared" si="60"/>
        <v>171.91</v>
      </c>
    </row>
    <row r="3900" spans="1:5" ht="40.5">
      <c r="A3900" s="127" t="s">
        <v>23955</v>
      </c>
      <c r="B3900" s="128" t="s">
        <v>19524</v>
      </c>
      <c r="C3900" s="127" t="s">
        <v>86</v>
      </c>
      <c r="D3900" s="122">
        <v>311.99</v>
      </c>
      <c r="E3900" s="129">
        <f t="shared" si="60"/>
        <v>312.14</v>
      </c>
    </row>
    <row r="3901" spans="1:5" ht="54">
      <c r="A3901" s="127" t="s">
        <v>23956</v>
      </c>
      <c r="B3901" s="128" t="s">
        <v>19525</v>
      </c>
      <c r="C3901" s="127" t="s">
        <v>86</v>
      </c>
      <c r="D3901" s="122">
        <v>174.45</v>
      </c>
      <c r="E3901" s="129">
        <f t="shared" si="60"/>
        <v>174.54</v>
      </c>
    </row>
    <row r="3902" spans="1:5">
      <c r="A3902" s="172" t="s">
        <v>19526</v>
      </c>
      <c r="B3902" s="169"/>
      <c r="C3902" s="168"/>
      <c r="D3902" s="170"/>
      <c r="E3902" s="171"/>
    </row>
    <row r="3903" spans="1:5" ht="40.5">
      <c r="A3903" s="127" t="s">
        <v>23957</v>
      </c>
      <c r="B3903" s="128" t="s">
        <v>19527</v>
      </c>
      <c r="C3903" s="127" t="s">
        <v>86</v>
      </c>
      <c r="D3903" s="122">
        <v>91.14</v>
      </c>
      <c r="E3903" s="129">
        <f t="shared" si="60"/>
        <v>91.19</v>
      </c>
    </row>
    <row r="3904" spans="1:5" ht="40.5">
      <c r="A3904" s="127" t="s">
        <v>23958</v>
      </c>
      <c r="B3904" s="128" t="s">
        <v>19528</v>
      </c>
      <c r="C3904" s="127" t="s">
        <v>86</v>
      </c>
      <c r="D3904" s="122">
        <v>1335.25</v>
      </c>
      <c r="E3904" s="129">
        <f t="shared" si="60"/>
        <v>1335.91</v>
      </c>
    </row>
    <row r="3905" spans="1:5" ht="27">
      <c r="A3905" s="127" t="s">
        <v>23959</v>
      </c>
      <c r="B3905" s="128" t="s">
        <v>19529</v>
      </c>
      <c r="C3905" s="127" t="s">
        <v>86</v>
      </c>
      <c r="D3905" s="122">
        <v>438.4</v>
      </c>
      <c r="E3905" s="129">
        <f t="shared" si="60"/>
        <v>438.62</v>
      </c>
    </row>
    <row r="3906" spans="1:5" ht="27">
      <c r="A3906" s="127" t="s">
        <v>23960</v>
      </c>
      <c r="B3906" s="128" t="s">
        <v>19530</v>
      </c>
      <c r="C3906" s="127" t="s">
        <v>86</v>
      </c>
      <c r="D3906" s="122">
        <v>1150</v>
      </c>
      <c r="E3906" s="129">
        <f t="shared" ref="E3906:E3969" si="61">ROUND((D3906/(1+$J$1))*(1+$L$1),2)</f>
        <v>1150.57</v>
      </c>
    </row>
    <row r="3907" spans="1:5" ht="27">
      <c r="A3907" s="127" t="s">
        <v>23961</v>
      </c>
      <c r="B3907" s="128" t="s">
        <v>19531</v>
      </c>
      <c r="C3907" s="127" t="s">
        <v>86</v>
      </c>
      <c r="D3907" s="122">
        <v>1595</v>
      </c>
      <c r="E3907" s="129">
        <f t="shared" si="61"/>
        <v>1595.79</v>
      </c>
    </row>
    <row r="3908" spans="1:5" ht="27">
      <c r="A3908" s="127" t="s">
        <v>23962</v>
      </c>
      <c r="B3908" s="128" t="s">
        <v>19532</v>
      </c>
      <c r="C3908" s="127" t="s">
        <v>86</v>
      </c>
      <c r="D3908" s="122">
        <v>1720</v>
      </c>
      <c r="E3908" s="129">
        <f t="shared" si="61"/>
        <v>1720.85</v>
      </c>
    </row>
    <row r="3909" spans="1:5" ht="27">
      <c r="A3909" s="127" t="s">
        <v>23963</v>
      </c>
      <c r="B3909" s="128" t="s">
        <v>19533</v>
      </c>
      <c r="C3909" s="127" t="s">
        <v>86</v>
      </c>
      <c r="D3909" s="122">
        <v>1300</v>
      </c>
      <c r="E3909" s="129">
        <f t="shared" si="61"/>
        <v>1300.6400000000001</v>
      </c>
    </row>
    <row r="3910" spans="1:5" ht="27">
      <c r="A3910" s="127" t="s">
        <v>23964</v>
      </c>
      <c r="B3910" s="128" t="s">
        <v>19534</v>
      </c>
      <c r="C3910" s="127" t="s">
        <v>86</v>
      </c>
      <c r="D3910" s="122">
        <v>1300</v>
      </c>
      <c r="E3910" s="129">
        <f t="shared" si="61"/>
        <v>1300.6400000000001</v>
      </c>
    </row>
    <row r="3911" spans="1:5" ht="27">
      <c r="A3911" s="127" t="s">
        <v>23965</v>
      </c>
      <c r="B3911" s="128" t="s">
        <v>19535</v>
      </c>
      <c r="C3911" s="127" t="s">
        <v>86</v>
      </c>
      <c r="D3911" s="122">
        <v>2250</v>
      </c>
      <c r="E3911" s="129">
        <f t="shared" si="61"/>
        <v>2251.12</v>
      </c>
    </row>
    <row r="3912" spans="1:5" ht="27">
      <c r="A3912" s="127" t="s">
        <v>23966</v>
      </c>
      <c r="B3912" s="128" t="s">
        <v>19536</v>
      </c>
      <c r="C3912" s="127" t="s">
        <v>86</v>
      </c>
      <c r="D3912" s="122">
        <v>176.65</v>
      </c>
      <c r="E3912" s="129">
        <f t="shared" si="61"/>
        <v>176.74</v>
      </c>
    </row>
    <row r="3913" spans="1:5" ht="27">
      <c r="A3913" s="127" t="s">
        <v>23967</v>
      </c>
      <c r="B3913" s="128" t="s">
        <v>19537</v>
      </c>
      <c r="C3913" s="127" t="s">
        <v>86</v>
      </c>
      <c r="D3913" s="122">
        <v>92.59</v>
      </c>
      <c r="E3913" s="129">
        <f t="shared" si="61"/>
        <v>92.64</v>
      </c>
    </row>
    <row r="3914" spans="1:5">
      <c r="A3914" s="172" t="s">
        <v>19538</v>
      </c>
      <c r="B3914" s="169"/>
      <c r="C3914" s="168"/>
      <c r="D3914" s="170"/>
      <c r="E3914" s="171"/>
    </row>
    <row r="3915" spans="1:5">
      <c r="A3915" s="127" t="s">
        <v>23968</v>
      </c>
      <c r="B3915" s="128" t="s">
        <v>19539</v>
      </c>
      <c r="C3915" s="127" t="s">
        <v>86</v>
      </c>
      <c r="D3915" s="122">
        <v>3.4</v>
      </c>
      <c r="E3915" s="129">
        <f t="shared" si="61"/>
        <v>3.4</v>
      </c>
    </row>
    <row r="3916" spans="1:5">
      <c r="A3916" s="127" t="s">
        <v>23969</v>
      </c>
      <c r="B3916" s="128" t="s">
        <v>19540</v>
      </c>
      <c r="C3916" s="127" t="s">
        <v>86</v>
      </c>
      <c r="D3916" s="122">
        <v>30.5</v>
      </c>
      <c r="E3916" s="129">
        <f t="shared" si="61"/>
        <v>30.52</v>
      </c>
    </row>
    <row r="3917" spans="1:5">
      <c r="A3917" s="172" t="s">
        <v>19541</v>
      </c>
      <c r="B3917" s="169"/>
      <c r="C3917" s="168"/>
      <c r="D3917" s="170"/>
      <c r="E3917" s="171"/>
    </row>
    <row r="3918" spans="1:5" ht="27">
      <c r="A3918" s="127" t="s">
        <v>23970</v>
      </c>
      <c r="B3918" s="128" t="s">
        <v>19542</v>
      </c>
      <c r="C3918" s="127" t="s">
        <v>86</v>
      </c>
      <c r="D3918" s="122">
        <v>13.04</v>
      </c>
      <c r="E3918" s="129">
        <f t="shared" si="61"/>
        <v>13.05</v>
      </c>
    </row>
    <row r="3919" spans="1:5" ht="40.5">
      <c r="A3919" s="127" t="s">
        <v>23971</v>
      </c>
      <c r="B3919" s="128" t="s">
        <v>19543</v>
      </c>
      <c r="C3919" s="127" t="s">
        <v>86</v>
      </c>
      <c r="D3919" s="122">
        <v>12.34</v>
      </c>
      <c r="E3919" s="129">
        <f t="shared" si="61"/>
        <v>12.35</v>
      </c>
    </row>
    <row r="3920" spans="1:5">
      <c r="A3920" s="127" t="s">
        <v>23972</v>
      </c>
      <c r="B3920" s="128" t="s">
        <v>19544</v>
      </c>
      <c r="C3920" s="127" t="s">
        <v>86</v>
      </c>
      <c r="D3920" s="122">
        <v>9.4</v>
      </c>
      <c r="E3920" s="129">
        <f t="shared" si="61"/>
        <v>9.4</v>
      </c>
    </row>
    <row r="3921" spans="1:5" ht="40.5">
      <c r="A3921" s="127" t="s">
        <v>23973</v>
      </c>
      <c r="B3921" s="128" t="s">
        <v>19545</v>
      </c>
      <c r="C3921" s="127" t="s">
        <v>86</v>
      </c>
      <c r="D3921" s="122">
        <v>14.85</v>
      </c>
      <c r="E3921" s="129">
        <f t="shared" si="61"/>
        <v>14.86</v>
      </c>
    </row>
    <row r="3922" spans="1:5" ht="40.5">
      <c r="A3922" s="127" t="s">
        <v>23974</v>
      </c>
      <c r="B3922" s="128" t="s">
        <v>19546</v>
      </c>
      <c r="C3922" s="127" t="s">
        <v>86</v>
      </c>
      <c r="D3922" s="122">
        <v>12.12</v>
      </c>
      <c r="E3922" s="129">
        <f t="shared" si="61"/>
        <v>12.13</v>
      </c>
    </row>
    <row r="3923" spans="1:5">
      <c r="A3923" s="127" t="s">
        <v>23975</v>
      </c>
      <c r="B3923" s="128" t="s">
        <v>19547</v>
      </c>
      <c r="C3923" s="127" t="s">
        <v>86</v>
      </c>
      <c r="D3923" s="122">
        <v>12.31</v>
      </c>
      <c r="E3923" s="129">
        <f t="shared" si="61"/>
        <v>12.32</v>
      </c>
    </row>
    <row r="3924" spans="1:5" ht="40.5">
      <c r="A3924" s="127" t="s">
        <v>23976</v>
      </c>
      <c r="B3924" s="128" t="s">
        <v>19548</v>
      </c>
      <c r="C3924" s="127" t="s">
        <v>86</v>
      </c>
      <c r="D3924" s="122">
        <v>12.7</v>
      </c>
      <c r="E3924" s="129">
        <f t="shared" si="61"/>
        <v>12.71</v>
      </c>
    </row>
    <row r="3925" spans="1:5" ht="27">
      <c r="A3925" s="127" t="s">
        <v>23977</v>
      </c>
      <c r="B3925" s="128" t="s">
        <v>19549</v>
      </c>
      <c r="C3925" s="127" t="s">
        <v>86</v>
      </c>
      <c r="D3925" s="122">
        <v>66.099999999999994</v>
      </c>
      <c r="E3925" s="129">
        <f t="shared" si="61"/>
        <v>66.13</v>
      </c>
    </row>
    <row r="3926" spans="1:5" ht="27">
      <c r="A3926" s="127" t="s">
        <v>23978</v>
      </c>
      <c r="B3926" s="128" t="s">
        <v>19550</v>
      </c>
      <c r="C3926" s="127" t="s">
        <v>86</v>
      </c>
      <c r="D3926" s="122">
        <v>80.8</v>
      </c>
      <c r="E3926" s="129">
        <f t="shared" si="61"/>
        <v>80.84</v>
      </c>
    </row>
    <row r="3927" spans="1:5">
      <c r="A3927" s="172" t="s">
        <v>19551</v>
      </c>
      <c r="B3927" s="169"/>
      <c r="C3927" s="168"/>
      <c r="D3927" s="170"/>
      <c r="E3927" s="171"/>
    </row>
    <row r="3928" spans="1:5" ht="40.5">
      <c r="A3928" s="127" t="s">
        <v>23979</v>
      </c>
      <c r="B3928" s="128" t="s">
        <v>19552</v>
      </c>
      <c r="C3928" s="127" t="s">
        <v>86</v>
      </c>
      <c r="D3928" s="122">
        <v>146.61000000000001</v>
      </c>
      <c r="E3928" s="129">
        <f t="shared" si="61"/>
        <v>146.68</v>
      </c>
    </row>
    <row r="3929" spans="1:5" ht="54">
      <c r="A3929" s="127" t="s">
        <v>23980</v>
      </c>
      <c r="B3929" s="128" t="s">
        <v>19553</v>
      </c>
      <c r="C3929" s="127" t="s">
        <v>86</v>
      </c>
      <c r="D3929" s="122">
        <v>219.24</v>
      </c>
      <c r="E3929" s="129">
        <f t="shared" si="61"/>
        <v>219.35</v>
      </c>
    </row>
    <row r="3930" spans="1:5">
      <c r="A3930" s="172" t="s">
        <v>19554</v>
      </c>
      <c r="B3930" s="169"/>
      <c r="C3930" s="168"/>
      <c r="D3930" s="170"/>
      <c r="E3930" s="171"/>
    </row>
    <row r="3931" spans="1:5">
      <c r="A3931" s="127" t="s">
        <v>23981</v>
      </c>
      <c r="B3931" s="128" t="s">
        <v>19555</v>
      </c>
      <c r="C3931" s="127" t="s">
        <v>86</v>
      </c>
      <c r="D3931" s="122">
        <v>73.88</v>
      </c>
      <c r="E3931" s="129">
        <f t="shared" si="61"/>
        <v>73.92</v>
      </c>
    </row>
    <row r="3932" spans="1:5">
      <c r="A3932" s="172" t="s">
        <v>19556</v>
      </c>
      <c r="B3932" s="169"/>
      <c r="C3932" s="168"/>
      <c r="D3932" s="170"/>
      <c r="E3932" s="171"/>
    </row>
    <row r="3933" spans="1:5">
      <c r="A3933" s="127" t="s">
        <v>23982</v>
      </c>
      <c r="B3933" s="128" t="s">
        <v>19557</v>
      </c>
      <c r="C3933" s="127" t="s">
        <v>86</v>
      </c>
      <c r="D3933" s="122">
        <v>21.77</v>
      </c>
      <c r="E3933" s="129">
        <f t="shared" si="61"/>
        <v>21.78</v>
      </c>
    </row>
    <row r="3934" spans="1:5">
      <c r="A3934" s="172" t="s">
        <v>19558</v>
      </c>
      <c r="B3934" s="169"/>
      <c r="C3934" s="168"/>
      <c r="D3934" s="170"/>
      <c r="E3934" s="171"/>
    </row>
    <row r="3935" spans="1:5">
      <c r="A3935" s="172" t="s">
        <v>19559</v>
      </c>
      <c r="B3935" s="169"/>
      <c r="C3935" s="168"/>
      <c r="D3935" s="170"/>
      <c r="E3935" s="171"/>
    </row>
    <row r="3936" spans="1:5" ht="27">
      <c r="A3936" s="127" t="s">
        <v>26201</v>
      </c>
      <c r="B3936" s="128" t="s">
        <v>19560</v>
      </c>
      <c r="C3936" s="127" t="s">
        <v>86</v>
      </c>
      <c r="D3936" s="122">
        <v>153.72</v>
      </c>
      <c r="E3936" s="129">
        <f t="shared" si="61"/>
        <v>153.80000000000001</v>
      </c>
    </row>
    <row r="3937" spans="1:5">
      <c r="A3937" s="172" t="s">
        <v>19561</v>
      </c>
      <c r="B3937" s="169"/>
      <c r="C3937" s="168"/>
      <c r="D3937" s="170"/>
      <c r="E3937" s="171"/>
    </row>
    <row r="3938" spans="1:5" ht="81">
      <c r="A3938" s="127" t="s">
        <v>23983</v>
      </c>
      <c r="B3938" s="128" t="s">
        <v>19562</v>
      </c>
      <c r="C3938" s="127" t="s">
        <v>86</v>
      </c>
      <c r="D3938" s="122">
        <v>3115.49</v>
      </c>
      <c r="E3938" s="129">
        <f t="shared" si="61"/>
        <v>3117.04</v>
      </c>
    </row>
    <row r="3939" spans="1:5" ht="81">
      <c r="A3939" s="127" t="s">
        <v>23984</v>
      </c>
      <c r="B3939" s="128" t="s">
        <v>19563</v>
      </c>
      <c r="C3939" s="127" t="s">
        <v>86</v>
      </c>
      <c r="D3939" s="122">
        <v>3898.1</v>
      </c>
      <c r="E3939" s="129">
        <f t="shared" si="61"/>
        <v>3900.03</v>
      </c>
    </row>
    <row r="3940" spans="1:5">
      <c r="A3940" s="172" t="s">
        <v>19564</v>
      </c>
      <c r="B3940" s="169"/>
      <c r="C3940" s="168"/>
      <c r="D3940" s="170"/>
      <c r="E3940" s="171"/>
    </row>
    <row r="3941" spans="1:5">
      <c r="A3941" s="172" t="s">
        <v>19565</v>
      </c>
      <c r="B3941" s="169"/>
      <c r="C3941" s="168"/>
      <c r="D3941" s="170"/>
      <c r="E3941" s="171"/>
    </row>
    <row r="3942" spans="1:5" ht="40.5">
      <c r="A3942" s="127" t="s">
        <v>23985</v>
      </c>
      <c r="B3942" s="128" t="s">
        <v>19566</v>
      </c>
      <c r="C3942" s="127" t="s">
        <v>86</v>
      </c>
      <c r="D3942" s="122">
        <v>459</v>
      </c>
      <c r="E3942" s="129">
        <f t="shared" si="61"/>
        <v>459.23</v>
      </c>
    </row>
    <row r="3943" spans="1:5" ht="40.5">
      <c r="A3943" s="127" t="s">
        <v>23986</v>
      </c>
      <c r="B3943" s="128" t="s">
        <v>19567</v>
      </c>
      <c r="C3943" s="127" t="s">
        <v>86</v>
      </c>
      <c r="D3943" s="122">
        <v>889</v>
      </c>
      <c r="E3943" s="129">
        <f t="shared" si="61"/>
        <v>889.44</v>
      </c>
    </row>
    <row r="3944" spans="1:5" ht="40.5">
      <c r="A3944" s="127" t="s">
        <v>23987</v>
      </c>
      <c r="B3944" s="128" t="s">
        <v>19568</v>
      </c>
      <c r="C3944" s="127" t="s">
        <v>86</v>
      </c>
      <c r="D3944" s="122">
        <v>299.25</v>
      </c>
      <c r="E3944" s="129">
        <f t="shared" si="61"/>
        <v>299.39999999999998</v>
      </c>
    </row>
    <row r="3945" spans="1:5" ht="40.5">
      <c r="A3945" s="127" t="s">
        <v>23988</v>
      </c>
      <c r="B3945" s="128" t="s">
        <v>19569</v>
      </c>
      <c r="C3945" s="127" t="s">
        <v>86</v>
      </c>
      <c r="D3945" s="122">
        <v>1680</v>
      </c>
      <c r="E3945" s="129">
        <f t="shared" si="61"/>
        <v>1680.83</v>
      </c>
    </row>
    <row r="3946" spans="1:5" ht="40.5">
      <c r="A3946" s="127" t="s">
        <v>23989</v>
      </c>
      <c r="B3946" s="128" t="s">
        <v>19570</v>
      </c>
      <c r="C3946" s="127" t="s">
        <v>86</v>
      </c>
      <c r="D3946" s="122">
        <v>3113.25</v>
      </c>
      <c r="E3946" s="129">
        <f t="shared" si="61"/>
        <v>3114.79</v>
      </c>
    </row>
    <row r="3947" spans="1:5" ht="67.5">
      <c r="A3947" s="127" t="s">
        <v>23990</v>
      </c>
      <c r="B3947" s="128" t="s">
        <v>19571</v>
      </c>
      <c r="C3947" s="127" t="s">
        <v>86</v>
      </c>
      <c r="D3947" s="122">
        <v>1480</v>
      </c>
      <c r="E3947" s="129">
        <f t="shared" si="61"/>
        <v>1480.73</v>
      </c>
    </row>
    <row r="3948" spans="1:5" ht="81">
      <c r="A3948" s="127" t="s">
        <v>23991</v>
      </c>
      <c r="B3948" s="128" t="s">
        <v>19572</v>
      </c>
      <c r="C3948" s="127" t="s">
        <v>86</v>
      </c>
      <c r="D3948" s="122">
        <v>10260</v>
      </c>
      <c r="E3948" s="129">
        <f t="shared" si="61"/>
        <v>10265.09</v>
      </c>
    </row>
    <row r="3949" spans="1:5" ht="27">
      <c r="A3949" s="127" t="s">
        <v>23992</v>
      </c>
      <c r="B3949" s="128" t="s">
        <v>19573</v>
      </c>
      <c r="C3949" s="127" t="s">
        <v>86</v>
      </c>
      <c r="D3949" s="122">
        <v>123.9</v>
      </c>
      <c r="E3949" s="129">
        <f t="shared" si="61"/>
        <v>123.96</v>
      </c>
    </row>
    <row r="3950" spans="1:5" ht="27">
      <c r="A3950" s="127" t="s">
        <v>23993</v>
      </c>
      <c r="B3950" s="128" t="s">
        <v>19574</v>
      </c>
      <c r="C3950" s="127" t="s">
        <v>86</v>
      </c>
      <c r="D3950" s="122">
        <v>1405.3</v>
      </c>
      <c r="E3950" s="129">
        <f t="shared" si="61"/>
        <v>1406</v>
      </c>
    </row>
    <row r="3951" spans="1:5" ht="27">
      <c r="A3951" s="127" t="s">
        <v>23994</v>
      </c>
      <c r="B3951" s="128" t="s">
        <v>19575</v>
      </c>
      <c r="C3951" s="127" t="s">
        <v>86</v>
      </c>
      <c r="D3951" s="122">
        <v>1848</v>
      </c>
      <c r="E3951" s="129">
        <f t="shared" si="61"/>
        <v>1848.92</v>
      </c>
    </row>
    <row r="3952" spans="1:5">
      <c r="A3952" s="172" t="s">
        <v>19576</v>
      </c>
      <c r="B3952" s="169"/>
      <c r="C3952" s="168"/>
      <c r="D3952" s="170"/>
      <c r="E3952" s="171"/>
    </row>
    <row r="3953" spans="1:5">
      <c r="A3953" s="172" t="s">
        <v>19577</v>
      </c>
      <c r="B3953" s="169"/>
      <c r="C3953" s="168"/>
      <c r="D3953" s="170"/>
      <c r="E3953" s="171"/>
    </row>
    <row r="3954" spans="1:5" ht="27">
      <c r="A3954" s="127" t="s">
        <v>23995</v>
      </c>
      <c r="B3954" s="128" t="s">
        <v>19578</v>
      </c>
      <c r="C3954" s="127" t="s">
        <v>86</v>
      </c>
      <c r="D3954" s="122">
        <v>10536.72</v>
      </c>
      <c r="E3954" s="129">
        <f t="shared" si="61"/>
        <v>10541.95</v>
      </c>
    </row>
    <row r="3955" spans="1:5" ht="27">
      <c r="A3955" s="127" t="s">
        <v>23996</v>
      </c>
      <c r="B3955" s="128" t="s">
        <v>19579</v>
      </c>
      <c r="C3955" s="127" t="s">
        <v>86</v>
      </c>
      <c r="D3955" s="122">
        <v>16732.54</v>
      </c>
      <c r="E3955" s="129">
        <f t="shared" si="61"/>
        <v>16740.84</v>
      </c>
    </row>
    <row r="3956" spans="1:5" ht="27">
      <c r="A3956" s="127" t="s">
        <v>23997</v>
      </c>
      <c r="B3956" s="128" t="s">
        <v>19580</v>
      </c>
      <c r="C3956" s="127" t="s">
        <v>86</v>
      </c>
      <c r="D3956" s="122">
        <v>20647.53</v>
      </c>
      <c r="E3956" s="129">
        <f t="shared" si="61"/>
        <v>20657.77</v>
      </c>
    </row>
    <row r="3957" spans="1:5" ht="27">
      <c r="A3957" s="127" t="s">
        <v>23998</v>
      </c>
      <c r="B3957" s="128" t="s">
        <v>19581</v>
      </c>
      <c r="C3957" s="127" t="s">
        <v>86</v>
      </c>
      <c r="D3957" s="122">
        <v>23856.26</v>
      </c>
      <c r="E3957" s="129">
        <f t="shared" si="61"/>
        <v>23868.09</v>
      </c>
    </row>
    <row r="3958" spans="1:5">
      <c r="A3958" s="172" t="s">
        <v>19582</v>
      </c>
      <c r="B3958" s="169"/>
      <c r="C3958" s="168"/>
      <c r="D3958" s="170"/>
      <c r="E3958" s="171"/>
    </row>
    <row r="3959" spans="1:5">
      <c r="A3959" s="172" t="s">
        <v>19583</v>
      </c>
      <c r="B3959" s="169"/>
      <c r="C3959" s="168"/>
      <c r="D3959" s="170"/>
      <c r="E3959" s="171"/>
    </row>
    <row r="3960" spans="1:5">
      <c r="A3960" s="172" t="s">
        <v>19584</v>
      </c>
      <c r="B3960" s="169"/>
      <c r="C3960" s="168"/>
      <c r="D3960" s="170"/>
      <c r="E3960" s="171"/>
    </row>
    <row r="3961" spans="1:5" ht="40.5">
      <c r="A3961" s="127" t="s">
        <v>23999</v>
      </c>
      <c r="B3961" s="128" t="s">
        <v>19585</v>
      </c>
      <c r="C3961" s="127" t="s">
        <v>42</v>
      </c>
      <c r="D3961" s="122">
        <v>14.12</v>
      </c>
      <c r="E3961" s="129">
        <f t="shared" si="61"/>
        <v>14.13</v>
      </c>
    </row>
    <row r="3962" spans="1:5" ht="40.5">
      <c r="A3962" s="127" t="s">
        <v>24000</v>
      </c>
      <c r="B3962" s="128" t="s">
        <v>19586</v>
      </c>
      <c r="C3962" s="127" t="s">
        <v>42</v>
      </c>
      <c r="D3962" s="122">
        <v>23.4</v>
      </c>
      <c r="E3962" s="129">
        <f t="shared" si="61"/>
        <v>23.41</v>
      </c>
    </row>
    <row r="3963" spans="1:5" ht="40.5">
      <c r="A3963" s="127" t="s">
        <v>24001</v>
      </c>
      <c r="B3963" s="128" t="s">
        <v>19587</v>
      </c>
      <c r="C3963" s="127" t="s">
        <v>42</v>
      </c>
      <c r="D3963" s="122">
        <v>25.79</v>
      </c>
      <c r="E3963" s="129">
        <f t="shared" si="61"/>
        <v>25.8</v>
      </c>
    </row>
    <row r="3964" spans="1:5" ht="40.5">
      <c r="A3964" s="127" t="s">
        <v>24002</v>
      </c>
      <c r="B3964" s="128" t="s">
        <v>19588</v>
      </c>
      <c r="C3964" s="127" t="s">
        <v>42</v>
      </c>
      <c r="D3964" s="122">
        <v>108.85</v>
      </c>
      <c r="E3964" s="129">
        <f t="shared" si="61"/>
        <v>108.9</v>
      </c>
    </row>
    <row r="3965" spans="1:5" ht="40.5">
      <c r="A3965" s="127" t="s">
        <v>24003</v>
      </c>
      <c r="B3965" s="128" t="s">
        <v>19589</v>
      </c>
      <c r="C3965" s="127" t="s">
        <v>42</v>
      </c>
      <c r="D3965" s="122">
        <v>23.4</v>
      </c>
      <c r="E3965" s="129">
        <f t="shared" si="61"/>
        <v>23.41</v>
      </c>
    </row>
    <row r="3966" spans="1:5" ht="40.5">
      <c r="A3966" s="127" t="s">
        <v>24004</v>
      </c>
      <c r="B3966" s="128" t="s">
        <v>19590</v>
      </c>
      <c r="C3966" s="127" t="s">
        <v>42</v>
      </c>
      <c r="D3966" s="122">
        <v>15.08</v>
      </c>
      <c r="E3966" s="129">
        <f t="shared" si="61"/>
        <v>15.09</v>
      </c>
    </row>
    <row r="3967" spans="1:5" ht="27">
      <c r="A3967" s="127" t="s">
        <v>24005</v>
      </c>
      <c r="B3967" s="128" t="s">
        <v>19591</v>
      </c>
      <c r="C3967" s="127" t="s">
        <v>42</v>
      </c>
      <c r="D3967" s="122">
        <v>19.82</v>
      </c>
      <c r="E3967" s="129">
        <f t="shared" si="61"/>
        <v>19.829999999999998</v>
      </c>
    </row>
    <row r="3968" spans="1:5">
      <c r="A3968" s="172" t="s">
        <v>19592</v>
      </c>
      <c r="B3968" s="169"/>
      <c r="C3968" s="168"/>
      <c r="D3968" s="170"/>
      <c r="E3968" s="171"/>
    </row>
    <row r="3969" spans="1:5" ht="81">
      <c r="A3969" s="127" t="s">
        <v>24006</v>
      </c>
      <c r="B3969" s="128" t="s">
        <v>19593</v>
      </c>
      <c r="C3969" s="127" t="s">
        <v>15685</v>
      </c>
      <c r="D3969" s="122">
        <v>191.86</v>
      </c>
      <c r="E3969" s="129">
        <f t="shared" si="61"/>
        <v>191.96</v>
      </c>
    </row>
    <row r="3970" spans="1:5" ht="40.5">
      <c r="A3970" s="127" t="s">
        <v>24007</v>
      </c>
      <c r="B3970" s="128" t="s">
        <v>19594</v>
      </c>
      <c r="C3970" s="127" t="s">
        <v>19595</v>
      </c>
      <c r="D3970" s="122">
        <v>1523.02</v>
      </c>
      <c r="E3970" s="129">
        <f t="shared" ref="E3970:E4033" si="62">ROUND((D3970/(1+$J$1))*(1+$L$1),2)</f>
        <v>1523.78</v>
      </c>
    </row>
    <row r="3971" spans="1:5" ht="40.5">
      <c r="A3971" s="127" t="s">
        <v>25616</v>
      </c>
      <c r="B3971" s="128" t="s">
        <v>19596</v>
      </c>
      <c r="C3971" s="127" t="s">
        <v>44</v>
      </c>
      <c r="D3971" s="122">
        <v>31.23</v>
      </c>
      <c r="E3971" s="129">
        <f t="shared" si="62"/>
        <v>31.25</v>
      </c>
    </row>
    <row r="3972" spans="1:5" ht="40.5">
      <c r="A3972" s="127" t="s">
        <v>24008</v>
      </c>
      <c r="B3972" s="128" t="s">
        <v>19597</v>
      </c>
      <c r="C3972" s="127" t="s">
        <v>86</v>
      </c>
      <c r="D3972" s="122">
        <v>147.4</v>
      </c>
      <c r="E3972" s="129">
        <f t="shared" si="62"/>
        <v>147.47</v>
      </c>
    </row>
    <row r="3973" spans="1:5">
      <c r="A3973" s="172" t="s">
        <v>19598</v>
      </c>
      <c r="B3973" s="169"/>
      <c r="C3973" s="168"/>
      <c r="D3973" s="170"/>
      <c r="E3973" s="171"/>
    </row>
    <row r="3974" spans="1:5">
      <c r="A3974" s="172" t="s">
        <v>19599</v>
      </c>
      <c r="B3974" s="169"/>
      <c r="C3974" s="168"/>
      <c r="D3974" s="170"/>
      <c r="E3974" s="171"/>
    </row>
    <row r="3975" spans="1:5" ht="27">
      <c r="A3975" s="127" t="s">
        <v>24009</v>
      </c>
      <c r="B3975" s="128" t="s">
        <v>19600</v>
      </c>
      <c r="C3975" s="127" t="s">
        <v>42</v>
      </c>
      <c r="D3975" s="122">
        <v>63.27</v>
      </c>
      <c r="E3975" s="129">
        <f t="shared" si="62"/>
        <v>63.3</v>
      </c>
    </row>
    <row r="3976" spans="1:5" ht="27">
      <c r="A3976" s="127" t="s">
        <v>25617</v>
      </c>
      <c r="B3976" s="128" t="s">
        <v>19601</v>
      </c>
      <c r="C3976" s="127" t="s">
        <v>42</v>
      </c>
      <c r="D3976" s="122">
        <v>122.99</v>
      </c>
      <c r="E3976" s="129">
        <f t="shared" si="62"/>
        <v>123.05</v>
      </c>
    </row>
    <row r="3977" spans="1:5" ht="40.5">
      <c r="A3977" s="127" t="s">
        <v>25618</v>
      </c>
      <c r="B3977" s="128" t="s">
        <v>19602</v>
      </c>
      <c r="C3977" s="127" t="s">
        <v>42</v>
      </c>
      <c r="D3977" s="122">
        <v>122.99</v>
      </c>
      <c r="E3977" s="129">
        <f t="shared" si="62"/>
        <v>123.05</v>
      </c>
    </row>
    <row r="3978" spans="1:5">
      <c r="A3978" s="172" t="s">
        <v>19603</v>
      </c>
      <c r="B3978" s="169"/>
      <c r="C3978" s="168"/>
      <c r="D3978" s="170"/>
      <c r="E3978" s="171"/>
    </row>
    <row r="3979" spans="1:5">
      <c r="A3979" s="172" t="s">
        <v>19604</v>
      </c>
      <c r="B3979" s="169"/>
      <c r="C3979" s="168"/>
      <c r="D3979" s="170"/>
      <c r="E3979" s="171"/>
    </row>
    <row r="3980" spans="1:5" ht="27">
      <c r="A3980" s="127" t="s">
        <v>24010</v>
      </c>
      <c r="B3980" s="128" t="s">
        <v>19605</v>
      </c>
      <c r="C3980" s="127" t="s">
        <v>86</v>
      </c>
      <c r="D3980" s="122">
        <v>225.14</v>
      </c>
      <c r="E3980" s="129">
        <f t="shared" si="62"/>
        <v>225.25</v>
      </c>
    </row>
    <row r="3981" spans="1:5" ht="27">
      <c r="A3981" s="127" t="s">
        <v>24011</v>
      </c>
      <c r="B3981" s="128" t="s">
        <v>19606</v>
      </c>
      <c r="C3981" s="127" t="s">
        <v>86</v>
      </c>
      <c r="D3981" s="122">
        <v>1471.17</v>
      </c>
      <c r="E3981" s="129">
        <f t="shared" si="62"/>
        <v>1471.9</v>
      </c>
    </row>
    <row r="3982" spans="1:5">
      <c r="A3982" s="127" t="s">
        <v>24012</v>
      </c>
      <c r="B3982" s="128" t="s">
        <v>19607</v>
      </c>
      <c r="C3982" s="127" t="s">
        <v>86</v>
      </c>
      <c r="D3982" s="122">
        <v>367.93</v>
      </c>
      <c r="E3982" s="129">
        <f t="shared" si="62"/>
        <v>368.11</v>
      </c>
    </row>
    <row r="3983" spans="1:5">
      <c r="A3983" s="172" t="s">
        <v>19608</v>
      </c>
      <c r="B3983" s="169"/>
      <c r="C3983" s="168"/>
      <c r="D3983" s="170"/>
      <c r="E3983" s="171"/>
    </row>
    <row r="3984" spans="1:5">
      <c r="A3984" s="172" t="s">
        <v>15846</v>
      </c>
      <c r="B3984" s="169"/>
      <c r="C3984" s="168"/>
      <c r="D3984" s="170"/>
      <c r="E3984" s="171"/>
    </row>
    <row r="3985" spans="1:5">
      <c r="A3985" s="172" t="s">
        <v>19609</v>
      </c>
      <c r="B3985" s="169"/>
      <c r="C3985" s="168"/>
      <c r="D3985" s="170"/>
      <c r="E3985" s="171"/>
    </row>
    <row r="3986" spans="1:5">
      <c r="A3986" s="172" t="s">
        <v>19610</v>
      </c>
      <c r="B3986" s="169"/>
      <c r="C3986" s="168"/>
      <c r="D3986" s="170"/>
      <c r="E3986" s="171"/>
    </row>
    <row r="3987" spans="1:5" ht="27">
      <c r="A3987" s="127" t="s">
        <v>24013</v>
      </c>
      <c r="B3987" s="128" t="s">
        <v>19611</v>
      </c>
      <c r="C3987" s="127" t="s">
        <v>80</v>
      </c>
      <c r="D3987" s="122">
        <v>31.02</v>
      </c>
      <c r="E3987" s="129">
        <f t="shared" si="62"/>
        <v>31.04</v>
      </c>
    </row>
    <row r="3988" spans="1:5" ht="27">
      <c r="A3988" s="127" t="s">
        <v>24014</v>
      </c>
      <c r="B3988" s="128" t="s">
        <v>19612</v>
      </c>
      <c r="C3988" s="127" t="s">
        <v>80</v>
      </c>
      <c r="D3988" s="122">
        <v>69.8</v>
      </c>
      <c r="E3988" s="129">
        <f t="shared" si="62"/>
        <v>69.83</v>
      </c>
    </row>
    <row r="3989" spans="1:5" ht="27">
      <c r="A3989" s="127" t="s">
        <v>24015</v>
      </c>
      <c r="B3989" s="128" t="s">
        <v>19613</v>
      </c>
      <c r="C3989" s="127" t="s">
        <v>80</v>
      </c>
      <c r="D3989" s="122">
        <v>93.07</v>
      </c>
      <c r="E3989" s="129">
        <f t="shared" si="62"/>
        <v>93.12</v>
      </c>
    </row>
    <row r="3990" spans="1:5" ht="27">
      <c r="A3990" s="127" t="s">
        <v>24016</v>
      </c>
      <c r="B3990" s="128" t="s">
        <v>19614</v>
      </c>
      <c r="C3990" s="127" t="s">
        <v>80</v>
      </c>
      <c r="D3990" s="122">
        <v>124.09</v>
      </c>
      <c r="E3990" s="129">
        <f t="shared" si="62"/>
        <v>124.15</v>
      </c>
    </row>
    <row r="3991" spans="1:5">
      <c r="A3991" s="172" t="s">
        <v>19615</v>
      </c>
      <c r="B3991" s="169"/>
      <c r="C3991" s="168"/>
      <c r="D3991" s="170"/>
      <c r="E3991" s="171"/>
    </row>
    <row r="3992" spans="1:5">
      <c r="A3992" s="127" t="s">
        <v>24017</v>
      </c>
      <c r="B3992" s="128" t="s">
        <v>19616</v>
      </c>
      <c r="C3992" s="127" t="s">
        <v>80</v>
      </c>
      <c r="D3992" s="122">
        <v>74.459999999999994</v>
      </c>
      <c r="E3992" s="129">
        <f t="shared" si="62"/>
        <v>74.5</v>
      </c>
    </row>
    <row r="3993" spans="1:5" ht="27">
      <c r="A3993" s="127" t="s">
        <v>24018</v>
      </c>
      <c r="B3993" s="128" t="s">
        <v>19617</v>
      </c>
      <c r="C3993" s="127" t="s">
        <v>80</v>
      </c>
      <c r="D3993" s="122">
        <v>77.849999999999994</v>
      </c>
      <c r="E3993" s="129">
        <f t="shared" si="62"/>
        <v>77.89</v>
      </c>
    </row>
    <row r="3994" spans="1:5" ht="27">
      <c r="A3994" s="127" t="s">
        <v>24019</v>
      </c>
      <c r="B3994" s="128" t="s">
        <v>19618</v>
      </c>
      <c r="C3994" s="127" t="s">
        <v>80</v>
      </c>
      <c r="D3994" s="122">
        <v>83.23</v>
      </c>
      <c r="E3994" s="129">
        <f t="shared" si="62"/>
        <v>83.27</v>
      </c>
    </row>
    <row r="3995" spans="1:5" ht="40.5">
      <c r="A3995" s="127" t="s">
        <v>24020</v>
      </c>
      <c r="B3995" s="128" t="s">
        <v>19619</v>
      </c>
      <c r="C3995" s="127" t="s">
        <v>80</v>
      </c>
      <c r="D3995" s="122">
        <v>32.39</v>
      </c>
      <c r="E3995" s="129">
        <f t="shared" si="62"/>
        <v>32.409999999999997</v>
      </c>
    </row>
    <row r="3996" spans="1:5">
      <c r="A3996" s="172" t="s">
        <v>19620</v>
      </c>
      <c r="B3996" s="169"/>
      <c r="C3996" s="168"/>
      <c r="D3996" s="170"/>
      <c r="E3996" s="171"/>
    </row>
    <row r="3997" spans="1:5" ht="27">
      <c r="A3997" s="127" t="s">
        <v>24021</v>
      </c>
      <c r="B3997" s="128" t="s">
        <v>19621</v>
      </c>
      <c r="C3997" s="127" t="s">
        <v>86</v>
      </c>
      <c r="D3997" s="122">
        <v>5.62</v>
      </c>
      <c r="E3997" s="129">
        <f t="shared" si="62"/>
        <v>5.62</v>
      </c>
    </row>
    <row r="3998" spans="1:5" ht="27">
      <c r="A3998" s="127" t="s">
        <v>24022</v>
      </c>
      <c r="B3998" s="128" t="s">
        <v>19622</v>
      </c>
      <c r="C3998" s="127" t="s">
        <v>80</v>
      </c>
      <c r="D3998" s="122">
        <v>85.31</v>
      </c>
      <c r="E3998" s="129">
        <f t="shared" si="62"/>
        <v>85.35</v>
      </c>
    </row>
    <row r="3999" spans="1:5">
      <c r="A3999" s="172" t="s">
        <v>19623</v>
      </c>
      <c r="B3999" s="169"/>
      <c r="C3999" s="168"/>
      <c r="D3999" s="170"/>
      <c r="E3999" s="171"/>
    </row>
    <row r="4000" spans="1:5" ht="27">
      <c r="A4000" s="127" t="s">
        <v>24023</v>
      </c>
      <c r="B4000" s="128" t="s">
        <v>19624</v>
      </c>
      <c r="C4000" s="127" t="s">
        <v>44</v>
      </c>
      <c r="D4000" s="122">
        <v>7.76</v>
      </c>
      <c r="E4000" s="129">
        <f t="shared" si="62"/>
        <v>7.76</v>
      </c>
    </row>
    <row r="4001" spans="1:5" ht="27">
      <c r="A4001" s="127" t="s">
        <v>24024</v>
      </c>
      <c r="B4001" s="128" t="s">
        <v>19625</v>
      </c>
      <c r="C4001" s="127" t="s">
        <v>44</v>
      </c>
      <c r="D4001" s="122">
        <v>38.159999999999997</v>
      </c>
      <c r="E4001" s="129">
        <f t="shared" si="62"/>
        <v>38.18</v>
      </c>
    </row>
    <row r="4002" spans="1:5">
      <c r="A4002" s="172" t="s">
        <v>19626</v>
      </c>
      <c r="B4002" s="169"/>
      <c r="C4002" s="168"/>
      <c r="D4002" s="170"/>
      <c r="E4002" s="171"/>
    </row>
    <row r="4003" spans="1:5" ht="27">
      <c r="A4003" s="127" t="s">
        <v>24025</v>
      </c>
      <c r="B4003" s="128" t="s">
        <v>19627</v>
      </c>
      <c r="C4003" s="127" t="s">
        <v>80</v>
      </c>
      <c r="D4003" s="122">
        <v>82.73</v>
      </c>
      <c r="E4003" s="129">
        <f t="shared" si="62"/>
        <v>82.77</v>
      </c>
    </row>
    <row r="4004" spans="1:5">
      <c r="A4004" s="172" t="s">
        <v>19628</v>
      </c>
      <c r="B4004" s="169"/>
      <c r="C4004" s="168"/>
      <c r="D4004" s="170"/>
      <c r="E4004" s="171"/>
    </row>
    <row r="4005" spans="1:5" ht="27">
      <c r="A4005" s="127" t="s">
        <v>24026</v>
      </c>
      <c r="B4005" s="128" t="s">
        <v>19629</v>
      </c>
      <c r="C4005" s="127" t="s">
        <v>80</v>
      </c>
      <c r="D4005" s="122">
        <v>37.22</v>
      </c>
      <c r="E4005" s="129">
        <f t="shared" si="62"/>
        <v>37.24</v>
      </c>
    </row>
    <row r="4006" spans="1:5" ht="27">
      <c r="A4006" s="127" t="s">
        <v>24027</v>
      </c>
      <c r="B4006" s="128" t="s">
        <v>19630</v>
      </c>
      <c r="C4006" s="127" t="s">
        <v>80</v>
      </c>
      <c r="D4006" s="122">
        <v>43.44</v>
      </c>
      <c r="E4006" s="129">
        <f t="shared" si="62"/>
        <v>43.46</v>
      </c>
    </row>
    <row r="4007" spans="1:5">
      <c r="A4007" s="172" t="s">
        <v>19631</v>
      </c>
      <c r="B4007" s="169"/>
      <c r="C4007" s="168"/>
      <c r="D4007" s="170"/>
      <c r="E4007" s="171"/>
    </row>
    <row r="4008" spans="1:5" ht="27">
      <c r="A4008" s="127" t="s">
        <v>26202</v>
      </c>
      <c r="B4008" s="128" t="s">
        <v>19632</v>
      </c>
      <c r="C4008" s="127" t="s">
        <v>112</v>
      </c>
      <c r="D4008" s="122">
        <v>32.76</v>
      </c>
      <c r="E4008" s="129">
        <f t="shared" si="62"/>
        <v>32.78</v>
      </c>
    </row>
    <row r="4009" spans="1:5" ht="27">
      <c r="A4009" s="127" t="s">
        <v>26203</v>
      </c>
      <c r="B4009" s="128" t="s">
        <v>19633</v>
      </c>
      <c r="C4009" s="127" t="s">
        <v>112</v>
      </c>
      <c r="D4009" s="122">
        <v>67.42</v>
      </c>
      <c r="E4009" s="129">
        <f t="shared" si="62"/>
        <v>67.45</v>
      </c>
    </row>
    <row r="4010" spans="1:5">
      <c r="A4010" s="172" t="s">
        <v>19634</v>
      </c>
      <c r="B4010" s="169"/>
      <c r="C4010" s="168"/>
      <c r="D4010" s="170"/>
      <c r="E4010" s="171"/>
    </row>
    <row r="4011" spans="1:5" ht="54">
      <c r="A4011" s="127" t="s">
        <v>24028</v>
      </c>
      <c r="B4011" s="128" t="s">
        <v>19635</v>
      </c>
      <c r="C4011" s="127" t="s">
        <v>44</v>
      </c>
      <c r="D4011" s="122">
        <v>13.24</v>
      </c>
      <c r="E4011" s="129">
        <f t="shared" si="62"/>
        <v>13.25</v>
      </c>
    </row>
    <row r="4012" spans="1:5" ht="54">
      <c r="A4012" s="127" t="s">
        <v>24029</v>
      </c>
      <c r="B4012" s="128" t="s">
        <v>19636</v>
      </c>
      <c r="C4012" s="127" t="s">
        <v>44</v>
      </c>
      <c r="D4012" s="122">
        <v>4.97</v>
      </c>
      <c r="E4012" s="129">
        <f t="shared" si="62"/>
        <v>4.97</v>
      </c>
    </row>
    <row r="4013" spans="1:5" ht="54">
      <c r="A4013" s="127" t="s">
        <v>24030</v>
      </c>
      <c r="B4013" s="128" t="s">
        <v>19637</v>
      </c>
      <c r="C4013" s="127" t="s">
        <v>44</v>
      </c>
      <c r="D4013" s="122">
        <v>3.33</v>
      </c>
      <c r="E4013" s="129">
        <f t="shared" si="62"/>
        <v>3.33</v>
      </c>
    </row>
    <row r="4014" spans="1:5" ht="40.5">
      <c r="A4014" s="127" t="s">
        <v>24031</v>
      </c>
      <c r="B4014" s="128" t="s">
        <v>19638</v>
      </c>
      <c r="C4014" s="127" t="s">
        <v>44</v>
      </c>
      <c r="D4014" s="122">
        <v>11.92</v>
      </c>
      <c r="E4014" s="129">
        <f t="shared" si="62"/>
        <v>11.93</v>
      </c>
    </row>
    <row r="4015" spans="1:5" ht="40.5">
      <c r="A4015" s="127" t="s">
        <v>24032</v>
      </c>
      <c r="B4015" s="128" t="s">
        <v>19639</v>
      </c>
      <c r="C4015" s="127" t="s">
        <v>44</v>
      </c>
      <c r="D4015" s="122">
        <v>4.3</v>
      </c>
      <c r="E4015" s="129">
        <f t="shared" si="62"/>
        <v>4.3</v>
      </c>
    </row>
    <row r="4016" spans="1:5">
      <c r="A4016" s="172" t="s">
        <v>19640</v>
      </c>
      <c r="B4016" s="169"/>
      <c r="C4016" s="168"/>
      <c r="D4016" s="170"/>
      <c r="E4016" s="171"/>
    </row>
    <row r="4017" spans="1:5" ht="40.5">
      <c r="A4017" s="127" t="s">
        <v>24033</v>
      </c>
      <c r="B4017" s="128" t="s">
        <v>19641</v>
      </c>
      <c r="C4017" s="127" t="s">
        <v>80</v>
      </c>
      <c r="D4017" s="122">
        <v>159.96</v>
      </c>
      <c r="E4017" s="129">
        <f t="shared" si="62"/>
        <v>160.04</v>
      </c>
    </row>
    <row r="4018" spans="1:5" ht="54">
      <c r="A4018" s="127" t="s">
        <v>24034</v>
      </c>
      <c r="B4018" s="128" t="s">
        <v>19642</v>
      </c>
      <c r="C4018" s="127" t="s">
        <v>80</v>
      </c>
      <c r="D4018" s="122">
        <v>161.47999999999999</v>
      </c>
      <c r="E4018" s="129">
        <f t="shared" si="62"/>
        <v>161.56</v>
      </c>
    </row>
    <row r="4019" spans="1:5" ht="27">
      <c r="A4019" s="127" t="s">
        <v>25619</v>
      </c>
      <c r="B4019" s="128" t="s">
        <v>19643</v>
      </c>
      <c r="C4019" s="127" t="s">
        <v>80</v>
      </c>
      <c r="D4019" s="122">
        <v>125.15</v>
      </c>
      <c r="E4019" s="129">
        <f t="shared" si="62"/>
        <v>125.21</v>
      </c>
    </row>
    <row r="4020" spans="1:5">
      <c r="A4020" s="172" t="s">
        <v>19644</v>
      </c>
      <c r="B4020" s="169"/>
      <c r="C4020" s="168"/>
      <c r="D4020" s="170"/>
      <c r="E4020" s="171"/>
    </row>
    <row r="4021" spans="1:5">
      <c r="A4021" s="172" t="s">
        <v>19645</v>
      </c>
      <c r="B4021" s="169"/>
      <c r="C4021" s="168"/>
      <c r="D4021" s="170"/>
      <c r="E4021" s="171"/>
    </row>
    <row r="4022" spans="1:5" ht="27">
      <c r="A4022" s="127" t="s">
        <v>24035</v>
      </c>
      <c r="B4022" s="128" t="s">
        <v>19646</v>
      </c>
      <c r="C4022" s="127" t="s">
        <v>80</v>
      </c>
      <c r="D4022" s="122">
        <v>6.3</v>
      </c>
      <c r="E4022" s="129">
        <f t="shared" si="62"/>
        <v>6.3</v>
      </c>
    </row>
    <row r="4023" spans="1:5">
      <c r="A4023" s="172" t="s">
        <v>19647</v>
      </c>
      <c r="B4023" s="169"/>
      <c r="C4023" s="168"/>
      <c r="D4023" s="170"/>
      <c r="E4023" s="171"/>
    </row>
    <row r="4024" spans="1:5">
      <c r="A4024" s="172" t="s">
        <v>19648</v>
      </c>
      <c r="B4024" s="169"/>
      <c r="C4024" s="168"/>
      <c r="D4024" s="170"/>
      <c r="E4024" s="171"/>
    </row>
    <row r="4025" spans="1:5" ht="27">
      <c r="A4025" s="127" t="s">
        <v>24036</v>
      </c>
      <c r="B4025" s="128" t="s">
        <v>19649</v>
      </c>
      <c r="C4025" s="127" t="s">
        <v>80</v>
      </c>
      <c r="D4025" s="122">
        <v>2.54</v>
      </c>
      <c r="E4025" s="129">
        <f t="shared" si="62"/>
        <v>2.54</v>
      </c>
    </row>
    <row r="4026" spans="1:5" ht="67.5">
      <c r="A4026" s="127" t="s">
        <v>24037</v>
      </c>
      <c r="B4026" s="128" t="s">
        <v>19650</v>
      </c>
      <c r="C4026" s="127" t="s">
        <v>80</v>
      </c>
      <c r="D4026" s="122">
        <v>17.5</v>
      </c>
      <c r="E4026" s="129">
        <f t="shared" si="62"/>
        <v>17.510000000000002</v>
      </c>
    </row>
    <row r="4027" spans="1:5">
      <c r="A4027" s="172" t="s">
        <v>19651</v>
      </c>
      <c r="B4027" s="169"/>
      <c r="C4027" s="168"/>
      <c r="D4027" s="170"/>
      <c r="E4027" s="171"/>
    </row>
    <row r="4028" spans="1:5" ht="27">
      <c r="A4028" s="127" t="s">
        <v>24038</v>
      </c>
      <c r="B4028" s="128" t="s">
        <v>19652</v>
      </c>
      <c r="C4028" s="127" t="s">
        <v>80</v>
      </c>
      <c r="D4028" s="122">
        <v>0.77</v>
      </c>
      <c r="E4028" s="129">
        <f t="shared" si="62"/>
        <v>0.77</v>
      </c>
    </row>
    <row r="4029" spans="1:5">
      <c r="A4029" s="172" t="s">
        <v>19653</v>
      </c>
      <c r="B4029" s="169"/>
      <c r="C4029" s="168"/>
      <c r="D4029" s="170"/>
      <c r="E4029" s="171"/>
    </row>
    <row r="4030" spans="1:5" ht="27">
      <c r="A4030" s="127" t="s">
        <v>24039</v>
      </c>
      <c r="B4030" s="128" t="s">
        <v>19654</v>
      </c>
      <c r="C4030" s="127" t="s">
        <v>80</v>
      </c>
      <c r="D4030" s="122">
        <v>4.1500000000000004</v>
      </c>
      <c r="E4030" s="129">
        <f t="shared" si="62"/>
        <v>4.1500000000000004</v>
      </c>
    </row>
    <row r="4031" spans="1:5" ht="27">
      <c r="A4031" s="127" t="s">
        <v>24040</v>
      </c>
      <c r="B4031" s="128" t="s">
        <v>19655</v>
      </c>
      <c r="C4031" s="127" t="s">
        <v>80</v>
      </c>
      <c r="D4031" s="122">
        <v>5</v>
      </c>
      <c r="E4031" s="129">
        <f t="shared" si="62"/>
        <v>5</v>
      </c>
    </row>
    <row r="4032" spans="1:5">
      <c r="A4032" s="172" t="s">
        <v>19656</v>
      </c>
      <c r="B4032" s="169"/>
      <c r="C4032" s="168"/>
      <c r="D4032" s="170"/>
      <c r="E4032" s="171"/>
    </row>
    <row r="4033" spans="1:5" ht="27">
      <c r="A4033" s="127" t="s">
        <v>24041</v>
      </c>
      <c r="B4033" s="128" t="s">
        <v>19657</v>
      </c>
      <c r="C4033" s="127" t="s">
        <v>80</v>
      </c>
      <c r="D4033" s="122">
        <v>339.39</v>
      </c>
      <c r="E4033" s="129">
        <f t="shared" si="62"/>
        <v>339.56</v>
      </c>
    </row>
    <row r="4034" spans="1:5" ht="40.5">
      <c r="A4034" s="127" t="s">
        <v>24042</v>
      </c>
      <c r="B4034" s="128" t="s">
        <v>19658</v>
      </c>
      <c r="C4034" s="127" t="s">
        <v>80</v>
      </c>
      <c r="D4034" s="122">
        <v>151.53</v>
      </c>
      <c r="E4034" s="129">
        <f t="shared" ref="E4034:E4097" si="63">ROUND((D4034/(1+$J$1))*(1+$L$1),2)</f>
        <v>151.61000000000001</v>
      </c>
    </row>
    <row r="4035" spans="1:5" ht="40.5">
      <c r="A4035" s="127" t="s">
        <v>24043</v>
      </c>
      <c r="B4035" s="128" t="s">
        <v>19659</v>
      </c>
      <c r="C4035" s="127" t="s">
        <v>80</v>
      </c>
      <c r="D4035" s="122">
        <v>140.21</v>
      </c>
      <c r="E4035" s="129">
        <f t="shared" si="63"/>
        <v>140.28</v>
      </c>
    </row>
    <row r="4036" spans="1:5" ht="40.5">
      <c r="A4036" s="127" t="s">
        <v>24044</v>
      </c>
      <c r="B4036" s="128" t="s">
        <v>19660</v>
      </c>
      <c r="C4036" s="127" t="s">
        <v>80</v>
      </c>
      <c r="D4036" s="122">
        <v>402.7</v>
      </c>
      <c r="E4036" s="129">
        <f t="shared" si="63"/>
        <v>402.9</v>
      </c>
    </row>
    <row r="4037" spans="1:5">
      <c r="A4037" s="172" t="s">
        <v>19661</v>
      </c>
      <c r="B4037" s="169"/>
      <c r="C4037" s="168"/>
      <c r="D4037" s="170"/>
      <c r="E4037" s="171"/>
    </row>
    <row r="4038" spans="1:5" ht="67.5">
      <c r="A4038" s="127" t="s">
        <v>24045</v>
      </c>
      <c r="B4038" s="128" t="s">
        <v>19662</v>
      </c>
      <c r="C4038" s="127" t="s">
        <v>80</v>
      </c>
      <c r="D4038" s="122">
        <v>1153.07</v>
      </c>
      <c r="E4038" s="129">
        <f t="shared" si="63"/>
        <v>1153.6400000000001</v>
      </c>
    </row>
    <row r="4039" spans="1:5" ht="54">
      <c r="A4039" s="127" t="s">
        <v>24046</v>
      </c>
      <c r="B4039" s="128" t="s">
        <v>19663</v>
      </c>
      <c r="C4039" s="127" t="s">
        <v>80</v>
      </c>
      <c r="D4039" s="122">
        <v>962.5</v>
      </c>
      <c r="E4039" s="129">
        <f t="shared" si="63"/>
        <v>962.98</v>
      </c>
    </row>
    <row r="4040" spans="1:5" ht="54">
      <c r="A4040" s="127" t="s">
        <v>24047</v>
      </c>
      <c r="B4040" s="128" t="s">
        <v>19664</v>
      </c>
      <c r="C4040" s="127" t="s">
        <v>80</v>
      </c>
      <c r="D4040" s="122">
        <v>416.19</v>
      </c>
      <c r="E4040" s="129">
        <f t="shared" si="63"/>
        <v>416.4</v>
      </c>
    </row>
    <row r="4041" spans="1:5">
      <c r="A4041" s="172" t="s">
        <v>19665</v>
      </c>
      <c r="B4041" s="169"/>
      <c r="C4041" s="168"/>
      <c r="D4041" s="170"/>
      <c r="E4041" s="171"/>
    </row>
    <row r="4042" spans="1:5">
      <c r="A4042" s="172" t="s">
        <v>19666</v>
      </c>
      <c r="B4042" s="169"/>
      <c r="C4042" s="168"/>
      <c r="D4042" s="170"/>
      <c r="E4042" s="171"/>
    </row>
    <row r="4043" spans="1:5" ht="40.5">
      <c r="A4043" s="127" t="s">
        <v>24048</v>
      </c>
      <c r="B4043" s="128" t="s">
        <v>19667</v>
      </c>
      <c r="C4043" s="127" t="s">
        <v>80</v>
      </c>
      <c r="D4043" s="122">
        <v>69.8</v>
      </c>
      <c r="E4043" s="129">
        <f t="shared" si="63"/>
        <v>69.83</v>
      </c>
    </row>
    <row r="4044" spans="1:5">
      <c r="A4044" s="127" t="s">
        <v>24049</v>
      </c>
      <c r="B4044" s="128" t="s">
        <v>19668</v>
      </c>
      <c r="C4044" s="127" t="s">
        <v>80</v>
      </c>
      <c r="D4044" s="122">
        <v>43.44</v>
      </c>
      <c r="E4044" s="129">
        <f t="shared" si="63"/>
        <v>43.46</v>
      </c>
    </row>
    <row r="4045" spans="1:5">
      <c r="A4045" s="127" t="s">
        <v>24050</v>
      </c>
      <c r="B4045" s="128" t="s">
        <v>19669</v>
      </c>
      <c r="C4045" s="127" t="s">
        <v>80</v>
      </c>
      <c r="D4045" s="122">
        <v>38.78</v>
      </c>
      <c r="E4045" s="129">
        <f t="shared" si="63"/>
        <v>38.799999999999997</v>
      </c>
    </row>
    <row r="4046" spans="1:5" ht="40.5">
      <c r="A4046" s="127" t="s">
        <v>24051</v>
      </c>
      <c r="B4046" s="128" t="s">
        <v>19670</v>
      </c>
      <c r="C4046" s="127" t="s">
        <v>80</v>
      </c>
      <c r="D4046" s="122">
        <v>40.130000000000003</v>
      </c>
      <c r="E4046" s="129">
        <f t="shared" si="63"/>
        <v>40.15</v>
      </c>
    </row>
    <row r="4047" spans="1:5" ht="27">
      <c r="A4047" s="127" t="s">
        <v>24052</v>
      </c>
      <c r="B4047" s="128" t="s">
        <v>19671</v>
      </c>
      <c r="C4047" s="127" t="s">
        <v>80</v>
      </c>
      <c r="D4047" s="122">
        <v>32.58</v>
      </c>
      <c r="E4047" s="129">
        <f t="shared" si="63"/>
        <v>32.6</v>
      </c>
    </row>
    <row r="4048" spans="1:5" ht="27">
      <c r="A4048" s="127" t="s">
        <v>24053</v>
      </c>
      <c r="B4048" s="128" t="s">
        <v>19672</v>
      </c>
      <c r="C4048" s="127" t="s">
        <v>80</v>
      </c>
      <c r="D4048" s="122">
        <v>96</v>
      </c>
      <c r="E4048" s="129">
        <f t="shared" si="63"/>
        <v>96.05</v>
      </c>
    </row>
    <row r="4049" spans="1:5">
      <c r="A4049" s="172" t="s">
        <v>19673</v>
      </c>
      <c r="B4049" s="169"/>
      <c r="C4049" s="168"/>
      <c r="D4049" s="170"/>
      <c r="E4049" s="171"/>
    </row>
    <row r="4050" spans="1:5" ht="54">
      <c r="A4050" s="127" t="s">
        <v>24054</v>
      </c>
      <c r="B4050" s="128" t="s">
        <v>19674</v>
      </c>
      <c r="C4050" s="127" t="s">
        <v>80</v>
      </c>
      <c r="D4050" s="122">
        <v>1.1000000000000001</v>
      </c>
      <c r="E4050" s="129">
        <f t="shared" si="63"/>
        <v>1.1000000000000001</v>
      </c>
    </row>
    <row r="4051" spans="1:5" ht="40.5">
      <c r="A4051" s="127" t="s">
        <v>24055</v>
      </c>
      <c r="B4051" s="128" t="s">
        <v>19675</v>
      </c>
      <c r="C4051" s="127" t="s">
        <v>80</v>
      </c>
      <c r="D4051" s="122">
        <v>3.11</v>
      </c>
      <c r="E4051" s="129">
        <f t="shared" si="63"/>
        <v>3.11</v>
      </c>
    </row>
    <row r="4052" spans="1:5" ht="40.5">
      <c r="A4052" s="127" t="s">
        <v>24056</v>
      </c>
      <c r="B4052" s="128" t="s">
        <v>19676</v>
      </c>
      <c r="C4052" s="127" t="s">
        <v>80</v>
      </c>
      <c r="D4052" s="122">
        <v>3.73</v>
      </c>
      <c r="E4052" s="129">
        <f t="shared" si="63"/>
        <v>3.73</v>
      </c>
    </row>
    <row r="4053" spans="1:5">
      <c r="A4053" s="172" t="s">
        <v>19677</v>
      </c>
      <c r="B4053" s="169"/>
      <c r="C4053" s="168"/>
      <c r="D4053" s="170"/>
      <c r="E4053" s="171"/>
    </row>
    <row r="4054" spans="1:5" ht="27">
      <c r="A4054" s="127" t="s">
        <v>25620</v>
      </c>
      <c r="B4054" s="128" t="s">
        <v>19678</v>
      </c>
      <c r="C4054" s="127" t="s">
        <v>112</v>
      </c>
      <c r="D4054" s="122">
        <v>11.75</v>
      </c>
      <c r="E4054" s="129">
        <f t="shared" si="63"/>
        <v>11.76</v>
      </c>
    </row>
    <row r="4055" spans="1:5">
      <c r="A4055" s="172" t="s">
        <v>19679</v>
      </c>
      <c r="B4055" s="169"/>
      <c r="C4055" s="168"/>
      <c r="D4055" s="170"/>
      <c r="E4055" s="171"/>
    </row>
    <row r="4056" spans="1:5">
      <c r="A4056" s="172" t="s">
        <v>19680</v>
      </c>
      <c r="B4056" s="169"/>
      <c r="C4056" s="168"/>
      <c r="D4056" s="170"/>
      <c r="E4056" s="171"/>
    </row>
    <row r="4057" spans="1:5" ht="27">
      <c r="A4057" s="127" t="s">
        <v>24057</v>
      </c>
      <c r="B4057" s="128" t="s">
        <v>19681</v>
      </c>
      <c r="C4057" s="127" t="s">
        <v>80</v>
      </c>
      <c r="D4057" s="122">
        <v>0.56000000000000005</v>
      </c>
      <c r="E4057" s="129">
        <f t="shared" si="63"/>
        <v>0.56000000000000005</v>
      </c>
    </row>
    <row r="4058" spans="1:5">
      <c r="A4058" s="172" t="s">
        <v>19682</v>
      </c>
      <c r="B4058" s="169"/>
      <c r="C4058" s="168"/>
      <c r="D4058" s="170"/>
      <c r="E4058" s="171"/>
    </row>
    <row r="4059" spans="1:5">
      <c r="A4059" s="172" t="s">
        <v>15846</v>
      </c>
      <c r="B4059" s="169"/>
      <c r="C4059" s="168"/>
      <c r="D4059" s="170"/>
      <c r="E4059" s="171"/>
    </row>
    <row r="4060" spans="1:5">
      <c r="A4060" s="172" t="s">
        <v>19683</v>
      </c>
      <c r="B4060" s="169"/>
      <c r="C4060" s="168"/>
      <c r="D4060" s="170"/>
      <c r="E4060" s="171"/>
    </row>
    <row r="4061" spans="1:5">
      <c r="A4061" s="172" t="s">
        <v>19684</v>
      </c>
      <c r="B4061" s="169"/>
      <c r="C4061" s="168"/>
      <c r="D4061" s="170"/>
      <c r="E4061" s="171"/>
    </row>
    <row r="4062" spans="1:5" ht="54">
      <c r="A4062" s="127" t="s">
        <v>24058</v>
      </c>
      <c r="B4062" s="128" t="s">
        <v>19685</v>
      </c>
      <c r="C4062" s="127" t="s">
        <v>112</v>
      </c>
      <c r="D4062" s="122">
        <v>62</v>
      </c>
      <c r="E4062" s="129">
        <f t="shared" si="63"/>
        <v>62.03</v>
      </c>
    </row>
    <row r="4063" spans="1:5" ht="40.5">
      <c r="A4063" s="127" t="s">
        <v>24059</v>
      </c>
      <c r="B4063" s="128" t="s">
        <v>19686</v>
      </c>
      <c r="C4063" s="127" t="s">
        <v>112</v>
      </c>
      <c r="D4063" s="122">
        <v>32</v>
      </c>
      <c r="E4063" s="129">
        <f t="shared" si="63"/>
        <v>32.020000000000003</v>
      </c>
    </row>
    <row r="4064" spans="1:5" ht="67.5">
      <c r="A4064" s="127" t="s">
        <v>24060</v>
      </c>
      <c r="B4064" s="128" t="s">
        <v>19687</v>
      </c>
      <c r="C4064" s="127" t="s">
        <v>112</v>
      </c>
      <c r="D4064" s="122">
        <v>96</v>
      </c>
      <c r="E4064" s="129">
        <f t="shared" si="63"/>
        <v>96.05</v>
      </c>
    </row>
    <row r="4065" spans="1:5" ht="54">
      <c r="A4065" s="127" t="s">
        <v>24061</v>
      </c>
      <c r="B4065" s="128" t="s">
        <v>19688</v>
      </c>
      <c r="C4065" s="127" t="s">
        <v>112</v>
      </c>
      <c r="D4065" s="122">
        <v>160</v>
      </c>
      <c r="E4065" s="129">
        <f t="shared" si="63"/>
        <v>160.08000000000001</v>
      </c>
    </row>
    <row r="4066" spans="1:5" ht="94.5">
      <c r="A4066" s="127" t="s">
        <v>24062</v>
      </c>
      <c r="B4066" s="128" t="s">
        <v>19689</v>
      </c>
      <c r="C4066" s="127" t="s">
        <v>112</v>
      </c>
      <c r="D4066" s="122">
        <v>96</v>
      </c>
      <c r="E4066" s="129">
        <f t="shared" si="63"/>
        <v>96.05</v>
      </c>
    </row>
    <row r="4067" spans="1:5" ht="40.5">
      <c r="A4067" s="127" t="s">
        <v>24063</v>
      </c>
      <c r="B4067" s="128" t="s">
        <v>19690</v>
      </c>
      <c r="C4067" s="127" t="s">
        <v>112</v>
      </c>
      <c r="D4067" s="122">
        <v>96</v>
      </c>
      <c r="E4067" s="129">
        <f t="shared" si="63"/>
        <v>96.05</v>
      </c>
    </row>
    <row r="4068" spans="1:5" ht="67.5">
      <c r="A4068" s="127" t="s">
        <v>24064</v>
      </c>
      <c r="B4068" s="128" t="s">
        <v>19691</v>
      </c>
      <c r="C4068" s="127" t="s">
        <v>112</v>
      </c>
      <c r="D4068" s="122">
        <v>19.2</v>
      </c>
      <c r="E4068" s="129">
        <f t="shared" si="63"/>
        <v>19.21</v>
      </c>
    </row>
    <row r="4069" spans="1:5" ht="67.5">
      <c r="A4069" s="127" t="s">
        <v>24065</v>
      </c>
      <c r="B4069" s="128" t="s">
        <v>19692</v>
      </c>
      <c r="C4069" s="127" t="s">
        <v>112</v>
      </c>
      <c r="D4069" s="122">
        <v>44.8</v>
      </c>
      <c r="E4069" s="129">
        <f t="shared" si="63"/>
        <v>44.82</v>
      </c>
    </row>
    <row r="4070" spans="1:5" ht="189">
      <c r="A4070" s="127" t="s">
        <v>24066</v>
      </c>
      <c r="B4070" s="128" t="s">
        <v>19693</v>
      </c>
      <c r="C4070" s="127" t="s">
        <v>112</v>
      </c>
      <c r="D4070" s="122">
        <v>15</v>
      </c>
      <c r="E4070" s="129">
        <f t="shared" si="63"/>
        <v>15.01</v>
      </c>
    </row>
    <row r="4071" spans="1:5" ht="121.5">
      <c r="A4071" s="127" t="s">
        <v>24067</v>
      </c>
      <c r="B4071" s="128" t="s">
        <v>19694</v>
      </c>
      <c r="C4071" s="127" t="s">
        <v>112</v>
      </c>
      <c r="D4071" s="122">
        <v>15</v>
      </c>
      <c r="E4071" s="129">
        <f t="shared" si="63"/>
        <v>15.01</v>
      </c>
    </row>
    <row r="4072" spans="1:5" ht="94.5">
      <c r="A4072" s="127" t="s">
        <v>24068</v>
      </c>
      <c r="B4072" s="128" t="s">
        <v>19695</v>
      </c>
      <c r="C4072" s="127" t="s">
        <v>112</v>
      </c>
      <c r="D4072" s="122">
        <v>50</v>
      </c>
      <c r="E4072" s="129">
        <f t="shared" si="63"/>
        <v>50.02</v>
      </c>
    </row>
    <row r="4073" spans="1:5" ht="40.5">
      <c r="A4073" s="127" t="s">
        <v>24069</v>
      </c>
      <c r="B4073" s="128" t="s">
        <v>19696</v>
      </c>
      <c r="C4073" s="127" t="s">
        <v>112</v>
      </c>
      <c r="D4073" s="122">
        <v>50</v>
      </c>
      <c r="E4073" s="129">
        <f t="shared" si="63"/>
        <v>50.02</v>
      </c>
    </row>
    <row r="4074" spans="1:5">
      <c r="A4074" s="172" t="s">
        <v>19697</v>
      </c>
      <c r="B4074" s="169"/>
      <c r="C4074" s="168"/>
      <c r="D4074" s="170"/>
      <c r="E4074" s="171"/>
    </row>
    <row r="4075" spans="1:5">
      <c r="A4075" s="127" t="s">
        <v>25621</v>
      </c>
      <c r="B4075" s="128" t="s">
        <v>19698</v>
      </c>
      <c r="C4075" s="127" t="s">
        <v>86</v>
      </c>
      <c r="D4075" s="122">
        <v>0.42</v>
      </c>
      <c r="E4075" s="129">
        <f t="shared" si="63"/>
        <v>0.42</v>
      </c>
    </row>
    <row r="4076" spans="1:5">
      <c r="A4076" s="127" t="s">
        <v>24070</v>
      </c>
      <c r="B4076" s="128" t="s">
        <v>19699</v>
      </c>
      <c r="C4076" s="127" t="s">
        <v>112</v>
      </c>
      <c r="D4076" s="122">
        <v>1.68</v>
      </c>
      <c r="E4076" s="129">
        <f t="shared" si="63"/>
        <v>1.68</v>
      </c>
    </row>
    <row r="4077" spans="1:5">
      <c r="A4077" s="127" t="s">
        <v>24071</v>
      </c>
      <c r="B4077" s="128" t="s">
        <v>19700</v>
      </c>
      <c r="C4077" s="127" t="s">
        <v>112</v>
      </c>
      <c r="D4077" s="122">
        <v>3.36</v>
      </c>
      <c r="E4077" s="129">
        <f t="shared" si="63"/>
        <v>3.36</v>
      </c>
    </row>
    <row r="4078" spans="1:5">
      <c r="A4078" s="127" t="s">
        <v>24072</v>
      </c>
      <c r="B4078" s="128" t="s">
        <v>19701</v>
      </c>
      <c r="C4078" s="127" t="s">
        <v>112</v>
      </c>
      <c r="D4078" s="122">
        <v>5.04</v>
      </c>
      <c r="E4078" s="129">
        <f t="shared" si="63"/>
        <v>5.04</v>
      </c>
    </row>
    <row r="4079" spans="1:5">
      <c r="A4079" s="127" t="s">
        <v>24073</v>
      </c>
      <c r="B4079" s="128" t="s">
        <v>19702</v>
      </c>
      <c r="C4079" s="127" t="s">
        <v>112</v>
      </c>
      <c r="D4079" s="122">
        <v>6.72</v>
      </c>
      <c r="E4079" s="129">
        <f t="shared" si="63"/>
        <v>6.72</v>
      </c>
    </row>
    <row r="4080" spans="1:5">
      <c r="A4080" s="127" t="s">
        <v>24074</v>
      </c>
      <c r="B4080" s="128" t="s">
        <v>19703</v>
      </c>
      <c r="C4080" s="127" t="s">
        <v>112</v>
      </c>
      <c r="D4080" s="122">
        <v>10.5</v>
      </c>
      <c r="E4080" s="129">
        <f t="shared" si="63"/>
        <v>10.51</v>
      </c>
    </row>
    <row r="4081" spans="1:5" ht="27">
      <c r="A4081" s="127" t="s">
        <v>25622</v>
      </c>
      <c r="B4081" s="128" t="s">
        <v>19704</v>
      </c>
      <c r="C4081" s="127" t="s">
        <v>112</v>
      </c>
      <c r="D4081" s="122">
        <v>20.47</v>
      </c>
      <c r="E4081" s="129">
        <f t="shared" si="63"/>
        <v>20.48</v>
      </c>
    </row>
    <row r="4082" spans="1:5" ht="27">
      <c r="A4082" s="127" t="s">
        <v>24075</v>
      </c>
      <c r="B4082" s="128" t="s">
        <v>19705</v>
      </c>
      <c r="C4082" s="127" t="s">
        <v>112</v>
      </c>
      <c r="D4082" s="122">
        <v>23.62</v>
      </c>
      <c r="E4082" s="129">
        <f t="shared" si="63"/>
        <v>23.63</v>
      </c>
    </row>
    <row r="4083" spans="1:5" ht="27">
      <c r="A4083" s="127" t="s">
        <v>24076</v>
      </c>
      <c r="B4083" s="128" t="s">
        <v>19706</v>
      </c>
      <c r="C4083" s="127" t="s">
        <v>112</v>
      </c>
      <c r="D4083" s="122">
        <v>24.67</v>
      </c>
      <c r="E4083" s="129">
        <f t="shared" si="63"/>
        <v>24.68</v>
      </c>
    </row>
    <row r="4084" spans="1:5">
      <c r="A4084" s="127" t="s">
        <v>24077</v>
      </c>
      <c r="B4084" s="128" t="s">
        <v>19707</v>
      </c>
      <c r="C4084" s="127" t="s">
        <v>112</v>
      </c>
      <c r="D4084" s="122">
        <v>17.88</v>
      </c>
      <c r="E4084" s="129">
        <f t="shared" si="63"/>
        <v>17.89</v>
      </c>
    </row>
    <row r="4085" spans="1:5" ht="40.5">
      <c r="A4085" s="127" t="s">
        <v>24078</v>
      </c>
      <c r="B4085" s="128" t="s">
        <v>19708</v>
      </c>
      <c r="C4085" s="127" t="s">
        <v>112</v>
      </c>
      <c r="D4085" s="122">
        <v>16.84</v>
      </c>
      <c r="E4085" s="129">
        <f t="shared" si="63"/>
        <v>16.850000000000001</v>
      </c>
    </row>
    <row r="4086" spans="1:5" ht="40.5">
      <c r="A4086" s="127" t="s">
        <v>24079</v>
      </c>
      <c r="B4086" s="128" t="s">
        <v>19709</v>
      </c>
      <c r="C4086" s="127" t="s">
        <v>112</v>
      </c>
      <c r="D4086" s="122">
        <v>54.35</v>
      </c>
      <c r="E4086" s="129">
        <f t="shared" si="63"/>
        <v>54.38</v>
      </c>
    </row>
    <row r="4087" spans="1:5" ht="40.5">
      <c r="A4087" s="127" t="s">
        <v>24080</v>
      </c>
      <c r="B4087" s="128" t="s">
        <v>19710</v>
      </c>
      <c r="C4087" s="127" t="s">
        <v>112</v>
      </c>
      <c r="D4087" s="122">
        <v>50.85</v>
      </c>
      <c r="E4087" s="129">
        <f t="shared" si="63"/>
        <v>50.88</v>
      </c>
    </row>
    <row r="4088" spans="1:5" ht="40.5">
      <c r="A4088" s="127" t="s">
        <v>24081</v>
      </c>
      <c r="B4088" s="128" t="s">
        <v>19711</v>
      </c>
      <c r="C4088" s="127" t="s">
        <v>112</v>
      </c>
      <c r="D4088" s="122">
        <v>47.35</v>
      </c>
      <c r="E4088" s="129">
        <f t="shared" si="63"/>
        <v>47.37</v>
      </c>
    </row>
    <row r="4089" spans="1:5">
      <c r="A4089" s="172" t="s">
        <v>19712</v>
      </c>
      <c r="B4089" s="169"/>
      <c r="C4089" s="168"/>
      <c r="D4089" s="170"/>
      <c r="E4089" s="171"/>
    </row>
    <row r="4090" spans="1:5" ht="67.5">
      <c r="A4090" s="127" t="s">
        <v>24082</v>
      </c>
      <c r="B4090" s="128" t="s">
        <v>19713</v>
      </c>
      <c r="C4090" s="127" t="s">
        <v>112</v>
      </c>
      <c r="D4090" s="122">
        <v>88</v>
      </c>
      <c r="E4090" s="129">
        <f t="shared" si="63"/>
        <v>88.04</v>
      </c>
    </row>
    <row r="4091" spans="1:5" ht="94.5">
      <c r="A4091" s="127" t="s">
        <v>24083</v>
      </c>
      <c r="B4091" s="128" t="s">
        <v>19714</v>
      </c>
      <c r="C4091" s="127" t="s">
        <v>112</v>
      </c>
      <c r="D4091" s="122">
        <v>99</v>
      </c>
      <c r="E4091" s="129">
        <f t="shared" si="63"/>
        <v>99.05</v>
      </c>
    </row>
    <row r="4092" spans="1:5" ht="121.5">
      <c r="A4092" s="127" t="s">
        <v>24084</v>
      </c>
      <c r="B4092" s="128" t="s">
        <v>19715</v>
      </c>
      <c r="C4092" s="127" t="s">
        <v>112</v>
      </c>
      <c r="D4092" s="122">
        <v>13.96</v>
      </c>
      <c r="E4092" s="129">
        <f t="shared" si="63"/>
        <v>13.97</v>
      </c>
    </row>
    <row r="4093" spans="1:5" ht="121.5">
      <c r="A4093" s="127" t="s">
        <v>24085</v>
      </c>
      <c r="B4093" s="128" t="s">
        <v>19716</v>
      </c>
      <c r="C4093" s="127" t="s">
        <v>112</v>
      </c>
      <c r="D4093" s="122">
        <v>141.63999999999999</v>
      </c>
      <c r="E4093" s="129">
        <f t="shared" si="63"/>
        <v>141.71</v>
      </c>
    </row>
    <row r="4094" spans="1:5">
      <c r="A4094" s="127" t="s">
        <v>24086</v>
      </c>
      <c r="B4094" s="128" t="s">
        <v>19717</v>
      </c>
      <c r="C4094" s="127" t="s">
        <v>112</v>
      </c>
      <c r="D4094" s="122">
        <v>5.57</v>
      </c>
      <c r="E4094" s="129">
        <f t="shared" si="63"/>
        <v>5.57</v>
      </c>
    </row>
    <row r="4095" spans="1:5">
      <c r="A4095" s="172" t="s">
        <v>19718</v>
      </c>
      <c r="B4095" s="169"/>
      <c r="C4095" s="168"/>
      <c r="D4095" s="170"/>
      <c r="E4095" s="171"/>
    </row>
    <row r="4096" spans="1:5">
      <c r="A4096" s="172" t="s">
        <v>19719</v>
      </c>
      <c r="B4096" s="169"/>
      <c r="C4096" s="168"/>
      <c r="D4096" s="170"/>
      <c r="E4096" s="171"/>
    </row>
    <row r="4097" spans="1:5">
      <c r="A4097" s="127" t="s">
        <v>24087</v>
      </c>
      <c r="B4097" s="128" t="s">
        <v>19720</v>
      </c>
      <c r="C4097" s="127" t="s">
        <v>86</v>
      </c>
      <c r="D4097" s="122">
        <v>0.77</v>
      </c>
      <c r="E4097" s="129">
        <f t="shared" si="63"/>
        <v>0.77</v>
      </c>
    </row>
    <row r="4098" spans="1:5">
      <c r="A4098" s="127" t="s">
        <v>25623</v>
      </c>
      <c r="B4098" s="128" t="s">
        <v>19721</v>
      </c>
      <c r="C4098" s="127" t="s">
        <v>86</v>
      </c>
      <c r="D4098" s="122">
        <v>1.21</v>
      </c>
      <c r="E4098" s="129">
        <f t="shared" ref="E4098:E4161" si="64">ROUND((D4098/(1+$J$1))*(1+$L$1),2)</f>
        <v>1.21</v>
      </c>
    </row>
    <row r="4099" spans="1:5" ht="27">
      <c r="A4099" s="127" t="s">
        <v>24088</v>
      </c>
      <c r="B4099" s="128" t="s">
        <v>19722</v>
      </c>
      <c r="C4099" s="127" t="s">
        <v>86</v>
      </c>
      <c r="D4099" s="122">
        <v>2.48</v>
      </c>
      <c r="E4099" s="129">
        <f t="shared" si="64"/>
        <v>2.48</v>
      </c>
    </row>
    <row r="4100" spans="1:5" ht="54">
      <c r="A4100" s="127" t="s">
        <v>24089</v>
      </c>
      <c r="B4100" s="128" t="s">
        <v>19723</v>
      </c>
      <c r="C4100" s="127" t="s">
        <v>86</v>
      </c>
      <c r="D4100" s="122">
        <v>182.86</v>
      </c>
      <c r="E4100" s="129">
        <f t="shared" si="64"/>
        <v>182.95</v>
      </c>
    </row>
    <row r="4101" spans="1:5" ht="67.5">
      <c r="A4101" s="127" t="s">
        <v>24090</v>
      </c>
      <c r="B4101" s="128" t="s">
        <v>19724</v>
      </c>
      <c r="C4101" s="127" t="s">
        <v>86</v>
      </c>
      <c r="D4101" s="122">
        <v>215.26</v>
      </c>
      <c r="E4101" s="129">
        <f t="shared" si="64"/>
        <v>215.37</v>
      </c>
    </row>
    <row r="4102" spans="1:5" ht="67.5">
      <c r="A4102" s="127" t="s">
        <v>24091</v>
      </c>
      <c r="B4102" s="128" t="s">
        <v>19725</v>
      </c>
      <c r="C4102" s="127" t="s">
        <v>86</v>
      </c>
      <c r="D4102" s="122">
        <v>243.53</v>
      </c>
      <c r="E4102" s="129">
        <f t="shared" si="64"/>
        <v>243.65</v>
      </c>
    </row>
    <row r="4103" spans="1:5" ht="67.5">
      <c r="A4103" s="127" t="s">
        <v>24092</v>
      </c>
      <c r="B4103" s="128" t="s">
        <v>19726</v>
      </c>
      <c r="C4103" s="127" t="s">
        <v>86</v>
      </c>
      <c r="D4103" s="122">
        <v>271.8</v>
      </c>
      <c r="E4103" s="129">
        <f t="shared" si="64"/>
        <v>271.93</v>
      </c>
    </row>
    <row r="4104" spans="1:5" ht="67.5">
      <c r="A4104" s="127" t="s">
        <v>24093</v>
      </c>
      <c r="B4104" s="128" t="s">
        <v>19727</v>
      </c>
      <c r="C4104" s="127" t="s">
        <v>86</v>
      </c>
      <c r="D4104" s="122">
        <v>300.07</v>
      </c>
      <c r="E4104" s="129">
        <f t="shared" si="64"/>
        <v>300.22000000000003</v>
      </c>
    </row>
    <row r="4105" spans="1:5" ht="67.5">
      <c r="A4105" s="127" t="s">
        <v>24094</v>
      </c>
      <c r="B4105" s="128" t="s">
        <v>19728</v>
      </c>
      <c r="C4105" s="127" t="s">
        <v>86</v>
      </c>
      <c r="D4105" s="122">
        <v>328.34</v>
      </c>
      <c r="E4105" s="129">
        <f t="shared" si="64"/>
        <v>328.5</v>
      </c>
    </row>
    <row r="4106" spans="1:5" ht="67.5">
      <c r="A4106" s="127" t="s">
        <v>24095</v>
      </c>
      <c r="B4106" s="128" t="s">
        <v>19729</v>
      </c>
      <c r="C4106" s="127" t="s">
        <v>86</v>
      </c>
      <c r="D4106" s="122">
        <v>356.6</v>
      </c>
      <c r="E4106" s="129">
        <f t="shared" si="64"/>
        <v>356.78</v>
      </c>
    </row>
    <row r="4107" spans="1:5" ht="67.5">
      <c r="A4107" s="127" t="s">
        <v>24096</v>
      </c>
      <c r="B4107" s="128" t="s">
        <v>19730</v>
      </c>
      <c r="C4107" s="127" t="s">
        <v>86</v>
      </c>
      <c r="D4107" s="122">
        <v>384.87</v>
      </c>
      <c r="E4107" s="129">
        <f t="shared" si="64"/>
        <v>385.06</v>
      </c>
    </row>
    <row r="4108" spans="1:5" ht="67.5">
      <c r="A4108" s="127" t="s">
        <v>24097</v>
      </c>
      <c r="B4108" s="128" t="s">
        <v>19731</v>
      </c>
      <c r="C4108" s="127" t="s">
        <v>86</v>
      </c>
      <c r="D4108" s="122">
        <v>413.14</v>
      </c>
      <c r="E4108" s="129">
        <f t="shared" si="64"/>
        <v>413.34</v>
      </c>
    </row>
    <row r="4109" spans="1:5" ht="67.5">
      <c r="A4109" s="127" t="s">
        <v>24098</v>
      </c>
      <c r="B4109" s="128" t="s">
        <v>19732</v>
      </c>
      <c r="C4109" s="127" t="s">
        <v>86</v>
      </c>
      <c r="D4109" s="122">
        <v>441.42</v>
      </c>
      <c r="E4109" s="129">
        <f t="shared" si="64"/>
        <v>441.64</v>
      </c>
    </row>
    <row r="4110" spans="1:5" ht="67.5">
      <c r="A4110" s="127" t="s">
        <v>24099</v>
      </c>
      <c r="B4110" s="128" t="s">
        <v>19733</v>
      </c>
      <c r="C4110" s="127" t="s">
        <v>86</v>
      </c>
      <c r="D4110" s="122">
        <v>469.68</v>
      </c>
      <c r="E4110" s="129">
        <f t="shared" si="64"/>
        <v>469.91</v>
      </c>
    </row>
    <row r="4111" spans="1:5">
      <c r="A4111" s="172" t="s">
        <v>19734</v>
      </c>
      <c r="B4111" s="169"/>
      <c r="C4111" s="168"/>
      <c r="D4111" s="170"/>
      <c r="E4111" s="171"/>
    </row>
    <row r="4112" spans="1:5" ht="94.5">
      <c r="A4112" s="127" t="s">
        <v>24100</v>
      </c>
      <c r="B4112" s="128" t="s">
        <v>19735</v>
      </c>
      <c r="C4112" s="127" t="s">
        <v>86</v>
      </c>
      <c r="D4112" s="122">
        <v>20</v>
      </c>
      <c r="E4112" s="129">
        <f t="shared" si="64"/>
        <v>20.010000000000002</v>
      </c>
    </row>
    <row r="4113" spans="1:5" ht="135">
      <c r="A4113" s="127" t="s">
        <v>24101</v>
      </c>
      <c r="B4113" s="128" t="s">
        <v>19736</v>
      </c>
      <c r="C4113" s="127" t="s">
        <v>86</v>
      </c>
      <c r="D4113" s="122">
        <v>18</v>
      </c>
      <c r="E4113" s="129">
        <f t="shared" si="64"/>
        <v>18.010000000000002</v>
      </c>
    </row>
    <row r="4114" spans="1:5">
      <c r="A4114" s="172" t="s">
        <v>19737</v>
      </c>
      <c r="B4114" s="169"/>
      <c r="C4114" s="168"/>
      <c r="D4114" s="170"/>
      <c r="E4114" s="171"/>
    </row>
    <row r="4115" spans="1:5" ht="27">
      <c r="A4115" s="127" t="s">
        <v>24102</v>
      </c>
      <c r="B4115" s="128" t="s">
        <v>19738</v>
      </c>
      <c r="C4115" s="127" t="s">
        <v>86</v>
      </c>
      <c r="D4115" s="122">
        <v>135</v>
      </c>
      <c r="E4115" s="129">
        <f t="shared" si="64"/>
        <v>135.07</v>
      </c>
    </row>
    <row r="4116" spans="1:5" ht="27">
      <c r="A4116" s="127" t="s">
        <v>24103</v>
      </c>
      <c r="B4116" s="128" t="s">
        <v>19739</v>
      </c>
      <c r="C4116" s="127" t="s">
        <v>86</v>
      </c>
      <c r="D4116" s="122">
        <v>180</v>
      </c>
      <c r="E4116" s="129">
        <f t="shared" si="64"/>
        <v>180.09</v>
      </c>
    </row>
    <row r="4117" spans="1:5" ht="27">
      <c r="A4117" s="127" t="s">
        <v>24104</v>
      </c>
      <c r="B4117" s="128" t="s">
        <v>19740</v>
      </c>
      <c r="C4117" s="127" t="s">
        <v>86</v>
      </c>
      <c r="D4117" s="122">
        <v>220</v>
      </c>
      <c r="E4117" s="129">
        <f t="shared" si="64"/>
        <v>220.11</v>
      </c>
    </row>
    <row r="4118" spans="1:5">
      <c r="A4118" s="172" t="s">
        <v>19741</v>
      </c>
      <c r="B4118" s="169"/>
      <c r="C4118" s="168"/>
      <c r="D4118" s="170"/>
      <c r="E4118" s="171"/>
    </row>
    <row r="4119" spans="1:5" ht="40.5">
      <c r="A4119" s="127" t="s">
        <v>24105</v>
      </c>
      <c r="B4119" s="128" t="s">
        <v>19742</v>
      </c>
      <c r="C4119" s="127" t="s">
        <v>86</v>
      </c>
      <c r="D4119" s="122">
        <v>70</v>
      </c>
      <c r="E4119" s="129">
        <f t="shared" si="64"/>
        <v>70.03</v>
      </c>
    </row>
    <row r="4120" spans="1:5" ht="54">
      <c r="A4120" s="127" t="s">
        <v>24106</v>
      </c>
      <c r="B4120" s="128" t="s">
        <v>19743</v>
      </c>
      <c r="C4120" s="127" t="s">
        <v>86</v>
      </c>
      <c r="D4120" s="122">
        <v>80</v>
      </c>
      <c r="E4120" s="129">
        <f t="shared" si="64"/>
        <v>80.040000000000006</v>
      </c>
    </row>
    <row r="4121" spans="1:5" ht="54">
      <c r="A4121" s="127" t="s">
        <v>24107</v>
      </c>
      <c r="B4121" s="128" t="s">
        <v>19744</v>
      </c>
      <c r="C4121" s="127" t="s">
        <v>86</v>
      </c>
      <c r="D4121" s="122">
        <v>150</v>
      </c>
      <c r="E4121" s="129">
        <f t="shared" si="64"/>
        <v>150.07</v>
      </c>
    </row>
    <row r="4122" spans="1:5">
      <c r="A4122" s="172" t="s">
        <v>19745</v>
      </c>
      <c r="B4122" s="169"/>
      <c r="C4122" s="168"/>
      <c r="D4122" s="170"/>
      <c r="E4122" s="171"/>
    </row>
    <row r="4123" spans="1:5">
      <c r="A4123" s="172" t="s">
        <v>19746</v>
      </c>
      <c r="B4123" s="169"/>
      <c r="C4123" s="168"/>
      <c r="D4123" s="170"/>
      <c r="E4123" s="171"/>
    </row>
    <row r="4124" spans="1:5" ht="54">
      <c r="A4124" s="127" t="s">
        <v>25624</v>
      </c>
      <c r="B4124" s="128" t="s">
        <v>19747</v>
      </c>
      <c r="C4124" s="127" t="s">
        <v>44</v>
      </c>
      <c r="D4124" s="122">
        <v>92.72</v>
      </c>
      <c r="E4124" s="129">
        <f t="shared" si="64"/>
        <v>92.77</v>
      </c>
    </row>
    <row r="4125" spans="1:5" ht="40.5">
      <c r="A4125" s="127" t="s">
        <v>25625</v>
      </c>
      <c r="B4125" s="128" t="s">
        <v>19748</v>
      </c>
      <c r="C4125" s="127" t="s">
        <v>44</v>
      </c>
      <c r="D4125" s="122">
        <v>96.21</v>
      </c>
      <c r="E4125" s="129">
        <f t="shared" si="64"/>
        <v>96.26</v>
      </c>
    </row>
    <row r="4126" spans="1:5" ht="27">
      <c r="A4126" s="127" t="s">
        <v>26204</v>
      </c>
      <c r="B4126" s="128" t="s">
        <v>19749</v>
      </c>
      <c r="C4126" s="127" t="s">
        <v>86</v>
      </c>
      <c r="D4126" s="122">
        <v>120.82</v>
      </c>
      <c r="E4126" s="129">
        <f t="shared" si="64"/>
        <v>120.88</v>
      </c>
    </row>
    <row r="4127" spans="1:5" ht="27">
      <c r="A4127" s="127" t="s">
        <v>25626</v>
      </c>
      <c r="B4127" s="128" t="s">
        <v>19750</v>
      </c>
      <c r="C4127" s="127" t="s">
        <v>112</v>
      </c>
      <c r="D4127" s="122">
        <v>226.76</v>
      </c>
      <c r="E4127" s="129">
        <f t="shared" si="64"/>
        <v>226.87</v>
      </c>
    </row>
    <row r="4128" spans="1:5" ht="54">
      <c r="A4128" s="127" t="s">
        <v>25627</v>
      </c>
      <c r="B4128" s="128" t="s">
        <v>19751</v>
      </c>
      <c r="C4128" s="127" t="s">
        <v>44</v>
      </c>
      <c r="D4128" s="122">
        <v>149.13999999999999</v>
      </c>
      <c r="E4128" s="129">
        <f t="shared" si="64"/>
        <v>149.21</v>
      </c>
    </row>
    <row r="4129" spans="1:5" ht="27">
      <c r="A4129" s="127" t="s">
        <v>24108</v>
      </c>
      <c r="B4129" s="128" t="s">
        <v>19752</v>
      </c>
      <c r="C4129" s="127" t="s">
        <v>86</v>
      </c>
      <c r="D4129" s="122">
        <v>37.04</v>
      </c>
      <c r="E4129" s="129">
        <f t="shared" si="64"/>
        <v>37.06</v>
      </c>
    </row>
    <row r="4130" spans="1:5">
      <c r="A4130" s="127" t="s">
        <v>25628</v>
      </c>
      <c r="B4130" s="128" t="s">
        <v>19753</v>
      </c>
      <c r="C4130" s="127" t="s">
        <v>44</v>
      </c>
      <c r="D4130" s="122">
        <v>6.22</v>
      </c>
      <c r="E4130" s="129">
        <f t="shared" si="64"/>
        <v>6.22</v>
      </c>
    </row>
    <row r="4131" spans="1:5">
      <c r="A4131" s="127" t="s">
        <v>25629</v>
      </c>
      <c r="B4131" s="128" t="s">
        <v>19754</v>
      </c>
      <c r="C4131" s="127" t="s">
        <v>44</v>
      </c>
      <c r="D4131" s="122">
        <v>7.86</v>
      </c>
      <c r="E4131" s="129">
        <f t="shared" si="64"/>
        <v>7.86</v>
      </c>
    </row>
    <row r="4132" spans="1:5" ht="54">
      <c r="A4132" s="127" t="s">
        <v>24109</v>
      </c>
      <c r="B4132" s="128" t="s">
        <v>19755</v>
      </c>
      <c r="C4132" s="127" t="s">
        <v>86</v>
      </c>
      <c r="D4132" s="122">
        <v>62.52</v>
      </c>
      <c r="E4132" s="129">
        <f t="shared" si="64"/>
        <v>62.55</v>
      </c>
    </row>
    <row r="4133" spans="1:5" ht="40.5">
      <c r="A4133" s="127" t="s">
        <v>25630</v>
      </c>
      <c r="B4133" s="128" t="s">
        <v>19756</v>
      </c>
      <c r="C4133" s="127" t="s">
        <v>86</v>
      </c>
      <c r="D4133" s="122">
        <v>83.11</v>
      </c>
      <c r="E4133" s="129">
        <f t="shared" si="64"/>
        <v>83.15</v>
      </c>
    </row>
    <row r="4134" spans="1:5" ht="40.5">
      <c r="A4134" s="127" t="s">
        <v>25631</v>
      </c>
      <c r="B4134" s="128" t="s">
        <v>19757</v>
      </c>
      <c r="C4134" s="127" t="s">
        <v>86</v>
      </c>
      <c r="D4134" s="122">
        <v>108.15</v>
      </c>
      <c r="E4134" s="129">
        <f t="shared" si="64"/>
        <v>108.2</v>
      </c>
    </row>
    <row r="4135" spans="1:5" ht="27">
      <c r="A4135" s="127" t="s">
        <v>24110</v>
      </c>
      <c r="B4135" s="128" t="s">
        <v>19758</v>
      </c>
      <c r="C4135" s="127" t="s">
        <v>86</v>
      </c>
      <c r="D4135" s="122">
        <v>501.49</v>
      </c>
      <c r="E4135" s="129">
        <f t="shared" si="64"/>
        <v>501.74</v>
      </c>
    </row>
    <row r="4136" spans="1:5" ht="27">
      <c r="A4136" s="127" t="s">
        <v>24111</v>
      </c>
      <c r="B4136" s="128" t="s">
        <v>19759</v>
      </c>
      <c r="C4136" s="127" t="s">
        <v>86</v>
      </c>
      <c r="D4136" s="122">
        <v>1088.3399999999999</v>
      </c>
      <c r="E4136" s="129">
        <f t="shared" si="64"/>
        <v>1088.8800000000001</v>
      </c>
    </row>
    <row r="4137" spans="1:5" ht="54">
      <c r="A4137" s="127" t="s">
        <v>26205</v>
      </c>
      <c r="B4137" s="128" t="s">
        <v>19760</v>
      </c>
      <c r="C4137" s="127" t="s">
        <v>17419</v>
      </c>
      <c r="D4137" s="122">
        <v>539.26</v>
      </c>
      <c r="E4137" s="129">
        <f t="shared" si="64"/>
        <v>539.53</v>
      </c>
    </row>
    <row r="4138" spans="1:5">
      <c r="A4138" s="127" t="s">
        <v>24112</v>
      </c>
      <c r="B4138" s="128" t="s">
        <v>19761</v>
      </c>
      <c r="C4138" s="127" t="s">
        <v>44</v>
      </c>
      <c r="D4138" s="122">
        <v>63.92</v>
      </c>
      <c r="E4138" s="129">
        <f t="shared" si="64"/>
        <v>63.95</v>
      </c>
    </row>
    <row r="4139" spans="1:5">
      <c r="A4139" s="172" t="s">
        <v>19762</v>
      </c>
      <c r="B4139" s="169"/>
      <c r="C4139" s="168"/>
      <c r="D4139" s="170"/>
      <c r="E4139" s="171"/>
    </row>
    <row r="4140" spans="1:5">
      <c r="A4140" s="127" t="s">
        <v>24113</v>
      </c>
      <c r="B4140" s="128" t="s">
        <v>19763</v>
      </c>
      <c r="C4140" s="127" t="s">
        <v>112</v>
      </c>
      <c r="D4140" s="122">
        <v>114.28</v>
      </c>
      <c r="E4140" s="129">
        <f t="shared" si="64"/>
        <v>114.34</v>
      </c>
    </row>
    <row r="4141" spans="1:5">
      <c r="A4141" s="127" t="s">
        <v>24114</v>
      </c>
      <c r="B4141" s="128" t="s">
        <v>19764</v>
      </c>
      <c r="C4141" s="127" t="s">
        <v>112</v>
      </c>
      <c r="D4141" s="122">
        <v>54.41</v>
      </c>
      <c r="E4141" s="129">
        <f t="shared" si="64"/>
        <v>54.44</v>
      </c>
    </row>
    <row r="4142" spans="1:5">
      <c r="A4142" s="127" t="s">
        <v>24115</v>
      </c>
      <c r="B4142" s="128" t="s">
        <v>19765</v>
      </c>
      <c r="C4142" s="127" t="s">
        <v>112</v>
      </c>
      <c r="D4142" s="122">
        <v>52.21</v>
      </c>
      <c r="E4142" s="129">
        <f t="shared" si="64"/>
        <v>52.24</v>
      </c>
    </row>
    <row r="4143" spans="1:5" ht="27">
      <c r="A4143" s="127" t="s">
        <v>24116</v>
      </c>
      <c r="B4143" s="128" t="s">
        <v>19766</v>
      </c>
      <c r="C4143" s="127" t="s">
        <v>112</v>
      </c>
      <c r="D4143" s="122">
        <v>30.87</v>
      </c>
      <c r="E4143" s="129">
        <f t="shared" si="64"/>
        <v>30.89</v>
      </c>
    </row>
    <row r="4144" spans="1:5" ht="27">
      <c r="A4144" s="127" t="s">
        <v>24117</v>
      </c>
      <c r="B4144" s="128" t="s">
        <v>19767</v>
      </c>
      <c r="C4144" s="127" t="s">
        <v>112</v>
      </c>
      <c r="D4144" s="122">
        <v>169.34</v>
      </c>
      <c r="E4144" s="129">
        <f t="shared" si="64"/>
        <v>169.42</v>
      </c>
    </row>
    <row r="4145" spans="1:5">
      <c r="A4145" s="127" t="s">
        <v>24118</v>
      </c>
      <c r="B4145" s="128" t="s">
        <v>19768</v>
      </c>
      <c r="C4145" s="127" t="s">
        <v>112</v>
      </c>
      <c r="D4145" s="122">
        <v>21.54</v>
      </c>
      <c r="E4145" s="129">
        <f t="shared" si="64"/>
        <v>21.55</v>
      </c>
    </row>
    <row r="4146" spans="1:5" ht="40.5">
      <c r="A4146" s="127" t="s">
        <v>25632</v>
      </c>
      <c r="B4146" s="128" t="s">
        <v>19769</v>
      </c>
      <c r="C4146" s="127" t="s">
        <v>112</v>
      </c>
      <c r="D4146" s="122">
        <v>51.3</v>
      </c>
      <c r="E4146" s="129">
        <f t="shared" si="64"/>
        <v>51.33</v>
      </c>
    </row>
    <row r="4147" spans="1:5" ht="40.5">
      <c r="A4147" s="127" t="s">
        <v>24119</v>
      </c>
      <c r="B4147" s="128" t="s">
        <v>19770</v>
      </c>
      <c r="C4147" s="127" t="s">
        <v>112</v>
      </c>
      <c r="D4147" s="122">
        <v>66.040000000000006</v>
      </c>
      <c r="E4147" s="129">
        <f t="shared" si="64"/>
        <v>66.069999999999993</v>
      </c>
    </row>
    <row r="4148" spans="1:5" ht="27">
      <c r="A4148" s="127" t="s">
        <v>24120</v>
      </c>
      <c r="B4148" s="128" t="s">
        <v>19771</v>
      </c>
      <c r="C4148" s="127" t="s">
        <v>112</v>
      </c>
      <c r="D4148" s="122">
        <v>22.5</v>
      </c>
      <c r="E4148" s="129">
        <f t="shared" si="64"/>
        <v>22.51</v>
      </c>
    </row>
    <row r="4149" spans="1:5">
      <c r="A4149" s="172" t="s">
        <v>19772</v>
      </c>
      <c r="B4149" s="169"/>
      <c r="C4149" s="168"/>
      <c r="D4149" s="170"/>
      <c r="E4149" s="171"/>
    </row>
    <row r="4150" spans="1:5" ht="67.5">
      <c r="A4150" s="127" t="s">
        <v>24121</v>
      </c>
      <c r="B4150" s="128" t="s">
        <v>19773</v>
      </c>
      <c r="C4150" s="127" t="s">
        <v>112</v>
      </c>
      <c r="D4150" s="122">
        <v>144.72</v>
      </c>
      <c r="E4150" s="129">
        <f t="shared" si="64"/>
        <v>144.79</v>
      </c>
    </row>
    <row r="4151" spans="1:5" ht="67.5">
      <c r="A4151" s="127" t="s">
        <v>26251</v>
      </c>
      <c r="B4151" s="128" t="s">
        <v>19774</v>
      </c>
      <c r="C4151" s="127" t="s">
        <v>112</v>
      </c>
      <c r="D4151" s="122">
        <v>191.68</v>
      </c>
      <c r="E4151" s="129">
        <f t="shared" si="64"/>
        <v>191.78</v>
      </c>
    </row>
    <row r="4152" spans="1:5" ht="81">
      <c r="A4152" s="127" t="s">
        <v>25633</v>
      </c>
      <c r="B4152" s="128" t="s">
        <v>19775</v>
      </c>
      <c r="C4152" s="127" t="s">
        <v>112</v>
      </c>
      <c r="D4152" s="122">
        <v>213.59</v>
      </c>
      <c r="E4152" s="129">
        <f t="shared" si="64"/>
        <v>213.7</v>
      </c>
    </row>
    <row r="4153" spans="1:5" ht="81">
      <c r="A4153" s="127" t="s">
        <v>24122</v>
      </c>
      <c r="B4153" s="128" t="s">
        <v>19776</v>
      </c>
      <c r="C4153" s="127" t="s">
        <v>112</v>
      </c>
      <c r="D4153" s="122">
        <v>274.97000000000003</v>
      </c>
      <c r="E4153" s="129">
        <f t="shared" si="64"/>
        <v>275.11</v>
      </c>
    </row>
    <row r="4154" spans="1:5" ht="67.5">
      <c r="A4154" s="127" t="s">
        <v>26252</v>
      </c>
      <c r="B4154" s="128" t="s">
        <v>19777</v>
      </c>
      <c r="C4154" s="127" t="s">
        <v>112</v>
      </c>
      <c r="D4154" s="122">
        <v>219.37</v>
      </c>
      <c r="E4154" s="129">
        <f t="shared" si="64"/>
        <v>219.48</v>
      </c>
    </row>
    <row r="4155" spans="1:5" ht="81">
      <c r="A4155" s="127" t="s">
        <v>24123</v>
      </c>
      <c r="B4155" s="128" t="s">
        <v>19778</v>
      </c>
      <c r="C4155" s="127" t="s">
        <v>112</v>
      </c>
      <c r="D4155" s="122">
        <v>240.08</v>
      </c>
      <c r="E4155" s="129">
        <f t="shared" si="64"/>
        <v>240.2</v>
      </c>
    </row>
    <row r="4156" spans="1:5" ht="81">
      <c r="A4156" s="127" t="s">
        <v>24124</v>
      </c>
      <c r="B4156" s="128" t="s">
        <v>19779</v>
      </c>
      <c r="C4156" s="127" t="s">
        <v>112</v>
      </c>
      <c r="D4156" s="122">
        <v>300.8</v>
      </c>
      <c r="E4156" s="129">
        <f t="shared" si="64"/>
        <v>300.95</v>
      </c>
    </row>
    <row r="4157" spans="1:5" ht="54">
      <c r="A4157" s="127" t="s">
        <v>26253</v>
      </c>
      <c r="B4157" s="128" t="s">
        <v>19780</v>
      </c>
      <c r="C4157" s="127" t="s">
        <v>112</v>
      </c>
      <c r="D4157" s="122">
        <v>152.15</v>
      </c>
      <c r="E4157" s="129">
        <f t="shared" si="64"/>
        <v>152.22999999999999</v>
      </c>
    </row>
    <row r="4158" spans="1:5" ht="67.5">
      <c r="A4158" s="127" t="s">
        <v>26206</v>
      </c>
      <c r="B4158" s="128" t="s">
        <v>19781</v>
      </c>
      <c r="C4158" s="127" t="s">
        <v>112</v>
      </c>
      <c r="D4158" s="122">
        <v>225.33</v>
      </c>
      <c r="E4158" s="129">
        <f t="shared" si="64"/>
        <v>225.44</v>
      </c>
    </row>
    <row r="4159" spans="1:5" ht="67.5">
      <c r="A4159" s="127" t="s">
        <v>24125</v>
      </c>
      <c r="B4159" s="128" t="s">
        <v>19782</v>
      </c>
      <c r="C4159" s="127" t="s">
        <v>112</v>
      </c>
      <c r="D4159" s="122">
        <v>243.74</v>
      </c>
      <c r="E4159" s="129">
        <f t="shared" si="64"/>
        <v>243.86</v>
      </c>
    </row>
    <row r="4160" spans="1:5" ht="67.5">
      <c r="A4160" s="127" t="s">
        <v>25634</v>
      </c>
      <c r="B4160" s="128" t="s">
        <v>19783</v>
      </c>
      <c r="C4160" s="127" t="s">
        <v>112</v>
      </c>
      <c r="D4160" s="122">
        <v>225.33</v>
      </c>
      <c r="E4160" s="129">
        <f t="shared" si="64"/>
        <v>225.44</v>
      </c>
    </row>
    <row r="4161" spans="1:5" ht="67.5">
      <c r="A4161" s="127" t="s">
        <v>24126</v>
      </c>
      <c r="B4161" s="128" t="s">
        <v>19784</v>
      </c>
      <c r="C4161" s="127" t="s">
        <v>112</v>
      </c>
      <c r="D4161" s="122">
        <v>302.8</v>
      </c>
      <c r="E4161" s="129">
        <f t="shared" si="64"/>
        <v>302.95</v>
      </c>
    </row>
    <row r="4162" spans="1:5" ht="67.5">
      <c r="A4162" s="127" t="s">
        <v>26207</v>
      </c>
      <c r="B4162" s="128" t="s">
        <v>19785</v>
      </c>
      <c r="C4162" s="127" t="s">
        <v>112</v>
      </c>
      <c r="D4162" s="122">
        <v>254.39</v>
      </c>
      <c r="E4162" s="129">
        <f t="shared" ref="E4162:E4225" si="65">ROUND((D4162/(1+$J$1))*(1+$L$1),2)</f>
        <v>254.52</v>
      </c>
    </row>
    <row r="4163" spans="1:5" ht="81">
      <c r="A4163" s="127" t="s">
        <v>24127</v>
      </c>
      <c r="B4163" s="128" t="s">
        <v>19786</v>
      </c>
      <c r="C4163" s="127" t="s">
        <v>112</v>
      </c>
      <c r="D4163" s="122">
        <v>275.33</v>
      </c>
      <c r="E4163" s="129">
        <f t="shared" si="65"/>
        <v>275.47000000000003</v>
      </c>
    </row>
    <row r="4164" spans="1:5" ht="67.5">
      <c r="A4164" s="127" t="s">
        <v>25635</v>
      </c>
      <c r="B4164" s="128" t="s">
        <v>19787</v>
      </c>
      <c r="C4164" s="127" t="s">
        <v>112</v>
      </c>
      <c r="D4164" s="122">
        <v>352.79</v>
      </c>
      <c r="E4164" s="129">
        <f t="shared" si="65"/>
        <v>352.96</v>
      </c>
    </row>
    <row r="4165" spans="1:5" ht="81">
      <c r="A4165" s="127" t="s">
        <v>24128</v>
      </c>
      <c r="B4165" s="128" t="s">
        <v>19788</v>
      </c>
      <c r="C4165" s="127" t="s">
        <v>112</v>
      </c>
      <c r="D4165" s="122">
        <v>132.55000000000001</v>
      </c>
      <c r="E4165" s="129">
        <f t="shared" si="65"/>
        <v>132.62</v>
      </c>
    </row>
    <row r="4166" spans="1:5" ht="81">
      <c r="A4166" s="127" t="s">
        <v>26208</v>
      </c>
      <c r="B4166" s="128" t="s">
        <v>19789</v>
      </c>
      <c r="C4166" s="127" t="s">
        <v>112</v>
      </c>
      <c r="D4166" s="122">
        <v>169.05</v>
      </c>
      <c r="E4166" s="129">
        <f t="shared" si="65"/>
        <v>169.13</v>
      </c>
    </row>
    <row r="4167" spans="1:5" ht="54">
      <c r="A4167" s="127" t="s">
        <v>24129</v>
      </c>
      <c r="B4167" s="128" t="s">
        <v>19790</v>
      </c>
      <c r="C4167" s="127" t="s">
        <v>112</v>
      </c>
      <c r="D4167" s="122">
        <v>122.48</v>
      </c>
      <c r="E4167" s="129">
        <f t="shared" si="65"/>
        <v>122.54</v>
      </c>
    </row>
    <row r="4168" spans="1:5" ht="94.5">
      <c r="A4168" s="127" t="s">
        <v>25636</v>
      </c>
      <c r="B4168" s="128" t="s">
        <v>19791</v>
      </c>
      <c r="C4168" s="127" t="s">
        <v>112</v>
      </c>
      <c r="D4168" s="122">
        <v>269.27999999999997</v>
      </c>
      <c r="E4168" s="129">
        <f t="shared" si="65"/>
        <v>269.41000000000003</v>
      </c>
    </row>
    <row r="4169" spans="1:5" ht="94.5">
      <c r="A4169" s="127" t="s">
        <v>24130</v>
      </c>
      <c r="B4169" s="128" t="s">
        <v>19792</v>
      </c>
      <c r="C4169" s="127" t="s">
        <v>112</v>
      </c>
      <c r="D4169" s="122">
        <v>252.98</v>
      </c>
      <c r="E4169" s="129">
        <f t="shared" si="65"/>
        <v>253.11</v>
      </c>
    </row>
    <row r="4170" spans="1:5" ht="94.5">
      <c r="A4170" s="127" t="s">
        <v>24131</v>
      </c>
      <c r="B4170" s="128" t="s">
        <v>19793</v>
      </c>
      <c r="C4170" s="127" t="s">
        <v>112</v>
      </c>
      <c r="D4170" s="122">
        <v>254.59</v>
      </c>
      <c r="E4170" s="129">
        <f t="shared" si="65"/>
        <v>254.72</v>
      </c>
    </row>
    <row r="4171" spans="1:5" ht="40.5">
      <c r="A4171" s="127" t="s">
        <v>25637</v>
      </c>
      <c r="B4171" s="128" t="s">
        <v>19794</v>
      </c>
      <c r="C4171" s="127" t="s">
        <v>44</v>
      </c>
      <c r="D4171" s="122">
        <v>112.01</v>
      </c>
      <c r="E4171" s="129">
        <f t="shared" si="65"/>
        <v>112.07</v>
      </c>
    </row>
    <row r="4172" spans="1:5" ht="40.5">
      <c r="A4172" s="127" t="s">
        <v>24132</v>
      </c>
      <c r="B4172" s="128" t="s">
        <v>19795</v>
      </c>
      <c r="C4172" s="127" t="s">
        <v>44</v>
      </c>
      <c r="D4172" s="122">
        <v>112.01</v>
      </c>
      <c r="E4172" s="129">
        <f t="shared" si="65"/>
        <v>112.07</v>
      </c>
    </row>
    <row r="4173" spans="1:5" ht="40.5">
      <c r="A4173" s="127" t="s">
        <v>24133</v>
      </c>
      <c r="B4173" s="128" t="s">
        <v>19796</v>
      </c>
      <c r="C4173" s="127" t="s">
        <v>44</v>
      </c>
      <c r="D4173" s="122">
        <v>125.92</v>
      </c>
      <c r="E4173" s="129">
        <f t="shared" si="65"/>
        <v>125.98</v>
      </c>
    </row>
    <row r="4174" spans="1:5" ht="40.5">
      <c r="A4174" s="127" t="s">
        <v>24134</v>
      </c>
      <c r="B4174" s="128" t="s">
        <v>19797</v>
      </c>
      <c r="C4174" s="127" t="s">
        <v>44</v>
      </c>
      <c r="D4174" s="122">
        <v>167.14</v>
      </c>
      <c r="E4174" s="129">
        <f t="shared" si="65"/>
        <v>167.22</v>
      </c>
    </row>
    <row r="4175" spans="1:5" ht="40.5">
      <c r="A4175" s="127" t="s">
        <v>24135</v>
      </c>
      <c r="B4175" s="128" t="s">
        <v>19798</v>
      </c>
      <c r="C4175" s="127" t="s">
        <v>86</v>
      </c>
      <c r="D4175" s="122">
        <v>94.9</v>
      </c>
      <c r="E4175" s="129">
        <f t="shared" si="65"/>
        <v>94.95</v>
      </c>
    </row>
    <row r="4176" spans="1:5" ht="40.5">
      <c r="A4176" s="127" t="s">
        <v>24136</v>
      </c>
      <c r="B4176" s="128" t="s">
        <v>19799</v>
      </c>
      <c r="C4176" s="127" t="s">
        <v>86</v>
      </c>
      <c r="D4176" s="122">
        <v>110.17</v>
      </c>
      <c r="E4176" s="129">
        <f t="shared" si="65"/>
        <v>110.22</v>
      </c>
    </row>
    <row r="4177" spans="1:5">
      <c r="A4177" s="172" t="s">
        <v>19800</v>
      </c>
      <c r="B4177" s="169"/>
      <c r="C4177" s="168"/>
      <c r="D4177" s="170"/>
      <c r="E4177" s="171"/>
    </row>
    <row r="4178" spans="1:5">
      <c r="A4178" s="172" t="s">
        <v>19801</v>
      </c>
      <c r="B4178" s="169"/>
      <c r="C4178" s="168"/>
      <c r="D4178" s="170"/>
      <c r="E4178" s="171"/>
    </row>
    <row r="4179" spans="1:5">
      <c r="A4179" s="172" t="s">
        <v>19802</v>
      </c>
      <c r="B4179" s="169"/>
      <c r="C4179" s="168"/>
      <c r="D4179" s="170"/>
      <c r="E4179" s="171"/>
    </row>
    <row r="4180" spans="1:5">
      <c r="A4180" s="127" t="s">
        <v>24137</v>
      </c>
      <c r="B4180" s="128" t="s">
        <v>19803</v>
      </c>
      <c r="C4180" s="127" t="s">
        <v>80</v>
      </c>
      <c r="D4180" s="122">
        <v>180</v>
      </c>
      <c r="E4180" s="129">
        <f t="shared" si="65"/>
        <v>180.09</v>
      </c>
    </row>
    <row r="4181" spans="1:5">
      <c r="A4181" s="127" t="s">
        <v>24138</v>
      </c>
      <c r="B4181" s="128" t="s">
        <v>19804</v>
      </c>
      <c r="C4181" s="127" t="s">
        <v>19805</v>
      </c>
      <c r="D4181" s="122">
        <v>1593.66</v>
      </c>
      <c r="E4181" s="129">
        <f t="shared" si="65"/>
        <v>1594.45</v>
      </c>
    </row>
    <row r="4182" spans="1:5">
      <c r="A4182" s="127" t="s">
        <v>24139</v>
      </c>
      <c r="B4182" s="128" t="s">
        <v>19806</v>
      </c>
      <c r="C4182" s="127" t="s">
        <v>80</v>
      </c>
      <c r="D4182" s="122">
        <v>150</v>
      </c>
      <c r="E4182" s="129">
        <f t="shared" si="65"/>
        <v>150.07</v>
      </c>
    </row>
    <row r="4183" spans="1:5">
      <c r="A4183" s="127" t="s">
        <v>24140</v>
      </c>
      <c r="B4183" s="128" t="s">
        <v>19807</v>
      </c>
      <c r="C4183" s="127" t="s">
        <v>80</v>
      </c>
      <c r="D4183" s="122">
        <v>170</v>
      </c>
      <c r="E4183" s="129">
        <f t="shared" si="65"/>
        <v>170.08</v>
      </c>
    </row>
    <row r="4184" spans="1:5">
      <c r="A4184" s="127" t="s">
        <v>25638</v>
      </c>
      <c r="B4184" s="128" t="s">
        <v>19808</v>
      </c>
      <c r="C4184" s="127" t="s">
        <v>44</v>
      </c>
      <c r="D4184" s="122">
        <v>0.31</v>
      </c>
      <c r="E4184" s="129">
        <f t="shared" si="65"/>
        <v>0.31</v>
      </c>
    </row>
    <row r="4185" spans="1:5">
      <c r="A4185" s="127" t="s">
        <v>25639</v>
      </c>
      <c r="B4185" s="128" t="s">
        <v>19809</v>
      </c>
      <c r="C4185" s="127" t="s">
        <v>112</v>
      </c>
      <c r="D4185" s="122">
        <v>1.56</v>
      </c>
      <c r="E4185" s="129">
        <f t="shared" si="65"/>
        <v>1.56</v>
      </c>
    </row>
    <row r="4186" spans="1:5">
      <c r="A4186" s="127" t="s">
        <v>25640</v>
      </c>
      <c r="B4186" s="128" t="s">
        <v>19810</v>
      </c>
      <c r="C4186" s="127" t="s">
        <v>112</v>
      </c>
      <c r="D4186" s="122">
        <v>1.24</v>
      </c>
      <c r="E4186" s="129">
        <f t="shared" si="65"/>
        <v>1.24</v>
      </c>
    </row>
    <row r="4187" spans="1:5">
      <c r="A4187" s="127" t="s">
        <v>24141</v>
      </c>
      <c r="B4187" s="128" t="s">
        <v>19811</v>
      </c>
      <c r="C4187" s="127" t="s">
        <v>80</v>
      </c>
      <c r="D4187" s="122">
        <v>213.58</v>
      </c>
      <c r="E4187" s="129">
        <f t="shared" si="65"/>
        <v>213.69</v>
      </c>
    </row>
    <row r="4188" spans="1:5">
      <c r="A4188" s="127" t="s">
        <v>25641</v>
      </c>
      <c r="B4188" s="128" t="s">
        <v>19812</v>
      </c>
      <c r="C4188" s="127" t="s">
        <v>19805</v>
      </c>
      <c r="D4188" s="122">
        <v>979.96</v>
      </c>
      <c r="E4188" s="129">
        <f t="shared" si="65"/>
        <v>980.45</v>
      </c>
    </row>
    <row r="4189" spans="1:5">
      <c r="A4189" s="127" t="s">
        <v>25642</v>
      </c>
      <c r="B4189" s="128" t="s">
        <v>19813</v>
      </c>
      <c r="C4189" s="127" t="s">
        <v>112</v>
      </c>
      <c r="D4189" s="122">
        <v>3.88</v>
      </c>
      <c r="E4189" s="129">
        <f t="shared" si="65"/>
        <v>3.88</v>
      </c>
    </row>
    <row r="4190" spans="1:5">
      <c r="A4190" s="127" t="s">
        <v>25643</v>
      </c>
      <c r="B4190" s="128" t="s">
        <v>19814</v>
      </c>
      <c r="C4190" s="127" t="s">
        <v>112</v>
      </c>
      <c r="D4190" s="122">
        <v>0.19</v>
      </c>
      <c r="E4190" s="129">
        <f t="shared" si="65"/>
        <v>0.19</v>
      </c>
    </row>
    <row r="4191" spans="1:5">
      <c r="A4191" s="127" t="s">
        <v>25644</v>
      </c>
      <c r="B4191" s="128" t="s">
        <v>19815</v>
      </c>
      <c r="C4191" s="127" t="s">
        <v>112</v>
      </c>
      <c r="D4191" s="122">
        <v>1.56</v>
      </c>
      <c r="E4191" s="129">
        <f t="shared" si="65"/>
        <v>1.56</v>
      </c>
    </row>
    <row r="4192" spans="1:5" ht="27">
      <c r="A4192" s="127" t="s">
        <v>25645</v>
      </c>
      <c r="B4192" s="128" t="s">
        <v>19816</v>
      </c>
      <c r="C4192" s="127" t="s">
        <v>112</v>
      </c>
      <c r="D4192" s="122">
        <v>3.1</v>
      </c>
      <c r="E4192" s="129">
        <f t="shared" si="65"/>
        <v>3.1</v>
      </c>
    </row>
    <row r="4193" spans="1:5" ht="27">
      <c r="A4193" s="127" t="s">
        <v>25646</v>
      </c>
      <c r="B4193" s="128" t="s">
        <v>19817</v>
      </c>
      <c r="C4193" s="127" t="s">
        <v>86</v>
      </c>
      <c r="D4193" s="122">
        <v>1.24</v>
      </c>
      <c r="E4193" s="129">
        <f t="shared" si="65"/>
        <v>1.24</v>
      </c>
    </row>
    <row r="4194" spans="1:5" ht="27">
      <c r="A4194" s="127" t="s">
        <v>25647</v>
      </c>
      <c r="B4194" s="128" t="s">
        <v>19818</v>
      </c>
      <c r="C4194" s="127" t="s">
        <v>86</v>
      </c>
      <c r="D4194" s="122">
        <v>2.02</v>
      </c>
      <c r="E4194" s="129">
        <f t="shared" si="65"/>
        <v>2.02</v>
      </c>
    </row>
    <row r="4195" spans="1:5" ht="27">
      <c r="A4195" s="127" t="s">
        <v>25648</v>
      </c>
      <c r="B4195" s="128" t="s">
        <v>19819</v>
      </c>
      <c r="C4195" s="127" t="s">
        <v>86</v>
      </c>
      <c r="D4195" s="122">
        <v>2.64</v>
      </c>
      <c r="E4195" s="129">
        <f t="shared" si="65"/>
        <v>2.64</v>
      </c>
    </row>
    <row r="4196" spans="1:5" ht="27">
      <c r="A4196" s="127" t="s">
        <v>25649</v>
      </c>
      <c r="B4196" s="128" t="s">
        <v>19820</v>
      </c>
      <c r="C4196" s="127" t="s">
        <v>86</v>
      </c>
      <c r="D4196" s="122">
        <v>7.76</v>
      </c>
      <c r="E4196" s="129">
        <f t="shared" si="65"/>
        <v>7.76</v>
      </c>
    </row>
    <row r="4197" spans="1:5" ht="27">
      <c r="A4197" s="127" t="s">
        <v>24142</v>
      </c>
      <c r="B4197" s="128" t="s">
        <v>19821</v>
      </c>
      <c r="C4197" s="127" t="s">
        <v>86</v>
      </c>
      <c r="D4197" s="122">
        <v>47.04</v>
      </c>
      <c r="E4197" s="129">
        <f t="shared" si="65"/>
        <v>47.06</v>
      </c>
    </row>
    <row r="4198" spans="1:5" ht="27">
      <c r="A4198" s="127" t="s">
        <v>25650</v>
      </c>
      <c r="B4198" s="128" t="s">
        <v>19822</v>
      </c>
      <c r="C4198" s="127" t="s">
        <v>19805</v>
      </c>
      <c r="D4198" s="122">
        <v>1604.32</v>
      </c>
      <c r="E4198" s="129">
        <f t="shared" si="65"/>
        <v>1605.12</v>
      </c>
    </row>
    <row r="4199" spans="1:5">
      <c r="A4199" s="127" t="s">
        <v>24143</v>
      </c>
      <c r="B4199" s="128" t="s">
        <v>19823</v>
      </c>
      <c r="C4199" s="127" t="s">
        <v>19805</v>
      </c>
      <c r="D4199" s="122">
        <v>311.08999999999997</v>
      </c>
      <c r="E4199" s="129">
        <f t="shared" si="65"/>
        <v>311.24</v>
      </c>
    </row>
    <row r="4200" spans="1:5">
      <c r="A4200" s="127" t="s">
        <v>25651</v>
      </c>
      <c r="B4200" s="128" t="s">
        <v>19824</v>
      </c>
      <c r="C4200" s="127" t="s">
        <v>19805</v>
      </c>
      <c r="D4200" s="122">
        <v>24.82</v>
      </c>
      <c r="E4200" s="129">
        <f t="shared" si="65"/>
        <v>24.83</v>
      </c>
    </row>
    <row r="4201" spans="1:5" ht="27">
      <c r="A4201" s="127" t="s">
        <v>25652</v>
      </c>
      <c r="B4201" s="128" t="s">
        <v>19825</v>
      </c>
      <c r="C4201" s="127" t="s">
        <v>112</v>
      </c>
      <c r="D4201" s="122">
        <v>0.09</v>
      </c>
      <c r="E4201" s="129">
        <f t="shared" si="65"/>
        <v>0.09</v>
      </c>
    </row>
    <row r="4202" spans="1:5" ht="27">
      <c r="A4202" s="127" t="s">
        <v>25653</v>
      </c>
      <c r="B4202" s="128" t="s">
        <v>19826</v>
      </c>
      <c r="C4202" s="127" t="s">
        <v>112</v>
      </c>
      <c r="D4202" s="122">
        <v>0.24</v>
      </c>
      <c r="E4202" s="129">
        <f t="shared" si="65"/>
        <v>0.24</v>
      </c>
    </row>
    <row r="4203" spans="1:5" ht="27">
      <c r="A4203" s="127" t="s">
        <v>25654</v>
      </c>
      <c r="B4203" s="128" t="s">
        <v>19827</v>
      </c>
      <c r="C4203" s="127" t="s">
        <v>86</v>
      </c>
      <c r="D4203" s="122">
        <v>0.68</v>
      </c>
      <c r="E4203" s="129">
        <f t="shared" si="65"/>
        <v>0.68</v>
      </c>
    </row>
    <row r="4204" spans="1:5">
      <c r="A4204" s="127" t="s">
        <v>25655</v>
      </c>
      <c r="B4204" s="128" t="s">
        <v>19828</v>
      </c>
      <c r="C4204" s="127" t="s">
        <v>86</v>
      </c>
      <c r="D4204" s="122">
        <v>0.83</v>
      </c>
      <c r="E4204" s="129">
        <f t="shared" si="65"/>
        <v>0.83</v>
      </c>
    </row>
    <row r="4205" spans="1:5" ht="27">
      <c r="A4205" s="127" t="s">
        <v>25656</v>
      </c>
      <c r="B4205" s="128" t="s">
        <v>19829</v>
      </c>
      <c r="C4205" s="127" t="s">
        <v>42</v>
      </c>
      <c r="D4205" s="122">
        <v>62.37</v>
      </c>
      <c r="E4205" s="129">
        <f t="shared" si="65"/>
        <v>62.4</v>
      </c>
    </row>
    <row r="4206" spans="1:5">
      <c r="A4206" s="127" t="s">
        <v>25657</v>
      </c>
      <c r="B4206" s="128" t="s">
        <v>19830</v>
      </c>
      <c r="C4206" s="127" t="s">
        <v>112</v>
      </c>
      <c r="D4206" s="122">
        <v>2.33</v>
      </c>
      <c r="E4206" s="129">
        <f t="shared" si="65"/>
        <v>2.33</v>
      </c>
    </row>
    <row r="4207" spans="1:5">
      <c r="A4207" s="127" t="s">
        <v>25658</v>
      </c>
      <c r="B4207" s="128" t="s">
        <v>19831</v>
      </c>
      <c r="C4207" s="127" t="s">
        <v>86</v>
      </c>
      <c r="D4207" s="122">
        <v>13.96</v>
      </c>
      <c r="E4207" s="129">
        <f t="shared" si="65"/>
        <v>13.97</v>
      </c>
    </row>
    <row r="4208" spans="1:5">
      <c r="A4208" s="127" t="s">
        <v>25659</v>
      </c>
      <c r="B4208" s="128" t="s">
        <v>19832</v>
      </c>
      <c r="C4208" s="127" t="s">
        <v>19805</v>
      </c>
      <c r="D4208" s="122">
        <v>155.12</v>
      </c>
      <c r="E4208" s="129">
        <f t="shared" si="65"/>
        <v>155.19999999999999</v>
      </c>
    </row>
    <row r="4209" spans="1:5" ht="27">
      <c r="A4209" s="127" t="s">
        <v>25660</v>
      </c>
      <c r="B4209" s="128" t="s">
        <v>19833</v>
      </c>
      <c r="C4209" s="127" t="s">
        <v>112</v>
      </c>
      <c r="D4209" s="122">
        <v>1.21</v>
      </c>
      <c r="E4209" s="129">
        <f t="shared" si="65"/>
        <v>1.21</v>
      </c>
    </row>
    <row r="4210" spans="1:5">
      <c r="A4210" s="127" t="s">
        <v>24144</v>
      </c>
      <c r="B4210" s="128" t="s">
        <v>19834</v>
      </c>
      <c r="C4210" s="127" t="s">
        <v>19805</v>
      </c>
      <c r="D4210" s="122">
        <v>2754.74</v>
      </c>
      <c r="E4210" s="129">
        <f t="shared" si="65"/>
        <v>2756.11</v>
      </c>
    </row>
    <row r="4211" spans="1:5">
      <c r="A4211" s="127" t="s">
        <v>24145</v>
      </c>
      <c r="B4211" s="128" t="s">
        <v>19835</v>
      </c>
      <c r="C4211" s="127" t="s">
        <v>19836</v>
      </c>
      <c r="D4211" s="122">
        <v>3.1</v>
      </c>
      <c r="E4211" s="129">
        <f t="shared" si="65"/>
        <v>3.1</v>
      </c>
    </row>
    <row r="4212" spans="1:5">
      <c r="A4212" s="127" t="s">
        <v>25661</v>
      </c>
      <c r="B4212" s="128" t="s">
        <v>19837</v>
      </c>
      <c r="C4212" s="127" t="s">
        <v>112</v>
      </c>
      <c r="D4212" s="122">
        <v>2</v>
      </c>
      <c r="E4212" s="129">
        <f t="shared" si="65"/>
        <v>2</v>
      </c>
    </row>
    <row r="4213" spans="1:5">
      <c r="A4213" s="127" t="s">
        <v>25662</v>
      </c>
      <c r="B4213" s="128" t="s">
        <v>19838</v>
      </c>
      <c r="C4213" s="127" t="s">
        <v>44</v>
      </c>
      <c r="D4213" s="122">
        <v>23.27</v>
      </c>
      <c r="E4213" s="129">
        <f t="shared" si="65"/>
        <v>23.28</v>
      </c>
    </row>
    <row r="4214" spans="1:5" ht="40.5">
      <c r="A4214" s="127" t="s">
        <v>24146</v>
      </c>
      <c r="B4214" s="128" t="s">
        <v>19839</v>
      </c>
      <c r="C4214" s="127" t="s">
        <v>80</v>
      </c>
      <c r="D4214" s="122">
        <v>25</v>
      </c>
      <c r="E4214" s="129">
        <f t="shared" si="65"/>
        <v>25.01</v>
      </c>
    </row>
    <row r="4215" spans="1:5">
      <c r="A4215" s="127" t="s">
        <v>25663</v>
      </c>
      <c r="B4215" s="128" t="s">
        <v>19840</v>
      </c>
      <c r="C4215" s="127" t="s">
        <v>42</v>
      </c>
      <c r="D4215" s="122">
        <v>124.8</v>
      </c>
      <c r="E4215" s="129">
        <f t="shared" si="65"/>
        <v>124.86</v>
      </c>
    </row>
    <row r="4216" spans="1:5">
      <c r="A4216" s="127" t="s">
        <v>24147</v>
      </c>
      <c r="B4216" s="128" t="s">
        <v>19841</v>
      </c>
      <c r="C4216" s="127" t="s">
        <v>86</v>
      </c>
      <c r="D4216" s="122">
        <v>12.78</v>
      </c>
      <c r="E4216" s="129">
        <f t="shared" si="65"/>
        <v>12.79</v>
      </c>
    </row>
    <row r="4217" spans="1:5">
      <c r="A4217" s="127" t="s">
        <v>25664</v>
      </c>
      <c r="B4217" s="128" t="s">
        <v>19842</v>
      </c>
      <c r="C4217" s="127" t="s">
        <v>86</v>
      </c>
      <c r="D4217" s="122">
        <v>77.56</v>
      </c>
      <c r="E4217" s="129">
        <f t="shared" si="65"/>
        <v>77.599999999999994</v>
      </c>
    </row>
    <row r="4218" spans="1:5">
      <c r="A4218" s="127" t="s">
        <v>24148</v>
      </c>
      <c r="B4218" s="128" t="s">
        <v>19843</v>
      </c>
      <c r="C4218" s="127" t="s">
        <v>112</v>
      </c>
      <c r="D4218" s="122">
        <v>2.33</v>
      </c>
      <c r="E4218" s="129">
        <f t="shared" si="65"/>
        <v>2.33</v>
      </c>
    </row>
    <row r="4219" spans="1:5">
      <c r="A4219" s="127" t="s">
        <v>25665</v>
      </c>
      <c r="B4219" s="128" t="s">
        <v>19844</v>
      </c>
      <c r="C4219" s="127" t="s">
        <v>112</v>
      </c>
      <c r="D4219" s="122">
        <v>0.52</v>
      </c>
      <c r="E4219" s="129">
        <f t="shared" si="65"/>
        <v>0.52</v>
      </c>
    </row>
    <row r="4220" spans="1:5">
      <c r="A4220" s="127" t="s">
        <v>25666</v>
      </c>
      <c r="B4220" s="128" t="s">
        <v>19845</v>
      </c>
      <c r="C4220" s="127" t="s">
        <v>19805</v>
      </c>
      <c r="D4220" s="122">
        <v>341.26</v>
      </c>
      <c r="E4220" s="129">
        <f t="shared" si="65"/>
        <v>341.43</v>
      </c>
    </row>
    <row r="4221" spans="1:5">
      <c r="A4221" s="127" t="s">
        <v>25667</v>
      </c>
      <c r="B4221" s="128" t="s">
        <v>19846</v>
      </c>
      <c r="C4221" s="127" t="s">
        <v>19805</v>
      </c>
      <c r="D4221" s="122">
        <v>387.8</v>
      </c>
      <c r="E4221" s="129">
        <f t="shared" si="65"/>
        <v>387.99</v>
      </c>
    </row>
    <row r="4222" spans="1:5">
      <c r="A4222" s="127" t="s">
        <v>25668</v>
      </c>
      <c r="B4222" s="128" t="s">
        <v>19847</v>
      </c>
      <c r="C4222" s="127" t="s">
        <v>19805</v>
      </c>
      <c r="D4222" s="122">
        <v>310.24</v>
      </c>
      <c r="E4222" s="129">
        <f t="shared" si="65"/>
        <v>310.39</v>
      </c>
    </row>
    <row r="4223" spans="1:5">
      <c r="A4223" s="172" t="s">
        <v>19848</v>
      </c>
      <c r="B4223" s="169"/>
      <c r="C4223" s="168"/>
      <c r="D4223" s="170"/>
      <c r="E4223" s="171"/>
    </row>
    <row r="4224" spans="1:5" ht="27">
      <c r="A4224" s="127" t="s">
        <v>24149</v>
      </c>
      <c r="B4224" s="128" t="s">
        <v>19849</v>
      </c>
      <c r="C4224" s="127" t="s">
        <v>86</v>
      </c>
      <c r="D4224" s="122">
        <v>162.87</v>
      </c>
      <c r="E4224" s="129">
        <f t="shared" si="65"/>
        <v>162.94999999999999</v>
      </c>
    </row>
    <row r="4225" spans="1:5" ht="27">
      <c r="A4225" s="127" t="s">
        <v>24150</v>
      </c>
      <c r="B4225" s="128" t="s">
        <v>19850</v>
      </c>
      <c r="C4225" s="127" t="s">
        <v>86</v>
      </c>
      <c r="D4225" s="122">
        <v>844.21</v>
      </c>
      <c r="E4225" s="129">
        <f t="shared" si="65"/>
        <v>844.63</v>
      </c>
    </row>
    <row r="4226" spans="1:5" ht="40.5">
      <c r="A4226" s="127" t="s">
        <v>24151</v>
      </c>
      <c r="B4226" s="128" t="s">
        <v>19851</v>
      </c>
      <c r="C4226" s="127" t="s">
        <v>86</v>
      </c>
      <c r="D4226" s="122">
        <v>1283.42</v>
      </c>
      <c r="E4226" s="129">
        <f t="shared" ref="E4226:E4289" si="66">ROUND((D4226/(1+$J$1))*(1+$L$1),2)</f>
        <v>1284.06</v>
      </c>
    </row>
    <row r="4227" spans="1:5" ht="67.5">
      <c r="A4227" s="127" t="s">
        <v>25669</v>
      </c>
      <c r="B4227" s="128" t="s">
        <v>19852</v>
      </c>
      <c r="C4227" s="127" t="s">
        <v>86</v>
      </c>
      <c r="D4227" s="122">
        <v>115.23</v>
      </c>
      <c r="E4227" s="129">
        <f t="shared" si="66"/>
        <v>115.29</v>
      </c>
    </row>
    <row r="4228" spans="1:5" ht="67.5">
      <c r="A4228" s="127" t="s">
        <v>25670</v>
      </c>
      <c r="B4228" s="128" t="s">
        <v>19853</v>
      </c>
      <c r="C4228" s="127" t="s">
        <v>86</v>
      </c>
      <c r="D4228" s="122">
        <v>255.53</v>
      </c>
      <c r="E4228" s="129">
        <f t="shared" si="66"/>
        <v>255.66</v>
      </c>
    </row>
    <row r="4229" spans="1:5" ht="27">
      <c r="A4229" s="127" t="s">
        <v>25671</v>
      </c>
      <c r="B4229" s="128" t="s">
        <v>19854</v>
      </c>
      <c r="C4229" s="127" t="s">
        <v>86</v>
      </c>
      <c r="D4229" s="122">
        <v>4.0999999999999996</v>
      </c>
      <c r="E4229" s="129">
        <f t="shared" si="66"/>
        <v>4.0999999999999996</v>
      </c>
    </row>
    <row r="4230" spans="1:5" ht="81">
      <c r="A4230" s="127" t="s">
        <v>25672</v>
      </c>
      <c r="B4230" s="128" t="s">
        <v>19855</v>
      </c>
      <c r="C4230" s="127" t="s">
        <v>86</v>
      </c>
      <c r="D4230" s="122">
        <v>671.49</v>
      </c>
      <c r="E4230" s="129">
        <f t="shared" si="66"/>
        <v>671.82</v>
      </c>
    </row>
    <row r="4231" spans="1:5" ht="81">
      <c r="A4231" s="127" t="s">
        <v>25673</v>
      </c>
      <c r="B4231" s="128" t="s">
        <v>19856</v>
      </c>
      <c r="C4231" s="127" t="s">
        <v>86</v>
      </c>
      <c r="D4231" s="122">
        <v>1007.25</v>
      </c>
      <c r="E4231" s="129">
        <f t="shared" si="66"/>
        <v>1007.75</v>
      </c>
    </row>
    <row r="4232" spans="1:5" ht="54">
      <c r="A4232" s="127" t="s">
        <v>25674</v>
      </c>
      <c r="B4232" s="128" t="s">
        <v>19857</v>
      </c>
      <c r="C4232" s="127" t="s">
        <v>86</v>
      </c>
      <c r="D4232" s="122">
        <v>689.95</v>
      </c>
      <c r="E4232" s="129">
        <f t="shared" si="66"/>
        <v>690.29</v>
      </c>
    </row>
    <row r="4233" spans="1:5" ht="54">
      <c r="A4233" s="127" t="s">
        <v>25675</v>
      </c>
      <c r="B4233" s="128" t="s">
        <v>19858</v>
      </c>
      <c r="C4233" s="127" t="s">
        <v>86</v>
      </c>
      <c r="D4233" s="122">
        <v>1379.91</v>
      </c>
      <c r="E4233" s="129">
        <f t="shared" si="66"/>
        <v>1380.59</v>
      </c>
    </row>
    <row r="4234" spans="1:5" ht="81">
      <c r="A4234" s="127" t="s">
        <v>25676</v>
      </c>
      <c r="B4234" s="128" t="s">
        <v>19859</v>
      </c>
      <c r="C4234" s="127" t="s">
        <v>86</v>
      </c>
      <c r="D4234" s="122">
        <v>1534.16</v>
      </c>
      <c r="E4234" s="129">
        <f t="shared" si="66"/>
        <v>1534.92</v>
      </c>
    </row>
    <row r="4235" spans="1:5" ht="81">
      <c r="A4235" s="127" t="s">
        <v>25677</v>
      </c>
      <c r="B4235" s="128" t="s">
        <v>19860</v>
      </c>
      <c r="C4235" s="127" t="s">
        <v>86</v>
      </c>
      <c r="D4235" s="122">
        <v>2663.33</v>
      </c>
      <c r="E4235" s="129">
        <f t="shared" si="66"/>
        <v>2664.65</v>
      </c>
    </row>
    <row r="4236" spans="1:5" ht="54">
      <c r="A4236" s="127" t="s">
        <v>24152</v>
      </c>
      <c r="B4236" s="128" t="s">
        <v>19861</v>
      </c>
      <c r="C4236" s="127" t="s">
        <v>80</v>
      </c>
      <c r="D4236" s="122">
        <v>87.68</v>
      </c>
      <c r="E4236" s="129">
        <f t="shared" si="66"/>
        <v>87.72</v>
      </c>
    </row>
    <row r="4237" spans="1:5">
      <c r="A4237" s="172" t="s">
        <v>19862</v>
      </c>
      <c r="B4237" s="169"/>
      <c r="C4237" s="168"/>
      <c r="D4237" s="170"/>
      <c r="E4237" s="171"/>
    </row>
    <row r="4238" spans="1:5">
      <c r="A4238" s="172" t="s">
        <v>19863</v>
      </c>
      <c r="B4238" s="169"/>
      <c r="C4238" s="168"/>
      <c r="D4238" s="170"/>
      <c r="E4238" s="171"/>
    </row>
    <row r="4239" spans="1:5" ht="27">
      <c r="A4239" s="127" t="s">
        <v>24153</v>
      </c>
      <c r="B4239" s="128" t="s">
        <v>19864</v>
      </c>
      <c r="C4239" s="127" t="s">
        <v>86</v>
      </c>
      <c r="D4239" s="122">
        <v>1010.84</v>
      </c>
      <c r="E4239" s="129">
        <f t="shared" si="66"/>
        <v>1011.34</v>
      </c>
    </row>
    <row r="4240" spans="1:5" ht="27">
      <c r="A4240" s="127" t="s">
        <v>25678</v>
      </c>
      <c r="B4240" s="128" t="s">
        <v>19865</v>
      </c>
      <c r="C4240" s="127" t="s">
        <v>44</v>
      </c>
      <c r="D4240" s="122">
        <v>181.19</v>
      </c>
      <c r="E4240" s="129">
        <f t="shared" si="66"/>
        <v>181.28</v>
      </c>
    </row>
    <row r="4241" spans="1:5" ht="40.5">
      <c r="A4241" s="127" t="s">
        <v>24154</v>
      </c>
      <c r="B4241" s="128" t="s">
        <v>19866</v>
      </c>
      <c r="C4241" s="127" t="s">
        <v>44</v>
      </c>
      <c r="D4241" s="122">
        <v>342.6</v>
      </c>
      <c r="E4241" s="129">
        <f t="shared" si="66"/>
        <v>342.77</v>
      </c>
    </row>
    <row r="4242" spans="1:5" ht="40.5">
      <c r="A4242" s="127" t="s">
        <v>25679</v>
      </c>
      <c r="B4242" s="128" t="s">
        <v>19867</v>
      </c>
      <c r="C4242" s="127" t="s">
        <v>86</v>
      </c>
      <c r="D4242" s="122">
        <v>673.25</v>
      </c>
      <c r="E4242" s="129">
        <f t="shared" si="66"/>
        <v>673.58</v>
      </c>
    </row>
    <row r="4243" spans="1:5" ht="54">
      <c r="A4243" s="127" t="s">
        <v>24155</v>
      </c>
      <c r="B4243" s="128" t="s">
        <v>19868</v>
      </c>
      <c r="C4243" s="127" t="s">
        <v>86</v>
      </c>
      <c r="D4243" s="122">
        <v>1273.1600000000001</v>
      </c>
      <c r="E4243" s="129">
        <f t="shared" si="66"/>
        <v>1273.79</v>
      </c>
    </row>
    <row r="4244" spans="1:5" ht="27">
      <c r="A4244" s="127" t="s">
        <v>24156</v>
      </c>
      <c r="B4244" s="128" t="s">
        <v>19869</v>
      </c>
      <c r="C4244" s="127" t="s">
        <v>86</v>
      </c>
      <c r="D4244" s="122">
        <v>735.89</v>
      </c>
      <c r="E4244" s="129">
        <f t="shared" si="66"/>
        <v>736.26</v>
      </c>
    </row>
    <row r="4245" spans="1:5" ht="67.5">
      <c r="A4245" s="127" t="s">
        <v>24157</v>
      </c>
      <c r="B4245" s="128" t="s">
        <v>19870</v>
      </c>
      <c r="C4245" s="127" t="s">
        <v>86</v>
      </c>
      <c r="D4245" s="122">
        <v>1226.54</v>
      </c>
      <c r="E4245" s="129">
        <f t="shared" si="66"/>
        <v>1227.1500000000001</v>
      </c>
    </row>
    <row r="4246" spans="1:5" ht="40.5">
      <c r="A4246" s="127" t="s">
        <v>24158</v>
      </c>
      <c r="B4246" s="128" t="s">
        <v>19871</v>
      </c>
      <c r="C4246" s="127" t="s">
        <v>86</v>
      </c>
      <c r="D4246" s="122">
        <v>858.44</v>
      </c>
      <c r="E4246" s="129">
        <f t="shared" si="66"/>
        <v>858.87</v>
      </c>
    </row>
    <row r="4247" spans="1:5" ht="40.5">
      <c r="A4247" s="127" t="s">
        <v>26209</v>
      </c>
      <c r="B4247" s="128" t="s">
        <v>19872</v>
      </c>
      <c r="C4247" s="127" t="s">
        <v>86</v>
      </c>
      <c r="D4247" s="122">
        <v>1258.6199999999999</v>
      </c>
      <c r="E4247" s="129">
        <f t="shared" si="66"/>
        <v>1259.24</v>
      </c>
    </row>
    <row r="4248" spans="1:5" ht="40.5">
      <c r="A4248" s="127" t="s">
        <v>24159</v>
      </c>
      <c r="B4248" s="128" t="s">
        <v>19873</v>
      </c>
      <c r="C4248" s="127" t="s">
        <v>86</v>
      </c>
      <c r="D4248" s="122">
        <v>133.47</v>
      </c>
      <c r="E4248" s="129">
        <f t="shared" si="66"/>
        <v>133.54</v>
      </c>
    </row>
    <row r="4249" spans="1:5" ht="40.5">
      <c r="A4249" s="127" t="s">
        <v>24160</v>
      </c>
      <c r="B4249" s="128" t="s">
        <v>19874</v>
      </c>
      <c r="C4249" s="127" t="s">
        <v>86</v>
      </c>
      <c r="D4249" s="122">
        <v>66.489999999999995</v>
      </c>
      <c r="E4249" s="129">
        <f t="shared" si="66"/>
        <v>66.52</v>
      </c>
    </row>
    <row r="4250" spans="1:5" ht="40.5">
      <c r="A4250" s="127" t="s">
        <v>24161</v>
      </c>
      <c r="B4250" s="128" t="s">
        <v>19875</v>
      </c>
      <c r="C4250" s="127" t="s">
        <v>86</v>
      </c>
      <c r="D4250" s="122">
        <v>87.16</v>
      </c>
      <c r="E4250" s="129">
        <f t="shared" si="66"/>
        <v>87.2</v>
      </c>
    </row>
    <row r="4251" spans="1:5">
      <c r="A4251" s="172" t="s">
        <v>19876</v>
      </c>
      <c r="B4251" s="169"/>
      <c r="C4251" s="168"/>
      <c r="D4251" s="170"/>
      <c r="E4251" s="171"/>
    </row>
    <row r="4252" spans="1:5" ht="27">
      <c r="A4252" s="127" t="s">
        <v>25680</v>
      </c>
      <c r="B4252" s="128" t="s">
        <v>19877</v>
      </c>
      <c r="C4252" s="127" t="s">
        <v>86</v>
      </c>
      <c r="D4252" s="122">
        <v>611.26</v>
      </c>
      <c r="E4252" s="129">
        <f t="shared" si="66"/>
        <v>611.55999999999995</v>
      </c>
    </row>
    <row r="4253" spans="1:5" ht="54">
      <c r="A4253" s="127" t="s">
        <v>26254</v>
      </c>
      <c r="B4253" s="128" t="s">
        <v>19878</v>
      </c>
      <c r="C4253" s="127" t="s">
        <v>86</v>
      </c>
      <c r="D4253" s="122">
        <v>1704.81</v>
      </c>
      <c r="E4253" s="129">
        <f t="shared" si="66"/>
        <v>1705.66</v>
      </c>
    </row>
    <row r="4254" spans="1:5" ht="54">
      <c r="A4254" s="127" t="s">
        <v>26255</v>
      </c>
      <c r="B4254" s="128" t="s">
        <v>19879</v>
      </c>
      <c r="C4254" s="127" t="s">
        <v>86</v>
      </c>
      <c r="D4254" s="122">
        <v>1467.71</v>
      </c>
      <c r="E4254" s="129">
        <f t="shared" si="66"/>
        <v>1468.44</v>
      </c>
    </row>
    <row r="4255" spans="1:5" ht="54">
      <c r="A4255" s="127" t="s">
        <v>26256</v>
      </c>
      <c r="B4255" s="128" t="s">
        <v>19880</v>
      </c>
      <c r="C4255" s="127" t="s">
        <v>86</v>
      </c>
      <c r="D4255" s="122">
        <v>1780.73</v>
      </c>
      <c r="E4255" s="129">
        <f t="shared" si="66"/>
        <v>1781.61</v>
      </c>
    </row>
    <row r="4256" spans="1:5" ht="54">
      <c r="A4256" s="127" t="s">
        <v>26257</v>
      </c>
      <c r="B4256" s="128" t="s">
        <v>19881</v>
      </c>
      <c r="C4256" s="127" t="s">
        <v>86</v>
      </c>
      <c r="D4256" s="122">
        <v>1020.06</v>
      </c>
      <c r="E4256" s="129">
        <f t="shared" si="66"/>
        <v>1020.57</v>
      </c>
    </row>
    <row r="4257" spans="1:5" ht="94.5">
      <c r="A4257" s="127" t="s">
        <v>24162</v>
      </c>
      <c r="B4257" s="128" t="s">
        <v>19882</v>
      </c>
      <c r="C4257" s="127" t="s">
        <v>86</v>
      </c>
      <c r="D4257" s="122">
        <v>10271.049999999999</v>
      </c>
      <c r="E4257" s="129">
        <f t="shared" si="66"/>
        <v>10276.14</v>
      </c>
    </row>
    <row r="4258" spans="1:5" ht="81">
      <c r="A4258" s="127" t="s">
        <v>25681</v>
      </c>
      <c r="B4258" s="128" t="s">
        <v>19883</v>
      </c>
      <c r="C4258" s="127" t="s">
        <v>86</v>
      </c>
      <c r="D4258" s="122">
        <v>2058.39</v>
      </c>
      <c r="E4258" s="129">
        <f t="shared" si="66"/>
        <v>2059.41</v>
      </c>
    </row>
    <row r="4259" spans="1:5" ht="81">
      <c r="A4259" s="127" t="s">
        <v>26267</v>
      </c>
      <c r="B4259" s="128" t="s">
        <v>19884</v>
      </c>
      <c r="C4259" s="127" t="s">
        <v>86</v>
      </c>
      <c r="D4259" s="122">
        <v>2282.1</v>
      </c>
      <c r="E4259" s="129">
        <f t="shared" si="66"/>
        <v>2283.23</v>
      </c>
    </row>
    <row r="4260" spans="1:5" ht="40.5">
      <c r="A4260" s="127" t="s">
        <v>25682</v>
      </c>
      <c r="B4260" s="128" t="s">
        <v>19885</v>
      </c>
      <c r="C4260" s="127" t="s">
        <v>86</v>
      </c>
      <c r="D4260" s="122">
        <v>815.62</v>
      </c>
      <c r="E4260" s="129">
        <f t="shared" si="66"/>
        <v>816.02</v>
      </c>
    </row>
    <row r="4261" spans="1:5" ht="40.5">
      <c r="A4261" s="127" t="s">
        <v>24163</v>
      </c>
      <c r="B4261" s="128" t="s">
        <v>19886</v>
      </c>
      <c r="C4261" s="127" t="s">
        <v>86</v>
      </c>
      <c r="D4261" s="122">
        <v>1038.47</v>
      </c>
      <c r="E4261" s="129">
        <f t="shared" si="66"/>
        <v>1038.99</v>
      </c>
    </row>
    <row r="4262" spans="1:5" ht="27">
      <c r="A4262" s="127" t="s">
        <v>24164</v>
      </c>
      <c r="B4262" s="128" t="s">
        <v>19887</v>
      </c>
      <c r="C4262" s="127" t="s">
        <v>86</v>
      </c>
      <c r="D4262" s="122">
        <v>1275.8900000000001</v>
      </c>
      <c r="E4262" s="129">
        <f t="shared" si="66"/>
        <v>1276.52</v>
      </c>
    </row>
    <row r="4263" spans="1:5" ht="54">
      <c r="A4263" s="127" t="s">
        <v>25683</v>
      </c>
      <c r="B4263" s="128" t="s">
        <v>19888</v>
      </c>
      <c r="C4263" s="127" t="s">
        <v>86</v>
      </c>
      <c r="D4263" s="122">
        <v>2032.68</v>
      </c>
      <c r="E4263" s="129">
        <f t="shared" si="66"/>
        <v>2033.69</v>
      </c>
    </row>
    <row r="4264" spans="1:5" ht="54">
      <c r="A4264" s="127" t="s">
        <v>26258</v>
      </c>
      <c r="B4264" s="128" t="s">
        <v>19889</v>
      </c>
      <c r="C4264" s="127" t="s">
        <v>86</v>
      </c>
      <c r="D4264" s="122">
        <v>2441.54</v>
      </c>
      <c r="E4264" s="129">
        <f t="shared" si="66"/>
        <v>2442.75</v>
      </c>
    </row>
    <row r="4265" spans="1:5" ht="27">
      <c r="A4265" s="127" t="s">
        <v>26210</v>
      </c>
      <c r="B4265" s="128" t="s">
        <v>19890</v>
      </c>
      <c r="C4265" s="127" t="s">
        <v>86</v>
      </c>
      <c r="D4265" s="122">
        <v>686.8</v>
      </c>
      <c r="E4265" s="129">
        <f t="shared" si="66"/>
        <v>687.14</v>
      </c>
    </row>
    <row r="4266" spans="1:5" ht="54">
      <c r="A4266" s="127" t="s">
        <v>25684</v>
      </c>
      <c r="B4266" s="128" t="s">
        <v>19891</v>
      </c>
      <c r="C4266" s="127" t="s">
        <v>86</v>
      </c>
      <c r="D4266" s="122">
        <v>1702.24</v>
      </c>
      <c r="E4266" s="129">
        <f t="shared" si="66"/>
        <v>1703.08</v>
      </c>
    </row>
    <row r="4267" spans="1:5" ht="54">
      <c r="A4267" s="127" t="s">
        <v>26268</v>
      </c>
      <c r="B4267" s="128" t="s">
        <v>19892</v>
      </c>
      <c r="C4267" s="127" t="s">
        <v>86</v>
      </c>
      <c r="D4267" s="122">
        <v>1965.54</v>
      </c>
      <c r="E4267" s="129">
        <f t="shared" si="66"/>
        <v>1966.51</v>
      </c>
    </row>
    <row r="4268" spans="1:5" ht="54">
      <c r="A4268" s="127" t="s">
        <v>26259</v>
      </c>
      <c r="B4268" s="128" t="s">
        <v>19893</v>
      </c>
      <c r="C4268" s="127" t="s">
        <v>86</v>
      </c>
      <c r="D4268" s="122">
        <v>5942.27</v>
      </c>
      <c r="E4268" s="129">
        <f t="shared" si="66"/>
        <v>5945.22</v>
      </c>
    </row>
    <row r="4269" spans="1:5" ht="67.5">
      <c r="A4269" s="127" t="s">
        <v>26260</v>
      </c>
      <c r="B4269" s="128" t="s">
        <v>19894</v>
      </c>
      <c r="C4269" s="127" t="s">
        <v>86</v>
      </c>
      <c r="D4269" s="122">
        <v>503.44</v>
      </c>
      <c r="E4269" s="129">
        <f t="shared" si="66"/>
        <v>503.69</v>
      </c>
    </row>
    <row r="4270" spans="1:5" ht="67.5">
      <c r="A4270" s="127" t="s">
        <v>25685</v>
      </c>
      <c r="B4270" s="128" t="s">
        <v>19895</v>
      </c>
      <c r="C4270" s="127" t="s">
        <v>86</v>
      </c>
      <c r="D4270" s="122">
        <v>580.17999999999995</v>
      </c>
      <c r="E4270" s="129">
        <f t="shared" si="66"/>
        <v>580.47</v>
      </c>
    </row>
    <row r="4271" spans="1:5" ht="27">
      <c r="A4271" s="127" t="s">
        <v>25686</v>
      </c>
      <c r="B4271" s="128" t="s">
        <v>19896</v>
      </c>
      <c r="C4271" s="127" t="s">
        <v>86</v>
      </c>
      <c r="D4271" s="122">
        <v>1099.04</v>
      </c>
      <c r="E4271" s="129">
        <f t="shared" si="66"/>
        <v>1099.5899999999999</v>
      </c>
    </row>
    <row r="4272" spans="1:5" ht="40.5">
      <c r="A4272" s="127" t="s">
        <v>25687</v>
      </c>
      <c r="B4272" s="128" t="s">
        <v>19897</v>
      </c>
      <c r="C4272" s="127" t="s">
        <v>86</v>
      </c>
      <c r="D4272" s="122">
        <v>1350.47</v>
      </c>
      <c r="E4272" s="129">
        <f t="shared" si="66"/>
        <v>1351.14</v>
      </c>
    </row>
    <row r="4273" spans="1:5" ht="54">
      <c r="A4273" s="127" t="s">
        <v>26211</v>
      </c>
      <c r="B4273" s="128" t="s">
        <v>19898</v>
      </c>
      <c r="C4273" s="127" t="s">
        <v>86</v>
      </c>
      <c r="D4273" s="122">
        <v>827.64</v>
      </c>
      <c r="E4273" s="129">
        <f t="shared" si="66"/>
        <v>828.05</v>
      </c>
    </row>
    <row r="4274" spans="1:5">
      <c r="A4274" s="172" t="s">
        <v>19899</v>
      </c>
      <c r="B4274" s="169"/>
      <c r="C4274" s="168"/>
      <c r="D4274" s="170"/>
      <c r="E4274" s="171"/>
    </row>
    <row r="4275" spans="1:5" ht="27">
      <c r="A4275" s="127" t="s">
        <v>24165</v>
      </c>
      <c r="B4275" s="128" t="s">
        <v>19900</v>
      </c>
      <c r="C4275" s="127" t="s">
        <v>86</v>
      </c>
      <c r="D4275" s="122">
        <v>2696.38</v>
      </c>
      <c r="E4275" s="129">
        <f t="shared" si="66"/>
        <v>2697.72</v>
      </c>
    </row>
    <row r="4276" spans="1:5" ht="27">
      <c r="A4276" s="127" t="s">
        <v>24166</v>
      </c>
      <c r="B4276" s="128" t="s">
        <v>19901</v>
      </c>
      <c r="C4276" s="127" t="s">
        <v>86</v>
      </c>
      <c r="D4276" s="122">
        <v>6285.14</v>
      </c>
      <c r="E4276" s="129">
        <f t="shared" si="66"/>
        <v>6288.26</v>
      </c>
    </row>
    <row r="4277" spans="1:5" ht="40.5">
      <c r="A4277" s="127" t="s">
        <v>24167</v>
      </c>
      <c r="B4277" s="128" t="s">
        <v>19902</v>
      </c>
      <c r="C4277" s="127" t="s">
        <v>86</v>
      </c>
      <c r="D4277" s="122">
        <v>5270.14</v>
      </c>
      <c r="E4277" s="129">
        <f t="shared" si="66"/>
        <v>5272.75</v>
      </c>
    </row>
    <row r="4278" spans="1:5" ht="27">
      <c r="A4278" s="127" t="s">
        <v>24168</v>
      </c>
      <c r="B4278" s="128" t="s">
        <v>19903</v>
      </c>
      <c r="C4278" s="127" t="s">
        <v>86</v>
      </c>
      <c r="D4278" s="122">
        <v>2624.28</v>
      </c>
      <c r="E4278" s="129">
        <f t="shared" si="66"/>
        <v>2625.58</v>
      </c>
    </row>
    <row r="4279" spans="1:5" ht="27">
      <c r="A4279" s="127" t="s">
        <v>24169</v>
      </c>
      <c r="B4279" s="128" t="s">
        <v>19904</v>
      </c>
      <c r="C4279" s="127" t="s">
        <v>86</v>
      </c>
      <c r="D4279" s="122">
        <v>3615.07</v>
      </c>
      <c r="E4279" s="129">
        <f t="shared" si="66"/>
        <v>3616.86</v>
      </c>
    </row>
    <row r="4280" spans="1:5" ht="27">
      <c r="A4280" s="127" t="s">
        <v>24170</v>
      </c>
      <c r="B4280" s="128" t="s">
        <v>19905</v>
      </c>
      <c r="C4280" s="127" t="s">
        <v>86</v>
      </c>
      <c r="D4280" s="122">
        <v>3171.38</v>
      </c>
      <c r="E4280" s="129">
        <f t="shared" si="66"/>
        <v>3172.95</v>
      </c>
    </row>
    <row r="4281" spans="1:5" ht="27">
      <c r="A4281" s="127" t="s">
        <v>24171</v>
      </c>
      <c r="B4281" s="128" t="s">
        <v>19906</v>
      </c>
      <c r="C4281" s="127" t="s">
        <v>86</v>
      </c>
      <c r="D4281" s="122">
        <v>1810.06</v>
      </c>
      <c r="E4281" s="129">
        <f t="shared" si="66"/>
        <v>1810.96</v>
      </c>
    </row>
    <row r="4282" spans="1:5" ht="27">
      <c r="A4282" s="127" t="s">
        <v>24172</v>
      </c>
      <c r="B4282" s="128" t="s">
        <v>19907</v>
      </c>
      <c r="C4282" s="127" t="s">
        <v>86</v>
      </c>
      <c r="D4282" s="122">
        <v>3771.88</v>
      </c>
      <c r="E4282" s="129">
        <f t="shared" si="66"/>
        <v>3773.75</v>
      </c>
    </row>
    <row r="4283" spans="1:5" ht="27">
      <c r="A4283" s="127" t="s">
        <v>24173</v>
      </c>
      <c r="B4283" s="128" t="s">
        <v>19908</v>
      </c>
      <c r="C4283" s="127" t="s">
        <v>86</v>
      </c>
      <c r="D4283" s="122">
        <v>5796.66</v>
      </c>
      <c r="E4283" s="129">
        <f t="shared" si="66"/>
        <v>5799.54</v>
      </c>
    </row>
    <row r="4284" spans="1:5" ht="27">
      <c r="A4284" s="127" t="s">
        <v>24174</v>
      </c>
      <c r="B4284" s="128" t="s">
        <v>19909</v>
      </c>
      <c r="C4284" s="127" t="s">
        <v>86</v>
      </c>
      <c r="D4284" s="122">
        <v>2535.38</v>
      </c>
      <c r="E4284" s="129">
        <f t="shared" si="66"/>
        <v>2536.64</v>
      </c>
    </row>
    <row r="4285" spans="1:5">
      <c r="A4285" s="172" t="s">
        <v>19910</v>
      </c>
      <c r="B4285" s="169"/>
      <c r="C4285" s="168"/>
      <c r="D4285" s="170"/>
      <c r="E4285" s="171"/>
    </row>
    <row r="4286" spans="1:5" ht="40.5">
      <c r="A4286" s="127" t="s">
        <v>26261</v>
      </c>
      <c r="B4286" s="128" t="s">
        <v>19911</v>
      </c>
      <c r="C4286" s="127" t="s">
        <v>86</v>
      </c>
      <c r="D4286" s="122">
        <v>2509.4299999999998</v>
      </c>
      <c r="E4286" s="129">
        <f t="shared" si="66"/>
        <v>2510.67</v>
      </c>
    </row>
    <row r="4287" spans="1:5" ht="40.5">
      <c r="A4287" s="127" t="s">
        <v>26212</v>
      </c>
      <c r="B4287" s="128" t="s">
        <v>19912</v>
      </c>
      <c r="C4287" s="127" t="s">
        <v>86</v>
      </c>
      <c r="D4287" s="122">
        <v>1637.51</v>
      </c>
      <c r="E4287" s="129">
        <f t="shared" si="66"/>
        <v>1638.32</v>
      </c>
    </row>
    <row r="4288" spans="1:5" ht="40.5">
      <c r="A4288" s="127" t="s">
        <v>25688</v>
      </c>
      <c r="B4288" s="128" t="s">
        <v>19913</v>
      </c>
      <c r="C4288" s="127" t="s">
        <v>18690</v>
      </c>
      <c r="D4288" s="122">
        <v>2644.61</v>
      </c>
      <c r="E4288" s="129">
        <f t="shared" si="66"/>
        <v>2645.92</v>
      </c>
    </row>
    <row r="4289" spans="1:5">
      <c r="A4289" s="127" t="s">
        <v>24175</v>
      </c>
      <c r="B4289" s="128" t="s">
        <v>19914</v>
      </c>
      <c r="C4289" s="127" t="s">
        <v>18690</v>
      </c>
      <c r="D4289" s="122">
        <v>72.7</v>
      </c>
      <c r="E4289" s="129">
        <f t="shared" si="66"/>
        <v>72.739999999999995</v>
      </c>
    </row>
    <row r="4290" spans="1:5" ht="40.5">
      <c r="A4290" s="127" t="s">
        <v>25689</v>
      </c>
      <c r="B4290" s="128" t="s">
        <v>19915</v>
      </c>
      <c r="C4290" s="127" t="s">
        <v>18690</v>
      </c>
      <c r="D4290" s="122">
        <v>1022.18</v>
      </c>
      <c r="E4290" s="129">
        <f t="shared" ref="E4290:E4353" si="67">ROUND((D4290/(1+$J$1))*(1+$L$1),2)</f>
        <v>1022.69</v>
      </c>
    </row>
    <row r="4291" spans="1:5">
      <c r="A4291" s="127" t="s">
        <v>24176</v>
      </c>
      <c r="B4291" s="128" t="s">
        <v>19916</v>
      </c>
      <c r="C4291" s="127" t="s">
        <v>86</v>
      </c>
      <c r="D4291" s="122">
        <v>129.94999999999999</v>
      </c>
      <c r="E4291" s="129">
        <f t="shared" si="67"/>
        <v>130.01</v>
      </c>
    </row>
    <row r="4292" spans="1:5" ht="27">
      <c r="A4292" s="127" t="s">
        <v>24177</v>
      </c>
      <c r="B4292" s="128" t="s">
        <v>19917</v>
      </c>
      <c r="C4292" s="127" t="s">
        <v>18690</v>
      </c>
      <c r="D4292" s="122">
        <v>1260.54</v>
      </c>
      <c r="E4292" s="129">
        <f t="shared" si="67"/>
        <v>1261.17</v>
      </c>
    </row>
    <row r="4293" spans="1:5" ht="27">
      <c r="A4293" s="127" t="s">
        <v>24178</v>
      </c>
      <c r="B4293" s="128" t="s">
        <v>19918</v>
      </c>
      <c r="C4293" s="127" t="s">
        <v>18690</v>
      </c>
      <c r="D4293" s="122">
        <v>2593.25</v>
      </c>
      <c r="E4293" s="129">
        <f t="shared" si="67"/>
        <v>2594.54</v>
      </c>
    </row>
    <row r="4294" spans="1:5">
      <c r="A4294" s="172" t="s">
        <v>19919</v>
      </c>
      <c r="B4294" s="169"/>
      <c r="C4294" s="168"/>
      <c r="D4294" s="170"/>
      <c r="E4294" s="171"/>
    </row>
    <row r="4295" spans="1:5" ht="94.5">
      <c r="A4295" s="127" t="s">
        <v>24179</v>
      </c>
      <c r="B4295" s="128" t="s">
        <v>19920</v>
      </c>
      <c r="C4295" s="127" t="s">
        <v>86</v>
      </c>
      <c r="D4295" s="122">
        <v>391.75</v>
      </c>
      <c r="E4295" s="129">
        <f t="shared" si="67"/>
        <v>391.94</v>
      </c>
    </row>
    <row r="4296" spans="1:5" ht="94.5">
      <c r="A4296" s="127" t="s">
        <v>26262</v>
      </c>
      <c r="B4296" s="128" t="s">
        <v>19921</v>
      </c>
      <c r="C4296" s="127" t="s">
        <v>86</v>
      </c>
      <c r="D4296" s="122">
        <v>453.14</v>
      </c>
      <c r="E4296" s="129">
        <f t="shared" si="67"/>
        <v>453.36</v>
      </c>
    </row>
    <row r="4297" spans="1:5" ht="94.5">
      <c r="A4297" s="127" t="s">
        <v>25690</v>
      </c>
      <c r="B4297" s="128" t="s">
        <v>19922</v>
      </c>
      <c r="C4297" s="127" t="s">
        <v>86</v>
      </c>
      <c r="D4297" s="122">
        <v>486.39</v>
      </c>
      <c r="E4297" s="129">
        <f t="shared" si="67"/>
        <v>486.63</v>
      </c>
    </row>
    <row r="4298" spans="1:5" ht="94.5">
      <c r="A4298" s="127" t="s">
        <v>24180</v>
      </c>
      <c r="B4298" s="128" t="s">
        <v>19923</v>
      </c>
      <c r="C4298" s="127" t="s">
        <v>86</v>
      </c>
      <c r="D4298" s="122">
        <v>448.68</v>
      </c>
      <c r="E4298" s="129">
        <f t="shared" si="67"/>
        <v>448.9</v>
      </c>
    </row>
    <row r="4299" spans="1:5" ht="40.5">
      <c r="A4299" s="127" t="s">
        <v>25691</v>
      </c>
      <c r="B4299" s="128" t="s">
        <v>19924</v>
      </c>
      <c r="C4299" s="127" t="s">
        <v>17419</v>
      </c>
      <c r="D4299" s="122">
        <v>2249.5100000000002</v>
      </c>
      <c r="E4299" s="129">
        <f t="shared" si="67"/>
        <v>2250.63</v>
      </c>
    </row>
    <row r="4300" spans="1:5">
      <c r="A4300" s="172" t="s">
        <v>19925</v>
      </c>
      <c r="B4300" s="169"/>
      <c r="C4300" s="168"/>
      <c r="D4300" s="170"/>
      <c r="E4300" s="171"/>
    </row>
    <row r="4301" spans="1:5" ht="40.5">
      <c r="A4301" s="127" t="s">
        <v>26213</v>
      </c>
      <c r="B4301" s="128" t="s">
        <v>19926</v>
      </c>
      <c r="C4301" s="127" t="s">
        <v>86</v>
      </c>
      <c r="D4301" s="122">
        <v>372.44</v>
      </c>
      <c r="E4301" s="129">
        <f t="shared" si="67"/>
        <v>372.62</v>
      </c>
    </row>
    <row r="4302" spans="1:5" ht="67.5">
      <c r="A4302" s="127" t="s">
        <v>24181</v>
      </c>
      <c r="B4302" s="128" t="s">
        <v>19927</v>
      </c>
      <c r="C4302" s="127" t="s">
        <v>86</v>
      </c>
      <c r="D4302" s="122">
        <v>631.63</v>
      </c>
      <c r="E4302" s="129">
        <f t="shared" si="67"/>
        <v>631.94000000000005</v>
      </c>
    </row>
    <row r="4303" spans="1:5" ht="40.5">
      <c r="A4303" s="127" t="s">
        <v>25692</v>
      </c>
      <c r="B4303" s="128" t="s">
        <v>19928</v>
      </c>
      <c r="C4303" s="127" t="s">
        <v>86</v>
      </c>
      <c r="D4303" s="122">
        <v>157.05000000000001</v>
      </c>
      <c r="E4303" s="129">
        <f t="shared" si="67"/>
        <v>157.13</v>
      </c>
    </row>
    <row r="4304" spans="1:5" ht="27">
      <c r="A4304" s="127" t="s">
        <v>25693</v>
      </c>
      <c r="B4304" s="128" t="s">
        <v>19929</v>
      </c>
      <c r="C4304" s="127" t="s">
        <v>86</v>
      </c>
      <c r="D4304" s="122">
        <v>96.82</v>
      </c>
      <c r="E4304" s="129">
        <f t="shared" si="67"/>
        <v>96.87</v>
      </c>
    </row>
    <row r="4305" spans="1:5" ht="27">
      <c r="A4305" s="127" t="s">
        <v>24182</v>
      </c>
      <c r="B4305" s="128" t="s">
        <v>19930</v>
      </c>
      <c r="C4305" s="127" t="s">
        <v>86</v>
      </c>
      <c r="D4305" s="122">
        <v>178.01</v>
      </c>
      <c r="E4305" s="129">
        <f t="shared" si="67"/>
        <v>178.1</v>
      </c>
    </row>
    <row r="4306" spans="1:5" ht="40.5">
      <c r="A4306" s="127" t="s">
        <v>25694</v>
      </c>
      <c r="B4306" s="128" t="s">
        <v>19931</v>
      </c>
      <c r="C4306" s="127" t="s">
        <v>86</v>
      </c>
      <c r="D4306" s="122">
        <v>271.82</v>
      </c>
      <c r="E4306" s="129">
        <f t="shared" si="67"/>
        <v>271.95</v>
      </c>
    </row>
    <row r="4307" spans="1:5">
      <c r="A4307" s="172" t="s">
        <v>19932</v>
      </c>
      <c r="B4307" s="169"/>
      <c r="C4307" s="168"/>
      <c r="D4307" s="170"/>
      <c r="E4307" s="171"/>
    </row>
    <row r="4308" spans="1:5" ht="27">
      <c r="A4308" s="127" t="s">
        <v>25695</v>
      </c>
      <c r="B4308" s="128" t="s">
        <v>19933</v>
      </c>
      <c r="C4308" s="127" t="s">
        <v>112</v>
      </c>
      <c r="D4308" s="122">
        <v>119.91</v>
      </c>
      <c r="E4308" s="129">
        <f t="shared" si="67"/>
        <v>119.97</v>
      </c>
    </row>
    <row r="4309" spans="1:5" ht="27">
      <c r="A4309" s="127" t="s">
        <v>24183</v>
      </c>
      <c r="B4309" s="128" t="s">
        <v>19934</v>
      </c>
      <c r="C4309" s="127" t="s">
        <v>17943</v>
      </c>
      <c r="D4309" s="122">
        <v>178.52</v>
      </c>
      <c r="E4309" s="129">
        <f t="shared" si="67"/>
        <v>178.61</v>
      </c>
    </row>
    <row r="4310" spans="1:5" ht="40.5">
      <c r="A4310" s="127" t="s">
        <v>24184</v>
      </c>
      <c r="B4310" s="128" t="s">
        <v>19935</v>
      </c>
      <c r="C4310" s="127" t="s">
        <v>17943</v>
      </c>
      <c r="D4310" s="122">
        <v>124.31</v>
      </c>
      <c r="E4310" s="129">
        <f t="shared" si="67"/>
        <v>124.37</v>
      </c>
    </row>
    <row r="4311" spans="1:5" ht="40.5">
      <c r="A4311" s="127" t="s">
        <v>24185</v>
      </c>
      <c r="B4311" s="128" t="s">
        <v>19936</v>
      </c>
      <c r="C4311" s="127" t="s">
        <v>17943</v>
      </c>
      <c r="D4311" s="122">
        <v>275.94</v>
      </c>
      <c r="E4311" s="129">
        <f t="shared" si="67"/>
        <v>276.08</v>
      </c>
    </row>
    <row r="4312" spans="1:5" ht="40.5">
      <c r="A4312" s="127" t="s">
        <v>24186</v>
      </c>
      <c r="B4312" s="128" t="s">
        <v>19937</v>
      </c>
      <c r="C4312" s="127" t="s">
        <v>17943</v>
      </c>
      <c r="D4312" s="122">
        <v>1694.66</v>
      </c>
      <c r="E4312" s="129">
        <f t="shared" si="67"/>
        <v>1695.5</v>
      </c>
    </row>
    <row r="4313" spans="1:5" ht="40.5">
      <c r="A4313" s="127" t="s">
        <v>24187</v>
      </c>
      <c r="B4313" s="128" t="s">
        <v>19938</v>
      </c>
      <c r="C4313" s="127" t="s">
        <v>17943</v>
      </c>
      <c r="D4313" s="122">
        <v>1304.19</v>
      </c>
      <c r="E4313" s="129">
        <f t="shared" si="67"/>
        <v>1304.8399999999999</v>
      </c>
    </row>
    <row r="4314" spans="1:5" ht="40.5">
      <c r="A4314" s="127" t="s">
        <v>24188</v>
      </c>
      <c r="B4314" s="128" t="s">
        <v>19939</v>
      </c>
      <c r="C4314" s="127" t="s">
        <v>86</v>
      </c>
      <c r="D4314" s="122">
        <v>130.41999999999999</v>
      </c>
      <c r="E4314" s="129">
        <f t="shared" si="67"/>
        <v>130.47999999999999</v>
      </c>
    </row>
    <row r="4315" spans="1:5" ht="40.5">
      <c r="A4315" s="127" t="s">
        <v>25696</v>
      </c>
      <c r="B4315" s="128" t="s">
        <v>19940</v>
      </c>
      <c r="C4315" s="127" t="s">
        <v>17943</v>
      </c>
      <c r="D4315" s="122">
        <v>1174.98</v>
      </c>
      <c r="E4315" s="129">
        <f t="shared" si="67"/>
        <v>1175.56</v>
      </c>
    </row>
    <row r="4316" spans="1:5" ht="40.5">
      <c r="A4316" s="127" t="s">
        <v>25697</v>
      </c>
      <c r="B4316" s="128" t="s">
        <v>19941</v>
      </c>
      <c r="C4316" s="127" t="s">
        <v>86</v>
      </c>
      <c r="D4316" s="122">
        <v>168.6</v>
      </c>
      <c r="E4316" s="129">
        <f t="shared" si="67"/>
        <v>168.68</v>
      </c>
    </row>
    <row r="4317" spans="1:5" ht="54">
      <c r="A4317" s="127" t="s">
        <v>24189</v>
      </c>
      <c r="B4317" s="128" t="s">
        <v>19942</v>
      </c>
      <c r="C4317" s="127" t="s">
        <v>17943</v>
      </c>
      <c r="D4317" s="122">
        <v>717.63</v>
      </c>
      <c r="E4317" s="129">
        <f t="shared" si="67"/>
        <v>717.99</v>
      </c>
    </row>
    <row r="4318" spans="1:5" ht="40.5">
      <c r="A4318" s="127" t="s">
        <v>24190</v>
      </c>
      <c r="B4318" s="128" t="s">
        <v>19943</v>
      </c>
      <c r="C4318" s="127" t="s">
        <v>44</v>
      </c>
      <c r="D4318" s="122">
        <v>68.64</v>
      </c>
      <c r="E4318" s="129">
        <f t="shared" si="67"/>
        <v>68.67</v>
      </c>
    </row>
    <row r="4319" spans="1:5" ht="27">
      <c r="A4319" s="127" t="s">
        <v>25698</v>
      </c>
      <c r="B4319" s="128" t="s">
        <v>19944</v>
      </c>
      <c r="C4319" s="127" t="s">
        <v>17943</v>
      </c>
      <c r="D4319" s="122">
        <v>907.72</v>
      </c>
      <c r="E4319" s="129">
        <f t="shared" si="67"/>
        <v>908.17</v>
      </c>
    </row>
    <row r="4320" spans="1:5" ht="27">
      <c r="A4320" s="127" t="s">
        <v>25699</v>
      </c>
      <c r="B4320" s="128" t="s">
        <v>19945</v>
      </c>
      <c r="C4320" s="127" t="s">
        <v>86</v>
      </c>
      <c r="D4320" s="122">
        <v>120.31</v>
      </c>
      <c r="E4320" s="129">
        <f t="shared" si="67"/>
        <v>120.37</v>
      </c>
    </row>
    <row r="4321" spans="1:5" ht="27">
      <c r="A4321" s="127" t="s">
        <v>25700</v>
      </c>
      <c r="B4321" s="128" t="s">
        <v>19946</v>
      </c>
      <c r="C4321" s="127" t="s">
        <v>17943</v>
      </c>
      <c r="D4321" s="122">
        <v>227.06</v>
      </c>
      <c r="E4321" s="129">
        <f t="shared" si="67"/>
        <v>227.17</v>
      </c>
    </row>
    <row r="4322" spans="1:5" ht="27">
      <c r="A4322" s="127" t="s">
        <v>25701</v>
      </c>
      <c r="B4322" s="128" t="s">
        <v>19947</v>
      </c>
      <c r="C4322" s="127" t="s">
        <v>17943</v>
      </c>
      <c r="D4322" s="122">
        <v>921.8</v>
      </c>
      <c r="E4322" s="129">
        <f t="shared" si="67"/>
        <v>922.26</v>
      </c>
    </row>
    <row r="4323" spans="1:5" ht="27">
      <c r="A4323" s="127" t="s">
        <v>25702</v>
      </c>
      <c r="B4323" s="128" t="s">
        <v>19948</v>
      </c>
      <c r="C4323" s="127" t="s">
        <v>17943</v>
      </c>
      <c r="D4323" s="122">
        <v>588.79999999999995</v>
      </c>
      <c r="E4323" s="129">
        <f t="shared" si="67"/>
        <v>589.09</v>
      </c>
    </row>
    <row r="4324" spans="1:5" ht="27">
      <c r="A4324" s="127" t="s">
        <v>25703</v>
      </c>
      <c r="B4324" s="128" t="s">
        <v>19949</v>
      </c>
      <c r="C4324" s="127" t="s">
        <v>17943</v>
      </c>
      <c r="D4324" s="122">
        <v>728.29</v>
      </c>
      <c r="E4324" s="129">
        <f t="shared" si="67"/>
        <v>728.65</v>
      </c>
    </row>
    <row r="4325" spans="1:5" ht="27">
      <c r="A4325" s="127" t="s">
        <v>24191</v>
      </c>
      <c r="B4325" s="128" t="s">
        <v>19950</v>
      </c>
      <c r="C4325" s="127" t="s">
        <v>44</v>
      </c>
      <c r="D4325" s="122">
        <v>178.59</v>
      </c>
      <c r="E4325" s="129">
        <f t="shared" si="67"/>
        <v>178.68</v>
      </c>
    </row>
    <row r="4326" spans="1:5" ht="27">
      <c r="A4326" s="127" t="s">
        <v>25704</v>
      </c>
      <c r="B4326" s="128" t="s">
        <v>19951</v>
      </c>
      <c r="C4326" s="127" t="s">
        <v>86</v>
      </c>
      <c r="D4326" s="122">
        <v>89.13</v>
      </c>
      <c r="E4326" s="129">
        <f t="shared" si="67"/>
        <v>89.17</v>
      </c>
    </row>
    <row r="4327" spans="1:5" ht="27">
      <c r="A4327" s="127" t="s">
        <v>25705</v>
      </c>
      <c r="B4327" s="128" t="s">
        <v>19952</v>
      </c>
      <c r="C4327" s="127" t="s">
        <v>17943</v>
      </c>
      <c r="D4327" s="122">
        <v>118.87</v>
      </c>
      <c r="E4327" s="129">
        <f t="shared" si="67"/>
        <v>118.93</v>
      </c>
    </row>
    <row r="4328" spans="1:5" ht="27">
      <c r="A4328" s="127" t="s">
        <v>25706</v>
      </c>
      <c r="B4328" s="128" t="s">
        <v>19953</v>
      </c>
      <c r="C4328" s="127" t="s">
        <v>17943</v>
      </c>
      <c r="D4328" s="122">
        <v>340.64</v>
      </c>
      <c r="E4328" s="129">
        <f t="shared" si="67"/>
        <v>340.81</v>
      </c>
    </row>
    <row r="4329" spans="1:5" ht="27">
      <c r="A4329" s="127" t="s">
        <v>24192</v>
      </c>
      <c r="B4329" s="128" t="s">
        <v>19954</v>
      </c>
      <c r="C4329" s="127" t="s">
        <v>86</v>
      </c>
      <c r="D4329" s="122">
        <v>244.93</v>
      </c>
      <c r="E4329" s="129">
        <f t="shared" si="67"/>
        <v>245.05</v>
      </c>
    </row>
    <row r="4330" spans="1:5" ht="27">
      <c r="A4330" s="127" t="s">
        <v>25707</v>
      </c>
      <c r="B4330" s="128" t="s">
        <v>19955</v>
      </c>
      <c r="C4330" s="127" t="s">
        <v>44</v>
      </c>
      <c r="D4330" s="122">
        <v>110.13</v>
      </c>
      <c r="E4330" s="129">
        <f t="shared" si="67"/>
        <v>110.18</v>
      </c>
    </row>
    <row r="4331" spans="1:5" ht="27">
      <c r="A4331" s="127" t="s">
        <v>24193</v>
      </c>
      <c r="B4331" s="128" t="s">
        <v>19956</v>
      </c>
      <c r="C4331" s="127" t="s">
        <v>86</v>
      </c>
      <c r="D4331" s="122">
        <v>197.5</v>
      </c>
      <c r="E4331" s="129">
        <f t="shared" si="67"/>
        <v>197.6</v>
      </c>
    </row>
    <row r="4332" spans="1:5" ht="27">
      <c r="A4332" s="127" t="s">
        <v>24194</v>
      </c>
      <c r="B4332" s="128" t="s">
        <v>19957</v>
      </c>
      <c r="C4332" s="127" t="s">
        <v>17943</v>
      </c>
      <c r="D4332" s="122">
        <v>234.06</v>
      </c>
      <c r="E4332" s="129">
        <f t="shared" si="67"/>
        <v>234.18</v>
      </c>
    </row>
    <row r="4333" spans="1:5" ht="40.5">
      <c r="A4333" s="127" t="s">
        <v>24195</v>
      </c>
      <c r="B4333" s="128" t="s">
        <v>19958</v>
      </c>
      <c r="C4333" s="127" t="s">
        <v>44</v>
      </c>
      <c r="D4333" s="122">
        <v>62.75</v>
      </c>
      <c r="E4333" s="129">
        <f t="shared" si="67"/>
        <v>62.78</v>
      </c>
    </row>
    <row r="4334" spans="1:5" ht="27">
      <c r="A4334" s="127" t="s">
        <v>24196</v>
      </c>
      <c r="B4334" s="128" t="s">
        <v>19959</v>
      </c>
      <c r="C4334" s="127" t="s">
        <v>44</v>
      </c>
      <c r="D4334" s="122">
        <v>28.27</v>
      </c>
      <c r="E4334" s="129">
        <f t="shared" si="67"/>
        <v>28.28</v>
      </c>
    </row>
    <row r="4335" spans="1:5" ht="27">
      <c r="A4335" s="127" t="s">
        <v>24197</v>
      </c>
      <c r="B4335" s="128" t="s">
        <v>19960</v>
      </c>
      <c r="C4335" s="127" t="s">
        <v>86</v>
      </c>
      <c r="D4335" s="122">
        <v>92.62</v>
      </c>
      <c r="E4335" s="129">
        <f t="shared" si="67"/>
        <v>92.67</v>
      </c>
    </row>
    <row r="4336" spans="1:5" ht="40.5">
      <c r="A4336" s="127" t="s">
        <v>24198</v>
      </c>
      <c r="B4336" s="128" t="s">
        <v>19961</v>
      </c>
      <c r="C4336" s="127" t="s">
        <v>44</v>
      </c>
      <c r="D4336" s="122">
        <v>89.1</v>
      </c>
      <c r="E4336" s="129">
        <f t="shared" si="67"/>
        <v>89.14</v>
      </c>
    </row>
    <row r="4337" spans="1:5" ht="27">
      <c r="A4337" s="127" t="s">
        <v>24199</v>
      </c>
      <c r="B4337" s="128" t="s">
        <v>19962</v>
      </c>
      <c r="C4337" s="127" t="s">
        <v>86</v>
      </c>
      <c r="D4337" s="122">
        <v>453.07</v>
      </c>
      <c r="E4337" s="129">
        <f t="shared" si="67"/>
        <v>453.29</v>
      </c>
    </row>
    <row r="4338" spans="1:5" ht="40.5">
      <c r="A4338" s="127" t="s">
        <v>24200</v>
      </c>
      <c r="B4338" s="128" t="s">
        <v>19963</v>
      </c>
      <c r="C4338" s="127" t="s">
        <v>86</v>
      </c>
      <c r="D4338" s="122">
        <v>511.88</v>
      </c>
      <c r="E4338" s="129">
        <f t="shared" si="67"/>
        <v>512.13</v>
      </c>
    </row>
    <row r="4339" spans="1:5" ht="40.5">
      <c r="A4339" s="127" t="s">
        <v>24201</v>
      </c>
      <c r="B4339" s="128" t="s">
        <v>19964</v>
      </c>
      <c r="C4339" s="127" t="s">
        <v>86</v>
      </c>
      <c r="D4339" s="122">
        <v>356.88</v>
      </c>
      <c r="E4339" s="129">
        <f t="shared" si="67"/>
        <v>357.06</v>
      </c>
    </row>
    <row r="4340" spans="1:5" ht="40.5">
      <c r="A4340" s="127" t="s">
        <v>25708</v>
      </c>
      <c r="B4340" s="128" t="s">
        <v>19965</v>
      </c>
      <c r="C4340" s="127" t="s">
        <v>17943</v>
      </c>
      <c r="D4340" s="122">
        <v>405.11</v>
      </c>
      <c r="E4340" s="129">
        <f t="shared" si="67"/>
        <v>405.31</v>
      </c>
    </row>
    <row r="4341" spans="1:5">
      <c r="A4341" s="172" t="s">
        <v>19966</v>
      </c>
      <c r="B4341" s="169"/>
      <c r="C4341" s="168"/>
      <c r="D4341" s="170"/>
      <c r="E4341" s="171"/>
    </row>
    <row r="4342" spans="1:5">
      <c r="A4342" s="172" t="s">
        <v>19967</v>
      </c>
      <c r="B4342" s="169"/>
      <c r="C4342" s="168"/>
      <c r="D4342" s="170"/>
      <c r="E4342" s="171"/>
    </row>
    <row r="4343" spans="1:5" ht="27">
      <c r="A4343" s="127" t="s">
        <v>24202</v>
      </c>
      <c r="B4343" s="128" t="s">
        <v>19968</v>
      </c>
      <c r="C4343" s="127" t="s">
        <v>86</v>
      </c>
      <c r="D4343" s="122">
        <v>13.6</v>
      </c>
      <c r="E4343" s="129">
        <f t="shared" si="67"/>
        <v>13.61</v>
      </c>
    </row>
    <row r="4344" spans="1:5" ht="27">
      <c r="A4344" s="127" t="s">
        <v>24203</v>
      </c>
      <c r="B4344" s="128" t="s">
        <v>19969</v>
      </c>
      <c r="C4344" s="127" t="s">
        <v>86</v>
      </c>
      <c r="D4344" s="122">
        <v>3.48</v>
      </c>
      <c r="E4344" s="129">
        <f t="shared" si="67"/>
        <v>3.48</v>
      </c>
    </row>
    <row r="4345" spans="1:5">
      <c r="A4345" s="127" t="s">
        <v>24204</v>
      </c>
      <c r="B4345" s="128" t="s">
        <v>19970</v>
      </c>
      <c r="C4345" s="127" t="s">
        <v>86</v>
      </c>
      <c r="D4345" s="122">
        <v>2.02</v>
      </c>
      <c r="E4345" s="129">
        <f t="shared" si="67"/>
        <v>2.02</v>
      </c>
    </row>
    <row r="4346" spans="1:5" ht="27">
      <c r="A4346" s="127" t="s">
        <v>24205</v>
      </c>
      <c r="B4346" s="128" t="s">
        <v>19971</v>
      </c>
      <c r="C4346" s="127" t="s">
        <v>86</v>
      </c>
      <c r="D4346" s="122">
        <v>25.47</v>
      </c>
      <c r="E4346" s="129">
        <f t="shared" si="67"/>
        <v>25.48</v>
      </c>
    </row>
    <row r="4347" spans="1:5" ht="40.5">
      <c r="A4347" s="127" t="s">
        <v>24206</v>
      </c>
      <c r="B4347" s="128" t="s">
        <v>19972</v>
      </c>
      <c r="C4347" s="127" t="s">
        <v>86</v>
      </c>
      <c r="D4347" s="122">
        <v>9.86</v>
      </c>
      <c r="E4347" s="129">
        <f t="shared" si="67"/>
        <v>9.86</v>
      </c>
    </row>
    <row r="4348" spans="1:5" ht="40.5">
      <c r="A4348" s="127" t="s">
        <v>24207</v>
      </c>
      <c r="B4348" s="128" t="s">
        <v>19973</v>
      </c>
      <c r="C4348" s="127" t="s">
        <v>86</v>
      </c>
      <c r="D4348" s="122">
        <v>14.14</v>
      </c>
      <c r="E4348" s="129">
        <f t="shared" si="67"/>
        <v>14.15</v>
      </c>
    </row>
    <row r="4349" spans="1:5" ht="40.5">
      <c r="A4349" s="127" t="s">
        <v>24208</v>
      </c>
      <c r="B4349" s="128" t="s">
        <v>19974</v>
      </c>
      <c r="C4349" s="127" t="s">
        <v>86</v>
      </c>
      <c r="D4349" s="122">
        <v>21.63</v>
      </c>
      <c r="E4349" s="129">
        <f t="shared" si="67"/>
        <v>21.64</v>
      </c>
    </row>
    <row r="4350" spans="1:5" ht="40.5">
      <c r="A4350" s="127" t="s">
        <v>24209</v>
      </c>
      <c r="B4350" s="128" t="s">
        <v>19975</v>
      </c>
      <c r="C4350" s="127" t="s">
        <v>86</v>
      </c>
      <c r="D4350" s="122">
        <v>22.87</v>
      </c>
      <c r="E4350" s="129">
        <f t="shared" si="67"/>
        <v>22.88</v>
      </c>
    </row>
    <row r="4351" spans="1:5" ht="40.5">
      <c r="A4351" s="127" t="s">
        <v>24210</v>
      </c>
      <c r="B4351" s="128" t="s">
        <v>19976</v>
      </c>
      <c r="C4351" s="127" t="s">
        <v>86</v>
      </c>
      <c r="D4351" s="122">
        <v>43.03</v>
      </c>
      <c r="E4351" s="129">
        <f t="shared" si="67"/>
        <v>43.05</v>
      </c>
    </row>
    <row r="4352" spans="1:5" ht="40.5">
      <c r="A4352" s="127" t="s">
        <v>24211</v>
      </c>
      <c r="B4352" s="128" t="s">
        <v>19977</v>
      </c>
      <c r="C4352" s="127" t="s">
        <v>86</v>
      </c>
      <c r="D4352" s="122">
        <v>54.18</v>
      </c>
      <c r="E4352" s="129">
        <f t="shared" si="67"/>
        <v>54.21</v>
      </c>
    </row>
    <row r="4353" spans="1:5" ht="40.5">
      <c r="A4353" s="127" t="s">
        <v>24212</v>
      </c>
      <c r="B4353" s="128" t="s">
        <v>19978</v>
      </c>
      <c r="C4353" s="127" t="s">
        <v>86</v>
      </c>
      <c r="D4353" s="122">
        <v>130.05000000000001</v>
      </c>
      <c r="E4353" s="129">
        <f t="shared" si="67"/>
        <v>130.11000000000001</v>
      </c>
    </row>
    <row r="4354" spans="1:5" ht="27">
      <c r="A4354" s="127" t="s">
        <v>24213</v>
      </c>
      <c r="B4354" s="128" t="s">
        <v>19979</v>
      </c>
      <c r="C4354" s="127" t="s">
        <v>86</v>
      </c>
      <c r="D4354" s="122">
        <v>7</v>
      </c>
      <c r="E4354" s="129">
        <f t="shared" ref="E4354:E4415" si="68">ROUND((D4354/(1+$J$1))*(1+$L$1),2)</f>
        <v>7</v>
      </c>
    </row>
    <row r="4355" spans="1:5" ht="27">
      <c r="A4355" s="127" t="s">
        <v>24214</v>
      </c>
      <c r="B4355" s="128" t="s">
        <v>19980</v>
      </c>
      <c r="C4355" s="127" t="s">
        <v>86</v>
      </c>
      <c r="D4355" s="122">
        <v>10.84</v>
      </c>
      <c r="E4355" s="129">
        <f t="shared" si="68"/>
        <v>10.85</v>
      </c>
    </row>
    <row r="4356" spans="1:5" ht="27">
      <c r="A4356" s="127" t="s">
        <v>24215</v>
      </c>
      <c r="B4356" s="128" t="s">
        <v>19981</v>
      </c>
      <c r="C4356" s="127" t="s">
        <v>86</v>
      </c>
      <c r="D4356" s="122">
        <v>34.97</v>
      </c>
      <c r="E4356" s="129">
        <f t="shared" si="68"/>
        <v>34.99</v>
      </c>
    </row>
    <row r="4357" spans="1:5">
      <c r="A4357" s="127" t="s">
        <v>24216</v>
      </c>
      <c r="B4357" s="128" t="s">
        <v>19982</v>
      </c>
      <c r="C4357" s="127" t="s">
        <v>80</v>
      </c>
      <c r="D4357" s="122">
        <v>12.79</v>
      </c>
      <c r="E4357" s="129">
        <f t="shared" si="68"/>
        <v>12.8</v>
      </c>
    </row>
    <row r="4358" spans="1:5" ht="27">
      <c r="A4358" s="127" t="s">
        <v>24217</v>
      </c>
      <c r="B4358" s="128" t="s">
        <v>19983</v>
      </c>
      <c r="C4358" s="127" t="s">
        <v>86</v>
      </c>
      <c r="D4358" s="122">
        <v>9.26</v>
      </c>
      <c r="E4358" s="129">
        <f t="shared" si="68"/>
        <v>9.26</v>
      </c>
    </row>
    <row r="4359" spans="1:5">
      <c r="A4359" s="127" t="s">
        <v>24218</v>
      </c>
      <c r="B4359" s="128" t="s">
        <v>19984</v>
      </c>
      <c r="C4359" s="127" t="s">
        <v>86</v>
      </c>
      <c r="D4359" s="122">
        <v>5.05</v>
      </c>
      <c r="E4359" s="129">
        <f t="shared" si="68"/>
        <v>5.05</v>
      </c>
    </row>
    <row r="4360" spans="1:5">
      <c r="A4360" s="127" t="s">
        <v>24219</v>
      </c>
      <c r="B4360" s="128" t="s">
        <v>19985</v>
      </c>
      <c r="C4360" s="127" t="s">
        <v>86</v>
      </c>
      <c r="D4360" s="122">
        <v>9.11</v>
      </c>
      <c r="E4360" s="129">
        <f t="shared" si="68"/>
        <v>9.11</v>
      </c>
    </row>
    <row r="4361" spans="1:5">
      <c r="A4361" s="127" t="s">
        <v>24220</v>
      </c>
      <c r="B4361" s="128" t="s">
        <v>19986</v>
      </c>
      <c r="C4361" s="127" t="s">
        <v>92</v>
      </c>
      <c r="D4361" s="122">
        <v>16.899999999999999</v>
      </c>
      <c r="E4361" s="129">
        <f t="shared" si="68"/>
        <v>16.91</v>
      </c>
    </row>
    <row r="4362" spans="1:5">
      <c r="A4362" s="127" t="s">
        <v>24221</v>
      </c>
      <c r="B4362" s="128" t="s">
        <v>19987</v>
      </c>
      <c r="C4362" s="127" t="s">
        <v>92</v>
      </c>
      <c r="D4362" s="122">
        <v>16.899999999999999</v>
      </c>
      <c r="E4362" s="129">
        <f t="shared" si="68"/>
        <v>16.91</v>
      </c>
    </row>
    <row r="4363" spans="1:5">
      <c r="A4363" s="127" t="s">
        <v>24222</v>
      </c>
      <c r="B4363" s="128" t="s">
        <v>19988</v>
      </c>
      <c r="C4363" s="127" t="s">
        <v>92</v>
      </c>
      <c r="D4363" s="122">
        <v>16.899999999999999</v>
      </c>
      <c r="E4363" s="129">
        <f t="shared" si="68"/>
        <v>16.91</v>
      </c>
    </row>
    <row r="4364" spans="1:5" ht="40.5">
      <c r="A4364" s="127" t="s">
        <v>24223</v>
      </c>
      <c r="B4364" s="128" t="s">
        <v>19989</v>
      </c>
      <c r="C4364" s="127" t="s">
        <v>86</v>
      </c>
      <c r="D4364" s="122">
        <v>83.4</v>
      </c>
      <c r="E4364" s="129">
        <f t="shared" si="68"/>
        <v>83.44</v>
      </c>
    </row>
    <row r="4365" spans="1:5">
      <c r="A4365" s="172" t="s">
        <v>19990</v>
      </c>
      <c r="B4365" s="169"/>
      <c r="C4365" s="168"/>
      <c r="D4365" s="170"/>
      <c r="E4365" s="171"/>
    </row>
    <row r="4366" spans="1:5">
      <c r="A4366" s="172" t="s">
        <v>19991</v>
      </c>
      <c r="B4366" s="169"/>
      <c r="C4366" s="168"/>
      <c r="D4366" s="170"/>
      <c r="E4366" s="171"/>
    </row>
    <row r="4367" spans="1:5">
      <c r="A4367" s="127" t="s">
        <v>24224</v>
      </c>
      <c r="B4367" s="128" t="s">
        <v>19992</v>
      </c>
      <c r="C4367" s="127" t="s">
        <v>86</v>
      </c>
      <c r="D4367" s="122">
        <v>1.84</v>
      </c>
      <c r="E4367" s="129">
        <f t="shared" si="68"/>
        <v>1.84</v>
      </c>
    </row>
    <row r="4368" spans="1:5" ht="27">
      <c r="A4368" s="127" t="s">
        <v>24225</v>
      </c>
      <c r="B4368" s="128" t="s">
        <v>19993</v>
      </c>
      <c r="C4368" s="127" t="s">
        <v>86</v>
      </c>
      <c r="D4368" s="122">
        <v>0.57999999999999996</v>
      </c>
      <c r="E4368" s="129">
        <f t="shared" si="68"/>
        <v>0.57999999999999996</v>
      </c>
    </row>
    <row r="4369" spans="1:5" ht="27">
      <c r="A4369" s="127" t="s">
        <v>24226</v>
      </c>
      <c r="B4369" s="128" t="s">
        <v>19994</v>
      </c>
      <c r="C4369" s="127" t="s">
        <v>86</v>
      </c>
      <c r="D4369" s="122">
        <v>1.42</v>
      </c>
      <c r="E4369" s="129">
        <f t="shared" si="68"/>
        <v>1.42</v>
      </c>
    </row>
    <row r="4370" spans="1:5" ht="27">
      <c r="A4370" s="127" t="s">
        <v>24227</v>
      </c>
      <c r="B4370" s="128" t="s">
        <v>19995</v>
      </c>
      <c r="C4370" s="127" t="s">
        <v>86</v>
      </c>
      <c r="D4370" s="122">
        <v>0.81</v>
      </c>
      <c r="E4370" s="129">
        <f t="shared" si="68"/>
        <v>0.81</v>
      </c>
    </row>
    <row r="4371" spans="1:5">
      <c r="A4371" s="127" t="s">
        <v>24228</v>
      </c>
      <c r="B4371" s="128" t="s">
        <v>19996</v>
      </c>
      <c r="C4371" s="127" t="s">
        <v>86</v>
      </c>
      <c r="D4371" s="122">
        <v>1.79</v>
      </c>
      <c r="E4371" s="129">
        <f t="shared" si="68"/>
        <v>1.79</v>
      </c>
    </row>
    <row r="4372" spans="1:5" ht="40.5">
      <c r="A4372" s="127" t="s">
        <v>24229</v>
      </c>
      <c r="B4372" s="128" t="s">
        <v>19997</v>
      </c>
      <c r="C4372" s="127" t="s">
        <v>86</v>
      </c>
      <c r="D4372" s="122">
        <v>0.94</v>
      </c>
      <c r="E4372" s="129">
        <f t="shared" si="68"/>
        <v>0.94</v>
      </c>
    </row>
    <row r="4373" spans="1:5">
      <c r="A4373" s="127" t="s">
        <v>24230</v>
      </c>
      <c r="B4373" s="128" t="s">
        <v>19998</v>
      </c>
      <c r="C4373" s="127" t="s">
        <v>112</v>
      </c>
      <c r="D4373" s="122">
        <v>0.84</v>
      </c>
      <c r="E4373" s="129">
        <f t="shared" si="68"/>
        <v>0.84</v>
      </c>
    </row>
    <row r="4374" spans="1:5">
      <c r="A4374" s="127" t="s">
        <v>24231</v>
      </c>
      <c r="B4374" s="128" t="s">
        <v>19999</v>
      </c>
      <c r="C4374" s="127" t="s">
        <v>112</v>
      </c>
      <c r="D4374" s="122">
        <v>0.6</v>
      </c>
      <c r="E4374" s="129">
        <f t="shared" si="68"/>
        <v>0.6</v>
      </c>
    </row>
    <row r="4375" spans="1:5" ht="27">
      <c r="A4375" s="127" t="s">
        <v>24232</v>
      </c>
      <c r="B4375" s="128" t="s">
        <v>20000</v>
      </c>
      <c r="C4375" s="127" t="s">
        <v>112</v>
      </c>
      <c r="D4375" s="122">
        <v>0.62</v>
      </c>
      <c r="E4375" s="129">
        <f t="shared" si="68"/>
        <v>0.62</v>
      </c>
    </row>
    <row r="4376" spans="1:5" ht="27">
      <c r="A4376" s="127" t="s">
        <v>24233</v>
      </c>
      <c r="B4376" s="128" t="s">
        <v>20001</v>
      </c>
      <c r="C4376" s="127" t="s">
        <v>112</v>
      </c>
      <c r="D4376" s="122">
        <v>0.51</v>
      </c>
      <c r="E4376" s="129">
        <f t="shared" si="68"/>
        <v>0.51</v>
      </c>
    </row>
    <row r="4377" spans="1:5">
      <c r="A4377" s="127" t="s">
        <v>24234</v>
      </c>
      <c r="B4377" s="128" t="s">
        <v>20002</v>
      </c>
      <c r="C4377" s="127" t="s">
        <v>112</v>
      </c>
      <c r="D4377" s="122">
        <v>0.32</v>
      </c>
      <c r="E4377" s="129">
        <f t="shared" si="68"/>
        <v>0.32</v>
      </c>
    </row>
    <row r="4378" spans="1:5" ht="40.5">
      <c r="A4378" s="127" t="s">
        <v>24235</v>
      </c>
      <c r="B4378" s="128" t="s">
        <v>20003</v>
      </c>
      <c r="C4378" s="127" t="s">
        <v>112</v>
      </c>
      <c r="D4378" s="122">
        <v>15.13</v>
      </c>
      <c r="E4378" s="129">
        <f t="shared" si="68"/>
        <v>15.14</v>
      </c>
    </row>
    <row r="4379" spans="1:5" ht="27">
      <c r="A4379" s="127" t="s">
        <v>24236</v>
      </c>
      <c r="B4379" s="128" t="s">
        <v>20004</v>
      </c>
      <c r="C4379" s="127" t="s">
        <v>86</v>
      </c>
      <c r="D4379" s="122">
        <v>1.64</v>
      </c>
      <c r="E4379" s="129">
        <f t="shared" si="68"/>
        <v>1.64</v>
      </c>
    </row>
    <row r="4380" spans="1:5" ht="27">
      <c r="A4380" s="127" t="s">
        <v>24237</v>
      </c>
      <c r="B4380" s="128" t="s">
        <v>20005</v>
      </c>
      <c r="C4380" s="127" t="s">
        <v>86</v>
      </c>
      <c r="D4380" s="122">
        <v>0.71</v>
      </c>
      <c r="E4380" s="129">
        <f t="shared" si="68"/>
        <v>0.71</v>
      </c>
    </row>
    <row r="4381" spans="1:5" ht="27">
      <c r="A4381" s="127" t="s">
        <v>24238</v>
      </c>
      <c r="B4381" s="128" t="s">
        <v>20006</v>
      </c>
      <c r="C4381" s="127" t="s">
        <v>86</v>
      </c>
      <c r="D4381" s="122">
        <v>0.2</v>
      </c>
      <c r="E4381" s="129">
        <f t="shared" si="68"/>
        <v>0.2</v>
      </c>
    </row>
    <row r="4382" spans="1:5" ht="27">
      <c r="A4382" s="127" t="s">
        <v>24239</v>
      </c>
      <c r="B4382" s="128" t="s">
        <v>20007</v>
      </c>
      <c r="C4382" s="127" t="s">
        <v>86</v>
      </c>
      <c r="D4382" s="122">
        <v>2.41</v>
      </c>
      <c r="E4382" s="129">
        <f t="shared" si="68"/>
        <v>2.41</v>
      </c>
    </row>
    <row r="4383" spans="1:5" ht="27">
      <c r="A4383" s="127" t="s">
        <v>24240</v>
      </c>
      <c r="B4383" s="128" t="s">
        <v>20008</v>
      </c>
      <c r="C4383" s="127" t="s">
        <v>86</v>
      </c>
      <c r="D4383" s="122">
        <v>10.210000000000001</v>
      </c>
      <c r="E4383" s="129">
        <f t="shared" si="68"/>
        <v>10.220000000000001</v>
      </c>
    </row>
    <row r="4384" spans="1:5" ht="27">
      <c r="A4384" s="127" t="s">
        <v>24241</v>
      </c>
      <c r="B4384" s="128" t="s">
        <v>20009</v>
      </c>
      <c r="C4384" s="127" t="s">
        <v>86</v>
      </c>
      <c r="D4384" s="122">
        <v>0.93</v>
      </c>
      <c r="E4384" s="129">
        <f t="shared" si="68"/>
        <v>0.93</v>
      </c>
    </row>
    <row r="4385" spans="1:5">
      <c r="A4385" s="127" t="s">
        <v>24242</v>
      </c>
      <c r="B4385" s="128" t="s">
        <v>20010</v>
      </c>
      <c r="C4385" s="127" t="s">
        <v>86</v>
      </c>
      <c r="D4385" s="122">
        <v>3.7</v>
      </c>
      <c r="E4385" s="129">
        <f t="shared" si="68"/>
        <v>3.7</v>
      </c>
    </row>
    <row r="4386" spans="1:5">
      <c r="A4386" s="127" t="s">
        <v>24243</v>
      </c>
      <c r="B4386" s="128" t="s">
        <v>20011</v>
      </c>
      <c r="C4386" s="127" t="s">
        <v>86</v>
      </c>
      <c r="D4386" s="122">
        <v>4</v>
      </c>
      <c r="E4386" s="129">
        <f t="shared" si="68"/>
        <v>4</v>
      </c>
    </row>
    <row r="4387" spans="1:5">
      <c r="A4387" s="127" t="s">
        <v>24244</v>
      </c>
      <c r="B4387" s="128" t="s">
        <v>20012</v>
      </c>
      <c r="C4387" s="127" t="s">
        <v>86</v>
      </c>
      <c r="D4387" s="122">
        <v>12</v>
      </c>
      <c r="E4387" s="129">
        <f t="shared" si="68"/>
        <v>12.01</v>
      </c>
    </row>
    <row r="4388" spans="1:5">
      <c r="A4388" s="127" t="s">
        <v>24245</v>
      </c>
      <c r="B4388" s="128" t="s">
        <v>20013</v>
      </c>
      <c r="C4388" s="127" t="s">
        <v>86</v>
      </c>
      <c r="D4388" s="122">
        <v>17</v>
      </c>
      <c r="E4388" s="129">
        <f t="shared" si="68"/>
        <v>17.010000000000002</v>
      </c>
    </row>
    <row r="4389" spans="1:5">
      <c r="A4389" s="172" t="s">
        <v>20014</v>
      </c>
      <c r="B4389" s="169"/>
      <c r="C4389" s="168"/>
      <c r="D4389" s="170"/>
      <c r="E4389" s="171"/>
    </row>
    <row r="4390" spans="1:5">
      <c r="A4390" s="172" t="s">
        <v>20015</v>
      </c>
      <c r="B4390" s="169"/>
      <c r="C4390" s="168"/>
      <c r="D4390" s="170"/>
      <c r="E4390" s="171"/>
    </row>
    <row r="4391" spans="1:5">
      <c r="A4391" s="127" t="s">
        <v>24246</v>
      </c>
      <c r="B4391" s="128" t="s">
        <v>20016</v>
      </c>
      <c r="C4391" s="127" t="s">
        <v>86</v>
      </c>
      <c r="D4391" s="122">
        <v>15.51</v>
      </c>
      <c r="E4391" s="129">
        <f t="shared" si="68"/>
        <v>15.52</v>
      </c>
    </row>
    <row r="4392" spans="1:5" ht="27">
      <c r="A4392" s="127" t="s">
        <v>24247</v>
      </c>
      <c r="B4392" s="128" t="s">
        <v>20017</v>
      </c>
      <c r="C4392" s="127" t="s">
        <v>86</v>
      </c>
      <c r="D4392" s="122">
        <v>104.19</v>
      </c>
      <c r="E4392" s="129">
        <f t="shared" si="68"/>
        <v>104.24</v>
      </c>
    </row>
    <row r="4393" spans="1:5" ht="27">
      <c r="A4393" s="127" t="s">
        <v>24248</v>
      </c>
      <c r="B4393" s="128" t="s">
        <v>20018</v>
      </c>
      <c r="C4393" s="127" t="s">
        <v>86</v>
      </c>
      <c r="D4393" s="122">
        <v>211.78</v>
      </c>
      <c r="E4393" s="129">
        <f t="shared" si="68"/>
        <v>211.89</v>
      </c>
    </row>
    <row r="4394" spans="1:5" ht="27">
      <c r="A4394" s="127" t="s">
        <v>24249</v>
      </c>
      <c r="B4394" s="128" t="s">
        <v>20019</v>
      </c>
      <c r="C4394" s="127" t="s">
        <v>86</v>
      </c>
      <c r="D4394" s="122">
        <v>383.83</v>
      </c>
      <c r="E4394" s="129">
        <f t="shared" si="68"/>
        <v>384.02</v>
      </c>
    </row>
    <row r="4395" spans="1:5" ht="27">
      <c r="A4395" s="127" t="s">
        <v>24250</v>
      </c>
      <c r="B4395" s="128" t="s">
        <v>20020</v>
      </c>
      <c r="C4395" s="127" t="s">
        <v>86</v>
      </c>
      <c r="D4395" s="122">
        <v>27.91</v>
      </c>
      <c r="E4395" s="129">
        <f t="shared" si="68"/>
        <v>27.92</v>
      </c>
    </row>
    <row r="4396" spans="1:5" ht="27">
      <c r="A4396" s="127" t="s">
        <v>24251</v>
      </c>
      <c r="B4396" s="128" t="s">
        <v>20021</v>
      </c>
      <c r="C4396" s="127" t="s">
        <v>86</v>
      </c>
      <c r="D4396" s="122">
        <v>108.44</v>
      </c>
      <c r="E4396" s="129">
        <f t="shared" si="68"/>
        <v>108.49</v>
      </c>
    </row>
    <row r="4397" spans="1:5" ht="27">
      <c r="A4397" s="127" t="s">
        <v>24252</v>
      </c>
      <c r="B4397" s="128" t="s">
        <v>20022</v>
      </c>
      <c r="C4397" s="127" t="s">
        <v>86</v>
      </c>
      <c r="D4397" s="122">
        <v>271.76</v>
      </c>
      <c r="E4397" s="129">
        <f t="shared" si="68"/>
        <v>271.89</v>
      </c>
    </row>
    <row r="4398" spans="1:5" ht="27">
      <c r="A4398" s="127" t="s">
        <v>24253</v>
      </c>
      <c r="B4398" s="128" t="s">
        <v>20023</v>
      </c>
      <c r="C4398" s="127" t="s">
        <v>86</v>
      </c>
      <c r="D4398" s="122">
        <v>545.54999999999995</v>
      </c>
      <c r="E4398" s="129">
        <f t="shared" si="68"/>
        <v>545.82000000000005</v>
      </c>
    </row>
    <row r="4399" spans="1:5" ht="27">
      <c r="A4399" s="127" t="s">
        <v>24254</v>
      </c>
      <c r="B4399" s="128" t="s">
        <v>20024</v>
      </c>
      <c r="C4399" s="127" t="s">
        <v>86</v>
      </c>
      <c r="D4399" s="122">
        <v>218.98</v>
      </c>
      <c r="E4399" s="129">
        <f t="shared" si="68"/>
        <v>219.09</v>
      </c>
    </row>
    <row r="4400" spans="1:5" ht="67.5">
      <c r="A4400" s="127" t="s">
        <v>24255</v>
      </c>
      <c r="B4400" s="128" t="s">
        <v>20025</v>
      </c>
      <c r="C4400" s="127" t="s">
        <v>86</v>
      </c>
      <c r="D4400" s="122">
        <v>566.51</v>
      </c>
      <c r="E4400" s="129">
        <f t="shared" si="68"/>
        <v>566.79</v>
      </c>
    </row>
    <row r="4401" spans="1:5" ht="67.5">
      <c r="A4401" s="127" t="s">
        <v>24256</v>
      </c>
      <c r="B4401" s="128" t="s">
        <v>20026</v>
      </c>
      <c r="C4401" s="127" t="s">
        <v>86</v>
      </c>
      <c r="D4401" s="122">
        <v>722.2</v>
      </c>
      <c r="E4401" s="129">
        <f t="shared" si="68"/>
        <v>722.56</v>
      </c>
    </row>
    <row r="4402" spans="1:5" ht="67.5">
      <c r="A4402" s="127" t="s">
        <v>24257</v>
      </c>
      <c r="B4402" s="128" t="s">
        <v>20027</v>
      </c>
      <c r="C4402" s="127" t="s">
        <v>86</v>
      </c>
      <c r="D4402" s="122">
        <v>1035.33</v>
      </c>
      <c r="E4402" s="129">
        <f t="shared" si="68"/>
        <v>1035.8399999999999</v>
      </c>
    </row>
    <row r="4403" spans="1:5" ht="67.5">
      <c r="A4403" s="127" t="s">
        <v>24258</v>
      </c>
      <c r="B4403" s="128" t="s">
        <v>20028</v>
      </c>
      <c r="C4403" s="127" t="s">
        <v>86</v>
      </c>
      <c r="D4403" s="122">
        <v>1705.53</v>
      </c>
      <c r="E4403" s="129">
        <f t="shared" si="68"/>
        <v>1706.38</v>
      </c>
    </row>
    <row r="4404" spans="1:5" ht="67.5">
      <c r="A4404" s="127" t="s">
        <v>24259</v>
      </c>
      <c r="B4404" s="128" t="s">
        <v>20029</v>
      </c>
      <c r="C4404" s="127" t="s">
        <v>86</v>
      </c>
      <c r="D4404" s="122">
        <v>2789.72</v>
      </c>
      <c r="E4404" s="129">
        <f t="shared" si="68"/>
        <v>2791.1</v>
      </c>
    </row>
    <row r="4405" spans="1:5">
      <c r="A4405" s="172" t="s">
        <v>20030</v>
      </c>
      <c r="B4405" s="169"/>
      <c r="C4405" s="168"/>
      <c r="D4405" s="170"/>
      <c r="E4405" s="171"/>
    </row>
    <row r="4406" spans="1:5">
      <c r="A4406" s="127" t="s">
        <v>24260</v>
      </c>
      <c r="B4406" s="128" t="s">
        <v>20031</v>
      </c>
      <c r="C4406" s="127" t="s">
        <v>86</v>
      </c>
      <c r="D4406" s="122">
        <v>80.790000000000006</v>
      </c>
      <c r="E4406" s="129">
        <f t="shared" si="68"/>
        <v>80.83</v>
      </c>
    </row>
    <row r="4407" spans="1:5" ht="27">
      <c r="A4407" s="127" t="s">
        <v>24261</v>
      </c>
      <c r="B4407" s="128" t="s">
        <v>20032</v>
      </c>
      <c r="C4407" s="127" t="s">
        <v>86</v>
      </c>
      <c r="D4407" s="122">
        <v>2.2200000000000002</v>
      </c>
      <c r="E4407" s="129">
        <f t="shared" si="68"/>
        <v>2.2200000000000002</v>
      </c>
    </row>
    <row r="4408" spans="1:5">
      <c r="A4408" s="127" t="s">
        <v>24262</v>
      </c>
      <c r="B4408" s="128" t="s">
        <v>20033</v>
      </c>
      <c r="C4408" s="127" t="s">
        <v>86</v>
      </c>
      <c r="D4408" s="122">
        <v>282.58999999999997</v>
      </c>
      <c r="E4408" s="129">
        <f t="shared" si="68"/>
        <v>282.73</v>
      </c>
    </row>
    <row r="4409" spans="1:5">
      <c r="A4409" s="127" t="s">
        <v>24263</v>
      </c>
      <c r="B4409" s="128" t="s">
        <v>20034</v>
      </c>
      <c r="C4409" s="127" t="s">
        <v>86</v>
      </c>
      <c r="D4409" s="122">
        <v>808.67</v>
      </c>
      <c r="E4409" s="129">
        <f t="shared" si="68"/>
        <v>809.07</v>
      </c>
    </row>
    <row r="4410" spans="1:5">
      <c r="A4410" s="127" t="s">
        <v>24264</v>
      </c>
      <c r="B4410" s="128" t="s">
        <v>20035</v>
      </c>
      <c r="C4410" s="127" t="s">
        <v>86</v>
      </c>
      <c r="D4410" s="122">
        <v>38.700000000000003</v>
      </c>
      <c r="E4410" s="129">
        <f t="shared" si="68"/>
        <v>38.72</v>
      </c>
    </row>
    <row r="4411" spans="1:5">
      <c r="A4411" s="127" t="s">
        <v>24265</v>
      </c>
      <c r="B4411" s="128" t="s">
        <v>20036</v>
      </c>
      <c r="C4411" s="127" t="s">
        <v>86</v>
      </c>
      <c r="D4411" s="122">
        <v>28.31</v>
      </c>
      <c r="E4411" s="129">
        <f t="shared" si="68"/>
        <v>28.32</v>
      </c>
    </row>
    <row r="4412" spans="1:5" ht="67.5">
      <c r="A4412" s="127" t="s">
        <v>24266</v>
      </c>
      <c r="B4412" s="128" t="s">
        <v>20037</v>
      </c>
      <c r="C4412" s="127" t="s">
        <v>86</v>
      </c>
      <c r="D4412" s="122">
        <v>161.31</v>
      </c>
      <c r="E4412" s="129">
        <f t="shared" si="68"/>
        <v>161.38999999999999</v>
      </c>
    </row>
    <row r="4413" spans="1:5" ht="54">
      <c r="A4413" s="127" t="s">
        <v>24267</v>
      </c>
      <c r="B4413" s="128" t="s">
        <v>20038</v>
      </c>
      <c r="C4413" s="127" t="s">
        <v>86</v>
      </c>
      <c r="D4413" s="122">
        <v>127.77</v>
      </c>
      <c r="E4413" s="129">
        <f t="shared" si="68"/>
        <v>127.83</v>
      </c>
    </row>
    <row r="4414" spans="1:5" ht="67.5">
      <c r="A4414" s="127" t="s">
        <v>24268</v>
      </c>
      <c r="B4414" s="128" t="s">
        <v>20039</v>
      </c>
      <c r="C4414" s="127" t="s">
        <v>86</v>
      </c>
      <c r="D4414" s="122">
        <v>2131.41</v>
      </c>
      <c r="E4414" s="129">
        <f t="shared" si="68"/>
        <v>2132.4699999999998</v>
      </c>
    </row>
    <row r="4415" spans="1:5" ht="40.5">
      <c r="A4415" s="127" t="s">
        <v>24269</v>
      </c>
      <c r="B4415" s="128" t="s">
        <v>20040</v>
      </c>
      <c r="C4415" s="127" t="s">
        <v>86</v>
      </c>
      <c r="D4415" s="122">
        <v>51.5</v>
      </c>
      <c r="E4415" s="129">
        <f t="shared" si="68"/>
        <v>51.53</v>
      </c>
    </row>
    <row r="4416" spans="1:5">
      <c r="A4416" s="172" t="s">
        <v>20041</v>
      </c>
      <c r="B4416" s="169"/>
      <c r="C4416" s="168"/>
      <c r="D4416" s="170"/>
      <c r="E4416" s="171"/>
    </row>
    <row r="4417" spans="1:5">
      <c r="A4417" s="172" t="s">
        <v>20042</v>
      </c>
      <c r="B4417" s="169"/>
      <c r="C4417" s="168"/>
      <c r="D4417" s="170"/>
      <c r="E4417" s="171"/>
    </row>
    <row r="4418" spans="1:5" ht="27">
      <c r="A4418" s="127" t="s">
        <v>24270</v>
      </c>
      <c r="B4418" s="128" t="s">
        <v>20043</v>
      </c>
      <c r="C4418" s="127" t="s">
        <v>86</v>
      </c>
      <c r="D4418" s="122">
        <v>1690</v>
      </c>
      <c r="E4418" s="129">
        <f t="shared" ref="E4418:E4481" si="69">ROUND((D4418/(1+$J$1))*(1+$L$1),2)</f>
        <v>1690.84</v>
      </c>
    </row>
    <row r="4419" spans="1:5" ht="27">
      <c r="A4419" s="127" t="s">
        <v>24271</v>
      </c>
      <c r="B4419" s="128" t="s">
        <v>20044</v>
      </c>
      <c r="C4419" s="127" t="s">
        <v>86</v>
      </c>
      <c r="D4419" s="122">
        <v>354.5</v>
      </c>
      <c r="E4419" s="129">
        <f t="shared" si="69"/>
        <v>354.68</v>
      </c>
    </row>
    <row r="4420" spans="1:5" ht="54">
      <c r="A4420" s="127" t="s">
        <v>24272</v>
      </c>
      <c r="B4420" s="128" t="s">
        <v>20045</v>
      </c>
      <c r="C4420" s="127" t="s">
        <v>112</v>
      </c>
      <c r="D4420" s="122">
        <v>760.54</v>
      </c>
      <c r="E4420" s="129">
        <f t="shared" si="69"/>
        <v>760.92</v>
      </c>
    </row>
    <row r="4421" spans="1:5">
      <c r="A4421" s="127" t="s">
        <v>24273</v>
      </c>
      <c r="B4421" s="128" t="s">
        <v>20046</v>
      </c>
      <c r="C4421" s="127" t="s">
        <v>92</v>
      </c>
      <c r="D4421" s="122">
        <v>14.4</v>
      </c>
      <c r="E4421" s="129">
        <f t="shared" si="69"/>
        <v>14.41</v>
      </c>
    </row>
    <row r="4422" spans="1:5" ht="54">
      <c r="A4422" s="127" t="s">
        <v>26214</v>
      </c>
      <c r="B4422" s="128" t="s">
        <v>20047</v>
      </c>
      <c r="C4422" s="127" t="s">
        <v>17419</v>
      </c>
      <c r="D4422" s="122">
        <v>841.3</v>
      </c>
      <c r="E4422" s="129">
        <f t="shared" si="69"/>
        <v>841.72</v>
      </c>
    </row>
    <row r="4423" spans="1:5" ht="40.5">
      <c r="A4423" s="127" t="s">
        <v>24274</v>
      </c>
      <c r="B4423" s="128" t="s">
        <v>20048</v>
      </c>
      <c r="C4423" s="127" t="s">
        <v>86</v>
      </c>
      <c r="D4423" s="122">
        <v>4384.24</v>
      </c>
      <c r="E4423" s="129">
        <f t="shared" si="69"/>
        <v>4386.41</v>
      </c>
    </row>
    <row r="4424" spans="1:5" ht="27">
      <c r="A4424" s="127" t="s">
        <v>24275</v>
      </c>
      <c r="B4424" s="128" t="s">
        <v>20049</v>
      </c>
      <c r="C4424" s="127" t="s">
        <v>86</v>
      </c>
      <c r="D4424" s="122">
        <v>140.44</v>
      </c>
      <c r="E4424" s="129">
        <f t="shared" si="69"/>
        <v>140.51</v>
      </c>
    </row>
    <row r="4425" spans="1:5" ht="27">
      <c r="A4425" s="127" t="s">
        <v>24276</v>
      </c>
      <c r="B4425" s="128" t="s">
        <v>20050</v>
      </c>
      <c r="C4425" s="127" t="s">
        <v>86</v>
      </c>
      <c r="D4425" s="122">
        <v>19</v>
      </c>
      <c r="E4425" s="129">
        <f t="shared" si="69"/>
        <v>19.010000000000002</v>
      </c>
    </row>
    <row r="4426" spans="1:5" ht="27">
      <c r="A4426" s="127" t="s">
        <v>24277</v>
      </c>
      <c r="B4426" s="128" t="s">
        <v>20051</v>
      </c>
      <c r="C4426" s="127" t="s">
        <v>86</v>
      </c>
      <c r="D4426" s="122">
        <v>34.4</v>
      </c>
      <c r="E4426" s="129">
        <f t="shared" si="69"/>
        <v>34.42</v>
      </c>
    </row>
    <row r="4427" spans="1:5" ht="27">
      <c r="A4427" s="127" t="s">
        <v>24278</v>
      </c>
      <c r="B4427" s="128" t="s">
        <v>20052</v>
      </c>
      <c r="C4427" s="127" t="s">
        <v>86</v>
      </c>
      <c r="D4427" s="122">
        <v>64.16</v>
      </c>
      <c r="E4427" s="129">
        <f t="shared" si="69"/>
        <v>64.19</v>
      </c>
    </row>
    <row r="4428" spans="1:5">
      <c r="A4428" s="172" t="s">
        <v>20053</v>
      </c>
      <c r="B4428" s="169"/>
      <c r="C4428" s="168"/>
      <c r="D4428" s="170"/>
      <c r="E4428" s="171"/>
    </row>
    <row r="4429" spans="1:5">
      <c r="A4429" s="172" t="s">
        <v>20054</v>
      </c>
      <c r="B4429" s="169"/>
      <c r="C4429" s="168"/>
      <c r="D4429" s="170"/>
      <c r="E4429" s="171"/>
    </row>
    <row r="4430" spans="1:5">
      <c r="A4430" s="172" t="s">
        <v>20055</v>
      </c>
      <c r="B4430" s="169"/>
      <c r="C4430" s="168"/>
      <c r="D4430" s="170"/>
      <c r="E4430" s="171"/>
    </row>
    <row r="4431" spans="1:5">
      <c r="A4431" s="172" t="s">
        <v>20056</v>
      </c>
      <c r="B4431" s="169"/>
      <c r="C4431" s="168"/>
      <c r="D4431" s="170"/>
      <c r="E4431" s="171"/>
    </row>
    <row r="4432" spans="1:5">
      <c r="A4432" s="127" t="s">
        <v>24279</v>
      </c>
      <c r="B4432" s="128" t="s">
        <v>20057</v>
      </c>
      <c r="C4432" s="127" t="s">
        <v>112</v>
      </c>
      <c r="D4432" s="122">
        <v>5.14</v>
      </c>
      <c r="E4432" s="129">
        <f t="shared" si="69"/>
        <v>5.14</v>
      </c>
    </row>
    <row r="4433" spans="1:5">
      <c r="A4433" s="127" t="s">
        <v>24280</v>
      </c>
      <c r="B4433" s="128" t="s">
        <v>20058</v>
      </c>
      <c r="C4433" s="127" t="s">
        <v>112</v>
      </c>
      <c r="D4433" s="122">
        <v>6.68</v>
      </c>
      <c r="E4433" s="129">
        <f t="shared" si="69"/>
        <v>6.68</v>
      </c>
    </row>
    <row r="4434" spans="1:5">
      <c r="A4434" s="127" t="s">
        <v>24281</v>
      </c>
      <c r="B4434" s="128" t="s">
        <v>20059</v>
      </c>
      <c r="C4434" s="127" t="s">
        <v>112</v>
      </c>
      <c r="D4434" s="122">
        <v>6.81</v>
      </c>
      <c r="E4434" s="129">
        <f t="shared" si="69"/>
        <v>6.81</v>
      </c>
    </row>
    <row r="4435" spans="1:5">
      <c r="A4435" s="172" t="s">
        <v>20060</v>
      </c>
      <c r="B4435" s="169"/>
      <c r="C4435" s="168"/>
      <c r="D4435" s="170"/>
      <c r="E4435" s="171"/>
    </row>
    <row r="4436" spans="1:5" ht="27">
      <c r="A4436" s="127" t="s">
        <v>25709</v>
      </c>
      <c r="B4436" s="128" t="s">
        <v>20061</v>
      </c>
      <c r="C4436" s="127" t="s">
        <v>112</v>
      </c>
      <c r="D4436" s="122">
        <v>5.71</v>
      </c>
      <c r="E4436" s="129">
        <f t="shared" si="69"/>
        <v>5.71</v>
      </c>
    </row>
    <row r="4437" spans="1:5" ht="27">
      <c r="A4437" s="127" t="s">
        <v>24282</v>
      </c>
      <c r="B4437" s="128" t="s">
        <v>20062</v>
      </c>
      <c r="C4437" s="127" t="s">
        <v>112</v>
      </c>
      <c r="D4437" s="122">
        <v>8.23</v>
      </c>
      <c r="E4437" s="129">
        <f t="shared" si="69"/>
        <v>8.23</v>
      </c>
    </row>
    <row r="4438" spans="1:5" ht="27">
      <c r="A4438" s="127" t="s">
        <v>24283</v>
      </c>
      <c r="B4438" s="128" t="s">
        <v>20063</v>
      </c>
      <c r="C4438" s="127" t="s">
        <v>112</v>
      </c>
      <c r="D4438" s="122">
        <v>10.93</v>
      </c>
      <c r="E4438" s="129">
        <f t="shared" si="69"/>
        <v>10.94</v>
      </c>
    </row>
    <row r="4439" spans="1:5">
      <c r="A4439" s="127" t="s">
        <v>24284</v>
      </c>
      <c r="B4439" s="128" t="s">
        <v>20064</v>
      </c>
      <c r="C4439" s="127" t="s">
        <v>112</v>
      </c>
      <c r="D4439" s="122">
        <v>3.43</v>
      </c>
      <c r="E4439" s="129">
        <f t="shared" si="69"/>
        <v>3.43</v>
      </c>
    </row>
    <row r="4440" spans="1:5">
      <c r="A4440" s="172" t="s">
        <v>20065</v>
      </c>
      <c r="B4440" s="169"/>
      <c r="C4440" s="168"/>
      <c r="D4440" s="170"/>
      <c r="E4440" s="171"/>
    </row>
    <row r="4441" spans="1:5" ht="27">
      <c r="A4441" s="127" t="s">
        <v>26215</v>
      </c>
      <c r="B4441" s="128" t="s">
        <v>20066</v>
      </c>
      <c r="C4441" s="127" t="s">
        <v>112</v>
      </c>
      <c r="D4441" s="122">
        <v>21.57</v>
      </c>
      <c r="E4441" s="129">
        <f t="shared" si="69"/>
        <v>21.58</v>
      </c>
    </row>
    <row r="4442" spans="1:5" ht="27">
      <c r="A4442" s="127" t="s">
        <v>24285</v>
      </c>
      <c r="B4442" s="128" t="s">
        <v>20067</v>
      </c>
      <c r="C4442" s="127" t="s">
        <v>112</v>
      </c>
      <c r="D4442" s="122">
        <v>41.04</v>
      </c>
      <c r="E4442" s="129">
        <f t="shared" si="69"/>
        <v>41.06</v>
      </c>
    </row>
    <row r="4443" spans="1:5" ht="40.5">
      <c r="A4443" s="127" t="s">
        <v>24286</v>
      </c>
      <c r="B4443" s="128" t="s">
        <v>20068</v>
      </c>
      <c r="C4443" s="127" t="s">
        <v>112</v>
      </c>
      <c r="D4443" s="122">
        <v>8.5</v>
      </c>
      <c r="E4443" s="129">
        <f t="shared" si="69"/>
        <v>8.5</v>
      </c>
    </row>
    <row r="4444" spans="1:5" ht="54">
      <c r="A4444" s="127" t="s">
        <v>24287</v>
      </c>
      <c r="B4444" s="128" t="s">
        <v>20069</v>
      </c>
      <c r="C4444" s="127" t="s">
        <v>112</v>
      </c>
      <c r="D4444" s="122">
        <v>31.84</v>
      </c>
      <c r="E4444" s="129">
        <f t="shared" si="69"/>
        <v>31.86</v>
      </c>
    </row>
    <row r="4445" spans="1:5" ht="40.5">
      <c r="A4445" s="127" t="s">
        <v>25710</v>
      </c>
      <c r="B4445" s="128" t="s">
        <v>20070</v>
      </c>
      <c r="C4445" s="127" t="s">
        <v>112</v>
      </c>
      <c r="D4445" s="122">
        <v>14.33</v>
      </c>
      <c r="E4445" s="129">
        <f t="shared" si="69"/>
        <v>14.34</v>
      </c>
    </row>
    <row r="4446" spans="1:5" ht="40.5">
      <c r="A4446" s="127" t="s">
        <v>25711</v>
      </c>
      <c r="B4446" s="128" t="s">
        <v>20071</v>
      </c>
      <c r="C4446" s="127" t="s">
        <v>112</v>
      </c>
      <c r="D4446" s="122">
        <v>23.98</v>
      </c>
      <c r="E4446" s="129">
        <f t="shared" si="69"/>
        <v>23.99</v>
      </c>
    </row>
    <row r="4447" spans="1:5" ht="40.5">
      <c r="A4447" s="127" t="s">
        <v>25712</v>
      </c>
      <c r="B4447" s="128" t="s">
        <v>20072</v>
      </c>
      <c r="C4447" s="127" t="s">
        <v>112</v>
      </c>
      <c r="D4447" s="122">
        <v>23.7</v>
      </c>
      <c r="E4447" s="129">
        <f t="shared" si="69"/>
        <v>23.71</v>
      </c>
    </row>
    <row r="4448" spans="1:5" ht="54">
      <c r="A4448" s="127" t="s">
        <v>24288</v>
      </c>
      <c r="B4448" s="128" t="s">
        <v>20073</v>
      </c>
      <c r="C4448" s="127" t="s">
        <v>112</v>
      </c>
      <c r="D4448" s="122">
        <v>26.01</v>
      </c>
      <c r="E4448" s="129">
        <f t="shared" si="69"/>
        <v>26.02</v>
      </c>
    </row>
    <row r="4449" spans="1:5" ht="54">
      <c r="A4449" s="127" t="s">
        <v>25713</v>
      </c>
      <c r="B4449" s="128" t="s">
        <v>20074</v>
      </c>
      <c r="C4449" s="127" t="s">
        <v>112</v>
      </c>
      <c r="D4449" s="122">
        <v>43.65</v>
      </c>
      <c r="E4449" s="129">
        <f t="shared" si="69"/>
        <v>43.67</v>
      </c>
    </row>
    <row r="4450" spans="1:5" ht="27">
      <c r="A4450" s="127" t="s">
        <v>24289</v>
      </c>
      <c r="B4450" s="128" t="s">
        <v>20075</v>
      </c>
      <c r="C4450" s="127" t="s">
        <v>112</v>
      </c>
      <c r="D4450" s="122">
        <v>33.090000000000003</v>
      </c>
      <c r="E4450" s="129">
        <f t="shared" si="69"/>
        <v>33.11</v>
      </c>
    </row>
    <row r="4451" spans="1:5" ht="40.5">
      <c r="A4451" s="127" t="s">
        <v>24290</v>
      </c>
      <c r="B4451" s="128" t="s">
        <v>20076</v>
      </c>
      <c r="C4451" s="127" t="s">
        <v>112</v>
      </c>
      <c r="D4451" s="122">
        <v>29.43</v>
      </c>
      <c r="E4451" s="129">
        <f t="shared" si="69"/>
        <v>29.44</v>
      </c>
    </row>
    <row r="4452" spans="1:5" ht="27">
      <c r="A4452" s="127" t="s">
        <v>24291</v>
      </c>
      <c r="B4452" s="128" t="s">
        <v>20077</v>
      </c>
      <c r="C4452" s="127" t="s">
        <v>112</v>
      </c>
      <c r="D4452" s="122">
        <v>3.21</v>
      </c>
      <c r="E4452" s="129">
        <f t="shared" si="69"/>
        <v>3.21</v>
      </c>
    </row>
    <row r="4453" spans="1:5">
      <c r="A4453" s="127" t="s">
        <v>24292</v>
      </c>
      <c r="B4453" s="128" t="s">
        <v>20078</v>
      </c>
      <c r="C4453" s="127" t="s">
        <v>112</v>
      </c>
      <c r="D4453" s="122">
        <v>3.59</v>
      </c>
      <c r="E4453" s="129">
        <f t="shared" si="69"/>
        <v>3.59</v>
      </c>
    </row>
    <row r="4454" spans="1:5">
      <c r="A4454" s="127" t="s">
        <v>24293</v>
      </c>
      <c r="B4454" s="128" t="s">
        <v>20079</v>
      </c>
      <c r="C4454" s="127" t="s">
        <v>112</v>
      </c>
      <c r="D4454" s="122">
        <v>3.59</v>
      </c>
      <c r="E4454" s="129">
        <f t="shared" si="69"/>
        <v>3.59</v>
      </c>
    </row>
    <row r="4455" spans="1:5">
      <c r="A4455" s="127" t="s">
        <v>24294</v>
      </c>
      <c r="B4455" s="128" t="s">
        <v>20080</v>
      </c>
      <c r="C4455" s="127" t="s">
        <v>112</v>
      </c>
      <c r="D4455" s="122">
        <v>3.89</v>
      </c>
      <c r="E4455" s="129">
        <f t="shared" si="69"/>
        <v>3.89</v>
      </c>
    </row>
    <row r="4456" spans="1:5">
      <c r="A4456" s="127" t="s">
        <v>24295</v>
      </c>
      <c r="B4456" s="128" t="s">
        <v>20081</v>
      </c>
      <c r="C4456" s="127" t="s">
        <v>112</v>
      </c>
      <c r="D4456" s="122">
        <v>16.82</v>
      </c>
      <c r="E4456" s="129">
        <f t="shared" si="69"/>
        <v>16.829999999999998</v>
      </c>
    </row>
    <row r="4457" spans="1:5" ht="40.5">
      <c r="A4457" s="127" t="s">
        <v>24296</v>
      </c>
      <c r="B4457" s="128" t="s">
        <v>20082</v>
      </c>
      <c r="C4457" s="127" t="s">
        <v>112</v>
      </c>
      <c r="D4457" s="122">
        <v>8.9499999999999993</v>
      </c>
      <c r="E4457" s="129">
        <f t="shared" si="69"/>
        <v>8.9499999999999993</v>
      </c>
    </row>
    <row r="4458" spans="1:5" ht="40.5">
      <c r="A4458" s="127" t="s">
        <v>24297</v>
      </c>
      <c r="B4458" s="128" t="s">
        <v>20083</v>
      </c>
      <c r="C4458" s="127" t="s">
        <v>112</v>
      </c>
      <c r="D4458" s="122">
        <v>8.9499999999999993</v>
      </c>
      <c r="E4458" s="129">
        <f t="shared" si="69"/>
        <v>8.9499999999999993</v>
      </c>
    </row>
    <row r="4459" spans="1:5">
      <c r="A4459" s="172" t="s">
        <v>20084</v>
      </c>
      <c r="B4459" s="169"/>
      <c r="C4459" s="168"/>
      <c r="D4459" s="170"/>
      <c r="E4459" s="171"/>
    </row>
    <row r="4460" spans="1:5" ht="27">
      <c r="A4460" s="127" t="s">
        <v>25714</v>
      </c>
      <c r="B4460" s="128" t="s">
        <v>20085</v>
      </c>
      <c r="C4460" s="127" t="s">
        <v>112</v>
      </c>
      <c r="D4460" s="122">
        <v>25.95</v>
      </c>
      <c r="E4460" s="129">
        <f t="shared" si="69"/>
        <v>25.96</v>
      </c>
    </row>
    <row r="4461" spans="1:5" ht="40.5">
      <c r="A4461" s="127" t="s">
        <v>24298</v>
      </c>
      <c r="B4461" s="128" t="s">
        <v>20086</v>
      </c>
      <c r="C4461" s="127" t="s">
        <v>112</v>
      </c>
      <c r="D4461" s="122">
        <v>35.72</v>
      </c>
      <c r="E4461" s="129">
        <f t="shared" si="69"/>
        <v>35.74</v>
      </c>
    </row>
    <row r="4462" spans="1:5" ht="54">
      <c r="A4462" s="127" t="s">
        <v>24299</v>
      </c>
      <c r="B4462" s="128" t="s">
        <v>20087</v>
      </c>
      <c r="C4462" s="127" t="s">
        <v>112</v>
      </c>
      <c r="D4462" s="122">
        <v>35.01</v>
      </c>
      <c r="E4462" s="129">
        <f t="shared" si="69"/>
        <v>35.03</v>
      </c>
    </row>
    <row r="4463" spans="1:5" ht="54">
      <c r="A4463" s="127" t="s">
        <v>24300</v>
      </c>
      <c r="B4463" s="128" t="s">
        <v>20088</v>
      </c>
      <c r="C4463" s="127" t="s">
        <v>112</v>
      </c>
      <c r="D4463" s="122">
        <v>9.8699999999999992</v>
      </c>
      <c r="E4463" s="129">
        <f t="shared" si="69"/>
        <v>9.8699999999999992</v>
      </c>
    </row>
    <row r="4464" spans="1:5" ht="40.5">
      <c r="A4464" s="127" t="s">
        <v>25715</v>
      </c>
      <c r="B4464" s="128" t="s">
        <v>20089</v>
      </c>
      <c r="C4464" s="127" t="s">
        <v>112</v>
      </c>
      <c r="D4464" s="122">
        <v>22.48</v>
      </c>
      <c r="E4464" s="129">
        <f t="shared" si="69"/>
        <v>22.49</v>
      </c>
    </row>
    <row r="4465" spans="1:5" ht="40.5">
      <c r="A4465" s="127" t="s">
        <v>24301</v>
      </c>
      <c r="B4465" s="128" t="s">
        <v>20090</v>
      </c>
      <c r="C4465" s="127" t="s">
        <v>112</v>
      </c>
      <c r="D4465" s="122">
        <v>12.58</v>
      </c>
      <c r="E4465" s="129">
        <f t="shared" si="69"/>
        <v>12.59</v>
      </c>
    </row>
    <row r="4466" spans="1:5">
      <c r="A4466" s="172" t="s">
        <v>20091</v>
      </c>
      <c r="B4466" s="169"/>
      <c r="C4466" s="168"/>
      <c r="D4466" s="170"/>
      <c r="E4466" s="171"/>
    </row>
    <row r="4467" spans="1:5" ht="40.5">
      <c r="A4467" s="127" t="s">
        <v>25716</v>
      </c>
      <c r="B4467" s="128" t="s">
        <v>20092</v>
      </c>
      <c r="C4467" s="127" t="s">
        <v>112</v>
      </c>
      <c r="D4467" s="122">
        <v>33.380000000000003</v>
      </c>
      <c r="E4467" s="129">
        <f t="shared" si="69"/>
        <v>33.4</v>
      </c>
    </row>
    <row r="4468" spans="1:5" ht="40.5">
      <c r="A4468" s="127" t="s">
        <v>24302</v>
      </c>
      <c r="B4468" s="128" t="s">
        <v>20093</v>
      </c>
      <c r="C4468" s="127" t="s">
        <v>112</v>
      </c>
      <c r="D4468" s="122">
        <v>21.22</v>
      </c>
      <c r="E4468" s="129">
        <f t="shared" si="69"/>
        <v>21.23</v>
      </c>
    </row>
    <row r="4469" spans="1:5" ht="54">
      <c r="A4469" s="127" t="s">
        <v>24303</v>
      </c>
      <c r="B4469" s="128" t="s">
        <v>20094</v>
      </c>
      <c r="C4469" s="127" t="s">
        <v>112</v>
      </c>
      <c r="D4469" s="122">
        <v>34.79</v>
      </c>
      <c r="E4469" s="129">
        <f t="shared" si="69"/>
        <v>34.81</v>
      </c>
    </row>
    <row r="4470" spans="1:5" ht="54">
      <c r="A4470" s="127" t="s">
        <v>24304</v>
      </c>
      <c r="B4470" s="128" t="s">
        <v>20095</v>
      </c>
      <c r="C4470" s="127" t="s">
        <v>112</v>
      </c>
      <c r="D4470" s="122">
        <v>21.68</v>
      </c>
      <c r="E4470" s="129">
        <f t="shared" si="69"/>
        <v>21.69</v>
      </c>
    </row>
    <row r="4471" spans="1:5" ht="40.5">
      <c r="A4471" s="127" t="s">
        <v>24305</v>
      </c>
      <c r="B4471" s="128" t="s">
        <v>20096</v>
      </c>
      <c r="C4471" s="127" t="s">
        <v>112</v>
      </c>
      <c r="D4471" s="122">
        <v>33.869999999999997</v>
      </c>
      <c r="E4471" s="129">
        <f t="shared" si="69"/>
        <v>33.89</v>
      </c>
    </row>
    <row r="4472" spans="1:5">
      <c r="A4472" s="127" t="s">
        <v>24306</v>
      </c>
      <c r="B4472" s="128" t="s">
        <v>20097</v>
      </c>
      <c r="C4472" s="127" t="s">
        <v>112</v>
      </c>
      <c r="D4472" s="122">
        <v>26.02</v>
      </c>
      <c r="E4472" s="129">
        <f t="shared" si="69"/>
        <v>26.03</v>
      </c>
    </row>
    <row r="4473" spans="1:5" ht="27">
      <c r="A4473" s="127" t="s">
        <v>24307</v>
      </c>
      <c r="B4473" s="128" t="s">
        <v>20098</v>
      </c>
      <c r="C4473" s="127" t="s">
        <v>44</v>
      </c>
      <c r="D4473" s="122">
        <v>10.29</v>
      </c>
      <c r="E4473" s="129">
        <f t="shared" si="69"/>
        <v>10.3</v>
      </c>
    </row>
    <row r="4474" spans="1:5" ht="54">
      <c r="A4474" s="127" t="s">
        <v>24308</v>
      </c>
      <c r="B4474" s="128" t="s">
        <v>20099</v>
      </c>
      <c r="C4474" s="127" t="s">
        <v>112</v>
      </c>
      <c r="D4474" s="122">
        <v>9.83</v>
      </c>
      <c r="E4474" s="129">
        <f t="shared" si="69"/>
        <v>9.83</v>
      </c>
    </row>
    <row r="4475" spans="1:5" ht="40.5">
      <c r="A4475" s="127" t="s">
        <v>24309</v>
      </c>
      <c r="B4475" s="128" t="s">
        <v>20100</v>
      </c>
      <c r="C4475" s="127" t="s">
        <v>112</v>
      </c>
      <c r="D4475" s="122">
        <v>34.65</v>
      </c>
      <c r="E4475" s="129">
        <f t="shared" si="69"/>
        <v>34.67</v>
      </c>
    </row>
    <row r="4476" spans="1:5" ht="40.5">
      <c r="A4476" s="127" t="s">
        <v>24310</v>
      </c>
      <c r="B4476" s="128" t="s">
        <v>20101</v>
      </c>
      <c r="C4476" s="127" t="s">
        <v>112</v>
      </c>
      <c r="D4476" s="122">
        <v>8.27</v>
      </c>
      <c r="E4476" s="129">
        <f t="shared" si="69"/>
        <v>8.27</v>
      </c>
    </row>
    <row r="4477" spans="1:5" ht="27">
      <c r="A4477" s="127" t="s">
        <v>24311</v>
      </c>
      <c r="B4477" s="128" t="s">
        <v>20102</v>
      </c>
      <c r="C4477" s="127" t="s">
        <v>112</v>
      </c>
      <c r="D4477" s="122">
        <v>13.31</v>
      </c>
      <c r="E4477" s="129">
        <f t="shared" si="69"/>
        <v>13.32</v>
      </c>
    </row>
    <row r="4478" spans="1:5" ht="54">
      <c r="A4478" s="127" t="s">
        <v>24312</v>
      </c>
      <c r="B4478" s="128" t="s">
        <v>20103</v>
      </c>
      <c r="C4478" s="127" t="s">
        <v>112</v>
      </c>
      <c r="D4478" s="122">
        <v>14.32</v>
      </c>
      <c r="E4478" s="129">
        <f t="shared" si="69"/>
        <v>14.33</v>
      </c>
    </row>
    <row r="4479" spans="1:5" ht="40.5">
      <c r="A4479" s="127" t="s">
        <v>24313</v>
      </c>
      <c r="B4479" s="128" t="s">
        <v>20104</v>
      </c>
      <c r="C4479" s="127" t="s">
        <v>112</v>
      </c>
      <c r="D4479" s="122">
        <v>15.19</v>
      </c>
      <c r="E4479" s="129">
        <f t="shared" si="69"/>
        <v>15.2</v>
      </c>
    </row>
    <row r="4480" spans="1:5" ht="40.5">
      <c r="A4480" s="127" t="s">
        <v>24314</v>
      </c>
      <c r="B4480" s="128" t="s">
        <v>20105</v>
      </c>
      <c r="C4480" s="127" t="s">
        <v>112</v>
      </c>
      <c r="D4480" s="122">
        <v>15.5</v>
      </c>
      <c r="E4480" s="129">
        <f t="shared" si="69"/>
        <v>15.51</v>
      </c>
    </row>
    <row r="4481" spans="1:5">
      <c r="A4481" s="127" t="s">
        <v>24315</v>
      </c>
      <c r="B4481" s="128" t="s">
        <v>20106</v>
      </c>
      <c r="C4481" s="127" t="s">
        <v>112</v>
      </c>
      <c r="D4481" s="122">
        <v>20.94</v>
      </c>
      <c r="E4481" s="129">
        <f t="shared" si="69"/>
        <v>20.95</v>
      </c>
    </row>
    <row r="4482" spans="1:5">
      <c r="A4482" s="172" t="s">
        <v>20107</v>
      </c>
      <c r="B4482" s="169"/>
      <c r="C4482" s="168"/>
      <c r="D4482" s="170"/>
      <c r="E4482" s="171"/>
    </row>
    <row r="4483" spans="1:5" ht="27">
      <c r="A4483" s="127" t="s">
        <v>25717</v>
      </c>
      <c r="B4483" s="128" t="s">
        <v>20108</v>
      </c>
      <c r="C4483" s="127" t="s">
        <v>112</v>
      </c>
      <c r="D4483" s="122">
        <v>65.52</v>
      </c>
      <c r="E4483" s="129">
        <f t="shared" ref="E4483:E4545" si="70">ROUND((D4483/(1+$J$1))*(1+$L$1),2)</f>
        <v>65.55</v>
      </c>
    </row>
    <row r="4484" spans="1:5" ht="27">
      <c r="A4484" s="127" t="s">
        <v>24316</v>
      </c>
      <c r="B4484" s="128" t="s">
        <v>20109</v>
      </c>
      <c r="C4484" s="127" t="s">
        <v>112</v>
      </c>
      <c r="D4484" s="122">
        <v>16.600000000000001</v>
      </c>
      <c r="E4484" s="129">
        <f t="shared" si="70"/>
        <v>16.61</v>
      </c>
    </row>
    <row r="4485" spans="1:5" ht="40.5">
      <c r="A4485" s="127" t="s">
        <v>24317</v>
      </c>
      <c r="B4485" s="128" t="s">
        <v>20110</v>
      </c>
      <c r="C4485" s="127" t="s">
        <v>112</v>
      </c>
      <c r="D4485" s="122">
        <v>27.23</v>
      </c>
      <c r="E4485" s="129">
        <f t="shared" si="70"/>
        <v>27.24</v>
      </c>
    </row>
    <row r="4486" spans="1:5" ht="40.5">
      <c r="A4486" s="127" t="s">
        <v>25718</v>
      </c>
      <c r="B4486" s="128" t="s">
        <v>20111</v>
      </c>
      <c r="C4486" s="127" t="s">
        <v>112</v>
      </c>
      <c r="D4486" s="122">
        <v>73.33</v>
      </c>
      <c r="E4486" s="129">
        <f t="shared" si="70"/>
        <v>73.37</v>
      </c>
    </row>
    <row r="4487" spans="1:5" ht="27">
      <c r="A4487" s="127" t="s">
        <v>24318</v>
      </c>
      <c r="B4487" s="128" t="s">
        <v>20112</v>
      </c>
      <c r="C4487" s="127" t="s">
        <v>44</v>
      </c>
      <c r="D4487" s="122">
        <v>9.91</v>
      </c>
      <c r="E4487" s="129">
        <f t="shared" si="70"/>
        <v>9.91</v>
      </c>
    </row>
    <row r="4488" spans="1:5" ht="27">
      <c r="A4488" s="127" t="s">
        <v>24319</v>
      </c>
      <c r="B4488" s="128" t="s">
        <v>20113</v>
      </c>
      <c r="C4488" s="127" t="s">
        <v>112</v>
      </c>
      <c r="D4488" s="122">
        <v>13.74</v>
      </c>
      <c r="E4488" s="129">
        <f t="shared" si="70"/>
        <v>13.75</v>
      </c>
    </row>
    <row r="4489" spans="1:5" ht="27">
      <c r="A4489" s="127" t="s">
        <v>24320</v>
      </c>
      <c r="B4489" s="128" t="s">
        <v>20114</v>
      </c>
      <c r="C4489" s="127" t="s">
        <v>112</v>
      </c>
      <c r="D4489" s="122">
        <v>26.85</v>
      </c>
      <c r="E4489" s="129">
        <f t="shared" si="70"/>
        <v>26.86</v>
      </c>
    </row>
    <row r="4490" spans="1:5" ht="27">
      <c r="A4490" s="127" t="s">
        <v>24321</v>
      </c>
      <c r="B4490" s="128" t="s">
        <v>20115</v>
      </c>
      <c r="C4490" s="127" t="s">
        <v>112</v>
      </c>
      <c r="D4490" s="122">
        <v>16.89</v>
      </c>
      <c r="E4490" s="129">
        <f t="shared" si="70"/>
        <v>16.899999999999999</v>
      </c>
    </row>
    <row r="4491" spans="1:5">
      <c r="A4491" s="172" t="s">
        <v>20116</v>
      </c>
      <c r="B4491" s="169"/>
      <c r="C4491" s="168"/>
      <c r="D4491" s="170"/>
      <c r="E4491" s="171"/>
    </row>
    <row r="4492" spans="1:5">
      <c r="A4492" s="127" t="s">
        <v>24322</v>
      </c>
      <c r="B4492" s="128" t="s">
        <v>20117</v>
      </c>
      <c r="C4492" s="127" t="s">
        <v>112</v>
      </c>
      <c r="D4492" s="122">
        <v>2.37</v>
      </c>
      <c r="E4492" s="129">
        <f t="shared" si="70"/>
        <v>2.37</v>
      </c>
    </row>
    <row r="4493" spans="1:5">
      <c r="A4493" s="127" t="s">
        <v>24323</v>
      </c>
      <c r="B4493" s="128" t="s">
        <v>20118</v>
      </c>
      <c r="C4493" s="127" t="s">
        <v>112</v>
      </c>
      <c r="D4493" s="122">
        <v>6.17</v>
      </c>
      <c r="E4493" s="129">
        <f t="shared" si="70"/>
        <v>6.17</v>
      </c>
    </row>
    <row r="4494" spans="1:5">
      <c r="A4494" s="172" t="s">
        <v>20119</v>
      </c>
      <c r="B4494" s="169"/>
      <c r="C4494" s="168"/>
      <c r="D4494" s="170"/>
      <c r="E4494" s="171"/>
    </row>
    <row r="4495" spans="1:5" ht="27">
      <c r="A4495" s="127" t="s">
        <v>24324</v>
      </c>
      <c r="B4495" s="128" t="s">
        <v>20120</v>
      </c>
      <c r="C4495" s="127" t="s">
        <v>112</v>
      </c>
      <c r="D4495" s="122">
        <v>15.96</v>
      </c>
      <c r="E4495" s="129">
        <f t="shared" si="70"/>
        <v>15.97</v>
      </c>
    </row>
    <row r="4496" spans="1:5" ht="40.5">
      <c r="A4496" s="127" t="s">
        <v>24325</v>
      </c>
      <c r="B4496" s="128" t="s">
        <v>20121</v>
      </c>
      <c r="C4496" s="127" t="s">
        <v>112</v>
      </c>
      <c r="D4496" s="122">
        <v>20.13</v>
      </c>
      <c r="E4496" s="129">
        <f t="shared" si="70"/>
        <v>20.14</v>
      </c>
    </row>
    <row r="4497" spans="1:5" ht="54">
      <c r="A4497" s="127" t="s">
        <v>24326</v>
      </c>
      <c r="B4497" s="128" t="s">
        <v>20122</v>
      </c>
      <c r="C4497" s="127" t="s">
        <v>112</v>
      </c>
      <c r="D4497" s="122">
        <v>24.93</v>
      </c>
      <c r="E4497" s="129">
        <f t="shared" si="70"/>
        <v>24.94</v>
      </c>
    </row>
    <row r="4498" spans="1:5" ht="40.5">
      <c r="A4498" s="127" t="s">
        <v>24327</v>
      </c>
      <c r="B4498" s="128" t="s">
        <v>20123</v>
      </c>
      <c r="C4498" s="127" t="s">
        <v>112</v>
      </c>
      <c r="D4498" s="122">
        <v>20.96</v>
      </c>
      <c r="E4498" s="129">
        <f t="shared" si="70"/>
        <v>20.97</v>
      </c>
    </row>
    <row r="4499" spans="1:5" ht="40.5">
      <c r="A4499" s="127" t="s">
        <v>24328</v>
      </c>
      <c r="B4499" s="128" t="s">
        <v>20124</v>
      </c>
      <c r="C4499" s="127" t="s">
        <v>112</v>
      </c>
      <c r="D4499" s="122">
        <v>21.41</v>
      </c>
      <c r="E4499" s="129">
        <f t="shared" si="70"/>
        <v>21.42</v>
      </c>
    </row>
    <row r="4500" spans="1:5" ht="40.5">
      <c r="A4500" s="127" t="s">
        <v>24329</v>
      </c>
      <c r="B4500" s="128" t="s">
        <v>20125</v>
      </c>
      <c r="C4500" s="127" t="s">
        <v>112</v>
      </c>
      <c r="D4500" s="122">
        <v>24.31</v>
      </c>
      <c r="E4500" s="129">
        <f t="shared" si="70"/>
        <v>24.32</v>
      </c>
    </row>
    <row r="4501" spans="1:5" ht="40.5">
      <c r="A4501" s="127" t="s">
        <v>24330</v>
      </c>
      <c r="B4501" s="128" t="s">
        <v>20126</v>
      </c>
      <c r="C4501" s="127" t="s">
        <v>112</v>
      </c>
      <c r="D4501" s="122">
        <v>15.86</v>
      </c>
      <c r="E4501" s="129">
        <f t="shared" si="70"/>
        <v>15.87</v>
      </c>
    </row>
    <row r="4502" spans="1:5" ht="27">
      <c r="A4502" s="127" t="s">
        <v>24331</v>
      </c>
      <c r="B4502" s="128" t="s">
        <v>20127</v>
      </c>
      <c r="C4502" s="127" t="s">
        <v>112</v>
      </c>
      <c r="D4502" s="122">
        <v>20.9</v>
      </c>
      <c r="E4502" s="129">
        <f t="shared" si="70"/>
        <v>20.91</v>
      </c>
    </row>
    <row r="4503" spans="1:5" ht="27">
      <c r="A4503" s="127" t="s">
        <v>24332</v>
      </c>
      <c r="B4503" s="128" t="s">
        <v>20128</v>
      </c>
      <c r="C4503" s="127" t="s">
        <v>112</v>
      </c>
      <c r="D4503" s="122">
        <v>14.82</v>
      </c>
      <c r="E4503" s="129">
        <f t="shared" si="70"/>
        <v>14.83</v>
      </c>
    </row>
    <row r="4504" spans="1:5" ht="40.5">
      <c r="A4504" s="127" t="s">
        <v>24333</v>
      </c>
      <c r="B4504" s="128" t="s">
        <v>20129</v>
      </c>
      <c r="C4504" s="127" t="s">
        <v>112</v>
      </c>
      <c r="D4504" s="122">
        <v>15.86</v>
      </c>
      <c r="E4504" s="129">
        <f t="shared" si="70"/>
        <v>15.87</v>
      </c>
    </row>
    <row r="4505" spans="1:5">
      <c r="A4505" s="172" t="s">
        <v>20130</v>
      </c>
      <c r="B4505" s="169"/>
      <c r="C4505" s="168"/>
      <c r="D4505" s="170"/>
      <c r="E4505" s="171"/>
    </row>
    <row r="4506" spans="1:5" ht="40.5">
      <c r="A4506" s="127" t="s">
        <v>24334</v>
      </c>
      <c r="B4506" s="128" t="s">
        <v>20131</v>
      </c>
      <c r="C4506" s="127" t="s">
        <v>112</v>
      </c>
      <c r="D4506" s="122">
        <v>39.36</v>
      </c>
      <c r="E4506" s="129">
        <f t="shared" si="70"/>
        <v>39.380000000000003</v>
      </c>
    </row>
    <row r="4507" spans="1:5" ht="27">
      <c r="A4507" s="127" t="s">
        <v>24335</v>
      </c>
      <c r="B4507" s="128" t="s">
        <v>20132</v>
      </c>
      <c r="C4507" s="127" t="s">
        <v>112</v>
      </c>
      <c r="D4507" s="122">
        <v>43.25</v>
      </c>
      <c r="E4507" s="129">
        <f t="shared" si="70"/>
        <v>43.27</v>
      </c>
    </row>
    <row r="4508" spans="1:5" ht="40.5">
      <c r="A4508" s="127" t="s">
        <v>24336</v>
      </c>
      <c r="B4508" s="128" t="s">
        <v>20133</v>
      </c>
      <c r="C4508" s="127" t="s">
        <v>112</v>
      </c>
      <c r="D4508" s="122">
        <v>41.52</v>
      </c>
      <c r="E4508" s="129">
        <f t="shared" si="70"/>
        <v>41.54</v>
      </c>
    </row>
    <row r="4509" spans="1:5">
      <c r="A4509" s="172" t="s">
        <v>20134</v>
      </c>
      <c r="B4509" s="169"/>
      <c r="C4509" s="168"/>
      <c r="D4509" s="170"/>
      <c r="E4509" s="171"/>
    </row>
    <row r="4510" spans="1:5" ht="27">
      <c r="A4510" s="127" t="s">
        <v>24337</v>
      </c>
      <c r="B4510" s="128" t="s">
        <v>20135</v>
      </c>
      <c r="C4510" s="127" t="s">
        <v>112</v>
      </c>
      <c r="D4510" s="122">
        <v>22.92</v>
      </c>
      <c r="E4510" s="129">
        <f t="shared" si="70"/>
        <v>22.93</v>
      </c>
    </row>
    <row r="4511" spans="1:5">
      <c r="A4511" s="172" t="s">
        <v>20136</v>
      </c>
      <c r="B4511" s="169"/>
      <c r="C4511" s="168"/>
      <c r="D4511" s="170"/>
      <c r="E4511" s="171"/>
    </row>
    <row r="4512" spans="1:5">
      <c r="A4512" s="127" t="s">
        <v>24338</v>
      </c>
      <c r="B4512" s="128" t="s">
        <v>20137</v>
      </c>
      <c r="C4512" s="127" t="s">
        <v>112</v>
      </c>
      <c r="D4512" s="122">
        <v>162.13</v>
      </c>
      <c r="E4512" s="129">
        <f t="shared" si="70"/>
        <v>162.21</v>
      </c>
    </row>
    <row r="4513" spans="1:5" ht="94.5">
      <c r="A4513" s="127" t="s">
        <v>24339</v>
      </c>
      <c r="B4513" s="128" t="s">
        <v>20138</v>
      </c>
      <c r="C4513" s="127" t="s">
        <v>112</v>
      </c>
      <c r="D4513" s="122">
        <v>103.95</v>
      </c>
      <c r="E4513" s="129">
        <f t="shared" si="70"/>
        <v>104</v>
      </c>
    </row>
    <row r="4514" spans="1:5">
      <c r="A4514" s="172" t="s">
        <v>20139</v>
      </c>
      <c r="B4514" s="169"/>
      <c r="C4514" s="168"/>
      <c r="D4514" s="170"/>
      <c r="E4514" s="171"/>
    </row>
    <row r="4515" spans="1:5" ht="27">
      <c r="A4515" s="127" t="s">
        <v>24340</v>
      </c>
      <c r="B4515" s="128" t="s">
        <v>20140</v>
      </c>
      <c r="C4515" s="127" t="s">
        <v>86</v>
      </c>
      <c r="D4515" s="122">
        <v>72.400000000000006</v>
      </c>
      <c r="E4515" s="129">
        <f t="shared" si="70"/>
        <v>72.44</v>
      </c>
    </row>
    <row r="4516" spans="1:5" ht="27">
      <c r="A4516" s="127" t="s">
        <v>24341</v>
      </c>
      <c r="B4516" s="128" t="s">
        <v>20141</v>
      </c>
      <c r="C4516" s="127" t="s">
        <v>86</v>
      </c>
      <c r="D4516" s="122">
        <v>92.21</v>
      </c>
      <c r="E4516" s="129">
        <f t="shared" si="70"/>
        <v>92.26</v>
      </c>
    </row>
    <row r="4517" spans="1:5" ht="27">
      <c r="A4517" s="127" t="s">
        <v>24342</v>
      </c>
      <c r="B4517" s="128" t="s">
        <v>20142</v>
      </c>
      <c r="C4517" s="127" t="s">
        <v>86</v>
      </c>
      <c r="D4517" s="122">
        <v>161.66999999999999</v>
      </c>
      <c r="E4517" s="129">
        <f t="shared" si="70"/>
        <v>161.75</v>
      </c>
    </row>
    <row r="4518" spans="1:5" ht="27">
      <c r="A4518" s="127" t="s">
        <v>24343</v>
      </c>
      <c r="B4518" s="128" t="s">
        <v>20143</v>
      </c>
      <c r="C4518" s="127" t="s">
        <v>86</v>
      </c>
      <c r="D4518" s="122">
        <v>287.18</v>
      </c>
      <c r="E4518" s="129">
        <f t="shared" si="70"/>
        <v>287.32</v>
      </c>
    </row>
    <row r="4519" spans="1:5" ht="27">
      <c r="A4519" s="127" t="s">
        <v>24344</v>
      </c>
      <c r="B4519" s="128" t="s">
        <v>20144</v>
      </c>
      <c r="C4519" s="127" t="s">
        <v>86</v>
      </c>
      <c r="D4519" s="122">
        <v>356.28</v>
      </c>
      <c r="E4519" s="129">
        <f t="shared" si="70"/>
        <v>356.46</v>
      </c>
    </row>
    <row r="4520" spans="1:5">
      <c r="A4520" s="172" t="s">
        <v>20145</v>
      </c>
      <c r="B4520" s="169"/>
      <c r="C4520" s="168"/>
      <c r="D4520" s="170"/>
      <c r="E4520" s="171"/>
    </row>
    <row r="4521" spans="1:5" ht="27">
      <c r="A4521" s="127" t="s">
        <v>24345</v>
      </c>
      <c r="B4521" s="128" t="s">
        <v>20146</v>
      </c>
      <c r="C4521" s="127" t="s">
        <v>112</v>
      </c>
      <c r="D4521" s="122">
        <v>71.55</v>
      </c>
      <c r="E4521" s="129">
        <f t="shared" si="70"/>
        <v>71.59</v>
      </c>
    </row>
    <row r="4522" spans="1:5">
      <c r="A4522" s="172" t="s">
        <v>20147</v>
      </c>
      <c r="B4522" s="169"/>
      <c r="C4522" s="168"/>
      <c r="D4522" s="170"/>
      <c r="E4522" s="171"/>
    </row>
    <row r="4523" spans="1:5">
      <c r="A4523" s="172" t="s">
        <v>20148</v>
      </c>
      <c r="B4523" s="169"/>
      <c r="C4523" s="168"/>
      <c r="D4523" s="170"/>
      <c r="E4523" s="171"/>
    </row>
    <row r="4524" spans="1:5" ht="27">
      <c r="A4524" s="127" t="s">
        <v>24346</v>
      </c>
      <c r="B4524" s="128" t="s">
        <v>20149</v>
      </c>
      <c r="C4524" s="127" t="s">
        <v>112</v>
      </c>
      <c r="D4524" s="122">
        <v>32.83</v>
      </c>
      <c r="E4524" s="129">
        <f t="shared" si="70"/>
        <v>32.85</v>
      </c>
    </row>
    <row r="4525" spans="1:5">
      <c r="A4525" s="172" t="s">
        <v>20150</v>
      </c>
      <c r="B4525" s="169"/>
      <c r="C4525" s="168"/>
      <c r="D4525" s="170"/>
      <c r="E4525" s="171"/>
    </row>
    <row r="4526" spans="1:5">
      <c r="A4526" s="172" t="s">
        <v>15846</v>
      </c>
      <c r="B4526" s="169"/>
      <c r="C4526" s="168"/>
      <c r="D4526" s="170"/>
      <c r="E4526" s="171"/>
    </row>
    <row r="4527" spans="1:5">
      <c r="A4527" s="172" t="s">
        <v>20151</v>
      </c>
      <c r="B4527" s="169"/>
      <c r="C4527" s="168"/>
      <c r="D4527" s="170"/>
      <c r="E4527" s="171"/>
    </row>
    <row r="4528" spans="1:5">
      <c r="A4528" s="172" t="s">
        <v>20152</v>
      </c>
      <c r="B4528" s="169"/>
      <c r="C4528" s="168"/>
      <c r="D4528" s="170"/>
      <c r="E4528" s="171"/>
    </row>
    <row r="4529" spans="1:5">
      <c r="A4529" s="172" t="s">
        <v>20153</v>
      </c>
      <c r="B4529" s="169"/>
      <c r="C4529" s="168"/>
      <c r="D4529" s="170"/>
      <c r="E4529" s="171"/>
    </row>
    <row r="4530" spans="1:5">
      <c r="A4530" s="127" t="s">
        <v>24347</v>
      </c>
      <c r="B4530" s="128" t="s">
        <v>20154</v>
      </c>
      <c r="C4530" s="127" t="s">
        <v>80</v>
      </c>
      <c r="D4530" s="122">
        <v>1889.61</v>
      </c>
      <c r="E4530" s="129">
        <f t="shared" si="70"/>
        <v>1890.55</v>
      </c>
    </row>
    <row r="4531" spans="1:5">
      <c r="A4531" s="127" t="s">
        <v>25719</v>
      </c>
      <c r="B4531" s="128" t="s">
        <v>20155</v>
      </c>
      <c r="C4531" s="127" t="s">
        <v>80</v>
      </c>
      <c r="D4531" s="122">
        <v>1282.6400000000001</v>
      </c>
      <c r="E4531" s="129">
        <f t="shared" si="70"/>
        <v>1283.28</v>
      </c>
    </row>
    <row r="4532" spans="1:5">
      <c r="A4532" s="127" t="s">
        <v>25720</v>
      </c>
      <c r="B4532" s="128" t="s">
        <v>20156</v>
      </c>
      <c r="C4532" s="127" t="s">
        <v>80</v>
      </c>
      <c r="D4532" s="122">
        <v>588.16999999999996</v>
      </c>
      <c r="E4532" s="129">
        <f t="shared" si="70"/>
        <v>588.46</v>
      </c>
    </row>
    <row r="4533" spans="1:5">
      <c r="A4533" s="127" t="s">
        <v>24348</v>
      </c>
      <c r="B4533" s="128" t="s">
        <v>20157</v>
      </c>
      <c r="C4533" s="127" t="s">
        <v>80</v>
      </c>
      <c r="D4533" s="122">
        <v>552.11</v>
      </c>
      <c r="E4533" s="129">
        <f t="shared" si="70"/>
        <v>552.38</v>
      </c>
    </row>
    <row r="4534" spans="1:5">
      <c r="A4534" s="127" t="s">
        <v>25721</v>
      </c>
      <c r="B4534" s="128" t="s">
        <v>20158</v>
      </c>
      <c r="C4534" s="127" t="s">
        <v>80</v>
      </c>
      <c r="D4534" s="122">
        <v>2962.75</v>
      </c>
      <c r="E4534" s="129">
        <f t="shared" si="70"/>
        <v>2964.22</v>
      </c>
    </row>
    <row r="4535" spans="1:5">
      <c r="A4535" s="172" t="s">
        <v>20159</v>
      </c>
      <c r="B4535" s="169"/>
      <c r="C4535" s="168"/>
      <c r="D4535" s="170"/>
      <c r="E4535" s="171"/>
    </row>
    <row r="4536" spans="1:5">
      <c r="A4536" s="127" t="s">
        <v>25722</v>
      </c>
      <c r="B4536" s="128" t="s">
        <v>20160</v>
      </c>
      <c r="C4536" s="127" t="s">
        <v>80</v>
      </c>
      <c r="D4536" s="122">
        <v>551.14</v>
      </c>
      <c r="E4536" s="129">
        <f t="shared" si="70"/>
        <v>551.41</v>
      </c>
    </row>
    <row r="4537" spans="1:5">
      <c r="A4537" s="127" t="s">
        <v>25723</v>
      </c>
      <c r="B4537" s="128" t="s">
        <v>20161</v>
      </c>
      <c r="C4537" s="127" t="s">
        <v>80</v>
      </c>
      <c r="D4537" s="122">
        <v>493.89</v>
      </c>
      <c r="E4537" s="129">
        <f t="shared" si="70"/>
        <v>494.13</v>
      </c>
    </row>
    <row r="4538" spans="1:5">
      <c r="A4538" s="127" t="s">
        <v>25724</v>
      </c>
      <c r="B4538" s="128" t="s">
        <v>20162</v>
      </c>
      <c r="C4538" s="127" t="s">
        <v>80</v>
      </c>
      <c r="D4538" s="122">
        <v>463.08</v>
      </c>
      <c r="E4538" s="129">
        <f t="shared" si="70"/>
        <v>463.31</v>
      </c>
    </row>
    <row r="4539" spans="1:5">
      <c r="A4539" s="127" t="s">
        <v>25725</v>
      </c>
      <c r="B4539" s="128" t="s">
        <v>20163</v>
      </c>
      <c r="C4539" s="127" t="s">
        <v>80</v>
      </c>
      <c r="D4539" s="122">
        <v>404.47</v>
      </c>
      <c r="E4539" s="129">
        <f t="shared" si="70"/>
        <v>404.67</v>
      </c>
    </row>
    <row r="4540" spans="1:5">
      <c r="A4540" s="127" t="s">
        <v>25726</v>
      </c>
      <c r="B4540" s="128" t="s">
        <v>20164</v>
      </c>
      <c r="C4540" s="127" t="s">
        <v>80</v>
      </c>
      <c r="D4540" s="122">
        <v>365.83</v>
      </c>
      <c r="E4540" s="129">
        <f t="shared" si="70"/>
        <v>366.01</v>
      </c>
    </row>
    <row r="4541" spans="1:5">
      <c r="A4541" s="127" t="s">
        <v>25727</v>
      </c>
      <c r="B4541" s="128" t="s">
        <v>20165</v>
      </c>
      <c r="C4541" s="127" t="s">
        <v>80</v>
      </c>
      <c r="D4541" s="122">
        <v>341.81</v>
      </c>
      <c r="E4541" s="129">
        <f t="shared" si="70"/>
        <v>341.98</v>
      </c>
    </row>
    <row r="4542" spans="1:5">
      <c r="A4542" s="127" t="s">
        <v>25728</v>
      </c>
      <c r="B4542" s="128" t="s">
        <v>20166</v>
      </c>
      <c r="C4542" s="127" t="s">
        <v>80</v>
      </c>
      <c r="D4542" s="122">
        <v>325.68</v>
      </c>
      <c r="E4542" s="129">
        <f t="shared" si="70"/>
        <v>325.83999999999997</v>
      </c>
    </row>
    <row r="4543" spans="1:5">
      <c r="A4543" s="127" t="s">
        <v>25729</v>
      </c>
      <c r="B4543" s="128" t="s">
        <v>20167</v>
      </c>
      <c r="C4543" s="127" t="s">
        <v>80</v>
      </c>
      <c r="D4543" s="122">
        <v>303.99</v>
      </c>
      <c r="E4543" s="129">
        <f t="shared" si="70"/>
        <v>304.14</v>
      </c>
    </row>
    <row r="4544" spans="1:5" ht="54">
      <c r="A4544" s="127" t="s">
        <v>24349</v>
      </c>
      <c r="B4544" s="128" t="s">
        <v>20168</v>
      </c>
      <c r="C4544" s="127" t="s">
        <v>80</v>
      </c>
      <c r="D4544" s="122">
        <v>1435.99</v>
      </c>
      <c r="E4544" s="129">
        <f t="shared" si="70"/>
        <v>1436.7</v>
      </c>
    </row>
    <row r="4545" spans="1:5">
      <c r="A4545" s="127" t="s">
        <v>25730</v>
      </c>
      <c r="B4545" s="128" t="s">
        <v>20169</v>
      </c>
      <c r="C4545" s="127" t="s">
        <v>80</v>
      </c>
      <c r="D4545" s="122">
        <v>547.47</v>
      </c>
      <c r="E4545" s="129">
        <f t="shared" si="70"/>
        <v>547.74</v>
      </c>
    </row>
    <row r="4546" spans="1:5">
      <c r="A4546" s="127" t="s">
        <v>25731</v>
      </c>
      <c r="B4546" s="128" t="s">
        <v>20170</v>
      </c>
      <c r="C4546" s="127" t="s">
        <v>80</v>
      </c>
      <c r="D4546" s="122">
        <v>713.27</v>
      </c>
      <c r="E4546" s="129">
        <f t="shared" ref="E4546:E4609" si="71">ROUND((D4546/(1+$J$1))*(1+$L$1),2)</f>
        <v>713.62</v>
      </c>
    </row>
    <row r="4547" spans="1:5">
      <c r="A4547" s="127" t="s">
        <v>25732</v>
      </c>
      <c r="B4547" s="128" t="s">
        <v>20171</v>
      </c>
      <c r="C4547" s="127" t="s">
        <v>80</v>
      </c>
      <c r="D4547" s="122">
        <v>452.83</v>
      </c>
      <c r="E4547" s="129">
        <f t="shared" si="71"/>
        <v>453.05</v>
      </c>
    </row>
    <row r="4548" spans="1:5">
      <c r="A4548" s="127" t="s">
        <v>25733</v>
      </c>
      <c r="B4548" s="128" t="s">
        <v>20172</v>
      </c>
      <c r="C4548" s="127" t="s">
        <v>80</v>
      </c>
      <c r="D4548" s="122">
        <v>423.52</v>
      </c>
      <c r="E4548" s="129">
        <f t="shared" si="71"/>
        <v>423.73</v>
      </c>
    </row>
    <row r="4549" spans="1:5">
      <c r="A4549" s="127" t="s">
        <v>25734</v>
      </c>
      <c r="B4549" s="128" t="s">
        <v>20173</v>
      </c>
      <c r="C4549" s="127" t="s">
        <v>80</v>
      </c>
      <c r="D4549" s="122">
        <v>383.61</v>
      </c>
      <c r="E4549" s="129">
        <f t="shared" si="71"/>
        <v>383.8</v>
      </c>
    </row>
    <row r="4550" spans="1:5">
      <c r="A4550" s="127" t="s">
        <v>25735</v>
      </c>
      <c r="B4550" s="128" t="s">
        <v>20174</v>
      </c>
      <c r="C4550" s="127" t="s">
        <v>80</v>
      </c>
      <c r="D4550" s="122">
        <v>327.82</v>
      </c>
      <c r="E4550" s="129">
        <f t="shared" si="71"/>
        <v>327.98</v>
      </c>
    </row>
    <row r="4551" spans="1:5">
      <c r="A4551" s="127" t="s">
        <v>25736</v>
      </c>
      <c r="B4551" s="128" t="s">
        <v>20175</v>
      </c>
      <c r="C4551" s="127" t="s">
        <v>80</v>
      </c>
      <c r="D4551" s="122">
        <v>377.04</v>
      </c>
      <c r="E4551" s="129">
        <f t="shared" si="71"/>
        <v>377.23</v>
      </c>
    </row>
    <row r="4552" spans="1:5">
      <c r="A4552" s="127" t="s">
        <v>25737</v>
      </c>
      <c r="B4552" s="128" t="s">
        <v>20176</v>
      </c>
      <c r="C4552" s="127" t="s">
        <v>80</v>
      </c>
      <c r="D4552" s="122">
        <v>354.26</v>
      </c>
      <c r="E4552" s="129">
        <f t="shared" si="71"/>
        <v>354.44</v>
      </c>
    </row>
    <row r="4553" spans="1:5">
      <c r="A4553" s="127" t="s">
        <v>25738</v>
      </c>
      <c r="B4553" s="128" t="s">
        <v>20177</v>
      </c>
      <c r="C4553" s="127" t="s">
        <v>80</v>
      </c>
      <c r="D4553" s="122">
        <v>413.03</v>
      </c>
      <c r="E4553" s="129">
        <f t="shared" si="71"/>
        <v>413.23</v>
      </c>
    </row>
    <row r="4554" spans="1:5">
      <c r="A4554" s="127" t="s">
        <v>25739</v>
      </c>
      <c r="B4554" s="128" t="s">
        <v>20178</v>
      </c>
      <c r="C4554" s="127" t="s">
        <v>80</v>
      </c>
      <c r="D4554" s="122">
        <v>343.8</v>
      </c>
      <c r="E4554" s="129">
        <f t="shared" si="71"/>
        <v>343.97</v>
      </c>
    </row>
    <row r="4555" spans="1:5">
      <c r="A4555" s="127" t="s">
        <v>25740</v>
      </c>
      <c r="B4555" s="128" t="s">
        <v>20179</v>
      </c>
      <c r="C4555" s="127" t="s">
        <v>80</v>
      </c>
      <c r="D4555" s="122">
        <v>312.06</v>
      </c>
      <c r="E4555" s="129">
        <f t="shared" si="71"/>
        <v>312.20999999999998</v>
      </c>
    </row>
    <row r="4556" spans="1:5">
      <c r="A4556" s="127" t="s">
        <v>25741</v>
      </c>
      <c r="B4556" s="128" t="s">
        <v>20180</v>
      </c>
      <c r="C4556" s="127" t="s">
        <v>80</v>
      </c>
      <c r="D4556" s="122">
        <v>294.73</v>
      </c>
      <c r="E4556" s="129">
        <f t="shared" si="71"/>
        <v>294.88</v>
      </c>
    </row>
    <row r="4557" spans="1:5">
      <c r="A4557" s="127" t="s">
        <v>25742</v>
      </c>
      <c r="B4557" s="128" t="s">
        <v>20181</v>
      </c>
      <c r="C4557" s="127" t="s">
        <v>80</v>
      </c>
      <c r="D4557" s="122">
        <v>388.51</v>
      </c>
      <c r="E4557" s="129">
        <f t="shared" si="71"/>
        <v>388.7</v>
      </c>
    </row>
    <row r="4558" spans="1:5">
      <c r="A4558" s="127" t="s">
        <v>25743</v>
      </c>
      <c r="B4558" s="128" t="s">
        <v>20182</v>
      </c>
      <c r="C4558" s="127" t="s">
        <v>80</v>
      </c>
      <c r="D4558" s="122">
        <v>376.2</v>
      </c>
      <c r="E4558" s="129">
        <f t="shared" si="71"/>
        <v>376.39</v>
      </c>
    </row>
    <row r="4559" spans="1:5">
      <c r="A4559" s="127" t="s">
        <v>25744</v>
      </c>
      <c r="B4559" s="128" t="s">
        <v>20183</v>
      </c>
      <c r="C4559" s="127" t="s">
        <v>80</v>
      </c>
      <c r="D4559" s="122">
        <v>358.89</v>
      </c>
      <c r="E4559" s="129">
        <f t="shared" si="71"/>
        <v>359.07</v>
      </c>
    </row>
    <row r="4560" spans="1:5">
      <c r="A4560" s="127" t="s">
        <v>25745</v>
      </c>
      <c r="B4560" s="128" t="s">
        <v>20184</v>
      </c>
      <c r="C4560" s="127" t="s">
        <v>80</v>
      </c>
      <c r="D4560" s="122">
        <v>349.54</v>
      </c>
      <c r="E4560" s="129">
        <f t="shared" si="71"/>
        <v>349.71</v>
      </c>
    </row>
    <row r="4561" spans="1:5">
      <c r="A4561" s="172" t="s">
        <v>20185</v>
      </c>
      <c r="B4561" s="169"/>
      <c r="C4561" s="168"/>
      <c r="D4561" s="170"/>
      <c r="E4561" s="171"/>
    </row>
    <row r="4562" spans="1:5">
      <c r="A4562" s="127" t="s">
        <v>24350</v>
      </c>
      <c r="B4562" s="128" t="s">
        <v>20186</v>
      </c>
      <c r="C4562" s="127" t="s">
        <v>112</v>
      </c>
      <c r="D4562" s="122">
        <v>167</v>
      </c>
      <c r="E4562" s="129">
        <f t="shared" si="71"/>
        <v>167.08</v>
      </c>
    </row>
    <row r="4563" spans="1:5">
      <c r="A4563" s="127" t="s">
        <v>24351</v>
      </c>
      <c r="B4563" s="128" t="s">
        <v>20187</v>
      </c>
      <c r="C4563" s="127" t="s">
        <v>86</v>
      </c>
      <c r="D4563" s="122">
        <v>330.76</v>
      </c>
      <c r="E4563" s="129">
        <f t="shared" si="71"/>
        <v>330.92</v>
      </c>
    </row>
    <row r="4564" spans="1:5">
      <c r="A4564" s="172" t="s">
        <v>20188</v>
      </c>
      <c r="B4564" s="169"/>
      <c r="C4564" s="168"/>
      <c r="D4564" s="170"/>
      <c r="E4564" s="171"/>
    </row>
    <row r="4565" spans="1:5">
      <c r="A4565" s="172" t="s">
        <v>20189</v>
      </c>
      <c r="B4565" s="169"/>
      <c r="C4565" s="168"/>
      <c r="D4565" s="170"/>
      <c r="E4565" s="171"/>
    </row>
    <row r="4566" spans="1:5" ht="27">
      <c r="A4566" s="127" t="s">
        <v>24352</v>
      </c>
      <c r="B4566" s="128" t="s">
        <v>20190</v>
      </c>
      <c r="C4566" s="127" t="s">
        <v>112</v>
      </c>
      <c r="D4566" s="122">
        <v>9.43</v>
      </c>
      <c r="E4566" s="129">
        <f t="shared" si="71"/>
        <v>9.43</v>
      </c>
    </row>
    <row r="4567" spans="1:5" ht="27">
      <c r="A4567" s="127" t="s">
        <v>24353</v>
      </c>
      <c r="B4567" s="128" t="s">
        <v>20191</v>
      </c>
      <c r="C4567" s="127" t="s">
        <v>112</v>
      </c>
      <c r="D4567" s="122">
        <v>11.35</v>
      </c>
      <c r="E4567" s="129">
        <f t="shared" si="71"/>
        <v>11.36</v>
      </c>
    </row>
    <row r="4568" spans="1:5" ht="27">
      <c r="A4568" s="127" t="s">
        <v>24354</v>
      </c>
      <c r="B4568" s="128" t="s">
        <v>20192</v>
      </c>
      <c r="C4568" s="127" t="s">
        <v>112</v>
      </c>
      <c r="D4568" s="122">
        <v>9.6199999999999992</v>
      </c>
      <c r="E4568" s="129">
        <f t="shared" si="71"/>
        <v>9.6199999999999992</v>
      </c>
    </row>
    <row r="4569" spans="1:5" ht="27">
      <c r="A4569" s="127" t="s">
        <v>25746</v>
      </c>
      <c r="B4569" s="128" t="s">
        <v>20193</v>
      </c>
      <c r="C4569" s="127" t="s">
        <v>112</v>
      </c>
      <c r="D4569" s="122">
        <v>5.03</v>
      </c>
      <c r="E4569" s="129">
        <f t="shared" si="71"/>
        <v>5.03</v>
      </c>
    </row>
    <row r="4570" spans="1:5" ht="27">
      <c r="A4570" s="127" t="s">
        <v>25747</v>
      </c>
      <c r="B4570" s="128" t="s">
        <v>20194</v>
      </c>
      <c r="C4570" s="127" t="s">
        <v>112</v>
      </c>
      <c r="D4570" s="122">
        <v>32.64</v>
      </c>
      <c r="E4570" s="129">
        <f t="shared" si="71"/>
        <v>32.659999999999997</v>
      </c>
    </row>
    <row r="4571" spans="1:5" ht="27">
      <c r="A4571" s="127" t="s">
        <v>25748</v>
      </c>
      <c r="B4571" s="128" t="s">
        <v>20195</v>
      </c>
      <c r="C4571" s="127" t="s">
        <v>112</v>
      </c>
      <c r="D4571" s="122">
        <v>31.23</v>
      </c>
      <c r="E4571" s="129">
        <f t="shared" si="71"/>
        <v>31.25</v>
      </c>
    </row>
    <row r="4572" spans="1:5" ht="27">
      <c r="A4572" s="127" t="s">
        <v>25749</v>
      </c>
      <c r="B4572" s="128" t="s">
        <v>20196</v>
      </c>
      <c r="C4572" s="127" t="s">
        <v>112</v>
      </c>
      <c r="D4572" s="122">
        <v>53.36</v>
      </c>
      <c r="E4572" s="129">
        <f t="shared" si="71"/>
        <v>53.39</v>
      </c>
    </row>
    <row r="4573" spans="1:5" ht="27">
      <c r="A4573" s="127" t="s">
        <v>25750</v>
      </c>
      <c r="B4573" s="128" t="s">
        <v>20197</v>
      </c>
      <c r="C4573" s="127" t="s">
        <v>112</v>
      </c>
      <c r="D4573" s="122">
        <v>30.62</v>
      </c>
      <c r="E4573" s="129">
        <f t="shared" si="71"/>
        <v>30.64</v>
      </c>
    </row>
    <row r="4574" spans="1:5" ht="40.5">
      <c r="A4574" s="127" t="s">
        <v>24355</v>
      </c>
      <c r="B4574" s="128" t="s">
        <v>20198</v>
      </c>
      <c r="C4574" s="127" t="s">
        <v>112</v>
      </c>
      <c r="D4574" s="122">
        <v>26.3</v>
      </c>
      <c r="E4574" s="129">
        <f t="shared" si="71"/>
        <v>26.31</v>
      </c>
    </row>
    <row r="4575" spans="1:5" ht="27">
      <c r="A4575" s="127" t="s">
        <v>25751</v>
      </c>
      <c r="B4575" s="128" t="s">
        <v>20199</v>
      </c>
      <c r="C4575" s="127" t="s">
        <v>112</v>
      </c>
      <c r="D4575" s="122">
        <v>23.62</v>
      </c>
      <c r="E4575" s="129">
        <f t="shared" si="71"/>
        <v>23.63</v>
      </c>
    </row>
    <row r="4576" spans="1:5" ht="27">
      <c r="A4576" s="127" t="s">
        <v>25752</v>
      </c>
      <c r="B4576" s="128" t="s">
        <v>20200</v>
      </c>
      <c r="C4576" s="127" t="s">
        <v>112</v>
      </c>
      <c r="D4576" s="122">
        <v>23.17</v>
      </c>
      <c r="E4576" s="129">
        <f t="shared" si="71"/>
        <v>23.18</v>
      </c>
    </row>
    <row r="4577" spans="1:5" ht="27">
      <c r="A4577" s="127" t="s">
        <v>24356</v>
      </c>
      <c r="B4577" s="128" t="s">
        <v>20201</v>
      </c>
      <c r="C4577" s="127" t="s">
        <v>112</v>
      </c>
      <c r="D4577" s="122">
        <v>26.42</v>
      </c>
      <c r="E4577" s="129">
        <f t="shared" si="71"/>
        <v>26.43</v>
      </c>
    </row>
    <row r="4578" spans="1:5" ht="40.5">
      <c r="A4578" s="127" t="s">
        <v>25753</v>
      </c>
      <c r="B4578" s="128" t="s">
        <v>20202</v>
      </c>
      <c r="C4578" s="127" t="s">
        <v>112</v>
      </c>
      <c r="D4578" s="122">
        <v>44.06</v>
      </c>
      <c r="E4578" s="129">
        <f t="shared" si="71"/>
        <v>44.08</v>
      </c>
    </row>
    <row r="4579" spans="1:5" ht="27">
      <c r="A4579" s="127" t="s">
        <v>24357</v>
      </c>
      <c r="B4579" s="128" t="s">
        <v>20203</v>
      </c>
      <c r="C4579" s="127" t="s">
        <v>112</v>
      </c>
      <c r="D4579" s="122">
        <v>32.93</v>
      </c>
      <c r="E4579" s="129">
        <f t="shared" si="71"/>
        <v>32.950000000000003</v>
      </c>
    </row>
    <row r="4580" spans="1:5" ht="27">
      <c r="A4580" s="127" t="s">
        <v>24358</v>
      </c>
      <c r="B4580" s="128" t="s">
        <v>20204</v>
      </c>
      <c r="C4580" s="127" t="s">
        <v>112</v>
      </c>
      <c r="D4580" s="122">
        <v>31.83</v>
      </c>
      <c r="E4580" s="129">
        <f t="shared" si="71"/>
        <v>31.85</v>
      </c>
    </row>
    <row r="4581" spans="1:5" ht="27">
      <c r="A4581" s="127" t="s">
        <v>25754</v>
      </c>
      <c r="B4581" s="128" t="s">
        <v>20205</v>
      </c>
      <c r="C4581" s="127" t="s">
        <v>112</v>
      </c>
      <c r="D4581" s="122">
        <v>37.1</v>
      </c>
      <c r="E4581" s="129">
        <f t="shared" si="71"/>
        <v>37.119999999999997</v>
      </c>
    </row>
    <row r="4582" spans="1:5" ht="27">
      <c r="A4582" s="127" t="s">
        <v>25755</v>
      </c>
      <c r="B4582" s="128" t="s">
        <v>20206</v>
      </c>
      <c r="C4582" s="127" t="s">
        <v>112</v>
      </c>
      <c r="D4582" s="122">
        <v>35.630000000000003</v>
      </c>
      <c r="E4582" s="129">
        <f t="shared" si="71"/>
        <v>35.65</v>
      </c>
    </row>
    <row r="4583" spans="1:5" ht="27">
      <c r="A4583" s="127" t="s">
        <v>24359</v>
      </c>
      <c r="B4583" s="128" t="s">
        <v>20207</v>
      </c>
      <c r="C4583" s="127" t="s">
        <v>112</v>
      </c>
      <c r="D4583" s="122">
        <v>45.99</v>
      </c>
      <c r="E4583" s="129">
        <f t="shared" si="71"/>
        <v>46.01</v>
      </c>
    </row>
    <row r="4584" spans="1:5" ht="27">
      <c r="A4584" s="127" t="s">
        <v>24360</v>
      </c>
      <c r="B4584" s="128" t="s">
        <v>20208</v>
      </c>
      <c r="C4584" s="127" t="s">
        <v>112</v>
      </c>
      <c r="D4584" s="122">
        <v>39.43</v>
      </c>
      <c r="E4584" s="129">
        <f t="shared" si="71"/>
        <v>39.450000000000003</v>
      </c>
    </row>
    <row r="4585" spans="1:5" ht="27">
      <c r="A4585" s="127" t="s">
        <v>24361</v>
      </c>
      <c r="B4585" s="128" t="s">
        <v>20209</v>
      </c>
      <c r="C4585" s="127" t="s">
        <v>112</v>
      </c>
      <c r="D4585" s="122">
        <v>27.43</v>
      </c>
      <c r="E4585" s="129">
        <f t="shared" si="71"/>
        <v>27.44</v>
      </c>
    </row>
    <row r="4586" spans="1:5" ht="27">
      <c r="A4586" s="127" t="s">
        <v>24362</v>
      </c>
      <c r="B4586" s="128" t="s">
        <v>20210</v>
      </c>
      <c r="C4586" s="127" t="s">
        <v>112</v>
      </c>
      <c r="D4586" s="122">
        <v>21.61</v>
      </c>
      <c r="E4586" s="129">
        <f t="shared" si="71"/>
        <v>21.62</v>
      </c>
    </row>
    <row r="4587" spans="1:5" ht="40.5">
      <c r="A4587" s="127" t="s">
        <v>26216</v>
      </c>
      <c r="B4587" s="128" t="s">
        <v>20211</v>
      </c>
      <c r="C4587" s="127" t="s">
        <v>112</v>
      </c>
      <c r="D4587" s="122">
        <v>46.53</v>
      </c>
      <c r="E4587" s="129">
        <f t="shared" si="71"/>
        <v>46.55</v>
      </c>
    </row>
    <row r="4588" spans="1:5" ht="27">
      <c r="A4588" s="127" t="s">
        <v>25756</v>
      </c>
      <c r="B4588" s="128" t="s">
        <v>20212</v>
      </c>
      <c r="C4588" s="127" t="s">
        <v>112</v>
      </c>
      <c r="D4588" s="122">
        <v>27.67</v>
      </c>
      <c r="E4588" s="129">
        <f t="shared" si="71"/>
        <v>27.68</v>
      </c>
    </row>
    <row r="4589" spans="1:5" ht="27">
      <c r="A4589" s="127" t="s">
        <v>25757</v>
      </c>
      <c r="B4589" s="128" t="s">
        <v>20213</v>
      </c>
      <c r="C4589" s="127" t="s">
        <v>112</v>
      </c>
      <c r="D4589" s="122">
        <v>26.74</v>
      </c>
      <c r="E4589" s="129">
        <f t="shared" si="71"/>
        <v>26.75</v>
      </c>
    </row>
    <row r="4590" spans="1:5" ht="40.5">
      <c r="A4590" s="127" t="s">
        <v>25758</v>
      </c>
      <c r="B4590" s="128" t="s">
        <v>20214</v>
      </c>
      <c r="C4590" s="127" t="s">
        <v>112</v>
      </c>
      <c r="D4590" s="122">
        <v>53.59</v>
      </c>
      <c r="E4590" s="129">
        <f t="shared" si="71"/>
        <v>53.62</v>
      </c>
    </row>
    <row r="4591" spans="1:5" ht="27">
      <c r="A4591" s="127" t="s">
        <v>24363</v>
      </c>
      <c r="B4591" s="128" t="s">
        <v>20215</v>
      </c>
      <c r="C4591" s="127" t="s">
        <v>112</v>
      </c>
      <c r="D4591" s="122">
        <v>14.66</v>
      </c>
      <c r="E4591" s="129">
        <f t="shared" si="71"/>
        <v>14.67</v>
      </c>
    </row>
    <row r="4592" spans="1:5">
      <c r="A4592" s="127" t="s">
        <v>25759</v>
      </c>
      <c r="B4592" s="128" t="s">
        <v>20216</v>
      </c>
      <c r="C4592" s="127" t="s">
        <v>112</v>
      </c>
      <c r="D4592" s="122">
        <v>17.62</v>
      </c>
      <c r="E4592" s="129">
        <f t="shared" si="71"/>
        <v>17.63</v>
      </c>
    </row>
    <row r="4593" spans="1:5">
      <c r="A4593" s="127" t="s">
        <v>25760</v>
      </c>
      <c r="B4593" s="128" t="s">
        <v>20217</v>
      </c>
      <c r="C4593" s="127" t="s">
        <v>112</v>
      </c>
      <c r="D4593" s="122">
        <v>29.72</v>
      </c>
      <c r="E4593" s="129">
        <f t="shared" si="71"/>
        <v>29.73</v>
      </c>
    </row>
    <row r="4594" spans="1:5" ht="27">
      <c r="A4594" s="127" t="s">
        <v>26217</v>
      </c>
      <c r="B4594" s="128" t="s">
        <v>20218</v>
      </c>
      <c r="C4594" s="127" t="s">
        <v>44</v>
      </c>
      <c r="D4594" s="122">
        <v>6.36</v>
      </c>
      <c r="E4594" s="129">
        <f t="shared" si="71"/>
        <v>6.36</v>
      </c>
    </row>
    <row r="4595" spans="1:5">
      <c r="A4595" s="172" t="s">
        <v>20219</v>
      </c>
      <c r="B4595" s="169"/>
      <c r="C4595" s="168"/>
      <c r="D4595" s="170"/>
      <c r="E4595" s="171"/>
    </row>
    <row r="4596" spans="1:5" ht="54">
      <c r="A4596" s="127" t="s">
        <v>24364</v>
      </c>
      <c r="B4596" s="128" t="s">
        <v>20220</v>
      </c>
      <c r="C4596" s="127" t="s">
        <v>112</v>
      </c>
      <c r="D4596" s="122">
        <v>111</v>
      </c>
      <c r="E4596" s="129">
        <f t="shared" si="71"/>
        <v>111.06</v>
      </c>
    </row>
    <row r="4597" spans="1:5" ht="54">
      <c r="A4597" s="127" t="s">
        <v>24365</v>
      </c>
      <c r="B4597" s="128" t="s">
        <v>20221</v>
      </c>
      <c r="C4597" s="127" t="s">
        <v>112</v>
      </c>
      <c r="D4597" s="122">
        <v>101.32</v>
      </c>
      <c r="E4597" s="129">
        <f t="shared" si="71"/>
        <v>101.37</v>
      </c>
    </row>
    <row r="4598" spans="1:5" ht="54">
      <c r="A4598" s="127" t="s">
        <v>24366</v>
      </c>
      <c r="B4598" s="128" t="s">
        <v>20222</v>
      </c>
      <c r="C4598" s="127" t="s">
        <v>112</v>
      </c>
      <c r="D4598" s="122">
        <v>115.47</v>
      </c>
      <c r="E4598" s="129">
        <f t="shared" si="71"/>
        <v>115.53</v>
      </c>
    </row>
    <row r="4599" spans="1:5" ht="54">
      <c r="A4599" s="127" t="s">
        <v>24367</v>
      </c>
      <c r="B4599" s="128" t="s">
        <v>20223</v>
      </c>
      <c r="C4599" s="127" t="s">
        <v>112</v>
      </c>
      <c r="D4599" s="122">
        <v>102.42</v>
      </c>
      <c r="E4599" s="129">
        <f t="shared" si="71"/>
        <v>102.47</v>
      </c>
    </row>
    <row r="4600" spans="1:5">
      <c r="A4600" s="172" t="s">
        <v>20224</v>
      </c>
      <c r="B4600" s="169"/>
      <c r="C4600" s="168"/>
      <c r="D4600" s="170"/>
      <c r="E4600" s="171"/>
    </row>
    <row r="4601" spans="1:5" ht="40.5">
      <c r="A4601" s="127" t="s">
        <v>24368</v>
      </c>
      <c r="B4601" s="128" t="s">
        <v>20225</v>
      </c>
      <c r="C4601" s="127" t="s">
        <v>112</v>
      </c>
      <c r="D4601" s="122">
        <v>299.54000000000002</v>
      </c>
      <c r="E4601" s="129">
        <f t="shared" si="71"/>
        <v>299.69</v>
      </c>
    </row>
    <row r="4602" spans="1:5" ht="67.5">
      <c r="A4602" s="127" t="s">
        <v>26218</v>
      </c>
      <c r="B4602" s="128" t="s">
        <v>20226</v>
      </c>
      <c r="C4602" s="127" t="s">
        <v>112</v>
      </c>
      <c r="D4602" s="122">
        <v>119.91</v>
      </c>
      <c r="E4602" s="129">
        <f t="shared" si="71"/>
        <v>119.97</v>
      </c>
    </row>
    <row r="4603" spans="1:5" ht="40.5">
      <c r="A4603" s="127" t="s">
        <v>24369</v>
      </c>
      <c r="B4603" s="128" t="s">
        <v>20227</v>
      </c>
      <c r="C4603" s="127" t="s">
        <v>112</v>
      </c>
      <c r="D4603" s="122">
        <v>116.26</v>
      </c>
      <c r="E4603" s="129">
        <f t="shared" si="71"/>
        <v>116.32</v>
      </c>
    </row>
    <row r="4604" spans="1:5" ht="40.5">
      <c r="A4604" s="127" t="s">
        <v>24370</v>
      </c>
      <c r="B4604" s="128" t="s">
        <v>20228</v>
      </c>
      <c r="C4604" s="127" t="s">
        <v>112</v>
      </c>
      <c r="D4604" s="122">
        <v>102.86</v>
      </c>
      <c r="E4604" s="129">
        <f t="shared" si="71"/>
        <v>102.91</v>
      </c>
    </row>
    <row r="4605" spans="1:5" ht="40.5">
      <c r="A4605" s="127" t="s">
        <v>25761</v>
      </c>
      <c r="B4605" s="128" t="s">
        <v>20229</v>
      </c>
      <c r="C4605" s="127" t="s">
        <v>112</v>
      </c>
      <c r="D4605" s="122">
        <v>141.99</v>
      </c>
      <c r="E4605" s="129">
        <f t="shared" si="71"/>
        <v>142.06</v>
      </c>
    </row>
    <row r="4606" spans="1:5" ht="40.5">
      <c r="A4606" s="127" t="s">
        <v>25762</v>
      </c>
      <c r="B4606" s="128" t="s">
        <v>20230</v>
      </c>
      <c r="C4606" s="127" t="s">
        <v>112</v>
      </c>
      <c r="D4606" s="122">
        <v>138.15</v>
      </c>
      <c r="E4606" s="129">
        <f t="shared" si="71"/>
        <v>138.22</v>
      </c>
    </row>
    <row r="4607" spans="1:5" ht="27">
      <c r="A4607" s="127" t="s">
        <v>25763</v>
      </c>
      <c r="B4607" s="128" t="s">
        <v>20231</v>
      </c>
      <c r="C4607" s="127" t="s">
        <v>112</v>
      </c>
      <c r="D4607" s="122">
        <v>97.81</v>
      </c>
      <c r="E4607" s="129">
        <f t="shared" si="71"/>
        <v>97.86</v>
      </c>
    </row>
    <row r="4608" spans="1:5" ht="54">
      <c r="A4608" s="127" t="s">
        <v>25764</v>
      </c>
      <c r="B4608" s="128" t="s">
        <v>20232</v>
      </c>
      <c r="C4608" s="127" t="s">
        <v>112</v>
      </c>
      <c r="D4608" s="122">
        <v>121.33</v>
      </c>
      <c r="E4608" s="129">
        <f t="shared" si="71"/>
        <v>121.39</v>
      </c>
    </row>
    <row r="4609" spans="1:5" ht="67.5">
      <c r="A4609" s="127" t="s">
        <v>24371</v>
      </c>
      <c r="B4609" s="128" t="s">
        <v>20233</v>
      </c>
      <c r="C4609" s="127" t="s">
        <v>112</v>
      </c>
      <c r="D4609" s="122">
        <v>102.22</v>
      </c>
      <c r="E4609" s="129">
        <f t="shared" si="71"/>
        <v>102.27</v>
      </c>
    </row>
    <row r="4610" spans="1:5" ht="54">
      <c r="A4610" s="127" t="s">
        <v>24372</v>
      </c>
      <c r="B4610" s="128" t="s">
        <v>20234</v>
      </c>
      <c r="C4610" s="127" t="s">
        <v>112</v>
      </c>
      <c r="D4610" s="122">
        <v>94.17</v>
      </c>
      <c r="E4610" s="129">
        <f t="shared" ref="E4610:E4673" si="72">ROUND((D4610/(1+$J$1))*(1+$L$1),2)</f>
        <v>94.22</v>
      </c>
    </row>
    <row r="4611" spans="1:5" ht="54">
      <c r="A4611" s="127" t="s">
        <v>25765</v>
      </c>
      <c r="B4611" s="128" t="s">
        <v>20235</v>
      </c>
      <c r="C4611" s="127" t="s">
        <v>112</v>
      </c>
      <c r="D4611" s="122">
        <v>83.79</v>
      </c>
      <c r="E4611" s="129">
        <f t="shared" si="72"/>
        <v>83.83</v>
      </c>
    </row>
    <row r="4612" spans="1:5" ht="54">
      <c r="A4612" s="127" t="s">
        <v>24373</v>
      </c>
      <c r="B4612" s="128" t="s">
        <v>20236</v>
      </c>
      <c r="C4612" s="127" t="s">
        <v>112</v>
      </c>
      <c r="D4612" s="122">
        <v>346.69</v>
      </c>
      <c r="E4612" s="129">
        <f t="shared" si="72"/>
        <v>346.86</v>
      </c>
    </row>
    <row r="4613" spans="1:5" ht="54">
      <c r="A4613" s="127" t="s">
        <v>24374</v>
      </c>
      <c r="B4613" s="128" t="s">
        <v>20237</v>
      </c>
      <c r="C4613" s="127" t="s">
        <v>112</v>
      </c>
      <c r="D4613" s="122">
        <v>158.52000000000001</v>
      </c>
      <c r="E4613" s="129">
        <f t="shared" si="72"/>
        <v>158.6</v>
      </c>
    </row>
    <row r="4614" spans="1:5" ht="54">
      <c r="A4614" s="127" t="s">
        <v>25766</v>
      </c>
      <c r="B4614" s="128" t="s">
        <v>20238</v>
      </c>
      <c r="C4614" s="127" t="s">
        <v>112</v>
      </c>
      <c r="D4614" s="122">
        <v>133.72</v>
      </c>
      <c r="E4614" s="129">
        <f t="shared" si="72"/>
        <v>133.79</v>
      </c>
    </row>
    <row r="4615" spans="1:5" ht="40.5">
      <c r="A4615" s="127" t="s">
        <v>25767</v>
      </c>
      <c r="B4615" s="128" t="s">
        <v>20239</v>
      </c>
      <c r="C4615" s="127" t="s">
        <v>112</v>
      </c>
      <c r="D4615" s="122">
        <v>140.06</v>
      </c>
      <c r="E4615" s="129">
        <f t="shared" si="72"/>
        <v>140.13</v>
      </c>
    </row>
    <row r="4616" spans="1:5" ht="67.5">
      <c r="A4616" s="127" t="s">
        <v>24375</v>
      </c>
      <c r="B4616" s="128" t="s">
        <v>20240</v>
      </c>
      <c r="C4616" s="127" t="s">
        <v>112</v>
      </c>
      <c r="D4616" s="122">
        <v>88.52</v>
      </c>
      <c r="E4616" s="129">
        <f t="shared" si="72"/>
        <v>88.56</v>
      </c>
    </row>
    <row r="4617" spans="1:5" ht="54">
      <c r="A4617" s="127" t="s">
        <v>24376</v>
      </c>
      <c r="B4617" s="128" t="s">
        <v>20241</v>
      </c>
      <c r="C4617" s="127" t="s">
        <v>112</v>
      </c>
      <c r="D4617" s="122">
        <v>242.91</v>
      </c>
      <c r="E4617" s="129">
        <f t="shared" si="72"/>
        <v>243.03</v>
      </c>
    </row>
    <row r="4618" spans="1:5" ht="54">
      <c r="A4618" s="127" t="s">
        <v>24377</v>
      </c>
      <c r="B4618" s="128" t="s">
        <v>20242</v>
      </c>
      <c r="C4618" s="127" t="s">
        <v>112</v>
      </c>
      <c r="D4618" s="122">
        <v>93.28</v>
      </c>
      <c r="E4618" s="129">
        <f t="shared" si="72"/>
        <v>93.33</v>
      </c>
    </row>
    <row r="4619" spans="1:5" ht="54">
      <c r="A4619" s="127" t="s">
        <v>24378</v>
      </c>
      <c r="B4619" s="128" t="s">
        <v>20243</v>
      </c>
      <c r="C4619" s="127" t="s">
        <v>112</v>
      </c>
      <c r="D4619" s="122">
        <v>69.400000000000006</v>
      </c>
      <c r="E4619" s="129">
        <f t="shared" si="72"/>
        <v>69.430000000000007</v>
      </c>
    </row>
    <row r="4620" spans="1:5" ht="40.5">
      <c r="A4620" s="127" t="s">
        <v>25768</v>
      </c>
      <c r="B4620" s="128" t="s">
        <v>20244</v>
      </c>
      <c r="C4620" s="127" t="s">
        <v>112</v>
      </c>
      <c r="D4620" s="122">
        <v>150.31</v>
      </c>
      <c r="E4620" s="129">
        <f t="shared" si="72"/>
        <v>150.38</v>
      </c>
    </row>
    <row r="4621" spans="1:5" ht="54">
      <c r="A4621" s="127" t="s">
        <v>25769</v>
      </c>
      <c r="B4621" s="128" t="s">
        <v>20245</v>
      </c>
      <c r="C4621" s="127" t="s">
        <v>112</v>
      </c>
      <c r="D4621" s="122">
        <v>88.2</v>
      </c>
      <c r="E4621" s="129">
        <f t="shared" si="72"/>
        <v>88.24</v>
      </c>
    </row>
    <row r="4622" spans="1:5">
      <c r="A4622" s="172" t="s">
        <v>20246</v>
      </c>
      <c r="B4622" s="169"/>
      <c r="C4622" s="168"/>
      <c r="D4622" s="170"/>
      <c r="E4622" s="171"/>
    </row>
    <row r="4623" spans="1:5" ht="27">
      <c r="A4623" s="127" t="s">
        <v>24379</v>
      </c>
      <c r="B4623" s="128" t="s">
        <v>20247</v>
      </c>
      <c r="C4623" s="127" t="s">
        <v>112</v>
      </c>
      <c r="D4623" s="122">
        <v>26.06</v>
      </c>
      <c r="E4623" s="129">
        <f t="shared" si="72"/>
        <v>26.07</v>
      </c>
    </row>
    <row r="4624" spans="1:5" ht="27">
      <c r="A4624" s="127" t="s">
        <v>24380</v>
      </c>
      <c r="B4624" s="128" t="s">
        <v>20248</v>
      </c>
      <c r="C4624" s="127" t="s">
        <v>86</v>
      </c>
      <c r="D4624" s="122">
        <v>56.8</v>
      </c>
      <c r="E4624" s="129">
        <f t="shared" si="72"/>
        <v>56.83</v>
      </c>
    </row>
    <row r="4625" spans="1:5" ht="27">
      <c r="A4625" s="127" t="s">
        <v>24381</v>
      </c>
      <c r="B4625" s="128" t="s">
        <v>20249</v>
      </c>
      <c r="C4625" s="127" t="s">
        <v>86</v>
      </c>
      <c r="D4625" s="122">
        <v>33.71</v>
      </c>
      <c r="E4625" s="129">
        <f t="shared" si="72"/>
        <v>33.729999999999997</v>
      </c>
    </row>
    <row r="4626" spans="1:5" ht="54">
      <c r="A4626" s="127" t="s">
        <v>25770</v>
      </c>
      <c r="B4626" s="128" t="s">
        <v>20250</v>
      </c>
      <c r="C4626" s="127" t="s">
        <v>112</v>
      </c>
      <c r="D4626" s="122">
        <v>128.37</v>
      </c>
      <c r="E4626" s="129">
        <f t="shared" si="72"/>
        <v>128.43</v>
      </c>
    </row>
    <row r="4627" spans="1:5">
      <c r="A4627" s="172" t="s">
        <v>20251</v>
      </c>
      <c r="B4627" s="169"/>
      <c r="C4627" s="168"/>
      <c r="D4627" s="170"/>
      <c r="E4627" s="171"/>
    </row>
    <row r="4628" spans="1:5" ht="27">
      <c r="A4628" s="127" t="s">
        <v>24382</v>
      </c>
      <c r="B4628" s="128" t="s">
        <v>20252</v>
      </c>
      <c r="C4628" s="127" t="s">
        <v>44</v>
      </c>
      <c r="D4628" s="122">
        <v>87.91</v>
      </c>
      <c r="E4628" s="129">
        <f t="shared" si="72"/>
        <v>87.95</v>
      </c>
    </row>
    <row r="4629" spans="1:5" ht="27">
      <c r="A4629" s="127" t="s">
        <v>24383</v>
      </c>
      <c r="B4629" s="128" t="s">
        <v>20253</v>
      </c>
      <c r="C4629" s="127" t="s">
        <v>44</v>
      </c>
      <c r="D4629" s="122">
        <v>75.8</v>
      </c>
      <c r="E4629" s="129">
        <f t="shared" si="72"/>
        <v>75.84</v>
      </c>
    </row>
    <row r="4630" spans="1:5">
      <c r="A4630" s="172" t="s">
        <v>20254</v>
      </c>
      <c r="B4630" s="169"/>
      <c r="C4630" s="168"/>
      <c r="D4630" s="170"/>
      <c r="E4630" s="171"/>
    </row>
    <row r="4631" spans="1:5" ht="27">
      <c r="A4631" s="127" t="s">
        <v>24384</v>
      </c>
      <c r="B4631" s="128" t="s">
        <v>20255</v>
      </c>
      <c r="C4631" s="127" t="s">
        <v>86</v>
      </c>
      <c r="D4631" s="122">
        <v>178.29</v>
      </c>
      <c r="E4631" s="129">
        <f t="shared" si="72"/>
        <v>178.38</v>
      </c>
    </row>
    <row r="4632" spans="1:5" ht="40.5">
      <c r="A4632" s="127" t="s">
        <v>25771</v>
      </c>
      <c r="B4632" s="128" t="s">
        <v>20256</v>
      </c>
      <c r="C4632" s="127" t="s">
        <v>112</v>
      </c>
      <c r="D4632" s="122">
        <v>62.73</v>
      </c>
      <c r="E4632" s="129">
        <f t="shared" si="72"/>
        <v>62.76</v>
      </c>
    </row>
    <row r="4633" spans="1:5" ht="40.5">
      <c r="A4633" s="127" t="s">
        <v>24385</v>
      </c>
      <c r="B4633" s="128" t="s">
        <v>20257</v>
      </c>
      <c r="C4633" s="127" t="s">
        <v>112</v>
      </c>
      <c r="D4633" s="122">
        <v>53.15</v>
      </c>
      <c r="E4633" s="129">
        <f t="shared" si="72"/>
        <v>53.18</v>
      </c>
    </row>
    <row r="4634" spans="1:5" ht="27">
      <c r="A4634" s="127" t="s">
        <v>24386</v>
      </c>
      <c r="B4634" s="128" t="s">
        <v>20258</v>
      </c>
      <c r="C4634" s="127" t="s">
        <v>112</v>
      </c>
      <c r="D4634" s="122">
        <v>59</v>
      </c>
      <c r="E4634" s="129">
        <f t="shared" si="72"/>
        <v>59.03</v>
      </c>
    </row>
    <row r="4635" spans="1:5" ht="40.5">
      <c r="A4635" s="127" t="s">
        <v>25772</v>
      </c>
      <c r="B4635" s="128" t="s">
        <v>20259</v>
      </c>
      <c r="C4635" s="127" t="s">
        <v>112</v>
      </c>
      <c r="D4635" s="122">
        <v>88.72</v>
      </c>
      <c r="E4635" s="129">
        <f t="shared" si="72"/>
        <v>88.76</v>
      </c>
    </row>
    <row r="4636" spans="1:5" ht="27">
      <c r="A4636" s="127" t="s">
        <v>25773</v>
      </c>
      <c r="B4636" s="128" t="s">
        <v>20260</v>
      </c>
      <c r="C4636" s="127" t="s">
        <v>112</v>
      </c>
      <c r="D4636" s="122">
        <v>229.19</v>
      </c>
      <c r="E4636" s="129">
        <f t="shared" si="72"/>
        <v>229.3</v>
      </c>
    </row>
    <row r="4637" spans="1:5" ht="27">
      <c r="A4637" s="127" t="s">
        <v>25774</v>
      </c>
      <c r="B4637" s="128" t="s">
        <v>20261</v>
      </c>
      <c r="C4637" s="127" t="s">
        <v>112</v>
      </c>
      <c r="D4637" s="122">
        <v>77.13</v>
      </c>
      <c r="E4637" s="129">
        <f t="shared" si="72"/>
        <v>77.17</v>
      </c>
    </row>
    <row r="4638" spans="1:5">
      <c r="A4638" s="172" t="s">
        <v>20262</v>
      </c>
      <c r="B4638" s="169"/>
      <c r="C4638" s="168"/>
      <c r="D4638" s="170"/>
      <c r="E4638" s="171"/>
    </row>
    <row r="4639" spans="1:5" ht="40.5">
      <c r="A4639" s="127" t="s">
        <v>24387</v>
      </c>
      <c r="B4639" s="128" t="s">
        <v>20263</v>
      </c>
      <c r="C4639" s="127" t="s">
        <v>112</v>
      </c>
      <c r="D4639" s="122">
        <v>159.87</v>
      </c>
      <c r="E4639" s="129">
        <f t="shared" si="72"/>
        <v>159.94999999999999</v>
      </c>
    </row>
    <row r="4640" spans="1:5">
      <c r="A4640" s="172" t="s">
        <v>20264</v>
      </c>
      <c r="B4640" s="169"/>
      <c r="C4640" s="168"/>
      <c r="D4640" s="170"/>
      <c r="E4640" s="171"/>
    </row>
    <row r="4641" spans="1:5" ht="27">
      <c r="A4641" s="127" t="s">
        <v>24388</v>
      </c>
      <c r="B4641" s="128" t="s">
        <v>20265</v>
      </c>
      <c r="C4641" s="127" t="s">
        <v>112</v>
      </c>
      <c r="D4641" s="122">
        <v>437.29</v>
      </c>
      <c r="E4641" s="129">
        <f t="shared" si="72"/>
        <v>437.51</v>
      </c>
    </row>
    <row r="4642" spans="1:5">
      <c r="A4642" s="172" t="s">
        <v>20266</v>
      </c>
      <c r="B4642" s="169"/>
      <c r="C4642" s="168"/>
      <c r="D4642" s="170"/>
      <c r="E4642" s="171"/>
    </row>
    <row r="4643" spans="1:5" ht="27">
      <c r="A4643" s="127" t="s">
        <v>25775</v>
      </c>
      <c r="B4643" s="128" t="s">
        <v>20267</v>
      </c>
      <c r="C4643" s="127" t="s">
        <v>112</v>
      </c>
      <c r="D4643" s="122">
        <v>79.540000000000006</v>
      </c>
      <c r="E4643" s="129">
        <f t="shared" si="72"/>
        <v>79.58</v>
      </c>
    </row>
    <row r="4644" spans="1:5" ht="27">
      <c r="A4644" s="127" t="s">
        <v>24389</v>
      </c>
      <c r="B4644" s="128" t="s">
        <v>20268</v>
      </c>
      <c r="C4644" s="127" t="s">
        <v>112</v>
      </c>
      <c r="D4644" s="122">
        <v>112.44</v>
      </c>
      <c r="E4644" s="129">
        <f t="shared" si="72"/>
        <v>112.5</v>
      </c>
    </row>
    <row r="4645" spans="1:5" ht="27">
      <c r="A4645" s="127" t="s">
        <v>25776</v>
      </c>
      <c r="B4645" s="128" t="s">
        <v>20269</v>
      </c>
      <c r="C4645" s="127" t="s">
        <v>112</v>
      </c>
      <c r="D4645" s="122">
        <v>585.78</v>
      </c>
      <c r="E4645" s="129">
        <f t="shared" si="72"/>
        <v>586.07000000000005</v>
      </c>
    </row>
    <row r="4646" spans="1:5">
      <c r="A4646" s="172" t="s">
        <v>20270</v>
      </c>
      <c r="B4646" s="169"/>
      <c r="C4646" s="168"/>
      <c r="D4646" s="170"/>
      <c r="E4646" s="171"/>
    </row>
    <row r="4647" spans="1:5" ht="27">
      <c r="A4647" s="127" t="s">
        <v>24390</v>
      </c>
      <c r="B4647" s="128" t="s">
        <v>20271</v>
      </c>
      <c r="C4647" s="127" t="s">
        <v>112</v>
      </c>
      <c r="D4647" s="122">
        <v>18.190000000000001</v>
      </c>
      <c r="E4647" s="129">
        <f t="shared" si="72"/>
        <v>18.2</v>
      </c>
    </row>
    <row r="4648" spans="1:5" ht="27">
      <c r="A4648" s="127" t="s">
        <v>24391</v>
      </c>
      <c r="B4648" s="128" t="s">
        <v>20272</v>
      </c>
      <c r="C4648" s="127" t="s">
        <v>112</v>
      </c>
      <c r="D4648" s="122">
        <v>143.01</v>
      </c>
      <c r="E4648" s="129">
        <f t="shared" si="72"/>
        <v>143.08000000000001</v>
      </c>
    </row>
    <row r="4649" spans="1:5" ht="27">
      <c r="A4649" s="127" t="s">
        <v>24392</v>
      </c>
      <c r="B4649" s="128" t="s">
        <v>20273</v>
      </c>
      <c r="C4649" s="127" t="s">
        <v>112</v>
      </c>
      <c r="D4649" s="122">
        <v>62.65</v>
      </c>
      <c r="E4649" s="129">
        <f t="shared" si="72"/>
        <v>62.68</v>
      </c>
    </row>
    <row r="4650" spans="1:5" ht="27">
      <c r="A4650" s="127" t="s">
        <v>25777</v>
      </c>
      <c r="B4650" s="128" t="s">
        <v>20274</v>
      </c>
      <c r="C4650" s="127" t="s">
        <v>112</v>
      </c>
      <c r="D4650" s="122">
        <v>24.75</v>
      </c>
      <c r="E4650" s="129">
        <f t="shared" si="72"/>
        <v>24.76</v>
      </c>
    </row>
    <row r="4651" spans="1:5" ht="27">
      <c r="A4651" s="127" t="s">
        <v>25778</v>
      </c>
      <c r="B4651" s="128" t="s">
        <v>20275</v>
      </c>
      <c r="C4651" s="127" t="s">
        <v>112</v>
      </c>
      <c r="D4651" s="122">
        <v>610.96</v>
      </c>
      <c r="E4651" s="129">
        <f t="shared" si="72"/>
        <v>611.26</v>
      </c>
    </row>
    <row r="4652" spans="1:5" ht="27">
      <c r="A4652" s="127" t="s">
        <v>25779</v>
      </c>
      <c r="B4652" s="128" t="s">
        <v>20276</v>
      </c>
      <c r="C4652" s="127" t="s">
        <v>112</v>
      </c>
      <c r="D4652" s="122">
        <v>1094.56</v>
      </c>
      <c r="E4652" s="129">
        <f t="shared" si="72"/>
        <v>1095.0999999999999</v>
      </c>
    </row>
    <row r="4653" spans="1:5" ht="27">
      <c r="A4653" s="127" t="s">
        <v>25780</v>
      </c>
      <c r="B4653" s="128" t="s">
        <v>20277</v>
      </c>
      <c r="C4653" s="127" t="s">
        <v>112</v>
      </c>
      <c r="D4653" s="122">
        <v>1713.51</v>
      </c>
      <c r="E4653" s="129">
        <f t="shared" si="72"/>
        <v>1714.36</v>
      </c>
    </row>
    <row r="4654" spans="1:5" ht="40.5">
      <c r="A4654" s="127" t="s">
        <v>24393</v>
      </c>
      <c r="B4654" s="128" t="s">
        <v>20278</v>
      </c>
      <c r="C4654" s="127" t="s">
        <v>112</v>
      </c>
      <c r="D4654" s="122">
        <v>42.98</v>
      </c>
      <c r="E4654" s="129">
        <f t="shared" si="72"/>
        <v>43</v>
      </c>
    </row>
    <row r="4655" spans="1:5">
      <c r="A4655" s="172" t="s">
        <v>20279</v>
      </c>
      <c r="B4655" s="169"/>
      <c r="C4655" s="168"/>
      <c r="D4655" s="170"/>
      <c r="E4655" s="171"/>
    </row>
    <row r="4656" spans="1:5">
      <c r="A4656" s="172" t="s">
        <v>20280</v>
      </c>
      <c r="B4656" s="169"/>
      <c r="C4656" s="168"/>
      <c r="D4656" s="170"/>
      <c r="E4656" s="171"/>
    </row>
    <row r="4657" spans="1:5" ht="27">
      <c r="A4657" s="127" t="s">
        <v>24394</v>
      </c>
      <c r="B4657" s="128" t="s">
        <v>20281</v>
      </c>
      <c r="C4657" s="127" t="s">
        <v>112</v>
      </c>
      <c r="D4657" s="122">
        <v>20.56</v>
      </c>
      <c r="E4657" s="129">
        <f t="shared" si="72"/>
        <v>20.57</v>
      </c>
    </row>
    <row r="4658" spans="1:5" ht="27">
      <c r="A4658" s="127" t="s">
        <v>24395</v>
      </c>
      <c r="B4658" s="128" t="s">
        <v>20282</v>
      </c>
      <c r="C4658" s="127" t="s">
        <v>112</v>
      </c>
      <c r="D4658" s="122">
        <v>24.21</v>
      </c>
      <c r="E4658" s="129">
        <f t="shared" si="72"/>
        <v>24.22</v>
      </c>
    </row>
    <row r="4659" spans="1:5" ht="27">
      <c r="A4659" s="127" t="s">
        <v>24396</v>
      </c>
      <c r="B4659" s="128" t="s">
        <v>20283</v>
      </c>
      <c r="C4659" s="127" t="s">
        <v>112</v>
      </c>
      <c r="D4659" s="122">
        <v>27.85</v>
      </c>
      <c r="E4659" s="129">
        <f t="shared" si="72"/>
        <v>27.86</v>
      </c>
    </row>
    <row r="4660" spans="1:5" ht="27">
      <c r="A4660" s="127" t="s">
        <v>24397</v>
      </c>
      <c r="B4660" s="128" t="s">
        <v>20284</v>
      </c>
      <c r="C4660" s="127" t="s">
        <v>112</v>
      </c>
      <c r="D4660" s="122">
        <v>31.48</v>
      </c>
      <c r="E4660" s="129">
        <f t="shared" si="72"/>
        <v>31.5</v>
      </c>
    </row>
    <row r="4661" spans="1:5" ht="27">
      <c r="A4661" s="127" t="s">
        <v>24398</v>
      </c>
      <c r="B4661" s="128" t="s">
        <v>20285</v>
      </c>
      <c r="C4661" s="127" t="s">
        <v>112</v>
      </c>
      <c r="D4661" s="122">
        <v>35.119999999999997</v>
      </c>
      <c r="E4661" s="129">
        <f t="shared" si="72"/>
        <v>35.14</v>
      </c>
    </row>
    <row r="4662" spans="1:5" ht="54">
      <c r="A4662" s="127" t="s">
        <v>24399</v>
      </c>
      <c r="B4662" s="128" t="s">
        <v>20286</v>
      </c>
      <c r="C4662" s="127" t="s">
        <v>112</v>
      </c>
      <c r="D4662" s="122">
        <v>36.79</v>
      </c>
      <c r="E4662" s="129">
        <f t="shared" si="72"/>
        <v>36.81</v>
      </c>
    </row>
    <row r="4663" spans="1:5">
      <c r="A4663" s="127" t="s">
        <v>24400</v>
      </c>
      <c r="B4663" s="128" t="s">
        <v>20287</v>
      </c>
      <c r="C4663" s="127" t="s">
        <v>112</v>
      </c>
      <c r="D4663" s="122">
        <v>10.18</v>
      </c>
      <c r="E4663" s="129">
        <f t="shared" si="72"/>
        <v>10.19</v>
      </c>
    </row>
    <row r="4664" spans="1:5" ht="27">
      <c r="A4664" s="127" t="s">
        <v>25781</v>
      </c>
      <c r="B4664" s="128" t="s">
        <v>20288</v>
      </c>
      <c r="C4664" s="127" t="s">
        <v>112</v>
      </c>
      <c r="D4664" s="122">
        <v>30.25</v>
      </c>
      <c r="E4664" s="129">
        <f t="shared" si="72"/>
        <v>30.27</v>
      </c>
    </row>
    <row r="4665" spans="1:5" ht="27">
      <c r="A4665" s="127" t="s">
        <v>25782</v>
      </c>
      <c r="B4665" s="128" t="s">
        <v>20289</v>
      </c>
      <c r="C4665" s="127" t="s">
        <v>112</v>
      </c>
      <c r="D4665" s="122">
        <v>44.32</v>
      </c>
      <c r="E4665" s="129">
        <f t="shared" si="72"/>
        <v>44.34</v>
      </c>
    </row>
    <row r="4666" spans="1:5" ht="40.5">
      <c r="A4666" s="127" t="s">
        <v>24401</v>
      </c>
      <c r="B4666" s="128" t="s">
        <v>20290</v>
      </c>
      <c r="C4666" s="127" t="s">
        <v>112</v>
      </c>
      <c r="D4666" s="122">
        <v>48.53</v>
      </c>
      <c r="E4666" s="129">
        <f t="shared" si="72"/>
        <v>48.55</v>
      </c>
    </row>
    <row r="4667" spans="1:5" ht="40.5">
      <c r="A4667" s="127" t="s">
        <v>24402</v>
      </c>
      <c r="B4667" s="128" t="s">
        <v>20291</v>
      </c>
      <c r="C4667" s="127" t="s">
        <v>112</v>
      </c>
      <c r="D4667" s="122">
        <v>31.72</v>
      </c>
      <c r="E4667" s="129">
        <f t="shared" si="72"/>
        <v>31.74</v>
      </c>
    </row>
    <row r="4668" spans="1:5">
      <c r="A4668" s="127" t="s">
        <v>24403</v>
      </c>
      <c r="B4668" s="128" t="s">
        <v>20292</v>
      </c>
      <c r="C4668" s="127" t="s">
        <v>44</v>
      </c>
      <c r="D4668" s="122">
        <v>13.7</v>
      </c>
      <c r="E4668" s="129">
        <f t="shared" si="72"/>
        <v>13.71</v>
      </c>
    </row>
    <row r="4669" spans="1:5">
      <c r="A4669" s="172" t="s">
        <v>20293</v>
      </c>
      <c r="B4669" s="169"/>
      <c r="C4669" s="168"/>
      <c r="D4669" s="170"/>
      <c r="E4669" s="171"/>
    </row>
    <row r="4670" spans="1:5" ht="27">
      <c r="A4670" s="127" t="s">
        <v>25783</v>
      </c>
      <c r="B4670" s="128" t="s">
        <v>20294</v>
      </c>
      <c r="C4670" s="127" t="s">
        <v>112</v>
      </c>
      <c r="D4670" s="122">
        <v>42.9</v>
      </c>
      <c r="E4670" s="129">
        <f t="shared" si="72"/>
        <v>42.92</v>
      </c>
    </row>
    <row r="4671" spans="1:5" ht="27">
      <c r="A4671" s="127" t="s">
        <v>26219</v>
      </c>
      <c r="B4671" s="128" t="s">
        <v>20295</v>
      </c>
      <c r="C4671" s="127" t="s">
        <v>112</v>
      </c>
      <c r="D4671" s="122">
        <v>44.5</v>
      </c>
      <c r="E4671" s="129">
        <f t="shared" si="72"/>
        <v>44.52</v>
      </c>
    </row>
    <row r="4672" spans="1:5">
      <c r="A4672" s="172" t="s">
        <v>20296</v>
      </c>
      <c r="B4672" s="169"/>
      <c r="C4672" s="168"/>
      <c r="D4672" s="170"/>
      <c r="E4672" s="171"/>
    </row>
    <row r="4673" spans="1:5" ht="54">
      <c r="A4673" s="127" t="s">
        <v>25784</v>
      </c>
      <c r="B4673" s="128" t="s">
        <v>20297</v>
      </c>
      <c r="C4673" s="127" t="s">
        <v>112</v>
      </c>
      <c r="D4673" s="122">
        <v>78.61</v>
      </c>
      <c r="E4673" s="129">
        <f t="shared" si="72"/>
        <v>78.650000000000006</v>
      </c>
    </row>
    <row r="4674" spans="1:5" ht="54">
      <c r="A4674" s="127" t="s">
        <v>25785</v>
      </c>
      <c r="B4674" s="128" t="s">
        <v>20298</v>
      </c>
      <c r="C4674" s="127" t="s">
        <v>112</v>
      </c>
      <c r="D4674" s="122">
        <v>147.65</v>
      </c>
      <c r="E4674" s="129">
        <f t="shared" ref="E4674:E4737" si="73">ROUND((D4674/(1+$J$1))*(1+$L$1),2)</f>
        <v>147.72</v>
      </c>
    </row>
    <row r="4675" spans="1:5" ht="54">
      <c r="A4675" s="127" t="s">
        <v>24404</v>
      </c>
      <c r="B4675" s="128" t="s">
        <v>20299</v>
      </c>
      <c r="C4675" s="127" t="s">
        <v>112</v>
      </c>
      <c r="D4675" s="122">
        <v>83.67</v>
      </c>
      <c r="E4675" s="129">
        <f t="shared" si="73"/>
        <v>83.71</v>
      </c>
    </row>
    <row r="4676" spans="1:5" ht="67.5">
      <c r="A4676" s="127" t="s">
        <v>25786</v>
      </c>
      <c r="B4676" s="128" t="s">
        <v>20300</v>
      </c>
      <c r="C4676" s="127" t="s">
        <v>86</v>
      </c>
      <c r="D4676" s="122">
        <v>155.63</v>
      </c>
      <c r="E4676" s="129">
        <f t="shared" si="73"/>
        <v>155.71</v>
      </c>
    </row>
    <row r="4677" spans="1:5" ht="27">
      <c r="A4677" s="127" t="s">
        <v>24405</v>
      </c>
      <c r="B4677" s="128" t="s">
        <v>20301</v>
      </c>
      <c r="C4677" s="127" t="s">
        <v>112</v>
      </c>
      <c r="D4677" s="122">
        <v>56.48</v>
      </c>
      <c r="E4677" s="129">
        <f t="shared" si="73"/>
        <v>56.51</v>
      </c>
    </row>
    <row r="4678" spans="1:5" ht="40.5">
      <c r="A4678" s="127" t="s">
        <v>25787</v>
      </c>
      <c r="B4678" s="128" t="s">
        <v>20302</v>
      </c>
      <c r="C4678" s="127" t="s">
        <v>112</v>
      </c>
      <c r="D4678" s="122">
        <v>85.54</v>
      </c>
      <c r="E4678" s="129">
        <f t="shared" si="73"/>
        <v>85.58</v>
      </c>
    </row>
    <row r="4679" spans="1:5" ht="67.5">
      <c r="A4679" s="127" t="s">
        <v>26220</v>
      </c>
      <c r="B4679" s="128" t="s">
        <v>20303</v>
      </c>
      <c r="C4679" s="127" t="s">
        <v>112</v>
      </c>
      <c r="D4679" s="122">
        <v>80.48</v>
      </c>
      <c r="E4679" s="129">
        <f t="shared" si="73"/>
        <v>80.52</v>
      </c>
    </row>
    <row r="4680" spans="1:5" ht="54">
      <c r="A4680" s="127" t="s">
        <v>25788</v>
      </c>
      <c r="B4680" s="128" t="s">
        <v>20304</v>
      </c>
      <c r="C4680" s="127" t="s">
        <v>112</v>
      </c>
      <c r="D4680" s="122">
        <v>133.99</v>
      </c>
      <c r="E4680" s="129">
        <f t="shared" si="73"/>
        <v>134.06</v>
      </c>
    </row>
    <row r="4681" spans="1:5">
      <c r="A4681" s="172" t="s">
        <v>20305</v>
      </c>
      <c r="B4681" s="169"/>
      <c r="C4681" s="168"/>
      <c r="D4681" s="170"/>
      <c r="E4681" s="171"/>
    </row>
    <row r="4682" spans="1:5" ht="54">
      <c r="A4682" s="127" t="s">
        <v>24406</v>
      </c>
      <c r="B4682" s="128" t="s">
        <v>20306</v>
      </c>
      <c r="C4682" s="127" t="s">
        <v>112</v>
      </c>
      <c r="D4682" s="122">
        <v>111.28</v>
      </c>
      <c r="E4682" s="129">
        <f t="shared" si="73"/>
        <v>111.34</v>
      </c>
    </row>
    <row r="4683" spans="1:5" ht="54">
      <c r="A4683" s="127" t="s">
        <v>24407</v>
      </c>
      <c r="B4683" s="128" t="s">
        <v>20307</v>
      </c>
      <c r="C4683" s="127" t="s">
        <v>112</v>
      </c>
      <c r="D4683" s="122">
        <v>109.08</v>
      </c>
      <c r="E4683" s="129">
        <f t="shared" si="73"/>
        <v>109.13</v>
      </c>
    </row>
    <row r="4684" spans="1:5">
      <c r="A4684" s="172" t="s">
        <v>20308</v>
      </c>
      <c r="B4684" s="169"/>
      <c r="C4684" s="168"/>
      <c r="D4684" s="170"/>
      <c r="E4684" s="171"/>
    </row>
    <row r="4685" spans="1:5" ht="40.5">
      <c r="A4685" s="127" t="s">
        <v>25789</v>
      </c>
      <c r="B4685" s="128" t="s">
        <v>20309</v>
      </c>
      <c r="C4685" s="127" t="s">
        <v>112</v>
      </c>
      <c r="D4685" s="122">
        <v>59.46</v>
      </c>
      <c r="E4685" s="129">
        <f t="shared" si="73"/>
        <v>59.49</v>
      </c>
    </row>
    <row r="4686" spans="1:5" ht="40.5">
      <c r="A4686" s="127" t="s">
        <v>25790</v>
      </c>
      <c r="B4686" s="128" t="s">
        <v>20310</v>
      </c>
      <c r="C4686" s="127" t="s">
        <v>44</v>
      </c>
      <c r="D4686" s="122">
        <v>159.91</v>
      </c>
      <c r="E4686" s="129">
        <f t="shared" si="73"/>
        <v>159.99</v>
      </c>
    </row>
    <row r="4687" spans="1:5" ht="27">
      <c r="A4687" s="127" t="s">
        <v>24408</v>
      </c>
      <c r="B4687" s="128" t="s">
        <v>20311</v>
      </c>
      <c r="C4687" s="127" t="s">
        <v>86</v>
      </c>
      <c r="D4687" s="122">
        <v>13.73</v>
      </c>
      <c r="E4687" s="129">
        <f t="shared" si="73"/>
        <v>13.74</v>
      </c>
    </row>
    <row r="4688" spans="1:5" ht="27">
      <c r="A4688" s="127" t="s">
        <v>24409</v>
      </c>
      <c r="B4688" s="128" t="s">
        <v>20312</v>
      </c>
      <c r="C4688" s="127" t="s">
        <v>112</v>
      </c>
      <c r="D4688" s="122">
        <v>150</v>
      </c>
      <c r="E4688" s="129">
        <f t="shared" si="73"/>
        <v>150.07</v>
      </c>
    </row>
    <row r="4689" spans="1:5" ht="27">
      <c r="A4689" s="127" t="s">
        <v>25791</v>
      </c>
      <c r="B4689" s="128" t="s">
        <v>20313</v>
      </c>
      <c r="C4689" s="127" t="s">
        <v>112</v>
      </c>
      <c r="D4689" s="122">
        <v>381.82</v>
      </c>
      <c r="E4689" s="129">
        <f t="shared" si="73"/>
        <v>382.01</v>
      </c>
    </row>
    <row r="4690" spans="1:5" ht="40.5">
      <c r="A4690" s="127" t="s">
        <v>25792</v>
      </c>
      <c r="B4690" s="128" t="s">
        <v>20314</v>
      </c>
      <c r="C4690" s="127" t="s">
        <v>112</v>
      </c>
      <c r="D4690" s="122">
        <v>235.2</v>
      </c>
      <c r="E4690" s="129">
        <f t="shared" si="73"/>
        <v>235.32</v>
      </c>
    </row>
    <row r="4691" spans="1:5" ht="40.5">
      <c r="A4691" s="127" t="s">
        <v>25793</v>
      </c>
      <c r="B4691" s="128" t="s">
        <v>20315</v>
      </c>
      <c r="C4691" s="127" t="s">
        <v>112</v>
      </c>
      <c r="D4691" s="122">
        <v>424.2</v>
      </c>
      <c r="E4691" s="129">
        <f t="shared" si="73"/>
        <v>424.41</v>
      </c>
    </row>
    <row r="4692" spans="1:5" ht="27">
      <c r="A4692" s="127" t="s">
        <v>24410</v>
      </c>
      <c r="B4692" s="128" t="s">
        <v>20316</v>
      </c>
      <c r="C4692" s="127" t="s">
        <v>112</v>
      </c>
      <c r="D4692" s="122">
        <v>210</v>
      </c>
      <c r="E4692" s="129">
        <f t="shared" si="73"/>
        <v>210.1</v>
      </c>
    </row>
    <row r="4693" spans="1:5" ht="27">
      <c r="A4693" s="127" t="s">
        <v>24411</v>
      </c>
      <c r="B4693" s="128" t="s">
        <v>20317</v>
      </c>
      <c r="C4693" s="127" t="s">
        <v>44</v>
      </c>
      <c r="D4693" s="122">
        <v>18</v>
      </c>
      <c r="E4693" s="129">
        <f t="shared" si="73"/>
        <v>18.010000000000002</v>
      </c>
    </row>
    <row r="4694" spans="1:5" ht="40.5">
      <c r="A4694" s="127" t="s">
        <v>25794</v>
      </c>
      <c r="B4694" s="128" t="s">
        <v>20318</v>
      </c>
      <c r="C4694" s="127" t="s">
        <v>112</v>
      </c>
      <c r="D4694" s="122">
        <v>397.43</v>
      </c>
      <c r="E4694" s="129">
        <f t="shared" si="73"/>
        <v>397.63</v>
      </c>
    </row>
    <row r="4695" spans="1:5" ht="40.5">
      <c r="A4695" s="127" t="s">
        <v>25795</v>
      </c>
      <c r="B4695" s="128" t="s">
        <v>20319</v>
      </c>
      <c r="C4695" s="127" t="s">
        <v>112</v>
      </c>
      <c r="D4695" s="122">
        <v>224.27</v>
      </c>
      <c r="E4695" s="129">
        <f t="shared" si="73"/>
        <v>224.38</v>
      </c>
    </row>
    <row r="4696" spans="1:5" ht="40.5">
      <c r="A4696" s="127" t="s">
        <v>25796</v>
      </c>
      <c r="B4696" s="128" t="s">
        <v>20320</v>
      </c>
      <c r="C4696" s="127" t="s">
        <v>112</v>
      </c>
      <c r="D4696" s="122">
        <v>109.56</v>
      </c>
      <c r="E4696" s="129">
        <f t="shared" si="73"/>
        <v>109.61</v>
      </c>
    </row>
    <row r="4697" spans="1:5" ht="40.5">
      <c r="A4697" s="127" t="s">
        <v>25797</v>
      </c>
      <c r="B4697" s="128" t="s">
        <v>20321</v>
      </c>
      <c r="C4697" s="127" t="s">
        <v>112</v>
      </c>
      <c r="D4697" s="122">
        <v>420.48</v>
      </c>
      <c r="E4697" s="129">
        <f t="shared" si="73"/>
        <v>420.69</v>
      </c>
    </row>
    <row r="4698" spans="1:5" ht="40.5">
      <c r="A4698" s="127" t="s">
        <v>25798</v>
      </c>
      <c r="B4698" s="128" t="s">
        <v>20322</v>
      </c>
      <c r="C4698" s="127" t="s">
        <v>112</v>
      </c>
      <c r="D4698" s="122">
        <v>180.17</v>
      </c>
      <c r="E4698" s="129">
        <f t="shared" si="73"/>
        <v>180.26</v>
      </c>
    </row>
    <row r="4699" spans="1:5" ht="40.5">
      <c r="A4699" s="127" t="s">
        <v>25799</v>
      </c>
      <c r="B4699" s="128" t="s">
        <v>20323</v>
      </c>
      <c r="C4699" s="127" t="s">
        <v>112</v>
      </c>
      <c r="D4699" s="122">
        <v>180.17</v>
      </c>
      <c r="E4699" s="129">
        <f t="shared" si="73"/>
        <v>180.26</v>
      </c>
    </row>
    <row r="4700" spans="1:5" ht="40.5">
      <c r="A4700" s="127" t="s">
        <v>25800</v>
      </c>
      <c r="B4700" s="128" t="s">
        <v>20324</v>
      </c>
      <c r="C4700" s="127" t="s">
        <v>112</v>
      </c>
      <c r="D4700" s="122">
        <v>137.03</v>
      </c>
      <c r="E4700" s="129">
        <f t="shared" si="73"/>
        <v>137.1</v>
      </c>
    </row>
    <row r="4701" spans="1:5">
      <c r="A4701" s="127" t="s">
        <v>24412</v>
      </c>
      <c r="B4701" s="128" t="s">
        <v>20325</v>
      </c>
      <c r="C4701" s="127" t="s">
        <v>44</v>
      </c>
      <c r="D4701" s="122">
        <v>36.96</v>
      </c>
      <c r="E4701" s="129">
        <f t="shared" si="73"/>
        <v>36.979999999999997</v>
      </c>
    </row>
    <row r="4702" spans="1:5" ht="27">
      <c r="A4702" s="127" t="s">
        <v>24413</v>
      </c>
      <c r="B4702" s="128" t="s">
        <v>20326</v>
      </c>
      <c r="C4702" s="127" t="s">
        <v>44</v>
      </c>
      <c r="D4702" s="122">
        <v>73.08</v>
      </c>
      <c r="E4702" s="129">
        <f t="shared" si="73"/>
        <v>73.12</v>
      </c>
    </row>
    <row r="4703" spans="1:5" ht="40.5">
      <c r="A4703" s="127" t="s">
        <v>25801</v>
      </c>
      <c r="B4703" s="128" t="s">
        <v>20327</v>
      </c>
      <c r="C4703" s="127" t="s">
        <v>44</v>
      </c>
      <c r="D4703" s="122">
        <v>102.18</v>
      </c>
      <c r="E4703" s="129">
        <f t="shared" si="73"/>
        <v>102.23</v>
      </c>
    </row>
    <row r="4704" spans="1:5" ht="40.5">
      <c r="A4704" s="127" t="s">
        <v>25802</v>
      </c>
      <c r="B4704" s="128" t="s">
        <v>20328</v>
      </c>
      <c r="C4704" s="127" t="s">
        <v>44</v>
      </c>
      <c r="D4704" s="122">
        <v>57.89</v>
      </c>
      <c r="E4704" s="129">
        <f t="shared" si="73"/>
        <v>57.92</v>
      </c>
    </row>
    <row r="4705" spans="1:5" ht="27">
      <c r="A4705" s="127" t="s">
        <v>25803</v>
      </c>
      <c r="B4705" s="128" t="s">
        <v>20329</v>
      </c>
      <c r="C4705" s="127" t="s">
        <v>112</v>
      </c>
      <c r="D4705" s="122">
        <v>252.2</v>
      </c>
      <c r="E4705" s="129">
        <f t="shared" si="73"/>
        <v>252.33</v>
      </c>
    </row>
    <row r="4706" spans="1:5">
      <c r="A4706" s="172" t="s">
        <v>20330</v>
      </c>
      <c r="B4706" s="169"/>
      <c r="C4706" s="168"/>
      <c r="D4706" s="170"/>
      <c r="E4706" s="171"/>
    </row>
    <row r="4707" spans="1:5" ht="27">
      <c r="A4707" s="127" t="s">
        <v>24414</v>
      </c>
      <c r="B4707" s="128" t="s">
        <v>20331</v>
      </c>
      <c r="C4707" s="127" t="s">
        <v>112</v>
      </c>
      <c r="D4707" s="122">
        <v>26.19</v>
      </c>
      <c r="E4707" s="129">
        <f t="shared" si="73"/>
        <v>26.2</v>
      </c>
    </row>
    <row r="4708" spans="1:5" ht="27">
      <c r="A4708" s="127" t="s">
        <v>26263</v>
      </c>
      <c r="B4708" s="128" t="s">
        <v>20332</v>
      </c>
      <c r="C4708" s="127" t="s">
        <v>112</v>
      </c>
      <c r="D4708" s="122">
        <v>39.979999999999997</v>
      </c>
      <c r="E4708" s="129">
        <f t="shared" si="73"/>
        <v>40</v>
      </c>
    </row>
    <row r="4709" spans="1:5" ht="40.5">
      <c r="A4709" s="127" t="s">
        <v>25804</v>
      </c>
      <c r="B4709" s="128" t="s">
        <v>20333</v>
      </c>
      <c r="C4709" s="127" t="s">
        <v>112</v>
      </c>
      <c r="D4709" s="122">
        <v>46.82</v>
      </c>
      <c r="E4709" s="129">
        <f t="shared" si="73"/>
        <v>46.84</v>
      </c>
    </row>
    <row r="4710" spans="1:5" ht="40.5">
      <c r="A4710" s="127" t="s">
        <v>24415</v>
      </c>
      <c r="B4710" s="128" t="s">
        <v>20334</v>
      </c>
      <c r="C4710" s="127" t="s">
        <v>112</v>
      </c>
      <c r="D4710" s="122">
        <v>53.7</v>
      </c>
      <c r="E4710" s="129">
        <f t="shared" si="73"/>
        <v>53.73</v>
      </c>
    </row>
    <row r="4711" spans="1:5" ht="40.5">
      <c r="A4711" s="127" t="s">
        <v>24416</v>
      </c>
      <c r="B4711" s="128" t="s">
        <v>20335</v>
      </c>
      <c r="C4711" s="127" t="s">
        <v>112</v>
      </c>
      <c r="D4711" s="122">
        <v>47.9</v>
      </c>
      <c r="E4711" s="129">
        <f t="shared" si="73"/>
        <v>47.92</v>
      </c>
    </row>
    <row r="4712" spans="1:5" ht="40.5">
      <c r="A4712" s="127" t="s">
        <v>24417</v>
      </c>
      <c r="B4712" s="128" t="s">
        <v>20336</v>
      </c>
      <c r="C4712" s="127" t="s">
        <v>112</v>
      </c>
      <c r="D4712" s="122">
        <v>54.62</v>
      </c>
      <c r="E4712" s="129">
        <f t="shared" si="73"/>
        <v>54.65</v>
      </c>
    </row>
    <row r="4713" spans="1:5" ht="27">
      <c r="A4713" s="127" t="s">
        <v>26221</v>
      </c>
      <c r="B4713" s="128" t="s">
        <v>20337</v>
      </c>
      <c r="C4713" s="127" t="s">
        <v>112</v>
      </c>
      <c r="D4713" s="122">
        <v>73.39</v>
      </c>
      <c r="E4713" s="129">
        <f t="shared" si="73"/>
        <v>73.430000000000007</v>
      </c>
    </row>
    <row r="4714" spans="1:5" ht="40.5">
      <c r="A4714" s="127" t="s">
        <v>26222</v>
      </c>
      <c r="B4714" s="128" t="s">
        <v>20338</v>
      </c>
      <c r="C4714" s="127" t="s">
        <v>112</v>
      </c>
      <c r="D4714" s="122">
        <v>73.260000000000005</v>
      </c>
      <c r="E4714" s="129">
        <f t="shared" si="73"/>
        <v>73.3</v>
      </c>
    </row>
    <row r="4715" spans="1:5" ht="40.5">
      <c r="A4715" s="127" t="s">
        <v>26223</v>
      </c>
      <c r="B4715" s="128" t="s">
        <v>20339</v>
      </c>
      <c r="C4715" s="127" t="s">
        <v>112</v>
      </c>
      <c r="D4715" s="122">
        <v>73.84</v>
      </c>
      <c r="E4715" s="129">
        <f t="shared" si="73"/>
        <v>73.88</v>
      </c>
    </row>
    <row r="4716" spans="1:5" ht="27">
      <c r="A4716" s="127" t="s">
        <v>25805</v>
      </c>
      <c r="B4716" s="128" t="s">
        <v>20340</v>
      </c>
      <c r="C4716" s="127" t="s">
        <v>112</v>
      </c>
      <c r="D4716" s="122">
        <v>29.84</v>
      </c>
      <c r="E4716" s="129">
        <f t="shared" si="73"/>
        <v>29.85</v>
      </c>
    </row>
    <row r="4717" spans="1:5">
      <c r="A4717" s="172" t="s">
        <v>20341</v>
      </c>
      <c r="B4717" s="169"/>
      <c r="C4717" s="168"/>
      <c r="D4717" s="170"/>
      <c r="E4717" s="171"/>
    </row>
    <row r="4718" spans="1:5" ht="54">
      <c r="A4718" s="127" t="s">
        <v>25806</v>
      </c>
      <c r="B4718" s="128" t="s">
        <v>20342</v>
      </c>
      <c r="C4718" s="127" t="s">
        <v>44</v>
      </c>
      <c r="D4718" s="122">
        <v>58.58</v>
      </c>
      <c r="E4718" s="129">
        <f t="shared" si="73"/>
        <v>58.61</v>
      </c>
    </row>
    <row r="4719" spans="1:5" ht="67.5">
      <c r="A4719" s="127" t="s">
        <v>25807</v>
      </c>
      <c r="B4719" s="128" t="s">
        <v>20343</v>
      </c>
      <c r="C4719" s="127" t="s">
        <v>44</v>
      </c>
      <c r="D4719" s="122">
        <v>59.76</v>
      </c>
      <c r="E4719" s="129">
        <f t="shared" si="73"/>
        <v>59.79</v>
      </c>
    </row>
    <row r="4720" spans="1:5" ht="54">
      <c r="A4720" s="127" t="s">
        <v>24418</v>
      </c>
      <c r="B4720" s="128" t="s">
        <v>20344</v>
      </c>
      <c r="C4720" s="127" t="s">
        <v>112</v>
      </c>
      <c r="D4720" s="122">
        <v>128.41</v>
      </c>
      <c r="E4720" s="129">
        <f t="shared" si="73"/>
        <v>128.47</v>
      </c>
    </row>
    <row r="4721" spans="1:5" ht="54">
      <c r="A4721" s="127" t="s">
        <v>24419</v>
      </c>
      <c r="B4721" s="128" t="s">
        <v>20345</v>
      </c>
      <c r="C4721" s="127" t="s">
        <v>112</v>
      </c>
      <c r="D4721" s="122">
        <v>143.61000000000001</v>
      </c>
      <c r="E4721" s="129">
        <f t="shared" si="73"/>
        <v>143.68</v>
      </c>
    </row>
    <row r="4722" spans="1:5" ht="54">
      <c r="A4722" s="127" t="s">
        <v>24420</v>
      </c>
      <c r="B4722" s="128" t="s">
        <v>20346</v>
      </c>
      <c r="C4722" s="127" t="s">
        <v>112</v>
      </c>
      <c r="D4722" s="122">
        <v>129.38999999999999</v>
      </c>
      <c r="E4722" s="129">
        <f t="shared" si="73"/>
        <v>129.44999999999999</v>
      </c>
    </row>
    <row r="4723" spans="1:5" ht="54">
      <c r="A4723" s="127" t="s">
        <v>24421</v>
      </c>
      <c r="B4723" s="128" t="s">
        <v>20347</v>
      </c>
      <c r="C4723" s="127" t="s">
        <v>112</v>
      </c>
      <c r="D4723" s="122">
        <v>136.11000000000001</v>
      </c>
      <c r="E4723" s="129">
        <f t="shared" si="73"/>
        <v>136.18</v>
      </c>
    </row>
    <row r="4724" spans="1:5" ht="54">
      <c r="A4724" s="127" t="s">
        <v>24422</v>
      </c>
      <c r="B4724" s="128" t="s">
        <v>20348</v>
      </c>
      <c r="C4724" s="127" t="s">
        <v>44</v>
      </c>
      <c r="D4724" s="122">
        <v>43.75</v>
      </c>
      <c r="E4724" s="129">
        <f t="shared" si="73"/>
        <v>43.77</v>
      </c>
    </row>
    <row r="4725" spans="1:5" ht="54">
      <c r="A4725" s="127" t="s">
        <v>24423</v>
      </c>
      <c r="B4725" s="128" t="s">
        <v>20349</v>
      </c>
      <c r="C4725" s="127" t="s">
        <v>44</v>
      </c>
      <c r="D4725" s="122">
        <v>46.36</v>
      </c>
      <c r="E4725" s="129">
        <f t="shared" si="73"/>
        <v>46.38</v>
      </c>
    </row>
    <row r="4726" spans="1:5">
      <c r="A4726" s="172" t="s">
        <v>20350</v>
      </c>
      <c r="B4726" s="169"/>
      <c r="C4726" s="168"/>
      <c r="D4726" s="170"/>
      <c r="E4726" s="171"/>
    </row>
    <row r="4727" spans="1:5">
      <c r="A4727" s="127" t="s">
        <v>24424</v>
      </c>
      <c r="B4727" s="128" t="s">
        <v>20351</v>
      </c>
      <c r="C4727" s="127" t="s">
        <v>44</v>
      </c>
      <c r="D4727" s="122">
        <v>7.45</v>
      </c>
      <c r="E4727" s="129">
        <f t="shared" si="73"/>
        <v>7.45</v>
      </c>
    </row>
    <row r="4728" spans="1:5">
      <c r="A4728" s="172" t="s">
        <v>20352</v>
      </c>
      <c r="B4728" s="169"/>
      <c r="C4728" s="168"/>
      <c r="D4728" s="170"/>
      <c r="E4728" s="171"/>
    </row>
    <row r="4729" spans="1:5" ht="27">
      <c r="A4729" s="127" t="s">
        <v>24425</v>
      </c>
      <c r="B4729" s="128" t="s">
        <v>20353</v>
      </c>
      <c r="C4729" s="127" t="s">
        <v>44</v>
      </c>
      <c r="D4729" s="122">
        <v>174.82</v>
      </c>
      <c r="E4729" s="129">
        <f t="shared" si="73"/>
        <v>174.91</v>
      </c>
    </row>
    <row r="4730" spans="1:5" ht="27">
      <c r="A4730" s="127" t="s">
        <v>25808</v>
      </c>
      <c r="B4730" s="128" t="s">
        <v>20354</v>
      </c>
      <c r="C4730" s="127" t="s">
        <v>44</v>
      </c>
      <c r="D4730" s="122">
        <v>194.95</v>
      </c>
      <c r="E4730" s="129">
        <f t="shared" si="73"/>
        <v>195.05</v>
      </c>
    </row>
    <row r="4731" spans="1:5" ht="40.5">
      <c r="A4731" s="127" t="s">
        <v>24426</v>
      </c>
      <c r="B4731" s="128" t="s">
        <v>20355</v>
      </c>
      <c r="C4731" s="127" t="s">
        <v>112</v>
      </c>
      <c r="D4731" s="122">
        <v>103.75</v>
      </c>
      <c r="E4731" s="129">
        <f t="shared" si="73"/>
        <v>103.8</v>
      </c>
    </row>
    <row r="4732" spans="1:5" ht="40.5">
      <c r="A4732" s="127" t="s">
        <v>24427</v>
      </c>
      <c r="B4732" s="128" t="s">
        <v>20356</v>
      </c>
      <c r="C4732" s="127" t="s">
        <v>112</v>
      </c>
      <c r="D4732" s="122">
        <v>199.23</v>
      </c>
      <c r="E4732" s="129">
        <f t="shared" si="73"/>
        <v>199.33</v>
      </c>
    </row>
    <row r="4733" spans="1:5" ht="40.5">
      <c r="A4733" s="127" t="s">
        <v>24428</v>
      </c>
      <c r="B4733" s="128" t="s">
        <v>20357</v>
      </c>
      <c r="C4733" s="127" t="s">
        <v>112</v>
      </c>
      <c r="D4733" s="122">
        <v>173.45</v>
      </c>
      <c r="E4733" s="129">
        <f t="shared" si="73"/>
        <v>173.54</v>
      </c>
    </row>
    <row r="4734" spans="1:5" ht="40.5">
      <c r="A4734" s="127" t="s">
        <v>24429</v>
      </c>
      <c r="B4734" s="128" t="s">
        <v>20358</v>
      </c>
      <c r="C4734" s="127" t="s">
        <v>112</v>
      </c>
      <c r="D4734" s="122">
        <v>199.23</v>
      </c>
      <c r="E4734" s="129">
        <f t="shared" si="73"/>
        <v>199.33</v>
      </c>
    </row>
    <row r="4735" spans="1:5" ht="40.5">
      <c r="A4735" s="127" t="s">
        <v>25809</v>
      </c>
      <c r="B4735" s="128" t="s">
        <v>20359</v>
      </c>
      <c r="C4735" s="127" t="s">
        <v>112</v>
      </c>
      <c r="D4735" s="122">
        <v>141.13</v>
      </c>
      <c r="E4735" s="129">
        <f t="shared" si="73"/>
        <v>141.19999999999999</v>
      </c>
    </row>
    <row r="4736" spans="1:5" ht="27">
      <c r="A4736" s="127" t="s">
        <v>24430</v>
      </c>
      <c r="B4736" s="128" t="s">
        <v>20360</v>
      </c>
      <c r="C4736" s="127" t="s">
        <v>44</v>
      </c>
      <c r="D4736" s="122">
        <v>58.77</v>
      </c>
      <c r="E4736" s="129">
        <f t="shared" si="73"/>
        <v>58.8</v>
      </c>
    </row>
    <row r="4737" spans="1:5" ht="27">
      <c r="A4737" s="127" t="s">
        <v>25810</v>
      </c>
      <c r="B4737" s="128" t="s">
        <v>20361</v>
      </c>
      <c r="C4737" s="127" t="s">
        <v>44</v>
      </c>
      <c r="D4737" s="122">
        <v>66.33</v>
      </c>
      <c r="E4737" s="129">
        <f t="shared" si="73"/>
        <v>66.36</v>
      </c>
    </row>
    <row r="4738" spans="1:5" ht="27">
      <c r="A4738" s="127" t="s">
        <v>24431</v>
      </c>
      <c r="B4738" s="128" t="s">
        <v>20362</v>
      </c>
      <c r="C4738" s="127" t="s">
        <v>44</v>
      </c>
      <c r="D4738" s="122">
        <v>58.77</v>
      </c>
      <c r="E4738" s="129">
        <f t="shared" ref="E4738:E4801" si="74">ROUND((D4738/(1+$J$1))*(1+$L$1),2)</f>
        <v>58.8</v>
      </c>
    </row>
    <row r="4739" spans="1:5">
      <c r="A4739" s="172" t="s">
        <v>20363</v>
      </c>
      <c r="B4739" s="169"/>
      <c r="C4739" s="168"/>
      <c r="D4739" s="170"/>
      <c r="E4739" s="171"/>
    </row>
    <row r="4740" spans="1:5" ht="54">
      <c r="A4740" s="127" t="s">
        <v>24432</v>
      </c>
      <c r="B4740" s="128" t="s">
        <v>20364</v>
      </c>
      <c r="C4740" s="127" t="s">
        <v>112</v>
      </c>
      <c r="D4740" s="122">
        <v>73.430000000000007</v>
      </c>
      <c r="E4740" s="129">
        <f t="shared" si="74"/>
        <v>73.47</v>
      </c>
    </row>
    <row r="4741" spans="1:5" ht="54">
      <c r="A4741" s="127" t="s">
        <v>24433</v>
      </c>
      <c r="B4741" s="128" t="s">
        <v>20365</v>
      </c>
      <c r="C4741" s="127" t="s">
        <v>112</v>
      </c>
      <c r="D4741" s="122">
        <v>80.739999999999995</v>
      </c>
      <c r="E4741" s="129">
        <f t="shared" si="74"/>
        <v>80.78</v>
      </c>
    </row>
    <row r="4742" spans="1:5" ht="40.5">
      <c r="A4742" s="127" t="s">
        <v>25811</v>
      </c>
      <c r="B4742" s="128" t="s">
        <v>20366</v>
      </c>
      <c r="C4742" s="127" t="s">
        <v>112</v>
      </c>
      <c r="D4742" s="122">
        <v>81.95</v>
      </c>
      <c r="E4742" s="129">
        <f t="shared" si="74"/>
        <v>81.99</v>
      </c>
    </row>
    <row r="4743" spans="1:5" ht="67.5">
      <c r="A4743" s="127" t="s">
        <v>24434</v>
      </c>
      <c r="B4743" s="128" t="s">
        <v>20367</v>
      </c>
      <c r="C4743" s="127" t="s">
        <v>112</v>
      </c>
      <c r="D4743" s="122">
        <v>99.44</v>
      </c>
      <c r="E4743" s="129">
        <f t="shared" si="74"/>
        <v>99.49</v>
      </c>
    </row>
    <row r="4744" spans="1:5" ht="54">
      <c r="A4744" s="127" t="s">
        <v>24435</v>
      </c>
      <c r="B4744" s="128" t="s">
        <v>20368</v>
      </c>
      <c r="C4744" s="127" t="s">
        <v>112</v>
      </c>
      <c r="D4744" s="122">
        <v>128.59</v>
      </c>
      <c r="E4744" s="129">
        <f t="shared" si="74"/>
        <v>128.65</v>
      </c>
    </row>
    <row r="4745" spans="1:5">
      <c r="A4745" s="127" t="s">
        <v>25812</v>
      </c>
      <c r="B4745" s="128" t="s">
        <v>20369</v>
      </c>
      <c r="C4745" s="127" t="s">
        <v>44</v>
      </c>
      <c r="D4745" s="122">
        <v>35.67</v>
      </c>
      <c r="E4745" s="129">
        <f t="shared" si="74"/>
        <v>35.69</v>
      </c>
    </row>
    <row r="4746" spans="1:5" ht="40.5">
      <c r="A4746" s="127" t="s">
        <v>24436</v>
      </c>
      <c r="B4746" s="128" t="s">
        <v>20370</v>
      </c>
      <c r="C4746" s="127" t="s">
        <v>112</v>
      </c>
      <c r="D4746" s="122">
        <v>121.21</v>
      </c>
      <c r="E4746" s="129">
        <f t="shared" si="74"/>
        <v>121.27</v>
      </c>
    </row>
    <row r="4747" spans="1:5" ht="54">
      <c r="A4747" s="127" t="s">
        <v>24437</v>
      </c>
      <c r="B4747" s="128" t="s">
        <v>20371</v>
      </c>
      <c r="C4747" s="127" t="s">
        <v>112</v>
      </c>
      <c r="D4747" s="122">
        <v>180.52</v>
      </c>
      <c r="E4747" s="129">
        <f t="shared" si="74"/>
        <v>180.61</v>
      </c>
    </row>
    <row r="4748" spans="1:5" ht="54">
      <c r="A4748" s="127" t="s">
        <v>24438</v>
      </c>
      <c r="B4748" s="128" t="s">
        <v>20372</v>
      </c>
      <c r="C4748" s="127" t="s">
        <v>112</v>
      </c>
      <c r="D4748" s="122">
        <v>261.10000000000002</v>
      </c>
      <c r="E4748" s="129">
        <f t="shared" si="74"/>
        <v>261.23</v>
      </c>
    </row>
    <row r="4749" spans="1:5" ht="54">
      <c r="A4749" s="127" t="s">
        <v>24439</v>
      </c>
      <c r="B4749" s="128" t="s">
        <v>20373</v>
      </c>
      <c r="C4749" s="127" t="s">
        <v>112</v>
      </c>
      <c r="D4749" s="122">
        <v>129.13999999999999</v>
      </c>
      <c r="E4749" s="129">
        <f t="shared" si="74"/>
        <v>129.19999999999999</v>
      </c>
    </row>
    <row r="4750" spans="1:5" ht="108">
      <c r="A4750" s="127" t="s">
        <v>24440</v>
      </c>
      <c r="B4750" s="128" t="s">
        <v>20374</v>
      </c>
      <c r="C4750" s="127" t="s">
        <v>112</v>
      </c>
      <c r="D4750" s="122">
        <v>251.21</v>
      </c>
      <c r="E4750" s="129">
        <f t="shared" si="74"/>
        <v>251.33</v>
      </c>
    </row>
    <row r="4751" spans="1:5" ht="54">
      <c r="A4751" s="127" t="s">
        <v>24441</v>
      </c>
      <c r="B4751" s="128" t="s">
        <v>20375</v>
      </c>
      <c r="C4751" s="127" t="s">
        <v>112</v>
      </c>
      <c r="D4751" s="122">
        <v>159.94</v>
      </c>
      <c r="E4751" s="129">
        <f t="shared" si="74"/>
        <v>160.02000000000001</v>
      </c>
    </row>
    <row r="4752" spans="1:5" ht="40.5">
      <c r="A4752" s="127" t="s">
        <v>24442</v>
      </c>
      <c r="B4752" s="128" t="s">
        <v>20376</v>
      </c>
      <c r="C4752" s="127" t="s">
        <v>112</v>
      </c>
      <c r="D4752" s="122">
        <v>311.33</v>
      </c>
      <c r="E4752" s="129">
        <f t="shared" si="74"/>
        <v>311.48</v>
      </c>
    </row>
    <row r="4753" spans="1:5" ht="27">
      <c r="A4753" s="127" t="s">
        <v>24443</v>
      </c>
      <c r="B4753" s="128" t="s">
        <v>20377</v>
      </c>
      <c r="C4753" s="127" t="s">
        <v>44</v>
      </c>
      <c r="D4753" s="122">
        <v>8.94</v>
      </c>
      <c r="E4753" s="129">
        <f t="shared" si="74"/>
        <v>8.94</v>
      </c>
    </row>
    <row r="4754" spans="1:5" ht="27">
      <c r="A4754" s="127" t="s">
        <v>24444</v>
      </c>
      <c r="B4754" s="128" t="s">
        <v>20378</v>
      </c>
      <c r="C4754" s="127" t="s">
        <v>44</v>
      </c>
      <c r="D4754" s="122">
        <v>33.270000000000003</v>
      </c>
      <c r="E4754" s="129">
        <f t="shared" si="74"/>
        <v>33.29</v>
      </c>
    </row>
    <row r="4755" spans="1:5">
      <c r="A4755" s="172" t="s">
        <v>20379</v>
      </c>
      <c r="B4755" s="169"/>
      <c r="C4755" s="168"/>
      <c r="D4755" s="170"/>
      <c r="E4755" s="171"/>
    </row>
    <row r="4756" spans="1:5" ht="40.5">
      <c r="A4756" s="127" t="s">
        <v>24445</v>
      </c>
      <c r="B4756" s="128" t="s">
        <v>20380</v>
      </c>
      <c r="C4756" s="127" t="s">
        <v>112</v>
      </c>
      <c r="D4756" s="122">
        <v>48.84</v>
      </c>
      <c r="E4756" s="129">
        <f t="shared" si="74"/>
        <v>48.86</v>
      </c>
    </row>
    <row r="4757" spans="1:5" ht="40.5">
      <c r="A4757" s="127" t="s">
        <v>24446</v>
      </c>
      <c r="B4757" s="128" t="s">
        <v>20381</v>
      </c>
      <c r="C4757" s="127" t="s">
        <v>112</v>
      </c>
      <c r="D4757" s="122">
        <v>130</v>
      </c>
      <c r="E4757" s="129">
        <f t="shared" si="74"/>
        <v>130.06</v>
      </c>
    </row>
    <row r="4758" spans="1:5" ht="27">
      <c r="A4758" s="127" t="s">
        <v>24447</v>
      </c>
      <c r="B4758" s="128" t="s">
        <v>20382</v>
      </c>
      <c r="C4758" s="127" t="s">
        <v>112</v>
      </c>
      <c r="D4758" s="122">
        <v>86.1</v>
      </c>
      <c r="E4758" s="129">
        <f t="shared" si="74"/>
        <v>86.14</v>
      </c>
    </row>
    <row r="4759" spans="1:5">
      <c r="A4759" s="127" t="s">
        <v>24448</v>
      </c>
      <c r="B4759" s="128" t="s">
        <v>20383</v>
      </c>
      <c r="C4759" s="127" t="s">
        <v>112</v>
      </c>
      <c r="D4759" s="122">
        <v>47.72</v>
      </c>
      <c r="E4759" s="129">
        <f t="shared" si="74"/>
        <v>47.74</v>
      </c>
    </row>
    <row r="4760" spans="1:5" ht="40.5">
      <c r="A4760" s="127" t="s">
        <v>24449</v>
      </c>
      <c r="B4760" s="128" t="s">
        <v>20384</v>
      </c>
      <c r="C4760" s="127" t="s">
        <v>112</v>
      </c>
      <c r="D4760" s="122">
        <v>98.44</v>
      </c>
      <c r="E4760" s="129">
        <f t="shared" si="74"/>
        <v>98.49</v>
      </c>
    </row>
    <row r="4761" spans="1:5">
      <c r="A4761" s="172" t="s">
        <v>20385</v>
      </c>
      <c r="B4761" s="169"/>
      <c r="C4761" s="168"/>
      <c r="D4761" s="170"/>
      <c r="E4761" s="171"/>
    </row>
    <row r="4762" spans="1:5" ht="40.5">
      <c r="A4762" s="127" t="s">
        <v>25813</v>
      </c>
      <c r="B4762" s="128" t="s">
        <v>20380</v>
      </c>
      <c r="C4762" s="127" t="s">
        <v>112</v>
      </c>
      <c r="D4762" s="122">
        <v>51.28</v>
      </c>
      <c r="E4762" s="129">
        <f t="shared" si="74"/>
        <v>51.31</v>
      </c>
    </row>
    <row r="4763" spans="1:5" ht="40.5">
      <c r="A4763" s="127" t="s">
        <v>25814</v>
      </c>
      <c r="B4763" s="128" t="s">
        <v>20381</v>
      </c>
      <c r="C4763" s="127" t="s">
        <v>112</v>
      </c>
      <c r="D4763" s="122">
        <v>136.5</v>
      </c>
      <c r="E4763" s="129">
        <f t="shared" si="74"/>
        <v>136.57</v>
      </c>
    </row>
    <row r="4764" spans="1:5" ht="27">
      <c r="A4764" s="127" t="s">
        <v>25815</v>
      </c>
      <c r="B4764" s="128" t="s">
        <v>20386</v>
      </c>
      <c r="C4764" s="127" t="s">
        <v>112</v>
      </c>
      <c r="D4764" s="122">
        <v>124.82</v>
      </c>
      <c r="E4764" s="129">
        <f t="shared" si="74"/>
        <v>124.88</v>
      </c>
    </row>
    <row r="4765" spans="1:5">
      <c r="A4765" s="172" t="s">
        <v>20387</v>
      </c>
      <c r="B4765" s="169"/>
      <c r="C4765" s="168"/>
      <c r="D4765" s="170"/>
      <c r="E4765" s="171"/>
    </row>
    <row r="4766" spans="1:5">
      <c r="A4766" s="127" t="s">
        <v>24450</v>
      </c>
      <c r="B4766" s="128" t="s">
        <v>20388</v>
      </c>
      <c r="C4766" s="127" t="s">
        <v>44</v>
      </c>
      <c r="D4766" s="122">
        <v>55.75</v>
      </c>
      <c r="E4766" s="129">
        <f t="shared" si="74"/>
        <v>55.78</v>
      </c>
    </row>
    <row r="4767" spans="1:5" ht="27">
      <c r="A4767" s="127" t="s">
        <v>25816</v>
      </c>
      <c r="B4767" s="128" t="s">
        <v>20389</v>
      </c>
      <c r="C4767" s="127" t="s">
        <v>86</v>
      </c>
      <c r="D4767" s="122">
        <v>426.22</v>
      </c>
      <c r="E4767" s="129">
        <f t="shared" si="74"/>
        <v>426.43</v>
      </c>
    </row>
    <row r="4768" spans="1:5" ht="40.5">
      <c r="A4768" s="127" t="s">
        <v>26264</v>
      </c>
      <c r="B4768" s="128" t="s">
        <v>20390</v>
      </c>
      <c r="C4768" s="127" t="s">
        <v>112</v>
      </c>
      <c r="D4768" s="122">
        <v>271.89</v>
      </c>
      <c r="E4768" s="129">
        <f t="shared" si="74"/>
        <v>272.02</v>
      </c>
    </row>
    <row r="4769" spans="1:5" ht="40.5">
      <c r="A4769" s="127" t="s">
        <v>25817</v>
      </c>
      <c r="B4769" s="128" t="s">
        <v>20391</v>
      </c>
      <c r="C4769" s="127" t="s">
        <v>112</v>
      </c>
      <c r="D4769" s="122">
        <v>76.040000000000006</v>
      </c>
      <c r="E4769" s="129">
        <f t="shared" si="74"/>
        <v>76.08</v>
      </c>
    </row>
    <row r="4770" spans="1:5">
      <c r="A4770" s="172" t="s">
        <v>20392</v>
      </c>
      <c r="B4770" s="169"/>
      <c r="C4770" s="168"/>
      <c r="D4770" s="170"/>
      <c r="E4770" s="171"/>
    </row>
    <row r="4771" spans="1:5" ht="27">
      <c r="A4771" s="127" t="s">
        <v>24451</v>
      </c>
      <c r="B4771" s="128" t="s">
        <v>20393</v>
      </c>
      <c r="C4771" s="127" t="s">
        <v>112</v>
      </c>
      <c r="D4771" s="122">
        <v>94.25</v>
      </c>
      <c r="E4771" s="129">
        <f t="shared" si="74"/>
        <v>94.3</v>
      </c>
    </row>
    <row r="4772" spans="1:5">
      <c r="A4772" s="172" t="s">
        <v>20394</v>
      </c>
      <c r="B4772" s="169"/>
      <c r="C4772" s="168"/>
      <c r="D4772" s="170"/>
      <c r="E4772" s="171"/>
    </row>
    <row r="4773" spans="1:5">
      <c r="A4773" s="127" t="s">
        <v>24452</v>
      </c>
      <c r="B4773" s="128" t="s">
        <v>20395</v>
      </c>
      <c r="C4773" s="127" t="s">
        <v>112</v>
      </c>
      <c r="D4773" s="122">
        <v>48.75</v>
      </c>
      <c r="E4773" s="129">
        <f t="shared" si="74"/>
        <v>48.77</v>
      </c>
    </row>
    <row r="4774" spans="1:5" ht="27">
      <c r="A4774" s="127" t="s">
        <v>25818</v>
      </c>
      <c r="B4774" s="128" t="s">
        <v>20396</v>
      </c>
      <c r="C4774" s="127" t="s">
        <v>112</v>
      </c>
      <c r="D4774" s="122">
        <v>107.32</v>
      </c>
      <c r="E4774" s="129">
        <f t="shared" si="74"/>
        <v>107.37</v>
      </c>
    </row>
    <row r="4775" spans="1:5" ht="27">
      <c r="A4775" s="127" t="s">
        <v>24453</v>
      </c>
      <c r="B4775" s="128" t="s">
        <v>20397</v>
      </c>
      <c r="C4775" s="127" t="s">
        <v>112</v>
      </c>
      <c r="D4775" s="122">
        <v>94.94</v>
      </c>
      <c r="E4775" s="129">
        <f t="shared" si="74"/>
        <v>94.99</v>
      </c>
    </row>
    <row r="4776" spans="1:5" ht="54">
      <c r="A4776" s="127" t="s">
        <v>25819</v>
      </c>
      <c r="B4776" s="128" t="s">
        <v>20398</v>
      </c>
      <c r="C4776" s="127" t="s">
        <v>112</v>
      </c>
      <c r="D4776" s="122">
        <v>117.3</v>
      </c>
      <c r="E4776" s="129">
        <f t="shared" si="74"/>
        <v>117.36</v>
      </c>
    </row>
    <row r="4777" spans="1:5" ht="40.5">
      <c r="A4777" s="127" t="s">
        <v>24454</v>
      </c>
      <c r="B4777" s="128" t="s">
        <v>20399</v>
      </c>
      <c r="C4777" s="127" t="s">
        <v>112</v>
      </c>
      <c r="D4777" s="122">
        <v>108.07</v>
      </c>
      <c r="E4777" s="129">
        <f t="shared" si="74"/>
        <v>108.12</v>
      </c>
    </row>
    <row r="4778" spans="1:5" ht="27">
      <c r="A4778" s="127" t="s">
        <v>24455</v>
      </c>
      <c r="B4778" s="128" t="s">
        <v>20400</v>
      </c>
      <c r="C4778" s="127" t="s">
        <v>112</v>
      </c>
      <c r="D4778" s="122">
        <v>113.61</v>
      </c>
      <c r="E4778" s="129">
        <f t="shared" si="74"/>
        <v>113.67</v>
      </c>
    </row>
    <row r="4779" spans="1:5" ht="27">
      <c r="A4779" s="127" t="s">
        <v>24456</v>
      </c>
      <c r="B4779" s="128" t="s">
        <v>20401</v>
      </c>
      <c r="C4779" s="127" t="s">
        <v>112</v>
      </c>
      <c r="D4779" s="122">
        <v>94.94</v>
      </c>
      <c r="E4779" s="129">
        <f t="shared" si="74"/>
        <v>94.99</v>
      </c>
    </row>
    <row r="4780" spans="1:5">
      <c r="A4780" s="172" t="s">
        <v>20402</v>
      </c>
      <c r="B4780" s="169"/>
      <c r="C4780" s="168"/>
      <c r="D4780" s="170"/>
      <c r="E4780" s="171"/>
    </row>
    <row r="4781" spans="1:5" ht="40.5">
      <c r="A4781" s="127" t="s">
        <v>24457</v>
      </c>
      <c r="B4781" s="128" t="s">
        <v>20403</v>
      </c>
      <c r="C4781" s="127" t="s">
        <v>112</v>
      </c>
      <c r="D4781" s="122">
        <v>84.37</v>
      </c>
      <c r="E4781" s="129">
        <f t="shared" si="74"/>
        <v>84.41</v>
      </c>
    </row>
    <row r="4782" spans="1:5">
      <c r="A4782" s="172" t="s">
        <v>20404</v>
      </c>
      <c r="B4782" s="169"/>
      <c r="C4782" s="168"/>
      <c r="D4782" s="170"/>
      <c r="E4782" s="171"/>
    </row>
    <row r="4783" spans="1:5" ht="27">
      <c r="A4783" s="127" t="s">
        <v>25820</v>
      </c>
      <c r="B4783" s="128" t="s">
        <v>20405</v>
      </c>
      <c r="C4783" s="127" t="s">
        <v>112</v>
      </c>
      <c r="D4783" s="122">
        <v>137.28</v>
      </c>
      <c r="E4783" s="129">
        <f t="shared" si="74"/>
        <v>137.35</v>
      </c>
    </row>
    <row r="4784" spans="1:5" ht="27">
      <c r="A4784" s="127" t="s">
        <v>25821</v>
      </c>
      <c r="B4784" s="128" t="s">
        <v>20406</v>
      </c>
      <c r="C4784" s="127" t="s">
        <v>112</v>
      </c>
      <c r="D4784" s="122">
        <v>52.4</v>
      </c>
      <c r="E4784" s="129">
        <f t="shared" si="74"/>
        <v>52.43</v>
      </c>
    </row>
    <row r="4785" spans="1:5">
      <c r="A4785" s="172" t="s">
        <v>20407</v>
      </c>
      <c r="B4785" s="169"/>
      <c r="C4785" s="168"/>
      <c r="D4785" s="170"/>
      <c r="E4785" s="171"/>
    </row>
    <row r="4786" spans="1:5" ht="27">
      <c r="A4786" s="127" t="s">
        <v>25822</v>
      </c>
      <c r="B4786" s="128" t="s">
        <v>20408</v>
      </c>
      <c r="C4786" s="127" t="s">
        <v>112</v>
      </c>
      <c r="D4786" s="122">
        <v>82.16</v>
      </c>
      <c r="E4786" s="129">
        <f t="shared" si="74"/>
        <v>82.2</v>
      </c>
    </row>
    <row r="4787" spans="1:5" ht="27">
      <c r="A4787" s="127" t="s">
        <v>25823</v>
      </c>
      <c r="B4787" s="128" t="s">
        <v>20409</v>
      </c>
      <c r="C4787" s="127" t="s">
        <v>112</v>
      </c>
      <c r="D4787" s="122">
        <v>63.4</v>
      </c>
      <c r="E4787" s="129">
        <f t="shared" si="74"/>
        <v>63.43</v>
      </c>
    </row>
    <row r="4788" spans="1:5">
      <c r="A4788" s="172" t="s">
        <v>20410</v>
      </c>
      <c r="B4788" s="169"/>
      <c r="C4788" s="168"/>
      <c r="D4788" s="170"/>
      <c r="E4788" s="171"/>
    </row>
    <row r="4789" spans="1:5" ht="40.5">
      <c r="A4789" s="127" t="s">
        <v>24458</v>
      </c>
      <c r="B4789" s="128" t="s">
        <v>20411</v>
      </c>
      <c r="C4789" s="127" t="s">
        <v>112</v>
      </c>
      <c r="D4789" s="122">
        <v>310.61</v>
      </c>
      <c r="E4789" s="129">
        <f t="shared" si="74"/>
        <v>310.76</v>
      </c>
    </row>
    <row r="4790" spans="1:5">
      <c r="A4790" s="172" t="s">
        <v>20412</v>
      </c>
      <c r="B4790" s="169"/>
      <c r="C4790" s="168"/>
      <c r="D4790" s="170"/>
      <c r="E4790" s="171"/>
    </row>
    <row r="4791" spans="1:5" ht="40.5">
      <c r="A4791" s="127" t="s">
        <v>25824</v>
      </c>
      <c r="B4791" s="128" t="s">
        <v>20413</v>
      </c>
      <c r="C4791" s="127" t="s">
        <v>112</v>
      </c>
      <c r="D4791" s="122">
        <v>177.6</v>
      </c>
      <c r="E4791" s="129">
        <f t="shared" si="74"/>
        <v>177.69</v>
      </c>
    </row>
    <row r="4792" spans="1:5">
      <c r="A4792" s="172" t="s">
        <v>20414</v>
      </c>
      <c r="B4792" s="169"/>
      <c r="C4792" s="168"/>
      <c r="D4792" s="170"/>
      <c r="E4792" s="171"/>
    </row>
    <row r="4793" spans="1:5" ht="54">
      <c r="A4793" s="127" t="s">
        <v>24459</v>
      </c>
      <c r="B4793" s="128" t="s">
        <v>20415</v>
      </c>
      <c r="C4793" s="127" t="s">
        <v>112</v>
      </c>
      <c r="D4793" s="122">
        <v>71.400000000000006</v>
      </c>
      <c r="E4793" s="129">
        <f t="shared" si="74"/>
        <v>71.44</v>
      </c>
    </row>
    <row r="4794" spans="1:5" ht="94.5">
      <c r="A4794" s="127" t="s">
        <v>24460</v>
      </c>
      <c r="B4794" s="128" t="s">
        <v>20416</v>
      </c>
      <c r="C4794" s="127" t="s">
        <v>112</v>
      </c>
      <c r="D4794" s="122">
        <v>557</v>
      </c>
      <c r="E4794" s="129">
        <f t="shared" si="74"/>
        <v>557.28</v>
      </c>
    </row>
    <row r="4795" spans="1:5" ht="94.5">
      <c r="A4795" s="127" t="s">
        <v>25825</v>
      </c>
      <c r="B4795" s="128" t="s">
        <v>20417</v>
      </c>
      <c r="C4795" s="127" t="s">
        <v>112</v>
      </c>
      <c r="D4795" s="122">
        <v>672.78</v>
      </c>
      <c r="E4795" s="129">
        <f t="shared" si="74"/>
        <v>673.11</v>
      </c>
    </row>
    <row r="4796" spans="1:5" ht="94.5">
      <c r="A4796" s="127" t="s">
        <v>25826</v>
      </c>
      <c r="B4796" s="128" t="s">
        <v>20418</v>
      </c>
      <c r="C4796" s="127" t="s">
        <v>112</v>
      </c>
      <c r="D4796" s="122">
        <v>770.78</v>
      </c>
      <c r="E4796" s="129">
        <f t="shared" si="74"/>
        <v>771.16</v>
      </c>
    </row>
    <row r="4797" spans="1:5" ht="81">
      <c r="A4797" s="127" t="s">
        <v>25827</v>
      </c>
      <c r="B4797" s="128" t="s">
        <v>20419</v>
      </c>
      <c r="C4797" s="127" t="s">
        <v>112</v>
      </c>
      <c r="D4797" s="122">
        <v>302.58999999999997</v>
      </c>
      <c r="E4797" s="129">
        <f t="shared" si="74"/>
        <v>302.74</v>
      </c>
    </row>
    <row r="4798" spans="1:5" ht="54">
      <c r="A4798" s="127" t="s">
        <v>25828</v>
      </c>
      <c r="B4798" s="128" t="s">
        <v>20420</v>
      </c>
      <c r="C4798" s="127" t="s">
        <v>112</v>
      </c>
      <c r="D4798" s="122">
        <v>452.92</v>
      </c>
      <c r="E4798" s="129">
        <f t="shared" si="74"/>
        <v>453.14</v>
      </c>
    </row>
    <row r="4799" spans="1:5">
      <c r="A4799" s="172" t="s">
        <v>20421</v>
      </c>
      <c r="B4799" s="169"/>
      <c r="C4799" s="168"/>
      <c r="D4799" s="170"/>
      <c r="E4799" s="171"/>
    </row>
    <row r="4800" spans="1:5" ht="40.5">
      <c r="A4800" s="127" t="s">
        <v>25829</v>
      </c>
      <c r="B4800" s="128" t="s">
        <v>20422</v>
      </c>
      <c r="C4800" s="127" t="s">
        <v>112</v>
      </c>
      <c r="D4800" s="122">
        <v>133.35</v>
      </c>
      <c r="E4800" s="129">
        <f t="shared" si="74"/>
        <v>133.41999999999999</v>
      </c>
    </row>
    <row r="4801" spans="1:5" ht="40.5">
      <c r="A4801" s="127" t="s">
        <v>25830</v>
      </c>
      <c r="B4801" s="128" t="s">
        <v>20423</v>
      </c>
      <c r="C4801" s="127" t="s">
        <v>112</v>
      </c>
      <c r="D4801" s="122">
        <v>136.27000000000001</v>
      </c>
      <c r="E4801" s="129">
        <f t="shared" si="74"/>
        <v>136.34</v>
      </c>
    </row>
    <row r="4802" spans="1:5" ht="27">
      <c r="A4802" s="127" t="s">
        <v>24461</v>
      </c>
      <c r="B4802" s="128" t="s">
        <v>20424</v>
      </c>
      <c r="C4802" s="127" t="s">
        <v>112</v>
      </c>
      <c r="D4802" s="122">
        <v>574.88</v>
      </c>
      <c r="E4802" s="129">
        <f t="shared" ref="E4802:E4865" si="75">ROUND((D4802/(1+$J$1))*(1+$L$1),2)</f>
        <v>575.16999999999996</v>
      </c>
    </row>
    <row r="4803" spans="1:5" ht="27">
      <c r="A4803" s="127" t="s">
        <v>24462</v>
      </c>
      <c r="B4803" s="128" t="s">
        <v>20425</v>
      </c>
      <c r="C4803" s="127" t="s">
        <v>112</v>
      </c>
      <c r="D4803" s="122">
        <v>569.02</v>
      </c>
      <c r="E4803" s="129">
        <f t="shared" si="75"/>
        <v>569.29999999999995</v>
      </c>
    </row>
    <row r="4804" spans="1:5">
      <c r="A4804" s="172" t="s">
        <v>20426</v>
      </c>
      <c r="B4804" s="169"/>
      <c r="C4804" s="168"/>
      <c r="D4804" s="170"/>
      <c r="E4804" s="171"/>
    </row>
    <row r="4805" spans="1:5">
      <c r="A4805" s="172" t="s">
        <v>20427</v>
      </c>
      <c r="B4805" s="169"/>
      <c r="C4805" s="168"/>
      <c r="D4805" s="170"/>
      <c r="E4805" s="171"/>
    </row>
    <row r="4806" spans="1:5">
      <c r="A4806" s="127" t="s">
        <v>24463</v>
      </c>
      <c r="B4806" s="128" t="s">
        <v>20428</v>
      </c>
      <c r="C4806" s="127" t="s">
        <v>112</v>
      </c>
      <c r="D4806" s="122">
        <v>36.36</v>
      </c>
      <c r="E4806" s="129">
        <f t="shared" si="75"/>
        <v>36.380000000000003</v>
      </c>
    </row>
    <row r="4807" spans="1:5" ht="27">
      <c r="A4807" s="127" t="s">
        <v>25831</v>
      </c>
      <c r="B4807" s="128" t="s">
        <v>20429</v>
      </c>
      <c r="C4807" s="127" t="s">
        <v>112</v>
      </c>
      <c r="D4807" s="122">
        <v>10.16</v>
      </c>
      <c r="E4807" s="129">
        <f t="shared" si="75"/>
        <v>10.17</v>
      </c>
    </row>
    <row r="4808" spans="1:5" ht="27">
      <c r="A4808" s="127" t="s">
        <v>24464</v>
      </c>
      <c r="B4808" s="128" t="s">
        <v>20430</v>
      </c>
      <c r="C4808" s="127" t="s">
        <v>112</v>
      </c>
      <c r="D4808" s="122">
        <v>30.84</v>
      </c>
      <c r="E4808" s="129">
        <f t="shared" si="75"/>
        <v>30.86</v>
      </c>
    </row>
    <row r="4809" spans="1:5">
      <c r="A4809" s="172" t="s">
        <v>20431</v>
      </c>
      <c r="B4809" s="169"/>
      <c r="C4809" s="168"/>
      <c r="D4809" s="170"/>
      <c r="E4809" s="171"/>
    </row>
    <row r="4810" spans="1:5">
      <c r="A4810" s="172" t="s">
        <v>20432</v>
      </c>
      <c r="B4810" s="169"/>
      <c r="C4810" s="168"/>
      <c r="D4810" s="170"/>
      <c r="E4810" s="171"/>
    </row>
    <row r="4811" spans="1:5">
      <c r="A4811" s="127" t="s">
        <v>25832</v>
      </c>
      <c r="B4811" s="128" t="s">
        <v>20433</v>
      </c>
      <c r="C4811" s="127" t="s">
        <v>112</v>
      </c>
      <c r="D4811" s="122">
        <v>7.48</v>
      </c>
      <c r="E4811" s="129">
        <f t="shared" si="75"/>
        <v>7.48</v>
      </c>
    </row>
    <row r="4812" spans="1:5">
      <c r="A4812" s="172" t="s">
        <v>20434</v>
      </c>
      <c r="B4812" s="169"/>
      <c r="C4812" s="168"/>
      <c r="D4812" s="170"/>
      <c r="E4812" s="171"/>
    </row>
    <row r="4813" spans="1:5" ht="40.5">
      <c r="A4813" s="127" t="s">
        <v>25833</v>
      </c>
      <c r="B4813" s="128" t="s">
        <v>20435</v>
      </c>
      <c r="C4813" s="127" t="s">
        <v>112</v>
      </c>
      <c r="D4813" s="122">
        <v>289.43</v>
      </c>
      <c r="E4813" s="129">
        <f t="shared" si="75"/>
        <v>289.57</v>
      </c>
    </row>
    <row r="4814" spans="1:5" ht="40.5">
      <c r="A4814" s="127" t="s">
        <v>25834</v>
      </c>
      <c r="B4814" s="128" t="s">
        <v>20436</v>
      </c>
      <c r="C4814" s="127" t="s">
        <v>112</v>
      </c>
      <c r="D4814" s="122">
        <v>157.37</v>
      </c>
      <c r="E4814" s="129">
        <f t="shared" si="75"/>
        <v>157.44999999999999</v>
      </c>
    </row>
    <row r="4815" spans="1:5" ht="27">
      <c r="A4815" s="127" t="s">
        <v>25835</v>
      </c>
      <c r="B4815" s="128" t="s">
        <v>20437</v>
      </c>
      <c r="C4815" s="127" t="s">
        <v>112</v>
      </c>
      <c r="D4815" s="122">
        <v>75.010000000000005</v>
      </c>
      <c r="E4815" s="129">
        <f t="shared" si="75"/>
        <v>75.05</v>
      </c>
    </row>
    <row r="4816" spans="1:5">
      <c r="A4816" s="127" t="s">
        <v>25836</v>
      </c>
      <c r="B4816" s="128" t="s">
        <v>20438</v>
      </c>
      <c r="C4816" s="127" t="s">
        <v>112</v>
      </c>
      <c r="D4816" s="122">
        <v>8.89</v>
      </c>
      <c r="E4816" s="129">
        <f t="shared" si="75"/>
        <v>8.89</v>
      </c>
    </row>
    <row r="4817" spans="1:5" ht="40.5">
      <c r="A4817" s="127" t="s">
        <v>24465</v>
      </c>
      <c r="B4817" s="128" t="s">
        <v>20439</v>
      </c>
      <c r="C4817" s="127" t="s">
        <v>86</v>
      </c>
      <c r="D4817" s="122">
        <v>239.79</v>
      </c>
      <c r="E4817" s="129">
        <f t="shared" si="75"/>
        <v>239.91</v>
      </c>
    </row>
    <row r="4818" spans="1:5" ht="40.5">
      <c r="A4818" s="127" t="s">
        <v>24466</v>
      </c>
      <c r="B4818" s="128" t="s">
        <v>20440</v>
      </c>
      <c r="C4818" s="127" t="s">
        <v>86</v>
      </c>
      <c r="D4818" s="122">
        <v>313.63</v>
      </c>
      <c r="E4818" s="129">
        <f t="shared" si="75"/>
        <v>313.79000000000002</v>
      </c>
    </row>
    <row r="4819" spans="1:5" ht="27">
      <c r="A4819" s="127" t="s">
        <v>25837</v>
      </c>
      <c r="B4819" s="128" t="s">
        <v>20441</v>
      </c>
      <c r="C4819" s="127" t="s">
        <v>112</v>
      </c>
      <c r="D4819" s="122">
        <v>131.21</v>
      </c>
      <c r="E4819" s="129">
        <f t="shared" si="75"/>
        <v>131.28</v>
      </c>
    </row>
    <row r="4820" spans="1:5" ht="27">
      <c r="A4820" s="127" t="s">
        <v>24467</v>
      </c>
      <c r="B4820" s="128" t="s">
        <v>20442</v>
      </c>
      <c r="C4820" s="127" t="s">
        <v>112</v>
      </c>
      <c r="D4820" s="122">
        <v>121.08</v>
      </c>
      <c r="E4820" s="129">
        <f t="shared" si="75"/>
        <v>121.14</v>
      </c>
    </row>
    <row r="4821" spans="1:5">
      <c r="A4821" s="172" t="s">
        <v>20443</v>
      </c>
      <c r="B4821" s="169"/>
      <c r="C4821" s="168"/>
      <c r="D4821" s="170"/>
      <c r="E4821" s="171"/>
    </row>
    <row r="4822" spans="1:5">
      <c r="A4822" s="172" t="s">
        <v>20444</v>
      </c>
      <c r="B4822" s="169"/>
      <c r="C4822" s="168"/>
      <c r="D4822" s="170"/>
      <c r="E4822" s="171"/>
    </row>
    <row r="4823" spans="1:5" ht="27">
      <c r="A4823" s="127" t="s">
        <v>25838</v>
      </c>
      <c r="B4823" s="128" t="s">
        <v>20445</v>
      </c>
      <c r="C4823" s="127" t="s">
        <v>44</v>
      </c>
      <c r="D4823" s="122">
        <v>14.89</v>
      </c>
      <c r="E4823" s="129">
        <f t="shared" si="75"/>
        <v>14.9</v>
      </c>
    </row>
    <row r="4824" spans="1:5" ht="54">
      <c r="A4824" s="127" t="s">
        <v>26224</v>
      </c>
      <c r="B4824" s="128" t="s">
        <v>20446</v>
      </c>
      <c r="C4824" s="127" t="s">
        <v>44</v>
      </c>
      <c r="D4824" s="122">
        <v>19.45</v>
      </c>
      <c r="E4824" s="129">
        <f t="shared" si="75"/>
        <v>19.46</v>
      </c>
    </row>
    <row r="4825" spans="1:5" ht="27">
      <c r="A4825" s="127" t="s">
        <v>25839</v>
      </c>
      <c r="B4825" s="128" t="s">
        <v>20447</v>
      </c>
      <c r="C4825" s="127" t="s">
        <v>44</v>
      </c>
      <c r="D4825" s="122">
        <v>17.25</v>
      </c>
      <c r="E4825" s="129">
        <f t="shared" si="75"/>
        <v>17.260000000000002</v>
      </c>
    </row>
    <row r="4826" spans="1:5" ht="27">
      <c r="A4826" s="127" t="s">
        <v>24468</v>
      </c>
      <c r="B4826" s="128" t="s">
        <v>20448</v>
      </c>
      <c r="C4826" s="127" t="s">
        <v>44</v>
      </c>
      <c r="D4826" s="122">
        <v>16.82</v>
      </c>
      <c r="E4826" s="129">
        <f t="shared" si="75"/>
        <v>16.829999999999998</v>
      </c>
    </row>
    <row r="4827" spans="1:5" ht="27">
      <c r="A4827" s="127" t="s">
        <v>24469</v>
      </c>
      <c r="B4827" s="128" t="s">
        <v>20449</v>
      </c>
      <c r="C4827" s="127" t="s">
        <v>44</v>
      </c>
      <c r="D4827" s="122">
        <v>19.05</v>
      </c>
      <c r="E4827" s="129">
        <f t="shared" si="75"/>
        <v>19.059999999999999</v>
      </c>
    </row>
    <row r="4828" spans="1:5" ht="27">
      <c r="A4828" s="127" t="s">
        <v>24470</v>
      </c>
      <c r="B4828" s="128" t="s">
        <v>20450</v>
      </c>
      <c r="C4828" s="127" t="s">
        <v>44</v>
      </c>
      <c r="D4828" s="122">
        <v>17.850000000000001</v>
      </c>
      <c r="E4828" s="129">
        <f t="shared" si="75"/>
        <v>17.86</v>
      </c>
    </row>
    <row r="4829" spans="1:5" ht="27">
      <c r="A4829" s="127" t="s">
        <v>24471</v>
      </c>
      <c r="B4829" s="128" t="s">
        <v>20451</v>
      </c>
      <c r="C4829" s="127" t="s">
        <v>44</v>
      </c>
      <c r="D4829" s="122">
        <v>24.36</v>
      </c>
      <c r="E4829" s="129">
        <f t="shared" si="75"/>
        <v>24.37</v>
      </c>
    </row>
    <row r="4830" spans="1:5" ht="54">
      <c r="A4830" s="127" t="s">
        <v>24472</v>
      </c>
      <c r="B4830" s="128" t="s">
        <v>20452</v>
      </c>
      <c r="C4830" s="127" t="s">
        <v>44</v>
      </c>
      <c r="D4830" s="122">
        <v>33.07</v>
      </c>
      <c r="E4830" s="129">
        <f t="shared" si="75"/>
        <v>33.090000000000003</v>
      </c>
    </row>
    <row r="4831" spans="1:5">
      <c r="A4831" s="172" t="s">
        <v>20453</v>
      </c>
      <c r="B4831" s="169"/>
      <c r="C4831" s="168"/>
      <c r="D4831" s="170"/>
      <c r="E4831" s="171"/>
    </row>
    <row r="4832" spans="1:5">
      <c r="A4832" s="172" t="s">
        <v>15846</v>
      </c>
      <c r="B4832" s="169"/>
      <c r="C4832" s="168"/>
      <c r="D4832" s="170"/>
      <c r="E4832" s="171"/>
    </row>
    <row r="4833" spans="1:5">
      <c r="A4833" s="172" t="s">
        <v>20454</v>
      </c>
      <c r="B4833" s="169"/>
      <c r="C4833" s="168"/>
      <c r="D4833" s="170"/>
      <c r="E4833" s="171"/>
    </row>
    <row r="4834" spans="1:5">
      <c r="A4834" s="172" t="s">
        <v>20455</v>
      </c>
      <c r="B4834" s="169"/>
      <c r="C4834" s="168"/>
      <c r="D4834" s="170"/>
      <c r="E4834" s="171"/>
    </row>
    <row r="4835" spans="1:5">
      <c r="A4835" s="127" t="s">
        <v>24473</v>
      </c>
      <c r="B4835" s="128" t="s">
        <v>20456</v>
      </c>
      <c r="C4835" s="127" t="s">
        <v>86</v>
      </c>
      <c r="D4835" s="122">
        <v>5.36</v>
      </c>
      <c r="E4835" s="129">
        <f t="shared" si="75"/>
        <v>5.36</v>
      </c>
    </row>
    <row r="4836" spans="1:5">
      <c r="A4836" s="127" t="s">
        <v>24474</v>
      </c>
      <c r="B4836" s="128" t="s">
        <v>20457</v>
      </c>
      <c r="C4836" s="127" t="s">
        <v>86</v>
      </c>
      <c r="D4836" s="122">
        <v>18.48</v>
      </c>
      <c r="E4836" s="129">
        <f t="shared" si="75"/>
        <v>18.489999999999998</v>
      </c>
    </row>
    <row r="4837" spans="1:5" ht="27">
      <c r="A4837" s="127" t="s">
        <v>24475</v>
      </c>
      <c r="B4837" s="128" t="s">
        <v>20458</v>
      </c>
      <c r="C4837" s="127" t="s">
        <v>44</v>
      </c>
      <c r="D4837" s="122">
        <v>38.590000000000003</v>
      </c>
      <c r="E4837" s="129">
        <f t="shared" si="75"/>
        <v>38.61</v>
      </c>
    </row>
    <row r="4838" spans="1:5">
      <c r="A4838" s="127" t="s">
        <v>24476</v>
      </c>
      <c r="B4838" s="128" t="s">
        <v>20459</v>
      </c>
      <c r="C4838" s="127" t="s">
        <v>112</v>
      </c>
      <c r="D4838" s="122">
        <v>15.51</v>
      </c>
      <c r="E4838" s="129">
        <f t="shared" si="75"/>
        <v>15.52</v>
      </c>
    </row>
    <row r="4839" spans="1:5" ht="27">
      <c r="A4839" s="127" t="s">
        <v>24477</v>
      </c>
      <c r="B4839" s="128" t="s">
        <v>20460</v>
      </c>
      <c r="C4839" s="127" t="s">
        <v>44</v>
      </c>
      <c r="D4839" s="122">
        <v>17.07</v>
      </c>
      <c r="E4839" s="129">
        <f t="shared" si="75"/>
        <v>17.079999999999998</v>
      </c>
    </row>
    <row r="4840" spans="1:5" ht="27">
      <c r="A4840" s="127" t="s">
        <v>24478</v>
      </c>
      <c r="B4840" s="128" t="s">
        <v>20461</v>
      </c>
      <c r="C4840" s="127" t="s">
        <v>112</v>
      </c>
      <c r="D4840" s="122">
        <v>7.76</v>
      </c>
      <c r="E4840" s="129">
        <f t="shared" si="75"/>
        <v>7.76</v>
      </c>
    </row>
    <row r="4841" spans="1:5">
      <c r="A4841" s="127" t="s">
        <v>24479</v>
      </c>
      <c r="B4841" s="128" t="s">
        <v>20462</v>
      </c>
      <c r="C4841" s="127" t="s">
        <v>86</v>
      </c>
      <c r="D4841" s="122">
        <v>22.43</v>
      </c>
      <c r="E4841" s="129">
        <f t="shared" si="75"/>
        <v>22.44</v>
      </c>
    </row>
    <row r="4842" spans="1:5" ht="27">
      <c r="A4842" s="127" t="s">
        <v>24480</v>
      </c>
      <c r="B4842" s="128" t="s">
        <v>20463</v>
      </c>
      <c r="C4842" s="127" t="s">
        <v>44</v>
      </c>
      <c r="D4842" s="122">
        <v>20.170000000000002</v>
      </c>
      <c r="E4842" s="129">
        <f t="shared" si="75"/>
        <v>20.18</v>
      </c>
    </row>
    <row r="4843" spans="1:5" ht="27">
      <c r="A4843" s="127" t="s">
        <v>24481</v>
      </c>
      <c r="B4843" s="128" t="s">
        <v>20464</v>
      </c>
      <c r="C4843" s="127" t="s">
        <v>44</v>
      </c>
      <c r="D4843" s="122">
        <v>10.08</v>
      </c>
      <c r="E4843" s="129">
        <f t="shared" si="75"/>
        <v>10.08</v>
      </c>
    </row>
    <row r="4844" spans="1:5" ht="27">
      <c r="A4844" s="127" t="s">
        <v>24482</v>
      </c>
      <c r="B4844" s="128" t="s">
        <v>20465</v>
      </c>
      <c r="C4844" s="127" t="s">
        <v>44</v>
      </c>
      <c r="D4844" s="122">
        <v>13.96</v>
      </c>
      <c r="E4844" s="129">
        <f t="shared" si="75"/>
        <v>13.97</v>
      </c>
    </row>
    <row r="4845" spans="1:5">
      <c r="A4845" s="127" t="s">
        <v>24483</v>
      </c>
      <c r="B4845" s="128" t="s">
        <v>20466</v>
      </c>
      <c r="C4845" s="127" t="s">
        <v>44</v>
      </c>
      <c r="D4845" s="122">
        <v>5.36</v>
      </c>
      <c r="E4845" s="129">
        <f t="shared" si="75"/>
        <v>5.36</v>
      </c>
    </row>
    <row r="4846" spans="1:5" ht="27">
      <c r="A4846" s="127" t="s">
        <v>24484</v>
      </c>
      <c r="B4846" s="128" t="s">
        <v>20467</v>
      </c>
      <c r="C4846" s="127" t="s">
        <v>80</v>
      </c>
      <c r="D4846" s="122">
        <v>106.92</v>
      </c>
      <c r="E4846" s="129">
        <f t="shared" si="75"/>
        <v>106.97</v>
      </c>
    </row>
    <row r="4847" spans="1:5" ht="27">
      <c r="A4847" s="127" t="s">
        <v>24485</v>
      </c>
      <c r="B4847" s="128" t="s">
        <v>20468</v>
      </c>
      <c r="C4847" s="127" t="s">
        <v>80</v>
      </c>
      <c r="D4847" s="122">
        <v>71.28</v>
      </c>
      <c r="E4847" s="129">
        <f t="shared" si="75"/>
        <v>71.319999999999993</v>
      </c>
    </row>
    <row r="4848" spans="1:5" ht="27">
      <c r="A4848" s="127" t="s">
        <v>25840</v>
      </c>
      <c r="B4848" s="128" t="s">
        <v>20469</v>
      </c>
      <c r="C4848" s="127" t="s">
        <v>80</v>
      </c>
      <c r="D4848" s="122">
        <v>80.19</v>
      </c>
      <c r="E4848" s="129">
        <f t="shared" si="75"/>
        <v>80.23</v>
      </c>
    </row>
    <row r="4849" spans="1:5" ht="27">
      <c r="A4849" s="127" t="s">
        <v>25841</v>
      </c>
      <c r="B4849" s="128" t="s">
        <v>20470</v>
      </c>
      <c r="C4849" s="127" t="s">
        <v>80</v>
      </c>
      <c r="D4849" s="122">
        <v>98.01</v>
      </c>
      <c r="E4849" s="129">
        <f t="shared" si="75"/>
        <v>98.06</v>
      </c>
    </row>
    <row r="4850" spans="1:5" ht="27">
      <c r="A4850" s="127" t="s">
        <v>25842</v>
      </c>
      <c r="B4850" s="128" t="s">
        <v>20471</v>
      </c>
      <c r="C4850" s="127" t="s">
        <v>112</v>
      </c>
      <c r="D4850" s="122">
        <v>10.86</v>
      </c>
      <c r="E4850" s="129">
        <f t="shared" si="75"/>
        <v>10.87</v>
      </c>
    </row>
    <row r="4851" spans="1:5" ht="27">
      <c r="A4851" s="127" t="s">
        <v>24486</v>
      </c>
      <c r="B4851" s="128" t="s">
        <v>20472</v>
      </c>
      <c r="C4851" s="127" t="s">
        <v>80</v>
      </c>
      <c r="D4851" s="122">
        <v>213.84</v>
      </c>
      <c r="E4851" s="129">
        <f t="shared" si="75"/>
        <v>213.95</v>
      </c>
    </row>
    <row r="4852" spans="1:5" ht="40.5">
      <c r="A4852" s="127" t="s">
        <v>24487</v>
      </c>
      <c r="B4852" s="128" t="s">
        <v>20473</v>
      </c>
      <c r="C4852" s="127" t="s">
        <v>80</v>
      </c>
      <c r="D4852" s="122">
        <v>303</v>
      </c>
      <c r="E4852" s="129">
        <f t="shared" si="75"/>
        <v>303.14999999999998</v>
      </c>
    </row>
    <row r="4853" spans="1:5" ht="40.5">
      <c r="A4853" s="127" t="s">
        <v>24488</v>
      </c>
      <c r="B4853" s="128" t="s">
        <v>20474</v>
      </c>
      <c r="C4853" s="127" t="s">
        <v>80</v>
      </c>
      <c r="D4853" s="122">
        <v>302.94</v>
      </c>
      <c r="E4853" s="129">
        <f t="shared" si="75"/>
        <v>303.08999999999997</v>
      </c>
    </row>
    <row r="4854" spans="1:5">
      <c r="A4854" s="127" t="s">
        <v>24489</v>
      </c>
      <c r="B4854" s="128" t="s">
        <v>20475</v>
      </c>
      <c r="C4854" s="127" t="s">
        <v>112</v>
      </c>
      <c r="D4854" s="122">
        <v>12.41</v>
      </c>
      <c r="E4854" s="129">
        <f t="shared" si="75"/>
        <v>12.42</v>
      </c>
    </row>
    <row r="4855" spans="1:5" ht="27">
      <c r="A4855" s="127" t="s">
        <v>24490</v>
      </c>
      <c r="B4855" s="128" t="s">
        <v>20476</v>
      </c>
      <c r="C4855" s="127" t="s">
        <v>112</v>
      </c>
      <c r="D4855" s="122">
        <v>14.72</v>
      </c>
      <c r="E4855" s="129">
        <f t="shared" si="75"/>
        <v>14.73</v>
      </c>
    </row>
    <row r="4856" spans="1:5">
      <c r="A4856" s="127" t="s">
        <v>24491</v>
      </c>
      <c r="B4856" s="128" t="s">
        <v>20477</v>
      </c>
      <c r="C4856" s="127" t="s">
        <v>80</v>
      </c>
      <c r="D4856" s="122">
        <v>192.97</v>
      </c>
      <c r="E4856" s="129">
        <f t="shared" si="75"/>
        <v>193.07</v>
      </c>
    </row>
    <row r="4857" spans="1:5" ht="27">
      <c r="A4857" s="127" t="s">
        <v>24492</v>
      </c>
      <c r="B4857" s="128" t="s">
        <v>20478</v>
      </c>
      <c r="C4857" s="127" t="s">
        <v>80</v>
      </c>
      <c r="D4857" s="122">
        <v>57.39</v>
      </c>
      <c r="E4857" s="129">
        <f t="shared" si="75"/>
        <v>57.42</v>
      </c>
    </row>
    <row r="4858" spans="1:5" ht="27">
      <c r="A4858" s="127" t="s">
        <v>24493</v>
      </c>
      <c r="B4858" s="128" t="s">
        <v>20479</v>
      </c>
      <c r="C4858" s="127" t="s">
        <v>112</v>
      </c>
      <c r="D4858" s="122">
        <v>23.27</v>
      </c>
      <c r="E4858" s="129">
        <f t="shared" si="75"/>
        <v>23.28</v>
      </c>
    </row>
    <row r="4859" spans="1:5" ht="27">
      <c r="A4859" s="127" t="s">
        <v>24494</v>
      </c>
      <c r="B4859" s="128" t="s">
        <v>20480</v>
      </c>
      <c r="C4859" s="127" t="s">
        <v>112</v>
      </c>
      <c r="D4859" s="122">
        <v>10.86</v>
      </c>
      <c r="E4859" s="129">
        <f t="shared" si="75"/>
        <v>10.87</v>
      </c>
    </row>
    <row r="4860" spans="1:5" ht="27">
      <c r="A4860" s="127" t="s">
        <v>24495</v>
      </c>
      <c r="B4860" s="128" t="s">
        <v>20481</v>
      </c>
      <c r="C4860" s="127" t="s">
        <v>112</v>
      </c>
      <c r="D4860" s="122">
        <v>21.09</v>
      </c>
      <c r="E4860" s="129">
        <f t="shared" si="75"/>
        <v>21.1</v>
      </c>
    </row>
    <row r="4861" spans="1:5" ht="27">
      <c r="A4861" s="127" t="s">
        <v>24496</v>
      </c>
      <c r="B4861" s="128" t="s">
        <v>20482</v>
      </c>
      <c r="C4861" s="127" t="s">
        <v>112</v>
      </c>
      <c r="D4861" s="122">
        <v>15.47</v>
      </c>
      <c r="E4861" s="129">
        <f t="shared" si="75"/>
        <v>15.48</v>
      </c>
    </row>
    <row r="4862" spans="1:5">
      <c r="A4862" s="127" t="s">
        <v>24497</v>
      </c>
      <c r="B4862" s="128" t="s">
        <v>20483</v>
      </c>
      <c r="C4862" s="127" t="s">
        <v>112</v>
      </c>
      <c r="D4862" s="122">
        <v>7.76</v>
      </c>
      <c r="E4862" s="129">
        <f t="shared" si="75"/>
        <v>7.76</v>
      </c>
    </row>
    <row r="4863" spans="1:5">
      <c r="A4863" s="127" t="s">
        <v>24498</v>
      </c>
      <c r="B4863" s="128" t="s">
        <v>20484</v>
      </c>
      <c r="C4863" s="127" t="s">
        <v>112</v>
      </c>
      <c r="D4863" s="122">
        <v>18.61</v>
      </c>
      <c r="E4863" s="129">
        <f t="shared" si="75"/>
        <v>18.62</v>
      </c>
    </row>
    <row r="4864" spans="1:5">
      <c r="A4864" s="127" t="s">
        <v>24499</v>
      </c>
      <c r="B4864" s="128" t="s">
        <v>20485</v>
      </c>
      <c r="C4864" s="127" t="s">
        <v>112</v>
      </c>
      <c r="D4864" s="122">
        <v>23.27</v>
      </c>
      <c r="E4864" s="129">
        <f t="shared" si="75"/>
        <v>23.28</v>
      </c>
    </row>
    <row r="4865" spans="1:5" ht="40.5">
      <c r="A4865" s="127" t="s">
        <v>24500</v>
      </c>
      <c r="B4865" s="128" t="s">
        <v>20486</v>
      </c>
      <c r="C4865" s="127" t="s">
        <v>112</v>
      </c>
      <c r="D4865" s="122">
        <v>41.88</v>
      </c>
      <c r="E4865" s="129">
        <f t="shared" si="75"/>
        <v>41.9</v>
      </c>
    </row>
    <row r="4866" spans="1:5">
      <c r="A4866" s="127" t="s">
        <v>24501</v>
      </c>
      <c r="B4866" s="128" t="s">
        <v>20487</v>
      </c>
      <c r="C4866" s="127" t="s">
        <v>112</v>
      </c>
      <c r="D4866" s="122">
        <v>9.6</v>
      </c>
      <c r="E4866" s="129">
        <f t="shared" ref="E4866:E4928" si="76">ROUND((D4866/(1+$J$1))*(1+$L$1),2)</f>
        <v>9.6</v>
      </c>
    </row>
    <row r="4867" spans="1:5" ht="27">
      <c r="A4867" s="127" t="s">
        <v>24502</v>
      </c>
      <c r="B4867" s="128" t="s">
        <v>20488</v>
      </c>
      <c r="C4867" s="127" t="s">
        <v>44</v>
      </c>
      <c r="D4867" s="122">
        <v>6.83</v>
      </c>
      <c r="E4867" s="129">
        <f t="shared" si="76"/>
        <v>6.83</v>
      </c>
    </row>
    <row r="4868" spans="1:5" ht="27">
      <c r="A4868" s="127" t="s">
        <v>24503</v>
      </c>
      <c r="B4868" s="128" t="s">
        <v>20489</v>
      </c>
      <c r="C4868" s="127" t="s">
        <v>112</v>
      </c>
      <c r="D4868" s="122">
        <v>97.57</v>
      </c>
      <c r="E4868" s="129">
        <f t="shared" si="76"/>
        <v>97.62</v>
      </c>
    </row>
    <row r="4869" spans="1:5">
      <c r="A4869" s="127" t="s">
        <v>24504</v>
      </c>
      <c r="B4869" s="128" t="s">
        <v>20490</v>
      </c>
      <c r="C4869" s="127" t="s">
        <v>112</v>
      </c>
      <c r="D4869" s="122">
        <v>13.5</v>
      </c>
      <c r="E4869" s="129">
        <f t="shared" si="76"/>
        <v>13.51</v>
      </c>
    </row>
    <row r="4870" spans="1:5">
      <c r="A4870" s="127" t="s">
        <v>24505</v>
      </c>
      <c r="B4870" s="128" t="s">
        <v>20491</v>
      </c>
      <c r="C4870" s="127" t="s">
        <v>44</v>
      </c>
      <c r="D4870" s="122">
        <v>3.1</v>
      </c>
      <c r="E4870" s="129">
        <f t="shared" si="76"/>
        <v>3.1</v>
      </c>
    </row>
    <row r="4871" spans="1:5" ht="27">
      <c r="A4871" s="127" t="s">
        <v>24506</v>
      </c>
      <c r="B4871" s="128" t="s">
        <v>20492</v>
      </c>
      <c r="C4871" s="127" t="s">
        <v>80</v>
      </c>
      <c r="D4871" s="122">
        <v>2726.94</v>
      </c>
      <c r="E4871" s="129">
        <f t="shared" si="76"/>
        <v>2728.29</v>
      </c>
    </row>
    <row r="4872" spans="1:5" ht="27">
      <c r="A4872" s="127" t="s">
        <v>24507</v>
      </c>
      <c r="B4872" s="128" t="s">
        <v>20493</v>
      </c>
      <c r="C4872" s="127" t="s">
        <v>112</v>
      </c>
      <c r="D4872" s="122">
        <v>7.71</v>
      </c>
      <c r="E4872" s="129">
        <f t="shared" si="76"/>
        <v>7.71</v>
      </c>
    </row>
    <row r="4873" spans="1:5" ht="27">
      <c r="A4873" s="127" t="s">
        <v>24508</v>
      </c>
      <c r="B4873" s="128" t="s">
        <v>20494</v>
      </c>
      <c r="C4873" s="127" t="s">
        <v>112</v>
      </c>
      <c r="D4873" s="122">
        <v>7.39</v>
      </c>
      <c r="E4873" s="129">
        <f t="shared" si="76"/>
        <v>7.39</v>
      </c>
    </row>
    <row r="4874" spans="1:5" ht="27">
      <c r="A4874" s="127" t="s">
        <v>24509</v>
      </c>
      <c r="B4874" s="128" t="s">
        <v>20495</v>
      </c>
      <c r="C4874" s="127" t="s">
        <v>112</v>
      </c>
      <c r="D4874" s="122">
        <v>16.78</v>
      </c>
      <c r="E4874" s="129">
        <f t="shared" si="76"/>
        <v>16.79</v>
      </c>
    </row>
    <row r="4875" spans="1:5" ht="27">
      <c r="A4875" s="127" t="s">
        <v>24510</v>
      </c>
      <c r="B4875" s="128" t="s">
        <v>20496</v>
      </c>
      <c r="C4875" s="127" t="s">
        <v>112</v>
      </c>
      <c r="D4875" s="122">
        <v>31.48</v>
      </c>
      <c r="E4875" s="129">
        <f t="shared" si="76"/>
        <v>31.5</v>
      </c>
    </row>
    <row r="4876" spans="1:5" ht="27">
      <c r="A4876" s="127" t="s">
        <v>24511</v>
      </c>
      <c r="B4876" s="128" t="s">
        <v>20497</v>
      </c>
      <c r="C4876" s="127" t="s">
        <v>112</v>
      </c>
      <c r="D4876" s="122">
        <v>12.99</v>
      </c>
      <c r="E4876" s="129">
        <f t="shared" si="76"/>
        <v>13</v>
      </c>
    </row>
    <row r="4877" spans="1:5" ht="27">
      <c r="A4877" s="127" t="s">
        <v>24512</v>
      </c>
      <c r="B4877" s="128" t="s">
        <v>20498</v>
      </c>
      <c r="C4877" s="127" t="s">
        <v>112</v>
      </c>
      <c r="D4877" s="122">
        <v>28.86</v>
      </c>
      <c r="E4877" s="129">
        <f t="shared" si="76"/>
        <v>28.87</v>
      </c>
    </row>
    <row r="4878" spans="1:5" ht="27">
      <c r="A4878" s="127" t="s">
        <v>24513</v>
      </c>
      <c r="B4878" s="128" t="s">
        <v>20499</v>
      </c>
      <c r="C4878" s="127" t="s">
        <v>112</v>
      </c>
      <c r="D4878" s="122">
        <v>9.89</v>
      </c>
      <c r="E4878" s="129">
        <f t="shared" si="76"/>
        <v>9.89</v>
      </c>
    </row>
    <row r="4879" spans="1:5" ht="27">
      <c r="A4879" s="127" t="s">
        <v>24514</v>
      </c>
      <c r="B4879" s="128" t="s">
        <v>20500</v>
      </c>
      <c r="C4879" s="127" t="s">
        <v>112</v>
      </c>
      <c r="D4879" s="122">
        <v>10.56</v>
      </c>
      <c r="E4879" s="129">
        <f t="shared" si="76"/>
        <v>10.57</v>
      </c>
    </row>
    <row r="4880" spans="1:5" ht="27">
      <c r="A4880" s="127" t="s">
        <v>24515</v>
      </c>
      <c r="B4880" s="128" t="s">
        <v>20501</v>
      </c>
      <c r="C4880" s="127" t="s">
        <v>112</v>
      </c>
      <c r="D4880" s="122">
        <v>15.05</v>
      </c>
      <c r="E4880" s="129">
        <f t="shared" si="76"/>
        <v>15.06</v>
      </c>
    </row>
    <row r="4881" spans="1:5" ht="27">
      <c r="A4881" s="127" t="s">
        <v>24516</v>
      </c>
      <c r="B4881" s="128" t="s">
        <v>20502</v>
      </c>
      <c r="C4881" s="127" t="s">
        <v>112</v>
      </c>
      <c r="D4881" s="122">
        <v>8.1199999999999992</v>
      </c>
      <c r="E4881" s="129">
        <f t="shared" si="76"/>
        <v>8.1199999999999992</v>
      </c>
    </row>
    <row r="4882" spans="1:5" ht="27">
      <c r="A4882" s="127" t="s">
        <v>24517</v>
      </c>
      <c r="B4882" s="128" t="s">
        <v>20503</v>
      </c>
      <c r="C4882" s="127" t="s">
        <v>112</v>
      </c>
      <c r="D4882" s="122">
        <v>11.59</v>
      </c>
      <c r="E4882" s="129">
        <f t="shared" si="76"/>
        <v>11.6</v>
      </c>
    </row>
    <row r="4883" spans="1:5" ht="27">
      <c r="A4883" s="127" t="s">
        <v>24518</v>
      </c>
      <c r="B4883" s="128" t="s">
        <v>20504</v>
      </c>
      <c r="C4883" s="127" t="s">
        <v>112</v>
      </c>
      <c r="D4883" s="122">
        <v>13.49</v>
      </c>
      <c r="E4883" s="129">
        <f t="shared" si="76"/>
        <v>13.5</v>
      </c>
    </row>
    <row r="4884" spans="1:5">
      <c r="A4884" s="127" t="s">
        <v>24519</v>
      </c>
      <c r="B4884" s="128" t="s">
        <v>20505</v>
      </c>
      <c r="C4884" s="127" t="s">
        <v>112</v>
      </c>
      <c r="D4884" s="122">
        <v>7.76</v>
      </c>
      <c r="E4884" s="129">
        <f t="shared" si="76"/>
        <v>7.76</v>
      </c>
    </row>
    <row r="4885" spans="1:5">
      <c r="A4885" s="127" t="s">
        <v>24520</v>
      </c>
      <c r="B4885" s="128" t="s">
        <v>20506</v>
      </c>
      <c r="C4885" s="127" t="s">
        <v>112</v>
      </c>
      <c r="D4885" s="122">
        <v>19.39</v>
      </c>
      <c r="E4885" s="129">
        <f t="shared" si="76"/>
        <v>19.399999999999999</v>
      </c>
    </row>
    <row r="4886" spans="1:5" ht="27">
      <c r="A4886" s="127" t="s">
        <v>24521</v>
      </c>
      <c r="B4886" s="128" t="s">
        <v>20507</v>
      </c>
      <c r="C4886" s="127" t="s">
        <v>112</v>
      </c>
      <c r="D4886" s="122">
        <v>6.34</v>
      </c>
      <c r="E4886" s="129">
        <f t="shared" si="76"/>
        <v>6.34</v>
      </c>
    </row>
    <row r="4887" spans="1:5">
      <c r="A4887" s="127" t="s">
        <v>24522</v>
      </c>
      <c r="B4887" s="128" t="s">
        <v>20508</v>
      </c>
      <c r="C4887" s="127" t="s">
        <v>112</v>
      </c>
      <c r="D4887" s="122">
        <v>10.86</v>
      </c>
      <c r="E4887" s="129">
        <f t="shared" si="76"/>
        <v>10.87</v>
      </c>
    </row>
    <row r="4888" spans="1:5" ht="27">
      <c r="A4888" s="127" t="s">
        <v>24523</v>
      </c>
      <c r="B4888" s="128" t="s">
        <v>20509</v>
      </c>
      <c r="C4888" s="127" t="s">
        <v>112</v>
      </c>
      <c r="D4888" s="122">
        <v>11.08</v>
      </c>
      <c r="E4888" s="129">
        <f t="shared" si="76"/>
        <v>11.09</v>
      </c>
    </row>
    <row r="4889" spans="1:5">
      <c r="A4889" s="127" t="s">
        <v>24524</v>
      </c>
      <c r="B4889" s="128" t="s">
        <v>20510</v>
      </c>
      <c r="C4889" s="127" t="s">
        <v>112</v>
      </c>
      <c r="D4889" s="122">
        <v>13.85</v>
      </c>
      <c r="E4889" s="129">
        <f t="shared" si="76"/>
        <v>13.86</v>
      </c>
    </row>
    <row r="4890" spans="1:5">
      <c r="A4890" s="127" t="s">
        <v>24525</v>
      </c>
      <c r="B4890" s="128" t="s">
        <v>20511</v>
      </c>
      <c r="C4890" s="127" t="s">
        <v>80</v>
      </c>
      <c r="D4890" s="122">
        <v>19.55</v>
      </c>
      <c r="E4890" s="129">
        <f t="shared" si="76"/>
        <v>19.559999999999999</v>
      </c>
    </row>
    <row r="4891" spans="1:5">
      <c r="A4891" s="127" t="s">
        <v>24526</v>
      </c>
      <c r="B4891" s="128" t="s">
        <v>20512</v>
      </c>
      <c r="C4891" s="127" t="s">
        <v>112</v>
      </c>
      <c r="D4891" s="122">
        <v>16.260000000000002</v>
      </c>
      <c r="E4891" s="129">
        <f t="shared" si="76"/>
        <v>16.27</v>
      </c>
    </row>
    <row r="4892" spans="1:5" ht="27">
      <c r="A4892" s="127" t="s">
        <v>24527</v>
      </c>
      <c r="B4892" s="128" t="s">
        <v>20513</v>
      </c>
      <c r="C4892" s="127" t="s">
        <v>112</v>
      </c>
      <c r="D4892" s="122">
        <v>8.5299999999999994</v>
      </c>
      <c r="E4892" s="129">
        <f t="shared" si="76"/>
        <v>8.5299999999999994</v>
      </c>
    </row>
    <row r="4893" spans="1:5" ht="27">
      <c r="A4893" s="127" t="s">
        <v>24528</v>
      </c>
      <c r="B4893" s="128" t="s">
        <v>20514</v>
      </c>
      <c r="C4893" s="127" t="s">
        <v>112</v>
      </c>
      <c r="D4893" s="122">
        <v>18.61</v>
      </c>
      <c r="E4893" s="129">
        <f t="shared" si="76"/>
        <v>18.62</v>
      </c>
    </row>
    <row r="4894" spans="1:5" ht="27">
      <c r="A4894" s="127" t="s">
        <v>24529</v>
      </c>
      <c r="B4894" s="128" t="s">
        <v>20515</v>
      </c>
      <c r="C4894" s="127" t="s">
        <v>112</v>
      </c>
      <c r="D4894" s="122">
        <v>5.43</v>
      </c>
      <c r="E4894" s="129">
        <f t="shared" si="76"/>
        <v>5.43</v>
      </c>
    </row>
    <row r="4895" spans="1:5">
      <c r="A4895" s="127" t="s">
        <v>24530</v>
      </c>
      <c r="B4895" s="128" t="s">
        <v>20516</v>
      </c>
      <c r="C4895" s="127" t="s">
        <v>44</v>
      </c>
      <c r="D4895" s="122">
        <v>57.71</v>
      </c>
      <c r="E4895" s="129">
        <f t="shared" si="76"/>
        <v>57.74</v>
      </c>
    </row>
    <row r="4896" spans="1:5">
      <c r="A4896" s="127" t="s">
        <v>25843</v>
      </c>
      <c r="B4896" s="128" t="s">
        <v>20517</v>
      </c>
      <c r="C4896" s="127" t="s">
        <v>112</v>
      </c>
      <c r="D4896" s="122">
        <v>15.47</v>
      </c>
      <c r="E4896" s="129">
        <f t="shared" si="76"/>
        <v>15.48</v>
      </c>
    </row>
    <row r="4897" spans="1:5" ht="27">
      <c r="A4897" s="127" t="s">
        <v>24531</v>
      </c>
      <c r="B4897" s="128" t="s">
        <v>20518</v>
      </c>
      <c r="C4897" s="127" t="s">
        <v>112</v>
      </c>
      <c r="D4897" s="122">
        <v>5.43</v>
      </c>
      <c r="E4897" s="129">
        <f t="shared" si="76"/>
        <v>5.43</v>
      </c>
    </row>
    <row r="4898" spans="1:5" ht="27">
      <c r="A4898" s="127" t="s">
        <v>24532</v>
      </c>
      <c r="B4898" s="128" t="s">
        <v>20519</v>
      </c>
      <c r="C4898" s="127" t="s">
        <v>112</v>
      </c>
      <c r="D4898" s="122">
        <v>12.41</v>
      </c>
      <c r="E4898" s="129">
        <f t="shared" si="76"/>
        <v>12.42</v>
      </c>
    </row>
    <row r="4899" spans="1:5" ht="27">
      <c r="A4899" s="127" t="s">
        <v>24533</v>
      </c>
      <c r="B4899" s="128" t="s">
        <v>20520</v>
      </c>
      <c r="C4899" s="127" t="s">
        <v>44</v>
      </c>
      <c r="D4899" s="122">
        <v>39.53</v>
      </c>
      <c r="E4899" s="129">
        <f t="shared" si="76"/>
        <v>39.549999999999997</v>
      </c>
    </row>
    <row r="4900" spans="1:5" ht="27">
      <c r="A4900" s="127" t="s">
        <v>24534</v>
      </c>
      <c r="B4900" s="128" t="s">
        <v>20521</v>
      </c>
      <c r="C4900" s="127" t="s">
        <v>44</v>
      </c>
      <c r="D4900" s="122">
        <v>79.430000000000007</v>
      </c>
      <c r="E4900" s="129">
        <f t="shared" si="76"/>
        <v>79.47</v>
      </c>
    </row>
    <row r="4901" spans="1:5" ht="27">
      <c r="A4901" s="127" t="s">
        <v>24535</v>
      </c>
      <c r="B4901" s="128" t="s">
        <v>20522</v>
      </c>
      <c r="C4901" s="127" t="s">
        <v>44</v>
      </c>
      <c r="D4901" s="122">
        <v>193.97</v>
      </c>
      <c r="E4901" s="129">
        <f t="shared" si="76"/>
        <v>194.07</v>
      </c>
    </row>
    <row r="4902" spans="1:5">
      <c r="A4902" s="127" t="s">
        <v>24536</v>
      </c>
      <c r="B4902" s="128" t="s">
        <v>20523</v>
      </c>
      <c r="C4902" s="127" t="s">
        <v>44</v>
      </c>
      <c r="D4902" s="122">
        <v>314.43</v>
      </c>
      <c r="E4902" s="129">
        <f t="shared" si="76"/>
        <v>314.58999999999997</v>
      </c>
    </row>
    <row r="4903" spans="1:5">
      <c r="A4903" s="172" t="s">
        <v>20524</v>
      </c>
      <c r="B4903" s="169"/>
      <c r="C4903" s="168"/>
      <c r="D4903" s="170"/>
      <c r="E4903" s="171"/>
    </row>
    <row r="4904" spans="1:5">
      <c r="A4904" s="127" t="s">
        <v>24537</v>
      </c>
      <c r="B4904" s="128" t="s">
        <v>20525</v>
      </c>
      <c r="C4904" s="127" t="s">
        <v>86</v>
      </c>
      <c r="D4904" s="122">
        <v>48.95</v>
      </c>
      <c r="E4904" s="129">
        <f t="shared" si="76"/>
        <v>48.97</v>
      </c>
    </row>
    <row r="4905" spans="1:5" ht="27">
      <c r="A4905" s="127" t="s">
        <v>24538</v>
      </c>
      <c r="B4905" s="128" t="s">
        <v>20526</v>
      </c>
      <c r="C4905" s="127" t="s">
        <v>112</v>
      </c>
      <c r="D4905" s="122">
        <v>9.69</v>
      </c>
      <c r="E4905" s="129">
        <f t="shared" si="76"/>
        <v>9.69</v>
      </c>
    </row>
    <row r="4906" spans="1:5" ht="27">
      <c r="A4906" s="127" t="s">
        <v>24539</v>
      </c>
      <c r="B4906" s="128" t="s">
        <v>20527</v>
      </c>
      <c r="C4906" s="127" t="s">
        <v>80</v>
      </c>
      <c r="D4906" s="122">
        <v>131.02000000000001</v>
      </c>
      <c r="E4906" s="129">
        <f t="shared" si="76"/>
        <v>131.08000000000001</v>
      </c>
    </row>
    <row r="4907" spans="1:5" ht="27">
      <c r="A4907" s="127" t="s">
        <v>24540</v>
      </c>
      <c r="B4907" s="128" t="s">
        <v>20528</v>
      </c>
      <c r="C4907" s="127" t="s">
        <v>112</v>
      </c>
      <c r="D4907" s="122">
        <v>20.43</v>
      </c>
      <c r="E4907" s="129">
        <f t="shared" si="76"/>
        <v>20.440000000000001</v>
      </c>
    </row>
    <row r="4908" spans="1:5" ht="27">
      <c r="A4908" s="127" t="s">
        <v>24541</v>
      </c>
      <c r="B4908" s="128" t="s">
        <v>20529</v>
      </c>
      <c r="C4908" s="127" t="s">
        <v>112</v>
      </c>
      <c r="D4908" s="122">
        <v>25.54</v>
      </c>
      <c r="E4908" s="129">
        <f t="shared" si="76"/>
        <v>25.55</v>
      </c>
    </row>
    <row r="4909" spans="1:5" ht="27">
      <c r="A4909" s="127" t="s">
        <v>24542</v>
      </c>
      <c r="B4909" s="128" t="s">
        <v>20530</v>
      </c>
      <c r="C4909" s="127" t="s">
        <v>80</v>
      </c>
      <c r="D4909" s="122">
        <v>222.72</v>
      </c>
      <c r="E4909" s="129">
        <f t="shared" si="76"/>
        <v>222.83</v>
      </c>
    </row>
    <row r="4910" spans="1:5" ht="27">
      <c r="A4910" s="127" t="s">
        <v>24543</v>
      </c>
      <c r="B4910" s="128" t="s">
        <v>20531</v>
      </c>
      <c r="C4910" s="127" t="s">
        <v>112</v>
      </c>
      <c r="D4910" s="122">
        <v>15.31</v>
      </c>
      <c r="E4910" s="129">
        <f t="shared" si="76"/>
        <v>15.32</v>
      </c>
    </row>
    <row r="4911" spans="1:5" ht="27">
      <c r="A4911" s="127" t="s">
        <v>24544</v>
      </c>
      <c r="B4911" s="128" t="s">
        <v>20532</v>
      </c>
      <c r="C4911" s="127" t="s">
        <v>112</v>
      </c>
      <c r="D4911" s="122">
        <v>22.99</v>
      </c>
      <c r="E4911" s="129">
        <f t="shared" si="76"/>
        <v>23</v>
      </c>
    </row>
    <row r="4912" spans="1:5" ht="40.5">
      <c r="A4912" s="127" t="s">
        <v>24545</v>
      </c>
      <c r="B4912" s="128" t="s">
        <v>20533</v>
      </c>
      <c r="C4912" s="127" t="s">
        <v>112</v>
      </c>
      <c r="D4912" s="122">
        <v>17.989999999999998</v>
      </c>
      <c r="E4912" s="129">
        <f t="shared" si="76"/>
        <v>18</v>
      </c>
    </row>
    <row r="4913" spans="1:5" ht="40.5">
      <c r="A4913" s="127" t="s">
        <v>24546</v>
      </c>
      <c r="B4913" s="128" t="s">
        <v>20534</v>
      </c>
      <c r="C4913" s="127" t="s">
        <v>112</v>
      </c>
      <c r="D4913" s="122">
        <v>27.01</v>
      </c>
      <c r="E4913" s="129">
        <f t="shared" si="76"/>
        <v>27.02</v>
      </c>
    </row>
    <row r="4914" spans="1:5" ht="27">
      <c r="A4914" s="127" t="s">
        <v>24547</v>
      </c>
      <c r="B4914" s="128" t="s">
        <v>20535</v>
      </c>
      <c r="C4914" s="127" t="s">
        <v>80</v>
      </c>
      <c r="D4914" s="122">
        <v>102.17</v>
      </c>
      <c r="E4914" s="129">
        <f t="shared" si="76"/>
        <v>102.22</v>
      </c>
    </row>
    <row r="4915" spans="1:5" ht="27">
      <c r="A4915" s="127" t="s">
        <v>24548</v>
      </c>
      <c r="B4915" s="128" t="s">
        <v>20536</v>
      </c>
      <c r="C4915" s="127" t="s">
        <v>80</v>
      </c>
      <c r="D4915" s="122">
        <v>173.69</v>
      </c>
      <c r="E4915" s="129">
        <f t="shared" si="76"/>
        <v>173.78</v>
      </c>
    </row>
    <row r="4916" spans="1:5" ht="27">
      <c r="A4916" s="127" t="s">
        <v>24549</v>
      </c>
      <c r="B4916" s="128" t="s">
        <v>20537</v>
      </c>
      <c r="C4916" s="127" t="s">
        <v>80</v>
      </c>
      <c r="D4916" s="122">
        <v>1670.09</v>
      </c>
      <c r="E4916" s="129">
        <f t="shared" si="76"/>
        <v>1670.92</v>
      </c>
    </row>
    <row r="4917" spans="1:5">
      <c r="A4917" s="172" t="s">
        <v>20538</v>
      </c>
      <c r="B4917" s="169"/>
      <c r="C4917" s="168"/>
      <c r="D4917" s="170"/>
      <c r="E4917" s="171"/>
    </row>
    <row r="4918" spans="1:5" ht="27">
      <c r="A4918" s="127" t="s">
        <v>25844</v>
      </c>
      <c r="B4918" s="128" t="s">
        <v>20539</v>
      </c>
      <c r="C4918" s="127" t="s">
        <v>44</v>
      </c>
      <c r="D4918" s="122">
        <v>87.09</v>
      </c>
      <c r="E4918" s="129">
        <f t="shared" si="76"/>
        <v>87.13</v>
      </c>
    </row>
    <row r="4919" spans="1:5">
      <c r="A4919" s="127" t="s">
        <v>25845</v>
      </c>
      <c r="B4919" s="128" t="s">
        <v>20540</v>
      </c>
      <c r="C4919" s="127" t="s">
        <v>80</v>
      </c>
      <c r="D4919" s="122">
        <v>23.27</v>
      </c>
      <c r="E4919" s="129">
        <f t="shared" si="76"/>
        <v>23.28</v>
      </c>
    </row>
    <row r="4920" spans="1:5" ht="27">
      <c r="A4920" s="127" t="s">
        <v>25846</v>
      </c>
      <c r="B4920" s="128" t="s">
        <v>20541</v>
      </c>
      <c r="C4920" s="127" t="s">
        <v>80</v>
      </c>
      <c r="D4920" s="122">
        <v>31.02</v>
      </c>
      <c r="E4920" s="129">
        <f t="shared" si="76"/>
        <v>31.04</v>
      </c>
    </row>
    <row r="4921" spans="1:5" ht="27">
      <c r="A4921" s="127" t="s">
        <v>25847</v>
      </c>
      <c r="B4921" s="128" t="s">
        <v>20542</v>
      </c>
      <c r="C4921" s="127" t="s">
        <v>80</v>
      </c>
      <c r="D4921" s="122">
        <v>46.54</v>
      </c>
      <c r="E4921" s="129">
        <f t="shared" si="76"/>
        <v>46.56</v>
      </c>
    </row>
    <row r="4922" spans="1:5">
      <c r="A4922" s="172" t="s">
        <v>20543</v>
      </c>
      <c r="B4922" s="169"/>
      <c r="C4922" s="168"/>
      <c r="D4922" s="170"/>
      <c r="E4922" s="171"/>
    </row>
    <row r="4923" spans="1:5" ht="27">
      <c r="A4923" s="127" t="s">
        <v>24550</v>
      </c>
      <c r="B4923" s="128" t="s">
        <v>20544</v>
      </c>
      <c r="C4923" s="127" t="s">
        <v>112</v>
      </c>
      <c r="D4923" s="122">
        <v>3.88</v>
      </c>
      <c r="E4923" s="129">
        <f t="shared" si="76"/>
        <v>3.88</v>
      </c>
    </row>
    <row r="4924" spans="1:5" ht="27">
      <c r="A4924" s="127" t="s">
        <v>24551</v>
      </c>
      <c r="B4924" s="128" t="s">
        <v>20545</v>
      </c>
      <c r="C4924" s="127" t="s">
        <v>112</v>
      </c>
      <c r="D4924" s="122">
        <v>11.64</v>
      </c>
      <c r="E4924" s="129">
        <f t="shared" si="76"/>
        <v>11.65</v>
      </c>
    </row>
    <row r="4925" spans="1:5" ht="27">
      <c r="A4925" s="127" t="s">
        <v>24552</v>
      </c>
      <c r="B4925" s="128" t="s">
        <v>20546</v>
      </c>
      <c r="C4925" s="127" t="s">
        <v>112</v>
      </c>
      <c r="D4925" s="122">
        <v>6.2</v>
      </c>
      <c r="E4925" s="129">
        <f t="shared" si="76"/>
        <v>6.2</v>
      </c>
    </row>
    <row r="4926" spans="1:5">
      <c r="A4926" s="127" t="s">
        <v>24553</v>
      </c>
      <c r="B4926" s="128" t="s">
        <v>20547</v>
      </c>
      <c r="C4926" s="127" t="s">
        <v>86</v>
      </c>
      <c r="D4926" s="122">
        <v>31.02</v>
      </c>
      <c r="E4926" s="129">
        <f t="shared" si="76"/>
        <v>31.04</v>
      </c>
    </row>
    <row r="4927" spans="1:5">
      <c r="A4927" s="127" t="s">
        <v>24554</v>
      </c>
      <c r="B4927" s="128" t="s">
        <v>20548</v>
      </c>
      <c r="C4927" s="127" t="s">
        <v>86</v>
      </c>
      <c r="D4927" s="122">
        <v>69.8</v>
      </c>
      <c r="E4927" s="129">
        <f t="shared" si="76"/>
        <v>69.83</v>
      </c>
    </row>
    <row r="4928" spans="1:5">
      <c r="A4928" s="127" t="s">
        <v>24555</v>
      </c>
      <c r="B4928" s="128" t="s">
        <v>20549</v>
      </c>
      <c r="C4928" s="127" t="s">
        <v>44</v>
      </c>
      <c r="D4928" s="122">
        <v>80.97</v>
      </c>
      <c r="E4928" s="129">
        <f t="shared" si="76"/>
        <v>81.010000000000005</v>
      </c>
    </row>
    <row r="4929" spans="1:5">
      <c r="A4929" s="172" t="s">
        <v>20550</v>
      </c>
      <c r="B4929" s="169"/>
      <c r="C4929" s="168"/>
      <c r="D4929" s="170"/>
      <c r="E4929" s="171"/>
    </row>
    <row r="4930" spans="1:5">
      <c r="A4930" s="172" t="s">
        <v>20551</v>
      </c>
      <c r="B4930" s="169"/>
      <c r="C4930" s="168"/>
      <c r="D4930" s="170"/>
      <c r="E4930" s="171"/>
    </row>
    <row r="4931" spans="1:5">
      <c r="A4931" s="127" t="s">
        <v>24556</v>
      </c>
      <c r="B4931" s="128" t="s">
        <v>20552</v>
      </c>
      <c r="C4931" s="127" t="s">
        <v>42</v>
      </c>
      <c r="D4931" s="122">
        <v>13.2</v>
      </c>
      <c r="E4931" s="129">
        <f t="shared" ref="E4931:E4993" si="77">ROUND((D4931/(1+$J$1))*(1+$L$1),2)</f>
        <v>13.21</v>
      </c>
    </row>
    <row r="4932" spans="1:5">
      <c r="A4932" s="127" t="s">
        <v>24557</v>
      </c>
      <c r="B4932" s="128" t="s">
        <v>20553</v>
      </c>
      <c r="C4932" s="127" t="s">
        <v>42</v>
      </c>
      <c r="D4932" s="122">
        <v>20.170000000000002</v>
      </c>
      <c r="E4932" s="129">
        <f t="shared" si="77"/>
        <v>20.18</v>
      </c>
    </row>
    <row r="4933" spans="1:5">
      <c r="A4933" s="127" t="s">
        <v>24558</v>
      </c>
      <c r="B4933" s="128" t="s">
        <v>20554</v>
      </c>
      <c r="C4933" s="127" t="s">
        <v>42</v>
      </c>
      <c r="D4933" s="122">
        <v>21.43</v>
      </c>
      <c r="E4933" s="129">
        <f t="shared" si="77"/>
        <v>21.44</v>
      </c>
    </row>
    <row r="4934" spans="1:5">
      <c r="A4934" s="127" t="s">
        <v>24559</v>
      </c>
      <c r="B4934" s="128" t="s">
        <v>20555</v>
      </c>
      <c r="C4934" s="127" t="s">
        <v>42</v>
      </c>
      <c r="D4934" s="122">
        <v>21.43</v>
      </c>
      <c r="E4934" s="129">
        <f t="shared" si="77"/>
        <v>21.44</v>
      </c>
    </row>
    <row r="4935" spans="1:5">
      <c r="A4935" s="127" t="s">
        <v>24560</v>
      </c>
      <c r="B4935" s="128" t="s">
        <v>20556</v>
      </c>
      <c r="C4935" s="127" t="s">
        <v>42</v>
      </c>
      <c r="D4935" s="122">
        <v>21.43</v>
      </c>
      <c r="E4935" s="129">
        <f t="shared" si="77"/>
        <v>21.44</v>
      </c>
    </row>
    <row r="4936" spans="1:5">
      <c r="A4936" s="127" t="s">
        <v>24561</v>
      </c>
      <c r="B4936" s="128" t="s">
        <v>20557</v>
      </c>
      <c r="C4936" s="127" t="s">
        <v>42</v>
      </c>
      <c r="D4936" s="122">
        <v>21.43</v>
      </c>
      <c r="E4936" s="129">
        <f t="shared" si="77"/>
        <v>21.44</v>
      </c>
    </row>
    <row r="4937" spans="1:5">
      <c r="A4937" s="127" t="s">
        <v>24562</v>
      </c>
      <c r="B4937" s="128" t="s">
        <v>20558</v>
      </c>
      <c r="C4937" s="127" t="s">
        <v>42</v>
      </c>
      <c r="D4937" s="122">
        <v>23.08</v>
      </c>
      <c r="E4937" s="129">
        <f t="shared" si="77"/>
        <v>23.09</v>
      </c>
    </row>
    <row r="4938" spans="1:5">
      <c r="A4938" s="127" t="s">
        <v>24563</v>
      </c>
      <c r="B4938" s="128" t="s">
        <v>20559</v>
      </c>
      <c r="C4938" s="127" t="s">
        <v>42</v>
      </c>
      <c r="D4938" s="122">
        <v>21.43</v>
      </c>
      <c r="E4938" s="129">
        <f t="shared" si="77"/>
        <v>21.44</v>
      </c>
    </row>
    <row r="4939" spans="1:5">
      <c r="A4939" s="127" t="s">
        <v>24564</v>
      </c>
      <c r="B4939" s="128" t="s">
        <v>20560</v>
      </c>
      <c r="C4939" s="127" t="s">
        <v>42</v>
      </c>
      <c r="D4939" s="122">
        <v>23.08</v>
      </c>
      <c r="E4939" s="129">
        <f t="shared" si="77"/>
        <v>23.09</v>
      </c>
    </row>
    <row r="4940" spans="1:5">
      <c r="A4940" s="127" t="s">
        <v>24565</v>
      </c>
      <c r="B4940" s="128" t="s">
        <v>20561</v>
      </c>
      <c r="C4940" s="127" t="s">
        <v>42</v>
      </c>
      <c r="D4940" s="122">
        <v>21.43</v>
      </c>
      <c r="E4940" s="129">
        <f t="shared" si="77"/>
        <v>21.44</v>
      </c>
    </row>
    <row r="4941" spans="1:5">
      <c r="A4941" s="127" t="s">
        <v>24566</v>
      </c>
      <c r="B4941" s="128" t="s">
        <v>20562</v>
      </c>
      <c r="C4941" s="127" t="s">
        <v>42</v>
      </c>
      <c r="D4941" s="122">
        <v>20.170000000000002</v>
      </c>
      <c r="E4941" s="129">
        <f t="shared" si="77"/>
        <v>20.18</v>
      </c>
    </row>
    <row r="4942" spans="1:5">
      <c r="A4942" s="127" t="s">
        <v>24567</v>
      </c>
      <c r="B4942" s="128" t="s">
        <v>20563</v>
      </c>
      <c r="C4942" s="127" t="s">
        <v>42</v>
      </c>
      <c r="D4942" s="122">
        <v>20.170000000000002</v>
      </c>
      <c r="E4942" s="129">
        <f t="shared" si="77"/>
        <v>20.18</v>
      </c>
    </row>
    <row r="4943" spans="1:5">
      <c r="A4943" s="127" t="s">
        <v>24568</v>
      </c>
      <c r="B4943" s="128" t="s">
        <v>20564</v>
      </c>
      <c r="C4943" s="127" t="s">
        <v>42</v>
      </c>
      <c r="D4943" s="122">
        <v>23.08</v>
      </c>
      <c r="E4943" s="129">
        <f t="shared" si="77"/>
        <v>23.09</v>
      </c>
    </row>
    <row r="4944" spans="1:5">
      <c r="A4944" s="127" t="s">
        <v>24569</v>
      </c>
      <c r="B4944" s="128" t="s">
        <v>20565</v>
      </c>
      <c r="C4944" s="127" t="s">
        <v>42</v>
      </c>
      <c r="D4944" s="122">
        <v>23.08</v>
      </c>
      <c r="E4944" s="129">
        <f t="shared" si="77"/>
        <v>23.09</v>
      </c>
    </row>
    <row r="4945" spans="1:5">
      <c r="A4945" s="127" t="s">
        <v>24570</v>
      </c>
      <c r="B4945" s="128" t="s">
        <v>20566</v>
      </c>
      <c r="C4945" s="127" t="s">
        <v>42</v>
      </c>
      <c r="D4945" s="122">
        <v>13.97</v>
      </c>
      <c r="E4945" s="129">
        <f t="shared" si="77"/>
        <v>13.98</v>
      </c>
    </row>
    <row r="4946" spans="1:5">
      <c r="A4946" s="127" t="s">
        <v>24571</v>
      </c>
      <c r="B4946" s="128" t="s">
        <v>20567</v>
      </c>
      <c r="C4946" s="127" t="s">
        <v>42</v>
      </c>
      <c r="D4946" s="122">
        <v>21.43</v>
      </c>
      <c r="E4946" s="129">
        <f t="shared" si="77"/>
        <v>21.44</v>
      </c>
    </row>
    <row r="4947" spans="1:5">
      <c r="A4947" s="127" t="s">
        <v>24572</v>
      </c>
      <c r="B4947" s="128" t="s">
        <v>20568</v>
      </c>
      <c r="C4947" s="127" t="s">
        <v>42</v>
      </c>
      <c r="D4947" s="122">
        <v>11.45</v>
      </c>
      <c r="E4947" s="129">
        <f t="shared" si="77"/>
        <v>11.46</v>
      </c>
    </row>
    <row r="4948" spans="1:5">
      <c r="A4948" s="127" t="s">
        <v>24573</v>
      </c>
      <c r="B4948" s="128" t="s">
        <v>20569</v>
      </c>
      <c r="C4948" s="127" t="s">
        <v>42</v>
      </c>
      <c r="D4948" s="122">
        <v>11.45</v>
      </c>
      <c r="E4948" s="129">
        <f t="shared" si="77"/>
        <v>11.46</v>
      </c>
    </row>
    <row r="4949" spans="1:5">
      <c r="A4949" s="127" t="s">
        <v>24574</v>
      </c>
      <c r="B4949" s="128" t="s">
        <v>20570</v>
      </c>
      <c r="C4949" s="127" t="s">
        <v>42</v>
      </c>
      <c r="D4949" s="122">
        <v>61.93</v>
      </c>
      <c r="E4949" s="129">
        <f t="shared" si="77"/>
        <v>61.96</v>
      </c>
    </row>
    <row r="4950" spans="1:5">
      <c r="A4950" s="127" t="s">
        <v>24575</v>
      </c>
      <c r="B4950" s="128" t="s">
        <v>20571</v>
      </c>
      <c r="C4950" s="127" t="s">
        <v>42</v>
      </c>
      <c r="D4950" s="122">
        <v>24.08</v>
      </c>
      <c r="E4950" s="129">
        <f t="shared" si="77"/>
        <v>24.09</v>
      </c>
    </row>
    <row r="4951" spans="1:5">
      <c r="A4951" s="127" t="s">
        <v>24576</v>
      </c>
      <c r="B4951" s="128" t="s">
        <v>20572</v>
      </c>
      <c r="C4951" s="127" t="s">
        <v>42</v>
      </c>
      <c r="D4951" s="122">
        <v>23.08</v>
      </c>
      <c r="E4951" s="129">
        <f t="shared" si="77"/>
        <v>23.09</v>
      </c>
    </row>
    <row r="4952" spans="1:5">
      <c r="A4952" s="127" t="s">
        <v>24577</v>
      </c>
      <c r="B4952" s="128" t="s">
        <v>20573</v>
      </c>
      <c r="C4952" s="127" t="s">
        <v>42</v>
      </c>
      <c r="D4952" s="122">
        <v>21.43</v>
      </c>
      <c r="E4952" s="129">
        <f t="shared" si="77"/>
        <v>21.44</v>
      </c>
    </row>
    <row r="4953" spans="1:5">
      <c r="A4953" s="127" t="s">
        <v>24578</v>
      </c>
      <c r="B4953" s="128" t="s">
        <v>20574</v>
      </c>
      <c r="C4953" s="127" t="s">
        <v>42</v>
      </c>
      <c r="D4953" s="122">
        <v>21.43</v>
      </c>
      <c r="E4953" s="129">
        <f t="shared" si="77"/>
        <v>21.44</v>
      </c>
    </row>
    <row r="4954" spans="1:5">
      <c r="A4954" s="127" t="s">
        <v>24579</v>
      </c>
      <c r="B4954" s="128" t="s">
        <v>20575</v>
      </c>
      <c r="C4954" s="127" t="s">
        <v>42</v>
      </c>
      <c r="D4954" s="122">
        <v>20.59</v>
      </c>
      <c r="E4954" s="129">
        <f t="shared" si="77"/>
        <v>20.6</v>
      </c>
    </row>
    <row r="4955" spans="1:5">
      <c r="A4955" s="127" t="s">
        <v>24580</v>
      </c>
      <c r="B4955" s="128" t="s">
        <v>20576</v>
      </c>
      <c r="C4955" s="127" t="s">
        <v>42</v>
      </c>
      <c r="D4955" s="122">
        <v>21.43</v>
      </c>
      <c r="E4955" s="129">
        <f t="shared" si="77"/>
        <v>21.44</v>
      </c>
    </row>
    <row r="4956" spans="1:5">
      <c r="A4956" s="127" t="s">
        <v>24581</v>
      </c>
      <c r="B4956" s="128" t="s">
        <v>20577</v>
      </c>
      <c r="C4956" s="127" t="s">
        <v>42</v>
      </c>
      <c r="D4956" s="122">
        <v>15.51</v>
      </c>
      <c r="E4956" s="129">
        <f t="shared" si="77"/>
        <v>15.52</v>
      </c>
    </row>
    <row r="4957" spans="1:5">
      <c r="A4957" s="127" t="s">
        <v>24582</v>
      </c>
      <c r="B4957" s="128" t="s">
        <v>20578</v>
      </c>
      <c r="C4957" s="127" t="s">
        <v>42</v>
      </c>
      <c r="D4957" s="122">
        <v>21.43</v>
      </c>
      <c r="E4957" s="129">
        <f t="shared" si="77"/>
        <v>21.44</v>
      </c>
    </row>
    <row r="4958" spans="1:5">
      <c r="A4958" s="172" t="s">
        <v>20579</v>
      </c>
      <c r="B4958" s="169"/>
      <c r="C4958" s="168"/>
      <c r="D4958" s="170"/>
      <c r="E4958" s="171"/>
    </row>
    <row r="4959" spans="1:5" ht="27">
      <c r="A4959" s="127" t="s">
        <v>24583</v>
      </c>
      <c r="B4959" s="128" t="s">
        <v>20580</v>
      </c>
      <c r="C4959" s="127" t="s">
        <v>42</v>
      </c>
      <c r="D4959" s="122">
        <v>16.399999999999999</v>
      </c>
      <c r="E4959" s="129">
        <f t="shared" si="77"/>
        <v>16.41</v>
      </c>
    </row>
    <row r="4960" spans="1:5" ht="27">
      <c r="A4960" s="127" t="s">
        <v>24584</v>
      </c>
      <c r="B4960" s="128" t="s">
        <v>20581</v>
      </c>
      <c r="C4960" s="127" t="s">
        <v>42</v>
      </c>
      <c r="D4960" s="122">
        <v>15.77</v>
      </c>
      <c r="E4960" s="129">
        <f t="shared" si="77"/>
        <v>15.78</v>
      </c>
    </row>
    <row r="4961" spans="1:5" ht="27">
      <c r="A4961" s="127" t="s">
        <v>24585</v>
      </c>
      <c r="B4961" s="128" t="s">
        <v>20582</v>
      </c>
      <c r="C4961" s="127" t="s">
        <v>42</v>
      </c>
      <c r="D4961" s="122">
        <v>19.18</v>
      </c>
      <c r="E4961" s="129">
        <f t="shared" si="77"/>
        <v>19.190000000000001</v>
      </c>
    </row>
    <row r="4962" spans="1:5" ht="40.5">
      <c r="A4962" s="127" t="s">
        <v>24586</v>
      </c>
      <c r="B4962" s="128" t="s">
        <v>20583</v>
      </c>
      <c r="C4962" s="127" t="s">
        <v>42</v>
      </c>
      <c r="D4962" s="122">
        <v>26.97</v>
      </c>
      <c r="E4962" s="129">
        <f t="shared" si="77"/>
        <v>26.98</v>
      </c>
    </row>
    <row r="4963" spans="1:5" ht="40.5">
      <c r="A4963" s="127" t="s">
        <v>24587</v>
      </c>
      <c r="B4963" s="128" t="s">
        <v>20584</v>
      </c>
      <c r="C4963" s="127" t="s">
        <v>42</v>
      </c>
      <c r="D4963" s="122">
        <v>25.57</v>
      </c>
      <c r="E4963" s="129">
        <f t="shared" si="77"/>
        <v>25.58</v>
      </c>
    </row>
    <row r="4964" spans="1:5" ht="40.5">
      <c r="A4964" s="127" t="s">
        <v>24588</v>
      </c>
      <c r="B4964" s="128" t="s">
        <v>20585</v>
      </c>
      <c r="C4964" s="127" t="s">
        <v>42</v>
      </c>
      <c r="D4964" s="122">
        <v>40.549999999999997</v>
      </c>
      <c r="E4964" s="129">
        <f t="shared" si="77"/>
        <v>40.57</v>
      </c>
    </row>
    <row r="4965" spans="1:5">
      <c r="A4965" s="127" t="s">
        <v>24589</v>
      </c>
      <c r="B4965" s="128" t="s">
        <v>20586</v>
      </c>
      <c r="C4965" s="127" t="s">
        <v>42</v>
      </c>
      <c r="D4965" s="122">
        <v>15.02</v>
      </c>
      <c r="E4965" s="129">
        <f t="shared" si="77"/>
        <v>15.03</v>
      </c>
    </row>
    <row r="4966" spans="1:5">
      <c r="A4966" s="127" t="s">
        <v>24590</v>
      </c>
      <c r="B4966" s="128" t="s">
        <v>20587</v>
      </c>
      <c r="C4966" s="127" t="s">
        <v>42</v>
      </c>
      <c r="D4966" s="122">
        <v>15.02</v>
      </c>
      <c r="E4966" s="129">
        <f t="shared" si="77"/>
        <v>15.03</v>
      </c>
    </row>
    <row r="4967" spans="1:5">
      <c r="A4967" s="172" t="s">
        <v>20588</v>
      </c>
      <c r="B4967" s="169"/>
      <c r="C4967" s="168"/>
      <c r="D4967" s="170"/>
      <c r="E4967" s="171"/>
    </row>
    <row r="4968" spans="1:5">
      <c r="A4968" s="172" t="s">
        <v>20589</v>
      </c>
      <c r="B4968" s="169"/>
      <c r="C4968" s="168"/>
      <c r="D4968" s="170"/>
      <c r="E4968" s="171"/>
    </row>
    <row r="4969" spans="1:5">
      <c r="A4969" s="127" t="s">
        <v>24591</v>
      </c>
      <c r="B4969" s="128" t="s">
        <v>20590</v>
      </c>
      <c r="C4969" s="127" t="s">
        <v>80</v>
      </c>
      <c r="D4969" s="122">
        <v>15.49</v>
      </c>
      <c r="E4969" s="129">
        <f t="shared" si="77"/>
        <v>15.5</v>
      </c>
    </row>
    <row r="4970" spans="1:5">
      <c r="A4970" s="127" t="s">
        <v>24592</v>
      </c>
      <c r="B4970" s="128" t="s">
        <v>20591</v>
      </c>
      <c r="C4970" s="127" t="s">
        <v>75</v>
      </c>
      <c r="D4970" s="122">
        <v>10645.03</v>
      </c>
      <c r="E4970" s="129">
        <f t="shared" si="77"/>
        <v>10650.31</v>
      </c>
    </row>
    <row r="4971" spans="1:5">
      <c r="A4971" s="127" t="s">
        <v>24593</v>
      </c>
      <c r="B4971" s="128" t="s">
        <v>20592</v>
      </c>
      <c r="C4971" s="127" t="s">
        <v>80</v>
      </c>
      <c r="D4971" s="122">
        <v>71.7</v>
      </c>
      <c r="E4971" s="129">
        <f t="shared" si="77"/>
        <v>71.739999999999995</v>
      </c>
    </row>
    <row r="4972" spans="1:5">
      <c r="A4972" s="127" t="s">
        <v>24594</v>
      </c>
      <c r="B4972" s="128" t="s">
        <v>20593</v>
      </c>
      <c r="C4972" s="127" t="s">
        <v>75</v>
      </c>
      <c r="D4972" s="122">
        <v>8432.6200000000008</v>
      </c>
      <c r="E4972" s="129">
        <f t="shared" si="77"/>
        <v>8436.7999999999993</v>
      </c>
    </row>
    <row r="4973" spans="1:5">
      <c r="A4973" s="127" t="s">
        <v>24595</v>
      </c>
      <c r="B4973" s="128" t="s">
        <v>20594</v>
      </c>
      <c r="C4973" s="127" t="s">
        <v>92</v>
      </c>
      <c r="D4973" s="122">
        <v>4.9800000000000004</v>
      </c>
      <c r="E4973" s="129">
        <f t="shared" si="77"/>
        <v>4.9800000000000004</v>
      </c>
    </row>
    <row r="4974" spans="1:5">
      <c r="A4974" s="127" t="s">
        <v>24596</v>
      </c>
      <c r="B4974" s="128" t="s">
        <v>20595</v>
      </c>
      <c r="C4974" s="127" t="s">
        <v>92</v>
      </c>
      <c r="D4974" s="122">
        <v>0.33</v>
      </c>
      <c r="E4974" s="129">
        <f t="shared" si="77"/>
        <v>0.33</v>
      </c>
    </row>
    <row r="4975" spans="1:5">
      <c r="A4975" s="127" t="s">
        <v>24597</v>
      </c>
      <c r="B4975" s="128" t="s">
        <v>20596</v>
      </c>
      <c r="C4975" s="127" t="s">
        <v>75</v>
      </c>
      <c r="D4975" s="122">
        <v>4520</v>
      </c>
      <c r="E4975" s="129">
        <f t="shared" si="77"/>
        <v>4522.24</v>
      </c>
    </row>
    <row r="4976" spans="1:5">
      <c r="A4976" s="127" t="s">
        <v>24598</v>
      </c>
      <c r="B4976" s="128" t="s">
        <v>20597</v>
      </c>
      <c r="C4976" s="127" t="s">
        <v>92</v>
      </c>
      <c r="D4976" s="122">
        <v>21.26</v>
      </c>
      <c r="E4976" s="129">
        <f t="shared" si="77"/>
        <v>21.27</v>
      </c>
    </row>
    <row r="4977" spans="1:5">
      <c r="A4977" s="127" t="s">
        <v>24599</v>
      </c>
      <c r="B4977" s="128" t="s">
        <v>20598</v>
      </c>
      <c r="C4977" s="127" t="s">
        <v>92</v>
      </c>
      <c r="D4977" s="122">
        <v>4.0999999999999996</v>
      </c>
      <c r="E4977" s="129">
        <f t="shared" si="77"/>
        <v>4.0999999999999996</v>
      </c>
    </row>
    <row r="4978" spans="1:5">
      <c r="A4978" s="127" t="s">
        <v>24600</v>
      </c>
      <c r="B4978" s="128" t="s">
        <v>20599</v>
      </c>
      <c r="C4978" s="127" t="s">
        <v>80</v>
      </c>
      <c r="D4978" s="122">
        <v>49.55</v>
      </c>
      <c r="E4978" s="129">
        <f t="shared" si="77"/>
        <v>49.57</v>
      </c>
    </row>
    <row r="4979" spans="1:5">
      <c r="A4979" s="127" t="s">
        <v>24601</v>
      </c>
      <c r="B4979" s="128" t="s">
        <v>20600</v>
      </c>
      <c r="C4979" s="127" t="s">
        <v>80</v>
      </c>
      <c r="D4979" s="122">
        <v>94.41</v>
      </c>
      <c r="E4979" s="129">
        <f t="shared" si="77"/>
        <v>94.46</v>
      </c>
    </row>
    <row r="4980" spans="1:5">
      <c r="A4980" s="127" t="s">
        <v>24602</v>
      </c>
      <c r="B4980" s="128" t="s">
        <v>20601</v>
      </c>
      <c r="C4980" s="127" t="s">
        <v>80</v>
      </c>
      <c r="D4980" s="122">
        <v>89.91</v>
      </c>
      <c r="E4980" s="129">
        <f t="shared" si="77"/>
        <v>89.95</v>
      </c>
    </row>
    <row r="4981" spans="1:5">
      <c r="A4981" s="127" t="s">
        <v>24603</v>
      </c>
      <c r="B4981" s="128" t="s">
        <v>20602</v>
      </c>
      <c r="C4981" s="127" t="s">
        <v>80</v>
      </c>
      <c r="D4981" s="122">
        <v>88.92</v>
      </c>
      <c r="E4981" s="129">
        <f t="shared" si="77"/>
        <v>88.96</v>
      </c>
    </row>
    <row r="4982" spans="1:5">
      <c r="A4982" s="127" t="s">
        <v>24604</v>
      </c>
      <c r="B4982" s="128" t="s">
        <v>20603</v>
      </c>
      <c r="C4982" s="127" t="s">
        <v>92</v>
      </c>
      <c r="D4982" s="122">
        <v>5.72</v>
      </c>
      <c r="E4982" s="129">
        <f t="shared" si="77"/>
        <v>5.72</v>
      </c>
    </row>
    <row r="4983" spans="1:5">
      <c r="A4983" s="127" t="s">
        <v>24605</v>
      </c>
      <c r="B4983" s="128" t="s">
        <v>20604</v>
      </c>
      <c r="C4983" s="127" t="s">
        <v>80</v>
      </c>
      <c r="D4983" s="122">
        <v>55.43</v>
      </c>
      <c r="E4983" s="129">
        <f t="shared" si="77"/>
        <v>55.46</v>
      </c>
    </row>
    <row r="4984" spans="1:5">
      <c r="A4984" s="172" t="s">
        <v>20605</v>
      </c>
      <c r="B4984" s="169"/>
      <c r="C4984" s="168"/>
      <c r="D4984" s="170"/>
      <c r="E4984" s="171"/>
    </row>
    <row r="4985" spans="1:5" ht="40.5">
      <c r="A4985" s="127" t="s">
        <v>25848</v>
      </c>
      <c r="B4985" s="128" t="s">
        <v>20606</v>
      </c>
      <c r="C4985" s="127" t="s">
        <v>112</v>
      </c>
      <c r="D4985" s="122">
        <v>984.01</v>
      </c>
      <c r="E4985" s="129">
        <f t="shared" si="77"/>
        <v>984.5</v>
      </c>
    </row>
    <row r="4986" spans="1:5">
      <c r="A4986" s="172" t="s">
        <v>20607</v>
      </c>
      <c r="B4986" s="169"/>
      <c r="C4986" s="168"/>
      <c r="D4986" s="170"/>
      <c r="E4986" s="171"/>
    </row>
    <row r="4987" spans="1:5">
      <c r="A4987" s="127" t="s">
        <v>24606</v>
      </c>
      <c r="B4987" s="128" t="s">
        <v>20608</v>
      </c>
      <c r="C4987" s="127" t="s">
        <v>92</v>
      </c>
      <c r="D4987" s="122">
        <v>36.5</v>
      </c>
      <c r="E4987" s="129">
        <f t="shared" si="77"/>
        <v>36.520000000000003</v>
      </c>
    </row>
    <row r="4988" spans="1:5">
      <c r="A4988" s="172" t="s">
        <v>20609</v>
      </c>
      <c r="B4988" s="169"/>
      <c r="C4988" s="168"/>
      <c r="D4988" s="170"/>
      <c r="E4988" s="171"/>
    </row>
    <row r="4989" spans="1:5">
      <c r="A4989" s="172" t="s">
        <v>20610</v>
      </c>
      <c r="B4989" s="169"/>
      <c r="C4989" s="168"/>
      <c r="D4989" s="170"/>
      <c r="E4989" s="171"/>
    </row>
    <row r="4990" spans="1:5" ht="27">
      <c r="A4990" s="127" t="s">
        <v>24607</v>
      </c>
      <c r="B4990" s="128" t="s">
        <v>20611</v>
      </c>
      <c r="C4990" s="127" t="s">
        <v>44</v>
      </c>
      <c r="D4990" s="122">
        <v>91.04</v>
      </c>
      <c r="E4990" s="129">
        <f t="shared" si="77"/>
        <v>91.09</v>
      </c>
    </row>
    <row r="4991" spans="1:5" ht="27">
      <c r="A4991" s="127" t="s">
        <v>24608</v>
      </c>
      <c r="B4991" s="128" t="s">
        <v>20612</v>
      </c>
      <c r="C4991" s="127" t="s">
        <v>44</v>
      </c>
      <c r="D4991" s="122">
        <v>123.22</v>
      </c>
      <c r="E4991" s="129">
        <f t="shared" si="77"/>
        <v>123.28</v>
      </c>
    </row>
    <row r="4992" spans="1:5" ht="27">
      <c r="A4992" s="127" t="s">
        <v>24609</v>
      </c>
      <c r="B4992" s="128" t="s">
        <v>20613</v>
      </c>
      <c r="C4992" s="127" t="s">
        <v>44</v>
      </c>
      <c r="D4992" s="122">
        <v>182.42</v>
      </c>
      <c r="E4992" s="129">
        <f t="shared" si="77"/>
        <v>182.51</v>
      </c>
    </row>
    <row r="4993" spans="1:5" ht="40.5">
      <c r="A4993" s="127" t="s">
        <v>24610</v>
      </c>
      <c r="B4993" s="128" t="s">
        <v>20614</v>
      </c>
      <c r="C4993" s="127" t="s">
        <v>44</v>
      </c>
      <c r="D4993" s="122">
        <v>42.08</v>
      </c>
      <c r="E4993" s="129">
        <f t="shared" si="77"/>
        <v>42.1</v>
      </c>
    </row>
    <row r="4994" spans="1:5" ht="40.5">
      <c r="A4994" s="127" t="s">
        <v>24611</v>
      </c>
      <c r="B4994" s="128" t="s">
        <v>20615</v>
      </c>
      <c r="C4994" s="127" t="s">
        <v>44</v>
      </c>
      <c r="D4994" s="122">
        <v>87.16</v>
      </c>
      <c r="E4994" s="129">
        <f t="shared" ref="E4994:E5057" si="78">ROUND((D4994/(1+$J$1))*(1+$L$1),2)</f>
        <v>87.2</v>
      </c>
    </row>
    <row r="4995" spans="1:5" ht="40.5">
      <c r="A4995" s="127" t="s">
        <v>24612</v>
      </c>
      <c r="B4995" s="128" t="s">
        <v>20616</v>
      </c>
      <c r="C4995" s="127" t="s">
        <v>44</v>
      </c>
      <c r="D4995" s="122">
        <v>157.56</v>
      </c>
      <c r="E4995" s="129">
        <f t="shared" si="78"/>
        <v>157.63999999999999</v>
      </c>
    </row>
    <row r="4996" spans="1:5" ht="27">
      <c r="A4996" s="127" t="s">
        <v>24613</v>
      </c>
      <c r="B4996" s="128" t="s">
        <v>20617</v>
      </c>
      <c r="C4996" s="127" t="s">
        <v>86</v>
      </c>
      <c r="D4996" s="122">
        <v>6.28</v>
      </c>
      <c r="E4996" s="129">
        <f t="shared" si="78"/>
        <v>6.28</v>
      </c>
    </row>
    <row r="4997" spans="1:5" ht="27">
      <c r="A4997" s="127" t="s">
        <v>24614</v>
      </c>
      <c r="B4997" s="128" t="s">
        <v>20618</v>
      </c>
      <c r="C4997" s="127" t="s">
        <v>86</v>
      </c>
      <c r="D4997" s="122">
        <v>7.96</v>
      </c>
      <c r="E4997" s="129">
        <f t="shared" si="78"/>
        <v>7.96</v>
      </c>
    </row>
    <row r="4998" spans="1:5" ht="27">
      <c r="A4998" s="127" t="s">
        <v>24615</v>
      </c>
      <c r="B4998" s="128" t="s">
        <v>20619</v>
      </c>
      <c r="C4998" s="127" t="s">
        <v>86</v>
      </c>
      <c r="D4998" s="122">
        <v>12.32</v>
      </c>
      <c r="E4998" s="129">
        <f t="shared" si="78"/>
        <v>12.33</v>
      </c>
    </row>
    <row r="4999" spans="1:5" ht="27">
      <c r="A4999" s="127" t="s">
        <v>24616</v>
      </c>
      <c r="B4999" s="128" t="s">
        <v>20620</v>
      </c>
      <c r="C4999" s="127" t="s">
        <v>86</v>
      </c>
      <c r="D4999" s="122">
        <v>16.920000000000002</v>
      </c>
      <c r="E4999" s="129">
        <f t="shared" si="78"/>
        <v>16.93</v>
      </c>
    </row>
    <row r="5000" spans="1:5" ht="27">
      <c r="A5000" s="127" t="s">
        <v>24617</v>
      </c>
      <c r="B5000" s="128" t="s">
        <v>20621</v>
      </c>
      <c r="C5000" s="127" t="s">
        <v>86</v>
      </c>
      <c r="D5000" s="122">
        <v>19.8</v>
      </c>
      <c r="E5000" s="129">
        <f t="shared" si="78"/>
        <v>19.809999999999999</v>
      </c>
    </row>
    <row r="5001" spans="1:5" ht="27">
      <c r="A5001" s="127" t="s">
        <v>24618</v>
      </c>
      <c r="B5001" s="128" t="s">
        <v>20622</v>
      </c>
      <c r="C5001" s="127" t="s">
        <v>86</v>
      </c>
      <c r="D5001" s="122">
        <v>25.51</v>
      </c>
      <c r="E5001" s="129">
        <f t="shared" si="78"/>
        <v>25.52</v>
      </c>
    </row>
    <row r="5002" spans="1:5">
      <c r="A5002" s="172" t="s">
        <v>20623</v>
      </c>
      <c r="B5002" s="169"/>
      <c r="C5002" s="168"/>
      <c r="D5002" s="170"/>
      <c r="E5002" s="171"/>
    </row>
    <row r="5003" spans="1:5">
      <c r="A5003" s="127" t="s">
        <v>24619</v>
      </c>
      <c r="B5003" s="128" t="s">
        <v>20624</v>
      </c>
      <c r="C5003" s="127" t="s">
        <v>86</v>
      </c>
      <c r="D5003" s="122">
        <v>4.99</v>
      </c>
      <c r="E5003" s="129">
        <f t="shared" si="78"/>
        <v>4.99</v>
      </c>
    </row>
    <row r="5004" spans="1:5">
      <c r="A5004" s="172" t="s">
        <v>20625</v>
      </c>
      <c r="B5004" s="169"/>
      <c r="C5004" s="168"/>
      <c r="D5004" s="170"/>
      <c r="E5004" s="171"/>
    </row>
    <row r="5005" spans="1:5">
      <c r="A5005" s="127" t="s">
        <v>24620</v>
      </c>
      <c r="B5005" s="128" t="s">
        <v>20626</v>
      </c>
      <c r="C5005" s="127" t="s">
        <v>44</v>
      </c>
      <c r="D5005" s="122">
        <v>3.16</v>
      </c>
      <c r="E5005" s="129">
        <f t="shared" si="78"/>
        <v>3.16</v>
      </c>
    </row>
    <row r="5006" spans="1:5">
      <c r="A5006" s="127" t="s">
        <v>24621</v>
      </c>
      <c r="B5006" s="128" t="s">
        <v>20627</v>
      </c>
      <c r="C5006" s="127" t="s">
        <v>44</v>
      </c>
      <c r="D5006" s="122">
        <v>3.83</v>
      </c>
      <c r="E5006" s="129">
        <f t="shared" si="78"/>
        <v>3.83</v>
      </c>
    </row>
    <row r="5007" spans="1:5">
      <c r="A5007" s="127" t="s">
        <v>24622</v>
      </c>
      <c r="B5007" s="128" t="s">
        <v>20628</v>
      </c>
      <c r="C5007" s="127" t="s">
        <v>44</v>
      </c>
      <c r="D5007" s="122">
        <v>4.71</v>
      </c>
      <c r="E5007" s="129">
        <f t="shared" si="78"/>
        <v>4.71</v>
      </c>
    </row>
    <row r="5008" spans="1:5">
      <c r="A5008" s="127" t="s">
        <v>24623</v>
      </c>
      <c r="B5008" s="128" t="s">
        <v>20629</v>
      </c>
      <c r="C5008" s="127" t="s">
        <v>44</v>
      </c>
      <c r="D5008" s="122">
        <v>6.14</v>
      </c>
      <c r="E5008" s="129">
        <f t="shared" si="78"/>
        <v>6.14</v>
      </c>
    </row>
    <row r="5009" spans="1:5">
      <c r="A5009" s="127" t="s">
        <v>24624</v>
      </c>
      <c r="B5009" s="128" t="s">
        <v>20630</v>
      </c>
      <c r="C5009" s="127" t="s">
        <v>44</v>
      </c>
      <c r="D5009" s="122">
        <v>7.73</v>
      </c>
      <c r="E5009" s="129">
        <f t="shared" si="78"/>
        <v>7.73</v>
      </c>
    </row>
    <row r="5010" spans="1:5">
      <c r="A5010" s="172" t="s">
        <v>20631</v>
      </c>
      <c r="B5010" s="169"/>
      <c r="C5010" s="168"/>
      <c r="D5010" s="170"/>
      <c r="E5010" s="171"/>
    </row>
    <row r="5011" spans="1:5">
      <c r="A5011" s="172" t="s">
        <v>20632</v>
      </c>
      <c r="B5011" s="169"/>
      <c r="C5011" s="168"/>
      <c r="D5011" s="170"/>
      <c r="E5011" s="171"/>
    </row>
    <row r="5012" spans="1:5">
      <c r="A5012" s="127" t="s">
        <v>24625</v>
      </c>
      <c r="B5012" s="128" t="s">
        <v>20633</v>
      </c>
      <c r="C5012" s="127" t="s">
        <v>112</v>
      </c>
      <c r="D5012" s="122">
        <v>6.46</v>
      </c>
      <c r="E5012" s="129">
        <f t="shared" si="78"/>
        <v>6.46</v>
      </c>
    </row>
    <row r="5013" spans="1:5" ht="27">
      <c r="A5013" s="127" t="s">
        <v>24626</v>
      </c>
      <c r="B5013" s="128" t="s">
        <v>20634</v>
      </c>
      <c r="C5013" s="127" t="s">
        <v>112</v>
      </c>
      <c r="D5013" s="122">
        <v>30</v>
      </c>
      <c r="E5013" s="129">
        <f t="shared" si="78"/>
        <v>30.01</v>
      </c>
    </row>
    <row r="5014" spans="1:5">
      <c r="A5014" s="172" t="s">
        <v>20635</v>
      </c>
      <c r="B5014" s="169"/>
      <c r="C5014" s="168"/>
      <c r="D5014" s="170"/>
      <c r="E5014" s="171"/>
    </row>
    <row r="5015" spans="1:5">
      <c r="A5015" s="127" t="s">
        <v>24627</v>
      </c>
      <c r="B5015" s="128" t="s">
        <v>20636</v>
      </c>
      <c r="C5015" s="127" t="s">
        <v>112</v>
      </c>
      <c r="D5015" s="122">
        <v>7.37</v>
      </c>
      <c r="E5015" s="129">
        <f t="shared" si="78"/>
        <v>7.37</v>
      </c>
    </row>
    <row r="5016" spans="1:5">
      <c r="A5016" s="127" t="s">
        <v>25849</v>
      </c>
      <c r="B5016" s="128" t="s">
        <v>20637</v>
      </c>
      <c r="C5016" s="127" t="s">
        <v>112</v>
      </c>
      <c r="D5016" s="122">
        <v>32.5</v>
      </c>
      <c r="E5016" s="129">
        <f t="shared" si="78"/>
        <v>32.520000000000003</v>
      </c>
    </row>
    <row r="5017" spans="1:5">
      <c r="A5017" s="127" t="s">
        <v>25850</v>
      </c>
      <c r="B5017" s="128" t="s">
        <v>20638</v>
      </c>
      <c r="C5017" s="127" t="s">
        <v>112</v>
      </c>
      <c r="D5017" s="122">
        <v>30.5</v>
      </c>
      <c r="E5017" s="129">
        <f t="shared" si="78"/>
        <v>30.52</v>
      </c>
    </row>
    <row r="5018" spans="1:5">
      <c r="A5018" s="127" t="s">
        <v>25851</v>
      </c>
      <c r="B5018" s="128" t="s">
        <v>20639</v>
      </c>
      <c r="C5018" s="127" t="s">
        <v>44</v>
      </c>
      <c r="D5018" s="122">
        <v>49.49</v>
      </c>
      <c r="E5018" s="129">
        <f t="shared" si="78"/>
        <v>49.51</v>
      </c>
    </row>
    <row r="5019" spans="1:5">
      <c r="A5019" s="127" t="s">
        <v>25852</v>
      </c>
      <c r="B5019" s="128" t="s">
        <v>20640</v>
      </c>
      <c r="C5019" s="127" t="s">
        <v>44</v>
      </c>
      <c r="D5019" s="122">
        <v>65.88</v>
      </c>
      <c r="E5019" s="129">
        <f t="shared" si="78"/>
        <v>65.91</v>
      </c>
    </row>
    <row r="5020" spans="1:5">
      <c r="A5020" s="172" t="s">
        <v>20641</v>
      </c>
      <c r="B5020" s="169"/>
      <c r="C5020" s="168"/>
      <c r="D5020" s="170"/>
      <c r="E5020" s="171"/>
    </row>
    <row r="5021" spans="1:5">
      <c r="A5021" s="127" t="s">
        <v>24628</v>
      </c>
      <c r="B5021" s="128" t="s">
        <v>20642</v>
      </c>
      <c r="C5021" s="127" t="s">
        <v>86</v>
      </c>
      <c r="D5021" s="122">
        <v>8.3699999999999992</v>
      </c>
      <c r="E5021" s="129">
        <f t="shared" si="78"/>
        <v>8.3699999999999992</v>
      </c>
    </row>
    <row r="5022" spans="1:5" ht="27">
      <c r="A5022" s="127" t="s">
        <v>24629</v>
      </c>
      <c r="B5022" s="128" t="s">
        <v>20643</v>
      </c>
      <c r="C5022" s="127" t="s">
        <v>112</v>
      </c>
      <c r="D5022" s="122">
        <v>4.49</v>
      </c>
      <c r="E5022" s="129">
        <f t="shared" si="78"/>
        <v>4.49</v>
      </c>
    </row>
    <row r="5023" spans="1:5" ht="40.5">
      <c r="A5023" s="127" t="s">
        <v>24630</v>
      </c>
      <c r="B5023" s="128" t="s">
        <v>20644</v>
      </c>
      <c r="C5023" s="127" t="s">
        <v>112</v>
      </c>
      <c r="D5023" s="122">
        <v>5.27</v>
      </c>
      <c r="E5023" s="129">
        <f t="shared" si="78"/>
        <v>5.27</v>
      </c>
    </row>
    <row r="5024" spans="1:5" ht="40.5">
      <c r="A5024" s="127" t="s">
        <v>24631</v>
      </c>
      <c r="B5024" s="128" t="s">
        <v>20645</v>
      </c>
      <c r="C5024" s="127" t="s">
        <v>112</v>
      </c>
      <c r="D5024" s="122">
        <v>4.96</v>
      </c>
      <c r="E5024" s="129">
        <f t="shared" si="78"/>
        <v>4.96</v>
      </c>
    </row>
    <row r="5025" spans="1:5">
      <c r="A5025" s="127" t="s">
        <v>24632</v>
      </c>
      <c r="B5025" s="128" t="s">
        <v>20646</v>
      </c>
      <c r="C5025" s="127" t="s">
        <v>44</v>
      </c>
      <c r="D5025" s="122">
        <v>3.94</v>
      </c>
      <c r="E5025" s="129">
        <f t="shared" si="78"/>
        <v>3.94</v>
      </c>
    </row>
    <row r="5026" spans="1:5">
      <c r="A5026" s="127" t="s">
        <v>24633</v>
      </c>
      <c r="B5026" s="128" t="s">
        <v>20647</v>
      </c>
      <c r="C5026" s="127" t="s">
        <v>112</v>
      </c>
      <c r="D5026" s="122">
        <v>4.96</v>
      </c>
      <c r="E5026" s="129">
        <f t="shared" si="78"/>
        <v>4.96</v>
      </c>
    </row>
    <row r="5027" spans="1:5">
      <c r="A5027" s="127" t="s">
        <v>24634</v>
      </c>
      <c r="B5027" s="128" t="s">
        <v>20648</v>
      </c>
      <c r="C5027" s="127" t="s">
        <v>112</v>
      </c>
      <c r="D5027" s="122">
        <v>4.96</v>
      </c>
      <c r="E5027" s="129">
        <f t="shared" si="78"/>
        <v>4.96</v>
      </c>
    </row>
    <row r="5028" spans="1:5">
      <c r="A5028" s="127" t="s">
        <v>24635</v>
      </c>
      <c r="B5028" s="128" t="s">
        <v>20649</v>
      </c>
      <c r="C5028" s="127" t="s">
        <v>112</v>
      </c>
      <c r="D5028" s="122">
        <v>4.49</v>
      </c>
      <c r="E5028" s="129">
        <f t="shared" si="78"/>
        <v>4.49</v>
      </c>
    </row>
    <row r="5029" spans="1:5" ht="40.5">
      <c r="A5029" s="127" t="s">
        <v>24636</v>
      </c>
      <c r="B5029" s="128" t="s">
        <v>20650</v>
      </c>
      <c r="C5029" s="127" t="s">
        <v>112</v>
      </c>
      <c r="D5029" s="122">
        <v>7.11</v>
      </c>
      <c r="E5029" s="129">
        <f t="shared" si="78"/>
        <v>7.11</v>
      </c>
    </row>
    <row r="5030" spans="1:5">
      <c r="A5030" s="127" t="s">
        <v>24637</v>
      </c>
      <c r="B5030" s="128" t="s">
        <v>20651</v>
      </c>
      <c r="C5030" s="127" t="s">
        <v>112</v>
      </c>
      <c r="D5030" s="122">
        <v>4.18</v>
      </c>
      <c r="E5030" s="129">
        <f t="shared" si="78"/>
        <v>4.18</v>
      </c>
    </row>
    <row r="5031" spans="1:5">
      <c r="A5031" s="172" t="s">
        <v>20652</v>
      </c>
      <c r="B5031" s="169"/>
      <c r="C5031" s="168"/>
      <c r="D5031" s="170"/>
      <c r="E5031" s="171"/>
    </row>
    <row r="5032" spans="1:5">
      <c r="A5032" s="172" t="s">
        <v>20653</v>
      </c>
      <c r="B5032" s="169"/>
      <c r="C5032" s="168"/>
      <c r="D5032" s="170"/>
      <c r="E5032" s="171"/>
    </row>
    <row r="5033" spans="1:5" ht="40.5">
      <c r="A5033" s="127" t="s">
        <v>25853</v>
      </c>
      <c r="B5033" s="128" t="s">
        <v>20654</v>
      </c>
      <c r="C5033" s="127" t="s">
        <v>86</v>
      </c>
      <c r="D5033" s="122">
        <v>169.42</v>
      </c>
      <c r="E5033" s="129">
        <f t="shared" si="78"/>
        <v>169.5</v>
      </c>
    </row>
    <row r="5034" spans="1:5" ht="40.5">
      <c r="A5034" s="127" t="s">
        <v>26225</v>
      </c>
      <c r="B5034" s="128" t="s">
        <v>20655</v>
      </c>
      <c r="C5034" s="127" t="s">
        <v>86</v>
      </c>
      <c r="D5034" s="122">
        <v>231.92</v>
      </c>
      <c r="E5034" s="129">
        <f t="shared" si="78"/>
        <v>232.04</v>
      </c>
    </row>
    <row r="5035" spans="1:5" ht="54">
      <c r="A5035" s="127" t="s">
        <v>24638</v>
      </c>
      <c r="B5035" s="128" t="s">
        <v>20656</v>
      </c>
      <c r="C5035" s="127" t="s">
        <v>86</v>
      </c>
      <c r="D5035" s="122">
        <v>243.61</v>
      </c>
      <c r="E5035" s="129">
        <f t="shared" si="78"/>
        <v>243.73</v>
      </c>
    </row>
    <row r="5036" spans="1:5" ht="40.5">
      <c r="A5036" s="127" t="s">
        <v>25854</v>
      </c>
      <c r="B5036" s="128" t="s">
        <v>20657</v>
      </c>
      <c r="C5036" s="127" t="s">
        <v>86</v>
      </c>
      <c r="D5036" s="122">
        <v>211.43</v>
      </c>
      <c r="E5036" s="129">
        <f t="shared" si="78"/>
        <v>211.53</v>
      </c>
    </row>
    <row r="5037" spans="1:5">
      <c r="A5037" s="172" t="s">
        <v>20658</v>
      </c>
      <c r="B5037" s="169"/>
      <c r="C5037" s="168"/>
      <c r="D5037" s="170"/>
      <c r="E5037" s="171"/>
    </row>
    <row r="5038" spans="1:5">
      <c r="A5038" s="127" t="s">
        <v>24639</v>
      </c>
      <c r="B5038" s="128" t="s">
        <v>20659</v>
      </c>
      <c r="C5038" s="127" t="s">
        <v>80</v>
      </c>
      <c r="D5038" s="122">
        <v>62.05</v>
      </c>
      <c r="E5038" s="129">
        <f t="shared" si="78"/>
        <v>62.08</v>
      </c>
    </row>
    <row r="5039" spans="1:5" ht="27">
      <c r="A5039" s="127" t="s">
        <v>24640</v>
      </c>
      <c r="B5039" s="128" t="s">
        <v>20660</v>
      </c>
      <c r="C5039" s="127" t="s">
        <v>80</v>
      </c>
      <c r="D5039" s="122">
        <v>1.56</v>
      </c>
      <c r="E5039" s="129">
        <f t="shared" si="78"/>
        <v>1.56</v>
      </c>
    </row>
    <row r="5040" spans="1:5">
      <c r="A5040" s="127" t="s">
        <v>24641</v>
      </c>
      <c r="B5040" s="128" t="s">
        <v>20661</v>
      </c>
      <c r="C5040" s="127" t="s">
        <v>86</v>
      </c>
      <c r="D5040" s="122">
        <v>10.86</v>
      </c>
      <c r="E5040" s="129">
        <f t="shared" si="78"/>
        <v>10.87</v>
      </c>
    </row>
    <row r="5041" spans="1:5">
      <c r="A5041" s="127" t="s">
        <v>24642</v>
      </c>
      <c r="B5041" s="128" t="s">
        <v>20662</v>
      </c>
      <c r="C5041" s="127" t="s">
        <v>80</v>
      </c>
      <c r="D5041" s="122">
        <v>118.98</v>
      </c>
      <c r="E5041" s="129">
        <f t="shared" si="78"/>
        <v>119.04</v>
      </c>
    </row>
    <row r="5042" spans="1:5" ht="27">
      <c r="A5042" s="127" t="s">
        <v>24643</v>
      </c>
      <c r="B5042" s="128" t="s">
        <v>20663</v>
      </c>
      <c r="C5042" s="127" t="s">
        <v>80</v>
      </c>
      <c r="D5042" s="122">
        <v>23.27</v>
      </c>
      <c r="E5042" s="129">
        <f t="shared" si="78"/>
        <v>23.28</v>
      </c>
    </row>
    <row r="5043" spans="1:5">
      <c r="A5043" s="127" t="s">
        <v>24644</v>
      </c>
      <c r="B5043" s="128" t="s">
        <v>20664</v>
      </c>
      <c r="C5043" s="127" t="s">
        <v>44</v>
      </c>
      <c r="D5043" s="122">
        <v>4.66</v>
      </c>
      <c r="E5043" s="129">
        <f t="shared" si="78"/>
        <v>4.66</v>
      </c>
    </row>
    <row r="5044" spans="1:5">
      <c r="A5044" s="127" t="s">
        <v>24645</v>
      </c>
      <c r="B5044" s="128" t="s">
        <v>20665</v>
      </c>
      <c r="C5044" s="127" t="s">
        <v>112</v>
      </c>
      <c r="D5044" s="122">
        <v>9.4</v>
      </c>
      <c r="E5044" s="129">
        <f t="shared" si="78"/>
        <v>9.4</v>
      </c>
    </row>
    <row r="5045" spans="1:5" ht="27">
      <c r="A5045" s="127" t="s">
        <v>24646</v>
      </c>
      <c r="B5045" s="128" t="s">
        <v>20666</v>
      </c>
      <c r="C5045" s="127" t="s">
        <v>80</v>
      </c>
      <c r="D5045" s="122">
        <v>358.05</v>
      </c>
      <c r="E5045" s="129">
        <f t="shared" si="78"/>
        <v>358.23</v>
      </c>
    </row>
    <row r="5046" spans="1:5" ht="27">
      <c r="A5046" s="127" t="s">
        <v>24647</v>
      </c>
      <c r="B5046" s="128" t="s">
        <v>20667</v>
      </c>
      <c r="C5046" s="127" t="s">
        <v>80</v>
      </c>
      <c r="D5046" s="122">
        <v>214.96</v>
      </c>
      <c r="E5046" s="129">
        <f t="shared" si="78"/>
        <v>215.07</v>
      </c>
    </row>
    <row r="5047" spans="1:5" ht="27">
      <c r="A5047" s="127" t="s">
        <v>24648</v>
      </c>
      <c r="B5047" s="128" t="s">
        <v>20668</v>
      </c>
      <c r="C5047" s="127" t="s">
        <v>80</v>
      </c>
      <c r="D5047" s="122">
        <v>179.36</v>
      </c>
      <c r="E5047" s="129">
        <f t="shared" si="78"/>
        <v>179.45</v>
      </c>
    </row>
    <row r="5048" spans="1:5">
      <c r="A5048" s="172" t="s">
        <v>20669</v>
      </c>
      <c r="B5048" s="169"/>
      <c r="C5048" s="168"/>
      <c r="D5048" s="170"/>
      <c r="E5048" s="171"/>
    </row>
    <row r="5049" spans="1:5" ht="27">
      <c r="A5049" s="127" t="s">
        <v>24649</v>
      </c>
      <c r="B5049" s="128" t="s">
        <v>20670</v>
      </c>
      <c r="C5049" s="127" t="s">
        <v>112</v>
      </c>
      <c r="D5049" s="122">
        <v>1589.39</v>
      </c>
      <c r="E5049" s="129">
        <f t="shared" si="78"/>
        <v>1590.18</v>
      </c>
    </row>
    <row r="5050" spans="1:5" ht="27">
      <c r="A5050" s="127" t="s">
        <v>24650</v>
      </c>
      <c r="B5050" s="128" t="s">
        <v>20671</v>
      </c>
      <c r="C5050" s="127" t="s">
        <v>112</v>
      </c>
      <c r="D5050" s="122">
        <v>11.92</v>
      </c>
      <c r="E5050" s="129">
        <f t="shared" si="78"/>
        <v>11.93</v>
      </c>
    </row>
    <row r="5051" spans="1:5" ht="27">
      <c r="A5051" s="127" t="s">
        <v>24651</v>
      </c>
      <c r="B5051" s="128" t="s">
        <v>20672</v>
      </c>
      <c r="C5051" s="127" t="s">
        <v>112</v>
      </c>
      <c r="D5051" s="122">
        <v>26.1</v>
      </c>
      <c r="E5051" s="129">
        <f t="shared" si="78"/>
        <v>26.11</v>
      </c>
    </row>
    <row r="5052" spans="1:5" ht="27">
      <c r="A5052" s="127" t="s">
        <v>24652</v>
      </c>
      <c r="B5052" s="128" t="s">
        <v>20673</v>
      </c>
      <c r="C5052" s="127" t="s">
        <v>112</v>
      </c>
      <c r="D5052" s="122">
        <v>8.3699999999999992</v>
      </c>
      <c r="E5052" s="129">
        <f t="shared" si="78"/>
        <v>8.3699999999999992</v>
      </c>
    </row>
    <row r="5053" spans="1:5" ht="27">
      <c r="A5053" s="127" t="s">
        <v>24653</v>
      </c>
      <c r="B5053" s="128" t="s">
        <v>20674</v>
      </c>
      <c r="C5053" s="127" t="s">
        <v>112</v>
      </c>
      <c r="D5053" s="122">
        <v>355.98</v>
      </c>
      <c r="E5053" s="129">
        <f t="shared" si="78"/>
        <v>356.16</v>
      </c>
    </row>
    <row r="5054" spans="1:5" ht="27">
      <c r="A5054" s="127" t="s">
        <v>24654</v>
      </c>
      <c r="B5054" s="128" t="s">
        <v>20675</v>
      </c>
      <c r="C5054" s="127" t="s">
        <v>112</v>
      </c>
      <c r="D5054" s="122">
        <v>18.12</v>
      </c>
      <c r="E5054" s="129">
        <f t="shared" si="78"/>
        <v>18.13</v>
      </c>
    </row>
    <row r="5055" spans="1:5">
      <c r="A5055" s="127" t="s">
        <v>24655</v>
      </c>
      <c r="B5055" s="128" t="s">
        <v>20676</v>
      </c>
      <c r="C5055" s="127" t="s">
        <v>112</v>
      </c>
      <c r="D5055" s="122">
        <v>11.65</v>
      </c>
      <c r="E5055" s="129">
        <f t="shared" si="78"/>
        <v>11.66</v>
      </c>
    </row>
    <row r="5056" spans="1:5" ht="27">
      <c r="A5056" s="127" t="s">
        <v>25855</v>
      </c>
      <c r="B5056" s="128" t="s">
        <v>20677</v>
      </c>
      <c r="C5056" s="127" t="s">
        <v>112</v>
      </c>
      <c r="D5056" s="122">
        <v>4.32</v>
      </c>
      <c r="E5056" s="129">
        <f t="shared" si="78"/>
        <v>4.32</v>
      </c>
    </row>
    <row r="5057" spans="1:5" ht="27">
      <c r="A5057" s="127" t="s">
        <v>25856</v>
      </c>
      <c r="B5057" s="128" t="s">
        <v>20678</v>
      </c>
      <c r="C5057" s="127" t="s">
        <v>112</v>
      </c>
      <c r="D5057" s="122">
        <v>3.15</v>
      </c>
      <c r="E5057" s="129">
        <f t="shared" si="78"/>
        <v>3.15</v>
      </c>
    </row>
    <row r="5058" spans="1:5">
      <c r="A5058" s="127" t="s">
        <v>24656</v>
      </c>
      <c r="B5058" s="128" t="s">
        <v>20679</v>
      </c>
      <c r="C5058" s="127" t="s">
        <v>86</v>
      </c>
      <c r="D5058" s="122">
        <v>5785.03</v>
      </c>
      <c r="E5058" s="129">
        <f t="shared" ref="E5058:E5121" si="79">ROUND((D5058/(1+$J$1))*(1+$L$1),2)</f>
        <v>5787.9</v>
      </c>
    </row>
    <row r="5059" spans="1:5" ht="40.5">
      <c r="A5059" s="127" t="s">
        <v>24657</v>
      </c>
      <c r="B5059" s="128" t="s">
        <v>20680</v>
      </c>
      <c r="C5059" s="127" t="s">
        <v>112</v>
      </c>
      <c r="D5059" s="122">
        <v>373.67</v>
      </c>
      <c r="E5059" s="129">
        <f t="shared" si="79"/>
        <v>373.86</v>
      </c>
    </row>
    <row r="5060" spans="1:5">
      <c r="A5060" s="172" t="s">
        <v>20681</v>
      </c>
      <c r="B5060" s="169"/>
      <c r="C5060" s="168"/>
      <c r="D5060" s="170"/>
      <c r="E5060" s="171"/>
    </row>
    <row r="5061" spans="1:5" ht="27">
      <c r="A5061" s="127" t="s">
        <v>24658</v>
      </c>
      <c r="B5061" s="128" t="s">
        <v>20682</v>
      </c>
      <c r="C5061" s="127" t="s">
        <v>19595</v>
      </c>
      <c r="D5061" s="122">
        <v>70400.039999999994</v>
      </c>
      <c r="E5061" s="129">
        <f t="shared" si="79"/>
        <v>70434.960000000006</v>
      </c>
    </row>
    <row r="5062" spans="1:5">
      <c r="A5062" s="172" t="s">
        <v>20683</v>
      </c>
      <c r="B5062" s="169"/>
      <c r="C5062" s="168"/>
      <c r="D5062" s="170"/>
      <c r="E5062" s="171"/>
    </row>
    <row r="5063" spans="1:5">
      <c r="A5063" s="172" t="s">
        <v>20684</v>
      </c>
      <c r="B5063" s="169"/>
      <c r="C5063" s="168"/>
      <c r="D5063" s="170"/>
      <c r="E5063" s="171"/>
    </row>
    <row r="5064" spans="1:5" ht="27">
      <c r="A5064" s="127" t="s">
        <v>24659</v>
      </c>
      <c r="B5064" s="128" t="s">
        <v>20685</v>
      </c>
      <c r="C5064" s="127" t="s">
        <v>44</v>
      </c>
      <c r="D5064" s="122">
        <v>1.92</v>
      </c>
      <c r="E5064" s="129">
        <f t="shared" si="79"/>
        <v>1.92</v>
      </c>
    </row>
    <row r="5065" spans="1:5" ht="27">
      <c r="A5065" s="127" t="s">
        <v>24660</v>
      </c>
      <c r="B5065" s="128" t="s">
        <v>20686</v>
      </c>
      <c r="C5065" s="127" t="s">
        <v>44</v>
      </c>
      <c r="D5065" s="122">
        <v>3.43</v>
      </c>
      <c r="E5065" s="129">
        <f t="shared" si="79"/>
        <v>3.43</v>
      </c>
    </row>
    <row r="5066" spans="1:5" ht="40.5">
      <c r="A5066" s="127" t="s">
        <v>24661</v>
      </c>
      <c r="B5066" s="128" t="s">
        <v>20687</v>
      </c>
      <c r="C5066" s="127" t="s">
        <v>44</v>
      </c>
      <c r="D5066" s="122">
        <v>32.200000000000003</v>
      </c>
      <c r="E5066" s="129">
        <f t="shared" si="79"/>
        <v>32.22</v>
      </c>
    </row>
    <row r="5067" spans="1:5" ht="40.5">
      <c r="A5067" s="127" t="s">
        <v>25857</v>
      </c>
      <c r="B5067" s="128" t="s">
        <v>20688</v>
      </c>
      <c r="C5067" s="127" t="s">
        <v>86</v>
      </c>
      <c r="D5067" s="122">
        <v>99.11</v>
      </c>
      <c r="E5067" s="129">
        <f t="shared" si="79"/>
        <v>99.16</v>
      </c>
    </row>
    <row r="5068" spans="1:5" ht="40.5">
      <c r="A5068" s="127" t="s">
        <v>25858</v>
      </c>
      <c r="B5068" s="128" t="s">
        <v>20689</v>
      </c>
      <c r="C5068" s="127" t="s">
        <v>86</v>
      </c>
      <c r="D5068" s="122">
        <v>104.08</v>
      </c>
      <c r="E5068" s="129">
        <f t="shared" si="79"/>
        <v>104.13</v>
      </c>
    </row>
    <row r="5069" spans="1:5">
      <c r="A5069" s="172" t="s">
        <v>20690</v>
      </c>
      <c r="B5069" s="169"/>
      <c r="C5069" s="168"/>
      <c r="D5069" s="170"/>
      <c r="E5069" s="171"/>
    </row>
    <row r="5070" spans="1:5">
      <c r="A5070" s="172" t="s">
        <v>20691</v>
      </c>
      <c r="B5070" s="169"/>
      <c r="C5070" s="168"/>
      <c r="D5070" s="170"/>
      <c r="E5070" s="171"/>
    </row>
    <row r="5071" spans="1:5" ht="27">
      <c r="A5071" s="127" t="s">
        <v>24662</v>
      </c>
      <c r="B5071" s="128" t="s">
        <v>20692</v>
      </c>
      <c r="C5071" s="127" t="s">
        <v>86</v>
      </c>
      <c r="D5071" s="122">
        <v>30.35</v>
      </c>
      <c r="E5071" s="129">
        <f t="shared" si="79"/>
        <v>30.37</v>
      </c>
    </row>
    <row r="5072" spans="1:5" ht="40.5">
      <c r="A5072" s="127" t="s">
        <v>24663</v>
      </c>
      <c r="B5072" s="128" t="s">
        <v>20693</v>
      </c>
      <c r="C5072" s="127" t="s">
        <v>86</v>
      </c>
      <c r="D5072" s="122">
        <v>234.79</v>
      </c>
      <c r="E5072" s="129">
        <f t="shared" si="79"/>
        <v>234.91</v>
      </c>
    </row>
    <row r="5073" spans="1:5" ht="40.5">
      <c r="A5073" s="127" t="s">
        <v>24664</v>
      </c>
      <c r="B5073" s="128" t="s">
        <v>20694</v>
      </c>
      <c r="C5073" s="127" t="s">
        <v>86</v>
      </c>
      <c r="D5073" s="122">
        <v>434.79</v>
      </c>
      <c r="E5073" s="129">
        <f t="shared" si="79"/>
        <v>435.01</v>
      </c>
    </row>
    <row r="5074" spans="1:5" ht="40.5">
      <c r="A5074" s="127" t="s">
        <v>24665</v>
      </c>
      <c r="B5074" s="128" t="s">
        <v>20695</v>
      </c>
      <c r="C5074" s="127" t="s">
        <v>86</v>
      </c>
      <c r="D5074" s="122">
        <v>41.93</v>
      </c>
      <c r="E5074" s="129">
        <f t="shared" si="79"/>
        <v>41.95</v>
      </c>
    </row>
    <row r="5075" spans="1:5" ht="40.5">
      <c r="A5075" s="127" t="s">
        <v>24666</v>
      </c>
      <c r="B5075" s="128" t="s">
        <v>20696</v>
      </c>
      <c r="C5075" s="127" t="s">
        <v>86</v>
      </c>
      <c r="D5075" s="122">
        <v>64.930000000000007</v>
      </c>
      <c r="E5075" s="129">
        <f t="shared" si="79"/>
        <v>64.959999999999994</v>
      </c>
    </row>
    <row r="5076" spans="1:5" ht="81">
      <c r="A5076" s="127" t="s">
        <v>24667</v>
      </c>
      <c r="B5076" s="128" t="s">
        <v>20697</v>
      </c>
      <c r="C5076" s="127" t="s">
        <v>86</v>
      </c>
      <c r="D5076" s="122">
        <v>1837.5</v>
      </c>
      <c r="E5076" s="129">
        <f t="shared" si="79"/>
        <v>1838.41</v>
      </c>
    </row>
    <row r="5077" spans="1:5" ht="148.5">
      <c r="A5077" s="127" t="s">
        <v>24668</v>
      </c>
      <c r="B5077" s="128" t="s">
        <v>20698</v>
      </c>
      <c r="C5077" s="127" t="s">
        <v>86</v>
      </c>
      <c r="D5077" s="122">
        <v>23041.73</v>
      </c>
      <c r="E5077" s="129">
        <f t="shared" si="79"/>
        <v>23053.16</v>
      </c>
    </row>
    <row r="5078" spans="1:5">
      <c r="A5078" s="172" t="s">
        <v>20699</v>
      </c>
      <c r="B5078" s="169"/>
      <c r="C5078" s="168"/>
      <c r="D5078" s="170"/>
      <c r="E5078" s="171"/>
    </row>
    <row r="5079" spans="1:5" ht="27">
      <c r="A5079" s="127" t="s">
        <v>24669</v>
      </c>
      <c r="B5079" s="128" t="s">
        <v>20700</v>
      </c>
      <c r="C5079" s="127" t="s">
        <v>86</v>
      </c>
      <c r="D5079" s="122">
        <v>40.97</v>
      </c>
      <c r="E5079" s="129">
        <f t="shared" si="79"/>
        <v>40.99</v>
      </c>
    </row>
    <row r="5080" spans="1:5" ht="27">
      <c r="A5080" s="127" t="s">
        <v>24670</v>
      </c>
      <c r="B5080" s="128" t="s">
        <v>20701</v>
      </c>
      <c r="C5080" s="127" t="s">
        <v>86</v>
      </c>
      <c r="D5080" s="122">
        <v>54.94</v>
      </c>
      <c r="E5080" s="129">
        <f t="shared" si="79"/>
        <v>54.97</v>
      </c>
    </row>
    <row r="5081" spans="1:5" ht="27">
      <c r="A5081" s="127" t="s">
        <v>24671</v>
      </c>
      <c r="B5081" s="128" t="s">
        <v>20702</v>
      </c>
      <c r="C5081" s="127" t="s">
        <v>86</v>
      </c>
      <c r="D5081" s="122">
        <v>75.23</v>
      </c>
      <c r="E5081" s="129">
        <f t="shared" si="79"/>
        <v>75.27</v>
      </c>
    </row>
    <row r="5082" spans="1:5" ht="27">
      <c r="A5082" s="127" t="s">
        <v>24672</v>
      </c>
      <c r="B5082" s="128" t="s">
        <v>20703</v>
      </c>
      <c r="C5082" s="127" t="s">
        <v>86</v>
      </c>
      <c r="D5082" s="122">
        <v>3865.23</v>
      </c>
      <c r="E5082" s="129">
        <f t="shared" si="79"/>
        <v>3867.15</v>
      </c>
    </row>
    <row r="5083" spans="1:5" ht="27">
      <c r="A5083" s="127" t="s">
        <v>24673</v>
      </c>
      <c r="B5083" s="128" t="s">
        <v>20704</v>
      </c>
      <c r="C5083" s="127" t="s">
        <v>86</v>
      </c>
      <c r="D5083" s="122">
        <v>1374.41</v>
      </c>
      <c r="E5083" s="129">
        <f t="shared" si="79"/>
        <v>1375.09</v>
      </c>
    </row>
    <row r="5084" spans="1:5">
      <c r="A5084" s="172" t="s">
        <v>20705</v>
      </c>
      <c r="B5084" s="169"/>
      <c r="C5084" s="168"/>
      <c r="D5084" s="170"/>
      <c r="E5084" s="171"/>
    </row>
    <row r="5085" spans="1:5" ht="27">
      <c r="A5085" s="127" t="s">
        <v>24674</v>
      </c>
      <c r="B5085" s="128" t="s">
        <v>20706</v>
      </c>
      <c r="C5085" s="127" t="s">
        <v>86</v>
      </c>
      <c r="D5085" s="122">
        <v>3865.23</v>
      </c>
      <c r="E5085" s="129">
        <f t="shared" si="79"/>
        <v>3867.15</v>
      </c>
    </row>
    <row r="5086" spans="1:5" ht="27">
      <c r="A5086" s="127" t="s">
        <v>25859</v>
      </c>
      <c r="B5086" s="128" t="s">
        <v>20707</v>
      </c>
      <c r="C5086" s="127" t="s">
        <v>86</v>
      </c>
      <c r="D5086" s="122">
        <v>4148.79</v>
      </c>
      <c r="E5086" s="129">
        <f t="shared" si="79"/>
        <v>4150.8500000000004</v>
      </c>
    </row>
    <row r="5087" spans="1:5" ht="81">
      <c r="A5087" s="127" t="s">
        <v>25860</v>
      </c>
      <c r="B5087" s="128" t="s">
        <v>20708</v>
      </c>
      <c r="C5087" s="127" t="s">
        <v>86</v>
      </c>
      <c r="D5087" s="122">
        <v>583.85</v>
      </c>
      <c r="E5087" s="129">
        <f t="shared" si="79"/>
        <v>584.14</v>
      </c>
    </row>
    <row r="5088" spans="1:5">
      <c r="A5088" s="172" t="s">
        <v>20709</v>
      </c>
      <c r="B5088" s="169"/>
      <c r="C5088" s="168"/>
      <c r="D5088" s="170"/>
      <c r="E5088" s="171"/>
    </row>
    <row r="5089" spans="1:5">
      <c r="A5089" s="127" t="s">
        <v>24675</v>
      </c>
      <c r="B5089" s="128" t="s">
        <v>20710</v>
      </c>
      <c r="C5089" s="127" t="s">
        <v>86</v>
      </c>
      <c r="D5089" s="122">
        <v>99.3</v>
      </c>
      <c r="E5089" s="129">
        <f t="shared" si="79"/>
        <v>99.35</v>
      </c>
    </row>
    <row r="5090" spans="1:5" ht="27">
      <c r="A5090" s="127" t="s">
        <v>24676</v>
      </c>
      <c r="B5090" s="128" t="s">
        <v>20711</v>
      </c>
      <c r="C5090" s="127" t="s">
        <v>86</v>
      </c>
      <c r="D5090" s="122">
        <v>103.5</v>
      </c>
      <c r="E5090" s="129">
        <f t="shared" si="79"/>
        <v>103.55</v>
      </c>
    </row>
    <row r="5091" spans="1:5" ht="27">
      <c r="A5091" s="127" t="s">
        <v>24677</v>
      </c>
      <c r="B5091" s="128" t="s">
        <v>20712</v>
      </c>
      <c r="C5091" s="127" t="s">
        <v>86</v>
      </c>
      <c r="D5091" s="122">
        <v>103.5</v>
      </c>
      <c r="E5091" s="129">
        <f t="shared" si="79"/>
        <v>103.55</v>
      </c>
    </row>
    <row r="5092" spans="1:5">
      <c r="A5092" s="172" t="s">
        <v>20713</v>
      </c>
      <c r="B5092" s="169"/>
      <c r="C5092" s="168"/>
      <c r="D5092" s="170"/>
      <c r="E5092" s="171"/>
    </row>
    <row r="5093" spans="1:5" ht="54">
      <c r="A5093" s="127" t="s">
        <v>24678</v>
      </c>
      <c r="B5093" s="128" t="s">
        <v>20714</v>
      </c>
      <c r="C5093" s="127" t="s">
        <v>86</v>
      </c>
      <c r="D5093" s="122">
        <v>600</v>
      </c>
      <c r="E5093" s="129">
        <f t="shared" si="79"/>
        <v>600.29999999999995</v>
      </c>
    </row>
    <row r="5094" spans="1:5">
      <c r="A5094" s="172" t="s">
        <v>20715</v>
      </c>
      <c r="B5094" s="169"/>
      <c r="C5094" s="168"/>
      <c r="D5094" s="170"/>
      <c r="E5094" s="171"/>
    </row>
    <row r="5095" spans="1:5">
      <c r="A5095" s="172" t="s">
        <v>20716</v>
      </c>
      <c r="B5095" s="169"/>
      <c r="C5095" s="168"/>
      <c r="D5095" s="170"/>
      <c r="E5095" s="171"/>
    </row>
    <row r="5096" spans="1:5" ht="27">
      <c r="A5096" s="127" t="s">
        <v>24679</v>
      </c>
      <c r="B5096" s="128" t="s">
        <v>20717</v>
      </c>
      <c r="C5096" s="127" t="s">
        <v>44</v>
      </c>
      <c r="D5096" s="122">
        <v>285.64999999999998</v>
      </c>
      <c r="E5096" s="129">
        <f t="shared" si="79"/>
        <v>285.79000000000002</v>
      </c>
    </row>
    <row r="5097" spans="1:5" ht="27">
      <c r="A5097" s="127" t="s">
        <v>24680</v>
      </c>
      <c r="B5097" s="128" t="s">
        <v>20718</v>
      </c>
      <c r="C5097" s="127" t="s">
        <v>44</v>
      </c>
      <c r="D5097" s="122">
        <v>407.97</v>
      </c>
      <c r="E5097" s="129">
        <f t="shared" si="79"/>
        <v>408.17</v>
      </c>
    </row>
    <row r="5098" spans="1:5">
      <c r="A5098" s="172" t="s">
        <v>20719</v>
      </c>
      <c r="B5098" s="169"/>
      <c r="C5098" s="168"/>
      <c r="D5098" s="170"/>
      <c r="E5098" s="171"/>
    </row>
    <row r="5099" spans="1:5">
      <c r="A5099" s="172" t="s">
        <v>20720</v>
      </c>
      <c r="B5099" s="169"/>
      <c r="C5099" s="168"/>
      <c r="D5099" s="170"/>
      <c r="E5099" s="171"/>
    </row>
    <row r="5100" spans="1:5" ht="27">
      <c r="A5100" s="127" t="s">
        <v>24681</v>
      </c>
      <c r="B5100" s="128" t="s">
        <v>20721</v>
      </c>
      <c r="C5100" s="127" t="s">
        <v>86</v>
      </c>
      <c r="D5100" s="122">
        <v>2490</v>
      </c>
      <c r="E5100" s="129">
        <f t="shared" si="79"/>
        <v>2491.2399999999998</v>
      </c>
    </row>
    <row r="5101" spans="1:5" ht="27">
      <c r="A5101" s="127" t="s">
        <v>24682</v>
      </c>
      <c r="B5101" s="128" t="s">
        <v>20722</v>
      </c>
      <c r="C5101" s="127" t="s">
        <v>86</v>
      </c>
      <c r="D5101" s="122">
        <v>2960</v>
      </c>
      <c r="E5101" s="129">
        <f t="shared" si="79"/>
        <v>2961.47</v>
      </c>
    </row>
    <row r="5102" spans="1:5" ht="27">
      <c r="A5102" s="127" t="s">
        <v>24683</v>
      </c>
      <c r="B5102" s="128" t="s">
        <v>20723</v>
      </c>
      <c r="C5102" s="127" t="s">
        <v>86</v>
      </c>
      <c r="D5102" s="122">
        <v>16466.259999999998</v>
      </c>
      <c r="E5102" s="129">
        <f t="shared" si="79"/>
        <v>16474.43</v>
      </c>
    </row>
    <row r="5103" spans="1:5">
      <c r="A5103" s="172" t="s">
        <v>20724</v>
      </c>
      <c r="B5103" s="169"/>
      <c r="C5103" s="168"/>
      <c r="D5103" s="170"/>
      <c r="E5103" s="171"/>
    </row>
    <row r="5104" spans="1:5">
      <c r="A5104" s="172" t="s">
        <v>15846</v>
      </c>
      <c r="B5104" s="169"/>
      <c r="C5104" s="168"/>
      <c r="D5104" s="170"/>
      <c r="E5104" s="171"/>
    </row>
    <row r="5105" spans="1:5">
      <c r="A5105" s="172" t="s">
        <v>20725</v>
      </c>
      <c r="B5105" s="169"/>
      <c r="C5105" s="168"/>
      <c r="D5105" s="170"/>
      <c r="E5105" s="171"/>
    </row>
    <row r="5106" spans="1:5">
      <c r="A5106" s="172" t="s">
        <v>20726</v>
      </c>
      <c r="B5106" s="169"/>
      <c r="C5106" s="168"/>
      <c r="D5106" s="170"/>
      <c r="E5106" s="171"/>
    </row>
    <row r="5107" spans="1:5">
      <c r="A5107" s="127" t="s">
        <v>24684</v>
      </c>
      <c r="B5107" s="128" t="s">
        <v>20727</v>
      </c>
      <c r="C5107" s="127" t="s">
        <v>44</v>
      </c>
      <c r="D5107" s="122">
        <v>11.64</v>
      </c>
      <c r="E5107" s="129">
        <f t="shared" si="79"/>
        <v>11.65</v>
      </c>
    </row>
    <row r="5108" spans="1:5">
      <c r="A5108" s="127" t="s">
        <v>24685</v>
      </c>
      <c r="B5108" s="128" t="s">
        <v>20728</v>
      </c>
      <c r="C5108" s="127" t="s">
        <v>44</v>
      </c>
      <c r="D5108" s="122">
        <v>29.09</v>
      </c>
      <c r="E5108" s="129">
        <f t="shared" si="79"/>
        <v>29.1</v>
      </c>
    </row>
    <row r="5109" spans="1:5">
      <c r="A5109" s="172" t="s">
        <v>20729</v>
      </c>
      <c r="B5109" s="169"/>
      <c r="C5109" s="168"/>
      <c r="D5109" s="170"/>
      <c r="E5109" s="171"/>
    </row>
    <row r="5110" spans="1:5">
      <c r="A5110" s="172" t="s">
        <v>20730</v>
      </c>
      <c r="B5110" s="169"/>
      <c r="C5110" s="168"/>
      <c r="D5110" s="170"/>
      <c r="E5110" s="171"/>
    </row>
    <row r="5111" spans="1:5" ht="27">
      <c r="A5111" s="127" t="s">
        <v>25861</v>
      </c>
      <c r="B5111" s="128" t="s">
        <v>20731</v>
      </c>
      <c r="C5111" s="127" t="s">
        <v>44</v>
      </c>
      <c r="D5111" s="122">
        <v>97.85</v>
      </c>
      <c r="E5111" s="129">
        <f t="shared" si="79"/>
        <v>97.9</v>
      </c>
    </row>
    <row r="5112" spans="1:5" ht="27">
      <c r="A5112" s="127" t="s">
        <v>25862</v>
      </c>
      <c r="B5112" s="128" t="s">
        <v>20732</v>
      </c>
      <c r="C5112" s="127" t="s">
        <v>44</v>
      </c>
      <c r="D5112" s="122">
        <v>134.31</v>
      </c>
      <c r="E5112" s="129">
        <f t="shared" si="79"/>
        <v>134.38</v>
      </c>
    </row>
    <row r="5113" spans="1:5" ht="27">
      <c r="A5113" s="127" t="s">
        <v>24686</v>
      </c>
      <c r="B5113" s="128" t="s">
        <v>20733</v>
      </c>
      <c r="C5113" s="127" t="s">
        <v>44</v>
      </c>
      <c r="D5113" s="122">
        <v>101.5</v>
      </c>
      <c r="E5113" s="129">
        <f t="shared" si="79"/>
        <v>101.55</v>
      </c>
    </row>
    <row r="5114" spans="1:5">
      <c r="A5114" s="172" t="s">
        <v>20734</v>
      </c>
      <c r="B5114" s="169"/>
      <c r="C5114" s="168"/>
      <c r="D5114" s="170"/>
      <c r="E5114" s="171"/>
    </row>
    <row r="5115" spans="1:5" ht="40.5">
      <c r="A5115" s="127" t="s">
        <v>25863</v>
      </c>
      <c r="B5115" s="128" t="s">
        <v>20735</v>
      </c>
      <c r="C5115" s="127" t="s">
        <v>44</v>
      </c>
      <c r="D5115" s="122">
        <v>69.67</v>
      </c>
      <c r="E5115" s="129">
        <f t="shared" si="79"/>
        <v>69.7</v>
      </c>
    </row>
    <row r="5116" spans="1:5" ht="40.5">
      <c r="A5116" s="127" t="s">
        <v>24687</v>
      </c>
      <c r="B5116" s="128" t="s">
        <v>20736</v>
      </c>
      <c r="C5116" s="127" t="s">
        <v>44</v>
      </c>
      <c r="D5116" s="122">
        <v>34.840000000000003</v>
      </c>
      <c r="E5116" s="129">
        <f t="shared" si="79"/>
        <v>34.86</v>
      </c>
    </row>
    <row r="5117" spans="1:5" ht="27">
      <c r="A5117" s="127" t="s">
        <v>24688</v>
      </c>
      <c r="B5117" s="128" t="s">
        <v>20737</v>
      </c>
      <c r="C5117" s="127" t="s">
        <v>44</v>
      </c>
      <c r="D5117" s="122">
        <v>104.24</v>
      </c>
      <c r="E5117" s="129">
        <f t="shared" si="79"/>
        <v>104.29</v>
      </c>
    </row>
    <row r="5118" spans="1:5">
      <c r="A5118" s="172" t="s">
        <v>20738</v>
      </c>
      <c r="B5118" s="169"/>
      <c r="C5118" s="168"/>
      <c r="D5118" s="170"/>
      <c r="E5118" s="171"/>
    </row>
    <row r="5119" spans="1:5" ht="27">
      <c r="A5119" s="127" t="s">
        <v>24689</v>
      </c>
      <c r="B5119" s="128" t="s">
        <v>20739</v>
      </c>
      <c r="C5119" s="127" t="s">
        <v>44</v>
      </c>
      <c r="D5119" s="122">
        <v>294.99</v>
      </c>
      <c r="E5119" s="129">
        <f t="shared" si="79"/>
        <v>295.14</v>
      </c>
    </row>
    <row r="5120" spans="1:5" ht="27">
      <c r="A5120" s="127" t="s">
        <v>25864</v>
      </c>
      <c r="B5120" s="128" t="s">
        <v>20740</v>
      </c>
      <c r="C5120" s="127" t="s">
        <v>44</v>
      </c>
      <c r="D5120" s="122">
        <v>739.88</v>
      </c>
      <c r="E5120" s="129">
        <f t="shared" si="79"/>
        <v>740.25</v>
      </c>
    </row>
    <row r="5121" spans="1:5" ht="27">
      <c r="A5121" s="127" t="s">
        <v>24690</v>
      </c>
      <c r="B5121" s="128" t="s">
        <v>20741</v>
      </c>
      <c r="C5121" s="127" t="s">
        <v>44</v>
      </c>
      <c r="D5121" s="122">
        <v>530.91</v>
      </c>
      <c r="E5121" s="129">
        <f t="shared" si="79"/>
        <v>531.16999999999996</v>
      </c>
    </row>
    <row r="5122" spans="1:5" ht="27">
      <c r="A5122" s="127" t="s">
        <v>24691</v>
      </c>
      <c r="B5122" s="128" t="s">
        <v>20742</v>
      </c>
      <c r="C5122" s="127" t="s">
        <v>44</v>
      </c>
      <c r="D5122" s="122">
        <v>636.74</v>
      </c>
      <c r="E5122" s="129">
        <f t="shared" ref="E5122:E5185" si="80">ROUND((D5122/(1+$J$1))*(1+$L$1),2)</f>
        <v>637.05999999999995</v>
      </c>
    </row>
    <row r="5123" spans="1:5" ht="27">
      <c r="A5123" s="127" t="s">
        <v>24692</v>
      </c>
      <c r="B5123" s="128" t="s">
        <v>8477</v>
      </c>
      <c r="C5123" s="127" t="s">
        <v>44</v>
      </c>
      <c r="D5123" s="122">
        <v>709.78</v>
      </c>
      <c r="E5123" s="129">
        <f t="shared" si="80"/>
        <v>710.13</v>
      </c>
    </row>
    <row r="5124" spans="1:5" ht="27">
      <c r="A5124" s="127" t="s">
        <v>25865</v>
      </c>
      <c r="B5124" s="128" t="s">
        <v>20743</v>
      </c>
      <c r="C5124" s="127" t="s">
        <v>44</v>
      </c>
      <c r="D5124" s="122">
        <v>534.35</v>
      </c>
      <c r="E5124" s="129">
        <f t="shared" si="80"/>
        <v>534.62</v>
      </c>
    </row>
    <row r="5125" spans="1:5" ht="27">
      <c r="A5125" s="127" t="s">
        <v>24693</v>
      </c>
      <c r="B5125" s="128" t="s">
        <v>20744</v>
      </c>
      <c r="C5125" s="127" t="s">
        <v>44</v>
      </c>
      <c r="D5125" s="122">
        <v>632.82000000000005</v>
      </c>
      <c r="E5125" s="129">
        <f t="shared" si="80"/>
        <v>633.13</v>
      </c>
    </row>
    <row r="5126" spans="1:5" ht="27">
      <c r="A5126" s="127" t="s">
        <v>24694</v>
      </c>
      <c r="B5126" s="128" t="s">
        <v>20745</v>
      </c>
      <c r="C5126" s="127" t="s">
        <v>44</v>
      </c>
      <c r="D5126" s="122">
        <v>730.38</v>
      </c>
      <c r="E5126" s="129">
        <f t="shared" si="80"/>
        <v>730.74</v>
      </c>
    </row>
    <row r="5127" spans="1:5">
      <c r="A5127" s="172" t="s">
        <v>20746</v>
      </c>
      <c r="B5127" s="169"/>
      <c r="C5127" s="168"/>
      <c r="D5127" s="170"/>
      <c r="E5127" s="171"/>
    </row>
    <row r="5128" spans="1:5">
      <c r="A5128" s="172" t="s">
        <v>20747</v>
      </c>
      <c r="B5128" s="169"/>
      <c r="C5128" s="168"/>
      <c r="D5128" s="170"/>
      <c r="E5128" s="171"/>
    </row>
    <row r="5129" spans="1:5" ht="40.5">
      <c r="A5129" s="127" t="s">
        <v>24695</v>
      </c>
      <c r="B5129" s="128" t="s">
        <v>20748</v>
      </c>
      <c r="C5129" s="127" t="s">
        <v>86</v>
      </c>
      <c r="D5129" s="122">
        <v>1422.56</v>
      </c>
      <c r="E5129" s="129">
        <f t="shared" si="80"/>
        <v>1423.27</v>
      </c>
    </row>
    <row r="5130" spans="1:5" ht="40.5">
      <c r="A5130" s="127" t="s">
        <v>24696</v>
      </c>
      <c r="B5130" s="128" t="s">
        <v>20749</v>
      </c>
      <c r="C5130" s="127" t="s">
        <v>44</v>
      </c>
      <c r="D5130" s="122">
        <v>9.35</v>
      </c>
      <c r="E5130" s="129">
        <f t="shared" si="80"/>
        <v>9.35</v>
      </c>
    </row>
    <row r="5131" spans="1:5">
      <c r="A5131" s="172" t="s">
        <v>20750</v>
      </c>
      <c r="B5131" s="169"/>
      <c r="C5131" s="168"/>
      <c r="D5131" s="170"/>
      <c r="E5131" s="171"/>
    </row>
    <row r="5132" spans="1:5" ht="54">
      <c r="A5132" s="127" t="s">
        <v>24697</v>
      </c>
      <c r="B5132" s="128" t="s">
        <v>20751</v>
      </c>
      <c r="C5132" s="127" t="s">
        <v>44</v>
      </c>
      <c r="D5132" s="122">
        <v>6.35</v>
      </c>
      <c r="E5132" s="129">
        <f t="shared" si="80"/>
        <v>6.35</v>
      </c>
    </row>
    <row r="5133" spans="1:5" ht="54">
      <c r="A5133" s="127" t="s">
        <v>24698</v>
      </c>
      <c r="B5133" s="128" t="s">
        <v>20752</v>
      </c>
      <c r="C5133" s="127" t="s">
        <v>44</v>
      </c>
      <c r="D5133" s="122">
        <v>5.58</v>
      </c>
      <c r="E5133" s="129">
        <f t="shared" si="80"/>
        <v>5.58</v>
      </c>
    </row>
    <row r="5134" spans="1:5" ht="40.5">
      <c r="A5134" s="127" t="s">
        <v>24699</v>
      </c>
      <c r="B5134" s="128" t="s">
        <v>20753</v>
      </c>
      <c r="C5134" s="127" t="s">
        <v>44</v>
      </c>
      <c r="D5134" s="122">
        <v>1.95</v>
      </c>
      <c r="E5134" s="129">
        <f t="shared" si="80"/>
        <v>1.95</v>
      </c>
    </row>
    <row r="5135" spans="1:5" ht="40.5">
      <c r="A5135" s="127" t="s">
        <v>24700</v>
      </c>
      <c r="B5135" s="128" t="s">
        <v>20754</v>
      </c>
      <c r="C5135" s="127" t="s">
        <v>44</v>
      </c>
      <c r="D5135" s="122">
        <v>10.19</v>
      </c>
      <c r="E5135" s="129">
        <f t="shared" si="80"/>
        <v>10.199999999999999</v>
      </c>
    </row>
    <row r="5136" spans="1:5" ht="54">
      <c r="A5136" s="127" t="s">
        <v>24701</v>
      </c>
      <c r="B5136" s="128" t="s">
        <v>20755</v>
      </c>
      <c r="C5136" s="127" t="s">
        <v>44</v>
      </c>
      <c r="D5136" s="122">
        <v>7.52</v>
      </c>
      <c r="E5136" s="129">
        <f t="shared" si="80"/>
        <v>7.52</v>
      </c>
    </row>
    <row r="5137" spans="1:5">
      <c r="A5137" s="172" t="s">
        <v>20756</v>
      </c>
      <c r="B5137" s="169"/>
      <c r="C5137" s="168"/>
      <c r="D5137" s="170"/>
      <c r="E5137" s="171"/>
    </row>
    <row r="5138" spans="1:5" ht="40.5">
      <c r="A5138" s="127" t="s">
        <v>24702</v>
      </c>
      <c r="B5138" s="128" t="s">
        <v>20757</v>
      </c>
      <c r="C5138" s="127" t="s">
        <v>44</v>
      </c>
      <c r="D5138" s="122">
        <v>9.19</v>
      </c>
      <c r="E5138" s="129">
        <f t="shared" si="80"/>
        <v>9.19</v>
      </c>
    </row>
    <row r="5139" spans="1:5" ht="54">
      <c r="A5139" s="127" t="s">
        <v>24703</v>
      </c>
      <c r="B5139" s="128" t="s">
        <v>20758</v>
      </c>
      <c r="C5139" s="127" t="s">
        <v>44</v>
      </c>
      <c r="D5139" s="122">
        <v>7.35</v>
      </c>
      <c r="E5139" s="129">
        <f t="shared" si="80"/>
        <v>7.35</v>
      </c>
    </row>
    <row r="5140" spans="1:5" ht="27">
      <c r="A5140" s="127" t="s">
        <v>24704</v>
      </c>
      <c r="B5140" s="128" t="s">
        <v>20759</v>
      </c>
      <c r="C5140" s="127" t="s">
        <v>44</v>
      </c>
      <c r="D5140" s="122">
        <v>10.86</v>
      </c>
      <c r="E5140" s="129">
        <f t="shared" si="80"/>
        <v>10.87</v>
      </c>
    </row>
    <row r="5141" spans="1:5">
      <c r="A5141" s="172" t="s">
        <v>20760</v>
      </c>
      <c r="B5141" s="169"/>
      <c r="C5141" s="168"/>
      <c r="D5141" s="170"/>
      <c r="E5141" s="171"/>
    </row>
    <row r="5142" spans="1:5">
      <c r="A5142" s="172" t="s">
        <v>20761</v>
      </c>
      <c r="B5142" s="169"/>
      <c r="C5142" s="168"/>
      <c r="D5142" s="170"/>
      <c r="E5142" s="171"/>
    </row>
    <row r="5143" spans="1:5">
      <c r="A5143" s="127" t="s">
        <v>24705</v>
      </c>
      <c r="B5143" s="128" t="s">
        <v>20762</v>
      </c>
      <c r="C5143" s="127" t="s">
        <v>44</v>
      </c>
      <c r="D5143" s="122">
        <v>2.33</v>
      </c>
      <c r="E5143" s="129">
        <f t="shared" si="80"/>
        <v>2.33</v>
      </c>
    </row>
    <row r="5144" spans="1:5" ht="27">
      <c r="A5144" s="127" t="s">
        <v>24706</v>
      </c>
      <c r="B5144" s="128" t="s">
        <v>20763</v>
      </c>
      <c r="C5144" s="127" t="s">
        <v>86</v>
      </c>
      <c r="D5144" s="122">
        <v>192.34</v>
      </c>
      <c r="E5144" s="129">
        <f t="shared" si="80"/>
        <v>192.44</v>
      </c>
    </row>
    <row r="5145" spans="1:5" ht="27">
      <c r="A5145" s="127" t="s">
        <v>24707</v>
      </c>
      <c r="B5145" s="128" t="s">
        <v>20764</v>
      </c>
      <c r="C5145" s="127" t="s">
        <v>86</v>
      </c>
      <c r="D5145" s="122">
        <v>193.36</v>
      </c>
      <c r="E5145" s="129">
        <f t="shared" si="80"/>
        <v>193.46</v>
      </c>
    </row>
    <row r="5146" spans="1:5" ht="27">
      <c r="A5146" s="127" t="s">
        <v>24708</v>
      </c>
      <c r="B5146" s="128" t="s">
        <v>20765</v>
      </c>
      <c r="C5146" s="127" t="s">
        <v>112</v>
      </c>
      <c r="D5146" s="122">
        <v>9.31</v>
      </c>
      <c r="E5146" s="129">
        <f t="shared" si="80"/>
        <v>9.31</v>
      </c>
    </row>
    <row r="5147" spans="1:5">
      <c r="A5147" s="127" t="s">
        <v>24709</v>
      </c>
      <c r="B5147" s="128" t="s">
        <v>20766</v>
      </c>
      <c r="C5147" s="127" t="s">
        <v>112</v>
      </c>
      <c r="D5147" s="122">
        <v>0.27</v>
      </c>
      <c r="E5147" s="129">
        <f t="shared" si="80"/>
        <v>0.27</v>
      </c>
    </row>
    <row r="5148" spans="1:5">
      <c r="A5148" s="127" t="s">
        <v>24710</v>
      </c>
      <c r="B5148" s="128" t="s">
        <v>20767</v>
      </c>
      <c r="C5148" s="127" t="s">
        <v>112</v>
      </c>
      <c r="D5148" s="122">
        <v>0.93</v>
      </c>
      <c r="E5148" s="129">
        <f t="shared" si="80"/>
        <v>0.93</v>
      </c>
    </row>
    <row r="5149" spans="1:5" ht="27">
      <c r="A5149" s="127" t="s">
        <v>24711</v>
      </c>
      <c r="B5149" s="128" t="s">
        <v>20768</v>
      </c>
      <c r="C5149" s="127" t="s">
        <v>112</v>
      </c>
      <c r="D5149" s="122">
        <v>1.86</v>
      </c>
      <c r="E5149" s="129">
        <f t="shared" si="80"/>
        <v>1.86</v>
      </c>
    </row>
    <row r="5150" spans="1:5" ht="27">
      <c r="A5150" s="127" t="s">
        <v>24712</v>
      </c>
      <c r="B5150" s="128" t="s">
        <v>20769</v>
      </c>
      <c r="C5150" s="127" t="s">
        <v>112</v>
      </c>
      <c r="D5150" s="122">
        <v>0.31</v>
      </c>
      <c r="E5150" s="129">
        <f t="shared" si="80"/>
        <v>0.31</v>
      </c>
    </row>
    <row r="5151" spans="1:5" ht="27">
      <c r="A5151" s="127" t="s">
        <v>24713</v>
      </c>
      <c r="B5151" s="128" t="s">
        <v>20770</v>
      </c>
      <c r="C5151" s="127" t="s">
        <v>112</v>
      </c>
      <c r="D5151" s="122">
        <v>0.26</v>
      </c>
      <c r="E5151" s="129">
        <f t="shared" si="80"/>
        <v>0.26</v>
      </c>
    </row>
    <row r="5152" spans="1:5">
      <c r="A5152" s="127" t="s">
        <v>25866</v>
      </c>
      <c r="B5152" s="128" t="s">
        <v>20771</v>
      </c>
      <c r="C5152" s="127" t="s">
        <v>19805</v>
      </c>
      <c r="D5152" s="122">
        <v>3234.69</v>
      </c>
      <c r="E5152" s="129">
        <f t="shared" si="80"/>
        <v>3236.29</v>
      </c>
    </row>
    <row r="5153" spans="1:5" ht="27">
      <c r="A5153" s="127" t="s">
        <v>25867</v>
      </c>
      <c r="B5153" s="128" t="s">
        <v>20772</v>
      </c>
      <c r="C5153" s="127" t="s">
        <v>19805</v>
      </c>
      <c r="D5153" s="122">
        <v>4614.2</v>
      </c>
      <c r="E5153" s="129">
        <f t="shared" si="80"/>
        <v>4616.49</v>
      </c>
    </row>
    <row r="5154" spans="1:5" ht="27">
      <c r="A5154" s="127" t="s">
        <v>24714</v>
      </c>
      <c r="B5154" s="128" t="s">
        <v>20773</v>
      </c>
      <c r="C5154" s="127" t="s">
        <v>80</v>
      </c>
      <c r="D5154" s="122">
        <v>39.549999999999997</v>
      </c>
      <c r="E5154" s="129">
        <f t="shared" si="80"/>
        <v>39.57</v>
      </c>
    </row>
    <row r="5155" spans="1:5" ht="27">
      <c r="A5155" s="127" t="s">
        <v>24715</v>
      </c>
      <c r="B5155" s="128" t="s">
        <v>20774</v>
      </c>
      <c r="C5155" s="127" t="s">
        <v>80</v>
      </c>
      <c r="D5155" s="122">
        <v>57.39</v>
      </c>
      <c r="E5155" s="129">
        <f t="shared" si="80"/>
        <v>57.42</v>
      </c>
    </row>
    <row r="5156" spans="1:5" ht="27">
      <c r="A5156" s="127" t="s">
        <v>24716</v>
      </c>
      <c r="B5156" s="128" t="s">
        <v>20775</v>
      </c>
      <c r="C5156" s="127" t="s">
        <v>80</v>
      </c>
      <c r="D5156" s="122">
        <v>77.56</v>
      </c>
      <c r="E5156" s="129">
        <f t="shared" si="80"/>
        <v>77.599999999999994</v>
      </c>
    </row>
    <row r="5157" spans="1:5">
      <c r="A5157" s="172" t="s">
        <v>20776</v>
      </c>
      <c r="B5157" s="169"/>
      <c r="C5157" s="168"/>
      <c r="D5157" s="170"/>
      <c r="E5157" s="171"/>
    </row>
    <row r="5158" spans="1:5" ht="40.5">
      <c r="A5158" s="127" t="s">
        <v>25868</v>
      </c>
      <c r="B5158" s="128" t="s">
        <v>20777</v>
      </c>
      <c r="C5158" s="127" t="s">
        <v>15687</v>
      </c>
      <c r="D5158" s="122">
        <v>531.14</v>
      </c>
      <c r="E5158" s="129">
        <f t="shared" si="80"/>
        <v>531.4</v>
      </c>
    </row>
    <row r="5159" spans="1:5" ht="27">
      <c r="A5159" s="127" t="s">
        <v>25869</v>
      </c>
      <c r="B5159" s="128" t="s">
        <v>20778</v>
      </c>
      <c r="C5159" s="127" t="s">
        <v>15687</v>
      </c>
      <c r="D5159" s="122">
        <v>425.5</v>
      </c>
      <c r="E5159" s="129">
        <f t="shared" si="80"/>
        <v>425.71</v>
      </c>
    </row>
    <row r="5160" spans="1:5" ht="40.5">
      <c r="A5160" s="127" t="s">
        <v>24717</v>
      </c>
      <c r="B5160" s="128" t="s">
        <v>20779</v>
      </c>
      <c r="C5160" s="127" t="s">
        <v>19805</v>
      </c>
      <c r="D5160" s="122">
        <v>5594.36</v>
      </c>
      <c r="E5160" s="129">
        <f t="shared" si="80"/>
        <v>5597.13</v>
      </c>
    </row>
    <row r="5161" spans="1:5" ht="40.5">
      <c r="A5161" s="127" t="s">
        <v>24718</v>
      </c>
      <c r="B5161" s="128" t="s">
        <v>20780</v>
      </c>
      <c r="C5161" s="127" t="s">
        <v>19805</v>
      </c>
      <c r="D5161" s="122">
        <v>5241.04</v>
      </c>
      <c r="E5161" s="129">
        <f t="shared" si="80"/>
        <v>5243.64</v>
      </c>
    </row>
    <row r="5162" spans="1:5" ht="67.5">
      <c r="A5162" s="127" t="s">
        <v>25870</v>
      </c>
      <c r="B5162" s="128" t="s">
        <v>20781</v>
      </c>
      <c r="C5162" s="127" t="s">
        <v>19805</v>
      </c>
      <c r="D5162" s="122">
        <v>8209.58</v>
      </c>
      <c r="E5162" s="129">
        <f t="shared" si="80"/>
        <v>8213.65</v>
      </c>
    </row>
    <row r="5163" spans="1:5" ht="40.5">
      <c r="A5163" s="127" t="s">
        <v>24719</v>
      </c>
      <c r="B5163" s="128" t="s">
        <v>20782</v>
      </c>
      <c r="C5163" s="127" t="s">
        <v>19805</v>
      </c>
      <c r="D5163" s="122">
        <v>6572.4</v>
      </c>
      <c r="E5163" s="129">
        <f t="shared" si="80"/>
        <v>6575.66</v>
      </c>
    </row>
    <row r="5164" spans="1:5" ht="40.5">
      <c r="A5164" s="127" t="s">
        <v>24720</v>
      </c>
      <c r="B5164" s="128" t="s">
        <v>20783</v>
      </c>
      <c r="C5164" s="127" t="s">
        <v>19805</v>
      </c>
      <c r="D5164" s="122">
        <v>8606.7099999999991</v>
      </c>
      <c r="E5164" s="129">
        <f t="shared" si="80"/>
        <v>8610.98</v>
      </c>
    </row>
    <row r="5165" spans="1:5" ht="40.5">
      <c r="A5165" s="127" t="s">
        <v>24721</v>
      </c>
      <c r="B5165" s="128" t="s">
        <v>20784</v>
      </c>
      <c r="C5165" s="127" t="s">
        <v>19805</v>
      </c>
      <c r="D5165" s="122">
        <v>8063.13</v>
      </c>
      <c r="E5165" s="129">
        <f t="shared" si="80"/>
        <v>8067.13</v>
      </c>
    </row>
    <row r="5166" spans="1:5" ht="67.5">
      <c r="A5166" s="127" t="s">
        <v>25871</v>
      </c>
      <c r="B5166" s="128" t="s">
        <v>20785</v>
      </c>
      <c r="C5166" s="127" t="s">
        <v>19805</v>
      </c>
      <c r="D5166" s="122">
        <v>11698.89</v>
      </c>
      <c r="E5166" s="129">
        <f t="shared" si="80"/>
        <v>11704.69</v>
      </c>
    </row>
    <row r="5167" spans="1:5" ht="40.5">
      <c r="A5167" s="127" t="s">
        <v>24722</v>
      </c>
      <c r="B5167" s="128" t="s">
        <v>20786</v>
      </c>
      <c r="C5167" s="127" t="s">
        <v>19805</v>
      </c>
      <c r="D5167" s="122">
        <v>9310.89</v>
      </c>
      <c r="E5167" s="129">
        <f t="shared" si="80"/>
        <v>9315.51</v>
      </c>
    </row>
    <row r="5168" spans="1:5" ht="40.5">
      <c r="A5168" s="127" t="s">
        <v>24723</v>
      </c>
      <c r="B5168" s="128" t="s">
        <v>20787</v>
      </c>
      <c r="C5168" s="127" t="s">
        <v>19805</v>
      </c>
      <c r="D5168" s="122">
        <v>8722.84</v>
      </c>
      <c r="E5168" s="129">
        <f t="shared" si="80"/>
        <v>8727.17</v>
      </c>
    </row>
    <row r="5169" spans="1:5" ht="67.5">
      <c r="A5169" s="127" t="s">
        <v>25872</v>
      </c>
      <c r="B5169" s="128" t="s">
        <v>20788</v>
      </c>
      <c r="C5169" s="127" t="s">
        <v>19805</v>
      </c>
      <c r="D5169" s="122">
        <v>11313.77</v>
      </c>
      <c r="E5169" s="129">
        <f t="shared" si="80"/>
        <v>11319.38</v>
      </c>
    </row>
    <row r="5170" spans="1:5" ht="40.5">
      <c r="A5170" s="127" t="s">
        <v>24724</v>
      </c>
      <c r="B5170" s="128" t="s">
        <v>20789</v>
      </c>
      <c r="C5170" s="127" t="s">
        <v>19805</v>
      </c>
      <c r="D5170" s="122">
        <v>10953.99</v>
      </c>
      <c r="E5170" s="129">
        <f t="shared" si="80"/>
        <v>10959.42</v>
      </c>
    </row>
    <row r="5171" spans="1:5" ht="67.5">
      <c r="A5171" s="127" t="s">
        <v>25873</v>
      </c>
      <c r="B5171" s="128" t="s">
        <v>20790</v>
      </c>
      <c r="C5171" s="127" t="s">
        <v>19805</v>
      </c>
      <c r="D5171" s="122">
        <v>5714.25</v>
      </c>
      <c r="E5171" s="129">
        <f t="shared" si="80"/>
        <v>5717.08</v>
      </c>
    </row>
    <row r="5172" spans="1:5" ht="54">
      <c r="A5172" s="127" t="s">
        <v>24725</v>
      </c>
      <c r="B5172" s="128" t="s">
        <v>20791</v>
      </c>
      <c r="C5172" s="127" t="s">
        <v>19805</v>
      </c>
      <c r="D5172" s="122">
        <v>4616.33</v>
      </c>
      <c r="E5172" s="129">
        <f t="shared" si="80"/>
        <v>4618.62</v>
      </c>
    </row>
    <row r="5173" spans="1:5" ht="54">
      <c r="A5173" s="127" t="s">
        <v>24726</v>
      </c>
      <c r="B5173" s="128" t="s">
        <v>20792</v>
      </c>
      <c r="C5173" s="127" t="s">
        <v>19805</v>
      </c>
      <c r="D5173" s="122">
        <v>4324.7700000000004</v>
      </c>
      <c r="E5173" s="129">
        <f t="shared" si="80"/>
        <v>4326.92</v>
      </c>
    </row>
    <row r="5174" spans="1:5" ht="67.5">
      <c r="A5174" s="127" t="s">
        <v>25874</v>
      </c>
      <c r="B5174" s="128" t="s">
        <v>20793</v>
      </c>
      <c r="C5174" s="127" t="s">
        <v>19805</v>
      </c>
      <c r="D5174" s="122">
        <v>7080.65</v>
      </c>
      <c r="E5174" s="129">
        <f t="shared" si="80"/>
        <v>7084.16</v>
      </c>
    </row>
    <row r="5175" spans="1:5" ht="40.5">
      <c r="A5175" s="127" t="s">
        <v>24727</v>
      </c>
      <c r="B5175" s="128" t="s">
        <v>20794</v>
      </c>
      <c r="C5175" s="127" t="s">
        <v>19805</v>
      </c>
      <c r="D5175" s="122">
        <v>6024.7</v>
      </c>
      <c r="E5175" s="129">
        <f t="shared" si="80"/>
        <v>6027.69</v>
      </c>
    </row>
    <row r="5176" spans="1:5" ht="54">
      <c r="A5176" s="127" t="s">
        <v>24728</v>
      </c>
      <c r="B5176" s="128" t="s">
        <v>20795</v>
      </c>
      <c r="C5176" s="127" t="s">
        <v>19805</v>
      </c>
      <c r="D5176" s="122">
        <v>5644.19</v>
      </c>
      <c r="E5176" s="129">
        <f t="shared" si="80"/>
        <v>5646.99</v>
      </c>
    </row>
    <row r="5177" spans="1:5" ht="67.5">
      <c r="A5177" s="127" t="s">
        <v>25875</v>
      </c>
      <c r="B5177" s="128" t="s">
        <v>20796</v>
      </c>
      <c r="C5177" s="127" t="s">
        <v>19805</v>
      </c>
      <c r="D5177" s="122">
        <v>8209.58</v>
      </c>
      <c r="E5177" s="129">
        <f t="shared" si="80"/>
        <v>8213.65</v>
      </c>
    </row>
    <row r="5178" spans="1:5" ht="40.5">
      <c r="A5178" s="127" t="s">
        <v>24729</v>
      </c>
      <c r="B5178" s="128" t="s">
        <v>20797</v>
      </c>
      <c r="C5178" s="127" t="s">
        <v>19805</v>
      </c>
      <c r="D5178" s="122">
        <v>6533.27</v>
      </c>
      <c r="E5178" s="129">
        <f t="shared" si="80"/>
        <v>6536.51</v>
      </c>
    </row>
    <row r="5179" spans="1:5" ht="54">
      <c r="A5179" s="127" t="s">
        <v>24730</v>
      </c>
      <c r="B5179" s="128" t="s">
        <v>20798</v>
      </c>
      <c r="C5179" s="127" t="s">
        <v>19805</v>
      </c>
      <c r="D5179" s="122">
        <v>6120.65</v>
      </c>
      <c r="E5179" s="129">
        <f t="shared" si="80"/>
        <v>6123.69</v>
      </c>
    </row>
    <row r="5180" spans="1:5" ht="67.5">
      <c r="A5180" s="127" t="s">
        <v>25876</v>
      </c>
      <c r="B5180" s="128" t="s">
        <v>20799</v>
      </c>
      <c r="C5180" s="127" t="s">
        <v>19805</v>
      </c>
      <c r="D5180" s="122">
        <v>9385.0400000000009</v>
      </c>
      <c r="E5180" s="129">
        <f t="shared" si="80"/>
        <v>9389.69</v>
      </c>
    </row>
    <row r="5181" spans="1:5" ht="54">
      <c r="A5181" s="127" t="s">
        <v>24731</v>
      </c>
      <c r="B5181" s="128" t="s">
        <v>20800</v>
      </c>
      <c r="C5181" s="127" t="s">
        <v>19805</v>
      </c>
      <c r="D5181" s="122">
        <v>7667.79</v>
      </c>
      <c r="E5181" s="129">
        <f t="shared" si="80"/>
        <v>7671.59</v>
      </c>
    </row>
    <row r="5182" spans="1:5" ht="54">
      <c r="A5182" s="127" t="s">
        <v>24732</v>
      </c>
      <c r="B5182" s="128" t="s">
        <v>20801</v>
      </c>
      <c r="C5182" s="127" t="s">
        <v>19805</v>
      </c>
      <c r="D5182" s="122">
        <v>7183.52</v>
      </c>
      <c r="E5182" s="129">
        <f t="shared" si="80"/>
        <v>7187.08</v>
      </c>
    </row>
    <row r="5183" spans="1:5" ht="67.5">
      <c r="A5183" s="127" t="s">
        <v>25877</v>
      </c>
      <c r="B5183" s="128" t="s">
        <v>20802</v>
      </c>
      <c r="C5183" s="127" t="s">
        <v>19805</v>
      </c>
      <c r="D5183" s="122">
        <v>10148.24</v>
      </c>
      <c r="E5183" s="129">
        <f t="shared" si="80"/>
        <v>10153.27</v>
      </c>
    </row>
    <row r="5184" spans="1:5" ht="54">
      <c r="A5184" s="127" t="s">
        <v>25878</v>
      </c>
      <c r="B5184" s="128" t="s">
        <v>20803</v>
      </c>
      <c r="C5184" s="127" t="s">
        <v>19805</v>
      </c>
      <c r="D5184" s="122">
        <v>14400.52</v>
      </c>
      <c r="E5184" s="129">
        <f t="shared" si="80"/>
        <v>14407.66</v>
      </c>
    </row>
    <row r="5185" spans="1:5" ht="54">
      <c r="A5185" s="127" t="s">
        <v>25879</v>
      </c>
      <c r="B5185" s="128" t="s">
        <v>20804</v>
      </c>
      <c r="C5185" s="127" t="s">
        <v>19805</v>
      </c>
      <c r="D5185" s="122">
        <v>3665.06</v>
      </c>
      <c r="E5185" s="129">
        <f t="shared" si="80"/>
        <v>3666.88</v>
      </c>
    </row>
    <row r="5186" spans="1:5" ht="54">
      <c r="A5186" s="127" t="s">
        <v>25880</v>
      </c>
      <c r="B5186" s="128" t="s">
        <v>20805</v>
      </c>
      <c r="C5186" s="127" t="s">
        <v>19805</v>
      </c>
      <c r="D5186" s="122">
        <v>3912.14</v>
      </c>
      <c r="E5186" s="129">
        <f t="shared" ref="E5186:E5248" si="81">ROUND((D5186/(1+$J$1))*(1+$L$1),2)</f>
        <v>3914.08</v>
      </c>
    </row>
    <row r="5187" spans="1:5" ht="40.5">
      <c r="A5187" s="127" t="s">
        <v>24733</v>
      </c>
      <c r="B5187" s="128" t="s">
        <v>20806</v>
      </c>
      <c r="C5187" s="127" t="s">
        <v>19805</v>
      </c>
      <c r="D5187" s="122">
        <v>6157.3</v>
      </c>
      <c r="E5187" s="129">
        <f t="shared" si="81"/>
        <v>6160.35</v>
      </c>
    </row>
    <row r="5188" spans="1:5" ht="54">
      <c r="A5188" s="127" t="s">
        <v>24734</v>
      </c>
      <c r="B5188" s="128" t="s">
        <v>20807</v>
      </c>
      <c r="C5188" s="127" t="s">
        <v>19805</v>
      </c>
      <c r="D5188" s="122">
        <v>10262.17</v>
      </c>
      <c r="E5188" s="129">
        <f t="shared" si="81"/>
        <v>10267.26</v>
      </c>
    </row>
    <row r="5189" spans="1:5" ht="40.5">
      <c r="A5189" s="127" t="s">
        <v>25881</v>
      </c>
      <c r="B5189" s="128" t="s">
        <v>20808</v>
      </c>
      <c r="C5189" s="127" t="s">
        <v>44</v>
      </c>
      <c r="D5189" s="122">
        <v>1.6</v>
      </c>
      <c r="E5189" s="129">
        <f t="shared" si="81"/>
        <v>1.6</v>
      </c>
    </row>
    <row r="5190" spans="1:5" ht="67.5">
      <c r="A5190" s="127" t="s">
        <v>24735</v>
      </c>
      <c r="B5190" s="128" t="s">
        <v>20809</v>
      </c>
      <c r="C5190" s="127" t="s">
        <v>86</v>
      </c>
      <c r="D5190" s="122">
        <v>5613.14</v>
      </c>
      <c r="E5190" s="129">
        <f t="shared" si="81"/>
        <v>5615.92</v>
      </c>
    </row>
    <row r="5191" spans="1:5" ht="67.5">
      <c r="A5191" s="127" t="s">
        <v>24736</v>
      </c>
      <c r="B5191" s="128" t="s">
        <v>20810</v>
      </c>
      <c r="C5191" s="127" t="s">
        <v>19805</v>
      </c>
      <c r="D5191" s="122">
        <v>7902.12</v>
      </c>
      <c r="E5191" s="129">
        <f t="shared" si="81"/>
        <v>7906.04</v>
      </c>
    </row>
    <row r="5192" spans="1:5" ht="54">
      <c r="A5192" s="127" t="s">
        <v>25882</v>
      </c>
      <c r="B5192" s="128" t="s">
        <v>20811</v>
      </c>
      <c r="C5192" s="127" t="s">
        <v>19805</v>
      </c>
      <c r="D5192" s="122">
        <v>6634.68</v>
      </c>
      <c r="E5192" s="129">
        <f t="shared" si="81"/>
        <v>6637.97</v>
      </c>
    </row>
    <row r="5193" spans="1:5" ht="54">
      <c r="A5193" s="127" t="s">
        <v>25883</v>
      </c>
      <c r="B5193" s="128" t="s">
        <v>20812</v>
      </c>
      <c r="C5193" s="127" t="s">
        <v>19805</v>
      </c>
      <c r="D5193" s="122">
        <v>5723.73</v>
      </c>
      <c r="E5193" s="129">
        <f t="shared" si="81"/>
        <v>5726.57</v>
      </c>
    </row>
    <row r="5194" spans="1:5" ht="54">
      <c r="A5194" s="127" t="s">
        <v>25884</v>
      </c>
      <c r="B5194" s="128" t="s">
        <v>20813</v>
      </c>
      <c r="C5194" s="127" t="s">
        <v>19805</v>
      </c>
      <c r="D5194" s="122">
        <v>8924.1200000000008</v>
      </c>
      <c r="E5194" s="129">
        <f t="shared" si="81"/>
        <v>8928.5499999999993</v>
      </c>
    </row>
    <row r="5195" spans="1:5" ht="54">
      <c r="A5195" s="127" t="s">
        <v>25885</v>
      </c>
      <c r="B5195" s="128" t="s">
        <v>20814</v>
      </c>
      <c r="C5195" s="127" t="s">
        <v>19805</v>
      </c>
      <c r="D5195" s="122">
        <v>6256.64</v>
      </c>
      <c r="E5195" s="129">
        <f t="shared" si="81"/>
        <v>6259.74</v>
      </c>
    </row>
    <row r="5196" spans="1:5" ht="40.5">
      <c r="A5196" s="127" t="s">
        <v>25886</v>
      </c>
      <c r="B5196" s="128" t="s">
        <v>20815</v>
      </c>
      <c r="C5196" s="127" t="s">
        <v>19805</v>
      </c>
      <c r="D5196" s="122">
        <v>6156.87</v>
      </c>
      <c r="E5196" s="129">
        <f t="shared" si="81"/>
        <v>6159.92</v>
      </c>
    </row>
    <row r="5197" spans="1:5" ht="54">
      <c r="A5197" s="127" t="s">
        <v>24737</v>
      </c>
      <c r="B5197" s="128" t="s">
        <v>20816</v>
      </c>
      <c r="C5197" s="127" t="s">
        <v>86</v>
      </c>
      <c r="D5197" s="122">
        <v>6.78</v>
      </c>
      <c r="E5197" s="129">
        <f t="shared" si="81"/>
        <v>6.78</v>
      </c>
    </row>
    <row r="5198" spans="1:5" ht="54">
      <c r="A5198" s="127" t="s">
        <v>24738</v>
      </c>
      <c r="B5198" s="128" t="s">
        <v>20817</v>
      </c>
      <c r="C5198" s="127" t="s">
        <v>86</v>
      </c>
      <c r="D5198" s="122">
        <v>63.67</v>
      </c>
      <c r="E5198" s="129">
        <f t="shared" si="81"/>
        <v>63.7</v>
      </c>
    </row>
    <row r="5199" spans="1:5" ht="54">
      <c r="A5199" s="127" t="s">
        <v>24739</v>
      </c>
      <c r="B5199" s="128" t="s">
        <v>20818</v>
      </c>
      <c r="C5199" s="127" t="s">
        <v>86</v>
      </c>
      <c r="D5199" s="122">
        <v>51.87</v>
      </c>
      <c r="E5199" s="129">
        <f t="shared" si="81"/>
        <v>51.9</v>
      </c>
    </row>
    <row r="5200" spans="1:5" ht="54">
      <c r="A5200" s="127" t="s">
        <v>24740</v>
      </c>
      <c r="B5200" s="128" t="s">
        <v>20819</v>
      </c>
      <c r="C5200" s="127" t="s">
        <v>86</v>
      </c>
      <c r="D5200" s="122">
        <v>101.27</v>
      </c>
      <c r="E5200" s="129">
        <f t="shared" si="81"/>
        <v>101.32</v>
      </c>
    </row>
    <row r="5201" spans="1:5" ht="54">
      <c r="A5201" s="127" t="s">
        <v>24741</v>
      </c>
      <c r="B5201" s="128" t="s">
        <v>20820</v>
      </c>
      <c r="C5201" s="127" t="s">
        <v>86</v>
      </c>
      <c r="D5201" s="122">
        <v>158.16</v>
      </c>
      <c r="E5201" s="129">
        <f t="shared" si="81"/>
        <v>158.24</v>
      </c>
    </row>
    <row r="5202" spans="1:5" ht="54">
      <c r="A5202" s="127" t="s">
        <v>24742</v>
      </c>
      <c r="B5202" s="128" t="s">
        <v>20821</v>
      </c>
      <c r="C5202" s="127" t="s">
        <v>86</v>
      </c>
      <c r="D5202" s="122">
        <v>158.16</v>
      </c>
      <c r="E5202" s="129">
        <f t="shared" si="81"/>
        <v>158.24</v>
      </c>
    </row>
    <row r="5203" spans="1:5" ht="54">
      <c r="A5203" s="127" t="s">
        <v>24743</v>
      </c>
      <c r="B5203" s="128" t="s">
        <v>20822</v>
      </c>
      <c r="C5203" s="127" t="s">
        <v>86</v>
      </c>
      <c r="D5203" s="122">
        <v>113.77</v>
      </c>
      <c r="E5203" s="129">
        <f t="shared" si="81"/>
        <v>113.83</v>
      </c>
    </row>
    <row r="5204" spans="1:5" ht="54">
      <c r="A5204" s="127" t="s">
        <v>24744</v>
      </c>
      <c r="B5204" s="128" t="s">
        <v>20823</v>
      </c>
      <c r="C5204" s="127" t="s">
        <v>86</v>
      </c>
      <c r="D5204" s="122">
        <v>170.66</v>
      </c>
      <c r="E5204" s="129">
        <f t="shared" si="81"/>
        <v>170.74</v>
      </c>
    </row>
    <row r="5205" spans="1:5" ht="54">
      <c r="A5205" s="127" t="s">
        <v>24745</v>
      </c>
      <c r="B5205" s="128" t="s">
        <v>20824</v>
      </c>
      <c r="C5205" s="127" t="s">
        <v>86</v>
      </c>
      <c r="D5205" s="122">
        <v>170.66</v>
      </c>
      <c r="E5205" s="129">
        <f t="shared" si="81"/>
        <v>170.74</v>
      </c>
    </row>
    <row r="5206" spans="1:5" ht="54">
      <c r="A5206" s="127" t="s">
        <v>26226</v>
      </c>
      <c r="B5206" s="128" t="s">
        <v>20825</v>
      </c>
      <c r="C5206" s="127" t="s">
        <v>19805</v>
      </c>
      <c r="D5206" s="122">
        <v>4660.84</v>
      </c>
      <c r="E5206" s="129">
        <f t="shared" si="81"/>
        <v>4663.1499999999996</v>
      </c>
    </row>
    <row r="5207" spans="1:5" ht="54">
      <c r="A5207" s="127" t="s">
        <v>25887</v>
      </c>
      <c r="B5207" s="128" t="s">
        <v>20826</v>
      </c>
      <c r="C5207" s="127" t="s">
        <v>112</v>
      </c>
      <c r="D5207" s="122">
        <v>2.29</v>
      </c>
      <c r="E5207" s="129">
        <f t="shared" si="81"/>
        <v>2.29</v>
      </c>
    </row>
    <row r="5208" spans="1:5" ht="40.5">
      <c r="A5208" s="127" t="s">
        <v>25888</v>
      </c>
      <c r="B5208" s="128" t="s">
        <v>20827</v>
      </c>
      <c r="C5208" s="127" t="s">
        <v>19805</v>
      </c>
      <c r="D5208" s="122">
        <v>151.38</v>
      </c>
      <c r="E5208" s="129">
        <f t="shared" si="81"/>
        <v>151.46</v>
      </c>
    </row>
    <row r="5209" spans="1:5" ht="54">
      <c r="A5209" s="127" t="s">
        <v>25889</v>
      </c>
      <c r="B5209" s="128" t="s">
        <v>20828</v>
      </c>
      <c r="C5209" s="127" t="s">
        <v>44</v>
      </c>
      <c r="D5209" s="122">
        <v>3.18</v>
      </c>
      <c r="E5209" s="129">
        <f t="shared" si="81"/>
        <v>3.18</v>
      </c>
    </row>
    <row r="5210" spans="1:5" ht="40.5">
      <c r="A5210" s="127" t="s">
        <v>25890</v>
      </c>
      <c r="B5210" s="128" t="s">
        <v>20829</v>
      </c>
      <c r="C5210" s="127" t="s">
        <v>44</v>
      </c>
      <c r="D5210" s="122">
        <v>2.0499999999999998</v>
      </c>
      <c r="E5210" s="129">
        <f t="shared" si="81"/>
        <v>2.0499999999999998</v>
      </c>
    </row>
    <row r="5211" spans="1:5" ht="40.5">
      <c r="A5211" s="127" t="s">
        <v>25891</v>
      </c>
      <c r="B5211" s="128" t="s">
        <v>20830</v>
      </c>
      <c r="C5211" s="127" t="s">
        <v>44</v>
      </c>
      <c r="D5211" s="122">
        <v>2.84</v>
      </c>
      <c r="E5211" s="129">
        <f t="shared" si="81"/>
        <v>2.84</v>
      </c>
    </row>
    <row r="5212" spans="1:5" ht="40.5">
      <c r="A5212" s="127" t="s">
        <v>25892</v>
      </c>
      <c r="B5212" s="128" t="s">
        <v>20831</v>
      </c>
      <c r="C5212" s="127" t="s">
        <v>44</v>
      </c>
      <c r="D5212" s="122">
        <v>2.76</v>
      </c>
      <c r="E5212" s="129">
        <f t="shared" si="81"/>
        <v>2.76</v>
      </c>
    </row>
    <row r="5213" spans="1:5" ht="40.5">
      <c r="A5213" s="127" t="s">
        <v>24746</v>
      </c>
      <c r="B5213" s="128" t="s">
        <v>20832</v>
      </c>
      <c r="C5213" s="127" t="s">
        <v>19805</v>
      </c>
      <c r="D5213" s="122">
        <v>1703.14</v>
      </c>
      <c r="E5213" s="129">
        <f t="shared" si="81"/>
        <v>1703.98</v>
      </c>
    </row>
    <row r="5214" spans="1:5" ht="27">
      <c r="A5214" s="127" t="s">
        <v>25893</v>
      </c>
      <c r="B5214" s="128" t="s">
        <v>20833</v>
      </c>
      <c r="C5214" s="127" t="s">
        <v>44</v>
      </c>
      <c r="D5214" s="122">
        <v>230.61</v>
      </c>
      <c r="E5214" s="129">
        <f t="shared" si="81"/>
        <v>230.72</v>
      </c>
    </row>
    <row r="5215" spans="1:5" ht="40.5">
      <c r="A5215" s="127" t="s">
        <v>25894</v>
      </c>
      <c r="B5215" s="128" t="s">
        <v>20834</v>
      </c>
      <c r="C5215" s="127" t="s">
        <v>15687</v>
      </c>
      <c r="D5215" s="122">
        <v>575.72</v>
      </c>
      <c r="E5215" s="129">
        <f t="shared" si="81"/>
        <v>576.01</v>
      </c>
    </row>
    <row r="5216" spans="1:5" ht="27">
      <c r="A5216" s="127" t="s">
        <v>25895</v>
      </c>
      <c r="B5216" s="128" t="s">
        <v>20835</v>
      </c>
      <c r="C5216" s="127" t="s">
        <v>15687</v>
      </c>
      <c r="D5216" s="122">
        <v>248.35</v>
      </c>
      <c r="E5216" s="129">
        <f t="shared" si="81"/>
        <v>248.47</v>
      </c>
    </row>
    <row r="5217" spans="1:5">
      <c r="A5217" s="172" t="s">
        <v>20836</v>
      </c>
      <c r="B5217" s="169"/>
      <c r="C5217" s="168"/>
      <c r="D5217" s="170"/>
      <c r="E5217" s="171"/>
    </row>
    <row r="5218" spans="1:5" ht="81">
      <c r="A5218" s="127" t="s">
        <v>24747</v>
      </c>
      <c r="B5218" s="128" t="s">
        <v>20837</v>
      </c>
      <c r="C5218" s="127" t="s">
        <v>19805</v>
      </c>
      <c r="D5218" s="122">
        <v>6482.72</v>
      </c>
      <c r="E5218" s="129">
        <f t="shared" si="81"/>
        <v>6485.94</v>
      </c>
    </row>
    <row r="5219" spans="1:5" ht="108">
      <c r="A5219" s="127" t="s">
        <v>24748</v>
      </c>
      <c r="B5219" s="128" t="s">
        <v>20838</v>
      </c>
      <c r="C5219" s="127" t="s">
        <v>86</v>
      </c>
      <c r="D5219" s="122">
        <v>185.98</v>
      </c>
      <c r="E5219" s="129">
        <f t="shared" si="81"/>
        <v>186.07</v>
      </c>
    </row>
    <row r="5220" spans="1:5">
      <c r="A5220" s="172" t="s">
        <v>20839</v>
      </c>
      <c r="B5220" s="169"/>
      <c r="C5220" s="168"/>
      <c r="D5220" s="170"/>
      <c r="E5220" s="171"/>
    </row>
    <row r="5221" spans="1:5" ht="27">
      <c r="A5221" s="127" t="s">
        <v>25896</v>
      </c>
      <c r="B5221" s="128" t="s">
        <v>20840</v>
      </c>
      <c r="C5221" s="127" t="s">
        <v>86</v>
      </c>
      <c r="D5221" s="122">
        <v>3.54</v>
      </c>
      <c r="E5221" s="129">
        <f t="shared" si="81"/>
        <v>3.54</v>
      </c>
    </row>
    <row r="5222" spans="1:5" ht="40.5">
      <c r="A5222" s="127" t="s">
        <v>24749</v>
      </c>
      <c r="B5222" s="128" t="s">
        <v>20841</v>
      </c>
      <c r="C5222" s="127" t="s">
        <v>86</v>
      </c>
      <c r="D5222" s="122">
        <v>4.49</v>
      </c>
      <c r="E5222" s="129">
        <f t="shared" si="81"/>
        <v>4.49</v>
      </c>
    </row>
    <row r="5223" spans="1:5" ht="94.5">
      <c r="A5223" s="127" t="s">
        <v>24750</v>
      </c>
      <c r="B5223" s="128" t="s">
        <v>20842</v>
      </c>
      <c r="C5223" s="127" t="s">
        <v>86</v>
      </c>
      <c r="D5223" s="122">
        <v>186.55</v>
      </c>
      <c r="E5223" s="129">
        <f t="shared" si="81"/>
        <v>186.64</v>
      </c>
    </row>
    <row r="5224" spans="1:5" ht="67.5">
      <c r="A5224" s="127" t="s">
        <v>24751</v>
      </c>
      <c r="B5224" s="128" t="s">
        <v>20843</v>
      </c>
      <c r="C5224" s="127" t="s">
        <v>86</v>
      </c>
      <c r="D5224" s="122">
        <v>6.37</v>
      </c>
      <c r="E5224" s="129">
        <f t="shared" si="81"/>
        <v>6.37</v>
      </c>
    </row>
    <row r="5225" spans="1:5" ht="81">
      <c r="A5225" s="127" t="s">
        <v>24752</v>
      </c>
      <c r="B5225" s="128" t="s">
        <v>20844</v>
      </c>
      <c r="C5225" s="127" t="s">
        <v>86</v>
      </c>
      <c r="D5225" s="122">
        <v>26.38</v>
      </c>
      <c r="E5225" s="129">
        <f t="shared" si="81"/>
        <v>26.39</v>
      </c>
    </row>
    <row r="5226" spans="1:5" ht="54">
      <c r="A5226" s="127" t="s">
        <v>24753</v>
      </c>
      <c r="B5226" s="128" t="s">
        <v>20845</v>
      </c>
      <c r="C5226" s="127" t="s">
        <v>86</v>
      </c>
      <c r="D5226" s="122">
        <v>48.87</v>
      </c>
      <c r="E5226" s="129">
        <f t="shared" si="81"/>
        <v>48.89</v>
      </c>
    </row>
    <row r="5227" spans="1:5" ht="229.5">
      <c r="A5227" s="127" t="s">
        <v>24754</v>
      </c>
      <c r="B5227" s="128" t="s">
        <v>20846</v>
      </c>
      <c r="C5227" s="127" t="s">
        <v>19805</v>
      </c>
      <c r="D5227" s="122">
        <v>9612</v>
      </c>
      <c r="E5227" s="129">
        <f t="shared" si="81"/>
        <v>9616.77</v>
      </c>
    </row>
    <row r="5228" spans="1:5" ht="81">
      <c r="A5228" s="127" t="s">
        <v>24755</v>
      </c>
      <c r="B5228" s="128" t="s">
        <v>20847</v>
      </c>
      <c r="C5228" s="127" t="s">
        <v>19805</v>
      </c>
      <c r="D5228" s="122">
        <v>9869.9599999999991</v>
      </c>
      <c r="E5228" s="129">
        <f t="shared" si="81"/>
        <v>9874.86</v>
      </c>
    </row>
    <row r="5229" spans="1:5" ht="148.5">
      <c r="A5229" s="127" t="s">
        <v>24756</v>
      </c>
      <c r="B5229" s="128" t="s">
        <v>20848</v>
      </c>
      <c r="C5229" s="127" t="s">
        <v>19805</v>
      </c>
      <c r="D5229" s="122">
        <v>4051.63</v>
      </c>
      <c r="E5229" s="129">
        <f t="shared" si="81"/>
        <v>4053.64</v>
      </c>
    </row>
    <row r="5230" spans="1:5" ht="121.5">
      <c r="A5230" s="127" t="s">
        <v>24757</v>
      </c>
      <c r="B5230" s="128" t="s">
        <v>20849</v>
      </c>
      <c r="C5230" s="127" t="s">
        <v>19805</v>
      </c>
      <c r="D5230" s="122">
        <v>9200.41</v>
      </c>
      <c r="E5230" s="129">
        <f t="shared" si="81"/>
        <v>9204.9699999999993</v>
      </c>
    </row>
    <row r="5231" spans="1:5" ht="135">
      <c r="A5231" s="127" t="s">
        <v>24758</v>
      </c>
      <c r="B5231" s="128" t="s">
        <v>20850</v>
      </c>
      <c r="C5231" s="127" t="s">
        <v>19805</v>
      </c>
      <c r="D5231" s="122">
        <v>6249.21</v>
      </c>
      <c r="E5231" s="129">
        <f t="shared" si="81"/>
        <v>6252.31</v>
      </c>
    </row>
    <row r="5232" spans="1:5" ht="81">
      <c r="A5232" s="127" t="s">
        <v>24759</v>
      </c>
      <c r="B5232" s="128" t="s">
        <v>20851</v>
      </c>
      <c r="C5232" s="127" t="s">
        <v>19805</v>
      </c>
      <c r="D5232" s="122">
        <v>3114.34</v>
      </c>
      <c r="E5232" s="129">
        <f t="shared" si="81"/>
        <v>3115.88</v>
      </c>
    </row>
    <row r="5233" spans="1:5">
      <c r="A5233" s="172" t="s">
        <v>20852</v>
      </c>
      <c r="B5233" s="169"/>
      <c r="C5233" s="168"/>
      <c r="D5233" s="170"/>
      <c r="E5233" s="171"/>
    </row>
    <row r="5234" spans="1:5">
      <c r="A5234" s="127" t="s">
        <v>25897</v>
      </c>
      <c r="B5234" s="128" t="s">
        <v>20853</v>
      </c>
      <c r="C5234" s="127" t="s">
        <v>86</v>
      </c>
      <c r="D5234" s="122">
        <v>109.81</v>
      </c>
      <c r="E5234" s="129">
        <f t="shared" si="81"/>
        <v>109.86</v>
      </c>
    </row>
    <row r="5235" spans="1:5">
      <c r="A5235" s="127" t="s">
        <v>25898</v>
      </c>
      <c r="B5235" s="128" t="s">
        <v>20854</v>
      </c>
      <c r="C5235" s="127" t="s">
        <v>42</v>
      </c>
      <c r="D5235" s="122">
        <v>418.84</v>
      </c>
      <c r="E5235" s="129">
        <f t="shared" si="81"/>
        <v>419.05</v>
      </c>
    </row>
    <row r="5236" spans="1:5">
      <c r="A5236" s="127" t="s">
        <v>25899</v>
      </c>
      <c r="B5236" s="128" t="s">
        <v>20855</v>
      </c>
      <c r="C5236" s="127" t="s">
        <v>42</v>
      </c>
      <c r="D5236" s="122">
        <v>144.59</v>
      </c>
      <c r="E5236" s="129">
        <f t="shared" si="81"/>
        <v>144.66</v>
      </c>
    </row>
    <row r="5237" spans="1:5">
      <c r="A5237" s="127" t="s">
        <v>25900</v>
      </c>
      <c r="B5237" s="128" t="s">
        <v>20856</v>
      </c>
      <c r="C5237" s="127" t="s">
        <v>42</v>
      </c>
      <c r="D5237" s="122">
        <v>182.22</v>
      </c>
      <c r="E5237" s="129">
        <f t="shared" si="81"/>
        <v>182.31</v>
      </c>
    </row>
    <row r="5238" spans="1:5" ht="27">
      <c r="A5238" s="127" t="s">
        <v>26227</v>
      </c>
      <c r="B5238" s="128" t="s">
        <v>20857</v>
      </c>
      <c r="C5238" s="127" t="s">
        <v>42</v>
      </c>
      <c r="D5238" s="122">
        <v>122.87</v>
      </c>
      <c r="E5238" s="129">
        <f t="shared" si="81"/>
        <v>122.93</v>
      </c>
    </row>
    <row r="5239" spans="1:5" ht="27">
      <c r="A5239" s="127" t="s">
        <v>25901</v>
      </c>
      <c r="B5239" s="128" t="s">
        <v>20858</v>
      </c>
      <c r="C5239" s="127" t="s">
        <v>42</v>
      </c>
      <c r="D5239" s="122">
        <v>182.22</v>
      </c>
      <c r="E5239" s="129">
        <f t="shared" si="81"/>
        <v>182.31</v>
      </c>
    </row>
    <row r="5240" spans="1:5">
      <c r="A5240" s="127" t="s">
        <v>25902</v>
      </c>
      <c r="B5240" s="128" t="s">
        <v>20859</v>
      </c>
      <c r="C5240" s="127" t="s">
        <v>42</v>
      </c>
      <c r="D5240" s="122">
        <v>338.61</v>
      </c>
      <c r="E5240" s="129">
        <f t="shared" si="81"/>
        <v>338.78</v>
      </c>
    </row>
    <row r="5241" spans="1:5">
      <c r="A5241" s="127" t="s">
        <v>25903</v>
      </c>
      <c r="B5241" s="128" t="s">
        <v>20860</v>
      </c>
      <c r="C5241" s="127" t="s">
        <v>42</v>
      </c>
      <c r="D5241" s="122">
        <v>120.49</v>
      </c>
      <c r="E5241" s="129">
        <f t="shared" si="81"/>
        <v>120.55</v>
      </c>
    </row>
    <row r="5242" spans="1:5">
      <c r="A5242" s="127" t="s">
        <v>24760</v>
      </c>
      <c r="B5242" s="128" t="s">
        <v>20861</v>
      </c>
      <c r="C5242" s="127" t="s">
        <v>42</v>
      </c>
      <c r="D5242" s="122">
        <v>0.99</v>
      </c>
      <c r="E5242" s="129">
        <f t="shared" si="81"/>
        <v>0.99</v>
      </c>
    </row>
    <row r="5243" spans="1:5">
      <c r="A5243" s="172" t="s">
        <v>20862</v>
      </c>
      <c r="B5243" s="169"/>
      <c r="C5243" s="168"/>
      <c r="D5243" s="170"/>
      <c r="E5243" s="171"/>
    </row>
    <row r="5244" spans="1:5">
      <c r="A5244" s="172" t="s">
        <v>20863</v>
      </c>
      <c r="B5244" s="169"/>
      <c r="C5244" s="168"/>
      <c r="D5244" s="170"/>
      <c r="E5244" s="171"/>
    </row>
    <row r="5245" spans="1:5" ht="94.5">
      <c r="A5245" s="127" t="s">
        <v>25904</v>
      </c>
      <c r="B5245" s="128" t="s">
        <v>20864</v>
      </c>
      <c r="C5245" s="127" t="s">
        <v>15687</v>
      </c>
      <c r="D5245" s="122">
        <v>19942.14</v>
      </c>
      <c r="E5245" s="129">
        <f t="shared" si="81"/>
        <v>19952.03</v>
      </c>
    </row>
    <row r="5246" spans="1:5" ht="94.5">
      <c r="A5246" s="127" t="s">
        <v>25905</v>
      </c>
      <c r="B5246" s="128" t="s">
        <v>20865</v>
      </c>
      <c r="C5246" s="127" t="s">
        <v>15687</v>
      </c>
      <c r="D5246" s="122">
        <v>26879.16</v>
      </c>
      <c r="E5246" s="129">
        <f t="shared" si="81"/>
        <v>26892.49</v>
      </c>
    </row>
    <row r="5247" spans="1:5">
      <c r="A5247" s="127" t="s">
        <v>24761</v>
      </c>
      <c r="B5247" s="128" t="s">
        <v>20866</v>
      </c>
      <c r="C5247" s="127" t="s">
        <v>112</v>
      </c>
      <c r="D5247" s="122">
        <v>0.93</v>
      </c>
      <c r="E5247" s="129">
        <f t="shared" si="81"/>
        <v>0.93</v>
      </c>
    </row>
    <row r="5248" spans="1:5">
      <c r="A5248" s="127" t="s">
        <v>24762</v>
      </c>
      <c r="B5248" s="128" t="s">
        <v>20867</v>
      </c>
      <c r="C5248" s="127" t="s">
        <v>112</v>
      </c>
      <c r="D5248" s="122">
        <v>0.64</v>
      </c>
      <c r="E5248" s="129">
        <f t="shared" si="81"/>
        <v>0.64</v>
      </c>
    </row>
    <row r="5249" spans="1:5">
      <c r="A5249" s="172" t="s">
        <v>20868</v>
      </c>
      <c r="B5249" s="169"/>
      <c r="C5249" s="168"/>
      <c r="D5249" s="170"/>
      <c r="E5249" s="171"/>
    </row>
    <row r="5250" spans="1:5" ht="135">
      <c r="A5250" s="127" t="s">
        <v>25906</v>
      </c>
      <c r="B5250" s="128" t="s">
        <v>20869</v>
      </c>
      <c r="C5250" s="127" t="s">
        <v>19805</v>
      </c>
      <c r="D5250" s="122">
        <v>76309.41</v>
      </c>
      <c r="E5250" s="129">
        <f t="shared" ref="E5250:E5313" si="82">ROUND((D5250/(1+$J$1))*(1+$L$1),2)</f>
        <v>76347.259999999995</v>
      </c>
    </row>
    <row r="5251" spans="1:5" ht="81">
      <c r="A5251" s="127" t="s">
        <v>25907</v>
      </c>
      <c r="B5251" s="128" t="s">
        <v>20870</v>
      </c>
      <c r="C5251" s="127" t="s">
        <v>19805</v>
      </c>
      <c r="D5251" s="122">
        <v>119004.15</v>
      </c>
      <c r="E5251" s="129">
        <f t="shared" si="82"/>
        <v>119063.18</v>
      </c>
    </row>
    <row r="5252" spans="1:5" ht="54">
      <c r="A5252" s="127" t="s">
        <v>25908</v>
      </c>
      <c r="B5252" s="128" t="s">
        <v>20871</v>
      </c>
      <c r="C5252" s="127" t="s">
        <v>19805</v>
      </c>
      <c r="D5252" s="122">
        <v>58261.02</v>
      </c>
      <c r="E5252" s="129">
        <f t="shared" si="82"/>
        <v>58289.919999999998</v>
      </c>
    </row>
    <row r="5253" spans="1:5" ht="27">
      <c r="A5253" s="127" t="s">
        <v>25909</v>
      </c>
      <c r="B5253" s="128" t="s">
        <v>20872</v>
      </c>
      <c r="C5253" s="127" t="s">
        <v>15687</v>
      </c>
      <c r="D5253" s="122">
        <v>10749.79</v>
      </c>
      <c r="E5253" s="129">
        <f t="shared" si="82"/>
        <v>10755.12</v>
      </c>
    </row>
    <row r="5254" spans="1:5">
      <c r="A5254" s="127" t="s">
        <v>25910</v>
      </c>
      <c r="B5254" s="128" t="s">
        <v>20873</v>
      </c>
      <c r="C5254" s="127" t="s">
        <v>112</v>
      </c>
      <c r="D5254" s="122">
        <v>156.22999999999999</v>
      </c>
      <c r="E5254" s="129">
        <f t="shared" si="82"/>
        <v>156.31</v>
      </c>
    </row>
    <row r="5255" spans="1:5" ht="40.5">
      <c r="A5255" s="127" t="s">
        <v>25911</v>
      </c>
      <c r="B5255" s="128" t="s">
        <v>20874</v>
      </c>
      <c r="C5255" s="127" t="s">
        <v>19805</v>
      </c>
      <c r="D5255" s="122">
        <v>26149.94</v>
      </c>
      <c r="E5255" s="129">
        <f t="shared" si="82"/>
        <v>26162.91</v>
      </c>
    </row>
    <row r="5256" spans="1:5" ht="40.5">
      <c r="A5256" s="127" t="s">
        <v>25912</v>
      </c>
      <c r="B5256" s="128" t="s">
        <v>20875</v>
      </c>
      <c r="C5256" s="127" t="s">
        <v>19805</v>
      </c>
      <c r="D5256" s="122">
        <v>6441.67</v>
      </c>
      <c r="E5256" s="129">
        <f t="shared" si="82"/>
        <v>6444.87</v>
      </c>
    </row>
    <row r="5257" spans="1:5" ht="54">
      <c r="A5257" s="127" t="s">
        <v>25913</v>
      </c>
      <c r="B5257" s="128" t="s">
        <v>20876</v>
      </c>
      <c r="C5257" s="127" t="s">
        <v>19805</v>
      </c>
      <c r="D5257" s="122">
        <v>11514.3</v>
      </c>
      <c r="E5257" s="129">
        <f t="shared" si="82"/>
        <v>11520.01</v>
      </c>
    </row>
    <row r="5258" spans="1:5" ht="40.5">
      <c r="A5258" s="127" t="s">
        <v>25914</v>
      </c>
      <c r="B5258" s="128" t="s">
        <v>20877</v>
      </c>
      <c r="C5258" s="127" t="s">
        <v>19805</v>
      </c>
      <c r="D5258" s="122">
        <v>10749.79</v>
      </c>
      <c r="E5258" s="129">
        <f t="shared" si="82"/>
        <v>10755.12</v>
      </c>
    </row>
    <row r="5259" spans="1:5" ht="40.5">
      <c r="A5259" s="127" t="s">
        <v>25915</v>
      </c>
      <c r="B5259" s="128" t="s">
        <v>20878</v>
      </c>
      <c r="C5259" s="127" t="s">
        <v>19805</v>
      </c>
      <c r="D5259" s="122">
        <v>9961.5</v>
      </c>
      <c r="E5259" s="129">
        <f t="shared" si="82"/>
        <v>9966.44</v>
      </c>
    </row>
    <row r="5260" spans="1:5" ht="54">
      <c r="A5260" s="127" t="s">
        <v>25916</v>
      </c>
      <c r="B5260" s="128" t="s">
        <v>20879</v>
      </c>
      <c r="C5260" s="127" t="s">
        <v>19805</v>
      </c>
      <c r="D5260" s="122">
        <v>11034.45</v>
      </c>
      <c r="E5260" s="129">
        <f t="shared" si="82"/>
        <v>11039.92</v>
      </c>
    </row>
    <row r="5261" spans="1:5" ht="40.5">
      <c r="A5261" s="127" t="s">
        <v>25917</v>
      </c>
      <c r="B5261" s="128" t="s">
        <v>20880</v>
      </c>
      <c r="C5261" s="127" t="s">
        <v>19805</v>
      </c>
      <c r="D5261" s="122">
        <v>7454.13</v>
      </c>
      <c r="E5261" s="129">
        <f t="shared" si="82"/>
        <v>7457.83</v>
      </c>
    </row>
    <row r="5262" spans="1:5" ht="54">
      <c r="A5262" s="127" t="s">
        <v>25918</v>
      </c>
      <c r="B5262" s="128" t="s">
        <v>20881</v>
      </c>
      <c r="C5262" s="127" t="s">
        <v>19805</v>
      </c>
      <c r="D5262" s="122">
        <v>11232.09</v>
      </c>
      <c r="E5262" s="129">
        <f t="shared" si="82"/>
        <v>11237.66</v>
      </c>
    </row>
    <row r="5263" spans="1:5" ht="27">
      <c r="A5263" s="127" t="s">
        <v>25919</v>
      </c>
      <c r="B5263" s="128" t="s">
        <v>20882</v>
      </c>
      <c r="C5263" s="127" t="s">
        <v>19805</v>
      </c>
      <c r="D5263" s="122">
        <v>9598.24</v>
      </c>
      <c r="E5263" s="129">
        <f t="shared" si="82"/>
        <v>9603</v>
      </c>
    </row>
    <row r="5264" spans="1:5" ht="27">
      <c r="A5264" s="127" t="s">
        <v>25920</v>
      </c>
      <c r="B5264" s="128" t="s">
        <v>20883</v>
      </c>
      <c r="C5264" s="127" t="s">
        <v>19805</v>
      </c>
      <c r="D5264" s="122">
        <v>13779.28</v>
      </c>
      <c r="E5264" s="129">
        <f t="shared" si="82"/>
        <v>13786.11</v>
      </c>
    </row>
    <row r="5265" spans="1:5">
      <c r="A5265" s="172" t="s">
        <v>20884</v>
      </c>
      <c r="B5265" s="169"/>
      <c r="C5265" s="168"/>
      <c r="D5265" s="170"/>
      <c r="E5265" s="171"/>
    </row>
    <row r="5266" spans="1:5" ht="40.5">
      <c r="A5266" s="127" t="s">
        <v>25921</v>
      </c>
      <c r="B5266" s="128" t="s">
        <v>20885</v>
      </c>
      <c r="C5266" s="127" t="s">
        <v>112</v>
      </c>
      <c r="D5266" s="122">
        <v>145.44</v>
      </c>
      <c r="E5266" s="129">
        <f t="shared" si="82"/>
        <v>145.51</v>
      </c>
    </row>
    <row r="5267" spans="1:5" ht="54">
      <c r="A5267" s="127" t="s">
        <v>25922</v>
      </c>
      <c r="B5267" s="128" t="s">
        <v>20886</v>
      </c>
      <c r="C5267" s="127" t="s">
        <v>112</v>
      </c>
      <c r="D5267" s="122">
        <v>133.65</v>
      </c>
      <c r="E5267" s="129">
        <f t="shared" si="82"/>
        <v>133.72</v>
      </c>
    </row>
    <row r="5268" spans="1:5" ht="54">
      <c r="A5268" s="127" t="s">
        <v>25923</v>
      </c>
      <c r="B5268" s="128" t="s">
        <v>20887</v>
      </c>
      <c r="C5268" s="127" t="s">
        <v>112</v>
      </c>
      <c r="D5268" s="122">
        <v>125.87</v>
      </c>
      <c r="E5268" s="129">
        <f t="shared" si="82"/>
        <v>125.93</v>
      </c>
    </row>
    <row r="5269" spans="1:5" ht="54">
      <c r="A5269" s="127" t="s">
        <v>25924</v>
      </c>
      <c r="B5269" s="128" t="s">
        <v>20888</v>
      </c>
      <c r="C5269" s="127" t="s">
        <v>112</v>
      </c>
      <c r="D5269" s="122">
        <v>96.39</v>
      </c>
      <c r="E5269" s="129">
        <f t="shared" si="82"/>
        <v>96.44</v>
      </c>
    </row>
    <row r="5270" spans="1:5" ht="54">
      <c r="A5270" s="127" t="s">
        <v>25925</v>
      </c>
      <c r="B5270" s="128" t="s">
        <v>20889</v>
      </c>
      <c r="C5270" s="127" t="s">
        <v>112</v>
      </c>
      <c r="D5270" s="122">
        <v>85.05</v>
      </c>
      <c r="E5270" s="129">
        <f t="shared" si="82"/>
        <v>85.09</v>
      </c>
    </row>
    <row r="5271" spans="1:5" ht="54">
      <c r="A5271" s="127" t="s">
        <v>25926</v>
      </c>
      <c r="B5271" s="128" t="s">
        <v>20890</v>
      </c>
      <c r="C5271" s="127" t="s">
        <v>112</v>
      </c>
      <c r="D5271" s="122">
        <v>73.239999999999995</v>
      </c>
      <c r="E5271" s="129">
        <f t="shared" si="82"/>
        <v>73.28</v>
      </c>
    </row>
    <row r="5272" spans="1:5" ht="40.5">
      <c r="A5272" s="127" t="s">
        <v>25927</v>
      </c>
      <c r="B5272" s="128" t="s">
        <v>20891</v>
      </c>
      <c r="C5272" s="127" t="s">
        <v>112</v>
      </c>
      <c r="D5272" s="122">
        <v>220.15</v>
      </c>
      <c r="E5272" s="129">
        <f t="shared" si="82"/>
        <v>220.26</v>
      </c>
    </row>
    <row r="5273" spans="1:5" ht="54">
      <c r="A5273" s="127" t="s">
        <v>25928</v>
      </c>
      <c r="B5273" s="128" t="s">
        <v>20892</v>
      </c>
      <c r="C5273" s="127" t="s">
        <v>112</v>
      </c>
      <c r="D5273" s="122">
        <v>203.95</v>
      </c>
      <c r="E5273" s="129">
        <f t="shared" si="82"/>
        <v>204.05</v>
      </c>
    </row>
    <row r="5274" spans="1:5" ht="67.5">
      <c r="A5274" s="127" t="s">
        <v>25929</v>
      </c>
      <c r="B5274" s="128" t="s">
        <v>20893</v>
      </c>
      <c r="C5274" s="127" t="s">
        <v>112</v>
      </c>
      <c r="D5274" s="122">
        <v>188.36</v>
      </c>
      <c r="E5274" s="129">
        <f t="shared" si="82"/>
        <v>188.45</v>
      </c>
    </row>
    <row r="5275" spans="1:5">
      <c r="A5275" s="172" t="s">
        <v>20894</v>
      </c>
      <c r="B5275" s="169"/>
      <c r="C5275" s="168"/>
      <c r="D5275" s="170"/>
      <c r="E5275" s="171"/>
    </row>
    <row r="5276" spans="1:5" ht="40.5">
      <c r="A5276" s="127" t="s">
        <v>25930</v>
      </c>
      <c r="B5276" s="128" t="s">
        <v>20895</v>
      </c>
      <c r="C5276" s="127" t="s">
        <v>112</v>
      </c>
      <c r="D5276" s="122">
        <v>115.75</v>
      </c>
      <c r="E5276" s="129">
        <f t="shared" si="82"/>
        <v>115.81</v>
      </c>
    </row>
    <row r="5277" spans="1:5" ht="54">
      <c r="A5277" s="127" t="s">
        <v>25931</v>
      </c>
      <c r="B5277" s="128" t="s">
        <v>20896</v>
      </c>
      <c r="C5277" s="127" t="s">
        <v>112</v>
      </c>
      <c r="D5277" s="122">
        <v>96.69</v>
      </c>
      <c r="E5277" s="129">
        <f t="shared" si="82"/>
        <v>96.74</v>
      </c>
    </row>
    <row r="5278" spans="1:5" ht="54">
      <c r="A5278" s="127" t="s">
        <v>25932</v>
      </c>
      <c r="B5278" s="128" t="s">
        <v>20897</v>
      </c>
      <c r="C5278" s="127" t="s">
        <v>112</v>
      </c>
      <c r="D5278" s="122">
        <v>82.82</v>
      </c>
      <c r="E5278" s="129">
        <f t="shared" si="82"/>
        <v>82.86</v>
      </c>
    </row>
    <row r="5279" spans="1:5" ht="40.5">
      <c r="A5279" s="127" t="s">
        <v>25933</v>
      </c>
      <c r="B5279" s="128" t="s">
        <v>20898</v>
      </c>
      <c r="C5279" s="127" t="s">
        <v>112</v>
      </c>
      <c r="D5279" s="122">
        <v>173.82</v>
      </c>
      <c r="E5279" s="129">
        <f t="shared" si="82"/>
        <v>173.91</v>
      </c>
    </row>
    <row r="5280" spans="1:5" ht="54">
      <c r="A5280" s="127" t="s">
        <v>25934</v>
      </c>
      <c r="B5280" s="128" t="s">
        <v>20899</v>
      </c>
      <c r="C5280" s="127" t="s">
        <v>112</v>
      </c>
      <c r="D5280" s="122">
        <v>163.41999999999999</v>
      </c>
      <c r="E5280" s="129">
        <f t="shared" si="82"/>
        <v>163.5</v>
      </c>
    </row>
    <row r="5281" spans="1:5" ht="54">
      <c r="A5281" s="127" t="s">
        <v>25935</v>
      </c>
      <c r="B5281" s="128" t="s">
        <v>20900</v>
      </c>
      <c r="C5281" s="127" t="s">
        <v>112</v>
      </c>
      <c r="D5281" s="122">
        <v>124.12</v>
      </c>
      <c r="E5281" s="129">
        <f t="shared" si="82"/>
        <v>124.18</v>
      </c>
    </row>
    <row r="5282" spans="1:5" ht="54">
      <c r="A5282" s="127" t="s">
        <v>25936</v>
      </c>
      <c r="B5282" s="128" t="s">
        <v>20901</v>
      </c>
      <c r="C5282" s="127" t="s">
        <v>112</v>
      </c>
      <c r="D5282" s="122">
        <v>96.38</v>
      </c>
      <c r="E5282" s="129">
        <f t="shared" si="82"/>
        <v>96.43</v>
      </c>
    </row>
    <row r="5283" spans="1:5" ht="54">
      <c r="A5283" s="127" t="s">
        <v>25937</v>
      </c>
      <c r="B5283" s="128" t="s">
        <v>20902</v>
      </c>
      <c r="C5283" s="127" t="s">
        <v>112</v>
      </c>
      <c r="D5283" s="122">
        <v>84.6</v>
      </c>
      <c r="E5283" s="129">
        <f t="shared" si="82"/>
        <v>84.64</v>
      </c>
    </row>
    <row r="5284" spans="1:5" ht="54">
      <c r="A5284" s="127" t="s">
        <v>25938</v>
      </c>
      <c r="B5284" s="128" t="s">
        <v>20903</v>
      </c>
      <c r="C5284" s="127" t="s">
        <v>112</v>
      </c>
      <c r="D5284" s="122">
        <v>72.84</v>
      </c>
      <c r="E5284" s="129">
        <f t="shared" si="82"/>
        <v>72.88</v>
      </c>
    </row>
    <row r="5285" spans="1:5">
      <c r="A5285" s="172" t="s">
        <v>20904</v>
      </c>
      <c r="B5285" s="169"/>
      <c r="C5285" s="168"/>
      <c r="D5285" s="170"/>
      <c r="E5285" s="171"/>
    </row>
    <row r="5286" spans="1:5" ht="40.5">
      <c r="A5286" s="127" t="s">
        <v>25939</v>
      </c>
      <c r="B5286" s="128" t="s">
        <v>20905</v>
      </c>
      <c r="C5286" s="127" t="s">
        <v>112</v>
      </c>
      <c r="D5286" s="122">
        <v>77.099999999999994</v>
      </c>
      <c r="E5286" s="129">
        <f t="shared" si="82"/>
        <v>77.14</v>
      </c>
    </row>
    <row r="5287" spans="1:5" ht="54">
      <c r="A5287" s="127" t="s">
        <v>25940</v>
      </c>
      <c r="B5287" s="128" t="s">
        <v>20906</v>
      </c>
      <c r="C5287" s="127" t="s">
        <v>112</v>
      </c>
      <c r="D5287" s="122">
        <v>60.63</v>
      </c>
      <c r="E5287" s="129">
        <f t="shared" si="82"/>
        <v>60.66</v>
      </c>
    </row>
    <row r="5288" spans="1:5" ht="67.5">
      <c r="A5288" s="127" t="s">
        <v>25941</v>
      </c>
      <c r="B5288" s="128" t="s">
        <v>20907</v>
      </c>
      <c r="C5288" s="127" t="s">
        <v>112</v>
      </c>
      <c r="D5288" s="122">
        <v>48.55</v>
      </c>
      <c r="E5288" s="129">
        <f t="shared" si="82"/>
        <v>48.57</v>
      </c>
    </row>
    <row r="5289" spans="1:5" ht="40.5">
      <c r="A5289" s="127" t="s">
        <v>25942</v>
      </c>
      <c r="B5289" s="128" t="s">
        <v>20908</v>
      </c>
      <c r="C5289" s="127" t="s">
        <v>112</v>
      </c>
      <c r="D5289" s="122">
        <v>127.2</v>
      </c>
      <c r="E5289" s="129">
        <f t="shared" si="82"/>
        <v>127.26</v>
      </c>
    </row>
    <row r="5290" spans="1:5" ht="54">
      <c r="A5290" s="127" t="s">
        <v>25943</v>
      </c>
      <c r="B5290" s="128" t="s">
        <v>20909</v>
      </c>
      <c r="C5290" s="127" t="s">
        <v>112</v>
      </c>
      <c r="D5290" s="122">
        <v>90.83</v>
      </c>
      <c r="E5290" s="129">
        <f t="shared" si="82"/>
        <v>90.88</v>
      </c>
    </row>
    <row r="5291" spans="1:5" ht="67.5">
      <c r="A5291" s="127" t="s">
        <v>25944</v>
      </c>
      <c r="B5291" s="128" t="s">
        <v>20910</v>
      </c>
      <c r="C5291" s="127" t="s">
        <v>112</v>
      </c>
      <c r="D5291" s="122">
        <v>72.650000000000006</v>
      </c>
      <c r="E5291" s="129">
        <f t="shared" si="82"/>
        <v>72.69</v>
      </c>
    </row>
    <row r="5292" spans="1:5" ht="54">
      <c r="A5292" s="127" t="s">
        <v>25945</v>
      </c>
      <c r="B5292" s="128" t="s">
        <v>20911</v>
      </c>
      <c r="C5292" s="127" t="s">
        <v>112</v>
      </c>
      <c r="D5292" s="122">
        <v>81.44</v>
      </c>
      <c r="E5292" s="129">
        <f t="shared" si="82"/>
        <v>81.48</v>
      </c>
    </row>
    <row r="5293" spans="1:5" ht="54">
      <c r="A5293" s="127" t="s">
        <v>25946</v>
      </c>
      <c r="B5293" s="128" t="s">
        <v>20912</v>
      </c>
      <c r="C5293" s="127" t="s">
        <v>112</v>
      </c>
      <c r="D5293" s="122">
        <v>74.08</v>
      </c>
      <c r="E5293" s="129">
        <f t="shared" si="82"/>
        <v>74.12</v>
      </c>
    </row>
    <row r="5294" spans="1:5" ht="54">
      <c r="A5294" s="127" t="s">
        <v>25947</v>
      </c>
      <c r="B5294" s="128" t="s">
        <v>20913</v>
      </c>
      <c r="C5294" s="127" t="s">
        <v>112</v>
      </c>
      <c r="D5294" s="122">
        <v>62.75</v>
      </c>
      <c r="E5294" s="129">
        <f t="shared" si="82"/>
        <v>62.78</v>
      </c>
    </row>
    <row r="5295" spans="1:5">
      <c r="A5295" s="172" t="s">
        <v>20914</v>
      </c>
      <c r="B5295" s="169"/>
      <c r="C5295" s="168"/>
      <c r="D5295" s="170"/>
      <c r="E5295" s="171"/>
    </row>
    <row r="5296" spans="1:5" ht="54">
      <c r="A5296" s="127" t="s">
        <v>25948</v>
      </c>
      <c r="B5296" s="128" t="s">
        <v>20915</v>
      </c>
      <c r="C5296" s="127" t="s">
        <v>112</v>
      </c>
      <c r="D5296" s="122">
        <v>22.67</v>
      </c>
      <c r="E5296" s="129">
        <f t="shared" si="82"/>
        <v>22.68</v>
      </c>
    </row>
    <row r="5297" spans="1:5" ht="54">
      <c r="A5297" s="127" t="s">
        <v>25949</v>
      </c>
      <c r="B5297" s="128" t="s">
        <v>20916</v>
      </c>
      <c r="C5297" s="127" t="s">
        <v>112</v>
      </c>
      <c r="D5297" s="122">
        <v>16.39</v>
      </c>
      <c r="E5297" s="129">
        <f t="shared" si="82"/>
        <v>16.399999999999999</v>
      </c>
    </row>
    <row r="5298" spans="1:5" ht="67.5">
      <c r="A5298" s="127" t="s">
        <v>25950</v>
      </c>
      <c r="B5298" s="128" t="s">
        <v>20917</v>
      </c>
      <c r="C5298" s="127" t="s">
        <v>112</v>
      </c>
      <c r="D5298" s="122">
        <v>16.32</v>
      </c>
      <c r="E5298" s="129">
        <f t="shared" si="82"/>
        <v>16.329999999999998</v>
      </c>
    </row>
    <row r="5299" spans="1:5" ht="54">
      <c r="A5299" s="127" t="s">
        <v>25951</v>
      </c>
      <c r="B5299" s="128" t="s">
        <v>20918</v>
      </c>
      <c r="C5299" s="127" t="s">
        <v>112</v>
      </c>
      <c r="D5299" s="122">
        <v>33.72</v>
      </c>
      <c r="E5299" s="129">
        <f t="shared" si="82"/>
        <v>33.74</v>
      </c>
    </row>
    <row r="5300" spans="1:5" ht="67.5">
      <c r="A5300" s="127" t="s">
        <v>25952</v>
      </c>
      <c r="B5300" s="128" t="s">
        <v>20919</v>
      </c>
      <c r="C5300" s="127" t="s">
        <v>112</v>
      </c>
      <c r="D5300" s="122">
        <v>24.18</v>
      </c>
      <c r="E5300" s="129">
        <f t="shared" si="82"/>
        <v>24.19</v>
      </c>
    </row>
    <row r="5301" spans="1:5" ht="54">
      <c r="A5301" s="127" t="s">
        <v>25953</v>
      </c>
      <c r="B5301" s="128" t="s">
        <v>20920</v>
      </c>
      <c r="C5301" s="127" t="s">
        <v>112</v>
      </c>
      <c r="D5301" s="122">
        <v>24.18</v>
      </c>
      <c r="E5301" s="129">
        <f t="shared" si="82"/>
        <v>24.19</v>
      </c>
    </row>
    <row r="5302" spans="1:5">
      <c r="A5302" s="172" t="s">
        <v>20921</v>
      </c>
      <c r="B5302" s="169"/>
      <c r="C5302" s="168"/>
      <c r="D5302" s="170"/>
      <c r="E5302" s="171"/>
    </row>
    <row r="5303" spans="1:5" ht="40.5">
      <c r="A5303" s="127" t="s">
        <v>25954</v>
      </c>
      <c r="B5303" s="128" t="s">
        <v>20922</v>
      </c>
      <c r="C5303" s="127" t="s">
        <v>112</v>
      </c>
      <c r="D5303" s="122">
        <v>75.59</v>
      </c>
      <c r="E5303" s="129">
        <f t="shared" si="82"/>
        <v>75.63</v>
      </c>
    </row>
    <row r="5304" spans="1:5" ht="54">
      <c r="A5304" s="127" t="s">
        <v>25955</v>
      </c>
      <c r="B5304" s="128" t="s">
        <v>20923</v>
      </c>
      <c r="C5304" s="127" t="s">
        <v>112</v>
      </c>
      <c r="D5304" s="122">
        <v>55.1</v>
      </c>
      <c r="E5304" s="129">
        <f t="shared" si="82"/>
        <v>55.13</v>
      </c>
    </row>
    <row r="5305" spans="1:5" ht="54">
      <c r="A5305" s="127" t="s">
        <v>25956</v>
      </c>
      <c r="B5305" s="128" t="s">
        <v>20924</v>
      </c>
      <c r="C5305" s="127" t="s">
        <v>112</v>
      </c>
      <c r="D5305" s="122">
        <v>44.11</v>
      </c>
      <c r="E5305" s="129">
        <f t="shared" si="82"/>
        <v>44.13</v>
      </c>
    </row>
    <row r="5306" spans="1:5" ht="40.5">
      <c r="A5306" s="127" t="s">
        <v>25957</v>
      </c>
      <c r="B5306" s="128" t="s">
        <v>20925</v>
      </c>
      <c r="C5306" s="127" t="s">
        <v>112</v>
      </c>
      <c r="D5306" s="122">
        <v>123.23</v>
      </c>
      <c r="E5306" s="129">
        <f t="shared" si="82"/>
        <v>123.29</v>
      </c>
    </row>
    <row r="5307" spans="1:5" ht="54">
      <c r="A5307" s="127" t="s">
        <v>25958</v>
      </c>
      <c r="B5307" s="128" t="s">
        <v>20926</v>
      </c>
      <c r="C5307" s="127" t="s">
        <v>112</v>
      </c>
      <c r="D5307" s="122">
        <v>82.72</v>
      </c>
      <c r="E5307" s="129">
        <f t="shared" si="82"/>
        <v>82.76</v>
      </c>
    </row>
    <row r="5308" spans="1:5" ht="67.5">
      <c r="A5308" s="127" t="s">
        <v>25959</v>
      </c>
      <c r="B5308" s="128" t="s">
        <v>20927</v>
      </c>
      <c r="C5308" s="127" t="s">
        <v>112</v>
      </c>
      <c r="D5308" s="122">
        <v>66.36</v>
      </c>
      <c r="E5308" s="129">
        <f t="shared" si="82"/>
        <v>66.39</v>
      </c>
    </row>
    <row r="5309" spans="1:5">
      <c r="A5309" s="172" t="s">
        <v>20928</v>
      </c>
      <c r="B5309" s="169"/>
      <c r="C5309" s="168"/>
      <c r="D5309" s="170"/>
      <c r="E5309" s="171"/>
    </row>
    <row r="5310" spans="1:5" ht="27">
      <c r="A5310" s="127" t="s">
        <v>25960</v>
      </c>
      <c r="B5310" s="128" t="s">
        <v>20929</v>
      </c>
      <c r="C5310" s="127" t="s">
        <v>112</v>
      </c>
      <c r="D5310" s="122">
        <v>9.1999999999999993</v>
      </c>
      <c r="E5310" s="129">
        <f t="shared" si="82"/>
        <v>9.1999999999999993</v>
      </c>
    </row>
    <row r="5311" spans="1:5" ht="40.5">
      <c r="A5311" s="127" t="s">
        <v>25961</v>
      </c>
      <c r="B5311" s="128" t="s">
        <v>20930</v>
      </c>
      <c r="C5311" s="127" t="s">
        <v>112</v>
      </c>
      <c r="D5311" s="122">
        <v>5.04</v>
      </c>
      <c r="E5311" s="129">
        <f t="shared" si="82"/>
        <v>5.04</v>
      </c>
    </row>
    <row r="5312" spans="1:5" ht="54">
      <c r="A5312" s="127" t="s">
        <v>25962</v>
      </c>
      <c r="B5312" s="128" t="s">
        <v>20931</v>
      </c>
      <c r="C5312" s="127" t="s">
        <v>112</v>
      </c>
      <c r="D5312" s="122">
        <v>2.5499999999999998</v>
      </c>
      <c r="E5312" s="129">
        <f t="shared" si="82"/>
        <v>2.5499999999999998</v>
      </c>
    </row>
    <row r="5313" spans="1:5" ht="27">
      <c r="A5313" s="127" t="s">
        <v>25963</v>
      </c>
      <c r="B5313" s="128" t="s">
        <v>20932</v>
      </c>
      <c r="C5313" s="127" t="s">
        <v>112</v>
      </c>
      <c r="D5313" s="122">
        <v>23.04</v>
      </c>
      <c r="E5313" s="129">
        <f t="shared" si="82"/>
        <v>23.05</v>
      </c>
    </row>
    <row r="5314" spans="1:5" ht="27">
      <c r="A5314" s="127" t="s">
        <v>25964</v>
      </c>
      <c r="B5314" s="128" t="s">
        <v>20933</v>
      </c>
      <c r="C5314" s="127" t="s">
        <v>112</v>
      </c>
      <c r="D5314" s="122">
        <v>15.45</v>
      </c>
      <c r="E5314" s="129">
        <f t="shared" ref="E5314:E5377" si="83">ROUND((D5314/(1+$J$1))*(1+$L$1),2)</f>
        <v>15.46</v>
      </c>
    </row>
    <row r="5315" spans="1:5" ht="27">
      <c r="A5315" s="127" t="s">
        <v>25965</v>
      </c>
      <c r="B5315" s="128" t="s">
        <v>20934</v>
      </c>
      <c r="C5315" s="127" t="s">
        <v>112</v>
      </c>
      <c r="D5315" s="122">
        <v>18.440000000000001</v>
      </c>
      <c r="E5315" s="129">
        <f t="shared" si="83"/>
        <v>18.45</v>
      </c>
    </row>
    <row r="5316" spans="1:5" ht="27">
      <c r="A5316" s="127" t="s">
        <v>25966</v>
      </c>
      <c r="B5316" s="128" t="s">
        <v>20935</v>
      </c>
      <c r="C5316" s="127" t="s">
        <v>112</v>
      </c>
      <c r="D5316" s="122">
        <v>11.32</v>
      </c>
      <c r="E5316" s="129">
        <f t="shared" si="83"/>
        <v>11.33</v>
      </c>
    </row>
    <row r="5317" spans="1:5" ht="40.5">
      <c r="A5317" s="127" t="s">
        <v>25967</v>
      </c>
      <c r="B5317" s="128" t="s">
        <v>20936</v>
      </c>
      <c r="C5317" s="127" t="s">
        <v>112</v>
      </c>
      <c r="D5317" s="122">
        <v>5.28</v>
      </c>
      <c r="E5317" s="129">
        <f t="shared" si="83"/>
        <v>5.28</v>
      </c>
    </row>
    <row r="5318" spans="1:5" ht="54">
      <c r="A5318" s="127" t="s">
        <v>25968</v>
      </c>
      <c r="B5318" s="128" t="s">
        <v>20937</v>
      </c>
      <c r="C5318" s="127" t="s">
        <v>112</v>
      </c>
      <c r="D5318" s="122">
        <v>2.92</v>
      </c>
      <c r="E5318" s="129">
        <f t="shared" si="83"/>
        <v>2.92</v>
      </c>
    </row>
    <row r="5319" spans="1:5" ht="27">
      <c r="A5319" s="127" t="s">
        <v>25969</v>
      </c>
      <c r="B5319" s="128" t="s">
        <v>20938</v>
      </c>
      <c r="C5319" s="127" t="s">
        <v>112</v>
      </c>
      <c r="D5319" s="122">
        <v>3.02</v>
      </c>
      <c r="E5319" s="129">
        <f t="shared" si="83"/>
        <v>3.02</v>
      </c>
    </row>
    <row r="5320" spans="1:5" ht="27">
      <c r="A5320" s="127" t="s">
        <v>25970</v>
      </c>
      <c r="B5320" s="128" t="s">
        <v>20939</v>
      </c>
      <c r="C5320" s="127" t="s">
        <v>112</v>
      </c>
      <c r="D5320" s="122">
        <v>1.44</v>
      </c>
      <c r="E5320" s="129">
        <f t="shared" si="83"/>
        <v>1.44</v>
      </c>
    </row>
    <row r="5321" spans="1:5">
      <c r="A5321" s="172" t="s">
        <v>20940</v>
      </c>
      <c r="B5321" s="169"/>
      <c r="C5321" s="168"/>
      <c r="D5321" s="170"/>
      <c r="E5321" s="171"/>
    </row>
    <row r="5322" spans="1:5" ht="27">
      <c r="A5322" s="127" t="s">
        <v>25971</v>
      </c>
      <c r="B5322" s="128" t="s">
        <v>20941</v>
      </c>
      <c r="C5322" s="127" t="s">
        <v>112</v>
      </c>
      <c r="D5322" s="122">
        <v>5.04</v>
      </c>
      <c r="E5322" s="129">
        <f t="shared" si="83"/>
        <v>5.04</v>
      </c>
    </row>
    <row r="5323" spans="1:5" ht="27">
      <c r="A5323" s="127" t="s">
        <v>25972</v>
      </c>
      <c r="B5323" s="128" t="s">
        <v>20942</v>
      </c>
      <c r="C5323" s="127" t="s">
        <v>112</v>
      </c>
      <c r="D5323" s="122">
        <v>2.5499999999999998</v>
      </c>
      <c r="E5323" s="129">
        <f t="shared" si="83"/>
        <v>2.5499999999999998</v>
      </c>
    </row>
    <row r="5324" spans="1:5" ht="27">
      <c r="A5324" s="127" t="s">
        <v>25973</v>
      </c>
      <c r="B5324" s="128" t="s">
        <v>20943</v>
      </c>
      <c r="C5324" s="127" t="s">
        <v>112</v>
      </c>
      <c r="D5324" s="122">
        <v>7.98</v>
      </c>
      <c r="E5324" s="129">
        <f t="shared" si="83"/>
        <v>7.98</v>
      </c>
    </row>
    <row r="5325" spans="1:5" ht="27">
      <c r="A5325" s="127" t="s">
        <v>25974</v>
      </c>
      <c r="B5325" s="128" t="s">
        <v>20944</v>
      </c>
      <c r="C5325" s="127" t="s">
        <v>112</v>
      </c>
      <c r="D5325" s="122">
        <v>18.440000000000001</v>
      </c>
      <c r="E5325" s="129">
        <f t="shared" si="83"/>
        <v>18.45</v>
      </c>
    </row>
    <row r="5326" spans="1:5" ht="27">
      <c r="A5326" s="127" t="s">
        <v>25975</v>
      </c>
      <c r="B5326" s="128" t="s">
        <v>20945</v>
      </c>
      <c r="C5326" s="127" t="s">
        <v>112</v>
      </c>
      <c r="D5326" s="122">
        <v>9.1999999999999993</v>
      </c>
      <c r="E5326" s="129">
        <f t="shared" si="83"/>
        <v>9.1999999999999993</v>
      </c>
    </row>
    <row r="5327" spans="1:5" ht="27">
      <c r="A5327" s="127" t="s">
        <v>25976</v>
      </c>
      <c r="B5327" s="128" t="s">
        <v>20946</v>
      </c>
      <c r="C5327" s="127" t="s">
        <v>112</v>
      </c>
      <c r="D5327" s="122">
        <v>5.28</v>
      </c>
      <c r="E5327" s="129">
        <f t="shared" si="83"/>
        <v>5.28</v>
      </c>
    </row>
    <row r="5328" spans="1:5" ht="27">
      <c r="A5328" s="127" t="s">
        <v>25977</v>
      </c>
      <c r="B5328" s="128" t="s">
        <v>20947</v>
      </c>
      <c r="C5328" s="127" t="s">
        <v>112</v>
      </c>
      <c r="D5328" s="122">
        <v>2.92</v>
      </c>
      <c r="E5328" s="129">
        <f t="shared" si="83"/>
        <v>2.92</v>
      </c>
    </row>
    <row r="5329" spans="1:5" ht="27">
      <c r="A5329" s="127" t="s">
        <v>25978</v>
      </c>
      <c r="B5329" s="128" t="s">
        <v>20948</v>
      </c>
      <c r="C5329" s="127" t="s">
        <v>112</v>
      </c>
      <c r="D5329" s="122">
        <v>3.02</v>
      </c>
      <c r="E5329" s="129">
        <f t="shared" si="83"/>
        <v>3.02</v>
      </c>
    </row>
    <row r="5330" spans="1:5" ht="27">
      <c r="A5330" s="127" t="s">
        <v>25979</v>
      </c>
      <c r="B5330" s="128" t="s">
        <v>20949</v>
      </c>
      <c r="C5330" s="127" t="s">
        <v>112</v>
      </c>
      <c r="D5330" s="122">
        <v>1.44</v>
      </c>
      <c r="E5330" s="129">
        <f t="shared" si="83"/>
        <v>1.44</v>
      </c>
    </row>
    <row r="5331" spans="1:5">
      <c r="A5331" s="172" t="s">
        <v>20950</v>
      </c>
      <c r="B5331" s="169"/>
      <c r="C5331" s="168"/>
      <c r="D5331" s="170"/>
      <c r="E5331" s="171"/>
    </row>
    <row r="5332" spans="1:5" ht="27">
      <c r="A5332" s="127" t="s">
        <v>25980</v>
      </c>
      <c r="B5332" s="128" t="s">
        <v>20951</v>
      </c>
      <c r="C5332" s="127" t="s">
        <v>112</v>
      </c>
      <c r="D5332" s="122">
        <v>9.1999999999999993</v>
      </c>
      <c r="E5332" s="129">
        <f t="shared" si="83"/>
        <v>9.1999999999999993</v>
      </c>
    </row>
    <row r="5333" spans="1:5" ht="40.5">
      <c r="A5333" s="127" t="s">
        <v>25981</v>
      </c>
      <c r="B5333" s="128" t="s">
        <v>20952</v>
      </c>
      <c r="C5333" s="127" t="s">
        <v>112</v>
      </c>
      <c r="D5333" s="122">
        <v>7.98</v>
      </c>
      <c r="E5333" s="129">
        <f t="shared" si="83"/>
        <v>7.98</v>
      </c>
    </row>
    <row r="5334" spans="1:5" ht="54">
      <c r="A5334" s="127" t="s">
        <v>25982</v>
      </c>
      <c r="B5334" s="128" t="s">
        <v>20953</v>
      </c>
      <c r="C5334" s="127" t="s">
        <v>112</v>
      </c>
      <c r="D5334" s="122">
        <v>5.04</v>
      </c>
      <c r="E5334" s="129">
        <f t="shared" si="83"/>
        <v>5.04</v>
      </c>
    </row>
    <row r="5335" spans="1:5" ht="27">
      <c r="A5335" s="127" t="s">
        <v>25983</v>
      </c>
      <c r="B5335" s="128" t="s">
        <v>20954</v>
      </c>
      <c r="C5335" s="127" t="s">
        <v>112</v>
      </c>
      <c r="D5335" s="122">
        <v>15.45</v>
      </c>
      <c r="E5335" s="129">
        <f t="shared" si="83"/>
        <v>15.46</v>
      </c>
    </row>
    <row r="5336" spans="1:5" ht="27">
      <c r="A5336" s="127" t="s">
        <v>25984</v>
      </c>
      <c r="B5336" s="128" t="s">
        <v>20955</v>
      </c>
      <c r="C5336" s="127" t="s">
        <v>112</v>
      </c>
      <c r="D5336" s="122">
        <v>7.98</v>
      </c>
      <c r="E5336" s="129">
        <f t="shared" si="83"/>
        <v>7.98</v>
      </c>
    </row>
    <row r="5337" spans="1:5" ht="27">
      <c r="A5337" s="127" t="s">
        <v>25985</v>
      </c>
      <c r="B5337" s="128" t="s">
        <v>20956</v>
      </c>
      <c r="C5337" s="127" t="s">
        <v>112</v>
      </c>
      <c r="D5337" s="122">
        <v>36.83</v>
      </c>
      <c r="E5337" s="129">
        <f t="shared" si="83"/>
        <v>36.85</v>
      </c>
    </row>
    <row r="5338" spans="1:5" ht="27">
      <c r="A5338" s="127" t="s">
        <v>25986</v>
      </c>
      <c r="B5338" s="128" t="s">
        <v>20957</v>
      </c>
      <c r="C5338" s="127" t="s">
        <v>112</v>
      </c>
      <c r="D5338" s="122">
        <v>11.32</v>
      </c>
      <c r="E5338" s="129">
        <f t="shared" si="83"/>
        <v>11.33</v>
      </c>
    </row>
    <row r="5339" spans="1:5" ht="40.5">
      <c r="A5339" s="127" t="s">
        <v>25987</v>
      </c>
      <c r="B5339" s="128" t="s">
        <v>20958</v>
      </c>
      <c r="C5339" s="127" t="s">
        <v>112</v>
      </c>
      <c r="D5339" s="122">
        <v>8.49</v>
      </c>
      <c r="E5339" s="129">
        <f t="shared" si="83"/>
        <v>8.49</v>
      </c>
    </row>
    <row r="5340" spans="1:5" ht="54">
      <c r="A5340" s="127" t="s">
        <v>25988</v>
      </c>
      <c r="B5340" s="128" t="s">
        <v>20959</v>
      </c>
      <c r="C5340" s="127" t="s">
        <v>112</v>
      </c>
      <c r="D5340" s="122">
        <v>5.28</v>
      </c>
      <c r="E5340" s="129">
        <f t="shared" si="83"/>
        <v>5.28</v>
      </c>
    </row>
    <row r="5341" spans="1:5">
      <c r="A5341" s="172" t="s">
        <v>20960</v>
      </c>
      <c r="B5341" s="169"/>
      <c r="C5341" s="168"/>
      <c r="D5341" s="170"/>
      <c r="E5341" s="171"/>
    </row>
    <row r="5342" spans="1:5" ht="27">
      <c r="A5342" s="127" t="s">
        <v>25989</v>
      </c>
      <c r="B5342" s="128" t="s">
        <v>20961</v>
      </c>
      <c r="C5342" s="127" t="s">
        <v>112</v>
      </c>
      <c r="D5342" s="122">
        <v>5.04</v>
      </c>
      <c r="E5342" s="129">
        <f t="shared" si="83"/>
        <v>5.04</v>
      </c>
    </row>
    <row r="5343" spans="1:5" ht="27">
      <c r="A5343" s="127" t="s">
        <v>25990</v>
      </c>
      <c r="B5343" s="128" t="s">
        <v>20962</v>
      </c>
      <c r="C5343" s="127" t="s">
        <v>112</v>
      </c>
      <c r="D5343" s="122">
        <v>2.5499999999999998</v>
      </c>
      <c r="E5343" s="129">
        <f t="shared" si="83"/>
        <v>2.5499999999999998</v>
      </c>
    </row>
    <row r="5344" spans="1:5" ht="27">
      <c r="A5344" s="127" t="s">
        <v>25991</v>
      </c>
      <c r="B5344" s="128" t="s">
        <v>20963</v>
      </c>
      <c r="C5344" s="127" t="s">
        <v>112</v>
      </c>
      <c r="D5344" s="122">
        <v>15.45</v>
      </c>
      <c r="E5344" s="129">
        <f t="shared" si="83"/>
        <v>15.46</v>
      </c>
    </row>
    <row r="5345" spans="1:5" ht="40.5">
      <c r="A5345" s="127" t="s">
        <v>25992</v>
      </c>
      <c r="B5345" s="128" t="s">
        <v>20964</v>
      </c>
      <c r="C5345" s="127" t="s">
        <v>112</v>
      </c>
      <c r="D5345" s="122">
        <v>7.98</v>
      </c>
      <c r="E5345" s="129">
        <f t="shared" si="83"/>
        <v>7.98</v>
      </c>
    </row>
    <row r="5346" spans="1:5" ht="27">
      <c r="A5346" s="127" t="s">
        <v>25993</v>
      </c>
      <c r="B5346" s="128" t="s">
        <v>20965</v>
      </c>
      <c r="C5346" s="127" t="s">
        <v>112</v>
      </c>
      <c r="D5346" s="122">
        <v>18.440000000000001</v>
      </c>
      <c r="E5346" s="129">
        <f t="shared" si="83"/>
        <v>18.45</v>
      </c>
    </row>
    <row r="5347" spans="1:5" ht="27">
      <c r="A5347" s="127" t="s">
        <v>25994</v>
      </c>
      <c r="B5347" s="128" t="s">
        <v>20966</v>
      </c>
      <c r="C5347" s="127" t="s">
        <v>112</v>
      </c>
      <c r="D5347" s="122">
        <v>5.28</v>
      </c>
      <c r="E5347" s="129">
        <f t="shared" si="83"/>
        <v>5.28</v>
      </c>
    </row>
    <row r="5348" spans="1:5" ht="40.5">
      <c r="A5348" s="127" t="s">
        <v>25995</v>
      </c>
      <c r="B5348" s="128" t="s">
        <v>20967</v>
      </c>
      <c r="C5348" s="127" t="s">
        <v>112</v>
      </c>
      <c r="D5348" s="122">
        <v>2.92</v>
      </c>
      <c r="E5348" s="129">
        <f t="shared" si="83"/>
        <v>2.92</v>
      </c>
    </row>
    <row r="5349" spans="1:5" ht="27">
      <c r="A5349" s="127" t="s">
        <v>25996</v>
      </c>
      <c r="B5349" s="128" t="s">
        <v>20968</v>
      </c>
      <c r="C5349" s="127" t="s">
        <v>112</v>
      </c>
      <c r="D5349" s="122">
        <v>3.02</v>
      </c>
      <c r="E5349" s="129">
        <f t="shared" si="83"/>
        <v>3.02</v>
      </c>
    </row>
    <row r="5350" spans="1:5" ht="27">
      <c r="A5350" s="127" t="s">
        <v>25997</v>
      </c>
      <c r="B5350" s="128" t="s">
        <v>20969</v>
      </c>
      <c r="C5350" s="127" t="s">
        <v>112</v>
      </c>
      <c r="D5350" s="122">
        <v>1.44</v>
      </c>
      <c r="E5350" s="129">
        <f t="shared" si="83"/>
        <v>1.44</v>
      </c>
    </row>
    <row r="5351" spans="1:5">
      <c r="A5351" s="172" t="s">
        <v>20970</v>
      </c>
      <c r="B5351" s="169"/>
      <c r="C5351" s="168"/>
      <c r="D5351" s="170"/>
      <c r="E5351" s="171"/>
    </row>
    <row r="5352" spans="1:5" ht="40.5">
      <c r="A5352" s="127" t="s">
        <v>25998</v>
      </c>
      <c r="B5352" s="128" t="s">
        <v>20971</v>
      </c>
      <c r="C5352" s="127" t="s">
        <v>112</v>
      </c>
      <c r="D5352" s="122">
        <v>9.1999999999999993</v>
      </c>
      <c r="E5352" s="129">
        <f t="shared" si="83"/>
        <v>9.1999999999999993</v>
      </c>
    </row>
    <row r="5353" spans="1:5" ht="40.5">
      <c r="A5353" s="127" t="s">
        <v>25999</v>
      </c>
      <c r="B5353" s="128" t="s">
        <v>20972</v>
      </c>
      <c r="C5353" s="127" t="s">
        <v>112</v>
      </c>
      <c r="D5353" s="122">
        <v>7.98</v>
      </c>
      <c r="E5353" s="129">
        <f t="shared" si="83"/>
        <v>7.98</v>
      </c>
    </row>
    <row r="5354" spans="1:5" ht="54">
      <c r="A5354" s="127" t="s">
        <v>26000</v>
      </c>
      <c r="B5354" s="128" t="s">
        <v>20973</v>
      </c>
      <c r="C5354" s="127" t="s">
        <v>112</v>
      </c>
      <c r="D5354" s="122">
        <v>5.04</v>
      </c>
      <c r="E5354" s="129">
        <f t="shared" si="83"/>
        <v>5.04</v>
      </c>
    </row>
    <row r="5355" spans="1:5" ht="27">
      <c r="A5355" s="127" t="s">
        <v>26001</v>
      </c>
      <c r="B5355" s="128" t="s">
        <v>20974</v>
      </c>
      <c r="C5355" s="127" t="s">
        <v>112</v>
      </c>
      <c r="D5355" s="122">
        <v>7.98</v>
      </c>
      <c r="E5355" s="129">
        <f t="shared" si="83"/>
        <v>7.98</v>
      </c>
    </row>
    <row r="5356" spans="1:5" ht="40.5">
      <c r="A5356" s="127" t="s">
        <v>26002</v>
      </c>
      <c r="B5356" s="128" t="s">
        <v>20975</v>
      </c>
      <c r="C5356" s="127" t="s">
        <v>112</v>
      </c>
      <c r="D5356" s="122">
        <v>27.48</v>
      </c>
      <c r="E5356" s="129">
        <f t="shared" si="83"/>
        <v>27.49</v>
      </c>
    </row>
    <row r="5357" spans="1:5" ht="40.5">
      <c r="A5357" s="127" t="s">
        <v>26003</v>
      </c>
      <c r="B5357" s="128" t="s">
        <v>20976</v>
      </c>
      <c r="C5357" s="127" t="s">
        <v>112</v>
      </c>
      <c r="D5357" s="122">
        <v>23.04</v>
      </c>
      <c r="E5357" s="129">
        <f t="shared" si="83"/>
        <v>23.05</v>
      </c>
    </row>
    <row r="5358" spans="1:5" ht="27">
      <c r="A5358" s="127" t="s">
        <v>26004</v>
      </c>
      <c r="B5358" s="128" t="s">
        <v>20977</v>
      </c>
      <c r="C5358" s="127" t="s">
        <v>112</v>
      </c>
      <c r="D5358" s="122">
        <v>1.55</v>
      </c>
      <c r="E5358" s="129">
        <f t="shared" si="83"/>
        <v>1.55</v>
      </c>
    </row>
    <row r="5359" spans="1:5" ht="27">
      <c r="A5359" s="127" t="s">
        <v>26005</v>
      </c>
      <c r="B5359" s="128" t="s">
        <v>20978</v>
      </c>
      <c r="C5359" s="127" t="s">
        <v>112</v>
      </c>
      <c r="D5359" s="122">
        <v>0.95</v>
      </c>
      <c r="E5359" s="129">
        <f t="shared" si="83"/>
        <v>0.95</v>
      </c>
    </row>
    <row r="5360" spans="1:5" ht="40.5">
      <c r="A5360" s="127" t="s">
        <v>26006</v>
      </c>
      <c r="B5360" s="128" t="s">
        <v>20979</v>
      </c>
      <c r="C5360" s="127" t="s">
        <v>112</v>
      </c>
      <c r="D5360" s="122">
        <v>8.44</v>
      </c>
      <c r="E5360" s="129">
        <f t="shared" si="83"/>
        <v>8.44</v>
      </c>
    </row>
    <row r="5361" spans="1:5" ht="40.5">
      <c r="A5361" s="127" t="s">
        <v>26007</v>
      </c>
      <c r="B5361" s="128" t="s">
        <v>20980</v>
      </c>
      <c r="C5361" s="127" t="s">
        <v>112</v>
      </c>
      <c r="D5361" s="122">
        <v>6.05</v>
      </c>
      <c r="E5361" s="129">
        <f t="shared" si="83"/>
        <v>6.05</v>
      </c>
    </row>
    <row r="5362" spans="1:5" ht="54">
      <c r="A5362" s="127" t="s">
        <v>26008</v>
      </c>
      <c r="B5362" s="128" t="s">
        <v>20981</v>
      </c>
      <c r="C5362" s="127" t="s">
        <v>112</v>
      </c>
      <c r="D5362" s="122">
        <v>3.02</v>
      </c>
      <c r="E5362" s="129">
        <f t="shared" si="83"/>
        <v>3.02</v>
      </c>
    </row>
    <row r="5363" spans="1:5">
      <c r="A5363" s="172" t="s">
        <v>20982</v>
      </c>
      <c r="B5363" s="169"/>
      <c r="C5363" s="168"/>
      <c r="D5363" s="170"/>
      <c r="E5363" s="171"/>
    </row>
    <row r="5364" spans="1:5" ht="27">
      <c r="A5364" s="127" t="s">
        <v>26009</v>
      </c>
      <c r="B5364" s="128" t="s">
        <v>20983</v>
      </c>
      <c r="C5364" s="127" t="s">
        <v>112</v>
      </c>
      <c r="D5364" s="122">
        <v>15.45</v>
      </c>
      <c r="E5364" s="129">
        <f t="shared" si="83"/>
        <v>15.46</v>
      </c>
    </row>
    <row r="5365" spans="1:5" ht="40.5">
      <c r="A5365" s="127" t="s">
        <v>26010</v>
      </c>
      <c r="B5365" s="128" t="s">
        <v>20984</v>
      </c>
      <c r="C5365" s="127" t="s">
        <v>112</v>
      </c>
      <c r="D5365" s="122">
        <v>9.1999999999999993</v>
      </c>
      <c r="E5365" s="129">
        <f t="shared" si="83"/>
        <v>9.1999999999999993</v>
      </c>
    </row>
    <row r="5366" spans="1:5" ht="54">
      <c r="A5366" s="127" t="s">
        <v>26011</v>
      </c>
      <c r="B5366" s="128" t="s">
        <v>20985</v>
      </c>
      <c r="C5366" s="127" t="s">
        <v>112</v>
      </c>
      <c r="D5366" s="122">
        <v>7.98</v>
      </c>
      <c r="E5366" s="129">
        <f t="shared" si="83"/>
        <v>7.98</v>
      </c>
    </row>
    <row r="5367" spans="1:5" ht="27">
      <c r="A5367" s="127" t="s">
        <v>26012</v>
      </c>
      <c r="B5367" s="128" t="s">
        <v>20986</v>
      </c>
      <c r="C5367" s="127" t="s">
        <v>112</v>
      </c>
      <c r="D5367" s="122">
        <v>15.45</v>
      </c>
      <c r="E5367" s="129">
        <f t="shared" si="83"/>
        <v>15.46</v>
      </c>
    </row>
    <row r="5368" spans="1:5" ht="27">
      <c r="A5368" s="127" t="s">
        <v>26013</v>
      </c>
      <c r="B5368" s="128" t="s">
        <v>20987</v>
      </c>
      <c r="C5368" s="127" t="s">
        <v>112</v>
      </c>
      <c r="D5368" s="122">
        <v>27.48</v>
      </c>
      <c r="E5368" s="129">
        <f t="shared" si="83"/>
        <v>27.49</v>
      </c>
    </row>
    <row r="5369" spans="1:5" ht="27">
      <c r="A5369" s="127" t="s">
        <v>26014</v>
      </c>
      <c r="B5369" s="128" t="s">
        <v>20988</v>
      </c>
      <c r="C5369" s="127" t="s">
        <v>112</v>
      </c>
      <c r="D5369" s="122">
        <v>23.04</v>
      </c>
      <c r="E5369" s="129">
        <f t="shared" si="83"/>
        <v>23.05</v>
      </c>
    </row>
    <row r="5370" spans="1:5" ht="27">
      <c r="A5370" s="127" t="s">
        <v>26015</v>
      </c>
      <c r="B5370" s="128" t="s">
        <v>20989</v>
      </c>
      <c r="C5370" s="127" t="s">
        <v>112</v>
      </c>
      <c r="D5370" s="122">
        <v>16.739999999999998</v>
      </c>
      <c r="E5370" s="129">
        <f t="shared" si="83"/>
        <v>16.75</v>
      </c>
    </row>
    <row r="5371" spans="1:5" ht="40.5">
      <c r="A5371" s="127" t="s">
        <v>26016</v>
      </c>
      <c r="B5371" s="128" t="s">
        <v>20990</v>
      </c>
      <c r="C5371" s="127" t="s">
        <v>112</v>
      </c>
      <c r="D5371" s="122">
        <v>11.32</v>
      </c>
      <c r="E5371" s="129">
        <f t="shared" si="83"/>
        <v>11.33</v>
      </c>
    </row>
    <row r="5372" spans="1:5" ht="54">
      <c r="A5372" s="127" t="s">
        <v>26017</v>
      </c>
      <c r="B5372" s="128" t="s">
        <v>20991</v>
      </c>
      <c r="C5372" s="127" t="s">
        <v>112</v>
      </c>
      <c r="D5372" s="122">
        <v>8.49</v>
      </c>
      <c r="E5372" s="129">
        <f t="shared" si="83"/>
        <v>8.49</v>
      </c>
    </row>
    <row r="5373" spans="1:5" ht="27">
      <c r="A5373" s="127" t="s">
        <v>26018</v>
      </c>
      <c r="B5373" s="128" t="s">
        <v>20992</v>
      </c>
      <c r="C5373" s="127" t="s">
        <v>112</v>
      </c>
      <c r="D5373" s="122">
        <v>1.45</v>
      </c>
      <c r="E5373" s="129">
        <f t="shared" si="83"/>
        <v>1.45</v>
      </c>
    </row>
    <row r="5374" spans="1:5" ht="27">
      <c r="A5374" s="127" t="s">
        <v>26019</v>
      </c>
      <c r="B5374" s="128" t="s">
        <v>20993</v>
      </c>
      <c r="C5374" s="127" t="s">
        <v>112</v>
      </c>
      <c r="D5374" s="122">
        <v>0.97</v>
      </c>
      <c r="E5374" s="129">
        <f t="shared" si="83"/>
        <v>0.97</v>
      </c>
    </row>
    <row r="5375" spans="1:5" ht="27">
      <c r="A5375" s="127" t="s">
        <v>26020</v>
      </c>
      <c r="B5375" s="128" t="s">
        <v>20994</v>
      </c>
      <c r="C5375" s="127" t="s">
        <v>112</v>
      </c>
      <c r="D5375" s="122">
        <v>9.1999999999999993</v>
      </c>
      <c r="E5375" s="129">
        <f t="shared" si="83"/>
        <v>9.1999999999999993</v>
      </c>
    </row>
    <row r="5376" spans="1:5" ht="40.5">
      <c r="A5376" s="127" t="s">
        <v>26021</v>
      </c>
      <c r="B5376" s="128" t="s">
        <v>20995</v>
      </c>
      <c r="C5376" s="127" t="s">
        <v>112</v>
      </c>
      <c r="D5376" s="122">
        <v>6.05</v>
      </c>
      <c r="E5376" s="129">
        <f t="shared" si="83"/>
        <v>6.05</v>
      </c>
    </row>
    <row r="5377" spans="1:5" ht="54">
      <c r="A5377" s="127" t="s">
        <v>26022</v>
      </c>
      <c r="B5377" s="128" t="s">
        <v>20996</v>
      </c>
      <c r="C5377" s="127" t="s">
        <v>112</v>
      </c>
      <c r="D5377" s="122">
        <v>4.6100000000000003</v>
      </c>
      <c r="E5377" s="129">
        <f t="shared" si="83"/>
        <v>4.6100000000000003</v>
      </c>
    </row>
    <row r="5378" spans="1:5" ht="27">
      <c r="A5378" s="127" t="s">
        <v>24763</v>
      </c>
      <c r="B5378" s="128" t="s">
        <v>20997</v>
      </c>
      <c r="C5378" s="127" t="s">
        <v>17943</v>
      </c>
      <c r="D5378" s="122">
        <v>1411.03</v>
      </c>
      <c r="E5378" s="129">
        <f t="shared" ref="E5378:E5441" si="84">ROUND((D5378/(1+$J$1))*(1+$L$1),2)</f>
        <v>1411.73</v>
      </c>
    </row>
    <row r="5379" spans="1:5">
      <c r="A5379" s="172" t="s">
        <v>20998</v>
      </c>
      <c r="B5379" s="169"/>
      <c r="C5379" s="168"/>
      <c r="D5379" s="170"/>
      <c r="E5379" s="171"/>
    </row>
    <row r="5380" spans="1:5" ht="27">
      <c r="A5380" s="127" t="s">
        <v>26023</v>
      </c>
      <c r="B5380" s="128" t="s">
        <v>20999</v>
      </c>
      <c r="C5380" s="127" t="s">
        <v>112</v>
      </c>
      <c r="D5380" s="122">
        <v>18.440000000000001</v>
      </c>
      <c r="E5380" s="129">
        <f t="shared" si="84"/>
        <v>18.45</v>
      </c>
    </row>
    <row r="5381" spans="1:5" ht="40.5">
      <c r="A5381" s="127" t="s">
        <v>26024</v>
      </c>
      <c r="B5381" s="128" t="s">
        <v>21000</v>
      </c>
      <c r="C5381" s="127" t="s">
        <v>112</v>
      </c>
      <c r="D5381" s="122">
        <v>15.45</v>
      </c>
      <c r="E5381" s="129">
        <f t="shared" si="84"/>
        <v>15.46</v>
      </c>
    </row>
    <row r="5382" spans="1:5" ht="54">
      <c r="A5382" s="127" t="s">
        <v>26025</v>
      </c>
      <c r="B5382" s="128" t="s">
        <v>21001</v>
      </c>
      <c r="C5382" s="127" t="s">
        <v>112</v>
      </c>
      <c r="D5382" s="122">
        <v>9.1999999999999993</v>
      </c>
      <c r="E5382" s="129">
        <f t="shared" si="84"/>
        <v>9.1999999999999993</v>
      </c>
    </row>
    <row r="5383" spans="1:5" ht="27">
      <c r="A5383" s="127" t="s">
        <v>26026</v>
      </c>
      <c r="B5383" s="128" t="s">
        <v>21002</v>
      </c>
      <c r="C5383" s="127" t="s">
        <v>112</v>
      </c>
      <c r="D5383" s="122">
        <v>30.99</v>
      </c>
      <c r="E5383" s="129">
        <f t="shared" si="84"/>
        <v>31.01</v>
      </c>
    </row>
    <row r="5384" spans="1:5" ht="27">
      <c r="A5384" s="127" t="s">
        <v>26027</v>
      </c>
      <c r="B5384" s="128" t="s">
        <v>21003</v>
      </c>
      <c r="C5384" s="127" t="s">
        <v>112</v>
      </c>
      <c r="D5384" s="122">
        <v>23.04</v>
      </c>
      <c r="E5384" s="129">
        <f t="shared" si="84"/>
        <v>23.05</v>
      </c>
    </row>
    <row r="5385" spans="1:5" ht="27">
      <c r="A5385" s="127" t="s">
        <v>26028</v>
      </c>
      <c r="B5385" s="128" t="s">
        <v>21004</v>
      </c>
      <c r="C5385" s="127" t="s">
        <v>112</v>
      </c>
      <c r="D5385" s="122">
        <v>36.83</v>
      </c>
      <c r="E5385" s="129">
        <f t="shared" si="84"/>
        <v>36.85</v>
      </c>
    </row>
    <row r="5386" spans="1:5" ht="27">
      <c r="A5386" s="127" t="s">
        <v>26029</v>
      </c>
      <c r="B5386" s="128" t="s">
        <v>21005</v>
      </c>
      <c r="C5386" s="127" t="s">
        <v>112</v>
      </c>
      <c r="D5386" s="122">
        <v>22.47</v>
      </c>
      <c r="E5386" s="129">
        <f t="shared" si="84"/>
        <v>22.48</v>
      </c>
    </row>
    <row r="5387" spans="1:5" ht="40.5">
      <c r="A5387" s="127" t="s">
        <v>26030</v>
      </c>
      <c r="B5387" s="128" t="s">
        <v>21006</v>
      </c>
      <c r="C5387" s="127" t="s">
        <v>112</v>
      </c>
      <c r="D5387" s="122">
        <v>16.739999999999998</v>
      </c>
      <c r="E5387" s="129">
        <f t="shared" si="84"/>
        <v>16.75</v>
      </c>
    </row>
    <row r="5388" spans="1:5" ht="54">
      <c r="A5388" s="127" t="s">
        <v>26031</v>
      </c>
      <c r="B5388" s="128" t="s">
        <v>21007</v>
      </c>
      <c r="C5388" s="127" t="s">
        <v>112</v>
      </c>
      <c r="D5388" s="122">
        <v>11.32</v>
      </c>
      <c r="E5388" s="129">
        <f t="shared" si="84"/>
        <v>11.33</v>
      </c>
    </row>
    <row r="5389" spans="1:5" ht="27">
      <c r="A5389" s="127" t="s">
        <v>26032</v>
      </c>
      <c r="B5389" s="128" t="s">
        <v>21008</v>
      </c>
      <c r="C5389" s="127" t="s">
        <v>112</v>
      </c>
      <c r="D5389" s="122">
        <v>2.14</v>
      </c>
      <c r="E5389" s="129">
        <f t="shared" si="84"/>
        <v>2.14</v>
      </c>
    </row>
    <row r="5390" spans="1:5" ht="27">
      <c r="A5390" s="127" t="s">
        <v>26033</v>
      </c>
      <c r="B5390" s="128" t="s">
        <v>21009</v>
      </c>
      <c r="C5390" s="127" t="s">
        <v>112</v>
      </c>
      <c r="D5390" s="122">
        <v>1.44</v>
      </c>
      <c r="E5390" s="129">
        <f t="shared" si="84"/>
        <v>1.44</v>
      </c>
    </row>
    <row r="5391" spans="1:5" ht="27">
      <c r="A5391" s="127" t="s">
        <v>26034</v>
      </c>
      <c r="B5391" s="128" t="s">
        <v>21010</v>
      </c>
      <c r="C5391" s="127" t="s">
        <v>112</v>
      </c>
      <c r="D5391" s="122">
        <v>9.1999999999999993</v>
      </c>
      <c r="E5391" s="129">
        <f t="shared" si="84"/>
        <v>9.1999999999999993</v>
      </c>
    </row>
    <row r="5392" spans="1:5" ht="40.5">
      <c r="A5392" s="127" t="s">
        <v>26035</v>
      </c>
      <c r="B5392" s="128" t="s">
        <v>21011</v>
      </c>
      <c r="C5392" s="127" t="s">
        <v>112</v>
      </c>
      <c r="D5392" s="122">
        <v>6.05</v>
      </c>
      <c r="E5392" s="129">
        <f t="shared" si="84"/>
        <v>6.05</v>
      </c>
    </row>
    <row r="5393" spans="1:5" ht="54">
      <c r="A5393" s="127" t="s">
        <v>26036</v>
      </c>
      <c r="B5393" s="128" t="s">
        <v>21012</v>
      </c>
      <c r="C5393" s="127" t="s">
        <v>112</v>
      </c>
      <c r="D5393" s="122">
        <v>4.6100000000000003</v>
      </c>
      <c r="E5393" s="129">
        <f t="shared" si="84"/>
        <v>4.6100000000000003</v>
      </c>
    </row>
    <row r="5394" spans="1:5" ht="40.5">
      <c r="A5394" s="127" t="s">
        <v>24764</v>
      </c>
      <c r="B5394" s="128" t="s">
        <v>21013</v>
      </c>
      <c r="C5394" s="127" t="s">
        <v>17943</v>
      </c>
      <c r="D5394" s="122">
        <v>1411.03</v>
      </c>
      <c r="E5394" s="129">
        <f t="shared" si="84"/>
        <v>1411.73</v>
      </c>
    </row>
    <row r="5395" spans="1:5" ht="27">
      <c r="A5395" s="127" t="s">
        <v>24765</v>
      </c>
      <c r="B5395" s="128" t="s">
        <v>21014</v>
      </c>
      <c r="C5395" s="127" t="s">
        <v>112</v>
      </c>
      <c r="D5395" s="122">
        <v>11.8</v>
      </c>
      <c r="E5395" s="129">
        <f t="shared" si="84"/>
        <v>11.81</v>
      </c>
    </row>
    <row r="5396" spans="1:5" ht="27">
      <c r="A5396" s="127" t="s">
        <v>24766</v>
      </c>
      <c r="B5396" s="128" t="s">
        <v>21015</v>
      </c>
      <c r="C5396" s="127" t="s">
        <v>112</v>
      </c>
      <c r="D5396" s="122">
        <v>9.8000000000000007</v>
      </c>
      <c r="E5396" s="129">
        <f t="shared" si="84"/>
        <v>9.8000000000000007</v>
      </c>
    </row>
    <row r="5397" spans="1:5" ht="27">
      <c r="A5397" s="127" t="s">
        <v>24767</v>
      </c>
      <c r="B5397" s="128" t="s">
        <v>21016</v>
      </c>
      <c r="C5397" s="127" t="s">
        <v>112</v>
      </c>
      <c r="D5397" s="122">
        <v>5.91</v>
      </c>
      <c r="E5397" s="129">
        <f t="shared" si="84"/>
        <v>5.91</v>
      </c>
    </row>
    <row r="5398" spans="1:5" ht="27">
      <c r="A5398" s="127" t="s">
        <v>24768</v>
      </c>
      <c r="B5398" s="128" t="s">
        <v>21017</v>
      </c>
      <c r="C5398" s="127" t="s">
        <v>112</v>
      </c>
      <c r="D5398" s="122">
        <v>11.8</v>
      </c>
      <c r="E5398" s="129">
        <f t="shared" si="84"/>
        <v>11.81</v>
      </c>
    </row>
    <row r="5399" spans="1:5" ht="27">
      <c r="A5399" s="127" t="s">
        <v>24769</v>
      </c>
      <c r="B5399" s="128" t="s">
        <v>21018</v>
      </c>
      <c r="C5399" s="127" t="s">
        <v>112</v>
      </c>
      <c r="D5399" s="122">
        <v>9.8000000000000007</v>
      </c>
      <c r="E5399" s="129">
        <f t="shared" si="84"/>
        <v>9.8000000000000007</v>
      </c>
    </row>
    <row r="5400" spans="1:5" ht="27">
      <c r="A5400" s="127" t="s">
        <v>24770</v>
      </c>
      <c r="B5400" s="128" t="s">
        <v>21019</v>
      </c>
      <c r="C5400" s="127" t="s">
        <v>112</v>
      </c>
      <c r="D5400" s="122">
        <v>5.91</v>
      </c>
      <c r="E5400" s="129">
        <f t="shared" si="84"/>
        <v>5.91</v>
      </c>
    </row>
    <row r="5401" spans="1:5" ht="40.5">
      <c r="A5401" s="127" t="s">
        <v>26037</v>
      </c>
      <c r="B5401" s="128" t="s">
        <v>21020</v>
      </c>
      <c r="C5401" s="127" t="s">
        <v>86</v>
      </c>
      <c r="D5401" s="122">
        <v>10249.459999999999</v>
      </c>
      <c r="E5401" s="129">
        <f t="shared" si="84"/>
        <v>10254.540000000001</v>
      </c>
    </row>
    <row r="5402" spans="1:5">
      <c r="A5402" s="172" t="s">
        <v>21021</v>
      </c>
      <c r="B5402" s="169"/>
      <c r="C5402" s="168"/>
      <c r="D5402" s="170"/>
      <c r="E5402" s="171"/>
    </row>
    <row r="5403" spans="1:5" ht="27">
      <c r="A5403" s="127" t="s">
        <v>26038</v>
      </c>
      <c r="B5403" s="128" t="s">
        <v>21022</v>
      </c>
      <c r="C5403" s="127" t="s">
        <v>112</v>
      </c>
      <c r="D5403" s="122">
        <v>15.45</v>
      </c>
      <c r="E5403" s="129">
        <f t="shared" si="84"/>
        <v>15.46</v>
      </c>
    </row>
    <row r="5404" spans="1:5">
      <c r="A5404" s="172" t="s">
        <v>21023</v>
      </c>
      <c r="B5404" s="169"/>
      <c r="C5404" s="168"/>
      <c r="D5404" s="170"/>
      <c r="E5404" s="171"/>
    </row>
    <row r="5405" spans="1:5" ht="54">
      <c r="A5405" s="127" t="s">
        <v>26039</v>
      </c>
      <c r="B5405" s="128" t="s">
        <v>21024</v>
      </c>
      <c r="C5405" s="127" t="s">
        <v>112</v>
      </c>
      <c r="D5405" s="122">
        <v>132.47</v>
      </c>
      <c r="E5405" s="129">
        <f t="shared" si="84"/>
        <v>132.54</v>
      </c>
    </row>
    <row r="5406" spans="1:5">
      <c r="A5406" s="172" t="s">
        <v>21025</v>
      </c>
      <c r="B5406" s="169"/>
      <c r="C5406" s="168"/>
      <c r="D5406" s="170"/>
      <c r="E5406" s="171"/>
    </row>
    <row r="5407" spans="1:5" ht="40.5">
      <c r="A5407" s="127" t="s">
        <v>24771</v>
      </c>
      <c r="B5407" s="128" t="s">
        <v>21026</v>
      </c>
      <c r="C5407" s="127" t="s">
        <v>112</v>
      </c>
      <c r="D5407" s="122">
        <v>47.07</v>
      </c>
      <c r="E5407" s="129">
        <f t="shared" si="84"/>
        <v>47.09</v>
      </c>
    </row>
    <row r="5408" spans="1:5" ht="40.5">
      <c r="A5408" s="127" t="s">
        <v>26040</v>
      </c>
      <c r="B5408" s="128" t="s">
        <v>21027</v>
      </c>
      <c r="C5408" s="127" t="s">
        <v>86</v>
      </c>
      <c r="D5408" s="122">
        <v>10475</v>
      </c>
      <c r="E5408" s="129">
        <f t="shared" si="84"/>
        <v>10480.200000000001</v>
      </c>
    </row>
    <row r="5409" spans="1:5" ht="27">
      <c r="A5409" s="127" t="s">
        <v>26041</v>
      </c>
      <c r="B5409" s="128" t="s">
        <v>21028</v>
      </c>
      <c r="C5409" s="127" t="s">
        <v>86</v>
      </c>
      <c r="D5409" s="122">
        <v>3130.82</v>
      </c>
      <c r="E5409" s="129">
        <f t="shared" si="84"/>
        <v>3132.37</v>
      </c>
    </row>
    <row r="5410" spans="1:5" ht="54">
      <c r="A5410" s="127" t="s">
        <v>24772</v>
      </c>
      <c r="B5410" s="128" t="s">
        <v>21029</v>
      </c>
      <c r="C5410" s="127" t="s">
        <v>112</v>
      </c>
      <c r="D5410" s="122">
        <v>2.98</v>
      </c>
      <c r="E5410" s="129">
        <f t="shared" si="84"/>
        <v>2.98</v>
      </c>
    </row>
    <row r="5411" spans="1:5" ht="40.5">
      <c r="A5411" s="127" t="s">
        <v>24773</v>
      </c>
      <c r="B5411" s="128" t="s">
        <v>21030</v>
      </c>
      <c r="C5411" s="127" t="s">
        <v>17943</v>
      </c>
      <c r="D5411" s="122">
        <v>705.52</v>
      </c>
      <c r="E5411" s="129">
        <f t="shared" si="84"/>
        <v>705.87</v>
      </c>
    </row>
    <row r="5412" spans="1:5" ht="40.5">
      <c r="A5412" s="127" t="s">
        <v>24774</v>
      </c>
      <c r="B5412" s="128" t="s">
        <v>21031</v>
      </c>
      <c r="C5412" s="127" t="s">
        <v>17943</v>
      </c>
      <c r="D5412" s="122">
        <v>705.52</v>
      </c>
      <c r="E5412" s="129">
        <f t="shared" si="84"/>
        <v>705.87</v>
      </c>
    </row>
    <row r="5413" spans="1:5" ht="40.5">
      <c r="A5413" s="127" t="s">
        <v>24775</v>
      </c>
      <c r="B5413" s="128" t="s">
        <v>21032</v>
      </c>
      <c r="C5413" s="127" t="s">
        <v>112</v>
      </c>
      <c r="D5413" s="122">
        <v>1.74</v>
      </c>
      <c r="E5413" s="129">
        <f t="shared" si="84"/>
        <v>1.74</v>
      </c>
    </row>
    <row r="5414" spans="1:5">
      <c r="A5414" s="172" t="s">
        <v>21033</v>
      </c>
      <c r="B5414" s="169"/>
      <c r="C5414" s="168"/>
      <c r="D5414" s="170"/>
      <c r="E5414" s="171"/>
    </row>
    <row r="5415" spans="1:5" ht="54">
      <c r="A5415" s="127" t="s">
        <v>24776</v>
      </c>
      <c r="B5415" s="128" t="s">
        <v>21034</v>
      </c>
      <c r="C5415" s="127" t="s">
        <v>112</v>
      </c>
      <c r="D5415" s="122">
        <v>139.93</v>
      </c>
      <c r="E5415" s="129">
        <f t="shared" si="84"/>
        <v>140</v>
      </c>
    </row>
    <row r="5416" spans="1:5" ht="54">
      <c r="A5416" s="127" t="s">
        <v>24777</v>
      </c>
      <c r="B5416" s="128" t="s">
        <v>21035</v>
      </c>
      <c r="C5416" s="127" t="s">
        <v>112</v>
      </c>
      <c r="D5416" s="122">
        <v>128.4</v>
      </c>
      <c r="E5416" s="129">
        <f t="shared" si="84"/>
        <v>128.46</v>
      </c>
    </row>
    <row r="5417" spans="1:5" ht="54">
      <c r="A5417" s="127" t="s">
        <v>24778</v>
      </c>
      <c r="B5417" s="128" t="s">
        <v>21036</v>
      </c>
      <c r="C5417" s="127" t="s">
        <v>112</v>
      </c>
      <c r="D5417" s="122">
        <v>122.8</v>
      </c>
      <c r="E5417" s="129">
        <f t="shared" si="84"/>
        <v>122.86</v>
      </c>
    </row>
    <row r="5418" spans="1:5" ht="54">
      <c r="A5418" s="127" t="s">
        <v>24779</v>
      </c>
      <c r="B5418" s="128" t="s">
        <v>21037</v>
      </c>
      <c r="C5418" s="127" t="s">
        <v>112</v>
      </c>
      <c r="D5418" s="122">
        <v>114.04</v>
      </c>
      <c r="E5418" s="129">
        <f t="shared" si="84"/>
        <v>114.1</v>
      </c>
    </row>
    <row r="5419" spans="1:5">
      <c r="A5419" s="172" t="s">
        <v>21038</v>
      </c>
      <c r="B5419" s="169"/>
      <c r="C5419" s="168"/>
      <c r="D5419" s="170"/>
      <c r="E5419" s="171"/>
    </row>
    <row r="5420" spans="1:5" ht="27">
      <c r="A5420" s="127" t="s">
        <v>26042</v>
      </c>
      <c r="B5420" s="128" t="s">
        <v>21039</v>
      </c>
      <c r="C5420" s="127" t="s">
        <v>112</v>
      </c>
      <c r="D5420" s="122">
        <v>14.2</v>
      </c>
      <c r="E5420" s="129">
        <f t="shared" si="84"/>
        <v>14.21</v>
      </c>
    </row>
    <row r="5421" spans="1:5">
      <c r="A5421" s="172" t="s">
        <v>21040</v>
      </c>
      <c r="B5421" s="169"/>
      <c r="C5421" s="168"/>
      <c r="D5421" s="170"/>
      <c r="E5421" s="171"/>
    </row>
    <row r="5422" spans="1:5">
      <c r="A5422" s="172" t="s">
        <v>21041</v>
      </c>
      <c r="B5422" s="169"/>
      <c r="C5422" s="168"/>
      <c r="D5422" s="170"/>
      <c r="E5422" s="171"/>
    </row>
    <row r="5423" spans="1:5" ht="40.5">
      <c r="A5423" s="127" t="s">
        <v>24780</v>
      </c>
      <c r="B5423" s="128" t="s">
        <v>21042</v>
      </c>
      <c r="C5423" s="127" t="s">
        <v>86</v>
      </c>
      <c r="D5423" s="122">
        <v>751.1</v>
      </c>
      <c r="E5423" s="129">
        <f t="shared" si="84"/>
        <v>751.47</v>
      </c>
    </row>
    <row r="5424" spans="1:5">
      <c r="A5424" s="127" t="s">
        <v>24781</v>
      </c>
      <c r="B5424" s="128" t="s">
        <v>21043</v>
      </c>
      <c r="C5424" s="127" t="s">
        <v>86</v>
      </c>
      <c r="D5424" s="122">
        <v>160.71</v>
      </c>
      <c r="E5424" s="129">
        <f t="shared" si="84"/>
        <v>160.79</v>
      </c>
    </row>
    <row r="5425" spans="1:5">
      <c r="A5425" s="172" t="s">
        <v>21044</v>
      </c>
      <c r="B5425" s="169"/>
      <c r="C5425" s="168"/>
      <c r="D5425" s="170"/>
      <c r="E5425" s="171"/>
    </row>
    <row r="5426" spans="1:5">
      <c r="A5426" s="172" t="s">
        <v>21045</v>
      </c>
      <c r="B5426" s="169"/>
      <c r="C5426" s="168"/>
      <c r="D5426" s="170"/>
      <c r="E5426" s="171"/>
    </row>
    <row r="5427" spans="1:5" ht="27">
      <c r="A5427" s="127" t="s">
        <v>26043</v>
      </c>
      <c r="B5427" s="128" t="s">
        <v>21046</v>
      </c>
      <c r="C5427" s="127" t="s">
        <v>86</v>
      </c>
      <c r="D5427" s="122">
        <v>3.38</v>
      </c>
      <c r="E5427" s="129">
        <f t="shared" si="84"/>
        <v>3.38</v>
      </c>
    </row>
    <row r="5428" spans="1:5" ht="67.5">
      <c r="A5428" s="127" t="s">
        <v>26228</v>
      </c>
      <c r="B5428" s="128" t="s">
        <v>21047</v>
      </c>
      <c r="C5428" s="127" t="s">
        <v>112</v>
      </c>
      <c r="D5428" s="122">
        <v>16.63</v>
      </c>
      <c r="E5428" s="129">
        <f t="shared" si="84"/>
        <v>16.64</v>
      </c>
    </row>
    <row r="5429" spans="1:5" ht="67.5">
      <c r="A5429" s="127" t="s">
        <v>26229</v>
      </c>
      <c r="B5429" s="128" t="s">
        <v>21048</v>
      </c>
      <c r="C5429" s="127" t="s">
        <v>112</v>
      </c>
      <c r="D5429" s="122">
        <v>12.97</v>
      </c>
      <c r="E5429" s="129">
        <f t="shared" si="84"/>
        <v>12.98</v>
      </c>
    </row>
    <row r="5430" spans="1:5" ht="67.5">
      <c r="A5430" s="127" t="s">
        <v>26230</v>
      </c>
      <c r="B5430" s="128" t="s">
        <v>21049</v>
      </c>
      <c r="C5430" s="127" t="s">
        <v>112</v>
      </c>
      <c r="D5430" s="122">
        <v>11.45</v>
      </c>
      <c r="E5430" s="129">
        <f t="shared" si="84"/>
        <v>11.46</v>
      </c>
    </row>
    <row r="5431" spans="1:5" ht="54">
      <c r="A5431" s="127" t="s">
        <v>26231</v>
      </c>
      <c r="B5431" s="128" t="s">
        <v>21050</v>
      </c>
      <c r="C5431" s="127" t="s">
        <v>112</v>
      </c>
      <c r="D5431" s="122">
        <v>20.34</v>
      </c>
      <c r="E5431" s="129">
        <f t="shared" si="84"/>
        <v>20.350000000000001</v>
      </c>
    </row>
    <row r="5432" spans="1:5" ht="54">
      <c r="A5432" s="127" t="s">
        <v>26232</v>
      </c>
      <c r="B5432" s="128" t="s">
        <v>21051</v>
      </c>
      <c r="C5432" s="127" t="s">
        <v>112</v>
      </c>
      <c r="D5432" s="122">
        <v>8.09</v>
      </c>
      <c r="E5432" s="129">
        <f t="shared" si="84"/>
        <v>8.09</v>
      </c>
    </row>
    <row r="5433" spans="1:5" ht="27">
      <c r="A5433" s="127" t="s">
        <v>26233</v>
      </c>
      <c r="B5433" s="128" t="s">
        <v>21052</v>
      </c>
      <c r="C5433" s="127" t="s">
        <v>42</v>
      </c>
      <c r="D5433" s="122">
        <v>131.26</v>
      </c>
      <c r="E5433" s="129">
        <f t="shared" si="84"/>
        <v>131.33000000000001</v>
      </c>
    </row>
    <row r="5434" spans="1:5">
      <c r="A5434" s="172" t="s">
        <v>21053</v>
      </c>
      <c r="B5434" s="169"/>
      <c r="C5434" s="168"/>
      <c r="D5434" s="170"/>
      <c r="E5434" s="171"/>
    </row>
    <row r="5435" spans="1:5">
      <c r="A5435" s="172" t="s">
        <v>21054</v>
      </c>
      <c r="B5435" s="169"/>
      <c r="C5435" s="168"/>
      <c r="D5435" s="170"/>
      <c r="E5435" s="171"/>
    </row>
    <row r="5436" spans="1:5" ht="54">
      <c r="A5436" s="127" t="s">
        <v>24782</v>
      </c>
      <c r="B5436" s="128" t="s">
        <v>21055</v>
      </c>
      <c r="C5436" s="127" t="s">
        <v>86</v>
      </c>
      <c r="D5436" s="122">
        <v>248.32</v>
      </c>
      <c r="E5436" s="129">
        <f t="shared" si="84"/>
        <v>248.44</v>
      </c>
    </row>
    <row r="5437" spans="1:5">
      <c r="A5437" s="127" t="s">
        <v>24783</v>
      </c>
      <c r="B5437" s="128" t="s">
        <v>21056</v>
      </c>
      <c r="C5437" s="127" t="s">
        <v>86</v>
      </c>
      <c r="D5437" s="122">
        <v>25</v>
      </c>
      <c r="E5437" s="129">
        <f t="shared" si="84"/>
        <v>25.01</v>
      </c>
    </row>
    <row r="5438" spans="1:5">
      <c r="A5438" s="127" t="s">
        <v>24784</v>
      </c>
      <c r="B5438" s="128" t="s">
        <v>21057</v>
      </c>
      <c r="C5438" s="127" t="s">
        <v>86</v>
      </c>
      <c r="D5438" s="122">
        <v>25</v>
      </c>
      <c r="E5438" s="129">
        <f t="shared" si="84"/>
        <v>25.01</v>
      </c>
    </row>
    <row r="5439" spans="1:5">
      <c r="A5439" s="172" t="s">
        <v>21058</v>
      </c>
      <c r="B5439" s="169"/>
      <c r="C5439" s="168"/>
      <c r="D5439" s="170"/>
      <c r="E5439" s="171"/>
    </row>
    <row r="5440" spans="1:5">
      <c r="A5440" s="172" t="s">
        <v>21059</v>
      </c>
      <c r="B5440" s="169"/>
      <c r="C5440" s="168"/>
      <c r="D5440" s="170"/>
      <c r="E5440" s="171"/>
    </row>
    <row r="5441" spans="1:5">
      <c r="A5441" s="127" t="s">
        <v>26044</v>
      </c>
      <c r="B5441" s="128" t="s">
        <v>21060</v>
      </c>
      <c r="C5441" s="127" t="s">
        <v>86</v>
      </c>
      <c r="D5441" s="122">
        <v>3688.9</v>
      </c>
      <c r="E5441" s="129">
        <f t="shared" si="84"/>
        <v>3690.73</v>
      </c>
    </row>
    <row r="5442" spans="1:5" ht="27">
      <c r="A5442" s="127" t="s">
        <v>26045</v>
      </c>
      <c r="B5442" s="128" t="s">
        <v>21061</v>
      </c>
      <c r="C5442" s="127" t="s">
        <v>86</v>
      </c>
      <c r="D5442" s="122">
        <v>8689.3799999999992</v>
      </c>
      <c r="E5442" s="129">
        <f t="shared" ref="E5442:E5505" si="85">ROUND((D5442/(1+$J$1))*(1+$L$1),2)</f>
        <v>8693.69</v>
      </c>
    </row>
    <row r="5443" spans="1:5">
      <c r="A5443" s="172" t="s">
        <v>21062</v>
      </c>
      <c r="B5443" s="169"/>
      <c r="C5443" s="168"/>
      <c r="D5443" s="170"/>
      <c r="E5443" s="171"/>
    </row>
    <row r="5444" spans="1:5">
      <c r="A5444" s="172" t="s">
        <v>21063</v>
      </c>
      <c r="B5444" s="169"/>
      <c r="C5444" s="168"/>
      <c r="D5444" s="170"/>
      <c r="E5444" s="171"/>
    </row>
    <row r="5445" spans="1:5">
      <c r="A5445" s="172" t="s">
        <v>21064</v>
      </c>
      <c r="B5445" s="169"/>
      <c r="C5445" s="168"/>
      <c r="D5445" s="170"/>
      <c r="E5445" s="171"/>
    </row>
    <row r="5446" spans="1:5">
      <c r="A5446" s="127" t="s">
        <v>26046</v>
      </c>
      <c r="B5446" s="128" t="s">
        <v>21065</v>
      </c>
      <c r="C5446" s="127" t="s">
        <v>86</v>
      </c>
      <c r="D5446" s="122">
        <v>2707.78</v>
      </c>
      <c r="E5446" s="129">
        <f t="shared" si="85"/>
        <v>2709.12</v>
      </c>
    </row>
    <row r="5447" spans="1:5" ht="27">
      <c r="A5447" s="127" t="s">
        <v>26047</v>
      </c>
      <c r="B5447" s="128" t="s">
        <v>21066</v>
      </c>
      <c r="C5447" s="127" t="s">
        <v>15687</v>
      </c>
      <c r="D5447" s="122">
        <v>985.78</v>
      </c>
      <c r="E5447" s="129">
        <f t="shared" si="85"/>
        <v>986.27</v>
      </c>
    </row>
    <row r="5448" spans="1:5">
      <c r="A5448" s="172" t="s">
        <v>21067</v>
      </c>
      <c r="B5448" s="169"/>
      <c r="C5448" s="168"/>
      <c r="D5448" s="170"/>
      <c r="E5448" s="171"/>
    </row>
    <row r="5449" spans="1:5">
      <c r="A5449" s="172" t="s">
        <v>21068</v>
      </c>
      <c r="B5449" s="169"/>
      <c r="C5449" s="168"/>
      <c r="D5449" s="170"/>
      <c r="E5449" s="171"/>
    </row>
    <row r="5450" spans="1:5" ht="27">
      <c r="A5450" s="127" t="s">
        <v>26048</v>
      </c>
      <c r="B5450" s="128" t="s">
        <v>21069</v>
      </c>
      <c r="C5450" s="127" t="s">
        <v>42</v>
      </c>
      <c r="D5450" s="122">
        <v>47.77</v>
      </c>
      <c r="E5450" s="129">
        <f t="shared" si="85"/>
        <v>47.79</v>
      </c>
    </row>
    <row r="5451" spans="1:5" ht="40.5">
      <c r="A5451" s="127" t="s">
        <v>26049</v>
      </c>
      <c r="B5451" s="128" t="s">
        <v>21070</v>
      </c>
      <c r="C5451" s="127" t="s">
        <v>86</v>
      </c>
      <c r="D5451" s="122">
        <v>1130.3</v>
      </c>
      <c r="E5451" s="129">
        <f t="shared" si="85"/>
        <v>1130.8599999999999</v>
      </c>
    </row>
    <row r="5452" spans="1:5" ht="54">
      <c r="A5452" s="127" t="s">
        <v>24785</v>
      </c>
      <c r="B5452" s="128" t="s">
        <v>21071</v>
      </c>
      <c r="C5452" s="127" t="s">
        <v>86</v>
      </c>
      <c r="D5452" s="122">
        <v>3600</v>
      </c>
      <c r="E5452" s="129">
        <f t="shared" si="85"/>
        <v>3601.79</v>
      </c>
    </row>
    <row r="5453" spans="1:5" ht="54">
      <c r="A5453" s="127" t="s">
        <v>26050</v>
      </c>
      <c r="B5453" s="128" t="s">
        <v>21072</v>
      </c>
      <c r="C5453" s="127" t="s">
        <v>42</v>
      </c>
      <c r="D5453" s="122">
        <v>52.43</v>
      </c>
      <c r="E5453" s="129">
        <f t="shared" si="85"/>
        <v>52.46</v>
      </c>
    </row>
    <row r="5454" spans="1:5">
      <c r="A5454" s="127" t="s">
        <v>24786</v>
      </c>
      <c r="B5454" s="128" t="s">
        <v>21073</v>
      </c>
      <c r="C5454" s="127" t="s">
        <v>86</v>
      </c>
      <c r="D5454" s="122">
        <v>0.4</v>
      </c>
      <c r="E5454" s="129">
        <f t="shared" si="85"/>
        <v>0.4</v>
      </c>
    </row>
    <row r="5455" spans="1:5">
      <c r="A5455" s="127" t="s">
        <v>24787</v>
      </c>
      <c r="B5455" s="128" t="s">
        <v>21074</v>
      </c>
      <c r="C5455" s="127" t="s">
        <v>86</v>
      </c>
      <c r="D5455" s="122">
        <v>0.56999999999999995</v>
      </c>
      <c r="E5455" s="129">
        <f t="shared" si="85"/>
        <v>0.56999999999999995</v>
      </c>
    </row>
    <row r="5456" spans="1:5">
      <c r="A5456" s="172" t="s">
        <v>21075</v>
      </c>
      <c r="B5456" s="169"/>
      <c r="C5456" s="168"/>
      <c r="D5456" s="170"/>
      <c r="E5456" s="171"/>
    </row>
    <row r="5457" spans="1:5">
      <c r="A5457" s="172" t="s">
        <v>21076</v>
      </c>
      <c r="B5457" s="169"/>
      <c r="C5457" s="168"/>
      <c r="D5457" s="170"/>
      <c r="E5457" s="171"/>
    </row>
    <row r="5458" spans="1:5" ht="54">
      <c r="A5458" s="127" t="s">
        <v>24788</v>
      </c>
      <c r="B5458" s="128" t="s">
        <v>21077</v>
      </c>
      <c r="C5458" s="127" t="s">
        <v>86</v>
      </c>
      <c r="D5458" s="122">
        <v>1191.07</v>
      </c>
      <c r="E5458" s="129">
        <f t="shared" si="85"/>
        <v>1191.6600000000001</v>
      </c>
    </row>
    <row r="5459" spans="1:5" ht="54">
      <c r="A5459" s="127" t="s">
        <v>24789</v>
      </c>
      <c r="B5459" s="128" t="s">
        <v>21078</v>
      </c>
      <c r="C5459" s="127" t="s">
        <v>86</v>
      </c>
      <c r="D5459" s="122">
        <v>643.73</v>
      </c>
      <c r="E5459" s="129">
        <f t="shared" si="85"/>
        <v>644.04999999999995</v>
      </c>
    </row>
    <row r="5460" spans="1:5" ht="54">
      <c r="A5460" s="127" t="s">
        <v>24790</v>
      </c>
      <c r="B5460" s="128" t="s">
        <v>21079</v>
      </c>
      <c r="C5460" s="127" t="s">
        <v>86</v>
      </c>
      <c r="D5460" s="122">
        <v>443.36</v>
      </c>
      <c r="E5460" s="129">
        <f t="shared" si="85"/>
        <v>443.58</v>
      </c>
    </row>
    <row r="5461" spans="1:5" ht="40.5">
      <c r="A5461" s="127" t="s">
        <v>24791</v>
      </c>
      <c r="B5461" s="128" t="s">
        <v>21080</v>
      </c>
      <c r="C5461" s="127" t="s">
        <v>86</v>
      </c>
      <c r="D5461" s="122">
        <v>2300</v>
      </c>
      <c r="E5461" s="129">
        <f t="shared" si="85"/>
        <v>2301.14</v>
      </c>
    </row>
    <row r="5462" spans="1:5" ht="40.5">
      <c r="A5462" s="127" t="s">
        <v>24792</v>
      </c>
      <c r="B5462" s="128" t="s">
        <v>21081</v>
      </c>
      <c r="C5462" s="127" t="s">
        <v>86</v>
      </c>
      <c r="D5462" s="122">
        <v>1900</v>
      </c>
      <c r="E5462" s="129">
        <f t="shared" si="85"/>
        <v>1900.94</v>
      </c>
    </row>
    <row r="5463" spans="1:5" ht="54">
      <c r="A5463" s="127" t="s">
        <v>24793</v>
      </c>
      <c r="B5463" s="128" t="s">
        <v>21082</v>
      </c>
      <c r="C5463" s="127" t="s">
        <v>86</v>
      </c>
      <c r="D5463" s="122">
        <v>1228.99</v>
      </c>
      <c r="E5463" s="129">
        <f t="shared" si="85"/>
        <v>1229.5999999999999</v>
      </c>
    </row>
    <row r="5464" spans="1:5">
      <c r="A5464" s="172" t="s">
        <v>21083</v>
      </c>
      <c r="B5464" s="169"/>
      <c r="C5464" s="168"/>
      <c r="D5464" s="170"/>
      <c r="E5464" s="171"/>
    </row>
    <row r="5465" spans="1:5" ht="27">
      <c r="A5465" s="127" t="s">
        <v>24794</v>
      </c>
      <c r="B5465" s="128" t="s">
        <v>21084</v>
      </c>
      <c r="C5465" s="127" t="s">
        <v>86</v>
      </c>
      <c r="D5465" s="122">
        <v>116.2</v>
      </c>
      <c r="E5465" s="129">
        <f t="shared" si="85"/>
        <v>116.26</v>
      </c>
    </row>
    <row r="5466" spans="1:5" ht="27">
      <c r="A5466" s="127" t="s">
        <v>24795</v>
      </c>
      <c r="B5466" s="128" t="s">
        <v>21085</v>
      </c>
      <c r="C5466" s="127" t="s">
        <v>86</v>
      </c>
      <c r="D5466" s="122">
        <v>25195.98</v>
      </c>
      <c r="E5466" s="129">
        <f t="shared" si="85"/>
        <v>25208.48</v>
      </c>
    </row>
    <row r="5467" spans="1:5" ht="27">
      <c r="A5467" s="127" t="s">
        <v>24796</v>
      </c>
      <c r="B5467" s="128" t="s">
        <v>21086</v>
      </c>
      <c r="C5467" s="127" t="s">
        <v>86</v>
      </c>
      <c r="D5467" s="122">
        <v>26920.98</v>
      </c>
      <c r="E5467" s="129">
        <f t="shared" si="85"/>
        <v>26934.33</v>
      </c>
    </row>
    <row r="5468" spans="1:5" ht="27">
      <c r="A5468" s="127" t="s">
        <v>24797</v>
      </c>
      <c r="B5468" s="128" t="s">
        <v>21087</v>
      </c>
      <c r="C5468" s="127" t="s">
        <v>86</v>
      </c>
      <c r="D5468" s="122">
        <v>28645.98</v>
      </c>
      <c r="E5468" s="129">
        <f t="shared" si="85"/>
        <v>28660.19</v>
      </c>
    </row>
    <row r="5469" spans="1:5" ht="27">
      <c r="A5469" s="127" t="s">
        <v>24798</v>
      </c>
      <c r="B5469" s="128" t="s">
        <v>21088</v>
      </c>
      <c r="C5469" s="127" t="s">
        <v>86</v>
      </c>
      <c r="D5469" s="122">
        <v>20949</v>
      </c>
      <c r="E5469" s="129">
        <f t="shared" si="85"/>
        <v>20959.39</v>
      </c>
    </row>
    <row r="5470" spans="1:5" ht="27">
      <c r="A5470" s="127" t="s">
        <v>24799</v>
      </c>
      <c r="B5470" s="128" t="s">
        <v>21089</v>
      </c>
      <c r="C5470" s="127" t="s">
        <v>86</v>
      </c>
      <c r="D5470" s="122">
        <v>22674</v>
      </c>
      <c r="E5470" s="129">
        <f t="shared" si="85"/>
        <v>22685.25</v>
      </c>
    </row>
    <row r="5471" spans="1:5" ht="27">
      <c r="A5471" s="127" t="s">
        <v>24800</v>
      </c>
      <c r="B5471" s="128" t="s">
        <v>21090</v>
      </c>
      <c r="C5471" s="127" t="s">
        <v>86</v>
      </c>
      <c r="D5471" s="122">
        <v>24399</v>
      </c>
      <c r="E5471" s="129">
        <f t="shared" si="85"/>
        <v>24411.1</v>
      </c>
    </row>
    <row r="5472" spans="1:5" ht="27">
      <c r="A5472" s="127" t="s">
        <v>24801</v>
      </c>
      <c r="B5472" s="128" t="s">
        <v>21091</v>
      </c>
      <c r="C5472" s="127" t="s">
        <v>86</v>
      </c>
      <c r="D5472" s="122">
        <v>26124</v>
      </c>
      <c r="E5472" s="129">
        <f t="shared" si="85"/>
        <v>26136.959999999999</v>
      </c>
    </row>
    <row r="5473" spans="1:5" ht="27">
      <c r="A5473" s="127" t="s">
        <v>24802</v>
      </c>
      <c r="B5473" s="128" t="s">
        <v>21092</v>
      </c>
      <c r="C5473" s="127" t="s">
        <v>86</v>
      </c>
      <c r="D5473" s="122">
        <v>60565.33</v>
      </c>
      <c r="E5473" s="129">
        <f t="shared" si="85"/>
        <v>60595.37</v>
      </c>
    </row>
    <row r="5474" spans="1:5" ht="27">
      <c r="A5474" s="127" t="s">
        <v>24803</v>
      </c>
      <c r="B5474" s="128" t="s">
        <v>21093</v>
      </c>
      <c r="C5474" s="127" t="s">
        <v>86</v>
      </c>
      <c r="D5474" s="122">
        <v>58080</v>
      </c>
      <c r="E5474" s="129">
        <f t="shared" si="85"/>
        <v>58108.81</v>
      </c>
    </row>
    <row r="5475" spans="1:5" ht="27">
      <c r="A5475" s="127" t="s">
        <v>24804</v>
      </c>
      <c r="B5475" s="128" t="s">
        <v>21094</v>
      </c>
      <c r="C5475" s="127" t="s">
        <v>86</v>
      </c>
      <c r="D5475" s="122">
        <v>53492.56</v>
      </c>
      <c r="E5475" s="129">
        <f t="shared" si="85"/>
        <v>53519.09</v>
      </c>
    </row>
    <row r="5476" spans="1:5" ht="27">
      <c r="A5476" s="127" t="s">
        <v>24805</v>
      </c>
      <c r="B5476" s="128" t="s">
        <v>21095</v>
      </c>
      <c r="C5476" s="127" t="s">
        <v>86</v>
      </c>
      <c r="D5476" s="122">
        <v>42006.82</v>
      </c>
      <c r="E5476" s="129">
        <f t="shared" si="85"/>
        <v>42027.66</v>
      </c>
    </row>
    <row r="5477" spans="1:5" ht="27">
      <c r="A5477" s="127" t="s">
        <v>24806</v>
      </c>
      <c r="B5477" s="128" t="s">
        <v>21096</v>
      </c>
      <c r="C5477" s="127" t="s">
        <v>86</v>
      </c>
      <c r="D5477" s="122">
        <v>46681.26</v>
      </c>
      <c r="E5477" s="129">
        <f t="shared" si="85"/>
        <v>46704.41</v>
      </c>
    </row>
    <row r="5478" spans="1:5" ht="54">
      <c r="A5478" s="127" t="s">
        <v>24807</v>
      </c>
      <c r="B5478" s="128" t="s">
        <v>21097</v>
      </c>
      <c r="C5478" s="127" t="s">
        <v>86</v>
      </c>
      <c r="D5478" s="122">
        <v>13895</v>
      </c>
      <c r="E5478" s="129">
        <f t="shared" si="85"/>
        <v>13901.89</v>
      </c>
    </row>
    <row r="5479" spans="1:5" ht="54">
      <c r="A5479" s="127" t="s">
        <v>24808</v>
      </c>
      <c r="B5479" s="128" t="s">
        <v>21098</v>
      </c>
      <c r="C5479" s="127" t="s">
        <v>86</v>
      </c>
      <c r="D5479" s="122">
        <v>15473.61</v>
      </c>
      <c r="E5479" s="129">
        <f t="shared" si="85"/>
        <v>15481.28</v>
      </c>
    </row>
    <row r="5480" spans="1:5" ht="54">
      <c r="A5480" s="127" t="s">
        <v>24809</v>
      </c>
      <c r="B5480" s="128" t="s">
        <v>21099</v>
      </c>
      <c r="C5480" s="127" t="s">
        <v>86</v>
      </c>
      <c r="D5480" s="122">
        <v>15866</v>
      </c>
      <c r="E5480" s="129">
        <f t="shared" si="85"/>
        <v>15873.87</v>
      </c>
    </row>
    <row r="5481" spans="1:5" ht="54">
      <c r="A5481" s="127" t="s">
        <v>24810</v>
      </c>
      <c r="B5481" s="128" t="s">
        <v>21100</v>
      </c>
      <c r="C5481" s="127" t="s">
        <v>86</v>
      </c>
      <c r="D5481" s="122">
        <v>18701.580000000002</v>
      </c>
      <c r="E5481" s="129">
        <f t="shared" si="85"/>
        <v>18710.86</v>
      </c>
    </row>
    <row r="5482" spans="1:5" ht="54">
      <c r="A5482" s="127" t="s">
        <v>24811</v>
      </c>
      <c r="B5482" s="128" t="s">
        <v>21101</v>
      </c>
      <c r="C5482" s="127" t="s">
        <v>86</v>
      </c>
      <c r="D5482" s="122">
        <v>17835</v>
      </c>
      <c r="E5482" s="129">
        <f t="shared" si="85"/>
        <v>17843.849999999999</v>
      </c>
    </row>
    <row r="5483" spans="1:5" ht="54">
      <c r="A5483" s="127" t="s">
        <v>24812</v>
      </c>
      <c r="B5483" s="128" t="s">
        <v>21102</v>
      </c>
      <c r="C5483" s="127" t="s">
        <v>86</v>
      </c>
      <c r="D5483" s="122">
        <v>21929.55</v>
      </c>
      <c r="E5483" s="129">
        <f t="shared" si="85"/>
        <v>21940.43</v>
      </c>
    </row>
    <row r="5484" spans="1:5" ht="54">
      <c r="A5484" s="127" t="s">
        <v>24813</v>
      </c>
      <c r="B5484" s="128" t="s">
        <v>21103</v>
      </c>
      <c r="C5484" s="127" t="s">
        <v>86</v>
      </c>
      <c r="D5484" s="122">
        <v>20949</v>
      </c>
      <c r="E5484" s="129">
        <f t="shared" si="85"/>
        <v>20959.39</v>
      </c>
    </row>
    <row r="5485" spans="1:5" ht="54">
      <c r="A5485" s="127" t="s">
        <v>24814</v>
      </c>
      <c r="B5485" s="128" t="s">
        <v>21104</v>
      </c>
      <c r="C5485" s="127" t="s">
        <v>86</v>
      </c>
      <c r="D5485" s="122">
        <v>27033</v>
      </c>
      <c r="E5485" s="129">
        <f t="shared" si="85"/>
        <v>27046.41</v>
      </c>
    </row>
    <row r="5486" spans="1:5" ht="54">
      <c r="A5486" s="127" t="s">
        <v>24815</v>
      </c>
      <c r="B5486" s="128" t="s">
        <v>21105</v>
      </c>
      <c r="C5486" s="127" t="s">
        <v>86</v>
      </c>
      <c r="D5486" s="122">
        <v>22918</v>
      </c>
      <c r="E5486" s="129">
        <f t="shared" si="85"/>
        <v>22929.37</v>
      </c>
    </row>
    <row r="5487" spans="1:5" ht="54">
      <c r="A5487" s="127" t="s">
        <v>24816</v>
      </c>
      <c r="B5487" s="128" t="s">
        <v>21106</v>
      </c>
      <c r="C5487" s="127" t="s">
        <v>86</v>
      </c>
      <c r="D5487" s="122">
        <v>29782.47</v>
      </c>
      <c r="E5487" s="129">
        <f t="shared" si="85"/>
        <v>29797.24</v>
      </c>
    </row>
    <row r="5488" spans="1:5" ht="54">
      <c r="A5488" s="127" t="s">
        <v>24817</v>
      </c>
      <c r="B5488" s="128" t="s">
        <v>21107</v>
      </c>
      <c r="C5488" s="127" t="s">
        <v>86</v>
      </c>
      <c r="D5488" s="122">
        <v>24888</v>
      </c>
      <c r="E5488" s="129">
        <f t="shared" si="85"/>
        <v>24900.34</v>
      </c>
    </row>
    <row r="5489" spans="1:5" ht="54">
      <c r="A5489" s="127" t="s">
        <v>24818</v>
      </c>
      <c r="B5489" s="128" t="s">
        <v>21108</v>
      </c>
      <c r="C5489" s="127" t="s">
        <v>86</v>
      </c>
      <c r="D5489" s="122">
        <v>33487.74</v>
      </c>
      <c r="E5489" s="129">
        <f t="shared" si="85"/>
        <v>33504.35</v>
      </c>
    </row>
    <row r="5490" spans="1:5" ht="54">
      <c r="A5490" s="127" t="s">
        <v>24819</v>
      </c>
      <c r="B5490" s="128" t="s">
        <v>21109</v>
      </c>
      <c r="C5490" s="127" t="s">
        <v>86</v>
      </c>
      <c r="D5490" s="122">
        <v>26857</v>
      </c>
      <c r="E5490" s="129">
        <f t="shared" si="85"/>
        <v>26870.32</v>
      </c>
    </row>
    <row r="5491" spans="1:5" ht="54">
      <c r="A5491" s="127" t="s">
        <v>24820</v>
      </c>
      <c r="B5491" s="128" t="s">
        <v>21110</v>
      </c>
      <c r="C5491" s="127" t="s">
        <v>86</v>
      </c>
      <c r="D5491" s="122">
        <v>38142.79</v>
      </c>
      <c r="E5491" s="129">
        <f t="shared" si="85"/>
        <v>38161.71</v>
      </c>
    </row>
    <row r="5492" spans="1:5">
      <c r="A5492" s="172" t="s">
        <v>21111</v>
      </c>
      <c r="B5492" s="169"/>
      <c r="C5492" s="168"/>
      <c r="D5492" s="170"/>
      <c r="E5492" s="171"/>
    </row>
    <row r="5493" spans="1:5" ht="27">
      <c r="A5493" s="127" t="s">
        <v>24821</v>
      </c>
      <c r="B5493" s="128" t="s">
        <v>21112</v>
      </c>
      <c r="C5493" s="127" t="s">
        <v>86</v>
      </c>
      <c r="D5493" s="122">
        <v>2172</v>
      </c>
      <c r="E5493" s="129">
        <f t="shared" si="85"/>
        <v>2173.08</v>
      </c>
    </row>
    <row r="5494" spans="1:5" ht="27">
      <c r="A5494" s="127" t="s">
        <v>24822</v>
      </c>
      <c r="B5494" s="128" t="s">
        <v>21113</v>
      </c>
      <c r="C5494" s="127" t="s">
        <v>86</v>
      </c>
      <c r="D5494" s="122">
        <v>1725</v>
      </c>
      <c r="E5494" s="129">
        <f t="shared" si="85"/>
        <v>1725.86</v>
      </c>
    </row>
    <row r="5495" spans="1:5" ht="27">
      <c r="A5495" s="127" t="s">
        <v>24823</v>
      </c>
      <c r="B5495" s="128" t="s">
        <v>21114</v>
      </c>
      <c r="C5495" s="127" t="s">
        <v>86</v>
      </c>
      <c r="D5495" s="122">
        <v>930</v>
      </c>
      <c r="E5495" s="129">
        <f t="shared" si="85"/>
        <v>930.46</v>
      </c>
    </row>
    <row r="5496" spans="1:5" ht="27">
      <c r="A5496" s="127" t="s">
        <v>24824</v>
      </c>
      <c r="B5496" s="128" t="s">
        <v>21115</v>
      </c>
      <c r="C5496" s="127" t="s">
        <v>86</v>
      </c>
      <c r="D5496" s="122">
        <v>4887.0200000000004</v>
      </c>
      <c r="E5496" s="129">
        <f t="shared" si="85"/>
        <v>4889.4399999999996</v>
      </c>
    </row>
    <row r="5497" spans="1:5" ht="27">
      <c r="A5497" s="127" t="s">
        <v>24825</v>
      </c>
      <c r="B5497" s="128" t="s">
        <v>21116</v>
      </c>
      <c r="C5497" s="127" t="s">
        <v>86</v>
      </c>
      <c r="D5497" s="122">
        <v>7500.82</v>
      </c>
      <c r="E5497" s="129">
        <f t="shared" si="85"/>
        <v>7504.54</v>
      </c>
    </row>
    <row r="5498" spans="1:5" ht="40.5">
      <c r="A5498" s="127" t="s">
        <v>24826</v>
      </c>
      <c r="B5498" s="128" t="s">
        <v>21117</v>
      </c>
      <c r="C5498" s="127" t="s">
        <v>86</v>
      </c>
      <c r="D5498" s="122">
        <v>2385</v>
      </c>
      <c r="E5498" s="129">
        <f t="shared" si="85"/>
        <v>2386.1799999999998</v>
      </c>
    </row>
    <row r="5499" spans="1:5" ht="40.5">
      <c r="A5499" s="127" t="s">
        <v>24827</v>
      </c>
      <c r="B5499" s="128" t="s">
        <v>21118</v>
      </c>
      <c r="C5499" s="127" t="s">
        <v>86</v>
      </c>
      <c r="D5499" s="122">
        <v>4736.84</v>
      </c>
      <c r="E5499" s="129">
        <f t="shared" si="85"/>
        <v>4739.1899999999996</v>
      </c>
    </row>
    <row r="5500" spans="1:5" ht="40.5">
      <c r="A5500" s="127" t="s">
        <v>24828</v>
      </c>
      <c r="B5500" s="128" t="s">
        <v>21119</v>
      </c>
      <c r="C5500" s="127" t="s">
        <v>86</v>
      </c>
      <c r="D5500" s="122">
        <v>1783</v>
      </c>
      <c r="E5500" s="129">
        <f t="shared" si="85"/>
        <v>1783.88</v>
      </c>
    </row>
    <row r="5501" spans="1:5" ht="40.5">
      <c r="A5501" s="127" t="s">
        <v>24829</v>
      </c>
      <c r="B5501" s="128" t="s">
        <v>21120</v>
      </c>
      <c r="C5501" s="127" t="s">
        <v>86</v>
      </c>
      <c r="D5501" s="122">
        <v>5469.2</v>
      </c>
      <c r="E5501" s="129">
        <f t="shared" si="85"/>
        <v>5471.91</v>
      </c>
    </row>
    <row r="5502" spans="1:5" ht="54">
      <c r="A5502" s="127" t="s">
        <v>24830</v>
      </c>
      <c r="B5502" s="128" t="s">
        <v>21121</v>
      </c>
      <c r="C5502" s="127" t="s">
        <v>86</v>
      </c>
      <c r="D5502" s="122">
        <v>7292.26</v>
      </c>
      <c r="E5502" s="129">
        <f t="shared" si="85"/>
        <v>7295.88</v>
      </c>
    </row>
    <row r="5503" spans="1:5">
      <c r="A5503" s="172" t="s">
        <v>21122</v>
      </c>
      <c r="B5503" s="169"/>
      <c r="C5503" s="168"/>
      <c r="D5503" s="170"/>
      <c r="E5503" s="171"/>
    </row>
    <row r="5504" spans="1:5">
      <c r="A5504" s="127" t="s">
        <v>24831</v>
      </c>
      <c r="B5504" s="128" t="s">
        <v>21123</v>
      </c>
      <c r="C5504" s="127" t="s">
        <v>86</v>
      </c>
      <c r="D5504" s="122">
        <v>168.87</v>
      </c>
      <c r="E5504" s="129">
        <f t="shared" si="85"/>
        <v>168.95</v>
      </c>
    </row>
    <row r="5505" spans="1:5">
      <c r="A5505" s="127" t="s">
        <v>24832</v>
      </c>
      <c r="B5505" s="128" t="s">
        <v>21124</v>
      </c>
      <c r="C5505" s="127" t="s">
        <v>86</v>
      </c>
      <c r="D5505" s="122">
        <v>18.48</v>
      </c>
      <c r="E5505" s="129">
        <f t="shared" si="85"/>
        <v>18.489999999999998</v>
      </c>
    </row>
    <row r="5506" spans="1:5">
      <c r="A5506" s="127" t="s">
        <v>24833</v>
      </c>
      <c r="B5506" s="128" t="s">
        <v>21125</v>
      </c>
      <c r="C5506" s="127" t="s">
        <v>86</v>
      </c>
      <c r="D5506" s="122">
        <v>184.38</v>
      </c>
      <c r="E5506" s="129">
        <f t="shared" ref="E5506:E5569" si="86">ROUND((D5506/(1+$J$1))*(1+$L$1),2)</f>
        <v>184.47</v>
      </c>
    </row>
    <row r="5507" spans="1:5">
      <c r="A5507" s="127" t="s">
        <v>24834</v>
      </c>
      <c r="B5507" s="128" t="s">
        <v>21126</v>
      </c>
      <c r="C5507" s="127" t="s">
        <v>86</v>
      </c>
      <c r="D5507" s="122">
        <v>92.19</v>
      </c>
      <c r="E5507" s="129">
        <f t="shared" si="86"/>
        <v>92.24</v>
      </c>
    </row>
    <row r="5508" spans="1:5" ht="27">
      <c r="A5508" s="127" t="s">
        <v>24835</v>
      </c>
      <c r="B5508" s="128" t="s">
        <v>21127</v>
      </c>
      <c r="C5508" s="127" t="s">
        <v>44</v>
      </c>
      <c r="D5508" s="122">
        <v>13.18</v>
      </c>
      <c r="E5508" s="129">
        <f t="shared" si="86"/>
        <v>13.19</v>
      </c>
    </row>
    <row r="5509" spans="1:5" ht="27">
      <c r="A5509" s="127" t="s">
        <v>24836</v>
      </c>
      <c r="B5509" s="128" t="s">
        <v>21128</v>
      </c>
      <c r="C5509" s="127" t="s">
        <v>44</v>
      </c>
      <c r="D5509" s="122">
        <v>13.33</v>
      </c>
      <c r="E5509" s="129">
        <f t="shared" si="86"/>
        <v>13.34</v>
      </c>
    </row>
    <row r="5510" spans="1:5" ht="27">
      <c r="A5510" s="127" t="s">
        <v>24837</v>
      </c>
      <c r="B5510" s="128" t="s">
        <v>21129</v>
      </c>
      <c r="C5510" s="127" t="s">
        <v>44</v>
      </c>
      <c r="D5510" s="122">
        <v>4.7300000000000004</v>
      </c>
      <c r="E5510" s="129">
        <f t="shared" si="86"/>
        <v>4.7300000000000004</v>
      </c>
    </row>
    <row r="5511" spans="1:5" ht="27">
      <c r="A5511" s="127" t="s">
        <v>24838</v>
      </c>
      <c r="B5511" s="128" t="s">
        <v>21130</v>
      </c>
      <c r="C5511" s="127" t="s">
        <v>44</v>
      </c>
      <c r="D5511" s="122">
        <v>7.27</v>
      </c>
      <c r="E5511" s="129">
        <f t="shared" si="86"/>
        <v>7.27</v>
      </c>
    </row>
    <row r="5512" spans="1:5" ht="27">
      <c r="A5512" s="127" t="s">
        <v>24839</v>
      </c>
      <c r="B5512" s="128" t="s">
        <v>21131</v>
      </c>
      <c r="C5512" s="127" t="s">
        <v>44</v>
      </c>
      <c r="D5512" s="122">
        <v>8.57</v>
      </c>
      <c r="E5512" s="129">
        <f t="shared" si="86"/>
        <v>8.57</v>
      </c>
    </row>
    <row r="5513" spans="1:5" ht="27">
      <c r="A5513" s="127" t="s">
        <v>24840</v>
      </c>
      <c r="B5513" s="128" t="s">
        <v>21132</v>
      </c>
      <c r="C5513" s="127" t="s">
        <v>44</v>
      </c>
      <c r="D5513" s="122">
        <v>22.32</v>
      </c>
      <c r="E5513" s="129">
        <f t="shared" si="86"/>
        <v>22.33</v>
      </c>
    </row>
    <row r="5514" spans="1:5" ht="27">
      <c r="A5514" s="127" t="s">
        <v>24841</v>
      </c>
      <c r="B5514" s="128" t="s">
        <v>21133</v>
      </c>
      <c r="C5514" s="127" t="s">
        <v>44</v>
      </c>
      <c r="D5514" s="122">
        <v>10.4</v>
      </c>
      <c r="E5514" s="129">
        <f t="shared" si="86"/>
        <v>10.41</v>
      </c>
    </row>
    <row r="5515" spans="1:5">
      <c r="A5515" s="172" t="s">
        <v>21134</v>
      </c>
      <c r="B5515" s="169"/>
      <c r="C5515" s="168"/>
      <c r="D5515" s="170"/>
      <c r="E5515" s="171"/>
    </row>
    <row r="5516" spans="1:5">
      <c r="A5516" s="127" t="s">
        <v>24842</v>
      </c>
      <c r="B5516" s="128" t="s">
        <v>21135</v>
      </c>
      <c r="C5516" s="127" t="s">
        <v>86</v>
      </c>
      <c r="D5516" s="122">
        <v>463.6</v>
      </c>
      <c r="E5516" s="129">
        <f t="shared" si="86"/>
        <v>463.83</v>
      </c>
    </row>
    <row r="5517" spans="1:5">
      <c r="A5517" s="127" t="s">
        <v>24843</v>
      </c>
      <c r="B5517" s="128" t="s">
        <v>21136</v>
      </c>
      <c r="C5517" s="127" t="s">
        <v>86</v>
      </c>
      <c r="D5517" s="122">
        <v>460.06</v>
      </c>
      <c r="E5517" s="129">
        <f t="shared" si="86"/>
        <v>460.29</v>
      </c>
    </row>
    <row r="5518" spans="1:5">
      <c r="A5518" s="172" t="s">
        <v>21137</v>
      </c>
      <c r="B5518" s="169"/>
      <c r="C5518" s="168"/>
      <c r="D5518" s="170"/>
      <c r="E5518" s="171"/>
    </row>
    <row r="5519" spans="1:5" ht="54">
      <c r="A5519" s="127" t="s">
        <v>24844</v>
      </c>
      <c r="B5519" s="128" t="s">
        <v>21138</v>
      </c>
      <c r="C5519" s="127" t="s">
        <v>86</v>
      </c>
      <c r="D5519" s="122">
        <v>1000</v>
      </c>
      <c r="E5519" s="129">
        <f t="shared" si="86"/>
        <v>1000.5</v>
      </c>
    </row>
    <row r="5520" spans="1:5">
      <c r="A5520" s="127" t="s">
        <v>24845</v>
      </c>
      <c r="B5520" s="128" t="s">
        <v>21139</v>
      </c>
      <c r="C5520" s="127" t="s">
        <v>86</v>
      </c>
      <c r="D5520" s="122">
        <v>317.56</v>
      </c>
      <c r="E5520" s="129">
        <f t="shared" si="86"/>
        <v>317.72000000000003</v>
      </c>
    </row>
    <row r="5521" spans="1:5">
      <c r="A5521" s="172" t="s">
        <v>21140</v>
      </c>
      <c r="B5521" s="169"/>
      <c r="C5521" s="168"/>
      <c r="D5521" s="170"/>
      <c r="E5521" s="171"/>
    </row>
    <row r="5522" spans="1:5">
      <c r="A5522" s="127" t="s">
        <v>26265</v>
      </c>
      <c r="B5522" s="128" t="s">
        <v>21141</v>
      </c>
      <c r="C5522" s="127" t="s">
        <v>86</v>
      </c>
      <c r="D5522" s="122">
        <v>184.34</v>
      </c>
      <c r="E5522" s="129">
        <f t="shared" si="86"/>
        <v>184.43</v>
      </c>
    </row>
    <row r="5523" spans="1:5" ht="27">
      <c r="A5523" s="127" t="s">
        <v>24846</v>
      </c>
      <c r="B5523" s="128" t="s">
        <v>21142</v>
      </c>
      <c r="C5523" s="127" t="s">
        <v>86</v>
      </c>
      <c r="D5523" s="122">
        <v>753.9</v>
      </c>
      <c r="E5523" s="129">
        <f t="shared" si="86"/>
        <v>754.27</v>
      </c>
    </row>
    <row r="5524" spans="1:5">
      <c r="A5524" s="172" t="s">
        <v>21143</v>
      </c>
      <c r="B5524" s="169"/>
      <c r="C5524" s="168"/>
      <c r="D5524" s="170"/>
      <c r="E5524" s="171"/>
    </row>
    <row r="5525" spans="1:5">
      <c r="A5525" s="127" t="s">
        <v>24847</v>
      </c>
      <c r="B5525" s="128" t="s">
        <v>21144</v>
      </c>
      <c r="C5525" s="127" t="s">
        <v>86</v>
      </c>
      <c r="D5525" s="122">
        <v>42.87</v>
      </c>
      <c r="E5525" s="129">
        <f t="shared" si="86"/>
        <v>42.89</v>
      </c>
    </row>
    <row r="5526" spans="1:5" ht="27">
      <c r="A5526" s="127" t="s">
        <v>24848</v>
      </c>
      <c r="B5526" s="128" t="s">
        <v>21145</v>
      </c>
      <c r="C5526" s="127" t="s">
        <v>86</v>
      </c>
      <c r="D5526" s="122">
        <v>147.78</v>
      </c>
      <c r="E5526" s="129">
        <f t="shared" si="86"/>
        <v>147.85</v>
      </c>
    </row>
    <row r="5527" spans="1:5">
      <c r="A5527" s="127" t="s">
        <v>24849</v>
      </c>
      <c r="B5527" s="128" t="s">
        <v>21146</v>
      </c>
      <c r="C5527" s="127" t="s">
        <v>86</v>
      </c>
      <c r="D5527" s="122">
        <v>21.43</v>
      </c>
      <c r="E5527" s="129">
        <f t="shared" si="86"/>
        <v>21.44</v>
      </c>
    </row>
    <row r="5528" spans="1:5">
      <c r="A5528" s="127" t="s">
        <v>26051</v>
      </c>
      <c r="B5528" s="128" t="s">
        <v>21147</v>
      </c>
      <c r="C5528" s="127" t="s">
        <v>44</v>
      </c>
      <c r="D5528" s="122">
        <v>5.31</v>
      </c>
      <c r="E5528" s="129">
        <f t="shared" si="86"/>
        <v>5.31</v>
      </c>
    </row>
    <row r="5529" spans="1:5">
      <c r="A5529" s="127" t="s">
        <v>24850</v>
      </c>
      <c r="B5529" s="128" t="s">
        <v>21148</v>
      </c>
      <c r="C5529" s="127" t="s">
        <v>86</v>
      </c>
      <c r="D5529" s="122">
        <v>78.510000000000005</v>
      </c>
      <c r="E5529" s="129">
        <f t="shared" si="86"/>
        <v>78.55</v>
      </c>
    </row>
    <row r="5530" spans="1:5">
      <c r="A5530" s="127" t="s">
        <v>24851</v>
      </c>
      <c r="B5530" s="128" t="s">
        <v>21149</v>
      </c>
      <c r="C5530" s="127" t="s">
        <v>44</v>
      </c>
      <c r="D5530" s="122">
        <v>18.16</v>
      </c>
      <c r="E5530" s="129">
        <f t="shared" si="86"/>
        <v>18.170000000000002</v>
      </c>
    </row>
    <row r="5531" spans="1:5">
      <c r="A5531" s="127" t="s">
        <v>24852</v>
      </c>
      <c r="B5531" s="128" t="s">
        <v>21150</v>
      </c>
      <c r="C5531" s="127" t="s">
        <v>44</v>
      </c>
      <c r="D5531" s="122">
        <v>5.22</v>
      </c>
      <c r="E5531" s="129">
        <f t="shared" si="86"/>
        <v>5.22</v>
      </c>
    </row>
    <row r="5532" spans="1:5">
      <c r="A5532" s="127" t="s">
        <v>24853</v>
      </c>
      <c r="B5532" s="128" t="s">
        <v>21151</v>
      </c>
      <c r="C5532" s="127" t="s">
        <v>44</v>
      </c>
      <c r="D5532" s="122">
        <v>0.16</v>
      </c>
      <c r="E5532" s="129">
        <f t="shared" si="86"/>
        <v>0.16</v>
      </c>
    </row>
    <row r="5533" spans="1:5">
      <c r="A5533" s="127" t="s">
        <v>24854</v>
      </c>
      <c r="B5533" s="128" t="s">
        <v>21152</v>
      </c>
      <c r="C5533" s="127" t="s">
        <v>86</v>
      </c>
      <c r="D5533" s="122">
        <v>5.8</v>
      </c>
      <c r="E5533" s="129">
        <f t="shared" si="86"/>
        <v>5.8</v>
      </c>
    </row>
    <row r="5534" spans="1:5">
      <c r="A5534" s="127" t="s">
        <v>24855</v>
      </c>
      <c r="B5534" s="128" t="s">
        <v>21153</v>
      </c>
      <c r="C5534" s="127" t="s">
        <v>44</v>
      </c>
      <c r="D5534" s="122">
        <v>0.79</v>
      </c>
      <c r="E5534" s="129">
        <f t="shared" si="86"/>
        <v>0.79</v>
      </c>
    </row>
    <row r="5535" spans="1:5">
      <c r="A5535" s="127" t="s">
        <v>24856</v>
      </c>
      <c r="B5535" s="128" t="s">
        <v>21154</v>
      </c>
      <c r="C5535" s="127" t="s">
        <v>44</v>
      </c>
      <c r="D5535" s="122">
        <v>3.63</v>
      </c>
      <c r="E5535" s="129">
        <f t="shared" si="86"/>
        <v>3.63</v>
      </c>
    </row>
    <row r="5536" spans="1:5">
      <c r="A5536" s="127" t="s">
        <v>24857</v>
      </c>
      <c r="B5536" s="128" t="s">
        <v>21155</v>
      </c>
      <c r="C5536" s="127" t="s">
        <v>44</v>
      </c>
      <c r="D5536" s="122">
        <v>5.23</v>
      </c>
      <c r="E5536" s="129">
        <f t="shared" si="86"/>
        <v>5.23</v>
      </c>
    </row>
    <row r="5537" spans="1:5">
      <c r="A5537" s="127" t="s">
        <v>24858</v>
      </c>
      <c r="B5537" s="128" t="s">
        <v>21156</v>
      </c>
      <c r="C5537" s="127" t="s">
        <v>44</v>
      </c>
      <c r="D5537" s="122">
        <v>9.27</v>
      </c>
      <c r="E5537" s="129">
        <f t="shared" si="86"/>
        <v>9.27</v>
      </c>
    </row>
    <row r="5538" spans="1:5">
      <c r="A5538" s="127" t="s">
        <v>24859</v>
      </c>
      <c r="B5538" s="128" t="s">
        <v>21157</v>
      </c>
      <c r="C5538" s="127" t="s">
        <v>44</v>
      </c>
      <c r="D5538" s="122">
        <v>12.94</v>
      </c>
      <c r="E5538" s="129">
        <f t="shared" si="86"/>
        <v>12.95</v>
      </c>
    </row>
    <row r="5539" spans="1:5">
      <c r="A5539" s="127" t="s">
        <v>24860</v>
      </c>
      <c r="B5539" s="128" t="s">
        <v>21158</v>
      </c>
      <c r="C5539" s="127" t="s">
        <v>44</v>
      </c>
      <c r="D5539" s="122">
        <v>28.41</v>
      </c>
      <c r="E5539" s="129">
        <f t="shared" si="86"/>
        <v>28.42</v>
      </c>
    </row>
    <row r="5540" spans="1:5" ht="27">
      <c r="A5540" s="127" t="s">
        <v>24861</v>
      </c>
      <c r="B5540" s="128" t="s">
        <v>21159</v>
      </c>
      <c r="C5540" s="127" t="s">
        <v>44</v>
      </c>
      <c r="D5540" s="122">
        <v>6.94</v>
      </c>
      <c r="E5540" s="129">
        <f t="shared" si="86"/>
        <v>6.94</v>
      </c>
    </row>
    <row r="5541" spans="1:5">
      <c r="A5541" s="172" t="s">
        <v>21160</v>
      </c>
      <c r="B5541" s="169"/>
      <c r="C5541" s="168"/>
      <c r="D5541" s="170"/>
      <c r="E5541" s="171"/>
    </row>
    <row r="5542" spans="1:5" ht="27">
      <c r="A5542" s="127" t="s">
        <v>26052</v>
      </c>
      <c r="B5542" s="128" t="s">
        <v>21161</v>
      </c>
      <c r="C5542" s="127" t="s">
        <v>86</v>
      </c>
      <c r="D5542" s="122">
        <v>239.22</v>
      </c>
      <c r="E5542" s="129">
        <f t="shared" si="86"/>
        <v>239.34</v>
      </c>
    </row>
    <row r="5543" spans="1:5" ht="27">
      <c r="A5543" s="127" t="s">
        <v>24862</v>
      </c>
      <c r="B5543" s="128" t="s">
        <v>21162</v>
      </c>
      <c r="C5543" s="127" t="s">
        <v>86</v>
      </c>
      <c r="D5543" s="122">
        <v>671.4</v>
      </c>
      <c r="E5543" s="129">
        <f t="shared" si="86"/>
        <v>671.73</v>
      </c>
    </row>
    <row r="5544" spans="1:5" ht="27">
      <c r="A5544" s="127" t="s">
        <v>24863</v>
      </c>
      <c r="B5544" s="128" t="s">
        <v>21163</v>
      </c>
      <c r="C5544" s="127" t="s">
        <v>86</v>
      </c>
      <c r="D5544" s="122">
        <v>749.27</v>
      </c>
      <c r="E5544" s="129">
        <f t="shared" si="86"/>
        <v>749.64</v>
      </c>
    </row>
    <row r="5545" spans="1:5" ht="27">
      <c r="A5545" s="127" t="s">
        <v>24864</v>
      </c>
      <c r="B5545" s="128" t="s">
        <v>21164</v>
      </c>
      <c r="C5545" s="127" t="s">
        <v>86</v>
      </c>
      <c r="D5545" s="122">
        <v>834.95</v>
      </c>
      <c r="E5545" s="129">
        <f t="shared" si="86"/>
        <v>835.36</v>
      </c>
    </row>
    <row r="5546" spans="1:5">
      <c r="A5546" s="172" t="s">
        <v>21165</v>
      </c>
      <c r="B5546" s="169"/>
      <c r="C5546" s="168"/>
      <c r="D5546" s="170"/>
      <c r="E5546" s="171"/>
    </row>
    <row r="5547" spans="1:5" ht="27">
      <c r="A5547" s="127" t="s">
        <v>24865</v>
      </c>
      <c r="B5547" s="128" t="s">
        <v>21166</v>
      </c>
      <c r="C5547" s="127" t="s">
        <v>86</v>
      </c>
      <c r="D5547" s="122">
        <v>16.850000000000001</v>
      </c>
      <c r="E5547" s="129">
        <f t="shared" si="86"/>
        <v>16.86</v>
      </c>
    </row>
    <row r="5548" spans="1:5" ht="27">
      <c r="A5548" s="127" t="s">
        <v>24866</v>
      </c>
      <c r="B5548" s="128" t="s">
        <v>21167</v>
      </c>
      <c r="C5548" s="127" t="s">
        <v>86</v>
      </c>
      <c r="D5548" s="122">
        <v>16.850000000000001</v>
      </c>
      <c r="E5548" s="129">
        <f t="shared" si="86"/>
        <v>16.86</v>
      </c>
    </row>
    <row r="5549" spans="1:5">
      <c r="A5549" s="127" t="s">
        <v>24867</v>
      </c>
      <c r="B5549" s="128" t="s">
        <v>21168</v>
      </c>
      <c r="C5549" s="127" t="s">
        <v>86</v>
      </c>
      <c r="D5549" s="122">
        <v>450</v>
      </c>
      <c r="E5549" s="129">
        <f t="shared" si="86"/>
        <v>450.22</v>
      </c>
    </row>
    <row r="5550" spans="1:5">
      <c r="A5550" s="127" t="s">
        <v>24868</v>
      </c>
      <c r="B5550" s="128" t="s">
        <v>21169</v>
      </c>
      <c r="C5550" s="127" t="s">
        <v>86</v>
      </c>
      <c r="D5550" s="122">
        <v>450</v>
      </c>
      <c r="E5550" s="129">
        <f t="shared" si="86"/>
        <v>450.22</v>
      </c>
    </row>
    <row r="5551" spans="1:5">
      <c r="A5551" s="127" t="s">
        <v>24869</v>
      </c>
      <c r="B5551" s="128" t="s">
        <v>21170</v>
      </c>
      <c r="C5551" s="127" t="s">
        <v>86</v>
      </c>
      <c r="D5551" s="122">
        <v>450</v>
      </c>
      <c r="E5551" s="129">
        <f t="shared" si="86"/>
        <v>450.22</v>
      </c>
    </row>
    <row r="5552" spans="1:5">
      <c r="A5552" s="127" t="s">
        <v>24870</v>
      </c>
      <c r="B5552" s="128" t="s">
        <v>21171</v>
      </c>
      <c r="C5552" s="127" t="s">
        <v>86</v>
      </c>
      <c r="D5552" s="122">
        <v>685</v>
      </c>
      <c r="E5552" s="129">
        <f t="shared" si="86"/>
        <v>685.34</v>
      </c>
    </row>
    <row r="5553" spans="1:5">
      <c r="A5553" s="127" t="s">
        <v>24871</v>
      </c>
      <c r="B5553" s="128" t="s">
        <v>21172</v>
      </c>
      <c r="C5553" s="127" t="s">
        <v>86</v>
      </c>
      <c r="D5553" s="122">
        <v>685</v>
      </c>
      <c r="E5553" s="129">
        <f t="shared" si="86"/>
        <v>685.34</v>
      </c>
    </row>
    <row r="5554" spans="1:5">
      <c r="A5554" s="127" t="s">
        <v>24872</v>
      </c>
      <c r="B5554" s="128" t="s">
        <v>21173</v>
      </c>
      <c r="C5554" s="127" t="s">
        <v>86</v>
      </c>
      <c r="D5554" s="122">
        <v>685</v>
      </c>
      <c r="E5554" s="129">
        <f t="shared" si="86"/>
        <v>685.34</v>
      </c>
    </row>
    <row r="5555" spans="1:5" ht="27">
      <c r="A5555" s="127" t="s">
        <v>24873</v>
      </c>
      <c r="B5555" s="128" t="s">
        <v>21174</v>
      </c>
      <c r="C5555" s="127" t="s">
        <v>86</v>
      </c>
      <c r="D5555" s="122">
        <v>300</v>
      </c>
      <c r="E5555" s="129">
        <f t="shared" si="86"/>
        <v>300.14999999999998</v>
      </c>
    </row>
    <row r="5556" spans="1:5" ht="27">
      <c r="A5556" s="127" t="s">
        <v>24874</v>
      </c>
      <c r="B5556" s="128" t="s">
        <v>21175</v>
      </c>
      <c r="C5556" s="127" t="s">
        <v>86</v>
      </c>
      <c r="D5556" s="122">
        <v>432.96</v>
      </c>
      <c r="E5556" s="129">
        <f t="shared" si="86"/>
        <v>433.17</v>
      </c>
    </row>
    <row r="5557" spans="1:5" ht="40.5">
      <c r="A5557" s="127" t="s">
        <v>24875</v>
      </c>
      <c r="B5557" s="128" t="s">
        <v>21176</v>
      </c>
      <c r="C5557" s="127" t="s">
        <v>86</v>
      </c>
      <c r="D5557" s="122">
        <v>124</v>
      </c>
      <c r="E5557" s="129">
        <f t="shared" si="86"/>
        <v>124.06</v>
      </c>
    </row>
    <row r="5558" spans="1:5">
      <c r="A5558" s="127" t="s">
        <v>24876</v>
      </c>
      <c r="B5558" s="128" t="s">
        <v>21177</v>
      </c>
      <c r="C5558" s="127" t="s">
        <v>86</v>
      </c>
      <c r="D5558" s="122">
        <v>90</v>
      </c>
      <c r="E5558" s="129">
        <f t="shared" si="86"/>
        <v>90.04</v>
      </c>
    </row>
    <row r="5559" spans="1:5">
      <c r="A5559" s="172" t="s">
        <v>21178</v>
      </c>
      <c r="B5559" s="169"/>
      <c r="C5559" s="168"/>
      <c r="D5559" s="170"/>
      <c r="E5559" s="171"/>
    </row>
    <row r="5560" spans="1:5" ht="175.5">
      <c r="A5560" s="127" t="s">
        <v>24877</v>
      </c>
      <c r="B5560" s="128" t="s">
        <v>21179</v>
      </c>
      <c r="C5560" s="127" t="s">
        <v>17943</v>
      </c>
      <c r="D5560" s="122">
        <v>19954</v>
      </c>
      <c r="E5560" s="129">
        <f t="shared" si="86"/>
        <v>19963.900000000001</v>
      </c>
    </row>
    <row r="5561" spans="1:5" ht="189">
      <c r="A5561" s="127" t="s">
        <v>24878</v>
      </c>
      <c r="B5561" s="128" t="s">
        <v>21180</v>
      </c>
      <c r="C5561" s="127" t="s">
        <v>17943</v>
      </c>
      <c r="D5561" s="122">
        <v>19954</v>
      </c>
      <c r="E5561" s="129">
        <f t="shared" si="86"/>
        <v>19963.900000000001</v>
      </c>
    </row>
    <row r="5562" spans="1:5" ht="189">
      <c r="A5562" s="127" t="s">
        <v>24879</v>
      </c>
      <c r="B5562" s="128" t="s">
        <v>21181</v>
      </c>
      <c r="C5562" s="127" t="s">
        <v>17943</v>
      </c>
      <c r="D5562" s="122">
        <v>23470</v>
      </c>
      <c r="E5562" s="129">
        <f t="shared" si="86"/>
        <v>23481.64</v>
      </c>
    </row>
    <row r="5563" spans="1:5" ht="189">
      <c r="A5563" s="127" t="s">
        <v>24880</v>
      </c>
      <c r="B5563" s="128" t="s">
        <v>21182</v>
      </c>
      <c r="C5563" s="127" t="s">
        <v>17943</v>
      </c>
      <c r="D5563" s="122">
        <v>23470</v>
      </c>
      <c r="E5563" s="129">
        <f t="shared" si="86"/>
        <v>23481.64</v>
      </c>
    </row>
    <row r="5564" spans="1:5" ht="189">
      <c r="A5564" s="127" t="s">
        <v>24881</v>
      </c>
      <c r="B5564" s="128" t="s">
        <v>21183</v>
      </c>
      <c r="C5564" s="127" t="s">
        <v>17943</v>
      </c>
      <c r="D5564" s="122">
        <v>29013.279999999999</v>
      </c>
      <c r="E5564" s="129">
        <f t="shared" si="86"/>
        <v>29027.67</v>
      </c>
    </row>
    <row r="5565" spans="1:5" ht="67.5">
      <c r="A5565" s="127" t="s">
        <v>24882</v>
      </c>
      <c r="B5565" s="128" t="s">
        <v>21184</v>
      </c>
      <c r="C5565" s="127" t="s">
        <v>15685</v>
      </c>
      <c r="D5565" s="122">
        <v>10000</v>
      </c>
      <c r="E5565" s="129">
        <f t="shared" si="86"/>
        <v>10004.959999999999</v>
      </c>
    </row>
    <row r="5566" spans="1:5">
      <c r="A5566" s="172" t="s">
        <v>21185</v>
      </c>
      <c r="B5566" s="169"/>
      <c r="C5566" s="168"/>
      <c r="D5566" s="170"/>
      <c r="E5566" s="171"/>
    </row>
    <row r="5567" spans="1:5">
      <c r="A5567" s="172" t="s">
        <v>21186</v>
      </c>
      <c r="B5567" s="169"/>
      <c r="C5567" s="168"/>
      <c r="D5567" s="170"/>
      <c r="E5567" s="171"/>
    </row>
    <row r="5568" spans="1:5" ht="27">
      <c r="A5568" s="127" t="s">
        <v>24883</v>
      </c>
      <c r="B5568" s="128" t="s">
        <v>21187</v>
      </c>
      <c r="C5568" s="127" t="s">
        <v>86</v>
      </c>
      <c r="D5568" s="122">
        <v>3333.78</v>
      </c>
      <c r="E5568" s="129">
        <f t="shared" si="86"/>
        <v>3335.43</v>
      </c>
    </row>
    <row r="5569" spans="1:5" ht="27">
      <c r="A5569" s="127" t="s">
        <v>24884</v>
      </c>
      <c r="B5569" s="128" t="s">
        <v>21188</v>
      </c>
      <c r="C5569" s="127" t="s">
        <v>86</v>
      </c>
      <c r="D5569" s="122">
        <v>1908.46</v>
      </c>
      <c r="E5569" s="129">
        <f t="shared" si="86"/>
        <v>1909.41</v>
      </c>
    </row>
    <row r="5570" spans="1:5" ht="27">
      <c r="A5570" s="127" t="s">
        <v>24885</v>
      </c>
      <c r="B5570" s="128" t="s">
        <v>21189</v>
      </c>
      <c r="C5570" s="127" t="s">
        <v>86</v>
      </c>
      <c r="D5570" s="122">
        <v>2457.75</v>
      </c>
      <c r="E5570" s="129">
        <f t="shared" ref="E5570:E5633" si="87">ROUND((D5570/(1+$J$1))*(1+$L$1),2)</f>
        <v>2458.9699999999998</v>
      </c>
    </row>
    <row r="5571" spans="1:5" ht="27">
      <c r="A5571" s="127" t="s">
        <v>24886</v>
      </c>
      <c r="B5571" s="128" t="s">
        <v>21190</v>
      </c>
      <c r="C5571" s="127" t="s">
        <v>86</v>
      </c>
      <c r="D5571" s="122">
        <v>4093.64</v>
      </c>
      <c r="E5571" s="129">
        <f t="shared" si="87"/>
        <v>4095.67</v>
      </c>
    </row>
    <row r="5572" spans="1:5" ht="27">
      <c r="A5572" s="127" t="s">
        <v>24887</v>
      </c>
      <c r="B5572" s="128" t="s">
        <v>21191</v>
      </c>
      <c r="C5572" s="127" t="s">
        <v>86</v>
      </c>
      <c r="D5572" s="122">
        <v>251.88</v>
      </c>
      <c r="E5572" s="129">
        <f t="shared" si="87"/>
        <v>252</v>
      </c>
    </row>
    <row r="5573" spans="1:5" ht="27">
      <c r="A5573" s="127" t="s">
        <v>24888</v>
      </c>
      <c r="B5573" s="128" t="s">
        <v>21192</v>
      </c>
      <c r="C5573" s="127" t="s">
        <v>86</v>
      </c>
      <c r="D5573" s="122">
        <v>235.46</v>
      </c>
      <c r="E5573" s="129">
        <f t="shared" si="87"/>
        <v>235.58</v>
      </c>
    </row>
    <row r="5574" spans="1:5" ht="27">
      <c r="A5574" s="127" t="s">
        <v>24889</v>
      </c>
      <c r="B5574" s="128" t="s">
        <v>21193</v>
      </c>
      <c r="C5574" s="127" t="s">
        <v>86</v>
      </c>
      <c r="D5574" s="122">
        <v>288.89</v>
      </c>
      <c r="E5574" s="129">
        <f t="shared" si="87"/>
        <v>289.02999999999997</v>
      </c>
    </row>
    <row r="5575" spans="1:5" ht="27">
      <c r="A5575" s="127" t="s">
        <v>24890</v>
      </c>
      <c r="B5575" s="128" t="s">
        <v>21194</v>
      </c>
      <c r="C5575" s="127" t="s">
        <v>86</v>
      </c>
      <c r="D5575" s="122">
        <v>1656</v>
      </c>
      <c r="E5575" s="129">
        <f t="shared" si="87"/>
        <v>1656.82</v>
      </c>
    </row>
    <row r="5576" spans="1:5" ht="67.5">
      <c r="A5576" s="127" t="s">
        <v>24891</v>
      </c>
      <c r="B5576" s="128" t="s">
        <v>21195</v>
      </c>
      <c r="C5576" s="127" t="s">
        <v>86</v>
      </c>
      <c r="D5576" s="122">
        <v>3110.35</v>
      </c>
      <c r="E5576" s="129">
        <f t="shared" si="87"/>
        <v>3111.89</v>
      </c>
    </row>
    <row r="5577" spans="1:5" ht="67.5">
      <c r="A5577" s="127" t="s">
        <v>24892</v>
      </c>
      <c r="B5577" s="128" t="s">
        <v>21196</v>
      </c>
      <c r="C5577" s="127" t="s">
        <v>86</v>
      </c>
      <c r="D5577" s="122">
        <v>5000</v>
      </c>
      <c r="E5577" s="129">
        <f t="shared" si="87"/>
        <v>5002.4799999999996</v>
      </c>
    </row>
    <row r="5578" spans="1:5" ht="40.5">
      <c r="A5578" s="127" t="s">
        <v>24893</v>
      </c>
      <c r="B5578" s="128" t="s">
        <v>21197</v>
      </c>
      <c r="C5578" s="127" t="s">
        <v>86</v>
      </c>
      <c r="D5578" s="122">
        <v>3900</v>
      </c>
      <c r="E5578" s="129">
        <f t="shared" si="87"/>
        <v>3901.93</v>
      </c>
    </row>
    <row r="5579" spans="1:5" ht="54">
      <c r="A5579" s="127" t="s">
        <v>24894</v>
      </c>
      <c r="B5579" s="128" t="s">
        <v>21198</v>
      </c>
      <c r="C5579" s="127" t="s">
        <v>86</v>
      </c>
      <c r="D5579" s="122">
        <v>3980</v>
      </c>
      <c r="E5579" s="129">
        <f t="shared" si="87"/>
        <v>3981.97</v>
      </c>
    </row>
    <row r="5580" spans="1:5" ht="81">
      <c r="A5580" s="127" t="s">
        <v>24895</v>
      </c>
      <c r="B5580" s="128" t="s">
        <v>21199</v>
      </c>
      <c r="C5580" s="127" t="s">
        <v>86</v>
      </c>
      <c r="D5580" s="122">
        <v>4000</v>
      </c>
      <c r="E5580" s="129">
        <f t="shared" si="87"/>
        <v>4001.98</v>
      </c>
    </row>
    <row r="5581" spans="1:5" ht="81">
      <c r="A5581" s="127" t="s">
        <v>24896</v>
      </c>
      <c r="B5581" s="128" t="s">
        <v>21200</v>
      </c>
      <c r="C5581" s="127" t="s">
        <v>86</v>
      </c>
      <c r="D5581" s="122">
        <v>3800</v>
      </c>
      <c r="E5581" s="129">
        <f t="shared" si="87"/>
        <v>3801.88</v>
      </c>
    </row>
    <row r="5582" spans="1:5" ht="67.5">
      <c r="A5582" s="127" t="s">
        <v>24897</v>
      </c>
      <c r="B5582" s="128" t="s">
        <v>21201</v>
      </c>
      <c r="C5582" s="127" t="s">
        <v>86</v>
      </c>
      <c r="D5582" s="122">
        <v>2576.4</v>
      </c>
      <c r="E5582" s="129">
        <f t="shared" si="87"/>
        <v>2577.6799999999998</v>
      </c>
    </row>
    <row r="5583" spans="1:5" ht="67.5">
      <c r="A5583" s="127" t="s">
        <v>24898</v>
      </c>
      <c r="B5583" s="128" t="s">
        <v>21202</v>
      </c>
      <c r="C5583" s="127" t="s">
        <v>86</v>
      </c>
      <c r="D5583" s="122">
        <v>1529.86</v>
      </c>
      <c r="E5583" s="129">
        <f t="shared" si="87"/>
        <v>1530.62</v>
      </c>
    </row>
    <row r="5584" spans="1:5" ht="67.5">
      <c r="A5584" s="127" t="s">
        <v>24899</v>
      </c>
      <c r="B5584" s="128" t="s">
        <v>21203</v>
      </c>
      <c r="C5584" s="127" t="s">
        <v>86</v>
      </c>
      <c r="D5584" s="122">
        <v>2526.4</v>
      </c>
      <c r="E5584" s="129">
        <f t="shared" si="87"/>
        <v>2527.65</v>
      </c>
    </row>
    <row r="5585" spans="1:5" ht="67.5">
      <c r="A5585" s="127" t="s">
        <v>24900</v>
      </c>
      <c r="B5585" s="128" t="s">
        <v>21204</v>
      </c>
      <c r="C5585" s="127" t="s">
        <v>86</v>
      </c>
      <c r="D5585" s="122">
        <v>1729.17</v>
      </c>
      <c r="E5585" s="129">
        <f t="shared" si="87"/>
        <v>1730.03</v>
      </c>
    </row>
    <row r="5586" spans="1:5" ht="67.5">
      <c r="A5586" s="127" t="s">
        <v>24901</v>
      </c>
      <c r="B5586" s="128" t="s">
        <v>21205</v>
      </c>
      <c r="C5586" s="127" t="s">
        <v>86</v>
      </c>
      <c r="D5586" s="122">
        <v>2576.4</v>
      </c>
      <c r="E5586" s="129">
        <f t="shared" si="87"/>
        <v>2577.6799999999998</v>
      </c>
    </row>
    <row r="5587" spans="1:5" ht="67.5">
      <c r="A5587" s="127" t="s">
        <v>24902</v>
      </c>
      <c r="B5587" s="128" t="s">
        <v>21206</v>
      </c>
      <c r="C5587" s="127" t="s">
        <v>86</v>
      </c>
      <c r="D5587" s="122">
        <v>2178.0100000000002</v>
      </c>
      <c r="E5587" s="129">
        <f t="shared" si="87"/>
        <v>2179.09</v>
      </c>
    </row>
    <row r="5588" spans="1:5" ht="67.5">
      <c r="A5588" s="127" t="s">
        <v>24903</v>
      </c>
      <c r="B5588" s="128" t="s">
        <v>21207</v>
      </c>
      <c r="C5588" s="127" t="s">
        <v>86</v>
      </c>
      <c r="D5588" s="122">
        <v>3900</v>
      </c>
      <c r="E5588" s="129">
        <f t="shared" si="87"/>
        <v>3901.93</v>
      </c>
    </row>
    <row r="5589" spans="1:5" ht="40.5">
      <c r="A5589" s="127" t="s">
        <v>24904</v>
      </c>
      <c r="B5589" s="128" t="s">
        <v>21208</v>
      </c>
      <c r="C5589" s="127" t="s">
        <v>86</v>
      </c>
      <c r="D5589" s="122">
        <v>2705.75</v>
      </c>
      <c r="E5589" s="129">
        <f t="shared" si="87"/>
        <v>2707.09</v>
      </c>
    </row>
    <row r="5590" spans="1:5" ht="27">
      <c r="A5590" s="127" t="s">
        <v>24905</v>
      </c>
      <c r="B5590" s="128" t="s">
        <v>21209</v>
      </c>
      <c r="C5590" s="127" t="s">
        <v>86</v>
      </c>
      <c r="D5590" s="122">
        <v>5878.96</v>
      </c>
      <c r="E5590" s="129">
        <f t="shared" si="87"/>
        <v>5881.88</v>
      </c>
    </row>
    <row r="5591" spans="1:5">
      <c r="A5591" s="172" t="s">
        <v>21210</v>
      </c>
      <c r="B5591" s="169"/>
      <c r="C5591" s="168"/>
      <c r="D5591" s="170"/>
      <c r="E5591" s="171"/>
    </row>
    <row r="5592" spans="1:5" ht="27">
      <c r="A5592" s="127" t="s">
        <v>24906</v>
      </c>
      <c r="B5592" s="128" t="s">
        <v>21211</v>
      </c>
      <c r="C5592" s="127" t="s">
        <v>86</v>
      </c>
      <c r="D5592" s="122">
        <v>60612.29</v>
      </c>
      <c r="E5592" s="129">
        <f t="shared" si="87"/>
        <v>60642.35</v>
      </c>
    </row>
    <row r="5593" spans="1:5" ht="27">
      <c r="A5593" s="127" t="s">
        <v>24907</v>
      </c>
      <c r="B5593" s="128" t="s">
        <v>21212</v>
      </c>
      <c r="C5593" s="127" t="s">
        <v>86</v>
      </c>
      <c r="D5593" s="122">
        <v>74549.13</v>
      </c>
      <c r="E5593" s="129">
        <f t="shared" si="87"/>
        <v>74586.11</v>
      </c>
    </row>
    <row r="5594" spans="1:5" ht="27">
      <c r="A5594" s="127" t="s">
        <v>24908</v>
      </c>
      <c r="B5594" s="128" t="s">
        <v>21213</v>
      </c>
      <c r="C5594" s="127" t="s">
        <v>86</v>
      </c>
      <c r="D5594" s="122">
        <v>96893.29</v>
      </c>
      <c r="E5594" s="129">
        <f t="shared" si="87"/>
        <v>96941.35</v>
      </c>
    </row>
    <row r="5595" spans="1:5" ht="27">
      <c r="A5595" s="127" t="s">
        <v>24909</v>
      </c>
      <c r="B5595" s="128" t="s">
        <v>21214</v>
      </c>
      <c r="C5595" s="127" t="s">
        <v>86</v>
      </c>
      <c r="D5595" s="122">
        <v>120445.46</v>
      </c>
      <c r="E5595" s="129">
        <f t="shared" si="87"/>
        <v>120505.2</v>
      </c>
    </row>
    <row r="5596" spans="1:5" ht="27">
      <c r="A5596" s="127" t="s">
        <v>24910</v>
      </c>
      <c r="B5596" s="128" t="s">
        <v>21215</v>
      </c>
      <c r="C5596" s="127" t="s">
        <v>86</v>
      </c>
      <c r="D5596" s="122">
        <v>94486.96</v>
      </c>
      <c r="E5596" s="129">
        <f t="shared" si="87"/>
        <v>94533.83</v>
      </c>
    </row>
    <row r="5597" spans="1:5" ht="27">
      <c r="A5597" s="127" t="s">
        <v>24911</v>
      </c>
      <c r="B5597" s="128" t="s">
        <v>21216</v>
      </c>
      <c r="C5597" s="127" t="s">
        <v>86</v>
      </c>
      <c r="D5597" s="122">
        <v>39363</v>
      </c>
      <c r="E5597" s="129">
        <f t="shared" si="87"/>
        <v>39382.519999999997</v>
      </c>
    </row>
    <row r="5598" spans="1:5" ht="27">
      <c r="A5598" s="127" t="s">
        <v>24912</v>
      </c>
      <c r="B5598" s="128" t="s">
        <v>21217</v>
      </c>
      <c r="C5598" s="127" t="s">
        <v>86</v>
      </c>
      <c r="D5598" s="122">
        <v>51932.44</v>
      </c>
      <c r="E5598" s="129">
        <f t="shared" si="87"/>
        <v>51958.2</v>
      </c>
    </row>
    <row r="5599" spans="1:5" ht="27">
      <c r="A5599" s="127" t="s">
        <v>24913</v>
      </c>
      <c r="B5599" s="128" t="s">
        <v>21218</v>
      </c>
      <c r="C5599" s="127" t="s">
        <v>86</v>
      </c>
      <c r="D5599" s="122">
        <v>46890.37</v>
      </c>
      <c r="E5599" s="129">
        <f t="shared" si="87"/>
        <v>46913.63</v>
      </c>
    </row>
    <row r="5600" spans="1:5" ht="27">
      <c r="A5600" s="127" t="s">
        <v>24914</v>
      </c>
      <c r="B5600" s="128" t="s">
        <v>21219</v>
      </c>
      <c r="C5600" s="127" t="s">
        <v>86</v>
      </c>
      <c r="D5600" s="122">
        <v>58032.01</v>
      </c>
      <c r="E5600" s="129">
        <f t="shared" si="87"/>
        <v>58060.79</v>
      </c>
    </row>
    <row r="5601" spans="1:5">
      <c r="A5601" s="172" t="s">
        <v>21220</v>
      </c>
      <c r="B5601" s="169"/>
      <c r="C5601" s="168"/>
      <c r="D5601" s="170"/>
      <c r="E5601" s="171"/>
    </row>
    <row r="5602" spans="1:5" ht="27">
      <c r="A5602" s="127" t="s">
        <v>26053</v>
      </c>
      <c r="B5602" s="128" t="s">
        <v>21221</v>
      </c>
      <c r="C5602" s="127" t="s">
        <v>86</v>
      </c>
      <c r="D5602" s="122">
        <v>52.58</v>
      </c>
      <c r="E5602" s="129">
        <f t="shared" si="87"/>
        <v>52.61</v>
      </c>
    </row>
    <row r="5603" spans="1:5" ht="27">
      <c r="A5603" s="127" t="s">
        <v>26054</v>
      </c>
      <c r="B5603" s="128" t="s">
        <v>21222</v>
      </c>
      <c r="C5603" s="127" t="s">
        <v>86</v>
      </c>
      <c r="D5603" s="122">
        <v>222.18</v>
      </c>
      <c r="E5603" s="129">
        <f t="shared" si="87"/>
        <v>222.29</v>
      </c>
    </row>
    <row r="5604" spans="1:5" ht="27">
      <c r="A5604" s="127" t="s">
        <v>26055</v>
      </c>
      <c r="B5604" s="128" t="s">
        <v>21223</v>
      </c>
      <c r="C5604" s="127" t="s">
        <v>86</v>
      </c>
      <c r="D5604" s="122">
        <v>282.10000000000002</v>
      </c>
      <c r="E5604" s="129">
        <f t="shared" si="87"/>
        <v>282.24</v>
      </c>
    </row>
    <row r="5605" spans="1:5" ht="54">
      <c r="A5605" s="127" t="s">
        <v>26056</v>
      </c>
      <c r="B5605" s="128" t="s">
        <v>21224</v>
      </c>
      <c r="C5605" s="127" t="s">
        <v>86</v>
      </c>
      <c r="D5605" s="122">
        <v>204.08</v>
      </c>
      <c r="E5605" s="129">
        <f t="shared" si="87"/>
        <v>204.18</v>
      </c>
    </row>
    <row r="5606" spans="1:5" ht="54">
      <c r="A5606" s="127" t="s">
        <v>24915</v>
      </c>
      <c r="B5606" s="128" t="s">
        <v>21225</v>
      </c>
      <c r="C5606" s="127" t="s">
        <v>86</v>
      </c>
      <c r="D5606" s="122">
        <v>214.18</v>
      </c>
      <c r="E5606" s="129">
        <f t="shared" si="87"/>
        <v>214.29</v>
      </c>
    </row>
    <row r="5607" spans="1:5" ht="27">
      <c r="A5607" s="127" t="s">
        <v>24916</v>
      </c>
      <c r="B5607" s="128" t="s">
        <v>21226</v>
      </c>
      <c r="C5607" s="127" t="s">
        <v>86</v>
      </c>
      <c r="D5607" s="122">
        <v>538.04</v>
      </c>
      <c r="E5607" s="129">
        <f t="shared" si="87"/>
        <v>538.30999999999995</v>
      </c>
    </row>
    <row r="5608" spans="1:5" ht="27">
      <c r="A5608" s="127" t="s">
        <v>24917</v>
      </c>
      <c r="B5608" s="128" t="s">
        <v>21227</v>
      </c>
      <c r="C5608" s="127" t="s">
        <v>86</v>
      </c>
      <c r="D5608" s="122">
        <v>54.46</v>
      </c>
      <c r="E5608" s="129">
        <f t="shared" si="87"/>
        <v>54.49</v>
      </c>
    </row>
    <row r="5609" spans="1:5" ht="27">
      <c r="A5609" s="127" t="s">
        <v>24918</v>
      </c>
      <c r="B5609" s="128" t="s">
        <v>21228</v>
      </c>
      <c r="C5609" s="127" t="s">
        <v>86</v>
      </c>
      <c r="D5609" s="122">
        <v>99.54</v>
      </c>
      <c r="E5609" s="129">
        <f t="shared" si="87"/>
        <v>99.59</v>
      </c>
    </row>
    <row r="5610" spans="1:5" ht="27">
      <c r="A5610" s="127" t="s">
        <v>24919</v>
      </c>
      <c r="B5610" s="128" t="s">
        <v>21229</v>
      </c>
      <c r="C5610" s="127" t="s">
        <v>86</v>
      </c>
      <c r="D5610" s="122">
        <v>1012.32</v>
      </c>
      <c r="E5610" s="129">
        <f t="shared" si="87"/>
        <v>1012.82</v>
      </c>
    </row>
    <row r="5611" spans="1:5" ht="27">
      <c r="A5611" s="127" t="s">
        <v>24920</v>
      </c>
      <c r="B5611" s="128" t="s">
        <v>21230</v>
      </c>
      <c r="C5611" s="127" t="s">
        <v>86</v>
      </c>
      <c r="D5611" s="122">
        <v>683.64</v>
      </c>
      <c r="E5611" s="129">
        <f t="shared" si="87"/>
        <v>683.98</v>
      </c>
    </row>
    <row r="5612" spans="1:5">
      <c r="A5612" s="127" t="s">
        <v>26057</v>
      </c>
      <c r="B5612" s="128" t="s">
        <v>21231</v>
      </c>
      <c r="C5612" s="127" t="s">
        <v>86</v>
      </c>
      <c r="D5612" s="122">
        <v>31.89</v>
      </c>
      <c r="E5612" s="129">
        <f t="shared" si="87"/>
        <v>31.91</v>
      </c>
    </row>
    <row r="5613" spans="1:5">
      <c r="A5613" s="127" t="s">
        <v>26058</v>
      </c>
      <c r="B5613" s="128" t="s">
        <v>21232</v>
      </c>
      <c r="C5613" s="127" t="s">
        <v>86</v>
      </c>
      <c r="D5613" s="122">
        <v>182.42</v>
      </c>
      <c r="E5613" s="129">
        <f t="shared" si="87"/>
        <v>182.51</v>
      </c>
    </row>
    <row r="5614" spans="1:5">
      <c r="A5614" s="127" t="s">
        <v>24921</v>
      </c>
      <c r="B5614" s="128" t="s">
        <v>21233</v>
      </c>
      <c r="C5614" s="127" t="s">
        <v>86</v>
      </c>
      <c r="D5614" s="122">
        <v>272.74</v>
      </c>
      <c r="E5614" s="129">
        <f t="shared" si="87"/>
        <v>272.88</v>
      </c>
    </row>
    <row r="5615" spans="1:5" ht="27">
      <c r="A5615" s="127" t="s">
        <v>24922</v>
      </c>
      <c r="B5615" s="128" t="s">
        <v>21234</v>
      </c>
      <c r="C5615" s="127" t="s">
        <v>86</v>
      </c>
      <c r="D5615" s="122">
        <v>317</v>
      </c>
      <c r="E5615" s="129">
        <f t="shared" si="87"/>
        <v>317.16000000000003</v>
      </c>
    </row>
    <row r="5616" spans="1:5">
      <c r="A5616" s="127" t="s">
        <v>26059</v>
      </c>
      <c r="B5616" s="128" t="s">
        <v>21235</v>
      </c>
      <c r="C5616" s="127" t="s">
        <v>86</v>
      </c>
      <c r="D5616" s="122">
        <v>759.72</v>
      </c>
      <c r="E5616" s="129">
        <f t="shared" si="87"/>
        <v>760.1</v>
      </c>
    </row>
    <row r="5617" spans="1:5" ht="40.5">
      <c r="A5617" s="127" t="s">
        <v>24923</v>
      </c>
      <c r="B5617" s="128" t="s">
        <v>21236</v>
      </c>
      <c r="C5617" s="127" t="s">
        <v>86</v>
      </c>
      <c r="D5617" s="122">
        <v>63.46</v>
      </c>
      <c r="E5617" s="129">
        <f t="shared" si="87"/>
        <v>63.49</v>
      </c>
    </row>
    <row r="5618" spans="1:5" ht="27">
      <c r="A5618" s="127" t="s">
        <v>24924</v>
      </c>
      <c r="B5618" s="128" t="s">
        <v>21237</v>
      </c>
      <c r="C5618" s="127" t="s">
        <v>86</v>
      </c>
      <c r="D5618" s="122">
        <v>104.46</v>
      </c>
      <c r="E5618" s="129">
        <f t="shared" si="87"/>
        <v>104.51</v>
      </c>
    </row>
    <row r="5619" spans="1:5">
      <c r="A5619" s="172" t="s">
        <v>21238</v>
      </c>
      <c r="B5619" s="169"/>
      <c r="C5619" s="168"/>
      <c r="D5619" s="170"/>
      <c r="E5619" s="171"/>
    </row>
    <row r="5620" spans="1:5" ht="27">
      <c r="A5620" s="127" t="s">
        <v>24925</v>
      </c>
      <c r="B5620" s="128" t="s">
        <v>21239</v>
      </c>
      <c r="C5620" s="127" t="s">
        <v>18690</v>
      </c>
      <c r="D5620" s="122">
        <v>6</v>
      </c>
      <c r="E5620" s="129">
        <f t="shared" si="87"/>
        <v>6</v>
      </c>
    </row>
    <row r="5621" spans="1:5" ht="27">
      <c r="A5621" s="127" t="s">
        <v>24926</v>
      </c>
      <c r="B5621" s="128" t="s">
        <v>21240</v>
      </c>
      <c r="C5621" s="127" t="s">
        <v>18690</v>
      </c>
      <c r="D5621" s="122">
        <v>12</v>
      </c>
      <c r="E5621" s="129">
        <f t="shared" si="87"/>
        <v>12.01</v>
      </c>
    </row>
    <row r="5622" spans="1:5">
      <c r="A5622" s="172" t="s">
        <v>21241</v>
      </c>
      <c r="B5622" s="169"/>
      <c r="C5622" s="168"/>
      <c r="D5622" s="170"/>
      <c r="E5622" s="171"/>
    </row>
    <row r="5623" spans="1:5">
      <c r="A5623" s="172" t="s">
        <v>21242</v>
      </c>
      <c r="B5623" s="169"/>
      <c r="C5623" s="168"/>
      <c r="D5623" s="170"/>
      <c r="E5623" s="171"/>
    </row>
    <row r="5624" spans="1:5" ht="27">
      <c r="A5624" s="127" t="s">
        <v>24927</v>
      </c>
      <c r="B5624" s="128" t="s">
        <v>21243</v>
      </c>
      <c r="C5624" s="127" t="s">
        <v>112</v>
      </c>
      <c r="D5624" s="122">
        <v>360</v>
      </c>
      <c r="E5624" s="129">
        <f t="shared" si="87"/>
        <v>360.18</v>
      </c>
    </row>
    <row r="5625" spans="1:5" ht="40.5">
      <c r="A5625" s="127" t="s">
        <v>24928</v>
      </c>
      <c r="B5625" s="128" t="s">
        <v>21244</v>
      </c>
      <c r="C5625" s="127" t="s">
        <v>112</v>
      </c>
      <c r="D5625" s="122">
        <v>419</v>
      </c>
      <c r="E5625" s="129">
        <f t="shared" si="87"/>
        <v>419.21</v>
      </c>
    </row>
    <row r="5626" spans="1:5" ht="40.5">
      <c r="A5626" s="127" t="s">
        <v>24929</v>
      </c>
      <c r="B5626" s="128" t="s">
        <v>21245</v>
      </c>
      <c r="C5626" s="127" t="s">
        <v>112</v>
      </c>
      <c r="D5626" s="122">
        <v>526.57000000000005</v>
      </c>
      <c r="E5626" s="129">
        <f t="shared" si="87"/>
        <v>526.83000000000004</v>
      </c>
    </row>
    <row r="5627" spans="1:5" ht="54">
      <c r="A5627" s="127" t="s">
        <v>24930</v>
      </c>
      <c r="B5627" s="128" t="s">
        <v>21246</v>
      </c>
      <c r="C5627" s="127" t="s">
        <v>112</v>
      </c>
      <c r="D5627" s="122">
        <v>580</v>
      </c>
      <c r="E5627" s="129">
        <f t="shared" si="87"/>
        <v>580.29</v>
      </c>
    </row>
    <row r="5628" spans="1:5" ht="40.5">
      <c r="A5628" s="127" t="s">
        <v>24931</v>
      </c>
      <c r="B5628" s="128" t="s">
        <v>21247</v>
      </c>
      <c r="C5628" s="127" t="s">
        <v>112</v>
      </c>
      <c r="D5628" s="122">
        <v>677.32</v>
      </c>
      <c r="E5628" s="129">
        <f t="shared" si="87"/>
        <v>677.66</v>
      </c>
    </row>
    <row r="5629" spans="1:5" ht="40.5">
      <c r="A5629" s="127" t="s">
        <v>24932</v>
      </c>
      <c r="B5629" s="128" t="s">
        <v>21248</v>
      </c>
      <c r="C5629" s="127" t="s">
        <v>112</v>
      </c>
      <c r="D5629" s="122">
        <v>730.13</v>
      </c>
      <c r="E5629" s="129">
        <f t="shared" si="87"/>
        <v>730.49</v>
      </c>
    </row>
    <row r="5630" spans="1:5" ht="54">
      <c r="A5630" s="127" t="s">
        <v>24933</v>
      </c>
      <c r="B5630" s="128" t="s">
        <v>21249</v>
      </c>
      <c r="C5630" s="127" t="s">
        <v>112</v>
      </c>
      <c r="D5630" s="122">
        <v>801.36</v>
      </c>
      <c r="E5630" s="129">
        <f t="shared" si="87"/>
        <v>801.76</v>
      </c>
    </row>
    <row r="5631" spans="1:5" ht="40.5">
      <c r="A5631" s="127" t="s">
        <v>24934</v>
      </c>
      <c r="B5631" s="128" t="s">
        <v>21250</v>
      </c>
      <c r="C5631" s="127" t="s">
        <v>112</v>
      </c>
      <c r="D5631" s="122">
        <v>951.55</v>
      </c>
      <c r="E5631" s="129">
        <f t="shared" si="87"/>
        <v>952.02</v>
      </c>
    </row>
    <row r="5632" spans="1:5">
      <c r="A5632" s="172" t="s">
        <v>21251</v>
      </c>
      <c r="B5632" s="169"/>
      <c r="C5632" s="168"/>
      <c r="D5632" s="170"/>
      <c r="E5632" s="171"/>
    </row>
    <row r="5633" spans="1:5" ht="27">
      <c r="A5633" s="127" t="s">
        <v>24935</v>
      </c>
      <c r="B5633" s="128" t="s">
        <v>21252</v>
      </c>
      <c r="C5633" s="127" t="s">
        <v>86</v>
      </c>
      <c r="D5633" s="122">
        <v>65.36</v>
      </c>
      <c r="E5633" s="129">
        <f t="shared" si="87"/>
        <v>65.39</v>
      </c>
    </row>
    <row r="5634" spans="1:5">
      <c r="A5634" s="172" t="s">
        <v>21253</v>
      </c>
      <c r="B5634" s="169"/>
      <c r="C5634" s="168"/>
      <c r="D5634" s="170"/>
      <c r="E5634" s="171"/>
    </row>
    <row r="5635" spans="1:5" ht="40.5">
      <c r="A5635" s="127" t="s">
        <v>24936</v>
      </c>
      <c r="B5635" s="128" t="s">
        <v>21254</v>
      </c>
      <c r="C5635" s="127" t="s">
        <v>112</v>
      </c>
      <c r="D5635" s="122">
        <v>408</v>
      </c>
      <c r="E5635" s="129">
        <f t="shared" ref="E5635:E5697" si="88">ROUND((D5635/(1+$J$1))*(1+$L$1),2)</f>
        <v>408.2</v>
      </c>
    </row>
    <row r="5636" spans="1:5">
      <c r="A5636" s="172" t="s">
        <v>21255</v>
      </c>
      <c r="B5636" s="169"/>
      <c r="C5636" s="168"/>
      <c r="D5636" s="170"/>
      <c r="E5636" s="171"/>
    </row>
    <row r="5637" spans="1:5">
      <c r="A5637" s="127" t="s">
        <v>26060</v>
      </c>
      <c r="B5637" s="128" t="s">
        <v>21256</v>
      </c>
      <c r="C5637" s="127" t="s">
        <v>86</v>
      </c>
      <c r="D5637" s="122">
        <v>34.46</v>
      </c>
      <c r="E5637" s="129">
        <f t="shared" si="88"/>
        <v>34.479999999999997</v>
      </c>
    </row>
    <row r="5638" spans="1:5">
      <c r="A5638" s="127" t="s">
        <v>26061</v>
      </c>
      <c r="B5638" s="128" t="s">
        <v>21257</v>
      </c>
      <c r="C5638" s="127" t="s">
        <v>86</v>
      </c>
      <c r="D5638" s="122">
        <v>68.930000000000007</v>
      </c>
      <c r="E5638" s="129">
        <f t="shared" si="88"/>
        <v>68.959999999999994</v>
      </c>
    </row>
    <row r="5639" spans="1:5">
      <c r="A5639" s="127" t="s">
        <v>24937</v>
      </c>
      <c r="B5639" s="128" t="s">
        <v>21258</v>
      </c>
      <c r="C5639" s="127" t="s">
        <v>86</v>
      </c>
      <c r="D5639" s="122">
        <v>181.52</v>
      </c>
      <c r="E5639" s="129">
        <f t="shared" si="88"/>
        <v>181.61</v>
      </c>
    </row>
    <row r="5640" spans="1:5">
      <c r="A5640" s="127" t="s">
        <v>24938</v>
      </c>
      <c r="B5640" s="128" t="s">
        <v>21259</v>
      </c>
      <c r="C5640" s="127" t="s">
        <v>112</v>
      </c>
      <c r="D5640" s="122">
        <v>100.05</v>
      </c>
      <c r="E5640" s="129">
        <f t="shared" si="88"/>
        <v>100.1</v>
      </c>
    </row>
    <row r="5641" spans="1:5">
      <c r="A5641" s="172" t="s">
        <v>21260</v>
      </c>
      <c r="B5641" s="169"/>
      <c r="C5641" s="168"/>
      <c r="D5641" s="170"/>
      <c r="E5641" s="171"/>
    </row>
    <row r="5642" spans="1:5" ht="27">
      <c r="A5642" s="127" t="s">
        <v>24939</v>
      </c>
      <c r="B5642" s="128" t="s">
        <v>21261</v>
      </c>
      <c r="C5642" s="127" t="s">
        <v>21262</v>
      </c>
      <c r="D5642" s="122">
        <v>1388.84</v>
      </c>
      <c r="E5642" s="129">
        <f t="shared" si="88"/>
        <v>1389.53</v>
      </c>
    </row>
    <row r="5643" spans="1:5" ht="40.5">
      <c r="A5643" s="127" t="s">
        <v>24940</v>
      </c>
      <c r="B5643" s="128" t="s">
        <v>21263</v>
      </c>
      <c r="C5643" s="127" t="s">
        <v>112</v>
      </c>
      <c r="D5643" s="122">
        <v>150.83000000000001</v>
      </c>
      <c r="E5643" s="129">
        <f t="shared" si="88"/>
        <v>150.9</v>
      </c>
    </row>
    <row r="5644" spans="1:5" ht="40.5">
      <c r="A5644" s="127" t="s">
        <v>24941</v>
      </c>
      <c r="B5644" s="128" t="s">
        <v>21264</v>
      </c>
      <c r="C5644" s="127" t="s">
        <v>112</v>
      </c>
      <c r="D5644" s="122">
        <v>475.72</v>
      </c>
      <c r="E5644" s="129">
        <f t="shared" si="88"/>
        <v>475.96</v>
      </c>
    </row>
    <row r="5645" spans="1:5">
      <c r="A5645" s="127" t="s">
        <v>24942</v>
      </c>
      <c r="B5645" s="128" t="s">
        <v>21265</v>
      </c>
      <c r="C5645" s="127" t="s">
        <v>112</v>
      </c>
      <c r="D5645" s="122">
        <v>68.819999999999993</v>
      </c>
      <c r="E5645" s="129">
        <f t="shared" si="88"/>
        <v>68.849999999999994</v>
      </c>
    </row>
    <row r="5646" spans="1:5" ht="27">
      <c r="A5646" s="127" t="s">
        <v>24943</v>
      </c>
      <c r="B5646" s="128" t="s">
        <v>21266</v>
      </c>
      <c r="C5646" s="127" t="s">
        <v>86</v>
      </c>
      <c r="D5646" s="122">
        <v>63.18</v>
      </c>
      <c r="E5646" s="129">
        <f t="shared" si="88"/>
        <v>63.21</v>
      </c>
    </row>
    <row r="5647" spans="1:5" ht="27">
      <c r="A5647" s="127" t="s">
        <v>24944</v>
      </c>
      <c r="B5647" s="128" t="s">
        <v>21267</v>
      </c>
      <c r="C5647" s="127" t="s">
        <v>86</v>
      </c>
      <c r="D5647" s="122">
        <v>53.46</v>
      </c>
      <c r="E5647" s="129">
        <f t="shared" si="88"/>
        <v>53.49</v>
      </c>
    </row>
    <row r="5648" spans="1:5" ht="27">
      <c r="A5648" s="127" t="s">
        <v>24945</v>
      </c>
      <c r="B5648" s="128" t="s">
        <v>21268</v>
      </c>
      <c r="C5648" s="127" t="s">
        <v>86</v>
      </c>
      <c r="D5648" s="122">
        <v>72.900000000000006</v>
      </c>
      <c r="E5648" s="129">
        <f t="shared" si="88"/>
        <v>72.94</v>
      </c>
    </row>
    <row r="5649" spans="1:5">
      <c r="A5649" s="127" t="s">
        <v>24946</v>
      </c>
      <c r="B5649" s="128" t="s">
        <v>21269</v>
      </c>
      <c r="C5649" s="127" t="s">
        <v>86</v>
      </c>
      <c r="D5649" s="122">
        <v>60.75</v>
      </c>
      <c r="E5649" s="129">
        <f t="shared" si="88"/>
        <v>60.78</v>
      </c>
    </row>
    <row r="5650" spans="1:5" ht="27">
      <c r="A5650" s="127" t="s">
        <v>24947</v>
      </c>
      <c r="B5650" s="128" t="s">
        <v>21270</v>
      </c>
      <c r="C5650" s="127" t="s">
        <v>86</v>
      </c>
      <c r="D5650" s="122">
        <v>130.77000000000001</v>
      </c>
      <c r="E5650" s="129">
        <f t="shared" si="88"/>
        <v>130.83000000000001</v>
      </c>
    </row>
    <row r="5651" spans="1:5">
      <c r="A5651" s="172" t="s">
        <v>21271</v>
      </c>
      <c r="B5651" s="169"/>
      <c r="C5651" s="168"/>
      <c r="D5651" s="170"/>
      <c r="E5651" s="171"/>
    </row>
    <row r="5652" spans="1:5" ht="27">
      <c r="A5652" s="127" t="s">
        <v>24948</v>
      </c>
      <c r="B5652" s="128" t="s">
        <v>21272</v>
      </c>
      <c r="C5652" s="127" t="s">
        <v>92</v>
      </c>
      <c r="D5652" s="122">
        <v>10</v>
      </c>
      <c r="E5652" s="129">
        <f t="shared" si="88"/>
        <v>10</v>
      </c>
    </row>
    <row r="5653" spans="1:5" ht="27">
      <c r="A5653" s="127" t="s">
        <v>24949</v>
      </c>
      <c r="B5653" s="128" t="s">
        <v>21273</v>
      </c>
      <c r="C5653" s="127" t="s">
        <v>86</v>
      </c>
      <c r="D5653" s="122">
        <v>0.26</v>
      </c>
      <c r="E5653" s="129">
        <f t="shared" si="88"/>
        <v>0.26</v>
      </c>
    </row>
    <row r="5654" spans="1:5" ht="54">
      <c r="A5654" s="127" t="s">
        <v>24950</v>
      </c>
      <c r="B5654" s="128" t="s">
        <v>21274</v>
      </c>
      <c r="C5654" s="127" t="s">
        <v>86</v>
      </c>
      <c r="D5654" s="122">
        <v>217.81</v>
      </c>
      <c r="E5654" s="129">
        <f t="shared" si="88"/>
        <v>217.92</v>
      </c>
    </row>
    <row r="5655" spans="1:5" ht="54">
      <c r="A5655" s="127" t="s">
        <v>24951</v>
      </c>
      <c r="B5655" s="128" t="s">
        <v>21275</v>
      </c>
      <c r="C5655" s="127" t="s">
        <v>86</v>
      </c>
      <c r="D5655" s="122">
        <v>254.73</v>
      </c>
      <c r="E5655" s="129">
        <f t="shared" si="88"/>
        <v>254.86</v>
      </c>
    </row>
    <row r="5656" spans="1:5" ht="54">
      <c r="A5656" s="127" t="s">
        <v>24952</v>
      </c>
      <c r="B5656" s="128" t="s">
        <v>21276</v>
      </c>
      <c r="C5656" s="127" t="s">
        <v>86</v>
      </c>
      <c r="D5656" s="122">
        <v>185</v>
      </c>
      <c r="E5656" s="129">
        <f t="shared" si="88"/>
        <v>185.09</v>
      </c>
    </row>
    <row r="5657" spans="1:5">
      <c r="A5657" s="172" t="s">
        <v>21277</v>
      </c>
      <c r="B5657" s="169"/>
      <c r="C5657" s="168"/>
      <c r="D5657" s="170"/>
      <c r="E5657" s="171"/>
    </row>
    <row r="5658" spans="1:5">
      <c r="A5658" s="172" t="s">
        <v>21278</v>
      </c>
      <c r="B5658" s="169"/>
      <c r="C5658" s="168"/>
      <c r="D5658" s="170"/>
      <c r="E5658" s="171"/>
    </row>
    <row r="5659" spans="1:5" ht="27">
      <c r="A5659" s="127" t="s">
        <v>26062</v>
      </c>
      <c r="B5659" s="128" t="s">
        <v>21279</v>
      </c>
      <c r="C5659" s="127" t="s">
        <v>112</v>
      </c>
      <c r="D5659" s="122">
        <v>59.24</v>
      </c>
      <c r="E5659" s="129">
        <f t="shared" si="88"/>
        <v>59.27</v>
      </c>
    </row>
    <row r="5660" spans="1:5" ht="27">
      <c r="A5660" s="127" t="s">
        <v>26063</v>
      </c>
      <c r="B5660" s="128" t="s">
        <v>21280</v>
      </c>
      <c r="C5660" s="127" t="s">
        <v>112</v>
      </c>
      <c r="D5660" s="122">
        <v>30.95</v>
      </c>
      <c r="E5660" s="129">
        <f t="shared" si="88"/>
        <v>30.97</v>
      </c>
    </row>
    <row r="5661" spans="1:5" ht="27">
      <c r="A5661" s="127" t="s">
        <v>26064</v>
      </c>
      <c r="B5661" s="128" t="s">
        <v>21281</v>
      </c>
      <c r="C5661" s="127" t="s">
        <v>112</v>
      </c>
      <c r="D5661" s="122">
        <v>24.85</v>
      </c>
      <c r="E5661" s="129">
        <f t="shared" si="88"/>
        <v>24.86</v>
      </c>
    </row>
    <row r="5662" spans="1:5" ht="27">
      <c r="A5662" s="127" t="s">
        <v>26065</v>
      </c>
      <c r="B5662" s="128" t="s">
        <v>21282</v>
      </c>
      <c r="C5662" s="127" t="s">
        <v>112</v>
      </c>
      <c r="D5662" s="122">
        <v>68.209999999999994</v>
      </c>
      <c r="E5662" s="129">
        <f t="shared" si="88"/>
        <v>68.239999999999995</v>
      </c>
    </row>
    <row r="5663" spans="1:5" ht="27">
      <c r="A5663" s="127" t="s">
        <v>26066</v>
      </c>
      <c r="B5663" s="128" t="s">
        <v>21283</v>
      </c>
      <c r="C5663" s="127" t="s">
        <v>112</v>
      </c>
      <c r="D5663" s="122">
        <v>41.4</v>
      </c>
      <c r="E5663" s="129">
        <f t="shared" si="88"/>
        <v>41.42</v>
      </c>
    </row>
    <row r="5664" spans="1:5" ht="27">
      <c r="A5664" s="127" t="s">
        <v>26067</v>
      </c>
      <c r="B5664" s="128" t="s">
        <v>21284</v>
      </c>
      <c r="C5664" s="127" t="s">
        <v>112</v>
      </c>
      <c r="D5664" s="122">
        <v>29.93</v>
      </c>
      <c r="E5664" s="129">
        <f t="shared" si="88"/>
        <v>29.94</v>
      </c>
    </row>
    <row r="5665" spans="1:5" ht="27">
      <c r="A5665" s="127" t="s">
        <v>26068</v>
      </c>
      <c r="B5665" s="128" t="s">
        <v>21285</v>
      </c>
      <c r="C5665" s="127" t="s">
        <v>112</v>
      </c>
      <c r="D5665" s="122">
        <v>114.49</v>
      </c>
      <c r="E5665" s="129">
        <f t="shared" si="88"/>
        <v>114.55</v>
      </c>
    </row>
    <row r="5666" spans="1:5" ht="27">
      <c r="A5666" s="127" t="s">
        <v>26069</v>
      </c>
      <c r="B5666" s="128" t="s">
        <v>21286</v>
      </c>
      <c r="C5666" s="127" t="s">
        <v>112</v>
      </c>
      <c r="D5666" s="122">
        <v>71.510000000000005</v>
      </c>
      <c r="E5666" s="129">
        <f t="shared" si="88"/>
        <v>71.55</v>
      </c>
    </row>
    <row r="5667" spans="1:5" ht="27">
      <c r="A5667" s="127" t="s">
        <v>26070</v>
      </c>
      <c r="B5667" s="128" t="s">
        <v>21287</v>
      </c>
      <c r="C5667" s="127" t="s">
        <v>112</v>
      </c>
      <c r="D5667" s="122">
        <v>56.03</v>
      </c>
      <c r="E5667" s="129">
        <f t="shared" si="88"/>
        <v>56.06</v>
      </c>
    </row>
    <row r="5668" spans="1:5">
      <c r="A5668" s="127" t="s">
        <v>24953</v>
      </c>
      <c r="B5668" s="128" t="s">
        <v>21288</v>
      </c>
      <c r="C5668" s="127" t="s">
        <v>112</v>
      </c>
      <c r="D5668" s="122">
        <v>66.92</v>
      </c>
      <c r="E5668" s="129">
        <f t="shared" si="88"/>
        <v>66.95</v>
      </c>
    </row>
    <row r="5669" spans="1:5">
      <c r="A5669" s="127" t="s">
        <v>24954</v>
      </c>
      <c r="B5669" s="128" t="s">
        <v>21289</v>
      </c>
      <c r="C5669" s="127" t="s">
        <v>112</v>
      </c>
      <c r="D5669" s="122">
        <v>8.6</v>
      </c>
      <c r="E5669" s="129">
        <f t="shared" si="88"/>
        <v>8.6</v>
      </c>
    </row>
    <row r="5670" spans="1:5" ht="40.5">
      <c r="A5670" s="127" t="s">
        <v>24955</v>
      </c>
      <c r="B5670" s="128" t="s">
        <v>21290</v>
      </c>
      <c r="C5670" s="127" t="s">
        <v>112</v>
      </c>
      <c r="D5670" s="122">
        <v>16.809999999999999</v>
      </c>
      <c r="E5670" s="129">
        <f t="shared" si="88"/>
        <v>16.82</v>
      </c>
    </row>
    <row r="5671" spans="1:5">
      <c r="A5671" s="127" t="s">
        <v>24956</v>
      </c>
      <c r="B5671" s="128" t="s">
        <v>21291</v>
      </c>
      <c r="C5671" s="127" t="s">
        <v>86</v>
      </c>
      <c r="D5671" s="122">
        <v>5.07</v>
      </c>
      <c r="E5671" s="129">
        <f t="shared" si="88"/>
        <v>5.07</v>
      </c>
    </row>
    <row r="5672" spans="1:5">
      <c r="A5672" s="127" t="s">
        <v>24957</v>
      </c>
      <c r="B5672" s="128" t="s">
        <v>21292</v>
      </c>
      <c r="C5672" s="127" t="s">
        <v>86</v>
      </c>
      <c r="D5672" s="122">
        <v>10.6</v>
      </c>
      <c r="E5672" s="129">
        <f t="shared" si="88"/>
        <v>10.61</v>
      </c>
    </row>
    <row r="5673" spans="1:5">
      <c r="A5673" s="127" t="s">
        <v>24958</v>
      </c>
      <c r="B5673" s="128" t="s">
        <v>21293</v>
      </c>
      <c r="C5673" s="127" t="s">
        <v>86</v>
      </c>
      <c r="D5673" s="122">
        <v>18.55</v>
      </c>
      <c r="E5673" s="129">
        <f t="shared" si="88"/>
        <v>18.559999999999999</v>
      </c>
    </row>
    <row r="5674" spans="1:5">
      <c r="A5674" s="172" t="s">
        <v>21294</v>
      </c>
      <c r="B5674" s="169"/>
      <c r="C5674" s="168"/>
      <c r="D5674" s="170"/>
      <c r="E5674" s="171"/>
    </row>
    <row r="5675" spans="1:5">
      <c r="A5675" s="127" t="s">
        <v>24959</v>
      </c>
      <c r="B5675" s="128" t="s">
        <v>21295</v>
      </c>
      <c r="C5675" s="127" t="s">
        <v>86</v>
      </c>
      <c r="D5675" s="122">
        <v>11.5</v>
      </c>
      <c r="E5675" s="129">
        <f t="shared" si="88"/>
        <v>11.51</v>
      </c>
    </row>
    <row r="5676" spans="1:5">
      <c r="A5676" s="127" t="s">
        <v>24960</v>
      </c>
      <c r="B5676" s="128" t="s">
        <v>21296</v>
      </c>
      <c r="C5676" s="127" t="s">
        <v>86</v>
      </c>
      <c r="D5676" s="122">
        <v>12.9</v>
      </c>
      <c r="E5676" s="129">
        <f t="shared" si="88"/>
        <v>12.91</v>
      </c>
    </row>
    <row r="5677" spans="1:5">
      <c r="A5677" s="127" t="s">
        <v>24961</v>
      </c>
      <c r="B5677" s="128" t="s">
        <v>21297</v>
      </c>
      <c r="C5677" s="127" t="s">
        <v>86</v>
      </c>
      <c r="D5677" s="122">
        <v>40</v>
      </c>
      <c r="E5677" s="129">
        <f t="shared" si="88"/>
        <v>40.020000000000003</v>
      </c>
    </row>
    <row r="5678" spans="1:5">
      <c r="A5678" s="127" t="s">
        <v>24962</v>
      </c>
      <c r="B5678" s="128" t="s">
        <v>21298</v>
      </c>
      <c r="C5678" s="127" t="s">
        <v>86</v>
      </c>
      <c r="D5678" s="122">
        <v>45</v>
      </c>
      <c r="E5678" s="129">
        <f t="shared" si="88"/>
        <v>45.02</v>
      </c>
    </row>
    <row r="5679" spans="1:5">
      <c r="A5679" s="127" t="s">
        <v>24963</v>
      </c>
      <c r="B5679" s="128" t="s">
        <v>21299</v>
      </c>
      <c r="C5679" s="127" t="s">
        <v>86</v>
      </c>
      <c r="D5679" s="122">
        <v>82.5</v>
      </c>
      <c r="E5679" s="129">
        <f t="shared" si="88"/>
        <v>82.54</v>
      </c>
    </row>
    <row r="5680" spans="1:5">
      <c r="A5680" s="172" t="s">
        <v>21300</v>
      </c>
      <c r="B5680" s="169"/>
      <c r="C5680" s="168"/>
      <c r="D5680" s="170"/>
      <c r="E5680" s="171"/>
    </row>
    <row r="5681" spans="1:5" ht="40.5">
      <c r="A5681" s="127" t="s">
        <v>24964</v>
      </c>
      <c r="B5681" s="128" t="s">
        <v>21301</v>
      </c>
      <c r="C5681" s="127" t="s">
        <v>112</v>
      </c>
      <c r="D5681" s="122">
        <v>200.11</v>
      </c>
      <c r="E5681" s="129">
        <f t="shared" si="88"/>
        <v>200.21</v>
      </c>
    </row>
    <row r="5682" spans="1:5" ht="40.5">
      <c r="A5682" s="127" t="s">
        <v>24965</v>
      </c>
      <c r="B5682" s="128" t="s">
        <v>21302</v>
      </c>
      <c r="C5682" s="127" t="s">
        <v>112</v>
      </c>
      <c r="D5682" s="122">
        <v>200.11</v>
      </c>
      <c r="E5682" s="129">
        <f t="shared" si="88"/>
        <v>200.21</v>
      </c>
    </row>
    <row r="5683" spans="1:5" ht="40.5">
      <c r="A5683" s="127" t="s">
        <v>24966</v>
      </c>
      <c r="B5683" s="128" t="s">
        <v>21303</v>
      </c>
      <c r="C5683" s="127" t="s">
        <v>112</v>
      </c>
      <c r="D5683" s="122">
        <v>200.11</v>
      </c>
      <c r="E5683" s="129">
        <f t="shared" si="88"/>
        <v>200.21</v>
      </c>
    </row>
    <row r="5684" spans="1:5" ht="40.5">
      <c r="A5684" s="127" t="s">
        <v>24967</v>
      </c>
      <c r="B5684" s="128" t="s">
        <v>21304</v>
      </c>
      <c r="C5684" s="127" t="s">
        <v>112</v>
      </c>
      <c r="D5684" s="122">
        <v>183.31</v>
      </c>
      <c r="E5684" s="129">
        <f t="shared" si="88"/>
        <v>183.4</v>
      </c>
    </row>
    <row r="5685" spans="1:5" ht="40.5">
      <c r="A5685" s="127" t="s">
        <v>24968</v>
      </c>
      <c r="B5685" s="128" t="s">
        <v>21305</v>
      </c>
      <c r="C5685" s="127" t="s">
        <v>112</v>
      </c>
      <c r="D5685" s="122">
        <v>183.31</v>
      </c>
      <c r="E5685" s="129">
        <f t="shared" si="88"/>
        <v>183.4</v>
      </c>
    </row>
    <row r="5686" spans="1:5" ht="40.5">
      <c r="A5686" s="127" t="s">
        <v>24969</v>
      </c>
      <c r="B5686" s="128" t="s">
        <v>21306</v>
      </c>
      <c r="C5686" s="127" t="s">
        <v>112</v>
      </c>
      <c r="D5686" s="122">
        <v>185.41</v>
      </c>
      <c r="E5686" s="129">
        <f t="shared" si="88"/>
        <v>185.5</v>
      </c>
    </row>
    <row r="5687" spans="1:5" ht="40.5">
      <c r="A5687" s="127" t="s">
        <v>24970</v>
      </c>
      <c r="B5687" s="128" t="s">
        <v>21307</v>
      </c>
      <c r="C5687" s="127" t="s">
        <v>112</v>
      </c>
      <c r="D5687" s="122">
        <v>183.31</v>
      </c>
      <c r="E5687" s="129">
        <f t="shared" si="88"/>
        <v>183.4</v>
      </c>
    </row>
    <row r="5688" spans="1:5" ht="40.5">
      <c r="A5688" s="127" t="s">
        <v>24971</v>
      </c>
      <c r="B5688" s="128" t="s">
        <v>21308</v>
      </c>
      <c r="C5688" s="127" t="s">
        <v>112</v>
      </c>
      <c r="D5688" s="122">
        <v>183.31</v>
      </c>
      <c r="E5688" s="129">
        <f t="shared" si="88"/>
        <v>183.4</v>
      </c>
    </row>
    <row r="5689" spans="1:5" ht="40.5">
      <c r="A5689" s="127" t="s">
        <v>24972</v>
      </c>
      <c r="B5689" s="128" t="s">
        <v>21309</v>
      </c>
      <c r="C5689" s="127" t="s">
        <v>112</v>
      </c>
      <c r="D5689" s="122">
        <v>185.41</v>
      </c>
      <c r="E5689" s="129">
        <f t="shared" si="88"/>
        <v>185.5</v>
      </c>
    </row>
    <row r="5690" spans="1:5" ht="40.5">
      <c r="A5690" s="127" t="s">
        <v>24973</v>
      </c>
      <c r="B5690" s="128" t="s">
        <v>21310</v>
      </c>
      <c r="C5690" s="127" t="s">
        <v>112</v>
      </c>
      <c r="D5690" s="122">
        <v>183.31</v>
      </c>
      <c r="E5690" s="129">
        <f t="shared" si="88"/>
        <v>183.4</v>
      </c>
    </row>
    <row r="5691" spans="1:5" ht="40.5">
      <c r="A5691" s="127" t="s">
        <v>24974</v>
      </c>
      <c r="B5691" s="128" t="s">
        <v>21311</v>
      </c>
      <c r="C5691" s="127" t="s">
        <v>112</v>
      </c>
      <c r="D5691" s="122">
        <v>183.31</v>
      </c>
      <c r="E5691" s="129">
        <f t="shared" si="88"/>
        <v>183.4</v>
      </c>
    </row>
    <row r="5692" spans="1:5" ht="40.5">
      <c r="A5692" s="127" t="s">
        <v>24975</v>
      </c>
      <c r="B5692" s="128" t="s">
        <v>21312</v>
      </c>
      <c r="C5692" s="127" t="s">
        <v>112</v>
      </c>
      <c r="D5692" s="122">
        <v>185.41</v>
      </c>
      <c r="E5692" s="129">
        <f t="shared" si="88"/>
        <v>185.5</v>
      </c>
    </row>
    <row r="5693" spans="1:5">
      <c r="A5693" s="172" t="s">
        <v>21313</v>
      </c>
      <c r="B5693" s="169"/>
      <c r="C5693" s="168"/>
      <c r="D5693" s="170"/>
      <c r="E5693" s="171"/>
    </row>
    <row r="5694" spans="1:5">
      <c r="A5694" s="172" t="s">
        <v>21314</v>
      </c>
      <c r="B5694" s="169"/>
      <c r="C5694" s="168"/>
      <c r="D5694" s="170"/>
      <c r="E5694" s="171"/>
    </row>
    <row r="5695" spans="1:5" ht="54">
      <c r="A5695" s="127" t="s">
        <v>26071</v>
      </c>
      <c r="B5695" s="128" t="s">
        <v>21315</v>
      </c>
      <c r="C5695" s="127" t="s">
        <v>86</v>
      </c>
      <c r="D5695" s="122">
        <v>2331.6799999999998</v>
      </c>
      <c r="E5695" s="129">
        <f t="shared" si="88"/>
        <v>2332.84</v>
      </c>
    </row>
    <row r="5696" spans="1:5" ht="54">
      <c r="A5696" s="127" t="s">
        <v>26072</v>
      </c>
      <c r="B5696" s="128" t="s">
        <v>21316</v>
      </c>
      <c r="C5696" s="127" t="s">
        <v>86</v>
      </c>
      <c r="D5696" s="122">
        <v>2677.16</v>
      </c>
      <c r="E5696" s="129">
        <f t="shared" si="88"/>
        <v>2678.49</v>
      </c>
    </row>
    <row r="5697" spans="1:5" ht="67.5">
      <c r="A5697" s="127" t="s">
        <v>26234</v>
      </c>
      <c r="B5697" s="128" t="s">
        <v>21317</v>
      </c>
      <c r="C5697" s="127" t="s">
        <v>17419</v>
      </c>
      <c r="D5697" s="122">
        <v>938.65</v>
      </c>
      <c r="E5697" s="129">
        <f t="shared" si="88"/>
        <v>939.12</v>
      </c>
    </row>
    <row r="5698" spans="1:5">
      <c r="A5698" s="172" t="s">
        <v>21318</v>
      </c>
      <c r="B5698" s="169"/>
      <c r="C5698" s="168"/>
      <c r="D5698" s="170"/>
      <c r="E5698" s="171"/>
    </row>
    <row r="5699" spans="1:5">
      <c r="A5699" s="172" t="s">
        <v>21319</v>
      </c>
      <c r="B5699" s="169"/>
      <c r="C5699" s="168"/>
      <c r="D5699" s="170"/>
      <c r="E5699" s="171"/>
    </row>
    <row r="5700" spans="1:5" ht="27">
      <c r="A5700" s="127" t="s">
        <v>24976</v>
      </c>
      <c r="B5700" s="128" t="s">
        <v>21320</v>
      </c>
      <c r="C5700" s="127" t="s">
        <v>86</v>
      </c>
      <c r="D5700" s="122">
        <v>103.55</v>
      </c>
      <c r="E5700" s="129">
        <f t="shared" ref="E5700:E5760" si="89">ROUND((D5700/(1+$J$1))*(1+$L$1),2)</f>
        <v>103.6</v>
      </c>
    </row>
    <row r="5701" spans="1:5" ht="27">
      <c r="A5701" s="127" t="s">
        <v>24977</v>
      </c>
      <c r="B5701" s="128" t="s">
        <v>21321</v>
      </c>
      <c r="C5701" s="127" t="s">
        <v>86</v>
      </c>
      <c r="D5701" s="122">
        <v>210</v>
      </c>
      <c r="E5701" s="129">
        <f t="shared" si="89"/>
        <v>210.1</v>
      </c>
    </row>
    <row r="5702" spans="1:5">
      <c r="A5702" s="127" t="s">
        <v>24978</v>
      </c>
      <c r="B5702" s="128" t="s">
        <v>21322</v>
      </c>
      <c r="C5702" s="127" t="s">
        <v>15685</v>
      </c>
      <c r="D5702" s="122">
        <v>50</v>
      </c>
      <c r="E5702" s="129">
        <f t="shared" si="89"/>
        <v>50.02</v>
      </c>
    </row>
    <row r="5703" spans="1:5">
      <c r="A5703" s="172" t="s">
        <v>21323</v>
      </c>
      <c r="B5703" s="169"/>
      <c r="C5703" s="168"/>
      <c r="D5703" s="170"/>
      <c r="E5703" s="171"/>
    </row>
    <row r="5704" spans="1:5">
      <c r="A5704" s="172" t="s">
        <v>15846</v>
      </c>
      <c r="B5704" s="169"/>
      <c r="C5704" s="168"/>
      <c r="D5704" s="170"/>
      <c r="E5704" s="171"/>
    </row>
    <row r="5705" spans="1:5">
      <c r="A5705" s="172" t="s">
        <v>21324</v>
      </c>
      <c r="B5705" s="169"/>
      <c r="C5705" s="168"/>
      <c r="D5705" s="170"/>
      <c r="E5705" s="171"/>
    </row>
    <row r="5706" spans="1:5">
      <c r="A5706" s="172" t="s">
        <v>21325</v>
      </c>
      <c r="B5706" s="169"/>
      <c r="C5706" s="168"/>
      <c r="D5706" s="170"/>
      <c r="E5706" s="171"/>
    </row>
    <row r="5707" spans="1:5">
      <c r="A5707" s="172" t="s">
        <v>21326</v>
      </c>
      <c r="B5707" s="169"/>
      <c r="C5707" s="168"/>
      <c r="D5707" s="170"/>
      <c r="E5707" s="171"/>
    </row>
    <row r="5708" spans="1:5" ht="54">
      <c r="A5708" s="127" t="s">
        <v>24979</v>
      </c>
      <c r="B5708" s="128" t="s">
        <v>21327</v>
      </c>
      <c r="C5708" s="127" t="s">
        <v>15674</v>
      </c>
      <c r="D5708" s="122">
        <v>1.23</v>
      </c>
      <c r="E5708" s="129">
        <f t="shared" si="89"/>
        <v>1.23</v>
      </c>
    </row>
    <row r="5709" spans="1:5" ht="54">
      <c r="A5709" s="127" t="s">
        <v>24980</v>
      </c>
      <c r="B5709" s="128" t="s">
        <v>21328</v>
      </c>
      <c r="C5709" s="127" t="s">
        <v>15674</v>
      </c>
      <c r="D5709" s="122">
        <v>0.92</v>
      </c>
      <c r="E5709" s="129">
        <f t="shared" si="89"/>
        <v>0.92</v>
      </c>
    </row>
    <row r="5710" spans="1:5" ht="54">
      <c r="A5710" s="127" t="s">
        <v>24981</v>
      </c>
      <c r="B5710" s="128" t="s">
        <v>21329</v>
      </c>
      <c r="C5710" s="127" t="s">
        <v>15674</v>
      </c>
      <c r="D5710" s="122">
        <v>0.74</v>
      </c>
      <c r="E5710" s="129">
        <f t="shared" si="89"/>
        <v>0.74</v>
      </c>
    </row>
    <row r="5711" spans="1:5" ht="54">
      <c r="A5711" s="127" t="s">
        <v>24982</v>
      </c>
      <c r="B5711" s="128" t="s">
        <v>21330</v>
      </c>
      <c r="C5711" s="127" t="s">
        <v>15674</v>
      </c>
      <c r="D5711" s="122">
        <v>1.65</v>
      </c>
      <c r="E5711" s="129">
        <f t="shared" si="89"/>
        <v>1.65</v>
      </c>
    </row>
    <row r="5712" spans="1:5" ht="54">
      <c r="A5712" s="127" t="s">
        <v>24983</v>
      </c>
      <c r="B5712" s="128" t="s">
        <v>21331</v>
      </c>
      <c r="C5712" s="127" t="s">
        <v>15674</v>
      </c>
      <c r="D5712" s="122">
        <v>1.24</v>
      </c>
      <c r="E5712" s="129">
        <f t="shared" si="89"/>
        <v>1.24</v>
      </c>
    </row>
    <row r="5713" spans="1:5" ht="54">
      <c r="A5713" s="127" t="s">
        <v>24984</v>
      </c>
      <c r="B5713" s="128" t="s">
        <v>21332</v>
      </c>
      <c r="C5713" s="127" t="s">
        <v>15674</v>
      </c>
      <c r="D5713" s="122">
        <v>0.99</v>
      </c>
      <c r="E5713" s="129">
        <f t="shared" si="89"/>
        <v>0.99</v>
      </c>
    </row>
    <row r="5714" spans="1:5" ht="54">
      <c r="A5714" s="127" t="s">
        <v>24985</v>
      </c>
      <c r="B5714" s="128" t="s">
        <v>21333</v>
      </c>
      <c r="C5714" s="127" t="s">
        <v>15674</v>
      </c>
      <c r="D5714" s="122">
        <v>1.47</v>
      </c>
      <c r="E5714" s="129">
        <f t="shared" si="89"/>
        <v>1.47</v>
      </c>
    </row>
    <row r="5715" spans="1:5" ht="54">
      <c r="A5715" s="127" t="s">
        <v>24986</v>
      </c>
      <c r="B5715" s="128" t="s">
        <v>21334</v>
      </c>
      <c r="C5715" s="127" t="s">
        <v>15674</v>
      </c>
      <c r="D5715" s="122">
        <v>0.98</v>
      </c>
      <c r="E5715" s="129">
        <f t="shared" si="89"/>
        <v>0.98</v>
      </c>
    </row>
    <row r="5716" spans="1:5" ht="54">
      <c r="A5716" s="127" t="s">
        <v>24987</v>
      </c>
      <c r="B5716" s="128" t="s">
        <v>21335</v>
      </c>
      <c r="C5716" s="127" t="s">
        <v>15674</v>
      </c>
      <c r="D5716" s="122">
        <v>0.74</v>
      </c>
      <c r="E5716" s="129">
        <f t="shared" si="89"/>
        <v>0.74</v>
      </c>
    </row>
    <row r="5717" spans="1:5" ht="54">
      <c r="A5717" s="127" t="s">
        <v>24988</v>
      </c>
      <c r="B5717" s="128" t="s">
        <v>21336</v>
      </c>
      <c r="C5717" s="127" t="s">
        <v>15674</v>
      </c>
      <c r="D5717" s="122">
        <v>0.59</v>
      </c>
      <c r="E5717" s="129">
        <f t="shared" si="89"/>
        <v>0.59</v>
      </c>
    </row>
    <row r="5718" spans="1:5" ht="54">
      <c r="A5718" s="127" t="s">
        <v>24989</v>
      </c>
      <c r="B5718" s="128" t="s">
        <v>21337</v>
      </c>
      <c r="C5718" s="127" t="s">
        <v>15674</v>
      </c>
      <c r="D5718" s="122">
        <v>1.19</v>
      </c>
      <c r="E5718" s="129">
        <f t="shared" si="89"/>
        <v>1.19</v>
      </c>
    </row>
    <row r="5719" spans="1:5" ht="54">
      <c r="A5719" s="127" t="s">
        <v>24990</v>
      </c>
      <c r="B5719" s="128" t="s">
        <v>21338</v>
      </c>
      <c r="C5719" s="127" t="s">
        <v>15674</v>
      </c>
      <c r="D5719" s="122">
        <v>0.8</v>
      </c>
      <c r="E5719" s="129">
        <f t="shared" si="89"/>
        <v>0.8</v>
      </c>
    </row>
    <row r="5720" spans="1:5" ht="54">
      <c r="A5720" s="127" t="s">
        <v>24991</v>
      </c>
      <c r="B5720" s="128" t="s">
        <v>21339</v>
      </c>
      <c r="C5720" s="127" t="s">
        <v>15674</v>
      </c>
      <c r="D5720" s="122">
        <v>0.6</v>
      </c>
      <c r="E5720" s="129">
        <f t="shared" si="89"/>
        <v>0.6</v>
      </c>
    </row>
    <row r="5721" spans="1:5" ht="54">
      <c r="A5721" s="127" t="s">
        <v>24992</v>
      </c>
      <c r="B5721" s="128" t="s">
        <v>21340</v>
      </c>
      <c r="C5721" s="127" t="s">
        <v>15674</v>
      </c>
      <c r="D5721" s="122">
        <v>0.48</v>
      </c>
      <c r="E5721" s="129">
        <f t="shared" si="89"/>
        <v>0.48</v>
      </c>
    </row>
    <row r="5722" spans="1:5" ht="54">
      <c r="A5722" s="127" t="s">
        <v>24993</v>
      </c>
      <c r="B5722" s="128" t="s">
        <v>21341</v>
      </c>
      <c r="C5722" s="127" t="s">
        <v>15674</v>
      </c>
      <c r="D5722" s="122">
        <v>0.96</v>
      </c>
      <c r="E5722" s="129">
        <f t="shared" si="89"/>
        <v>0.96</v>
      </c>
    </row>
    <row r="5723" spans="1:5" ht="54">
      <c r="A5723" s="127" t="s">
        <v>24994</v>
      </c>
      <c r="B5723" s="128" t="s">
        <v>21342</v>
      </c>
      <c r="C5723" s="127" t="s">
        <v>15674</v>
      </c>
      <c r="D5723" s="122">
        <v>0.63</v>
      </c>
      <c r="E5723" s="129">
        <f t="shared" si="89"/>
        <v>0.63</v>
      </c>
    </row>
    <row r="5724" spans="1:5" ht="54">
      <c r="A5724" s="127" t="s">
        <v>24995</v>
      </c>
      <c r="B5724" s="128" t="s">
        <v>21343</v>
      </c>
      <c r="C5724" s="127" t="s">
        <v>15674</v>
      </c>
      <c r="D5724" s="122">
        <v>0.48</v>
      </c>
      <c r="E5724" s="129">
        <f t="shared" si="89"/>
        <v>0.48</v>
      </c>
    </row>
    <row r="5725" spans="1:5" ht="54">
      <c r="A5725" s="127" t="s">
        <v>24996</v>
      </c>
      <c r="B5725" s="128" t="s">
        <v>21344</v>
      </c>
      <c r="C5725" s="127" t="s">
        <v>15674</v>
      </c>
      <c r="D5725" s="122">
        <v>0.38</v>
      </c>
      <c r="E5725" s="129">
        <f t="shared" si="89"/>
        <v>0.38</v>
      </c>
    </row>
    <row r="5726" spans="1:5" ht="40.5">
      <c r="A5726" s="127" t="s">
        <v>24997</v>
      </c>
      <c r="B5726" s="128" t="s">
        <v>21345</v>
      </c>
      <c r="C5726" s="127" t="s">
        <v>86</v>
      </c>
      <c r="D5726" s="122">
        <v>9995</v>
      </c>
      <c r="E5726" s="129">
        <f t="shared" si="89"/>
        <v>9999.9599999999991</v>
      </c>
    </row>
    <row r="5727" spans="1:5" ht="40.5">
      <c r="A5727" s="127" t="s">
        <v>24998</v>
      </c>
      <c r="B5727" s="128" t="s">
        <v>21346</v>
      </c>
      <c r="C5727" s="127" t="s">
        <v>86</v>
      </c>
      <c r="D5727" s="122">
        <v>13850.59</v>
      </c>
      <c r="E5727" s="129">
        <f t="shared" si="89"/>
        <v>13857.46</v>
      </c>
    </row>
    <row r="5728" spans="1:5" ht="40.5">
      <c r="A5728" s="127" t="s">
        <v>24999</v>
      </c>
      <c r="B5728" s="128" t="s">
        <v>21347</v>
      </c>
      <c r="C5728" s="127" t="s">
        <v>15674</v>
      </c>
      <c r="D5728" s="122">
        <v>7.77</v>
      </c>
      <c r="E5728" s="129">
        <f t="shared" si="89"/>
        <v>7.77</v>
      </c>
    </row>
    <row r="5729" spans="1:5">
      <c r="A5729" s="172" t="s">
        <v>21348</v>
      </c>
      <c r="B5729" s="169"/>
      <c r="C5729" s="168"/>
      <c r="D5729" s="170"/>
      <c r="E5729" s="171"/>
    </row>
    <row r="5730" spans="1:5">
      <c r="A5730" s="127" t="s">
        <v>25000</v>
      </c>
      <c r="B5730" s="128" t="s">
        <v>21349</v>
      </c>
      <c r="C5730" s="127" t="s">
        <v>21350</v>
      </c>
      <c r="D5730" s="122">
        <v>4.1900000000000004</v>
      </c>
      <c r="E5730" s="129">
        <f t="shared" si="89"/>
        <v>4.1900000000000004</v>
      </c>
    </row>
    <row r="5731" spans="1:5">
      <c r="A5731" s="127" t="s">
        <v>25001</v>
      </c>
      <c r="B5731" s="128" t="s">
        <v>21351</v>
      </c>
      <c r="C5731" s="127" t="s">
        <v>21350</v>
      </c>
      <c r="D5731" s="122">
        <v>15.51</v>
      </c>
      <c r="E5731" s="129">
        <f t="shared" si="89"/>
        <v>15.52</v>
      </c>
    </row>
    <row r="5732" spans="1:5">
      <c r="A5732" s="127" t="s">
        <v>26073</v>
      </c>
      <c r="B5732" s="128" t="s">
        <v>21352</v>
      </c>
      <c r="C5732" s="127" t="s">
        <v>21350</v>
      </c>
      <c r="D5732" s="122">
        <v>23.27</v>
      </c>
      <c r="E5732" s="129">
        <f t="shared" si="89"/>
        <v>23.28</v>
      </c>
    </row>
    <row r="5733" spans="1:5" ht="27">
      <c r="A5733" s="127" t="s">
        <v>25002</v>
      </c>
      <c r="B5733" s="128" t="s">
        <v>21353</v>
      </c>
      <c r="C5733" s="127" t="s">
        <v>21350</v>
      </c>
      <c r="D5733" s="122">
        <v>31.02</v>
      </c>
      <c r="E5733" s="129">
        <f t="shared" si="89"/>
        <v>31.04</v>
      </c>
    </row>
    <row r="5734" spans="1:5">
      <c r="A5734" s="172" t="s">
        <v>21354</v>
      </c>
      <c r="B5734" s="169"/>
      <c r="C5734" s="168"/>
      <c r="D5734" s="170"/>
      <c r="E5734" s="171"/>
    </row>
    <row r="5735" spans="1:5" ht="27">
      <c r="A5735" s="127" t="s">
        <v>25003</v>
      </c>
      <c r="B5735" s="128" t="s">
        <v>21355</v>
      </c>
      <c r="C5735" s="127" t="s">
        <v>86</v>
      </c>
      <c r="D5735" s="122">
        <v>1433</v>
      </c>
      <c r="E5735" s="129">
        <f t="shared" si="89"/>
        <v>1433.71</v>
      </c>
    </row>
    <row r="5736" spans="1:5" ht="40.5">
      <c r="A5736" s="127" t="s">
        <v>25004</v>
      </c>
      <c r="B5736" s="128" t="s">
        <v>21356</v>
      </c>
      <c r="C5736" s="127" t="s">
        <v>80</v>
      </c>
      <c r="D5736" s="122">
        <v>62.41</v>
      </c>
      <c r="E5736" s="129">
        <f t="shared" si="89"/>
        <v>62.44</v>
      </c>
    </row>
    <row r="5737" spans="1:5">
      <c r="A5737" s="172" t="s">
        <v>21357</v>
      </c>
      <c r="B5737" s="169"/>
      <c r="C5737" s="168"/>
      <c r="D5737" s="170"/>
      <c r="E5737" s="171"/>
    </row>
    <row r="5738" spans="1:5">
      <c r="A5738" s="172" t="s">
        <v>21358</v>
      </c>
      <c r="B5738" s="169"/>
      <c r="C5738" s="168"/>
      <c r="D5738" s="170"/>
      <c r="E5738" s="171"/>
    </row>
    <row r="5739" spans="1:5" ht="54">
      <c r="A5739" s="127" t="s">
        <v>25005</v>
      </c>
      <c r="B5739" s="128" t="s">
        <v>21359</v>
      </c>
      <c r="C5739" s="127" t="s">
        <v>75</v>
      </c>
      <c r="D5739" s="122">
        <v>63.59</v>
      </c>
      <c r="E5739" s="129">
        <f t="shared" si="89"/>
        <v>63.62</v>
      </c>
    </row>
    <row r="5740" spans="1:5" ht="40.5">
      <c r="A5740" s="127" t="s">
        <v>25006</v>
      </c>
      <c r="B5740" s="128" t="s">
        <v>21360</v>
      </c>
      <c r="C5740" s="127" t="s">
        <v>75</v>
      </c>
      <c r="D5740" s="122">
        <v>35.409999999999997</v>
      </c>
      <c r="E5740" s="129">
        <f t="shared" si="89"/>
        <v>35.43</v>
      </c>
    </row>
    <row r="5741" spans="1:5" ht="54">
      <c r="A5741" s="127" t="s">
        <v>25007</v>
      </c>
      <c r="B5741" s="128" t="s">
        <v>21361</v>
      </c>
      <c r="C5741" s="127" t="s">
        <v>75</v>
      </c>
      <c r="D5741" s="122">
        <v>21.27</v>
      </c>
      <c r="E5741" s="129">
        <f t="shared" si="89"/>
        <v>21.28</v>
      </c>
    </row>
    <row r="5742" spans="1:5" ht="54">
      <c r="A5742" s="127" t="s">
        <v>25008</v>
      </c>
      <c r="B5742" s="128" t="s">
        <v>21362</v>
      </c>
      <c r="C5742" s="127" t="s">
        <v>75</v>
      </c>
      <c r="D5742" s="122">
        <v>16.71</v>
      </c>
      <c r="E5742" s="129">
        <f t="shared" si="89"/>
        <v>16.72</v>
      </c>
    </row>
    <row r="5743" spans="1:5" ht="54">
      <c r="A5743" s="127" t="s">
        <v>25009</v>
      </c>
      <c r="B5743" s="128" t="s">
        <v>21363</v>
      </c>
      <c r="C5743" s="127" t="s">
        <v>75</v>
      </c>
      <c r="D5743" s="122">
        <v>19.41</v>
      </c>
      <c r="E5743" s="129">
        <f t="shared" si="89"/>
        <v>19.420000000000002</v>
      </c>
    </row>
    <row r="5744" spans="1:5" ht="54">
      <c r="A5744" s="127" t="s">
        <v>25010</v>
      </c>
      <c r="B5744" s="128" t="s">
        <v>21364</v>
      </c>
      <c r="C5744" s="127" t="s">
        <v>75</v>
      </c>
      <c r="D5744" s="122">
        <v>17.57</v>
      </c>
      <c r="E5744" s="129">
        <f t="shared" si="89"/>
        <v>17.579999999999998</v>
      </c>
    </row>
    <row r="5745" spans="1:5" ht="40.5">
      <c r="A5745" s="127" t="s">
        <v>25011</v>
      </c>
      <c r="B5745" s="128" t="s">
        <v>21365</v>
      </c>
      <c r="C5745" s="127" t="s">
        <v>75</v>
      </c>
      <c r="D5745" s="122">
        <v>1.17</v>
      </c>
      <c r="E5745" s="129">
        <f t="shared" si="89"/>
        <v>1.17</v>
      </c>
    </row>
    <row r="5746" spans="1:5" ht="54">
      <c r="A5746" s="127" t="s">
        <v>25012</v>
      </c>
      <c r="B5746" s="128" t="s">
        <v>21366</v>
      </c>
      <c r="C5746" s="127" t="s">
        <v>75</v>
      </c>
      <c r="D5746" s="122">
        <v>52</v>
      </c>
      <c r="E5746" s="129">
        <f t="shared" si="89"/>
        <v>52.03</v>
      </c>
    </row>
    <row r="5747" spans="1:5" ht="40.5">
      <c r="A5747" s="127" t="s">
        <v>25013</v>
      </c>
      <c r="B5747" s="128" t="s">
        <v>21367</v>
      </c>
      <c r="C5747" s="127" t="s">
        <v>75</v>
      </c>
      <c r="D5747" s="122">
        <v>61.74</v>
      </c>
      <c r="E5747" s="129">
        <f t="shared" si="89"/>
        <v>61.77</v>
      </c>
    </row>
    <row r="5748" spans="1:5" ht="40.5">
      <c r="A5748" s="127" t="s">
        <v>25014</v>
      </c>
      <c r="B5748" s="128" t="s">
        <v>21368</v>
      </c>
      <c r="C5748" s="127" t="s">
        <v>75</v>
      </c>
      <c r="D5748" s="122">
        <v>68.53</v>
      </c>
      <c r="E5748" s="129">
        <f t="shared" si="89"/>
        <v>68.56</v>
      </c>
    </row>
    <row r="5749" spans="1:5" ht="40.5">
      <c r="A5749" s="127" t="s">
        <v>25015</v>
      </c>
      <c r="B5749" s="128" t="s">
        <v>21369</v>
      </c>
      <c r="C5749" s="127" t="s">
        <v>75</v>
      </c>
      <c r="D5749" s="122">
        <v>78.06</v>
      </c>
      <c r="E5749" s="129">
        <f t="shared" si="89"/>
        <v>78.099999999999994</v>
      </c>
    </row>
    <row r="5750" spans="1:5" ht="40.5">
      <c r="A5750" s="127" t="s">
        <v>25016</v>
      </c>
      <c r="B5750" s="128" t="s">
        <v>21370</v>
      </c>
      <c r="C5750" s="127" t="s">
        <v>75</v>
      </c>
      <c r="D5750" s="122">
        <v>129.79</v>
      </c>
      <c r="E5750" s="129">
        <f t="shared" si="89"/>
        <v>129.85</v>
      </c>
    </row>
    <row r="5751" spans="1:5" ht="40.5">
      <c r="A5751" s="127" t="s">
        <v>25017</v>
      </c>
      <c r="B5751" s="128" t="s">
        <v>21371</v>
      </c>
      <c r="C5751" s="127" t="s">
        <v>75</v>
      </c>
      <c r="D5751" s="122">
        <v>148.44</v>
      </c>
      <c r="E5751" s="129">
        <f t="shared" si="89"/>
        <v>148.51</v>
      </c>
    </row>
    <row r="5752" spans="1:5" ht="54">
      <c r="A5752" s="127" t="s">
        <v>25018</v>
      </c>
      <c r="B5752" s="128" t="s">
        <v>21372</v>
      </c>
      <c r="C5752" s="127" t="s">
        <v>75</v>
      </c>
      <c r="D5752" s="122">
        <v>15</v>
      </c>
      <c r="E5752" s="129">
        <f t="shared" si="89"/>
        <v>15.01</v>
      </c>
    </row>
    <row r="5753" spans="1:5">
      <c r="A5753" s="172" t="s">
        <v>26269</v>
      </c>
      <c r="B5753" s="172"/>
      <c r="C5753" s="172"/>
      <c r="D5753" s="177"/>
      <c r="E5753" s="178"/>
    </row>
    <row r="5754" spans="1:5">
      <c r="A5754" s="127" t="s">
        <v>26270</v>
      </c>
      <c r="B5754" s="128" t="s">
        <v>26271</v>
      </c>
      <c r="C5754" s="127" t="s">
        <v>92</v>
      </c>
      <c r="D5754" s="122">
        <v>34.630000000000003</v>
      </c>
      <c r="E5754" s="129">
        <f t="shared" si="89"/>
        <v>34.65</v>
      </c>
    </row>
    <row r="5755" spans="1:5">
      <c r="A5755" s="127" t="s">
        <v>26272</v>
      </c>
      <c r="B5755" s="128" t="s">
        <v>26273</v>
      </c>
      <c r="C5755" s="127" t="s">
        <v>92</v>
      </c>
      <c r="D5755" s="122">
        <v>15</v>
      </c>
      <c r="E5755" s="129">
        <f t="shared" si="89"/>
        <v>15.01</v>
      </c>
    </row>
    <row r="5756" spans="1:5">
      <c r="A5756" s="127" t="s">
        <v>26274</v>
      </c>
      <c r="B5756" s="128" t="s">
        <v>26275</v>
      </c>
      <c r="C5756" s="127" t="s">
        <v>88</v>
      </c>
      <c r="D5756" s="122">
        <v>3.04</v>
      </c>
      <c r="E5756" s="129">
        <f t="shared" si="89"/>
        <v>3.04</v>
      </c>
    </row>
    <row r="5757" spans="1:5">
      <c r="A5757" s="127" t="s">
        <v>26276</v>
      </c>
      <c r="B5757" s="128" t="s">
        <v>26277</v>
      </c>
      <c r="C5757" s="127" t="s">
        <v>86</v>
      </c>
      <c r="D5757" s="122">
        <v>44.82</v>
      </c>
      <c r="E5757" s="129">
        <f t="shared" si="89"/>
        <v>44.84</v>
      </c>
    </row>
    <row r="5758" spans="1:5">
      <c r="A5758" s="127" t="s">
        <v>26278</v>
      </c>
      <c r="B5758" s="128" t="s">
        <v>26279</v>
      </c>
      <c r="C5758" s="127" t="s">
        <v>92</v>
      </c>
      <c r="D5758" s="122">
        <v>4.32</v>
      </c>
      <c r="E5758" s="129">
        <f t="shared" si="89"/>
        <v>4.32</v>
      </c>
    </row>
    <row r="5759" spans="1:5">
      <c r="A5759" s="127" t="s">
        <v>26280</v>
      </c>
      <c r="B5759" s="128" t="s">
        <v>26281</v>
      </c>
      <c r="C5759" s="127" t="s">
        <v>92</v>
      </c>
      <c r="D5759" s="122">
        <v>5.05</v>
      </c>
      <c r="E5759" s="129">
        <f t="shared" si="89"/>
        <v>5.05</v>
      </c>
    </row>
    <row r="5760" spans="1:5">
      <c r="A5760" s="127" t="s">
        <v>26282</v>
      </c>
      <c r="B5760" s="128" t="s">
        <v>26283</v>
      </c>
      <c r="C5760" s="127" t="s">
        <v>92</v>
      </c>
      <c r="D5760" s="122">
        <v>4.9800000000000004</v>
      </c>
      <c r="E5760" s="129">
        <f t="shared" si="89"/>
        <v>4.9800000000000004</v>
      </c>
    </row>
    <row r="5761" spans="1:5">
      <c r="A5761" s="127" t="s">
        <v>26284</v>
      </c>
      <c r="B5761" s="128" t="s">
        <v>26285</v>
      </c>
      <c r="C5761" s="127" t="s">
        <v>92</v>
      </c>
      <c r="D5761" s="122">
        <v>5.63</v>
      </c>
      <c r="E5761" s="129">
        <f t="shared" ref="E5761:E5824" si="90">ROUND((D5761/(1+$J$1))*(1+$L$1),2)</f>
        <v>5.63</v>
      </c>
    </row>
    <row r="5762" spans="1:5">
      <c r="A5762" s="127" t="s">
        <v>26286</v>
      </c>
      <c r="B5762" s="128" t="s">
        <v>26287</v>
      </c>
      <c r="C5762" s="127" t="s">
        <v>92</v>
      </c>
      <c r="D5762" s="122">
        <v>5.63</v>
      </c>
      <c r="E5762" s="129">
        <f t="shared" si="90"/>
        <v>5.63</v>
      </c>
    </row>
    <row r="5763" spans="1:5">
      <c r="A5763" s="127" t="s">
        <v>26288</v>
      </c>
      <c r="B5763" s="128" t="s">
        <v>26289</v>
      </c>
      <c r="C5763" s="127" t="s">
        <v>92</v>
      </c>
      <c r="D5763" s="122">
        <v>3.92</v>
      </c>
      <c r="E5763" s="129">
        <f t="shared" si="90"/>
        <v>3.92</v>
      </c>
    </row>
    <row r="5764" spans="1:5">
      <c r="A5764" s="127" t="s">
        <v>26290</v>
      </c>
      <c r="B5764" s="128" t="s">
        <v>26291</v>
      </c>
      <c r="C5764" s="127" t="s">
        <v>92</v>
      </c>
      <c r="D5764" s="122">
        <v>3.92</v>
      </c>
      <c r="E5764" s="129">
        <f t="shared" si="90"/>
        <v>3.92</v>
      </c>
    </row>
    <row r="5765" spans="1:5">
      <c r="A5765" s="127" t="s">
        <v>26292</v>
      </c>
      <c r="B5765" s="128" t="s">
        <v>26293</v>
      </c>
      <c r="C5765" s="127" t="s">
        <v>92</v>
      </c>
      <c r="D5765" s="122">
        <v>4.1500000000000004</v>
      </c>
      <c r="E5765" s="129">
        <f t="shared" si="90"/>
        <v>4.1500000000000004</v>
      </c>
    </row>
    <row r="5766" spans="1:5">
      <c r="A5766" s="127" t="s">
        <v>26294</v>
      </c>
      <c r="B5766" s="128" t="s">
        <v>26295</v>
      </c>
      <c r="C5766" s="127" t="s">
        <v>92</v>
      </c>
      <c r="D5766" s="122">
        <v>4</v>
      </c>
      <c r="E5766" s="129">
        <f t="shared" si="90"/>
        <v>4</v>
      </c>
    </row>
    <row r="5767" spans="1:5">
      <c r="A5767" s="127" t="s">
        <v>26296</v>
      </c>
      <c r="B5767" s="128" t="s">
        <v>26297</v>
      </c>
      <c r="C5767" s="127" t="s">
        <v>92</v>
      </c>
      <c r="D5767" s="122">
        <v>3.94</v>
      </c>
      <c r="E5767" s="129">
        <f t="shared" si="90"/>
        <v>3.94</v>
      </c>
    </row>
    <row r="5768" spans="1:5">
      <c r="A5768" s="127" t="s">
        <v>26298</v>
      </c>
      <c r="B5768" s="128" t="s">
        <v>26299</v>
      </c>
      <c r="C5768" s="127" t="s">
        <v>92</v>
      </c>
      <c r="D5768" s="122">
        <v>3.67</v>
      </c>
      <c r="E5768" s="129">
        <f t="shared" si="90"/>
        <v>3.67</v>
      </c>
    </row>
    <row r="5769" spans="1:5">
      <c r="A5769" s="127" t="s">
        <v>26300</v>
      </c>
      <c r="B5769" s="128" t="s">
        <v>26301</v>
      </c>
      <c r="C5769" s="127" t="s">
        <v>92</v>
      </c>
      <c r="D5769" s="122">
        <v>3.78</v>
      </c>
      <c r="E5769" s="129">
        <f t="shared" si="90"/>
        <v>3.78</v>
      </c>
    </row>
    <row r="5770" spans="1:5">
      <c r="A5770" s="127" t="s">
        <v>26302</v>
      </c>
      <c r="B5770" s="128" t="s">
        <v>26303</v>
      </c>
      <c r="C5770" s="127" t="s">
        <v>92</v>
      </c>
      <c r="D5770" s="122">
        <v>3.8</v>
      </c>
      <c r="E5770" s="129">
        <f t="shared" si="90"/>
        <v>3.8</v>
      </c>
    </row>
    <row r="5771" spans="1:5">
      <c r="A5771" s="127" t="s">
        <v>26304</v>
      </c>
      <c r="B5771" s="128" t="s">
        <v>26305</v>
      </c>
      <c r="C5771" s="127" t="s">
        <v>92</v>
      </c>
      <c r="D5771" s="122">
        <v>3.77</v>
      </c>
      <c r="E5771" s="129">
        <f t="shared" si="90"/>
        <v>3.77</v>
      </c>
    </row>
    <row r="5772" spans="1:5">
      <c r="A5772" s="127" t="s">
        <v>26306</v>
      </c>
      <c r="B5772" s="128" t="s">
        <v>26307</v>
      </c>
      <c r="C5772" s="127" t="s">
        <v>92</v>
      </c>
      <c r="D5772" s="122">
        <v>4.12</v>
      </c>
      <c r="E5772" s="129">
        <f t="shared" si="90"/>
        <v>4.12</v>
      </c>
    </row>
    <row r="5773" spans="1:5">
      <c r="A5773" s="127" t="s">
        <v>26308</v>
      </c>
      <c r="B5773" s="128" t="s">
        <v>26309</v>
      </c>
      <c r="C5773" s="127" t="s">
        <v>92</v>
      </c>
      <c r="D5773" s="122">
        <v>4.41</v>
      </c>
      <c r="E5773" s="129">
        <f t="shared" si="90"/>
        <v>4.41</v>
      </c>
    </row>
    <row r="5774" spans="1:5">
      <c r="A5774" s="127" t="s">
        <v>26310</v>
      </c>
      <c r="B5774" s="128" t="s">
        <v>26311</v>
      </c>
      <c r="C5774" s="127" t="s">
        <v>92</v>
      </c>
      <c r="D5774" s="122">
        <v>4.41</v>
      </c>
      <c r="E5774" s="129">
        <f t="shared" si="90"/>
        <v>4.41</v>
      </c>
    </row>
    <row r="5775" spans="1:5">
      <c r="A5775" s="127" t="s">
        <v>26312</v>
      </c>
      <c r="B5775" s="128" t="s">
        <v>26313</v>
      </c>
      <c r="C5775" s="127" t="s">
        <v>92</v>
      </c>
      <c r="D5775" s="122">
        <v>3.93</v>
      </c>
      <c r="E5775" s="129">
        <f t="shared" si="90"/>
        <v>3.93</v>
      </c>
    </row>
    <row r="5776" spans="1:5">
      <c r="A5776" s="127" t="s">
        <v>26314</v>
      </c>
      <c r="B5776" s="128" t="s">
        <v>26315</v>
      </c>
      <c r="C5776" s="127" t="s">
        <v>92</v>
      </c>
      <c r="D5776" s="122">
        <v>3.93</v>
      </c>
      <c r="E5776" s="129">
        <f t="shared" si="90"/>
        <v>3.93</v>
      </c>
    </row>
    <row r="5777" spans="1:5">
      <c r="A5777" s="127" t="s">
        <v>26316</v>
      </c>
      <c r="B5777" s="128" t="s">
        <v>26317</v>
      </c>
      <c r="C5777" s="127" t="s">
        <v>92</v>
      </c>
      <c r="D5777" s="122">
        <v>4.25</v>
      </c>
      <c r="E5777" s="129">
        <f t="shared" si="90"/>
        <v>4.25</v>
      </c>
    </row>
    <row r="5778" spans="1:5">
      <c r="A5778" s="127" t="s">
        <v>26318</v>
      </c>
      <c r="B5778" s="128" t="s">
        <v>26319</v>
      </c>
      <c r="C5778" s="127" t="s">
        <v>44</v>
      </c>
      <c r="D5778" s="122">
        <v>77</v>
      </c>
      <c r="E5778" s="129">
        <f t="shared" si="90"/>
        <v>77.040000000000006</v>
      </c>
    </row>
    <row r="5779" spans="1:5">
      <c r="A5779" s="127" t="s">
        <v>26320</v>
      </c>
      <c r="B5779" s="128" t="s">
        <v>26321</v>
      </c>
      <c r="C5779" s="127" t="s">
        <v>44</v>
      </c>
      <c r="D5779" s="122">
        <v>138.47</v>
      </c>
      <c r="E5779" s="129">
        <f t="shared" si="90"/>
        <v>138.54</v>
      </c>
    </row>
    <row r="5780" spans="1:5">
      <c r="A5780" s="127" t="s">
        <v>26322</v>
      </c>
      <c r="B5780" s="128" t="s">
        <v>26323</v>
      </c>
      <c r="C5780" s="127" t="s">
        <v>86</v>
      </c>
      <c r="D5780" s="122">
        <v>19.39</v>
      </c>
      <c r="E5780" s="129">
        <f t="shared" si="90"/>
        <v>19.399999999999999</v>
      </c>
    </row>
    <row r="5781" spans="1:5" ht="27">
      <c r="A5781" s="127" t="s">
        <v>26324</v>
      </c>
      <c r="B5781" s="128" t="s">
        <v>26325</v>
      </c>
      <c r="C5781" s="127" t="s">
        <v>86</v>
      </c>
      <c r="D5781" s="122">
        <v>1.41</v>
      </c>
      <c r="E5781" s="129">
        <f t="shared" si="90"/>
        <v>1.41</v>
      </c>
    </row>
    <row r="5782" spans="1:5" ht="27">
      <c r="A5782" s="127" t="s">
        <v>26326</v>
      </c>
      <c r="B5782" s="128" t="s">
        <v>26327</v>
      </c>
      <c r="C5782" s="127" t="s">
        <v>86</v>
      </c>
      <c r="D5782" s="122">
        <v>23.11</v>
      </c>
      <c r="E5782" s="129">
        <f t="shared" si="90"/>
        <v>23.12</v>
      </c>
    </row>
    <row r="5783" spans="1:5" ht="27">
      <c r="A5783" s="127" t="s">
        <v>26328</v>
      </c>
      <c r="B5783" s="128" t="s">
        <v>26329</v>
      </c>
      <c r="C5783" s="127" t="s">
        <v>86</v>
      </c>
      <c r="D5783" s="122">
        <v>13.87</v>
      </c>
      <c r="E5783" s="129">
        <f t="shared" si="90"/>
        <v>13.88</v>
      </c>
    </row>
    <row r="5784" spans="1:5" ht="27">
      <c r="A5784" s="127" t="s">
        <v>26330</v>
      </c>
      <c r="B5784" s="128" t="s">
        <v>26331</v>
      </c>
      <c r="C5784" s="127" t="s">
        <v>86</v>
      </c>
      <c r="D5784" s="122">
        <v>44.4</v>
      </c>
      <c r="E5784" s="129">
        <f t="shared" si="90"/>
        <v>44.42</v>
      </c>
    </row>
    <row r="5785" spans="1:5" ht="40.5">
      <c r="A5785" s="127" t="s">
        <v>26332</v>
      </c>
      <c r="B5785" s="128" t="s">
        <v>26333</v>
      </c>
      <c r="C5785" s="127" t="s">
        <v>86</v>
      </c>
      <c r="D5785" s="122">
        <v>65.03</v>
      </c>
      <c r="E5785" s="129">
        <f t="shared" si="90"/>
        <v>65.06</v>
      </c>
    </row>
    <row r="5786" spans="1:5" ht="27">
      <c r="A5786" s="127" t="s">
        <v>26334</v>
      </c>
      <c r="B5786" s="128" t="s">
        <v>26335</v>
      </c>
      <c r="C5786" s="127" t="s">
        <v>86</v>
      </c>
      <c r="D5786" s="122">
        <v>9.18</v>
      </c>
      <c r="E5786" s="129">
        <f t="shared" si="90"/>
        <v>9.18</v>
      </c>
    </row>
    <row r="5787" spans="1:5" ht="27">
      <c r="A5787" s="127" t="s">
        <v>26336</v>
      </c>
      <c r="B5787" s="128" t="s">
        <v>26337</v>
      </c>
      <c r="C5787" s="127" t="s">
        <v>86</v>
      </c>
      <c r="D5787" s="122">
        <v>21.26</v>
      </c>
      <c r="E5787" s="129">
        <f t="shared" si="90"/>
        <v>21.27</v>
      </c>
    </row>
    <row r="5788" spans="1:5" ht="27">
      <c r="A5788" s="127" t="s">
        <v>26338</v>
      </c>
      <c r="B5788" s="128" t="s">
        <v>26339</v>
      </c>
      <c r="C5788" s="127" t="s">
        <v>86</v>
      </c>
      <c r="D5788" s="122">
        <v>31.94</v>
      </c>
      <c r="E5788" s="129">
        <f t="shared" si="90"/>
        <v>31.96</v>
      </c>
    </row>
    <row r="5789" spans="1:5" ht="27">
      <c r="A5789" s="127" t="s">
        <v>26340</v>
      </c>
      <c r="B5789" s="128" t="s">
        <v>26341</v>
      </c>
      <c r="C5789" s="127" t="s">
        <v>86</v>
      </c>
      <c r="D5789" s="122">
        <v>11.22</v>
      </c>
      <c r="E5789" s="129">
        <f t="shared" si="90"/>
        <v>11.23</v>
      </c>
    </row>
    <row r="5790" spans="1:5" ht="27">
      <c r="A5790" s="127" t="s">
        <v>26342</v>
      </c>
      <c r="B5790" s="128" t="s">
        <v>26343</v>
      </c>
      <c r="C5790" s="127" t="s">
        <v>86</v>
      </c>
      <c r="D5790" s="122">
        <v>41.2</v>
      </c>
      <c r="E5790" s="129">
        <f t="shared" si="90"/>
        <v>41.22</v>
      </c>
    </row>
    <row r="5791" spans="1:5">
      <c r="A5791" s="127" t="s">
        <v>26344</v>
      </c>
      <c r="B5791" s="128" t="s">
        <v>26345</v>
      </c>
      <c r="C5791" s="127" t="s">
        <v>86</v>
      </c>
      <c r="D5791" s="122">
        <v>1.23</v>
      </c>
      <c r="E5791" s="129">
        <f t="shared" si="90"/>
        <v>1.23</v>
      </c>
    </row>
    <row r="5792" spans="1:5" ht="27">
      <c r="A5792" s="127" t="s">
        <v>26346</v>
      </c>
      <c r="B5792" s="128" t="s">
        <v>26347</v>
      </c>
      <c r="C5792" s="127" t="s">
        <v>86</v>
      </c>
      <c r="D5792" s="122">
        <v>0.6</v>
      </c>
      <c r="E5792" s="129">
        <f t="shared" si="90"/>
        <v>0.6</v>
      </c>
    </row>
    <row r="5793" spans="1:5" ht="27">
      <c r="A5793" s="127" t="s">
        <v>26348</v>
      </c>
      <c r="B5793" s="128" t="s">
        <v>26349</v>
      </c>
      <c r="C5793" s="127" t="s">
        <v>26350</v>
      </c>
      <c r="D5793" s="122">
        <v>308.61</v>
      </c>
      <c r="E5793" s="129">
        <f t="shared" si="90"/>
        <v>308.76</v>
      </c>
    </row>
    <row r="5794" spans="1:5">
      <c r="A5794" s="127" t="s">
        <v>26351</v>
      </c>
      <c r="B5794" s="128" t="s">
        <v>26352</v>
      </c>
      <c r="C5794" s="127" t="s">
        <v>86</v>
      </c>
      <c r="D5794" s="122">
        <v>3.82</v>
      </c>
      <c r="E5794" s="129">
        <f t="shared" si="90"/>
        <v>3.82</v>
      </c>
    </row>
    <row r="5795" spans="1:5" ht="27">
      <c r="A5795" s="127" t="s">
        <v>26353</v>
      </c>
      <c r="B5795" s="128" t="s">
        <v>26354</v>
      </c>
      <c r="C5795" s="127" t="s">
        <v>92</v>
      </c>
      <c r="D5795" s="122">
        <v>1.53</v>
      </c>
      <c r="E5795" s="129">
        <f t="shared" si="90"/>
        <v>1.53</v>
      </c>
    </row>
    <row r="5796" spans="1:5">
      <c r="A5796" s="127" t="s">
        <v>26355</v>
      </c>
      <c r="B5796" s="128" t="s">
        <v>26356</v>
      </c>
      <c r="C5796" s="127" t="s">
        <v>92</v>
      </c>
      <c r="D5796" s="122">
        <v>8.18</v>
      </c>
      <c r="E5796" s="129">
        <f t="shared" si="90"/>
        <v>8.18</v>
      </c>
    </row>
    <row r="5797" spans="1:5">
      <c r="A5797" s="127" t="s">
        <v>26357</v>
      </c>
      <c r="B5797" s="128" t="s">
        <v>26358</v>
      </c>
      <c r="C5797" s="127" t="s">
        <v>75</v>
      </c>
      <c r="D5797" s="122">
        <v>10645.03</v>
      </c>
      <c r="E5797" s="129">
        <f t="shared" si="90"/>
        <v>10650.31</v>
      </c>
    </row>
    <row r="5798" spans="1:5" ht="27">
      <c r="A5798" s="127" t="s">
        <v>26359</v>
      </c>
      <c r="B5798" s="128" t="s">
        <v>26360</v>
      </c>
      <c r="C5798" s="127" t="s">
        <v>92</v>
      </c>
      <c r="D5798" s="122">
        <v>11.12</v>
      </c>
      <c r="E5798" s="129">
        <f t="shared" si="90"/>
        <v>11.13</v>
      </c>
    </row>
    <row r="5799" spans="1:5">
      <c r="A5799" s="127" t="s">
        <v>26361</v>
      </c>
      <c r="B5799" s="128" t="s">
        <v>26362</v>
      </c>
      <c r="C5799" s="127" t="s">
        <v>18071</v>
      </c>
      <c r="D5799" s="122">
        <v>2.67</v>
      </c>
      <c r="E5799" s="129">
        <f t="shared" si="90"/>
        <v>2.67</v>
      </c>
    </row>
    <row r="5800" spans="1:5">
      <c r="A5800" s="127" t="s">
        <v>26363</v>
      </c>
      <c r="B5800" s="128" t="s">
        <v>26364</v>
      </c>
      <c r="C5800" s="127" t="s">
        <v>92</v>
      </c>
      <c r="D5800" s="122">
        <v>0.88</v>
      </c>
      <c r="E5800" s="129">
        <f t="shared" si="90"/>
        <v>0.88</v>
      </c>
    </row>
    <row r="5801" spans="1:5">
      <c r="A5801" s="127" t="s">
        <v>26365</v>
      </c>
      <c r="B5801" s="128" t="s">
        <v>26366</v>
      </c>
      <c r="C5801" s="127" t="s">
        <v>80</v>
      </c>
      <c r="D5801" s="122">
        <v>180</v>
      </c>
      <c r="E5801" s="129">
        <f t="shared" si="90"/>
        <v>180.09</v>
      </c>
    </row>
    <row r="5802" spans="1:5" ht="40.5">
      <c r="A5802" s="127" t="s">
        <v>26367</v>
      </c>
      <c r="B5802" s="128" t="s">
        <v>26368</v>
      </c>
      <c r="C5802" s="127" t="s">
        <v>92</v>
      </c>
      <c r="D5802" s="122">
        <v>1.81</v>
      </c>
      <c r="E5802" s="129">
        <f t="shared" si="90"/>
        <v>1.81</v>
      </c>
    </row>
    <row r="5803" spans="1:5">
      <c r="A5803" s="127" t="s">
        <v>26369</v>
      </c>
      <c r="B5803" s="128" t="s">
        <v>26370</v>
      </c>
      <c r="C5803" s="127" t="s">
        <v>18071</v>
      </c>
      <c r="D5803" s="122">
        <v>100</v>
      </c>
      <c r="E5803" s="129">
        <f t="shared" si="90"/>
        <v>100.05</v>
      </c>
    </row>
    <row r="5804" spans="1:5">
      <c r="A5804" s="127" t="s">
        <v>26371</v>
      </c>
      <c r="B5804" s="128" t="s">
        <v>26372</v>
      </c>
      <c r="C5804" s="127" t="s">
        <v>86</v>
      </c>
      <c r="D5804" s="122">
        <v>0.5</v>
      </c>
      <c r="E5804" s="129">
        <f t="shared" si="90"/>
        <v>0.5</v>
      </c>
    </row>
    <row r="5805" spans="1:5" ht="27">
      <c r="A5805" s="127" t="s">
        <v>26373</v>
      </c>
      <c r="B5805" s="128" t="s">
        <v>26374</v>
      </c>
      <c r="C5805" s="127" t="s">
        <v>80</v>
      </c>
      <c r="D5805" s="122">
        <v>43.12</v>
      </c>
      <c r="E5805" s="129">
        <f t="shared" si="90"/>
        <v>43.14</v>
      </c>
    </row>
    <row r="5806" spans="1:5" ht="27">
      <c r="A5806" s="127" t="s">
        <v>26375</v>
      </c>
      <c r="B5806" s="128" t="s">
        <v>26376</v>
      </c>
      <c r="C5806" s="127" t="s">
        <v>80</v>
      </c>
      <c r="D5806" s="122">
        <v>49.28</v>
      </c>
      <c r="E5806" s="129">
        <f t="shared" si="90"/>
        <v>49.3</v>
      </c>
    </row>
    <row r="5807" spans="1:5" ht="27">
      <c r="A5807" s="127" t="s">
        <v>26377</v>
      </c>
      <c r="B5807" s="128" t="s">
        <v>26378</v>
      </c>
      <c r="C5807" s="127" t="s">
        <v>92</v>
      </c>
      <c r="D5807" s="122">
        <v>5.0599999999999996</v>
      </c>
      <c r="E5807" s="129">
        <f t="shared" si="90"/>
        <v>5.0599999999999996</v>
      </c>
    </row>
    <row r="5808" spans="1:5" ht="27">
      <c r="A5808" s="127" t="s">
        <v>26379</v>
      </c>
      <c r="B5808" s="128" t="s">
        <v>26380</v>
      </c>
      <c r="C5808" s="127" t="s">
        <v>86</v>
      </c>
      <c r="D5808" s="122">
        <v>5.8</v>
      </c>
      <c r="E5808" s="129">
        <f t="shared" si="90"/>
        <v>5.8</v>
      </c>
    </row>
    <row r="5809" spans="1:5" ht="27">
      <c r="A5809" s="127" t="s">
        <v>26381</v>
      </c>
      <c r="B5809" s="128" t="s">
        <v>26382</v>
      </c>
      <c r="C5809" s="127" t="s">
        <v>86</v>
      </c>
      <c r="D5809" s="122">
        <v>6.3</v>
      </c>
      <c r="E5809" s="129">
        <f t="shared" si="90"/>
        <v>6.3</v>
      </c>
    </row>
    <row r="5810" spans="1:5" ht="27">
      <c r="A5810" s="127" t="s">
        <v>26383</v>
      </c>
      <c r="B5810" s="128" t="s">
        <v>26384</v>
      </c>
      <c r="C5810" s="127" t="s">
        <v>86</v>
      </c>
      <c r="D5810" s="122">
        <v>4.3899999999999997</v>
      </c>
      <c r="E5810" s="129">
        <f t="shared" si="90"/>
        <v>4.3899999999999997</v>
      </c>
    </row>
    <row r="5811" spans="1:5" ht="27">
      <c r="A5811" s="127" t="s">
        <v>26385</v>
      </c>
      <c r="B5811" s="128" t="s">
        <v>26386</v>
      </c>
      <c r="C5811" s="127" t="s">
        <v>86</v>
      </c>
      <c r="D5811" s="122">
        <v>1.59</v>
      </c>
      <c r="E5811" s="129">
        <f t="shared" si="90"/>
        <v>1.59</v>
      </c>
    </row>
    <row r="5812" spans="1:5" ht="27">
      <c r="A5812" s="127" t="s">
        <v>26387</v>
      </c>
      <c r="B5812" s="128" t="s">
        <v>26388</v>
      </c>
      <c r="C5812" s="127" t="s">
        <v>86</v>
      </c>
      <c r="D5812" s="122">
        <v>1.45</v>
      </c>
      <c r="E5812" s="129">
        <f t="shared" si="90"/>
        <v>1.45</v>
      </c>
    </row>
    <row r="5813" spans="1:5">
      <c r="A5813" s="127" t="s">
        <v>26389</v>
      </c>
      <c r="B5813" s="128" t="s">
        <v>26390</v>
      </c>
      <c r="C5813" s="127" t="s">
        <v>88</v>
      </c>
      <c r="D5813" s="122">
        <v>3.58</v>
      </c>
      <c r="E5813" s="129">
        <f t="shared" si="90"/>
        <v>3.58</v>
      </c>
    </row>
    <row r="5814" spans="1:5">
      <c r="A5814" s="127" t="s">
        <v>26391</v>
      </c>
      <c r="B5814" s="128" t="s">
        <v>26392</v>
      </c>
      <c r="C5814" s="127" t="s">
        <v>26393</v>
      </c>
      <c r="D5814" s="122">
        <v>98.37</v>
      </c>
      <c r="E5814" s="129">
        <f t="shared" si="90"/>
        <v>98.42</v>
      </c>
    </row>
    <row r="5815" spans="1:5" ht="54">
      <c r="A5815" s="127" t="s">
        <v>26394</v>
      </c>
      <c r="B5815" s="128" t="s">
        <v>26395</v>
      </c>
      <c r="C5815" s="127" t="s">
        <v>86</v>
      </c>
      <c r="D5815" s="122">
        <v>248.32</v>
      </c>
      <c r="E5815" s="129">
        <f t="shared" si="90"/>
        <v>248.44</v>
      </c>
    </row>
    <row r="5816" spans="1:5">
      <c r="A5816" s="127" t="s">
        <v>26396</v>
      </c>
      <c r="B5816" s="128" t="s">
        <v>26397</v>
      </c>
      <c r="C5816" s="127" t="s">
        <v>86</v>
      </c>
      <c r="D5816" s="122">
        <v>25</v>
      </c>
      <c r="E5816" s="129">
        <f t="shared" si="90"/>
        <v>25.01</v>
      </c>
    </row>
    <row r="5817" spans="1:5">
      <c r="A5817" s="127" t="s">
        <v>26398</v>
      </c>
      <c r="B5817" s="128" t="s">
        <v>26399</v>
      </c>
      <c r="C5817" s="127" t="s">
        <v>86</v>
      </c>
      <c r="D5817" s="122">
        <v>25</v>
      </c>
      <c r="E5817" s="129">
        <f t="shared" si="90"/>
        <v>25.01</v>
      </c>
    </row>
    <row r="5818" spans="1:5" ht="27">
      <c r="A5818" s="127" t="s">
        <v>26400</v>
      </c>
      <c r="B5818" s="128" t="s">
        <v>26401</v>
      </c>
      <c r="C5818" s="127" t="s">
        <v>92</v>
      </c>
      <c r="D5818" s="122">
        <v>5.9</v>
      </c>
      <c r="E5818" s="129">
        <f t="shared" si="90"/>
        <v>5.9</v>
      </c>
    </row>
    <row r="5819" spans="1:5" ht="40.5">
      <c r="A5819" s="127" t="s">
        <v>26402</v>
      </c>
      <c r="B5819" s="128" t="s">
        <v>26403</v>
      </c>
      <c r="C5819" s="127" t="s">
        <v>86</v>
      </c>
      <c r="D5819" s="122">
        <v>7.48</v>
      </c>
      <c r="E5819" s="129">
        <f t="shared" si="90"/>
        <v>7.48</v>
      </c>
    </row>
    <row r="5820" spans="1:5" ht="27">
      <c r="A5820" s="127" t="s">
        <v>26404</v>
      </c>
      <c r="B5820" s="128" t="s">
        <v>26405</v>
      </c>
      <c r="C5820" s="127" t="s">
        <v>86</v>
      </c>
      <c r="D5820" s="122">
        <v>8.2200000000000006</v>
      </c>
      <c r="E5820" s="129">
        <f t="shared" si="90"/>
        <v>8.2200000000000006</v>
      </c>
    </row>
    <row r="5821" spans="1:5" ht="27">
      <c r="A5821" s="127" t="s">
        <v>26406</v>
      </c>
      <c r="B5821" s="128" t="s">
        <v>26407</v>
      </c>
      <c r="C5821" s="127" t="s">
        <v>86</v>
      </c>
      <c r="D5821" s="122">
        <v>0.84</v>
      </c>
      <c r="E5821" s="129">
        <f t="shared" si="90"/>
        <v>0.84</v>
      </c>
    </row>
    <row r="5822" spans="1:5" ht="27">
      <c r="A5822" s="127" t="s">
        <v>26408</v>
      </c>
      <c r="B5822" s="128" t="s">
        <v>26409</v>
      </c>
      <c r="C5822" s="127" t="s">
        <v>86</v>
      </c>
      <c r="D5822" s="122">
        <v>1.24</v>
      </c>
      <c r="E5822" s="129">
        <f t="shared" si="90"/>
        <v>1.24</v>
      </c>
    </row>
    <row r="5823" spans="1:5" ht="27">
      <c r="A5823" s="127" t="s">
        <v>26410</v>
      </c>
      <c r="B5823" s="128" t="s">
        <v>26411</v>
      </c>
      <c r="C5823" s="127" t="s">
        <v>86</v>
      </c>
      <c r="D5823" s="122">
        <v>1.55</v>
      </c>
      <c r="E5823" s="129">
        <f t="shared" si="90"/>
        <v>1.55</v>
      </c>
    </row>
    <row r="5824" spans="1:5">
      <c r="A5824" s="127" t="s">
        <v>26412</v>
      </c>
      <c r="B5824" s="128" t="s">
        <v>26413</v>
      </c>
      <c r="C5824" s="127" t="s">
        <v>86</v>
      </c>
      <c r="D5824" s="122">
        <v>7.35</v>
      </c>
      <c r="E5824" s="129">
        <f t="shared" si="90"/>
        <v>7.35</v>
      </c>
    </row>
    <row r="5825" spans="1:5" ht="27">
      <c r="A5825" s="127" t="s">
        <v>26414</v>
      </c>
      <c r="B5825" s="128" t="s">
        <v>26415</v>
      </c>
      <c r="C5825" s="127" t="s">
        <v>86</v>
      </c>
      <c r="D5825" s="122">
        <v>6.06</v>
      </c>
      <c r="E5825" s="129">
        <f t="shared" ref="E5825:E5888" si="91">ROUND((D5825/(1+$J$1))*(1+$L$1),2)</f>
        <v>6.06</v>
      </c>
    </row>
    <row r="5826" spans="1:5" ht="27">
      <c r="A5826" s="127" t="s">
        <v>26416</v>
      </c>
      <c r="B5826" s="128" t="s">
        <v>26417</v>
      </c>
      <c r="C5826" s="127" t="s">
        <v>86</v>
      </c>
      <c r="D5826" s="122">
        <v>7.7</v>
      </c>
      <c r="E5826" s="129">
        <f t="shared" si="91"/>
        <v>7.7</v>
      </c>
    </row>
    <row r="5827" spans="1:5" ht="27">
      <c r="A5827" s="127" t="s">
        <v>26418</v>
      </c>
      <c r="B5827" s="128" t="s">
        <v>26419</v>
      </c>
      <c r="C5827" s="127" t="s">
        <v>86</v>
      </c>
      <c r="D5827" s="122">
        <v>14.5</v>
      </c>
      <c r="E5827" s="129">
        <f t="shared" si="91"/>
        <v>14.51</v>
      </c>
    </row>
    <row r="5828" spans="1:5" ht="27">
      <c r="A5828" s="127" t="s">
        <v>26420</v>
      </c>
      <c r="B5828" s="128" t="s">
        <v>26421</v>
      </c>
      <c r="C5828" s="127" t="s">
        <v>86</v>
      </c>
      <c r="D5828" s="122">
        <v>21.73</v>
      </c>
      <c r="E5828" s="129">
        <f t="shared" si="91"/>
        <v>21.74</v>
      </c>
    </row>
    <row r="5829" spans="1:5" ht="27">
      <c r="A5829" s="127" t="s">
        <v>26422</v>
      </c>
      <c r="B5829" s="128" t="s">
        <v>26423</v>
      </c>
      <c r="C5829" s="127" t="s">
        <v>86</v>
      </c>
      <c r="D5829" s="122">
        <v>7.74</v>
      </c>
      <c r="E5829" s="129">
        <f t="shared" si="91"/>
        <v>7.74</v>
      </c>
    </row>
    <row r="5830" spans="1:5" ht="27">
      <c r="A5830" s="127" t="s">
        <v>26424</v>
      </c>
      <c r="B5830" s="128" t="s">
        <v>26425</v>
      </c>
      <c r="C5830" s="127" t="s">
        <v>86</v>
      </c>
      <c r="D5830" s="122">
        <v>13.74</v>
      </c>
      <c r="E5830" s="129">
        <f t="shared" si="91"/>
        <v>13.75</v>
      </c>
    </row>
    <row r="5831" spans="1:5" ht="27">
      <c r="A5831" s="127" t="s">
        <v>26426</v>
      </c>
      <c r="B5831" s="128" t="s">
        <v>26427</v>
      </c>
      <c r="C5831" s="127" t="s">
        <v>86</v>
      </c>
      <c r="D5831" s="122">
        <v>24.04</v>
      </c>
      <c r="E5831" s="129">
        <f t="shared" si="91"/>
        <v>24.05</v>
      </c>
    </row>
    <row r="5832" spans="1:5" ht="27">
      <c r="A5832" s="127" t="s">
        <v>26428</v>
      </c>
      <c r="B5832" s="128" t="s">
        <v>26429</v>
      </c>
      <c r="C5832" s="127" t="s">
        <v>86</v>
      </c>
      <c r="D5832" s="122">
        <v>26.44</v>
      </c>
      <c r="E5832" s="129">
        <f t="shared" si="91"/>
        <v>26.45</v>
      </c>
    </row>
    <row r="5833" spans="1:5">
      <c r="A5833" s="127" t="s">
        <v>26430</v>
      </c>
      <c r="B5833" s="128" t="s">
        <v>26431</v>
      </c>
      <c r="C5833" s="127" t="s">
        <v>86</v>
      </c>
      <c r="D5833" s="122">
        <v>1.4</v>
      </c>
      <c r="E5833" s="129">
        <f t="shared" si="91"/>
        <v>1.4</v>
      </c>
    </row>
    <row r="5834" spans="1:5">
      <c r="A5834" s="127" t="s">
        <v>26432</v>
      </c>
      <c r="B5834" s="128" t="s">
        <v>26433</v>
      </c>
      <c r="C5834" s="127" t="s">
        <v>86</v>
      </c>
      <c r="D5834" s="122">
        <v>2.5</v>
      </c>
      <c r="E5834" s="129">
        <f t="shared" si="91"/>
        <v>2.5</v>
      </c>
    </row>
    <row r="5835" spans="1:5">
      <c r="A5835" s="127" t="s">
        <v>26434</v>
      </c>
      <c r="B5835" s="128" t="s">
        <v>26435</v>
      </c>
      <c r="C5835" s="127" t="s">
        <v>86</v>
      </c>
      <c r="D5835" s="122">
        <v>2.78</v>
      </c>
      <c r="E5835" s="129">
        <f t="shared" si="91"/>
        <v>2.78</v>
      </c>
    </row>
    <row r="5836" spans="1:5">
      <c r="A5836" s="127" t="s">
        <v>26436</v>
      </c>
      <c r="B5836" s="128" t="s">
        <v>26437</v>
      </c>
      <c r="C5836" s="127" t="s">
        <v>86</v>
      </c>
      <c r="D5836" s="122">
        <v>3.37</v>
      </c>
      <c r="E5836" s="129">
        <f t="shared" si="91"/>
        <v>3.37</v>
      </c>
    </row>
    <row r="5837" spans="1:5">
      <c r="A5837" s="127" t="s">
        <v>26438</v>
      </c>
      <c r="B5837" s="128" t="s">
        <v>26439</v>
      </c>
      <c r="C5837" s="127" t="s">
        <v>86</v>
      </c>
      <c r="D5837" s="122">
        <v>8.52</v>
      </c>
      <c r="E5837" s="129">
        <f t="shared" si="91"/>
        <v>8.52</v>
      </c>
    </row>
    <row r="5838" spans="1:5" ht="27">
      <c r="A5838" s="127" t="s">
        <v>26440</v>
      </c>
      <c r="B5838" s="128" t="s">
        <v>26441</v>
      </c>
      <c r="C5838" s="127" t="s">
        <v>86</v>
      </c>
      <c r="D5838" s="122">
        <v>20.95</v>
      </c>
      <c r="E5838" s="129">
        <f t="shared" si="91"/>
        <v>20.96</v>
      </c>
    </row>
    <row r="5839" spans="1:5" ht="27">
      <c r="A5839" s="127" t="s">
        <v>26442</v>
      </c>
      <c r="B5839" s="128" t="s">
        <v>26443</v>
      </c>
      <c r="C5839" s="127" t="s">
        <v>86</v>
      </c>
      <c r="D5839" s="122">
        <v>27.38</v>
      </c>
      <c r="E5839" s="129">
        <f t="shared" si="91"/>
        <v>27.39</v>
      </c>
    </row>
    <row r="5840" spans="1:5" ht="27">
      <c r="A5840" s="127" t="s">
        <v>26444</v>
      </c>
      <c r="B5840" s="128" t="s">
        <v>26445</v>
      </c>
      <c r="C5840" s="127" t="s">
        <v>86</v>
      </c>
      <c r="D5840" s="122">
        <v>22.33</v>
      </c>
      <c r="E5840" s="129">
        <f t="shared" si="91"/>
        <v>22.34</v>
      </c>
    </row>
    <row r="5841" spans="1:5" ht="27">
      <c r="A5841" s="127" t="s">
        <v>26446</v>
      </c>
      <c r="B5841" s="128" t="s">
        <v>26447</v>
      </c>
      <c r="C5841" s="127" t="s">
        <v>86</v>
      </c>
      <c r="D5841" s="122">
        <v>39.69</v>
      </c>
      <c r="E5841" s="129">
        <f t="shared" si="91"/>
        <v>39.71</v>
      </c>
    </row>
    <row r="5842" spans="1:5" ht="27">
      <c r="A5842" s="127" t="s">
        <v>26448</v>
      </c>
      <c r="B5842" s="128" t="s">
        <v>26449</v>
      </c>
      <c r="C5842" s="127" t="s">
        <v>86</v>
      </c>
      <c r="D5842" s="122">
        <v>35</v>
      </c>
      <c r="E5842" s="129">
        <f t="shared" si="91"/>
        <v>35.020000000000003</v>
      </c>
    </row>
    <row r="5843" spans="1:5" ht="27">
      <c r="A5843" s="127" t="s">
        <v>26450</v>
      </c>
      <c r="B5843" s="128" t="s">
        <v>26451</v>
      </c>
      <c r="C5843" s="127" t="s">
        <v>86</v>
      </c>
      <c r="D5843" s="122">
        <v>69.239999999999995</v>
      </c>
      <c r="E5843" s="129">
        <f t="shared" si="91"/>
        <v>69.27</v>
      </c>
    </row>
    <row r="5844" spans="1:5" ht="27">
      <c r="A5844" s="127" t="s">
        <v>26452</v>
      </c>
      <c r="B5844" s="128" t="s">
        <v>26453</v>
      </c>
      <c r="C5844" s="127" t="s">
        <v>86</v>
      </c>
      <c r="D5844" s="122">
        <v>188.24</v>
      </c>
      <c r="E5844" s="129">
        <f t="shared" si="91"/>
        <v>188.33</v>
      </c>
    </row>
    <row r="5845" spans="1:5" ht="27">
      <c r="A5845" s="127" t="s">
        <v>26454</v>
      </c>
      <c r="B5845" s="128" t="s">
        <v>26455</v>
      </c>
      <c r="C5845" s="127" t="s">
        <v>86</v>
      </c>
      <c r="D5845" s="122">
        <v>340.92</v>
      </c>
      <c r="E5845" s="129">
        <f t="shared" si="91"/>
        <v>341.09</v>
      </c>
    </row>
    <row r="5846" spans="1:5" ht="27">
      <c r="A5846" s="127" t="s">
        <v>26456</v>
      </c>
      <c r="B5846" s="128" t="s">
        <v>26457</v>
      </c>
      <c r="C5846" s="127" t="s">
        <v>86</v>
      </c>
      <c r="D5846" s="122">
        <v>179.84</v>
      </c>
      <c r="E5846" s="129">
        <f t="shared" si="91"/>
        <v>179.93</v>
      </c>
    </row>
    <row r="5847" spans="1:5" ht="27">
      <c r="A5847" s="127" t="s">
        <v>26458</v>
      </c>
      <c r="B5847" s="128" t="s">
        <v>26459</v>
      </c>
      <c r="C5847" s="127" t="s">
        <v>86</v>
      </c>
      <c r="D5847" s="122">
        <v>56.37</v>
      </c>
      <c r="E5847" s="129">
        <f t="shared" si="91"/>
        <v>56.4</v>
      </c>
    </row>
    <row r="5848" spans="1:5">
      <c r="A5848" s="127" t="s">
        <v>26460</v>
      </c>
      <c r="B5848" s="128" t="s">
        <v>26461</v>
      </c>
      <c r="C5848" s="127" t="s">
        <v>86</v>
      </c>
      <c r="D5848" s="122">
        <v>55.92</v>
      </c>
      <c r="E5848" s="129">
        <f t="shared" si="91"/>
        <v>55.95</v>
      </c>
    </row>
    <row r="5849" spans="1:5" ht="27">
      <c r="A5849" s="127" t="s">
        <v>26462</v>
      </c>
      <c r="B5849" s="128" t="s">
        <v>26463</v>
      </c>
      <c r="C5849" s="127" t="s">
        <v>86</v>
      </c>
      <c r="D5849" s="122">
        <v>1.72</v>
      </c>
      <c r="E5849" s="129">
        <f t="shared" si="91"/>
        <v>1.72</v>
      </c>
    </row>
    <row r="5850" spans="1:5" ht="27">
      <c r="A5850" s="127" t="s">
        <v>26464</v>
      </c>
      <c r="B5850" s="128" t="s">
        <v>26465</v>
      </c>
      <c r="C5850" s="127" t="s">
        <v>86</v>
      </c>
      <c r="D5850" s="122">
        <v>3.8</v>
      </c>
      <c r="E5850" s="129">
        <f t="shared" si="91"/>
        <v>3.8</v>
      </c>
    </row>
    <row r="5851" spans="1:5" ht="40.5">
      <c r="A5851" s="127" t="s">
        <v>26466</v>
      </c>
      <c r="B5851" s="128" t="s">
        <v>26467</v>
      </c>
      <c r="C5851" s="127" t="s">
        <v>86</v>
      </c>
      <c r="D5851" s="122">
        <v>0.06</v>
      </c>
      <c r="E5851" s="129">
        <f t="shared" si="91"/>
        <v>0.06</v>
      </c>
    </row>
    <row r="5852" spans="1:5" ht="40.5">
      <c r="A5852" s="127" t="s">
        <v>26468</v>
      </c>
      <c r="B5852" s="128" t="s">
        <v>26469</v>
      </c>
      <c r="C5852" s="127" t="s">
        <v>86</v>
      </c>
      <c r="D5852" s="122">
        <v>0.08</v>
      </c>
      <c r="E5852" s="129">
        <f t="shared" si="91"/>
        <v>0.08</v>
      </c>
    </row>
    <row r="5853" spans="1:5">
      <c r="A5853" s="127" t="s">
        <v>26470</v>
      </c>
      <c r="B5853" s="128" t="s">
        <v>26471</v>
      </c>
      <c r="C5853" s="127" t="s">
        <v>86</v>
      </c>
      <c r="D5853" s="122">
        <v>0.14000000000000001</v>
      </c>
      <c r="E5853" s="129">
        <f t="shared" si="91"/>
        <v>0.14000000000000001</v>
      </c>
    </row>
    <row r="5854" spans="1:5">
      <c r="A5854" s="127" t="s">
        <v>26472</v>
      </c>
      <c r="B5854" s="128" t="s">
        <v>26473</v>
      </c>
      <c r="C5854" s="127" t="s">
        <v>86</v>
      </c>
      <c r="D5854" s="122">
        <v>5.1100000000000003</v>
      </c>
      <c r="E5854" s="129">
        <f t="shared" si="91"/>
        <v>5.1100000000000003</v>
      </c>
    </row>
    <row r="5855" spans="1:5">
      <c r="A5855" s="127" t="s">
        <v>26474</v>
      </c>
      <c r="B5855" s="128" t="s">
        <v>26475</v>
      </c>
      <c r="C5855" s="127" t="s">
        <v>86</v>
      </c>
      <c r="D5855" s="122">
        <v>19.760000000000002</v>
      </c>
      <c r="E5855" s="129">
        <f t="shared" si="91"/>
        <v>19.77</v>
      </c>
    </row>
    <row r="5856" spans="1:5" ht="27">
      <c r="A5856" s="127" t="s">
        <v>26476</v>
      </c>
      <c r="B5856" s="128" t="s">
        <v>26477</v>
      </c>
      <c r="C5856" s="127" t="s">
        <v>112</v>
      </c>
      <c r="D5856" s="122">
        <v>35.29</v>
      </c>
      <c r="E5856" s="129">
        <f t="shared" si="91"/>
        <v>35.31</v>
      </c>
    </row>
    <row r="5857" spans="1:5" ht="27">
      <c r="A5857" s="127" t="s">
        <v>26478</v>
      </c>
      <c r="B5857" s="128" t="s">
        <v>26479</v>
      </c>
      <c r="C5857" s="127" t="s">
        <v>112</v>
      </c>
      <c r="D5857" s="122">
        <v>35.29</v>
      </c>
      <c r="E5857" s="129">
        <f t="shared" si="91"/>
        <v>35.31</v>
      </c>
    </row>
    <row r="5858" spans="1:5" ht="27">
      <c r="A5858" s="127" t="s">
        <v>26480</v>
      </c>
      <c r="B5858" s="128" t="s">
        <v>26481</v>
      </c>
      <c r="C5858" s="127" t="s">
        <v>112</v>
      </c>
      <c r="D5858" s="122">
        <v>35.29</v>
      </c>
      <c r="E5858" s="129">
        <f t="shared" si="91"/>
        <v>35.31</v>
      </c>
    </row>
    <row r="5859" spans="1:5" ht="27">
      <c r="A5859" s="127" t="s">
        <v>26482</v>
      </c>
      <c r="B5859" s="128" t="s">
        <v>26483</v>
      </c>
      <c r="C5859" s="127" t="s">
        <v>112</v>
      </c>
      <c r="D5859" s="122">
        <v>35.29</v>
      </c>
      <c r="E5859" s="129">
        <f t="shared" si="91"/>
        <v>35.31</v>
      </c>
    </row>
    <row r="5860" spans="1:5" ht="27">
      <c r="A5860" s="127" t="s">
        <v>26484</v>
      </c>
      <c r="B5860" s="128" t="s">
        <v>26485</v>
      </c>
      <c r="C5860" s="127" t="s">
        <v>112</v>
      </c>
      <c r="D5860" s="122">
        <v>35.29</v>
      </c>
      <c r="E5860" s="129">
        <f t="shared" si="91"/>
        <v>35.31</v>
      </c>
    </row>
    <row r="5861" spans="1:5" ht="27">
      <c r="A5861" s="127" t="s">
        <v>26486</v>
      </c>
      <c r="B5861" s="128" t="s">
        <v>26487</v>
      </c>
      <c r="C5861" s="127" t="s">
        <v>112</v>
      </c>
      <c r="D5861" s="122">
        <v>35.29</v>
      </c>
      <c r="E5861" s="129">
        <f t="shared" si="91"/>
        <v>35.31</v>
      </c>
    </row>
    <row r="5862" spans="1:5">
      <c r="A5862" s="127" t="s">
        <v>26488</v>
      </c>
      <c r="B5862" s="128" t="s">
        <v>26489</v>
      </c>
      <c r="C5862" s="127" t="s">
        <v>112</v>
      </c>
      <c r="D5862" s="122">
        <v>30</v>
      </c>
      <c r="E5862" s="129">
        <f t="shared" si="91"/>
        <v>30.01</v>
      </c>
    </row>
    <row r="5863" spans="1:5">
      <c r="A5863" s="127" t="s">
        <v>26490</v>
      </c>
      <c r="B5863" s="128" t="s">
        <v>26491</v>
      </c>
      <c r="C5863" s="127" t="s">
        <v>92</v>
      </c>
      <c r="D5863" s="122">
        <v>14.78</v>
      </c>
      <c r="E5863" s="129">
        <f t="shared" si="91"/>
        <v>14.79</v>
      </c>
    </row>
    <row r="5864" spans="1:5">
      <c r="A5864" s="127" t="s">
        <v>26492</v>
      </c>
      <c r="B5864" s="128" t="s">
        <v>26493</v>
      </c>
      <c r="C5864" s="127" t="s">
        <v>92</v>
      </c>
      <c r="D5864" s="122">
        <v>10.62</v>
      </c>
      <c r="E5864" s="129">
        <f t="shared" si="91"/>
        <v>10.63</v>
      </c>
    </row>
    <row r="5865" spans="1:5">
      <c r="A5865" s="127" t="s">
        <v>26494</v>
      </c>
      <c r="B5865" s="128" t="s">
        <v>26495</v>
      </c>
      <c r="C5865" s="127" t="s">
        <v>92</v>
      </c>
      <c r="D5865" s="122">
        <v>11.16</v>
      </c>
      <c r="E5865" s="129">
        <f t="shared" si="91"/>
        <v>11.17</v>
      </c>
    </row>
    <row r="5866" spans="1:5">
      <c r="A5866" s="127" t="s">
        <v>26496</v>
      </c>
      <c r="B5866" s="128" t="s">
        <v>26497</v>
      </c>
      <c r="C5866" s="127" t="s">
        <v>92</v>
      </c>
      <c r="D5866" s="122">
        <v>9.9499999999999993</v>
      </c>
      <c r="E5866" s="129">
        <f t="shared" si="91"/>
        <v>9.9499999999999993</v>
      </c>
    </row>
    <row r="5867" spans="1:5">
      <c r="A5867" s="127" t="s">
        <v>26498</v>
      </c>
      <c r="B5867" s="128" t="s">
        <v>26499</v>
      </c>
      <c r="C5867" s="127" t="s">
        <v>92</v>
      </c>
      <c r="D5867" s="122">
        <v>9.15</v>
      </c>
      <c r="E5867" s="129">
        <f t="shared" si="91"/>
        <v>9.15</v>
      </c>
    </row>
    <row r="5868" spans="1:5">
      <c r="A5868" s="127" t="s">
        <v>26500</v>
      </c>
      <c r="B5868" s="128" t="s">
        <v>26501</v>
      </c>
      <c r="C5868" s="127" t="s">
        <v>92</v>
      </c>
      <c r="D5868" s="122">
        <v>8.1300000000000008</v>
      </c>
      <c r="E5868" s="129">
        <f t="shared" si="91"/>
        <v>8.1300000000000008</v>
      </c>
    </row>
    <row r="5869" spans="1:5" ht="40.5">
      <c r="A5869" s="127" t="s">
        <v>26502</v>
      </c>
      <c r="B5869" s="128" t="s">
        <v>26503</v>
      </c>
      <c r="C5869" s="127" t="s">
        <v>86</v>
      </c>
      <c r="D5869" s="122">
        <v>190</v>
      </c>
      <c r="E5869" s="129">
        <f t="shared" si="91"/>
        <v>190.09</v>
      </c>
    </row>
    <row r="5870" spans="1:5" ht="27">
      <c r="A5870" s="127" t="s">
        <v>26504</v>
      </c>
      <c r="B5870" s="128" t="s">
        <v>26505</v>
      </c>
      <c r="C5870" s="127" t="s">
        <v>86</v>
      </c>
      <c r="D5870" s="122">
        <v>160</v>
      </c>
      <c r="E5870" s="129">
        <f t="shared" si="91"/>
        <v>160.08000000000001</v>
      </c>
    </row>
    <row r="5871" spans="1:5" ht="54">
      <c r="A5871" s="127" t="s">
        <v>26506</v>
      </c>
      <c r="B5871" s="128" t="s">
        <v>26507</v>
      </c>
      <c r="C5871" s="127" t="s">
        <v>86</v>
      </c>
      <c r="D5871" s="122">
        <v>85.8</v>
      </c>
      <c r="E5871" s="129">
        <f t="shared" si="91"/>
        <v>85.84</v>
      </c>
    </row>
    <row r="5872" spans="1:5" ht="54">
      <c r="A5872" s="127" t="s">
        <v>26508</v>
      </c>
      <c r="B5872" s="128" t="s">
        <v>26509</v>
      </c>
      <c r="C5872" s="127" t="s">
        <v>86</v>
      </c>
      <c r="D5872" s="122">
        <v>85.8</v>
      </c>
      <c r="E5872" s="129">
        <f t="shared" si="91"/>
        <v>85.84</v>
      </c>
    </row>
    <row r="5873" spans="1:5" ht="54">
      <c r="A5873" s="127" t="s">
        <v>26510</v>
      </c>
      <c r="B5873" s="128" t="s">
        <v>26511</v>
      </c>
      <c r="C5873" s="127" t="s">
        <v>86</v>
      </c>
      <c r="D5873" s="122">
        <v>85.8</v>
      </c>
      <c r="E5873" s="129">
        <f t="shared" si="91"/>
        <v>85.84</v>
      </c>
    </row>
    <row r="5874" spans="1:5">
      <c r="A5874" s="127" t="s">
        <v>26512</v>
      </c>
      <c r="B5874" s="128" t="s">
        <v>26513</v>
      </c>
      <c r="C5874" s="127" t="s">
        <v>112</v>
      </c>
      <c r="D5874" s="122">
        <v>32.85</v>
      </c>
      <c r="E5874" s="129">
        <f t="shared" si="91"/>
        <v>32.869999999999997</v>
      </c>
    </row>
    <row r="5875" spans="1:5">
      <c r="A5875" s="127" t="s">
        <v>26514</v>
      </c>
      <c r="B5875" s="128" t="s">
        <v>26515</v>
      </c>
      <c r="C5875" s="127" t="s">
        <v>112</v>
      </c>
      <c r="D5875" s="122">
        <v>15.8</v>
      </c>
      <c r="E5875" s="129">
        <f t="shared" si="91"/>
        <v>15.81</v>
      </c>
    </row>
    <row r="5876" spans="1:5">
      <c r="A5876" s="127" t="s">
        <v>26516</v>
      </c>
      <c r="B5876" s="128" t="s">
        <v>26517</v>
      </c>
      <c r="C5876" s="127" t="s">
        <v>80</v>
      </c>
      <c r="D5876" s="122">
        <v>71.7</v>
      </c>
      <c r="E5876" s="129">
        <f t="shared" si="91"/>
        <v>71.739999999999995</v>
      </c>
    </row>
    <row r="5877" spans="1:5">
      <c r="A5877" s="127" t="s">
        <v>26518</v>
      </c>
      <c r="B5877" s="128" t="s">
        <v>26519</v>
      </c>
      <c r="C5877" s="127" t="s">
        <v>92</v>
      </c>
      <c r="D5877" s="122">
        <v>0.37</v>
      </c>
      <c r="E5877" s="129">
        <f t="shared" si="91"/>
        <v>0.37</v>
      </c>
    </row>
    <row r="5878" spans="1:5">
      <c r="A5878" s="127" t="s">
        <v>26520</v>
      </c>
      <c r="B5878" s="128" t="s">
        <v>26521</v>
      </c>
      <c r="C5878" s="127" t="s">
        <v>92</v>
      </c>
      <c r="D5878" s="122">
        <v>1.79</v>
      </c>
      <c r="E5878" s="129">
        <f t="shared" si="91"/>
        <v>1.79</v>
      </c>
    </row>
    <row r="5879" spans="1:5" ht="27">
      <c r="A5879" s="127" t="s">
        <v>26522</v>
      </c>
      <c r="B5879" s="128" t="s">
        <v>26523</v>
      </c>
      <c r="C5879" s="127" t="s">
        <v>80</v>
      </c>
      <c r="D5879" s="122">
        <v>369.74</v>
      </c>
      <c r="E5879" s="129">
        <f t="shared" si="91"/>
        <v>369.92</v>
      </c>
    </row>
    <row r="5880" spans="1:5" ht="27">
      <c r="A5880" s="127" t="s">
        <v>26524</v>
      </c>
      <c r="B5880" s="128" t="s">
        <v>26525</v>
      </c>
      <c r="C5880" s="127" t="s">
        <v>80</v>
      </c>
      <c r="D5880" s="122">
        <v>339</v>
      </c>
      <c r="E5880" s="129">
        <f t="shared" si="91"/>
        <v>339.17</v>
      </c>
    </row>
    <row r="5881" spans="1:5">
      <c r="A5881" s="127" t="s">
        <v>26526</v>
      </c>
      <c r="B5881" s="128" t="s">
        <v>26527</v>
      </c>
      <c r="C5881" s="127" t="s">
        <v>86</v>
      </c>
      <c r="D5881" s="122">
        <v>14.25</v>
      </c>
      <c r="E5881" s="129">
        <f t="shared" si="91"/>
        <v>14.26</v>
      </c>
    </row>
    <row r="5882" spans="1:5">
      <c r="A5882" s="127" t="s">
        <v>26528</v>
      </c>
      <c r="B5882" s="128" t="s">
        <v>26529</v>
      </c>
      <c r="C5882" s="127" t="s">
        <v>86</v>
      </c>
      <c r="D5882" s="122">
        <v>56.55</v>
      </c>
      <c r="E5882" s="129">
        <f t="shared" si="91"/>
        <v>56.58</v>
      </c>
    </row>
    <row r="5883" spans="1:5">
      <c r="A5883" s="127" t="s">
        <v>26530</v>
      </c>
      <c r="B5883" s="128" t="s">
        <v>26531</v>
      </c>
      <c r="C5883" s="127" t="s">
        <v>86</v>
      </c>
      <c r="D5883" s="122">
        <v>56.4</v>
      </c>
      <c r="E5883" s="129">
        <f t="shared" si="91"/>
        <v>56.43</v>
      </c>
    </row>
    <row r="5884" spans="1:5">
      <c r="A5884" s="127" t="s">
        <v>26532</v>
      </c>
      <c r="B5884" s="128" t="s">
        <v>26533</v>
      </c>
      <c r="C5884" s="127" t="s">
        <v>86</v>
      </c>
      <c r="D5884" s="122">
        <v>0.17</v>
      </c>
      <c r="E5884" s="129">
        <f t="shared" si="91"/>
        <v>0.17</v>
      </c>
    </row>
    <row r="5885" spans="1:5">
      <c r="A5885" s="127" t="s">
        <v>26534</v>
      </c>
      <c r="B5885" s="128" t="s">
        <v>26535</v>
      </c>
      <c r="C5885" s="127" t="s">
        <v>86</v>
      </c>
      <c r="D5885" s="122">
        <v>0.21</v>
      </c>
      <c r="E5885" s="129">
        <f t="shared" si="91"/>
        <v>0.21</v>
      </c>
    </row>
    <row r="5886" spans="1:5">
      <c r="A5886" s="127" t="s">
        <v>26536</v>
      </c>
      <c r="B5886" s="128" t="s">
        <v>26537</v>
      </c>
      <c r="C5886" s="127" t="s">
        <v>86</v>
      </c>
      <c r="D5886" s="122">
        <v>0.28999999999999998</v>
      </c>
      <c r="E5886" s="129">
        <f t="shared" si="91"/>
        <v>0.28999999999999998</v>
      </c>
    </row>
    <row r="5887" spans="1:5">
      <c r="A5887" s="127" t="s">
        <v>26538</v>
      </c>
      <c r="B5887" s="128" t="s">
        <v>26539</v>
      </c>
      <c r="C5887" s="127" t="s">
        <v>86</v>
      </c>
      <c r="D5887" s="122">
        <v>0.85</v>
      </c>
      <c r="E5887" s="129">
        <f t="shared" si="91"/>
        <v>0.85</v>
      </c>
    </row>
    <row r="5888" spans="1:5">
      <c r="A5888" s="127" t="s">
        <v>26540</v>
      </c>
      <c r="B5888" s="128" t="s">
        <v>26541</v>
      </c>
      <c r="C5888" s="127" t="s">
        <v>86</v>
      </c>
      <c r="D5888" s="122">
        <v>1.84</v>
      </c>
      <c r="E5888" s="129">
        <f t="shared" si="91"/>
        <v>1.84</v>
      </c>
    </row>
    <row r="5889" spans="1:5">
      <c r="A5889" s="127" t="s">
        <v>26542</v>
      </c>
      <c r="B5889" s="128" t="s">
        <v>26543</v>
      </c>
      <c r="C5889" s="127" t="s">
        <v>86</v>
      </c>
      <c r="D5889" s="122">
        <v>3.6</v>
      </c>
      <c r="E5889" s="129">
        <f t="shared" ref="E5889:E5952" si="92">ROUND((D5889/(1+$J$1))*(1+$L$1),2)</f>
        <v>3.6</v>
      </c>
    </row>
    <row r="5890" spans="1:5" ht="27">
      <c r="A5890" s="127" t="s">
        <v>26544</v>
      </c>
      <c r="B5890" s="128" t="s">
        <v>26545</v>
      </c>
      <c r="C5890" s="127" t="s">
        <v>86</v>
      </c>
      <c r="D5890" s="122">
        <v>1.52</v>
      </c>
      <c r="E5890" s="129">
        <f t="shared" si="92"/>
        <v>1.52</v>
      </c>
    </row>
    <row r="5891" spans="1:5" ht="27">
      <c r="A5891" s="127" t="s">
        <v>26546</v>
      </c>
      <c r="B5891" s="128" t="s">
        <v>26547</v>
      </c>
      <c r="C5891" s="127" t="s">
        <v>86</v>
      </c>
      <c r="D5891" s="122">
        <v>2.08</v>
      </c>
      <c r="E5891" s="129">
        <f t="shared" si="92"/>
        <v>2.08</v>
      </c>
    </row>
    <row r="5892" spans="1:5" ht="27">
      <c r="A5892" s="127" t="s">
        <v>26548</v>
      </c>
      <c r="B5892" s="128" t="s">
        <v>26549</v>
      </c>
      <c r="C5892" s="127" t="s">
        <v>86</v>
      </c>
      <c r="D5892" s="122">
        <v>2.77</v>
      </c>
      <c r="E5892" s="129">
        <f t="shared" si="92"/>
        <v>2.77</v>
      </c>
    </row>
    <row r="5893" spans="1:5" ht="27">
      <c r="A5893" s="127" t="s">
        <v>26550</v>
      </c>
      <c r="B5893" s="128" t="s">
        <v>26551</v>
      </c>
      <c r="C5893" s="127" t="s">
        <v>86</v>
      </c>
      <c r="D5893" s="122">
        <v>3.05</v>
      </c>
      <c r="E5893" s="129">
        <f t="shared" si="92"/>
        <v>3.05</v>
      </c>
    </row>
    <row r="5894" spans="1:5" ht="27">
      <c r="A5894" s="127" t="s">
        <v>26552</v>
      </c>
      <c r="B5894" s="128" t="s">
        <v>26553</v>
      </c>
      <c r="C5894" s="127" t="s">
        <v>86</v>
      </c>
      <c r="D5894" s="122">
        <v>4.1500000000000004</v>
      </c>
      <c r="E5894" s="129">
        <f t="shared" si="92"/>
        <v>4.1500000000000004</v>
      </c>
    </row>
    <row r="5895" spans="1:5" ht="27">
      <c r="A5895" s="127" t="s">
        <v>26554</v>
      </c>
      <c r="B5895" s="128" t="s">
        <v>26555</v>
      </c>
      <c r="C5895" s="127" t="s">
        <v>86</v>
      </c>
      <c r="D5895" s="122">
        <v>6.23</v>
      </c>
      <c r="E5895" s="129">
        <f t="shared" si="92"/>
        <v>6.23</v>
      </c>
    </row>
    <row r="5896" spans="1:5" ht="27">
      <c r="A5896" s="127" t="s">
        <v>26556</v>
      </c>
      <c r="B5896" s="128" t="s">
        <v>26557</v>
      </c>
      <c r="C5896" s="127" t="s">
        <v>86</v>
      </c>
      <c r="D5896" s="122">
        <v>20.58</v>
      </c>
      <c r="E5896" s="129">
        <f t="shared" si="92"/>
        <v>20.59</v>
      </c>
    </row>
    <row r="5897" spans="1:5">
      <c r="A5897" s="127" t="s">
        <v>26558</v>
      </c>
      <c r="B5897" s="128" t="s">
        <v>26559</v>
      </c>
      <c r="C5897" s="127" t="s">
        <v>86</v>
      </c>
      <c r="D5897" s="122">
        <v>11.07</v>
      </c>
      <c r="E5897" s="129">
        <f t="shared" si="92"/>
        <v>11.08</v>
      </c>
    </row>
    <row r="5898" spans="1:5">
      <c r="A5898" s="127" t="s">
        <v>26560</v>
      </c>
      <c r="B5898" s="128" t="s">
        <v>26561</v>
      </c>
      <c r="C5898" s="127" t="s">
        <v>86</v>
      </c>
      <c r="D5898" s="122">
        <v>0.06</v>
      </c>
      <c r="E5898" s="129">
        <f t="shared" si="92"/>
        <v>0.06</v>
      </c>
    </row>
    <row r="5899" spans="1:5">
      <c r="A5899" s="127" t="s">
        <v>26562</v>
      </c>
      <c r="B5899" s="128" t="s">
        <v>26563</v>
      </c>
      <c r="C5899" s="127" t="s">
        <v>86</v>
      </c>
      <c r="D5899" s="122">
        <v>0.09</v>
      </c>
      <c r="E5899" s="129">
        <f t="shared" si="92"/>
        <v>0.09</v>
      </c>
    </row>
    <row r="5900" spans="1:5">
      <c r="A5900" s="127" t="s">
        <v>26564</v>
      </c>
      <c r="B5900" s="128" t="s">
        <v>26565</v>
      </c>
      <c r="C5900" s="127" t="s">
        <v>86</v>
      </c>
      <c r="D5900" s="122">
        <v>3.34</v>
      </c>
      <c r="E5900" s="129">
        <f t="shared" si="92"/>
        <v>3.34</v>
      </c>
    </row>
    <row r="5901" spans="1:5">
      <c r="A5901" s="127" t="s">
        <v>26566</v>
      </c>
      <c r="B5901" s="128" t="s">
        <v>26567</v>
      </c>
      <c r="C5901" s="127" t="s">
        <v>86</v>
      </c>
      <c r="D5901" s="122">
        <v>0.4</v>
      </c>
      <c r="E5901" s="129">
        <f t="shared" si="92"/>
        <v>0.4</v>
      </c>
    </row>
    <row r="5902" spans="1:5">
      <c r="A5902" s="127" t="s">
        <v>26568</v>
      </c>
      <c r="B5902" s="128" t="s">
        <v>26569</v>
      </c>
      <c r="C5902" s="127" t="s">
        <v>86</v>
      </c>
      <c r="D5902" s="122">
        <v>0.28999999999999998</v>
      </c>
      <c r="E5902" s="129">
        <f t="shared" si="92"/>
        <v>0.28999999999999998</v>
      </c>
    </row>
    <row r="5903" spans="1:5">
      <c r="A5903" s="127" t="s">
        <v>26570</v>
      </c>
      <c r="B5903" s="128" t="s">
        <v>26571</v>
      </c>
      <c r="C5903" s="127" t="s">
        <v>86</v>
      </c>
      <c r="D5903" s="122">
        <v>0.03</v>
      </c>
      <c r="E5903" s="129">
        <f t="shared" si="92"/>
        <v>0.03</v>
      </c>
    </row>
    <row r="5904" spans="1:5">
      <c r="A5904" s="127" t="s">
        <v>26572</v>
      </c>
      <c r="B5904" s="128" t="s">
        <v>26573</v>
      </c>
      <c r="C5904" s="127" t="s">
        <v>86</v>
      </c>
      <c r="D5904" s="122">
        <v>7.0000000000000007E-2</v>
      </c>
      <c r="E5904" s="129">
        <f t="shared" si="92"/>
        <v>7.0000000000000007E-2</v>
      </c>
    </row>
    <row r="5905" spans="1:5">
      <c r="A5905" s="127" t="s">
        <v>26574</v>
      </c>
      <c r="B5905" s="128" t="s">
        <v>26575</v>
      </c>
      <c r="C5905" s="127" t="s">
        <v>86</v>
      </c>
      <c r="D5905" s="122">
        <v>0.14000000000000001</v>
      </c>
      <c r="E5905" s="129">
        <f t="shared" si="92"/>
        <v>0.14000000000000001</v>
      </c>
    </row>
    <row r="5906" spans="1:5">
      <c r="A5906" s="127" t="s">
        <v>26576</v>
      </c>
      <c r="B5906" s="128" t="s">
        <v>26577</v>
      </c>
      <c r="C5906" s="127" t="s">
        <v>86</v>
      </c>
      <c r="D5906" s="122">
        <v>0.3</v>
      </c>
      <c r="E5906" s="129">
        <f t="shared" si="92"/>
        <v>0.3</v>
      </c>
    </row>
    <row r="5907" spans="1:5">
      <c r="A5907" s="127" t="s">
        <v>26578</v>
      </c>
      <c r="B5907" s="128" t="s">
        <v>26579</v>
      </c>
      <c r="C5907" s="127" t="s">
        <v>86</v>
      </c>
      <c r="D5907" s="122">
        <v>3.39</v>
      </c>
      <c r="E5907" s="129">
        <f t="shared" si="92"/>
        <v>3.39</v>
      </c>
    </row>
    <row r="5908" spans="1:5">
      <c r="A5908" s="127" t="s">
        <v>26580</v>
      </c>
      <c r="B5908" s="128" t="s">
        <v>26581</v>
      </c>
      <c r="C5908" s="127" t="s">
        <v>86</v>
      </c>
      <c r="D5908" s="122">
        <v>0.83</v>
      </c>
      <c r="E5908" s="129">
        <f t="shared" si="92"/>
        <v>0.83</v>
      </c>
    </row>
    <row r="5909" spans="1:5">
      <c r="A5909" s="127" t="s">
        <v>26582</v>
      </c>
      <c r="B5909" s="128" t="s">
        <v>26583</v>
      </c>
      <c r="C5909" s="127" t="s">
        <v>86</v>
      </c>
      <c r="D5909" s="122">
        <v>2.68</v>
      </c>
      <c r="E5909" s="129">
        <f t="shared" si="92"/>
        <v>2.68</v>
      </c>
    </row>
    <row r="5910" spans="1:5" ht="27">
      <c r="A5910" s="127" t="s">
        <v>26584</v>
      </c>
      <c r="B5910" s="128" t="s">
        <v>26585</v>
      </c>
      <c r="C5910" s="127" t="s">
        <v>75</v>
      </c>
      <c r="D5910" s="122">
        <v>2400</v>
      </c>
      <c r="E5910" s="129">
        <f t="shared" si="92"/>
        <v>2401.19</v>
      </c>
    </row>
    <row r="5911" spans="1:5">
      <c r="A5911" s="127" t="s">
        <v>26586</v>
      </c>
      <c r="B5911" s="128" t="s">
        <v>26587</v>
      </c>
      <c r="C5911" s="127" t="s">
        <v>75</v>
      </c>
      <c r="D5911" s="122">
        <v>8432.6200000000008</v>
      </c>
      <c r="E5911" s="129">
        <f t="shared" si="92"/>
        <v>8436.7999999999993</v>
      </c>
    </row>
    <row r="5912" spans="1:5">
      <c r="A5912" s="127" t="s">
        <v>26588</v>
      </c>
      <c r="B5912" s="128" t="s">
        <v>26589</v>
      </c>
      <c r="C5912" s="127" t="s">
        <v>92</v>
      </c>
      <c r="D5912" s="122">
        <v>5.97</v>
      </c>
      <c r="E5912" s="129">
        <f t="shared" si="92"/>
        <v>5.97</v>
      </c>
    </row>
    <row r="5913" spans="1:5" ht="27">
      <c r="A5913" s="127" t="s">
        <v>26590</v>
      </c>
      <c r="B5913" s="128" t="s">
        <v>26591</v>
      </c>
      <c r="C5913" s="127" t="s">
        <v>75</v>
      </c>
      <c r="D5913" s="122">
        <v>5573</v>
      </c>
      <c r="E5913" s="129">
        <f t="shared" si="92"/>
        <v>5575.76</v>
      </c>
    </row>
    <row r="5914" spans="1:5">
      <c r="A5914" s="127" t="s">
        <v>26592</v>
      </c>
      <c r="B5914" s="128" t="s">
        <v>26593</v>
      </c>
      <c r="C5914" s="127" t="s">
        <v>75</v>
      </c>
      <c r="D5914" s="122">
        <v>5565</v>
      </c>
      <c r="E5914" s="129">
        <f t="shared" si="92"/>
        <v>5567.76</v>
      </c>
    </row>
    <row r="5915" spans="1:5">
      <c r="A5915" s="127" t="s">
        <v>26594</v>
      </c>
      <c r="B5915" s="128" t="s">
        <v>26595</v>
      </c>
      <c r="C5915" s="127" t="s">
        <v>92</v>
      </c>
      <c r="D5915" s="122">
        <v>10.47</v>
      </c>
      <c r="E5915" s="129">
        <f t="shared" si="92"/>
        <v>10.48</v>
      </c>
    </row>
    <row r="5916" spans="1:5">
      <c r="A5916" s="127" t="s">
        <v>26596</v>
      </c>
      <c r="B5916" s="128" t="s">
        <v>26597</v>
      </c>
      <c r="C5916" s="127" t="s">
        <v>92</v>
      </c>
      <c r="D5916" s="122">
        <v>13.8</v>
      </c>
      <c r="E5916" s="129">
        <f t="shared" si="92"/>
        <v>13.81</v>
      </c>
    </row>
    <row r="5917" spans="1:5" ht="27">
      <c r="A5917" s="127" t="s">
        <v>26598</v>
      </c>
      <c r="B5917" s="128" t="s">
        <v>26599</v>
      </c>
      <c r="C5917" s="127" t="s">
        <v>86</v>
      </c>
      <c r="D5917" s="122">
        <v>9.5</v>
      </c>
      <c r="E5917" s="129">
        <f t="shared" si="92"/>
        <v>9.5</v>
      </c>
    </row>
    <row r="5918" spans="1:5">
      <c r="A5918" s="127" t="s">
        <v>26600</v>
      </c>
      <c r="B5918" s="128" t="s">
        <v>26601</v>
      </c>
      <c r="C5918" s="127" t="s">
        <v>86</v>
      </c>
      <c r="D5918" s="122">
        <v>30.38</v>
      </c>
      <c r="E5918" s="129">
        <f t="shared" si="92"/>
        <v>30.4</v>
      </c>
    </row>
    <row r="5919" spans="1:5">
      <c r="A5919" s="127" t="s">
        <v>26602</v>
      </c>
      <c r="B5919" s="128" t="s">
        <v>26603</v>
      </c>
      <c r="C5919" s="127" t="s">
        <v>86</v>
      </c>
      <c r="D5919" s="122">
        <v>72.05</v>
      </c>
      <c r="E5919" s="129">
        <f t="shared" si="92"/>
        <v>72.09</v>
      </c>
    </row>
    <row r="5920" spans="1:5">
      <c r="A5920" s="127" t="s">
        <v>26604</v>
      </c>
      <c r="B5920" s="128" t="s">
        <v>26605</v>
      </c>
      <c r="C5920" s="127" t="s">
        <v>86</v>
      </c>
      <c r="D5920" s="122">
        <v>28.9</v>
      </c>
      <c r="E5920" s="129">
        <f t="shared" si="92"/>
        <v>28.91</v>
      </c>
    </row>
    <row r="5921" spans="1:5" ht="27">
      <c r="A5921" s="127" t="s">
        <v>26606</v>
      </c>
      <c r="B5921" s="128" t="s">
        <v>26607</v>
      </c>
      <c r="C5921" s="127" t="s">
        <v>86</v>
      </c>
      <c r="D5921" s="122">
        <v>615.1</v>
      </c>
      <c r="E5921" s="129">
        <f t="shared" si="92"/>
        <v>615.41</v>
      </c>
    </row>
    <row r="5922" spans="1:5">
      <c r="A5922" s="127" t="s">
        <v>26608</v>
      </c>
      <c r="B5922" s="128" t="s">
        <v>26609</v>
      </c>
      <c r="C5922" s="127" t="s">
        <v>112</v>
      </c>
      <c r="D5922" s="122">
        <v>17</v>
      </c>
      <c r="E5922" s="129">
        <f t="shared" si="92"/>
        <v>17.010000000000002</v>
      </c>
    </row>
    <row r="5923" spans="1:5">
      <c r="A5923" s="127" t="s">
        <v>26610</v>
      </c>
      <c r="B5923" s="128" t="s">
        <v>26611</v>
      </c>
      <c r="C5923" s="127" t="s">
        <v>112</v>
      </c>
      <c r="D5923" s="122">
        <v>17</v>
      </c>
      <c r="E5923" s="129">
        <f t="shared" si="92"/>
        <v>17.010000000000002</v>
      </c>
    </row>
    <row r="5924" spans="1:5">
      <c r="A5924" s="127" t="s">
        <v>26612</v>
      </c>
      <c r="B5924" s="128" t="s">
        <v>26613</v>
      </c>
      <c r="C5924" s="127" t="s">
        <v>112</v>
      </c>
      <c r="D5924" s="122">
        <v>18</v>
      </c>
      <c r="E5924" s="129">
        <f t="shared" si="92"/>
        <v>18.010000000000002</v>
      </c>
    </row>
    <row r="5925" spans="1:5">
      <c r="A5925" s="127" t="s">
        <v>26614</v>
      </c>
      <c r="B5925" s="128" t="s">
        <v>26615</v>
      </c>
      <c r="C5925" s="127" t="s">
        <v>112</v>
      </c>
      <c r="D5925" s="122">
        <v>21.06</v>
      </c>
      <c r="E5925" s="129">
        <f t="shared" si="92"/>
        <v>21.07</v>
      </c>
    </row>
    <row r="5926" spans="1:5" ht="27">
      <c r="A5926" s="127" t="s">
        <v>26616</v>
      </c>
      <c r="B5926" s="128" t="s">
        <v>26617</v>
      </c>
      <c r="C5926" s="127" t="s">
        <v>86</v>
      </c>
      <c r="D5926" s="122">
        <v>609.9</v>
      </c>
      <c r="E5926" s="129">
        <f t="shared" si="92"/>
        <v>610.20000000000005</v>
      </c>
    </row>
    <row r="5927" spans="1:5">
      <c r="A5927" s="127" t="s">
        <v>26618</v>
      </c>
      <c r="B5927" s="128" t="s">
        <v>26619</v>
      </c>
      <c r="C5927" s="127" t="s">
        <v>44</v>
      </c>
      <c r="D5927" s="122">
        <v>38.25</v>
      </c>
      <c r="E5927" s="129">
        <f t="shared" si="92"/>
        <v>38.270000000000003</v>
      </c>
    </row>
    <row r="5928" spans="1:5">
      <c r="A5928" s="127" t="s">
        <v>26620</v>
      </c>
      <c r="B5928" s="128" t="s">
        <v>26621</v>
      </c>
      <c r="C5928" s="127" t="s">
        <v>44</v>
      </c>
      <c r="D5928" s="122">
        <v>14</v>
      </c>
      <c r="E5928" s="129">
        <f t="shared" si="92"/>
        <v>14.01</v>
      </c>
    </row>
    <row r="5929" spans="1:5">
      <c r="A5929" s="127" t="s">
        <v>26622</v>
      </c>
      <c r="B5929" s="128" t="s">
        <v>26623</v>
      </c>
      <c r="C5929" s="127" t="s">
        <v>86</v>
      </c>
      <c r="D5929" s="122">
        <v>7.9</v>
      </c>
      <c r="E5929" s="129">
        <f t="shared" si="92"/>
        <v>7.9</v>
      </c>
    </row>
    <row r="5930" spans="1:5" ht="40.5">
      <c r="A5930" s="127" t="s">
        <v>26624</v>
      </c>
      <c r="B5930" s="128" t="s">
        <v>26625</v>
      </c>
      <c r="C5930" s="127" t="s">
        <v>86</v>
      </c>
      <c r="D5930" s="122">
        <v>251.83</v>
      </c>
      <c r="E5930" s="129">
        <f t="shared" si="92"/>
        <v>251.95</v>
      </c>
    </row>
    <row r="5931" spans="1:5" ht="54">
      <c r="A5931" s="127" t="s">
        <v>26626</v>
      </c>
      <c r="B5931" s="128" t="s">
        <v>26627</v>
      </c>
      <c r="C5931" s="127" t="s">
        <v>86</v>
      </c>
      <c r="D5931" s="122">
        <v>602.55999999999995</v>
      </c>
      <c r="E5931" s="129">
        <f t="shared" si="92"/>
        <v>602.86</v>
      </c>
    </row>
    <row r="5932" spans="1:5" ht="27">
      <c r="A5932" s="127" t="s">
        <v>26628</v>
      </c>
      <c r="B5932" s="128" t="s">
        <v>26629</v>
      </c>
      <c r="C5932" s="127" t="s">
        <v>89</v>
      </c>
      <c r="D5932" s="122">
        <v>75</v>
      </c>
      <c r="E5932" s="129">
        <f t="shared" si="92"/>
        <v>75.040000000000006</v>
      </c>
    </row>
    <row r="5933" spans="1:5" ht="27">
      <c r="A5933" s="127" t="s">
        <v>26630</v>
      </c>
      <c r="B5933" s="128" t="s">
        <v>26631</v>
      </c>
      <c r="C5933" s="127" t="s">
        <v>86</v>
      </c>
      <c r="D5933" s="122">
        <v>1268</v>
      </c>
      <c r="E5933" s="129">
        <f t="shared" si="92"/>
        <v>1268.6300000000001</v>
      </c>
    </row>
    <row r="5934" spans="1:5" ht="27">
      <c r="A5934" s="127" t="s">
        <v>26632</v>
      </c>
      <c r="B5934" s="128" t="s">
        <v>26633</v>
      </c>
      <c r="C5934" s="127" t="s">
        <v>86</v>
      </c>
      <c r="D5934" s="122">
        <v>1874.5</v>
      </c>
      <c r="E5934" s="129">
        <f t="shared" si="92"/>
        <v>1875.43</v>
      </c>
    </row>
    <row r="5935" spans="1:5">
      <c r="A5935" s="127" t="s">
        <v>26634</v>
      </c>
      <c r="B5935" s="128" t="s">
        <v>26635</v>
      </c>
      <c r="C5935" s="127" t="s">
        <v>44</v>
      </c>
      <c r="D5935" s="122">
        <v>700</v>
      </c>
      <c r="E5935" s="129">
        <f t="shared" si="92"/>
        <v>700.35</v>
      </c>
    </row>
    <row r="5936" spans="1:5">
      <c r="A5936" s="127" t="s">
        <v>26636</v>
      </c>
      <c r="B5936" s="128" t="s">
        <v>26637</v>
      </c>
      <c r="C5936" s="127" t="s">
        <v>44</v>
      </c>
      <c r="D5936" s="122">
        <v>211.2</v>
      </c>
      <c r="E5936" s="129">
        <f t="shared" si="92"/>
        <v>211.3</v>
      </c>
    </row>
    <row r="5937" spans="1:5">
      <c r="A5937" s="127" t="s">
        <v>26638</v>
      </c>
      <c r="B5937" s="128" t="s">
        <v>26639</v>
      </c>
      <c r="C5937" s="127" t="s">
        <v>112</v>
      </c>
      <c r="D5937" s="122">
        <v>266</v>
      </c>
      <c r="E5937" s="129">
        <f t="shared" si="92"/>
        <v>266.13</v>
      </c>
    </row>
    <row r="5938" spans="1:5">
      <c r="A5938" s="127" t="s">
        <v>26640</v>
      </c>
      <c r="B5938" s="128" t="s">
        <v>26641</v>
      </c>
      <c r="C5938" s="127" t="s">
        <v>112</v>
      </c>
      <c r="D5938" s="122">
        <v>1083.5999999999999</v>
      </c>
      <c r="E5938" s="129">
        <f t="shared" si="92"/>
        <v>1084.1400000000001</v>
      </c>
    </row>
    <row r="5939" spans="1:5" ht="27">
      <c r="A5939" s="127" t="s">
        <v>26642</v>
      </c>
      <c r="B5939" s="128" t="s">
        <v>26643</v>
      </c>
      <c r="C5939" s="127" t="s">
        <v>86</v>
      </c>
      <c r="D5939" s="122">
        <v>92.93</v>
      </c>
      <c r="E5939" s="129">
        <f t="shared" si="92"/>
        <v>92.98</v>
      </c>
    </row>
    <row r="5940" spans="1:5" ht="27">
      <c r="A5940" s="127" t="s">
        <v>26644</v>
      </c>
      <c r="B5940" s="128" t="s">
        <v>26645</v>
      </c>
      <c r="C5940" s="127" t="s">
        <v>86</v>
      </c>
      <c r="D5940" s="122">
        <v>133.43</v>
      </c>
      <c r="E5940" s="129">
        <f t="shared" si="92"/>
        <v>133.5</v>
      </c>
    </row>
    <row r="5941" spans="1:5" ht="27">
      <c r="A5941" s="127" t="s">
        <v>26646</v>
      </c>
      <c r="B5941" s="128" t="s">
        <v>26647</v>
      </c>
      <c r="C5941" s="127" t="s">
        <v>86</v>
      </c>
      <c r="D5941" s="122">
        <v>159.9</v>
      </c>
      <c r="E5941" s="129">
        <f t="shared" si="92"/>
        <v>159.97999999999999</v>
      </c>
    </row>
    <row r="5942" spans="1:5" ht="27">
      <c r="A5942" s="127" t="s">
        <v>26648</v>
      </c>
      <c r="B5942" s="128" t="s">
        <v>26649</v>
      </c>
      <c r="C5942" s="127" t="s">
        <v>86</v>
      </c>
      <c r="D5942" s="122">
        <v>175.58</v>
      </c>
      <c r="E5942" s="129">
        <f t="shared" si="92"/>
        <v>175.67</v>
      </c>
    </row>
    <row r="5943" spans="1:5" ht="27">
      <c r="A5943" s="127" t="s">
        <v>26650</v>
      </c>
      <c r="B5943" s="128" t="s">
        <v>26651</v>
      </c>
      <c r="C5943" s="127" t="s">
        <v>86</v>
      </c>
      <c r="D5943" s="122">
        <v>199.9</v>
      </c>
      <c r="E5943" s="129">
        <f t="shared" si="92"/>
        <v>200</v>
      </c>
    </row>
    <row r="5944" spans="1:5">
      <c r="A5944" s="127" t="s">
        <v>26652</v>
      </c>
      <c r="B5944" s="128" t="s">
        <v>26653</v>
      </c>
      <c r="C5944" s="127" t="s">
        <v>112</v>
      </c>
      <c r="D5944" s="122">
        <v>310.8</v>
      </c>
      <c r="E5944" s="129">
        <f t="shared" si="92"/>
        <v>310.95</v>
      </c>
    </row>
    <row r="5945" spans="1:5">
      <c r="A5945" s="127" t="s">
        <v>26654</v>
      </c>
      <c r="B5945" s="128" t="s">
        <v>26655</v>
      </c>
      <c r="C5945" s="127" t="s">
        <v>112</v>
      </c>
      <c r="D5945" s="122">
        <v>453.6</v>
      </c>
      <c r="E5945" s="129">
        <f t="shared" si="92"/>
        <v>453.82</v>
      </c>
    </row>
    <row r="5946" spans="1:5">
      <c r="A5946" s="127" t="s">
        <v>26656</v>
      </c>
      <c r="B5946" s="128" t="s">
        <v>26657</v>
      </c>
      <c r="C5946" s="127" t="s">
        <v>44</v>
      </c>
      <c r="D5946" s="122">
        <v>187.8</v>
      </c>
      <c r="E5946" s="129">
        <f t="shared" si="92"/>
        <v>187.89</v>
      </c>
    </row>
    <row r="5947" spans="1:5" ht="27">
      <c r="A5947" s="127" t="s">
        <v>26658</v>
      </c>
      <c r="B5947" s="128" t="s">
        <v>26659</v>
      </c>
      <c r="C5947" s="127" t="s">
        <v>86</v>
      </c>
      <c r="D5947" s="122">
        <v>1010.84</v>
      </c>
      <c r="E5947" s="129">
        <f t="shared" si="92"/>
        <v>1011.34</v>
      </c>
    </row>
    <row r="5948" spans="1:5">
      <c r="A5948" s="127" t="s">
        <v>26660</v>
      </c>
      <c r="B5948" s="128" t="s">
        <v>26661</v>
      </c>
      <c r="C5948" s="127" t="s">
        <v>86</v>
      </c>
      <c r="D5948" s="122">
        <v>590</v>
      </c>
      <c r="E5948" s="129">
        <f t="shared" si="92"/>
        <v>590.29</v>
      </c>
    </row>
    <row r="5949" spans="1:5" ht="40.5">
      <c r="A5949" s="127" t="s">
        <v>26662</v>
      </c>
      <c r="B5949" s="128" t="s">
        <v>26663</v>
      </c>
      <c r="C5949" s="127" t="s">
        <v>86</v>
      </c>
      <c r="D5949" s="122">
        <v>420</v>
      </c>
      <c r="E5949" s="129">
        <f t="shared" si="92"/>
        <v>420.21</v>
      </c>
    </row>
    <row r="5950" spans="1:5" ht="27">
      <c r="A5950" s="127" t="s">
        <v>26664</v>
      </c>
      <c r="B5950" s="128" t="s">
        <v>26665</v>
      </c>
      <c r="C5950" s="127" t="s">
        <v>44</v>
      </c>
      <c r="D5950" s="122">
        <v>12.57</v>
      </c>
      <c r="E5950" s="129">
        <f t="shared" si="92"/>
        <v>12.58</v>
      </c>
    </row>
    <row r="5951" spans="1:5">
      <c r="A5951" s="127" t="s">
        <v>26666</v>
      </c>
      <c r="B5951" s="128" t="s">
        <v>26667</v>
      </c>
      <c r="C5951" s="127" t="s">
        <v>92</v>
      </c>
      <c r="D5951" s="122">
        <v>5.85</v>
      </c>
      <c r="E5951" s="129">
        <f t="shared" si="92"/>
        <v>5.85</v>
      </c>
    </row>
    <row r="5952" spans="1:5">
      <c r="A5952" s="127" t="s">
        <v>26668</v>
      </c>
      <c r="B5952" s="128" t="s">
        <v>26669</v>
      </c>
      <c r="C5952" s="127" t="s">
        <v>92</v>
      </c>
      <c r="D5952" s="122">
        <v>4.9800000000000004</v>
      </c>
      <c r="E5952" s="129">
        <f t="shared" si="92"/>
        <v>4.9800000000000004</v>
      </c>
    </row>
    <row r="5953" spans="1:5">
      <c r="A5953" s="127" t="s">
        <v>26670</v>
      </c>
      <c r="B5953" s="128" t="s">
        <v>26671</v>
      </c>
      <c r="C5953" s="127" t="s">
        <v>92</v>
      </c>
      <c r="D5953" s="122">
        <v>4.9800000000000004</v>
      </c>
      <c r="E5953" s="129">
        <f t="shared" ref="E5953:E6016" si="93">ROUND((D5953/(1+$J$1))*(1+$L$1),2)</f>
        <v>4.9800000000000004</v>
      </c>
    </row>
    <row r="5954" spans="1:5">
      <c r="A5954" s="127" t="s">
        <v>26672</v>
      </c>
      <c r="B5954" s="128" t="s">
        <v>26673</v>
      </c>
      <c r="C5954" s="127" t="s">
        <v>92</v>
      </c>
      <c r="D5954" s="122">
        <v>4.9800000000000004</v>
      </c>
      <c r="E5954" s="129">
        <f t="shared" si="93"/>
        <v>4.9800000000000004</v>
      </c>
    </row>
    <row r="5955" spans="1:5">
      <c r="A5955" s="127" t="s">
        <v>26674</v>
      </c>
      <c r="B5955" s="128" t="s">
        <v>26675</v>
      </c>
      <c r="C5955" s="127" t="s">
        <v>92</v>
      </c>
      <c r="D5955" s="122">
        <v>5.85</v>
      </c>
      <c r="E5955" s="129">
        <f t="shared" si="93"/>
        <v>5.85</v>
      </c>
    </row>
    <row r="5956" spans="1:5">
      <c r="A5956" s="127" t="s">
        <v>26676</v>
      </c>
      <c r="B5956" s="128" t="s">
        <v>26677</v>
      </c>
      <c r="C5956" s="127" t="s">
        <v>92</v>
      </c>
      <c r="D5956" s="122">
        <v>4.9800000000000004</v>
      </c>
      <c r="E5956" s="129">
        <f t="shared" si="93"/>
        <v>4.9800000000000004</v>
      </c>
    </row>
    <row r="5957" spans="1:5">
      <c r="A5957" s="127" t="s">
        <v>26678</v>
      </c>
      <c r="B5957" s="128" t="s">
        <v>26679</v>
      </c>
      <c r="C5957" s="127" t="s">
        <v>92</v>
      </c>
      <c r="D5957" s="122">
        <v>4.54</v>
      </c>
      <c r="E5957" s="129">
        <f t="shared" si="93"/>
        <v>4.54</v>
      </c>
    </row>
    <row r="5958" spans="1:5">
      <c r="A5958" s="127" t="s">
        <v>26680</v>
      </c>
      <c r="B5958" s="128" t="s">
        <v>26681</v>
      </c>
      <c r="C5958" s="127" t="s">
        <v>92</v>
      </c>
      <c r="D5958" s="122">
        <v>5.85</v>
      </c>
      <c r="E5958" s="129">
        <f t="shared" si="93"/>
        <v>5.85</v>
      </c>
    </row>
    <row r="5959" spans="1:5">
      <c r="A5959" s="127" t="s">
        <v>26682</v>
      </c>
      <c r="B5959" s="128" t="s">
        <v>26683</v>
      </c>
      <c r="C5959" s="127" t="s">
        <v>92</v>
      </c>
      <c r="D5959" s="122">
        <v>4.9800000000000004</v>
      </c>
      <c r="E5959" s="129">
        <f t="shared" si="93"/>
        <v>4.9800000000000004</v>
      </c>
    </row>
    <row r="5960" spans="1:5">
      <c r="A5960" s="127" t="s">
        <v>26684</v>
      </c>
      <c r="B5960" s="128" t="s">
        <v>26685</v>
      </c>
      <c r="C5960" s="127" t="s">
        <v>92</v>
      </c>
      <c r="D5960" s="122">
        <v>5.85</v>
      </c>
      <c r="E5960" s="129">
        <f t="shared" si="93"/>
        <v>5.85</v>
      </c>
    </row>
    <row r="5961" spans="1:5">
      <c r="A5961" s="127" t="s">
        <v>26686</v>
      </c>
      <c r="B5961" s="128" t="s">
        <v>26687</v>
      </c>
      <c r="C5961" s="127" t="s">
        <v>92</v>
      </c>
      <c r="D5961" s="122">
        <v>4.9800000000000004</v>
      </c>
      <c r="E5961" s="129">
        <f t="shared" si="93"/>
        <v>4.9800000000000004</v>
      </c>
    </row>
    <row r="5962" spans="1:5">
      <c r="A5962" s="127" t="s">
        <v>26688</v>
      </c>
      <c r="B5962" s="128" t="s">
        <v>26689</v>
      </c>
      <c r="C5962" s="127" t="s">
        <v>92</v>
      </c>
      <c r="D5962" s="122">
        <v>5.85</v>
      </c>
      <c r="E5962" s="129">
        <f t="shared" si="93"/>
        <v>5.85</v>
      </c>
    </row>
    <row r="5963" spans="1:5">
      <c r="A5963" s="127" t="s">
        <v>26690</v>
      </c>
      <c r="B5963" s="128" t="s">
        <v>26691</v>
      </c>
      <c r="C5963" s="127" t="s">
        <v>92</v>
      </c>
      <c r="D5963" s="122">
        <v>4.9800000000000004</v>
      </c>
      <c r="E5963" s="129">
        <f t="shared" si="93"/>
        <v>4.9800000000000004</v>
      </c>
    </row>
    <row r="5964" spans="1:5">
      <c r="A5964" s="127" t="s">
        <v>26692</v>
      </c>
      <c r="B5964" s="128" t="s">
        <v>26693</v>
      </c>
      <c r="C5964" s="127" t="s">
        <v>92</v>
      </c>
      <c r="D5964" s="122">
        <v>6.26</v>
      </c>
      <c r="E5964" s="129">
        <f t="shared" si="93"/>
        <v>6.26</v>
      </c>
    </row>
    <row r="5965" spans="1:5">
      <c r="A5965" s="127" t="s">
        <v>26694</v>
      </c>
      <c r="B5965" s="128" t="s">
        <v>26695</v>
      </c>
      <c r="C5965" s="127" t="s">
        <v>92</v>
      </c>
      <c r="D5965" s="122">
        <v>7.01</v>
      </c>
      <c r="E5965" s="129">
        <f t="shared" si="93"/>
        <v>7.01</v>
      </c>
    </row>
    <row r="5966" spans="1:5">
      <c r="A5966" s="127" t="s">
        <v>26696</v>
      </c>
      <c r="B5966" s="128" t="s">
        <v>26697</v>
      </c>
      <c r="C5966" s="127" t="s">
        <v>92</v>
      </c>
      <c r="D5966" s="122">
        <v>4.1100000000000003</v>
      </c>
      <c r="E5966" s="129">
        <f t="shared" si="93"/>
        <v>4.1100000000000003</v>
      </c>
    </row>
    <row r="5967" spans="1:5">
      <c r="A5967" s="127" t="s">
        <v>26698</v>
      </c>
      <c r="B5967" s="128" t="s">
        <v>26699</v>
      </c>
      <c r="C5967" s="127" t="s">
        <v>92</v>
      </c>
      <c r="D5967" s="122">
        <v>4.9800000000000004</v>
      </c>
      <c r="E5967" s="129">
        <f t="shared" si="93"/>
        <v>4.9800000000000004</v>
      </c>
    </row>
    <row r="5968" spans="1:5">
      <c r="A5968" s="127" t="s">
        <v>26700</v>
      </c>
      <c r="B5968" s="128" t="s">
        <v>26701</v>
      </c>
      <c r="C5968" s="127" t="s">
        <v>92</v>
      </c>
      <c r="D5968" s="122">
        <v>4.9800000000000004</v>
      </c>
      <c r="E5968" s="129">
        <f t="shared" si="93"/>
        <v>4.9800000000000004</v>
      </c>
    </row>
    <row r="5969" spans="1:5" ht="27">
      <c r="A5969" s="127" t="s">
        <v>26702</v>
      </c>
      <c r="B5969" s="128" t="s">
        <v>26703</v>
      </c>
      <c r="C5969" s="127" t="s">
        <v>86</v>
      </c>
      <c r="D5969" s="122">
        <v>153.46</v>
      </c>
      <c r="E5969" s="129">
        <f t="shared" si="93"/>
        <v>153.54</v>
      </c>
    </row>
    <row r="5970" spans="1:5" ht="27">
      <c r="A5970" s="127" t="s">
        <v>26704</v>
      </c>
      <c r="B5970" s="128" t="s">
        <v>26705</v>
      </c>
      <c r="C5970" s="127" t="s">
        <v>86</v>
      </c>
      <c r="D5970" s="122">
        <v>338.84</v>
      </c>
      <c r="E5970" s="129">
        <f t="shared" si="93"/>
        <v>339.01</v>
      </c>
    </row>
    <row r="5971" spans="1:5">
      <c r="A5971" s="127" t="s">
        <v>26706</v>
      </c>
      <c r="B5971" s="128" t="s">
        <v>26707</v>
      </c>
      <c r="C5971" s="127" t="s">
        <v>92</v>
      </c>
      <c r="D5971" s="122">
        <v>7.25</v>
      </c>
      <c r="E5971" s="129">
        <f t="shared" si="93"/>
        <v>7.25</v>
      </c>
    </row>
    <row r="5972" spans="1:5" ht="27">
      <c r="A5972" s="127" t="s">
        <v>26708</v>
      </c>
      <c r="B5972" s="128" t="s">
        <v>26709</v>
      </c>
      <c r="C5972" s="127" t="s">
        <v>86</v>
      </c>
      <c r="D5972" s="122">
        <v>77.680000000000007</v>
      </c>
      <c r="E5972" s="129">
        <f t="shared" si="93"/>
        <v>77.72</v>
      </c>
    </row>
    <row r="5973" spans="1:5" ht="27">
      <c r="A5973" s="127" t="s">
        <v>26710</v>
      </c>
      <c r="B5973" s="128" t="s">
        <v>26711</v>
      </c>
      <c r="C5973" s="127" t="s">
        <v>86</v>
      </c>
      <c r="D5973" s="122">
        <v>376.02</v>
      </c>
      <c r="E5973" s="129">
        <f t="shared" si="93"/>
        <v>376.21</v>
      </c>
    </row>
    <row r="5974" spans="1:5" ht="27">
      <c r="A5974" s="127" t="s">
        <v>26712</v>
      </c>
      <c r="B5974" s="128" t="s">
        <v>26713</v>
      </c>
      <c r="C5974" s="127" t="s">
        <v>86</v>
      </c>
      <c r="D5974" s="122">
        <v>289.83999999999997</v>
      </c>
      <c r="E5974" s="129">
        <f t="shared" si="93"/>
        <v>289.98</v>
      </c>
    </row>
    <row r="5975" spans="1:5">
      <c r="A5975" s="127" t="s">
        <v>26714</v>
      </c>
      <c r="B5975" s="128" t="s">
        <v>26715</v>
      </c>
      <c r="C5975" s="127" t="s">
        <v>86</v>
      </c>
      <c r="D5975" s="122">
        <v>110.42</v>
      </c>
      <c r="E5975" s="129">
        <f t="shared" si="93"/>
        <v>110.47</v>
      </c>
    </row>
    <row r="5976" spans="1:5">
      <c r="A5976" s="127" t="s">
        <v>26716</v>
      </c>
      <c r="B5976" s="128" t="s">
        <v>26717</v>
      </c>
      <c r="C5976" s="127" t="s">
        <v>86</v>
      </c>
      <c r="D5976" s="122">
        <v>42.6</v>
      </c>
      <c r="E5976" s="129">
        <f t="shared" si="93"/>
        <v>42.62</v>
      </c>
    </row>
    <row r="5977" spans="1:5">
      <c r="A5977" s="127" t="s">
        <v>26718</v>
      </c>
      <c r="B5977" s="128" t="s">
        <v>26719</v>
      </c>
      <c r="C5977" s="127" t="s">
        <v>92</v>
      </c>
      <c r="D5977" s="122">
        <v>6.26</v>
      </c>
      <c r="E5977" s="129">
        <f t="shared" si="93"/>
        <v>6.26</v>
      </c>
    </row>
    <row r="5978" spans="1:5">
      <c r="A5978" s="127" t="s">
        <v>26720</v>
      </c>
      <c r="B5978" s="128" t="s">
        <v>26721</v>
      </c>
      <c r="C5978" s="127" t="s">
        <v>92</v>
      </c>
      <c r="D5978" s="122">
        <v>5.0599999999999996</v>
      </c>
      <c r="E5978" s="129">
        <f t="shared" si="93"/>
        <v>5.0599999999999996</v>
      </c>
    </row>
    <row r="5979" spans="1:5">
      <c r="A5979" s="127" t="s">
        <v>26722</v>
      </c>
      <c r="B5979" s="128" t="s">
        <v>26723</v>
      </c>
      <c r="C5979" s="127" t="s">
        <v>92</v>
      </c>
      <c r="D5979" s="122">
        <v>5.85</v>
      </c>
      <c r="E5979" s="129">
        <f t="shared" si="93"/>
        <v>5.85</v>
      </c>
    </row>
    <row r="5980" spans="1:5">
      <c r="A5980" s="127" t="s">
        <v>26724</v>
      </c>
      <c r="B5980" s="128" t="s">
        <v>26725</v>
      </c>
      <c r="C5980" s="127" t="s">
        <v>92</v>
      </c>
      <c r="D5980" s="122">
        <v>6.24</v>
      </c>
      <c r="E5980" s="129">
        <f t="shared" si="93"/>
        <v>6.24</v>
      </c>
    </row>
    <row r="5981" spans="1:5">
      <c r="A5981" s="127" t="s">
        <v>26726</v>
      </c>
      <c r="B5981" s="128" t="s">
        <v>26727</v>
      </c>
      <c r="C5981" s="127" t="s">
        <v>92</v>
      </c>
      <c r="D5981" s="122">
        <v>6.15</v>
      </c>
      <c r="E5981" s="129">
        <f t="shared" si="93"/>
        <v>6.15</v>
      </c>
    </row>
    <row r="5982" spans="1:5">
      <c r="A5982" s="127" t="s">
        <v>26728</v>
      </c>
      <c r="B5982" s="128" t="s">
        <v>26729</v>
      </c>
      <c r="C5982" s="127" t="s">
        <v>92</v>
      </c>
      <c r="D5982" s="122">
        <v>8.7899999999999991</v>
      </c>
      <c r="E5982" s="129">
        <f t="shared" si="93"/>
        <v>8.7899999999999991</v>
      </c>
    </row>
    <row r="5983" spans="1:5">
      <c r="A5983" s="127" t="s">
        <v>26730</v>
      </c>
      <c r="B5983" s="128" t="s">
        <v>26731</v>
      </c>
      <c r="C5983" s="127" t="s">
        <v>92</v>
      </c>
      <c r="D5983" s="122">
        <v>7.44</v>
      </c>
      <c r="E5983" s="129">
        <f t="shared" si="93"/>
        <v>7.44</v>
      </c>
    </row>
    <row r="5984" spans="1:5">
      <c r="A5984" s="127" t="s">
        <v>26732</v>
      </c>
      <c r="B5984" s="128" t="s">
        <v>26733</v>
      </c>
      <c r="C5984" s="127" t="s">
        <v>92</v>
      </c>
      <c r="D5984" s="122">
        <v>7.44</v>
      </c>
      <c r="E5984" s="129">
        <f t="shared" si="93"/>
        <v>7.44</v>
      </c>
    </row>
    <row r="5985" spans="1:5">
      <c r="A5985" s="127" t="s">
        <v>26734</v>
      </c>
      <c r="B5985" s="128" t="s">
        <v>26735</v>
      </c>
      <c r="C5985" s="127" t="s">
        <v>86</v>
      </c>
      <c r="D5985" s="122">
        <v>52.8</v>
      </c>
      <c r="E5985" s="129">
        <f t="shared" si="93"/>
        <v>52.83</v>
      </c>
    </row>
    <row r="5986" spans="1:5">
      <c r="A5986" s="127" t="s">
        <v>26736</v>
      </c>
      <c r="B5986" s="128" t="s">
        <v>26737</v>
      </c>
      <c r="C5986" s="127" t="s">
        <v>86</v>
      </c>
      <c r="D5986" s="122">
        <v>40</v>
      </c>
      <c r="E5986" s="129">
        <f t="shared" si="93"/>
        <v>40.020000000000003</v>
      </c>
    </row>
    <row r="5987" spans="1:5">
      <c r="A5987" s="127" t="s">
        <v>26738</v>
      </c>
      <c r="B5987" s="128" t="s">
        <v>26739</v>
      </c>
      <c r="C5987" s="127" t="s">
        <v>86</v>
      </c>
      <c r="D5987" s="122">
        <v>118.1</v>
      </c>
      <c r="E5987" s="129">
        <f t="shared" si="93"/>
        <v>118.16</v>
      </c>
    </row>
    <row r="5988" spans="1:5">
      <c r="A5988" s="127" t="s">
        <v>26740</v>
      </c>
      <c r="B5988" s="128" t="s">
        <v>26741</v>
      </c>
      <c r="C5988" s="127" t="s">
        <v>86</v>
      </c>
      <c r="D5988" s="122">
        <v>11</v>
      </c>
      <c r="E5988" s="129">
        <f t="shared" si="93"/>
        <v>11.01</v>
      </c>
    </row>
    <row r="5989" spans="1:5">
      <c r="A5989" s="127" t="s">
        <v>26742</v>
      </c>
      <c r="B5989" s="128" t="s">
        <v>26743</v>
      </c>
      <c r="C5989" s="127" t="s">
        <v>86</v>
      </c>
      <c r="D5989" s="122">
        <v>12.31</v>
      </c>
      <c r="E5989" s="129">
        <f t="shared" si="93"/>
        <v>12.32</v>
      </c>
    </row>
    <row r="5990" spans="1:5">
      <c r="A5990" s="127" t="s">
        <v>26744</v>
      </c>
      <c r="B5990" s="128" t="s">
        <v>26745</v>
      </c>
      <c r="C5990" s="127" t="s">
        <v>86</v>
      </c>
      <c r="D5990" s="122">
        <v>760.47</v>
      </c>
      <c r="E5990" s="129">
        <f t="shared" si="93"/>
        <v>760.85</v>
      </c>
    </row>
    <row r="5991" spans="1:5">
      <c r="A5991" s="127" t="s">
        <v>26746</v>
      </c>
      <c r="B5991" s="128" t="s">
        <v>26747</v>
      </c>
      <c r="C5991" s="127" t="s">
        <v>92</v>
      </c>
      <c r="D5991" s="122">
        <v>3.95</v>
      </c>
      <c r="E5991" s="129">
        <f t="shared" si="93"/>
        <v>3.95</v>
      </c>
    </row>
    <row r="5992" spans="1:5">
      <c r="A5992" s="127" t="s">
        <v>26748</v>
      </c>
      <c r="B5992" s="128" t="s">
        <v>26749</v>
      </c>
      <c r="C5992" s="127" t="s">
        <v>86</v>
      </c>
      <c r="D5992" s="122">
        <v>24.46</v>
      </c>
      <c r="E5992" s="129">
        <f t="shared" si="93"/>
        <v>24.47</v>
      </c>
    </row>
    <row r="5993" spans="1:5">
      <c r="A5993" s="127" t="s">
        <v>26750</v>
      </c>
      <c r="B5993" s="128" t="s">
        <v>26751</v>
      </c>
      <c r="C5993" s="127" t="s">
        <v>112</v>
      </c>
      <c r="D5993" s="122">
        <v>31</v>
      </c>
      <c r="E5993" s="129">
        <f t="shared" si="93"/>
        <v>31.02</v>
      </c>
    </row>
    <row r="5994" spans="1:5" ht="27">
      <c r="A5994" s="127" t="s">
        <v>26752</v>
      </c>
      <c r="B5994" s="128" t="s">
        <v>26753</v>
      </c>
      <c r="C5994" s="127" t="s">
        <v>112</v>
      </c>
      <c r="D5994" s="122">
        <v>483.6</v>
      </c>
      <c r="E5994" s="129">
        <f t="shared" si="93"/>
        <v>483.84</v>
      </c>
    </row>
    <row r="5995" spans="1:5" ht="27">
      <c r="A5995" s="127" t="s">
        <v>26754</v>
      </c>
      <c r="B5995" s="128" t="s">
        <v>26755</v>
      </c>
      <c r="C5995" s="127" t="s">
        <v>112</v>
      </c>
      <c r="D5995" s="122">
        <v>967.2</v>
      </c>
      <c r="E5995" s="129">
        <f t="shared" si="93"/>
        <v>967.68</v>
      </c>
    </row>
    <row r="5996" spans="1:5" ht="27">
      <c r="A5996" s="127" t="s">
        <v>26756</v>
      </c>
      <c r="B5996" s="128" t="s">
        <v>26757</v>
      </c>
      <c r="C5996" s="127" t="s">
        <v>112</v>
      </c>
      <c r="D5996" s="122">
        <v>1586.15</v>
      </c>
      <c r="E5996" s="129">
        <f t="shared" si="93"/>
        <v>1586.94</v>
      </c>
    </row>
    <row r="5997" spans="1:5">
      <c r="A5997" s="127" t="s">
        <v>26758</v>
      </c>
      <c r="B5997" s="128" t="s">
        <v>26759</v>
      </c>
      <c r="C5997" s="127" t="s">
        <v>92</v>
      </c>
      <c r="D5997" s="122">
        <v>0.9</v>
      </c>
      <c r="E5997" s="129">
        <f t="shared" si="93"/>
        <v>0.9</v>
      </c>
    </row>
    <row r="5998" spans="1:5">
      <c r="A5998" s="127" t="s">
        <v>26760</v>
      </c>
      <c r="B5998" s="128" t="s">
        <v>26761</v>
      </c>
      <c r="C5998" s="127" t="s">
        <v>86</v>
      </c>
      <c r="D5998" s="122">
        <v>1.6</v>
      </c>
      <c r="E5998" s="129">
        <f t="shared" si="93"/>
        <v>1.6</v>
      </c>
    </row>
    <row r="5999" spans="1:5" ht="27">
      <c r="A5999" s="127" t="s">
        <v>26762</v>
      </c>
      <c r="B5999" s="128" t="s">
        <v>26763</v>
      </c>
      <c r="C5999" s="127" t="s">
        <v>86</v>
      </c>
      <c r="D5999" s="122">
        <v>1.33</v>
      </c>
      <c r="E5999" s="129">
        <f t="shared" si="93"/>
        <v>1.33</v>
      </c>
    </row>
    <row r="6000" spans="1:5" ht="27">
      <c r="A6000" s="127" t="s">
        <v>26764</v>
      </c>
      <c r="B6000" s="128" t="s">
        <v>26765</v>
      </c>
      <c r="C6000" s="127" t="s">
        <v>86</v>
      </c>
      <c r="D6000" s="122">
        <v>1.63</v>
      </c>
      <c r="E6000" s="129">
        <f t="shared" si="93"/>
        <v>1.63</v>
      </c>
    </row>
    <row r="6001" spans="1:5">
      <c r="A6001" s="127" t="s">
        <v>26766</v>
      </c>
      <c r="B6001" s="128" t="s">
        <v>26767</v>
      </c>
      <c r="C6001" s="127" t="s">
        <v>112</v>
      </c>
      <c r="D6001" s="122">
        <v>51.83</v>
      </c>
      <c r="E6001" s="129">
        <f t="shared" si="93"/>
        <v>51.86</v>
      </c>
    </row>
    <row r="6002" spans="1:5" ht="27">
      <c r="A6002" s="127" t="s">
        <v>26768</v>
      </c>
      <c r="B6002" s="128" t="s">
        <v>26769</v>
      </c>
      <c r="C6002" s="127" t="s">
        <v>86</v>
      </c>
      <c r="D6002" s="122">
        <v>2.4900000000000002</v>
      </c>
      <c r="E6002" s="129">
        <f t="shared" si="93"/>
        <v>2.4900000000000002</v>
      </c>
    </row>
    <row r="6003" spans="1:5" ht="27">
      <c r="A6003" s="127" t="s">
        <v>26770</v>
      </c>
      <c r="B6003" s="128" t="s">
        <v>26771</v>
      </c>
      <c r="C6003" s="127" t="s">
        <v>86</v>
      </c>
      <c r="D6003" s="122">
        <v>2.98</v>
      </c>
      <c r="E6003" s="129">
        <f t="shared" si="93"/>
        <v>2.98</v>
      </c>
    </row>
    <row r="6004" spans="1:5" ht="27">
      <c r="A6004" s="127" t="s">
        <v>26772</v>
      </c>
      <c r="B6004" s="128" t="s">
        <v>26773</v>
      </c>
      <c r="C6004" s="127" t="s">
        <v>86</v>
      </c>
      <c r="D6004" s="122">
        <v>40.51</v>
      </c>
      <c r="E6004" s="129">
        <f t="shared" si="93"/>
        <v>40.53</v>
      </c>
    </row>
    <row r="6005" spans="1:5" ht="40.5">
      <c r="A6005" s="127" t="s">
        <v>26774</v>
      </c>
      <c r="B6005" s="128" t="s">
        <v>26775</v>
      </c>
      <c r="C6005" s="127" t="s">
        <v>112</v>
      </c>
      <c r="D6005" s="122">
        <v>34.5</v>
      </c>
      <c r="E6005" s="129">
        <f t="shared" si="93"/>
        <v>34.520000000000003</v>
      </c>
    </row>
    <row r="6006" spans="1:5" ht="40.5">
      <c r="A6006" s="127" t="s">
        <v>26776</v>
      </c>
      <c r="B6006" s="128" t="s">
        <v>26777</v>
      </c>
      <c r="C6006" s="127" t="s">
        <v>112</v>
      </c>
      <c r="D6006" s="122">
        <v>43.2</v>
      </c>
      <c r="E6006" s="129">
        <f t="shared" si="93"/>
        <v>43.22</v>
      </c>
    </row>
    <row r="6007" spans="1:5" ht="40.5">
      <c r="A6007" s="127" t="s">
        <v>26778</v>
      </c>
      <c r="B6007" s="128" t="s">
        <v>26779</v>
      </c>
      <c r="C6007" s="127" t="s">
        <v>112</v>
      </c>
      <c r="D6007" s="122">
        <v>51</v>
      </c>
      <c r="E6007" s="129">
        <f t="shared" si="93"/>
        <v>51.03</v>
      </c>
    </row>
    <row r="6008" spans="1:5" ht="40.5">
      <c r="A6008" s="127" t="s">
        <v>26780</v>
      </c>
      <c r="B6008" s="128" t="s">
        <v>26781</v>
      </c>
      <c r="C6008" s="127" t="s">
        <v>112</v>
      </c>
      <c r="D6008" s="122">
        <v>29.4</v>
      </c>
      <c r="E6008" s="129">
        <f t="shared" si="93"/>
        <v>29.41</v>
      </c>
    </row>
    <row r="6009" spans="1:5" ht="40.5">
      <c r="A6009" s="127" t="s">
        <v>26782</v>
      </c>
      <c r="B6009" s="128" t="s">
        <v>26783</v>
      </c>
      <c r="C6009" s="127" t="s">
        <v>112</v>
      </c>
      <c r="D6009" s="122">
        <v>36.5</v>
      </c>
      <c r="E6009" s="129">
        <f t="shared" si="93"/>
        <v>36.520000000000003</v>
      </c>
    </row>
    <row r="6010" spans="1:5" ht="40.5">
      <c r="A6010" s="127" t="s">
        <v>26784</v>
      </c>
      <c r="B6010" s="128" t="s">
        <v>26785</v>
      </c>
      <c r="C6010" s="127" t="s">
        <v>112</v>
      </c>
      <c r="D6010" s="122">
        <v>45</v>
      </c>
      <c r="E6010" s="129">
        <f t="shared" si="93"/>
        <v>45.02</v>
      </c>
    </row>
    <row r="6011" spans="1:5" ht="40.5">
      <c r="A6011" s="127" t="s">
        <v>26786</v>
      </c>
      <c r="B6011" s="128" t="s">
        <v>26787</v>
      </c>
      <c r="C6011" s="127" t="s">
        <v>112</v>
      </c>
      <c r="D6011" s="122">
        <v>48.64</v>
      </c>
      <c r="E6011" s="129">
        <f t="shared" si="93"/>
        <v>48.66</v>
      </c>
    </row>
    <row r="6012" spans="1:5" ht="27">
      <c r="A6012" s="127" t="s">
        <v>26788</v>
      </c>
      <c r="B6012" s="128" t="s">
        <v>26789</v>
      </c>
      <c r="C6012" s="127" t="s">
        <v>86</v>
      </c>
      <c r="D6012" s="122">
        <v>38.08</v>
      </c>
      <c r="E6012" s="129">
        <f t="shared" si="93"/>
        <v>38.1</v>
      </c>
    </row>
    <row r="6013" spans="1:5" ht="27">
      <c r="A6013" s="127" t="s">
        <v>26790</v>
      </c>
      <c r="B6013" s="128" t="s">
        <v>26791</v>
      </c>
      <c r="C6013" s="127" t="s">
        <v>86</v>
      </c>
      <c r="D6013" s="122">
        <v>1.55</v>
      </c>
      <c r="E6013" s="129">
        <f t="shared" si="93"/>
        <v>1.55</v>
      </c>
    </row>
    <row r="6014" spans="1:5" ht="27">
      <c r="A6014" s="127" t="s">
        <v>26792</v>
      </c>
      <c r="B6014" s="128" t="s">
        <v>26793</v>
      </c>
      <c r="C6014" s="127" t="s">
        <v>86</v>
      </c>
      <c r="D6014" s="122">
        <v>2.08</v>
      </c>
      <c r="E6014" s="129">
        <f t="shared" si="93"/>
        <v>2.08</v>
      </c>
    </row>
    <row r="6015" spans="1:5" ht="27">
      <c r="A6015" s="127" t="s">
        <v>26794</v>
      </c>
      <c r="B6015" s="128" t="s">
        <v>26795</v>
      </c>
      <c r="C6015" s="127" t="s">
        <v>86</v>
      </c>
      <c r="D6015" s="122">
        <v>3.25</v>
      </c>
      <c r="E6015" s="129">
        <f t="shared" si="93"/>
        <v>3.25</v>
      </c>
    </row>
    <row r="6016" spans="1:5" ht="27">
      <c r="A6016" s="127" t="s">
        <v>26796</v>
      </c>
      <c r="B6016" s="128" t="s">
        <v>26797</v>
      </c>
      <c r="C6016" s="127" t="s">
        <v>86</v>
      </c>
      <c r="D6016" s="122">
        <v>26.96</v>
      </c>
      <c r="E6016" s="129">
        <f t="shared" si="93"/>
        <v>26.97</v>
      </c>
    </row>
    <row r="6017" spans="1:5" ht="27">
      <c r="A6017" s="127" t="s">
        <v>26798</v>
      </c>
      <c r="B6017" s="128" t="s">
        <v>26799</v>
      </c>
      <c r="C6017" s="127" t="s">
        <v>86</v>
      </c>
      <c r="D6017" s="122">
        <v>17.899999999999999</v>
      </c>
      <c r="E6017" s="129">
        <f t="shared" ref="E6017:E6080" si="94">ROUND((D6017/(1+$J$1))*(1+$L$1),2)</f>
        <v>17.91</v>
      </c>
    </row>
    <row r="6018" spans="1:5">
      <c r="A6018" s="127" t="s">
        <v>26800</v>
      </c>
      <c r="B6018" s="128" t="s">
        <v>26801</v>
      </c>
      <c r="C6018" s="127" t="s">
        <v>86</v>
      </c>
      <c r="D6018" s="122">
        <v>10.9</v>
      </c>
      <c r="E6018" s="129">
        <f t="shared" si="94"/>
        <v>10.91</v>
      </c>
    </row>
    <row r="6019" spans="1:5" ht="27">
      <c r="A6019" s="127" t="s">
        <v>26802</v>
      </c>
      <c r="B6019" s="128" t="s">
        <v>26803</v>
      </c>
      <c r="C6019" s="127" t="s">
        <v>86</v>
      </c>
      <c r="D6019" s="122">
        <v>10.9</v>
      </c>
      <c r="E6019" s="129">
        <f t="shared" si="94"/>
        <v>10.91</v>
      </c>
    </row>
    <row r="6020" spans="1:5" ht="27">
      <c r="A6020" s="127" t="s">
        <v>26804</v>
      </c>
      <c r="B6020" s="128" t="s">
        <v>26805</v>
      </c>
      <c r="C6020" s="127" t="s">
        <v>86</v>
      </c>
      <c r="D6020" s="122">
        <v>10.9</v>
      </c>
      <c r="E6020" s="129">
        <f t="shared" si="94"/>
        <v>10.91</v>
      </c>
    </row>
    <row r="6021" spans="1:5">
      <c r="A6021" s="127" t="s">
        <v>26806</v>
      </c>
      <c r="B6021" s="128" t="s">
        <v>26807</v>
      </c>
      <c r="C6021" s="127" t="s">
        <v>86</v>
      </c>
      <c r="D6021" s="122">
        <v>1960</v>
      </c>
      <c r="E6021" s="129">
        <f t="shared" si="94"/>
        <v>1960.97</v>
      </c>
    </row>
    <row r="6022" spans="1:5" ht="27">
      <c r="A6022" s="127" t="s">
        <v>26808</v>
      </c>
      <c r="B6022" s="128" t="s">
        <v>26809</v>
      </c>
      <c r="C6022" s="127" t="s">
        <v>44</v>
      </c>
      <c r="D6022" s="122">
        <v>14</v>
      </c>
      <c r="E6022" s="129">
        <f t="shared" si="94"/>
        <v>14.01</v>
      </c>
    </row>
    <row r="6023" spans="1:5">
      <c r="A6023" s="127" t="s">
        <v>26810</v>
      </c>
      <c r="B6023" s="128" t="s">
        <v>26811</v>
      </c>
      <c r="C6023" s="127" t="s">
        <v>86</v>
      </c>
      <c r="D6023" s="122">
        <v>278.39</v>
      </c>
      <c r="E6023" s="129">
        <f t="shared" si="94"/>
        <v>278.52999999999997</v>
      </c>
    </row>
    <row r="6024" spans="1:5">
      <c r="A6024" s="127" t="s">
        <v>26812</v>
      </c>
      <c r="B6024" s="128" t="s">
        <v>26813</v>
      </c>
      <c r="C6024" s="127" t="s">
        <v>86</v>
      </c>
      <c r="D6024" s="122">
        <v>40</v>
      </c>
      <c r="E6024" s="129">
        <f t="shared" si="94"/>
        <v>40.020000000000003</v>
      </c>
    </row>
    <row r="6025" spans="1:5">
      <c r="A6025" s="127" t="s">
        <v>26814</v>
      </c>
      <c r="B6025" s="128" t="s">
        <v>26815</v>
      </c>
      <c r="C6025" s="127" t="s">
        <v>86</v>
      </c>
      <c r="D6025" s="122">
        <v>1.77</v>
      </c>
      <c r="E6025" s="129">
        <f t="shared" si="94"/>
        <v>1.77</v>
      </c>
    </row>
    <row r="6026" spans="1:5">
      <c r="A6026" s="127" t="s">
        <v>26816</v>
      </c>
      <c r="B6026" s="128" t="s">
        <v>26817</v>
      </c>
      <c r="C6026" s="127" t="s">
        <v>86</v>
      </c>
      <c r="D6026" s="122">
        <v>33.4</v>
      </c>
      <c r="E6026" s="129">
        <f t="shared" si="94"/>
        <v>33.42</v>
      </c>
    </row>
    <row r="6027" spans="1:5">
      <c r="A6027" s="127" t="s">
        <v>26818</v>
      </c>
      <c r="B6027" s="128" t="s">
        <v>26819</v>
      </c>
      <c r="C6027" s="127" t="s">
        <v>86</v>
      </c>
      <c r="D6027" s="122">
        <v>5.12</v>
      </c>
      <c r="E6027" s="129">
        <f t="shared" si="94"/>
        <v>5.12</v>
      </c>
    </row>
    <row r="6028" spans="1:5">
      <c r="A6028" s="127" t="s">
        <v>26820</v>
      </c>
      <c r="B6028" s="128" t="s">
        <v>26821</v>
      </c>
      <c r="C6028" s="127" t="s">
        <v>86</v>
      </c>
      <c r="D6028" s="122">
        <v>76.849999999999994</v>
      </c>
      <c r="E6028" s="129">
        <f t="shared" si="94"/>
        <v>76.89</v>
      </c>
    </row>
    <row r="6029" spans="1:5">
      <c r="A6029" s="127" t="s">
        <v>26822</v>
      </c>
      <c r="B6029" s="128" t="s">
        <v>26823</v>
      </c>
      <c r="C6029" s="127" t="s">
        <v>86</v>
      </c>
      <c r="D6029" s="122">
        <v>84.69</v>
      </c>
      <c r="E6029" s="129">
        <f t="shared" si="94"/>
        <v>84.73</v>
      </c>
    </row>
    <row r="6030" spans="1:5">
      <c r="A6030" s="127" t="s">
        <v>26824</v>
      </c>
      <c r="B6030" s="128" t="s">
        <v>26825</v>
      </c>
      <c r="C6030" s="127" t="s">
        <v>86</v>
      </c>
      <c r="D6030" s="122">
        <v>266</v>
      </c>
      <c r="E6030" s="129">
        <f t="shared" si="94"/>
        <v>266.13</v>
      </c>
    </row>
    <row r="6031" spans="1:5">
      <c r="A6031" s="127" t="s">
        <v>26826</v>
      </c>
      <c r="B6031" s="128" t="s">
        <v>26827</v>
      </c>
      <c r="C6031" s="127" t="s">
        <v>86</v>
      </c>
      <c r="D6031" s="122">
        <v>135</v>
      </c>
      <c r="E6031" s="129">
        <f t="shared" si="94"/>
        <v>135.07</v>
      </c>
    </row>
    <row r="6032" spans="1:5">
      <c r="A6032" s="127" t="s">
        <v>26828</v>
      </c>
      <c r="B6032" s="128" t="s">
        <v>26829</v>
      </c>
      <c r="C6032" s="127" t="s">
        <v>86</v>
      </c>
      <c r="D6032" s="122">
        <v>450</v>
      </c>
      <c r="E6032" s="129">
        <f t="shared" si="94"/>
        <v>450.22</v>
      </c>
    </row>
    <row r="6033" spans="1:5">
      <c r="A6033" s="127" t="s">
        <v>26830</v>
      </c>
      <c r="B6033" s="128" t="s">
        <v>26831</v>
      </c>
      <c r="C6033" s="127" t="s">
        <v>86</v>
      </c>
      <c r="D6033" s="122">
        <v>116.2</v>
      </c>
      <c r="E6033" s="129">
        <f t="shared" si="94"/>
        <v>116.26</v>
      </c>
    </row>
    <row r="6034" spans="1:5">
      <c r="A6034" s="127" t="s">
        <v>26832</v>
      </c>
      <c r="B6034" s="128" t="s">
        <v>26833</v>
      </c>
      <c r="C6034" s="127" t="s">
        <v>86</v>
      </c>
      <c r="D6034" s="122">
        <v>2.93</v>
      </c>
      <c r="E6034" s="129">
        <f t="shared" si="94"/>
        <v>2.93</v>
      </c>
    </row>
    <row r="6035" spans="1:5">
      <c r="A6035" s="127" t="s">
        <v>26834</v>
      </c>
      <c r="B6035" s="128" t="s">
        <v>26835</v>
      </c>
      <c r="C6035" s="127" t="s">
        <v>86</v>
      </c>
      <c r="D6035" s="122">
        <v>12.84</v>
      </c>
      <c r="E6035" s="129">
        <f t="shared" si="94"/>
        <v>12.85</v>
      </c>
    </row>
    <row r="6036" spans="1:5">
      <c r="A6036" s="127" t="s">
        <v>26836</v>
      </c>
      <c r="B6036" s="128" t="s">
        <v>26837</v>
      </c>
      <c r="C6036" s="127" t="s">
        <v>86</v>
      </c>
      <c r="D6036" s="122">
        <v>32.15</v>
      </c>
      <c r="E6036" s="129">
        <f t="shared" si="94"/>
        <v>32.17</v>
      </c>
    </row>
    <row r="6037" spans="1:5">
      <c r="A6037" s="127" t="s">
        <v>26838</v>
      </c>
      <c r="B6037" s="128" t="s">
        <v>26839</v>
      </c>
      <c r="C6037" s="127" t="s">
        <v>86</v>
      </c>
      <c r="D6037" s="122">
        <v>92.74</v>
      </c>
      <c r="E6037" s="129">
        <f t="shared" si="94"/>
        <v>92.79</v>
      </c>
    </row>
    <row r="6038" spans="1:5">
      <c r="A6038" s="127" t="s">
        <v>26840</v>
      </c>
      <c r="B6038" s="128" t="s">
        <v>26841</v>
      </c>
      <c r="C6038" s="127" t="s">
        <v>86</v>
      </c>
      <c r="D6038" s="122">
        <v>98.98</v>
      </c>
      <c r="E6038" s="129">
        <f t="shared" si="94"/>
        <v>99.03</v>
      </c>
    </row>
    <row r="6039" spans="1:5">
      <c r="A6039" s="127" t="s">
        <v>26842</v>
      </c>
      <c r="B6039" s="128" t="s">
        <v>26843</v>
      </c>
      <c r="C6039" s="127" t="s">
        <v>86</v>
      </c>
      <c r="D6039" s="122">
        <v>114.46</v>
      </c>
      <c r="E6039" s="129">
        <f t="shared" si="94"/>
        <v>114.52</v>
      </c>
    </row>
    <row r="6040" spans="1:5">
      <c r="A6040" s="127" t="s">
        <v>26844</v>
      </c>
      <c r="B6040" s="128" t="s">
        <v>26845</v>
      </c>
      <c r="C6040" s="127" t="s">
        <v>86</v>
      </c>
      <c r="D6040" s="122">
        <v>39.82</v>
      </c>
      <c r="E6040" s="129">
        <f t="shared" si="94"/>
        <v>39.840000000000003</v>
      </c>
    </row>
    <row r="6041" spans="1:5">
      <c r="A6041" s="127" t="s">
        <v>26846</v>
      </c>
      <c r="B6041" s="128" t="s">
        <v>26847</v>
      </c>
      <c r="C6041" s="127" t="s">
        <v>86</v>
      </c>
      <c r="D6041" s="122">
        <v>9.19</v>
      </c>
      <c r="E6041" s="129">
        <f t="shared" si="94"/>
        <v>9.19</v>
      </c>
    </row>
    <row r="6042" spans="1:5">
      <c r="A6042" s="127" t="s">
        <v>26848</v>
      </c>
      <c r="B6042" s="128" t="s">
        <v>26849</v>
      </c>
      <c r="C6042" s="127" t="s">
        <v>86</v>
      </c>
      <c r="D6042" s="122">
        <v>1.67</v>
      </c>
      <c r="E6042" s="129">
        <f t="shared" si="94"/>
        <v>1.67</v>
      </c>
    </row>
    <row r="6043" spans="1:5" ht="27">
      <c r="A6043" s="127" t="s">
        <v>26850</v>
      </c>
      <c r="B6043" s="128" t="s">
        <v>26851</v>
      </c>
      <c r="C6043" s="127" t="s">
        <v>86</v>
      </c>
      <c r="D6043" s="122">
        <v>0.66</v>
      </c>
      <c r="E6043" s="129">
        <f t="shared" si="94"/>
        <v>0.66</v>
      </c>
    </row>
    <row r="6044" spans="1:5" ht="27">
      <c r="A6044" s="127" t="s">
        <v>26852</v>
      </c>
      <c r="B6044" s="128" t="s">
        <v>26853</v>
      </c>
      <c r="C6044" s="127" t="s">
        <v>86</v>
      </c>
      <c r="D6044" s="122">
        <v>0.96</v>
      </c>
      <c r="E6044" s="129">
        <f t="shared" si="94"/>
        <v>0.96</v>
      </c>
    </row>
    <row r="6045" spans="1:5" ht="27">
      <c r="A6045" s="127" t="s">
        <v>26854</v>
      </c>
      <c r="B6045" s="128" t="s">
        <v>26855</v>
      </c>
      <c r="C6045" s="127" t="s">
        <v>86</v>
      </c>
      <c r="D6045" s="122">
        <v>1.37</v>
      </c>
      <c r="E6045" s="129">
        <f t="shared" si="94"/>
        <v>1.37</v>
      </c>
    </row>
    <row r="6046" spans="1:5" ht="27">
      <c r="A6046" s="127" t="s">
        <v>26856</v>
      </c>
      <c r="B6046" s="128" t="s">
        <v>26857</v>
      </c>
      <c r="C6046" s="127" t="s">
        <v>86</v>
      </c>
      <c r="D6046" s="122">
        <v>1.1499999999999999</v>
      </c>
      <c r="E6046" s="129">
        <f t="shared" si="94"/>
        <v>1.1499999999999999</v>
      </c>
    </row>
    <row r="6047" spans="1:5" ht="27">
      <c r="A6047" s="127" t="s">
        <v>26858</v>
      </c>
      <c r="B6047" s="128" t="s">
        <v>26859</v>
      </c>
      <c r="C6047" s="127" t="s">
        <v>86</v>
      </c>
      <c r="D6047" s="122">
        <v>1.49</v>
      </c>
      <c r="E6047" s="129">
        <f t="shared" si="94"/>
        <v>1.49</v>
      </c>
    </row>
    <row r="6048" spans="1:5" ht="27">
      <c r="A6048" s="127" t="s">
        <v>26860</v>
      </c>
      <c r="B6048" s="128" t="s">
        <v>26861</v>
      </c>
      <c r="C6048" s="127" t="s">
        <v>86</v>
      </c>
      <c r="D6048" s="122">
        <v>1.65</v>
      </c>
      <c r="E6048" s="129">
        <f t="shared" si="94"/>
        <v>1.65</v>
      </c>
    </row>
    <row r="6049" spans="1:5">
      <c r="A6049" s="127" t="s">
        <v>26862</v>
      </c>
      <c r="B6049" s="128" t="s">
        <v>26863</v>
      </c>
      <c r="C6049" s="127" t="s">
        <v>86</v>
      </c>
      <c r="D6049" s="122">
        <v>0.65</v>
      </c>
      <c r="E6049" s="129">
        <f t="shared" si="94"/>
        <v>0.65</v>
      </c>
    </row>
    <row r="6050" spans="1:5">
      <c r="A6050" s="127" t="s">
        <v>26864</v>
      </c>
      <c r="B6050" s="128" t="s">
        <v>26865</v>
      </c>
      <c r="C6050" s="127" t="s">
        <v>86</v>
      </c>
      <c r="D6050" s="122">
        <v>0.85</v>
      </c>
      <c r="E6050" s="129">
        <f t="shared" si="94"/>
        <v>0.85</v>
      </c>
    </row>
    <row r="6051" spans="1:5">
      <c r="A6051" s="127" t="s">
        <v>26866</v>
      </c>
      <c r="B6051" s="128" t="s">
        <v>26867</v>
      </c>
      <c r="C6051" s="127" t="s">
        <v>86</v>
      </c>
      <c r="D6051" s="122">
        <v>3.78</v>
      </c>
      <c r="E6051" s="129">
        <f t="shared" si="94"/>
        <v>3.78</v>
      </c>
    </row>
    <row r="6052" spans="1:5">
      <c r="A6052" s="127" t="s">
        <v>26868</v>
      </c>
      <c r="B6052" s="128" t="s">
        <v>26869</v>
      </c>
      <c r="C6052" s="127" t="s">
        <v>86</v>
      </c>
      <c r="D6052" s="122">
        <v>0.06</v>
      </c>
      <c r="E6052" s="129">
        <f t="shared" si="94"/>
        <v>0.06</v>
      </c>
    </row>
    <row r="6053" spans="1:5">
      <c r="A6053" s="127" t="s">
        <v>26870</v>
      </c>
      <c r="B6053" s="128" t="s">
        <v>26871</v>
      </c>
      <c r="C6053" s="127" t="s">
        <v>86</v>
      </c>
      <c r="D6053" s="122">
        <v>15.25</v>
      </c>
      <c r="E6053" s="129">
        <f t="shared" si="94"/>
        <v>15.26</v>
      </c>
    </row>
    <row r="6054" spans="1:5" ht="27">
      <c r="A6054" s="127" t="s">
        <v>26872</v>
      </c>
      <c r="B6054" s="128" t="s">
        <v>26873</v>
      </c>
      <c r="C6054" s="127" t="s">
        <v>86</v>
      </c>
      <c r="D6054" s="122">
        <v>193.74</v>
      </c>
      <c r="E6054" s="129">
        <f t="shared" si="94"/>
        <v>193.84</v>
      </c>
    </row>
    <row r="6055" spans="1:5" ht="27">
      <c r="A6055" s="127" t="s">
        <v>26874</v>
      </c>
      <c r="B6055" s="128" t="s">
        <v>26875</v>
      </c>
      <c r="C6055" s="127" t="s">
        <v>86</v>
      </c>
      <c r="D6055" s="122">
        <v>260.76</v>
      </c>
      <c r="E6055" s="129">
        <f t="shared" si="94"/>
        <v>260.89</v>
      </c>
    </row>
    <row r="6056" spans="1:5" ht="27">
      <c r="A6056" s="127" t="s">
        <v>26876</v>
      </c>
      <c r="B6056" s="128" t="s">
        <v>26877</v>
      </c>
      <c r="C6056" s="127" t="s">
        <v>86</v>
      </c>
      <c r="D6056" s="122">
        <v>406.42</v>
      </c>
      <c r="E6056" s="129">
        <f t="shared" si="94"/>
        <v>406.62</v>
      </c>
    </row>
    <row r="6057" spans="1:5" ht="27">
      <c r="A6057" s="127" t="s">
        <v>26878</v>
      </c>
      <c r="B6057" s="128" t="s">
        <v>26879</v>
      </c>
      <c r="C6057" s="127" t="s">
        <v>86</v>
      </c>
      <c r="D6057" s="122">
        <v>473.46</v>
      </c>
      <c r="E6057" s="129">
        <f t="shared" si="94"/>
        <v>473.69</v>
      </c>
    </row>
    <row r="6058" spans="1:5" ht="40.5">
      <c r="A6058" s="127" t="s">
        <v>26880</v>
      </c>
      <c r="B6058" s="128" t="s">
        <v>26881</v>
      </c>
      <c r="C6058" s="127" t="s">
        <v>86</v>
      </c>
      <c r="D6058" s="122">
        <v>1656</v>
      </c>
      <c r="E6058" s="129">
        <f t="shared" si="94"/>
        <v>1656.82</v>
      </c>
    </row>
    <row r="6059" spans="1:5" ht="27">
      <c r="A6059" s="127" t="s">
        <v>26882</v>
      </c>
      <c r="B6059" s="128" t="s">
        <v>26883</v>
      </c>
      <c r="C6059" s="127" t="s">
        <v>86</v>
      </c>
      <c r="D6059" s="122">
        <v>57.6</v>
      </c>
      <c r="E6059" s="129">
        <f t="shared" si="94"/>
        <v>57.63</v>
      </c>
    </row>
    <row r="6060" spans="1:5" ht="27">
      <c r="A6060" s="127" t="s">
        <v>26884</v>
      </c>
      <c r="B6060" s="128" t="s">
        <v>26885</v>
      </c>
      <c r="C6060" s="127" t="s">
        <v>86</v>
      </c>
      <c r="D6060" s="122">
        <v>110.95</v>
      </c>
      <c r="E6060" s="129">
        <f t="shared" si="94"/>
        <v>111.01</v>
      </c>
    </row>
    <row r="6061" spans="1:5" ht="67.5">
      <c r="A6061" s="127" t="s">
        <v>26886</v>
      </c>
      <c r="B6061" s="128" t="s">
        <v>26887</v>
      </c>
      <c r="C6061" s="127" t="s">
        <v>86</v>
      </c>
      <c r="D6061" s="122">
        <v>2576.4</v>
      </c>
      <c r="E6061" s="129">
        <f t="shared" si="94"/>
        <v>2577.6799999999998</v>
      </c>
    </row>
    <row r="6062" spans="1:5" ht="67.5">
      <c r="A6062" s="127" t="s">
        <v>26888</v>
      </c>
      <c r="B6062" s="128" t="s">
        <v>26889</v>
      </c>
      <c r="C6062" s="127" t="s">
        <v>86</v>
      </c>
      <c r="D6062" s="122">
        <v>2526.4</v>
      </c>
      <c r="E6062" s="129">
        <f t="shared" si="94"/>
        <v>2527.65</v>
      </c>
    </row>
    <row r="6063" spans="1:5" ht="67.5">
      <c r="A6063" s="127" t="s">
        <v>26890</v>
      </c>
      <c r="B6063" s="128" t="s">
        <v>26891</v>
      </c>
      <c r="C6063" s="127" t="s">
        <v>86</v>
      </c>
      <c r="D6063" s="122">
        <v>2576.4</v>
      </c>
      <c r="E6063" s="129">
        <f t="shared" si="94"/>
        <v>2577.6799999999998</v>
      </c>
    </row>
    <row r="6064" spans="1:5" ht="67.5">
      <c r="A6064" s="127" t="s">
        <v>26892</v>
      </c>
      <c r="B6064" s="128" t="s">
        <v>21207</v>
      </c>
      <c r="C6064" s="127" t="s">
        <v>86</v>
      </c>
      <c r="D6064" s="122">
        <v>3900</v>
      </c>
      <c r="E6064" s="129">
        <f t="shared" si="94"/>
        <v>3901.93</v>
      </c>
    </row>
    <row r="6065" spans="1:5" ht="27">
      <c r="A6065" s="127" t="s">
        <v>26893</v>
      </c>
      <c r="B6065" s="128" t="s">
        <v>26894</v>
      </c>
      <c r="C6065" s="127" t="s">
        <v>86</v>
      </c>
      <c r="D6065" s="122">
        <v>1130</v>
      </c>
      <c r="E6065" s="129">
        <f t="shared" si="94"/>
        <v>1130.56</v>
      </c>
    </row>
    <row r="6066" spans="1:5">
      <c r="A6066" s="127" t="s">
        <v>26895</v>
      </c>
      <c r="B6066" s="128" t="s">
        <v>26896</v>
      </c>
      <c r="C6066" s="127" t="s">
        <v>80</v>
      </c>
      <c r="D6066" s="122">
        <v>61.6</v>
      </c>
      <c r="E6066" s="129">
        <f t="shared" si="94"/>
        <v>61.63</v>
      </c>
    </row>
    <row r="6067" spans="1:5">
      <c r="A6067" s="127" t="s">
        <v>26897</v>
      </c>
      <c r="B6067" s="128" t="s">
        <v>26898</v>
      </c>
      <c r="C6067" s="127" t="s">
        <v>80</v>
      </c>
      <c r="D6067" s="122">
        <v>94.41</v>
      </c>
      <c r="E6067" s="129">
        <f t="shared" si="94"/>
        <v>94.46</v>
      </c>
    </row>
    <row r="6068" spans="1:5">
      <c r="A6068" s="127" t="s">
        <v>26899</v>
      </c>
      <c r="B6068" s="128" t="s">
        <v>26900</v>
      </c>
      <c r="C6068" s="127" t="s">
        <v>80</v>
      </c>
      <c r="D6068" s="122">
        <v>92.5</v>
      </c>
      <c r="E6068" s="129">
        <f t="shared" si="94"/>
        <v>92.55</v>
      </c>
    </row>
    <row r="6069" spans="1:5">
      <c r="A6069" s="127" t="s">
        <v>26901</v>
      </c>
      <c r="B6069" s="128" t="s">
        <v>26902</v>
      </c>
      <c r="C6069" s="127" t="s">
        <v>80</v>
      </c>
      <c r="D6069" s="122">
        <v>87.31</v>
      </c>
      <c r="E6069" s="129">
        <f t="shared" si="94"/>
        <v>87.35</v>
      </c>
    </row>
    <row r="6070" spans="1:5">
      <c r="A6070" s="127" t="s">
        <v>26903</v>
      </c>
      <c r="B6070" s="128" t="s">
        <v>26904</v>
      </c>
      <c r="C6070" s="127" t="s">
        <v>80</v>
      </c>
      <c r="D6070" s="122">
        <v>88.92</v>
      </c>
      <c r="E6070" s="129">
        <f t="shared" si="94"/>
        <v>88.96</v>
      </c>
    </row>
    <row r="6071" spans="1:5" ht="40.5">
      <c r="A6071" s="127" t="s">
        <v>26905</v>
      </c>
      <c r="B6071" s="128" t="s">
        <v>26906</v>
      </c>
      <c r="C6071" s="127" t="s">
        <v>86</v>
      </c>
      <c r="D6071" s="122">
        <v>257.62</v>
      </c>
      <c r="E6071" s="129">
        <f t="shared" si="94"/>
        <v>257.75</v>
      </c>
    </row>
    <row r="6072" spans="1:5" ht="40.5">
      <c r="A6072" s="127" t="s">
        <v>26907</v>
      </c>
      <c r="B6072" s="128" t="s">
        <v>26908</v>
      </c>
      <c r="C6072" s="127" t="s">
        <v>86</v>
      </c>
      <c r="D6072" s="122">
        <v>350.65</v>
      </c>
      <c r="E6072" s="129">
        <f t="shared" si="94"/>
        <v>350.82</v>
      </c>
    </row>
    <row r="6073" spans="1:5" ht="40.5">
      <c r="A6073" s="127" t="s">
        <v>26909</v>
      </c>
      <c r="B6073" s="128" t="s">
        <v>26910</v>
      </c>
      <c r="C6073" s="127" t="s">
        <v>86</v>
      </c>
      <c r="D6073" s="122">
        <v>500.76</v>
      </c>
      <c r="E6073" s="129">
        <f t="shared" si="94"/>
        <v>501.01</v>
      </c>
    </row>
    <row r="6074" spans="1:5" ht="40.5">
      <c r="A6074" s="127" t="s">
        <v>26911</v>
      </c>
      <c r="B6074" s="128" t="s">
        <v>26912</v>
      </c>
      <c r="C6074" s="127" t="s">
        <v>86</v>
      </c>
      <c r="D6074" s="122">
        <v>646.25</v>
      </c>
      <c r="E6074" s="129">
        <f t="shared" si="94"/>
        <v>646.57000000000005</v>
      </c>
    </row>
    <row r="6075" spans="1:5" ht="40.5">
      <c r="A6075" s="127" t="s">
        <v>26913</v>
      </c>
      <c r="B6075" s="128" t="s">
        <v>26914</v>
      </c>
      <c r="C6075" s="127" t="s">
        <v>86</v>
      </c>
      <c r="D6075" s="122">
        <v>846.78</v>
      </c>
      <c r="E6075" s="129">
        <f t="shared" si="94"/>
        <v>847.2</v>
      </c>
    </row>
    <row r="6076" spans="1:5">
      <c r="A6076" s="127" t="s">
        <v>26915</v>
      </c>
      <c r="B6076" s="128" t="s">
        <v>26916</v>
      </c>
      <c r="C6076" s="127" t="s">
        <v>86</v>
      </c>
      <c r="D6076" s="122">
        <v>0.28999999999999998</v>
      </c>
      <c r="E6076" s="129">
        <f t="shared" si="94"/>
        <v>0.28999999999999998</v>
      </c>
    </row>
    <row r="6077" spans="1:5">
      <c r="A6077" s="127" t="s">
        <v>26917</v>
      </c>
      <c r="B6077" s="128" t="s">
        <v>26918</v>
      </c>
      <c r="C6077" s="127" t="s">
        <v>86</v>
      </c>
      <c r="D6077" s="122">
        <v>0.41</v>
      </c>
      <c r="E6077" s="129">
        <f t="shared" si="94"/>
        <v>0.41</v>
      </c>
    </row>
    <row r="6078" spans="1:5">
      <c r="A6078" s="127" t="s">
        <v>26919</v>
      </c>
      <c r="B6078" s="128" t="s">
        <v>26920</v>
      </c>
      <c r="C6078" s="127" t="s">
        <v>86</v>
      </c>
      <c r="D6078" s="122">
        <v>0.68</v>
      </c>
      <c r="E6078" s="129">
        <f t="shared" si="94"/>
        <v>0.68</v>
      </c>
    </row>
    <row r="6079" spans="1:5">
      <c r="A6079" s="127" t="s">
        <v>26921</v>
      </c>
      <c r="B6079" s="128" t="s">
        <v>26922</v>
      </c>
      <c r="C6079" s="127" t="s">
        <v>86</v>
      </c>
      <c r="D6079" s="122">
        <v>1.1299999999999999</v>
      </c>
      <c r="E6079" s="129">
        <f t="shared" si="94"/>
        <v>1.1299999999999999</v>
      </c>
    </row>
    <row r="6080" spans="1:5">
      <c r="A6080" s="127" t="s">
        <v>26923</v>
      </c>
      <c r="B6080" s="128" t="s">
        <v>26924</v>
      </c>
      <c r="C6080" s="127" t="s">
        <v>86</v>
      </c>
      <c r="D6080" s="122">
        <v>3.54</v>
      </c>
      <c r="E6080" s="129">
        <f t="shared" si="94"/>
        <v>3.54</v>
      </c>
    </row>
    <row r="6081" spans="1:5">
      <c r="A6081" s="127" t="s">
        <v>26925</v>
      </c>
      <c r="B6081" s="128" t="s">
        <v>26926</v>
      </c>
      <c r="C6081" s="127" t="s">
        <v>86</v>
      </c>
      <c r="D6081" s="122">
        <v>4.49</v>
      </c>
      <c r="E6081" s="129">
        <f t="shared" ref="E6081:E6144" si="95">ROUND((D6081/(1+$J$1))*(1+$L$1),2)</f>
        <v>4.49</v>
      </c>
    </row>
    <row r="6082" spans="1:5">
      <c r="A6082" s="127" t="s">
        <v>26927</v>
      </c>
      <c r="B6082" s="128" t="s">
        <v>26928</v>
      </c>
      <c r="C6082" s="127" t="s">
        <v>86</v>
      </c>
      <c r="D6082" s="122">
        <v>0.03</v>
      </c>
      <c r="E6082" s="129">
        <f t="shared" si="95"/>
        <v>0.03</v>
      </c>
    </row>
    <row r="6083" spans="1:5">
      <c r="A6083" s="127" t="s">
        <v>26929</v>
      </c>
      <c r="B6083" s="128" t="s">
        <v>26930</v>
      </c>
      <c r="C6083" s="127" t="s">
        <v>86</v>
      </c>
      <c r="D6083" s="122">
        <v>0.04</v>
      </c>
      <c r="E6083" s="129">
        <f t="shared" si="95"/>
        <v>0.04</v>
      </c>
    </row>
    <row r="6084" spans="1:5">
      <c r="A6084" s="127" t="s">
        <v>26931</v>
      </c>
      <c r="B6084" s="128" t="s">
        <v>26932</v>
      </c>
      <c r="C6084" s="127" t="s">
        <v>86</v>
      </c>
      <c r="D6084" s="122">
        <v>7.0000000000000007E-2</v>
      </c>
      <c r="E6084" s="129">
        <f t="shared" si="95"/>
        <v>7.0000000000000007E-2</v>
      </c>
    </row>
    <row r="6085" spans="1:5">
      <c r="A6085" s="127" t="s">
        <v>26933</v>
      </c>
      <c r="B6085" s="128" t="s">
        <v>26934</v>
      </c>
      <c r="C6085" s="127" t="s">
        <v>86</v>
      </c>
      <c r="D6085" s="122">
        <v>0.12</v>
      </c>
      <c r="E6085" s="129">
        <f t="shared" si="95"/>
        <v>0.12</v>
      </c>
    </row>
    <row r="6086" spans="1:5">
      <c r="A6086" s="127" t="s">
        <v>26935</v>
      </c>
      <c r="B6086" s="128" t="s">
        <v>26936</v>
      </c>
      <c r="C6086" s="127" t="s">
        <v>86</v>
      </c>
      <c r="D6086" s="122">
        <v>0.26</v>
      </c>
      <c r="E6086" s="129">
        <f t="shared" si="95"/>
        <v>0.26</v>
      </c>
    </row>
    <row r="6087" spans="1:5" ht="27">
      <c r="A6087" s="127" t="s">
        <v>26937</v>
      </c>
      <c r="B6087" s="128" t="s">
        <v>26938</v>
      </c>
      <c r="C6087" s="127" t="s">
        <v>86</v>
      </c>
      <c r="D6087" s="122">
        <v>17.829999999999998</v>
      </c>
      <c r="E6087" s="129">
        <f t="shared" si="95"/>
        <v>17.84</v>
      </c>
    </row>
    <row r="6088" spans="1:5" ht="27">
      <c r="A6088" s="127" t="s">
        <v>26939</v>
      </c>
      <c r="B6088" s="128" t="s">
        <v>26940</v>
      </c>
      <c r="C6088" s="127" t="s">
        <v>86</v>
      </c>
      <c r="D6088" s="122">
        <v>13.29</v>
      </c>
      <c r="E6088" s="129">
        <f t="shared" si="95"/>
        <v>13.3</v>
      </c>
    </row>
    <row r="6089" spans="1:5" ht="27">
      <c r="A6089" s="127" t="s">
        <v>26941</v>
      </c>
      <c r="B6089" s="128" t="s">
        <v>26942</v>
      </c>
      <c r="C6089" s="127" t="s">
        <v>86</v>
      </c>
      <c r="D6089" s="122">
        <v>74.52</v>
      </c>
      <c r="E6089" s="129">
        <f t="shared" si="95"/>
        <v>74.56</v>
      </c>
    </row>
    <row r="6090" spans="1:5">
      <c r="A6090" s="127" t="s">
        <v>26943</v>
      </c>
      <c r="B6090" s="128" t="s">
        <v>26944</v>
      </c>
      <c r="C6090" s="127" t="s">
        <v>86</v>
      </c>
      <c r="D6090" s="122">
        <v>3.87</v>
      </c>
      <c r="E6090" s="129">
        <f t="shared" si="95"/>
        <v>3.87</v>
      </c>
    </row>
    <row r="6091" spans="1:5" ht="27">
      <c r="A6091" s="127" t="s">
        <v>26945</v>
      </c>
      <c r="B6091" s="128" t="s">
        <v>26946</v>
      </c>
      <c r="C6091" s="127" t="s">
        <v>86</v>
      </c>
      <c r="D6091" s="122">
        <v>0.47</v>
      </c>
      <c r="E6091" s="129">
        <f t="shared" si="95"/>
        <v>0.47</v>
      </c>
    </row>
    <row r="6092" spans="1:5">
      <c r="A6092" s="127" t="s">
        <v>26947</v>
      </c>
      <c r="B6092" s="128" t="s">
        <v>26948</v>
      </c>
      <c r="C6092" s="127" t="s">
        <v>86</v>
      </c>
      <c r="D6092" s="122">
        <v>4.05</v>
      </c>
      <c r="E6092" s="129">
        <f t="shared" si="95"/>
        <v>4.05</v>
      </c>
    </row>
    <row r="6093" spans="1:5">
      <c r="A6093" s="127" t="s">
        <v>26949</v>
      </c>
      <c r="B6093" s="128" t="s">
        <v>26950</v>
      </c>
      <c r="C6093" s="127" t="s">
        <v>86</v>
      </c>
      <c r="D6093" s="122">
        <v>15.65</v>
      </c>
      <c r="E6093" s="129">
        <f t="shared" si="95"/>
        <v>15.66</v>
      </c>
    </row>
    <row r="6094" spans="1:5">
      <c r="A6094" s="127" t="s">
        <v>26951</v>
      </c>
      <c r="B6094" s="128" t="s">
        <v>26952</v>
      </c>
      <c r="C6094" s="127" t="s">
        <v>86</v>
      </c>
      <c r="D6094" s="122">
        <v>11.92</v>
      </c>
      <c r="E6094" s="129">
        <f t="shared" si="95"/>
        <v>11.93</v>
      </c>
    </row>
    <row r="6095" spans="1:5">
      <c r="A6095" s="127" t="s">
        <v>26953</v>
      </c>
      <c r="B6095" s="128" t="s">
        <v>26954</v>
      </c>
      <c r="C6095" s="127" t="s">
        <v>86</v>
      </c>
      <c r="D6095" s="122">
        <v>11.92</v>
      </c>
      <c r="E6095" s="129">
        <f t="shared" si="95"/>
        <v>11.93</v>
      </c>
    </row>
    <row r="6096" spans="1:5">
      <c r="A6096" s="127" t="s">
        <v>26955</v>
      </c>
      <c r="B6096" s="128" t="s">
        <v>26956</v>
      </c>
      <c r="C6096" s="127" t="s">
        <v>86</v>
      </c>
      <c r="D6096" s="122">
        <v>19.98</v>
      </c>
      <c r="E6096" s="129">
        <f t="shared" si="95"/>
        <v>19.989999999999998</v>
      </c>
    </row>
    <row r="6097" spans="1:5" ht="81">
      <c r="A6097" s="127" t="s">
        <v>26957</v>
      </c>
      <c r="B6097" s="128" t="s">
        <v>26958</v>
      </c>
      <c r="C6097" s="127" t="s">
        <v>86</v>
      </c>
      <c r="D6097" s="122">
        <v>16123.2</v>
      </c>
      <c r="E6097" s="129">
        <f t="shared" si="95"/>
        <v>16131.2</v>
      </c>
    </row>
    <row r="6098" spans="1:5" ht="54">
      <c r="A6098" s="127" t="s">
        <v>26959</v>
      </c>
      <c r="B6098" s="128" t="s">
        <v>26960</v>
      </c>
      <c r="C6098" s="127" t="s">
        <v>44</v>
      </c>
      <c r="D6098" s="122">
        <v>5.84</v>
      </c>
      <c r="E6098" s="129">
        <f t="shared" si="95"/>
        <v>5.84</v>
      </c>
    </row>
    <row r="6099" spans="1:5" ht="54">
      <c r="A6099" s="127" t="s">
        <v>26961</v>
      </c>
      <c r="B6099" s="128" t="s">
        <v>26962</v>
      </c>
      <c r="C6099" s="127" t="s">
        <v>44</v>
      </c>
      <c r="D6099" s="122">
        <v>8.9700000000000006</v>
      </c>
      <c r="E6099" s="129">
        <f t="shared" si="95"/>
        <v>8.9700000000000006</v>
      </c>
    </row>
    <row r="6100" spans="1:5" ht="27">
      <c r="A6100" s="127" t="s">
        <v>26963</v>
      </c>
      <c r="B6100" s="128" t="s">
        <v>26964</v>
      </c>
      <c r="C6100" s="127" t="s">
        <v>44</v>
      </c>
      <c r="D6100" s="122">
        <v>2.2000000000000002</v>
      </c>
      <c r="E6100" s="129">
        <f t="shared" si="95"/>
        <v>2.2000000000000002</v>
      </c>
    </row>
    <row r="6101" spans="1:5" ht="27">
      <c r="A6101" s="127" t="s">
        <v>26965</v>
      </c>
      <c r="B6101" s="128" t="s">
        <v>26966</v>
      </c>
      <c r="C6101" s="127" t="s">
        <v>44</v>
      </c>
      <c r="D6101" s="122">
        <v>9.49</v>
      </c>
      <c r="E6101" s="129">
        <f t="shared" si="95"/>
        <v>9.49</v>
      </c>
    </row>
    <row r="6102" spans="1:5" ht="27">
      <c r="A6102" s="127" t="s">
        <v>26967</v>
      </c>
      <c r="B6102" s="128" t="s">
        <v>26968</v>
      </c>
      <c r="C6102" s="127" t="s">
        <v>44</v>
      </c>
      <c r="D6102" s="122">
        <v>17.62</v>
      </c>
      <c r="E6102" s="129">
        <f t="shared" si="95"/>
        <v>17.63</v>
      </c>
    </row>
    <row r="6103" spans="1:5" ht="27">
      <c r="A6103" s="127" t="s">
        <v>26969</v>
      </c>
      <c r="B6103" s="128" t="s">
        <v>26970</v>
      </c>
      <c r="C6103" s="127" t="s">
        <v>44</v>
      </c>
      <c r="D6103" s="122">
        <v>20.25</v>
      </c>
      <c r="E6103" s="129">
        <f t="shared" si="95"/>
        <v>20.260000000000002</v>
      </c>
    </row>
    <row r="6104" spans="1:5" ht="27">
      <c r="A6104" s="127" t="s">
        <v>26971</v>
      </c>
      <c r="B6104" s="128" t="s">
        <v>26972</v>
      </c>
      <c r="C6104" s="127" t="s">
        <v>44</v>
      </c>
      <c r="D6104" s="122">
        <v>16.39</v>
      </c>
      <c r="E6104" s="129">
        <f t="shared" si="95"/>
        <v>16.399999999999999</v>
      </c>
    </row>
    <row r="6105" spans="1:5" ht="27">
      <c r="A6105" s="127" t="s">
        <v>26973</v>
      </c>
      <c r="B6105" s="128" t="s">
        <v>26974</v>
      </c>
      <c r="C6105" s="127" t="s">
        <v>44</v>
      </c>
      <c r="D6105" s="122">
        <v>22.5</v>
      </c>
      <c r="E6105" s="129">
        <f t="shared" si="95"/>
        <v>22.51</v>
      </c>
    </row>
    <row r="6106" spans="1:5" ht="27">
      <c r="A6106" s="127" t="s">
        <v>26975</v>
      </c>
      <c r="B6106" s="128" t="s">
        <v>26976</v>
      </c>
      <c r="C6106" s="127" t="s">
        <v>44</v>
      </c>
      <c r="D6106" s="122">
        <v>6.7</v>
      </c>
      <c r="E6106" s="129">
        <f t="shared" si="95"/>
        <v>6.7</v>
      </c>
    </row>
    <row r="6107" spans="1:5" ht="27">
      <c r="A6107" s="127" t="s">
        <v>26977</v>
      </c>
      <c r="B6107" s="128" t="s">
        <v>26978</v>
      </c>
      <c r="C6107" s="127" t="s">
        <v>44</v>
      </c>
      <c r="D6107" s="122">
        <v>23.09</v>
      </c>
      <c r="E6107" s="129">
        <f t="shared" si="95"/>
        <v>23.1</v>
      </c>
    </row>
    <row r="6108" spans="1:5" ht="54">
      <c r="A6108" s="127" t="s">
        <v>26979</v>
      </c>
      <c r="B6108" s="128" t="s">
        <v>26980</v>
      </c>
      <c r="C6108" s="127" t="s">
        <v>44</v>
      </c>
      <c r="D6108" s="122">
        <v>1.76</v>
      </c>
      <c r="E6108" s="129">
        <f t="shared" si="95"/>
        <v>1.76</v>
      </c>
    </row>
    <row r="6109" spans="1:5" ht="54">
      <c r="A6109" s="127" t="s">
        <v>26981</v>
      </c>
      <c r="B6109" s="128" t="s">
        <v>26982</v>
      </c>
      <c r="C6109" s="127" t="s">
        <v>44</v>
      </c>
      <c r="D6109" s="122">
        <v>3.26</v>
      </c>
      <c r="E6109" s="129">
        <f t="shared" si="95"/>
        <v>3.26</v>
      </c>
    </row>
    <row r="6110" spans="1:5">
      <c r="A6110" s="127" t="s">
        <v>26983</v>
      </c>
      <c r="B6110" s="128" t="s">
        <v>26984</v>
      </c>
      <c r="C6110" s="127" t="s">
        <v>92</v>
      </c>
      <c r="D6110" s="122">
        <v>38.78</v>
      </c>
      <c r="E6110" s="129">
        <f t="shared" si="95"/>
        <v>38.799999999999997</v>
      </c>
    </row>
    <row r="6111" spans="1:5">
      <c r="A6111" s="127" t="s">
        <v>26985</v>
      </c>
      <c r="B6111" s="128" t="s">
        <v>26986</v>
      </c>
      <c r="C6111" s="127" t="s">
        <v>92</v>
      </c>
      <c r="D6111" s="122">
        <v>28.37</v>
      </c>
      <c r="E6111" s="129">
        <f t="shared" si="95"/>
        <v>28.38</v>
      </c>
    </row>
    <row r="6112" spans="1:5" ht="54">
      <c r="A6112" s="127" t="s">
        <v>26987</v>
      </c>
      <c r="B6112" s="128" t="s">
        <v>26988</v>
      </c>
      <c r="C6112" s="127" t="s">
        <v>44</v>
      </c>
      <c r="D6112" s="122">
        <v>9.5399999999999991</v>
      </c>
      <c r="E6112" s="129">
        <f t="shared" si="95"/>
        <v>9.5399999999999991</v>
      </c>
    </row>
    <row r="6113" spans="1:5" ht="54">
      <c r="A6113" s="127" t="s">
        <v>26989</v>
      </c>
      <c r="B6113" s="128" t="s">
        <v>26990</v>
      </c>
      <c r="C6113" s="127" t="s">
        <v>44</v>
      </c>
      <c r="D6113" s="122">
        <v>7.07</v>
      </c>
      <c r="E6113" s="129">
        <f t="shared" si="95"/>
        <v>7.07</v>
      </c>
    </row>
    <row r="6114" spans="1:5">
      <c r="A6114" s="127" t="s">
        <v>26991</v>
      </c>
      <c r="B6114" s="128" t="s">
        <v>26992</v>
      </c>
      <c r="C6114" s="127" t="s">
        <v>44</v>
      </c>
      <c r="D6114" s="122">
        <v>4.8899999999999997</v>
      </c>
      <c r="E6114" s="129">
        <f t="shared" si="95"/>
        <v>4.8899999999999997</v>
      </c>
    </row>
    <row r="6115" spans="1:5" ht="54">
      <c r="A6115" s="127" t="s">
        <v>26993</v>
      </c>
      <c r="B6115" s="128" t="s">
        <v>26994</v>
      </c>
      <c r="C6115" s="127" t="s">
        <v>44</v>
      </c>
      <c r="D6115" s="122">
        <v>7.16</v>
      </c>
      <c r="E6115" s="129">
        <f t="shared" si="95"/>
        <v>7.16</v>
      </c>
    </row>
    <row r="6116" spans="1:5" ht="54">
      <c r="A6116" s="127" t="s">
        <v>26995</v>
      </c>
      <c r="B6116" s="128" t="s">
        <v>26996</v>
      </c>
      <c r="C6116" s="127" t="s">
        <v>44</v>
      </c>
      <c r="D6116" s="122">
        <v>3.65</v>
      </c>
      <c r="E6116" s="129">
        <f t="shared" si="95"/>
        <v>3.65</v>
      </c>
    </row>
    <row r="6117" spans="1:5" ht="54">
      <c r="A6117" s="127" t="s">
        <v>26997</v>
      </c>
      <c r="B6117" s="128" t="s">
        <v>26998</v>
      </c>
      <c r="C6117" s="127" t="s">
        <v>44</v>
      </c>
      <c r="D6117" s="122">
        <v>6.07</v>
      </c>
      <c r="E6117" s="129">
        <f t="shared" si="95"/>
        <v>6.07</v>
      </c>
    </row>
    <row r="6118" spans="1:5">
      <c r="A6118" s="127" t="s">
        <v>26999</v>
      </c>
      <c r="B6118" s="128" t="s">
        <v>27000</v>
      </c>
      <c r="C6118" s="127" t="s">
        <v>44</v>
      </c>
      <c r="D6118" s="122">
        <v>3.09</v>
      </c>
      <c r="E6118" s="129">
        <f t="shared" si="95"/>
        <v>3.09</v>
      </c>
    </row>
    <row r="6119" spans="1:5" ht="40.5">
      <c r="A6119" s="127" t="s">
        <v>27001</v>
      </c>
      <c r="B6119" s="128" t="s">
        <v>27002</v>
      </c>
      <c r="C6119" s="127" t="s">
        <v>44</v>
      </c>
      <c r="D6119" s="122">
        <v>3.26</v>
      </c>
      <c r="E6119" s="129">
        <f t="shared" si="95"/>
        <v>3.26</v>
      </c>
    </row>
    <row r="6120" spans="1:5" ht="40.5">
      <c r="A6120" s="127" t="s">
        <v>27003</v>
      </c>
      <c r="B6120" s="128" t="s">
        <v>27004</v>
      </c>
      <c r="C6120" s="127" t="s">
        <v>44</v>
      </c>
      <c r="D6120" s="122">
        <v>5.52</v>
      </c>
      <c r="E6120" s="129">
        <f t="shared" si="95"/>
        <v>5.52</v>
      </c>
    </row>
    <row r="6121" spans="1:5" ht="40.5">
      <c r="A6121" s="127" t="s">
        <v>27005</v>
      </c>
      <c r="B6121" s="128" t="s">
        <v>27006</v>
      </c>
      <c r="C6121" s="127" t="s">
        <v>44</v>
      </c>
      <c r="D6121" s="122">
        <v>6.76</v>
      </c>
      <c r="E6121" s="129">
        <f t="shared" si="95"/>
        <v>6.76</v>
      </c>
    </row>
    <row r="6122" spans="1:5" ht="40.5">
      <c r="A6122" s="127" t="s">
        <v>27007</v>
      </c>
      <c r="B6122" s="128" t="s">
        <v>27008</v>
      </c>
      <c r="C6122" s="127" t="s">
        <v>44</v>
      </c>
      <c r="D6122" s="122">
        <v>19.86</v>
      </c>
      <c r="E6122" s="129">
        <f t="shared" si="95"/>
        <v>19.87</v>
      </c>
    </row>
    <row r="6123" spans="1:5" ht="27">
      <c r="A6123" s="127" t="s">
        <v>27009</v>
      </c>
      <c r="B6123" s="128" t="s">
        <v>27010</v>
      </c>
      <c r="C6123" s="127" t="s">
        <v>44</v>
      </c>
      <c r="D6123" s="122">
        <v>0.66</v>
      </c>
      <c r="E6123" s="129">
        <f t="shared" si="95"/>
        <v>0.66</v>
      </c>
    </row>
    <row r="6124" spans="1:5" ht="27">
      <c r="A6124" s="127" t="s">
        <v>27011</v>
      </c>
      <c r="B6124" s="128" t="s">
        <v>27012</v>
      </c>
      <c r="C6124" s="127" t="s">
        <v>44</v>
      </c>
      <c r="D6124" s="122">
        <v>1.08</v>
      </c>
      <c r="E6124" s="129">
        <f t="shared" si="95"/>
        <v>1.08</v>
      </c>
    </row>
    <row r="6125" spans="1:5" ht="27">
      <c r="A6125" s="127" t="s">
        <v>27013</v>
      </c>
      <c r="B6125" s="128" t="s">
        <v>27014</v>
      </c>
      <c r="C6125" s="127" t="s">
        <v>44</v>
      </c>
      <c r="D6125" s="122">
        <v>8.41</v>
      </c>
      <c r="E6125" s="129">
        <f t="shared" si="95"/>
        <v>8.41</v>
      </c>
    </row>
    <row r="6126" spans="1:5" ht="27">
      <c r="A6126" s="127" t="s">
        <v>27015</v>
      </c>
      <c r="B6126" s="128" t="s">
        <v>27016</v>
      </c>
      <c r="C6126" s="127" t="s">
        <v>44</v>
      </c>
      <c r="D6126" s="122">
        <v>2.77</v>
      </c>
      <c r="E6126" s="129">
        <f t="shared" si="95"/>
        <v>2.77</v>
      </c>
    </row>
    <row r="6127" spans="1:5" ht="27">
      <c r="A6127" s="127" t="s">
        <v>27017</v>
      </c>
      <c r="B6127" s="128" t="s">
        <v>27018</v>
      </c>
      <c r="C6127" s="127" t="s">
        <v>44</v>
      </c>
      <c r="D6127" s="122">
        <v>6.26</v>
      </c>
      <c r="E6127" s="129">
        <f t="shared" si="95"/>
        <v>6.26</v>
      </c>
    </row>
    <row r="6128" spans="1:5" ht="27">
      <c r="A6128" s="127" t="s">
        <v>27019</v>
      </c>
      <c r="B6128" s="128" t="s">
        <v>27020</v>
      </c>
      <c r="C6128" s="127" t="s">
        <v>44</v>
      </c>
      <c r="D6128" s="122">
        <v>10.24</v>
      </c>
      <c r="E6128" s="129">
        <f t="shared" si="95"/>
        <v>10.25</v>
      </c>
    </row>
    <row r="6129" spans="1:5" ht="27">
      <c r="A6129" s="127" t="s">
        <v>27021</v>
      </c>
      <c r="B6129" s="128" t="s">
        <v>27022</v>
      </c>
      <c r="C6129" s="127" t="s">
        <v>44</v>
      </c>
      <c r="D6129" s="122">
        <v>14.26</v>
      </c>
      <c r="E6129" s="129">
        <f t="shared" si="95"/>
        <v>14.27</v>
      </c>
    </row>
    <row r="6130" spans="1:5" ht="27">
      <c r="A6130" s="127" t="s">
        <v>27023</v>
      </c>
      <c r="B6130" s="128" t="s">
        <v>27024</v>
      </c>
      <c r="C6130" s="127" t="s">
        <v>44</v>
      </c>
      <c r="D6130" s="122">
        <v>3.09</v>
      </c>
      <c r="E6130" s="129">
        <f t="shared" si="95"/>
        <v>3.09</v>
      </c>
    </row>
    <row r="6131" spans="1:5" ht="27">
      <c r="A6131" s="127" t="s">
        <v>27025</v>
      </c>
      <c r="B6131" s="128" t="s">
        <v>27026</v>
      </c>
      <c r="C6131" s="127" t="s">
        <v>44</v>
      </c>
      <c r="D6131" s="122">
        <v>3.84</v>
      </c>
      <c r="E6131" s="129">
        <f t="shared" si="95"/>
        <v>3.84</v>
      </c>
    </row>
    <row r="6132" spans="1:5" ht="27">
      <c r="A6132" s="127" t="s">
        <v>27027</v>
      </c>
      <c r="B6132" s="128" t="s">
        <v>27028</v>
      </c>
      <c r="C6132" s="127" t="s">
        <v>44</v>
      </c>
      <c r="D6132" s="122">
        <v>6.28</v>
      </c>
      <c r="E6132" s="129">
        <f t="shared" si="95"/>
        <v>6.28</v>
      </c>
    </row>
    <row r="6133" spans="1:5" ht="27">
      <c r="A6133" s="127" t="s">
        <v>27029</v>
      </c>
      <c r="B6133" s="128" t="s">
        <v>27030</v>
      </c>
      <c r="C6133" s="127" t="s">
        <v>44</v>
      </c>
      <c r="D6133" s="122">
        <v>10.199999999999999</v>
      </c>
      <c r="E6133" s="129">
        <f t="shared" si="95"/>
        <v>10.210000000000001</v>
      </c>
    </row>
    <row r="6134" spans="1:5" ht="27">
      <c r="A6134" s="127" t="s">
        <v>27031</v>
      </c>
      <c r="B6134" s="128" t="s">
        <v>27032</v>
      </c>
      <c r="C6134" s="127" t="s">
        <v>44</v>
      </c>
      <c r="D6134" s="122">
        <v>14.44</v>
      </c>
      <c r="E6134" s="129">
        <f t="shared" si="95"/>
        <v>14.45</v>
      </c>
    </row>
    <row r="6135" spans="1:5" ht="27">
      <c r="A6135" s="127" t="s">
        <v>27033</v>
      </c>
      <c r="B6135" s="128" t="s">
        <v>27034</v>
      </c>
      <c r="C6135" s="127" t="s">
        <v>44</v>
      </c>
      <c r="D6135" s="122">
        <v>20.09</v>
      </c>
      <c r="E6135" s="129">
        <f t="shared" si="95"/>
        <v>20.100000000000001</v>
      </c>
    </row>
    <row r="6136" spans="1:5" ht="27">
      <c r="A6136" s="127" t="s">
        <v>27035</v>
      </c>
      <c r="B6136" s="128" t="s">
        <v>27036</v>
      </c>
      <c r="C6136" s="127" t="s">
        <v>44</v>
      </c>
      <c r="D6136" s="122">
        <v>49.2</v>
      </c>
      <c r="E6136" s="129">
        <f t="shared" si="95"/>
        <v>49.22</v>
      </c>
    </row>
    <row r="6137" spans="1:5" ht="27">
      <c r="A6137" s="127" t="s">
        <v>27037</v>
      </c>
      <c r="B6137" s="128" t="s">
        <v>27038</v>
      </c>
      <c r="C6137" s="127" t="s">
        <v>44</v>
      </c>
      <c r="D6137" s="122">
        <v>11.51</v>
      </c>
      <c r="E6137" s="129">
        <f t="shared" si="95"/>
        <v>11.52</v>
      </c>
    </row>
    <row r="6138" spans="1:5" ht="27">
      <c r="A6138" s="127" t="s">
        <v>27039</v>
      </c>
      <c r="B6138" s="128" t="s">
        <v>27040</v>
      </c>
      <c r="C6138" s="127" t="s">
        <v>44</v>
      </c>
      <c r="D6138" s="122">
        <v>29.2</v>
      </c>
      <c r="E6138" s="129">
        <f t="shared" si="95"/>
        <v>29.21</v>
      </c>
    </row>
    <row r="6139" spans="1:5" ht="27">
      <c r="A6139" s="127" t="s">
        <v>27041</v>
      </c>
      <c r="B6139" s="128" t="s">
        <v>27042</v>
      </c>
      <c r="C6139" s="127" t="s">
        <v>44</v>
      </c>
      <c r="D6139" s="122">
        <v>2.41</v>
      </c>
      <c r="E6139" s="129">
        <f t="shared" si="95"/>
        <v>2.41</v>
      </c>
    </row>
    <row r="6140" spans="1:5">
      <c r="A6140" s="127" t="s">
        <v>27043</v>
      </c>
      <c r="B6140" s="128" t="s">
        <v>27044</v>
      </c>
      <c r="C6140" s="127" t="s">
        <v>92</v>
      </c>
      <c r="D6140" s="122">
        <v>56.23</v>
      </c>
      <c r="E6140" s="129">
        <f t="shared" si="95"/>
        <v>56.26</v>
      </c>
    </row>
    <row r="6141" spans="1:5">
      <c r="A6141" s="127" t="s">
        <v>27045</v>
      </c>
      <c r="B6141" s="128" t="s">
        <v>27046</v>
      </c>
      <c r="C6141" s="127" t="s">
        <v>92</v>
      </c>
      <c r="D6141" s="122">
        <v>47.87</v>
      </c>
      <c r="E6141" s="129">
        <f t="shared" si="95"/>
        <v>47.89</v>
      </c>
    </row>
    <row r="6142" spans="1:5">
      <c r="A6142" s="127" t="s">
        <v>27047</v>
      </c>
      <c r="B6142" s="128" t="s">
        <v>27048</v>
      </c>
      <c r="C6142" s="127" t="s">
        <v>92</v>
      </c>
      <c r="D6142" s="122">
        <v>48.93</v>
      </c>
      <c r="E6142" s="129">
        <f t="shared" si="95"/>
        <v>48.95</v>
      </c>
    </row>
    <row r="6143" spans="1:5">
      <c r="A6143" s="127" t="s">
        <v>27049</v>
      </c>
      <c r="B6143" s="128" t="s">
        <v>27050</v>
      </c>
      <c r="C6143" s="127" t="s">
        <v>92</v>
      </c>
      <c r="D6143" s="122">
        <v>63.26</v>
      </c>
      <c r="E6143" s="129">
        <f t="shared" si="95"/>
        <v>63.29</v>
      </c>
    </row>
    <row r="6144" spans="1:5">
      <c r="A6144" s="127" t="s">
        <v>27051</v>
      </c>
      <c r="B6144" s="128" t="s">
        <v>27052</v>
      </c>
      <c r="C6144" s="127" t="s">
        <v>92</v>
      </c>
      <c r="D6144" s="122">
        <v>52.21</v>
      </c>
      <c r="E6144" s="129">
        <f t="shared" si="95"/>
        <v>52.24</v>
      </c>
    </row>
    <row r="6145" spans="1:5">
      <c r="A6145" s="127" t="s">
        <v>27053</v>
      </c>
      <c r="B6145" s="128" t="s">
        <v>27054</v>
      </c>
      <c r="C6145" s="127" t="s">
        <v>92</v>
      </c>
      <c r="D6145" s="122">
        <v>47.75</v>
      </c>
      <c r="E6145" s="129">
        <f t="shared" ref="E6145:E6208" si="96">ROUND((D6145/(1+$J$1))*(1+$L$1),2)</f>
        <v>47.77</v>
      </c>
    </row>
    <row r="6146" spans="1:5">
      <c r="A6146" s="127" t="s">
        <v>27055</v>
      </c>
      <c r="B6146" s="128" t="s">
        <v>27056</v>
      </c>
      <c r="C6146" s="127" t="s">
        <v>44</v>
      </c>
      <c r="D6146" s="122">
        <v>27.22</v>
      </c>
      <c r="E6146" s="129">
        <f t="shared" si="96"/>
        <v>27.23</v>
      </c>
    </row>
    <row r="6147" spans="1:5">
      <c r="A6147" s="127" t="s">
        <v>27057</v>
      </c>
      <c r="B6147" s="128" t="s">
        <v>27058</v>
      </c>
      <c r="C6147" s="127" t="s">
        <v>44</v>
      </c>
      <c r="D6147" s="122">
        <v>38.53</v>
      </c>
      <c r="E6147" s="129">
        <f t="shared" si="96"/>
        <v>38.549999999999997</v>
      </c>
    </row>
    <row r="6148" spans="1:5" ht="27">
      <c r="A6148" s="127" t="s">
        <v>27059</v>
      </c>
      <c r="B6148" s="128" t="s">
        <v>27060</v>
      </c>
      <c r="C6148" s="127" t="s">
        <v>44</v>
      </c>
      <c r="D6148" s="122">
        <v>1.52</v>
      </c>
      <c r="E6148" s="129">
        <f t="shared" si="96"/>
        <v>1.52</v>
      </c>
    </row>
    <row r="6149" spans="1:5" ht="27">
      <c r="A6149" s="127" t="s">
        <v>27061</v>
      </c>
      <c r="B6149" s="128" t="s">
        <v>27062</v>
      </c>
      <c r="C6149" s="127" t="s">
        <v>44</v>
      </c>
      <c r="D6149" s="122">
        <v>2.29</v>
      </c>
      <c r="E6149" s="129">
        <f t="shared" si="96"/>
        <v>2.29</v>
      </c>
    </row>
    <row r="6150" spans="1:5">
      <c r="A6150" s="127" t="s">
        <v>27063</v>
      </c>
      <c r="B6150" s="128" t="s">
        <v>27064</v>
      </c>
      <c r="C6150" s="127" t="s">
        <v>44</v>
      </c>
      <c r="D6150" s="122">
        <v>2.74</v>
      </c>
      <c r="E6150" s="129">
        <f t="shared" si="96"/>
        <v>2.74</v>
      </c>
    </row>
    <row r="6151" spans="1:5">
      <c r="A6151" s="127" t="s">
        <v>27065</v>
      </c>
      <c r="B6151" s="128" t="s">
        <v>27066</v>
      </c>
      <c r="C6151" s="127" t="s">
        <v>44</v>
      </c>
      <c r="D6151" s="122">
        <v>3.84</v>
      </c>
      <c r="E6151" s="129">
        <f t="shared" si="96"/>
        <v>3.84</v>
      </c>
    </row>
    <row r="6152" spans="1:5" ht="27">
      <c r="A6152" s="127" t="s">
        <v>27067</v>
      </c>
      <c r="B6152" s="128" t="s">
        <v>27068</v>
      </c>
      <c r="C6152" s="127" t="s">
        <v>44</v>
      </c>
      <c r="D6152" s="122">
        <v>8.27</v>
      </c>
      <c r="E6152" s="129">
        <f t="shared" si="96"/>
        <v>8.27</v>
      </c>
    </row>
    <row r="6153" spans="1:5" ht="27">
      <c r="A6153" s="127" t="s">
        <v>27069</v>
      </c>
      <c r="B6153" s="128" t="s">
        <v>27070</v>
      </c>
      <c r="C6153" s="127" t="s">
        <v>44</v>
      </c>
      <c r="D6153" s="122">
        <v>9.67</v>
      </c>
      <c r="E6153" s="129">
        <f t="shared" si="96"/>
        <v>9.67</v>
      </c>
    </row>
    <row r="6154" spans="1:5" ht="27">
      <c r="A6154" s="127" t="s">
        <v>27071</v>
      </c>
      <c r="B6154" s="128" t="s">
        <v>27072</v>
      </c>
      <c r="C6154" s="127" t="s">
        <v>44</v>
      </c>
      <c r="D6154" s="122">
        <v>12.76</v>
      </c>
      <c r="E6154" s="129">
        <f t="shared" si="96"/>
        <v>12.77</v>
      </c>
    </row>
    <row r="6155" spans="1:5" ht="27">
      <c r="A6155" s="127" t="s">
        <v>27073</v>
      </c>
      <c r="B6155" s="128" t="s">
        <v>27074</v>
      </c>
      <c r="C6155" s="127" t="s">
        <v>44</v>
      </c>
      <c r="D6155" s="122">
        <v>17.57</v>
      </c>
      <c r="E6155" s="129">
        <f t="shared" si="96"/>
        <v>17.579999999999998</v>
      </c>
    </row>
    <row r="6156" spans="1:5" ht="27">
      <c r="A6156" s="127" t="s">
        <v>27075</v>
      </c>
      <c r="B6156" s="128" t="s">
        <v>27076</v>
      </c>
      <c r="C6156" s="127" t="s">
        <v>44</v>
      </c>
      <c r="D6156" s="122">
        <v>24.5</v>
      </c>
      <c r="E6156" s="129">
        <f t="shared" si="96"/>
        <v>24.51</v>
      </c>
    </row>
    <row r="6157" spans="1:5" ht="27">
      <c r="A6157" s="127" t="s">
        <v>27077</v>
      </c>
      <c r="B6157" s="128" t="s">
        <v>27078</v>
      </c>
      <c r="C6157" s="127" t="s">
        <v>44</v>
      </c>
      <c r="D6157" s="122">
        <v>56.16</v>
      </c>
      <c r="E6157" s="129">
        <f t="shared" si="96"/>
        <v>56.19</v>
      </c>
    </row>
    <row r="6158" spans="1:5" ht="27">
      <c r="A6158" s="127" t="s">
        <v>27079</v>
      </c>
      <c r="B6158" s="128" t="s">
        <v>27080</v>
      </c>
      <c r="C6158" s="127" t="s">
        <v>44</v>
      </c>
      <c r="D6158" s="122">
        <v>57.12</v>
      </c>
      <c r="E6158" s="129">
        <f t="shared" si="96"/>
        <v>57.15</v>
      </c>
    </row>
    <row r="6159" spans="1:5" ht="27">
      <c r="A6159" s="127" t="s">
        <v>27081</v>
      </c>
      <c r="B6159" s="128" t="s">
        <v>27082</v>
      </c>
      <c r="C6159" s="127" t="s">
        <v>44</v>
      </c>
      <c r="D6159" s="122">
        <v>47.13</v>
      </c>
      <c r="E6159" s="129">
        <f t="shared" si="96"/>
        <v>47.15</v>
      </c>
    </row>
    <row r="6160" spans="1:5" ht="27">
      <c r="A6160" s="127" t="s">
        <v>27083</v>
      </c>
      <c r="B6160" s="128" t="s">
        <v>27084</v>
      </c>
      <c r="C6160" s="127" t="s">
        <v>44</v>
      </c>
      <c r="D6160" s="122">
        <v>60.43</v>
      </c>
      <c r="E6160" s="129">
        <f t="shared" si="96"/>
        <v>60.46</v>
      </c>
    </row>
    <row r="6161" spans="1:5" ht="27">
      <c r="A6161" s="127" t="s">
        <v>27085</v>
      </c>
      <c r="B6161" s="128" t="s">
        <v>27086</v>
      </c>
      <c r="C6161" s="127" t="s">
        <v>44</v>
      </c>
      <c r="D6161" s="122">
        <v>141.38</v>
      </c>
      <c r="E6161" s="129">
        <f t="shared" si="96"/>
        <v>141.44999999999999</v>
      </c>
    </row>
    <row r="6162" spans="1:5">
      <c r="A6162" s="127" t="s">
        <v>27087</v>
      </c>
      <c r="B6162" s="128" t="s">
        <v>27088</v>
      </c>
      <c r="C6162" s="127" t="s">
        <v>44</v>
      </c>
      <c r="D6162" s="122">
        <v>61.97</v>
      </c>
      <c r="E6162" s="129">
        <f t="shared" si="96"/>
        <v>62</v>
      </c>
    </row>
    <row r="6163" spans="1:5" ht="27">
      <c r="A6163" s="127" t="s">
        <v>27089</v>
      </c>
      <c r="B6163" s="128" t="s">
        <v>27090</v>
      </c>
      <c r="C6163" s="127" t="s">
        <v>44</v>
      </c>
      <c r="D6163" s="122">
        <v>5.79</v>
      </c>
      <c r="E6163" s="129">
        <f t="shared" si="96"/>
        <v>5.79</v>
      </c>
    </row>
    <row r="6164" spans="1:5" ht="40.5">
      <c r="A6164" s="127" t="s">
        <v>27091</v>
      </c>
      <c r="B6164" s="128" t="s">
        <v>27092</v>
      </c>
      <c r="C6164" s="127" t="s">
        <v>44</v>
      </c>
      <c r="D6164" s="122">
        <v>5.94</v>
      </c>
      <c r="E6164" s="129">
        <f t="shared" si="96"/>
        <v>5.94</v>
      </c>
    </row>
    <row r="6165" spans="1:5" ht="54">
      <c r="A6165" s="127" t="s">
        <v>27093</v>
      </c>
      <c r="B6165" s="128" t="s">
        <v>27094</v>
      </c>
      <c r="C6165" s="127" t="s">
        <v>44</v>
      </c>
      <c r="D6165" s="122">
        <v>4.93</v>
      </c>
      <c r="E6165" s="129">
        <f t="shared" si="96"/>
        <v>4.93</v>
      </c>
    </row>
    <row r="6166" spans="1:5" ht="54">
      <c r="A6166" s="127" t="s">
        <v>27095</v>
      </c>
      <c r="B6166" s="128" t="s">
        <v>27096</v>
      </c>
      <c r="C6166" s="127" t="s">
        <v>44</v>
      </c>
      <c r="D6166" s="122">
        <v>11.14</v>
      </c>
      <c r="E6166" s="129">
        <f t="shared" si="96"/>
        <v>11.15</v>
      </c>
    </row>
    <row r="6167" spans="1:5" ht="54">
      <c r="A6167" s="127" t="s">
        <v>27097</v>
      </c>
      <c r="B6167" s="128" t="s">
        <v>27098</v>
      </c>
      <c r="C6167" s="127" t="s">
        <v>44</v>
      </c>
      <c r="D6167" s="122">
        <v>15.61</v>
      </c>
      <c r="E6167" s="129">
        <f t="shared" si="96"/>
        <v>15.62</v>
      </c>
    </row>
    <row r="6168" spans="1:5" ht="54">
      <c r="A6168" s="127" t="s">
        <v>27099</v>
      </c>
      <c r="B6168" s="128" t="s">
        <v>27100</v>
      </c>
      <c r="C6168" s="127" t="s">
        <v>44</v>
      </c>
      <c r="D6168" s="122">
        <v>21.03</v>
      </c>
      <c r="E6168" s="129">
        <f t="shared" si="96"/>
        <v>21.04</v>
      </c>
    </row>
    <row r="6169" spans="1:5" ht="54">
      <c r="A6169" s="127" t="s">
        <v>27101</v>
      </c>
      <c r="B6169" s="128" t="s">
        <v>27102</v>
      </c>
      <c r="C6169" s="127" t="s">
        <v>44</v>
      </c>
      <c r="D6169" s="122">
        <v>37.6</v>
      </c>
      <c r="E6169" s="129">
        <f t="shared" si="96"/>
        <v>37.619999999999997</v>
      </c>
    </row>
    <row r="6170" spans="1:5">
      <c r="A6170" s="127" t="s">
        <v>27103</v>
      </c>
      <c r="B6170" s="128" t="s">
        <v>27104</v>
      </c>
      <c r="C6170" s="127" t="s">
        <v>44</v>
      </c>
      <c r="D6170" s="122">
        <v>136.24</v>
      </c>
      <c r="E6170" s="129">
        <f t="shared" si="96"/>
        <v>136.31</v>
      </c>
    </row>
    <row r="6171" spans="1:5" ht="27">
      <c r="A6171" s="127" t="s">
        <v>27105</v>
      </c>
      <c r="B6171" s="128" t="s">
        <v>27106</v>
      </c>
      <c r="C6171" s="127" t="s">
        <v>44</v>
      </c>
      <c r="D6171" s="122">
        <v>1.1200000000000001</v>
      </c>
      <c r="E6171" s="129">
        <f t="shared" si="96"/>
        <v>1.1200000000000001</v>
      </c>
    </row>
    <row r="6172" spans="1:5" ht="27">
      <c r="A6172" s="127" t="s">
        <v>27107</v>
      </c>
      <c r="B6172" s="128" t="s">
        <v>27108</v>
      </c>
      <c r="C6172" s="127" t="s">
        <v>44</v>
      </c>
      <c r="D6172" s="122">
        <v>1.77</v>
      </c>
      <c r="E6172" s="129">
        <f t="shared" si="96"/>
        <v>1.77</v>
      </c>
    </row>
    <row r="6173" spans="1:5" ht="27">
      <c r="A6173" s="127" t="s">
        <v>27109</v>
      </c>
      <c r="B6173" s="128" t="s">
        <v>27110</v>
      </c>
      <c r="C6173" s="127" t="s">
        <v>44</v>
      </c>
      <c r="D6173" s="122">
        <v>2.63</v>
      </c>
      <c r="E6173" s="129">
        <f t="shared" si="96"/>
        <v>2.63</v>
      </c>
    </row>
    <row r="6174" spans="1:5" ht="27">
      <c r="A6174" s="127" t="s">
        <v>27111</v>
      </c>
      <c r="B6174" s="128" t="s">
        <v>27112</v>
      </c>
      <c r="C6174" s="127" t="s">
        <v>44</v>
      </c>
      <c r="D6174" s="122">
        <v>2.82</v>
      </c>
      <c r="E6174" s="129">
        <f t="shared" si="96"/>
        <v>2.82</v>
      </c>
    </row>
    <row r="6175" spans="1:5" ht="27">
      <c r="A6175" s="127" t="s">
        <v>27113</v>
      </c>
      <c r="B6175" s="128" t="s">
        <v>27114</v>
      </c>
      <c r="C6175" s="127" t="s">
        <v>44</v>
      </c>
      <c r="D6175" s="122">
        <v>7.01</v>
      </c>
      <c r="E6175" s="129">
        <f t="shared" si="96"/>
        <v>7.01</v>
      </c>
    </row>
    <row r="6176" spans="1:5" ht="27">
      <c r="A6176" s="127" t="s">
        <v>27115</v>
      </c>
      <c r="B6176" s="128" t="s">
        <v>27116</v>
      </c>
      <c r="C6176" s="127" t="s">
        <v>44</v>
      </c>
      <c r="D6176" s="122">
        <v>10.75</v>
      </c>
      <c r="E6176" s="129">
        <f t="shared" si="96"/>
        <v>10.76</v>
      </c>
    </row>
    <row r="6177" spans="1:5" ht="27">
      <c r="A6177" s="127" t="s">
        <v>27117</v>
      </c>
      <c r="B6177" s="128" t="s">
        <v>27118</v>
      </c>
      <c r="C6177" s="127" t="s">
        <v>44</v>
      </c>
      <c r="D6177" s="122">
        <v>21.03</v>
      </c>
      <c r="E6177" s="129">
        <f t="shared" si="96"/>
        <v>21.04</v>
      </c>
    </row>
    <row r="6178" spans="1:5" ht="27">
      <c r="A6178" s="127" t="s">
        <v>27119</v>
      </c>
      <c r="B6178" s="128" t="s">
        <v>27120</v>
      </c>
      <c r="C6178" s="127" t="s">
        <v>44</v>
      </c>
      <c r="D6178" s="122">
        <v>55.2</v>
      </c>
      <c r="E6178" s="129">
        <f t="shared" si="96"/>
        <v>55.23</v>
      </c>
    </row>
    <row r="6179" spans="1:5" ht="27">
      <c r="A6179" s="127" t="s">
        <v>27121</v>
      </c>
      <c r="B6179" s="128" t="s">
        <v>27122</v>
      </c>
      <c r="C6179" s="127" t="s">
        <v>44</v>
      </c>
      <c r="D6179" s="122">
        <v>70.150000000000006</v>
      </c>
      <c r="E6179" s="129">
        <f t="shared" si="96"/>
        <v>70.180000000000007</v>
      </c>
    </row>
    <row r="6180" spans="1:5" ht="27">
      <c r="A6180" s="127" t="s">
        <v>27123</v>
      </c>
      <c r="B6180" s="128" t="s">
        <v>27124</v>
      </c>
      <c r="C6180" s="127" t="s">
        <v>44</v>
      </c>
      <c r="D6180" s="122">
        <v>75.27</v>
      </c>
      <c r="E6180" s="129">
        <f t="shared" si="96"/>
        <v>75.31</v>
      </c>
    </row>
    <row r="6181" spans="1:5" ht="27">
      <c r="A6181" s="127" t="s">
        <v>27125</v>
      </c>
      <c r="B6181" s="128" t="s">
        <v>27126</v>
      </c>
      <c r="C6181" s="127" t="s">
        <v>44</v>
      </c>
      <c r="D6181" s="122">
        <v>108.6</v>
      </c>
      <c r="E6181" s="129">
        <f t="shared" si="96"/>
        <v>108.65</v>
      </c>
    </row>
    <row r="6182" spans="1:5" ht="27">
      <c r="A6182" s="127" t="s">
        <v>27127</v>
      </c>
      <c r="B6182" s="128" t="s">
        <v>27128</v>
      </c>
      <c r="C6182" s="127" t="s">
        <v>44</v>
      </c>
      <c r="D6182" s="122">
        <v>136.13</v>
      </c>
      <c r="E6182" s="129">
        <f t="shared" si="96"/>
        <v>136.19999999999999</v>
      </c>
    </row>
    <row r="6183" spans="1:5" ht="27">
      <c r="A6183" s="127" t="s">
        <v>27129</v>
      </c>
      <c r="B6183" s="128" t="s">
        <v>27130</v>
      </c>
      <c r="C6183" s="127" t="s">
        <v>44</v>
      </c>
      <c r="D6183" s="122">
        <v>204.04</v>
      </c>
      <c r="E6183" s="129">
        <f t="shared" si="96"/>
        <v>204.14</v>
      </c>
    </row>
    <row r="6184" spans="1:5">
      <c r="A6184" s="127" t="s">
        <v>27131</v>
      </c>
      <c r="B6184" s="128" t="s">
        <v>27132</v>
      </c>
      <c r="C6184" s="127" t="s">
        <v>44</v>
      </c>
      <c r="D6184" s="122">
        <v>6.94</v>
      </c>
      <c r="E6184" s="129">
        <f t="shared" si="96"/>
        <v>6.94</v>
      </c>
    </row>
    <row r="6185" spans="1:5">
      <c r="A6185" s="127" t="s">
        <v>27133</v>
      </c>
      <c r="B6185" s="128" t="s">
        <v>27134</v>
      </c>
      <c r="C6185" s="127" t="s">
        <v>44</v>
      </c>
      <c r="D6185" s="122">
        <v>3.63</v>
      </c>
      <c r="E6185" s="129">
        <f t="shared" si="96"/>
        <v>3.63</v>
      </c>
    </row>
    <row r="6186" spans="1:5" ht="27">
      <c r="A6186" s="127" t="s">
        <v>27135</v>
      </c>
      <c r="B6186" s="128" t="s">
        <v>27136</v>
      </c>
      <c r="C6186" s="127" t="s">
        <v>44</v>
      </c>
      <c r="D6186" s="122">
        <v>0.94</v>
      </c>
      <c r="E6186" s="129">
        <f t="shared" si="96"/>
        <v>0.94</v>
      </c>
    </row>
    <row r="6187" spans="1:5" ht="27">
      <c r="A6187" s="127" t="s">
        <v>27137</v>
      </c>
      <c r="B6187" s="128" t="s">
        <v>27138</v>
      </c>
      <c r="C6187" s="127" t="s">
        <v>44</v>
      </c>
      <c r="D6187" s="122">
        <v>1.78</v>
      </c>
      <c r="E6187" s="129">
        <f t="shared" si="96"/>
        <v>1.78</v>
      </c>
    </row>
    <row r="6188" spans="1:5" ht="27">
      <c r="A6188" s="127" t="s">
        <v>27139</v>
      </c>
      <c r="B6188" s="128" t="s">
        <v>27140</v>
      </c>
      <c r="C6188" s="127" t="s">
        <v>44</v>
      </c>
      <c r="D6188" s="122">
        <v>2.65</v>
      </c>
      <c r="E6188" s="129">
        <f t="shared" si="96"/>
        <v>2.65</v>
      </c>
    </row>
    <row r="6189" spans="1:5" ht="27">
      <c r="A6189" s="127" t="s">
        <v>27141</v>
      </c>
      <c r="B6189" s="128" t="s">
        <v>27142</v>
      </c>
      <c r="C6189" s="127" t="s">
        <v>44</v>
      </c>
      <c r="D6189" s="122">
        <v>3.2</v>
      </c>
      <c r="E6189" s="129">
        <f t="shared" si="96"/>
        <v>3.2</v>
      </c>
    </row>
    <row r="6190" spans="1:5" ht="27">
      <c r="A6190" s="127" t="s">
        <v>27143</v>
      </c>
      <c r="B6190" s="128" t="s">
        <v>27144</v>
      </c>
      <c r="C6190" s="127" t="s">
        <v>44</v>
      </c>
      <c r="D6190" s="122">
        <v>4.7300000000000004</v>
      </c>
      <c r="E6190" s="129">
        <f t="shared" si="96"/>
        <v>4.7300000000000004</v>
      </c>
    </row>
    <row r="6191" spans="1:5" ht="27">
      <c r="A6191" s="127" t="s">
        <v>27145</v>
      </c>
      <c r="B6191" s="128" t="s">
        <v>27146</v>
      </c>
      <c r="C6191" s="127" t="s">
        <v>44</v>
      </c>
      <c r="D6191" s="122">
        <v>5.23</v>
      </c>
      <c r="E6191" s="129">
        <f t="shared" si="96"/>
        <v>5.23</v>
      </c>
    </row>
    <row r="6192" spans="1:5" ht="27">
      <c r="A6192" s="127" t="s">
        <v>27147</v>
      </c>
      <c r="B6192" s="128" t="s">
        <v>27148</v>
      </c>
      <c r="C6192" s="127" t="s">
        <v>44</v>
      </c>
      <c r="D6192" s="122">
        <v>9.27</v>
      </c>
      <c r="E6192" s="129">
        <f t="shared" si="96"/>
        <v>9.27</v>
      </c>
    </row>
    <row r="6193" spans="1:5" ht="27">
      <c r="A6193" s="127" t="s">
        <v>27149</v>
      </c>
      <c r="B6193" s="128" t="s">
        <v>27150</v>
      </c>
      <c r="C6193" s="127" t="s">
        <v>44</v>
      </c>
      <c r="D6193" s="122">
        <v>12.94</v>
      </c>
      <c r="E6193" s="129">
        <f t="shared" si="96"/>
        <v>12.95</v>
      </c>
    </row>
    <row r="6194" spans="1:5" ht="27">
      <c r="A6194" s="127" t="s">
        <v>27151</v>
      </c>
      <c r="B6194" s="128" t="s">
        <v>27152</v>
      </c>
      <c r="C6194" s="127" t="s">
        <v>44</v>
      </c>
      <c r="D6194" s="122">
        <v>28.41</v>
      </c>
      <c r="E6194" s="129">
        <f t="shared" si="96"/>
        <v>28.42</v>
      </c>
    </row>
    <row r="6195" spans="1:5">
      <c r="A6195" s="127" t="s">
        <v>27153</v>
      </c>
      <c r="B6195" s="128" t="s">
        <v>27154</v>
      </c>
      <c r="C6195" s="127" t="s">
        <v>86</v>
      </c>
      <c r="D6195" s="122">
        <v>10.32</v>
      </c>
      <c r="E6195" s="129">
        <f t="shared" si="96"/>
        <v>10.33</v>
      </c>
    </row>
    <row r="6196" spans="1:5">
      <c r="A6196" s="127" t="s">
        <v>27155</v>
      </c>
      <c r="B6196" s="128" t="s">
        <v>27156</v>
      </c>
      <c r="C6196" s="127" t="s">
        <v>86</v>
      </c>
      <c r="D6196" s="122">
        <v>19.93</v>
      </c>
      <c r="E6196" s="129">
        <f t="shared" si="96"/>
        <v>19.940000000000001</v>
      </c>
    </row>
    <row r="6197" spans="1:5">
      <c r="A6197" s="127" t="s">
        <v>27157</v>
      </c>
      <c r="B6197" s="128" t="s">
        <v>27158</v>
      </c>
      <c r="C6197" s="127" t="s">
        <v>86</v>
      </c>
      <c r="D6197" s="122">
        <v>319.44</v>
      </c>
      <c r="E6197" s="129">
        <f t="shared" si="96"/>
        <v>319.60000000000002</v>
      </c>
    </row>
    <row r="6198" spans="1:5" ht="40.5">
      <c r="A6198" s="127" t="s">
        <v>27159</v>
      </c>
      <c r="B6198" s="128" t="s">
        <v>27160</v>
      </c>
      <c r="C6198" s="127" t="s">
        <v>86</v>
      </c>
      <c r="D6198" s="122">
        <v>203</v>
      </c>
      <c r="E6198" s="129">
        <f t="shared" si="96"/>
        <v>203.1</v>
      </c>
    </row>
    <row r="6199" spans="1:5" ht="40.5">
      <c r="A6199" s="127" t="s">
        <v>27161</v>
      </c>
      <c r="B6199" s="128" t="s">
        <v>27162</v>
      </c>
      <c r="C6199" s="127" t="s">
        <v>86</v>
      </c>
      <c r="D6199" s="122">
        <v>295.74</v>
      </c>
      <c r="E6199" s="129">
        <f t="shared" si="96"/>
        <v>295.89</v>
      </c>
    </row>
    <row r="6200" spans="1:5">
      <c r="A6200" s="127" t="s">
        <v>27163</v>
      </c>
      <c r="B6200" s="128" t="s">
        <v>27164</v>
      </c>
      <c r="C6200" s="127" t="s">
        <v>86</v>
      </c>
      <c r="D6200" s="122">
        <v>23.3</v>
      </c>
      <c r="E6200" s="129">
        <f t="shared" si="96"/>
        <v>23.31</v>
      </c>
    </row>
    <row r="6201" spans="1:5" ht="27">
      <c r="A6201" s="127" t="s">
        <v>27165</v>
      </c>
      <c r="B6201" s="128" t="s">
        <v>27166</v>
      </c>
      <c r="C6201" s="127" t="s">
        <v>86</v>
      </c>
      <c r="D6201" s="122">
        <v>165</v>
      </c>
      <c r="E6201" s="129">
        <f t="shared" si="96"/>
        <v>165.08</v>
      </c>
    </row>
    <row r="6202" spans="1:5" ht="27">
      <c r="A6202" s="127" t="s">
        <v>27167</v>
      </c>
      <c r="B6202" s="128" t="s">
        <v>27168</v>
      </c>
      <c r="C6202" s="127" t="s">
        <v>86</v>
      </c>
      <c r="D6202" s="122">
        <v>195</v>
      </c>
      <c r="E6202" s="129">
        <f t="shared" si="96"/>
        <v>195.1</v>
      </c>
    </row>
    <row r="6203" spans="1:5">
      <c r="A6203" s="127" t="s">
        <v>27169</v>
      </c>
      <c r="B6203" s="128" t="s">
        <v>27170</v>
      </c>
      <c r="C6203" s="127" t="s">
        <v>86</v>
      </c>
      <c r="D6203" s="122">
        <v>87.24</v>
      </c>
      <c r="E6203" s="129">
        <f t="shared" si="96"/>
        <v>87.28</v>
      </c>
    </row>
    <row r="6204" spans="1:5">
      <c r="A6204" s="127" t="s">
        <v>27171</v>
      </c>
      <c r="B6204" s="128" t="s">
        <v>27172</v>
      </c>
      <c r="C6204" s="127" t="s">
        <v>86</v>
      </c>
      <c r="D6204" s="122">
        <v>87.24</v>
      </c>
      <c r="E6204" s="129">
        <f t="shared" si="96"/>
        <v>87.28</v>
      </c>
    </row>
    <row r="6205" spans="1:5">
      <c r="A6205" s="127" t="s">
        <v>27173</v>
      </c>
      <c r="B6205" s="128" t="s">
        <v>27174</v>
      </c>
      <c r="C6205" s="127" t="s">
        <v>86</v>
      </c>
      <c r="D6205" s="122">
        <v>162</v>
      </c>
      <c r="E6205" s="129">
        <f t="shared" si="96"/>
        <v>162.08000000000001</v>
      </c>
    </row>
    <row r="6206" spans="1:5" ht="40.5">
      <c r="A6206" s="127" t="s">
        <v>27175</v>
      </c>
      <c r="B6206" s="128" t="s">
        <v>27176</v>
      </c>
      <c r="C6206" s="127" t="s">
        <v>86</v>
      </c>
      <c r="D6206" s="122">
        <v>656</v>
      </c>
      <c r="E6206" s="129">
        <f t="shared" si="96"/>
        <v>656.33</v>
      </c>
    </row>
    <row r="6207" spans="1:5" ht="27">
      <c r="A6207" s="127" t="s">
        <v>27177</v>
      </c>
      <c r="B6207" s="128" t="s">
        <v>27178</v>
      </c>
      <c r="C6207" s="127" t="s">
        <v>86</v>
      </c>
      <c r="D6207" s="122">
        <v>753</v>
      </c>
      <c r="E6207" s="129">
        <f t="shared" si="96"/>
        <v>753.37</v>
      </c>
    </row>
    <row r="6208" spans="1:5" ht="27">
      <c r="A6208" s="127" t="s">
        <v>27179</v>
      </c>
      <c r="B6208" s="128" t="s">
        <v>27180</v>
      </c>
      <c r="C6208" s="127" t="s">
        <v>86</v>
      </c>
      <c r="D6208" s="122">
        <v>38.57</v>
      </c>
      <c r="E6208" s="129">
        <f t="shared" si="96"/>
        <v>38.590000000000003</v>
      </c>
    </row>
    <row r="6209" spans="1:5">
      <c r="A6209" s="127" t="s">
        <v>27181</v>
      </c>
      <c r="B6209" s="128" t="s">
        <v>27182</v>
      </c>
      <c r="C6209" s="127" t="s">
        <v>86</v>
      </c>
      <c r="D6209" s="122">
        <v>45</v>
      </c>
      <c r="E6209" s="129">
        <f t="shared" ref="E6209:E6272" si="97">ROUND((D6209/(1+$J$1))*(1+$L$1),2)</f>
        <v>45.02</v>
      </c>
    </row>
    <row r="6210" spans="1:5" ht="27">
      <c r="A6210" s="127" t="s">
        <v>27183</v>
      </c>
      <c r="B6210" s="128" t="s">
        <v>27184</v>
      </c>
      <c r="C6210" s="127" t="s">
        <v>86</v>
      </c>
      <c r="D6210" s="122">
        <v>25</v>
      </c>
      <c r="E6210" s="129">
        <f t="shared" si="97"/>
        <v>25.01</v>
      </c>
    </row>
    <row r="6211" spans="1:5" ht="27">
      <c r="A6211" s="127" t="s">
        <v>27185</v>
      </c>
      <c r="B6211" s="128" t="s">
        <v>27186</v>
      </c>
      <c r="C6211" s="127" t="s">
        <v>86</v>
      </c>
      <c r="D6211" s="122">
        <v>98</v>
      </c>
      <c r="E6211" s="129">
        <f t="shared" si="97"/>
        <v>98.05</v>
      </c>
    </row>
    <row r="6212" spans="1:5" ht="27">
      <c r="A6212" s="127" t="s">
        <v>27187</v>
      </c>
      <c r="B6212" s="128" t="s">
        <v>27188</v>
      </c>
      <c r="C6212" s="127" t="s">
        <v>86</v>
      </c>
      <c r="D6212" s="122">
        <v>192.07</v>
      </c>
      <c r="E6212" s="129">
        <f t="shared" si="97"/>
        <v>192.17</v>
      </c>
    </row>
    <row r="6213" spans="1:5" ht="27">
      <c r="A6213" s="127" t="s">
        <v>27189</v>
      </c>
      <c r="B6213" s="128" t="s">
        <v>27190</v>
      </c>
      <c r="C6213" s="127" t="s">
        <v>86</v>
      </c>
      <c r="D6213" s="122">
        <v>303.27999999999997</v>
      </c>
      <c r="E6213" s="129">
        <f t="shared" si="97"/>
        <v>303.43</v>
      </c>
    </row>
    <row r="6214" spans="1:5" ht="27">
      <c r="A6214" s="127" t="s">
        <v>27191</v>
      </c>
      <c r="B6214" s="128" t="s">
        <v>27192</v>
      </c>
      <c r="C6214" s="127" t="s">
        <v>86</v>
      </c>
      <c r="D6214" s="122">
        <v>670</v>
      </c>
      <c r="E6214" s="129">
        <f t="shared" si="97"/>
        <v>670.33</v>
      </c>
    </row>
    <row r="6215" spans="1:5" ht="27">
      <c r="A6215" s="127" t="s">
        <v>27193</v>
      </c>
      <c r="B6215" s="128" t="s">
        <v>27194</v>
      </c>
      <c r="C6215" s="127" t="s">
        <v>86</v>
      </c>
      <c r="D6215" s="122">
        <v>690</v>
      </c>
      <c r="E6215" s="129">
        <f t="shared" si="97"/>
        <v>690.34</v>
      </c>
    </row>
    <row r="6216" spans="1:5">
      <c r="A6216" s="127" t="s">
        <v>27195</v>
      </c>
      <c r="B6216" s="128" t="s">
        <v>27196</v>
      </c>
      <c r="C6216" s="127" t="s">
        <v>86</v>
      </c>
      <c r="D6216" s="122">
        <v>10.18</v>
      </c>
      <c r="E6216" s="129">
        <f t="shared" si="97"/>
        <v>10.19</v>
      </c>
    </row>
    <row r="6217" spans="1:5" ht="27">
      <c r="A6217" s="127" t="s">
        <v>27197</v>
      </c>
      <c r="B6217" s="128" t="s">
        <v>27198</v>
      </c>
      <c r="C6217" s="127" t="s">
        <v>86</v>
      </c>
      <c r="D6217" s="122">
        <v>6.5</v>
      </c>
      <c r="E6217" s="129">
        <f t="shared" si="97"/>
        <v>6.5</v>
      </c>
    </row>
    <row r="6218" spans="1:5" ht="40.5">
      <c r="A6218" s="127" t="s">
        <v>27199</v>
      </c>
      <c r="B6218" s="128" t="s">
        <v>27200</v>
      </c>
      <c r="C6218" s="127" t="s">
        <v>86</v>
      </c>
      <c r="D6218" s="122">
        <v>54.1</v>
      </c>
      <c r="E6218" s="129">
        <f t="shared" si="97"/>
        <v>54.13</v>
      </c>
    </row>
    <row r="6219" spans="1:5">
      <c r="A6219" s="127" t="s">
        <v>27201</v>
      </c>
      <c r="B6219" s="128" t="s">
        <v>27202</v>
      </c>
      <c r="C6219" s="127" t="s">
        <v>86</v>
      </c>
      <c r="D6219" s="122">
        <v>32.700000000000003</v>
      </c>
      <c r="E6219" s="129">
        <f t="shared" si="97"/>
        <v>32.72</v>
      </c>
    </row>
    <row r="6220" spans="1:5">
      <c r="A6220" s="127" t="s">
        <v>27203</v>
      </c>
      <c r="B6220" s="128" t="s">
        <v>27204</v>
      </c>
      <c r="C6220" s="127" t="s">
        <v>86</v>
      </c>
      <c r="D6220" s="122">
        <v>0.85</v>
      </c>
      <c r="E6220" s="129">
        <f t="shared" si="97"/>
        <v>0.85</v>
      </c>
    </row>
    <row r="6221" spans="1:5">
      <c r="A6221" s="127" t="s">
        <v>27205</v>
      </c>
      <c r="B6221" s="128" t="s">
        <v>27206</v>
      </c>
      <c r="C6221" s="127" t="s">
        <v>86</v>
      </c>
      <c r="D6221" s="122">
        <v>2.88</v>
      </c>
      <c r="E6221" s="129">
        <f t="shared" si="97"/>
        <v>2.88</v>
      </c>
    </row>
    <row r="6222" spans="1:5">
      <c r="A6222" s="127" t="s">
        <v>27207</v>
      </c>
      <c r="B6222" s="128" t="s">
        <v>27208</v>
      </c>
      <c r="C6222" s="127" t="s">
        <v>86</v>
      </c>
      <c r="D6222" s="122">
        <v>246.22</v>
      </c>
      <c r="E6222" s="129">
        <f t="shared" si="97"/>
        <v>246.34</v>
      </c>
    </row>
    <row r="6223" spans="1:5">
      <c r="A6223" s="127" t="s">
        <v>27209</v>
      </c>
      <c r="B6223" s="128" t="s">
        <v>27210</v>
      </c>
      <c r="C6223" s="127" t="s">
        <v>86</v>
      </c>
      <c r="D6223" s="122">
        <v>10.5</v>
      </c>
      <c r="E6223" s="129">
        <f t="shared" si="97"/>
        <v>10.51</v>
      </c>
    </row>
    <row r="6224" spans="1:5">
      <c r="A6224" s="127" t="s">
        <v>27211</v>
      </c>
      <c r="B6224" s="128" t="s">
        <v>27212</v>
      </c>
      <c r="C6224" s="127" t="s">
        <v>86</v>
      </c>
      <c r="D6224" s="122">
        <v>65.84</v>
      </c>
      <c r="E6224" s="129">
        <f t="shared" si="97"/>
        <v>65.87</v>
      </c>
    </row>
    <row r="6225" spans="1:5" ht="27">
      <c r="A6225" s="127" t="s">
        <v>27213</v>
      </c>
      <c r="B6225" s="128" t="s">
        <v>27214</v>
      </c>
      <c r="C6225" s="127" t="s">
        <v>86</v>
      </c>
      <c r="D6225" s="122">
        <v>0.69</v>
      </c>
      <c r="E6225" s="129">
        <f t="shared" si="97"/>
        <v>0.69</v>
      </c>
    </row>
    <row r="6226" spans="1:5" ht="27">
      <c r="A6226" s="127" t="s">
        <v>27215</v>
      </c>
      <c r="B6226" s="128" t="s">
        <v>27216</v>
      </c>
      <c r="C6226" s="127" t="s">
        <v>86</v>
      </c>
      <c r="D6226" s="122">
        <v>1.45</v>
      </c>
      <c r="E6226" s="129">
        <f t="shared" si="97"/>
        <v>1.45</v>
      </c>
    </row>
    <row r="6227" spans="1:5" ht="27">
      <c r="A6227" s="127" t="s">
        <v>27217</v>
      </c>
      <c r="B6227" s="128" t="s">
        <v>27218</v>
      </c>
      <c r="C6227" s="127" t="s">
        <v>86</v>
      </c>
      <c r="D6227" s="122">
        <v>1.86</v>
      </c>
      <c r="E6227" s="129">
        <f t="shared" si="97"/>
        <v>1.86</v>
      </c>
    </row>
    <row r="6228" spans="1:5" ht="27">
      <c r="A6228" s="127" t="s">
        <v>27219</v>
      </c>
      <c r="B6228" s="128" t="s">
        <v>27220</v>
      </c>
      <c r="C6228" s="127" t="s">
        <v>86</v>
      </c>
      <c r="D6228" s="122">
        <v>3397.16</v>
      </c>
      <c r="E6228" s="129">
        <f t="shared" si="97"/>
        <v>3398.84</v>
      </c>
    </row>
    <row r="6229" spans="1:5" ht="27">
      <c r="A6229" s="127" t="s">
        <v>27221</v>
      </c>
      <c r="B6229" s="128" t="s">
        <v>27222</v>
      </c>
      <c r="C6229" s="127" t="s">
        <v>86</v>
      </c>
      <c r="D6229" s="122">
        <v>6.1</v>
      </c>
      <c r="E6229" s="129">
        <f t="shared" si="97"/>
        <v>6.1</v>
      </c>
    </row>
    <row r="6230" spans="1:5" ht="27">
      <c r="A6230" s="127" t="s">
        <v>27223</v>
      </c>
      <c r="B6230" s="128" t="s">
        <v>27224</v>
      </c>
      <c r="C6230" s="127" t="s">
        <v>86</v>
      </c>
      <c r="D6230" s="122">
        <v>9</v>
      </c>
      <c r="E6230" s="129">
        <f t="shared" si="97"/>
        <v>9</v>
      </c>
    </row>
    <row r="6231" spans="1:5">
      <c r="A6231" s="127" t="s">
        <v>27225</v>
      </c>
      <c r="B6231" s="128" t="s">
        <v>27226</v>
      </c>
      <c r="C6231" s="127" t="s">
        <v>112</v>
      </c>
      <c r="D6231" s="122">
        <v>1500</v>
      </c>
      <c r="E6231" s="129">
        <f t="shared" si="97"/>
        <v>1500.74</v>
      </c>
    </row>
    <row r="6232" spans="1:5">
      <c r="A6232" s="127" t="s">
        <v>27227</v>
      </c>
      <c r="B6232" s="128" t="s">
        <v>27228</v>
      </c>
      <c r="C6232" s="127" t="s">
        <v>92</v>
      </c>
      <c r="D6232" s="122">
        <v>0.48</v>
      </c>
      <c r="E6232" s="129">
        <f t="shared" si="97"/>
        <v>0.48</v>
      </c>
    </row>
    <row r="6233" spans="1:5">
      <c r="A6233" s="127" t="s">
        <v>27229</v>
      </c>
      <c r="B6233" s="128" t="s">
        <v>27230</v>
      </c>
      <c r="C6233" s="127" t="s">
        <v>92</v>
      </c>
      <c r="D6233" s="122">
        <v>0.3</v>
      </c>
      <c r="E6233" s="129">
        <f t="shared" si="97"/>
        <v>0.3</v>
      </c>
    </row>
    <row r="6234" spans="1:5">
      <c r="A6234" s="127" t="s">
        <v>27231</v>
      </c>
      <c r="B6234" s="128" t="s">
        <v>27232</v>
      </c>
      <c r="C6234" s="127" t="s">
        <v>86</v>
      </c>
      <c r="D6234" s="122">
        <v>13.79</v>
      </c>
      <c r="E6234" s="129">
        <f t="shared" si="97"/>
        <v>13.8</v>
      </c>
    </row>
    <row r="6235" spans="1:5">
      <c r="A6235" s="127" t="s">
        <v>27233</v>
      </c>
      <c r="B6235" s="128" t="s">
        <v>27234</v>
      </c>
      <c r="C6235" s="127" t="s">
        <v>86</v>
      </c>
      <c r="D6235" s="122">
        <v>114.6</v>
      </c>
      <c r="E6235" s="129">
        <f t="shared" si="97"/>
        <v>114.66</v>
      </c>
    </row>
    <row r="6236" spans="1:5" ht="27">
      <c r="A6236" s="127" t="s">
        <v>27235</v>
      </c>
      <c r="B6236" s="128" t="s">
        <v>27236</v>
      </c>
      <c r="C6236" s="127" t="s">
        <v>44</v>
      </c>
      <c r="D6236" s="122">
        <v>30.88</v>
      </c>
      <c r="E6236" s="129">
        <f t="shared" si="97"/>
        <v>30.9</v>
      </c>
    </row>
    <row r="6237" spans="1:5" ht="27">
      <c r="A6237" s="127" t="s">
        <v>27237</v>
      </c>
      <c r="B6237" s="128" t="s">
        <v>27238</v>
      </c>
      <c r="C6237" s="127" t="s">
        <v>44</v>
      </c>
      <c r="D6237" s="122">
        <v>28</v>
      </c>
      <c r="E6237" s="129">
        <f t="shared" si="97"/>
        <v>28.01</v>
      </c>
    </row>
    <row r="6238" spans="1:5" ht="27">
      <c r="A6238" s="127" t="s">
        <v>27239</v>
      </c>
      <c r="B6238" s="128" t="s">
        <v>27240</v>
      </c>
      <c r="C6238" s="127" t="s">
        <v>44</v>
      </c>
      <c r="D6238" s="122">
        <v>45</v>
      </c>
      <c r="E6238" s="129">
        <f t="shared" si="97"/>
        <v>45.02</v>
      </c>
    </row>
    <row r="6239" spans="1:5" ht="27">
      <c r="A6239" s="127" t="s">
        <v>27241</v>
      </c>
      <c r="B6239" s="128" t="s">
        <v>27242</v>
      </c>
      <c r="C6239" s="127" t="s">
        <v>44</v>
      </c>
      <c r="D6239" s="122">
        <v>8.44</v>
      </c>
      <c r="E6239" s="129">
        <f t="shared" si="97"/>
        <v>8.44</v>
      </c>
    </row>
    <row r="6240" spans="1:5" ht="27">
      <c r="A6240" s="127" t="s">
        <v>27243</v>
      </c>
      <c r="B6240" s="128" t="s">
        <v>27244</v>
      </c>
      <c r="C6240" s="127" t="s">
        <v>44</v>
      </c>
      <c r="D6240" s="122">
        <v>12.29</v>
      </c>
      <c r="E6240" s="129">
        <f t="shared" si="97"/>
        <v>12.3</v>
      </c>
    </row>
    <row r="6241" spans="1:5" ht="27">
      <c r="A6241" s="127" t="s">
        <v>27245</v>
      </c>
      <c r="B6241" s="128" t="s">
        <v>27246</v>
      </c>
      <c r="C6241" s="127" t="s">
        <v>44</v>
      </c>
      <c r="D6241" s="122">
        <v>13.04</v>
      </c>
      <c r="E6241" s="129">
        <f t="shared" si="97"/>
        <v>13.05</v>
      </c>
    </row>
    <row r="6242" spans="1:5" ht="27">
      <c r="A6242" s="127" t="s">
        <v>27247</v>
      </c>
      <c r="B6242" s="128" t="s">
        <v>27248</v>
      </c>
      <c r="C6242" s="127" t="s">
        <v>86</v>
      </c>
      <c r="D6242" s="122">
        <v>50.3</v>
      </c>
      <c r="E6242" s="129">
        <f t="shared" si="97"/>
        <v>50.32</v>
      </c>
    </row>
    <row r="6243" spans="1:5" ht="27">
      <c r="A6243" s="127" t="s">
        <v>27249</v>
      </c>
      <c r="B6243" s="128" t="s">
        <v>27250</v>
      </c>
      <c r="C6243" s="127" t="s">
        <v>86</v>
      </c>
      <c r="D6243" s="122">
        <v>5</v>
      </c>
      <c r="E6243" s="129">
        <f t="shared" si="97"/>
        <v>5</v>
      </c>
    </row>
    <row r="6244" spans="1:5" ht="27">
      <c r="A6244" s="127" t="s">
        <v>27251</v>
      </c>
      <c r="B6244" s="128" t="s">
        <v>27252</v>
      </c>
      <c r="C6244" s="127" t="s">
        <v>86</v>
      </c>
      <c r="D6244" s="122">
        <v>9.16</v>
      </c>
      <c r="E6244" s="129">
        <f t="shared" si="97"/>
        <v>9.16</v>
      </c>
    </row>
    <row r="6245" spans="1:5" ht="27">
      <c r="A6245" s="127" t="s">
        <v>27253</v>
      </c>
      <c r="B6245" s="128" t="s">
        <v>27254</v>
      </c>
      <c r="C6245" s="127" t="s">
        <v>86</v>
      </c>
      <c r="D6245" s="122">
        <v>15.49</v>
      </c>
      <c r="E6245" s="129">
        <f t="shared" si="97"/>
        <v>15.5</v>
      </c>
    </row>
    <row r="6246" spans="1:5" ht="27">
      <c r="A6246" s="127" t="s">
        <v>27255</v>
      </c>
      <c r="B6246" s="128" t="s">
        <v>27256</v>
      </c>
      <c r="C6246" s="127" t="s">
        <v>86</v>
      </c>
      <c r="D6246" s="122">
        <v>24.9</v>
      </c>
      <c r="E6246" s="129">
        <f t="shared" si="97"/>
        <v>24.91</v>
      </c>
    </row>
    <row r="6247" spans="1:5" ht="27">
      <c r="A6247" s="127" t="s">
        <v>27257</v>
      </c>
      <c r="B6247" s="128" t="s">
        <v>27258</v>
      </c>
      <c r="C6247" s="127" t="s">
        <v>86</v>
      </c>
      <c r="D6247" s="122">
        <v>22.26</v>
      </c>
      <c r="E6247" s="129">
        <f t="shared" si="97"/>
        <v>22.27</v>
      </c>
    </row>
    <row r="6248" spans="1:5">
      <c r="A6248" s="127" t="s">
        <v>27259</v>
      </c>
      <c r="B6248" s="128" t="s">
        <v>27260</v>
      </c>
      <c r="C6248" s="127" t="s">
        <v>86</v>
      </c>
      <c r="D6248" s="122">
        <v>14.4</v>
      </c>
      <c r="E6248" s="129">
        <f t="shared" si="97"/>
        <v>14.41</v>
      </c>
    </row>
    <row r="6249" spans="1:5" ht="40.5">
      <c r="A6249" s="127" t="s">
        <v>27261</v>
      </c>
      <c r="B6249" s="128" t="s">
        <v>27262</v>
      </c>
      <c r="C6249" s="127" t="s">
        <v>112</v>
      </c>
      <c r="D6249" s="122">
        <v>71.400000000000006</v>
      </c>
      <c r="E6249" s="129">
        <f t="shared" si="97"/>
        <v>71.44</v>
      </c>
    </row>
    <row r="6250" spans="1:5">
      <c r="A6250" s="127" t="s">
        <v>27263</v>
      </c>
      <c r="B6250" s="128" t="s">
        <v>27264</v>
      </c>
      <c r="C6250" s="127" t="s">
        <v>86</v>
      </c>
      <c r="D6250" s="122">
        <v>8.91</v>
      </c>
      <c r="E6250" s="129">
        <f t="shared" si="97"/>
        <v>8.91</v>
      </c>
    </row>
    <row r="6251" spans="1:5" ht="27">
      <c r="A6251" s="127" t="s">
        <v>27265</v>
      </c>
      <c r="B6251" s="128" t="s">
        <v>27266</v>
      </c>
      <c r="C6251" s="127" t="s">
        <v>86</v>
      </c>
      <c r="D6251" s="122">
        <v>585.82000000000005</v>
      </c>
      <c r="E6251" s="129">
        <f t="shared" si="97"/>
        <v>586.11</v>
      </c>
    </row>
    <row r="6252" spans="1:5">
      <c r="A6252" s="127" t="s">
        <v>27267</v>
      </c>
      <c r="B6252" s="128" t="s">
        <v>27268</v>
      </c>
      <c r="C6252" s="127" t="s">
        <v>44</v>
      </c>
      <c r="D6252" s="122">
        <v>11.62</v>
      </c>
      <c r="E6252" s="129">
        <f t="shared" si="97"/>
        <v>11.63</v>
      </c>
    </row>
    <row r="6253" spans="1:5" ht="27">
      <c r="A6253" s="127" t="s">
        <v>27269</v>
      </c>
      <c r="B6253" s="128" t="s">
        <v>27270</v>
      </c>
      <c r="C6253" s="127" t="s">
        <v>86</v>
      </c>
      <c r="D6253" s="122">
        <v>76.73</v>
      </c>
      <c r="E6253" s="129">
        <f t="shared" si="97"/>
        <v>76.77</v>
      </c>
    </row>
    <row r="6254" spans="1:5" ht="27">
      <c r="A6254" s="127" t="s">
        <v>27271</v>
      </c>
      <c r="B6254" s="128" t="s">
        <v>27272</v>
      </c>
      <c r="C6254" s="127" t="s">
        <v>92</v>
      </c>
      <c r="D6254" s="122">
        <v>5.85</v>
      </c>
      <c r="E6254" s="129">
        <f t="shared" si="97"/>
        <v>5.85</v>
      </c>
    </row>
    <row r="6255" spans="1:5" ht="27">
      <c r="A6255" s="127" t="s">
        <v>27273</v>
      </c>
      <c r="B6255" s="128" t="s">
        <v>27274</v>
      </c>
      <c r="C6255" s="127" t="s">
        <v>92</v>
      </c>
      <c r="D6255" s="122">
        <v>4.1100000000000003</v>
      </c>
      <c r="E6255" s="129">
        <f t="shared" si="97"/>
        <v>4.1100000000000003</v>
      </c>
    </row>
    <row r="6256" spans="1:5" ht="27">
      <c r="A6256" s="127" t="s">
        <v>27275</v>
      </c>
      <c r="B6256" s="128" t="s">
        <v>27276</v>
      </c>
      <c r="C6256" s="127" t="s">
        <v>92</v>
      </c>
      <c r="D6256" s="122">
        <v>5.85</v>
      </c>
      <c r="E6256" s="129">
        <f t="shared" si="97"/>
        <v>5.85</v>
      </c>
    </row>
    <row r="6257" spans="1:5" ht="27">
      <c r="A6257" s="127" t="s">
        <v>27277</v>
      </c>
      <c r="B6257" s="128" t="s">
        <v>27278</v>
      </c>
      <c r="C6257" s="127" t="s">
        <v>92</v>
      </c>
      <c r="D6257" s="122">
        <v>4.22</v>
      </c>
      <c r="E6257" s="129">
        <f t="shared" si="97"/>
        <v>4.22</v>
      </c>
    </row>
    <row r="6258" spans="1:5" ht="27">
      <c r="A6258" s="127" t="s">
        <v>27279</v>
      </c>
      <c r="B6258" s="128" t="s">
        <v>27280</v>
      </c>
      <c r="C6258" s="127" t="s">
        <v>92</v>
      </c>
      <c r="D6258" s="122">
        <v>6.44</v>
      </c>
      <c r="E6258" s="129">
        <f t="shared" si="97"/>
        <v>6.44</v>
      </c>
    </row>
    <row r="6259" spans="1:5">
      <c r="A6259" s="127" t="s">
        <v>27281</v>
      </c>
      <c r="B6259" s="128" t="s">
        <v>27282</v>
      </c>
      <c r="C6259" s="127" t="s">
        <v>86</v>
      </c>
      <c r="D6259" s="122">
        <v>70.03</v>
      </c>
      <c r="E6259" s="129">
        <f t="shared" si="97"/>
        <v>70.06</v>
      </c>
    </row>
    <row r="6260" spans="1:5" ht="27">
      <c r="A6260" s="127" t="s">
        <v>27283</v>
      </c>
      <c r="B6260" s="128" t="s">
        <v>27284</v>
      </c>
      <c r="C6260" s="127" t="s">
        <v>92</v>
      </c>
      <c r="D6260" s="122">
        <v>6.75</v>
      </c>
      <c r="E6260" s="129">
        <f t="shared" si="97"/>
        <v>6.75</v>
      </c>
    </row>
    <row r="6261" spans="1:5" ht="27">
      <c r="A6261" s="127" t="s">
        <v>27285</v>
      </c>
      <c r="B6261" s="128" t="s">
        <v>27286</v>
      </c>
      <c r="C6261" s="127" t="s">
        <v>92</v>
      </c>
      <c r="D6261" s="122">
        <v>6.49</v>
      </c>
      <c r="E6261" s="129">
        <f t="shared" si="97"/>
        <v>6.49</v>
      </c>
    </row>
    <row r="6262" spans="1:5" ht="27">
      <c r="A6262" s="127" t="s">
        <v>27287</v>
      </c>
      <c r="B6262" s="128" t="s">
        <v>27288</v>
      </c>
      <c r="C6262" s="127" t="s">
        <v>92</v>
      </c>
      <c r="D6262" s="122">
        <v>6.15</v>
      </c>
      <c r="E6262" s="129">
        <f t="shared" si="97"/>
        <v>6.15</v>
      </c>
    </row>
    <row r="6263" spans="1:5" ht="27">
      <c r="A6263" s="127" t="s">
        <v>27289</v>
      </c>
      <c r="B6263" s="128" t="s">
        <v>27290</v>
      </c>
      <c r="C6263" s="127" t="s">
        <v>92</v>
      </c>
      <c r="D6263" s="122">
        <v>4.1100000000000003</v>
      </c>
      <c r="E6263" s="129">
        <f t="shared" si="97"/>
        <v>4.1100000000000003</v>
      </c>
    </row>
    <row r="6264" spans="1:5">
      <c r="A6264" s="127" t="s">
        <v>27291</v>
      </c>
      <c r="B6264" s="128" t="s">
        <v>27292</v>
      </c>
      <c r="C6264" s="127" t="s">
        <v>86</v>
      </c>
      <c r="D6264" s="122">
        <v>40.840000000000003</v>
      </c>
      <c r="E6264" s="129">
        <f t="shared" si="97"/>
        <v>40.86</v>
      </c>
    </row>
    <row r="6265" spans="1:5" ht="27">
      <c r="A6265" s="127" t="s">
        <v>27293</v>
      </c>
      <c r="B6265" s="128" t="s">
        <v>27294</v>
      </c>
      <c r="C6265" s="127" t="s">
        <v>86</v>
      </c>
      <c r="D6265" s="122">
        <v>106.15</v>
      </c>
      <c r="E6265" s="129">
        <f t="shared" si="97"/>
        <v>106.2</v>
      </c>
    </row>
    <row r="6266" spans="1:5" ht="27">
      <c r="A6266" s="127" t="s">
        <v>27295</v>
      </c>
      <c r="B6266" s="128" t="s">
        <v>27296</v>
      </c>
      <c r="C6266" s="127" t="s">
        <v>86</v>
      </c>
      <c r="D6266" s="122">
        <v>135.63</v>
      </c>
      <c r="E6266" s="129">
        <f t="shared" si="97"/>
        <v>135.69999999999999</v>
      </c>
    </row>
    <row r="6267" spans="1:5" ht="27">
      <c r="A6267" s="127" t="s">
        <v>27297</v>
      </c>
      <c r="B6267" s="128" t="s">
        <v>27298</v>
      </c>
      <c r="C6267" s="127" t="s">
        <v>86</v>
      </c>
      <c r="D6267" s="122">
        <v>198.72</v>
      </c>
      <c r="E6267" s="129">
        <f t="shared" si="97"/>
        <v>198.82</v>
      </c>
    </row>
    <row r="6268" spans="1:5" ht="27">
      <c r="A6268" s="127" t="s">
        <v>27299</v>
      </c>
      <c r="B6268" s="128" t="s">
        <v>27300</v>
      </c>
      <c r="C6268" s="127" t="s">
        <v>86</v>
      </c>
      <c r="D6268" s="122">
        <v>7.01</v>
      </c>
      <c r="E6268" s="129">
        <f t="shared" si="97"/>
        <v>7.01</v>
      </c>
    </row>
    <row r="6269" spans="1:5" ht="27">
      <c r="A6269" s="127" t="s">
        <v>27301</v>
      </c>
      <c r="B6269" s="128" t="s">
        <v>27302</v>
      </c>
      <c r="C6269" s="127" t="s">
        <v>86</v>
      </c>
      <c r="D6269" s="122">
        <v>11.87</v>
      </c>
      <c r="E6269" s="129">
        <f t="shared" si="97"/>
        <v>11.88</v>
      </c>
    </row>
    <row r="6270" spans="1:5" ht="27">
      <c r="A6270" s="127" t="s">
        <v>27303</v>
      </c>
      <c r="B6270" s="128" t="s">
        <v>27304</v>
      </c>
      <c r="C6270" s="127" t="s">
        <v>86</v>
      </c>
      <c r="D6270" s="122">
        <v>28.8</v>
      </c>
      <c r="E6270" s="129">
        <f t="shared" si="97"/>
        <v>28.81</v>
      </c>
    </row>
    <row r="6271" spans="1:5">
      <c r="A6271" s="127" t="s">
        <v>27305</v>
      </c>
      <c r="B6271" s="128" t="s">
        <v>27306</v>
      </c>
      <c r="C6271" s="127" t="s">
        <v>86</v>
      </c>
      <c r="D6271" s="122">
        <v>1.34</v>
      </c>
      <c r="E6271" s="129">
        <f t="shared" si="97"/>
        <v>1.34</v>
      </c>
    </row>
    <row r="6272" spans="1:5">
      <c r="A6272" s="127" t="s">
        <v>27307</v>
      </c>
      <c r="B6272" s="128" t="s">
        <v>27308</v>
      </c>
      <c r="C6272" s="127" t="s">
        <v>86</v>
      </c>
      <c r="D6272" s="122">
        <v>7.43</v>
      </c>
      <c r="E6272" s="129">
        <f t="shared" si="97"/>
        <v>7.43</v>
      </c>
    </row>
    <row r="6273" spans="1:5" ht="162">
      <c r="A6273" s="127" t="s">
        <v>27309</v>
      </c>
      <c r="B6273" s="128" t="s">
        <v>27310</v>
      </c>
      <c r="C6273" s="127" t="s">
        <v>86</v>
      </c>
      <c r="D6273" s="122">
        <v>2126.8000000000002</v>
      </c>
      <c r="E6273" s="129">
        <f t="shared" ref="E6273:E6336" si="98">ROUND((D6273/(1+$J$1))*(1+$L$1),2)</f>
        <v>2127.85</v>
      </c>
    </row>
    <row r="6274" spans="1:5" ht="162">
      <c r="A6274" s="127" t="s">
        <v>27311</v>
      </c>
      <c r="B6274" s="128" t="s">
        <v>27312</v>
      </c>
      <c r="C6274" s="127" t="s">
        <v>86</v>
      </c>
      <c r="D6274" s="122">
        <v>2289.75</v>
      </c>
      <c r="E6274" s="129">
        <f t="shared" si="98"/>
        <v>2290.89</v>
      </c>
    </row>
    <row r="6275" spans="1:5" ht="27">
      <c r="A6275" s="127" t="s">
        <v>27313</v>
      </c>
      <c r="B6275" s="128" t="s">
        <v>27314</v>
      </c>
      <c r="C6275" s="127" t="s">
        <v>112</v>
      </c>
      <c r="D6275" s="122">
        <v>82</v>
      </c>
      <c r="E6275" s="129">
        <f t="shared" si="98"/>
        <v>82.04</v>
      </c>
    </row>
    <row r="6276" spans="1:5">
      <c r="A6276" s="127" t="s">
        <v>27315</v>
      </c>
      <c r="B6276" s="128" t="s">
        <v>27316</v>
      </c>
      <c r="C6276" s="127" t="s">
        <v>112</v>
      </c>
      <c r="D6276" s="122">
        <v>45.45</v>
      </c>
      <c r="E6276" s="129">
        <f t="shared" si="98"/>
        <v>45.47</v>
      </c>
    </row>
    <row r="6277" spans="1:5" ht="40.5">
      <c r="A6277" s="127" t="s">
        <v>27317</v>
      </c>
      <c r="B6277" s="128" t="s">
        <v>27318</v>
      </c>
      <c r="C6277" s="127" t="s">
        <v>112</v>
      </c>
      <c r="D6277" s="122">
        <v>48.84</v>
      </c>
      <c r="E6277" s="129">
        <f t="shared" si="98"/>
        <v>48.86</v>
      </c>
    </row>
    <row r="6278" spans="1:5" ht="27">
      <c r="A6278" s="127" t="s">
        <v>27319</v>
      </c>
      <c r="B6278" s="128" t="s">
        <v>27320</v>
      </c>
      <c r="C6278" s="127" t="s">
        <v>112</v>
      </c>
      <c r="D6278" s="122">
        <v>93.75</v>
      </c>
      <c r="E6278" s="129">
        <f t="shared" si="98"/>
        <v>93.8</v>
      </c>
    </row>
    <row r="6279" spans="1:5" ht="40.5">
      <c r="A6279" s="127" t="s">
        <v>27321</v>
      </c>
      <c r="B6279" s="128" t="s">
        <v>27322</v>
      </c>
      <c r="C6279" s="127" t="s">
        <v>112</v>
      </c>
      <c r="D6279" s="122">
        <v>130</v>
      </c>
      <c r="E6279" s="129">
        <f t="shared" si="98"/>
        <v>130.06</v>
      </c>
    </row>
    <row r="6280" spans="1:5">
      <c r="A6280" s="127" t="s">
        <v>27323</v>
      </c>
      <c r="B6280" s="128" t="s">
        <v>27324</v>
      </c>
      <c r="C6280" s="127" t="s">
        <v>86</v>
      </c>
      <c r="D6280" s="122">
        <v>18.809999999999999</v>
      </c>
      <c r="E6280" s="129">
        <f t="shared" si="98"/>
        <v>18.82</v>
      </c>
    </row>
    <row r="6281" spans="1:5" ht="27">
      <c r="A6281" s="127" t="s">
        <v>27325</v>
      </c>
      <c r="B6281" s="128" t="s">
        <v>27326</v>
      </c>
      <c r="C6281" s="127" t="s">
        <v>86</v>
      </c>
      <c r="D6281" s="122">
        <v>4.67</v>
      </c>
      <c r="E6281" s="129">
        <f t="shared" si="98"/>
        <v>4.67</v>
      </c>
    </row>
    <row r="6282" spans="1:5" ht="27">
      <c r="A6282" s="127" t="s">
        <v>27327</v>
      </c>
      <c r="B6282" s="128" t="s">
        <v>27328</v>
      </c>
      <c r="C6282" s="127" t="s">
        <v>86</v>
      </c>
      <c r="D6282" s="122">
        <v>5.83</v>
      </c>
      <c r="E6282" s="129">
        <f t="shared" si="98"/>
        <v>5.83</v>
      </c>
    </row>
    <row r="6283" spans="1:5" ht="27">
      <c r="A6283" s="127" t="s">
        <v>27329</v>
      </c>
      <c r="B6283" s="128" t="s">
        <v>27330</v>
      </c>
      <c r="C6283" s="127" t="s">
        <v>86</v>
      </c>
      <c r="D6283" s="122">
        <v>6.99</v>
      </c>
      <c r="E6283" s="129">
        <f t="shared" si="98"/>
        <v>6.99</v>
      </c>
    </row>
    <row r="6284" spans="1:5">
      <c r="A6284" s="127" t="s">
        <v>27331</v>
      </c>
      <c r="B6284" s="128" t="s">
        <v>27332</v>
      </c>
      <c r="C6284" s="127" t="s">
        <v>26393</v>
      </c>
      <c r="D6284" s="122">
        <v>182.49</v>
      </c>
      <c r="E6284" s="129">
        <f t="shared" si="98"/>
        <v>182.58</v>
      </c>
    </row>
    <row r="6285" spans="1:5" ht="27">
      <c r="A6285" s="127" t="s">
        <v>27333</v>
      </c>
      <c r="B6285" s="128" t="s">
        <v>27334</v>
      </c>
      <c r="C6285" s="127" t="s">
        <v>86</v>
      </c>
      <c r="D6285" s="122">
        <v>28.8</v>
      </c>
      <c r="E6285" s="129">
        <f t="shared" si="98"/>
        <v>28.81</v>
      </c>
    </row>
    <row r="6286" spans="1:5">
      <c r="A6286" s="127" t="s">
        <v>27335</v>
      </c>
      <c r="B6286" s="128" t="s">
        <v>27336</v>
      </c>
      <c r="C6286" s="127" t="s">
        <v>92</v>
      </c>
      <c r="D6286" s="122">
        <v>42.76</v>
      </c>
      <c r="E6286" s="129">
        <f t="shared" si="98"/>
        <v>42.78</v>
      </c>
    </row>
    <row r="6287" spans="1:5">
      <c r="A6287" s="127" t="s">
        <v>27337</v>
      </c>
      <c r="B6287" s="128" t="s">
        <v>27338</v>
      </c>
      <c r="C6287" s="127" t="s">
        <v>92</v>
      </c>
      <c r="D6287" s="122">
        <v>51</v>
      </c>
      <c r="E6287" s="129">
        <f t="shared" si="98"/>
        <v>51.03</v>
      </c>
    </row>
    <row r="6288" spans="1:5">
      <c r="A6288" s="127" t="s">
        <v>27339</v>
      </c>
      <c r="B6288" s="128" t="s">
        <v>27340</v>
      </c>
      <c r="C6288" s="127" t="s">
        <v>112</v>
      </c>
      <c r="D6288" s="122">
        <v>259.89999999999998</v>
      </c>
      <c r="E6288" s="129">
        <f t="shared" si="98"/>
        <v>260.02999999999997</v>
      </c>
    </row>
    <row r="6289" spans="1:5">
      <c r="A6289" s="127" t="s">
        <v>27341</v>
      </c>
      <c r="B6289" s="128" t="s">
        <v>27342</v>
      </c>
      <c r="C6289" s="127" t="s">
        <v>112</v>
      </c>
      <c r="D6289" s="122">
        <v>88.84</v>
      </c>
      <c r="E6289" s="129">
        <f t="shared" si="98"/>
        <v>88.88</v>
      </c>
    </row>
    <row r="6290" spans="1:5" ht="27">
      <c r="A6290" s="127" t="s">
        <v>27343</v>
      </c>
      <c r="B6290" s="128" t="s">
        <v>27344</v>
      </c>
      <c r="C6290" s="127" t="s">
        <v>112</v>
      </c>
      <c r="D6290" s="122">
        <v>24.4</v>
      </c>
      <c r="E6290" s="129">
        <f t="shared" si="98"/>
        <v>24.41</v>
      </c>
    </row>
    <row r="6291" spans="1:5" ht="27">
      <c r="A6291" s="127" t="s">
        <v>27345</v>
      </c>
      <c r="B6291" s="128" t="s">
        <v>27346</v>
      </c>
      <c r="C6291" s="127" t="s">
        <v>112</v>
      </c>
      <c r="D6291" s="122">
        <v>31.72</v>
      </c>
      <c r="E6291" s="129">
        <f t="shared" si="98"/>
        <v>31.74</v>
      </c>
    </row>
    <row r="6292" spans="1:5">
      <c r="A6292" s="127" t="s">
        <v>27347</v>
      </c>
      <c r="B6292" s="128" t="s">
        <v>27348</v>
      </c>
      <c r="C6292" s="127" t="s">
        <v>112</v>
      </c>
      <c r="D6292" s="122">
        <v>34.450000000000003</v>
      </c>
      <c r="E6292" s="129">
        <f t="shared" si="98"/>
        <v>34.47</v>
      </c>
    </row>
    <row r="6293" spans="1:5" ht="27">
      <c r="A6293" s="127" t="s">
        <v>27349</v>
      </c>
      <c r="B6293" s="128" t="s">
        <v>27350</v>
      </c>
      <c r="C6293" s="127" t="s">
        <v>112</v>
      </c>
      <c r="D6293" s="122">
        <v>71.430000000000007</v>
      </c>
      <c r="E6293" s="129">
        <f t="shared" si="98"/>
        <v>71.47</v>
      </c>
    </row>
    <row r="6294" spans="1:5" ht="27">
      <c r="A6294" s="127" t="s">
        <v>27351</v>
      </c>
      <c r="B6294" s="128" t="s">
        <v>27352</v>
      </c>
      <c r="C6294" s="127" t="s">
        <v>112</v>
      </c>
      <c r="D6294" s="122">
        <v>71.44</v>
      </c>
      <c r="E6294" s="129">
        <f t="shared" si="98"/>
        <v>71.48</v>
      </c>
    </row>
    <row r="6295" spans="1:5">
      <c r="A6295" s="127" t="s">
        <v>27353</v>
      </c>
      <c r="B6295" s="128" t="s">
        <v>27354</v>
      </c>
      <c r="C6295" s="127" t="s">
        <v>112</v>
      </c>
      <c r="D6295" s="122">
        <v>29.9</v>
      </c>
      <c r="E6295" s="129">
        <f t="shared" si="98"/>
        <v>29.91</v>
      </c>
    </row>
    <row r="6296" spans="1:5">
      <c r="A6296" s="127" t="s">
        <v>27355</v>
      </c>
      <c r="B6296" s="128" t="s">
        <v>27356</v>
      </c>
      <c r="C6296" s="127" t="s">
        <v>112</v>
      </c>
      <c r="D6296" s="122">
        <v>27.9</v>
      </c>
      <c r="E6296" s="129">
        <f t="shared" si="98"/>
        <v>27.91</v>
      </c>
    </row>
    <row r="6297" spans="1:5" ht="27">
      <c r="A6297" s="127" t="s">
        <v>27357</v>
      </c>
      <c r="B6297" s="128" t="s">
        <v>27358</v>
      </c>
      <c r="C6297" s="127" t="s">
        <v>112</v>
      </c>
      <c r="D6297" s="122">
        <v>39.9</v>
      </c>
      <c r="E6297" s="129">
        <f t="shared" si="98"/>
        <v>39.92</v>
      </c>
    </row>
    <row r="6298" spans="1:5">
      <c r="A6298" s="127" t="s">
        <v>27359</v>
      </c>
      <c r="B6298" s="128" t="s">
        <v>27360</v>
      </c>
      <c r="C6298" s="127" t="s">
        <v>112</v>
      </c>
      <c r="D6298" s="122">
        <v>52.9</v>
      </c>
      <c r="E6298" s="129">
        <f t="shared" si="98"/>
        <v>52.93</v>
      </c>
    </row>
    <row r="6299" spans="1:5">
      <c r="A6299" s="127" t="s">
        <v>27361</v>
      </c>
      <c r="B6299" s="128" t="s">
        <v>27362</v>
      </c>
      <c r="C6299" s="127" t="s">
        <v>112</v>
      </c>
      <c r="D6299" s="122">
        <v>54.9</v>
      </c>
      <c r="E6299" s="129">
        <f t="shared" si="98"/>
        <v>54.93</v>
      </c>
    </row>
    <row r="6300" spans="1:5" ht="27">
      <c r="A6300" s="127" t="s">
        <v>27363</v>
      </c>
      <c r="B6300" s="128" t="s">
        <v>27364</v>
      </c>
      <c r="C6300" s="127" t="s">
        <v>92</v>
      </c>
      <c r="D6300" s="122">
        <v>21.67</v>
      </c>
      <c r="E6300" s="129">
        <f t="shared" si="98"/>
        <v>21.68</v>
      </c>
    </row>
    <row r="6301" spans="1:5" ht="40.5">
      <c r="A6301" s="127" t="s">
        <v>27365</v>
      </c>
      <c r="B6301" s="128" t="s">
        <v>27366</v>
      </c>
      <c r="C6301" s="127" t="s">
        <v>92</v>
      </c>
      <c r="D6301" s="122">
        <v>7.17</v>
      </c>
      <c r="E6301" s="129">
        <f t="shared" si="98"/>
        <v>7.17</v>
      </c>
    </row>
    <row r="6302" spans="1:5" ht="40.5">
      <c r="A6302" s="127" t="s">
        <v>27367</v>
      </c>
      <c r="B6302" s="128" t="s">
        <v>27368</v>
      </c>
      <c r="C6302" s="127" t="s">
        <v>92</v>
      </c>
      <c r="D6302" s="122">
        <v>5.9</v>
      </c>
      <c r="E6302" s="129">
        <f t="shared" si="98"/>
        <v>5.9</v>
      </c>
    </row>
    <row r="6303" spans="1:5" ht="40.5">
      <c r="A6303" s="127" t="s">
        <v>27369</v>
      </c>
      <c r="B6303" s="128" t="s">
        <v>27370</v>
      </c>
      <c r="C6303" s="127" t="s">
        <v>92</v>
      </c>
      <c r="D6303" s="122">
        <v>5.9</v>
      </c>
      <c r="E6303" s="129">
        <f t="shared" si="98"/>
        <v>5.9</v>
      </c>
    </row>
    <row r="6304" spans="1:5" ht="40.5">
      <c r="A6304" s="127" t="s">
        <v>27371</v>
      </c>
      <c r="B6304" s="128" t="s">
        <v>27372</v>
      </c>
      <c r="C6304" s="127" t="s">
        <v>92</v>
      </c>
      <c r="D6304" s="122">
        <v>6.58</v>
      </c>
      <c r="E6304" s="129">
        <f t="shared" si="98"/>
        <v>6.58</v>
      </c>
    </row>
    <row r="6305" spans="1:5" ht="40.5">
      <c r="A6305" s="127" t="s">
        <v>27373</v>
      </c>
      <c r="B6305" s="128" t="s">
        <v>27374</v>
      </c>
      <c r="C6305" s="127" t="s">
        <v>92</v>
      </c>
      <c r="D6305" s="122">
        <v>6.99</v>
      </c>
      <c r="E6305" s="129">
        <f t="shared" si="98"/>
        <v>6.99</v>
      </c>
    </row>
    <row r="6306" spans="1:5" ht="40.5">
      <c r="A6306" s="127" t="s">
        <v>27375</v>
      </c>
      <c r="B6306" s="128" t="s">
        <v>27376</v>
      </c>
      <c r="C6306" s="127" t="s">
        <v>92</v>
      </c>
      <c r="D6306" s="122">
        <v>6.26</v>
      </c>
      <c r="E6306" s="129">
        <f t="shared" si="98"/>
        <v>6.26</v>
      </c>
    </row>
    <row r="6307" spans="1:5" ht="27">
      <c r="A6307" s="127" t="s">
        <v>27377</v>
      </c>
      <c r="B6307" s="128" t="s">
        <v>27378</v>
      </c>
      <c r="C6307" s="127" t="s">
        <v>92</v>
      </c>
      <c r="D6307" s="122">
        <v>21.28</v>
      </c>
      <c r="E6307" s="129">
        <f t="shared" si="98"/>
        <v>21.29</v>
      </c>
    </row>
    <row r="6308" spans="1:5">
      <c r="A6308" s="127" t="s">
        <v>27379</v>
      </c>
      <c r="B6308" s="128" t="s">
        <v>27380</v>
      </c>
      <c r="C6308" s="127" t="s">
        <v>112</v>
      </c>
      <c r="D6308" s="122">
        <v>226.55</v>
      </c>
      <c r="E6308" s="129">
        <f t="shared" si="98"/>
        <v>226.66</v>
      </c>
    </row>
    <row r="6309" spans="1:5">
      <c r="A6309" s="127" t="s">
        <v>27381</v>
      </c>
      <c r="B6309" s="128" t="s">
        <v>27382</v>
      </c>
      <c r="C6309" s="127" t="s">
        <v>92</v>
      </c>
      <c r="D6309" s="122">
        <v>5.58</v>
      </c>
      <c r="E6309" s="129">
        <f t="shared" si="98"/>
        <v>5.58</v>
      </c>
    </row>
    <row r="6310" spans="1:5">
      <c r="A6310" s="127" t="s">
        <v>27383</v>
      </c>
      <c r="B6310" s="128" t="s">
        <v>27384</v>
      </c>
      <c r="C6310" s="127" t="s">
        <v>92</v>
      </c>
      <c r="D6310" s="122">
        <v>5.93</v>
      </c>
      <c r="E6310" s="129">
        <f t="shared" si="98"/>
        <v>5.93</v>
      </c>
    </row>
    <row r="6311" spans="1:5">
      <c r="A6311" s="127" t="s">
        <v>27385</v>
      </c>
      <c r="B6311" s="128" t="s">
        <v>27386</v>
      </c>
      <c r="C6311" s="127" t="s">
        <v>112</v>
      </c>
      <c r="D6311" s="122">
        <v>74.25</v>
      </c>
      <c r="E6311" s="129">
        <f t="shared" si="98"/>
        <v>74.290000000000006</v>
      </c>
    </row>
    <row r="6312" spans="1:5">
      <c r="A6312" s="127" t="s">
        <v>27387</v>
      </c>
      <c r="B6312" s="128" t="s">
        <v>27388</v>
      </c>
      <c r="C6312" s="127" t="s">
        <v>92</v>
      </c>
      <c r="D6312" s="122">
        <v>6.47</v>
      </c>
      <c r="E6312" s="129">
        <f t="shared" si="98"/>
        <v>6.47</v>
      </c>
    </row>
    <row r="6313" spans="1:5">
      <c r="A6313" s="127" t="s">
        <v>27389</v>
      </c>
      <c r="B6313" s="128" t="s">
        <v>27390</v>
      </c>
      <c r="C6313" s="127" t="s">
        <v>92</v>
      </c>
      <c r="D6313" s="122">
        <v>8</v>
      </c>
      <c r="E6313" s="129">
        <f t="shared" si="98"/>
        <v>8</v>
      </c>
    </row>
    <row r="6314" spans="1:5">
      <c r="A6314" s="127" t="s">
        <v>27391</v>
      </c>
      <c r="B6314" s="128" t="s">
        <v>27392</v>
      </c>
      <c r="C6314" s="127" t="s">
        <v>92</v>
      </c>
      <c r="D6314" s="122">
        <v>9.24</v>
      </c>
      <c r="E6314" s="129">
        <f t="shared" si="98"/>
        <v>9.24</v>
      </c>
    </row>
    <row r="6315" spans="1:5" ht="27">
      <c r="A6315" s="127" t="s">
        <v>27393</v>
      </c>
      <c r="B6315" s="128" t="s">
        <v>27394</v>
      </c>
      <c r="C6315" s="127" t="s">
        <v>17452</v>
      </c>
      <c r="D6315" s="122">
        <v>384.19</v>
      </c>
      <c r="E6315" s="129">
        <f t="shared" si="98"/>
        <v>384.38</v>
      </c>
    </row>
    <row r="6316" spans="1:5" ht="27">
      <c r="A6316" s="127" t="s">
        <v>27395</v>
      </c>
      <c r="B6316" s="128" t="s">
        <v>27396</v>
      </c>
      <c r="C6316" s="127" t="s">
        <v>17452</v>
      </c>
      <c r="D6316" s="122">
        <v>423.38</v>
      </c>
      <c r="E6316" s="129">
        <f t="shared" si="98"/>
        <v>423.59</v>
      </c>
    </row>
    <row r="6317" spans="1:5">
      <c r="A6317" s="127" t="s">
        <v>27397</v>
      </c>
      <c r="B6317" s="128" t="s">
        <v>27398</v>
      </c>
      <c r="C6317" s="127" t="s">
        <v>112</v>
      </c>
      <c r="D6317" s="122">
        <v>276.5</v>
      </c>
      <c r="E6317" s="129">
        <f t="shared" si="98"/>
        <v>276.64</v>
      </c>
    </row>
    <row r="6318" spans="1:5">
      <c r="A6318" s="127" t="s">
        <v>27399</v>
      </c>
      <c r="B6318" s="128" t="s">
        <v>27400</v>
      </c>
      <c r="C6318" s="127" t="s">
        <v>92</v>
      </c>
      <c r="D6318" s="122">
        <v>14.37</v>
      </c>
      <c r="E6318" s="129">
        <f t="shared" si="98"/>
        <v>14.38</v>
      </c>
    </row>
    <row r="6319" spans="1:5">
      <c r="A6319" s="127" t="s">
        <v>27401</v>
      </c>
      <c r="B6319" s="128" t="s">
        <v>27402</v>
      </c>
      <c r="C6319" s="127" t="s">
        <v>112</v>
      </c>
      <c r="D6319" s="122">
        <v>26.06</v>
      </c>
      <c r="E6319" s="129">
        <f t="shared" si="98"/>
        <v>26.07</v>
      </c>
    </row>
    <row r="6320" spans="1:5">
      <c r="A6320" s="127" t="s">
        <v>27403</v>
      </c>
      <c r="B6320" s="128" t="s">
        <v>27404</v>
      </c>
      <c r="C6320" s="127" t="s">
        <v>92</v>
      </c>
      <c r="D6320" s="122">
        <v>79.44</v>
      </c>
      <c r="E6320" s="129">
        <f t="shared" si="98"/>
        <v>79.48</v>
      </c>
    </row>
    <row r="6321" spans="1:5" ht="27">
      <c r="A6321" s="127" t="s">
        <v>27405</v>
      </c>
      <c r="B6321" s="128" t="s">
        <v>27406</v>
      </c>
      <c r="C6321" s="127" t="s">
        <v>112</v>
      </c>
      <c r="D6321" s="122">
        <v>14.37</v>
      </c>
      <c r="E6321" s="129">
        <f t="shared" si="98"/>
        <v>14.38</v>
      </c>
    </row>
    <row r="6322" spans="1:5">
      <c r="A6322" s="127" t="s">
        <v>27407</v>
      </c>
      <c r="B6322" s="128" t="s">
        <v>27408</v>
      </c>
      <c r="C6322" s="127" t="s">
        <v>86</v>
      </c>
      <c r="D6322" s="122">
        <v>56.8</v>
      </c>
      <c r="E6322" s="129">
        <f t="shared" si="98"/>
        <v>56.83</v>
      </c>
    </row>
    <row r="6323" spans="1:5">
      <c r="A6323" s="127" t="s">
        <v>27409</v>
      </c>
      <c r="B6323" s="128" t="s">
        <v>27410</v>
      </c>
      <c r="C6323" s="127" t="s">
        <v>86</v>
      </c>
      <c r="D6323" s="122">
        <v>33.71</v>
      </c>
      <c r="E6323" s="129">
        <f t="shared" si="98"/>
        <v>33.729999999999997</v>
      </c>
    </row>
    <row r="6324" spans="1:5">
      <c r="A6324" s="127" t="s">
        <v>27411</v>
      </c>
      <c r="B6324" s="128" t="s">
        <v>27412</v>
      </c>
      <c r="C6324" s="127" t="s">
        <v>27413</v>
      </c>
      <c r="D6324" s="122">
        <v>109.9</v>
      </c>
      <c r="E6324" s="129">
        <f t="shared" si="98"/>
        <v>109.95</v>
      </c>
    </row>
    <row r="6325" spans="1:5" ht="27">
      <c r="A6325" s="127" t="s">
        <v>27414</v>
      </c>
      <c r="B6325" s="128" t="s">
        <v>27415</v>
      </c>
      <c r="C6325" s="127" t="s">
        <v>112</v>
      </c>
      <c r="D6325" s="122">
        <v>70</v>
      </c>
      <c r="E6325" s="129">
        <f t="shared" si="98"/>
        <v>70.03</v>
      </c>
    </row>
    <row r="6326" spans="1:5" ht="27">
      <c r="A6326" s="127" t="s">
        <v>27416</v>
      </c>
      <c r="B6326" s="128" t="s">
        <v>27417</v>
      </c>
      <c r="C6326" s="127" t="s">
        <v>112</v>
      </c>
      <c r="D6326" s="122">
        <v>20</v>
      </c>
      <c r="E6326" s="129">
        <f t="shared" si="98"/>
        <v>20.010000000000002</v>
      </c>
    </row>
    <row r="6327" spans="1:5" ht="27">
      <c r="A6327" s="127" t="s">
        <v>27418</v>
      </c>
      <c r="B6327" s="128" t="s">
        <v>27419</v>
      </c>
      <c r="C6327" s="127" t="s">
        <v>112</v>
      </c>
      <c r="D6327" s="122">
        <v>34.049999999999997</v>
      </c>
      <c r="E6327" s="129">
        <f t="shared" si="98"/>
        <v>34.07</v>
      </c>
    </row>
    <row r="6328" spans="1:5" ht="27">
      <c r="A6328" s="127" t="s">
        <v>27420</v>
      </c>
      <c r="B6328" s="128" t="s">
        <v>27421</v>
      </c>
      <c r="C6328" s="127" t="s">
        <v>112</v>
      </c>
      <c r="D6328" s="122">
        <v>40.659999999999997</v>
      </c>
      <c r="E6328" s="129">
        <f t="shared" si="98"/>
        <v>40.68</v>
      </c>
    </row>
    <row r="6329" spans="1:5" ht="27">
      <c r="A6329" s="127" t="s">
        <v>27422</v>
      </c>
      <c r="B6329" s="128" t="s">
        <v>27423</v>
      </c>
      <c r="C6329" s="127" t="s">
        <v>112</v>
      </c>
      <c r="D6329" s="122">
        <v>8.84</v>
      </c>
      <c r="E6329" s="129">
        <f t="shared" si="98"/>
        <v>8.84</v>
      </c>
    </row>
    <row r="6330" spans="1:5" ht="27">
      <c r="A6330" s="127" t="s">
        <v>27424</v>
      </c>
      <c r="B6330" s="128" t="s">
        <v>27425</v>
      </c>
      <c r="C6330" s="127" t="s">
        <v>112</v>
      </c>
      <c r="D6330" s="122">
        <v>14.01</v>
      </c>
      <c r="E6330" s="129">
        <f t="shared" si="98"/>
        <v>14.02</v>
      </c>
    </row>
    <row r="6331" spans="1:5" ht="27">
      <c r="A6331" s="127" t="s">
        <v>27426</v>
      </c>
      <c r="B6331" s="128" t="s">
        <v>27427</v>
      </c>
      <c r="C6331" s="127" t="s">
        <v>112</v>
      </c>
      <c r="D6331" s="122">
        <v>16.489999999999998</v>
      </c>
      <c r="E6331" s="129">
        <f t="shared" si="98"/>
        <v>16.5</v>
      </c>
    </row>
    <row r="6332" spans="1:5">
      <c r="A6332" s="127" t="s">
        <v>27428</v>
      </c>
      <c r="B6332" s="128" t="s">
        <v>27429</v>
      </c>
      <c r="C6332" s="127" t="s">
        <v>86</v>
      </c>
      <c r="D6332" s="122">
        <v>184.9</v>
      </c>
      <c r="E6332" s="129">
        <f t="shared" si="98"/>
        <v>184.99</v>
      </c>
    </row>
    <row r="6333" spans="1:5">
      <c r="A6333" s="127" t="s">
        <v>27430</v>
      </c>
      <c r="B6333" s="128" t="s">
        <v>27431</v>
      </c>
      <c r="C6333" s="127" t="s">
        <v>86</v>
      </c>
      <c r="D6333" s="122">
        <v>128.15</v>
      </c>
      <c r="E6333" s="129">
        <f t="shared" si="98"/>
        <v>128.21</v>
      </c>
    </row>
    <row r="6334" spans="1:5" ht="40.5">
      <c r="A6334" s="127" t="s">
        <v>27432</v>
      </c>
      <c r="B6334" s="128" t="s">
        <v>27433</v>
      </c>
      <c r="C6334" s="127" t="s">
        <v>112</v>
      </c>
      <c r="D6334" s="122">
        <v>90</v>
      </c>
      <c r="E6334" s="129">
        <f t="shared" si="98"/>
        <v>90.04</v>
      </c>
    </row>
    <row r="6335" spans="1:5" ht="54">
      <c r="A6335" s="127" t="s">
        <v>27434</v>
      </c>
      <c r="B6335" s="128" t="s">
        <v>27435</v>
      </c>
      <c r="C6335" s="127" t="s">
        <v>112</v>
      </c>
      <c r="D6335" s="122">
        <v>576</v>
      </c>
      <c r="E6335" s="129">
        <f t="shared" si="98"/>
        <v>576.29</v>
      </c>
    </row>
    <row r="6336" spans="1:5">
      <c r="A6336" s="127" t="s">
        <v>27436</v>
      </c>
      <c r="B6336" s="128" t="s">
        <v>27437</v>
      </c>
      <c r="C6336" s="127" t="s">
        <v>92</v>
      </c>
      <c r="D6336" s="122">
        <v>21.28</v>
      </c>
      <c r="E6336" s="129">
        <f t="shared" si="98"/>
        <v>21.29</v>
      </c>
    </row>
    <row r="6337" spans="1:5">
      <c r="A6337" s="127" t="s">
        <v>27438</v>
      </c>
      <c r="B6337" s="128" t="s">
        <v>27439</v>
      </c>
      <c r="C6337" s="127" t="s">
        <v>86</v>
      </c>
      <c r="D6337" s="122">
        <v>954.44</v>
      </c>
      <c r="E6337" s="129">
        <f t="shared" ref="E6337:E6400" si="99">ROUND((D6337/(1+$J$1))*(1+$L$1),2)</f>
        <v>954.91</v>
      </c>
    </row>
    <row r="6338" spans="1:5">
      <c r="A6338" s="127" t="s">
        <v>27440</v>
      </c>
      <c r="B6338" s="128" t="s">
        <v>27441</v>
      </c>
      <c r="C6338" s="127" t="s">
        <v>86</v>
      </c>
      <c r="D6338" s="122">
        <v>385</v>
      </c>
      <c r="E6338" s="129">
        <f t="shared" si="99"/>
        <v>385.19</v>
      </c>
    </row>
    <row r="6339" spans="1:5">
      <c r="A6339" s="127" t="s">
        <v>27442</v>
      </c>
      <c r="B6339" s="128" t="s">
        <v>27443</v>
      </c>
      <c r="C6339" s="127" t="s">
        <v>86</v>
      </c>
      <c r="D6339" s="122">
        <v>1080</v>
      </c>
      <c r="E6339" s="129">
        <f t="shared" si="99"/>
        <v>1080.54</v>
      </c>
    </row>
    <row r="6340" spans="1:5">
      <c r="A6340" s="127" t="s">
        <v>27444</v>
      </c>
      <c r="B6340" s="128" t="s">
        <v>27445</v>
      </c>
      <c r="C6340" s="127" t="s">
        <v>86</v>
      </c>
      <c r="D6340" s="122">
        <v>1080</v>
      </c>
      <c r="E6340" s="129">
        <f t="shared" si="99"/>
        <v>1080.54</v>
      </c>
    </row>
    <row r="6341" spans="1:5">
      <c r="A6341" s="127" t="s">
        <v>27446</v>
      </c>
      <c r="B6341" s="128" t="s">
        <v>27447</v>
      </c>
      <c r="C6341" s="127" t="s">
        <v>86</v>
      </c>
      <c r="D6341" s="122">
        <v>90.34</v>
      </c>
      <c r="E6341" s="129">
        <f t="shared" si="99"/>
        <v>90.38</v>
      </c>
    </row>
    <row r="6342" spans="1:5">
      <c r="A6342" s="127" t="s">
        <v>27448</v>
      </c>
      <c r="B6342" s="128" t="s">
        <v>27449</v>
      </c>
      <c r="C6342" s="127" t="s">
        <v>86</v>
      </c>
      <c r="D6342" s="122">
        <v>162.13999999999999</v>
      </c>
      <c r="E6342" s="129">
        <f t="shared" si="99"/>
        <v>162.22</v>
      </c>
    </row>
    <row r="6343" spans="1:5" ht="40.5">
      <c r="A6343" s="127" t="s">
        <v>27450</v>
      </c>
      <c r="B6343" s="128" t="s">
        <v>27451</v>
      </c>
      <c r="C6343" s="127" t="s">
        <v>86</v>
      </c>
      <c r="D6343" s="122">
        <v>2928.12</v>
      </c>
      <c r="E6343" s="129">
        <f t="shared" si="99"/>
        <v>2929.57</v>
      </c>
    </row>
    <row r="6344" spans="1:5" ht="40.5">
      <c r="A6344" s="127" t="s">
        <v>27452</v>
      </c>
      <c r="B6344" s="128" t="s">
        <v>27453</v>
      </c>
      <c r="C6344" s="127" t="s">
        <v>86</v>
      </c>
      <c r="D6344" s="122">
        <v>5373.2</v>
      </c>
      <c r="E6344" s="129">
        <f t="shared" si="99"/>
        <v>5375.87</v>
      </c>
    </row>
    <row r="6345" spans="1:5" ht="27">
      <c r="A6345" s="127" t="s">
        <v>27454</v>
      </c>
      <c r="B6345" s="128" t="s">
        <v>27455</v>
      </c>
      <c r="C6345" s="127" t="s">
        <v>86</v>
      </c>
      <c r="D6345" s="122">
        <v>198</v>
      </c>
      <c r="E6345" s="129">
        <f t="shared" si="99"/>
        <v>198.1</v>
      </c>
    </row>
    <row r="6346" spans="1:5">
      <c r="A6346" s="127" t="s">
        <v>27456</v>
      </c>
      <c r="B6346" s="128" t="s">
        <v>27457</v>
      </c>
      <c r="C6346" s="127" t="s">
        <v>86</v>
      </c>
      <c r="D6346" s="122">
        <v>122.1</v>
      </c>
      <c r="E6346" s="129">
        <f t="shared" si="99"/>
        <v>122.16</v>
      </c>
    </row>
    <row r="6347" spans="1:5">
      <c r="A6347" s="127" t="s">
        <v>27458</v>
      </c>
      <c r="B6347" s="128" t="s">
        <v>27459</v>
      </c>
      <c r="C6347" s="127" t="s">
        <v>86</v>
      </c>
      <c r="D6347" s="122">
        <v>31.58</v>
      </c>
      <c r="E6347" s="129">
        <f t="shared" si="99"/>
        <v>31.6</v>
      </c>
    </row>
    <row r="6348" spans="1:5">
      <c r="A6348" s="127" t="s">
        <v>27460</v>
      </c>
      <c r="B6348" s="128" t="s">
        <v>27461</v>
      </c>
      <c r="C6348" s="127" t="s">
        <v>86</v>
      </c>
      <c r="D6348" s="122">
        <v>45.74</v>
      </c>
      <c r="E6348" s="129">
        <f t="shared" si="99"/>
        <v>45.76</v>
      </c>
    </row>
    <row r="6349" spans="1:5" ht="40.5">
      <c r="A6349" s="127" t="s">
        <v>27462</v>
      </c>
      <c r="B6349" s="128" t="s">
        <v>27463</v>
      </c>
      <c r="C6349" s="127" t="s">
        <v>112</v>
      </c>
      <c r="D6349" s="122">
        <v>153.11000000000001</v>
      </c>
      <c r="E6349" s="129">
        <f t="shared" si="99"/>
        <v>153.19</v>
      </c>
    </row>
    <row r="6350" spans="1:5">
      <c r="A6350" s="127" t="s">
        <v>27464</v>
      </c>
      <c r="B6350" s="128" t="s">
        <v>27465</v>
      </c>
      <c r="C6350" s="127" t="s">
        <v>86</v>
      </c>
      <c r="D6350" s="122">
        <v>306.31</v>
      </c>
      <c r="E6350" s="129">
        <f t="shared" si="99"/>
        <v>306.45999999999998</v>
      </c>
    </row>
    <row r="6351" spans="1:5">
      <c r="A6351" s="127" t="s">
        <v>27466</v>
      </c>
      <c r="B6351" s="128" t="s">
        <v>27467</v>
      </c>
      <c r="C6351" s="127" t="s">
        <v>86</v>
      </c>
      <c r="D6351" s="122">
        <v>208.37</v>
      </c>
      <c r="E6351" s="129">
        <f t="shared" si="99"/>
        <v>208.47</v>
      </c>
    </row>
    <row r="6352" spans="1:5" ht="27">
      <c r="A6352" s="127" t="s">
        <v>27468</v>
      </c>
      <c r="B6352" s="128" t="s">
        <v>27469</v>
      </c>
      <c r="C6352" s="127" t="s">
        <v>86</v>
      </c>
      <c r="D6352" s="122">
        <v>34.79</v>
      </c>
      <c r="E6352" s="129">
        <f t="shared" si="99"/>
        <v>34.81</v>
      </c>
    </row>
    <row r="6353" spans="1:5" ht="27">
      <c r="A6353" s="127" t="s">
        <v>27470</v>
      </c>
      <c r="B6353" s="128" t="s">
        <v>27471</v>
      </c>
      <c r="C6353" s="127" t="s">
        <v>86</v>
      </c>
      <c r="D6353" s="122">
        <v>92.25</v>
      </c>
      <c r="E6353" s="129">
        <f t="shared" si="99"/>
        <v>92.3</v>
      </c>
    </row>
    <row r="6354" spans="1:5" ht="27">
      <c r="A6354" s="127" t="s">
        <v>27472</v>
      </c>
      <c r="B6354" s="128" t="s">
        <v>27473</v>
      </c>
      <c r="C6354" s="127" t="s">
        <v>86</v>
      </c>
      <c r="D6354" s="122">
        <v>639.27</v>
      </c>
      <c r="E6354" s="129">
        <f t="shared" si="99"/>
        <v>639.59</v>
      </c>
    </row>
    <row r="6355" spans="1:5" ht="40.5">
      <c r="A6355" s="127" t="s">
        <v>27474</v>
      </c>
      <c r="B6355" s="128" t="s">
        <v>27475</v>
      </c>
      <c r="C6355" s="127" t="s">
        <v>86</v>
      </c>
      <c r="D6355" s="122">
        <v>158.4</v>
      </c>
      <c r="E6355" s="129">
        <f t="shared" si="99"/>
        <v>158.47999999999999</v>
      </c>
    </row>
    <row r="6356" spans="1:5" ht="40.5">
      <c r="A6356" s="127" t="s">
        <v>27476</v>
      </c>
      <c r="B6356" s="128" t="s">
        <v>27477</v>
      </c>
      <c r="C6356" s="127" t="s">
        <v>86</v>
      </c>
      <c r="D6356" s="122">
        <v>397</v>
      </c>
      <c r="E6356" s="129">
        <f t="shared" si="99"/>
        <v>397.2</v>
      </c>
    </row>
    <row r="6357" spans="1:5" ht="40.5">
      <c r="A6357" s="127" t="s">
        <v>27478</v>
      </c>
      <c r="B6357" s="128" t="s">
        <v>27479</v>
      </c>
      <c r="C6357" s="127" t="s">
        <v>86</v>
      </c>
      <c r="D6357" s="122">
        <v>99.77</v>
      </c>
      <c r="E6357" s="129">
        <f t="shared" si="99"/>
        <v>99.82</v>
      </c>
    </row>
    <row r="6358" spans="1:5" ht="40.5">
      <c r="A6358" s="127" t="s">
        <v>27480</v>
      </c>
      <c r="B6358" s="128" t="s">
        <v>27481</v>
      </c>
      <c r="C6358" s="127" t="s">
        <v>86</v>
      </c>
      <c r="D6358" s="122">
        <v>14092.76</v>
      </c>
      <c r="E6358" s="129">
        <f t="shared" si="99"/>
        <v>14099.75</v>
      </c>
    </row>
    <row r="6359" spans="1:5" ht="54">
      <c r="A6359" s="127" t="s">
        <v>27482</v>
      </c>
      <c r="B6359" s="128" t="s">
        <v>27483</v>
      </c>
      <c r="C6359" s="127" t="s">
        <v>86</v>
      </c>
      <c r="D6359" s="122">
        <v>1636.4</v>
      </c>
      <c r="E6359" s="129">
        <f t="shared" si="99"/>
        <v>1637.21</v>
      </c>
    </row>
    <row r="6360" spans="1:5">
      <c r="A6360" s="127" t="s">
        <v>27484</v>
      </c>
      <c r="B6360" s="128" t="s">
        <v>27485</v>
      </c>
      <c r="C6360" s="127" t="s">
        <v>86</v>
      </c>
      <c r="D6360" s="122">
        <v>248.66</v>
      </c>
      <c r="E6360" s="129">
        <f t="shared" si="99"/>
        <v>248.78</v>
      </c>
    </row>
    <row r="6361" spans="1:5">
      <c r="A6361" s="127" t="s">
        <v>27486</v>
      </c>
      <c r="B6361" s="128" t="s">
        <v>27487</v>
      </c>
      <c r="C6361" s="127" t="s">
        <v>86</v>
      </c>
      <c r="D6361" s="122">
        <v>444.27</v>
      </c>
      <c r="E6361" s="129">
        <f t="shared" si="99"/>
        <v>444.49</v>
      </c>
    </row>
    <row r="6362" spans="1:5" ht="54">
      <c r="A6362" s="127" t="s">
        <v>27488</v>
      </c>
      <c r="B6362" s="128" t="s">
        <v>27489</v>
      </c>
      <c r="C6362" s="127" t="s">
        <v>86</v>
      </c>
      <c r="D6362" s="122">
        <v>896.37</v>
      </c>
      <c r="E6362" s="129">
        <f t="shared" si="99"/>
        <v>896.81</v>
      </c>
    </row>
    <row r="6363" spans="1:5" ht="54">
      <c r="A6363" s="127" t="s">
        <v>27490</v>
      </c>
      <c r="B6363" s="128" t="s">
        <v>27491</v>
      </c>
      <c r="C6363" s="127" t="s">
        <v>86</v>
      </c>
      <c r="D6363" s="122">
        <v>1826.04</v>
      </c>
      <c r="E6363" s="129">
        <f t="shared" si="99"/>
        <v>1826.95</v>
      </c>
    </row>
    <row r="6364" spans="1:5" ht="54">
      <c r="A6364" s="127" t="s">
        <v>27492</v>
      </c>
      <c r="B6364" s="128" t="s">
        <v>27493</v>
      </c>
      <c r="C6364" s="127" t="s">
        <v>86</v>
      </c>
      <c r="D6364" s="122">
        <v>1098.4100000000001</v>
      </c>
      <c r="E6364" s="129">
        <f t="shared" si="99"/>
        <v>1098.95</v>
      </c>
    </row>
    <row r="6365" spans="1:5" ht="54">
      <c r="A6365" s="127" t="s">
        <v>27494</v>
      </c>
      <c r="B6365" s="128" t="s">
        <v>27495</v>
      </c>
      <c r="C6365" s="127" t="s">
        <v>86</v>
      </c>
      <c r="D6365" s="122">
        <v>1462.22</v>
      </c>
      <c r="E6365" s="129">
        <f t="shared" si="99"/>
        <v>1462.95</v>
      </c>
    </row>
    <row r="6366" spans="1:5">
      <c r="A6366" s="127" t="s">
        <v>27496</v>
      </c>
      <c r="B6366" s="128" t="s">
        <v>27497</v>
      </c>
      <c r="C6366" s="127" t="s">
        <v>86</v>
      </c>
      <c r="D6366" s="122">
        <v>9.5500000000000007</v>
      </c>
      <c r="E6366" s="129">
        <f t="shared" si="99"/>
        <v>9.5500000000000007</v>
      </c>
    </row>
    <row r="6367" spans="1:5" ht="27">
      <c r="A6367" s="127" t="s">
        <v>27498</v>
      </c>
      <c r="B6367" s="128" t="s">
        <v>27499</v>
      </c>
      <c r="C6367" s="127" t="s">
        <v>86</v>
      </c>
      <c r="D6367" s="122">
        <v>12</v>
      </c>
      <c r="E6367" s="129">
        <f t="shared" si="99"/>
        <v>12.01</v>
      </c>
    </row>
    <row r="6368" spans="1:5">
      <c r="A6368" s="127" t="s">
        <v>27500</v>
      </c>
      <c r="B6368" s="128" t="s">
        <v>27501</v>
      </c>
      <c r="C6368" s="127" t="s">
        <v>86</v>
      </c>
      <c r="D6368" s="122">
        <v>7.11</v>
      </c>
      <c r="E6368" s="129">
        <f t="shared" si="99"/>
        <v>7.11</v>
      </c>
    </row>
    <row r="6369" spans="1:5">
      <c r="A6369" s="127" t="s">
        <v>27502</v>
      </c>
      <c r="B6369" s="128" t="s">
        <v>27503</v>
      </c>
      <c r="C6369" s="127" t="s">
        <v>92</v>
      </c>
      <c r="D6369" s="122">
        <v>24</v>
      </c>
      <c r="E6369" s="129">
        <f t="shared" si="99"/>
        <v>24.01</v>
      </c>
    </row>
    <row r="6370" spans="1:5">
      <c r="A6370" s="127" t="s">
        <v>27504</v>
      </c>
      <c r="B6370" s="128" t="s">
        <v>27505</v>
      </c>
      <c r="C6370" s="127" t="s">
        <v>92</v>
      </c>
      <c r="D6370" s="122">
        <v>15</v>
      </c>
      <c r="E6370" s="129">
        <f t="shared" si="99"/>
        <v>15.01</v>
      </c>
    </row>
    <row r="6371" spans="1:5" ht="27">
      <c r="A6371" s="127" t="s">
        <v>27506</v>
      </c>
      <c r="B6371" s="128" t="s">
        <v>27507</v>
      </c>
      <c r="C6371" s="127" t="s">
        <v>86</v>
      </c>
      <c r="D6371" s="122">
        <v>163.19999999999999</v>
      </c>
      <c r="E6371" s="129">
        <f t="shared" si="99"/>
        <v>163.28</v>
      </c>
    </row>
    <row r="6372" spans="1:5">
      <c r="A6372" s="127" t="s">
        <v>27508</v>
      </c>
      <c r="B6372" s="128" t="s">
        <v>27509</v>
      </c>
      <c r="C6372" s="127" t="s">
        <v>86</v>
      </c>
      <c r="D6372" s="122">
        <v>2.6</v>
      </c>
      <c r="E6372" s="129">
        <f t="shared" si="99"/>
        <v>2.6</v>
      </c>
    </row>
    <row r="6373" spans="1:5">
      <c r="A6373" s="127" t="s">
        <v>27510</v>
      </c>
      <c r="B6373" s="128" t="s">
        <v>27511</v>
      </c>
      <c r="C6373" s="127" t="s">
        <v>86</v>
      </c>
      <c r="D6373" s="122">
        <v>45.31</v>
      </c>
      <c r="E6373" s="129">
        <f t="shared" si="99"/>
        <v>45.33</v>
      </c>
    </row>
    <row r="6374" spans="1:5">
      <c r="A6374" s="127" t="s">
        <v>27512</v>
      </c>
      <c r="B6374" s="128" t="s">
        <v>27513</v>
      </c>
      <c r="C6374" s="127" t="s">
        <v>92</v>
      </c>
      <c r="D6374" s="122">
        <v>3.79</v>
      </c>
      <c r="E6374" s="129">
        <f t="shared" si="99"/>
        <v>3.79</v>
      </c>
    </row>
    <row r="6375" spans="1:5">
      <c r="A6375" s="127" t="s">
        <v>27514</v>
      </c>
      <c r="B6375" s="128" t="s">
        <v>27515</v>
      </c>
      <c r="C6375" s="127" t="s">
        <v>92</v>
      </c>
      <c r="D6375" s="122">
        <v>3.72</v>
      </c>
      <c r="E6375" s="129">
        <f t="shared" si="99"/>
        <v>3.72</v>
      </c>
    </row>
    <row r="6376" spans="1:5">
      <c r="A6376" s="127" t="s">
        <v>27516</v>
      </c>
      <c r="B6376" s="128" t="s">
        <v>27517</v>
      </c>
      <c r="C6376" s="127" t="s">
        <v>92</v>
      </c>
      <c r="D6376" s="122">
        <v>1.4</v>
      </c>
      <c r="E6376" s="129">
        <f t="shared" si="99"/>
        <v>1.4</v>
      </c>
    </row>
    <row r="6377" spans="1:5">
      <c r="A6377" s="127" t="s">
        <v>27518</v>
      </c>
      <c r="B6377" s="128" t="s">
        <v>27519</v>
      </c>
      <c r="C6377" s="127" t="s">
        <v>92</v>
      </c>
      <c r="D6377" s="122">
        <v>2.35</v>
      </c>
      <c r="E6377" s="129">
        <f t="shared" si="99"/>
        <v>2.35</v>
      </c>
    </row>
    <row r="6378" spans="1:5">
      <c r="A6378" s="127" t="s">
        <v>27520</v>
      </c>
      <c r="B6378" s="128" t="s">
        <v>27521</v>
      </c>
      <c r="C6378" s="127" t="s">
        <v>92</v>
      </c>
      <c r="D6378" s="122">
        <v>0.33</v>
      </c>
      <c r="E6378" s="129">
        <f t="shared" si="99"/>
        <v>0.33</v>
      </c>
    </row>
    <row r="6379" spans="1:5">
      <c r="A6379" s="127" t="s">
        <v>27522</v>
      </c>
      <c r="B6379" s="128" t="s">
        <v>27523</v>
      </c>
      <c r="C6379" s="127" t="s">
        <v>86</v>
      </c>
      <c r="D6379" s="122">
        <v>22.61</v>
      </c>
      <c r="E6379" s="129">
        <f t="shared" si="99"/>
        <v>22.62</v>
      </c>
    </row>
    <row r="6380" spans="1:5">
      <c r="A6380" s="127" t="s">
        <v>27524</v>
      </c>
      <c r="B6380" s="128" t="s">
        <v>27525</v>
      </c>
      <c r="C6380" s="127" t="s">
        <v>86</v>
      </c>
      <c r="D6380" s="122">
        <v>24.14</v>
      </c>
      <c r="E6380" s="129">
        <f t="shared" si="99"/>
        <v>24.15</v>
      </c>
    </row>
    <row r="6381" spans="1:5">
      <c r="A6381" s="127" t="s">
        <v>27526</v>
      </c>
      <c r="B6381" s="128" t="s">
        <v>27527</v>
      </c>
      <c r="C6381" s="127" t="s">
        <v>18690</v>
      </c>
      <c r="D6381" s="122">
        <v>35.21</v>
      </c>
      <c r="E6381" s="129">
        <f t="shared" si="99"/>
        <v>35.229999999999997</v>
      </c>
    </row>
    <row r="6382" spans="1:5">
      <c r="A6382" s="127" t="s">
        <v>27528</v>
      </c>
      <c r="B6382" s="128" t="s">
        <v>27529</v>
      </c>
      <c r="C6382" s="127" t="s">
        <v>86</v>
      </c>
      <c r="D6382" s="122">
        <v>35.86</v>
      </c>
      <c r="E6382" s="129">
        <f t="shared" si="99"/>
        <v>35.880000000000003</v>
      </c>
    </row>
    <row r="6383" spans="1:5">
      <c r="A6383" s="127" t="s">
        <v>27530</v>
      </c>
      <c r="B6383" s="128" t="s">
        <v>27531</v>
      </c>
      <c r="C6383" s="127" t="s">
        <v>86</v>
      </c>
      <c r="D6383" s="122">
        <v>30.68</v>
      </c>
      <c r="E6383" s="129">
        <f t="shared" si="99"/>
        <v>30.7</v>
      </c>
    </row>
    <row r="6384" spans="1:5">
      <c r="A6384" s="127" t="s">
        <v>27532</v>
      </c>
      <c r="B6384" s="128" t="s">
        <v>27533</v>
      </c>
      <c r="C6384" s="127" t="s">
        <v>44</v>
      </c>
      <c r="D6384" s="122">
        <v>0.78</v>
      </c>
      <c r="E6384" s="129">
        <f t="shared" si="99"/>
        <v>0.78</v>
      </c>
    </row>
    <row r="6385" spans="1:5">
      <c r="A6385" s="127" t="s">
        <v>27534</v>
      </c>
      <c r="B6385" s="128" t="s">
        <v>27535</v>
      </c>
      <c r="C6385" s="127" t="s">
        <v>92</v>
      </c>
      <c r="D6385" s="122">
        <v>4.28</v>
      </c>
      <c r="E6385" s="129">
        <f t="shared" si="99"/>
        <v>4.28</v>
      </c>
    </row>
    <row r="6386" spans="1:5">
      <c r="A6386" s="127" t="s">
        <v>27536</v>
      </c>
      <c r="B6386" s="128" t="s">
        <v>27537</v>
      </c>
      <c r="C6386" s="127" t="s">
        <v>88</v>
      </c>
      <c r="D6386" s="122">
        <v>2.8</v>
      </c>
      <c r="E6386" s="129">
        <f t="shared" si="99"/>
        <v>2.8</v>
      </c>
    </row>
    <row r="6387" spans="1:5">
      <c r="A6387" s="127" t="s">
        <v>27538</v>
      </c>
      <c r="B6387" s="128" t="s">
        <v>27539</v>
      </c>
      <c r="C6387" s="127" t="s">
        <v>86</v>
      </c>
      <c r="D6387" s="122">
        <v>1.8</v>
      </c>
      <c r="E6387" s="129">
        <f t="shared" si="99"/>
        <v>1.8</v>
      </c>
    </row>
    <row r="6388" spans="1:5" ht="27">
      <c r="A6388" s="127" t="s">
        <v>27540</v>
      </c>
      <c r="B6388" s="128" t="s">
        <v>27541</v>
      </c>
      <c r="C6388" s="127" t="s">
        <v>86</v>
      </c>
      <c r="D6388" s="122">
        <v>18.8</v>
      </c>
      <c r="E6388" s="129">
        <f t="shared" si="99"/>
        <v>18.809999999999999</v>
      </c>
    </row>
    <row r="6389" spans="1:5" ht="27">
      <c r="A6389" s="127" t="s">
        <v>27542</v>
      </c>
      <c r="B6389" s="128" t="s">
        <v>27543</v>
      </c>
      <c r="C6389" s="127" t="s">
        <v>86</v>
      </c>
      <c r="D6389" s="122">
        <v>36.130000000000003</v>
      </c>
      <c r="E6389" s="129">
        <f t="shared" si="99"/>
        <v>36.15</v>
      </c>
    </row>
    <row r="6390" spans="1:5" ht="27">
      <c r="A6390" s="127" t="s">
        <v>27544</v>
      </c>
      <c r="B6390" s="128" t="s">
        <v>27545</v>
      </c>
      <c r="C6390" s="127" t="s">
        <v>86</v>
      </c>
      <c r="D6390" s="122">
        <v>7.95</v>
      </c>
      <c r="E6390" s="129">
        <f t="shared" si="99"/>
        <v>7.95</v>
      </c>
    </row>
    <row r="6391" spans="1:5">
      <c r="A6391" s="127" t="s">
        <v>27546</v>
      </c>
      <c r="B6391" s="128" t="s">
        <v>27547</v>
      </c>
      <c r="C6391" s="127" t="s">
        <v>86</v>
      </c>
      <c r="D6391" s="122">
        <v>5760.54</v>
      </c>
      <c r="E6391" s="129">
        <f t="shared" si="99"/>
        <v>5763.4</v>
      </c>
    </row>
    <row r="6392" spans="1:5">
      <c r="A6392" s="127" t="s">
        <v>27548</v>
      </c>
      <c r="B6392" s="128" t="s">
        <v>27549</v>
      </c>
      <c r="C6392" s="127" t="s">
        <v>92</v>
      </c>
      <c r="D6392" s="122">
        <v>12.58</v>
      </c>
      <c r="E6392" s="129">
        <f t="shared" si="99"/>
        <v>12.59</v>
      </c>
    </row>
    <row r="6393" spans="1:5">
      <c r="A6393" s="127" t="s">
        <v>27550</v>
      </c>
      <c r="B6393" s="128" t="s">
        <v>27551</v>
      </c>
      <c r="C6393" s="127" t="s">
        <v>92</v>
      </c>
      <c r="D6393" s="122">
        <v>54.36</v>
      </c>
      <c r="E6393" s="129">
        <f t="shared" si="99"/>
        <v>54.39</v>
      </c>
    </row>
    <row r="6394" spans="1:5">
      <c r="A6394" s="127" t="s">
        <v>27552</v>
      </c>
      <c r="B6394" s="128" t="s">
        <v>27553</v>
      </c>
      <c r="C6394" s="127" t="s">
        <v>86</v>
      </c>
      <c r="D6394" s="122">
        <v>11.5</v>
      </c>
      <c r="E6394" s="129">
        <f t="shared" si="99"/>
        <v>11.51</v>
      </c>
    </row>
    <row r="6395" spans="1:5">
      <c r="A6395" s="127" t="s">
        <v>27554</v>
      </c>
      <c r="B6395" s="128" t="s">
        <v>27555</v>
      </c>
      <c r="C6395" s="127" t="s">
        <v>26393</v>
      </c>
      <c r="D6395" s="122">
        <v>79.8</v>
      </c>
      <c r="E6395" s="129">
        <f t="shared" si="99"/>
        <v>79.84</v>
      </c>
    </row>
    <row r="6396" spans="1:5">
      <c r="A6396" s="127" t="s">
        <v>27556</v>
      </c>
      <c r="B6396" s="128" t="s">
        <v>27557</v>
      </c>
      <c r="C6396" s="127" t="s">
        <v>86</v>
      </c>
      <c r="D6396" s="122">
        <v>30</v>
      </c>
      <c r="E6396" s="129">
        <f t="shared" si="99"/>
        <v>30.01</v>
      </c>
    </row>
    <row r="6397" spans="1:5">
      <c r="A6397" s="127" t="s">
        <v>27558</v>
      </c>
      <c r="B6397" s="128" t="s">
        <v>27559</v>
      </c>
      <c r="C6397" s="127" t="s">
        <v>92</v>
      </c>
      <c r="D6397" s="122">
        <v>8.89</v>
      </c>
      <c r="E6397" s="129">
        <f t="shared" si="99"/>
        <v>8.89</v>
      </c>
    </row>
    <row r="6398" spans="1:5" ht="27">
      <c r="A6398" s="127" t="s">
        <v>27560</v>
      </c>
      <c r="B6398" s="128" t="s">
        <v>27561</v>
      </c>
      <c r="C6398" s="127" t="s">
        <v>86</v>
      </c>
      <c r="D6398" s="122">
        <v>3.38</v>
      </c>
      <c r="E6398" s="129">
        <f t="shared" si="99"/>
        <v>3.38</v>
      </c>
    </row>
    <row r="6399" spans="1:5" ht="27">
      <c r="A6399" s="127" t="s">
        <v>27562</v>
      </c>
      <c r="B6399" s="128" t="s">
        <v>27563</v>
      </c>
      <c r="C6399" s="127" t="s">
        <v>86</v>
      </c>
      <c r="D6399" s="122">
        <v>4.51</v>
      </c>
      <c r="E6399" s="129">
        <f t="shared" si="99"/>
        <v>4.51</v>
      </c>
    </row>
    <row r="6400" spans="1:5">
      <c r="A6400" s="127" t="s">
        <v>27564</v>
      </c>
      <c r="B6400" s="128" t="s">
        <v>27565</v>
      </c>
      <c r="C6400" s="127" t="s">
        <v>112</v>
      </c>
      <c r="D6400" s="122">
        <v>685.37</v>
      </c>
      <c r="E6400" s="129">
        <f t="shared" si="99"/>
        <v>685.71</v>
      </c>
    </row>
    <row r="6401" spans="1:5">
      <c r="A6401" s="127" t="s">
        <v>27566</v>
      </c>
      <c r="B6401" s="128" t="s">
        <v>27567</v>
      </c>
      <c r="C6401" s="127" t="s">
        <v>112</v>
      </c>
      <c r="D6401" s="122">
        <v>30</v>
      </c>
      <c r="E6401" s="129">
        <f t="shared" ref="E6401:E6464" si="100">ROUND((D6401/(1+$J$1))*(1+$L$1),2)</f>
        <v>30.01</v>
      </c>
    </row>
    <row r="6402" spans="1:5" ht="67.5">
      <c r="A6402" s="127" t="s">
        <v>27568</v>
      </c>
      <c r="B6402" s="128" t="s">
        <v>21196</v>
      </c>
      <c r="C6402" s="127" t="s">
        <v>86</v>
      </c>
      <c r="D6402" s="122">
        <v>5000</v>
      </c>
      <c r="E6402" s="129">
        <f t="shared" si="100"/>
        <v>5002.4799999999996</v>
      </c>
    </row>
    <row r="6403" spans="1:5" ht="81">
      <c r="A6403" s="127" t="s">
        <v>27569</v>
      </c>
      <c r="B6403" s="128" t="s">
        <v>27570</v>
      </c>
      <c r="C6403" s="127" t="s">
        <v>86</v>
      </c>
      <c r="D6403" s="122">
        <v>4000</v>
      </c>
      <c r="E6403" s="129">
        <f t="shared" si="100"/>
        <v>4001.98</v>
      </c>
    </row>
    <row r="6404" spans="1:5" ht="81">
      <c r="A6404" s="127" t="s">
        <v>27571</v>
      </c>
      <c r="B6404" s="128" t="s">
        <v>27572</v>
      </c>
      <c r="C6404" s="127" t="s">
        <v>86</v>
      </c>
      <c r="D6404" s="122">
        <v>3800</v>
      </c>
      <c r="E6404" s="129">
        <f t="shared" si="100"/>
        <v>3801.88</v>
      </c>
    </row>
    <row r="6405" spans="1:5" ht="27">
      <c r="A6405" s="127" t="s">
        <v>27573</v>
      </c>
      <c r="B6405" s="128" t="s">
        <v>27574</v>
      </c>
      <c r="C6405" s="127" t="s">
        <v>86</v>
      </c>
      <c r="D6405" s="122">
        <v>68.42</v>
      </c>
      <c r="E6405" s="129">
        <f t="shared" si="100"/>
        <v>68.45</v>
      </c>
    </row>
    <row r="6406" spans="1:5" ht="27">
      <c r="A6406" s="127" t="s">
        <v>27575</v>
      </c>
      <c r="B6406" s="128" t="s">
        <v>27576</v>
      </c>
      <c r="C6406" s="127" t="s">
        <v>86</v>
      </c>
      <c r="D6406" s="122">
        <v>189.25</v>
      </c>
      <c r="E6406" s="129">
        <f t="shared" si="100"/>
        <v>189.34</v>
      </c>
    </row>
    <row r="6407" spans="1:5">
      <c r="A6407" s="127" t="s">
        <v>27577</v>
      </c>
      <c r="B6407" s="128" t="s">
        <v>27578</v>
      </c>
      <c r="C6407" s="127" t="s">
        <v>86</v>
      </c>
      <c r="D6407" s="122">
        <v>70.2</v>
      </c>
      <c r="E6407" s="129">
        <f t="shared" si="100"/>
        <v>70.23</v>
      </c>
    </row>
    <row r="6408" spans="1:5" ht="27">
      <c r="A6408" s="127" t="s">
        <v>27579</v>
      </c>
      <c r="B6408" s="128" t="s">
        <v>27580</v>
      </c>
      <c r="C6408" s="127" t="s">
        <v>86</v>
      </c>
      <c r="D6408" s="122">
        <v>4393</v>
      </c>
      <c r="E6408" s="129">
        <f t="shared" si="100"/>
        <v>4395.18</v>
      </c>
    </row>
    <row r="6409" spans="1:5" ht="27">
      <c r="A6409" s="127" t="s">
        <v>27581</v>
      </c>
      <c r="B6409" s="128" t="s">
        <v>27582</v>
      </c>
      <c r="C6409" s="127" t="s">
        <v>86</v>
      </c>
      <c r="D6409" s="122">
        <v>6486</v>
      </c>
      <c r="E6409" s="129">
        <f t="shared" si="100"/>
        <v>6489.22</v>
      </c>
    </row>
    <row r="6410" spans="1:5" ht="27">
      <c r="A6410" s="127" t="s">
        <v>27583</v>
      </c>
      <c r="B6410" s="128" t="s">
        <v>27584</v>
      </c>
      <c r="C6410" s="127" t="s">
        <v>86</v>
      </c>
      <c r="D6410" s="122">
        <v>7452</v>
      </c>
      <c r="E6410" s="129">
        <f t="shared" si="100"/>
        <v>7455.7</v>
      </c>
    </row>
    <row r="6411" spans="1:5" ht="27">
      <c r="A6411" s="127" t="s">
        <v>27585</v>
      </c>
      <c r="B6411" s="128" t="s">
        <v>27586</v>
      </c>
      <c r="C6411" s="127" t="s">
        <v>112</v>
      </c>
      <c r="D6411" s="122">
        <v>12.85</v>
      </c>
      <c r="E6411" s="129">
        <f t="shared" si="100"/>
        <v>12.86</v>
      </c>
    </row>
    <row r="6412" spans="1:5" ht="27">
      <c r="A6412" s="127" t="s">
        <v>27587</v>
      </c>
      <c r="B6412" s="128" t="s">
        <v>27588</v>
      </c>
      <c r="C6412" s="127" t="s">
        <v>112</v>
      </c>
      <c r="D6412" s="122">
        <v>17.13</v>
      </c>
      <c r="E6412" s="129">
        <f t="shared" si="100"/>
        <v>17.14</v>
      </c>
    </row>
    <row r="6413" spans="1:5" ht="27">
      <c r="A6413" s="127" t="s">
        <v>27589</v>
      </c>
      <c r="B6413" s="128" t="s">
        <v>27590</v>
      </c>
      <c r="C6413" s="127" t="s">
        <v>112</v>
      </c>
      <c r="D6413" s="122">
        <v>27.58</v>
      </c>
      <c r="E6413" s="129">
        <f t="shared" si="100"/>
        <v>27.59</v>
      </c>
    </row>
    <row r="6414" spans="1:5" ht="27">
      <c r="A6414" s="127" t="s">
        <v>27591</v>
      </c>
      <c r="B6414" s="128" t="s">
        <v>27592</v>
      </c>
      <c r="C6414" s="127" t="s">
        <v>112</v>
      </c>
      <c r="D6414" s="122">
        <v>50.54</v>
      </c>
      <c r="E6414" s="129">
        <f t="shared" si="100"/>
        <v>50.57</v>
      </c>
    </row>
    <row r="6415" spans="1:5" ht="27">
      <c r="A6415" s="127" t="s">
        <v>27593</v>
      </c>
      <c r="B6415" s="128" t="s">
        <v>27594</v>
      </c>
      <c r="C6415" s="127" t="s">
        <v>112</v>
      </c>
      <c r="D6415" s="122">
        <v>72.66</v>
      </c>
      <c r="E6415" s="129">
        <f t="shared" si="100"/>
        <v>72.7</v>
      </c>
    </row>
    <row r="6416" spans="1:5">
      <c r="A6416" s="127" t="s">
        <v>27595</v>
      </c>
      <c r="B6416" s="128" t="s">
        <v>27596</v>
      </c>
      <c r="C6416" s="127" t="s">
        <v>112</v>
      </c>
      <c r="D6416" s="122">
        <v>24.91</v>
      </c>
      <c r="E6416" s="129">
        <f t="shared" si="100"/>
        <v>24.92</v>
      </c>
    </row>
    <row r="6417" spans="1:5">
      <c r="A6417" s="127" t="s">
        <v>27597</v>
      </c>
      <c r="B6417" s="128" t="s">
        <v>27598</v>
      </c>
      <c r="C6417" s="127" t="s">
        <v>112</v>
      </c>
      <c r="D6417" s="122">
        <v>33.29</v>
      </c>
      <c r="E6417" s="129">
        <f t="shared" si="100"/>
        <v>33.31</v>
      </c>
    </row>
    <row r="6418" spans="1:5">
      <c r="A6418" s="127" t="s">
        <v>27599</v>
      </c>
      <c r="B6418" s="128" t="s">
        <v>27600</v>
      </c>
      <c r="C6418" s="127" t="s">
        <v>92</v>
      </c>
      <c r="D6418" s="122">
        <v>1.19</v>
      </c>
      <c r="E6418" s="129">
        <f t="shared" si="100"/>
        <v>1.19</v>
      </c>
    </row>
    <row r="6419" spans="1:5">
      <c r="A6419" s="127" t="s">
        <v>27601</v>
      </c>
      <c r="B6419" s="128" t="s">
        <v>27602</v>
      </c>
      <c r="C6419" s="127" t="s">
        <v>86</v>
      </c>
      <c r="D6419" s="122">
        <v>8.69</v>
      </c>
      <c r="E6419" s="129">
        <f t="shared" si="100"/>
        <v>8.69</v>
      </c>
    </row>
    <row r="6420" spans="1:5">
      <c r="A6420" s="127" t="s">
        <v>27603</v>
      </c>
      <c r="B6420" s="128" t="s">
        <v>27604</v>
      </c>
      <c r="C6420" s="127" t="s">
        <v>86</v>
      </c>
      <c r="D6420" s="122">
        <v>4.2300000000000004</v>
      </c>
      <c r="E6420" s="129">
        <f t="shared" si="100"/>
        <v>4.2300000000000004</v>
      </c>
    </row>
    <row r="6421" spans="1:5" ht="40.5">
      <c r="A6421" s="127" t="s">
        <v>27605</v>
      </c>
      <c r="B6421" s="128" t="s">
        <v>27606</v>
      </c>
      <c r="C6421" s="127" t="s">
        <v>80</v>
      </c>
      <c r="D6421" s="122">
        <v>341.21</v>
      </c>
      <c r="E6421" s="129">
        <f t="shared" si="100"/>
        <v>341.38</v>
      </c>
    </row>
    <row r="6422" spans="1:5" ht="40.5">
      <c r="A6422" s="127" t="s">
        <v>27607</v>
      </c>
      <c r="B6422" s="128" t="s">
        <v>27608</v>
      </c>
      <c r="C6422" s="127" t="s">
        <v>80</v>
      </c>
      <c r="D6422" s="122">
        <v>270</v>
      </c>
      <c r="E6422" s="129">
        <f t="shared" si="100"/>
        <v>270.13</v>
      </c>
    </row>
    <row r="6423" spans="1:5" ht="40.5">
      <c r="A6423" s="127" t="s">
        <v>27609</v>
      </c>
      <c r="B6423" s="128" t="s">
        <v>27610</v>
      </c>
      <c r="C6423" s="127" t="s">
        <v>80</v>
      </c>
      <c r="D6423" s="122">
        <v>280</v>
      </c>
      <c r="E6423" s="129">
        <f t="shared" si="100"/>
        <v>280.14</v>
      </c>
    </row>
    <row r="6424" spans="1:5" ht="40.5">
      <c r="A6424" s="127" t="s">
        <v>27611</v>
      </c>
      <c r="B6424" s="128" t="s">
        <v>27612</v>
      </c>
      <c r="C6424" s="127" t="s">
        <v>80</v>
      </c>
      <c r="D6424" s="122">
        <v>347.75</v>
      </c>
      <c r="E6424" s="129">
        <f t="shared" si="100"/>
        <v>347.92</v>
      </c>
    </row>
    <row r="6425" spans="1:5" ht="40.5">
      <c r="A6425" s="127" t="s">
        <v>27613</v>
      </c>
      <c r="B6425" s="128" t="s">
        <v>27614</v>
      </c>
      <c r="C6425" s="127" t="s">
        <v>80</v>
      </c>
      <c r="D6425" s="122">
        <v>290</v>
      </c>
      <c r="E6425" s="129">
        <f t="shared" si="100"/>
        <v>290.14</v>
      </c>
    </row>
    <row r="6426" spans="1:5" ht="40.5">
      <c r="A6426" s="127" t="s">
        <v>27615</v>
      </c>
      <c r="B6426" s="128" t="s">
        <v>27616</v>
      </c>
      <c r="C6426" s="127" t="s">
        <v>80</v>
      </c>
      <c r="D6426" s="122">
        <v>447.22</v>
      </c>
      <c r="E6426" s="129">
        <f t="shared" si="100"/>
        <v>447.44</v>
      </c>
    </row>
    <row r="6427" spans="1:5" ht="40.5">
      <c r="A6427" s="127" t="s">
        <v>27617</v>
      </c>
      <c r="B6427" s="128" t="s">
        <v>27618</v>
      </c>
      <c r="C6427" s="127" t="s">
        <v>80</v>
      </c>
      <c r="D6427" s="122">
        <v>280</v>
      </c>
      <c r="E6427" s="129">
        <f t="shared" si="100"/>
        <v>280.14</v>
      </c>
    </row>
    <row r="6428" spans="1:5" ht="40.5">
      <c r="A6428" s="127" t="s">
        <v>27619</v>
      </c>
      <c r="B6428" s="128" t="s">
        <v>27620</v>
      </c>
      <c r="C6428" s="127" t="s">
        <v>80</v>
      </c>
      <c r="D6428" s="122">
        <v>340</v>
      </c>
      <c r="E6428" s="129">
        <f t="shared" si="100"/>
        <v>340.17</v>
      </c>
    </row>
    <row r="6429" spans="1:5" ht="40.5">
      <c r="A6429" s="127" t="s">
        <v>27621</v>
      </c>
      <c r="B6429" s="128" t="s">
        <v>27622</v>
      </c>
      <c r="C6429" s="127" t="s">
        <v>80</v>
      </c>
      <c r="D6429" s="122">
        <v>360</v>
      </c>
      <c r="E6429" s="129">
        <f t="shared" si="100"/>
        <v>360.18</v>
      </c>
    </row>
    <row r="6430" spans="1:5">
      <c r="A6430" s="127" t="s">
        <v>27623</v>
      </c>
      <c r="B6430" s="128" t="s">
        <v>27624</v>
      </c>
      <c r="C6430" s="127" t="s">
        <v>80</v>
      </c>
      <c r="D6430" s="122">
        <v>325</v>
      </c>
      <c r="E6430" s="129">
        <f t="shared" si="100"/>
        <v>325.16000000000003</v>
      </c>
    </row>
    <row r="6431" spans="1:5" ht="27">
      <c r="A6431" s="127" t="s">
        <v>27625</v>
      </c>
      <c r="B6431" s="128" t="s">
        <v>27626</v>
      </c>
      <c r="C6431" s="127" t="s">
        <v>80</v>
      </c>
      <c r="D6431" s="122">
        <v>335</v>
      </c>
      <c r="E6431" s="129">
        <f t="shared" si="100"/>
        <v>335.17</v>
      </c>
    </row>
    <row r="6432" spans="1:5" ht="54">
      <c r="A6432" s="127" t="s">
        <v>27627</v>
      </c>
      <c r="B6432" s="128" t="s">
        <v>27628</v>
      </c>
      <c r="C6432" s="127" t="s">
        <v>80</v>
      </c>
      <c r="D6432" s="122">
        <v>336.89</v>
      </c>
      <c r="E6432" s="129">
        <f t="shared" si="100"/>
        <v>337.06</v>
      </c>
    </row>
    <row r="6433" spans="1:5" ht="54">
      <c r="A6433" s="127" t="s">
        <v>27629</v>
      </c>
      <c r="B6433" s="128" t="s">
        <v>27630</v>
      </c>
      <c r="C6433" s="127" t="s">
        <v>80</v>
      </c>
      <c r="D6433" s="122">
        <v>238.68</v>
      </c>
      <c r="E6433" s="129">
        <f t="shared" si="100"/>
        <v>238.8</v>
      </c>
    </row>
    <row r="6434" spans="1:5" ht="54">
      <c r="A6434" s="127" t="s">
        <v>27631</v>
      </c>
      <c r="B6434" s="128" t="s">
        <v>27632</v>
      </c>
      <c r="C6434" s="127" t="s">
        <v>80</v>
      </c>
      <c r="D6434" s="122">
        <v>240.46</v>
      </c>
      <c r="E6434" s="129">
        <f t="shared" si="100"/>
        <v>240.58</v>
      </c>
    </row>
    <row r="6435" spans="1:5" ht="54">
      <c r="A6435" s="127" t="s">
        <v>27633</v>
      </c>
      <c r="B6435" s="128" t="s">
        <v>27634</v>
      </c>
      <c r="C6435" s="127" t="s">
        <v>80</v>
      </c>
      <c r="D6435" s="122">
        <v>268.41000000000003</v>
      </c>
      <c r="E6435" s="129">
        <f t="shared" si="100"/>
        <v>268.54000000000002</v>
      </c>
    </row>
    <row r="6436" spans="1:5" ht="54">
      <c r="A6436" s="127" t="s">
        <v>27635</v>
      </c>
      <c r="B6436" s="128" t="s">
        <v>27636</v>
      </c>
      <c r="C6436" s="127" t="s">
        <v>80</v>
      </c>
      <c r="D6436" s="122">
        <v>288.83</v>
      </c>
      <c r="E6436" s="129">
        <f t="shared" si="100"/>
        <v>288.97000000000003</v>
      </c>
    </row>
    <row r="6437" spans="1:5" ht="54">
      <c r="A6437" s="127" t="s">
        <v>27637</v>
      </c>
      <c r="B6437" s="128" t="s">
        <v>27638</v>
      </c>
      <c r="C6437" s="127" t="s">
        <v>80</v>
      </c>
      <c r="D6437" s="122">
        <v>263.35000000000002</v>
      </c>
      <c r="E6437" s="129">
        <f t="shared" si="100"/>
        <v>263.48</v>
      </c>
    </row>
    <row r="6438" spans="1:5" ht="54">
      <c r="A6438" s="127" t="s">
        <v>27639</v>
      </c>
      <c r="B6438" s="128" t="s">
        <v>27640</v>
      </c>
      <c r="C6438" s="127" t="s">
        <v>80</v>
      </c>
      <c r="D6438" s="122">
        <v>295.87</v>
      </c>
      <c r="E6438" s="129">
        <f t="shared" si="100"/>
        <v>296.02</v>
      </c>
    </row>
    <row r="6439" spans="1:5" ht="54">
      <c r="A6439" s="127" t="s">
        <v>27641</v>
      </c>
      <c r="B6439" s="128" t="s">
        <v>27642</v>
      </c>
      <c r="C6439" s="127" t="s">
        <v>80</v>
      </c>
      <c r="D6439" s="122">
        <v>313.70999999999998</v>
      </c>
      <c r="E6439" s="129">
        <f t="shared" si="100"/>
        <v>313.87</v>
      </c>
    </row>
    <row r="6440" spans="1:5" ht="54">
      <c r="A6440" s="127" t="s">
        <v>27643</v>
      </c>
      <c r="B6440" s="128" t="s">
        <v>27644</v>
      </c>
      <c r="C6440" s="127" t="s">
        <v>80</v>
      </c>
      <c r="D6440" s="122">
        <v>306</v>
      </c>
      <c r="E6440" s="129">
        <f t="shared" si="100"/>
        <v>306.14999999999998</v>
      </c>
    </row>
    <row r="6441" spans="1:5" ht="54">
      <c r="A6441" s="127" t="s">
        <v>27645</v>
      </c>
      <c r="B6441" s="128" t="s">
        <v>27646</v>
      </c>
      <c r="C6441" s="127" t="s">
        <v>80</v>
      </c>
      <c r="D6441" s="122">
        <v>315</v>
      </c>
      <c r="E6441" s="129">
        <f t="shared" si="100"/>
        <v>315.16000000000003</v>
      </c>
    </row>
    <row r="6442" spans="1:5" ht="54">
      <c r="A6442" s="127" t="s">
        <v>27647</v>
      </c>
      <c r="B6442" s="128" t="s">
        <v>27648</v>
      </c>
      <c r="C6442" s="127" t="s">
        <v>80</v>
      </c>
      <c r="D6442" s="122">
        <v>325</v>
      </c>
      <c r="E6442" s="129">
        <f t="shared" si="100"/>
        <v>325.16000000000003</v>
      </c>
    </row>
    <row r="6443" spans="1:5" ht="54">
      <c r="A6443" s="127" t="s">
        <v>27649</v>
      </c>
      <c r="B6443" s="128" t="s">
        <v>27650</v>
      </c>
      <c r="C6443" s="127" t="s">
        <v>80</v>
      </c>
      <c r="D6443" s="122">
        <v>320</v>
      </c>
      <c r="E6443" s="129">
        <f t="shared" si="100"/>
        <v>320.16000000000003</v>
      </c>
    </row>
    <row r="6444" spans="1:5" ht="40.5">
      <c r="A6444" s="127" t="s">
        <v>27651</v>
      </c>
      <c r="B6444" s="128" t="s">
        <v>27652</v>
      </c>
      <c r="C6444" s="127" t="s">
        <v>80</v>
      </c>
      <c r="D6444" s="122">
        <v>327.02</v>
      </c>
      <c r="E6444" s="129">
        <f t="shared" si="100"/>
        <v>327.18</v>
      </c>
    </row>
    <row r="6445" spans="1:5" ht="40.5">
      <c r="A6445" s="127" t="s">
        <v>27653</v>
      </c>
      <c r="B6445" s="128" t="s">
        <v>27654</v>
      </c>
      <c r="C6445" s="127" t="s">
        <v>80</v>
      </c>
      <c r="D6445" s="122">
        <v>438.73</v>
      </c>
      <c r="E6445" s="129">
        <f t="shared" si="100"/>
        <v>438.95</v>
      </c>
    </row>
    <row r="6446" spans="1:5">
      <c r="A6446" s="127" t="s">
        <v>27655</v>
      </c>
      <c r="B6446" s="128" t="s">
        <v>27656</v>
      </c>
      <c r="C6446" s="127" t="s">
        <v>44</v>
      </c>
      <c r="D6446" s="122">
        <v>5.21</v>
      </c>
      <c r="E6446" s="129">
        <f t="shared" si="100"/>
        <v>5.21</v>
      </c>
    </row>
    <row r="6447" spans="1:5" ht="40.5">
      <c r="A6447" s="127" t="s">
        <v>27657</v>
      </c>
      <c r="B6447" s="128" t="s">
        <v>27658</v>
      </c>
      <c r="C6447" s="127" t="s">
        <v>86</v>
      </c>
      <c r="D6447" s="122">
        <v>6.06</v>
      </c>
      <c r="E6447" s="129">
        <f t="shared" si="100"/>
        <v>6.06</v>
      </c>
    </row>
    <row r="6448" spans="1:5" ht="40.5">
      <c r="A6448" s="127" t="s">
        <v>27659</v>
      </c>
      <c r="B6448" s="128" t="s">
        <v>27660</v>
      </c>
      <c r="C6448" s="127" t="s">
        <v>86</v>
      </c>
      <c r="D6448" s="122">
        <v>5.08</v>
      </c>
      <c r="E6448" s="129">
        <f t="shared" si="100"/>
        <v>5.08</v>
      </c>
    </row>
    <row r="6449" spans="1:5" ht="40.5">
      <c r="A6449" s="127" t="s">
        <v>27661</v>
      </c>
      <c r="B6449" s="128" t="s">
        <v>27662</v>
      </c>
      <c r="C6449" s="127" t="s">
        <v>86</v>
      </c>
      <c r="D6449" s="122">
        <v>5.61</v>
      </c>
      <c r="E6449" s="129">
        <f t="shared" si="100"/>
        <v>5.61</v>
      </c>
    </row>
    <row r="6450" spans="1:5" ht="40.5">
      <c r="A6450" s="127" t="s">
        <v>27663</v>
      </c>
      <c r="B6450" s="128" t="s">
        <v>27664</v>
      </c>
      <c r="C6450" s="127" t="s">
        <v>86</v>
      </c>
      <c r="D6450" s="122">
        <v>7.21</v>
      </c>
      <c r="E6450" s="129">
        <f t="shared" si="100"/>
        <v>7.21</v>
      </c>
    </row>
    <row r="6451" spans="1:5" ht="40.5">
      <c r="A6451" s="127" t="s">
        <v>27665</v>
      </c>
      <c r="B6451" s="128" t="s">
        <v>27666</v>
      </c>
      <c r="C6451" s="127" t="s">
        <v>86</v>
      </c>
      <c r="D6451" s="122">
        <v>9.3000000000000007</v>
      </c>
      <c r="E6451" s="129">
        <f t="shared" si="100"/>
        <v>9.3000000000000007</v>
      </c>
    </row>
    <row r="6452" spans="1:5" ht="40.5">
      <c r="A6452" s="127" t="s">
        <v>27667</v>
      </c>
      <c r="B6452" s="128" t="s">
        <v>27668</v>
      </c>
      <c r="C6452" s="127" t="s">
        <v>86</v>
      </c>
      <c r="D6452" s="122">
        <v>7.21</v>
      </c>
      <c r="E6452" s="129">
        <f t="shared" si="100"/>
        <v>7.21</v>
      </c>
    </row>
    <row r="6453" spans="1:5" ht="40.5">
      <c r="A6453" s="127" t="s">
        <v>27669</v>
      </c>
      <c r="B6453" s="128" t="s">
        <v>27670</v>
      </c>
      <c r="C6453" s="127" t="s">
        <v>86</v>
      </c>
      <c r="D6453" s="122">
        <v>8.01</v>
      </c>
      <c r="E6453" s="129">
        <f t="shared" si="100"/>
        <v>8.01</v>
      </c>
    </row>
    <row r="6454" spans="1:5" ht="40.5">
      <c r="A6454" s="127" t="s">
        <v>27671</v>
      </c>
      <c r="B6454" s="128" t="s">
        <v>27672</v>
      </c>
      <c r="C6454" s="127" t="s">
        <v>86</v>
      </c>
      <c r="D6454" s="122">
        <v>9.77</v>
      </c>
      <c r="E6454" s="129">
        <f t="shared" si="100"/>
        <v>9.77</v>
      </c>
    </row>
    <row r="6455" spans="1:5" ht="40.5">
      <c r="A6455" s="127" t="s">
        <v>27673</v>
      </c>
      <c r="B6455" s="128" t="s">
        <v>27674</v>
      </c>
      <c r="C6455" s="127" t="s">
        <v>86</v>
      </c>
      <c r="D6455" s="122">
        <v>8.74</v>
      </c>
      <c r="E6455" s="129">
        <f t="shared" si="100"/>
        <v>8.74</v>
      </c>
    </row>
    <row r="6456" spans="1:5" ht="40.5">
      <c r="A6456" s="127" t="s">
        <v>27675</v>
      </c>
      <c r="B6456" s="128" t="s">
        <v>27676</v>
      </c>
      <c r="C6456" s="127" t="s">
        <v>86</v>
      </c>
      <c r="D6456" s="122">
        <v>85.8</v>
      </c>
      <c r="E6456" s="129">
        <f t="shared" si="100"/>
        <v>85.84</v>
      </c>
    </row>
    <row r="6457" spans="1:5" ht="40.5">
      <c r="A6457" s="127" t="s">
        <v>27677</v>
      </c>
      <c r="B6457" s="128" t="s">
        <v>27678</v>
      </c>
      <c r="C6457" s="127" t="s">
        <v>86</v>
      </c>
      <c r="D6457" s="122">
        <v>13.58</v>
      </c>
      <c r="E6457" s="129">
        <f t="shared" si="100"/>
        <v>13.59</v>
      </c>
    </row>
    <row r="6458" spans="1:5" ht="40.5">
      <c r="A6458" s="127" t="s">
        <v>27679</v>
      </c>
      <c r="B6458" s="128" t="s">
        <v>27680</v>
      </c>
      <c r="C6458" s="127" t="s">
        <v>86</v>
      </c>
      <c r="D6458" s="122">
        <v>44.21</v>
      </c>
      <c r="E6458" s="129">
        <f t="shared" si="100"/>
        <v>44.23</v>
      </c>
    </row>
    <row r="6459" spans="1:5" ht="40.5">
      <c r="A6459" s="127" t="s">
        <v>27681</v>
      </c>
      <c r="B6459" s="128" t="s">
        <v>27682</v>
      </c>
      <c r="C6459" s="127" t="s">
        <v>86</v>
      </c>
      <c r="D6459" s="122">
        <v>11.08</v>
      </c>
      <c r="E6459" s="129">
        <f t="shared" si="100"/>
        <v>11.09</v>
      </c>
    </row>
    <row r="6460" spans="1:5">
      <c r="A6460" s="127" t="s">
        <v>27683</v>
      </c>
      <c r="B6460" s="128" t="s">
        <v>27684</v>
      </c>
      <c r="C6460" s="127" t="s">
        <v>86</v>
      </c>
      <c r="D6460" s="122">
        <v>26.28</v>
      </c>
      <c r="E6460" s="129">
        <f t="shared" si="100"/>
        <v>26.29</v>
      </c>
    </row>
    <row r="6461" spans="1:5" ht="27">
      <c r="A6461" s="127" t="s">
        <v>27685</v>
      </c>
      <c r="B6461" s="128" t="s">
        <v>27686</v>
      </c>
      <c r="C6461" s="127" t="s">
        <v>89</v>
      </c>
      <c r="D6461" s="122">
        <v>48</v>
      </c>
      <c r="E6461" s="129">
        <f t="shared" si="100"/>
        <v>48.02</v>
      </c>
    </row>
    <row r="6462" spans="1:5" ht="27">
      <c r="A6462" s="127" t="s">
        <v>27687</v>
      </c>
      <c r="B6462" s="128" t="s">
        <v>27688</v>
      </c>
      <c r="C6462" s="127" t="s">
        <v>86</v>
      </c>
      <c r="D6462" s="122">
        <v>308</v>
      </c>
      <c r="E6462" s="129">
        <f t="shared" si="100"/>
        <v>308.14999999999998</v>
      </c>
    </row>
    <row r="6463" spans="1:5" ht="27">
      <c r="A6463" s="127" t="s">
        <v>27689</v>
      </c>
      <c r="B6463" s="128" t="s">
        <v>27690</v>
      </c>
      <c r="C6463" s="127" t="s">
        <v>86</v>
      </c>
      <c r="D6463" s="122">
        <v>1053.92</v>
      </c>
      <c r="E6463" s="129">
        <f t="shared" si="100"/>
        <v>1054.44</v>
      </c>
    </row>
    <row r="6464" spans="1:5" ht="27">
      <c r="A6464" s="127" t="s">
        <v>27691</v>
      </c>
      <c r="B6464" s="128" t="s">
        <v>27692</v>
      </c>
      <c r="C6464" s="127" t="s">
        <v>86</v>
      </c>
      <c r="D6464" s="122">
        <v>2231.19</v>
      </c>
      <c r="E6464" s="129">
        <f t="shared" si="100"/>
        <v>2232.3000000000002</v>
      </c>
    </row>
    <row r="6465" spans="1:5">
      <c r="A6465" s="127" t="s">
        <v>27693</v>
      </c>
      <c r="B6465" s="128" t="s">
        <v>27694</v>
      </c>
      <c r="C6465" s="127" t="s">
        <v>86</v>
      </c>
      <c r="D6465" s="122">
        <v>29.46</v>
      </c>
      <c r="E6465" s="129">
        <f t="shared" ref="E6465:E6528" si="101">ROUND((D6465/(1+$J$1))*(1+$L$1),2)</f>
        <v>29.47</v>
      </c>
    </row>
    <row r="6466" spans="1:5" ht="54">
      <c r="A6466" s="127" t="s">
        <v>27695</v>
      </c>
      <c r="B6466" s="128" t="s">
        <v>27696</v>
      </c>
      <c r="C6466" s="127" t="s">
        <v>86</v>
      </c>
      <c r="D6466" s="122">
        <v>103.55</v>
      </c>
      <c r="E6466" s="129">
        <f t="shared" si="101"/>
        <v>103.6</v>
      </c>
    </row>
    <row r="6467" spans="1:5">
      <c r="A6467" s="127" t="s">
        <v>27697</v>
      </c>
      <c r="B6467" s="128" t="s">
        <v>27698</v>
      </c>
      <c r="C6467" s="127" t="s">
        <v>86</v>
      </c>
      <c r="D6467" s="122">
        <v>210</v>
      </c>
      <c r="E6467" s="129">
        <f t="shared" si="101"/>
        <v>210.1</v>
      </c>
    </row>
    <row r="6468" spans="1:5">
      <c r="A6468" s="127" t="s">
        <v>27699</v>
      </c>
      <c r="B6468" s="128" t="s">
        <v>27700</v>
      </c>
      <c r="C6468" s="127" t="s">
        <v>86</v>
      </c>
      <c r="D6468" s="122">
        <v>33.21</v>
      </c>
      <c r="E6468" s="129">
        <f t="shared" si="101"/>
        <v>33.229999999999997</v>
      </c>
    </row>
    <row r="6469" spans="1:5">
      <c r="A6469" s="127" t="s">
        <v>27701</v>
      </c>
      <c r="B6469" s="128" t="s">
        <v>27702</v>
      </c>
      <c r="C6469" s="127" t="s">
        <v>86</v>
      </c>
      <c r="D6469" s="122">
        <v>36.799999999999997</v>
      </c>
      <c r="E6469" s="129">
        <f t="shared" si="101"/>
        <v>36.82</v>
      </c>
    </row>
    <row r="6470" spans="1:5">
      <c r="A6470" s="127" t="s">
        <v>27703</v>
      </c>
      <c r="B6470" s="128" t="s">
        <v>27704</v>
      </c>
      <c r="C6470" s="127" t="s">
        <v>86</v>
      </c>
      <c r="D6470" s="122">
        <v>3.85</v>
      </c>
      <c r="E6470" s="129">
        <f t="shared" si="101"/>
        <v>3.85</v>
      </c>
    </row>
    <row r="6471" spans="1:5">
      <c r="A6471" s="127" t="s">
        <v>27705</v>
      </c>
      <c r="B6471" s="128" t="s">
        <v>27706</v>
      </c>
      <c r="C6471" s="127" t="s">
        <v>86</v>
      </c>
      <c r="D6471" s="122">
        <v>6.88</v>
      </c>
      <c r="E6471" s="129">
        <f t="shared" si="101"/>
        <v>6.88</v>
      </c>
    </row>
    <row r="6472" spans="1:5" ht="27">
      <c r="A6472" s="127" t="s">
        <v>27707</v>
      </c>
      <c r="B6472" s="128" t="s">
        <v>27708</v>
      </c>
      <c r="C6472" s="127" t="s">
        <v>86</v>
      </c>
      <c r="D6472" s="122">
        <v>3.55</v>
      </c>
      <c r="E6472" s="129">
        <f t="shared" si="101"/>
        <v>3.55</v>
      </c>
    </row>
    <row r="6473" spans="1:5">
      <c r="A6473" s="127" t="s">
        <v>27709</v>
      </c>
      <c r="B6473" s="128" t="s">
        <v>27710</v>
      </c>
      <c r="C6473" s="127" t="s">
        <v>86</v>
      </c>
      <c r="D6473" s="122">
        <v>24.84</v>
      </c>
      <c r="E6473" s="129">
        <f t="shared" si="101"/>
        <v>24.85</v>
      </c>
    </row>
    <row r="6474" spans="1:5" ht="54">
      <c r="A6474" s="127" t="s">
        <v>27711</v>
      </c>
      <c r="B6474" s="128" t="s">
        <v>27712</v>
      </c>
      <c r="C6474" s="127" t="s">
        <v>86</v>
      </c>
      <c r="D6474" s="122">
        <v>6.62</v>
      </c>
      <c r="E6474" s="129">
        <f t="shared" si="101"/>
        <v>6.62</v>
      </c>
    </row>
    <row r="6475" spans="1:5" ht="54">
      <c r="A6475" s="127" t="s">
        <v>27713</v>
      </c>
      <c r="B6475" s="128" t="s">
        <v>27714</v>
      </c>
      <c r="C6475" s="127" t="s">
        <v>86</v>
      </c>
      <c r="D6475" s="122">
        <v>5.8</v>
      </c>
      <c r="E6475" s="129">
        <f t="shared" si="101"/>
        <v>5.8</v>
      </c>
    </row>
    <row r="6476" spans="1:5" ht="54">
      <c r="A6476" s="127" t="s">
        <v>27715</v>
      </c>
      <c r="B6476" s="128" t="s">
        <v>27716</v>
      </c>
      <c r="C6476" s="127" t="s">
        <v>86</v>
      </c>
      <c r="D6476" s="122">
        <v>3.67</v>
      </c>
      <c r="E6476" s="129">
        <f t="shared" si="101"/>
        <v>3.67</v>
      </c>
    </row>
    <row r="6477" spans="1:5" ht="54">
      <c r="A6477" s="127" t="s">
        <v>27717</v>
      </c>
      <c r="B6477" s="128" t="s">
        <v>27718</v>
      </c>
      <c r="C6477" s="127" t="s">
        <v>86</v>
      </c>
      <c r="D6477" s="122">
        <v>7.43</v>
      </c>
      <c r="E6477" s="129">
        <f t="shared" si="101"/>
        <v>7.43</v>
      </c>
    </row>
    <row r="6478" spans="1:5" ht="54">
      <c r="A6478" s="127" t="s">
        <v>27719</v>
      </c>
      <c r="B6478" s="128" t="s">
        <v>27720</v>
      </c>
      <c r="C6478" s="127" t="s">
        <v>86</v>
      </c>
      <c r="D6478" s="122">
        <v>3.27</v>
      </c>
      <c r="E6478" s="129">
        <f t="shared" si="101"/>
        <v>3.27</v>
      </c>
    </row>
    <row r="6479" spans="1:5" ht="54">
      <c r="A6479" s="127" t="s">
        <v>27721</v>
      </c>
      <c r="B6479" s="128" t="s">
        <v>27722</v>
      </c>
      <c r="C6479" s="127" t="s">
        <v>86</v>
      </c>
      <c r="D6479" s="122">
        <v>5.96</v>
      </c>
      <c r="E6479" s="129">
        <f t="shared" si="101"/>
        <v>5.96</v>
      </c>
    </row>
    <row r="6480" spans="1:5" ht="54">
      <c r="A6480" s="127" t="s">
        <v>27723</v>
      </c>
      <c r="B6480" s="128" t="s">
        <v>27724</v>
      </c>
      <c r="C6480" s="127" t="s">
        <v>86</v>
      </c>
      <c r="D6480" s="122">
        <v>3.28</v>
      </c>
      <c r="E6480" s="129">
        <f t="shared" si="101"/>
        <v>3.28</v>
      </c>
    </row>
    <row r="6481" spans="1:5" ht="54">
      <c r="A6481" s="127" t="s">
        <v>27725</v>
      </c>
      <c r="B6481" s="128" t="s">
        <v>27726</v>
      </c>
      <c r="C6481" s="127" t="s">
        <v>86</v>
      </c>
      <c r="D6481" s="122">
        <v>7.14</v>
      </c>
      <c r="E6481" s="129">
        <f t="shared" si="101"/>
        <v>7.14</v>
      </c>
    </row>
    <row r="6482" spans="1:5" ht="54">
      <c r="A6482" s="127" t="s">
        <v>27727</v>
      </c>
      <c r="B6482" s="128" t="s">
        <v>27728</v>
      </c>
      <c r="C6482" s="127" t="s">
        <v>86</v>
      </c>
      <c r="D6482" s="122">
        <v>3.43</v>
      </c>
      <c r="E6482" s="129">
        <f t="shared" si="101"/>
        <v>3.43</v>
      </c>
    </row>
    <row r="6483" spans="1:5" ht="54">
      <c r="A6483" s="127" t="s">
        <v>27729</v>
      </c>
      <c r="B6483" s="128" t="s">
        <v>27730</v>
      </c>
      <c r="C6483" s="127" t="s">
        <v>86</v>
      </c>
      <c r="D6483" s="122">
        <v>3.45</v>
      </c>
      <c r="E6483" s="129">
        <f t="shared" si="101"/>
        <v>3.45</v>
      </c>
    </row>
    <row r="6484" spans="1:5" ht="54">
      <c r="A6484" s="127" t="s">
        <v>27731</v>
      </c>
      <c r="B6484" s="128" t="s">
        <v>27732</v>
      </c>
      <c r="C6484" s="127" t="s">
        <v>86</v>
      </c>
      <c r="D6484" s="122">
        <v>2.92</v>
      </c>
      <c r="E6484" s="129">
        <f t="shared" si="101"/>
        <v>2.92</v>
      </c>
    </row>
    <row r="6485" spans="1:5" ht="54">
      <c r="A6485" s="127" t="s">
        <v>27733</v>
      </c>
      <c r="B6485" s="128" t="s">
        <v>27734</v>
      </c>
      <c r="C6485" s="127" t="s">
        <v>86</v>
      </c>
      <c r="D6485" s="122">
        <v>1.74</v>
      </c>
      <c r="E6485" s="129">
        <f t="shared" si="101"/>
        <v>1.74</v>
      </c>
    </row>
    <row r="6486" spans="1:5" ht="54">
      <c r="A6486" s="127" t="s">
        <v>27735</v>
      </c>
      <c r="B6486" s="128" t="s">
        <v>27736</v>
      </c>
      <c r="C6486" s="127" t="s">
        <v>86</v>
      </c>
      <c r="D6486" s="122">
        <v>7.17</v>
      </c>
      <c r="E6486" s="129">
        <f t="shared" si="101"/>
        <v>7.17</v>
      </c>
    </row>
    <row r="6487" spans="1:5" ht="54">
      <c r="A6487" s="127" t="s">
        <v>27737</v>
      </c>
      <c r="B6487" s="128" t="s">
        <v>27738</v>
      </c>
      <c r="C6487" s="127" t="s">
        <v>86</v>
      </c>
      <c r="D6487" s="122">
        <v>10.25</v>
      </c>
      <c r="E6487" s="129">
        <f t="shared" si="101"/>
        <v>10.26</v>
      </c>
    </row>
    <row r="6488" spans="1:5">
      <c r="A6488" s="127" t="s">
        <v>27739</v>
      </c>
      <c r="B6488" s="128" t="s">
        <v>27740</v>
      </c>
      <c r="C6488" s="127" t="s">
        <v>86</v>
      </c>
      <c r="D6488" s="122">
        <v>1</v>
      </c>
      <c r="E6488" s="129">
        <f t="shared" si="101"/>
        <v>1</v>
      </c>
    </row>
    <row r="6489" spans="1:5" ht="27">
      <c r="A6489" s="127" t="s">
        <v>27741</v>
      </c>
      <c r="B6489" s="128" t="s">
        <v>27742</v>
      </c>
      <c r="C6489" s="127" t="s">
        <v>86</v>
      </c>
      <c r="D6489" s="122">
        <v>4.2</v>
      </c>
      <c r="E6489" s="129">
        <f t="shared" si="101"/>
        <v>4.2</v>
      </c>
    </row>
    <row r="6490" spans="1:5">
      <c r="A6490" s="127" t="s">
        <v>27743</v>
      </c>
      <c r="B6490" s="128" t="s">
        <v>27744</v>
      </c>
      <c r="C6490" s="127" t="s">
        <v>86</v>
      </c>
      <c r="D6490" s="122">
        <v>2.25</v>
      </c>
      <c r="E6490" s="129">
        <f t="shared" si="101"/>
        <v>2.25</v>
      </c>
    </row>
    <row r="6491" spans="1:5">
      <c r="A6491" s="127" t="s">
        <v>27745</v>
      </c>
      <c r="B6491" s="128" t="s">
        <v>27746</v>
      </c>
      <c r="C6491" s="127" t="s">
        <v>86</v>
      </c>
      <c r="D6491" s="122">
        <v>4.5999999999999996</v>
      </c>
      <c r="E6491" s="129">
        <f t="shared" si="101"/>
        <v>4.5999999999999996</v>
      </c>
    </row>
    <row r="6492" spans="1:5" ht="27">
      <c r="A6492" s="127" t="s">
        <v>27747</v>
      </c>
      <c r="B6492" s="128" t="s">
        <v>27748</v>
      </c>
      <c r="C6492" s="127" t="s">
        <v>86</v>
      </c>
      <c r="D6492" s="122">
        <v>15.7</v>
      </c>
      <c r="E6492" s="129">
        <f t="shared" si="101"/>
        <v>15.71</v>
      </c>
    </row>
    <row r="6493" spans="1:5" ht="27">
      <c r="A6493" s="127" t="s">
        <v>27749</v>
      </c>
      <c r="B6493" s="128" t="s">
        <v>27750</v>
      </c>
      <c r="C6493" s="127" t="s">
        <v>86</v>
      </c>
      <c r="D6493" s="122">
        <v>84.3</v>
      </c>
      <c r="E6493" s="129">
        <f t="shared" si="101"/>
        <v>84.34</v>
      </c>
    </row>
    <row r="6494" spans="1:5" ht="27">
      <c r="A6494" s="127" t="s">
        <v>27751</v>
      </c>
      <c r="B6494" s="128" t="s">
        <v>27752</v>
      </c>
      <c r="C6494" s="127" t="s">
        <v>86</v>
      </c>
      <c r="D6494" s="122">
        <v>89.9</v>
      </c>
      <c r="E6494" s="129">
        <f t="shared" si="101"/>
        <v>89.94</v>
      </c>
    </row>
    <row r="6495" spans="1:5" ht="27">
      <c r="A6495" s="127" t="s">
        <v>27753</v>
      </c>
      <c r="B6495" s="128" t="s">
        <v>27754</v>
      </c>
      <c r="C6495" s="127" t="s">
        <v>86</v>
      </c>
      <c r="D6495" s="122">
        <v>388</v>
      </c>
      <c r="E6495" s="129">
        <f t="shared" si="101"/>
        <v>388.19</v>
      </c>
    </row>
    <row r="6496" spans="1:5">
      <c r="A6496" s="127" t="s">
        <v>27755</v>
      </c>
      <c r="B6496" s="128" t="s">
        <v>27756</v>
      </c>
      <c r="C6496" s="127" t="s">
        <v>86</v>
      </c>
      <c r="D6496" s="122">
        <v>3.92</v>
      </c>
      <c r="E6496" s="129">
        <f t="shared" si="101"/>
        <v>3.92</v>
      </c>
    </row>
    <row r="6497" spans="1:5" ht="27">
      <c r="A6497" s="127" t="s">
        <v>27757</v>
      </c>
      <c r="B6497" s="128" t="s">
        <v>27758</v>
      </c>
      <c r="C6497" s="127" t="s">
        <v>86</v>
      </c>
      <c r="D6497" s="122">
        <v>1.4</v>
      </c>
      <c r="E6497" s="129">
        <f t="shared" si="101"/>
        <v>1.4</v>
      </c>
    </row>
    <row r="6498" spans="1:5">
      <c r="A6498" s="127" t="s">
        <v>27759</v>
      </c>
      <c r="B6498" s="128" t="s">
        <v>27760</v>
      </c>
      <c r="C6498" s="127" t="s">
        <v>86</v>
      </c>
      <c r="D6498" s="122">
        <v>30</v>
      </c>
      <c r="E6498" s="129">
        <f t="shared" si="101"/>
        <v>30.01</v>
      </c>
    </row>
    <row r="6499" spans="1:5">
      <c r="A6499" s="127" t="s">
        <v>27761</v>
      </c>
      <c r="B6499" s="128" t="s">
        <v>27762</v>
      </c>
      <c r="C6499" s="127" t="s">
        <v>86</v>
      </c>
      <c r="D6499" s="122">
        <v>4.99</v>
      </c>
      <c r="E6499" s="129">
        <f t="shared" si="101"/>
        <v>4.99</v>
      </c>
    </row>
    <row r="6500" spans="1:5">
      <c r="A6500" s="127" t="s">
        <v>27763</v>
      </c>
      <c r="B6500" s="128" t="s">
        <v>27764</v>
      </c>
      <c r="C6500" s="127" t="s">
        <v>86</v>
      </c>
      <c r="D6500" s="122">
        <v>0.36</v>
      </c>
      <c r="E6500" s="129">
        <f t="shared" si="101"/>
        <v>0.36</v>
      </c>
    </row>
    <row r="6501" spans="1:5" ht="27">
      <c r="A6501" s="127" t="s">
        <v>27765</v>
      </c>
      <c r="B6501" s="128" t="s">
        <v>27766</v>
      </c>
      <c r="C6501" s="127" t="s">
        <v>17943</v>
      </c>
      <c r="D6501" s="122">
        <v>459</v>
      </c>
      <c r="E6501" s="129">
        <f t="shared" si="101"/>
        <v>459.23</v>
      </c>
    </row>
    <row r="6502" spans="1:5" ht="27">
      <c r="A6502" s="127" t="s">
        <v>27767</v>
      </c>
      <c r="B6502" s="128" t="s">
        <v>27768</v>
      </c>
      <c r="C6502" s="127" t="s">
        <v>17943</v>
      </c>
      <c r="D6502" s="122">
        <v>889</v>
      </c>
      <c r="E6502" s="129">
        <f t="shared" si="101"/>
        <v>889.44</v>
      </c>
    </row>
    <row r="6503" spans="1:5">
      <c r="A6503" s="127" t="s">
        <v>27769</v>
      </c>
      <c r="B6503" s="128" t="s">
        <v>27770</v>
      </c>
      <c r="C6503" s="127" t="s">
        <v>86</v>
      </c>
      <c r="D6503" s="122">
        <v>38.909999999999997</v>
      </c>
      <c r="E6503" s="129">
        <f t="shared" si="101"/>
        <v>38.93</v>
      </c>
    </row>
    <row r="6504" spans="1:5" ht="67.5">
      <c r="A6504" s="127" t="s">
        <v>27771</v>
      </c>
      <c r="B6504" s="128" t="s">
        <v>27772</v>
      </c>
      <c r="C6504" s="127" t="s">
        <v>86</v>
      </c>
      <c r="D6504" s="122">
        <v>759.99</v>
      </c>
      <c r="E6504" s="129">
        <f t="shared" si="101"/>
        <v>760.37</v>
      </c>
    </row>
    <row r="6505" spans="1:5" ht="27">
      <c r="A6505" s="127" t="s">
        <v>27773</v>
      </c>
      <c r="B6505" s="128" t="s">
        <v>27774</v>
      </c>
      <c r="C6505" s="127" t="s">
        <v>86</v>
      </c>
      <c r="D6505" s="122">
        <v>4960.5200000000004</v>
      </c>
      <c r="E6505" s="129">
        <f t="shared" si="101"/>
        <v>4962.9799999999996</v>
      </c>
    </row>
    <row r="6506" spans="1:5" ht="27">
      <c r="A6506" s="127" t="s">
        <v>27775</v>
      </c>
      <c r="B6506" s="128" t="s">
        <v>27776</v>
      </c>
      <c r="C6506" s="127" t="s">
        <v>86</v>
      </c>
      <c r="D6506" s="122">
        <v>147.19</v>
      </c>
      <c r="E6506" s="129">
        <f t="shared" si="101"/>
        <v>147.26</v>
      </c>
    </row>
    <row r="6507" spans="1:5" ht="27">
      <c r="A6507" s="127" t="s">
        <v>27777</v>
      </c>
      <c r="B6507" s="128" t="s">
        <v>27778</v>
      </c>
      <c r="C6507" s="127" t="s">
        <v>86</v>
      </c>
      <c r="D6507" s="122">
        <v>226.78</v>
      </c>
      <c r="E6507" s="129">
        <f t="shared" si="101"/>
        <v>226.89</v>
      </c>
    </row>
    <row r="6508" spans="1:5" ht="27">
      <c r="A6508" s="127" t="s">
        <v>27779</v>
      </c>
      <c r="B6508" s="128" t="s">
        <v>27780</v>
      </c>
      <c r="C6508" s="127" t="s">
        <v>86</v>
      </c>
      <c r="D6508" s="122">
        <v>364.79</v>
      </c>
      <c r="E6508" s="129">
        <f t="shared" si="101"/>
        <v>364.97</v>
      </c>
    </row>
    <row r="6509" spans="1:5" ht="27">
      <c r="A6509" s="127" t="s">
        <v>27781</v>
      </c>
      <c r="B6509" s="128" t="s">
        <v>27782</v>
      </c>
      <c r="C6509" s="127" t="s">
        <v>86</v>
      </c>
      <c r="D6509" s="122">
        <v>532.80999999999995</v>
      </c>
      <c r="E6509" s="129">
        <f t="shared" si="101"/>
        <v>533.07000000000005</v>
      </c>
    </row>
    <row r="6510" spans="1:5" ht="27">
      <c r="A6510" s="127" t="s">
        <v>27783</v>
      </c>
      <c r="B6510" s="128" t="s">
        <v>27784</v>
      </c>
      <c r="C6510" s="127" t="s">
        <v>86</v>
      </c>
      <c r="D6510" s="122">
        <v>778.73</v>
      </c>
      <c r="E6510" s="129">
        <f t="shared" si="101"/>
        <v>779.12</v>
      </c>
    </row>
    <row r="6511" spans="1:5" ht="27">
      <c r="A6511" s="127" t="s">
        <v>27785</v>
      </c>
      <c r="B6511" s="128" t="s">
        <v>27786</v>
      </c>
      <c r="C6511" s="127" t="s">
        <v>86</v>
      </c>
      <c r="D6511" s="122">
        <v>798.57</v>
      </c>
      <c r="E6511" s="129">
        <f t="shared" si="101"/>
        <v>798.97</v>
      </c>
    </row>
    <row r="6512" spans="1:5" ht="27">
      <c r="A6512" s="127" t="s">
        <v>27787</v>
      </c>
      <c r="B6512" s="128" t="s">
        <v>27788</v>
      </c>
      <c r="C6512" s="127" t="s">
        <v>86</v>
      </c>
      <c r="D6512" s="122">
        <v>1404.45</v>
      </c>
      <c r="E6512" s="129">
        <f t="shared" si="101"/>
        <v>1405.15</v>
      </c>
    </row>
    <row r="6513" spans="1:5">
      <c r="A6513" s="127" t="s">
        <v>27789</v>
      </c>
      <c r="B6513" s="128" t="s">
        <v>27790</v>
      </c>
      <c r="C6513" s="127" t="s">
        <v>86</v>
      </c>
      <c r="D6513" s="122">
        <v>273.39999999999998</v>
      </c>
      <c r="E6513" s="129">
        <f t="shared" si="101"/>
        <v>273.54000000000002</v>
      </c>
    </row>
    <row r="6514" spans="1:5">
      <c r="A6514" s="127" t="s">
        <v>27791</v>
      </c>
      <c r="B6514" s="128" t="s">
        <v>27792</v>
      </c>
      <c r="C6514" s="127" t="s">
        <v>86</v>
      </c>
      <c r="D6514" s="122">
        <v>152.94999999999999</v>
      </c>
      <c r="E6514" s="129">
        <f t="shared" si="101"/>
        <v>153.03</v>
      </c>
    </row>
    <row r="6515" spans="1:5" ht="27">
      <c r="A6515" s="127" t="s">
        <v>27793</v>
      </c>
      <c r="B6515" s="128" t="s">
        <v>27794</v>
      </c>
      <c r="C6515" s="127" t="s">
        <v>86</v>
      </c>
      <c r="D6515" s="122">
        <v>143.32</v>
      </c>
      <c r="E6515" s="129">
        <f t="shared" si="101"/>
        <v>143.38999999999999</v>
      </c>
    </row>
    <row r="6516" spans="1:5" ht="27">
      <c r="A6516" s="127" t="s">
        <v>27795</v>
      </c>
      <c r="B6516" s="128" t="s">
        <v>27796</v>
      </c>
      <c r="C6516" s="127" t="s">
        <v>86</v>
      </c>
      <c r="D6516" s="122">
        <v>197.1</v>
      </c>
      <c r="E6516" s="129">
        <f t="shared" si="101"/>
        <v>197.2</v>
      </c>
    </row>
    <row r="6517" spans="1:5" ht="27">
      <c r="A6517" s="127" t="s">
        <v>27797</v>
      </c>
      <c r="B6517" s="128" t="s">
        <v>27798</v>
      </c>
      <c r="C6517" s="127" t="s">
        <v>86</v>
      </c>
      <c r="D6517" s="122">
        <v>220</v>
      </c>
      <c r="E6517" s="129">
        <f t="shared" si="101"/>
        <v>220.11</v>
      </c>
    </row>
    <row r="6518" spans="1:5" ht="27">
      <c r="A6518" s="127" t="s">
        <v>27799</v>
      </c>
      <c r="B6518" s="128" t="s">
        <v>27800</v>
      </c>
      <c r="C6518" s="127" t="s">
        <v>86</v>
      </c>
      <c r="D6518" s="122">
        <v>482</v>
      </c>
      <c r="E6518" s="129">
        <f t="shared" si="101"/>
        <v>482.24</v>
      </c>
    </row>
    <row r="6519" spans="1:5" ht="27">
      <c r="A6519" s="127" t="s">
        <v>27801</v>
      </c>
      <c r="B6519" s="128" t="s">
        <v>27802</v>
      </c>
      <c r="C6519" s="127" t="s">
        <v>86</v>
      </c>
      <c r="D6519" s="122">
        <v>687.86</v>
      </c>
      <c r="E6519" s="129">
        <f t="shared" si="101"/>
        <v>688.2</v>
      </c>
    </row>
    <row r="6520" spans="1:5">
      <c r="A6520" s="127" t="s">
        <v>27803</v>
      </c>
      <c r="B6520" s="128" t="s">
        <v>27804</v>
      </c>
      <c r="C6520" s="127" t="s">
        <v>86</v>
      </c>
      <c r="D6520" s="122">
        <v>40.65</v>
      </c>
      <c r="E6520" s="129">
        <f t="shared" si="101"/>
        <v>40.67</v>
      </c>
    </row>
    <row r="6521" spans="1:5" ht="27">
      <c r="A6521" s="127" t="s">
        <v>27805</v>
      </c>
      <c r="B6521" s="128" t="s">
        <v>27806</v>
      </c>
      <c r="C6521" s="127" t="s">
        <v>86</v>
      </c>
      <c r="D6521" s="122">
        <v>1690</v>
      </c>
      <c r="E6521" s="129">
        <f t="shared" si="101"/>
        <v>1690.84</v>
      </c>
    </row>
    <row r="6522" spans="1:5" ht="27">
      <c r="A6522" s="127" t="s">
        <v>27807</v>
      </c>
      <c r="B6522" s="128" t="s">
        <v>27808</v>
      </c>
      <c r="C6522" s="127" t="s">
        <v>86</v>
      </c>
      <c r="D6522" s="122">
        <v>354.5</v>
      </c>
      <c r="E6522" s="129">
        <f t="shared" si="101"/>
        <v>354.68</v>
      </c>
    </row>
    <row r="6523" spans="1:5">
      <c r="A6523" s="127" t="s">
        <v>27809</v>
      </c>
      <c r="B6523" s="128" t="s">
        <v>27810</v>
      </c>
      <c r="C6523" s="127" t="s">
        <v>86</v>
      </c>
      <c r="D6523" s="122">
        <v>40.76</v>
      </c>
      <c r="E6523" s="129">
        <f t="shared" si="101"/>
        <v>40.78</v>
      </c>
    </row>
    <row r="6524" spans="1:5" ht="40.5">
      <c r="A6524" s="127" t="s">
        <v>27811</v>
      </c>
      <c r="B6524" s="128" t="s">
        <v>27812</v>
      </c>
      <c r="C6524" s="127" t="s">
        <v>44</v>
      </c>
      <c r="D6524" s="122">
        <v>72.599999999999994</v>
      </c>
      <c r="E6524" s="129">
        <f t="shared" si="101"/>
        <v>72.64</v>
      </c>
    </row>
    <row r="6525" spans="1:5" ht="27">
      <c r="A6525" s="127" t="s">
        <v>27813</v>
      </c>
      <c r="B6525" s="128" t="s">
        <v>27814</v>
      </c>
      <c r="C6525" s="127" t="s">
        <v>44</v>
      </c>
      <c r="D6525" s="122">
        <v>124.19</v>
      </c>
      <c r="E6525" s="129">
        <f t="shared" si="101"/>
        <v>124.25</v>
      </c>
    </row>
    <row r="6526" spans="1:5" ht="27">
      <c r="A6526" s="127" t="s">
        <v>27815</v>
      </c>
      <c r="B6526" s="128" t="s">
        <v>27816</v>
      </c>
      <c r="C6526" s="127" t="s">
        <v>86</v>
      </c>
      <c r="D6526" s="122">
        <v>46.8</v>
      </c>
      <c r="E6526" s="129">
        <f t="shared" si="101"/>
        <v>46.82</v>
      </c>
    </row>
    <row r="6527" spans="1:5">
      <c r="A6527" s="127" t="s">
        <v>27817</v>
      </c>
      <c r="B6527" s="128" t="s">
        <v>27818</v>
      </c>
      <c r="C6527" s="127" t="s">
        <v>86</v>
      </c>
      <c r="D6527" s="122">
        <v>17.75</v>
      </c>
      <c r="E6527" s="129">
        <f t="shared" si="101"/>
        <v>17.760000000000002</v>
      </c>
    </row>
    <row r="6528" spans="1:5">
      <c r="A6528" s="127" t="s">
        <v>27819</v>
      </c>
      <c r="B6528" s="128" t="s">
        <v>27820</v>
      </c>
      <c r="C6528" s="127" t="s">
        <v>86</v>
      </c>
      <c r="D6528" s="122">
        <v>0.25</v>
      </c>
      <c r="E6528" s="129">
        <f t="shared" si="101"/>
        <v>0.25</v>
      </c>
    </row>
    <row r="6529" spans="1:5">
      <c r="A6529" s="127" t="s">
        <v>27821</v>
      </c>
      <c r="B6529" s="128" t="s">
        <v>27822</v>
      </c>
      <c r="C6529" s="127" t="s">
        <v>92</v>
      </c>
      <c r="D6529" s="122">
        <v>20</v>
      </c>
      <c r="E6529" s="129">
        <f t="shared" ref="E6529:E6592" si="102">ROUND((D6529/(1+$J$1))*(1+$L$1),2)</f>
        <v>20.010000000000002</v>
      </c>
    </row>
    <row r="6530" spans="1:5">
      <c r="A6530" s="127" t="s">
        <v>27823</v>
      </c>
      <c r="B6530" s="128" t="s">
        <v>27824</v>
      </c>
      <c r="C6530" s="127" t="s">
        <v>44</v>
      </c>
      <c r="D6530" s="122">
        <v>1.45</v>
      </c>
      <c r="E6530" s="129">
        <f t="shared" si="102"/>
        <v>1.45</v>
      </c>
    </row>
    <row r="6531" spans="1:5">
      <c r="A6531" s="127" t="s">
        <v>27825</v>
      </c>
      <c r="B6531" s="128" t="s">
        <v>27826</v>
      </c>
      <c r="C6531" s="127" t="s">
        <v>44</v>
      </c>
      <c r="D6531" s="122">
        <v>5.22</v>
      </c>
      <c r="E6531" s="129">
        <f t="shared" si="102"/>
        <v>5.22</v>
      </c>
    </row>
    <row r="6532" spans="1:5">
      <c r="A6532" s="127" t="s">
        <v>27827</v>
      </c>
      <c r="B6532" s="128" t="s">
        <v>27828</v>
      </c>
      <c r="C6532" s="127" t="s">
        <v>92</v>
      </c>
      <c r="D6532" s="122">
        <v>9.31</v>
      </c>
      <c r="E6532" s="129">
        <f t="shared" si="102"/>
        <v>9.31</v>
      </c>
    </row>
    <row r="6533" spans="1:5">
      <c r="A6533" s="127" t="s">
        <v>27829</v>
      </c>
      <c r="B6533" s="128" t="s">
        <v>27830</v>
      </c>
      <c r="C6533" s="127" t="s">
        <v>44</v>
      </c>
      <c r="D6533" s="122">
        <v>11.34</v>
      </c>
      <c r="E6533" s="129">
        <f t="shared" si="102"/>
        <v>11.35</v>
      </c>
    </row>
    <row r="6534" spans="1:5">
      <c r="A6534" s="127" t="s">
        <v>27831</v>
      </c>
      <c r="B6534" s="128" t="s">
        <v>27832</v>
      </c>
      <c r="C6534" s="127" t="s">
        <v>112</v>
      </c>
      <c r="D6534" s="122">
        <v>172.54</v>
      </c>
      <c r="E6534" s="129">
        <f t="shared" si="102"/>
        <v>172.63</v>
      </c>
    </row>
    <row r="6535" spans="1:5">
      <c r="A6535" s="127" t="s">
        <v>27833</v>
      </c>
      <c r="B6535" s="128" t="s">
        <v>27834</v>
      </c>
      <c r="C6535" s="127" t="s">
        <v>86</v>
      </c>
      <c r="D6535" s="122">
        <v>71.08</v>
      </c>
      <c r="E6535" s="129">
        <f t="shared" si="102"/>
        <v>71.12</v>
      </c>
    </row>
    <row r="6536" spans="1:5">
      <c r="A6536" s="127" t="s">
        <v>27835</v>
      </c>
      <c r="B6536" s="128" t="s">
        <v>27836</v>
      </c>
      <c r="C6536" s="127" t="s">
        <v>86</v>
      </c>
      <c r="D6536" s="122">
        <v>19.690000000000001</v>
      </c>
      <c r="E6536" s="129">
        <f t="shared" si="102"/>
        <v>19.7</v>
      </c>
    </row>
    <row r="6537" spans="1:5">
      <c r="A6537" s="127" t="s">
        <v>27837</v>
      </c>
      <c r="B6537" s="128" t="s">
        <v>27838</v>
      </c>
      <c r="C6537" s="127" t="s">
        <v>88</v>
      </c>
      <c r="D6537" s="122">
        <v>43.62</v>
      </c>
      <c r="E6537" s="129">
        <f t="shared" si="102"/>
        <v>43.64</v>
      </c>
    </row>
    <row r="6538" spans="1:5" ht="27">
      <c r="A6538" s="127" t="s">
        <v>27839</v>
      </c>
      <c r="B6538" s="128" t="s">
        <v>27840</v>
      </c>
      <c r="C6538" s="127" t="s">
        <v>86</v>
      </c>
      <c r="D6538" s="122">
        <v>62.1</v>
      </c>
      <c r="E6538" s="129">
        <f t="shared" si="102"/>
        <v>62.13</v>
      </c>
    </row>
    <row r="6539" spans="1:5" ht="27">
      <c r="A6539" s="127" t="s">
        <v>27841</v>
      </c>
      <c r="B6539" s="128" t="s">
        <v>27842</v>
      </c>
      <c r="C6539" s="127" t="s">
        <v>86</v>
      </c>
      <c r="D6539" s="122">
        <v>139.69999999999999</v>
      </c>
      <c r="E6539" s="129">
        <f t="shared" si="102"/>
        <v>139.77000000000001</v>
      </c>
    </row>
    <row r="6540" spans="1:5">
      <c r="A6540" s="127" t="s">
        <v>27843</v>
      </c>
      <c r="B6540" s="128" t="s">
        <v>27844</v>
      </c>
      <c r="C6540" s="127" t="s">
        <v>86</v>
      </c>
      <c r="D6540" s="122">
        <v>131.84</v>
      </c>
      <c r="E6540" s="129">
        <f t="shared" si="102"/>
        <v>131.91</v>
      </c>
    </row>
    <row r="6541" spans="1:5" ht="27">
      <c r="A6541" s="127" t="s">
        <v>27845</v>
      </c>
      <c r="B6541" s="128" t="s">
        <v>27846</v>
      </c>
      <c r="C6541" s="127" t="s">
        <v>86</v>
      </c>
      <c r="D6541" s="122">
        <v>52.52</v>
      </c>
      <c r="E6541" s="129">
        <f t="shared" si="102"/>
        <v>52.55</v>
      </c>
    </row>
    <row r="6542" spans="1:5" ht="27">
      <c r="A6542" s="127" t="s">
        <v>27847</v>
      </c>
      <c r="B6542" s="128" t="s">
        <v>27848</v>
      </c>
      <c r="C6542" s="127" t="s">
        <v>86</v>
      </c>
      <c r="D6542" s="122">
        <v>52</v>
      </c>
      <c r="E6542" s="129">
        <f t="shared" si="102"/>
        <v>52.03</v>
      </c>
    </row>
    <row r="6543" spans="1:5">
      <c r="A6543" s="127" t="s">
        <v>27849</v>
      </c>
      <c r="B6543" s="128" t="s">
        <v>27850</v>
      </c>
      <c r="C6543" s="127" t="s">
        <v>86</v>
      </c>
      <c r="D6543" s="122">
        <v>48</v>
      </c>
      <c r="E6543" s="129">
        <f t="shared" si="102"/>
        <v>48.02</v>
      </c>
    </row>
    <row r="6544" spans="1:5">
      <c r="A6544" s="127" t="s">
        <v>27851</v>
      </c>
      <c r="B6544" s="128" t="s">
        <v>27852</v>
      </c>
      <c r="C6544" s="127" t="s">
        <v>86</v>
      </c>
      <c r="D6544" s="122">
        <v>65</v>
      </c>
      <c r="E6544" s="129">
        <f t="shared" si="102"/>
        <v>65.03</v>
      </c>
    </row>
    <row r="6545" spans="1:5">
      <c r="A6545" s="127" t="s">
        <v>27853</v>
      </c>
      <c r="B6545" s="128" t="s">
        <v>27854</v>
      </c>
      <c r="C6545" s="127" t="s">
        <v>86</v>
      </c>
      <c r="D6545" s="122">
        <v>182</v>
      </c>
      <c r="E6545" s="129">
        <f t="shared" si="102"/>
        <v>182.09</v>
      </c>
    </row>
    <row r="6546" spans="1:5">
      <c r="A6546" s="127" t="s">
        <v>27855</v>
      </c>
      <c r="B6546" s="128" t="s">
        <v>27856</v>
      </c>
      <c r="C6546" s="127" t="s">
        <v>86</v>
      </c>
      <c r="D6546" s="122">
        <v>112</v>
      </c>
      <c r="E6546" s="129">
        <f t="shared" si="102"/>
        <v>112.06</v>
      </c>
    </row>
    <row r="6547" spans="1:5">
      <c r="A6547" s="127" t="s">
        <v>27857</v>
      </c>
      <c r="B6547" s="128" t="s">
        <v>27858</v>
      </c>
      <c r="C6547" s="127" t="s">
        <v>86</v>
      </c>
      <c r="D6547" s="122">
        <v>542.67999999999995</v>
      </c>
      <c r="E6547" s="129">
        <f t="shared" si="102"/>
        <v>542.95000000000005</v>
      </c>
    </row>
    <row r="6548" spans="1:5">
      <c r="A6548" s="127" t="s">
        <v>27859</v>
      </c>
      <c r="B6548" s="128" t="s">
        <v>27860</v>
      </c>
      <c r="C6548" s="127" t="s">
        <v>86</v>
      </c>
      <c r="D6548" s="122">
        <v>54</v>
      </c>
      <c r="E6548" s="129">
        <f t="shared" si="102"/>
        <v>54.03</v>
      </c>
    </row>
    <row r="6549" spans="1:5" ht="40.5">
      <c r="A6549" s="127" t="s">
        <v>27861</v>
      </c>
      <c r="B6549" s="128" t="s">
        <v>27862</v>
      </c>
      <c r="C6549" s="127" t="s">
        <v>86</v>
      </c>
      <c r="D6549" s="122">
        <v>108000</v>
      </c>
      <c r="E6549" s="129">
        <f t="shared" si="102"/>
        <v>108053.57</v>
      </c>
    </row>
    <row r="6550" spans="1:5">
      <c r="A6550" s="127" t="s">
        <v>27863</v>
      </c>
      <c r="B6550" s="128" t="s">
        <v>27864</v>
      </c>
      <c r="C6550" s="127" t="s">
        <v>86</v>
      </c>
      <c r="D6550" s="122">
        <v>2921.88</v>
      </c>
      <c r="E6550" s="129">
        <f t="shared" si="102"/>
        <v>2923.33</v>
      </c>
    </row>
    <row r="6551" spans="1:5" ht="27">
      <c r="A6551" s="127" t="s">
        <v>27865</v>
      </c>
      <c r="B6551" s="128" t="s">
        <v>27866</v>
      </c>
      <c r="C6551" s="127" t="s">
        <v>44</v>
      </c>
      <c r="D6551" s="122">
        <v>61.46</v>
      </c>
      <c r="E6551" s="129">
        <f t="shared" si="102"/>
        <v>61.49</v>
      </c>
    </row>
    <row r="6552" spans="1:5" ht="27">
      <c r="A6552" s="127" t="s">
        <v>27867</v>
      </c>
      <c r="B6552" s="128" t="s">
        <v>27868</v>
      </c>
      <c r="C6552" s="127" t="s">
        <v>44</v>
      </c>
      <c r="D6552" s="122">
        <v>96.6</v>
      </c>
      <c r="E6552" s="129">
        <f t="shared" si="102"/>
        <v>96.65</v>
      </c>
    </row>
    <row r="6553" spans="1:5" ht="27">
      <c r="A6553" s="127" t="s">
        <v>27869</v>
      </c>
      <c r="B6553" s="128" t="s">
        <v>27870</v>
      </c>
      <c r="C6553" s="127" t="s">
        <v>44</v>
      </c>
      <c r="D6553" s="122">
        <v>187.85</v>
      </c>
      <c r="E6553" s="129">
        <f t="shared" si="102"/>
        <v>187.94</v>
      </c>
    </row>
    <row r="6554" spans="1:5" ht="27">
      <c r="A6554" s="127" t="s">
        <v>27871</v>
      </c>
      <c r="B6554" s="128" t="s">
        <v>27872</v>
      </c>
      <c r="C6554" s="127" t="s">
        <v>86</v>
      </c>
      <c r="D6554" s="122">
        <v>8.0299999999999994</v>
      </c>
      <c r="E6554" s="129">
        <f t="shared" si="102"/>
        <v>8.0299999999999994</v>
      </c>
    </row>
    <row r="6555" spans="1:5">
      <c r="A6555" s="127" t="s">
        <v>27873</v>
      </c>
      <c r="B6555" s="128" t="s">
        <v>27874</v>
      </c>
      <c r="C6555" s="127" t="s">
        <v>86</v>
      </c>
      <c r="D6555" s="122">
        <v>41.96</v>
      </c>
      <c r="E6555" s="129">
        <f t="shared" si="102"/>
        <v>41.98</v>
      </c>
    </row>
    <row r="6556" spans="1:5" ht="27">
      <c r="A6556" s="127" t="s">
        <v>27875</v>
      </c>
      <c r="B6556" s="128" t="s">
        <v>27876</v>
      </c>
      <c r="C6556" s="127" t="s">
        <v>44</v>
      </c>
      <c r="D6556" s="122">
        <v>39.729999999999997</v>
      </c>
      <c r="E6556" s="129">
        <f t="shared" si="102"/>
        <v>39.75</v>
      </c>
    </row>
    <row r="6557" spans="1:5" ht="27">
      <c r="A6557" s="127" t="s">
        <v>27877</v>
      </c>
      <c r="B6557" s="128" t="s">
        <v>27878</v>
      </c>
      <c r="C6557" s="127" t="s">
        <v>44</v>
      </c>
      <c r="D6557" s="122">
        <v>32.270000000000003</v>
      </c>
      <c r="E6557" s="129">
        <f t="shared" si="102"/>
        <v>32.29</v>
      </c>
    </row>
    <row r="6558" spans="1:5">
      <c r="A6558" s="127" t="s">
        <v>27879</v>
      </c>
      <c r="B6558" s="128" t="s">
        <v>27880</v>
      </c>
      <c r="C6558" s="127" t="s">
        <v>86</v>
      </c>
      <c r="D6558" s="122">
        <v>39.380000000000003</v>
      </c>
      <c r="E6558" s="129">
        <f t="shared" si="102"/>
        <v>39.4</v>
      </c>
    </row>
    <row r="6559" spans="1:5">
      <c r="A6559" s="127" t="s">
        <v>27881</v>
      </c>
      <c r="B6559" s="128" t="s">
        <v>27882</v>
      </c>
      <c r="C6559" s="127" t="s">
        <v>44</v>
      </c>
      <c r="D6559" s="122">
        <v>77.489999999999995</v>
      </c>
      <c r="E6559" s="129">
        <f t="shared" si="102"/>
        <v>77.53</v>
      </c>
    </row>
    <row r="6560" spans="1:5" ht="27">
      <c r="A6560" s="127" t="s">
        <v>27883</v>
      </c>
      <c r="B6560" s="128" t="s">
        <v>27884</v>
      </c>
      <c r="C6560" s="127" t="s">
        <v>86</v>
      </c>
      <c r="D6560" s="122">
        <v>40.5</v>
      </c>
      <c r="E6560" s="129">
        <f t="shared" si="102"/>
        <v>40.520000000000003</v>
      </c>
    </row>
    <row r="6561" spans="1:5" ht="27">
      <c r="A6561" s="127" t="s">
        <v>27885</v>
      </c>
      <c r="B6561" s="128" t="s">
        <v>27886</v>
      </c>
      <c r="C6561" s="127" t="s">
        <v>86</v>
      </c>
      <c r="D6561" s="122">
        <v>30.97</v>
      </c>
      <c r="E6561" s="129">
        <f t="shared" si="102"/>
        <v>30.99</v>
      </c>
    </row>
    <row r="6562" spans="1:5" ht="27">
      <c r="A6562" s="127" t="s">
        <v>27887</v>
      </c>
      <c r="B6562" s="128" t="s">
        <v>27888</v>
      </c>
      <c r="C6562" s="127" t="s">
        <v>86</v>
      </c>
      <c r="D6562" s="122">
        <v>49</v>
      </c>
      <c r="E6562" s="129">
        <f t="shared" si="102"/>
        <v>49.02</v>
      </c>
    </row>
    <row r="6563" spans="1:5" ht="27">
      <c r="A6563" s="127" t="s">
        <v>27889</v>
      </c>
      <c r="B6563" s="128" t="s">
        <v>27890</v>
      </c>
      <c r="C6563" s="127" t="s">
        <v>86</v>
      </c>
      <c r="D6563" s="122">
        <v>49</v>
      </c>
      <c r="E6563" s="129">
        <f t="shared" si="102"/>
        <v>49.02</v>
      </c>
    </row>
    <row r="6564" spans="1:5">
      <c r="A6564" s="127" t="s">
        <v>27891</v>
      </c>
      <c r="B6564" s="128" t="s">
        <v>27892</v>
      </c>
      <c r="C6564" s="127" t="s">
        <v>86</v>
      </c>
      <c r="D6564" s="122">
        <v>2</v>
      </c>
      <c r="E6564" s="129">
        <f t="shared" si="102"/>
        <v>2</v>
      </c>
    </row>
    <row r="6565" spans="1:5">
      <c r="A6565" s="127" t="s">
        <v>27893</v>
      </c>
      <c r="B6565" s="128" t="s">
        <v>27894</v>
      </c>
      <c r="C6565" s="127" t="s">
        <v>86</v>
      </c>
      <c r="D6565" s="122">
        <v>29.81</v>
      </c>
      <c r="E6565" s="129">
        <f t="shared" si="102"/>
        <v>29.82</v>
      </c>
    </row>
    <row r="6566" spans="1:5">
      <c r="A6566" s="127" t="s">
        <v>27895</v>
      </c>
      <c r="B6566" s="128" t="s">
        <v>27896</v>
      </c>
      <c r="C6566" s="127" t="s">
        <v>86</v>
      </c>
      <c r="D6566" s="122">
        <v>27.34</v>
      </c>
      <c r="E6566" s="129">
        <f t="shared" si="102"/>
        <v>27.35</v>
      </c>
    </row>
    <row r="6567" spans="1:5" ht="40.5">
      <c r="A6567" s="127" t="s">
        <v>27897</v>
      </c>
      <c r="B6567" s="128" t="s">
        <v>27898</v>
      </c>
      <c r="C6567" s="127" t="s">
        <v>44</v>
      </c>
      <c r="D6567" s="122">
        <v>80</v>
      </c>
      <c r="E6567" s="129">
        <f t="shared" si="102"/>
        <v>80.040000000000006</v>
      </c>
    </row>
    <row r="6568" spans="1:5">
      <c r="A6568" s="127" t="s">
        <v>27899</v>
      </c>
      <c r="B6568" s="128" t="s">
        <v>27900</v>
      </c>
      <c r="C6568" s="127" t="s">
        <v>88</v>
      </c>
      <c r="D6568" s="122">
        <v>25.93</v>
      </c>
      <c r="E6568" s="129">
        <f t="shared" si="102"/>
        <v>25.94</v>
      </c>
    </row>
    <row r="6569" spans="1:5">
      <c r="A6569" s="127" t="s">
        <v>27901</v>
      </c>
      <c r="B6569" s="128" t="s">
        <v>27902</v>
      </c>
      <c r="C6569" s="127" t="s">
        <v>88</v>
      </c>
      <c r="D6569" s="122">
        <v>31.11</v>
      </c>
      <c r="E6569" s="129">
        <f t="shared" si="102"/>
        <v>31.13</v>
      </c>
    </row>
    <row r="6570" spans="1:5">
      <c r="A6570" s="127" t="s">
        <v>27903</v>
      </c>
      <c r="B6570" s="128" t="s">
        <v>27904</v>
      </c>
      <c r="C6570" s="127" t="s">
        <v>86</v>
      </c>
      <c r="D6570" s="122">
        <v>3.34</v>
      </c>
      <c r="E6570" s="129">
        <f t="shared" si="102"/>
        <v>3.34</v>
      </c>
    </row>
    <row r="6571" spans="1:5" ht="27">
      <c r="A6571" s="127" t="s">
        <v>27905</v>
      </c>
      <c r="B6571" s="128" t="s">
        <v>27906</v>
      </c>
      <c r="C6571" s="127" t="s">
        <v>86</v>
      </c>
      <c r="D6571" s="122">
        <v>4.67</v>
      </c>
      <c r="E6571" s="129">
        <f t="shared" si="102"/>
        <v>4.67</v>
      </c>
    </row>
    <row r="6572" spans="1:5" ht="27">
      <c r="A6572" s="127" t="s">
        <v>27907</v>
      </c>
      <c r="B6572" s="128" t="s">
        <v>27908</v>
      </c>
      <c r="C6572" s="127" t="s">
        <v>86</v>
      </c>
      <c r="D6572" s="122">
        <v>19.13</v>
      </c>
      <c r="E6572" s="129">
        <f t="shared" si="102"/>
        <v>19.14</v>
      </c>
    </row>
    <row r="6573" spans="1:5" ht="27">
      <c r="A6573" s="127" t="s">
        <v>27909</v>
      </c>
      <c r="B6573" s="128" t="s">
        <v>27910</v>
      </c>
      <c r="C6573" s="127" t="s">
        <v>86</v>
      </c>
      <c r="D6573" s="122">
        <v>47.65</v>
      </c>
      <c r="E6573" s="129">
        <f t="shared" si="102"/>
        <v>47.67</v>
      </c>
    </row>
    <row r="6574" spans="1:5">
      <c r="A6574" s="127" t="s">
        <v>27911</v>
      </c>
      <c r="B6574" s="128" t="s">
        <v>27912</v>
      </c>
      <c r="C6574" s="127" t="s">
        <v>86</v>
      </c>
      <c r="D6574" s="122">
        <v>27.93</v>
      </c>
      <c r="E6574" s="129">
        <f t="shared" si="102"/>
        <v>27.94</v>
      </c>
    </row>
    <row r="6575" spans="1:5" ht="27">
      <c r="A6575" s="127" t="s">
        <v>27913</v>
      </c>
      <c r="B6575" s="128" t="s">
        <v>27914</v>
      </c>
      <c r="C6575" s="127" t="s">
        <v>86</v>
      </c>
      <c r="D6575" s="122">
        <v>18.329999999999998</v>
      </c>
      <c r="E6575" s="129">
        <f t="shared" si="102"/>
        <v>18.34</v>
      </c>
    </row>
    <row r="6576" spans="1:5" ht="27">
      <c r="A6576" s="127" t="s">
        <v>27915</v>
      </c>
      <c r="B6576" s="128" t="s">
        <v>27916</v>
      </c>
      <c r="C6576" s="127" t="s">
        <v>86</v>
      </c>
      <c r="D6576" s="122">
        <v>45.88</v>
      </c>
      <c r="E6576" s="129">
        <f t="shared" si="102"/>
        <v>45.9</v>
      </c>
    </row>
    <row r="6577" spans="1:5" ht="27">
      <c r="A6577" s="127" t="s">
        <v>27917</v>
      </c>
      <c r="B6577" s="128" t="s">
        <v>27918</v>
      </c>
      <c r="C6577" s="127" t="s">
        <v>86</v>
      </c>
      <c r="D6577" s="122">
        <v>239.62</v>
      </c>
      <c r="E6577" s="129">
        <f t="shared" si="102"/>
        <v>239.74</v>
      </c>
    </row>
    <row r="6578" spans="1:5" ht="27">
      <c r="A6578" s="127" t="s">
        <v>27919</v>
      </c>
      <c r="B6578" s="128" t="s">
        <v>27920</v>
      </c>
      <c r="C6578" s="127" t="s">
        <v>86</v>
      </c>
      <c r="D6578" s="122">
        <v>487.8</v>
      </c>
      <c r="E6578" s="129">
        <f t="shared" si="102"/>
        <v>488.04</v>
      </c>
    </row>
    <row r="6579" spans="1:5" ht="27">
      <c r="A6579" s="127" t="s">
        <v>27921</v>
      </c>
      <c r="B6579" s="128" t="s">
        <v>27922</v>
      </c>
      <c r="C6579" s="127" t="s">
        <v>86</v>
      </c>
      <c r="D6579" s="122">
        <v>773.87</v>
      </c>
      <c r="E6579" s="129">
        <f t="shared" si="102"/>
        <v>774.25</v>
      </c>
    </row>
    <row r="6580" spans="1:5" ht="27">
      <c r="A6580" s="127" t="s">
        <v>27923</v>
      </c>
      <c r="B6580" s="128" t="s">
        <v>27924</v>
      </c>
      <c r="C6580" s="127" t="s">
        <v>86</v>
      </c>
      <c r="D6580" s="122">
        <v>1016.74</v>
      </c>
      <c r="E6580" s="129">
        <f t="shared" si="102"/>
        <v>1017.24</v>
      </c>
    </row>
    <row r="6581" spans="1:5" ht="27">
      <c r="A6581" s="127" t="s">
        <v>27925</v>
      </c>
      <c r="B6581" s="128" t="s">
        <v>27926</v>
      </c>
      <c r="C6581" s="127" t="s">
        <v>86</v>
      </c>
      <c r="D6581" s="122">
        <v>1234.19</v>
      </c>
      <c r="E6581" s="129">
        <f t="shared" si="102"/>
        <v>1234.8</v>
      </c>
    </row>
    <row r="6582" spans="1:5" ht="27">
      <c r="A6582" s="127" t="s">
        <v>27927</v>
      </c>
      <c r="B6582" s="128" t="s">
        <v>27928</v>
      </c>
      <c r="C6582" s="127" t="s">
        <v>86</v>
      </c>
      <c r="D6582" s="122">
        <v>2619.04</v>
      </c>
      <c r="E6582" s="129">
        <f t="shared" si="102"/>
        <v>2620.34</v>
      </c>
    </row>
    <row r="6583" spans="1:5" ht="27">
      <c r="A6583" s="127" t="s">
        <v>27929</v>
      </c>
      <c r="B6583" s="128" t="s">
        <v>27930</v>
      </c>
      <c r="C6583" s="127" t="s">
        <v>86</v>
      </c>
      <c r="D6583" s="122">
        <v>296.29000000000002</v>
      </c>
      <c r="E6583" s="129">
        <f t="shared" si="102"/>
        <v>296.44</v>
      </c>
    </row>
    <row r="6584" spans="1:5" ht="27">
      <c r="A6584" s="127" t="s">
        <v>27931</v>
      </c>
      <c r="B6584" s="128" t="s">
        <v>27932</v>
      </c>
      <c r="C6584" s="127" t="s">
        <v>86</v>
      </c>
      <c r="D6584" s="122">
        <v>368.23</v>
      </c>
      <c r="E6584" s="129">
        <f t="shared" si="102"/>
        <v>368.41</v>
      </c>
    </row>
    <row r="6585" spans="1:5" ht="27">
      <c r="A6585" s="127" t="s">
        <v>27933</v>
      </c>
      <c r="B6585" s="128" t="s">
        <v>27934</v>
      </c>
      <c r="C6585" s="127" t="s">
        <v>86</v>
      </c>
      <c r="D6585" s="122">
        <v>545.80999999999995</v>
      </c>
      <c r="E6585" s="129">
        <f t="shared" si="102"/>
        <v>546.08000000000004</v>
      </c>
    </row>
    <row r="6586" spans="1:5" ht="27">
      <c r="A6586" s="127" t="s">
        <v>27935</v>
      </c>
      <c r="B6586" s="128" t="s">
        <v>27936</v>
      </c>
      <c r="C6586" s="127" t="s">
        <v>86</v>
      </c>
      <c r="D6586" s="122">
        <v>796.31</v>
      </c>
      <c r="E6586" s="129">
        <f t="shared" si="102"/>
        <v>796.7</v>
      </c>
    </row>
    <row r="6587" spans="1:5" ht="27">
      <c r="A6587" s="127" t="s">
        <v>27937</v>
      </c>
      <c r="B6587" s="128" t="s">
        <v>27938</v>
      </c>
      <c r="C6587" s="127" t="s">
        <v>86</v>
      </c>
      <c r="D6587" s="122">
        <v>1977.3</v>
      </c>
      <c r="E6587" s="129">
        <f t="shared" si="102"/>
        <v>1978.28</v>
      </c>
    </row>
    <row r="6588" spans="1:5" ht="27">
      <c r="A6588" s="127" t="s">
        <v>27939</v>
      </c>
      <c r="B6588" s="128" t="s">
        <v>27940</v>
      </c>
      <c r="C6588" s="127" t="s">
        <v>86</v>
      </c>
      <c r="D6588" s="122">
        <v>2518.1799999999998</v>
      </c>
      <c r="E6588" s="129">
        <f t="shared" si="102"/>
        <v>2519.4299999999998</v>
      </c>
    </row>
    <row r="6589" spans="1:5" ht="27">
      <c r="A6589" s="127" t="s">
        <v>27941</v>
      </c>
      <c r="B6589" s="128" t="s">
        <v>27942</v>
      </c>
      <c r="C6589" s="127" t="s">
        <v>86</v>
      </c>
      <c r="D6589" s="122">
        <v>233.31</v>
      </c>
      <c r="E6589" s="129">
        <f t="shared" si="102"/>
        <v>233.43</v>
      </c>
    </row>
    <row r="6590" spans="1:5" ht="27">
      <c r="A6590" s="127" t="s">
        <v>27943</v>
      </c>
      <c r="B6590" s="128" t="s">
        <v>27944</v>
      </c>
      <c r="C6590" s="127" t="s">
        <v>86</v>
      </c>
      <c r="D6590" s="122">
        <v>289.94</v>
      </c>
      <c r="E6590" s="129">
        <f t="shared" si="102"/>
        <v>290.08</v>
      </c>
    </row>
    <row r="6591" spans="1:5" ht="27">
      <c r="A6591" s="127" t="s">
        <v>27945</v>
      </c>
      <c r="B6591" s="128" t="s">
        <v>27946</v>
      </c>
      <c r="C6591" s="127" t="s">
        <v>86</v>
      </c>
      <c r="D6591" s="122">
        <v>329.39</v>
      </c>
      <c r="E6591" s="129">
        <f t="shared" si="102"/>
        <v>329.55</v>
      </c>
    </row>
    <row r="6592" spans="1:5" ht="27">
      <c r="A6592" s="127" t="s">
        <v>27947</v>
      </c>
      <c r="B6592" s="128" t="s">
        <v>27948</v>
      </c>
      <c r="C6592" s="127" t="s">
        <v>86</v>
      </c>
      <c r="D6592" s="122">
        <v>538.08000000000004</v>
      </c>
      <c r="E6592" s="129">
        <f t="shared" si="102"/>
        <v>538.35</v>
      </c>
    </row>
    <row r="6593" spans="1:5" ht="27">
      <c r="A6593" s="127" t="s">
        <v>27949</v>
      </c>
      <c r="B6593" s="128" t="s">
        <v>27950</v>
      </c>
      <c r="C6593" s="127" t="s">
        <v>86</v>
      </c>
      <c r="D6593" s="122">
        <v>808.02</v>
      </c>
      <c r="E6593" s="129">
        <f t="shared" ref="E6593:E6656" si="103">ROUND((D6593/(1+$J$1))*(1+$L$1),2)</f>
        <v>808.42</v>
      </c>
    </row>
    <row r="6594" spans="1:5" ht="27">
      <c r="A6594" s="127" t="s">
        <v>27951</v>
      </c>
      <c r="B6594" s="128" t="s">
        <v>27952</v>
      </c>
      <c r="C6594" s="127" t="s">
        <v>86</v>
      </c>
      <c r="D6594" s="122">
        <v>1646.96</v>
      </c>
      <c r="E6594" s="129">
        <f t="shared" si="103"/>
        <v>1647.78</v>
      </c>
    </row>
    <row r="6595" spans="1:5">
      <c r="A6595" s="127" t="s">
        <v>27953</v>
      </c>
      <c r="B6595" s="128" t="s">
        <v>27954</v>
      </c>
      <c r="C6595" s="127" t="s">
        <v>86</v>
      </c>
      <c r="D6595" s="122">
        <v>2090.41</v>
      </c>
      <c r="E6595" s="129">
        <f t="shared" si="103"/>
        <v>2091.4499999999998</v>
      </c>
    </row>
    <row r="6596" spans="1:5" ht="27">
      <c r="A6596" s="127" t="s">
        <v>27955</v>
      </c>
      <c r="B6596" s="128" t="s">
        <v>27956</v>
      </c>
      <c r="C6596" s="127" t="s">
        <v>86</v>
      </c>
      <c r="D6596" s="122">
        <v>3.14</v>
      </c>
      <c r="E6596" s="129">
        <f t="shared" si="103"/>
        <v>3.14</v>
      </c>
    </row>
    <row r="6597" spans="1:5" ht="27">
      <c r="A6597" s="127" t="s">
        <v>27957</v>
      </c>
      <c r="B6597" s="128" t="s">
        <v>27958</v>
      </c>
      <c r="C6597" s="127" t="s">
        <v>86</v>
      </c>
      <c r="D6597" s="122">
        <v>19.54</v>
      </c>
      <c r="E6597" s="129">
        <f t="shared" si="103"/>
        <v>19.55</v>
      </c>
    </row>
    <row r="6598" spans="1:5" ht="27">
      <c r="A6598" s="127" t="s">
        <v>27959</v>
      </c>
      <c r="B6598" s="128" t="s">
        <v>27960</v>
      </c>
      <c r="C6598" s="127" t="s">
        <v>86</v>
      </c>
      <c r="D6598" s="122">
        <v>36.21</v>
      </c>
      <c r="E6598" s="129">
        <f t="shared" si="103"/>
        <v>36.229999999999997</v>
      </c>
    </row>
    <row r="6599" spans="1:5" ht="27">
      <c r="A6599" s="127" t="s">
        <v>27961</v>
      </c>
      <c r="B6599" s="128" t="s">
        <v>27962</v>
      </c>
      <c r="C6599" s="127" t="s">
        <v>86</v>
      </c>
      <c r="D6599" s="122">
        <v>69.900000000000006</v>
      </c>
      <c r="E6599" s="129">
        <f t="shared" si="103"/>
        <v>69.930000000000007</v>
      </c>
    </row>
    <row r="6600" spans="1:5" ht="27">
      <c r="A6600" s="127" t="s">
        <v>27963</v>
      </c>
      <c r="B6600" s="128" t="s">
        <v>27964</v>
      </c>
      <c r="C6600" s="127" t="s">
        <v>86</v>
      </c>
      <c r="D6600" s="122">
        <v>23.71</v>
      </c>
      <c r="E6600" s="129">
        <f t="shared" si="103"/>
        <v>23.72</v>
      </c>
    </row>
    <row r="6601" spans="1:5" ht="27">
      <c r="A6601" s="127" t="s">
        <v>27965</v>
      </c>
      <c r="B6601" s="128" t="s">
        <v>27966</v>
      </c>
      <c r="C6601" s="127" t="s">
        <v>86</v>
      </c>
      <c r="D6601" s="122">
        <v>37.53</v>
      </c>
      <c r="E6601" s="129">
        <f t="shared" si="103"/>
        <v>37.549999999999997</v>
      </c>
    </row>
    <row r="6602" spans="1:5" ht="27">
      <c r="A6602" s="127" t="s">
        <v>27967</v>
      </c>
      <c r="B6602" s="128" t="s">
        <v>27968</v>
      </c>
      <c r="C6602" s="127" t="s">
        <v>86</v>
      </c>
      <c r="D6602" s="122">
        <v>97.2</v>
      </c>
      <c r="E6602" s="129">
        <f t="shared" si="103"/>
        <v>97.25</v>
      </c>
    </row>
    <row r="6603" spans="1:5" ht="27">
      <c r="A6603" s="127" t="s">
        <v>27969</v>
      </c>
      <c r="B6603" s="128" t="s">
        <v>27970</v>
      </c>
      <c r="C6603" s="127" t="s">
        <v>86</v>
      </c>
      <c r="D6603" s="122">
        <v>27.03</v>
      </c>
      <c r="E6603" s="129">
        <f t="shared" si="103"/>
        <v>27.04</v>
      </c>
    </row>
    <row r="6604" spans="1:5" ht="27">
      <c r="A6604" s="127" t="s">
        <v>27971</v>
      </c>
      <c r="B6604" s="128" t="s">
        <v>27972</v>
      </c>
      <c r="C6604" s="127" t="s">
        <v>86</v>
      </c>
      <c r="D6604" s="122">
        <v>47.61</v>
      </c>
      <c r="E6604" s="129">
        <f t="shared" si="103"/>
        <v>47.63</v>
      </c>
    </row>
    <row r="6605" spans="1:5" ht="27">
      <c r="A6605" s="127" t="s">
        <v>27973</v>
      </c>
      <c r="B6605" s="128" t="s">
        <v>27974</v>
      </c>
      <c r="C6605" s="127" t="s">
        <v>86</v>
      </c>
      <c r="D6605" s="122">
        <v>98.55</v>
      </c>
      <c r="E6605" s="129">
        <f t="shared" si="103"/>
        <v>98.6</v>
      </c>
    </row>
    <row r="6606" spans="1:5" ht="27">
      <c r="A6606" s="127" t="s">
        <v>27975</v>
      </c>
      <c r="B6606" s="128" t="s">
        <v>27976</v>
      </c>
      <c r="C6606" s="127" t="s">
        <v>86</v>
      </c>
      <c r="D6606" s="122">
        <v>16.899999999999999</v>
      </c>
      <c r="E6606" s="129">
        <f t="shared" si="103"/>
        <v>16.91</v>
      </c>
    </row>
    <row r="6607" spans="1:5" ht="27">
      <c r="A6607" s="127" t="s">
        <v>27977</v>
      </c>
      <c r="B6607" s="128" t="s">
        <v>27978</v>
      </c>
      <c r="C6607" s="127" t="s">
        <v>86</v>
      </c>
      <c r="D6607" s="122">
        <v>12.89</v>
      </c>
      <c r="E6607" s="129">
        <f t="shared" si="103"/>
        <v>12.9</v>
      </c>
    </row>
    <row r="6608" spans="1:5" ht="40.5">
      <c r="A6608" s="127" t="s">
        <v>27979</v>
      </c>
      <c r="B6608" s="128" t="s">
        <v>27980</v>
      </c>
      <c r="C6608" s="127" t="s">
        <v>86</v>
      </c>
      <c r="D6608" s="122">
        <v>27.89</v>
      </c>
      <c r="E6608" s="129">
        <f t="shared" si="103"/>
        <v>27.9</v>
      </c>
    </row>
    <row r="6609" spans="1:5" ht="40.5">
      <c r="A6609" s="127" t="s">
        <v>27981</v>
      </c>
      <c r="B6609" s="128" t="s">
        <v>27982</v>
      </c>
      <c r="C6609" s="127" t="s">
        <v>86</v>
      </c>
      <c r="D6609" s="122">
        <v>70.02</v>
      </c>
      <c r="E6609" s="129">
        <f t="shared" si="103"/>
        <v>70.05</v>
      </c>
    </row>
    <row r="6610" spans="1:5" ht="40.5">
      <c r="A6610" s="127" t="s">
        <v>27983</v>
      </c>
      <c r="B6610" s="128" t="s">
        <v>27984</v>
      </c>
      <c r="C6610" s="127" t="s">
        <v>86</v>
      </c>
      <c r="D6610" s="122">
        <v>126.97</v>
      </c>
      <c r="E6610" s="129">
        <f t="shared" si="103"/>
        <v>127.03</v>
      </c>
    </row>
    <row r="6611" spans="1:5" ht="40.5">
      <c r="A6611" s="127" t="s">
        <v>27985</v>
      </c>
      <c r="B6611" s="128" t="s">
        <v>27986</v>
      </c>
      <c r="C6611" s="127" t="s">
        <v>86</v>
      </c>
      <c r="D6611" s="122">
        <v>160.74</v>
      </c>
      <c r="E6611" s="129">
        <f t="shared" si="103"/>
        <v>160.82</v>
      </c>
    </row>
    <row r="6612" spans="1:5" ht="40.5">
      <c r="A6612" s="127" t="s">
        <v>27987</v>
      </c>
      <c r="B6612" s="128" t="s">
        <v>27988</v>
      </c>
      <c r="C6612" s="127" t="s">
        <v>86</v>
      </c>
      <c r="D6612" s="122">
        <v>469.52</v>
      </c>
      <c r="E6612" s="129">
        <f t="shared" si="103"/>
        <v>469.75</v>
      </c>
    </row>
    <row r="6613" spans="1:5" ht="40.5">
      <c r="A6613" s="127" t="s">
        <v>27989</v>
      </c>
      <c r="B6613" s="128" t="s">
        <v>27990</v>
      </c>
      <c r="C6613" s="127" t="s">
        <v>86</v>
      </c>
      <c r="D6613" s="122">
        <v>37.71</v>
      </c>
      <c r="E6613" s="129">
        <f t="shared" si="103"/>
        <v>37.729999999999997</v>
      </c>
    </row>
    <row r="6614" spans="1:5" ht="40.5">
      <c r="A6614" s="127" t="s">
        <v>27991</v>
      </c>
      <c r="B6614" s="128" t="s">
        <v>27992</v>
      </c>
      <c r="C6614" s="127" t="s">
        <v>86</v>
      </c>
      <c r="D6614" s="122">
        <v>99.99</v>
      </c>
      <c r="E6614" s="129">
        <f t="shared" si="103"/>
        <v>100.04</v>
      </c>
    </row>
    <row r="6615" spans="1:5">
      <c r="A6615" s="127" t="s">
        <v>27993</v>
      </c>
      <c r="B6615" s="128" t="s">
        <v>27994</v>
      </c>
      <c r="C6615" s="127" t="s">
        <v>86</v>
      </c>
      <c r="D6615" s="122">
        <v>3.34</v>
      </c>
      <c r="E6615" s="129">
        <f t="shared" si="103"/>
        <v>3.34</v>
      </c>
    </row>
    <row r="6616" spans="1:5">
      <c r="A6616" s="127" t="s">
        <v>27995</v>
      </c>
      <c r="B6616" s="128" t="s">
        <v>27996</v>
      </c>
      <c r="C6616" s="127" t="s">
        <v>86</v>
      </c>
      <c r="D6616" s="122">
        <v>20.77</v>
      </c>
      <c r="E6616" s="129">
        <f t="shared" si="103"/>
        <v>20.78</v>
      </c>
    </row>
    <row r="6617" spans="1:5" ht="27">
      <c r="A6617" s="127" t="s">
        <v>27997</v>
      </c>
      <c r="B6617" s="128" t="s">
        <v>27998</v>
      </c>
      <c r="C6617" s="127" t="s">
        <v>86</v>
      </c>
      <c r="D6617" s="122">
        <v>6.87</v>
      </c>
      <c r="E6617" s="129">
        <f t="shared" si="103"/>
        <v>6.87</v>
      </c>
    </row>
    <row r="6618" spans="1:5" ht="27">
      <c r="A6618" s="127" t="s">
        <v>27999</v>
      </c>
      <c r="B6618" s="128" t="s">
        <v>28000</v>
      </c>
      <c r="C6618" s="127" t="s">
        <v>86</v>
      </c>
      <c r="D6618" s="122">
        <v>11.99</v>
      </c>
      <c r="E6618" s="129">
        <f t="shared" si="103"/>
        <v>12</v>
      </c>
    </row>
    <row r="6619" spans="1:5">
      <c r="A6619" s="127" t="s">
        <v>28001</v>
      </c>
      <c r="B6619" s="128" t="s">
        <v>28002</v>
      </c>
      <c r="C6619" s="127" t="s">
        <v>86</v>
      </c>
      <c r="D6619" s="122">
        <v>1023.5</v>
      </c>
      <c r="E6619" s="129">
        <f t="shared" si="103"/>
        <v>1024.01</v>
      </c>
    </row>
    <row r="6620" spans="1:5" ht="27">
      <c r="A6620" s="127" t="s">
        <v>28003</v>
      </c>
      <c r="B6620" s="128" t="s">
        <v>28004</v>
      </c>
      <c r="C6620" s="127" t="s">
        <v>86</v>
      </c>
      <c r="D6620" s="122">
        <v>4.07</v>
      </c>
      <c r="E6620" s="129">
        <f t="shared" si="103"/>
        <v>4.07</v>
      </c>
    </row>
    <row r="6621" spans="1:5">
      <c r="A6621" s="127" t="s">
        <v>28005</v>
      </c>
      <c r="B6621" s="128" t="s">
        <v>28006</v>
      </c>
      <c r="C6621" s="127" t="s">
        <v>86</v>
      </c>
      <c r="D6621" s="122">
        <v>4.26</v>
      </c>
      <c r="E6621" s="129">
        <f t="shared" si="103"/>
        <v>4.26</v>
      </c>
    </row>
    <row r="6622" spans="1:5" ht="27">
      <c r="A6622" s="127" t="s">
        <v>28007</v>
      </c>
      <c r="B6622" s="128" t="s">
        <v>28008</v>
      </c>
      <c r="C6622" s="127" t="s">
        <v>86</v>
      </c>
      <c r="D6622" s="122">
        <v>1.64</v>
      </c>
      <c r="E6622" s="129">
        <f t="shared" si="103"/>
        <v>1.64</v>
      </c>
    </row>
    <row r="6623" spans="1:5" ht="27">
      <c r="A6623" s="127" t="s">
        <v>28009</v>
      </c>
      <c r="B6623" s="128" t="s">
        <v>28010</v>
      </c>
      <c r="C6623" s="127" t="s">
        <v>86</v>
      </c>
      <c r="D6623" s="122">
        <v>2.0699999999999998</v>
      </c>
      <c r="E6623" s="129">
        <f t="shared" si="103"/>
        <v>2.0699999999999998</v>
      </c>
    </row>
    <row r="6624" spans="1:5" ht="27">
      <c r="A6624" s="127" t="s">
        <v>28011</v>
      </c>
      <c r="B6624" s="128" t="s">
        <v>28012</v>
      </c>
      <c r="C6624" s="127" t="s">
        <v>86</v>
      </c>
      <c r="D6624" s="122">
        <v>2.23</v>
      </c>
      <c r="E6624" s="129">
        <f t="shared" si="103"/>
        <v>2.23</v>
      </c>
    </row>
    <row r="6625" spans="1:5" ht="27">
      <c r="A6625" s="127" t="s">
        <v>28013</v>
      </c>
      <c r="B6625" s="128" t="s">
        <v>28014</v>
      </c>
      <c r="C6625" s="127" t="s">
        <v>86</v>
      </c>
      <c r="D6625" s="122">
        <v>2.97</v>
      </c>
      <c r="E6625" s="129">
        <f t="shared" si="103"/>
        <v>2.97</v>
      </c>
    </row>
    <row r="6626" spans="1:5" ht="27">
      <c r="A6626" s="127" t="s">
        <v>28015</v>
      </c>
      <c r="B6626" s="128" t="s">
        <v>28016</v>
      </c>
      <c r="C6626" s="127" t="s">
        <v>86</v>
      </c>
      <c r="D6626" s="122">
        <v>4.17</v>
      </c>
      <c r="E6626" s="129">
        <f t="shared" si="103"/>
        <v>4.17</v>
      </c>
    </row>
    <row r="6627" spans="1:5" ht="27">
      <c r="A6627" s="127" t="s">
        <v>28017</v>
      </c>
      <c r="B6627" s="128" t="s">
        <v>28018</v>
      </c>
      <c r="C6627" s="127" t="s">
        <v>86</v>
      </c>
      <c r="D6627" s="122">
        <v>8.64</v>
      </c>
      <c r="E6627" s="129">
        <f t="shared" si="103"/>
        <v>8.64</v>
      </c>
    </row>
    <row r="6628" spans="1:5" ht="27">
      <c r="A6628" s="127" t="s">
        <v>28019</v>
      </c>
      <c r="B6628" s="128" t="s">
        <v>28020</v>
      </c>
      <c r="C6628" s="127" t="s">
        <v>86</v>
      </c>
      <c r="D6628" s="122">
        <v>27.7</v>
      </c>
      <c r="E6628" s="129">
        <f t="shared" si="103"/>
        <v>27.71</v>
      </c>
    </row>
    <row r="6629" spans="1:5" ht="27">
      <c r="A6629" s="127" t="s">
        <v>28021</v>
      </c>
      <c r="B6629" s="128" t="s">
        <v>28022</v>
      </c>
      <c r="C6629" s="127" t="s">
        <v>86</v>
      </c>
      <c r="D6629" s="122">
        <v>26.45</v>
      </c>
      <c r="E6629" s="129">
        <f t="shared" si="103"/>
        <v>26.46</v>
      </c>
    </row>
    <row r="6630" spans="1:5">
      <c r="A6630" s="127" t="s">
        <v>28023</v>
      </c>
      <c r="B6630" s="128" t="s">
        <v>28024</v>
      </c>
      <c r="C6630" s="127" t="s">
        <v>86</v>
      </c>
      <c r="D6630" s="122">
        <v>70.790000000000006</v>
      </c>
      <c r="E6630" s="129">
        <f t="shared" si="103"/>
        <v>70.83</v>
      </c>
    </row>
    <row r="6631" spans="1:5">
      <c r="A6631" s="127" t="s">
        <v>28025</v>
      </c>
      <c r="B6631" s="128" t="s">
        <v>28026</v>
      </c>
      <c r="C6631" s="127" t="s">
        <v>86</v>
      </c>
      <c r="D6631" s="122">
        <v>114.44</v>
      </c>
      <c r="E6631" s="129">
        <f t="shared" si="103"/>
        <v>114.5</v>
      </c>
    </row>
    <row r="6632" spans="1:5">
      <c r="A6632" s="127" t="s">
        <v>28027</v>
      </c>
      <c r="B6632" s="128" t="s">
        <v>28028</v>
      </c>
      <c r="C6632" s="127" t="s">
        <v>86</v>
      </c>
      <c r="D6632" s="122">
        <v>329.51</v>
      </c>
      <c r="E6632" s="129">
        <f t="shared" si="103"/>
        <v>329.67</v>
      </c>
    </row>
    <row r="6633" spans="1:5">
      <c r="A6633" s="127" t="s">
        <v>28029</v>
      </c>
      <c r="B6633" s="128" t="s">
        <v>28030</v>
      </c>
      <c r="C6633" s="127" t="s">
        <v>86</v>
      </c>
      <c r="D6633" s="122">
        <v>3.92</v>
      </c>
      <c r="E6633" s="129">
        <f t="shared" si="103"/>
        <v>3.92</v>
      </c>
    </row>
    <row r="6634" spans="1:5">
      <c r="A6634" s="127" t="s">
        <v>28031</v>
      </c>
      <c r="B6634" s="128" t="s">
        <v>28032</v>
      </c>
      <c r="C6634" s="127" t="s">
        <v>86</v>
      </c>
      <c r="D6634" s="122">
        <v>6.17</v>
      </c>
      <c r="E6634" s="129">
        <f t="shared" si="103"/>
        <v>6.17</v>
      </c>
    </row>
    <row r="6635" spans="1:5" ht="27">
      <c r="A6635" s="127" t="s">
        <v>28033</v>
      </c>
      <c r="B6635" s="128" t="s">
        <v>28034</v>
      </c>
      <c r="C6635" s="127" t="s">
        <v>86</v>
      </c>
      <c r="D6635" s="122">
        <v>16.84</v>
      </c>
      <c r="E6635" s="129">
        <f t="shared" si="103"/>
        <v>16.850000000000001</v>
      </c>
    </row>
    <row r="6636" spans="1:5" ht="27">
      <c r="A6636" s="127" t="s">
        <v>28035</v>
      </c>
      <c r="B6636" s="128" t="s">
        <v>28036</v>
      </c>
      <c r="C6636" s="127" t="s">
        <v>86</v>
      </c>
      <c r="D6636" s="122">
        <v>42.43</v>
      </c>
      <c r="E6636" s="129">
        <f t="shared" si="103"/>
        <v>42.45</v>
      </c>
    </row>
    <row r="6637" spans="1:5" ht="27">
      <c r="A6637" s="127" t="s">
        <v>28037</v>
      </c>
      <c r="B6637" s="128" t="s">
        <v>28038</v>
      </c>
      <c r="C6637" s="127" t="s">
        <v>86</v>
      </c>
      <c r="D6637" s="122">
        <v>10.68</v>
      </c>
      <c r="E6637" s="129">
        <f t="shared" si="103"/>
        <v>10.69</v>
      </c>
    </row>
    <row r="6638" spans="1:5">
      <c r="A6638" s="127" t="s">
        <v>28039</v>
      </c>
      <c r="B6638" s="128" t="s">
        <v>28040</v>
      </c>
      <c r="C6638" s="127" t="s">
        <v>86</v>
      </c>
      <c r="D6638" s="122">
        <v>4.8099999999999996</v>
      </c>
      <c r="E6638" s="129">
        <f t="shared" si="103"/>
        <v>4.8099999999999996</v>
      </c>
    </row>
    <row r="6639" spans="1:5">
      <c r="A6639" s="127" t="s">
        <v>28041</v>
      </c>
      <c r="B6639" s="128" t="s">
        <v>28042</v>
      </c>
      <c r="C6639" s="127" t="s">
        <v>86</v>
      </c>
      <c r="D6639" s="122">
        <v>23.55</v>
      </c>
      <c r="E6639" s="129">
        <f t="shared" si="103"/>
        <v>23.56</v>
      </c>
    </row>
    <row r="6640" spans="1:5" ht="27">
      <c r="A6640" s="127" t="s">
        <v>28043</v>
      </c>
      <c r="B6640" s="128" t="s">
        <v>28044</v>
      </c>
      <c r="C6640" s="127" t="s">
        <v>86</v>
      </c>
      <c r="D6640" s="122">
        <v>1444.15</v>
      </c>
      <c r="E6640" s="129">
        <f t="shared" si="103"/>
        <v>1444.87</v>
      </c>
    </row>
    <row r="6641" spans="1:5">
      <c r="A6641" s="127" t="s">
        <v>28045</v>
      </c>
      <c r="B6641" s="128" t="s">
        <v>28046</v>
      </c>
      <c r="C6641" s="127" t="s">
        <v>86</v>
      </c>
      <c r="D6641" s="122">
        <v>51.99</v>
      </c>
      <c r="E6641" s="129">
        <f t="shared" si="103"/>
        <v>52.02</v>
      </c>
    </row>
    <row r="6642" spans="1:5" ht="27">
      <c r="A6642" s="127" t="s">
        <v>28047</v>
      </c>
      <c r="B6642" s="128" t="s">
        <v>28048</v>
      </c>
      <c r="C6642" s="127" t="s">
        <v>44</v>
      </c>
      <c r="D6642" s="122">
        <v>260</v>
      </c>
      <c r="E6642" s="129">
        <f t="shared" si="103"/>
        <v>260.13</v>
      </c>
    </row>
    <row r="6643" spans="1:5" ht="27">
      <c r="A6643" s="127" t="s">
        <v>28049</v>
      </c>
      <c r="B6643" s="128" t="s">
        <v>28050</v>
      </c>
      <c r="C6643" s="127" t="s">
        <v>44</v>
      </c>
      <c r="D6643" s="122">
        <v>365</v>
      </c>
      <c r="E6643" s="129">
        <f t="shared" si="103"/>
        <v>365.18</v>
      </c>
    </row>
    <row r="6644" spans="1:5">
      <c r="A6644" s="127" t="s">
        <v>28051</v>
      </c>
      <c r="B6644" s="128" t="s">
        <v>28052</v>
      </c>
      <c r="C6644" s="127" t="s">
        <v>86</v>
      </c>
      <c r="D6644" s="122">
        <v>83.49</v>
      </c>
      <c r="E6644" s="129">
        <f t="shared" si="103"/>
        <v>83.53</v>
      </c>
    </row>
    <row r="6645" spans="1:5">
      <c r="A6645" s="127" t="s">
        <v>28053</v>
      </c>
      <c r="B6645" s="128" t="s">
        <v>28054</v>
      </c>
      <c r="C6645" s="127" t="s">
        <v>86</v>
      </c>
      <c r="D6645" s="122">
        <v>1.1299999999999999</v>
      </c>
      <c r="E6645" s="129">
        <f t="shared" si="103"/>
        <v>1.1299999999999999</v>
      </c>
    </row>
    <row r="6646" spans="1:5">
      <c r="A6646" s="127" t="s">
        <v>28055</v>
      </c>
      <c r="B6646" s="128" t="s">
        <v>28056</v>
      </c>
      <c r="C6646" s="127" t="s">
        <v>28057</v>
      </c>
      <c r="D6646" s="122">
        <v>32.479999999999997</v>
      </c>
      <c r="E6646" s="129">
        <f t="shared" si="103"/>
        <v>32.5</v>
      </c>
    </row>
    <row r="6647" spans="1:5">
      <c r="A6647" s="127" t="s">
        <v>28058</v>
      </c>
      <c r="B6647" s="128" t="s">
        <v>28059</v>
      </c>
      <c r="C6647" s="127" t="s">
        <v>88</v>
      </c>
      <c r="D6647" s="122">
        <v>26.35</v>
      </c>
      <c r="E6647" s="129">
        <f t="shared" si="103"/>
        <v>26.36</v>
      </c>
    </row>
    <row r="6648" spans="1:5">
      <c r="A6648" s="127" t="s">
        <v>28060</v>
      </c>
      <c r="B6648" s="128" t="s">
        <v>28061</v>
      </c>
      <c r="C6648" s="127" t="s">
        <v>88</v>
      </c>
      <c r="D6648" s="122">
        <v>20.71</v>
      </c>
      <c r="E6648" s="129">
        <f t="shared" si="103"/>
        <v>20.72</v>
      </c>
    </row>
    <row r="6649" spans="1:5">
      <c r="A6649" s="127" t="s">
        <v>28062</v>
      </c>
      <c r="B6649" s="128" t="s">
        <v>28063</v>
      </c>
      <c r="C6649" s="127" t="s">
        <v>86</v>
      </c>
      <c r="D6649" s="122">
        <v>5.63</v>
      </c>
      <c r="E6649" s="129">
        <f t="shared" si="103"/>
        <v>5.63</v>
      </c>
    </row>
    <row r="6650" spans="1:5">
      <c r="A6650" s="127" t="s">
        <v>28064</v>
      </c>
      <c r="B6650" s="128" t="s">
        <v>28065</v>
      </c>
      <c r="C6650" s="127" t="s">
        <v>86</v>
      </c>
      <c r="D6650" s="122">
        <v>13.73</v>
      </c>
      <c r="E6650" s="129">
        <f t="shared" si="103"/>
        <v>13.74</v>
      </c>
    </row>
    <row r="6651" spans="1:5">
      <c r="A6651" s="127" t="s">
        <v>28066</v>
      </c>
      <c r="B6651" s="128" t="s">
        <v>28067</v>
      </c>
      <c r="C6651" s="127" t="s">
        <v>86</v>
      </c>
      <c r="D6651" s="122">
        <v>4.83</v>
      </c>
      <c r="E6651" s="129">
        <f t="shared" si="103"/>
        <v>4.83</v>
      </c>
    </row>
    <row r="6652" spans="1:5">
      <c r="A6652" s="127" t="s">
        <v>28068</v>
      </c>
      <c r="B6652" s="128" t="s">
        <v>28069</v>
      </c>
      <c r="C6652" s="127" t="s">
        <v>86</v>
      </c>
      <c r="D6652" s="122">
        <v>4.5</v>
      </c>
      <c r="E6652" s="129">
        <f t="shared" si="103"/>
        <v>4.5</v>
      </c>
    </row>
    <row r="6653" spans="1:5" ht="27">
      <c r="A6653" s="127" t="s">
        <v>28070</v>
      </c>
      <c r="B6653" s="128" t="s">
        <v>28071</v>
      </c>
      <c r="C6653" s="127" t="s">
        <v>86</v>
      </c>
      <c r="D6653" s="122">
        <v>54.65</v>
      </c>
      <c r="E6653" s="129">
        <f t="shared" si="103"/>
        <v>54.68</v>
      </c>
    </row>
    <row r="6654" spans="1:5" ht="67.5">
      <c r="A6654" s="127" t="s">
        <v>28072</v>
      </c>
      <c r="B6654" s="128" t="s">
        <v>28073</v>
      </c>
      <c r="C6654" s="127" t="s">
        <v>86</v>
      </c>
      <c r="D6654" s="122">
        <v>53897.42</v>
      </c>
      <c r="E6654" s="129">
        <f t="shared" si="103"/>
        <v>53924.15</v>
      </c>
    </row>
    <row r="6655" spans="1:5">
      <c r="A6655" s="127" t="s">
        <v>28074</v>
      </c>
      <c r="B6655" s="128" t="s">
        <v>28075</v>
      </c>
      <c r="C6655" s="127" t="s">
        <v>86</v>
      </c>
      <c r="D6655" s="122">
        <v>19</v>
      </c>
      <c r="E6655" s="129">
        <f t="shared" si="103"/>
        <v>19.010000000000002</v>
      </c>
    </row>
    <row r="6656" spans="1:5">
      <c r="A6656" s="127" t="s">
        <v>28076</v>
      </c>
      <c r="B6656" s="128" t="s">
        <v>28077</v>
      </c>
      <c r="C6656" s="127" t="s">
        <v>86</v>
      </c>
      <c r="D6656" s="122">
        <v>17.649999999999999</v>
      </c>
      <c r="E6656" s="129">
        <f t="shared" si="103"/>
        <v>17.66</v>
      </c>
    </row>
    <row r="6657" spans="1:5">
      <c r="A6657" s="127" t="s">
        <v>28078</v>
      </c>
      <c r="B6657" s="128" t="s">
        <v>28079</v>
      </c>
      <c r="C6657" s="127" t="s">
        <v>86</v>
      </c>
      <c r="D6657" s="122">
        <v>31.31</v>
      </c>
      <c r="E6657" s="129">
        <f t="shared" ref="E6657:E6720" si="104">ROUND((D6657/(1+$J$1))*(1+$L$1),2)</f>
        <v>31.33</v>
      </c>
    </row>
    <row r="6658" spans="1:5">
      <c r="A6658" s="127" t="s">
        <v>28080</v>
      </c>
      <c r="B6658" s="128" t="s">
        <v>28081</v>
      </c>
      <c r="C6658" s="127" t="s">
        <v>86</v>
      </c>
      <c r="D6658" s="122">
        <v>27.73</v>
      </c>
      <c r="E6658" s="129">
        <f t="shared" si="104"/>
        <v>27.74</v>
      </c>
    </row>
    <row r="6659" spans="1:5">
      <c r="A6659" s="127" t="s">
        <v>28082</v>
      </c>
      <c r="B6659" s="128" t="s">
        <v>28083</v>
      </c>
      <c r="C6659" s="127" t="s">
        <v>86</v>
      </c>
      <c r="D6659" s="122">
        <v>48.8</v>
      </c>
      <c r="E6659" s="129">
        <f t="shared" si="104"/>
        <v>48.82</v>
      </c>
    </row>
    <row r="6660" spans="1:5">
      <c r="A6660" s="127" t="s">
        <v>28084</v>
      </c>
      <c r="B6660" s="128" t="s">
        <v>28085</v>
      </c>
      <c r="C6660" s="127" t="s">
        <v>86</v>
      </c>
      <c r="D6660" s="122">
        <v>61.8</v>
      </c>
      <c r="E6660" s="129">
        <f t="shared" si="104"/>
        <v>61.83</v>
      </c>
    </row>
    <row r="6661" spans="1:5">
      <c r="A6661" s="127" t="s">
        <v>28086</v>
      </c>
      <c r="B6661" s="128" t="s">
        <v>28087</v>
      </c>
      <c r="C6661" s="127" t="s">
        <v>86</v>
      </c>
      <c r="D6661" s="122">
        <v>78.95</v>
      </c>
      <c r="E6661" s="129">
        <f t="shared" si="104"/>
        <v>78.989999999999995</v>
      </c>
    </row>
    <row r="6662" spans="1:5">
      <c r="A6662" s="127" t="s">
        <v>28088</v>
      </c>
      <c r="B6662" s="128" t="s">
        <v>28089</v>
      </c>
      <c r="C6662" s="127" t="s">
        <v>86</v>
      </c>
      <c r="D6662" s="122">
        <v>78.95</v>
      </c>
      <c r="E6662" s="129">
        <f t="shared" si="104"/>
        <v>78.989999999999995</v>
      </c>
    </row>
    <row r="6663" spans="1:5">
      <c r="A6663" s="127" t="s">
        <v>28090</v>
      </c>
      <c r="B6663" s="128" t="s">
        <v>28091</v>
      </c>
      <c r="C6663" s="127" t="s">
        <v>86</v>
      </c>
      <c r="D6663" s="122">
        <v>78.95</v>
      </c>
      <c r="E6663" s="129">
        <f t="shared" si="104"/>
        <v>78.989999999999995</v>
      </c>
    </row>
    <row r="6664" spans="1:5">
      <c r="A6664" s="127" t="s">
        <v>28092</v>
      </c>
      <c r="B6664" s="128" t="s">
        <v>28093</v>
      </c>
      <c r="C6664" s="127" t="s">
        <v>86</v>
      </c>
      <c r="D6664" s="122">
        <v>199</v>
      </c>
      <c r="E6664" s="129">
        <f t="shared" si="104"/>
        <v>199.1</v>
      </c>
    </row>
    <row r="6665" spans="1:5">
      <c r="A6665" s="127" t="s">
        <v>28094</v>
      </c>
      <c r="B6665" s="128" t="s">
        <v>28095</v>
      </c>
      <c r="C6665" s="127" t="s">
        <v>86</v>
      </c>
      <c r="D6665" s="122">
        <v>493.3</v>
      </c>
      <c r="E6665" s="129">
        <f t="shared" si="104"/>
        <v>493.54</v>
      </c>
    </row>
    <row r="6666" spans="1:5">
      <c r="A6666" s="127" t="s">
        <v>28096</v>
      </c>
      <c r="B6666" s="128" t="s">
        <v>28097</v>
      </c>
      <c r="C6666" s="127" t="s">
        <v>86</v>
      </c>
      <c r="D6666" s="122">
        <v>371.44</v>
      </c>
      <c r="E6666" s="129">
        <f t="shared" si="104"/>
        <v>371.62</v>
      </c>
    </row>
    <row r="6667" spans="1:5">
      <c r="A6667" s="127" t="s">
        <v>28098</v>
      </c>
      <c r="B6667" s="128" t="s">
        <v>28099</v>
      </c>
      <c r="C6667" s="127" t="s">
        <v>86</v>
      </c>
      <c r="D6667" s="122">
        <v>734.21</v>
      </c>
      <c r="E6667" s="129">
        <f t="shared" si="104"/>
        <v>734.57</v>
      </c>
    </row>
    <row r="6668" spans="1:5">
      <c r="A6668" s="127" t="s">
        <v>28100</v>
      </c>
      <c r="B6668" s="128" t="s">
        <v>28101</v>
      </c>
      <c r="C6668" s="127" t="s">
        <v>86</v>
      </c>
      <c r="D6668" s="122">
        <v>473</v>
      </c>
      <c r="E6668" s="129">
        <f t="shared" si="104"/>
        <v>473.23</v>
      </c>
    </row>
    <row r="6669" spans="1:5">
      <c r="A6669" s="127" t="s">
        <v>28102</v>
      </c>
      <c r="B6669" s="128" t="s">
        <v>28103</v>
      </c>
      <c r="C6669" s="127" t="s">
        <v>86</v>
      </c>
      <c r="D6669" s="122">
        <v>1616.4</v>
      </c>
      <c r="E6669" s="129">
        <f t="shared" si="104"/>
        <v>1617.2</v>
      </c>
    </row>
    <row r="6670" spans="1:5">
      <c r="A6670" s="127" t="s">
        <v>28104</v>
      </c>
      <c r="B6670" s="128" t="s">
        <v>28105</v>
      </c>
      <c r="C6670" s="127" t="s">
        <v>86</v>
      </c>
      <c r="D6670" s="122">
        <v>1964.64</v>
      </c>
      <c r="E6670" s="129">
        <f t="shared" si="104"/>
        <v>1965.61</v>
      </c>
    </row>
    <row r="6671" spans="1:5">
      <c r="A6671" s="127" t="s">
        <v>28106</v>
      </c>
      <c r="B6671" s="128" t="s">
        <v>28107</v>
      </c>
      <c r="C6671" s="127" t="s">
        <v>86</v>
      </c>
      <c r="D6671" s="122">
        <v>2383.67</v>
      </c>
      <c r="E6671" s="129">
        <f t="shared" si="104"/>
        <v>2384.85</v>
      </c>
    </row>
    <row r="6672" spans="1:5">
      <c r="A6672" s="127" t="s">
        <v>28108</v>
      </c>
      <c r="B6672" s="128" t="s">
        <v>28109</v>
      </c>
      <c r="C6672" s="127" t="s">
        <v>86</v>
      </c>
      <c r="D6672" s="122">
        <v>4039.2</v>
      </c>
      <c r="E6672" s="129">
        <f t="shared" si="104"/>
        <v>4041.2</v>
      </c>
    </row>
    <row r="6673" spans="1:5" ht="40.5">
      <c r="A6673" s="127" t="s">
        <v>28110</v>
      </c>
      <c r="B6673" s="128" t="s">
        <v>28111</v>
      </c>
      <c r="C6673" s="127" t="s">
        <v>86</v>
      </c>
      <c r="D6673" s="122">
        <v>48290</v>
      </c>
      <c r="E6673" s="129">
        <f t="shared" si="104"/>
        <v>48313.95</v>
      </c>
    </row>
    <row r="6674" spans="1:5" ht="94.5">
      <c r="A6674" s="127" t="s">
        <v>28112</v>
      </c>
      <c r="B6674" s="128" t="s">
        <v>28113</v>
      </c>
      <c r="C6674" s="127" t="s">
        <v>112</v>
      </c>
      <c r="D6674" s="122">
        <v>285.5</v>
      </c>
      <c r="E6674" s="129">
        <f t="shared" si="104"/>
        <v>285.64</v>
      </c>
    </row>
    <row r="6675" spans="1:5" ht="108">
      <c r="A6675" s="127" t="s">
        <v>28114</v>
      </c>
      <c r="B6675" s="128" t="s">
        <v>28115</v>
      </c>
      <c r="C6675" s="127" t="s">
        <v>112</v>
      </c>
      <c r="D6675" s="122">
        <v>210.7</v>
      </c>
      <c r="E6675" s="129">
        <f t="shared" si="104"/>
        <v>210.8</v>
      </c>
    </row>
    <row r="6676" spans="1:5" ht="94.5">
      <c r="A6676" s="127" t="s">
        <v>28116</v>
      </c>
      <c r="B6676" s="128" t="s">
        <v>28117</v>
      </c>
      <c r="C6676" s="127" t="s">
        <v>112</v>
      </c>
      <c r="D6676" s="122">
        <v>120</v>
      </c>
      <c r="E6676" s="129">
        <f t="shared" si="104"/>
        <v>120.06</v>
      </c>
    </row>
    <row r="6677" spans="1:5" ht="108">
      <c r="A6677" s="127" t="s">
        <v>28118</v>
      </c>
      <c r="B6677" s="128" t="s">
        <v>28119</v>
      </c>
      <c r="C6677" s="127" t="s">
        <v>112</v>
      </c>
      <c r="D6677" s="122">
        <v>160.44</v>
      </c>
      <c r="E6677" s="129">
        <f t="shared" si="104"/>
        <v>160.52000000000001</v>
      </c>
    </row>
    <row r="6678" spans="1:5" ht="81">
      <c r="A6678" s="127" t="s">
        <v>28120</v>
      </c>
      <c r="B6678" s="128" t="s">
        <v>28121</v>
      </c>
      <c r="C6678" s="127" t="s">
        <v>112</v>
      </c>
      <c r="D6678" s="122">
        <v>118.87</v>
      </c>
      <c r="E6678" s="129">
        <f t="shared" si="104"/>
        <v>118.93</v>
      </c>
    </row>
    <row r="6679" spans="1:5" ht="81">
      <c r="A6679" s="127" t="s">
        <v>28122</v>
      </c>
      <c r="B6679" s="128" t="s">
        <v>28123</v>
      </c>
      <c r="C6679" s="127" t="s">
        <v>112</v>
      </c>
      <c r="D6679" s="122">
        <v>261.88</v>
      </c>
      <c r="E6679" s="129">
        <f t="shared" si="104"/>
        <v>262.01</v>
      </c>
    </row>
    <row r="6680" spans="1:5" ht="94.5">
      <c r="A6680" s="127" t="s">
        <v>28124</v>
      </c>
      <c r="B6680" s="128" t="s">
        <v>28125</v>
      </c>
      <c r="C6680" s="127" t="s">
        <v>112</v>
      </c>
      <c r="D6680" s="122">
        <v>110.7</v>
      </c>
      <c r="E6680" s="129">
        <f t="shared" si="104"/>
        <v>110.75</v>
      </c>
    </row>
    <row r="6681" spans="1:5" ht="94.5">
      <c r="A6681" s="127" t="s">
        <v>28126</v>
      </c>
      <c r="B6681" s="128" t="s">
        <v>28127</v>
      </c>
      <c r="C6681" s="127" t="s">
        <v>112</v>
      </c>
      <c r="D6681" s="122">
        <v>285.5</v>
      </c>
      <c r="E6681" s="129">
        <f t="shared" si="104"/>
        <v>285.64</v>
      </c>
    </row>
    <row r="6682" spans="1:5" ht="135">
      <c r="A6682" s="127" t="s">
        <v>28128</v>
      </c>
      <c r="B6682" s="128" t="s">
        <v>28129</v>
      </c>
      <c r="C6682" s="127" t="s">
        <v>112</v>
      </c>
      <c r="D6682" s="122">
        <v>257.7</v>
      </c>
      <c r="E6682" s="129">
        <f t="shared" si="104"/>
        <v>257.83</v>
      </c>
    </row>
    <row r="6683" spans="1:5" ht="108">
      <c r="A6683" s="127" t="s">
        <v>28130</v>
      </c>
      <c r="B6683" s="128" t="s">
        <v>28131</v>
      </c>
      <c r="C6683" s="127" t="s">
        <v>112</v>
      </c>
      <c r="D6683" s="122">
        <v>120</v>
      </c>
      <c r="E6683" s="129">
        <f t="shared" si="104"/>
        <v>120.06</v>
      </c>
    </row>
    <row r="6684" spans="1:5" ht="108">
      <c r="A6684" s="127" t="s">
        <v>28132</v>
      </c>
      <c r="B6684" s="128" t="s">
        <v>28133</v>
      </c>
      <c r="C6684" s="127" t="s">
        <v>112</v>
      </c>
      <c r="D6684" s="122">
        <v>297.41000000000003</v>
      </c>
      <c r="E6684" s="129">
        <f t="shared" si="104"/>
        <v>297.56</v>
      </c>
    </row>
    <row r="6685" spans="1:5" ht="121.5">
      <c r="A6685" s="127" t="s">
        <v>28134</v>
      </c>
      <c r="B6685" s="128" t="s">
        <v>28135</v>
      </c>
      <c r="C6685" s="127" t="s">
        <v>112</v>
      </c>
      <c r="D6685" s="122">
        <v>115.58</v>
      </c>
      <c r="E6685" s="129">
        <f t="shared" si="104"/>
        <v>115.64</v>
      </c>
    </row>
    <row r="6686" spans="1:5" ht="121.5">
      <c r="A6686" s="127" t="s">
        <v>28136</v>
      </c>
      <c r="B6686" s="128" t="s">
        <v>28137</v>
      </c>
      <c r="C6686" s="127" t="s">
        <v>112</v>
      </c>
      <c r="D6686" s="122">
        <v>165.35</v>
      </c>
      <c r="E6686" s="129">
        <f t="shared" si="104"/>
        <v>165.43</v>
      </c>
    </row>
    <row r="6687" spans="1:5">
      <c r="A6687" s="127" t="s">
        <v>28138</v>
      </c>
      <c r="B6687" s="128" t="s">
        <v>28139</v>
      </c>
      <c r="C6687" s="127" t="s">
        <v>86</v>
      </c>
      <c r="D6687" s="122">
        <v>104.26</v>
      </c>
      <c r="E6687" s="129">
        <f t="shared" si="104"/>
        <v>104.31</v>
      </c>
    </row>
    <row r="6688" spans="1:5" ht="27">
      <c r="A6688" s="127" t="s">
        <v>28140</v>
      </c>
      <c r="B6688" s="128" t="s">
        <v>28141</v>
      </c>
      <c r="C6688" s="127" t="s">
        <v>86</v>
      </c>
      <c r="D6688" s="122">
        <v>10.8</v>
      </c>
      <c r="E6688" s="129">
        <f t="shared" si="104"/>
        <v>10.81</v>
      </c>
    </row>
    <row r="6689" spans="1:5">
      <c r="A6689" s="127" t="s">
        <v>28142</v>
      </c>
      <c r="B6689" s="128" t="s">
        <v>28143</v>
      </c>
      <c r="C6689" s="127" t="s">
        <v>86</v>
      </c>
      <c r="D6689" s="122">
        <v>5.7</v>
      </c>
      <c r="E6689" s="129">
        <f t="shared" si="104"/>
        <v>5.7</v>
      </c>
    </row>
    <row r="6690" spans="1:5" ht="27">
      <c r="A6690" s="127" t="s">
        <v>28144</v>
      </c>
      <c r="B6690" s="128" t="s">
        <v>28145</v>
      </c>
      <c r="C6690" s="127" t="s">
        <v>86</v>
      </c>
      <c r="D6690" s="122">
        <v>5.1100000000000003</v>
      </c>
      <c r="E6690" s="129">
        <f t="shared" si="104"/>
        <v>5.1100000000000003</v>
      </c>
    </row>
    <row r="6691" spans="1:5" ht="40.5">
      <c r="A6691" s="127" t="s">
        <v>28146</v>
      </c>
      <c r="B6691" s="128" t="s">
        <v>28147</v>
      </c>
      <c r="C6691" s="127" t="s">
        <v>86</v>
      </c>
      <c r="D6691" s="122">
        <v>20.350000000000001</v>
      </c>
      <c r="E6691" s="129">
        <f t="shared" si="104"/>
        <v>20.36</v>
      </c>
    </row>
    <row r="6692" spans="1:5" ht="27">
      <c r="A6692" s="127" t="s">
        <v>28148</v>
      </c>
      <c r="B6692" s="128" t="s">
        <v>28149</v>
      </c>
      <c r="C6692" s="127" t="s">
        <v>86</v>
      </c>
      <c r="D6692" s="122">
        <v>3.23</v>
      </c>
      <c r="E6692" s="129">
        <f t="shared" si="104"/>
        <v>3.23</v>
      </c>
    </row>
    <row r="6693" spans="1:5">
      <c r="A6693" s="127" t="s">
        <v>28150</v>
      </c>
      <c r="B6693" s="128" t="s">
        <v>28151</v>
      </c>
      <c r="C6693" s="127" t="s">
        <v>86</v>
      </c>
      <c r="D6693" s="122">
        <v>6.29</v>
      </c>
      <c r="E6693" s="129">
        <f t="shared" si="104"/>
        <v>6.29</v>
      </c>
    </row>
    <row r="6694" spans="1:5" ht="27">
      <c r="A6694" s="127" t="s">
        <v>28152</v>
      </c>
      <c r="B6694" s="128" t="s">
        <v>28153</v>
      </c>
      <c r="C6694" s="127" t="s">
        <v>86</v>
      </c>
      <c r="D6694" s="122">
        <v>27.64</v>
      </c>
      <c r="E6694" s="129">
        <f t="shared" si="104"/>
        <v>27.65</v>
      </c>
    </row>
    <row r="6695" spans="1:5" ht="27">
      <c r="A6695" s="127" t="s">
        <v>28154</v>
      </c>
      <c r="B6695" s="128" t="s">
        <v>28155</v>
      </c>
      <c r="C6695" s="127" t="s">
        <v>86</v>
      </c>
      <c r="D6695" s="122">
        <v>27.64</v>
      </c>
      <c r="E6695" s="129">
        <f t="shared" si="104"/>
        <v>27.65</v>
      </c>
    </row>
    <row r="6696" spans="1:5" ht="40.5">
      <c r="A6696" s="127" t="s">
        <v>28156</v>
      </c>
      <c r="B6696" s="128" t="s">
        <v>28157</v>
      </c>
      <c r="C6696" s="127" t="s">
        <v>86</v>
      </c>
      <c r="D6696" s="122">
        <v>27.41</v>
      </c>
      <c r="E6696" s="129">
        <f t="shared" si="104"/>
        <v>27.42</v>
      </c>
    </row>
    <row r="6697" spans="1:5" ht="27">
      <c r="A6697" s="127" t="s">
        <v>28158</v>
      </c>
      <c r="B6697" s="128" t="s">
        <v>28159</v>
      </c>
      <c r="C6697" s="127" t="s">
        <v>86</v>
      </c>
      <c r="D6697" s="122">
        <v>8.2799999999999994</v>
      </c>
      <c r="E6697" s="129">
        <f t="shared" si="104"/>
        <v>8.2799999999999994</v>
      </c>
    </row>
    <row r="6698" spans="1:5" ht="27">
      <c r="A6698" s="127" t="s">
        <v>28160</v>
      </c>
      <c r="B6698" s="128" t="s">
        <v>28161</v>
      </c>
      <c r="C6698" s="127" t="s">
        <v>86</v>
      </c>
      <c r="D6698" s="122">
        <v>14.77</v>
      </c>
      <c r="E6698" s="129">
        <f t="shared" si="104"/>
        <v>14.78</v>
      </c>
    </row>
    <row r="6699" spans="1:5" ht="27">
      <c r="A6699" s="127" t="s">
        <v>28162</v>
      </c>
      <c r="B6699" s="128" t="s">
        <v>28163</v>
      </c>
      <c r="C6699" s="127" t="s">
        <v>86</v>
      </c>
      <c r="D6699" s="122">
        <v>29.81</v>
      </c>
      <c r="E6699" s="129">
        <f t="shared" si="104"/>
        <v>29.82</v>
      </c>
    </row>
    <row r="6700" spans="1:5">
      <c r="A6700" s="127" t="s">
        <v>28164</v>
      </c>
      <c r="B6700" s="128" t="s">
        <v>28165</v>
      </c>
      <c r="C6700" s="127" t="s">
        <v>86</v>
      </c>
      <c r="D6700" s="122">
        <v>38.97</v>
      </c>
      <c r="E6700" s="129">
        <f t="shared" si="104"/>
        <v>38.99</v>
      </c>
    </row>
    <row r="6701" spans="1:5">
      <c r="A6701" s="127" t="s">
        <v>28166</v>
      </c>
      <c r="B6701" s="128" t="s">
        <v>28167</v>
      </c>
      <c r="C6701" s="127" t="s">
        <v>86</v>
      </c>
      <c r="D6701" s="122">
        <v>37.869999999999997</v>
      </c>
      <c r="E6701" s="129">
        <f t="shared" si="104"/>
        <v>37.89</v>
      </c>
    </row>
    <row r="6702" spans="1:5">
      <c r="A6702" s="127" t="s">
        <v>28168</v>
      </c>
      <c r="B6702" s="128" t="s">
        <v>28169</v>
      </c>
      <c r="C6702" s="127" t="s">
        <v>86</v>
      </c>
      <c r="D6702" s="122">
        <v>57.83</v>
      </c>
      <c r="E6702" s="129">
        <f t="shared" si="104"/>
        <v>57.86</v>
      </c>
    </row>
    <row r="6703" spans="1:5">
      <c r="A6703" s="127" t="s">
        <v>28170</v>
      </c>
      <c r="B6703" s="128" t="s">
        <v>28171</v>
      </c>
      <c r="C6703" s="127" t="s">
        <v>86</v>
      </c>
      <c r="D6703" s="122">
        <v>5023.3599999999997</v>
      </c>
      <c r="E6703" s="129">
        <f t="shared" si="104"/>
        <v>5025.8500000000004</v>
      </c>
    </row>
    <row r="6704" spans="1:5" ht="27">
      <c r="A6704" s="127" t="s">
        <v>28172</v>
      </c>
      <c r="B6704" s="128" t="s">
        <v>28173</v>
      </c>
      <c r="C6704" s="127" t="s">
        <v>44</v>
      </c>
      <c r="D6704" s="122">
        <v>21.61</v>
      </c>
      <c r="E6704" s="129">
        <f t="shared" si="104"/>
        <v>21.62</v>
      </c>
    </row>
    <row r="6705" spans="1:5" ht="27">
      <c r="A6705" s="127" t="s">
        <v>28174</v>
      </c>
      <c r="B6705" s="128" t="s">
        <v>28175</v>
      </c>
      <c r="C6705" s="127" t="s">
        <v>44</v>
      </c>
      <c r="D6705" s="122">
        <v>39.979999999999997</v>
      </c>
      <c r="E6705" s="129">
        <f t="shared" si="104"/>
        <v>40</v>
      </c>
    </row>
    <row r="6706" spans="1:5" ht="27">
      <c r="A6706" s="127" t="s">
        <v>28176</v>
      </c>
      <c r="B6706" s="128" t="s">
        <v>28177</v>
      </c>
      <c r="C6706" s="127" t="s">
        <v>86</v>
      </c>
      <c r="D6706" s="122">
        <v>75.069999999999993</v>
      </c>
      <c r="E6706" s="129">
        <f t="shared" si="104"/>
        <v>75.11</v>
      </c>
    </row>
    <row r="6707" spans="1:5" ht="27">
      <c r="A6707" s="127" t="s">
        <v>28178</v>
      </c>
      <c r="B6707" s="128" t="s">
        <v>28179</v>
      </c>
      <c r="C6707" s="127" t="s">
        <v>86</v>
      </c>
      <c r="D6707" s="122">
        <v>223.7</v>
      </c>
      <c r="E6707" s="129">
        <f t="shared" si="104"/>
        <v>223.81</v>
      </c>
    </row>
    <row r="6708" spans="1:5">
      <c r="A6708" s="127" t="s">
        <v>28180</v>
      </c>
      <c r="B6708" s="128" t="s">
        <v>28181</v>
      </c>
      <c r="C6708" s="127" t="s">
        <v>92</v>
      </c>
      <c r="D6708" s="122">
        <v>36.5</v>
      </c>
      <c r="E6708" s="129">
        <f t="shared" si="104"/>
        <v>36.520000000000003</v>
      </c>
    </row>
    <row r="6709" spans="1:5">
      <c r="A6709" s="127" t="s">
        <v>28182</v>
      </c>
      <c r="B6709" s="128" t="s">
        <v>28183</v>
      </c>
      <c r="C6709" s="127" t="s">
        <v>92</v>
      </c>
      <c r="D6709" s="122">
        <v>38.22</v>
      </c>
      <c r="E6709" s="129">
        <f t="shared" si="104"/>
        <v>38.24</v>
      </c>
    </row>
    <row r="6710" spans="1:5">
      <c r="A6710" s="127" t="s">
        <v>28184</v>
      </c>
      <c r="B6710" s="128" t="s">
        <v>28185</v>
      </c>
      <c r="C6710" s="127" t="s">
        <v>92</v>
      </c>
      <c r="D6710" s="122">
        <v>30</v>
      </c>
      <c r="E6710" s="129">
        <f t="shared" si="104"/>
        <v>30.01</v>
      </c>
    </row>
    <row r="6711" spans="1:5">
      <c r="A6711" s="127" t="s">
        <v>28186</v>
      </c>
      <c r="B6711" s="128" t="s">
        <v>28187</v>
      </c>
      <c r="C6711" s="127" t="s">
        <v>92</v>
      </c>
      <c r="D6711" s="122">
        <v>35.590000000000003</v>
      </c>
      <c r="E6711" s="129">
        <f t="shared" si="104"/>
        <v>35.61</v>
      </c>
    </row>
    <row r="6712" spans="1:5">
      <c r="A6712" s="127" t="s">
        <v>28188</v>
      </c>
      <c r="B6712" s="128" t="s">
        <v>28189</v>
      </c>
      <c r="C6712" s="127" t="s">
        <v>92</v>
      </c>
      <c r="D6712" s="122">
        <v>30.32</v>
      </c>
      <c r="E6712" s="129">
        <f t="shared" si="104"/>
        <v>30.34</v>
      </c>
    </row>
    <row r="6713" spans="1:5" ht="27">
      <c r="A6713" s="127" t="s">
        <v>28190</v>
      </c>
      <c r="B6713" s="128" t="s">
        <v>28191</v>
      </c>
      <c r="C6713" s="127" t="s">
        <v>28192</v>
      </c>
      <c r="D6713" s="122">
        <v>68</v>
      </c>
      <c r="E6713" s="129">
        <f t="shared" si="104"/>
        <v>68.03</v>
      </c>
    </row>
    <row r="6714" spans="1:5" ht="27">
      <c r="A6714" s="127" t="s">
        <v>28193</v>
      </c>
      <c r="B6714" s="128" t="s">
        <v>28194</v>
      </c>
      <c r="C6714" s="127" t="s">
        <v>28192</v>
      </c>
      <c r="D6714" s="122">
        <v>36.15</v>
      </c>
      <c r="E6714" s="129">
        <f t="shared" si="104"/>
        <v>36.17</v>
      </c>
    </row>
    <row r="6715" spans="1:5" ht="27">
      <c r="A6715" s="127" t="s">
        <v>28195</v>
      </c>
      <c r="B6715" s="128" t="s">
        <v>28196</v>
      </c>
      <c r="C6715" s="127" t="s">
        <v>28192</v>
      </c>
      <c r="D6715" s="122">
        <v>48.67</v>
      </c>
      <c r="E6715" s="129">
        <f t="shared" si="104"/>
        <v>48.69</v>
      </c>
    </row>
    <row r="6716" spans="1:5" ht="40.5">
      <c r="A6716" s="127" t="s">
        <v>28197</v>
      </c>
      <c r="B6716" s="128" t="s">
        <v>28198</v>
      </c>
      <c r="C6716" s="127" t="s">
        <v>28192</v>
      </c>
      <c r="D6716" s="122">
        <v>21.23</v>
      </c>
      <c r="E6716" s="129">
        <f t="shared" si="104"/>
        <v>21.24</v>
      </c>
    </row>
    <row r="6717" spans="1:5" ht="27">
      <c r="A6717" s="127" t="s">
        <v>28199</v>
      </c>
      <c r="B6717" s="128" t="s">
        <v>28200</v>
      </c>
      <c r="C6717" s="127" t="s">
        <v>28192</v>
      </c>
      <c r="D6717" s="122">
        <v>33.79</v>
      </c>
      <c r="E6717" s="129">
        <f t="shared" si="104"/>
        <v>33.81</v>
      </c>
    </row>
    <row r="6718" spans="1:5" ht="40.5">
      <c r="A6718" s="127" t="s">
        <v>28201</v>
      </c>
      <c r="B6718" s="128" t="s">
        <v>28202</v>
      </c>
      <c r="C6718" s="127" t="s">
        <v>28192</v>
      </c>
      <c r="D6718" s="122">
        <v>66.33</v>
      </c>
      <c r="E6718" s="129">
        <f t="shared" si="104"/>
        <v>66.36</v>
      </c>
    </row>
    <row r="6719" spans="1:5" ht="27">
      <c r="A6719" s="127" t="s">
        <v>28203</v>
      </c>
      <c r="B6719" s="128" t="s">
        <v>28204</v>
      </c>
      <c r="C6719" s="127" t="s">
        <v>28192</v>
      </c>
      <c r="D6719" s="122">
        <v>82.5</v>
      </c>
      <c r="E6719" s="129">
        <f t="shared" si="104"/>
        <v>82.54</v>
      </c>
    </row>
    <row r="6720" spans="1:5" ht="40.5">
      <c r="A6720" s="127" t="s">
        <v>28205</v>
      </c>
      <c r="B6720" s="128" t="s">
        <v>28206</v>
      </c>
      <c r="C6720" s="127" t="s">
        <v>28192</v>
      </c>
      <c r="D6720" s="122">
        <v>100.37</v>
      </c>
      <c r="E6720" s="129">
        <f t="shared" si="104"/>
        <v>100.42</v>
      </c>
    </row>
    <row r="6721" spans="1:5" ht="27">
      <c r="A6721" s="127" t="s">
        <v>28207</v>
      </c>
      <c r="B6721" s="128" t="s">
        <v>28208</v>
      </c>
      <c r="C6721" s="127" t="s">
        <v>28192</v>
      </c>
      <c r="D6721" s="122">
        <v>120.07</v>
      </c>
      <c r="E6721" s="129">
        <f t="shared" ref="E6721:E6784" si="105">ROUND((D6721/(1+$J$1))*(1+$L$1),2)</f>
        <v>120.13</v>
      </c>
    </row>
    <row r="6722" spans="1:5" ht="27">
      <c r="A6722" s="127" t="s">
        <v>28209</v>
      </c>
      <c r="B6722" s="128" t="s">
        <v>28210</v>
      </c>
      <c r="C6722" s="127" t="s">
        <v>28192</v>
      </c>
      <c r="D6722" s="122">
        <v>161.56</v>
      </c>
      <c r="E6722" s="129">
        <f t="shared" si="105"/>
        <v>161.63999999999999</v>
      </c>
    </row>
    <row r="6723" spans="1:5" ht="40.5">
      <c r="A6723" s="127" t="s">
        <v>28211</v>
      </c>
      <c r="B6723" s="128" t="s">
        <v>28212</v>
      </c>
      <c r="C6723" s="127" t="s">
        <v>28192</v>
      </c>
      <c r="D6723" s="122">
        <v>2.75</v>
      </c>
      <c r="E6723" s="129">
        <f t="shared" si="105"/>
        <v>2.75</v>
      </c>
    </row>
    <row r="6724" spans="1:5" ht="40.5">
      <c r="A6724" s="127" t="s">
        <v>28213</v>
      </c>
      <c r="B6724" s="128" t="s">
        <v>28214</v>
      </c>
      <c r="C6724" s="127" t="s">
        <v>28192</v>
      </c>
      <c r="D6724" s="122">
        <v>4.1500000000000004</v>
      </c>
      <c r="E6724" s="129">
        <f t="shared" si="105"/>
        <v>4.1500000000000004</v>
      </c>
    </row>
    <row r="6725" spans="1:5" ht="40.5">
      <c r="A6725" s="127" t="s">
        <v>28215</v>
      </c>
      <c r="B6725" s="128" t="s">
        <v>28216</v>
      </c>
      <c r="C6725" s="127" t="s">
        <v>28192</v>
      </c>
      <c r="D6725" s="122">
        <v>6.82</v>
      </c>
      <c r="E6725" s="129">
        <f t="shared" si="105"/>
        <v>6.82</v>
      </c>
    </row>
    <row r="6726" spans="1:5" ht="40.5">
      <c r="A6726" s="127" t="s">
        <v>28217</v>
      </c>
      <c r="B6726" s="128" t="s">
        <v>28218</v>
      </c>
      <c r="C6726" s="127" t="s">
        <v>28192</v>
      </c>
      <c r="D6726" s="122">
        <v>9.81</v>
      </c>
      <c r="E6726" s="129">
        <f t="shared" si="105"/>
        <v>9.81</v>
      </c>
    </row>
    <row r="6727" spans="1:5" ht="40.5">
      <c r="A6727" s="127" t="s">
        <v>28219</v>
      </c>
      <c r="B6727" s="128" t="s">
        <v>28220</v>
      </c>
      <c r="C6727" s="127" t="s">
        <v>28192</v>
      </c>
      <c r="D6727" s="122">
        <v>11.69</v>
      </c>
      <c r="E6727" s="129">
        <f t="shared" si="105"/>
        <v>11.7</v>
      </c>
    </row>
    <row r="6728" spans="1:5" ht="40.5">
      <c r="A6728" s="127" t="s">
        <v>28221</v>
      </c>
      <c r="B6728" s="128" t="s">
        <v>28222</v>
      </c>
      <c r="C6728" s="127" t="s">
        <v>28192</v>
      </c>
      <c r="D6728" s="122">
        <v>15.78</v>
      </c>
      <c r="E6728" s="129">
        <f t="shared" si="105"/>
        <v>15.79</v>
      </c>
    </row>
    <row r="6729" spans="1:5" ht="40.5">
      <c r="A6729" s="127" t="s">
        <v>28223</v>
      </c>
      <c r="B6729" s="128" t="s">
        <v>28224</v>
      </c>
      <c r="C6729" s="127" t="s">
        <v>28192</v>
      </c>
      <c r="D6729" s="122">
        <v>21.67</v>
      </c>
      <c r="E6729" s="129">
        <f t="shared" si="105"/>
        <v>21.68</v>
      </c>
    </row>
    <row r="6730" spans="1:5" ht="40.5">
      <c r="A6730" s="127" t="s">
        <v>28225</v>
      </c>
      <c r="B6730" s="128" t="s">
        <v>28226</v>
      </c>
      <c r="C6730" s="127" t="s">
        <v>28192</v>
      </c>
      <c r="D6730" s="122">
        <v>46.41</v>
      </c>
      <c r="E6730" s="129">
        <f t="shared" si="105"/>
        <v>46.43</v>
      </c>
    </row>
    <row r="6731" spans="1:5" ht="40.5">
      <c r="A6731" s="127" t="s">
        <v>28227</v>
      </c>
      <c r="B6731" s="128" t="s">
        <v>28228</v>
      </c>
      <c r="C6731" s="127" t="s">
        <v>28192</v>
      </c>
      <c r="D6731" s="122">
        <v>43.54</v>
      </c>
      <c r="E6731" s="129">
        <f t="shared" si="105"/>
        <v>43.56</v>
      </c>
    </row>
    <row r="6732" spans="1:5">
      <c r="A6732" s="127" t="s">
        <v>28229</v>
      </c>
      <c r="B6732" s="128" t="s">
        <v>28230</v>
      </c>
      <c r="C6732" s="127" t="s">
        <v>44</v>
      </c>
      <c r="D6732" s="122">
        <v>2.36</v>
      </c>
      <c r="E6732" s="129">
        <f t="shared" si="105"/>
        <v>2.36</v>
      </c>
    </row>
    <row r="6733" spans="1:5">
      <c r="A6733" s="127" t="s">
        <v>28231</v>
      </c>
      <c r="B6733" s="128" t="s">
        <v>28232</v>
      </c>
      <c r="C6733" s="127" t="s">
        <v>44</v>
      </c>
      <c r="D6733" s="122">
        <v>2.37</v>
      </c>
      <c r="E6733" s="129">
        <f t="shared" si="105"/>
        <v>2.37</v>
      </c>
    </row>
    <row r="6734" spans="1:5">
      <c r="A6734" s="127" t="s">
        <v>28233</v>
      </c>
      <c r="B6734" s="128" t="s">
        <v>28234</v>
      </c>
      <c r="C6734" s="127" t="s">
        <v>44</v>
      </c>
      <c r="D6734" s="122">
        <v>3.26</v>
      </c>
      <c r="E6734" s="129">
        <f t="shared" si="105"/>
        <v>3.26</v>
      </c>
    </row>
    <row r="6735" spans="1:5" ht="40.5">
      <c r="A6735" s="127" t="s">
        <v>28235</v>
      </c>
      <c r="B6735" s="128" t="s">
        <v>28236</v>
      </c>
      <c r="C6735" s="127" t="s">
        <v>44</v>
      </c>
      <c r="D6735" s="122">
        <v>4.45</v>
      </c>
      <c r="E6735" s="129">
        <f t="shared" si="105"/>
        <v>4.45</v>
      </c>
    </row>
    <row r="6736" spans="1:5" ht="40.5">
      <c r="A6736" s="127" t="s">
        <v>28237</v>
      </c>
      <c r="B6736" s="128" t="s">
        <v>28238</v>
      </c>
      <c r="C6736" s="127" t="s">
        <v>44</v>
      </c>
      <c r="D6736" s="122">
        <v>6.05</v>
      </c>
      <c r="E6736" s="129">
        <f t="shared" si="105"/>
        <v>6.05</v>
      </c>
    </row>
    <row r="6737" spans="1:5" ht="40.5">
      <c r="A6737" s="127" t="s">
        <v>28239</v>
      </c>
      <c r="B6737" s="128" t="s">
        <v>28240</v>
      </c>
      <c r="C6737" s="127" t="s">
        <v>44</v>
      </c>
      <c r="D6737" s="122">
        <v>11.72</v>
      </c>
      <c r="E6737" s="129">
        <f t="shared" si="105"/>
        <v>11.73</v>
      </c>
    </row>
    <row r="6738" spans="1:5" ht="40.5">
      <c r="A6738" s="127" t="s">
        <v>28241</v>
      </c>
      <c r="B6738" s="128" t="s">
        <v>28242</v>
      </c>
      <c r="C6738" s="127" t="s">
        <v>44</v>
      </c>
      <c r="D6738" s="122">
        <v>14.48</v>
      </c>
      <c r="E6738" s="129">
        <f t="shared" si="105"/>
        <v>14.49</v>
      </c>
    </row>
    <row r="6739" spans="1:5" ht="40.5">
      <c r="A6739" s="127" t="s">
        <v>28243</v>
      </c>
      <c r="B6739" s="128" t="s">
        <v>28244</v>
      </c>
      <c r="C6739" s="127" t="s">
        <v>44</v>
      </c>
      <c r="D6739" s="122">
        <v>19.55</v>
      </c>
      <c r="E6739" s="129">
        <f t="shared" si="105"/>
        <v>19.559999999999999</v>
      </c>
    </row>
    <row r="6740" spans="1:5">
      <c r="A6740" s="127" t="s">
        <v>28245</v>
      </c>
      <c r="B6740" s="128" t="s">
        <v>28246</v>
      </c>
      <c r="C6740" s="127" t="s">
        <v>86</v>
      </c>
      <c r="D6740" s="122">
        <v>1.85</v>
      </c>
      <c r="E6740" s="129">
        <f t="shared" si="105"/>
        <v>1.85</v>
      </c>
    </row>
    <row r="6741" spans="1:5">
      <c r="A6741" s="127" t="s">
        <v>28247</v>
      </c>
      <c r="B6741" s="128" t="s">
        <v>28248</v>
      </c>
      <c r="C6741" s="127" t="s">
        <v>86</v>
      </c>
      <c r="D6741" s="122">
        <v>14.87</v>
      </c>
      <c r="E6741" s="129">
        <f t="shared" si="105"/>
        <v>14.88</v>
      </c>
    </row>
    <row r="6742" spans="1:5">
      <c r="A6742" s="127" t="s">
        <v>28249</v>
      </c>
      <c r="B6742" s="128" t="s">
        <v>28250</v>
      </c>
      <c r="C6742" s="127" t="s">
        <v>86</v>
      </c>
      <c r="D6742" s="122">
        <v>36.74</v>
      </c>
      <c r="E6742" s="129">
        <f t="shared" si="105"/>
        <v>36.76</v>
      </c>
    </row>
    <row r="6743" spans="1:5">
      <c r="A6743" s="127" t="s">
        <v>28251</v>
      </c>
      <c r="B6743" s="128" t="s">
        <v>28252</v>
      </c>
      <c r="C6743" s="127" t="s">
        <v>86</v>
      </c>
      <c r="D6743" s="122">
        <v>23.18</v>
      </c>
      <c r="E6743" s="129">
        <f t="shared" si="105"/>
        <v>23.19</v>
      </c>
    </row>
    <row r="6744" spans="1:5" ht="40.5">
      <c r="A6744" s="127" t="s">
        <v>28253</v>
      </c>
      <c r="B6744" s="128" t="s">
        <v>28254</v>
      </c>
      <c r="C6744" s="127" t="s">
        <v>44</v>
      </c>
      <c r="D6744" s="122">
        <v>72.599999999999994</v>
      </c>
      <c r="E6744" s="129">
        <f t="shared" si="105"/>
        <v>72.64</v>
      </c>
    </row>
    <row r="6745" spans="1:5" ht="40.5">
      <c r="A6745" s="127" t="s">
        <v>28255</v>
      </c>
      <c r="B6745" s="128" t="s">
        <v>28256</v>
      </c>
      <c r="C6745" s="127" t="s">
        <v>17943</v>
      </c>
      <c r="D6745" s="122">
        <v>70.040000000000006</v>
      </c>
      <c r="E6745" s="129">
        <f t="shared" si="105"/>
        <v>70.069999999999993</v>
      </c>
    </row>
    <row r="6746" spans="1:5">
      <c r="A6746" s="127" t="s">
        <v>28257</v>
      </c>
      <c r="B6746" s="128" t="s">
        <v>28258</v>
      </c>
      <c r="C6746" s="127" t="s">
        <v>88</v>
      </c>
      <c r="D6746" s="122">
        <v>21.67</v>
      </c>
      <c r="E6746" s="129">
        <f t="shared" si="105"/>
        <v>21.68</v>
      </c>
    </row>
    <row r="6747" spans="1:5">
      <c r="A6747" s="127" t="s">
        <v>28259</v>
      </c>
      <c r="B6747" s="128" t="s">
        <v>28260</v>
      </c>
      <c r="C6747" s="127" t="s">
        <v>92</v>
      </c>
      <c r="D6747" s="122">
        <v>27.32</v>
      </c>
      <c r="E6747" s="129">
        <f t="shared" si="105"/>
        <v>27.33</v>
      </c>
    </row>
    <row r="6748" spans="1:5">
      <c r="A6748" s="127" t="s">
        <v>28261</v>
      </c>
      <c r="B6748" s="128" t="s">
        <v>28262</v>
      </c>
      <c r="C6748" s="127" t="s">
        <v>92</v>
      </c>
      <c r="D6748" s="122">
        <v>4.5199999999999996</v>
      </c>
      <c r="E6748" s="129">
        <f t="shared" si="105"/>
        <v>4.5199999999999996</v>
      </c>
    </row>
    <row r="6749" spans="1:5">
      <c r="A6749" s="127" t="s">
        <v>28263</v>
      </c>
      <c r="B6749" s="128" t="s">
        <v>28264</v>
      </c>
      <c r="C6749" s="127" t="s">
        <v>92</v>
      </c>
      <c r="D6749" s="122">
        <v>3.82</v>
      </c>
      <c r="E6749" s="129">
        <f t="shared" si="105"/>
        <v>3.82</v>
      </c>
    </row>
    <row r="6750" spans="1:5" ht="27">
      <c r="A6750" s="127" t="s">
        <v>28265</v>
      </c>
      <c r="B6750" s="128" t="s">
        <v>28266</v>
      </c>
      <c r="C6750" s="127" t="s">
        <v>92</v>
      </c>
      <c r="D6750" s="122">
        <v>4.4400000000000004</v>
      </c>
      <c r="E6750" s="129">
        <f t="shared" si="105"/>
        <v>4.4400000000000004</v>
      </c>
    </row>
    <row r="6751" spans="1:5" ht="27">
      <c r="A6751" s="127" t="s">
        <v>28267</v>
      </c>
      <c r="B6751" s="128" t="s">
        <v>28268</v>
      </c>
      <c r="C6751" s="127" t="s">
        <v>92</v>
      </c>
      <c r="D6751" s="122">
        <v>15.63</v>
      </c>
      <c r="E6751" s="129">
        <f t="shared" si="105"/>
        <v>15.64</v>
      </c>
    </row>
    <row r="6752" spans="1:5">
      <c r="A6752" s="127" t="s">
        <v>28269</v>
      </c>
      <c r="B6752" s="128" t="s">
        <v>28270</v>
      </c>
      <c r="C6752" s="127" t="s">
        <v>92</v>
      </c>
      <c r="D6752" s="122">
        <v>5.29</v>
      </c>
      <c r="E6752" s="129">
        <f t="shared" si="105"/>
        <v>5.29</v>
      </c>
    </row>
    <row r="6753" spans="1:5">
      <c r="A6753" s="127" t="s">
        <v>28271</v>
      </c>
      <c r="B6753" s="128" t="s">
        <v>28272</v>
      </c>
      <c r="C6753" s="127" t="s">
        <v>86</v>
      </c>
      <c r="D6753" s="122">
        <v>5</v>
      </c>
      <c r="E6753" s="129">
        <f t="shared" si="105"/>
        <v>5</v>
      </c>
    </row>
    <row r="6754" spans="1:5" ht="40.5">
      <c r="A6754" s="127" t="s">
        <v>28273</v>
      </c>
      <c r="B6754" s="128" t="s">
        <v>28274</v>
      </c>
      <c r="C6754" s="127" t="s">
        <v>86</v>
      </c>
      <c r="D6754" s="122">
        <v>5400</v>
      </c>
      <c r="E6754" s="129">
        <f t="shared" si="105"/>
        <v>5402.68</v>
      </c>
    </row>
    <row r="6755" spans="1:5" ht="40.5">
      <c r="A6755" s="127" t="s">
        <v>28275</v>
      </c>
      <c r="B6755" s="128" t="s">
        <v>28276</v>
      </c>
      <c r="C6755" s="127" t="s">
        <v>86</v>
      </c>
      <c r="D6755" s="122">
        <v>734.5</v>
      </c>
      <c r="E6755" s="129">
        <f t="shared" si="105"/>
        <v>734.86</v>
      </c>
    </row>
    <row r="6756" spans="1:5" ht="40.5">
      <c r="A6756" s="127" t="s">
        <v>28277</v>
      </c>
      <c r="B6756" s="128" t="s">
        <v>28278</v>
      </c>
      <c r="C6756" s="127" t="s">
        <v>86</v>
      </c>
      <c r="D6756" s="122">
        <v>410.58</v>
      </c>
      <c r="E6756" s="129">
        <f t="shared" si="105"/>
        <v>410.78</v>
      </c>
    </row>
    <row r="6757" spans="1:5" ht="40.5">
      <c r="A6757" s="127" t="s">
        <v>28279</v>
      </c>
      <c r="B6757" s="128" t="s">
        <v>28280</v>
      </c>
      <c r="C6757" s="127" t="s">
        <v>86</v>
      </c>
      <c r="D6757" s="122">
        <v>410.58</v>
      </c>
      <c r="E6757" s="129">
        <f t="shared" si="105"/>
        <v>410.78</v>
      </c>
    </row>
    <row r="6758" spans="1:5" ht="40.5">
      <c r="A6758" s="127" t="s">
        <v>28281</v>
      </c>
      <c r="B6758" s="128" t="s">
        <v>28282</v>
      </c>
      <c r="C6758" s="127" t="s">
        <v>86</v>
      </c>
      <c r="D6758" s="122">
        <v>2157.25</v>
      </c>
      <c r="E6758" s="129">
        <f t="shared" si="105"/>
        <v>2158.3200000000002</v>
      </c>
    </row>
    <row r="6759" spans="1:5" ht="40.5">
      <c r="A6759" s="127" t="s">
        <v>28283</v>
      </c>
      <c r="B6759" s="128" t="s">
        <v>28284</v>
      </c>
      <c r="C6759" s="127" t="s">
        <v>112</v>
      </c>
      <c r="D6759" s="122">
        <v>13200</v>
      </c>
      <c r="E6759" s="129">
        <f t="shared" si="105"/>
        <v>13206.55</v>
      </c>
    </row>
    <row r="6760" spans="1:5" ht="54">
      <c r="A6760" s="127" t="s">
        <v>28285</v>
      </c>
      <c r="B6760" s="128" t="s">
        <v>28286</v>
      </c>
      <c r="C6760" s="127" t="s">
        <v>86</v>
      </c>
      <c r="D6760" s="122">
        <v>4020</v>
      </c>
      <c r="E6760" s="129">
        <f t="shared" si="105"/>
        <v>4021.99</v>
      </c>
    </row>
    <row r="6761" spans="1:5">
      <c r="A6761" s="127" t="s">
        <v>28287</v>
      </c>
      <c r="B6761" s="128" t="s">
        <v>28288</v>
      </c>
      <c r="C6761" s="127" t="s">
        <v>86</v>
      </c>
      <c r="D6761" s="122">
        <v>516.41999999999996</v>
      </c>
      <c r="E6761" s="129">
        <f t="shared" si="105"/>
        <v>516.67999999999995</v>
      </c>
    </row>
    <row r="6762" spans="1:5" ht="27">
      <c r="A6762" s="127" t="s">
        <v>28289</v>
      </c>
      <c r="B6762" s="128" t="s">
        <v>28290</v>
      </c>
      <c r="C6762" s="127" t="s">
        <v>44</v>
      </c>
      <c r="D6762" s="122">
        <v>294</v>
      </c>
      <c r="E6762" s="129">
        <f t="shared" si="105"/>
        <v>294.14999999999998</v>
      </c>
    </row>
    <row r="6763" spans="1:5" ht="40.5">
      <c r="A6763" s="127" t="s">
        <v>28291</v>
      </c>
      <c r="B6763" s="128" t="s">
        <v>28292</v>
      </c>
      <c r="C6763" s="127" t="s">
        <v>80</v>
      </c>
      <c r="D6763" s="122">
        <v>1573</v>
      </c>
      <c r="E6763" s="129">
        <f t="shared" si="105"/>
        <v>1573.78</v>
      </c>
    </row>
    <row r="6764" spans="1:5">
      <c r="A6764" s="127" t="s">
        <v>28293</v>
      </c>
      <c r="B6764" s="128" t="s">
        <v>28294</v>
      </c>
      <c r="C6764" s="127" t="s">
        <v>86</v>
      </c>
      <c r="D6764" s="122">
        <v>4.38</v>
      </c>
      <c r="E6764" s="129">
        <f t="shared" si="105"/>
        <v>4.38</v>
      </c>
    </row>
    <row r="6765" spans="1:5">
      <c r="A6765" s="127" t="s">
        <v>28295</v>
      </c>
      <c r="B6765" s="128" t="s">
        <v>28296</v>
      </c>
      <c r="C6765" s="127" t="s">
        <v>86</v>
      </c>
      <c r="D6765" s="122">
        <v>10.039999999999999</v>
      </c>
      <c r="E6765" s="129">
        <f t="shared" si="105"/>
        <v>10.039999999999999</v>
      </c>
    </row>
    <row r="6766" spans="1:5">
      <c r="A6766" s="127" t="s">
        <v>28297</v>
      </c>
      <c r="B6766" s="128" t="s">
        <v>28298</v>
      </c>
      <c r="C6766" s="127" t="s">
        <v>86</v>
      </c>
      <c r="D6766" s="122">
        <v>2.1</v>
      </c>
      <c r="E6766" s="129">
        <f t="shared" si="105"/>
        <v>2.1</v>
      </c>
    </row>
    <row r="6767" spans="1:5" ht="27">
      <c r="A6767" s="127" t="s">
        <v>28299</v>
      </c>
      <c r="B6767" s="128" t="s">
        <v>28300</v>
      </c>
      <c r="C6767" s="127" t="s">
        <v>86</v>
      </c>
      <c r="D6767" s="122">
        <v>1777.01</v>
      </c>
      <c r="E6767" s="129">
        <f t="shared" si="105"/>
        <v>1777.89</v>
      </c>
    </row>
    <row r="6768" spans="1:5" ht="27">
      <c r="A6768" s="127" t="s">
        <v>28301</v>
      </c>
      <c r="B6768" s="128" t="s">
        <v>28302</v>
      </c>
      <c r="C6768" s="127" t="s">
        <v>86</v>
      </c>
      <c r="D6768" s="122">
        <v>3707.24</v>
      </c>
      <c r="E6768" s="129">
        <f t="shared" si="105"/>
        <v>3709.08</v>
      </c>
    </row>
    <row r="6769" spans="1:5">
      <c r="A6769" s="127" t="s">
        <v>28303</v>
      </c>
      <c r="B6769" s="128" t="s">
        <v>28304</v>
      </c>
      <c r="C6769" s="127" t="s">
        <v>86</v>
      </c>
      <c r="D6769" s="122">
        <v>0.5</v>
      </c>
      <c r="E6769" s="129">
        <f t="shared" si="105"/>
        <v>0.5</v>
      </c>
    </row>
    <row r="6770" spans="1:5" ht="27">
      <c r="A6770" s="127" t="s">
        <v>28305</v>
      </c>
      <c r="B6770" s="128" t="s">
        <v>28306</v>
      </c>
      <c r="C6770" s="127" t="s">
        <v>86</v>
      </c>
      <c r="D6770" s="122">
        <v>0.11</v>
      </c>
      <c r="E6770" s="129">
        <f t="shared" si="105"/>
        <v>0.11</v>
      </c>
    </row>
    <row r="6771" spans="1:5">
      <c r="A6771" s="127" t="s">
        <v>28307</v>
      </c>
      <c r="B6771" s="128" t="s">
        <v>28308</v>
      </c>
      <c r="C6771" s="127" t="s">
        <v>112</v>
      </c>
      <c r="D6771" s="122">
        <v>152.75</v>
      </c>
      <c r="E6771" s="129">
        <f t="shared" si="105"/>
        <v>152.83000000000001</v>
      </c>
    </row>
    <row r="6772" spans="1:5">
      <c r="A6772" s="127" t="s">
        <v>28309</v>
      </c>
      <c r="B6772" s="128" t="s">
        <v>28310</v>
      </c>
      <c r="C6772" s="127" t="s">
        <v>86</v>
      </c>
      <c r="D6772" s="122">
        <v>44.21</v>
      </c>
      <c r="E6772" s="129">
        <f t="shared" si="105"/>
        <v>44.23</v>
      </c>
    </row>
    <row r="6773" spans="1:5">
      <c r="A6773" s="127" t="s">
        <v>28311</v>
      </c>
      <c r="B6773" s="128" t="s">
        <v>28312</v>
      </c>
      <c r="C6773" s="127" t="s">
        <v>86</v>
      </c>
      <c r="D6773" s="122">
        <v>22.07</v>
      </c>
      <c r="E6773" s="129">
        <f t="shared" si="105"/>
        <v>22.08</v>
      </c>
    </row>
    <row r="6774" spans="1:5" ht="27">
      <c r="A6774" s="127" t="s">
        <v>28313</v>
      </c>
      <c r="B6774" s="128" t="s">
        <v>28314</v>
      </c>
      <c r="C6774" s="127" t="s">
        <v>86</v>
      </c>
      <c r="D6774" s="122">
        <v>2.4300000000000002</v>
      </c>
      <c r="E6774" s="129">
        <f t="shared" si="105"/>
        <v>2.4300000000000002</v>
      </c>
    </row>
    <row r="6775" spans="1:5">
      <c r="A6775" s="127" t="s">
        <v>28315</v>
      </c>
      <c r="B6775" s="128" t="s">
        <v>28316</v>
      </c>
      <c r="C6775" s="127" t="s">
        <v>86</v>
      </c>
      <c r="D6775" s="122">
        <v>15.55</v>
      </c>
      <c r="E6775" s="129">
        <f t="shared" si="105"/>
        <v>15.56</v>
      </c>
    </row>
    <row r="6776" spans="1:5">
      <c r="A6776" s="127" t="s">
        <v>28317</v>
      </c>
      <c r="B6776" s="128" t="s">
        <v>28318</v>
      </c>
      <c r="C6776" s="127" t="s">
        <v>86</v>
      </c>
      <c r="D6776" s="122">
        <v>36</v>
      </c>
      <c r="E6776" s="129">
        <f t="shared" si="105"/>
        <v>36.020000000000003</v>
      </c>
    </row>
    <row r="6777" spans="1:5">
      <c r="A6777" s="127" t="s">
        <v>28319</v>
      </c>
      <c r="B6777" s="128" t="s">
        <v>28320</v>
      </c>
      <c r="C6777" s="127" t="s">
        <v>18690</v>
      </c>
      <c r="D6777" s="122">
        <v>72.7</v>
      </c>
      <c r="E6777" s="129">
        <f t="shared" si="105"/>
        <v>72.739999999999995</v>
      </c>
    </row>
    <row r="6778" spans="1:5">
      <c r="A6778" s="127" t="s">
        <v>28321</v>
      </c>
      <c r="B6778" s="128" t="s">
        <v>28322</v>
      </c>
      <c r="C6778" s="127" t="s">
        <v>86</v>
      </c>
      <c r="D6778" s="122">
        <v>129.94999999999999</v>
      </c>
      <c r="E6778" s="129">
        <f t="shared" si="105"/>
        <v>130.01</v>
      </c>
    </row>
    <row r="6779" spans="1:5">
      <c r="A6779" s="127" t="s">
        <v>28323</v>
      </c>
      <c r="B6779" s="128" t="s">
        <v>28324</v>
      </c>
      <c r="C6779" s="127" t="s">
        <v>18690</v>
      </c>
      <c r="D6779" s="122">
        <v>1183.3499999999999</v>
      </c>
      <c r="E6779" s="129">
        <f t="shared" si="105"/>
        <v>1183.94</v>
      </c>
    </row>
    <row r="6780" spans="1:5">
      <c r="A6780" s="127" t="s">
        <v>28325</v>
      </c>
      <c r="B6780" s="128" t="s">
        <v>28326</v>
      </c>
      <c r="C6780" s="127" t="s">
        <v>18690</v>
      </c>
      <c r="D6780" s="122">
        <v>2530</v>
      </c>
      <c r="E6780" s="129">
        <f t="shared" si="105"/>
        <v>2531.25</v>
      </c>
    </row>
    <row r="6781" spans="1:5">
      <c r="A6781" s="127" t="s">
        <v>28327</v>
      </c>
      <c r="B6781" s="128" t="s">
        <v>28328</v>
      </c>
      <c r="C6781" s="127" t="s">
        <v>18690</v>
      </c>
      <c r="D6781" s="122">
        <v>2593.25</v>
      </c>
      <c r="E6781" s="129">
        <f t="shared" si="105"/>
        <v>2594.54</v>
      </c>
    </row>
    <row r="6782" spans="1:5">
      <c r="A6782" s="127" t="s">
        <v>28329</v>
      </c>
      <c r="B6782" s="128" t="s">
        <v>28330</v>
      </c>
      <c r="C6782" s="127" t="s">
        <v>86</v>
      </c>
      <c r="D6782" s="122">
        <v>28.24</v>
      </c>
      <c r="E6782" s="129">
        <f t="shared" si="105"/>
        <v>28.25</v>
      </c>
    </row>
    <row r="6783" spans="1:5" ht="27">
      <c r="A6783" s="127" t="s">
        <v>28331</v>
      </c>
      <c r="B6783" s="128" t="s">
        <v>28332</v>
      </c>
      <c r="C6783" s="127" t="s">
        <v>44</v>
      </c>
      <c r="D6783" s="122">
        <v>97</v>
      </c>
      <c r="E6783" s="129">
        <f t="shared" si="105"/>
        <v>97.05</v>
      </c>
    </row>
    <row r="6784" spans="1:5" ht="40.5">
      <c r="A6784" s="127" t="s">
        <v>28333</v>
      </c>
      <c r="B6784" s="128" t="s">
        <v>28334</v>
      </c>
      <c r="C6784" s="127" t="s">
        <v>44</v>
      </c>
      <c r="D6784" s="122">
        <v>97</v>
      </c>
      <c r="E6784" s="129">
        <f t="shared" si="105"/>
        <v>97.05</v>
      </c>
    </row>
    <row r="6785" spans="1:5" ht="40.5">
      <c r="A6785" s="127" t="s">
        <v>28335</v>
      </c>
      <c r="B6785" s="128" t="s">
        <v>28336</v>
      </c>
      <c r="C6785" s="127" t="s">
        <v>44</v>
      </c>
      <c r="D6785" s="122">
        <v>128</v>
      </c>
      <c r="E6785" s="129">
        <f t="shared" ref="E6785:E6848" si="106">ROUND((D6785/(1+$J$1))*(1+$L$1),2)</f>
        <v>128.06</v>
      </c>
    </row>
    <row r="6786" spans="1:5" ht="40.5">
      <c r="A6786" s="127" t="s">
        <v>28337</v>
      </c>
      <c r="B6786" s="128" t="s">
        <v>28338</v>
      </c>
      <c r="C6786" s="127" t="s">
        <v>86</v>
      </c>
      <c r="D6786" s="122">
        <v>667.04</v>
      </c>
      <c r="E6786" s="129">
        <f t="shared" si="106"/>
        <v>667.37</v>
      </c>
    </row>
    <row r="6787" spans="1:5" ht="40.5">
      <c r="A6787" s="127" t="s">
        <v>28339</v>
      </c>
      <c r="B6787" s="128" t="s">
        <v>28340</v>
      </c>
      <c r="C6787" s="127" t="s">
        <v>86</v>
      </c>
      <c r="D6787" s="122">
        <v>381.01</v>
      </c>
      <c r="E6787" s="129">
        <f t="shared" si="106"/>
        <v>381.2</v>
      </c>
    </row>
    <row r="6788" spans="1:5" ht="40.5">
      <c r="A6788" s="127" t="s">
        <v>28341</v>
      </c>
      <c r="B6788" s="128" t="s">
        <v>28342</v>
      </c>
      <c r="C6788" s="127" t="s">
        <v>44</v>
      </c>
      <c r="D6788" s="122">
        <v>378.79</v>
      </c>
      <c r="E6788" s="129">
        <f t="shared" si="106"/>
        <v>378.98</v>
      </c>
    </row>
    <row r="6789" spans="1:5" ht="40.5">
      <c r="A6789" s="127" t="s">
        <v>28343</v>
      </c>
      <c r="B6789" s="128" t="s">
        <v>28344</v>
      </c>
      <c r="C6789" s="127" t="s">
        <v>44</v>
      </c>
      <c r="D6789" s="122">
        <v>471.43</v>
      </c>
      <c r="E6789" s="129">
        <f t="shared" si="106"/>
        <v>471.66</v>
      </c>
    </row>
    <row r="6790" spans="1:5" ht="40.5">
      <c r="A6790" s="127" t="s">
        <v>28345</v>
      </c>
      <c r="B6790" s="128" t="s">
        <v>28346</v>
      </c>
      <c r="C6790" s="127" t="s">
        <v>44</v>
      </c>
      <c r="D6790" s="122">
        <v>556.63</v>
      </c>
      <c r="E6790" s="129">
        <f t="shared" si="106"/>
        <v>556.91</v>
      </c>
    </row>
    <row r="6791" spans="1:5" ht="40.5">
      <c r="A6791" s="127" t="s">
        <v>28347</v>
      </c>
      <c r="B6791" s="128" t="s">
        <v>28348</v>
      </c>
      <c r="C6791" s="127" t="s">
        <v>44</v>
      </c>
      <c r="D6791" s="122">
        <v>1250</v>
      </c>
      <c r="E6791" s="129">
        <f t="shared" si="106"/>
        <v>1250.6199999999999</v>
      </c>
    </row>
    <row r="6792" spans="1:5">
      <c r="A6792" s="127" t="s">
        <v>28349</v>
      </c>
      <c r="B6792" s="128" t="s">
        <v>28350</v>
      </c>
      <c r="C6792" s="127" t="s">
        <v>92</v>
      </c>
      <c r="D6792" s="122">
        <v>82.83</v>
      </c>
      <c r="E6792" s="129">
        <f t="shared" si="106"/>
        <v>82.87</v>
      </c>
    </row>
    <row r="6793" spans="1:5">
      <c r="A6793" s="127" t="s">
        <v>28351</v>
      </c>
      <c r="B6793" s="128" t="s">
        <v>11148</v>
      </c>
      <c r="C6793" s="127" t="s">
        <v>92</v>
      </c>
      <c r="D6793" s="122">
        <v>6.5</v>
      </c>
      <c r="E6793" s="129">
        <f t="shared" si="106"/>
        <v>6.5</v>
      </c>
    </row>
    <row r="6794" spans="1:5" ht="40.5">
      <c r="A6794" s="127" t="s">
        <v>28352</v>
      </c>
      <c r="B6794" s="128" t="s">
        <v>28353</v>
      </c>
      <c r="C6794" s="127" t="s">
        <v>44</v>
      </c>
      <c r="D6794" s="122">
        <v>9</v>
      </c>
      <c r="E6794" s="129">
        <f t="shared" si="106"/>
        <v>9</v>
      </c>
    </row>
    <row r="6795" spans="1:5">
      <c r="A6795" s="127" t="s">
        <v>28354</v>
      </c>
      <c r="B6795" s="128" t="s">
        <v>28355</v>
      </c>
      <c r="C6795" s="127" t="s">
        <v>86</v>
      </c>
      <c r="D6795" s="122">
        <v>11.86</v>
      </c>
      <c r="E6795" s="129">
        <f t="shared" si="106"/>
        <v>11.87</v>
      </c>
    </row>
    <row r="6796" spans="1:5">
      <c r="A6796" s="127" t="s">
        <v>28356</v>
      </c>
      <c r="B6796" s="128" t="s">
        <v>28357</v>
      </c>
      <c r="C6796" s="127" t="s">
        <v>86</v>
      </c>
      <c r="D6796" s="122">
        <v>13.97</v>
      </c>
      <c r="E6796" s="129">
        <f t="shared" si="106"/>
        <v>13.98</v>
      </c>
    </row>
    <row r="6797" spans="1:5">
      <c r="A6797" s="127" t="s">
        <v>28358</v>
      </c>
      <c r="B6797" s="128" t="s">
        <v>28359</v>
      </c>
      <c r="C6797" s="127" t="s">
        <v>86</v>
      </c>
      <c r="D6797" s="122">
        <v>130.44</v>
      </c>
      <c r="E6797" s="129">
        <f t="shared" si="106"/>
        <v>130.5</v>
      </c>
    </row>
    <row r="6798" spans="1:5">
      <c r="A6798" s="127" t="s">
        <v>28360</v>
      </c>
      <c r="B6798" s="128" t="s">
        <v>28361</v>
      </c>
      <c r="C6798" s="127" t="s">
        <v>86</v>
      </c>
      <c r="D6798" s="122">
        <v>350</v>
      </c>
      <c r="E6798" s="129">
        <f t="shared" si="106"/>
        <v>350.17</v>
      </c>
    </row>
    <row r="6799" spans="1:5">
      <c r="A6799" s="127" t="s">
        <v>28362</v>
      </c>
      <c r="B6799" s="128" t="s">
        <v>28363</v>
      </c>
      <c r="C6799" s="127" t="s">
        <v>86</v>
      </c>
      <c r="D6799" s="122">
        <v>418.64</v>
      </c>
      <c r="E6799" s="129">
        <f t="shared" si="106"/>
        <v>418.85</v>
      </c>
    </row>
    <row r="6800" spans="1:5">
      <c r="A6800" s="127" t="s">
        <v>28364</v>
      </c>
      <c r="B6800" s="128" t="s">
        <v>28365</v>
      </c>
      <c r="C6800" s="127" t="s">
        <v>86</v>
      </c>
      <c r="D6800" s="122">
        <v>1280</v>
      </c>
      <c r="E6800" s="129">
        <f t="shared" si="106"/>
        <v>1280.6300000000001</v>
      </c>
    </row>
    <row r="6801" spans="1:5">
      <c r="A6801" s="127" t="s">
        <v>28366</v>
      </c>
      <c r="B6801" s="128" t="s">
        <v>28367</v>
      </c>
      <c r="C6801" s="127" t="s">
        <v>86</v>
      </c>
      <c r="D6801" s="122">
        <v>102.6</v>
      </c>
      <c r="E6801" s="129">
        <f t="shared" si="106"/>
        <v>102.65</v>
      </c>
    </row>
    <row r="6802" spans="1:5">
      <c r="A6802" s="127" t="s">
        <v>28368</v>
      </c>
      <c r="B6802" s="128" t="s">
        <v>28369</v>
      </c>
      <c r="C6802" s="127" t="s">
        <v>86</v>
      </c>
      <c r="D6802" s="122">
        <v>118.37</v>
      </c>
      <c r="E6802" s="129">
        <f t="shared" si="106"/>
        <v>118.43</v>
      </c>
    </row>
    <row r="6803" spans="1:5">
      <c r="A6803" s="127" t="s">
        <v>28370</v>
      </c>
      <c r="B6803" s="128" t="s">
        <v>28371</v>
      </c>
      <c r="C6803" s="127" t="s">
        <v>86</v>
      </c>
      <c r="D6803" s="122">
        <v>169.1</v>
      </c>
      <c r="E6803" s="129">
        <f t="shared" si="106"/>
        <v>169.18</v>
      </c>
    </row>
    <row r="6804" spans="1:5" ht="27">
      <c r="A6804" s="127" t="s">
        <v>28372</v>
      </c>
      <c r="B6804" s="128" t="s">
        <v>28373</v>
      </c>
      <c r="C6804" s="127" t="s">
        <v>86</v>
      </c>
      <c r="D6804" s="122">
        <v>2508.02</v>
      </c>
      <c r="E6804" s="129">
        <f t="shared" si="106"/>
        <v>2509.2600000000002</v>
      </c>
    </row>
    <row r="6805" spans="1:5" ht="27">
      <c r="A6805" s="127" t="s">
        <v>28374</v>
      </c>
      <c r="B6805" s="128" t="s">
        <v>28375</v>
      </c>
      <c r="C6805" s="127" t="s">
        <v>86</v>
      </c>
      <c r="D6805" s="122">
        <v>299.25</v>
      </c>
      <c r="E6805" s="129">
        <f t="shared" si="106"/>
        <v>299.39999999999998</v>
      </c>
    </row>
    <row r="6806" spans="1:5" ht="27">
      <c r="A6806" s="127" t="s">
        <v>28376</v>
      </c>
      <c r="B6806" s="128" t="s">
        <v>28377</v>
      </c>
      <c r="C6806" s="127" t="s">
        <v>86</v>
      </c>
      <c r="D6806" s="122">
        <v>1680</v>
      </c>
      <c r="E6806" s="129">
        <f t="shared" si="106"/>
        <v>1680.83</v>
      </c>
    </row>
    <row r="6807" spans="1:5" ht="27">
      <c r="A6807" s="127" t="s">
        <v>28378</v>
      </c>
      <c r="B6807" s="128" t="s">
        <v>28379</v>
      </c>
      <c r="C6807" s="127" t="s">
        <v>86</v>
      </c>
      <c r="D6807" s="122">
        <v>3113.25</v>
      </c>
      <c r="E6807" s="129">
        <f t="shared" si="106"/>
        <v>3114.79</v>
      </c>
    </row>
    <row r="6808" spans="1:5" ht="27">
      <c r="A6808" s="127" t="s">
        <v>28380</v>
      </c>
      <c r="B6808" s="128" t="s">
        <v>28381</v>
      </c>
      <c r="C6808" s="127" t="s">
        <v>86</v>
      </c>
      <c r="D6808" s="122">
        <v>241.76</v>
      </c>
      <c r="E6808" s="129">
        <f t="shared" si="106"/>
        <v>241.88</v>
      </c>
    </row>
    <row r="6809" spans="1:5" ht="27">
      <c r="A6809" s="127" t="s">
        <v>28382</v>
      </c>
      <c r="B6809" s="128" t="s">
        <v>28383</v>
      </c>
      <c r="C6809" s="127" t="s">
        <v>86</v>
      </c>
      <c r="D6809" s="122">
        <v>263.19</v>
      </c>
      <c r="E6809" s="129">
        <f t="shared" si="106"/>
        <v>263.32</v>
      </c>
    </row>
    <row r="6810" spans="1:5" ht="27">
      <c r="A6810" s="127" t="s">
        <v>28384</v>
      </c>
      <c r="B6810" s="128" t="s">
        <v>28385</v>
      </c>
      <c r="C6810" s="127" t="s">
        <v>86</v>
      </c>
      <c r="D6810" s="122">
        <v>391.48</v>
      </c>
      <c r="E6810" s="129">
        <f t="shared" si="106"/>
        <v>391.67</v>
      </c>
    </row>
    <row r="6811" spans="1:5" ht="27">
      <c r="A6811" s="127" t="s">
        <v>28386</v>
      </c>
      <c r="B6811" s="128" t="s">
        <v>28387</v>
      </c>
      <c r="C6811" s="127" t="s">
        <v>86</v>
      </c>
      <c r="D6811" s="122">
        <v>526.79999999999995</v>
      </c>
      <c r="E6811" s="129">
        <f t="shared" si="106"/>
        <v>527.05999999999995</v>
      </c>
    </row>
    <row r="6812" spans="1:5" ht="27">
      <c r="A6812" s="127" t="s">
        <v>28388</v>
      </c>
      <c r="B6812" s="128" t="s">
        <v>28389</v>
      </c>
      <c r="C6812" s="127" t="s">
        <v>86</v>
      </c>
      <c r="D6812" s="122">
        <v>738.97</v>
      </c>
      <c r="E6812" s="129">
        <f t="shared" si="106"/>
        <v>739.34</v>
      </c>
    </row>
    <row r="6813" spans="1:5" ht="27">
      <c r="A6813" s="127" t="s">
        <v>28390</v>
      </c>
      <c r="B6813" s="128" t="s">
        <v>28391</v>
      </c>
      <c r="C6813" s="127" t="s">
        <v>86</v>
      </c>
      <c r="D6813" s="122">
        <v>828.65</v>
      </c>
      <c r="E6813" s="129">
        <f t="shared" si="106"/>
        <v>829.06</v>
      </c>
    </row>
    <row r="6814" spans="1:5" ht="27">
      <c r="A6814" s="127" t="s">
        <v>28392</v>
      </c>
      <c r="B6814" s="128" t="s">
        <v>28393</v>
      </c>
      <c r="C6814" s="127" t="s">
        <v>86</v>
      </c>
      <c r="D6814" s="122">
        <v>282.36</v>
      </c>
      <c r="E6814" s="129">
        <f t="shared" si="106"/>
        <v>282.5</v>
      </c>
    </row>
    <row r="6815" spans="1:5" ht="27">
      <c r="A6815" s="127" t="s">
        <v>28394</v>
      </c>
      <c r="B6815" s="128" t="s">
        <v>28395</v>
      </c>
      <c r="C6815" s="127" t="s">
        <v>86</v>
      </c>
      <c r="D6815" s="122">
        <v>362.97</v>
      </c>
      <c r="E6815" s="129">
        <f t="shared" si="106"/>
        <v>363.15</v>
      </c>
    </row>
    <row r="6816" spans="1:5" ht="40.5">
      <c r="A6816" s="127" t="s">
        <v>28396</v>
      </c>
      <c r="B6816" s="128" t="s">
        <v>28397</v>
      </c>
      <c r="C6816" s="127" t="s">
        <v>86</v>
      </c>
      <c r="D6816" s="122">
        <v>502.32</v>
      </c>
      <c r="E6816" s="129">
        <f t="shared" si="106"/>
        <v>502.57</v>
      </c>
    </row>
    <row r="6817" spans="1:5" ht="40.5">
      <c r="A6817" s="127" t="s">
        <v>28398</v>
      </c>
      <c r="B6817" s="128" t="s">
        <v>28399</v>
      </c>
      <c r="C6817" s="127" t="s">
        <v>86</v>
      </c>
      <c r="D6817" s="122">
        <v>746.99</v>
      </c>
      <c r="E6817" s="129">
        <f t="shared" si="106"/>
        <v>747.36</v>
      </c>
    </row>
    <row r="6818" spans="1:5" ht="40.5">
      <c r="A6818" s="127" t="s">
        <v>28400</v>
      </c>
      <c r="B6818" s="128" t="s">
        <v>28401</v>
      </c>
      <c r="C6818" s="127" t="s">
        <v>86</v>
      </c>
      <c r="D6818" s="122">
        <v>1013.58</v>
      </c>
      <c r="E6818" s="129">
        <f t="shared" si="106"/>
        <v>1014.08</v>
      </c>
    </row>
    <row r="6819" spans="1:5" ht="40.5">
      <c r="A6819" s="127" t="s">
        <v>28402</v>
      </c>
      <c r="B6819" s="128" t="s">
        <v>28403</v>
      </c>
      <c r="C6819" s="127" t="s">
        <v>86</v>
      </c>
      <c r="D6819" s="122">
        <v>1858.74</v>
      </c>
      <c r="E6819" s="129">
        <f t="shared" si="106"/>
        <v>1859.66</v>
      </c>
    </row>
    <row r="6820" spans="1:5" ht="40.5">
      <c r="A6820" s="127" t="s">
        <v>28404</v>
      </c>
      <c r="B6820" s="128" t="s">
        <v>28405</v>
      </c>
      <c r="C6820" s="127" t="s">
        <v>86</v>
      </c>
      <c r="D6820" s="122">
        <v>2405.65</v>
      </c>
      <c r="E6820" s="129">
        <f t="shared" si="106"/>
        <v>2406.84</v>
      </c>
    </row>
    <row r="6821" spans="1:5" ht="27">
      <c r="A6821" s="127" t="s">
        <v>28406</v>
      </c>
      <c r="B6821" s="128" t="s">
        <v>28407</v>
      </c>
      <c r="C6821" s="127" t="s">
        <v>86</v>
      </c>
      <c r="D6821" s="122">
        <v>39.119999999999997</v>
      </c>
      <c r="E6821" s="129">
        <f t="shared" si="106"/>
        <v>39.14</v>
      </c>
    </row>
    <row r="6822" spans="1:5" ht="27">
      <c r="A6822" s="127" t="s">
        <v>28408</v>
      </c>
      <c r="B6822" s="128" t="s">
        <v>28409</v>
      </c>
      <c r="C6822" s="127" t="s">
        <v>86</v>
      </c>
      <c r="D6822" s="122">
        <v>63.73</v>
      </c>
      <c r="E6822" s="129">
        <f t="shared" si="106"/>
        <v>63.76</v>
      </c>
    </row>
    <row r="6823" spans="1:5" ht="27">
      <c r="A6823" s="127" t="s">
        <v>28410</v>
      </c>
      <c r="B6823" s="128" t="s">
        <v>28411</v>
      </c>
      <c r="C6823" s="127" t="s">
        <v>86</v>
      </c>
      <c r="D6823" s="122">
        <v>109.88</v>
      </c>
      <c r="E6823" s="129">
        <f t="shared" si="106"/>
        <v>109.93</v>
      </c>
    </row>
    <row r="6824" spans="1:5" ht="27">
      <c r="A6824" s="127" t="s">
        <v>28412</v>
      </c>
      <c r="B6824" s="128" t="s">
        <v>28413</v>
      </c>
      <c r="C6824" s="127" t="s">
        <v>86</v>
      </c>
      <c r="D6824" s="122">
        <v>88.2</v>
      </c>
      <c r="E6824" s="129">
        <f t="shared" si="106"/>
        <v>88.24</v>
      </c>
    </row>
    <row r="6825" spans="1:5" ht="27">
      <c r="A6825" s="127" t="s">
        <v>28414</v>
      </c>
      <c r="B6825" s="128" t="s">
        <v>28415</v>
      </c>
      <c r="C6825" s="127" t="s">
        <v>86</v>
      </c>
      <c r="D6825" s="122">
        <v>115</v>
      </c>
      <c r="E6825" s="129">
        <f t="shared" si="106"/>
        <v>115.06</v>
      </c>
    </row>
    <row r="6826" spans="1:5" ht="27">
      <c r="A6826" s="127" t="s">
        <v>28416</v>
      </c>
      <c r="B6826" s="128" t="s">
        <v>28417</v>
      </c>
      <c r="C6826" s="127" t="s">
        <v>86</v>
      </c>
      <c r="D6826" s="122">
        <v>150</v>
      </c>
      <c r="E6826" s="129">
        <f t="shared" si="106"/>
        <v>150.07</v>
      </c>
    </row>
    <row r="6827" spans="1:5" ht="54">
      <c r="A6827" s="127" t="s">
        <v>28418</v>
      </c>
      <c r="B6827" s="128" t="s">
        <v>28419</v>
      </c>
      <c r="C6827" s="127" t="s">
        <v>112</v>
      </c>
      <c r="D6827" s="122">
        <v>145.94999999999999</v>
      </c>
      <c r="E6827" s="129">
        <f t="shared" si="106"/>
        <v>146.02000000000001</v>
      </c>
    </row>
    <row r="6828" spans="1:5" ht="54">
      <c r="A6828" s="127" t="s">
        <v>28420</v>
      </c>
      <c r="B6828" s="128" t="s">
        <v>28421</v>
      </c>
      <c r="C6828" s="127" t="s">
        <v>112</v>
      </c>
      <c r="D6828" s="122">
        <v>145.94999999999999</v>
      </c>
      <c r="E6828" s="129">
        <f t="shared" si="106"/>
        <v>146.02000000000001</v>
      </c>
    </row>
    <row r="6829" spans="1:5" ht="54">
      <c r="A6829" s="127" t="s">
        <v>28422</v>
      </c>
      <c r="B6829" s="128" t="s">
        <v>28423</v>
      </c>
      <c r="C6829" s="127" t="s">
        <v>112</v>
      </c>
      <c r="D6829" s="122">
        <v>145.94999999999999</v>
      </c>
      <c r="E6829" s="129">
        <f t="shared" si="106"/>
        <v>146.02000000000001</v>
      </c>
    </row>
    <row r="6830" spans="1:5" ht="54">
      <c r="A6830" s="127" t="s">
        <v>28424</v>
      </c>
      <c r="B6830" s="128" t="s">
        <v>28425</v>
      </c>
      <c r="C6830" s="127" t="s">
        <v>112</v>
      </c>
      <c r="D6830" s="122">
        <v>148.05000000000001</v>
      </c>
      <c r="E6830" s="129">
        <f t="shared" si="106"/>
        <v>148.12</v>
      </c>
    </row>
    <row r="6831" spans="1:5" ht="54">
      <c r="A6831" s="127" t="s">
        <v>28426</v>
      </c>
      <c r="B6831" s="128" t="s">
        <v>28427</v>
      </c>
      <c r="C6831" s="127" t="s">
        <v>112</v>
      </c>
      <c r="D6831" s="122">
        <v>148.05000000000001</v>
      </c>
      <c r="E6831" s="129">
        <f t="shared" si="106"/>
        <v>148.12</v>
      </c>
    </row>
    <row r="6832" spans="1:5" ht="54">
      <c r="A6832" s="127" t="s">
        <v>28428</v>
      </c>
      <c r="B6832" s="128" t="s">
        <v>28429</v>
      </c>
      <c r="C6832" s="127" t="s">
        <v>112</v>
      </c>
      <c r="D6832" s="122">
        <v>148.05000000000001</v>
      </c>
      <c r="E6832" s="129">
        <f t="shared" si="106"/>
        <v>148.12</v>
      </c>
    </row>
    <row r="6833" spans="1:5" ht="54">
      <c r="A6833" s="127" t="s">
        <v>28430</v>
      </c>
      <c r="B6833" s="128" t="s">
        <v>28431</v>
      </c>
      <c r="C6833" s="127" t="s">
        <v>112</v>
      </c>
      <c r="D6833" s="122">
        <v>145.94999999999999</v>
      </c>
      <c r="E6833" s="129">
        <f t="shared" si="106"/>
        <v>146.02000000000001</v>
      </c>
    </row>
    <row r="6834" spans="1:5" ht="54">
      <c r="A6834" s="127" t="s">
        <v>28432</v>
      </c>
      <c r="B6834" s="128" t="s">
        <v>28433</v>
      </c>
      <c r="C6834" s="127" t="s">
        <v>112</v>
      </c>
      <c r="D6834" s="122">
        <v>145.94999999999999</v>
      </c>
      <c r="E6834" s="129">
        <f t="shared" si="106"/>
        <v>146.02000000000001</v>
      </c>
    </row>
    <row r="6835" spans="1:5" ht="54">
      <c r="A6835" s="127" t="s">
        <v>28434</v>
      </c>
      <c r="B6835" s="128" t="s">
        <v>28435</v>
      </c>
      <c r="C6835" s="127" t="s">
        <v>112</v>
      </c>
      <c r="D6835" s="122">
        <v>145.94999999999999</v>
      </c>
      <c r="E6835" s="129">
        <f t="shared" si="106"/>
        <v>146.02000000000001</v>
      </c>
    </row>
    <row r="6836" spans="1:5" ht="40.5">
      <c r="A6836" s="127" t="s">
        <v>28436</v>
      </c>
      <c r="B6836" s="128" t="s">
        <v>28437</v>
      </c>
      <c r="C6836" s="127" t="s">
        <v>86</v>
      </c>
      <c r="D6836" s="122">
        <v>22.16</v>
      </c>
      <c r="E6836" s="129">
        <f t="shared" si="106"/>
        <v>22.17</v>
      </c>
    </row>
    <row r="6837" spans="1:5" ht="27">
      <c r="A6837" s="127" t="s">
        <v>28438</v>
      </c>
      <c r="B6837" s="128" t="s">
        <v>28439</v>
      </c>
      <c r="C6837" s="127" t="s">
        <v>86</v>
      </c>
      <c r="D6837" s="122">
        <v>88.85</v>
      </c>
      <c r="E6837" s="129">
        <f t="shared" si="106"/>
        <v>88.89</v>
      </c>
    </row>
    <row r="6838" spans="1:5" ht="27">
      <c r="A6838" s="127" t="s">
        <v>28440</v>
      </c>
      <c r="B6838" s="128" t="s">
        <v>28441</v>
      </c>
      <c r="C6838" s="127" t="s">
        <v>86</v>
      </c>
      <c r="D6838" s="122">
        <v>142.94</v>
      </c>
      <c r="E6838" s="129">
        <f t="shared" si="106"/>
        <v>143.01</v>
      </c>
    </row>
    <row r="6839" spans="1:5" ht="27">
      <c r="A6839" s="127" t="s">
        <v>28442</v>
      </c>
      <c r="B6839" s="128" t="s">
        <v>28443</v>
      </c>
      <c r="C6839" s="127" t="s">
        <v>86</v>
      </c>
      <c r="D6839" s="122">
        <v>126.33</v>
      </c>
      <c r="E6839" s="129">
        <f t="shared" si="106"/>
        <v>126.39</v>
      </c>
    </row>
    <row r="6840" spans="1:5" ht="27">
      <c r="A6840" s="127" t="s">
        <v>28444</v>
      </c>
      <c r="B6840" s="128" t="s">
        <v>28445</v>
      </c>
      <c r="C6840" s="127" t="s">
        <v>86</v>
      </c>
      <c r="D6840" s="122">
        <v>139.5</v>
      </c>
      <c r="E6840" s="129">
        <f t="shared" si="106"/>
        <v>139.57</v>
      </c>
    </row>
    <row r="6841" spans="1:5" ht="40.5">
      <c r="A6841" s="127" t="s">
        <v>28446</v>
      </c>
      <c r="B6841" s="128" t="s">
        <v>28447</v>
      </c>
      <c r="C6841" s="127" t="s">
        <v>86</v>
      </c>
      <c r="D6841" s="122">
        <v>75.95</v>
      </c>
      <c r="E6841" s="129">
        <f t="shared" si="106"/>
        <v>75.989999999999995</v>
      </c>
    </row>
    <row r="6842" spans="1:5" ht="40.5">
      <c r="A6842" s="127" t="s">
        <v>28448</v>
      </c>
      <c r="B6842" s="128" t="s">
        <v>28449</v>
      </c>
      <c r="C6842" s="127" t="s">
        <v>86</v>
      </c>
      <c r="D6842" s="122">
        <v>46.86</v>
      </c>
      <c r="E6842" s="129">
        <f t="shared" si="106"/>
        <v>46.88</v>
      </c>
    </row>
    <row r="6843" spans="1:5">
      <c r="A6843" s="127" t="s">
        <v>28450</v>
      </c>
      <c r="B6843" s="128" t="s">
        <v>28451</v>
      </c>
      <c r="C6843" s="127" t="s">
        <v>86</v>
      </c>
      <c r="D6843" s="122">
        <v>72</v>
      </c>
      <c r="E6843" s="129">
        <f t="shared" si="106"/>
        <v>72.040000000000006</v>
      </c>
    </row>
    <row r="6844" spans="1:5">
      <c r="A6844" s="127" t="s">
        <v>28452</v>
      </c>
      <c r="B6844" s="128" t="s">
        <v>28453</v>
      </c>
      <c r="C6844" s="127" t="s">
        <v>86</v>
      </c>
      <c r="D6844" s="122">
        <v>55.24</v>
      </c>
      <c r="E6844" s="129">
        <f t="shared" si="106"/>
        <v>55.27</v>
      </c>
    </row>
    <row r="6845" spans="1:5" ht="27">
      <c r="A6845" s="127" t="s">
        <v>28454</v>
      </c>
      <c r="B6845" s="128" t="s">
        <v>28455</v>
      </c>
      <c r="C6845" s="127" t="s">
        <v>86</v>
      </c>
      <c r="D6845" s="122">
        <v>61.86</v>
      </c>
      <c r="E6845" s="129">
        <f t="shared" si="106"/>
        <v>61.89</v>
      </c>
    </row>
    <row r="6846" spans="1:5" ht="27">
      <c r="A6846" s="127" t="s">
        <v>28456</v>
      </c>
      <c r="B6846" s="128" t="s">
        <v>28457</v>
      </c>
      <c r="C6846" s="127" t="s">
        <v>86</v>
      </c>
      <c r="D6846" s="122">
        <v>57.46</v>
      </c>
      <c r="E6846" s="129">
        <f t="shared" si="106"/>
        <v>57.49</v>
      </c>
    </row>
    <row r="6847" spans="1:5" ht="27">
      <c r="A6847" s="127" t="s">
        <v>28458</v>
      </c>
      <c r="B6847" s="128" t="s">
        <v>28459</v>
      </c>
      <c r="C6847" s="127" t="s">
        <v>86</v>
      </c>
      <c r="D6847" s="122">
        <v>72</v>
      </c>
      <c r="E6847" s="129">
        <f t="shared" si="106"/>
        <v>72.040000000000006</v>
      </c>
    </row>
    <row r="6848" spans="1:5">
      <c r="A6848" s="127" t="s">
        <v>28460</v>
      </c>
      <c r="B6848" s="128" t="s">
        <v>28461</v>
      </c>
      <c r="C6848" s="127" t="s">
        <v>86</v>
      </c>
      <c r="D6848" s="122">
        <v>114.08</v>
      </c>
      <c r="E6848" s="129">
        <f t="shared" si="106"/>
        <v>114.14</v>
      </c>
    </row>
    <row r="6849" spans="1:5" ht="27">
      <c r="A6849" s="127" t="s">
        <v>28462</v>
      </c>
      <c r="B6849" s="128" t="s">
        <v>28463</v>
      </c>
      <c r="C6849" s="127" t="s">
        <v>86</v>
      </c>
      <c r="D6849" s="122">
        <v>44.2</v>
      </c>
      <c r="E6849" s="129">
        <f t="shared" ref="E6849:E6912" si="107">ROUND((D6849/(1+$J$1))*(1+$L$1),2)</f>
        <v>44.22</v>
      </c>
    </row>
    <row r="6850" spans="1:5" ht="27">
      <c r="A6850" s="127" t="s">
        <v>28464</v>
      </c>
      <c r="B6850" s="128" t="s">
        <v>28465</v>
      </c>
      <c r="C6850" s="127" t="s">
        <v>86</v>
      </c>
      <c r="D6850" s="122">
        <v>39.299999999999997</v>
      </c>
      <c r="E6850" s="129">
        <f t="shared" si="107"/>
        <v>39.32</v>
      </c>
    </row>
    <row r="6851" spans="1:5" ht="27">
      <c r="A6851" s="127" t="s">
        <v>28466</v>
      </c>
      <c r="B6851" s="128" t="s">
        <v>28467</v>
      </c>
      <c r="C6851" s="127" t="s">
        <v>86</v>
      </c>
      <c r="D6851" s="122">
        <v>144.9</v>
      </c>
      <c r="E6851" s="129">
        <f t="shared" si="107"/>
        <v>144.97</v>
      </c>
    </row>
    <row r="6852" spans="1:5">
      <c r="A6852" s="127" t="s">
        <v>28468</v>
      </c>
      <c r="B6852" s="128" t="s">
        <v>28469</v>
      </c>
      <c r="C6852" s="127" t="s">
        <v>86</v>
      </c>
      <c r="D6852" s="122">
        <v>0.65</v>
      </c>
      <c r="E6852" s="129">
        <f t="shared" si="107"/>
        <v>0.65</v>
      </c>
    </row>
    <row r="6853" spans="1:5">
      <c r="A6853" s="127" t="s">
        <v>28470</v>
      </c>
      <c r="B6853" s="128" t="s">
        <v>28471</v>
      </c>
      <c r="C6853" s="127" t="s">
        <v>112</v>
      </c>
      <c r="D6853" s="122">
        <v>15.21</v>
      </c>
      <c r="E6853" s="129">
        <f t="shared" si="107"/>
        <v>15.22</v>
      </c>
    </row>
    <row r="6854" spans="1:5">
      <c r="A6854" s="127" t="s">
        <v>28472</v>
      </c>
      <c r="B6854" s="128" t="s">
        <v>28473</v>
      </c>
      <c r="C6854" s="127" t="s">
        <v>75</v>
      </c>
      <c r="D6854" s="122">
        <v>6565</v>
      </c>
      <c r="E6854" s="129">
        <f t="shared" si="107"/>
        <v>6568.26</v>
      </c>
    </row>
    <row r="6855" spans="1:5">
      <c r="A6855" s="127" t="s">
        <v>28474</v>
      </c>
      <c r="B6855" s="128" t="s">
        <v>28475</v>
      </c>
      <c r="C6855" s="127" t="s">
        <v>92</v>
      </c>
      <c r="D6855" s="122">
        <v>0.06</v>
      </c>
      <c r="E6855" s="129">
        <f t="shared" si="107"/>
        <v>0.06</v>
      </c>
    </row>
    <row r="6856" spans="1:5" ht="40.5">
      <c r="A6856" s="127" t="s">
        <v>28476</v>
      </c>
      <c r="B6856" s="128" t="s">
        <v>28477</v>
      </c>
      <c r="C6856" s="127" t="s">
        <v>86</v>
      </c>
      <c r="D6856" s="122">
        <v>1480</v>
      </c>
      <c r="E6856" s="129">
        <f t="shared" si="107"/>
        <v>1480.73</v>
      </c>
    </row>
    <row r="6857" spans="1:5" ht="40.5">
      <c r="A6857" s="127" t="s">
        <v>28478</v>
      </c>
      <c r="B6857" s="128" t="s">
        <v>28479</v>
      </c>
      <c r="C6857" s="127" t="s">
        <v>86</v>
      </c>
      <c r="D6857" s="122">
        <v>10260</v>
      </c>
      <c r="E6857" s="129">
        <f t="shared" si="107"/>
        <v>10265.09</v>
      </c>
    </row>
    <row r="6858" spans="1:5" ht="27">
      <c r="A6858" s="127" t="s">
        <v>28480</v>
      </c>
      <c r="B6858" s="128" t="s">
        <v>28481</v>
      </c>
      <c r="C6858" s="127" t="s">
        <v>86</v>
      </c>
      <c r="D6858" s="122">
        <v>15303.48</v>
      </c>
      <c r="E6858" s="129">
        <f t="shared" si="107"/>
        <v>15311.07</v>
      </c>
    </row>
    <row r="6859" spans="1:5">
      <c r="A6859" s="127" t="s">
        <v>28482</v>
      </c>
      <c r="B6859" s="128" t="s">
        <v>28483</v>
      </c>
      <c r="C6859" s="127" t="s">
        <v>86</v>
      </c>
      <c r="D6859" s="122">
        <v>295</v>
      </c>
      <c r="E6859" s="129">
        <f t="shared" si="107"/>
        <v>295.14999999999998</v>
      </c>
    </row>
    <row r="6860" spans="1:5">
      <c r="A6860" s="127" t="s">
        <v>28484</v>
      </c>
      <c r="B6860" s="128" t="s">
        <v>28485</v>
      </c>
      <c r="C6860" s="127" t="s">
        <v>86</v>
      </c>
      <c r="D6860" s="122">
        <v>193.34</v>
      </c>
      <c r="E6860" s="129">
        <f t="shared" si="107"/>
        <v>193.44</v>
      </c>
    </row>
    <row r="6861" spans="1:5">
      <c r="A6861" s="127" t="s">
        <v>28486</v>
      </c>
      <c r="B6861" s="128" t="s">
        <v>28487</v>
      </c>
      <c r="C6861" s="127" t="s">
        <v>86</v>
      </c>
      <c r="D6861" s="122">
        <v>2778</v>
      </c>
      <c r="E6861" s="129">
        <f t="shared" si="107"/>
        <v>2779.38</v>
      </c>
    </row>
    <row r="6862" spans="1:5">
      <c r="A6862" s="127" t="s">
        <v>28488</v>
      </c>
      <c r="B6862" s="128" t="s">
        <v>28489</v>
      </c>
      <c r="C6862" s="127" t="s">
        <v>86</v>
      </c>
      <c r="D6862" s="122">
        <v>0.72</v>
      </c>
      <c r="E6862" s="129">
        <f t="shared" si="107"/>
        <v>0.72</v>
      </c>
    </row>
    <row r="6863" spans="1:5">
      <c r="A6863" s="127" t="s">
        <v>28490</v>
      </c>
      <c r="B6863" s="128" t="s">
        <v>28491</v>
      </c>
      <c r="C6863" s="127" t="s">
        <v>44</v>
      </c>
      <c r="D6863" s="122">
        <v>0.16</v>
      </c>
      <c r="E6863" s="129">
        <f t="shared" si="107"/>
        <v>0.16</v>
      </c>
    </row>
    <row r="6864" spans="1:5" ht="27">
      <c r="A6864" s="127" t="s">
        <v>28492</v>
      </c>
      <c r="B6864" s="128" t="s">
        <v>28493</v>
      </c>
      <c r="C6864" s="127" t="s">
        <v>44</v>
      </c>
      <c r="D6864" s="122">
        <v>2.12</v>
      </c>
      <c r="E6864" s="129">
        <f t="shared" si="107"/>
        <v>2.12</v>
      </c>
    </row>
    <row r="6865" spans="1:5" ht="27">
      <c r="A6865" s="127" t="s">
        <v>28494</v>
      </c>
      <c r="B6865" s="128" t="s">
        <v>28495</v>
      </c>
      <c r="C6865" s="127" t="s">
        <v>44</v>
      </c>
      <c r="D6865" s="122">
        <v>2.41</v>
      </c>
      <c r="E6865" s="129">
        <f t="shared" si="107"/>
        <v>2.41</v>
      </c>
    </row>
    <row r="6866" spans="1:5" ht="27">
      <c r="A6866" s="127" t="s">
        <v>28496</v>
      </c>
      <c r="B6866" s="128" t="s">
        <v>28497</v>
      </c>
      <c r="C6866" s="127" t="s">
        <v>44</v>
      </c>
      <c r="D6866" s="122">
        <v>3.46</v>
      </c>
      <c r="E6866" s="129">
        <f t="shared" si="107"/>
        <v>3.46</v>
      </c>
    </row>
    <row r="6867" spans="1:5">
      <c r="A6867" s="127" t="s">
        <v>28498</v>
      </c>
      <c r="B6867" s="128" t="s">
        <v>28499</v>
      </c>
      <c r="C6867" s="127" t="s">
        <v>44</v>
      </c>
      <c r="D6867" s="122">
        <v>0.35</v>
      </c>
      <c r="E6867" s="129">
        <f t="shared" si="107"/>
        <v>0.35</v>
      </c>
    </row>
    <row r="6868" spans="1:5">
      <c r="A6868" s="127" t="s">
        <v>28500</v>
      </c>
      <c r="B6868" s="128" t="s">
        <v>28501</v>
      </c>
      <c r="C6868" s="127" t="s">
        <v>44</v>
      </c>
      <c r="D6868" s="122">
        <v>0.55000000000000004</v>
      </c>
      <c r="E6868" s="129">
        <f t="shared" si="107"/>
        <v>0.55000000000000004</v>
      </c>
    </row>
    <row r="6869" spans="1:5">
      <c r="A6869" s="127" t="s">
        <v>28502</v>
      </c>
      <c r="B6869" s="128" t="s">
        <v>28503</v>
      </c>
      <c r="C6869" s="127" t="s">
        <v>44</v>
      </c>
      <c r="D6869" s="122">
        <v>0.64</v>
      </c>
      <c r="E6869" s="129">
        <f t="shared" si="107"/>
        <v>0.64</v>
      </c>
    </row>
    <row r="6870" spans="1:5">
      <c r="A6870" s="127" t="s">
        <v>28504</v>
      </c>
      <c r="B6870" s="128" t="s">
        <v>28505</v>
      </c>
      <c r="C6870" s="127" t="s">
        <v>44</v>
      </c>
      <c r="D6870" s="122">
        <v>3.05</v>
      </c>
      <c r="E6870" s="129">
        <f t="shared" si="107"/>
        <v>3.05</v>
      </c>
    </row>
    <row r="6871" spans="1:5">
      <c r="A6871" s="127" t="s">
        <v>28506</v>
      </c>
      <c r="B6871" s="128" t="s">
        <v>28507</v>
      </c>
      <c r="C6871" s="127" t="s">
        <v>44</v>
      </c>
      <c r="D6871" s="122">
        <v>3.74</v>
      </c>
      <c r="E6871" s="129">
        <f t="shared" si="107"/>
        <v>3.74</v>
      </c>
    </row>
    <row r="6872" spans="1:5">
      <c r="A6872" s="127" t="s">
        <v>28508</v>
      </c>
      <c r="B6872" s="128" t="s">
        <v>28509</v>
      </c>
      <c r="C6872" s="127" t="s">
        <v>44</v>
      </c>
      <c r="D6872" s="122">
        <v>4.1900000000000004</v>
      </c>
      <c r="E6872" s="129">
        <f t="shared" si="107"/>
        <v>4.1900000000000004</v>
      </c>
    </row>
    <row r="6873" spans="1:5">
      <c r="A6873" s="127" t="s">
        <v>28510</v>
      </c>
      <c r="B6873" s="128" t="s">
        <v>28511</v>
      </c>
      <c r="C6873" s="127" t="s">
        <v>44</v>
      </c>
      <c r="D6873" s="122">
        <v>11.57</v>
      </c>
      <c r="E6873" s="129">
        <f t="shared" si="107"/>
        <v>11.58</v>
      </c>
    </row>
    <row r="6874" spans="1:5">
      <c r="A6874" s="127" t="s">
        <v>28512</v>
      </c>
      <c r="B6874" s="128" t="s">
        <v>28513</v>
      </c>
      <c r="C6874" s="127" t="s">
        <v>44</v>
      </c>
      <c r="D6874" s="122">
        <v>0.95</v>
      </c>
      <c r="E6874" s="129">
        <f t="shared" si="107"/>
        <v>0.95</v>
      </c>
    </row>
    <row r="6875" spans="1:5" ht="27">
      <c r="A6875" s="127" t="s">
        <v>28514</v>
      </c>
      <c r="B6875" s="128" t="s">
        <v>28515</v>
      </c>
      <c r="C6875" s="127" t="s">
        <v>44</v>
      </c>
      <c r="D6875" s="122">
        <v>0.86</v>
      </c>
      <c r="E6875" s="129">
        <f t="shared" si="107"/>
        <v>0.86</v>
      </c>
    </row>
    <row r="6876" spans="1:5" ht="27">
      <c r="A6876" s="127" t="s">
        <v>28516</v>
      </c>
      <c r="B6876" s="128" t="s">
        <v>28517</v>
      </c>
      <c r="C6876" s="127" t="s">
        <v>44</v>
      </c>
      <c r="D6876" s="122">
        <v>1.51</v>
      </c>
      <c r="E6876" s="129">
        <f t="shared" si="107"/>
        <v>1.51</v>
      </c>
    </row>
    <row r="6877" spans="1:5">
      <c r="A6877" s="127" t="s">
        <v>28518</v>
      </c>
      <c r="B6877" s="128" t="s">
        <v>28519</v>
      </c>
      <c r="C6877" s="127" t="s">
        <v>44</v>
      </c>
      <c r="D6877" s="122">
        <v>1.54</v>
      </c>
      <c r="E6877" s="129">
        <f t="shared" si="107"/>
        <v>1.54</v>
      </c>
    </row>
    <row r="6878" spans="1:5">
      <c r="A6878" s="127" t="s">
        <v>28520</v>
      </c>
      <c r="B6878" s="128" t="s">
        <v>28521</v>
      </c>
      <c r="C6878" s="127" t="s">
        <v>44</v>
      </c>
      <c r="D6878" s="122">
        <v>2.1800000000000002</v>
      </c>
      <c r="E6878" s="129">
        <f t="shared" si="107"/>
        <v>2.1800000000000002</v>
      </c>
    </row>
    <row r="6879" spans="1:5" ht="27">
      <c r="A6879" s="127" t="s">
        <v>28522</v>
      </c>
      <c r="B6879" s="128" t="s">
        <v>28523</v>
      </c>
      <c r="C6879" s="127" t="s">
        <v>44</v>
      </c>
      <c r="D6879" s="122">
        <v>5.32</v>
      </c>
      <c r="E6879" s="129">
        <f t="shared" si="107"/>
        <v>5.32</v>
      </c>
    </row>
    <row r="6880" spans="1:5">
      <c r="A6880" s="127" t="s">
        <v>28524</v>
      </c>
      <c r="B6880" s="128" t="s">
        <v>28525</v>
      </c>
      <c r="C6880" s="127" t="s">
        <v>44</v>
      </c>
      <c r="D6880" s="122">
        <v>0.04</v>
      </c>
      <c r="E6880" s="129">
        <f t="shared" si="107"/>
        <v>0.04</v>
      </c>
    </row>
    <row r="6881" spans="1:5">
      <c r="A6881" s="127" t="s">
        <v>28526</v>
      </c>
      <c r="B6881" s="128" t="s">
        <v>28527</v>
      </c>
      <c r="C6881" s="127" t="s">
        <v>44</v>
      </c>
      <c r="D6881" s="122">
        <v>0.79</v>
      </c>
      <c r="E6881" s="129">
        <f t="shared" si="107"/>
        <v>0.79</v>
      </c>
    </row>
    <row r="6882" spans="1:5">
      <c r="A6882" s="127" t="s">
        <v>28528</v>
      </c>
      <c r="B6882" s="128" t="s">
        <v>28529</v>
      </c>
      <c r="C6882" s="127" t="s">
        <v>86</v>
      </c>
      <c r="D6882" s="122">
        <v>6.35</v>
      </c>
      <c r="E6882" s="129">
        <f t="shared" si="107"/>
        <v>6.35</v>
      </c>
    </row>
    <row r="6883" spans="1:5">
      <c r="A6883" s="127" t="s">
        <v>28530</v>
      </c>
      <c r="B6883" s="128" t="s">
        <v>28531</v>
      </c>
      <c r="C6883" s="127" t="s">
        <v>92</v>
      </c>
      <c r="D6883" s="122">
        <v>10</v>
      </c>
      <c r="E6883" s="129">
        <f t="shared" si="107"/>
        <v>10</v>
      </c>
    </row>
    <row r="6884" spans="1:5">
      <c r="A6884" s="127" t="s">
        <v>28532</v>
      </c>
      <c r="B6884" s="128" t="s">
        <v>28533</v>
      </c>
      <c r="C6884" s="127" t="s">
        <v>44</v>
      </c>
      <c r="D6884" s="122">
        <v>2.4500000000000002</v>
      </c>
      <c r="E6884" s="129">
        <f t="shared" si="107"/>
        <v>2.4500000000000002</v>
      </c>
    </row>
    <row r="6885" spans="1:5">
      <c r="A6885" s="127" t="s">
        <v>28534</v>
      </c>
      <c r="B6885" s="128" t="s">
        <v>28535</v>
      </c>
      <c r="C6885" s="127" t="s">
        <v>44</v>
      </c>
      <c r="D6885" s="122">
        <v>1.58</v>
      </c>
      <c r="E6885" s="129">
        <f t="shared" si="107"/>
        <v>1.58</v>
      </c>
    </row>
    <row r="6886" spans="1:5" ht="27">
      <c r="A6886" s="127" t="s">
        <v>28536</v>
      </c>
      <c r="B6886" s="128" t="s">
        <v>28537</v>
      </c>
      <c r="C6886" s="127" t="s">
        <v>44</v>
      </c>
      <c r="D6886" s="122">
        <v>0.72</v>
      </c>
      <c r="E6886" s="129">
        <f t="shared" si="107"/>
        <v>0.72</v>
      </c>
    </row>
    <row r="6887" spans="1:5" ht="27">
      <c r="A6887" s="127" t="s">
        <v>28538</v>
      </c>
      <c r="B6887" s="128" t="s">
        <v>28539</v>
      </c>
      <c r="C6887" s="127" t="s">
        <v>44</v>
      </c>
      <c r="D6887" s="122">
        <v>1.86</v>
      </c>
      <c r="E6887" s="129">
        <f t="shared" si="107"/>
        <v>1.86</v>
      </c>
    </row>
    <row r="6888" spans="1:5">
      <c r="A6888" s="127" t="s">
        <v>28540</v>
      </c>
      <c r="B6888" s="128" t="s">
        <v>28541</v>
      </c>
      <c r="C6888" s="127" t="s">
        <v>86</v>
      </c>
      <c r="D6888" s="122">
        <v>13.38</v>
      </c>
      <c r="E6888" s="129">
        <f t="shared" si="107"/>
        <v>13.39</v>
      </c>
    </row>
    <row r="6889" spans="1:5">
      <c r="A6889" s="127" t="s">
        <v>28542</v>
      </c>
      <c r="B6889" s="128" t="s">
        <v>28543</v>
      </c>
      <c r="C6889" s="127" t="s">
        <v>86</v>
      </c>
      <c r="D6889" s="122">
        <v>21.66</v>
      </c>
      <c r="E6889" s="129">
        <f t="shared" si="107"/>
        <v>21.67</v>
      </c>
    </row>
    <row r="6890" spans="1:5">
      <c r="A6890" s="127" t="s">
        <v>28544</v>
      </c>
      <c r="B6890" s="128" t="s">
        <v>28545</v>
      </c>
      <c r="C6890" s="127" t="s">
        <v>21262</v>
      </c>
      <c r="D6890" s="122">
        <v>68.89</v>
      </c>
      <c r="E6890" s="129">
        <f t="shared" si="107"/>
        <v>68.92</v>
      </c>
    </row>
    <row r="6891" spans="1:5">
      <c r="A6891" s="127" t="s">
        <v>28546</v>
      </c>
      <c r="B6891" s="128" t="s">
        <v>28547</v>
      </c>
      <c r="C6891" s="127" t="s">
        <v>44</v>
      </c>
      <c r="D6891" s="122">
        <v>0.09</v>
      </c>
      <c r="E6891" s="129">
        <f t="shared" si="107"/>
        <v>0.09</v>
      </c>
    </row>
    <row r="6892" spans="1:5">
      <c r="A6892" s="127" t="s">
        <v>28548</v>
      </c>
      <c r="B6892" s="128" t="s">
        <v>28549</v>
      </c>
      <c r="C6892" s="127" t="s">
        <v>86</v>
      </c>
      <c r="D6892" s="122">
        <v>3.42</v>
      </c>
      <c r="E6892" s="129">
        <f t="shared" si="107"/>
        <v>3.42</v>
      </c>
    </row>
    <row r="6893" spans="1:5">
      <c r="A6893" s="127" t="s">
        <v>28550</v>
      </c>
      <c r="B6893" s="128" t="s">
        <v>28551</v>
      </c>
      <c r="C6893" s="127" t="s">
        <v>86</v>
      </c>
      <c r="D6893" s="122">
        <v>7.98</v>
      </c>
      <c r="E6893" s="129">
        <f t="shared" si="107"/>
        <v>7.98</v>
      </c>
    </row>
    <row r="6894" spans="1:5">
      <c r="A6894" s="127" t="s">
        <v>28552</v>
      </c>
      <c r="B6894" s="128" t="s">
        <v>28553</v>
      </c>
      <c r="C6894" s="127" t="s">
        <v>86</v>
      </c>
      <c r="D6894" s="122">
        <v>8</v>
      </c>
      <c r="E6894" s="129">
        <f t="shared" si="107"/>
        <v>8</v>
      </c>
    </row>
    <row r="6895" spans="1:5">
      <c r="A6895" s="127" t="s">
        <v>28554</v>
      </c>
      <c r="B6895" s="128" t="s">
        <v>28555</v>
      </c>
      <c r="C6895" s="127" t="s">
        <v>92</v>
      </c>
      <c r="D6895" s="122">
        <v>14.4</v>
      </c>
      <c r="E6895" s="129">
        <f t="shared" si="107"/>
        <v>14.41</v>
      </c>
    </row>
    <row r="6896" spans="1:5">
      <c r="A6896" s="127" t="s">
        <v>28556</v>
      </c>
      <c r="B6896" s="128" t="s">
        <v>28557</v>
      </c>
      <c r="C6896" s="127" t="s">
        <v>44</v>
      </c>
      <c r="D6896" s="122">
        <v>3.37</v>
      </c>
      <c r="E6896" s="129">
        <f t="shared" si="107"/>
        <v>3.37</v>
      </c>
    </row>
    <row r="6897" spans="1:5">
      <c r="A6897" s="127" t="s">
        <v>28558</v>
      </c>
      <c r="B6897" s="128" t="s">
        <v>28559</v>
      </c>
      <c r="C6897" s="127" t="s">
        <v>86</v>
      </c>
      <c r="D6897" s="122">
        <v>0.66</v>
      </c>
      <c r="E6897" s="129">
        <f t="shared" si="107"/>
        <v>0.66</v>
      </c>
    </row>
    <row r="6898" spans="1:5" ht="27">
      <c r="A6898" s="127" t="s">
        <v>28560</v>
      </c>
      <c r="B6898" s="128" t="s">
        <v>28561</v>
      </c>
      <c r="C6898" s="127" t="s">
        <v>86</v>
      </c>
      <c r="D6898" s="122">
        <v>2.5</v>
      </c>
      <c r="E6898" s="129">
        <f t="shared" si="107"/>
        <v>2.5</v>
      </c>
    </row>
    <row r="6899" spans="1:5">
      <c r="A6899" s="127" t="s">
        <v>28562</v>
      </c>
      <c r="B6899" s="128" t="s">
        <v>28563</v>
      </c>
      <c r="C6899" s="127" t="s">
        <v>86</v>
      </c>
      <c r="D6899" s="122">
        <v>10.77</v>
      </c>
      <c r="E6899" s="129">
        <f t="shared" si="107"/>
        <v>10.78</v>
      </c>
    </row>
    <row r="6900" spans="1:5">
      <c r="A6900" s="127" t="s">
        <v>28564</v>
      </c>
      <c r="B6900" s="128" t="s">
        <v>28565</v>
      </c>
      <c r="C6900" s="127" t="s">
        <v>86</v>
      </c>
      <c r="D6900" s="122">
        <v>0.95</v>
      </c>
      <c r="E6900" s="129">
        <f t="shared" si="107"/>
        <v>0.95</v>
      </c>
    </row>
    <row r="6901" spans="1:5">
      <c r="A6901" s="127" t="s">
        <v>28566</v>
      </c>
      <c r="B6901" s="128" t="s">
        <v>28567</v>
      </c>
      <c r="C6901" s="127" t="s">
        <v>86</v>
      </c>
      <c r="D6901" s="122">
        <v>0.39</v>
      </c>
      <c r="E6901" s="129">
        <f t="shared" si="107"/>
        <v>0.39</v>
      </c>
    </row>
    <row r="6902" spans="1:5" ht="27">
      <c r="A6902" s="127" t="s">
        <v>28568</v>
      </c>
      <c r="B6902" s="128" t="s">
        <v>28569</v>
      </c>
      <c r="C6902" s="127" t="s">
        <v>86</v>
      </c>
      <c r="D6902" s="122">
        <v>56.17</v>
      </c>
      <c r="E6902" s="129">
        <f t="shared" si="107"/>
        <v>56.2</v>
      </c>
    </row>
    <row r="6903" spans="1:5">
      <c r="A6903" s="127" t="s">
        <v>28570</v>
      </c>
      <c r="B6903" s="128" t="s">
        <v>28571</v>
      </c>
      <c r="C6903" s="127" t="s">
        <v>86</v>
      </c>
      <c r="D6903" s="122">
        <v>25</v>
      </c>
      <c r="E6903" s="129">
        <f t="shared" si="107"/>
        <v>25.01</v>
      </c>
    </row>
    <row r="6904" spans="1:5" ht="27">
      <c r="A6904" s="127" t="s">
        <v>28572</v>
      </c>
      <c r="B6904" s="128" t="s">
        <v>28573</v>
      </c>
      <c r="C6904" s="127" t="s">
        <v>92</v>
      </c>
      <c r="D6904" s="122">
        <v>6.53</v>
      </c>
      <c r="E6904" s="129">
        <f t="shared" si="107"/>
        <v>6.53</v>
      </c>
    </row>
    <row r="6905" spans="1:5">
      <c r="A6905" s="127" t="s">
        <v>28574</v>
      </c>
      <c r="B6905" s="128" t="s">
        <v>28575</v>
      </c>
      <c r="C6905" s="127" t="s">
        <v>86</v>
      </c>
      <c r="D6905" s="122">
        <v>1.2</v>
      </c>
      <c r="E6905" s="129">
        <f t="shared" si="107"/>
        <v>1.2</v>
      </c>
    </row>
    <row r="6906" spans="1:5" ht="27">
      <c r="A6906" s="127" t="s">
        <v>28576</v>
      </c>
      <c r="B6906" s="128" t="s">
        <v>28577</v>
      </c>
      <c r="C6906" s="127" t="s">
        <v>92</v>
      </c>
      <c r="D6906" s="122">
        <v>8</v>
      </c>
      <c r="E6906" s="129">
        <f t="shared" si="107"/>
        <v>8</v>
      </c>
    </row>
    <row r="6907" spans="1:5" ht="27">
      <c r="A6907" s="127" t="s">
        <v>28578</v>
      </c>
      <c r="B6907" s="128" t="s">
        <v>28579</v>
      </c>
      <c r="C6907" s="127" t="s">
        <v>92</v>
      </c>
      <c r="D6907" s="122">
        <v>23</v>
      </c>
      <c r="E6907" s="129">
        <f t="shared" si="107"/>
        <v>23.01</v>
      </c>
    </row>
    <row r="6908" spans="1:5" ht="27">
      <c r="A6908" s="127" t="s">
        <v>28580</v>
      </c>
      <c r="B6908" s="128" t="s">
        <v>28581</v>
      </c>
      <c r="C6908" s="127" t="s">
        <v>17943</v>
      </c>
      <c r="D6908" s="122">
        <v>7.87</v>
      </c>
      <c r="E6908" s="129">
        <f t="shared" si="107"/>
        <v>7.87</v>
      </c>
    </row>
    <row r="6909" spans="1:5" ht="27">
      <c r="A6909" s="127" t="s">
        <v>28582</v>
      </c>
      <c r="B6909" s="128" t="s">
        <v>28583</v>
      </c>
      <c r="C6909" s="127" t="s">
        <v>17943</v>
      </c>
      <c r="D6909" s="122">
        <v>31.14</v>
      </c>
      <c r="E6909" s="129">
        <f t="shared" si="107"/>
        <v>31.16</v>
      </c>
    </row>
    <row r="6910" spans="1:5" ht="27">
      <c r="A6910" s="127" t="s">
        <v>28584</v>
      </c>
      <c r="B6910" s="128" t="s">
        <v>28585</v>
      </c>
      <c r="C6910" s="127" t="s">
        <v>86</v>
      </c>
      <c r="D6910" s="122">
        <v>100.51</v>
      </c>
      <c r="E6910" s="129">
        <f t="shared" si="107"/>
        <v>100.56</v>
      </c>
    </row>
    <row r="6911" spans="1:5" ht="27">
      <c r="A6911" s="127" t="s">
        <v>28586</v>
      </c>
      <c r="B6911" s="128" t="s">
        <v>28587</v>
      </c>
      <c r="C6911" s="127" t="s">
        <v>86</v>
      </c>
      <c r="D6911" s="122">
        <v>131.69999999999999</v>
      </c>
      <c r="E6911" s="129">
        <f t="shared" si="107"/>
        <v>131.77000000000001</v>
      </c>
    </row>
    <row r="6912" spans="1:5" ht="27">
      <c r="A6912" s="127" t="s">
        <v>28588</v>
      </c>
      <c r="B6912" s="128" t="s">
        <v>28589</v>
      </c>
      <c r="C6912" s="127" t="s">
        <v>86</v>
      </c>
      <c r="D6912" s="122">
        <v>184.96</v>
      </c>
      <c r="E6912" s="129">
        <f t="shared" si="107"/>
        <v>185.05</v>
      </c>
    </row>
    <row r="6913" spans="1:5" ht="27">
      <c r="A6913" s="127" t="s">
        <v>28590</v>
      </c>
      <c r="B6913" s="128" t="s">
        <v>28591</v>
      </c>
      <c r="C6913" s="127" t="s">
        <v>86</v>
      </c>
      <c r="D6913" s="122">
        <v>222.84</v>
      </c>
      <c r="E6913" s="129">
        <f t="shared" ref="E6913:E6976" si="108">ROUND((D6913/(1+$J$1))*(1+$L$1),2)</f>
        <v>222.95</v>
      </c>
    </row>
    <row r="6914" spans="1:5" ht="27">
      <c r="A6914" s="127" t="s">
        <v>28592</v>
      </c>
      <c r="B6914" s="128" t="s">
        <v>28593</v>
      </c>
      <c r="C6914" s="127" t="s">
        <v>86</v>
      </c>
      <c r="D6914" s="122">
        <v>338.87</v>
      </c>
      <c r="E6914" s="129">
        <f t="shared" si="108"/>
        <v>339.04</v>
      </c>
    </row>
    <row r="6915" spans="1:5" ht="40.5">
      <c r="A6915" s="127" t="s">
        <v>28594</v>
      </c>
      <c r="B6915" s="128" t="s">
        <v>28595</v>
      </c>
      <c r="C6915" s="127" t="s">
        <v>86</v>
      </c>
      <c r="D6915" s="122">
        <v>11.35</v>
      </c>
      <c r="E6915" s="129">
        <f t="shared" si="108"/>
        <v>11.36</v>
      </c>
    </row>
    <row r="6916" spans="1:5" ht="40.5">
      <c r="A6916" s="127" t="s">
        <v>28596</v>
      </c>
      <c r="B6916" s="128" t="s">
        <v>28597</v>
      </c>
      <c r="C6916" s="127" t="s">
        <v>86</v>
      </c>
      <c r="D6916" s="122">
        <v>17.190000000000001</v>
      </c>
      <c r="E6916" s="129">
        <f t="shared" si="108"/>
        <v>17.2</v>
      </c>
    </row>
    <row r="6917" spans="1:5" ht="40.5">
      <c r="A6917" s="127" t="s">
        <v>28598</v>
      </c>
      <c r="B6917" s="128" t="s">
        <v>28599</v>
      </c>
      <c r="C6917" s="127" t="s">
        <v>86</v>
      </c>
      <c r="D6917" s="122">
        <v>42.6</v>
      </c>
      <c r="E6917" s="129">
        <f t="shared" si="108"/>
        <v>42.62</v>
      </c>
    </row>
    <row r="6918" spans="1:5" ht="40.5">
      <c r="A6918" s="127" t="s">
        <v>28600</v>
      </c>
      <c r="B6918" s="128" t="s">
        <v>28601</v>
      </c>
      <c r="C6918" s="127" t="s">
        <v>86</v>
      </c>
      <c r="D6918" s="122">
        <v>60.4</v>
      </c>
      <c r="E6918" s="129">
        <f t="shared" si="108"/>
        <v>60.43</v>
      </c>
    </row>
    <row r="6919" spans="1:5" ht="40.5">
      <c r="A6919" s="127" t="s">
        <v>28602</v>
      </c>
      <c r="B6919" s="128" t="s">
        <v>28603</v>
      </c>
      <c r="C6919" s="127" t="s">
        <v>86</v>
      </c>
      <c r="D6919" s="122">
        <v>91.15</v>
      </c>
      <c r="E6919" s="129">
        <f t="shared" si="108"/>
        <v>91.2</v>
      </c>
    </row>
    <row r="6920" spans="1:5" ht="40.5">
      <c r="A6920" s="127" t="s">
        <v>28604</v>
      </c>
      <c r="B6920" s="128" t="s">
        <v>28605</v>
      </c>
      <c r="C6920" s="127" t="s">
        <v>86</v>
      </c>
      <c r="D6920" s="122">
        <v>125.7</v>
      </c>
      <c r="E6920" s="129">
        <f t="shared" si="108"/>
        <v>125.76</v>
      </c>
    </row>
    <row r="6921" spans="1:5" ht="40.5">
      <c r="A6921" s="127" t="s">
        <v>28606</v>
      </c>
      <c r="B6921" s="128" t="s">
        <v>28607</v>
      </c>
      <c r="C6921" s="127" t="s">
        <v>86</v>
      </c>
      <c r="D6921" s="122">
        <v>259.81</v>
      </c>
      <c r="E6921" s="129">
        <f t="shared" si="108"/>
        <v>259.94</v>
      </c>
    </row>
    <row r="6922" spans="1:5" ht="27">
      <c r="A6922" s="127" t="s">
        <v>28608</v>
      </c>
      <c r="B6922" s="128" t="s">
        <v>28609</v>
      </c>
      <c r="C6922" s="127" t="s">
        <v>86</v>
      </c>
      <c r="D6922" s="122">
        <v>93.57</v>
      </c>
      <c r="E6922" s="129">
        <f t="shared" si="108"/>
        <v>93.62</v>
      </c>
    </row>
    <row r="6923" spans="1:5" ht="27">
      <c r="A6923" s="127" t="s">
        <v>28610</v>
      </c>
      <c r="B6923" s="128" t="s">
        <v>28611</v>
      </c>
      <c r="C6923" s="127" t="s">
        <v>86</v>
      </c>
      <c r="D6923" s="122">
        <v>132.16</v>
      </c>
      <c r="E6923" s="129">
        <f t="shared" si="108"/>
        <v>132.22999999999999</v>
      </c>
    </row>
    <row r="6924" spans="1:5" ht="27">
      <c r="A6924" s="127" t="s">
        <v>28612</v>
      </c>
      <c r="B6924" s="128" t="s">
        <v>28613</v>
      </c>
      <c r="C6924" s="127" t="s">
        <v>86</v>
      </c>
      <c r="D6924" s="122">
        <v>177.5</v>
      </c>
      <c r="E6924" s="129">
        <f t="shared" si="108"/>
        <v>177.59</v>
      </c>
    </row>
    <row r="6925" spans="1:5" ht="27">
      <c r="A6925" s="127" t="s">
        <v>28614</v>
      </c>
      <c r="B6925" s="128" t="s">
        <v>28615</v>
      </c>
      <c r="C6925" s="127" t="s">
        <v>86</v>
      </c>
      <c r="D6925" s="122">
        <v>222.4</v>
      </c>
      <c r="E6925" s="129">
        <f t="shared" si="108"/>
        <v>222.51</v>
      </c>
    </row>
    <row r="6926" spans="1:5" ht="27">
      <c r="A6926" s="127" t="s">
        <v>28616</v>
      </c>
      <c r="B6926" s="128" t="s">
        <v>28617</v>
      </c>
      <c r="C6926" s="127" t="s">
        <v>86</v>
      </c>
      <c r="D6926" s="122">
        <v>299.95999999999998</v>
      </c>
      <c r="E6926" s="129">
        <f t="shared" si="108"/>
        <v>300.11</v>
      </c>
    </row>
    <row r="6927" spans="1:5" ht="27">
      <c r="A6927" s="127" t="s">
        <v>28618</v>
      </c>
      <c r="B6927" s="128" t="s">
        <v>28619</v>
      </c>
      <c r="C6927" s="127" t="s">
        <v>86</v>
      </c>
      <c r="D6927" s="122">
        <v>6.39</v>
      </c>
      <c r="E6927" s="129">
        <f t="shared" si="108"/>
        <v>6.39</v>
      </c>
    </row>
    <row r="6928" spans="1:5" ht="27">
      <c r="A6928" s="127" t="s">
        <v>28620</v>
      </c>
      <c r="B6928" s="128" t="s">
        <v>28621</v>
      </c>
      <c r="C6928" s="127" t="s">
        <v>112</v>
      </c>
      <c r="D6928" s="122">
        <v>131.80000000000001</v>
      </c>
      <c r="E6928" s="129">
        <f t="shared" si="108"/>
        <v>131.87</v>
      </c>
    </row>
    <row r="6929" spans="1:5" ht="27">
      <c r="A6929" s="127" t="s">
        <v>28622</v>
      </c>
      <c r="B6929" s="128" t="s">
        <v>28623</v>
      </c>
      <c r="C6929" s="127" t="s">
        <v>112</v>
      </c>
      <c r="D6929" s="122">
        <v>61.42</v>
      </c>
      <c r="E6929" s="129">
        <f t="shared" si="108"/>
        <v>61.45</v>
      </c>
    </row>
    <row r="6930" spans="1:5" ht="27">
      <c r="A6930" s="127" t="s">
        <v>28624</v>
      </c>
      <c r="B6930" s="128" t="s">
        <v>28625</v>
      </c>
      <c r="C6930" s="127" t="s">
        <v>112</v>
      </c>
      <c r="D6930" s="122">
        <v>78.17</v>
      </c>
      <c r="E6930" s="129">
        <f t="shared" si="108"/>
        <v>78.209999999999994</v>
      </c>
    </row>
    <row r="6931" spans="1:5">
      <c r="A6931" s="127" t="s">
        <v>28626</v>
      </c>
      <c r="B6931" s="128" t="s">
        <v>28627</v>
      </c>
      <c r="C6931" s="127" t="s">
        <v>92</v>
      </c>
      <c r="D6931" s="122">
        <v>18.7</v>
      </c>
      <c r="E6931" s="129">
        <f t="shared" si="108"/>
        <v>18.71</v>
      </c>
    </row>
    <row r="6932" spans="1:5">
      <c r="A6932" s="127" t="s">
        <v>28628</v>
      </c>
      <c r="B6932" s="128" t="s">
        <v>28629</v>
      </c>
      <c r="C6932" s="127" t="s">
        <v>27413</v>
      </c>
      <c r="D6932" s="122">
        <v>231.54</v>
      </c>
      <c r="E6932" s="129">
        <f t="shared" si="108"/>
        <v>231.65</v>
      </c>
    </row>
    <row r="6933" spans="1:5" ht="27">
      <c r="A6933" s="127" t="s">
        <v>28630</v>
      </c>
      <c r="B6933" s="128" t="s">
        <v>28631</v>
      </c>
      <c r="C6933" s="127" t="s">
        <v>112</v>
      </c>
      <c r="D6933" s="122">
        <v>33</v>
      </c>
      <c r="E6933" s="129">
        <f t="shared" si="108"/>
        <v>33.020000000000003</v>
      </c>
    </row>
    <row r="6934" spans="1:5" ht="40.5">
      <c r="A6934" s="127" t="s">
        <v>28632</v>
      </c>
      <c r="B6934" s="128" t="s">
        <v>28633</v>
      </c>
      <c r="C6934" s="127" t="s">
        <v>112</v>
      </c>
      <c r="D6934" s="122">
        <v>47</v>
      </c>
      <c r="E6934" s="129">
        <f t="shared" si="108"/>
        <v>47.02</v>
      </c>
    </row>
    <row r="6935" spans="1:5" ht="40.5">
      <c r="A6935" s="127" t="s">
        <v>28634</v>
      </c>
      <c r="B6935" s="128" t="s">
        <v>28635</v>
      </c>
      <c r="C6935" s="127" t="s">
        <v>112</v>
      </c>
      <c r="D6935" s="122">
        <v>85</v>
      </c>
      <c r="E6935" s="129">
        <f t="shared" si="108"/>
        <v>85.04</v>
      </c>
    </row>
    <row r="6936" spans="1:5" ht="40.5">
      <c r="A6936" s="127" t="s">
        <v>28636</v>
      </c>
      <c r="B6936" s="128" t="s">
        <v>28637</v>
      </c>
      <c r="C6936" s="127" t="s">
        <v>112</v>
      </c>
      <c r="D6936" s="122">
        <v>89.04</v>
      </c>
      <c r="E6936" s="129">
        <f t="shared" si="108"/>
        <v>89.08</v>
      </c>
    </row>
    <row r="6937" spans="1:5" ht="40.5">
      <c r="A6937" s="127" t="s">
        <v>28638</v>
      </c>
      <c r="B6937" s="128" t="s">
        <v>28639</v>
      </c>
      <c r="C6937" s="127" t="s">
        <v>112</v>
      </c>
      <c r="D6937" s="122">
        <v>220.69</v>
      </c>
      <c r="E6937" s="129">
        <f t="shared" si="108"/>
        <v>220.8</v>
      </c>
    </row>
    <row r="6938" spans="1:5" ht="40.5">
      <c r="A6938" s="127" t="s">
        <v>28640</v>
      </c>
      <c r="B6938" s="128" t="s">
        <v>28641</v>
      </c>
      <c r="C6938" s="127" t="s">
        <v>112</v>
      </c>
      <c r="D6938" s="122">
        <v>94.91</v>
      </c>
      <c r="E6938" s="129">
        <f t="shared" si="108"/>
        <v>94.96</v>
      </c>
    </row>
    <row r="6939" spans="1:5" ht="27">
      <c r="A6939" s="127" t="s">
        <v>28642</v>
      </c>
      <c r="B6939" s="128" t="s">
        <v>28643</v>
      </c>
      <c r="C6939" s="127" t="s">
        <v>112</v>
      </c>
      <c r="D6939" s="122">
        <v>124.84</v>
      </c>
      <c r="E6939" s="129">
        <f t="shared" si="108"/>
        <v>124.9</v>
      </c>
    </row>
    <row r="6940" spans="1:5">
      <c r="A6940" s="127" t="s">
        <v>28644</v>
      </c>
      <c r="B6940" s="128" t="s">
        <v>28645</v>
      </c>
      <c r="C6940" s="127" t="s">
        <v>112</v>
      </c>
      <c r="D6940" s="122">
        <v>70</v>
      </c>
      <c r="E6940" s="129">
        <f t="shared" si="108"/>
        <v>70.03</v>
      </c>
    </row>
    <row r="6941" spans="1:5" ht="27">
      <c r="A6941" s="127" t="s">
        <v>28646</v>
      </c>
      <c r="B6941" s="128" t="s">
        <v>28647</v>
      </c>
      <c r="C6941" s="127" t="s">
        <v>112</v>
      </c>
      <c r="D6941" s="122">
        <v>59</v>
      </c>
      <c r="E6941" s="129">
        <f t="shared" si="108"/>
        <v>59.03</v>
      </c>
    </row>
    <row r="6942" spans="1:5">
      <c r="A6942" s="127" t="s">
        <v>28648</v>
      </c>
      <c r="B6942" s="128" t="s">
        <v>28649</v>
      </c>
      <c r="C6942" s="127" t="s">
        <v>92</v>
      </c>
      <c r="D6942" s="122">
        <v>0.41</v>
      </c>
      <c r="E6942" s="129">
        <f t="shared" si="108"/>
        <v>0.41</v>
      </c>
    </row>
    <row r="6943" spans="1:5">
      <c r="A6943" s="127" t="s">
        <v>28650</v>
      </c>
      <c r="B6943" s="128" t="s">
        <v>28651</v>
      </c>
      <c r="C6943" s="127" t="s">
        <v>86</v>
      </c>
      <c r="D6943" s="122">
        <v>1808.46</v>
      </c>
      <c r="E6943" s="129">
        <f t="shared" si="108"/>
        <v>1809.36</v>
      </c>
    </row>
    <row r="6944" spans="1:5">
      <c r="A6944" s="127" t="s">
        <v>28652</v>
      </c>
      <c r="B6944" s="128" t="s">
        <v>28653</v>
      </c>
      <c r="C6944" s="127" t="s">
        <v>86</v>
      </c>
      <c r="D6944" s="122">
        <v>1808.88</v>
      </c>
      <c r="E6944" s="129">
        <f t="shared" si="108"/>
        <v>1809.78</v>
      </c>
    </row>
    <row r="6945" spans="1:5">
      <c r="A6945" s="127" t="s">
        <v>28654</v>
      </c>
      <c r="B6945" s="128" t="s">
        <v>28655</v>
      </c>
      <c r="C6945" s="127" t="s">
        <v>86</v>
      </c>
      <c r="D6945" s="122">
        <v>3620</v>
      </c>
      <c r="E6945" s="129">
        <f t="shared" si="108"/>
        <v>3621.8</v>
      </c>
    </row>
    <row r="6946" spans="1:5">
      <c r="A6946" s="127" t="s">
        <v>28656</v>
      </c>
      <c r="B6946" s="128" t="s">
        <v>28657</v>
      </c>
      <c r="C6946" s="127" t="s">
        <v>86</v>
      </c>
      <c r="D6946" s="122">
        <v>4790</v>
      </c>
      <c r="E6946" s="129">
        <f t="shared" si="108"/>
        <v>4792.38</v>
      </c>
    </row>
    <row r="6947" spans="1:5">
      <c r="A6947" s="127" t="s">
        <v>28658</v>
      </c>
      <c r="B6947" s="128" t="s">
        <v>28659</v>
      </c>
      <c r="C6947" s="127" t="s">
        <v>86</v>
      </c>
      <c r="D6947" s="122">
        <v>257.60000000000002</v>
      </c>
      <c r="E6947" s="129">
        <f t="shared" si="108"/>
        <v>257.73</v>
      </c>
    </row>
    <row r="6948" spans="1:5" ht="27">
      <c r="A6948" s="127" t="s">
        <v>28660</v>
      </c>
      <c r="B6948" s="128" t="s">
        <v>28661</v>
      </c>
      <c r="C6948" s="127" t="s">
        <v>86</v>
      </c>
      <c r="D6948" s="122">
        <v>123.9</v>
      </c>
      <c r="E6948" s="129">
        <f t="shared" si="108"/>
        <v>123.96</v>
      </c>
    </row>
    <row r="6949" spans="1:5" ht="27">
      <c r="A6949" s="127" t="s">
        <v>28662</v>
      </c>
      <c r="B6949" s="128" t="s">
        <v>28663</v>
      </c>
      <c r="C6949" s="127" t="s">
        <v>86</v>
      </c>
      <c r="D6949" s="122">
        <v>1405.3</v>
      </c>
      <c r="E6949" s="129">
        <f t="shared" si="108"/>
        <v>1406</v>
      </c>
    </row>
    <row r="6950" spans="1:5" ht="27">
      <c r="A6950" s="127" t="s">
        <v>28664</v>
      </c>
      <c r="B6950" s="128" t="s">
        <v>28665</v>
      </c>
      <c r="C6950" s="127" t="s">
        <v>86</v>
      </c>
      <c r="D6950" s="122">
        <v>1848</v>
      </c>
      <c r="E6950" s="129">
        <f t="shared" si="108"/>
        <v>1848.92</v>
      </c>
    </row>
    <row r="6951" spans="1:5">
      <c r="A6951" s="127" t="s">
        <v>28666</v>
      </c>
      <c r="B6951" s="128" t="s">
        <v>28667</v>
      </c>
      <c r="C6951" s="127" t="s">
        <v>92</v>
      </c>
      <c r="D6951" s="122">
        <v>26.5</v>
      </c>
      <c r="E6951" s="129">
        <f t="shared" si="108"/>
        <v>26.51</v>
      </c>
    </row>
    <row r="6952" spans="1:5">
      <c r="A6952" s="127" t="s">
        <v>28668</v>
      </c>
      <c r="B6952" s="128" t="s">
        <v>28669</v>
      </c>
      <c r="C6952" s="127" t="s">
        <v>86</v>
      </c>
      <c r="D6952" s="122">
        <v>2.08</v>
      </c>
      <c r="E6952" s="129">
        <f t="shared" si="108"/>
        <v>2.08</v>
      </c>
    </row>
    <row r="6953" spans="1:5">
      <c r="A6953" s="127" t="s">
        <v>28670</v>
      </c>
      <c r="B6953" s="128" t="s">
        <v>28671</v>
      </c>
      <c r="C6953" s="127" t="s">
        <v>86</v>
      </c>
      <c r="D6953" s="122">
        <v>4.3</v>
      </c>
      <c r="E6953" s="129">
        <f t="shared" si="108"/>
        <v>4.3</v>
      </c>
    </row>
    <row r="6954" spans="1:5" ht="27">
      <c r="A6954" s="127" t="s">
        <v>28672</v>
      </c>
      <c r="B6954" s="128" t="s">
        <v>28673</v>
      </c>
      <c r="C6954" s="127" t="s">
        <v>86</v>
      </c>
      <c r="D6954" s="122">
        <v>19.34</v>
      </c>
      <c r="E6954" s="129">
        <f t="shared" si="108"/>
        <v>19.350000000000001</v>
      </c>
    </row>
    <row r="6955" spans="1:5" ht="27">
      <c r="A6955" s="127" t="s">
        <v>28674</v>
      </c>
      <c r="B6955" s="128" t="s">
        <v>28675</v>
      </c>
      <c r="C6955" s="127" t="s">
        <v>86</v>
      </c>
      <c r="D6955" s="122">
        <v>36.44</v>
      </c>
      <c r="E6955" s="129">
        <f t="shared" si="108"/>
        <v>36.46</v>
      </c>
    </row>
    <row r="6956" spans="1:5" ht="27">
      <c r="A6956" s="127" t="s">
        <v>28676</v>
      </c>
      <c r="B6956" s="128" t="s">
        <v>28677</v>
      </c>
      <c r="C6956" s="127" t="s">
        <v>86</v>
      </c>
      <c r="D6956" s="122">
        <v>19.34</v>
      </c>
      <c r="E6956" s="129">
        <f t="shared" si="108"/>
        <v>19.350000000000001</v>
      </c>
    </row>
    <row r="6957" spans="1:5" ht="27">
      <c r="A6957" s="127" t="s">
        <v>28678</v>
      </c>
      <c r="B6957" s="128" t="s">
        <v>28679</v>
      </c>
      <c r="C6957" s="127" t="s">
        <v>86</v>
      </c>
      <c r="D6957" s="122">
        <v>46</v>
      </c>
      <c r="E6957" s="129">
        <f t="shared" si="108"/>
        <v>46.02</v>
      </c>
    </row>
    <row r="6958" spans="1:5" ht="27">
      <c r="A6958" s="127" t="s">
        <v>28680</v>
      </c>
      <c r="B6958" s="128" t="s">
        <v>28681</v>
      </c>
      <c r="C6958" s="127" t="s">
        <v>86</v>
      </c>
      <c r="D6958" s="122">
        <v>24.08</v>
      </c>
      <c r="E6958" s="129">
        <f t="shared" si="108"/>
        <v>24.09</v>
      </c>
    </row>
    <row r="6959" spans="1:5" ht="27">
      <c r="A6959" s="127" t="s">
        <v>28682</v>
      </c>
      <c r="B6959" s="128" t="s">
        <v>28683</v>
      </c>
      <c r="C6959" s="127" t="s">
        <v>86</v>
      </c>
      <c r="D6959" s="122">
        <v>22.5</v>
      </c>
      <c r="E6959" s="129">
        <f t="shared" si="108"/>
        <v>22.51</v>
      </c>
    </row>
    <row r="6960" spans="1:5">
      <c r="A6960" s="127" t="s">
        <v>28684</v>
      </c>
      <c r="B6960" s="128" t="s">
        <v>28685</v>
      </c>
      <c r="C6960" s="127" t="s">
        <v>86</v>
      </c>
      <c r="D6960" s="122">
        <v>10.199999999999999</v>
      </c>
      <c r="E6960" s="129">
        <f t="shared" si="108"/>
        <v>10.210000000000001</v>
      </c>
    </row>
    <row r="6961" spans="1:5">
      <c r="A6961" s="127" t="s">
        <v>28686</v>
      </c>
      <c r="B6961" s="128" t="s">
        <v>28687</v>
      </c>
      <c r="C6961" s="127" t="s">
        <v>86</v>
      </c>
      <c r="D6961" s="122">
        <v>10.199999999999999</v>
      </c>
      <c r="E6961" s="129">
        <f t="shared" si="108"/>
        <v>10.210000000000001</v>
      </c>
    </row>
    <row r="6962" spans="1:5">
      <c r="A6962" s="127" t="s">
        <v>28688</v>
      </c>
      <c r="B6962" s="128" t="s">
        <v>28689</v>
      </c>
      <c r="C6962" s="127" t="s">
        <v>86</v>
      </c>
      <c r="D6962" s="122">
        <v>7.4</v>
      </c>
      <c r="E6962" s="129">
        <f t="shared" si="108"/>
        <v>7.4</v>
      </c>
    </row>
    <row r="6963" spans="1:5">
      <c r="A6963" s="127" t="s">
        <v>28690</v>
      </c>
      <c r="B6963" s="128" t="s">
        <v>28691</v>
      </c>
      <c r="C6963" s="127" t="s">
        <v>86</v>
      </c>
      <c r="D6963" s="122">
        <v>7.4</v>
      </c>
      <c r="E6963" s="129">
        <f t="shared" si="108"/>
        <v>7.4</v>
      </c>
    </row>
    <row r="6964" spans="1:5">
      <c r="A6964" s="127" t="s">
        <v>28692</v>
      </c>
      <c r="B6964" s="128" t="s">
        <v>28693</v>
      </c>
      <c r="C6964" s="127" t="s">
        <v>86</v>
      </c>
      <c r="D6964" s="122">
        <v>24.21</v>
      </c>
      <c r="E6964" s="129">
        <f t="shared" si="108"/>
        <v>24.22</v>
      </c>
    </row>
    <row r="6965" spans="1:5">
      <c r="A6965" s="127" t="s">
        <v>28694</v>
      </c>
      <c r="B6965" s="128" t="s">
        <v>28695</v>
      </c>
      <c r="C6965" s="127" t="s">
        <v>86</v>
      </c>
      <c r="D6965" s="122">
        <v>31.11</v>
      </c>
      <c r="E6965" s="129">
        <f t="shared" si="108"/>
        <v>31.13</v>
      </c>
    </row>
    <row r="6966" spans="1:5">
      <c r="A6966" s="127" t="s">
        <v>28696</v>
      </c>
      <c r="B6966" s="128" t="s">
        <v>28697</v>
      </c>
      <c r="C6966" s="127" t="s">
        <v>86</v>
      </c>
      <c r="D6966" s="122">
        <v>91</v>
      </c>
      <c r="E6966" s="129">
        <f t="shared" si="108"/>
        <v>91.05</v>
      </c>
    </row>
    <row r="6967" spans="1:5">
      <c r="A6967" s="127" t="s">
        <v>28698</v>
      </c>
      <c r="B6967" s="128" t="s">
        <v>28699</v>
      </c>
      <c r="C6967" s="127" t="s">
        <v>86</v>
      </c>
      <c r="D6967" s="122">
        <v>130.72</v>
      </c>
      <c r="E6967" s="129">
        <f t="shared" si="108"/>
        <v>130.78</v>
      </c>
    </row>
    <row r="6968" spans="1:5" ht="94.5">
      <c r="A6968" s="127" t="s">
        <v>28700</v>
      </c>
      <c r="B6968" s="128" t="s">
        <v>28701</v>
      </c>
      <c r="C6968" s="127" t="s">
        <v>112</v>
      </c>
      <c r="D6968" s="122">
        <v>563.20000000000005</v>
      </c>
      <c r="E6968" s="129">
        <f t="shared" si="108"/>
        <v>563.48</v>
      </c>
    </row>
    <row r="6969" spans="1:5">
      <c r="A6969" s="127" t="s">
        <v>28702</v>
      </c>
      <c r="B6969" s="128" t="s">
        <v>28703</v>
      </c>
      <c r="C6969" s="127" t="s">
        <v>75</v>
      </c>
      <c r="D6969" s="122">
        <v>2425</v>
      </c>
      <c r="E6969" s="129">
        <f t="shared" si="108"/>
        <v>2426.1999999999998</v>
      </c>
    </row>
    <row r="6970" spans="1:5">
      <c r="A6970" s="127" t="s">
        <v>28704</v>
      </c>
      <c r="B6970" s="128" t="s">
        <v>28705</v>
      </c>
      <c r="C6970" s="127" t="s">
        <v>92</v>
      </c>
      <c r="D6970" s="122">
        <v>21.26</v>
      </c>
      <c r="E6970" s="129">
        <f t="shared" si="108"/>
        <v>21.27</v>
      </c>
    </row>
    <row r="6971" spans="1:5" ht="27">
      <c r="A6971" s="127" t="s">
        <v>28706</v>
      </c>
      <c r="B6971" s="128" t="s">
        <v>28707</v>
      </c>
      <c r="C6971" s="127" t="s">
        <v>112</v>
      </c>
      <c r="D6971" s="122">
        <v>32.89</v>
      </c>
      <c r="E6971" s="129">
        <f t="shared" si="108"/>
        <v>32.909999999999997</v>
      </c>
    </row>
    <row r="6972" spans="1:5" ht="81">
      <c r="A6972" s="127" t="s">
        <v>28708</v>
      </c>
      <c r="B6972" s="128" t="s">
        <v>28709</v>
      </c>
      <c r="C6972" s="127" t="s">
        <v>112</v>
      </c>
      <c r="D6972" s="122">
        <v>39.840000000000003</v>
      </c>
      <c r="E6972" s="129">
        <f t="shared" si="108"/>
        <v>39.86</v>
      </c>
    </row>
    <row r="6973" spans="1:5" ht="81">
      <c r="A6973" s="127" t="s">
        <v>28710</v>
      </c>
      <c r="B6973" s="128" t="s">
        <v>28711</v>
      </c>
      <c r="C6973" s="127" t="s">
        <v>112</v>
      </c>
      <c r="D6973" s="122">
        <v>18.3</v>
      </c>
      <c r="E6973" s="129">
        <f t="shared" si="108"/>
        <v>18.309999999999999</v>
      </c>
    </row>
    <row r="6974" spans="1:5" ht="81">
      <c r="A6974" s="127" t="s">
        <v>28712</v>
      </c>
      <c r="B6974" s="128" t="s">
        <v>28713</v>
      </c>
      <c r="C6974" s="127" t="s">
        <v>112</v>
      </c>
      <c r="D6974" s="122">
        <v>24.47</v>
      </c>
      <c r="E6974" s="129">
        <f t="shared" si="108"/>
        <v>24.48</v>
      </c>
    </row>
    <row r="6975" spans="1:5" ht="81">
      <c r="A6975" s="127" t="s">
        <v>28714</v>
      </c>
      <c r="B6975" s="128" t="s">
        <v>28715</v>
      </c>
      <c r="C6975" s="127" t="s">
        <v>112</v>
      </c>
      <c r="D6975" s="122">
        <v>33.369999999999997</v>
      </c>
      <c r="E6975" s="129">
        <f t="shared" si="108"/>
        <v>33.39</v>
      </c>
    </row>
    <row r="6976" spans="1:5">
      <c r="A6976" s="127" t="s">
        <v>28716</v>
      </c>
      <c r="B6976" s="128" t="s">
        <v>28717</v>
      </c>
      <c r="C6976" s="127" t="s">
        <v>112</v>
      </c>
      <c r="D6976" s="122">
        <v>16.48</v>
      </c>
      <c r="E6976" s="129">
        <f t="shared" si="108"/>
        <v>16.489999999999998</v>
      </c>
    </row>
    <row r="6977" spans="1:5">
      <c r="A6977" s="127" t="s">
        <v>28718</v>
      </c>
      <c r="B6977" s="128" t="s">
        <v>28719</v>
      </c>
      <c r="C6977" s="127" t="s">
        <v>92</v>
      </c>
      <c r="D6977" s="122">
        <v>1.67</v>
      </c>
      <c r="E6977" s="129">
        <f t="shared" ref="E6977:E7040" si="109">ROUND((D6977/(1+$J$1))*(1+$L$1),2)</f>
        <v>1.67</v>
      </c>
    </row>
    <row r="6978" spans="1:5" ht="27">
      <c r="A6978" s="127" t="s">
        <v>28720</v>
      </c>
      <c r="B6978" s="128" t="s">
        <v>28721</v>
      </c>
      <c r="C6978" s="127" t="s">
        <v>86</v>
      </c>
      <c r="D6978" s="122">
        <v>2578.5</v>
      </c>
      <c r="E6978" s="129">
        <f t="shared" si="109"/>
        <v>2579.7800000000002</v>
      </c>
    </row>
    <row r="6979" spans="1:5">
      <c r="A6979" s="127" t="s">
        <v>28722</v>
      </c>
      <c r="B6979" s="128" t="s">
        <v>28723</v>
      </c>
      <c r="C6979" s="127" t="s">
        <v>86</v>
      </c>
      <c r="D6979" s="122">
        <v>6063</v>
      </c>
      <c r="E6979" s="129">
        <f t="shared" si="109"/>
        <v>6066.01</v>
      </c>
    </row>
    <row r="6980" spans="1:5" ht="27">
      <c r="A6980" s="127" t="s">
        <v>28724</v>
      </c>
      <c r="B6980" s="128" t="s">
        <v>28725</v>
      </c>
      <c r="C6980" s="127" t="s">
        <v>86</v>
      </c>
      <c r="D6980" s="122">
        <v>5048</v>
      </c>
      <c r="E6980" s="129">
        <f t="shared" si="109"/>
        <v>5050.5</v>
      </c>
    </row>
    <row r="6981" spans="1:5">
      <c r="A6981" s="127" t="s">
        <v>28726</v>
      </c>
      <c r="B6981" s="128" t="s">
        <v>28727</v>
      </c>
      <c r="C6981" s="127" t="s">
        <v>86</v>
      </c>
      <c r="D6981" s="122">
        <v>1705</v>
      </c>
      <c r="E6981" s="129">
        <f t="shared" si="109"/>
        <v>1705.85</v>
      </c>
    </row>
    <row r="6982" spans="1:5" ht="27">
      <c r="A6982" s="127" t="s">
        <v>28728</v>
      </c>
      <c r="B6982" s="128" t="s">
        <v>28729</v>
      </c>
      <c r="C6982" s="127" t="s">
        <v>86</v>
      </c>
      <c r="D6982" s="122">
        <v>3654</v>
      </c>
      <c r="E6982" s="129">
        <f t="shared" si="109"/>
        <v>3655.81</v>
      </c>
    </row>
    <row r="6983" spans="1:5">
      <c r="A6983" s="127" t="s">
        <v>28730</v>
      </c>
      <c r="B6983" s="128" t="s">
        <v>28731</v>
      </c>
      <c r="C6983" s="127" t="s">
        <v>86</v>
      </c>
      <c r="D6983" s="122">
        <v>2460.6999999999998</v>
      </c>
      <c r="E6983" s="129">
        <f t="shared" si="109"/>
        <v>2461.92</v>
      </c>
    </row>
    <row r="6984" spans="1:5" ht="27">
      <c r="A6984" s="127" t="s">
        <v>28732</v>
      </c>
      <c r="B6984" s="128" t="s">
        <v>28733</v>
      </c>
      <c r="C6984" s="127" t="s">
        <v>86</v>
      </c>
      <c r="D6984" s="122">
        <v>3497.19</v>
      </c>
      <c r="E6984" s="129">
        <f t="shared" si="109"/>
        <v>3498.92</v>
      </c>
    </row>
    <row r="6985" spans="1:5" ht="27">
      <c r="A6985" s="127" t="s">
        <v>28734</v>
      </c>
      <c r="B6985" s="128" t="s">
        <v>28735</v>
      </c>
      <c r="C6985" s="127" t="s">
        <v>86</v>
      </c>
      <c r="D6985" s="122">
        <v>3053.5</v>
      </c>
      <c r="E6985" s="129">
        <f t="shared" si="109"/>
        <v>3055.01</v>
      </c>
    </row>
    <row r="6986" spans="1:5" ht="27">
      <c r="A6986" s="127" t="s">
        <v>28736</v>
      </c>
      <c r="B6986" s="128" t="s">
        <v>28737</v>
      </c>
      <c r="C6986" s="127" t="s">
        <v>86</v>
      </c>
      <c r="D6986" s="122">
        <v>5516</v>
      </c>
      <c r="E6986" s="129">
        <f t="shared" si="109"/>
        <v>5518.74</v>
      </c>
    </row>
    <row r="6987" spans="1:5">
      <c r="A6987" s="127" t="s">
        <v>28738</v>
      </c>
      <c r="B6987" s="128" t="s">
        <v>28739</v>
      </c>
      <c r="C6987" s="127" t="s">
        <v>86</v>
      </c>
      <c r="D6987" s="122">
        <v>2417.5</v>
      </c>
      <c r="E6987" s="129">
        <f t="shared" si="109"/>
        <v>2418.6999999999998</v>
      </c>
    </row>
    <row r="6988" spans="1:5" ht="40.5">
      <c r="A6988" s="127" t="s">
        <v>28740</v>
      </c>
      <c r="B6988" s="128" t="s">
        <v>28741</v>
      </c>
      <c r="C6988" s="127" t="s">
        <v>86</v>
      </c>
      <c r="D6988" s="122">
        <v>20.71</v>
      </c>
      <c r="E6988" s="129">
        <f t="shared" si="109"/>
        <v>20.72</v>
      </c>
    </row>
    <row r="6989" spans="1:5">
      <c r="A6989" s="127" t="s">
        <v>28742</v>
      </c>
      <c r="B6989" s="128" t="s">
        <v>28743</v>
      </c>
      <c r="C6989" s="127" t="s">
        <v>86</v>
      </c>
      <c r="D6989" s="122">
        <v>2.5</v>
      </c>
      <c r="E6989" s="129">
        <f t="shared" si="109"/>
        <v>2.5</v>
      </c>
    </row>
    <row r="6990" spans="1:5">
      <c r="A6990" s="127" t="s">
        <v>28744</v>
      </c>
      <c r="B6990" s="128" t="s">
        <v>28745</v>
      </c>
      <c r="C6990" s="127" t="s">
        <v>92</v>
      </c>
      <c r="D6990" s="122">
        <v>100</v>
      </c>
      <c r="E6990" s="129">
        <f t="shared" si="109"/>
        <v>100.05</v>
      </c>
    </row>
    <row r="6991" spans="1:5" ht="27">
      <c r="A6991" s="127" t="s">
        <v>28746</v>
      </c>
      <c r="B6991" s="128" t="s">
        <v>28747</v>
      </c>
      <c r="C6991" s="127" t="s">
        <v>112</v>
      </c>
      <c r="D6991" s="122">
        <v>261</v>
      </c>
      <c r="E6991" s="129">
        <f t="shared" si="109"/>
        <v>261.13</v>
      </c>
    </row>
    <row r="6992" spans="1:5" ht="81">
      <c r="A6992" s="127" t="s">
        <v>28748</v>
      </c>
      <c r="B6992" s="128" t="s">
        <v>28749</v>
      </c>
      <c r="C6992" s="127" t="s">
        <v>86</v>
      </c>
      <c r="D6992" s="122">
        <v>357.78</v>
      </c>
      <c r="E6992" s="129">
        <f t="shared" si="109"/>
        <v>357.96</v>
      </c>
    </row>
    <row r="6993" spans="1:5" ht="81">
      <c r="A6993" s="127" t="s">
        <v>28750</v>
      </c>
      <c r="B6993" s="128" t="s">
        <v>28751</v>
      </c>
      <c r="C6993" s="127" t="s">
        <v>86</v>
      </c>
      <c r="D6993" s="122">
        <v>376.96</v>
      </c>
      <c r="E6993" s="129">
        <f t="shared" si="109"/>
        <v>377.15</v>
      </c>
    </row>
    <row r="6994" spans="1:5" ht="81">
      <c r="A6994" s="127" t="s">
        <v>28752</v>
      </c>
      <c r="B6994" s="128" t="s">
        <v>28753</v>
      </c>
      <c r="C6994" s="127" t="s">
        <v>86</v>
      </c>
      <c r="D6994" s="122">
        <v>406.05</v>
      </c>
      <c r="E6994" s="129">
        <f t="shared" si="109"/>
        <v>406.25</v>
      </c>
    </row>
    <row r="6995" spans="1:5" ht="81">
      <c r="A6995" s="127" t="s">
        <v>28754</v>
      </c>
      <c r="B6995" s="128" t="s">
        <v>28755</v>
      </c>
      <c r="C6995" s="127" t="s">
        <v>86</v>
      </c>
      <c r="D6995" s="122">
        <v>380.65</v>
      </c>
      <c r="E6995" s="129">
        <f t="shared" si="109"/>
        <v>380.84</v>
      </c>
    </row>
    <row r="6996" spans="1:5" ht="27">
      <c r="A6996" s="127" t="s">
        <v>28756</v>
      </c>
      <c r="B6996" s="128" t="s">
        <v>28757</v>
      </c>
      <c r="C6996" s="127" t="s">
        <v>112</v>
      </c>
      <c r="D6996" s="122">
        <v>567</v>
      </c>
      <c r="E6996" s="129">
        <f t="shared" si="109"/>
        <v>567.28</v>
      </c>
    </row>
    <row r="6997" spans="1:5" ht="54">
      <c r="A6997" s="127" t="s">
        <v>28758</v>
      </c>
      <c r="B6997" s="128" t="s">
        <v>28759</v>
      </c>
      <c r="C6997" s="127" t="s">
        <v>44</v>
      </c>
      <c r="D6997" s="122">
        <v>750</v>
      </c>
      <c r="E6997" s="129">
        <f t="shared" si="109"/>
        <v>750.37</v>
      </c>
    </row>
    <row r="6998" spans="1:5" ht="40.5">
      <c r="A6998" s="127" t="s">
        <v>28760</v>
      </c>
      <c r="B6998" s="128" t="s">
        <v>28761</v>
      </c>
      <c r="C6998" s="127" t="s">
        <v>112</v>
      </c>
      <c r="D6998" s="122">
        <v>232.25</v>
      </c>
      <c r="E6998" s="129">
        <f t="shared" si="109"/>
        <v>232.37</v>
      </c>
    </row>
    <row r="6999" spans="1:5" ht="27">
      <c r="A6999" s="127" t="s">
        <v>28762</v>
      </c>
      <c r="B6999" s="128" t="s">
        <v>28763</v>
      </c>
      <c r="C6999" s="127" t="s">
        <v>112</v>
      </c>
      <c r="D6999" s="122">
        <v>265</v>
      </c>
      <c r="E6999" s="129">
        <f t="shared" si="109"/>
        <v>265.13</v>
      </c>
    </row>
    <row r="7000" spans="1:5" ht="54">
      <c r="A7000" s="127" t="s">
        <v>28764</v>
      </c>
      <c r="B7000" s="128" t="s">
        <v>28765</v>
      </c>
      <c r="C7000" s="127" t="s">
        <v>86</v>
      </c>
      <c r="D7000" s="122">
        <v>702.98</v>
      </c>
      <c r="E7000" s="129">
        <f t="shared" si="109"/>
        <v>703.33</v>
      </c>
    </row>
    <row r="7001" spans="1:5" ht="54">
      <c r="A7001" s="127" t="s">
        <v>28766</v>
      </c>
      <c r="B7001" s="128" t="s">
        <v>28767</v>
      </c>
      <c r="C7001" s="127" t="s">
        <v>86</v>
      </c>
      <c r="D7001" s="122">
        <v>2222.2199999999998</v>
      </c>
      <c r="E7001" s="129">
        <f t="shared" si="109"/>
        <v>2223.3200000000002</v>
      </c>
    </row>
    <row r="7002" spans="1:5" ht="67.5">
      <c r="A7002" s="127" t="s">
        <v>28768</v>
      </c>
      <c r="B7002" s="128" t="s">
        <v>28769</v>
      </c>
      <c r="C7002" s="127" t="s">
        <v>86</v>
      </c>
      <c r="D7002" s="122">
        <v>2567.6999999999998</v>
      </c>
      <c r="E7002" s="129">
        <f t="shared" si="109"/>
        <v>2568.9699999999998</v>
      </c>
    </row>
    <row r="7003" spans="1:5" ht="54">
      <c r="A7003" s="127" t="s">
        <v>28770</v>
      </c>
      <c r="B7003" s="128" t="s">
        <v>28771</v>
      </c>
      <c r="C7003" s="127" t="s">
        <v>86</v>
      </c>
      <c r="D7003" s="122">
        <v>443.25</v>
      </c>
      <c r="E7003" s="129">
        <f t="shared" si="109"/>
        <v>443.47</v>
      </c>
    </row>
    <row r="7004" spans="1:5" ht="27">
      <c r="A7004" s="127" t="s">
        <v>28772</v>
      </c>
      <c r="B7004" s="128" t="s">
        <v>28773</v>
      </c>
      <c r="C7004" s="127" t="s">
        <v>112</v>
      </c>
      <c r="D7004" s="122">
        <v>680.27</v>
      </c>
      <c r="E7004" s="129">
        <f t="shared" si="109"/>
        <v>680.61</v>
      </c>
    </row>
    <row r="7005" spans="1:5" ht="27">
      <c r="A7005" s="127" t="s">
        <v>28774</v>
      </c>
      <c r="B7005" s="128" t="s">
        <v>28775</v>
      </c>
      <c r="C7005" s="127" t="s">
        <v>112</v>
      </c>
      <c r="D7005" s="122">
        <v>99</v>
      </c>
      <c r="E7005" s="129">
        <f t="shared" si="109"/>
        <v>99.05</v>
      </c>
    </row>
    <row r="7006" spans="1:5">
      <c r="A7006" s="127" t="s">
        <v>28776</v>
      </c>
      <c r="B7006" s="128" t="s">
        <v>28777</v>
      </c>
      <c r="C7006" s="127" t="s">
        <v>92</v>
      </c>
      <c r="D7006" s="122">
        <v>0.65</v>
      </c>
      <c r="E7006" s="129">
        <f t="shared" si="109"/>
        <v>0.65</v>
      </c>
    </row>
    <row r="7007" spans="1:5">
      <c r="A7007" s="127" t="s">
        <v>28778</v>
      </c>
      <c r="B7007" s="128" t="s">
        <v>28779</v>
      </c>
      <c r="C7007" s="127" t="s">
        <v>92</v>
      </c>
      <c r="D7007" s="122">
        <v>1.1299999999999999</v>
      </c>
      <c r="E7007" s="129">
        <f t="shared" si="109"/>
        <v>1.1299999999999999</v>
      </c>
    </row>
    <row r="7008" spans="1:5">
      <c r="A7008" s="127" t="s">
        <v>28780</v>
      </c>
      <c r="B7008" s="128" t="s">
        <v>28781</v>
      </c>
      <c r="C7008" s="127" t="s">
        <v>92</v>
      </c>
      <c r="D7008" s="122">
        <v>0.57999999999999996</v>
      </c>
      <c r="E7008" s="129">
        <f t="shared" si="109"/>
        <v>0.57999999999999996</v>
      </c>
    </row>
    <row r="7009" spans="1:5">
      <c r="A7009" s="127" t="s">
        <v>28782</v>
      </c>
      <c r="B7009" s="128" t="s">
        <v>28783</v>
      </c>
      <c r="C7009" s="127" t="s">
        <v>112</v>
      </c>
      <c r="D7009" s="122">
        <v>360</v>
      </c>
      <c r="E7009" s="129">
        <f t="shared" si="109"/>
        <v>360.18</v>
      </c>
    </row>
    <row r="7010" spans="1:5" ht="40.5">
      <c r="A7010" s="127" t="s">
        <v>28784</v>
      </c>
      <c r="B7010" s="128" t="s">
        <v>28785</v>
      </c>
      <c r="C7010" s="127" t="s">
        <v>112</v>
      </c>
      <c r="D7010" s="122">
        <v>178.6</v>
      </c>
      <c r="E7010" s="129">
        <f t="shared" si="109"/>
        <v>178.69</v>
      </c>
    </row>
    <row r="7011" spans="1:5">
      <c r="A7011" s="127" t="s">
        <v>28786</v>
      </c>
      <c r="B7011" s="128" t="s">
        <v>28787</v>
      </c>
      <c r="C7011" s="127" t="s">
        <v>112</v>
      </c>
      <c r="D7011" s="122">
        <v>150</v>
      </c>
      <c r="E7011" s="129">
        <f t="shared" si="109"/>
        <v>150.07</v>
      </c>
    </row>
    <row r="7012" spans="1:5" ht="40.5">
      <c r="A7012" s="127" t="s">
        <v>28788</v>
      </c>
      <c r="B7012" s="128" t="s">
        <v>28789</v>
      </c>
      <c r="C7012" s="127" t="s">
        <v>112</v>
      </c>
      <c r="D7012" s="122">
        <v>152</v>
      </c>
      <c r="E7012" s="129">
        <f t="shared" si="109"/>
        <v>152.08000000000001</v>
      </c>
    </row>
    <row r="7013" spans="1:5" ht="40.5">
      <c r="A7013" s="127" t="s">
        <v>28790</v>
      </c>
      <c r="B7013" s="128" t="s">
        <v>28791</v>
      </c>
      <c r="C7013" s="127" t="s">
        <v>112</v>
      </c>
      <c r="D7013" s="122">
        <v>316.91000000000003</v>
      </c>
      <c r="E7013" s="129">
        <f t="shared" si="109"/>
        <v>317.07</v>
      </c>
    </row>
    <row r="7014" spans="1:5" ht="40.5">
      <c r="A7014" s="127" t="s">
        <v>28792</v>
      </c>
      <c r="B7014" s="128" t="s">
        <v>28793</v>
      </c>
      <c r="C7014" s="127" t="s">
        <v>112</v>
      </c>
      <c r="D7014" s="122">
        <v>42.75</v>
      </c>
      <c r="E7014" s="129">
        <f t="shared" si="109"/>
        <v>42.77</v>
      </c>
    </row>
    <row r="7015" spans="1:5" ht="40.5">
      <c r="A7015" s="127" t="s">
        <v>28794</v>
      </c>
      <c r="B7015" s="128" t="s">
        <v>28795</v>
      </c>
      <c r="C7015" s="127" t="s">
        <v>112</v>
      </c>
      <c r="D7015" s="122">
        <v>360</v>
      </c>
      <c r="E7015" s="129">
        <f t="shared" si="109"/>
        <v>360.18</v>
      </c>
    </row>
    <row r="7016" spans="1:5" ht="40.5">
      <c r="A7016" s="127" t="s">
        <v>28796</v>
      </c>
      <c r="B7016" s="128" t="s">
        <v>28797</v>
      </c>
      <c r="C7016" s="127" t="s">
        <v>112</v>
      </c>
      <c r="D7016" s="122">
        <v>110</v>
      </c>
      <c r="E7016" s="129">
        <f t="shared" si="109"/>
        <v>110.05</v>
      </c>
    </row>
    <row r="7017" spans="1:5" ht="40.5">
      <c r="A7017" s="127" t="s">
        <v>28798</v>
      </c>
      <c r="B7017" s="128" t="s">
        <v>28799</v>
      </c>
      <c r="C7017" s="127" t="s">
        <v>112</v>
      </c>
      <c r="D7017" s="122">
        <v>110</v>
      </c>
      <c r="E7017" s="129">
        <f t="shared" si="109"/>
        <v>110.05</v>
      </c>
    </row>
    <row r="7018" spans="1:5" ht="40.5">
      <c r="A7018" s="127" t="s">
        <v>28800</v>
      </c>
      <c r="B7018" s="128" t="s">
        <v>28801</v>
      </c>
      <c r="C7018" s="127" t="s">
        <v>112</v>
      </c>
      <c r="D7018" s="122">
        <v>68.91</v>
      </c>
      <c r="E7018" s="129">
        <f t="shared" si="109"/>
        <v>68.94</v>
      </c>
    </row>
    <row r="7019" spans="1:5">
      <c r="A7019" s="127" t="s">
        <v>28802</v>
      </c>
      <c r="B7019" s="128" t="s">
        <v>28803</v>
      </c>
      <c r="C7019" s="127" t="s">
        <v>86</v>
      </c>
      <c r="D7019" s="122">
        <v>13.73</v>
      </c>
      <c r="E7019" s="129">
        <f t="shared" si="109"/>
        <v>13.74</v>
      </c>
    </row>
    <row r="7020" spans="1:5">
      <c r="A7020" s="127" t="s">
        <v>28804</v>
      </c>
      <c r="B7020" s="128" t="s">
        <v>28805</v>
      </c>
      <c r="C7020" s="127" t="s">
        <v>112</v>
      </c>
      <c r="D7020" s="122">
        <v>180</v>
      </c>
      <c r="E7020" s="129">
        <f t="shared" si="109"/>
        <v>180.09</v>
      </c>
    </row>
    <row r="7021" spans="1:5" ht="27">
      <c r="A7021" s="127" t="s">
        <v>28806</v>
      </c>
      <c r="B7021" s="128" t="s">
        <v>28807</v>
      </c>
      <c r="C7021" s="127" t="s">
        <v>112</v>
      </c>
      <c r="D7021" s="122">
        <v>210</v>
      </c>
      <c r="E7021" s="129">
        <f t="shared" si="109"/>
        <v>210.1</v>
      </c>
    </row>
    <row r="7022" spans="1:5" ht="27">
      <c r="A7022" s="127" t="s">
        <v>28808</v>
      </c>
      <c r="B7022" s="128" t="s">
        <v>28809</v>
      </c>
      <c r="C7022" s="127" t="s">
        <v>44</v>
      </c>
      <c r="D7022" s="122">
        <v>18</v>
      </c>
      <c r="E7022" s="129">
        <f t="shared" si="109"/>
        <v>18.010000000000002</v>
      </c>
    </row>
    <row r="7023" spans="1:5" ht="27">
      <c r="A7023" s="127" t="s">
        <v>28810</v>
      </c>
      <c r="B7023" s="128" t="s">
        <v>28811</v>
      </c>
      <c r="C7023" s="127" t="s">
        <v>44</v>
      </c>
      <c r="D7023" s="122">
        <v>20</v>
      </c>
      <c r="E7023" s="129">
        <f t="shared" si="109"/>
        <v>20.010000000000002</v>
      </c>
    </row>
    <row r="7024" spans="1:5" ht="27">
      <c r="A7024" s="127" t="s">
        <v>28812</v>
      </c>
      <c r="B7024" s="128" t="s">
        <v>28813</v>
      </c>
      <c r="C7024" s="127" t="s">
        <v>44</v>
      </c>
      <c r="D7024" s="122">
        <v>50.4</v>
      </c>
      <c r="E7024" s="129">
        <f t="shared" si="109"/>
        <v>50.42</v>
      </c>
    </row>
    <row r="7025" spans="1:5">
      <c r="A7025" s="127" t="s">
        <v>28814</v>
      </c>
      <c r="B7025" s="128" t="s">
        <v>28815</v>
      </c>
      <c r="C7025" s="127" t="s">
        <v>44</v>
      </c>
      <c r="D7025" s="122">
        <v>22.5</v>
      </c>
      <c r="E7025" s="129">
        <f t="shared" si="109"/>
        <v>22.51</v>
      </c>
    </row>
    <row r="7026" spans="1:5" ht="27">
      <c r="A7026" s="127" t="s">
        <v>28816</v>
      </c>
      <c r="B7026" s="128" t="s">
        <v>28817</v>
      </c>
      <c r="C7026" s="127" t="s">
        <v>86</v>
      </c>
      <c r="D7026" s="122">
        <v>775</v>
      </c>
      <c r="E7026" s="129">
        <f t="shared" si="109"/>
        <v>775.38</v>
      </c>
    </row>
    <row r="7027" spans="1:5">
      <c r="A7027" s="127" t="s">
        <v>28818</v>
      </c>
      <c r="B7027" s="128" t="s">
        <v>28819</v>
      </c>
      <c r="C7027" s="127" t="s">
        <v>86</v>
      </c>
      <c r="D7027" s="122">
        <v>869.94</v>
      </c>
      <c r="E7027" s="129">
        <f t="shared" si="109"/>
        <v>870.37</v>
      </c>
    </row>
    <row r="7028" spans="1:5" ht="40.5">
      <c r="A7028" s="127" t="s">
        <v>28820</v>
      </c>
      <c r="B7028" s="128" t="s">
        <v>28821</v>
      </c>
      <c r="C7028" s="127" t="s">
        <v>86</v>
      </c>
      <c r="D7028" s="122">
        <v>679</v>
      </c>
      <c r="E7028" s="129">
        <f t="shared" si="109"/>
        <v>679.34</v>
      </c>
    </row>
    <row r="7029" spans="1:5" ht="27">
      <c r="A7029" s="127" t="s">
        <v>28822</v>
      </c>
      <c r="B7029" s="128" t="s">
        <v>28823</v>
      </c>
      <c r="C7029" s="127" t="s">
        <v>86</v>
      </c>
      <c r="D7029" s="122">
        <v>152.21</v>
      </c>
      <c r="E7029" s="129">
        <f t="shared" si="109"/>
        <v>152.29</v>
      </c>
    </row>
    <row r="7030" spans="1:5" ht="27">
      <c r="A7030" s="127" t="s">
        <v>28824</v>
      </c>
      <c r="B7030" s="128" t="s">
        <v>28825</v>
      </c>
      <c r="C7030" s="127" t="s">
        <v>86</v>
      </c>
      <c r="D7030" s="122">
        <v>341.44</v>
      </c>
      <c r="E7030" s="129">
        <f t="shared" si="109"/>
        <v>341.61</v>
      </c>
    </row>
    <row r="7031" spans="1:5" ht="27">
      <c r="A7031" s="127" t="s">
        <v>28826</v>
      </c>
      <c r="B7031" s="128" t="s">
        <v>28827</v>
      </c>
      <c r="C7031" s="127" t="s">
        <v>86</v>
      </c>
      <c r="D7031" s="122">
        <v>355.07</v>
      </c>
      <c r="E7031" s="129">
        <f t="shared" si="109"/>
        <v>355.25</v>
      </c>
    </row>
    <row r="7032" spans="1:5">
      <c r="A7032" s="127" t="s">
        <v>28828</v>
      </c>
      <c r="B7032" s="128" t="s">
        <v>28829</v>
      </c>
      <c r="C7032" s="127" t="s">
        <v>86</v>
      </c>
      <c r="D7032" s="122">
        <v>155</v>
      </c>
      <c r="E7032" s="129">
        <f t="shared" si="109"/>
        <v>155.08000000000001</v>
      </c>
    </row>
    <row r="7033" spans="1:5" ht="27">
      <c r="A7033" s="127" t="s">
        <v>28830</v>
      </c>
      <c r="B7033" s="128" t="s">
        <v>28831</v>
      </c>
      <c r="C7033" s="127" t="s">
        <v>86</v>
      </c>
      <c r="D7033" s="122">
        <v>93.5</v>
      </c>
      <c r="E7033" s="129">
        <f t="shared" si="109"/>
        <v>93.55</v>
      </c>
    </row>
    <row r="7034" spans="1:5" ht="27">
      <c r="A7034" s="127" t="s">
        <v>28832</v>
      </c>
      <c r="B7034" s="128" t="s">
        <v>28833</v>
      </c>
      <c r="C7034" s="127" t="s">
        <v>86</v>
      </c>
      <c r="D7034" s="122">
        <v>237.21</v>
      </c>
      <c r="E7034" s="129">
        <f t="shared" si="109"/>
        <v>237.33</v>
      </c>
    </row>
    <row r="7035" spans="1:5" ht="27">
      <c r="A7035" s="127" t="s">
        <v>28834</v>
      </c>
      <c r="B7035" s="128" t="s">
        <v>28835</v>
      </c>
      <c r="C7035" s="127" t="s">
        <v>86</v>
      </c>
      <c r="D7035" s="122">
        <v>195</v>
      </c>
      <c r="E7035" s="129">
        <f t="shared" si="109"/>
        <v>195.1</v>
      </c>
    </row>
    <row r="7036" spans="1:5">
      <c r="A7036" s="127" t="s">
        <v>28836</v>
      </c>
      <c r="B7036" s="128" t="s">
        <v>28837</v>
      </c>
      <c r="C7036" s="127" t="s">
        <v>86</v>
      </c>
      <c r="D7036" s="122">
        <v>85.73</v>
      </c>
      <c r="E7036" s="129">
        <f t="shared" si="109"/>
        <v>85.77</v>
      </c>
    </row>
    <row r="7037" spans="1:5">
      <c r="A7037" s="127" t="s">
        <v>28838</v>
      </c>
      <c r="B7037" s="128" t="s">
        <v>28839</v>
      </c>
      <c r="C7037" s="127" t="s">
        <v>86</v>
      </c>
      <c r="D7037" s="122">
        <v>70.91</v>
      </c>
      <c r="E7037" s="129">
        <f t="shared" si="109"/>
        <v>70.95</v>
      </c>
    </row>
    <row r="7038" spans="1:5" ht="27">
      <c r="A7038" s="127" t="s">
        <v>28840</v>
      </c>
      <c r="B7038" s="128" t="s">
        <v>28841</v>
      </c>
      <c r="C7038" s="127" t="s">
        <v>86</v>
      </c>
      <c r="D7038" s="122">
        <v>2490</v>
      </c>
      <c r="E7038" s="129">
        <f t="shared" si="109"/>
        <v>2491.2399999999998</v>
      </c>
    </row>
    <row r="7039" spans="1:5" ht="27">
      <c r="A7039" s="127" t="s">
        <v>28842</v>
      </c>
      <c r="B7039" s="128" t="s">
        <v>28843</v>
      </c>
      <c r="C7039" s="127" t="s">
        <v>86</v>
      </c>
      <c r="D7039" s="122">
        <v>2960</v>
      </c>
      <c r="E7039" s="129">
        <f t="shared" si="109"/>
        <v>2961.47</v>
      </c>
    </row>
    <row r="7040" spans="1:5">
      <c r="A7040" s="127" t="s">
        <v>28844</v>
      </c>
      <c r="B7040" s="128" t="s">
        <v>28845</v>
      </c>
      <c r="C7040" s="127" t="s">
        <v>86</v>
      </c>
      <c r="D7040" s="122">
        <v>19.14</v>
      </c>
      <c r="E7040" s="129">
        <f t="shared" si="109"/>
        <v>19.149999999999999</v>
      </c>
    </row>
    <row r="7041" spans="1:5">
      <c r="A7041" s="127" t="s">
        <v>28846</v>
      </c>
      <c r="B7041" s="128" t="s">
        <v>28847</v>
      </c>
      <c r="C7041" s="127" t="s">
        <v>86</v>
      </c>
      <c r="D7041" s="122">
        <v>522.5</v>
      </c>
      <c r="E7041" s="129">
        <f t="shared" ref="E7041:E7104" si="110">ROUND((D7041/(1+$J$1))*(1+$L$1),2)</f>
        <v>522.76</v>
      </c>
    </row>
    <row r="7042" spans="1:5">
      <c r="A7042" s="127" t="s">
        <v>28848</v>
      </c>
      <c r="B7042" s="128" t="s">
        <v>28849</v>
      </c>
      <c r="C7042" s="127" t="s">
        <v>86</v>
      </c>
      <c r="D7042" s="122">
        <v>41.26</v>
      </c>
      <c r="E7042" s="129">
        <f t="shared" si="110"/>
        <v>41.28</v>
      </c>
    </row>
    <row r="7043" spans="1:5">
      <c r="A7043" s="127" t="s">
        <v>28850</v>
      </c>
      <c r="B7043" s="128" t="s">
        <v>28851</v>
      </c>
      <c r="C7043" s="127" t="s">
        <v>86</v>
      </c>
      <c r="D7043" s="122">
        <v>45.73</v>
      </c>
      <c r="E7043" s="129">
        <f t="shared" si="110"/>
        <v>45.75</v>
      </c>
    </row>
    <row r="7044" spans="1:5">
      <c r="A7044" s="127" t="s">
        <v>28852</v>
      </c>
      <c r="B7044" s="128" t="s">
        <v>28853</v>
      </c>
      <c r="C7044" s="127" t="s">
        <v>86</v>
      </c>
      <c r="D7044" s="122">
        <v>144.76</v>
      </c>
      <c r="E7044" s="129">
        <f t="shared" si="110"/>
        <v>144.83000000000001</v>
      </c>
    </row>
    <row r="7045" spans="1:5">
      <c r="A7045" s="127" t="s">
        <v>28854</v>
      </c>
      <c r="B7045" s="128" t="s">
        <v>28855</v>
      </c>
      <c r="C7045" s="127" t="s">
        <v>86</v>
      </c>
      <c r="D7045" s="122">
        <v>5.71</v>
      </c>
      <c r="E7045" s="129">
        <f t="shared" si="110"/>
        <v>5.71</v>
      </c>
    </row>
    <row r="7046" spans="1:5" ht="27">
      <c r="A7046" s="127" t="s">
        <v>28856</v>
      </c>
      <c r="B7046" s="128" t="s">
        <v>28857</v>
      </c>
      <c r="C7046" s="127" t="s">
        <v>86</v>
      </c>
      <c r="D7046" s="122">
        <v>1455.36</v>
      </c>
      <c r="E7046" s="129">
        <f t="shared" si="110"/>
        <v>1456.08</v>
      </c>
    </row>
    <row r="7047" spans="1:5">
      <c r="A7047" s="127" t="s">
        <v>28858</v>
      </c>
      <c r="B7047" s="128" t="s">
        <v>28859</v>
      </c>
      <c r="C7047" s="127" t="s">
        <v>86</v>
      </c>
      <c r="D7047" s="122">
        <v>3259.34</v>
      </c>
      <c r="E7047" s="129">
        <f t="shared" si="110"/>
        <v>3260.96</v>
      </c>
    </row>
    <row r="7048" spans="1:5">
      <c r="A7048" s="127" t="s">
        <v>28860</v>
      </c>
      <c r="B7048" s="128" t="s">
        <v>28861</v>
      </c>
      <c r="C7048" s="127" t="s">
        <v>86</v>
      </c>
      <c r="D7048" s="122">
        <v>131.65</v>
      </c>
      <c r="E7048" s="129">
        <f t="shared" si="110"/>
        <v>131.72</v>
      </c>
    </row>
    <row r="7049" spans="1:5">
      <c r="A7049" s="127" t="s">
        <v>28862</v>
      </c>
      <c r="B7049" s="128" t="s">
        <v>28863</v>
      </c>
      <c r="C7049" s="127" t="s">
        <v>86</v>
      </c>
      <c r="D7049" s="122">
        <v>108.1</v>
      </c>
      <c r="E7049" s="129">
        <f t="shared" si="110"/>
        <v>108.15</v>
      </c>
    </row>
    <row r="7050" spans="1:5">
      <c r="A7050" s="127" t="s">
        <v>28864</v>
      </c>
      <c r="B7050" s="128" t="s">
        <v>28865</v>
      </c>
      <c r="C7050" s="127" t="s">
        <v>86</v>
      </c>
      <c r="D7050" s="122">
        <v>361.9</v>
      </c>
      <c r="E7050" s="129">
        <f t="shared" si="110"/>
        <v>362.08</v>
      </c>
    </row>
    <row r="7051" spans="1:5">
      <c r="A7051" s="127" t="s">
        <v>28866</v>
      </c>
      <c r="B7051" s="128" t="s">
        <v>28867</v>
      </c>
      <c r="C7051" s="127" t="s">
        <v>92</v>
      </c>
      <c r="D7051" s="122">
        <v>6.99</v>
      </c>
      <c r="E7051" s="129">
        <f t="shared" si="110"/>
        <v>6.99</v>
      </c>
    </row>
    <row r="7052" spans="1:5" ht="27">
      <c r="A7052" s="127" t="s">
        <v>28868</v>
      </c>
      <c r="B7052" s="128" t="s">
        <v>28869</v>
      </c>
      <c r="C7052" s="127" t="s">
        <v>112</v>
      </c>
      <c r="D7052" s="122">
        <v>24.77</v>
      </c>
      <c r="E7052" s="129">
        <f t="shared" si="110"/>
        <v>24.78</v>
      </c>
    </row>
    <row r="7053" spans="1:5">
      <c r="A7053" s="127" t="s">
        <v>28870</v>
      </c>
      <c r="B7053" s="128" t="s">
        <v>28871</v>
      </c>
      <c r="C7053" s="127" t="s">
        <v>112</v>
      </c>
      <c r="D7053" s="122">
        <v>80</v>
      </c>
      <c r="E7053" s="129">
        <f t="shared" si="110"/>
        <v>80.040000000000006</v>
      </c>
    </row>
    <row r="7054" spans="1:5" ht="27">
      <c r="A7054" s="127" t="s">
        <v>28872</v>
      </c>
      <c r="B7054" s="128" t="s">
        <v>28873</v>
      </c>
      <c r="C7054" s="127" t="s">
        <v>92</v>
      </c>
      <c r="D7054" s="122">
        <v>16.68</v>
      </c>
      <c r="E7054" s="129">
        <f t="shared" si="110"/>
        <v>16.690000000000001</v>
      </c>
    </row>
    <row r="7055" spans="1:5" ht="27">
      <c r="A7055" s="127" t="s">
        <v>28874</v>
      </c>
      <c r="B7055" s="128" t="s">
        <v>28875</v>
      </c>
      <c r="C7055" s="127" t="s">
        <v>92</v>
      </c>
      <c r="D7055" s="122">
        <v>14.44</v>
      </c>
      <c r="E7055" s="129">
        <f t="shared" si="110"/>
        <v>14.45</v>
      </c>
    </row>
    <row r="7056" spans="1:5" ht="27">
      <c r="A7056" s="127" t="s">
        <v>28876</v>
      </c>
      <c r="B7056" s="128" t="s">
        <v>28877</v>
      </c>
      <c r="C7056" s="127" t="s">
        <v>92</v>
      </c>
      <c r="D7056" s="122">
        <v>3.1</v>
      </c>
      <c r="E7056" s="129">
        <f t="shared" si="110"/>
        <v>3.1</v>
      </c>
    </row>
    <row r="7057" spans="1:5" ht="27">
      <c r="A7057" s="127" t="s">
        <v>28878</v>
      </c>
      <c r="B7057" s="128" t="s">
        <v>28879</v>
      </c>
      <c r="C7057" s="127" t="s">
        <v>92</v>
      </c>
      <c r="D7057" s="122">
        <v>4.82</v>
      </c>
      <c r="E7057" s="129">
        <f t="shared" si="110"/>
        <v>4.82</v>
      </c>
    </row>
    <row r="7058" spans="1:5">
      <c r="A7058" s="127" t="s">
        <v>28880</v>
      </c>
      <c r="B7058" s="128" t="s">
        <v>28881</v>
      </c>
      <c r="C7058" s="127" t="s">
        <v>92</v>
      </c>
      <c r="D7058" s="122">
        <v>10.51</v>
      </c>
      <c r="E7058" s="129">
        <f t="shared" si="110"/>
        <v>10.52</v>
      </c>
    </row>
    <row r="7059" spans="1:5">
      <c r="A7059" s="127" t="s">
        <v>28882</v>
      </c>
      <c r="B7059" s="128" t="s">
        <v>28883</v>
      </c>
      <c r="C7059" s="127" t="s">
        <v>92</v>
      </c>
      <c r="D7059" s="122">
        <v>21.11</v>
      </c>
      <c r="E7059" s="129">
        <f t="shared" si="110"/>
        <v>21.12</v>
      </c>
    </row>
    <row r="7060" spans="1:5" ht="27">
      <c r="A7060" s="127" t="s">
        <v>28884</v>
      </c>
      <c r="B7060" s="128" t="s">
        <v>28885</v>
      </c>
      <c r="C7060" s="127" t="s">
        <v>92</v>
      </c>
      <c r="D7060" s="122">
        <v>20.87</v>
      </c>
      <c r="E7060" s="129">
        <f t="shared" si="110"/>
        <v>20.88</v>
      </c>
    </row>
    <row r="7061" spans="1:5" ht="27">
      <c r="A7061" s="127" t="s">
        <v>28886</v>
      </c>
      <c r="B7061" s="128" t="s">
        <v>28887</v>
      </c>
      <c r="C7061" s="127" t="s">
        <v>92</v>
      </c>
      <c r="D7061" s="122">
        <v>58.18</v>
      </c>
      <c r="E7061" s="129">
        <f t="shared" si="110"/>
        <v>58.21</v>
      </c>
    </row>
    <row r="7062" spans="1:5">
      <c r="A7062" s="127" t="s">
        <v>28888</v>
      </c>
      <c r="B7062" s="128" t="s">
        <v>28889</v>
      </c>
      <c r="C7062" s="127" t="s">
        <v>92</v>
      </c>
      <c r="D7062" s="122">
        <v>31</v>
      </c>
      <c r="E7062" s="129">
        <f t="shared" si="110"/>
        <v>31.02</v>
      </c>
    </row>
    <row r="7063" spans="1:5">
      <c r="A7063" s="127" t="s">
        <v>28890</v>
      </c>
      <c r="B7063" s="128" t="s">
        <v>28891</v>
      </c>
      <c r="C7063" s="127" t="s">
        <v>112</v>
      </c>
      <c r="D7063" s="122">
        <v>40.49</v>
      </c>
      <c r="E7063" s="129">
        <f t="shared" si="110"/>
        <v>40.51</v>
      </c>
    </row>
    <row r="7064" spans="1:5" ht="27">
      <c r="A7064" s="127" t="s">
        <v>28892</v>
      </c>
      <c r="B7064" s="128" t="s">
        <v>28893</v>
      </c>
      <c r="C7064" s="127" t="s">
        <v>92</v>
      </c>
      <c r="D7064" s="122">
        <v>52.6</v>
      </c>
      <c r="E7064" s="129">
        <f t="shared" si="110"/>
        <v>52.63</v>
      </c>
    </row>
    <row r="7065" spans="1:5">
      <c r="A7065" s="127" t="s">
        <v>28894</v>
      </c>
      <c r="B7065" s="128" t="s">
        <v>28895</v>
      </c>
      <c r="C7065" s="127" t="s">
        <v>88</v>
      </c>
      <c r="D7065" s="122">
        <v>37</v>
      </c>
      <c r="E7065" s="129">
        <f t="shared" si="110"/>
        <v>37.020000000000003</v>
      </c>
    </row>
    <row r="7066" spans="1:5" ht="27">
      <c r="A7066" s="127" t="s">
        <v>28896</v>
      </c>
      <c r="B7066" s="128" t="s">
        <v>28897</v>
      </c>
      <c r="C7066" s="127" t="s">
        <v>86</v>
      </c>
      <c r="D7066" s="122">
        <v>6.69</v>
      </c>
      <c r="E7066" s="129">
        <f t="shared" si="110"/>
        <v>6.69</v>
      </c>
    </row>
    <row r="7067" spans="1:5">
      <c r="A7067" s="127" t="s">
        <v>28898</v>
      </c>
      <c r="B7067" s="128" t="s">
        <v>28899</v>
      </c>
      <c r="C7067" s="127" t="s">
        <v>86</v>
      </c>
      <c r="D7067" s="122">
        <v>13.76</v>
      </c>
      <c r="E7067" s="129">
        <f t="shared" si="110"/>
        <v>13.77</v>
      </c>
    </row>
    <row r="7068" spans="1:5" ht="27">
      <c r="A7068" s="127" t="s">
        <v>28900</v>
      </c>
      <c r="B7068" s="128" t="s">
        <v>28901</v>
      </c>
      <c r="C7068" s="127" t="s">
        <v>86</v>
      </c>
      <c r="D7068" s="122">
        <v>3.48</v>
      </c>
      <c r="E7068" s="129">
        <f t="shared" si="110"/>
        <v>3.48</v>
      </c>
    </row>
    <row r="7069" spans="1:5" ht="27">
      <c r="A7069" s="127" t="s">
        <v>28902</v>
      </c>
      <c r="B7069" s="128" t="s">
        <v>28903</v>
      </c>
      <c r="C7069" s="127" t="s">
        <v>86</v>
      </c>
      <c r="D7069" s="122">
        <v>14.6</v>
      </c>
      <c r="E7069" s="129">
        <f t="shared" si="110"/>
        <v>14.61</v>
      </c>
    </row>
    <row r="7070" spans="1:5" ht="27">
      <c r="A7070" s="127" t="s">
        <v>28904</v>
      </c>
      <c r="B7070" s="128" t="s">
        <v>28905</v>
      </c>
      <c r="C7070" s="127" t="s">
        <v>86</v>
      </c>
      <c r="D7070" s="122">
        <v>31.5</v>
      </c>
      <c r="E7070" s="129">
        <f t="shared" si="110"/>
        <v>31.52</v>
      </c>
    </row>
    <row r="7071" spans="1:5" ht="27">
      <c r="A7071" s="127" t="s">
        <v>28906</v>
      </c>
      <c r="B7071" s="128" t="s">
        <v>28907</v>
      </c>
      <c r="C7071" s="127" t="s">
        <v>86</v>
      </c>
      <c r="D7071" s="122">
        <v>29.87</v>
      </c>
      <c r="E7071" s="129">
        <f t="shared" si="110"/>
        <v>29.88</v>
      </c>
    </row>
    <row r="7072" spans="1:5">
      <c r="A7072" s="127" t="s">
        <v>28908</v>
      </c>
      <c r="B7072" s="128" t="s">
        <v>28909</v>
      </c>
      <c r="C7072" s="127" t="s">
        <v>86</v>
      </c>
      <c r="D7072" s="122">
        <v>9.9499999999999993</v>
      </c>
      <c r="E7072" s="129">
        <f t="shared" si="110"/>
        <v>9.9499999999999993</v>
      </c>
    </row>
    <row r="7073" spans="1:5" ht="27">
      <c r="A7073" s="127" t="s">
        <v>28910</v>
      </c>
      <c r="B7073" s="128" t="s">
        <v>28911</v>
      </c>
      <c r="C7073" s="127" t="s">
        <v>86</v>
      </c>
      <c r="D7073" s="122">
        <v>3.59</v>
      </c>
      <c r="E7073" s="129">
        <f t="shared" si="110"/>
        <v>3.59</v>
      </c>
    </row>
    <row r="7074" spans="1:5">
      <c r="A7074" s="127" t="s">
        <v>28912</v>
      </c>
      <c r="B7074" s="128" t="s">
        <v>28913</v>
      </c>
      <c r="C7074" s="127" t="s">
        <v>86</v>
      </c>
      <c r="D7074" s="122">
        <v>3.62</v>
      </c>
      <c r="E7074" s="129">
        <f t="shared" si="110"/>
        <v>3.62</v>
      </c>
    </row>
    <row r="7075" spans="1:5">
      <c r="A7075" s="127" t="s">
        <v>28914</v>
      </c>
      <c r="B7075" s="128" t="s">
        <v>28915</v>
      </c>
      <c r="C7075" s="127" t="s">
        <v>86</v>
      </c>
      <c r="D7075" s="122">
        <v>83.03</v>
      </c>
      <c r="E7075" s="129">
        <f t="shared" si="110"/>
        <v>83.07</v>
      </c>
    </row>
    <row r="7076" spans="1:5">
      <c r="A7076" s="127" t="s">
        <v>28916</v>
      </c>
      <c r="B7076" s="128" t="s">
        <v>28917</v>
      </c>
      <c r="C7076" s="127" t="s">
        <v>86</v>
      </c>
      <c r="D7076" s="122">
        <v>16.34</v>
      </c>
      <c r="E7076" s="129">
        <f t="shared" si="110"/>
        <v>16.350000000000001</v>
      </c>
    </row>
    <row r="7077" spans="1:5" ht="27">
      <c r="A7077" s="127" t="s">
        <v>28918</v>
      </c>
      <c r="B7077" s="128" t="s">
        <v>28919</v>
      </c>
      <c r="C7077" s="127" t="s">
        <v>112</v>
      </c>
      <c r="D7077" s="122">
        <v>406</v>
      </c>
      <c r="E7077" s="129">
        <f t="shared" si="110"/>
        <v>406.2</v>
      </c>
    </row>
    <row r="7078" spans="1:5" ht="27">
      <c r="A7078" s="127" t="s">
        <v>28920</v>
      </c>
      <c r="B7078" s="128" t="s">
        <v>28921</v>
      </c>
      <c r="C7078" s="127" t="s">
        <v>86</v>
      </c>
      <c r="D7078" s="122">
        <v>415.8</v>
      </c>
      <c r="E7078" s="129">
        <f t="shared" si="110"/>
        <v>416.01</v>
      </c>
    </row>
    <row r="7079" spans="1:5" ht="27">
      <c r="A7079" s="127" t="s">
        <v>28922</v>
      </c>
      <c r="B7079" s="128" t="s">
        <v>28923</v>
      </c>
      <c r="C7079" s="127" t="s">
        <v>86</v>
      </c>
      <c r="D7079" s="122">
        <v>932.58</v>
      </c>
      <c r="E7079" s="129">
        <f t="shared" si="110"/>
        <v>933.04</v>
      </c>
    </row>
    <row r="7080" spans="1:5" ht="27">
      <c r="A7080" s="127" t="s">
        <v>28924</v>
      </c>
      <c r="B7080" s="128" t="s">
        <v>28925</v>
      </c>
      <c r="C7080" s="127" t="s">
        <v>86</v>
      </c>
      <c r="D7080" s="122">
        <v>1247.4000000000001</v>
      </c>
      <c r="E7080" s="129">
        <f t="shared" si="110"/>
        <v>1248.02</v>
      </c>
    </row>
    <row r="7081" spans="1:5" ht="54">
      <c r="A7081" s="127" t="s">
        <v>28926</v>
      </c>
      <c r="B7081" s="128" t="s">
        <v>28927</v>
      </c>
      <c r="C7081" s="127" t="s">
        <v>86</v>
      </c>
      <c r="D7081" s="122">
        <v>99.48</v>
      </c>
      <c r="E7081" s="129">
        <f t="shared" si="110"/>
        <v>99.53</v>
      </c>
    </row>
    <row r="7082" spans="1:5" ht="54">
      <c r="A7082" s="127" t="s">
        <v>28928</v>
      </c>
      <c r="B7082" s="128" t="s">
        <v>28929</v>
      </c>
      <c r="C7082" s="127" t="s">
        <v>86</v>
      </c>
      <c r="D7082" s="122">
        <v>105.68</v>
      </c>
      <c r="E7082" s="129">
        <f t="shared" si="110"/>
        <v>105.73</v>
      </c>
    </row>
    <row r="7083" spans="1:5" ht="54">
      <c r="A7083" s="127" t="s">
        <v>28930</v>
      </c>
      <c r="B7083" s="128" t="s">
        <v>28931</v>
      </c>
      <c r="C7083" s="127" t="s">
        <v>86</v>
      </c>
      <c r="D7083" s="122">
        <v>137.19999999999999</v>
      </c>
      <c r="E7083" s="129">
        <f t="shared" si="110"/>
        <v>137.27000000000001</v>
      </c>
    </row>
    <row r="7084" spans="1:5" ht="54">
      <c r="A7084" s="127" t="s">
        <v>28932</v>
      </c>
      <c r="B7084" s="128" t="s">
        <v>28933</v>
      </c>
      <c r="C7084" s="127" t="s">
        <v>86</v>
      </c>
      <c r="D7084" s="122">
        <v>154</v>
      </c>
      <c r="E7084" s="129">
        <f t="shared" si="110"/>
        <v>154.08000000000001</v>
      </c>
    </row>
    <row r="7085" spans="1:5" ht="54">
      <c r="A7085" s="127" t="s">
        <v>28934</v>
      </c>
      <c r="B7085" s="128" t="s">
        <v>28935</v>
      </c>
      <c r="C7085" s="127" t="s">
        <v>86</v>
      </c>
      <c r="D7085" s="122">
        <v>163.98</v>
      </c>
      <c r="E7085" s="129">
        <f t="shared" si="110"/>
        <v>164.06</v>
      </c>
    </row>
    <row r="7086" spans="1:5" ht="54">
      <c r="A7086" s="127" t="s">
        <v>28936</v>
      </c>
      <c r="B7086" s="128" t="s">
        <v>28937</v>
      </c>
      <c r="C7086" s="127" t="s">
        <v>86</v>
      </c>
      <c r="D7086" s="122">
        <v>218.48</v>
      </c>
      <c r="E7086" s="129">
        <f t="shared" si="110"/>
        <v>218.59</v>
      </c>
    </row>
    <row r="7087" spans="1:5" ht="54">
      <c r="A7087" s="127" t="s">
        <v>28938</v>
      </c>
      <c r="B7087" s="128" t="s">
        <v>28939</v>
      </c>
      <c r="C7087" s="127" t="s">
        <v>86</v>
      </c>
      <c r="D7087" s="122">
        <v>144</v>
      </c>
      <c r="E7087" s="129">
        <f t="shared" si="110"/>
        <v>144.07</v>
      </c>
    </row>
    <row r="7088" spans="1:5" ht="54">
      <c r="A7088" s="127" t="s">
        <v>28940</v>
      </c>
      <c r="B7088" s="128" t="s">
        <v>28941</v>
      </c>
      <c r="C7088" s="127" t="s">
        <v>86</v>
      </c>
      <c r="D7088" s="122">
        <v>186.31</v>
      </c>
      <c r="E7088" s="129">
        <f t="shared" si="110"/>
        <v>186.4</v>
      </c>
    </row>
    <row r="7089" spans="1:5" ht="54">
      <c r="A7089" s="127" t="s">
        <v>28942</v>
      </c>
      <c r="B7089" s="128" t="s">
        <v>28943</v>
      </c>
      <c r="C7089" s="127" t="s">
        <v>86</v>
      </c>
      <c r="D7089" s="122">
        <v>203</v>
      </c>
      <c r="E7089" s="129">
        <f t="shared" si="110"/>
        <v>203.1</v>
      </c>
    </row>
    <row r="7090" spans="1:5" ht="54">
      <c r="A7090" s="127" t="s">
        <v>28944</v>
      </c>
      <c r="B7090" s="128" t="s">
        <v>28945</v>
      </c>
      <c r="C7090" s="127" t="s">
        <v>86</v>
      </c>
      <c r="D7090" s="122">
        <v>175.38</v>
      </c>
      <c r="E7090" s="129">
        <f t="shared" si="110"/>
        <v>175.47</v>
      </c>
    </row>
    <row r="7091" spans="1:5" ht="54">
      <c r="A7091" s="127" t="s">
        <v>28946</v>
      </c>
      <c r="B7091" s="128" t="s">
        <v>28947</v>
      </c>
      <c r="C7091" s="127" t="s">
        <v>86</v>
      </c>
      <c r="D7091" s="122">
        <v>270.06</v>
      </c>
      <c r="E7091" s="129">
        <f t="shared" si="110"/>
        <v>270.19</v>
      </c>
    </row>
    <row r="7092" spans="1:5" ht="54">
      <c r="A7092" s="127" t="s">
        <v>28948</v>
      </c>
      <c r="B7092" s="128" t="s">
        <v>28949</v>
      </c>
      <c r="C7092" s="127" t="s">
        <v>86</v>
      </c>
      <c r="D7092" s="122">
        <v>307</v>
      </c>
      <c r="E7092" s="129">
        <f t="shared" si="110"/>
        <v>307.14999999999998</v>
      </c>
    </row>
    <row r="7093" spans="1:5" ht="54">
      <c r="A7093" s="127" t="s">
        <v>28950</v>
      </c>
      <c r="B7093" s="128" t="s">
        <v>28951</v>
      </c>
      <c r="C7093" s="127" t="s">
        <v>86</v>
      </c>
      <c r="D7093" s="122">
        <v>315.25</v>
      </c>
      <c r="E7093" s="129">
        <f t="shared" si="110"/>
        <v>315.41000000000003</v>
      </c>
    </row>
    <row r="7094" spans="1:5" ht="54">
      <c r="A7094" s="127" t="s">
        <v>28952</v>
      </c>
      <c r="B7094" s="128" t="s">
        <v>28953</v>
      </c>
      <c r="C7094" s="127" t="s">
        <v>86</v>
      </c>
      <c r="D7094" s="122">
        <v>315.25</v>
      </c>
      <c r="E7094" s="129">
        <f t="shared" si="110"/>
        <v>315.41000000000003</v>
      </c>
    </row>
    <row r="7095" spans="1:5" ht="27">
      <c r="A7095" s="127" t="s">
        <v>28954</v>
      </c>
      <c r="B7095" s="128" t="s">
        <v>28955</v>
      </c>
      <c r="C7095" s="127" t="s">
        <v>112</v>
      </c>
      <c r="D7095" s="122">
        <v>261.54000000000002</v>
      </c>
      <c r="E7095" s="129">
        <f t="shared" si="110"/>
        <v>261.67</v>
      </c>
    </row>
    <row r="7096" spans="1:5" ht="27">
      <c r="A7096" s="127" t="s">
        <v>28956</v>
      </c>
      <c r="B7096" s="128" t="s">
        <v>28957</v>
      </c>
      <c r="C7096" s="127" t="s">
        <v>112</v>
      </c>
      <c r="D7096" s="122">
        <v>282.75</v>
      </c>
      <c r="E7096" s="129">
        <f t="shared" si="110"/>
        <v>282.89</v>
      </c>
    </row>
    <row r="7097" spans="1:5" ht="40.5">
      <c r="A7097" s="127" t="s">
        <v>28958</v>
      </c>
      <c r="B7097" s="128" t="s">
        <v>28959</v>
      </c>
      <c r="C7097" s="127" t="s">
        <v>86</v>
      </c>
      <c r="D7097" s="122">
        <v>1392</v>
      </c>
      <c r="E7097" s="129">
        <f t="shared" si="110"/>
        <v>1392.69</v>
      </c>
    </row>
    <row r="7098" spans="1:5" ht="40.5">
      <c r="A7098" s="127" t="s">
        <v>28960</v>
      </c>
      <c r="B7098" s="128" t="s">
        <v>28961</v>
      </c>
      <c r="C7098" s="127" t="s">
        <v>86</v>
      </c>
      <c r="D7098" s="122">
        <v>686</v>
      </c>
      <c r="E7098" s="129">
        <f t="shared" si="110"/>
        <v>686.34</v>
      </c>
    </row>
    <row r="7099" spans="1:5" ht="67.5">
      <c r="A7099" s="127" t="s">
        <v>28962</v>
      </c>
      <c r="B7099" s="128" t="s">
        <v>28963</v>
      </c>
      <c r="C7099" s="127" t="s">
        <v>86</v>
      </c>
      <c r="D7099" s="122">
        <v>332.89</v>
      </c>
      <c r="E7099" s="129">
        <f t="shared" si="110"/>
        <v>333.06</v>
      </c>
    </row>
    <row r="7100" spans="1:5" ht="67.5">
      <c r="A7100" s="127" t="s">
        <v>28964</v>
      </c>
      <c r="B7100" s="128" t="s">
        <v>28965</v>
      </c>
      <c r="C7100" s="127" t="s">
        <v>86</v>
      </c>
      <c r="D7100" s="122">
        <v>458.33</v>
      </c>
      <c r="E7100" s="129">
        <f t="shared" si="110"/>
        <v>458.56</v>
      </c>
    </row>
    <row r="7101" spans="1:5" ht="67.5">
      <c r="A7101" s="127" t="s">
        <v>28966</v>
      </c>
      <c r="B7101" s="128" t="s">
        <v>28967</v>
      </c>
      <c r="C7101" s="127" t="s">
        <v>86</v>
      </c>
      <c r="D7101" s="122">
        <v>448</v>
      </c>
      <c r="E7101" s="129">
        <f t="shared" si="110"/>
        <v>448.22</v>
      </c>
    </row>
    <row r="7102" spans="1:5" ht="67.5">
      <c r="A7102" s="127" t="s">
        <v>28968</v>
      </c>
      <c r="B7102" s="128" t="s">
        <v>28969</v>
      </c>
      <c r="C7102" s="127" t="s">
        <v>86</v>
      </c>
      <c r="D7102" s="122">
        <v>482.96</v>
      </c>
      <c r="E7102" s="129">
        <f t="shared" si="110"/>
        <v>483.2</v>
      </c>
    </row>
    <row r="7103" spans="1:5" ht="67.5">
      <c r="A7103" s="127" t="s">
        <v>28970</v>
      </c>
      <c r="B7103" s="128" t="s">
        <v>28971</v>
      </c>
      <c r="C7103" s="127" t="s">
        <v>86</v>
      </c>
      <c r="D7103" s="122">
        <v>478.67</v>
      </c>
      <c r="E7103" s="129">
        <f t="shared" si="110"/>
        <v>478.91</v>
      </c>
    </row>
    <row r="7104" spans="1:5" ht="67.5">
      <c r="A7104" s="127" t="s">
        <v>28972</v>
      </c>
      <c r="B7104" s="128" t="s">
        <v>28973</v>
      </c>
      <c r="C7104" s="127" t="s">
        <v>86</v>
      </c>
      <c r="D7104" s="122">
        <v>406.73</v>
      </c>
      <c r="E7104" s="129">
        <f t="shared" si="110"/>
        <v>406.93</v>
      </c>
    </row>
    <row r="7105" spans="1:5" ht="67.5">
      <c r="A7105" s="127" t="s">
        <v>28974</v>
      </c>
      <c r="B7105" s="128" t="s">
        <v>28975</v>
      </c>
      <c r="C7105" s="127" t="s">
        <v>86</v>
      </c>
      <c r="D7105" s="122">
        <v>505.4</v>
      </c>
      <c r="E7105" s="129">
        <f t="shared" ref="E7105:E7168" si="111">ROUND((D7105/(1+$J$1))*(1+$L$1),2)</f>
        <v>505.65</v>
      </c>
    </row>
    <row r="7106" spans="1:5" ht="67.5">
      <c r="A7106" s="127" t="s">
        <v>28976</v>
      </c>
      <c r="B7106" s="128" t="s">
        <v>28977</v>
      </c>
      <c r="C7106" s="127" t="s">
        <v>86</v>
      </c>
      <c r="D7106" s="122">
        <v>319.2</v>
      </c>
      <c r="E7106" s="129">
        <f t="shared" si="111"/>
        <v>319.36</v>
      </c>
    </row>
    <row r="7107" spans="1:5" ht="27">
      <c r="A7107" s="127" t="s">
        <v>28978</v>
      </c>
      <c r="B7107" s="128" t="s">
        <v>28979</v>
      </c>
      <c r="C7107" s="127" t="s">
        <v>112</v>
      </c>
      <c r="D7107" s="122">
        <v>264.64999999999998</v>
      </c>
      <c r="E7107" s="129">
        <f t="shared" si="111"/>
        <v>264.77999999999997</v>
      </c>
    </row>
    <row r="7108" spans="1:5" ht="27">
      <c r="A7108" s="127" t="s">
        <v>28980</v>
      </c>
      <c r="B7108" s="128" t="s">
        <v>28981</v>
      </c>
      <c r="C7108" s="127" t="s">
        <v>112</v>
      </c>
      <c r="D7108" s="122">
        <v>396.03</v>
      </c>
      <c r="E7108" s="129">
        <f t="shared" si="111"/>
        <v>396.23</v>
      </c>
    </row>
    <row r="7109" spans="1:5" ht="27">
      <c r="A7109" s="127" t="s">
        <v>28982</v>
      </c>
      <c r="B7109" s="128" t="s">
        <v>28983</v>
      </c>
      <c r="C7109" s="127" t="s">
        <v>112</v>
      </c>
      <c r="D7109" s="122">
        <v>247.1</v>
      </c>
      <c r="E7109" s="129">
        <f t="shared" si="111"/>
        <v>247.22</v>
      </c>
    </row>
    <row r="7110" spans="1:5" ht="27">
      <c r="A7110" s="127" t="s">
        <v>28984</v>
      </c>
      <c r="B7110" s="128" t="s">
        <v>28985</v>
      </c>
      <c r="C7110" s="127" t="s">
        <v>112</v>
      </c>
      <c r="D7110" s="122">
        <v>247.1</v>
      </c>
      <c r="E7110" s="129">
        <f t="shared" si="111"/>
        <v>247.22</v>
      </c>
    </row>
    <row r="7111" spans="1:5" ht="40.5">
      <c r="A7111" s="127" t="s">
        <v>28986</v>
      </c>
      <c r="B7111" s="128" t="s">
        <v>28987</v>
      </c>
      <c r="C7111" s="127" t="s">
        <v>86</v>
      </c>
      <c r="D7111" s="122">
        <v>472</v>
      </c>
      <c r="E7111" s="129">
        <f t="shared" si="111"/>
        <v>472.23</v>
      </c>
    </row>
    <row r="7112" spans="1:5" ht="40.5">
      <c r="A7112" s="127" t="s">
        <v>28988</v>
      </c>
      <c r="B7112" s="128" t="s">
        <v>28989</v>
      </c>
      <c r="C7112" s="127" t="s">
        <v>86</v>
      </c>
      <c r="D7112" s="122">
        <v>3336.86</v>
      </c>
      <c r="E7112" s="129">
        <f t="shared" si="111"/>
        <v>3338.52</v>
      </c>
    </row>
    <row r="7113" spans="1:5" ht="40.5">
      <c r="A7113" s="127" t="s">
        <v>28990</v>
      </c>
      <c r="B7113" s="128" t="s">
        <v>28991</v>
      </c>
      <c r="C7113" s="127" t="s">
        <v>86</v>
      </c>
      <c r="D7113" s="122">
        <v>3818.76</v>
      </c>
      <c r="E7113" s="129">
        <f t="shared" si="111"/>
        <v>3820.65</v>
      </c>
    </row>
    <row r="7114" spans="1:5" ht="40.5">
      <c r="A7114" s="127" t="s">
        <v>28992</v>
      </c>
      <c r="B7114" s="128" t="s">
        <v>28993</v>
      </c>
      <c r="C7114" s="127" t="s">
        <v>86</v>
      </c>
      <c r="D7114" s="122">
        <v>7790</v>
      </c>
      <c r="E7114" s="129">
        <f t="shared" si="111"/>
        <v>7793.86</v>
      </c>
    </row>
    <row r="7115" spans="1:5" ht="27">
      <c r="A7115" s="127" t="s">
        <v>28994</v>
      </c>
      <c r="B7115" s="128" t="s">
        <v>28995</v>
      </c>
      <c r="C7115" s="127" t="s">
        <v>112</v>
      </c>
      <c r="D7115" s="122">
        <v>456.21</v>
      </c>
      <c r="E7115" s="129">
        <f t="shared" si="111"/>
        <v>456.44</v>
      </c>
    </row>
    <row r="7116" spans="1:5" ht="40.5">
      <c r="A7116" s="127" t="s">
        <v>28996</v>
      </c>
      <c r="B7116" s="128" t="s">
        <v>28997</v>
      </c>
      <c r="C7116" s="127" t="s">
        <v>86</v>
      </c>
      <c r="D7116" s="122">
        <v>850</v>
      </c>
      <c r="E7116" s="129">
        <f t="shared" si="111"/>
        <v>850.42</v>
      </c>
    </row>
    <row r="7117" spans="1:5" ht="81">
      <c r="A7117" s="127" t="s">
        <v>28998</v>
      </c>
      <c r="B7117" s="128" t="s">
        <v>28999</v>
      </c>
      <c r="C7117" s="127" t="s">
        <v>112</v>
      </c>
      <c r="D7117" s="122">
        <v>1096.26</v>
      </c>
      <c r="E7117" s="129">
        <f t="shared" si="111"/>
        <v>1096.8</v>
      </c>
    </row>
    <row r="7118" spans="1:5" ht="81">
      <c r="A7118" s="127" t="s">
        <v>29000</v>
      </c>
      <c r="B7118" s="128" t="s">
        <v>29001</v>
      </c>
      <c r="C7118" s="127" t="s">
        <v>112</v>
      </c>
      <c r="D7118" s="122">
        <v>928.79</v>
      </c>
      <c r="E7118" s="129">
        <f t="shared" si="111"/>
        <v>929.25</v>
      </c>
    </row>
    <row r="7119" spans="1:5" ht="81">
      <c r="A7119" s="127" t="s">
        <v>29002</v>
      </c>
      <c r="B7119" s="128" t="s">
        <v>29003</v>
      </c>
      <c r="C7119" s="127" t="s">
        <v>112</v>
      </c>
      <c r="D7119" s="122">
        <v>2375.23</v>
      </c>
      <c r="E7119" s="129">
        <f t="shared" si="111"/>
        <v>2376.41</v>
      </c>
    </row>
    <row r="7120" spans="1:5" ht="40.5">
      <c r="A7120" s="127" t="s">
        <v>29004</v>
      </c>
      <c r="B7120" s="128" t="s">
        <v>29005</v>
      </c>
      <c r="C7120" s="127" t="s">
        <v>86</v>
      </c>
      <c r="D7120" s="122">
        <v>3339.6</v>
      </c>
      <c r="E7120" s="129">
        <f t="shared" si="111"/>
        <v>3341.26</v>
      </c>
    </row>
    <row r="7121" spans="1:5" ht="54">
      <c r="A7121" s="127" t="s">
        <v>29006</v>
      </c>
      <c r="B7121" s="128" t="s">
        <v>29007</v>
      </c>
      <c r="C7121" s="127" t="s">
        <v>86</v>
      </c>
      <c r="D7121" s="122">
        <v>30</v>
      </c>
      <c r="E7121" s="129">
        <f t="shared" si="111"/>
        <v>30.01</v>
      </c>
    </row>
    <row r="7122" spans="1:5" ht="54">
      <c r="A7122" s="127" t="s">
        <v>29008</v>
      </c>
      <c r="B7122" s="128" t="s">
        <v>29009</v>
      </c>
      <c r="C7122" s="127" t="s">
        <v>86</v>
      </c>
      <c r="D7122" s="122">
        <v>47.11</v>
      </c>
      <c r="E7122" s="129">
        <f t="shared" si="111"/>
        <v>47.13</v>
      </c>
    </row>
    <row r="7123" spans="1:5" ht="54">
      <c r="A7123" s="127" t="s">
        <v>29010</v>
      </c>
      <c r="B7123" s="128" t="s">
        <v>29011</v>
      </c>
      <c r="C7123" s="127" t="s">
        <v>86</v>
      </c>
      <c r="D7123" s="122">
        <v>118</v>
      </c>
      <c r="E7123" s="129">
        <f t="shared" si="111"/>
        <v>118.06</v>
      </c>
    </row>
    <row r="7124" spans="1:5" ht="54">
      <c r="A7124" s="127" t="s">
        <v>29012</v>
      </c>
      <c r="B7124" s="128" t="s">
        <v>29013</v>
      </c>
      <c r="C7124" s="127" t="s">
        <v>86</v>
      </c>
      <c r="D7124" s="122">
        <v>125.02</v>
      </c>
      <c r="E7124" s="129">
        <f t="shared" si="111"/>
        <v>125.08</v>
      </c>
    </row>
    <row r="7125" spans="1:5" ht="54">
      <c r="A7125" s="127" t="s">
        <v>29014</v>
      </c>
      <c r="B7125" s="128" t="s">
        <v>29015</v>
      </c>
      <c r="C7125" s="127" t="s">
        <v>86</v>
      </c>
      <c r="D7125" s="122">
        <v>431.37</v>
      </c>
      <c r="E7125" s="129">
        <f t="shared" si="111"/>
        <v>431.58</v>
      </c>
    </row>
    <row r="7126" spans="1:5" ht="67.5">
      <c r="A7126" s="127" t="s">
        <v>29016</v>
      </c>
      <c r="B7126" s="128" t="s">
        <v>29017</v>
      </c>
      <c r="C7126" s="127" t="s">
        <v>86</v>
      </c>
      <c r="D7126" s="122">
        <v>238.04</v>
      </c>
      <c r="E7126" s="129">
        <f t="shared" si="111"/>
        <v>238.16</v>
      </c>
    </row>
    <row r="7127" spans="1:5" ht="67.5">
      <c r="A7127" s="127" t="s">
        <v>29018</v>
      </c>
      <c r="B7127" s="128" t="s">
        <v>29019</v>
      </c>
      <c r="C7127" s="127" t="s">
        <v>86</v>
      </c>
      <c r="D7127" s="122">
        <v>174.4</v>
      </c>
      <c r="E7127" s="129">
        <f t="shared" si="111"/>
        <v>174.49</v>
      </c>
    </row>
    <row r="7128" spans="1:5" ht="67.5">
      <c r="A7128" s="127" t="s">
        <v>29020</v>
      </c>
      <c r="B7128" s="128" t="s">
        <v>29021</v>
      </c>
      <c r="C7128" s="127" t="s">
        <v>86</v>
      </c>
      <c r="D7128" s="122">
        <v>223.44</v>
      </c>
      <c r="E7128" s="129">
        <f t="shared" si="111"/>
        <v>223.55</v>
      </c>
    </row>
    <row r="7129" spans="1:5" ht="67.5">
      <c r="A7129" s="127" t="s">
        <v>29022</v>
      </c>
      <c r="B7129" s="128" t="s">
        <v>29023</v>
      </c>
      <c r="C7129" s="127" t="s">
        <v>86</v>
      </c>
      <c r="D7129" s="122">
        <v>258</v>
      </c>
      <c r="E7129" s="129">
        <f t="shared" si="111"/>
        <v>258.13</v>
      </c>
    </row>
    <row r="7130" spans="1:5" ht="67.5">
      <c r="A7130" s="127" t="s">
        <v>29024</v>
      </c>
      <c r="B7130" s="128" t="s">
        <v>29025</v>
      </c>
      <c r="C7130" s="127" t="s">
        <v>86</v>
      </c>
      <c r="D7130" s="122">
        <v>374</v>
      </c>
      <c r="E7130" s="129">
        <f t="shared" si="111"/>
        <v>374.19</v>
      </c>
    </row>
    <row r="7131" spans="1:5" ht="40.5">
      <c r="A7131" s="127" t="s">
        <v>29026</v>
      </c>
      <c r="B7131" s="128" t="s">
        <v>29027</v>
      </c>
      <c r="C7131" s="127" t="s">
        <v>112</v>
      </c>
      <c r="D7131" s="122">
        <v>569.23</v>
      </c>
      <c r="E7131" s="129">
        <f t="shared" si="111"/>
        <v>569.51</v>
      </c>
    </row>
    <row r="7132" spans="1:5" ht="40.5">
      <c r="A7132" s="127" t="s">
        <v>29028</v>
      </c>
      <c r="B7132" s="128" t="s">
        <v>29029</v>
      </c>
      <c r="C7132" s="127" t="s">
        <v>112</v>
      </c>
      <c r="D7132" s="122">
        <v>607.5</v>
      </c>
      <c r="E7132" s="129">
        <f t="shared" si="111"/>
        <v>607.79999999999995</v>
      </c>
    </row>
    <row r="7133" spans="1:5" ht="27">
      <c r="A7133" s="127" t="s">
        <v>29030</v>
      </c>
      <c r="B7133" s="128" t="s">
        <v>29031</v>
      </c>
      <c r="C7133" s="127" t="s">
        <v>112</v>
      </c>
      <c r="D7133" s="122">
        <v>338.15</v>
      </c>
      <c r="E7133" s="129">
        <f t="shared" si="111"/>
        <v>338.32</v>
      </c>
    </row>
    <row r="7134" spans="1:5" ht="54">
      <c r="A7134" s="127" t="s">
        <v>29032</v>
      </c>
      <c r="B7134" s="128" t="s">
        <v>29033</v>
      </c>
      <c r="C7134" s="127" t="s">
        <v>112</v>
      </c>
      <c r="D7134" s="122">
        <v>544.5</v>
      </c>
      <c r="E7134" s="129">
        <f t="shared" si="111"/>
        <v>544.77</v>
      </c>
    </row>
    <row r="7135" spans="1:5" ht="54">
      <c r="A7135" s="127" t="s">
        <v>29034</v>
      </c>
      <c r="B7135" s="128" t="s">
        <v>29035</v>
      </c>
      <c r="C7135" s="127" t="s">
        <v>86</v>
      </c>
      <c r="D7135" s="122">
        <v>500.5</v>
      </c>
      <c r="E7135" s="129">
        <f t="shared" si="111"/>
        <v>500.75</v>
      </c>
    </row>
    <row r="7136" spans="1:5" ht="54">
      <c r="A7136" s="127" t="s">
        <v>29036</v>
      </c>
      <c r="B7136" s="128" t="s">
        <v>29037</v>
      </c>
      <c r="C7136" s="127" t="s">
        <v>86</v>
      </c>
      <c r="D7136" s="122">
        <v>412.18</v>
      </c>
      <c r="E7136" s="129">
        <f t="shared" si="111"/>
        <v>412.38</v>
      </c>
    </row>
    <row r="7137" spans="1:5" ht="54">
      <c r="A7137" s="127" t="s">
        <v>29038</v>
      </c>
      <c r="B7137" s="128" t="s">
        <v>29039</v>
      </c>
      <c r="C7137" s="127" t="s">
        <v>86</v>
      </c>
      <c r="D7137" s="122">
        <v>1164.8</v>
      </c>
      <c r="E7137" s="129">
        <f t="shared" si="111"/>
        <v>1165.3800000000001</v>
      </c>
    </row>
    <row r="7138" spans="1:5" ht="40.5">
      <c r="A7138" s="127" t="s">
        <v>29040</v>
      </c>
      <c r="B7138" s="128" t="s">
        <v>29041</v>
      </c>
      <c r="C7138" s="127" t="s">
        <v>86</v>
      </c>
      <c r="D7138" s="122">
        <v>1300</v>
      </c>
      <c r="E7138" s="129">
        <f t="shared" si="111"/>
        <v>1300.6400000000001</v>
      </c>
    </row>
    <row r="7139" spans="1:5" ht="27">
      <c r="A7139" s="127" t="s">
        <v>29042</v>
      </c>
      <c r="B7139" s="128" t="s">
        <v>29043</v>
      </c>
      <c r="C7139" s="127" t="s">
        <v>86</v>
      </c>
      <c r="D7139" s="122">
        <v>11.98</v>
      </c>
      <c r="E7139" s="129">
        <f t="shared" si="111"/>
        <v>11.99</v>
      </c>
    </row>
    <row r="7140" spans="1:5" ht="27">
      <c r="A7140" s="127" t="s">
        <v>29044</v>
      </c>
      <c r="B7140" s="128" t="s">
        <v>29045</v>
      </c>
      <c r="C7140" s="127" t="s">
        <v>86</v>
      </c>
      <c r="D7140" s="122">
        <v>14.99</v>
      </c>
      <c r="E7140" s="129">
        <f t="shared" si="111"/>
        <v>15</v>
      </c>
    </row>
    <row r="7141" spans="1:5">
      <c r="A7141" s="127" t="s">
        <v>29046</v>
      </c>
      <c r="B7141" s="128" t="s">
        <v>29047</v>
      </c>
      <c r="C7141" s="127" t="s">
        <v>86</v>
      </c>
      <c r="D7141" s="122">
        <v>15.71</v>
      </c>
      <c r="E7141" s="129">
        <f t="shared" si="111"/>
        <v>15.72</v>
      </c>
    </row>
    <row r="7142" spans="1:5">
      <c r="A7142" s="127" t="s">
        <v>29048</v>
      </c>
      <c r="B7142" s="128" t="s">
        <v>29049</v>
      </c>
      <c r="C7142" s="127" t="s">
        <v>86</v>
      </c>
      <c r="D7142" s="122">
        <v>79.94</v>
      </c>
      <c r="E7142" s="129">
        <f t="shared" si="111"/>
        <v>79.98</v>
      </c>
    </row>
    <row r="7143" spans="1:5">
      <c r="A7143" s="127" t="s">
        <v>29050</v>
      </c>
      <c r="B7143" s="128" t="s">
        <v>29051</v>
      </c>
      <c r="C7143" s="127" t="s">
        <v>86</v>
      </c>
      <c r="D7143" s="122">
        <v>4.6500000000000004</v>
      </c>
      <c r="E7143" s="129">
        <f t="shared" si="111"/>
        <v>4.6500000000000004</v>
      </c>
    </row>
    <row r="7144" spans="1:5" ht="27">
      <c r="A7144" s="127" t="s">
        <v>29052</v>
      </c>
      <c r="B7144" s="128" t="s">
        <v>29053</v>
      </c>
      <c r="C7144" s="127" t="s">
        <v>86</v>
      </c>
      <c r="D7144" s="122">
        <v>8.5299999999999994</v>
      </c>
      <c r="E7144" s="129">
        <f t="shared" si="111"/>
        <v>8.5299999999999994</v>
      </c>
    </row>
    <row r="7145" spans="1:5" ht="27">
      <c r="A7145" s="127" t="s">
        <v>29054</v>
      </c>
      <c r="B7145" s="128" t="s">
        <v>29055</v>
      </c>
      <c r="C7145" s="127" t="s">
        <v>86</v>
      </c>
      <c r="D7145" s="122">
        <v>10.57</v>
      </c>
      <c r="E7145" s="129">
        <f t="shared" si="111"/>
        <v>10.58</v>
      </c>
    </row>
    <row r="7146" spans="1:5" ht="27">
      <c r="A7146" s="127" t="s">
        <v>29056</v>
      </c>
      <c r="B7146" s="128" t="s">
        <v>29057</v>
      </c>
      <c r="C7146" s="127" t="s">
        <v>86</v>
      </c>
      <c r="D7146" s="122">
        <v>19.32</v>
      </c>
      <c r="E7146" s="129">
        <f t="shared" si="111"/>
        <v>19.329999999999998</v>
      </c>
    </row>
    <row r="7147" spans="1:5" ht="27">
      <c r="A7147" s="127" t="s">
        <v>29058</v>
      </c>
      <c r="B7147" s="128" t="s">
        <v>29059</v>
      </c>
      <c r="C7147" s="127" t="s">
        <v>86</v>
      </c>
      <c r="D7147" s="122">
        <v>22.82</v>
      </c>
      <c r="E7147" s="129">
        <f t="shared" si="111"/>
        <v>22.83</v>
      </c>
    </row>
    <row r="7148" spans="1:5" ht="27">
      <c r="A7148" s="127" t="s">
        <v>29060</v>
      </c>
      <c r="B7148" s="128" t="s">
        <v>29061</v>
      </c>
      <c r="C7148" s="127" t="s">
        <v>86</v>
      </c>
      <c r="D7148" s="122">
        <v>42.99</v>
      </c>
      <c r="E7148" s="129">
        <f t="shared" si="111"/>
        <v>43.01</v>
      </c>
    </row>
    <row r="7149" spans="1:5" ht="27">
      <c r="A7149" s="127" t="s">
        <v>29062</v>
      </c>
      <c r="B7149" s="128" t="s">
        <v>29063</v>
      </c>
      <c r="C7149" s="127" t="s">
        <v>86</v>
      </c>
      <c r="D7149" s="122">
        <v>75.2</v>
      </c>
      <c r="E7149" s="129">
        <f t="shared" si="111"/>
        <v>75.239999999999995</v>
      </c>
    </row>
    <row r="7150" spans="1:5" ht="27">
      <c r="A7150" s="127" t="s">
        <v>29064</v>
      </c>
      <c r="B7150" s="128" t="s">
        <v>29065</v>
      </c>
      <c r="C7150" s="127" t="s">
        <v>86</v>
      </c>
      <c r="D7150" s="122">
        <v>112.28</v>
      </c>
      <c r="E7150" s="129">
        <f t="shared" si="111"/>
        <v>112.34</v>
      </c>
    </row>
    <row r="7151" spans="1:5" ht="27">
      <c r="A7151" s="127" t="s">
        <v>29066</v>
      </c>
      <c r="B7151" s="128" t="s">
        <v>29067</v>
      </c>
      <c r="C7151" s="127" t="s">
        <v>86</v>
      </c>
      <c r="D7151" s="122">
        <v>170.25</v>
      </c>
      <c r="E7151" s="129">
        <f t="shared" si="111"/>
        <v>170.33</v>
      </c>
    </row>
    <row r="7152" spans="1:5">
      <c r="A7152" s="127" t="s">
        <v>29068</v>
      </c>
      <c r="B7152" s="128" t="s">
        <v>29069</v>
      </c>
      <c r="C7152" s="127" t="s">
        <v>86</v>
      </c>
      <c r="D7152" s="122">
        <v>7.15</v>
      </c>
      <c r="E7152" s="129">
        <f t="shared" si="111"/>
        <v>7.15</v>
      </c>
    </row>
    <row r="7153" spans="1:5">
      <c r="A7153" s="127" t="s">
        <v>29070</v>
      </c>
      <c r="B7153" s="128" t="s">
        <v>29071</v>
      </c>
      <c r="C7153" s="127" t="s">
        <v>86</v>
      </c>
      <c r="D7153" s="122">
        <v>6.86</v>
      </c>
      <c r="E7153" s="129">
        <f t="shared" si="111"/>
        <v>6.86</v>
      </c>
    </row>
    <row r="7154" spans="1:5" ht="27">
      <c r="A7154" s="127" t="s">
        <v>29072</v>
      </c>
      <c r="B7154" s="128" t="s">
        <v>29073</v>
      </c>
      <c r="C7154" s="127" t="s">
        <v>86</v>
      </c>
      <c r="D7154" s="122">
        <v>141.63999999999999</v>
      </c>
      <c r="E7154" s="129">
        <f t="shared" si="111"/>
        <v>141.71</v>
      </c>
    </row>
    <row r="7155" spans="1:5">
      <c r="A7155" s="127" t="s">
        <v>29074</v>
      </c>
      <c r="B7155" s="128" t="s">
        <v>29075</v>
      </c>
      <c r="C7155" s="127" t="s">
        <v>86</v>
      </c>
      <c r="D7155" s="122">
        <v>1.26</v>
      </c>
      <c r="E7155" s="129">
        <f t="shared" si="111"/>
        <v>1.26</v>
      </c>
    </row>
    <row r="7156" spans="1:5">
      <c r="A7156" s="127" t="s">
        <v>29076</v>
      </c>
      <c r="B7156" s="128" t="s">
        <v>29077</v>
      </c>
      <c r="C7156" s="127" t="s">
        <v>86</v>
      </c>
      <c r="D7156" s="122">
        <v>2.2799999999999998</v>
      </c>
      <c r="E7156" s="129">
        <f t="shared" si="111"/>
        <v>2.2799999999999998</v>
      </c>
    </row>
    <row r="7157" spans="1:5" ht="27">
      <c r="A7157" s="127" t="s">
        <v>29078</v>
      </c>
      <c r="B7157" s="128" t="s">
        <v>29079</v>
      </c>
      <c r="C7157" s="127" t="s">
        <v>86</v>
      </c>
      <c r="D7157" s="122">
        <v>12.59</v>
      </c>
      <c r="E7157" s="129">
        <f t="shared" si="111"/>
        <v>12.6</v>
      </c>
    </row>
    <row r="7158" spans="1:5" ht="27">
      <c r="A7158" s="127" t="s">
        <v>29080</v>
      </c>
      <c r="B7158" s="128" t="s">
        <v>29081</v>
      </c>
      <c r="C7158" s="127" t="s">
        <v>86</v>
      </c>
      <c r="D7158" s="122">
        <v>16.32</v>
      </c>
      <c r="E7158" s="129">
        <f t="shared" si="111"/>
        <v>16.329999999999998</v>
      </c>
    </row>
    <row r="7159" spans="1:5" ht="27">
      <c r="A7159" s="127" t="s">
        <v>29082</v>
      </c>
      <c r="B7159" s="128" t="s">
        <v>29083</v>
      </c>
      <c r="C7159" s="127" t="s">
        <v>86</v>
      </c>
      <c r="D7159" s="122">
        <v>53.89</v>
      </c>
      <c r="E7159" s="129">
        <f t="shared" si="111"/>
        <v>53.92</v>
      </c>
    </row>
    <row r="7160" spans="1:5" ht="27">
      <c r="A7160" s="127" t="s">
        <v>29084</v>
      </c>
      <c r="B7160" s="128" t="s">
        <v>29085</v>
      </c>
      <c r="C7160" s="127" t="s">
        <v>86</v>
      </c>
      <c r="D7160" s="122">
        <v>1.51</v>
      </c>
      <c r="E7160" s="129">
        <f t="shared" si="111"/>
        <v>1.51</v>
      </c>
    </row>
    <row r="7161" spans="1:5">
      <c r="A7161" s="127" t="s">
        <v>29086</v>
      </c>
      <c r="B7161" s="128" t="s">
        <v>29087</v>
      </c>
      <c r="C7161" s="127" t="s">
        <v>86</v>
      </c>
      <c r="D7161" s="122">
        <v>176.48</v>
      </c>
      <c r="E7161" s="129">
        <f t="shared" si="111"/>
        <v>176.57</v>
      </c>
    </row>
    <row r="7162" spans="1:5">
      <c r="A7162" s="127" t="s">
        <v>29088</v>
      </c>
      <c r="B7162" s="128" t="s">
        <v>29089</v>
      </c>
      <c r="C7162" s="127" t="s">
        <v>86</v>
      </c>
      <c r="D7162" s="122">
        <v>35.96</v>
      </c>
      <c r="E7162" s="129">
        <f t="shared" si="111"/>
        <v>35.979999999999997</v>
      </c>
    </row>
    <row r="7163" spans="1:5" ht="27">
      <c r="A7163" s="127" t="s">
        <v>29090</v>
      </c>
      <c r="B7163" s="128" t="s">
        <v>29091</v>
      </c>
      <c r="C7163" s="127" t="s">
        <v>86</v>
      </c>
      <c r="D7163" s="122">
        <v>1.86</v>
      </c>
      <c r="E7163" s="129">
        <f t="shared" si="111"/>
        <v>1.86</v>
      </c>
    </row>
    <row r="7164" spans="1:5" ht="27">
      <c r="A7164" s="127" t="s">
        <v>29092</v>
      </c>
      <c r="B7164" s="128" t="s">
        <v>29093</v>
      </c>
      <c r="C7164" s="127" t="s">
        <v>86</v>
      </c>
      <c r="D7164" s="122">
        <v>2.1</v>
      </c>
      <c r="E7164" s="129">
        <f t="shared" si="111"/>
        <v>2.1</v>
      </c>
    </row>
    <row r="7165" spans="1:5" ht="27">
      <c r="A7165" s="127" t="s">
        <v>29094</v>
      </c>
      <c r="B7165" s="128" t="s">
        <v>29095</v>
      </c>
      <c r="C7165" s="127" t="s">
        <v>86</v>
      </c>
      <c r="D7165" s="122">
        <v>3.82</v>
      </c>
      <c r="E7165" s="129">
        <f t="shared" si="111"/>
        <v>3.82</v>
      </c>
    </row>
    <row r="7166" spans="1:5" ht="27">
      <c r="A7166" s="127" t="s">
        <v>29096</v>
      </c>
      <c r="B7166" s="128" t="s">
        <v>29097</v>
      </c>
      <c r="C7166" s="127" t="s">
        <v>86</v>
      </c>
      <c r="D7166" s="122">
        <v>9.3699999999999992</v>
      </c>
      <c r="E7166" s="129">
        <f t="shared" si="111"/>
        <v>9.3699999999999992</v>
      </c>
    </row>
    <row r="7167" spans="1:5" ht="27">
      <c r="A7167" s="127" t="s">
        <v>29098</v>
      </c>
      <c r="B7167" s="128" t="s">
        <v>29099</v>
      </c>
      <c r="C7167" s="127" t="s">
        <v>86</v>
      </c>
      <c r="D7167" s="122">
        <v>10.31</v>
      </c>
      <c r="E7167" s="129">
        <f t="shared" si="111"/>
        <v>10.32</v>
      </c>
    </row>
    <row r="7168" spans="1:5" ht="27">
      <c r="A7168" s="127" t="s">
        <v>29100</v>
      </c>
      <c r="B7168" s="128" t="s">
        <v>29101</v>
      </c>
      <c r="C7168" s="127" t="s">
        <v>86</v>
      </c>
      <c r="D7168" s="122">
        <v>24.86</v>
      </c>
      <c r="E7168" s="129">
        <f t="shared" si="111"/>
        <v>24.87</v>
      </c>
    </row>
    <row r="7169" spans="1:5" ht="27">
      <c r="A7169" s="127" t="s">
        <v>29102</v>
      </c>
      <c r="B7169" s="128" t="s">
        <v>29103</v>
      </c>
      <c r="C7169" s="127" t="s">
        <v>86</v>
      </c>
      <c r="D7169" s="122">
        <v>37.03</v>
      </c>
      <c r="E7169" s="129">
        <f t="shared" ref="E7169:E7232" si="112">ROUND((D7169/(1+$J$1))*(1+$L$1),2)</f>
        <v>37.049999999999997</v>
      </c>
    </row>
    <row r="7170" spans="1:5">
      <c r="A7170" s="127" t="s">
        <v>29104</v>
      </c>
      <c r="B7170" s="128" t="s">
        <v>29105</v>
      </c>
      <c r="C7170" s="127" t="s">
        <v>86</v>
      </c>
      <c r="D7170" s="122">
        <v>0.42</v>
      </c>
      <c r="E7170" s="129">
        <f t="shared" si="112"/>
        <v>0.42</v>
      </c>
    </row>
    <row r="7171" spans="1:5">
      <c r="A7171" s="127" t="s">
        <v>29106</v>
      </c>
      <c r="B7171" s="128" t="s">
        <v>29107</v>
      </c>
      <c r="C7171" s="127" t="s">
        <v>86</v>
      </c>
      <c r="D7171" s="122">
        <v>0.48</v>
      </c>
      <c r="E7171" s="129">
        <f t="shared" si="112"/>
        <v>0.48</v>
      </c>
    </row>
    <row r="7172" spans="1:5">
      <c r="A7172" s="127" t="s">
        <v>29108</v>
      </c>
      <c r="B7172" s="128" t="s">
        <v>29109</v>
      </c>
      <c r="C7172" s="127" t="s">
        <v>86</v>
      </c>
      <c r="D7172" s="122">
        <v>1.88</v>
      </c>
      <c r="E7172" s="129">
        <f t="shared" si="112"/>
        <v>1.88</v>
      </c>
    </row>
    <row r="7173" spans="1:5">
      <c r="A7173" s="127" t="s">
        <v>29110</v>
      </c>
      <c r="B7173" s="128" t="s">
        <v>29111</v>
      </c>
      <c r="C7173" s="127" t="s">
        <v>86</v>
      </c>
      <c r="D7173" s="122">
        <v>3.1</v>
      </c>
      <c r="E7173" s="129">
        <f t="shared" si="112"/>
        <v>3.1</v>
      </c>
    </row>
    <row r="7174" spans="1:5">
      <c r="A7174" s="127" t="s">
        <v>29112</v>
      </c>
      <c r="B7174" s="128" t="s">
        <v>29113</v>
      </c>
      <c r="C7174" s="127" t="s">
        <v>86</v>
      </c>
      <c r="D7174" s="122">
        <v>24.81</v>
      </c>
      <c r="E7174" s="129">
        <f t="shared" si="112"/>
        <v>24.82</v>
      </c>
    </row>
    <row r="7175" spans="1:5">
      <c r="A7175" s="127" t="s">
        <v>29114</v>
      </c>
      <c r="B7175" s="128" t="s">
        <v>29115</v>
      </c>
      <c r="C7175" s="127" t="s">
        <v>86</v>
      </c>
      <c r="D7175" s="122">
        <v>73.28</v>
      </c>
      <c r="E7175" s="129">
        <f t="shared" si="112"/>
        <v>73.319999999999993</v>
      </c>
    </row>
    <row r="7176" spans="1:5">
      <c r="A7176" s="127" t="s">
        <v>29116</v>
      </c>
      <c r="B7176" s="128" t="s">
        <v>29117</v>
      </c>
      <c r="C7176" s="127" t="s">
        <v>86</v>
      </c>
      <c r="D7176" s="122">
        <v>124.58</v>
      </c>
      <c r="E7176" s="129">
        <f t="shared" si="112"/>
        <v>124.64</v>
      </c>
    </row>
    <row r="7177" spans="1:5" ht="27">
      <c r="A7177" s="127" t="s">
        <v>29118</v>
      </c>
      <c r="B7177" s="128" t="s">
        <v>29119</v>
      </c>
      <c r="C7177" s="127" t="s">
        <v>86</v>
      </c>
      <c r="D7177" s="122">
        <v>5.49</v>
      </c>
      <c r="E7177" s="129">
        <f t="shared" si="112"/>
        <v>5.49</v>
      </c>
    </row>
    <row r="7178" spans="1:5" ht="27">
      <c r="A7178" s="127" t="s">
        <v>29120</v>
      </c>
      <c r="B7178" s="128" t="s">
        <v>29121</v>
      </c>
      <c r="C7178" s="127" t="s">
        <v>86</v>
      </c>
      <c r="D7178" s="122">
        <v>13.03</v>
      </c>
      <c r="E7178" s="129">
        <f t="shared" si="112"/>
        <v>13.04</v>
      </c>
    </row>
    <row r="7179" spans="1:5" ht="27">
      <c r="A7179" s="127" t="s">
        <v>29122</v>
      </c>
      <c r="B7179" s="128" t="s">
        <v>29123</v>
      </c>
      <c r="C7179" s="127" t="s">
        <v>86</v>
      </c>
      <c r="D7179" s="122">
        <v>22.81</v>
      </c>
      <c r="E7179" s="129">
        <f t="shared" si="112"/>
        <v>22.82</v>
      </c>
    </row>
    <row r="7180" spans="1:5" ht="27">
      <c r="A7180" s="127" t="s">
        <v>29124</v>
      </c>
      <c r="B7180" s="128" t="s">
        <v>29125</v>
      </c>
      <c r="C7180" s="127" t="s">
        <v>86</v>
      </c>
      <c r="D7180" s="122">
        <v>1.32</v>
      </c>
      <c r="E7180" s="129">
        <f t="shared" si="112"/>
        <v>1.32</v>
      </c>
    </row>
    <row r="7181" spans="1:5">
      <c r="A7181" s="127" t="s">
        <v>29126</v>
      </c>
      <c r="B7181" s="128" t="s">
        <v>29127</v>
      </c>
      <c r="C7181" s="127" t="s">
        <v>86</v>
      </c>
      <c r="D7181" s="122">
        <v>4.6900000000000004</v>
      </c>
      <c r="E7181" s="129">
        <f t="shared" si="112"/>
        <v>4.6900000000000004</v>
      </c>
    </row>
    <row r="7182" spans="1:5" ht="27">
      <c r="A7182" s="127" t="s">
        <v>29128</v>
      </c>
      <c r="B7182" s="128" t="s">
        <v>29129</v>
      </c>
      <c r="C7182" s="127" t="s">
        <v>86</v>
      </c>
      <c r="D7182" s="122">
        <v>5.83</v>
      </c>
      <c r="E7182" s="129">
        <f t="shared" si="112"/>
        <v>5.83</v>
      </c>
    </row>
    <row r="7183" spans="1:5" ht="27">
      <c r="A7183" s="127" t="s">
        <v>29130</v>
      </c>
      <c r="B7183" s="128" t="s">
        <v>29131</v>
      </c>
      <c r="C7183" s="127" t="s">
        <v>86</v>
      </c>
      <c r="D7183" s="122">
        <v>22.46</v>
      </c>
      <c r="E7183" s="129">
        <f t="shared" si="112"/>
        <v>22.47</v>
      </c>
    </row>
    <row r="7184" spans="1:5" ht="27">
      <c r="A7184" s="127" t="s">
        <v>29132</v>
      </c>
      <c r="B7184" s="128" t="s">
        <v>29133</v>
      </c>
      <c r="C7184" s="127" t="s">
        <v>86</v>
      </c>
      <c r="D7184" s="122">
        <v>30.99</v>
      </c>
      <c r="E7184" s="129">
        <f t="shared" si="112"/>
        <v>31.01</v>
      </c>
    </row>
    <row r="7185" spans="1:5" ht="27">
      <c r="A7185" s="127" t="s">
        <v>29134</v>
      </c>
      <c r="B7185" s="128" t="s">
        <v>29135</v>
      </c>
      <c r="C7185" s="127" t="s">
        <v>86</v>
      </c>
      <c r="D7185" s="122">
        <v>71.260000000000005</v>
      </c>
      <c r="E7185" s="129">
        <f t="shared" si="112"/>
        <v>71.3</v>
      </c>
    </row>
    <row r="7186" spans="1:5" ht="27">
      <c r="A7186" s="127" t="s">
        <v>29136</v>
      </c>
      <c r="B7186" s="128" t="s">
        <v>29137</v>
      </c>
      <c r="C7186" s="127" t="s">
        <v>86</v>
      </c>
      <c r="D7186" s="122">
        <v>528.41999999999996</v>
      </c>
      <c r="E7186" s="129">
        <f t="shared" si="112"/>
        <v>528.67999999999995</v>
      </c>
    </row>
    <row r="7187" spans="1:5">
      <c r="A7187" s="127" t="s">
        <v>29138</v>
      </c>
      <c r="B7187" s="128" t="s">
        <v>29139</v>
      </c>
      <c r="C7187" s="127" t="s">
        <v>86</v>
      </c>
      <c r="D7187" s="122">
        <v>552.91999999999996</v>
      </c>
      <c r="E7187" s="129">
        <f t="shared" si="112"/>
        <v>553.19000000000005</v>
      </c>
    </row>
    <row r="7188" spans="1:5" ht="27">
      <c r="A7188" s="127" t="s">
        <v>29140</v>
      </c>
      <c r="B7188" s="128" t="s">
        <v>29141</v>
      </c>
      <c r="C7188" s="127" t="s">
        <v>86</v>
      </c>
      <c r="D7188" s="122">
        <v>707.47</v>
      </c>
      <c r="E7188" s="129">
        <f t="shared" si="112"/>
        <v>707.82</v>
      </c>
    </row>
    <row r="7189" spans="1:5" ht="27">
      <c r="A7189" s="127" t="s">
        <v>29142</v>
      </c>
      <c r="B7189" s="128" t="s">
        <v>29143</v>
      </c>
      <c r="C7189" s="127" t="s">
        <v>86</v>
      </c>
      <c r="D7189" s="122">
        <v>1109.24</v>
      </c>
      <c r="E7189" s="129">
        <f t="shared" si="112"/>
        <v>1109.79</v>
      </c>
    </row>
    <row r="7190" spans="1:5" ht="27">
      <c r="A7190" s="127" t="s">
        <v>29144</v>
      </c>
      <c r="B7190" s="128" t="s">
        <v>29145</v>
      </c>
      <c r="C7190" s="127" t="s">
        <v>86</v>
      </c>
      <c r="D7190" s="122">
        <v>3151.71</v>
      </c>
      <c r="E7190" s="129">
        <f t="shared" si="112"/>
        <v>3153.27</v>
      </c>
    </row>
    <row r="7191" spans="1:5">
      <c r="A7191" s="127" t="s">
        <v>29146</v>
      </c>
      <c r="B7191" s="128" t="s">
        <v>29147</v>
      </c>
      <c r="C7191" s="127" t="s">
        <v>86</v>
      </c>
      <c r="D7191" s="122">
        <v>2.4700000000000002</v>
      </c>
      <c r="E7191" s="129">
        <f t="shared" si="112"/>
        <v>2.4700000000000002</v>
      </c>
    </row>
    <row r="7192" spans="1:5">
      <c r="A7192" s="127" t="s">
        <v>29148</v>
      </c>
      <c r="B7192" s="128" t="s">
        <v>29149</v>
      </c>
      <c r="C7192" s="127" t="s">
        <v>86</v>
      </c>
      <c r="D7192" s="122">
        <v>25</v>
      </c>
      <c r="E7192" s="129">
        <f t="shared" si="112"/>
        <v>25.01</v>
      </c>
    </row>
    <row r="7193" spans="1:5" ht="27">
      <c r="A7193" s="127" t="s">
        <v>29150</v>
      </c>
      <c r="B7193" s="128" t="s">
        <v>29151</v>
      </c>
      <c r="C7193" s="127" t="s">
        <v>86</v>
      </c>
      <c r="D7193" s="122">
        <v>26.67</v>
      </c>
      <c r="E7193" s="129">
        <f t="shared" si="112"/>
        <v>26.68</v>
      </c>
    </row>
    <row r="7194" spans="1:5" ht="27">
      <c r="A7194" s="127" t="s">
        <v>29152</v>
      </c>
      <c r="B7194" s="128" t="s">
        <v>29153</v>
      </c>
      <c r="C7194" s="127" t="s">
        <v>86</v>
      </c>
      <c r="D7194" s="122">
        <v>5.84</v>
      </c>
      <c r="E7194" s="129">
        <f t="shared" si="112"/>
        <v>5.84</v>
      </c>
    </row>
    <row r="7195" spans="1:5" ht="27">
      <c r="A7195" s="127" t="s">
        <v>29154</v>
      </c>
      <c r="B7195" s="128" t="s">
        <v>29155</v>
      </c>
      <c r="C7195" s="127" t="s">
        <v>86</v>
      </c>
      <c r="D7195" s="122">
        <v>7.99</v>
      </c>
      <c r="E7195" s="129">
        <f t="shared" si="112"/>
        <v>7.99</v>
      </c>
    </row>
    <row r="7196" spans="1:5" ht="27">
      <c r="A7196" s="127" t="s">
        <v>29156</v>
      </c>
      <c r="B7196" s="128" t="s">
        <v>29157</v>
      </c>
      <c r="C7196" s="127" t="s">
        <v>86</v>
      </c>
      <c r="D7196" s="122">
        <v>19.45</v>
      </c>
      <c r="E7196" s="129">
        <f t="shared" si="112"/>
        <v>19.46</v>
      </c>
    </row>
    <row r="7197" spans="1:5" ht="27">
      <c r="A7197" s="127" t="s">
        <v>29158</v>
      </c>
      <c r="B7197" s="128" t="s">
        <v>29159</v>
      </c>
      <c r="C7197" s="127" t="s">
        <v>86</v>
      </c>
      <c r="D7197" s="122">
        <v>12.35</v>
      </c>
      <c r="E7197" s="129">
        <f t="shared" si="112"/>
        <v>12.36</v>
      </c>
    </row>
    <row r="7198" spans="1:5" ht="27">
      <c r="A7198" s="127" t="s">
        <v>29160</v>
      </c>
      <c r="B7198" s="128" t="s">
        <v>29161</v>
      </c>
      <c r="C7198" s="127" t="s">
        <v>86</v>
      </c>
      <c r="D7198" s="122">
        <v>21.77</v>
      </c>
      <c r="E7198" s="129">
        <f t="shared" si="112"/>
        <v>21.78</v>
      </c>
    </row>
    <row r="7199" spans="1:5" ht="27">
      <c r="A7199" s="127" t="s">
        <v>29162</v>
      </c>
      <c r="B7199" s="128" t="s">
        <v>29163</v>
      </c>
      <c r="C7199" s="127" t="s">
        <v>86</v>
      </c>
      <c r="D7199" s="122">
        <v>30.73</v>
      </c>
      <c r="E7199" s="129">
        <f t="shared" si="112"/>
        <v>30.75</v>
      </c>
    </row>
    <row r="7200" spans="1:5" ht="27">
      <c r="A7200" s="127" t="s">
        <v>29164</v>
      </c>
      <c r="B7200" s="128" t="s">
        <v>29165</v>
      </c>
      <c r="C7200" s="127" t="s">
        <v>86</v>
      </c>
      <c r="D7200" s="122">
        <v>48.1</v>
      </c>
      <c r="E7200" s="129">
        <f t="shared" si="112"/>
        <v>48.12</v>
      </c>
    </row>
    <row r="7201" spans="1:5" ht="27">
      <c r="A7201" s="127" t="s">
        <v>29166</v>
      </c>
      <c r="B7201" s="128" t="s">
        <v>29167</v>
      </c>
      <c r="C7201" s="127" t="s">
        <v>86</v>
      </c>
      <c r="D7201" s="122">
        <v>135.47</v>
      </c>
      <c r="E7201" s="129">
        <f t="shared" si="112"/>
        <v>135.54</v>
      </c>
    </row>
    <row r="7202" spans="1:5" ht="40.5">
      <c r="A7202" s="127" t="s">
        <v>29168</v>
      </c>
      <c r="B7202" s="128" t="s">
        <v>29169</v>
      </c>
      <c r="C7202" s="127" t="s">
        <v>44</v>
      </c>
      <c r="D7202" s="122">
        <v>552</v>
      </c>
      <c r="E7202" s="129">
        <f t="shared" si="112"/>
        <v>552.27</v>
      </c>
    </row>
    <row r="7203" spans="1:5" ht="40.5">
      <c r="A7203" s="127" t="s">
        <v>29170</v>
      </c>
      <c r="B7203" s="128" t="s">
        <v>29171</v>
      </c>
      <c r="C7203" s="127" t="s">
        <v>44</v>
      </c>
      <c r="D7203" s="122">
        <v>893.5</v>
      </c>
      <c r="E7203" s="129">
        <f t="shared" si="112"/>
        <v>893.94</v>
      </c>
    </row>
    <row r="7204" spans="1:5" ht="40.5">
      <c r="A7204" s="127" t="s">
        <v>29172</v>
      </c>
      <c r="B7204" s="128" t="s">
        <v>29173</v>
      </c>
      <c r="C7204" s="127" t="s">
        <v>44</v>
      </c>
      <c r="D7204" s="122">
        <v>1350</v>
      </c>
      <c r="E7204" s="129">
        <f t="shared" si="112"/>
        <v>1350.67</v>
      </c>
    </row>
    <row r="7205" spans="1:5" ht="40.5">
      <c r="A7205" s="127" t="s">
        <v>29174</v>
      </c>
      <c r="B7205" s="128" t="s">
        <v>29175</v>
      </c>
      <c r="C7205" s="127" t="s">
        <v>44</v>
      </c>
      <c r="D7205" s="122">
        <v>1350</v>
      </c>
      <c r="E7205" s="129">
        <f t="shared" si="112"/>
        <v>1350.67</v>
      </c>
    </row>
    <row r="7206" spans="1:5" ht="40.5">
      <c r="A7206" s="127" t="s">
        <v>29176</v>
      </c>
      <c r="B7206" s="128" t="s">
        <v>29177</v>
      </c>
      <c r="C7206" s="127" t="s">
        <v>44</v>
      </c>
      <c r="D7206" s="122">
        <v>1400</v>
      </c>
      <c r="E7206" s="129">
        <f t="shared" si="112"/>
        <v>1400.69</v>
      </c>
    </row>
    <row r="7207" spans="1:5" ht="54">
      <c r="A7207" s="127" t="s">
        <v>29178</v>
      </c>
      <c r="B7207" s="128" t="s">
        <v>29179</v>
      </c>
      <c r="C7207" s="127" t="s">
        <v>44</v>
      </c>
      <c r="D7207" s="122">
        <v>1600</v>
      </c>
      <c r="E7207" s="129">
        <f t="shared" si="112"/>
        <v>1600.79</v>
      </c>
    </row>
    <row r="7208" spans="1:5" ht="54">
      <c r="A7208" s="127" t="s">
        <v>29180</v>
      </c>
      <c r="B7208" s="128" t="s">
        <v>29181</v>
      </c>
      <c r="C7208" s="127" t="s">
        <v>80</v>
      </c>
      <c r="D7208" s="122">
        <v>26102</v>
      </c>
      <c r="E7208" s="129">
        <f t="shared" si="112"/>
        <v>26114.95</v>
      </c>
    </row>
    <row r="7209" spans="1:5">
      <c r="A7209" s="127" t="s">
        <v>29182</v>
      </c>
      <c r="B7209" s="128" t="s">
        <v>29183</v>
      </c>
      <c r="C7209" s="127" t="s">
        <v>44</v>
      </c>
      <c r="D7209" s="122">
        <v>86.95</v>
      </c>
      <c r="E7209" s="129">
        <f t="shared" si="112"/>
        <v>86.99</v>
      </c>
    </row>
    <row r="7210" spans="1:5" ht="27">
      <c r="A7210" s="127" t="s">
        <v>29184</v>
      </c>
      <c r="B7210" s="128" t="s">
        <v>29185</v>
      </c>
      <c r="C7210" s="127" t="s">
        <v>86</v>
      </c>
      <c r="D7210" s="122">
        <v>245.76</v>
      </c>
      <c r="E7210" s="129">
        <f t="shared" si="112"/>
        <v>245.88</v>
      </c>
    </row>
    <row r="7211" spans="1:5" ht="27">
      <c r="A7211" s="127" t="s">
        <v>29186</v>
      </c>
      <c r="B7211" s="128" t="s">
        <v>29187</v>
      </c>
      <c r="C7211" s="127" t="s">
        <v>86</v>
      </c>
      <c r="D7211" s="122">
        <v>256.94</v>
      </c>
      <c r="E7211" s="129">
        <f t="shared" si="112"/>
        <v>257.07</v>
      </c>
    </row>
    <row r="7212" spans="1:5" ht="27">
      <c r="A7212" s="127" t="s">
        <v>29188</v>
      </c>
      <c r="B7212" s="128" t="s">
        <v>29189</v>
      </c>
      <c r="C7212" s="127" t="s">
        <v>86</v>
      </c>
      <c r="D7212" s="122">
        <v>285.93</v>
      </c>
      <c r="E7212" s="129">
        <f t="shared" si="112"/>
        <v>286.07</v>
      </c>
    </row>
    <row r="7213" spans="1:5" ht="27">
      <c r="A7213" s="127" t="s">
        <v>29190</v>
      </c>
      <c r="B7213" s="128" t="s">
        <v>29191</v>
      </c>
      <c r="C7213" s="127" t="s">
        <v>86</v>
      </c>
      <c r="D7213" s="122">
        <v>472.27</v>
      </c>
      <c r="E7213" s="129">
        <f t="shared" si="112"/>
        <v>472.5</v>
      </c>
    </row>
    <row r="7214" spans="1:5" ht="27">
      <c r="A7214" s="127" t="s">
        <v>29192</v>
      </c>
      <c r="B7214" s="128" t="s">
        <v>29193</v>
      </c>
      <c r="C7214" s="127" t="s">
        <v>86</v>
      </c>
      <c r="D7214" s="122">
        <v>545.66</v>
      </c>
      <c r="E7214" s="129">
        <f t="shared" si="112"/>
        <v>545.92999999999995</v>
      </c>
    </row>
    <row r="7215" spans="1:5" ht="27">
      <c r="A7215" s="127" t="s">
        <v>29194</v>
      </c>
      <c r="B7215" s="128" t="s">
        <v>29195</v>
      </c>
      <c r="C7215" s="127" t="s">
        <v>86</v>
      </c>
      <c r="D7215" s="122">
        <v>752.34</v>
      </c>
      <c r="E7215" s="129">
        <f t="shared" si="112"/>
        <v>752.71</v>
      </c>
    </row>
    <row r="7216" spans="1:5" ht="27">
      <c r="A7216" s="127" t="s">
        <v>29196</v>
      </c>
      <c r="B7216" s="128" t="s">
        <v>29197</v>
      </c>
      <c r="C7216" s="127" t="s">
        <v>86</v>
      </c>
      <c r="D7216" s="122">
        <v>824.7</v>
      </c>
      <c r="E7216" s="129">
        <f t="shared" si="112"/>
        <v>825.11</v>
      </c>
    </row>
    <row r="7217" spans="1:5">
      <c r="A7217" s="127" t="s">
        <v>29198</v>
      </c>
      <c r="B7217" s="128" t="s">
        <v>29199</v>
      </c>
      <c r="C7217" s="127" t="s">
        <v>44</v>
      </c>
      <c r="D7217" s="122">
        <v>0.7</v>
      </c>
      <c r="E7217" s="129">
        <f t="shared" si="112"/>
        <v>0.7</v>
      </c>
    </row>
    <row r="7218" spans="1:5" ht="40.5">
      <c r="A7218" s="127" t="s">
        <v>29200</v>
      </c>
      <c r="B7218" s="128" t="s">
        <v>29201</v>
      </c>
      <c r="C7218" s="127" t="s">
        <v>112</v>
      </c>
      <c r="D7218" s="122">
        <v>96.59</v>
      </c>
      <c r="E7218" s="129">
        <f t="shared" si="112"/>
        <v>96.64</v>
      </c>
    </row>
    <row r="7219" spans="1:5" ht="27">
      <c r="A7219" s="127" t="s">
        <v>29202</v>
      </c>
      <c r="B7219" s="128" t="s">
        <v>29203</v>
      </c>
      <c r="C7219" s="127" t="s">
        <v>112</v>
      </c>
      <c r="D7219" s="122">
        <v>191.36</v>
      </c>
      <c r="E7219" s="129">
        <f t="shared" si="112"/>
        <v>191.45</v>
      </c>
    </row>
    <row r="7220" spans="1:5" ht="27">
      <c r="A7220" s="127" t="s">
        <v>29204</v>
      </c>
      <c r="B7220" s="128" t="s">
        <v>29205</v>
      </c>
      <c r="C7220" s="127" t="s">
        <v>44</v>
      </c>
      <c r="D7220" s="122">
        <v>171.92</v>
      </c>
      <c r="E7220" s="129">
        <f t="shared" si="112"/>
        <v>172.01</v>
      </c>
    </row>
    <row r="7221" spans="1:5" ht="27">
      <c r="A7221" s="127" t="s">
        <v>29206</v>
      </c>
      <c r="B7221" s="128" t="s">
        <v>29207</v>
      </c>
      <c r="C7221" s="127" t="s">
        <v>44</v>
      </c>
      <c r="D7221" s="122">
        <v>191.76</v>
      </c>
      <c r="E7221" s="129">
        <f t="shared" si="112"/>
        <v>191.86</v>
      </c>
    </row>
    <row r="7222" spans="1:5" ht="27">
      <c r="A7222" s="127" t="s">
        <v>29208</v>
      </c>
      <c r="B7222" s="128" t="s">
        <v>29209</v>
      </c>
      <c r="C7222" s="127" t="s">
        <v>44</v>
      </c>
      <c r="D7222" s="122">
        <v>58.24</v>
      </c>
      <c r="E7222" s="129">
        <f t="shared" si="112"/>
        <v>58.27</v>
      </c>
    </row>
    <row r="7223" spans="1:5" ht="27">
      <c r="A7223" s="127" t="s">
        <v>29210</v>
      </c>
      <c r="B7223" s="128" t="s">
        <v>29211</v>
      </c>
      <c r="C7223" s="127" t="s">
        <v>44</v>
      </c>
      <c r="D7223" s="122">
        <v>65.52</v>
      </c>
      <c r="E7223" s="129">
        <f t="shared" si="112"/>
        <v>65.55</v>
      </c>
    </row>
    <row r="7224" spans="1:5" ht="27">
      <c r="A7224" s="127" t="s">
        <v>29212</v>
      </c>
      <c r="B7224" s="128" t="s">
        <v>29213</v>
      </c>
      <c r="C7224" s="127" t="s">
        <v>112</v>
      </c>
      <c r="D7224" s="122">
        <v>168</v>
      </c>
      <c r="E7224" s="129">
        <f t="shared" si="112"/>
        <v>168.08</v>
      </c>
    </row>
    <row r="7225" spans="1:5" ht="27">
      <c r="A7225" s="127" t="s">
        <v>29214</v>
      </c>
      <c r="B7225" s="128" t="s">
        <v>29215</v>
      </c>
      <c r="C7225" s="127" t="s">
        <v>44</v>
      </c>
      <c r="D7225" s="122">
        <v>58.24</v>
      </c>
      <c r="E7225" s="129">
        <f t="shared" si="112"/>
        <v>58.27</v>
      </c>
    </row>
    <row r="7226" spans="1:5">
      <c r="A7226" s="127" t="s">
        <v>29216</v>
      </c>
      <c r="B7226" s="128" t="s">
        <v>29217</v>
      </c>
      <c r="C7226" s="127" t="s">
        <v>112</v>
      </c>
      <c r="D7226" s="122">
        <v>8.4700000000000006</v>
      </c>
      <c r="E7226" s="129">
        <f t="shared" si="112"/>
        <v>8.4700000000000006</v>
      </c>
    </row>
    <row r="7227" spans="1:5">
      <c r="A7227" s="127" t="s">
        <v>29218</v>
      </c>
      <c r="B7227" s="128" t="s">
        <v>29219</v>
      </c>
      <c r="C7227" s="127" t="s">
        <v>86</v>
      </c>
      <c r="D7227" s="122">
        <v>2.15</v>
      </c>
      <c r="E7227" s="129">
        <f t="shared" si="112"/>
        <v>2.15</v>
      </c>
    </row>
    <row r="7228" spans="1:5">
      <c r="A7228" s="127" t="s">
        <v>29220</v>
      </c>
      <c r="B7228" s="128" t="s">
        <v>29221</v>
      </c>
      <c r="C7228" s="127" t="s">
        <v>86</v>
      </c>
      <c r="D7228" s="122">
        <v>3.16</v>
      </c>
      <c r="E7228" s="129">
        <f t="shared" si="112"/>
        <v>3.16</v>
      </c>
    </row>
    <row r="7229" spans="1:5" ht="27">
      <c r="A7229" s="127" t="s">
        <v>29222</v>
      </c>
      <c r="B7229" s="128" t="s">
        <v>29223</v>
      </c>
      <c r="C7229" s="127" t="s">
        <v>86</v>
      </c>
      <c r="D7229" s="122">
        <v>13.47</v>
      </c>
      <c r="E7229" s="129">
        <f t="shared" si="112"/>
        <v>13.48</v>
      </c>
    </row>
    <row r="7230" spans="1:5" ht="40.5">
      <c r="A7230" s="127" t="s">
        <v>29224</v>
      </c>
      <c r="B7230" s="128" t="s">
        <v>29225</v>
      </c>
      <c r="C7230" s="127" t="s">
        <v>112</v>
      </c>
      <c r="D7230" s="122">
        <v>7.43</v>
      </c>
      <c r="E7230" s="129">
        <f t="shared" si="112"/>
        <v>7.43</v>
      </c>
    </row>
    <row r="7231" spans="1:5" ht="40.5">
      <c r="A7231" s="127" t="s">
        <v>29226</v>
      </c>
      <c r="B7231" s="128" t="s">
        <v>29227</v>
      </c>
      <c r="C7231" s="127" t="s">
        <v>112</v>
      </c>
      <c r="D7231" s="122">
        <v>7.32</v>
      </c>
      <c r="E7231" s="129">
        <f t="shared" si="112"/>
        <v>7.32</v>
      </c>
    </row>
    <row r="7232" spans="1:5" ht="40.5">
      <c r="A7232" s="127" t="s">
        <v>29228</v>
      </c>
      <c r="B7232" s="128" t="s">
        <v>29229</v>
      </c>
      <c r="C7232" s="127" t="s">
        <v>112</v>
      </c>
      <c r="D7232" s="122">
        <v>5.0999999999999996</v>
      </c>
      <c r="E7232" s="129">
        <f t="shared" si="112"/>
        <v>5.0999999999999996</v>
      </c>
    </row>
    <row r="7233" spans="1:5" ht="27">
      <c r="A7233" s="127" t="s">
        <v>29230</v>
      </c>
      <c r="B7233" s="128" t="s">
        <v>29231</v>
      </c>
      <c r="C7233" s="127" t="s">
        <v>27413</v>
      </c>
      <c r="D7233" s="122">
        <v>316.3</v>
      </c>
      <c r="E7233" s="129">
        <f t="shared" ref="E7233:E7296" si="113">ROUND((D7233/(1+$J$1))*(1+$L$1),2)</f>
        <v>316.45999999999998</v>
      </c>
    </row>
    <row r="7234" spans="1:5" ht="27">
      <c r="A7234" s="127" t="s">
        <v>29232</v>
      </c>
      <c r="B7234" s="128" t="s">
        <v>29233</v>
      </c>
      <c r="C7234" s="127" t="s">
        <v>27413</v>
      </c>
      <c r="D7234" s="122">
        <v>309.60000000000002</v>
      </c>
      <c r="E7234" s="129">
        <f t="shared" si="113"/>
        <v>309.75</v>
      </c>
    </row>
    <row r="7235" spans="1:5">
      <c r="A7235" s="127" t="s">
        <v>29234</v>
      </c>
      <c r="B7235" s="128" t="s">
        <v>29235</v>
      </c>
      <c r="C7235" s="127" t="s">
        <v>86</v>
      </c>
      <c r="D7235" s="122">
        <v>175.75</v>
      </c>
      <c r="E7235" s="129">
        <f t="shared" si="113"/>
        <v>175.84</v>
      </c>
    </row>
    <row r="7236" spans="1:5">
      <c r="A7236" s="127" t="s">
        <v>29236</v>
      </c>
      <c r="B7236" s="128" t="s">
        <v>29237</v>
      </c>
      <c r="C7236" s="127" t="s">
        <v>86</v>
      </c>
      <c r="D7236" s="122">
        <v>287.02</v>
      </c>
      <c r="E7236" s="129">
        <f t="shared" si="113"/>
        <v>287.16000000000003</v>
      </c>
    </row>
    <row r="7237" spans="1:5" ht="27">
      <c r="A7237" s="127" t="s">
        <v>29238</v>
      </c>
      <c r="B7237" s="128" t="s">
        <v>29239</v>
      </c>
      <c r="C7237" s="127" t="s">
        <v>86</v>
      </c>
      <c r="D7237" s="122">
        <v>137.37</v>
      </c>
      <c r="E7237" s="129">
        <f t="shared" si="113"/>
        <v>137.44</v>
      </c>
    </row>
    <row r="7238" spans="1:5" ht="27">
      <c r="A7238" s="127" t="s">
        <v>29240</v>
      </c>
      <c r="B7238" s="128" t="s">
        <v>29241</v>
      </c>
      <c r="C7238" s="127" t="s">
        <v>86</v>
      </c>
      <c r="D7238" s="122">
        <v>201.88</v>
      </c>
      <c r="E7238" s="129">
        <f t="shared" si="113"/>
        <v>201.98</v>
      </c>
    </row>
    <row r="7239" spans="1:5" ht="27">
      <c r="A7239" s="127" t="s">
        <v>29242</v>
      </c>
      <c r="B7239" s="128" t="s">
        <v>29243</v>
      </c>
      <c r="C7239" s="127" t="s">
        <v>86</v>
      </c>
      <c r="D7239" s="122">
        <v>146.44</v>
      </c>
      <c r="E7239" s="129">
        <f t="shared" si="113"/>
        <v>146.51</v>
      </c>
    </row>
    <row r="7240" spans="1:5" ht="27">
      <c r="A7240" s="127" t="s">
        <v>29244</v>
      </c>
      <c r="B7240" s="128" t="s">
        <v>29245</v>
      </c>
      <c r="C7240" s="127" t="s">
        <v>86</v>
      </c>
      <c r="D7240" s="122">
        <v>210</v>
      </c>
      <c r="E7240" s="129">
        <f t="shared" si="113"/>
        <v>210.1</v>
      </c>
    </row>
    <row r="7241" spans="1:5" ht="40.5">
      <c r="A7241" s="127" t="s">
        <v>29246</v>
      </c>
      <c r="B7241" s="128" t="s">
        <v>29247</v>
      </c>
      <c r="C7241" s="127" t="s">
        <v>86</v>
      </c>
      <c r="D7241" s="122">
        <v>81.44</v>
      </c>
      <c r="E7241" s="129">
        <f t="shared" si="113"/>
        <v>81.48</v>
      </c>
    </row>
    <row r="7242" spans="1:5">
      <c r="A7242" s="127" t="s">
        <v>29248</v>
      </c>
      <c r="B7242" s="128" t="s">
        <v>29249</v>
      </c>
      <c r="C7242" s="127" t="s">
        <v>86</v>
      </c>
      <c r="D7242" s="122">
        <v>84.9</v>
      </c>
      <c r="E7242" s="129">
        <f t="shared" si="113"/>
        <v>84.94</v>
      </c>
    </row>
    <row r="7243" spans="1:5" ht="27">
      <c r="A7243" s="127" t="s">
        <v>29250</v>
      </c>
      <c r="B7243" s="128" t="s">
        <v>29251</v>
      </c>
      <c r="C7243" s="127" t="s">
        <v>86</v>
      </c>
      <c r="D7243" s="122">
        <v>71.31</v>
      </c>
      <c r="E7243" s="129">
        <f t="shared" si="113"/>
        <v>71.349999999999994</v>
      </c>
    </row>
    <row r="7244" spans="1:5" ht="27">
      <c r="A7244" s="127" t="s">
        <v>29252</v>
      </c>
      <c r="B7244" s="128" t="s">
        <v>29253</v>
      </c>
      <c r="C7244" s="127" t="s">
        <v>86</v>
      </c>
      <c r="D7244" s="122">
        <v>45.5</v>
      </c>
      <c r="E7244" s="129">
        <f t="shared" si="113"/>
        <v>45.52</v>
      </c>
    </row>
    <row r="7245" spans="1:5">
      <c r="A7245" s="127" t="s">
        <v>29254</v>
      </c>
      <c r="B7245" s="128" t="s">
        <v>29255</v>
      </c>
      <c r="C7245" s="127" t="s">
        <v>86</v>
      </c>
      <c r="D7245" s="122">
        <v>33.4</v>
      </c>
      <c r="E7245" s="129">
        <f t="shared" si="113"/>
        <v>33.42</v>
      </c>
    </row>
    <row r="7246" spans="1:5" ht="27">
      <c r="A7246" s="127" t="s">
        <v>29256</v>
      </c>
      <c r="B7246" s="128" t="s">
        <v>29257</v>
      </c>
      <c r="C7246" s="127" t="s">
        <v>86</v>
      </c>
      <c r="D7246" s="122">
        <v>24.16</v>
      </c>
      <c r="E7246" s="129">
        <f t="shared" si="113"/>
        <v>24.17</v>
      </c>
    </row>
    <row r="7247" spans="1:5" ht="40.5">
      <c r="A7247" s="127" t="s">
        <v>29258</v>
      </c>
      <c r="B7247" s="128" t="s">
        <v>29259</v>
      </c>
      <c r="C7247" s="127" t="s">
        <v>86</v>
      </c>
      <c r="D7247" s="122">
        <v>23.31</v>
      </c>
      <c r="E7247" s="129">
        <f t="shared" si="113"/>
        <v>23.32</v>
      </c>
    </row>
    <row r="7248" spans="1:5" ht="27">
      <c r="A7248" s="127" t="s">
        <v>29260</v>
      </c>
      <c r="B7248" s="128" t="s">
        <v>29261</v>
      </c>
      <c r="C7248" s="127" t="s">
        <v>86</v>
      </c>
      <c r="D7248" s="122">
        <v>39.799999999999997</v>
      </c>
      <c r="E7248" s="129">
        <f t="shared" si="113"/>
        <v>39.82</v>
      </c>
    </row>
    <row r="7249" spans="1:5" ht="40.5">
      <c r="A7249" s="127" t="s">
        <v>29262</v>
      </c>
      <c r="B7249" s="128" t="s">
        <v>29263</v>
      </c>
      <c r="C7249" s="127" t="s">
        <v>86</v>
      </c>
      <c r="D7249" s="122">
        <v>45.25</v>
      </c>
      <c r="E7249" s="129">
        <f t="shared" si="113"/>
        <v>45.27</v>
      </c>
    </row>
    <row r="7250" spans="1:5" ht="27">
      <c r="A7250" s="127" t="s">
        <v>29264</v>
      </c>
      <c r="B7250" s="128" t="s">
        <v>29265</v>
      </c>
      <c r="C7250" s="127" t="s">
        <v>86</v>
      </c>
      <c r="D7250" s="122">
        <v>55.4</v>
      </c>
      <c r="E7250" s="129">
        <f t="shared" si="113"/>
        <v>55.43</v>
      </c>
    </row>
    <row r="7251" spans="1:5" ht="27">
      <c r="A7251" s="127" t="s">
        <v>29266</v>
      </c>
      <c r="B7251" s="128" t="s">
        <v>29267</v>
      </c>
      <c r="C7251" s="127" t="s">
        <v>86</v>
      </c>
      <c r="D7251" s="122">
        <v>52</v>
      </c>
      <c r="E7251" s="129">
        <f t="shared" si="113"/>
        <v>52.03</v>
      </c>
    </row>
    <row r="7252" spans="1:5" ht="27">
      <c r="A7252" s="127" t="s">
        <v>29268</v>
      </c>
      <c r="B7252" s="128" t="s">
        <v>29269</v>
      </c>
      <c r="C7252" s="127" t="s">
        <v>86</v>
      </c>
      <c r="D7252" s="122">
        <v>49.5</v>
      </c>
      <c r="E7252" s="129">
        <f t="shared" si="113"/>
        <v>49.52</v>
      </c>
    </row>
    <row r="7253" spans="1:5" ht="40.5">
      <c r="A7253" s="127" t="s">
        <v>29270</v>
      </c>
      <c r="B7253" s="128" t="s">
        <v>29271</v>
      </c>
      <c r="C7253" s="127" t="s">
        <v>86</v>
      </c>
      <c r="D7253" s="122">
        <v>47.37</v>
      </c>
      <c r="E7253" s="129">
        <f t="shared" si="113"/>
        <v>47.39</v>
      </c>
    </row>
    <row r="7254" spans="1:5" ht="40.5">
      <c r="A7254" s="127" t="s">
        <v>29272</v>
      </c>
      <c r="B7254" s="128" t="s">
        <v>29273</v>
      </c>
      <c r="C7254" s="127" t="s">
        <v>86</v>
      </c>
      <c r="D7254" s="122">
        <v>68.900000000000006</v>
      </c>
      <c r="E7254" s="129">
        <f t="shared" si="113"/>
        <v>68.930000000000007</v>
      </c>
    </row>
    <row r="7255" spans="1:5">
      <c r="A7255" s="127" t="s">
        <v>29274</v>
      </c>
      <c r="B7255" s="128" t="s">
        <v>29275</v>
      </c>
      <c r="C7255" s="127" t="s">
        <v>86</v>
      </c>
      <c r="D7255" s="122">
        <v>31</v>
      </c>
      <c r="E7255" s="129">
        <f t="shared" si="113"/>
        <v>31.02</v>
      </c>
    </row>
    <row r="7256" spans="1:5" ht="27">
      <c r="A7256" s="127" t="s">
        <v>29276</v>
      </c>
      <c r="B7256" s="128" t="s">
        <v>29277</v>
      </c>
      <c r="C7256" s="127" t="s">
        <v>86</v>
      </c>
      <c r="D7256" s="122">
        <v>12.15</v>
      </c>
      <c r="E7256" s="129">
        <f t="shared" si="113"/>
        <v>12.16</v>
      </c>
    </row>
    <row r="7257" spans="1:5">
      <c r="A7257" s="127" t="s">
        <v>29278</v>
      </c>
      <c r="B7257" s="128" t="s">
        <v>29279</v>
      </c>
      <c r="C7257" s="127" t="s">
        <v>86</v>
      </c>
      <c r="D7257" s="122">
        <v>21.26</v>
      </c>
      <c r="E7257" s="129">
        <f t="shared" si="113"/>
        <v>21.27</v>
      </c>
    </row>
    <row r="7258" spans="1:5">
      <c r="A7258" s="127" t="s">
        <v>29280</v>
      </c>
      <c r="B7258" s="128" t="s">
        <v>29281</v>
      </c>
      <c r="C7258" s="127" t="s">
        <v>86</v>
      </c>
      <c r="D7258" s="122">
        <v>7.26</v>
      </c>
      <c r="E7258" s="129">
        <f t="shared" si="113"/>
        <v>7.26</v>
      </c>
    </row>
    <row r="7259" spans="1:5">
      <c r="A7259" s="127" t="s">
        <v>29282</v>
      </c>
      <c r="B7259" s="128" t="s">
        <v>29283</v>
      </c>
      <c r="C7259" s="127" t="s">
        <v>86</v>
      </c>
      <c r="D7259" s="122">
        <v>10.17</v>
      </c>
      <c r="E7259" s="129">
        <f t="shared" si="113"/>
        <v>10.18</v>
      </c>
    </row>
    <row r="7260" spans="1:5" ht="54">
      <c r="A7260" s="127" t="s">
        <v>29284</v>
      </c>
      <c r="B7260" s="128" t="s">
        <v>29285</v>
      </c>
      <c r="C7260" s="127" t="s">
        <v>86</v>
      </c>
      <c r="D7260" s="122">
        <v>10.9</v>
      </c>
      <c r="E7260" s="129">
        <f t="shared" si="113"/>
        <v>10.91</v>
      </c>
    </row>
    <row r="7261" spans="1:5" ht="54">
      <c r="A7261" s="127" t="s">
        <v>29286</v>
      </c>
      <c r="B7261" s="128" t="s">
        <v>29287</v>
      </c>
      <c r="C7261" s="127" t="s">
        <v>86</v>
      </c>
      <c r="D7261" s="122">
        <v>9.9</v>
      </c>
      <c r="E7261" s="129">
        <f t="shared" si="113"/>
        <v>9.9</v>
      </c>
    </row>
    <row r="7262" spans="1:5">
      <c r="A7262" s="127" t="s">
        <v>29288</v>
      </c>
      <c r="B7262" s="128" t="s">
        <v>29289</v>
      </c>
      <c r="C7262" s="127" t="s">
        <v>86</v>
      </c>
      <c r="D7262" s="122">
        <v>13.8</v>
      </c>
      <c r="E7262" s="129">
        <f t="shared" si="113"/>
        <v>13.81</v>
      </c>
    </row>
    <row r="7263" spans="1:5" ht="27">
      <c r="A7263" s="127" t="s">
        <v>29290</v>
      </c>
      <c r="B7263" s="128" t="s">
        <v>29291</v>
      </c>
      <c r="C7263" s="127" t="s">
        <v>86</v>
      </c>
      <c r="D7263" s="122">
        <v>12.71</v>
      </c>
      <c r="E7263" s="129">
        <f t="shared" si="113"/>
        <v>12.72</v>
      </c>
    </row>
    <row r="7264" spans="1:5">
      <c r="A7264" s="127" t="s">
        <v>29292</v>
      </c>
      <c r="B7264" s="128" t="s">
        <v>29293</v>
      </c>
      <c r="C7264" s="127" t="s">
        <v>86</v>
      </c>
      <c r="D7264" s="122">
        <v>18.98</v>
      </c>
      <c r="E7264" s="129">
        <f t="shared" si="113"/>
        <v>18.989999999999998</v>
      </c>
    </row>
    <row r="7265" spans="1:5" ht="54">
      <c r="A7265" s="127" t="s">
        <v>29294</v>
      </c>
      <c r="B7265" s="128" t="s">
        <v>29295</v>
      </c>
      <c r="C7265" s="127" t="s">
        <v>86</v>
      </c>
      <c r="D7265" s="122">
        <v>62.4</v>
      </c>
      <c r="E7265" s="129">
        <f t="shared" si="113"/>
        <v>62.43</v>
      </c>
    </row>
    <row r="7266" spans="1:5" ht="54">
      <c r="A7266" s="127" t="s">
        <v>29296</v>
      </c>
      <c r="B7266" s="128" t="s">
        <v>29297</v>
      </c>
      <c r="C7266" s="127" t="s">
        <v>86</v>
      </c>
      <c r="D7266" s="122">
        <v>77.099999999999994</v>
      </c>
      <c r="E7266" s="129">
        <f t="shared" si="113"/>
        <v>77.14</v>
      </c>
    </row>
    <row r="7267" spans="1:5" ht="27">
      <c r="A7267" s="127" t="s">
        <v>29298</v>
      </c>
      <c r="B7267" s="128" t="s">
        <v>29299</v>
      </c>
      <c r="C7267" s="127" t="s">
        <v>86</v>
      </c>
      <c r="D7267" s="122">
        <v>10.199999999999999</v>
      </c>
      <c r="E7267" s="129">
        <f t="shared" si="113"/>
        <v>10.210000000000001</v>
      </c>
    </row>
    <row r="7268" spans="1:5" ht="27">
      <c r="A7268" s="127" t="s">
        <v>29300</v>
      </c>
      <c r="B7268" s="128" t="s">
        <v>29301</v>
      </c>
      <c r="C7268" s="127" t="s">
        <v>86</v>
      </c>
      <c r="D7268" s="122">
        <v>9.98</v>
      </c>
      <c r="E7268" s="129">
        <f t="shared" si="113"/>
        <v>9.98</v>
      </c>
    </row>
    <row r="7269" spans="1:5">
      <c r="A7269" s="127" t="s">
        <v>29302</v>
      </c>
      <c r="B7269" s="128" t="s">
        <v>29303</v>
      </c>
      <c r="C7269" s="127" t="s">
        <v>86</v>
      </c>
      <c r="D7269" s="122">
        <v>9.99</v>
      </c>
      <c r="E7269" s="129">
        <f t="shared" si="113"/>
        <v>9.99</v>
      </c>
    </row>
    <row r="7270" spans="1:5" ht="27">
      <c r="A7270" s="127" t="s">
        <v>29304</v>
      </c>
      <c r="B7270" s="128" t="s">
        <v>29305</v>
      </c>
      <c r="C7270" s="127" t="s">
        <v>86</v>
      </c>
      <c r="D7270" s="122">
        <v>10.56</v>
      </c>
      <c r="E7270" s="129">
        <f t="shared" si="113"/>
        <v>10.57</v>
      </c>
    </row>
    <row r="7271" spans="1:5">
      <c r="A7271" s="127" t="s">
        <v>29306</v>
      </c>
      <c r="B7271" s="128" t="s">
        <v>29307</v>
      </c>
      <c r="C7271" s="127" t="s">
        <v>86</v>
      </c>
      <c r="D7271" s="122">
        <v>12.53</v>
      </c>
      <c r="E7271" s="129">
        <f t="shared" si="113"/>
        <v>12.54</v>
      </c>
    </row>
    <row r="7272" spans="1:5">
      <c r="A7272" s="127" t="s">
        <v>29308</v>
      </c>
      <c r="B7272" s="128" t="s">
        <v>29309</v>
      </c>
      <c r="C7272" s="127" t="s">
        <v>86</v>
      </c>
      <c r="D7272" s="122">
        <v>7.15</v>
      </c>
      <c r="E7272" s="129">
        <f t="shared" si="113"/>
        <v>7.15</v>
      </c>
    </row>
    <row r="7273" spans="1:5">
      <c r="A7273" s="127" t="s">
        <v>29310</v>
      </c>
      <c r="B7273" s="128" t="s">
        <v>29311</v>
      </c>
      <c r="C7273" s="127" t="s">
        <v>86</v>
      </c>
      <c r="D7273" s="122">
        <v>2.34</v>
      </c>
      <c r="E7273" s="129">
        <f t="shared" si="113"/>
        <v>2.34</v>
      </c>
    </row>
    <row r="7274" spans="1:5">
      <c r="A7274" s="127" t="s">
        <v>29312</v>
      </c>
      <c r="B7274" s="128" t="s">
        <v>29313</v>
      </c>
      <c r="C7274" s="127" t="s">
        <v>86</v>
      </c>
      <c r="D7274" s="122">
        <v>3.08</v>
      </c>
      <c r="E7274" s="129">
        <f t="shared" si="113"/>
        <v>3.08</v>
      </c>
    </row>
    <row r="7275" spans="1:5" ht="27">
      <c r="A7275" s="127" t="s">
        <v>29314</v>
      </c>
      <c r="B7275" s="128" t="s">
        <v>29315</v>
      </c>
      <c r="C7275" s="127" t="s">
        <v>86</v>
      </c>
      <c r="D7275" s="122">
        <v>35.549999999999997</v>
      </c>
      <c r="E7275" s="129">
        <f t="shared" si="113"/>
        <v>35.57</v>
      </c>
    </row>
    <row r="7276" spans="1:5">
      <c r="A7276" s="127" t="s">
        <v>29316</v>
      </c>
      <c r="B7276" s="128" t="s">
        <v>29317</v>
      </c>
      <c r="C7276" s="127" t="s">
        <v>86</v>
      </c>
      <c r="D7276" s="122">
        <v>99.8</v>
      </c>
      <c r="E7276" s="129">
        <f t="shared" si="113"/>
        <v>99.85</v>
      </c>
    </row>
    <row r="7277" spans="1:5" ht="27">
      <c r="A7277" s="127" t="s">
        <v>29318</v>
      </c>
      <c r="B7277" s="128" t="s">
        <v>29319</v>
      </c>
      <c r="C7277" s="127" t="s">
        <v>86</v>
      </c>
      <c r="D7277" s="122">
        <v>638.63</v>
      </c>
      <c r="E7277" s="129">
        <f t="shared" si="113"/>
        <v>638.95000000000005</v>
      </c>
    </row>
    <row r="7278" spans="1:5" ht="40.5">
      <c r="A7278" s="127" t="s">
        <v>29320</v>
      </c>
      <c r="B7278" s="128" t="s">
        <v>29321</v>
      </c>
      <c r="C7278" s="127" t="s">
        <v>86</v>
      </c>
      <c r="D7278" s="122">
        <v>365</v>
      </c>
      <c r="E7278" s="129">
        <f t="shared" si="113"/>
        <v>365.18</v>
      </c>
    </row>
    <row r="7279" spans="1:5">
      <c r="A7279" s="127" t="s">
        <v>29322</v>
      </c>
      <c r="B7279" s="128" t="s">
        <v>29323</v>
      </c>
      <c r="C7279" s="127" t="s">
        <v>86</v>
      </c>
      <c r="D7279" s="122">
        <v>63</v>
      </c>
      <c r="E7279" s="129">
        <f t="shared" si="113"/>
        <v>63.03</v>
      </c>
    </row>
    <row r="7280" spans="1:5" ht="27">
      <c r="A7280" s="127" t="s">
        <v>29324</v>
      </c>
      <c r="B7280" s="128" t="s">
        <v>29325</v>
      </c>
      <c r="C7280" s="127" t="s">
        <v>86</v>
      </c>
      <c r="D7280" s="122">
        <v>228.99</v>
      </c>
      <c r="E7280" s="129">
        <f t="shared" si="113"/>
        <v>229.1</v>
      </c>
    </row>
    <row r="7281" spans="1:5" ht="27">
      <c r="A7281" s="127" t="s">
        <v>29326</v>
      </c>
      <c r="B7281" s="128" t="s">
        <v>29327</v>
      </c>
      <c r="C7281" s="127" t="s">
        <v>86</v>
      </c>
      <c r="D7281" s="122">
        <v>130</v>
      </c>
      <c r="E7281" s="129">
        <f t="shared" si="113"/>
        <v>130.06</v>
      </c>
    </row>
    <row r="7282" spans="1:5" ht="27">
      <c r="A7282" s="127" t="s">
        <v>29328</v>
      </c>
      <c r="B7282" s="128" t="s">
        <v>29329</v>
      </c>
      <c r="C7282" s="127" t="s">
        <v>86</v>
      </c>
      <c r="D7282" s="122">
        <v>63</v>
      </c>
      <c r="E7282" s="129">
        <f t="shared" si="113"/>
        <v>63.03</v>
      </c>
    </row>
    <row r="7283" spans="1:5">
      <c r="A7283" s="127" t="s">
        <v>29330</v>
      </c>
      <c r="B7283" s="128" t="s">
        <v>29331</v>
      </c>
      <c r="C7283" s="127" t="s">
        <v>86</v>
      </c>
      <c r="D7283" s="122">
        <v>80</v>
      </c>
      <c r="E7283" s="129">
        <f t="shared" si="113"/>
        <v>80.040000000000006</v>
      </c>
    </row>
    <row r="7284" spans="1:5" ht="27">
      <c r="A7284" s="127" t="s">
        <v>29332</v>
      </c>
      <c r="B7284" s="128" t="s">
        <v>29333</v>
      </c>
      <c r="C7284" s="127" t="s">
        <v>86</v>
      </c>
      <c r="D7284" s="122">
        <v>90</v>
      </c>
      <c r="E7284" s="129">
        <f t="shared" si="113"/>
        <v>90.04</v>
      </c>
    </row>
    <row r="7285" spans="1:5" ht="27">
      <c r="A7285" s="127" t="s">
        <v>29334</v>
      </c>
      <c r="B7285" s="128" t="s">
        <v>29335</v>
      </c>
      <c r="C7285" s="127" t="s">
        <v>86</v>
      </c>
      <c r="D7285" s="122">
        <v>90</v>
      </c>
      <c r="E7285" s="129">
        <f t="shared" si="113"/>
        <v>90.04</v>
      </c>
    </row>
    <row r="7286" spans="1:5" ht="27">
      <c r="A7286" s="127" t="s">
        <v>29336</v>
      </c>
      <c r="B7286" s="128" t="s">
        <v>29337</v>
      </c>
      <c r="C7286" s="127" t="s">
        <v>86</v>
      </c>
      <c r="D7286" s="122">
        <v>896.87</v>
      </c>
      <c r="E7286" s="129">
        <f t="shared" si="113"/>
        <v>897.31</v>
      </c>
    </row>
    <row r="7287" spans="1:5">
      <c r="A7287" s="127" t="s">
        <v>29338</v>
      </c>
      <c r="B7287" s="128" t="s">
        <v>29339</v>
      </c>
      <c r="C7287" s="127" t="s">
        <v>44</v>
      </c>
      <c r="D7287" s="122">
        <v>2.79</v>
      </c>
      <c r="E7287" s="129">
        <f t="shared" si="113"/>
        <v>2.79</v>
      </c>
    </row>
    <row r="7288" spans="1:5">
      <c r="A7288" s="127" t="s">
        <v>29340</v>
      </c>
      <c r="B7288" s="128" t="s">
        <v>29341</v>
      </c>
      <c r="C7288" s="127" t="s">
        <v>44</v>
      </c>
      <c r="D7288" s="122">
        <v>4.43</v>
      </c>
      <c r="E7288" s="129">
        <f t="shared" si="113"/>
        <v>4.43</v>
      </c>
    </row>
    <row r="7289" spans="1:5">
      <c r="A7289" s="127" t="s">
        <v>29342</v>
      </c>
      <c r="B7289" s="128" t="s">
        <v>29343</v>
      </c>
      <c r="C7289" s="127" t="s">
        <v>86</v>
      </c>
      <c r="D7289" s="122">
        <v>1.1499999999999999</v>
      </c>
      <c r="E7289" s="129">
        <f t="shared" si="113"/>
        <v>1.1499999999999999</v>
      </c>
    </row>
    <row r="7290" spans="1:5">
      <c r="A7290" s="127" t="s">
        <v>29344</v>
      </c>
      <c r="B7290" s="128" t="s">
        <v>29345</v>
      </c>
      <c r="C7290" s="127" t="s">
        <v>86</v>
      </c>
      <c r="D7290" s="122">
        <v>0.48</v>
      </c>
      <c r="E7290" s="129">
        <f t="shared" si="113"/>
        <v>0.48</v>
      </c>
    </row>
    <row r="7291" spans="1:5">
      <c r="A7291" s="127" t="s">
        <v>29346</v>
      </c>
      <c r="B7291" s="128" t="s">
        <v>29347</v>
      </c>
      <c r="C7291" s="127" t="s">
        <v>112</v>
      </c>
      <c r="D7291" s="122">
        <v>1.34</v>
      </c>
      <c r="E7291" s="129">
        <f t="shared" si="113"/>
        <v>1.34</v>
      </c>
    </row>
    <row r="7292" spans="1:5">
      <c r="A7292" s="127" t="s">
        <v>29348</v>
      </c>
      <c r="B7292" s="128" t="s">
        <v>29349</v>
      </c>
      <c r="C7292" s="127" t="s">
        <v>86</v>
      </c>
      <c r="D7292" s="122">
        <v>19.93</v>
      </c>
      <c r="E7292" s="129">
        <f t="shared" si="113"/>
        <v>19.940000000000001</v>
      </c>
    </row>
    <row r="7293" spans="1:5">
      <c r="A7293" s="127" t="s">
        <v>29350</v>
      </c>
      <c r="B7293" s="128" t="s">
        <v>29351</v>
      </c>
      <c r="C7293" s="127" t="s">
        <v>86</v>
      </c>
      <c r="D7293" s="122">
        <v>153.34</v>
      </c>
      <c r="E7293" s="129">
        <f t="shared" si="113"/>
        <v>153.41999999999999</v>
      </c>
    </row>
    <row r="7294" spans="1:5">
      <c r="A7294" s="127" t="s">
        <v>29352</v>
      </c>
      <c r="B7294" s="128" t="s">
        <v>29353</v>
      </c>
      <c r="C7294" s="127" t="s">
        <v>86</v>
      </c>
      <c r="D7294" s="122">
        <v>109.9</v>
      </c>
      <c r="E7294" s="129">
        <f t="shared" si="113"/>
        <v>109.95</v>
      </c>
    </row>
    <row r="7295" spans="1:5">
      <c r="A7295" s="127" t="s">
        <v>29354</v>
      </c>
      <c r="B7295" s="128" t="s">
        <v>29355</v>
      </c>
      <c r="C7295" s="127" t="s">
        <v>86</v>
      </c>
      <c r="D7295" s="122">
        <v>330</v>
      </c>
      <c r="E7295" s="129">
        <f t="shared" si="113"/>
        <v>330.16</v>
      </c>
    </row>
    <row r="7296" spans="1:5" ht="27">
      <c r="A7296" s="127" t="s">
        <v>29356</v>
      </c>
      <c r="B7296" s="128" t="s">
        <v>29357</v>
      </c>
      <c r="C7296" s="127" t="s">
        <v>86</v>
      </c>
      <c r="D7296" s="122">
        <v>110</v>
      </c>
      <c r="E7296" s="129">
        <f t="shared" si="113"/>
        <v>110.05</v>
      </c>
    </row>
    <row r="7297" spans="1:5" ht="27">
      <c r="A7297" s="127" t="s">
        <v>29358</v>
      </c>
      <c r="B7297" s="128" t="s">
        <v>29359</v>
      </c>
      <c r="C7297" s="127" t="s">
        <v>86</v>
      </c>
      <c r="D7297" s="122">
        <v>25.9</v>
      </c>
      <c r="E7297" s="129">
        <f t="shared" ref="E7297:E7360" si="114">ROUND((D7297/(1+$J$1))*(1+$L$1),2)</f>
        <v>25.91</v>
      </c>
    </row>
    <row r="7298" spans="1:5" ht="67.5">
      <c r="A7298" s="127" t="s">
        <v>29360</v>
      </c>
      <c r="B7298" s="128" t="s">
        <v>29361</v>
      </c>
      <c r="C7298" s="127" t="s">
        <v>86</v>
      </c>
      <c r="D7298" s="122">
        <v>158.51</v>
      </c>
      <c r="E7298" s="129">
        <f t="shared" si="114"/>
        <v>158.59</v>
      </c>
    </row>
    <row r="7299" spans="1:5" ht="40.5">
      <c r="A7299" s="127" t="s">
        <v>29362</v>
      </c>
      <c r="B7299" s="128" t="s">
        <v>29363</v>
      </c>
      <c r="C7299" s="127" t="s">
        <v>86</v>
      </c>
      <c r="D7299" s="122">
        <v>41.94</v>
      </c>
      <c r="E7299" s="129">
        <f t="shared" si="114"/>
        <v>41.96</v>
      </c>
    </row>
    <row r="7300" spans="1:5" ht="54">
      <c r="A7300" s="127" t="s">
        <v>29364</v>
      </c>
      <c r="B7300" s="128" t="s">
        <v>29365</v>
      </c>
      <c r="C7300" s="127" t="s">
        <v>86</v>
      </c>
      <c r="D7300" s="122">
        <v>48.51</v>
      </c>
      <c r="E7300" s="129">
        <f t="shared" si="114"/>
        <v>48.53</v>
      </c>
    </row>
    <row r="7301" spans="1:5" ht="40.5">
      <c r="A7301" s="127" t="s">
        <v>29366</v>
      </c>
      <c r="B7301" s="128" t="s">
        <v>29367</v>
      </c>
      <c r="C7301" s="127" t="s">
        <v>86</v>
      </c>
      <c r="D7301" s="122">
        <v>555</v>
      </c>
      <c r="E7301" s="129">
        <f t="shared" si="114"/>
        <v>555.28</v>
      </c>
    </row>
    <row r="7302" spans="1:5" ht="27">
      <c r="A7302" s="127" t="s">
        <v>29368</v>
      </c>
      <c r="B7302" s="128" t="s">
        <v>29369</v>
      </c>
      <c r="C7302" s="127" t="s">
        <v>86</v>
      </c>
      <c r="D7302" s="122">
        <v>103.87</v>
      </c>
      <c r="E7302" s="129">
        <f t="shared" si="114"/>
        <v>103.92</v>
      </c>
    </row>
    <row r="7303" spans="1:5" ht="40.5">
      <c r="A7303" s="127" t="s">
        <v>29370</v>
      </c>
      <c r="B7303" s="128" t="s">
        <v>29371</v>
      </c>
      <c r="C7303" s="127" t="s">
        <v>86</v>
      </c>
      <c r="D7303" s="122">
        <v>109.64</v>
      </c>
      <c r="E7303" s="129">
        <f t="shared" si="114"/>
        <v>109.69</v>
      </c>
    </row>
    <row r="7304" spans="1:5" ht="40.5">
      <c r="A7304" s="127" t="s">
        <v>29372</v>
      </c>
      <c r="B7304" s="128" t="s">
        <v>29373</v>
      </c>
      <c r="C7304" s="127" t="s">
        <v>86</v>
      </c>
      <c r="D7304" s="122">
        <v>44.94</v>
      </c>
      <c r="E7304" s="129">
        <f t="shared" si="114"/>
        <v>44.96</v>
      </c>
    </row>
    <row r="7305" spans="1:5" ht="40.5">
      <c r="A7305" s="127" t="s">
        <v>29374</v>
      </c>
      <c r="B7305" s="128" t="s">
        <v>29375</v>
      </c>
      <c r="C7305" s="127" t="s">
        <v>86</v>
      </c>
      <c r="D7305" s="122">
        <v>128.11000000000001</v>
      </c>
      <c r="E7305" s="129">
        <f t="shared" si="114"/>
        <v>128.16999999999999</v>
      </c>
    </row>
    <row r="7306" spans="1:5" ht="67.5">
      <c r="A7306" s="127" t="s">
        <v>29376</v>
      </c>
      <c r="B7306" s="128" t="s">
        <v>29377</v>
      </c>
      <c r="C7306" s="127" t="s">
        <v>86</v>
      </c>
      <c r="D7306" s="122">
        <v>158.51</v>
      </c>
      <c r="E7306" s="129">
        <f t="shared" si="114"/>
        <v>158.59</v>
      </c>
    </row>
    <row r="7307" spans="1:5" ht="40.5">
      <c r="A7307" s="127" t="s">
        <v>29378</v>
      </c>
      <c r="B7307" s="128" t="s">
        <v>29379</v>
      </c>
      <c r="C7307" s="127" t="s">
        <v>86</v>
      </c>
      <c r="D7307" s="122">
        <v>89.1</v>
      </c>
      <c r="E7307" s="129">
        <f t="shared" si="114"/>
        <v>89.14</v>
      </c>
    </row>
    <row r="7308" spans="1:5" ht="54">
      <c r="A7308" s="127" t="s">
        <v>29380</v>
      </c>
      <c r="B7308" s="128" t="s">
        <v>29381</v>
      </c>
      <c r="C7308" s="127" t="s">
        <v>86</v>
      </c>
      <c r="D7308" s="122">
        <v>252</v>
      </c>
      <c r="E7308" s="129">
        <f t="shared" si="114"/>
        <v>252.12</v>
      </c>
    </row>
    <row r="7309" spans="1:5" ht="54">
      <c r="A7309" s="127" t="s">
        <v>29382</v>
      </c>
      <c r="B7309" s="128" t="s">
        <v>29383</v>
      </c>
      <c r="C7309" s="127" t="s">
        <v>86</v>
      </c>
      <c r="D7309" s="122">
        <v>572.96</v>
      </c>
      <c r="E7309" s="129">
        <f t="shared" si="114"/>
        <v>573.24</v>
      </c>
    </row>
    <row r="7310" spans="1:5" ht="67.5">
      <c r="A7310" s="127" t="s">
        <v>29384</v>
      </c>
      <c r="B7310" s="128" t="s">
        <v>29385</v>
      </c>
      <c r="C7310" s="127" t="s">
        <v>86</v>
      </c>
      <c r="D7310" s="122">
        <v>693</v>
      </c>
      <c r="E7310" s="129">
        <f t="shared" si="114"/>
        <v>693.34</v>
      </c>
    </row>
    <row r="7311" spans="1:5" ht="67.5">
      <c r="A7311" s="127" t="s">
        <v>29386</v>
      </c>
      <c r="B7311" s="128" t="s">
        <v>29387</v>
      </c>
      <c r="C7311" s="127" t="s">
        <v>86</v>
      </c>
      <c r="D7311" s="122">
        <v>693</v>
      </c>
      <c r="E7311" s="129">
        <f t="shared" si="114"/>
        <v>693.34</v>
      </c>
    </row>
    <row r="7312" spans="1:5" ht="54">
      <c r="A7312" s="127" t="s">
        <v>29388</v>
      </c>
      <c r="B7312" s="128" t="s">
        <v>29389</v>
      </c>
      <c r="C7312" s="127" t="s">
        <v>86</v>
      </c>
      <c r="D7312" s="122">
        <v>3700.65</v>
      </c>
      <c r="E7312" s="129">
        <f t="shared" si="114"/>
        <v>3702.49</v>
      </c>
    </row>
    <row r="7313" spans="1:5" ht="54">
      <c r="A7313" s="127" t="s">
        <v>29390</v>
      </c>
      <c r="B7313" s="128" t="s">
        <v>29391</v>
      </c>
      <c r="C7313" s="127" t="s">
        <v>86</v>
      </c>
      <c r="D7313" s="122">
        <v>572.96</v>
      </c>
      <c r="E7313" s="129">
        <f t="shared" si="114"/>
        <v>573.24</v>
      </c>
    </row>
    <row r="7314" spans="1:5" ht="27">
      <c r="A7314" s="127" t="s">
        <v>29392</v>
      </c>
      <c r="B7314" s="128" t="s">
        <v>29393</v>
      </c>
      <c r="C7314" s="127" t="s">
        <v>86</v>
      </c>
      <c r="D7314" s="122">
        <v>516.03</v>
      </c>
      <c r="E7314" s="129">
        <f t="shared" si="114"/>
        <v>516.29</v>
      </c>
    </row>
    <row r="7315" spans="1:5" ht="81">
      <c r="A7315" s="127" t="s">
        <v>29394</v>
      </c>
      <c r="B7315" s="128" t="s">
        <v>29395</v>
      </c>
      <c r="C7315" s="127" t="s">
        <v>86</v>
      </c>
      <c r="D7315" s="122">
        <v>1009.7</v>
      </c>
      <c r="E7315" s="129">
        <f t="shared" si="114"/>
        <v>1010.2</v>
      </c>
    </row>
    <row r="7316" spans="1:5" ht="40.5">
      <c r="A7316" s="127" t="s">
        <v>29396</v>
      </c>
      <c r="B7316" s="128" t="s">
        <v>29397</v>
      </c>
      <c r="C7316" s="127" t="s">
        <v>86</v>
      </c>
      <c r="D7316" s="122">
        <v>540.54999999999995</v>
      </c>
      <c r="E7316" s="129">
        <f t="shared" si="114"/>
        <v>540.82000000000005</v>
      </c>
    </row>
    <row r="7317" spans="1:5" ht="27">
      <c r="A7317" s="127" t="s">
        <v>29398</v>
      </c>
      <c r="B7317" s="128" t="s">
        <v>29399</v>
      </c>
      <c r="C7317" s="127" t="s">
        <v>86</v>
      </c>
      <c r="D7317" s="122">
        <v>108.11</v>
      </c>
      <c r="E7317" s="129">
        <f t="shared" si="114"/>
        <v>108.16</v>
      </c>
    </row>
    <row r="7318" spans="1:5">
      <c r="A7318" s="127" t="s">
        <v>29400</v>
      </c>
      <c r="B7318" s="128" t="s">
        <v>29401</v>
      </c>
      <c r="C7318" s="127" t="s">
        <v>86</v>
      </c>
      <c r="D7318" s="122">
        <v>312.16000000000003</v>
      </c>
      <c r="E7318" s="129">
        <f t="shared" si="114"/>
        <v>312.31</v>
      </c>
    </row>
    <row r="7319" spans="1:5">
      <c r="A7319" s="127" t="s">
        <v>29402</v>
      </c>
      <c r="B7319" s="128" t="s">
        <v>29403</v>
      </c>
      <c r="C7319" s="127" t="s">
        <v>86</v>
      </c>
      <c r="D7319" s="122">
        <v>239.34</v>
      </c>
      <c r="E7319" s="129">
        <f t="shared" si="114"/>
        <v>239.46</v>
      </c>
    </row>
    <row r="7320" spans="1:5" ht="27">
      <c r="A7320" s="127" t="s">
        <v>29404</v>
      </c>
      <c r="B7320" s="128" t="s">
        <v>29405</v>
      </c>
      <c r="C7320" s="127" t="s">
        <v>86</v>
      </c>
      <c r="D7320" s="122">
        <v>214.1</v>
      </c>
      <c r="E7320" s="129">
        <f t="shared" si="114"/>
        <v>214.21</v>
      </c>
    </row>
    <row r="7321" spans="1:5" ht="67.5">
      <c r="A7321" s="127" t="s">
        <v>29406</v>
      </c>
      <c r="B7321" s="128" t="s">
        <v>29407</v>
      </c>
      <c r="C7321" s="127" t="s">
        <v>86</v>
      </c>
      <c r="D7321" s="122">
        <v>660</v>
      </c>
      <c r="E7321" s="129">
        <f t="shared" si="114"/>
        <v>660.33</v>
      </c>
    </row>
    <row r="7322" spans="1:5" ht="67.5">
      <c r="A7322" s="127" t="s">
        <v>29408</v>
      </c>
      <c r="B7322" s="128" t="s">
        <v>29409</v>
      </c>
      <c r="C7322" s="127" t="s">
        <v>86</v>
      </c>
      <c r="D7322" s="122">
        <v>901</v>
      </c>
      <c r="E7322" s="129">
        <f t="shared" si="114"/>
        <v>901.45</v>
      </c>
    </row>
    <row r="7323" spans="1:5" ht="67.5">
      <c r="A7323" s="127" t="s">
        <v>29410</v>
      </c>
      <c r="B7323" s="128" t="s">
        <v>29411</v>
      </c>
      <c r="C7323" s="127" t="s">
        <v>86</v>
      </c>
      <c r="D7323" s="122">
        <v>901</v>
      </c>
      <c r="E7323" s="129">
        <f t="shared" si="114"/>
        <v>901.45</v>
      </c>
    </row>
    <row r="7324" spans="1:5" ht="67.5">
      <c r="A7324" s="127" t="s">
        <v>29412</v>
      </c>
      <c r="B7324" s="128" t="s">
        <v>29413</v>
      </c>
      <c r="C7324" s="127" t="s">
        <v>86</v>
      </c>
      <c r="D7324" s="122">
        <v>1069.3499999999999</v>
      </c>
      <c r="E7324" s="129">
        <f t="shared" si="114"/>
        <v>1069.8800000000001</v>
      </c>
    </row>
    <row r="7325" spans="1:5" ht="67.5">
      <c r="A7325" s="127" t="s">
        <v>29414</v>
      </c>
      <c r="B7325" s="128" t="s">
        <v>29415</v>
      </c>
      <c r="C7325" s="127" t="s">
        <v>86</v>
      </c>
      <c r="D7325" s="122">
        <v>1093.8699999999999</v>
      </c>
      <c r="E7325" s="129">
        <f t="shared" si="114"/>
        <v>1094.4100000000001</v>
      </c>
    </row>
    <row r="7326" spans="1:5" ht="67.5">
      <c r="A7326" s="127" t="s">
        <v>29416</v>
      </c>
      <c r="B7326" s="128" t="s">
        <v>29417</v>
      </c>
      <c r="C7326" s="127" t="s">
        <v>86</v>
      </c>
      <c r="D7326" s="122">
        <v>1533.44</v>
      </c>
      <c r="E7326" s="129">
        <f t="shared" si="114"/>
        <v>1534.2</v>
      </c>
    </row>
    <row r="7327" spans="1:5" ht="67.5">
      <c r="A7327" s="127" t="s">
        <v>29418</v>
      </c>
      <c r="B7327" s="128" t="s">
        <v>29419</v>
      </c>
      <c r="C7327" s="127" t="s">
        <v>86</v>
      </c>
      <c r="D7327" s="122">
        <v>1580.23</v>
      </c>
      <c r="E7327" s="129">
        <f t="shared" si="114"/>
        <v>1581.01</v>
      </c>
    </row>
    <row r="7328" spans="1:5" ht="67.5">
      <c r="A7328" s="127" t="s">
        <v>29420</v>
      </c>
      <c r="B7328" s="128" t="s">
        <v>29421</v>
      </c>
      <c r="C7328" s="127" t="s">
        <v>86</v>
      </c>
      <c r="D7328" s="122">
        <v>1631.3</v>
      </c>
      <c r="E7328" s="129">
        <f t="shared" si="114"/>
        <v>1632.11</v>
      </c>
    </row>
    <row r="7329" spans="1:5" ht="67.5">
      <c r="A7329" s="127" t="s">
        <v>29422</v>
      </c>
      <c r="B7329" s="128" t="s">
        <v>29423</v>
      </c>
      <c r="C7329" s="127" t="s">
        <v>86</v>
      </c>
      <c r="D7329" s="122">
        <v>2042</v>
      </c>
      <c r="E7329" s="129">
        <f t="shared" si="114"/>
        <v>2043.01</v>
      </c>
    </row>
    <row r="7330" spans="1:5" ht="67.5">
      <c r="A7330" s="127" t="s">
        <v>29424</v>
      </c>
      <c r="B7330" s="128" t="s">
        <v>29425</v>
      </c>
      <c r="C7330" s="127" t="s">
        <v>86</v>
      </c>
      <c r="D7330" s="122">
        <v>3003.95</v>
      </c>
      <c r="E7330" s="129">
        <f t="shared" si="114"/>
        <v>3005.44</v>
      </c>
    </row>
    <row r="7331" spans="1:5" ht="40.5">
      <c r="A7331" s="127" t="s">
        <v>29426</v>
      </c>
      <c r="B7331" s="128" t="s">
        <v>29427</v>
      </c>
      <c r="C7331" s="127" t="s">
        <v>86</v>
      </c>
      <c r="D7331" s="122">
        <v>277.11</v>
      </c>
      <c r="E7331" s="129">
        <f t="shared" si="114"/>
        <v>277.25</v>
      </c>
    </row>
    <row r="7332" spans="1:5" ht="27">
      <c r="A7332" s="127" t="s">
        <v>29428</v>
      </c>
      <c r="B7332" s="128" t="s">
        <v>29429</v>
      </c>
      <c r="C7332" s="127" t="s">
        <v>86</v>
      </c>
      <c r="D7332" s="122">
        <v>0.77</v>
      </c>
      <c r="E7332" s="129">
        <f t="shared" si="114"/>
        <v>0.77</v>
      </c>
    </row>
    <row r="7333" spans="1:5" ht="27">
      <c r="A7333" s="127" t="s">
        <v>29430</v>
      </c>
      <c r="B7333" s="128" t="s">
        <v>29431</v>
      </c>
      <c r="C7333" s="127" t="s">
        <v>86</v>
      </c>
      <c r="D7333" s="122">
        <v>3.25</v>
      </c>
      <c r="E7333" s="129">
        <f t="shared" si="114"/>
        <v>3.25</v>
      </c>
    </row>
    <row r="7334" spans="1:5" ht="27">
      <c r="A7334" s="127" t="s">
        <v>29432</v>
      </c>
      <c r="B7334" s="128" t="s">
        <v>29433</v>
      </c>
      <c r="C7334" s="127" t="s">
        <v>86</v>
      </c>
      <c r="D7334" s="122">
        <v>1.2</v>
      </c>
      <c r="E7334" s="129">
        <f t="shared" si="114"/>
        <v>1.2</v>
      </c>
    </row>
    <row r="7335" spans="1:5" ht="27">
      <c r="A7335" s="127" t="s">
        <v>29434</v>
      </c>
      <c r="B7335" s="128" t="s">
        <v>29435</v>
      </c>
      <c r="C7335" s="127" t="s">
        <v>86</v>
      </c>
      <c r="D7335" s="122">
        <v>12.06</v>
      </c>
      <c r="E7335" s="129">
        <f t="shared" si="114"/>
        <v>12.07</v>
      </c>
    </row>
    <row r="7336" spans="1:5" ht="27">
      <c r="A7336" s="127" t="s">
        <v>29436</v>
      </c>
      <c r="B7336" s="128" t="s">
        <v>29437</v>
      </c>
      <c r="C7336" s="127" t="s">
        <v>86</v>
      </c>
      <c r="D7336" s="122">
        <v>7.35</v>
      </c>
      <c r="E7336" s="129">
        <f t="shared" si="114"/>
        <v>7.35</v>
      </c>
    </row>
    <row r="7337" spans="1:5" ht="27">
      <c r="A7337" s="127" t="s">
        <v>29438</v>
      </c>
      <c r="B7337" s="128" t="s">
        <v>29439</v>
      </c>
      <c r="C7337" s="127" t="s">
        <v>86</v>
      </c>
      <c r="D7337" s="122">
        <v>10.19</v>
      </c>
      <c r="E7337" s="129">
        <f t="shared" si="114"/>
        <v>10.199999999999999</v>
      </c>
    </row>
    <row r="7338" spans="1:5" ht="27">
      <c r="A7338" s="127" t="s">
        <v>29440</v>
      </c>
      <c r="B7338" s="128" t="s">
        <v>29441</v>
      </c>
      <c r="C7338" s="127" t="s">
        <v>86</v>
      </c>
      <c r="D7338" s="122">
        <v>11.95</v>
      </c>
      <c r="E7338" s="129">
        <f t="shared" si="114"/>
        <v>11.96</v>
      </c>
    </row>
    <row r="7339" spans="1:5" ht="27">
      <c r="A7339" s="127" t="s">
        <v>29442</v>
      </c>
      <c r="B7339" s="128" t="s">
        <v>29443</v>
      </c>
      <c r="C7339" s="127" t="s">
        <v>86</v>
      </c>
      <c r="D7339" s="122">
        <v>15.99</v>
      </c>
      <c r="E7339" s="129">
        <f t="shared" si="114"/>
        <v>16</v>
      </c>
    </row>
    <row r="7340" spans="1:5" ht="27">
      <c r="A7340" s="127" t="s">
        <v>29444</v>
      </c>
      <c r="B7340" s="128" t="s">
        <v>29445</v>
      </c>
      <c r="C7340" s="127" t="s">
        <v>86</v>
      </c>
      <c r="D7340" s="122">
        <v>24.16</v>
      </c>
      <c r="E7340" s="129">
        <f t="shared" si="114"/>
        <v>24.17</v>
      </c>
    </row>
    <row r="7341" spans="1:5">
      <c r="A7341" s="127" t="s">
        <v>29446</v>
      </c>
      <c r="B7341" s="128" t="s">
        <v>29447</v>
      </c>
      <c r="C7341" s="127" t="s">
        <v>86</v>
      </c>
      <c r="D7341" s="122">
        <v>30.45</v>
      </c>
      <c r="E7341" s="129">
        <f t="shared" si="114"/>
        <v>30.47</v>
      </c>
    </row>
    <row r="7342" spans="1:5" ht="40.5">
      <c r="A7342" s="127" t="s">
        <v>29448</v>
      </c>
      <c r="B7342" s="128" t="s">
        <v>29449</v>
      </c>
      <c r="C7342" s="127" t="s">
        <v>86</v>
      </c>
      <c r="D7342" s="122">
        <v>36</v>
      </c>
      <c r="E7342" s="129">
        <f t="shared" si="114"/>
        <v>36.020000000000003</v>
      </c>
    </row>
    <row r="7343" spans="1:5" ht="40.5">
      <c r="A7343" s="127" t="s">
        <v>29450</v>
      </c>
      <c r="B7343" s="128" t="s">
        <v>29451</v>
      </c>
      <c r="C7343" s="127" t="s">
        <v>86</v>
      </c>
      <c r="D7343" s="122">
        <v>67.7</v>
      </c>
      <c r="E7343" s="129">
        <f t="shared" si="114"/>
        <v>67.73</v>
      </c>
    </row>
    <row r="7344" spans="1:5" ht="40.5">
      <c r="A7344" s="127" t="s">
        <v>29452</v>
      </c>
      <c r="B7344" s="128" t="s">
        <v>29453</v>
      </c>
      <c r="C7344" s="127" t="s">
        <v>86</v>
      </c>
      <c r="D7344" s="122">
        <v>118.24</v>
      </c>
      <c r="E7344" s="129">
        <f t="shared" si="114"/>
        <v>118.3</v>
      </c>
    </row>
    <row r="7345" spans="1:5" ht="40.5">
      <c r="A7345" s="127" t="s">
        <v>29454</v>
      </c>
      <c r="B7345" s="128" t="s">
        <v>29455</v>
      </c>
      <c r="C7345" s="127" t="s">
        <v>86</v>
      </c>
      <c r="D7345" s="122">
        <v>222.8</v>
      </c>
      <c r="E7345" s="129">
        <f t="shared" si="114"/>
        <v>222.91</v>
      </c>
    </row>
    <row r="7346" spans="1:5" ht="40.5">
      <c r="A7346" s="127" t="s">
        <v>29456</v>
      </c>
      <c r="B7346" s="128" t="s">
        <v>29457</v>
      </c>
      <c r="C7346" s="127" t="s">
        <v>86</v>
      </c>
      <c r="D7346" s="122">
        <v>363.8</v>
      </c>
      <c r="E7346" s="129">
        <f t="shared" si="114"/>
        <v>363.98</v>
      </c>
    </row>
    <row r="7347" spans="1:5" ht="27">
      <c r="A7347" s="127" t="s">
        <v>29458</v>
      </c>
      <c r="B7347" s="128" t="s">
        <v>29459</v>
      </c>
      <c r="C7347" s="127" t="s">
        <v>86</v>
      </c>
      <c r="D7347" s="122">
        <v>8.06</v>
      </c>
      <c r="E7347" s="129">
        <f t="shared" si="114"/>
        <v>8.06</v>
      </c>
    </row>
    <row r="7348" spans="1:5" ht="27">
      <c r="A7348" s="127" t="s">
        <v>29460</v>
      </c>
      <c r="B7348" s="128" t="s">
        <v>29461</v>
      </c>
      <c r="C7348" s="127" t="s">
        <v>86</v>
      </c>
      <c r="D7348" s="122">
        <v>22.31</v>
      </c>
      <c r="E7348" s="129">
        <f t="shared" si="114"/>
        <v>22.32</v>
      </c>
    </row>
    <row r="7349" spans="1:5" ht="27">
      <c r="A7349" s="127" t="s">
        <v>29462</v>
      </c>
      <c r="B7349" s="128" t="s">
        <v>29463</v>
      </c>
      <c r="C7349" s="127" t="s">
        <v>86</v>
      </c>
      <c r="D7349" s="122">
        <v>59.79</v>
      </c>
      <c r="E7349" s="129">
        <f t="shared" si="114"/>
        <v>59.82</v>
      </c>
    </row>
    <row r="7350" spans="1:5" ht="27">
      <c r="A7350" s="127" t="s">
        <v>29464</v>
      </c>
      <c r="B7350" s="128" t="s">
        <v>29465</v>
      </c>
      <c r="C7350" s="127" t="s">
        <v>86</v>
      </c>
      <c r="D7350" s="122">
        <v>106.76</v>
      </c>
      <c r="E7350" s="129">
        <f t="shared" si="114"/>
        <v>106.81</v>
      </c>
    </row>
    <row r="7351" spans="1:5" ht="27">
      <c r="A7351" s="127" t="s">
        <v>29466</v>
      </c>
      <c r="B7351" s="128" t="s">
        <v>29467</v>
      </c>
      <c r="C7351" s="127" t="s">
        <v>86</v>
      </c>
      <c r="D7351" s="122">
        <v>173.95</v>
      </c>
      <c r="E7351" s="129">
        <f t="shared" si="114"/>
        <v>174.04</v>
      </c>
    </row>
    <row r="7352" spans="1:5" ht="27">
      <c r="A7352" s="127" t="s">
        <v>29468</v>
      </c>
      <c r="B7352" s="128" t="s">
        <v>29469</v>
      </c>
      <c r="C7352" s="127" t="s">
        <v>86</v>
      </c>
      <c r="D7352" s="122">
        <v>9.5</v>
      </c>
      <c r="E7352" s="129">
        <f t="shared" si="114"/>
        <v>9.5</v>
      </c>
    </row>
    <row r="7353" spans="1:5" ht="27">
      <c r="A7353" s="127" t="s">
        <v>29470</v>
      </c>
      <c r="B7353" s="128" t="s">
        <v>29471</v>
      </c>
      <c r="C7353" s="127" t="s">
        <v>86</v>
      </c>
      <c r="D7353" s="122">
        <v>24.77</v>
      </c>
      <c r="E7353" s="129">
        <f t="shared" si="114"/>
        <v>24.78</v>
      </c>
    </row>
    <row r="7354" spans="1:5" ht="27">
      <c r="A7354" s="127" t="s">
        <v>29472</v>
      </c>
      <c r="B7354" s="128" t="s">
        <v>29473</v>
      </c>
      <c r="C7354" s="127" t="s">
        <v>86</v>
      </c>
      <c r="D7354" s="122">
        <v>30.1</v>
      </c>
      <c r="E7354" s="129">
        <f t="shared" si="114"/>
        <v>30.11</v>
      </c>
    </row>
    <row r="7355" spans="1:5">
      <c r="A7355" s="127" t="s">
        <v>29474</v>
      </c>
      <c r="B7355" s="128" t="s">
        <v>29475</v>
      </c>
      <c r="C7355" s="127" t="s">
        <v>86</v>
      </c>
      <c r="D7355" s="122">
        <v>11.18</v>
      </c>
      <c r="E7355" s="129">
        <f t="shared" si="114"/>
        <v>11.19</v>
      </c>
    </row>
    <row r="7356" spans="1:5">
      <c r="A7356" s="127" t="s">
        <v>29476</v>
      </c>
      <c r="B7356" s="128" t="s">
        <v>29477</v>
      </c>
      <c r="C7356" s="127" t="s">
        <v>86</v>
      </c>
      <c r="D7356" s="122">
        <v>21.63</v>
      </c>
      <c r="E7356" s="129">
        <f t="shared" si="114"/>
        <v>21.64</v>
      </c>
    </row>
    <row r="7357" spans="1:5" ht="27">
      <c r="A7357" s="127" t="s">
        <v>29478</v>
      </c>
      <c r="B7357" s="128" t="s">
        <v>29479</v>
      </c>
      <c r="C7357" s="127" t="s">
        <v>86</v>
      </c>
      <c r="D7357" s="122">
        <v>216.8</v>
      </c>
      <c r="E7357" s="129">
        <f t="shared" si="114"/>
        <v>216.91</v>
      </c>
    </row>
    <row r="7358" spans="1:5" ht="27">
      <c r="A7358" s="127" t="s">
        <v>29480</v>
      </c>
      <c r="B7358" s="128" t="s">
        <v>29481</v>
      </c>
      <c r="C7358" s="127" t="s">
        <v>86</v>
      </c>
      <c r="D7358" s="122">
        <v>317.33999999999997</v>
      </c>
      <c r="E7358" s="129">
        <f t="shared" si="114"/>
        <v>317.5</v>
      </c>
    </row>
    <row r="7359" spans="1:5" ht="27">
      <c r="A7359" s="127" t="s">
        <v>29482</v>
      </c>
      <c r="B7359" s="128" t="s">
        <v>29483</v>
      </c>
      <c r="C7359" s="127" t="s">
        <v>86</v>
      </c>
      <c r="D7359" s="122">
        <v>456.63</v>
      </c>
      <c r="E7359" s="129">
        <f t="shared" si="114"/>
        <v>456.86</v>
      </c>
    </row>
    <row r="7360" spans="1:5" ht="27">
      <c r="A7360" s="127" t="s">
        <v>29484</v>
      </c>
      <c r="B7360" s="128" t="s">
        <v>29485</v>
      </c>
      <c r="C7360" s="127" t="s">
        <v>86</v>
      </c>
      <c r="D7360" s="122">
        <v>0.65</v>
      </c>
      <c r="E7360" s="129">
        <f t="shared" si="114"/>
        <v>0.65</v>
      </c>
    </row>
    <row r="7361" spans="1:5" ht="27">
      <c r="A7361" s="127" t="s">
        <v>29486</v>
      </c>
      <c r="B7361" s="128" t="s">
        <v>29487</v>
      </c>
      <c r="C7361" s="127" t="s">
        <v>86</v>
      </c>
      <c r="D7361" s="122">
        <v>0.89</v>
      </c>
      <c r="E7361" s="129">
        <f t="shared" ref="E7361:E7424" si="115">ROUND((D7361/(1+$J$1))*(1+$L$1),2)</f>
        <v>0.89</v>
      </c>
    </row>
    <row r="7362" spans="1:5" ht="27">
      <c r="A7362" s="127" t="s">
        <v>29488</v>
      </c>
      <c r="B7362" s="128" t="s">
        <v>29489</v>
      </c>
      <c r="C7362" s="127" t="s">
        <v>86</v>
      </c>
      <c r="D7362" s="122">
        <v>1.52</v>
      </c>
      <c r="E7362" s="129">
        <f t="shared" si="115"/>
        <v>1.52</v>
      </c>
    </row>
    <row r="7363" spans="1:5" ht="27">
      <c r="A7363" s="127" t="s">
        <v>29490</v>
      </c>
      <c r="B7363" s="128" t="s">
        <v>29491</v>
      </c>
      <c r="C7363" s="127" t="s">
        <v>86</v>
      </c>
      <c r="D7363" s="122">
        <v>1.46</v>
      </c>
      <c r="E7363" s="129">
        <f t="shared" si="115"/>
        <v>1.46</v>
      </c>
    </row>
    <row r="7364" spans="1:5" ht="27">
      <c r="A7364" s="127" t="s">
        <v>29492</v>
      </c>
      <c r="B7364" s="128" t="s">
        <v>29493</v>
      </c>
      <c r="C7364" s="127" t="s">
        <v>86</v>
      </c>
      <c r="D7364" s="122">
        <v>1.98</v>
      </c>
      <c r="E7364" s="129">
        <f t="shared" si="115"/>
        <v>1.98</v>
      </c>
    </row>
    <row r="7365" spans="1:5" ht="27">
      <c r="A7365" s="127" t="s">
        <v>29494</v>
      </c>
      <c r="B7365" s="128" t="s">
        <v>29495</v>
      </c>
      <c r="C7365" s="127" t="s">
        <v>86</v>
      </c>
      <c r="D7365" s="122">
        <v>5.94</v>
      </c>
      <c r="E7365" s="129">
        <f t="shared" si="115"/>
        <v>5.94</v>
      </c>
    </row>
    <row r="7366" spans="1:5" ht="27">
      <c r="A7366" s="127" t="s">
        <v>29496</v>
      </c>
      <c r="B7366" s="128" t="s">
        <v>29497</v>
      </c>
      <c r="C7366" s="127" t="s">
        <v>86</v>
      </c>
      <c r="D7366" s="122">
        <v>7.56</v>
      </c>
      <c r="E7366" s="129">
        <f t="shared" si="115"/>
        <v>7.56</v>
      </c>
    </row>
    <row r="7367" spans="1:5" ht="27">
      <c r="A7367" s="127" t="s">
        <v>29498</v>
      </c>
      <c r="B7367" s="128" t="s">
        <v>29499</v>
      </c>
      <c r="C7367" s="127" t="s">
        <v>86</v>
      </c>
      <c r="D7367" s="122">
        <v>8.34</v>
      </c>
      <c r="E7367" s="129">
        <f t="shared" si="115"/>
        <v>8.34</v>
      </c>
    </row>
    <row r="7368" spans="1:5" ht="27">
      <c r="A7368" s="127" t="s">
        <v>29500</v>
      </c>
      <c r="B7368" s="128" t="s">
        <v>29501</v>
      </c>
      <c r="C7368" s="127" t="s">
        <v>86</v>
      </c>
      <c r="D7368" s="122">
        <v>30.45</v>
      </c>
      <c r="E7368" s="129">
        <f t="shared" si="115"/>
        <v>30.47</v>
      </c>
    </row>
    <row r="7369" spans="1:5" ht="27">
      <c r="A7369" s="127" t="s">
        <v>29502</v>
      </c>
      <c r="B7369" s="128" t="s">
        <v>29503</v>
      </c>
      <c r="C7369" s="127" t="s">
        <v>86</v>
      </c>
      <c r="D7369" s="122">
        <v>0.91</v>
      </c>
      <c r="E7369" s="129">
        <f t="shared" si="115"/>
        <v>0.91</v>
      </c>
    </row>
    <row r="7370" spans="1:5" ht="27">
      <c r="A7370" s="127" t="s">
        <v>29504</v>
      </c>
      <c r="B7370" s="128" t="s">
        <v>29505</v>
      </c>
      <c r="C7370" s="127" t="s">
        <v>86</v>
      </c>
      <c r="D7370" s="122">
        <v>1.53</v>
      </c>
      <c r="E7370" s="129">
        <f t="shared" si="115"/>
        <v>1.53</v>
      </c>
    </row>
    <row r="7371" spans="1:5" ht="27">
      <c r="A7371" s="127" t="s">
        <v>29506</v>
      </c>
      <c r="B7371" s="128" t="s">
        <v>29507</v>
      </c>
      <c r="C7371" s="127" t="s">
        <v>86</v>
      </c>
      <c r="D7371" s="122">
        <v>3.07</v>
      </c>
      <c r="E7371" s="129">
        <f t="shared" si="115"/>
        <v>3.07</v>
      </c>
    </row>
    <row r="7372" spans="1:5" ht="27">
      <c r="A7372" s="127" t="s">
        <v>29508</v>
      </c>
      <c r="B7372" s="128" t="s">
        <v>29509</v>
      </c>
      <c r="C7372" s="127" t="s">
        <v>86</v>
      </c>
      <c r="D7372" s="122">
        <v>4.6399999999999997</v>
      </c>
      <c r="E7372" s="129">
        <f t="shared" si="115"/>
        <v>4.6399999999999997</v>
      </c>
    </row>
    <row r="7373" spans="1:5" ht="27">
      <c r="A7373" s="127" t="s">
        <v>29510</v>
      </c>
      <c r="B7373" s="128" t="s">
        <v>29511</v>
      </c>
      <c r="C7373" s="127" t="s">
        <v>86</v>
      </c>
      <c r="D7373" s="122">
        <v>5.66</v>
      </c>
      <c r="E7373" s="129">
        <f t="shared" si="115"/>
        <v>5.66</v>
      </c>
    </row>
    <row r="7374" spans="1:5" ht="27">
      <c r="A7374" s="127" t="s">
        <v>29512</v>
      </c>
      <c r="B7374" s="128" t="s">
        <v>29513</v>
      </c>
      <c r="C7374" s="127" t="s">
        <v>86</v>
      </c>
      <c r="D7374" s="122">
        <v>8.23</v>
      </c>
      <c r="E7374" s="129">
        <f t="shared" si="115"/>
        <v>8.23</v>
      </c>
    </row>
    <row r="7375" spans="1:5" ht="27">
      <c r="A7375" s="127" t="s">
        <v>29514</v>
      </c>
      <c r="B7375" s="128" t="s">
        <v>29515</v>
      </c>
      <c r="C7375" s="127" t="s">
        <v>86</v>
      </c>
      <c r="D7375" s="122">
        <v>20.16</v>
      </c>
      <c r="E7375" s="129">
        <f t="shared" si="115"/>
        <v>20.170000000000002</v>
      </c>
    </row>
    <row r="7376" spans="1:5" ht="27">
      <c r="A7376" s="127" t="s">
        <v>29516</v>
      </c>
      <c r="B7376" s="128" t="s">
        <v>29517</v>
      </c>
      <c r="C7376" s="127" t="s">
        <v>86</v>
      </c>
      <c r="D7376" s="122">
        <v>30.86</v>
      </c>
      <c r="E7376" s="129">
        <f t="shared" si="115"/>
        <v>30.88</v>
      </c>
    </row>
    <row r="7377" spans="1:5" ht="27">
      <c r="A7377" s="127" t="s">
        <v>29518</v>
      </c>
      <c r="B7377" s="128" t="s">
        <v>29519</v>
      </c>
      <c r="C7377" s="127" t="s">
        <v>86</v>
      </c>
      <c r="D7377" s="122">
        <v>39.049999999999997</v>
      </c>
      <c r="E7377" s="129">
        <f t="shared" si="115"/>
        <v>39.07</v>
      </c>
    </row>
    <row r="7378" spans="1:5">
      <c r="A7378" s="127" t="s">
        <v>29520</v>
      </c>
      <c r="B7378" s="128" t="s">
        <v>29521</v>
      </c>
      <c r="C7378" s="127" t="s">
        <v>86</v>
      </c>
      <c r="D7378" s="122">
        <v>8.5</v>
      </c>
      <c r="E7378" s="129">
        <f t="shared" si="115"/>
        <v>8.5</v>
      </c>
    </row>
    <row r="7379" spans="1:5">
      <c r="A7379" s="127" t="s">
        <v>29522</v>
      </c>
      <c r="B7379" s="128" t="s">
        <v>29523</v>
      </c>
      <c r="C7379" s="127" t="s">
        <v>86</v>
      </c>
      <c r="D7379" s="122">
        <v>1.41</v>
      </c>
      <c r="E7379" s="129">
        <f t="shared" si="115"/>
        <v>1.41</v>
      </c>
    </row>
    <row r="7380" spans="1:5" ht="27">
      <c r="A7380" s="127" t="s">
        <v>29524</v>
      </c>
      <c r="B7380" s="128" t="s">
        <v>29525</v>
      </c>
      <c r="C7380" s="127" t="s">
        <v>86</v>
      </c>
      <c r="D7380" s="122">
        <v>1.92</v>
      </c>
      <c r="E7380" s="129">
        <f t="shared" si="115"/>
        <v>1.92</v>
      </c>
    </row>
    <row r="7381" spans="1:5">
      <c r="A7381" s="127" t="s">
        <v>29526</v>
      </c>
      <c r="B7381" s="128" t="s">
        <v>29527</v>
      </c>
      <c r="C7381" s="127" t="s">
        <v>86</v>
      </c>
      <c r="D7381" s="122">
        <v>1.32</v>
      </c>
      <c r="E7381" s="129">
        <f t="shared" si="115"/>
        <v>1.32</v>
      </c>
    </row>
    <row r="7382" spans="1:5" ht="27">
      <c r="A7382" s="127" t="s">
        <v>29528</v>
      </c>
      <c r="B7382" s="128" t="s">
        <v>29529</v>
      </c>
      <c r="C7382" s="127" t="s">
        <v>86</v>
      </c>
      <c r="D7382" s="122">
        <v>21.64</v>
      </c>
      <c r="E7382" s="129">
        <f t="shared" si="115"/>
        <v>21.65</v>
      </c>
    </row>
    <row r="7383" spans="1:5" ht="27">
      <c r="A7383" s="127" t="s">
        <v>29530</v>
      </c>
      <c r="B7383" s="128" t="s">
        <v>29531</v>
      </c>
      <c r="C7383" s="127" t="s">
        <v>86</v>
      </c>
      <c r="D7383" s="122">
        <v>5.27</v>
      </c>
      <c r="E7383" s="129">
        <f t="shared" si="115"/>
        <v>5.27</v>
      </c>
    </row>
    <row r="7384" spans="1:5" ht="27">
      <c r="A7384" s="127" t="s">
        <v>29532</v>
      </c>
      <c r="B7384" s="128" t="s">
        <v>29533</v>
      </c>
      <c r="C7384" s="127" t="s">
        <v>86</v>
      </c>
      <c r="D7384" s="122">
        <v>6.24</v>
      </c>
      <c r="E7384" s="129">
        <f t="shared" si="115"/>
        <v>6.24</v>
      </c>
    </row>
    <row r="7385" spans="1:5">
      <c r="A7385" s="127" t="s">
        <v>29534</v>
      </c>
      <c r="B7385" s="128" t="s">
        <v>29535</v>
      </c>
      <c r="C7385" s="127" t="s">
        <v>86</v>
      </c>
      <c r="D7385" s="122">
        <v>77.44</v>
      </c>
      <c r="E7385" s="129">
        <f t="shared" si="115"/>
        <v>77.48</v>
      </c>
    </row>
    <row r="7386" spans="1:5" ht="27">
      <c r="A7386" s="127" t="s">
        <v>29536</v>
      </c>
      <c r="B7386" s="128" t="s">
        <v>29537</v>
      </c>
      <c r="C7386" s="127" t="s">
        <v>86</v>
      </c>
      <c r="D7386" s="122">
        <v>9.5</v>
      </c>
      <c r="E7386" s="129">
        <f t="shared" si="115"/>
        <v>9.5</v>
      </c>
    </row>
    <row r="7387" spans="1:5" ht="27">
      <c r="A7387" s="127" t="s">
        <v>29538</v>
      </c>
      <c r="B7387" s="128" t="s">
        <v>29539</v>
      </c>
      <c r="C7387" s="127" t="s">
        <v>86</v>
      </c>
      <c r="D7387" s="122">
        <v>16.899999999999999</v>
      </c>
      <c r="E7387" s="129">
        <f t="shared" si="115"/>
        <v>16.91</v>
      </c>
    </row>
    <row r="7388" spans="1:5" ht="27">
      <c r="A7388" s="127" t="s">
        <v>29540</v>
      </c>
      <c r="B7388" s="128" t="s">
        <v>29541</v>
      </c>
      <c r="C7388" s="127" t="s">
        <v>86</v>
      </c>
      <c r="D7388" s="122">
        <v>30.1</v>
      </c>
      <c r="E7388" s="129">
        <f t="shared" si="115"/>
        <v>30.11</v>
      </c>
    </row>
    <row r="7389" spans="1:5">
      <c r="A7389" s="127" t="s">
        <v>29542</v>
      </c>
      <c r="B7389" s="128" t="s">
        <v>29543</v>
      </c>
      <c r="C7389" s="127" t="s">
        <v>18690</v>
      </c>
      <c r="D7389" s="122">
        <v>77.39</v>
      </c>
      <c r="E7389" s="129">
        <f t="shared" si="115"/>
        <v>77.430000000000007</v>
      </c>
    </row>
    <row r="7390" spans="1:5" ht="27">
      <c r="A7390" s="127" t="s">
        <v>29544</v>
      </c>
      <c r="B7390" s="128" t="s">
        <v>29545</v>
      </c>
      <c r="C7390" s="127" t="s">
        <v>18690</v>
      </c>
      <c r="D7390" s="122">
        <v>185.73</v>
      </c>
      <c r="E7390" s="129">
        <f t="shared" si="115"/>
        <v>185.82</v>
      </c>
    </row>
    <row r="7391" spans="1:5" ht="27">
      <c r="A7391" s="127" t="s">
        <v>29546</v>
      </c>
      <c r="B7391" s="128" t="s">
        <v>29547</v>
      </c>
      <c r="C7391" s="127" t="s">
        <v>112</v>
      </c>
      <c r="D7391" s="122">
        <v>185</v>
      </c>
      <c r="E7391" s="129">
        <f t="shared" si="115"/>
        <v>185.09</v>
      </c>
    </row>
    <row r="7392" spans="1:5" ht="27">
      <c r="A7392" s="127" t="s">
        <v>29548</v>
      </c>
      <c r="B7392" s="128" t="s">
        <v>29549</v>
      </c>
      <c r="C7392" s="127" t="s">
        <v>112</v>
      </c>
      <c r="D7392" s="122">
        <v>222.82</v>
      </c>
      <c r="E7392" s="129">
        <f t="shared" si="115"/>
        <v>222.93</v>
      </c>
    </row>
    <row r="7393" spans="1:5" ht="27">
      <c r="A7393" s="127" t="s">
        <v>29550</v>
      </c>
      <c r="B7393" s="128" t="s">
        <v>29551</v>
      </c>
      <c r="C7393" s="127" t="s">
        <v>112</v>
      </c>
      <c r="D7393" s="122">
        <v>39</v>
      </c>
      <c r="E7393" s="129">
        <f t="shared" si="115"/>
        <v>39.020000000000003</v>
      </c>
    </row>
    <row r="7394" spans="1:5" ht="27">
      <c r="A7394" s="127" t="s">
        <v>29552</v>
      </c>
      <c r="B7394" s="128" t="s">
        <v>29553</v>
      </c>
      <c r="C7394" s="127" t="s">
        <v>44</v>
      </c>
      <c r="D7394" s="122">
        <v>8.25</v>
      </c>
      <c r="E7394" s="129">
        <f t="shared" si="115"/>
        <v>8.25</v>
      </c>
    </row>
    <row r="7395" spans="1:5" ht="27">
      <c r="A7395" s="127" t="s">
        <v>29554</v>
      </c>
      <c r="B7395" s="128" t="s">
        <v>29555</v>
      </c>
      <c r="C7395" s="127" t="s">
        <v>44</v>
      </c>
      <c r="D7395" s="122">
        <v>12.1</v>
      </c>
      <c r="E7395" s="129">
        <f t="shared" si="115"/>
        <v>12.11</v>
      </c>
    </row>
    <row r="7396" spans="1:5" ht="27">
      <c r="A7396" s="127" t="s">
        <v>29556</v>
      </c>
      <c r="B7396" s="128" t="s">
        <v>29557</v>
      </c>
      <c r="C7396" s="127" t="s">
        <v>44</v>
      </c>
      <c r="D7396" s="122">
        <v>33</v>
      </c>
      <c r="E7396" s="129">
        <f t="shared" si="115"/>
        <v>33.020000000000003</v>
      </c>
    </row>
    <row r="7397" spans="1:5" ht="27">
      <c r="A7397" s="127" t="s">
        <v>29558</v>
      </c>
      <c r="B7397" s="128" t="s">
        <v>29559</v>
      </c>
      <c r="C7397" s="127" t="s">
        <v>44</v>
      </c>
      <c r="D7397" s="122">
        <v>31.42</v>
      </c>
      <c r="E7397" s="129">
        <f t="shared" si="115"/>
        <v>31.44</v>
      </c>
    </row>
    <row r="7398" spans="1:5" ht="27">
      <c r="A7398" s="127" t="s">
        <v>29560</v>
      </c>
      <c r="B7398" s="128" t="s">
        <v>29561</v>
      </c>
      <c r="C7398" s="127" t="s">
        <v>44</v>
      </c>
      <c r="D7398" s="122">
        <v>5.41</v>
      </c>
      <c r="E7398" s="129">
        <f t="shared" si="115"/>
        <v>5.41</v>
      </c>
    </row>
    <row r="7399" spans="1:5" ht="27">
      <c r="A7399" s="127" t="s">
        <v>29562</v>
      </c>
      <c r="B7399" s="128" t="s">
        <v>29563</v>
      </c>
      <c r="C7399" s="127" t="s">
        <v>44</v>
      </c>
      <c r="D7399" s="122">
        <v>18.399999999999999</v>
      </c>
      <c r="E7399" s="129">
        <f t="shared" si="115"/>
        <v>18.41</v>
      </c>
    </row>
    <row r="7400" spans="1:5" ht="27">
      <c r="A7400" s="127" t="s">
        <v>29564</v>
      </c>
      <c r="B7400" s="128" t="s">
        <v>29565</v>
      </c>
      <c r="C7400" s="127" t="s">
        <v>44</v>
      </c>
      <c r="D7400" s="122">
        <v>16.87</v>
      </c>
      <c r="E7400" s="129">
        <f t="shared" si="115"/>
        <v>16.88</v>
      </c>
    </row>
    <row r="7401" spans="1:5" ht="27">
      <c r="A7401" s="127" t="s">
        <v>29566</v>
      </c>
      <c r="B7401" s="128" t="s">
        <v>29567</v>
      </c>
      <c r="C7401" s="127" t="s">
        <v>44</v>
      </c>
      <c r="D7401" s="122">
        <v>4.41</v>
      </c>
      <c r="E7401" s="129">
        <f t="shared" si="115"/>
        <v>4.41</v>
      </c>
    </row>
    <row r="7402" spans="1:5" ht="27">
      <c r="A7402" s="127" t="s">
        <v>29568</v>
      </c>
      <c r="B7402" s="128" t="s">
        <v>29569</v>
      </c>
      <c r="C7402" s="127" t="s">
        <v>44</v>
      </c>
      <c r="D7402" s="122">
        <v>15</v>
      </c>
      <c r="E7402" s="129">
        <f t="shared" si="115"/>
        <v>15.01</v>
      </c>
    </row>
    <row r="7403" spans="1:5" ht="27">
      <c r="A7403" s="127" t="s">
        <v>29570</v>
      </c>
      <c r="B7403" s="128" t="s">
        <v>29571</v>
      </c>
      <c r="C7403" s="127" t="s">
        <v>44</v>
      </c>
      <c r="D7403" s="122">
        <v>2.33</v>
      </c>
      <c r="E7403" s="129">
        <f t="shared" si="115"/>
        <v>2.33</v>
      </c>
    </row>
    <row r="7404" spans="1:5" ht="27">
      <c r="A7404" s="127" t="s">
        <v>29572</v>
      </c>
      <c r="B7404" s="128" t="s">
        <v>29573</v>
      </c>
      <c r="C7404" s="127" t="s">
        <v>44</v>
      </c>
      <c r="D7404" s="122">
        <v>15</v>
      </c>
      <c r="E7404" s="129">
        <f t="shared" si="115"/>
        <v>15.01</v>
      </c>
    </row>
    <row r="7405" spans="1:5" ht="27">
      <c r="A7405" s="127" t="s">
        <v>29574</v>
      </c>
      <c r="B7405" s="128" t="s">
        <v>29575</v>
      </c>
      <c r="C7405" s="127" t="s">
        <v>80</v>
      </c>
      <c r="D7405" s="122">
        <v>7216.8</v>
      </c>
      <c r="E7405" s="129">
        <f t="shared" si="115"/>
        <v>7220.38</v>
      </c>
    </row>
    <row r="7406" spans="1:5" ht="27">
      <c r="A7406" s="127" t="s">
        <v>29576</v>
      </c>
      <c r="B7406" s="128" t="s">
        <v>29577</v>
      </c>
      <c r="C7406" s="127" t="s">
        <v>112</v>
      </c>
      <c r="D7406" s="122">
        <v>28.97</v>
      </c>
      <c r="E7406" s="129">
        <f t="shared" si="115"/>
        <v>28.98</v>
      </c>
    </row>
    <row r="7407" spans="1:5" ht="27">
      <c r="A7407" s="127" t="s">
        <v>29578</v>
      </c>
      <c r="B7407" s="128" t="s">
        <v>29579</v>
      </c>
      <c r="C7407" s="127" t="s">
        <v>86</v>
      </c>
      <c r="D7407" s="122">
        <v>426.22</v>
      </c>
      <c r="E7407" s="129">
        <f t="shared" si="115"/>
        <v>426.43</v>
      </c>
    </row>
    <row r="7408" spans="1:5" ht="27">
      <c r="A7408" s="127" t="s">
        <v>29580</v>
      </c>
      <c r="B7408" s="128" t="s">
        <v>29581</v>
      </c>
      <c r="C7408" s="127" t="s">
        <v>44</v>
      </c>
      <c r="D7408" s="122">
        <v>55.75</v>
      </c>
      <c r="E7408" s="129">
        <f t="shared" si="115"/>
        <v>55.78</v>
      </c>
    </row>
    <row r="7409" spans="1:5" ht="27">
      <c r="A7409" s="127" t="s">
        <v>29582</v>
      </c>
      <c r="B7409" s="128" t="s">
        <v>29583</v>
      </c>
      <c r="C7409" s="127" t="s">
        <v>112</v>
      </c>
      <c r="D7409" s="122">
        <v>48.71</v>
      </c>
      <c r="E7409" s="129">
        <f t="shared" si="115"/>
        <v>48.73</v>
      </c>
    </row>
    <row r="7410" spans="1:5" ht="27">
      <c r="A7410" s="127" t="s">
        <v>29584</v>
      </c>
      <c r="B7410" s="128" t="s">
        <v>29585</v>
      </c>
      <c r="C7410" s="127" t="s">
        <v>44</v>
      </c>
      <c r="D7410" s="122">
        <v>2.92</v>
      </c>
      <c r="E7410" s="129">
        <f t="shared" si="115"/>
        <v>2.92</v>
      </c>
    </row>
    <row r="7411" spans="1:5" ht="27">
      <c r="A7411" s="127" t="s">
        <v>29586</v>
      </c>
      <c r="B7411" s="128" t="s">
        <v>29587</v>
      </c>
      <c r="C7411" s="127" t="s">
        <v>44</v>
      </c>
      <c r="D7411" s="122">
        <v>6.95</v>
      </c>
      <c r="E7411" s="129">
        <f t="shared" si="115"/>
        <v>6.95</v>
      </c>
    </row>
    <row r="7412" spans="1:5" ht="27">
      <c r="A7412" s="127" t="s">
        <v>29588</v>
      </c>
      <c r="B7412" s="128" t="s">
        <v>29589</v>
      </c>
      <c r="C7412" s="127" t="s">
        <v>44</v>
      </c>
      <c r="D7412" s="122">
        <v>31.2</v>
      </c>
      <c r="E7412" s="129">
        <f t="shared" si="115"/>
        <v>31.22</v>
      </c>
    </row>
    <row r="7413" spans="1:5" ht="27">
      <c r="A7413" s="127" t="s">
        <v>29590</v>
      </c>
      <c r="B7413" s="128" t="s">
        <v>29591</v>
      </c>
      <c r="C7413" s="127" t="s">
        <v>44</v>
      </c>
      <c r="D7413" s="122">
        <v>6</v>
      </c>
      <c r="E7413" s="129">
        <f t="shared" si="115"/>
        <v>6</v>
      </c>
    </row>
    <row r="7414" spans="1:5" ht="27">
      <c r="A7414" s="127" t="s">
        <v>29592</v>
      </c>
      <c r="B7414" s="128" t="s">
        <v>29593</v>
      </c>
      <c r="C7414" s="127" t="s">
        <v>44</v>
      </c>
      <c r="D7414" s="122">
        <v>1.9</v>
      </c>
      <c r="E7414" s="129">
        <f t="shared" si="115"/>
        <v>1.9</v>
      </c>
    </row>
    <row r="7415" spans="1:5" ht="27">
      <c r="A7415" s="127" t="s">
        <v>29594</v>
      </c>
      <c r="B7415" s="128" t="s">
        <v>29595</v>
      </c>
      <c r="C7415" s="127" t="s">
        <v>44</v>
      </c>
      <c r="D7415" s="122">
        <v>75.900000000000006</v>
      </c>
      <c r="E7415" s="129">
        <f t="shared" si="115"/>
        <v>75.94</v>
      </c>
    </row>
    <row r="7416" spans="1:5" ht="27">
      <c r="A7416" s="127" t="s">
        <v>29596</v>
      </c>
      <c r="B7416" s="128" t="s">
        <v>29597</v>
      </c>
      <c r="C7416" s="127" t="s">
        <v>44</v>
      </c>
      <c r="D7416" s="122">
        <v>29.9</v>
      </c>
      <c r="E7416" s="129">
        <f t="shared" si="115"/>
        <v>29.91</v>
      </c>
    </row>
    <row r="7417" spans="1:5" ht="27">
      <c r="A7417" s="127" t="s">
        <v>29598</v>
      </c>
      <c r="B7417" s="128" t="s">
        <v>29599</v>
      </c>
      <c r="C7417" s="127" t="s">
        <v>44</v>
      </c>
      <c r="D7417" s="122">
        <v>53.18</v>
      </c>
      <c r="E7417" s="129">
        <f t="shared" si="115"/>
        <v>53.21</v>
      </c>
    </row>
    <row r="7418" spans="1:5" ht="27">
      <c r="A7418" s="127" t="s">
        <v>29600</v>
      </c>
      <c r="B7418" s="128" t="s">
        <v>29601</v>
      </c>
      <c r="C7418" s="127" t="s">
        <v>44</v>
      </c>
      <c r="D7418" s="122">
        <v>2.13</v>
      </c>
      <c r="E7418" s="129">
        <f t="shared" si="115"/>
        <v>2.13</v>
      </c>
    </row>
    <row r="7419" spans="1:5" ht="27">
      <c r="A7419" s="127" t="s">
        <v>29602</v>
      </c>
      <c r="B7419" s="128" t="s">
        <v>29603</v>
      </c>
      <c r="C7419" s="127" t="s">
        <v>44</v>
      </c>
      <c r="D7419" s="122">
        <v>33.479999999999997</v>
      </c>
      <c r="E7419" s="129">
        <f t="shared" si="115"/>
        <v>33.5</v>
      </c>
    </row>
    <row r="7420" spans="1:5" ht="27">
      <c r="A7420" s="127" t="s">
        <v>29604</v>
      </c>
      <c r="B7420" s="128" t="s">
        <v>29605</v>
      </c>
      <c r="C7420" s="127" t="s">
        <v>44</v>
      </c>
      <c r="D7420" s="122">
        <v>4.17</v>
      </c>
      <c r="E7420" s="129">
        <f t="shared" si="115"/>
        <v>4.17</v>
      </c>
    </row>
    <row r="7421" spans="1:5" ht="27">
      <c r="A7421" s="127" t="s">
        <v>29606</v>
      </c>
      <c r="B7421" s="128" t="s">
        <v>29607</v>
      </c>
      <c r="C7421" s="127" t="s">
        <v>44</v>
      </c>
      <c r="D7421" s="122">
        <v>2.75</v>
      </c>
      <c r="E7421" s="129">
        <f t="shared" si="115"/>
        <v>2.75</v>
      </c>
    </row>
    <row r="7422" spans="1:5" ht="27">
      <c r="A7422" s="127" t="s">
        <v>29608</v>
      </c>
      <c r="B7422" s="128" t="s">
        <v>29609</v>
      </c>
      <c r="C7422" s="127" t="s">
        <v>44</v>
      </c>
      <c r="D7422" s="122">
        <v>23.7</v>
      </c>
      <c r="E7422" s="129">
        <f t="shared" si="115"/>
        <v>23.71</v>
      </c>
    </row>
    <row r="7423" spans="1:5" ht="27">
      <c r="A7423" s="127" t="s">
        <v>29610</v>
      </c>
      <c r="B7423" s="128" t="s">
        <v>29611</v>
      </c>
      <c r="C7423" s="127" t="s">
        <v>44</v>
      </c>
      <c r="D7423" s="122">
        <v>28.86</v>
      </c>
      <c r="E7423" s="129">
        <f t="shared" si="115"/>
        <v>28.87</v>
      </c>
    </row>
    <row r="7424" spans="1:5" ht="27">
      <c r="A7424" s="127" t="s">
        <v>29612</v>
      </c>
      <c r="B7424" s="128" t="s">
        <v>29613</v>
      </c>
      <c r="C7424" s="127" t="s">
        <v>44</v>
      </c>
      <c r="D7424" s="122">
        <v>73.98</v>
      </c>
      <c r="E7424" s="129">
        <f t="shared" si="115"/>
        <v>74.02</v>
      </c>
    </row>
    <row r="7425" spans="1:5" ht="27">
      <c r="A7425" s="127" t="s">
        <v>29614</v>
      </c>
      <c r="B7425" s="128" t="s">
        <v>29611</v>
      </c>
      <c r="C7425" s="127" t="s">
        <v>44</v>
      </c>
      <c r="D7425" s="122">
        <v>28.86</v>
      </c>
      <c r="E7425" s="129">
        <f t="shared" ref="E7425:E7488" si="116">ROUND((D7425/(1+$J$1))*(1+$L$1),2)</f>
        <v>28.87</v>
      </c>
    </row>
    <row r="7426" spans="1:5" ht="27">
      <c r="A7426" s="127" t="s">
        <v>29615</v>
      </c>
      <c r="B7426" s="128" t="s">
        <v>29616</v>
      </c>
      <c r="C7426" s="127" t="s">
        <v>44</v>
      </c>
      <c r="D7426" s="122">
        <v>24.36</v>
      </c>
      <c r="E7426" s="129">
        <f t="shared" si="116"/>
        <v>24.37</v>
      </c>
    </row>
    <row r="7427" spans="1:5" ht="27">
      <c r="A7427" s="127" t="s">
        <v>29617</v>
      </c>
      <c r="B7427" s="128" t="s">
        <v>29618</v>
      </c>
      <c r="C7427" s="127" t="s">
        <v>44</v>
      </c>
      <c r="D7427" s="122">
        <v>1.5</v>
      </c>
      <c r="E7427" s="129">
        <f t="shared" si="116"/>
        <v>1.5</v>
      </c>
    </row>
    <row r="7428" spans="1:5" ht="27">
      <c r="A7428" s="127" t="s">
        <v>29619</v>
      </c>
      <c r="B7428" s="128" t="s">
        <v>29620</v>
      </c>
      <c r="C7428" s="127" t="s">
        <v>44</v>
      </c>
      <c r="D7428" s="122">
        <v>13.9</v>
      </c>
      <c r="E7428" s="129">
        <f t="shared" si="116"/>
        <v>13.91</v>
      </c>
    </row>
    <row r="7429" spans="1:5" ht="27">
      <c r="A7429" s="127" t="s">
        <v>29621</v>
      </c>
      <c r="B7429" s="128" t="s">
        <v>29622</v>
      </c>
      <c r="C7429" s="127" t="s">
        <v>44</v>
      </c>
      <c r="D7429" s="122">
        <v>16.29</v>
      </c>
      <c r="E7429" s="129">
        <f t="shared" si="116"/>
        <v>16.3</v>
      </c>
    </row>
    <row r="7430" spans="1:5" ht="27">
      <c r="A7430" s="127" t="s">
        <v>29623</v>
      </c>
      <c r="B7430" s="128" t="s">
        <v>29624</v>
      </c>
      <c r="C7430" s="127" t="s">
        <v>44</v>
      </c>
      <c r="D7430" s="122">
        <v>6.32</v>
      </c>
      <c r="E7430" s="129">
        <f t="shared" si="116"/>
        <v>6.32</v>
      </c>
    </row>
    <row r="7431" spans="1:5" ht="27">
      <c r="A7431" s="127" t="s">
        <v>29625</v>
      </c>
      <c r="B7431" s="128" t="s">
        <v>29626</v>
      </c>
      <c r="C7431" s="127" t="s">
        <v>44</v>
      </c>
      <c r="D7431" s="122">
        <v>8.4499999999999993</v>
      </c>
      <c r="E7431" s="129">
        <f t="shared" si="116"/>
        <v>8.4499999999999993</v>
      </c>
    </row>
    <row r="7432" spans="1:5" ht="27">
      <c r="A7432" s="127" t="s">
        <v>29627</v>
      </c>
      <c r="B7432" s="128" t="s">
        <v>29628</v>
      </c>
      <c r="C7432" s="127" t="s">
        <v>44</v>
      </c>
      <c r="D7432" s="122">
        <v>3.7</v>
      </c>
      <c r="E7432" s="129">
        <f t="shared" si="116"/>
        <v>3.7</v>
      </c>
    </row>
    <row r="7433" spans="1:5" ht="27">
      <c r="A7433" s="127" t="s">
        <v>29629</v>
      </c>
      <c r="B7433" s="128" t="s">
        <v>29630</v>
      </c>
      <c r="C7433" s="127" t="s">
        <v>80</v>
      </c>
      <c r="D7433" s="122">
        <v>4200</v>
      </c>
      <c r="E7433" s="129">
        <f t="shared" si="116"/>
        <v>4202.08</v>
      </c>
    </row>
    <row r="7434" spans="1:5">
      <c r="A7434" s="127" t="s">
        <v>29631</v>
      </c>
      <c r="B7434" s="128" t="s">
        <v>29632</v>
      </c>
      <c r="C7434" s="127" t="s">
        <v>86</v>
      </c>
      <c r="D7434" s="122">
        <v>8.66</v>
      </c>
      <c r="E7434" s="129">
        <f t="shared" si="116"/>
        <v>8.66</v>
      </c>
    </row>
    <row r="7435" spans="1:5" ht="27">
      <c r="A7435" s="127" t="s">
        <v>29633</v>
      </c>
      <c r="B7435" s="128" t="s">
        <v>29634</v>
      </c>
      <c r="C7435" s="127" t="s">
        <v>44</v>
      </c>
      <c r="D7435" s="122">
        <v>2.25</v>
      </c>
      <c r="E7435" s="129">
        <f t="shared" si="116"/>
        <v>2.25</v>
      </c>
    </row>
    <row r="7436" spans="1:5" ht="27">
      <c r="A7436" s="127" t="s">
        <v>29635</v>
      </c>
      <c r="B7436" s="128" t="s">
        <v>29636</v>
      </c>
      <c r="C7436" s="127" t="s">
        <v>44</v>
      </c>
      <c r="D7436" s="122">
        <v>3.22</v>
      </c>
      <c r="E7436" s="129">
        <f t="shared" si="116"/>
        <v>3.22</v>
      </c>
    </row>
    <row r="7437" spans="1:5" ht="27">
      <c r="A7437" s="127" t="s">
        <v>29637</v>
      </c>
      <c r="B7437" s="128" t="s">
        <v>29638</v>
      </c>
      <c r="C7437" s="127" t="s">
        <v>44</v>
      </c>
      <c r="D7437" s="122">
        <v>5.75</v>
      </c>
      <c r="E7437" s="129">
        <f t="shared" si="116"/>
        <v>5.75</v>
      </c>
    </row>
    <row r="7438" spans="1:5" ht="27">
      <c r="A7438" s="127" t="s">
        <v>29639</v>
      </c>
      <c r="B7438" s="128" t="s">
        <v>29640</v>
      </c>
      <c r="C7438" s="127" t="s">
        <v>44</v>
      </c>
      <c r="D7438" s="122">
        <v>9.65</v>
      </c>
      <c r="E7438" s="129">
        <f t="shared" si="116"/>
        <v>9.65</v>
      </c>
    </row>
    <row r="7439" spans="1:5" ht="27">
      <c r="A7439" s="127" t="s">
        <v>29641</v>
      </c>
      <c r="B7439" s="128" t="s">
        <v>29642</v>
      </c>
      <c r="C7439" s="127" t="s">
        <v>44</v>
      </c>
      <c r="D7439" s="122">
        <v>22.09</v>
      </c>
      <c r="E7439" s="129">
        <f t="shared" si="116"/>
        <v>22.1</v>
      </c>
    </row>
    <row r="7440" spans="1:5" ht="27">
      <c r="A7440" s="127" t="s">
        <v>29643</v>
      </c>
      <c r="B7440" s="128" t="s">
        <v>29644</v>
      </c>
      <c r="C7440" s="127" t="s">
        <v>44</v>
      </c>
      <c r="D7440" s="122">
        <v>37.69</v>
      </c>
      <c r="E7440" s="129">
        <f t="shared" si="116"/>
        <v>37.71</v>
      </c>
    </row>
    <row r="7441" spans="1:5" ht="27">
      <c r="A7441" s="127" t="s">
        <v>29645</v>
      </c>
      <c r="B7441" s="128" t="s">
        <v>29646</v>
      </c>
      <c r="C7441" s="127" t="s">
        <v>44</v>
      </c>
      <c r="D7441" s="122">
        <v>61.08</v>
      </c>
      <c r="E7441" s="129">
        <f t="shared" si="116"/>
        <v>61.11</v>
      </c>
    </row>
    <row r="7442" spans="1:5" ht="27">
      <c r="A7442" s="127" t="s">
        <v>29647</v>
      </c>
      <c r="B7442" s="128" t="s">
        <v>29648</v>
      </c>
      <c r="C7442" s="127" t="s">
        <v>44</v>
      </c>
      <c r="D7442" s="122">
        <v>99.68</v>
      </c>
      <c r="E7442" s="129">
        <f t="shared" si="116"/>
        <v>99.73</v>
      </c>
    </row>
    <row r="7443" spans="1:5">
      <c r="A7443" s="127" t="s">
        <v>29649</v>
      </c>
      <c r="B7443" s="128" t="s">
        <v>29650</v>
      </c>
      <c r="C7443" s="127" t="s">
        <v>86</v>
      </c>
      <c r="D7443" s="122">
        <v>3.3</v>
      </c>
      <c r="E7443" s="129">
        <f t="shared" si="116"/>
        <v>3.3</v>
      </c>
    </row>
    <row r="7444" spans="1:5" ht="40.5">
      <c r="A7444" s="127" t="s">
        <v>29651</v>
      </c>
      <c r="B7444" s="128" t="s">
        <v>29652</v>
      </c>
      <c r="C7444" s="127" t="s">
        <v>112</v>
      </c>
      <c r="D7444" s="122">
        <v>27</v>
      </c>
      <c r="E7444" s="129">
        <f t="shared" si="116"/>
        <v>27.01</v>
      </c>
    </row>
    <row r="7445" spans="1:5" ht="40.5">
      <c r="A7445" s="127" t="s">
        <v>29653</v>
      </c>
      <c r="B7445" s="128" t="s">
        <v>29654</v>
      </c>
      <c r="C7445" s="127" t="s">
        <v>112</v>
      </c>
      <c r="D7445" s="122">
        <v>44.96</v>
      </c>
      <c r="E7445" s="129">
        <f t="shared" si="116"/>
        <v>44.98</v>
      </c>
    </row>
    <row r="7446" spans="1:5" ht="54">
      <c r="A7446" s="127" t="s">
        <v>29655</v>
      </c>
      <c r="B7446" s="128" t="s">
        <v>29656</v>
      </c>
      <c r="C7446" s="127" t="s">
        <v>112</v>
      </c>
      <c r="D7446" s="122">
        <v>27.99</v>
      </c>
      <c r="E7446" s="129">
        <f t="shared" si="116"/>
        <v>28</v>
      </c>
    </row>
    <row r="7447" spans="1:5">
      <c r="A7447" s="127" t="s">
        <v>29657</v>
      </c>
      <c r="B7447" s="128" t="s">
        <v>29658</v>
      </c>
      <c r="C7447" s="127" t="s">
        <v>112</v>
      </c>
      <c r="D7447" s="122">
        <v>22.5</v>
      </c>
      <c r="E7447" s="129">
        <f t="shared" si="116"/>
        <v>22.51</v>
      </c>
    </row>
    <row r="7448" spans="1:5" ht="27">
      <c r="A7448" s="127" t="s">
        <v>29659</v>
      </c>
      <c r="B7448" s="128" t="s">
        <v>29660</v>
      </c>
      <c r="C7448" s="127" t="s">
        <v>112</v>
      </c>
      <c r="D7448" s="122">
        <v>4.4800000000000004</v>
      </c>
      <c r="E7448" s="129">
        <f t="shared" si="116"/>
        <v>4.4800000000000004</v>
      </c>
    </row>
    <row r="7449" spans="1:5" ht="27">
      <c r="A7449" s="127" t="s">
        <v>29661</v>
      </c>
      <c r="B7449" s="128" t="s">
        <v>29662</v>
      </c>
      <c r="C7449" s="127" t="s">
        <v>112</v>
      </c>
      <c r="D7449" s="122">
        <v>6.87</v>
      </c>
      <c r="E7449" s="129">
        <f t="shared" si="116"/>
        <v>6.87</v>
      </c>
    </row>
    <row r="7450" spans="1:5" ht="27">
      <c r="A7450" s="127" t="s">
        <v>29663</v>
      </c>
      <c r="B7450" s="128" t="s">
        <v>29664</v>
      </c>
      <c r="C7450" s="127" t="s">
        <v>112</v>
      </c>
      <c r="D7450" s="122">
        <v>9.01</v>
      </c>
      <c r="E7450" s="129">
        <f t="shared" si="116"/>
        <v>9.01</v>
      </c>
    </row>
    <row r="7451" spans="1:5" ht="27">
      <c r="A7451" s="127" t="s">
        <v>29665</v>
      </c>
      <c r="B7451" s="128" t="s">
        <v>29666</v>
      </c>
      <c r="C7451" s="127" t="s">
        <v>112</v>
      </c>
      <c r="D7451" s="122">
        <v>13.78</v>
      </c>
      <c r="E7451" s="129">
        <f t="shared" si="116"/>
        <v>13.79</v>
      </c>
    </row>
    <row r="7452" spans="1:5" ht="27">
      <c r="A7452" s="127" t="s">
        <v>29667</v>
      </c>
      <c r="B7452" s="128" t="s">
        <v>29668</v>
      </c>
      <c r="C7452" s="127" t="s">
        <v>112</v>
      </c>
      <c r="D7452" s="122">
        <v>4.45</v>
      </c>
      <c r="E7452" s="129">
        <f t="shared" si="116"/>
        <v>4.45</v>
      </c>
    </row>
    <row r="7453" spans="1:5">
      <c r="A7453" s="127" t="s">
        <v>29669</v>
      </c>
      <c r="B7453" s="128" t="s">
        <v>29670</v>
      </c>
      <c r="C7453" s="127" t="s">
        <v>112</v>
      </c>
      <c r="D7453" s="122">
        <v>4.8</v>
      </c>
      <c r="E7453" s="129">
        <f t="shared" si="116"/>
        <v>4.8</v>
      </c>
    </row>
    <row r="7454" spans="1:5">
      <c r="A7454" s="127" t="s">
        <v>29671</v>
      </c>
      <c r="B7454" s="128" t="s">
        <v>29672</v>
      </c>
      <c r="C7454" s="127" t="s">
        <v>44</v>
      </c>
      <c r="D7454" s="122">
        <v>17.98</v>
      </c>
      <c r="E7454" s="129">
        <f t="shared" si="116"/>
        <v>17.989999999999998</v>
      </c>
    </row>
    <row r="7455" spans="1:5" ht="27">
      <c r="A7455" s="127" t="s">
        <v>29673</v>
      </c>
      <c r="B7455" s="128" t="s">
        <v>29674</v>
      </c>
      <c r="C7455" s="127" t="s">
        <v>112</v>
      </c>
      <c r="D7455" s="122">
        <v>557</v>
      </c>
      <c r="E7455" s="129">
        <f t="shared" si="116"/>
        <v>557.28</v>
      </c>
    </row>
    <row r="7456" spans="1:5" ht="54">
      <c r="A7456" s="127" t="s">
        <v>29675</v>
      </c>
      <c r="B7456" s="128" t="s">
        <v>29676</v>
      </c>
      <c r="C7456" s="127" t="s">
        <v>112</v>
      </c>
      <c r="D7456" s="122">
        <v>655</v>
      </c>
      <c r="E7456" s="129">
        <f t="shared" si="116"/>
        <v>655.32000000000005</v>
      </c>
    </row>
    <row r="7457" spans="1:5" ht="54">
      <c r="A7457" s="127" t="s">
        <v>29677</v>
      </c>
      <c r="B7457" s="128" t="s">
        <v>29678</v>
      </c>
      <c r="C7457" s="127" t="s">
        <v>112</v>
      </c>
      <c r="D7457" s="122">
        <v>429.76</v>
      </c>
      <c r="E7457" s="129">
        <f t="shared" si="116"/>
        <v>429.97</v>
      </c>
    </row>
    <row r="7458" spans="1:5">
      <c r="A7458" s="127" t="s">
        <v>29679</v>
      </c>
      <c r="B7458" s="128" t="s">
        <v>29680</v>
      </c>
      <c r="C7458" s="127" t="s">
        <v>86</v>
      </c>
      <c r="D7458" s="122">
        <v>6.26</v>
      </c>
      <c r="E7458" s="129">
        <f t="shared" si="116"/>
        <v>6.26</v>
      </c>
    </row>
    <row r="7459" spans="1:5">
      <c r="A7459" s="127" t="s">
        <v>29681</v>
      </c>
      <c r="B7459" s="128" t="s">
        <v>29682</v>
      </c>
      <c r="C7459" s="127" t="s">
        <v>86</v>
      </c>
      <c r="D7459" s="122">
        <v>9.7899999999999991</v>
      </c>
      <c r="E7459" s="129">
        <f t="shared" si="116"/>
        <v>9.7899999999999991</v>
      </c>
    </row>
    <row r="7460" spans="1:5" ht="27">
      <c r="A7460" s="127" t="s">
        <v>29683</v>
      </c>
      <c r="B7460" s="128" t="s">
        <v>29684</v>
      </c>
      <c r="C7460" s="127" t="s">
        <v>80</v>
      </c>
      <c r="D7460" s="122">
        <v>288.83</v>
      </c>
      <c r="E7460" s="129">
        <f t="shared" si="116"/>
        <v>288.97000000000003</v>
      </c>
    </row>
    <row r="7461" spans="1:5">
      <c r="A7461" s="127" t="s">
        <v>29685</v>
      </c>
      <c r="B7461" s="128" t="s">
        <v>29686</v>
      </c>
      <c r="C7461" s="127" t="s">
        <v>112</v>
      </c>
      <c r="D7461" s="122">
        <v>1200</v>
      </c>
      <c r="E7461" s="129">
        <f t="shared" si="116"/>
        <v>1200.5999999999999</v>
      </c>
    </row>
    <row r="7462" spans="1:5">
      <c r="A7462" s="127" t="s">
        <v>29687</v>
      </c>
      <c r="B7462" s="128" t="s">
        <v>29688</v>
      </c>
      <c r="C7462" s="127" t="s">
        <v>112</v>
      </c>
      <c r="D7462" s="122">
        <v>270</v>
      </c>
      <c r="E7462" s="129">
        <f t="shared" si="116"/>
        <v>270.13</v>
      </c>
    </row>
    <row r="7463" spans="1:5">
      <c r="A7463" s="127" t="s">
        <v>29689</v>
      </c>
      <c r="B7463" s="128" t="s">
        <v>29690</v>
      </c>
      <c r="C7463" s="127" t="s">
        <v>112</v>
      </c>
      <c r="D7463" s="122">
        <v>290</v>
      </c>
      <c r="E7463" s="129">
        <f t="shared" si="116"/>
        <v>290.14</v>
      </c>
    </row>
    <row r="7464" spans="1:5">
      <c r="A7464" s="127" t="s">
        <v>29691</v>
      </c>
      <c r="B7464" s="128" t="s">
        <v>29692</v>
      </c>
      <c r="C7464" s="127" t="s">
        <v>92</v>
      </c>
      <c r="D7464" s="122">
        <v>0.14000000000000001</v>
      </c>
      <c r="E7464" s="129">
        <f t="shared" si="116"/>
        <v>0.14000000000000001</v>
      </c>
    </row>
    <row r="7465" spans="1:5">
      <c r="A7465" s="127" t="s">
        <v>29693</v>
      </c>
      <c r="B7465" s="128" t="s">
        <v>29694</v>
      </c>
      <c r="C7465" s="127" t="s">
        <v>92</v>
      </c>
      <c r="D7465" s="122">
        <v>14.12</v>
      </c>
      <c r="E7465" s="129">
        <f t="shared" si="116"/>
        <v>14.13</v>
      </c>
    </row>
    <row r="7466" spans="1:5">
      <c r="A7466" s="127" t="s">
        <v>29695</v>
      </c>
      <c r="B7466" s="128" t="s">
        <v>29696</v>
      </c>
      <c r="C7466" s="127" t="s">
        <v>92</v>
      </c>
      <c r="D7466" s="122">
        <v>56.8</v>
      </c>
      <c r="E7466" s="129">
        <f t="shared" si="116"/>
        <v>56.83</v>
      </c>
    </row>
    <row r="7467" spans="1:5">
      <c r="A7467" s="127" t="s">
        <v>29697</v>
      </c>
      <c r="B7467" s="128" t="s">
        <v>29698</v>
      </c>
      <c r="C7467" s="127" t="s">
        <v>26393</v>
      </c>
      <c r="D7467" s="122">
        <v>43.23</v>
      </c>
      <c r="E7467" s="129">
        <f t="shared" si="116"/>
        <v>43.25</v>
      </c>
    </row>
    <row r="7468" spans="1:5">
      <c r="A7468" s="127" t="s">
        <v>29699</v>
      </c>
      <c r="B7468" s="128" t="s">
        <v>29700</v>
      </c>
      <c r="C7468" s="127" t="s">
        <v>29701</v>
      </c>
      <c r="D7468" s="122">
        <v>108.21</v>
      </c>
      <c r="E7468" s="129">
        <f t="shared" si="116"/>
        <v>108.26</v>
      </c>
    </row>
    <row r="7469" spans="1:5">
      <c r="A7469" s="127" t="s">
        <v>29702</v>
      </c>
      <c r="B7469" s="128" t="s">
        <v>29703</v>
      </c>
      <c r="C7469" s="127" t="s">
        <v>29701</v>
      </c>
      <c r="D7469" s="122">
        <v>66.510000000000005</v>
      </c>
      <c r="E7469" s="129">
        <f t="shared" si="116"/>
        <v>66.540000000000006</v>
      </c>
    </row>
    <row r="7470" spans="1:5">
      <c r="A7470" s="127" t="s">
        <v>29704</v>
      </c>
      <c r="B7470" s="128" t="s">
        <v>29705</v>
      </c>
      <c r="C7470" s="127" t="s">
        <v>26393</v>
      </c>
      <c r="D7470" s="122">
        <v>122.67</v>
      </c>
      <c r="E7470" s="129">
        <f t="shared" si="116"/>
        <v>122.73</v>
      </c>
    </row>
    <row r="7471" spans="1:5">
      <c r="A7471" s="127" t="s">
        <v>29706</v>
      </c>
      <c r="B7471" s="128" t="s">
        <v>29707</v>
      </c>
      <c r="C7471" s="127" t="s">
        <v>86</v>
      </c>
      <c r="D7471" s="122">
        <v>36</v>
      </c>
      <c r="E7471" s="129">
        <f t="shared" si="116"/>
        <v>36.020000000000003</v>
      </c>
    </row>
    <row r="7472" spans="1:5">
      <c r="A7472" s="127" t="s">
        <v>29708</v>
      </c>
      <c r="B7472" s="128" t="s">
        <v>29709</v>
      </c>
      <c r="C7472" s="127" t="s">
        <v>92</v>
      </c>
      <c r="D7472" s="122">
        <v>0.5</v>
      </c>
      <c r="E7472" s="129">
        <f t="shared" si="116"/>
        <v>0.5</v>
      </c>
    </row>
    <row r="7473" spans="1:5" ht="27">
      <c r="A7473" s="127" t="s">
        <v>29710</v>
      </c>
      <c r="B7473" s="128" t="s">
        <v>29711</v>
      </c>
      <c r="C7473" s="127" t="s">
        <v>44</v>
      </c>
      <c r="D7473" s="122">
        <v>51.3</v>
      </c>
      <c r="E7473" s="129">
        <f t="shared" si="116"/>
        <v>51.33</v>
      </c>
    </row>
    <row r="7474" spans="1:5">
      <c r="A7474" s="127" t="s">
        <v>29712</v>
      </c>
      <c r="B7474" s="128" t="s">
        <v>29713</v>
      </c>
      <c r="C7474" s="127" t="s">
        <v>44</v>
      </c>
      <c r="D7474" s="122">
        <v>51.3</v>
      </c>
      <c r="E7474" s="129">
        <f t="shared" si="116"/>
        <v>51.33</v>
      </c>
    </row>
    <row r="7475" spans="1:5">
      <c r="A7475" s="127" t="s">
        <v>29714</v>
      </c>
      <c r="B7475" s="128" t="s">
        <v>29715</v>
      </c>
      <c r="C7475" s="127" t="s">
        <v>92</v>
      </c>
      <c r="D7475" s="122">
        <v>5.19</v>
      </c>
      <c r="E7475" s="129">
        <f t="shared" si="116"/>
        <v>5.19</v>
      </c>
    </row>
    <row r="7476" spans="1:5">
      <c r="A7476" s="127" t="s">
        <v>29716</v>
      </c>
      <c r="B7476" s="128" t="s">
        <v>29717</v>
      </c>
      <c r="C7476" s="127" t="s">
        <v>92</v>
      </c>
      <c r="D7476" s="122">
        <v>5.0199999999999996</v>
      </c>
      <c r="E7476" s="129">
        <f t="shared" si="116"/>
        <v>5.0199999999999996</v>
      </c>
    </row>
    <row r="7477" spans="1:5" ht="27">
      <c r="A7477" s="127" t="s">
        <v>29718</v>
      </c>
      <c r="B7477" s="128" t="s">
        <v>29719</v>
      </c>
      <c r="C7477" s="127" t="s">
        <v>44</v>
      </c>
      <c r="D7477" s="122">
        <v>1159.5</v>
      </c>
      <c r="E7477" s="129">
        <f t="shared" si="116"/>
        <v>1160.08</v>
      </c>
    </row>
    <row r="7478" spans="1:5">
      <c r="A7478" s="127" t="s">
        <v>29720</v>
      </c>
      <c r="B7478" s="128" t="s">
        <v>29721</v>
      </c>
      <c r="C7478" s="127" t="s">
        <v>86</v>
      </c>
      <c r="D7478" s="122">
        <v>174.49</v>
      </c>
      <c r="E7478" s="129">
        <f t="shared" si="116"/>
        <v>174.58</v>
      </c>
    </row>
    <row r="7479" spans="1:5">
      <c r="A7479" s="127" t="s">
        <v>29722</v>
      </c>
      <c r="B7479" s="128" t="s">
        <v>29723</v>
      </c>
      <c r="C7479" s="127" t="s">
        <v>86</v>
      </c>
      <c r="D7479" s="122">
        <v>0.69</v>
      </c>
      <c r="E7479" s="129">
        <f t="shared" si="116"/>
        <v>0.69</v>
      </c>
    </row>
    <row r="7480" spans="1:5">
      <c r="A7480" s="127" t="s">
        <v>29724</v>
      </c>
      <c r="B7480" s="128" t="s">
        <v>29725</v>
      </c>
      <c r="C7480" s="127" t="s">
        <v>86</v>
      </c>
      <c r="D7480" s="122">
        <v>62.1</v>
      </c>
      <c r="E7480" s="129">
        <f t="shared" si="116"/>
        <v>62.13</v>
      </c>
    </row>
    <row r="7481" spans="1:5" ht="27">
      <c r="A7481" s="127" t="s">
        <v>29726</v>
      </c>
      <c r="B7481" s="128" t="s">
        <v>29727</v>
      </c>
      <c r="C7481" s="127" t="s">
        <v>86</v>
      </c>
      <c r="D7481" s="122">
        <v>267.44</v>
      </c>
      <c r="E7481" s="129">
        <f t="shared" si="116"/>
        <v>267.57</v>
      </c>
    </row>
    <row r="7482" spans="1:5">
      <c r="A7482" s="127" t="s">
        <v>29728</v>
      </c>
      <c r="B7482" s="128" t="s">
        <v>29729</v>
      </c>
      <c r="C7482" s="127" t="s">
        <v>86</v>
      </c>
      <c r="D7482" s="122">
        <v>450</v>
      </c>
      <c r="E7482" s="129">
        <f t="shared" si="116"/>
        <v>450.22</v>
      </c>
    </row>
    <row r="7483" spans="1:5">
      <c r="A7483" s="127" t="s">
        <v>29730</v>
      </c>
      <c r="B7483" s="128" t="s">
        <v>29731</v>
      </c>
      <c r="C7483" s="127" t="s">
        <v>86</v>
      </c>
      <c r="D7483" s="122">
        <v>450</v>
      </c>
      <c r="E7483" s="129">
        <f t="shared" si="116"/>
        <v>450.22</v>
      </c>
    </row>
    <row r="7484" spans="1:5">
      <c r="A7484" s="127" t="s">
        <v>29732</v>
      </c>
      <c r="B7484" s="128" t="s">
        <v>29733</v>
      </c>
      <c r="C7484" s="127" t="s">
        <v>86</v>
      </c>
      <c r="D7484" s="122">
        <v>450</v>
      </c>
      <c r="E7484" s="129">
        <f t="shared" si="116"/>
        <v>450.22</v>
      </c>
    </row>
    <row r="7485" spans="1:5">
      <c r="A7485" s="127" t="s">
        <v>29734</v>
      </c>
      <c r="B7485" s="128" t="s">
        <v>29735</v>
      </c>
      <c r="C7485" s="127" t="s">
        <v>86</v>
      </c>
      <c r="D7485" s="122">
        <v>685</v>
      </c>
      <c r="E7485" s="129">
        <f t="shared" si="116"/>
        <v>685.34</v>
      </c>
    </row>
    <row r="7486" spans="1:5">
      <c r="A7486" s="127" t="s">
        <v>29736</v>
      </c>
      <c r="B7486" s="128" t="s">
        <v>29737</v>
      </c>
      <c r="C7486" s="127" t="s">
        <v>86</v>
      </c>
      <c r="D7486" s="122">
        <v>685</v>
      </c>
      <c r="E7486" s="129">
        <f t="shared" si="116"/>
        <v>685.34</v>
      </c>
    </row>
    <row r="7487" spans="1:5">
      <c r="A7487" s="127" t="s">
        <v>29738</v>
      </c>
      <c r="B7487" s="128" t="s">
        <v>29739</v>
      </c>
      <c r="C7487" s="127" t="s">
        <v>86</v>
      </c>
      <c r="D7487" s="122">
        <v>685</v>
      </c>
      <c r="E7487" s="129">
        <f t="shared" si="116"/>
        <v>685.34</v>
      </c>
    </row>
    <row r="7488" spans="1:5">
      <c r="A7488" s="127" t="s">
        <v>29740</v>
      </c>
      <c r="B7488" s="128" t="s">
        <v>29741</v>
      </c>
      <c r="C7488" s="127" t="s">
        <v>86</v>
      </c>
      <c r="D7488" s="122">
        <v>300</v>
      </c>
      <c r="E7488" s="129">
        <f t="shared" si="116"/>
        <v>300.14999999999998</v>
      </c>
    </row>
    <row r="7489" spans="1:5">
      <c r="A7489" s="127" t="s">
        <v>29742</v>
      </c>
      <c r="B7489" s="128" t="s">
        <v>29743</v>
      </c>
      <c r="C7489" s="127" t="s">
        <v>86</v>
      </c>
      <c r="D7489" s="122">
        <v>432.96</v>
      </c>
      <c r="E7489" s="129">
        <f t="shared" ref="E7489:E7552" si="117">ROUND((D7489/(1+$J$1))*(1+$L$1),2)</f>
        <v>433.17</v>
      </c>
    </row>
    <row r="7490" spans="1:5" ht="27">
      <c r="A7490" s="127" t="s">
        <v>29744</v>
      </c>
      <c r="B7490" s="128" t="s">
        <v>29745</v>
      </c>
      <c r="C7490" s="127" t="s">
        <v>86</v>
      </c>
      <c r="D7490" s="122">
        <v>53.67</v>
      </c>
      <c r="E7490" s="129">
        <f t="shared" si="117"/>
        <v>53.7</v>
      </c>
    </row>
    <row r="7491" spans="1:5">
      <c r="A7491" s="127" t="s">
        <v>29746</v>
      </c>
      <c r="B7491" s="128" t="s">
        <v>29747</v>
      </c>
      <c r="C7491" s="127" t="s">
        <v>86</v>
      </c>
      <c r="D7491" s="122">
        <v>199.43</v>
      </c>
      <c r="E7491" s="129">
        <f t="shared" si="117"/>
        <v>199.53</v>
      </c>
    </row>
    <row r="7492" spans="1:5">
      <c r="A7492" s="127" t="s">
        <v>29748</v>
      </c>
      <c r="B7492" s="128" t="s">
        <v>29749</v>
      </c>
      <c r="C7492" s="127" t="s">
        <v>86</v>
      </c>
      <c r="D7492" s="122">
        <v>150</v>
      </c>
      <c r="E7492" s="129">
        <f t="shared" si="117"/>
        <v>150.07</v>
      </c>
    </row>
    <row r="7493" spans="1:5" ht="27">
      <c r="A7493" s="127" t="s">
        <v>29750</v>
      </c>
      <c r="B7493" s="128" t="s">
        <v>29751</v>
      </c>
      <c r="C7493" s="127" t="s">
        <v>86</v>
      </c>
      <c r="D7493" s="122">
        <v>112.97</v>
      </c>
      <c r="E7493" s="129">
        <f t="shared" si="117"/>
        <v>113.03</v>
      </c>
    </row>
    <row r="7494" spans="1:5" ht="27">
      <c r="A7494" s="127" t="s">
        <v>29752</v>
      </c>
      <c r="B7494" s="128" t="s">
        <v>29753</v>
      </c>
      <c r="C7494" s="127" t="s">
        <v>86</v>
      </c>
      <c r="D7494" s="122">
        <v>112.97</v>
      </c>
      <c r="E7494" s="129">
        <f t="shared" si="117"/>
        <v>113.03</v>
      </c>
    </row>
    <row r="7495" spans="1:5" ht="27">
      <c r="A7495" s="127" t="s">
        <v>29754</v>
      </c>
      <c r="B7495" s="128" t="s">
        <v>29755</v>
      </c>
      <c r="C7495" s="127" t="s">
        <v>86</v>
      </c>
      <c r="D7495" s="122">
        <v>225.5</v>
      </c>
      <c r="E7495" s="129">
        <f t="shared" si="117"/>
        <v>225.61</v>
      </c>
    </row>
    <row r="7496" spans="1:5" ht="27">
      <c r="A7496" s="127" t="s">
        <v>29756</v>
      </c>
      <c r="B7496" s="128" t="s">
        <v>29757</v>
      </c>
      <c r="C7496" s="127" t="s">
        <v>86</v>
      </c>
      <c r="D7496" s="122">
        <v>151.91999999999999</v>
      </c>
      <c r="E7496" s="129">
        <f t="shared" si="117"/>
        <v>152</v>
      </c>
    </row>
    <row r="7497" spans="1:5" ht="27">
      <c r="A7497" s="127" t="s">
        <v>29758</v>
      </c>
      <c r="B7497" s="128" t="s">
        <v>29759</v>
      </c>
      <c r="C7497" s="127" t="s">
        <v>86</v>
      </c>
      <c r="D7497" s="122">
        <v>151.91999999999999</v>
      </c>
      <c r="E7497" s="129">
        <f t="shared" si="117"/>
        <v>152</v>
      </c>
    </row>
    <row r="7498" spans="1:5" ht="27">
      <c r="A7498" s="127" t="s">
        <v>29760</v>
      </c>
      <c r="B7498" s="128" t="s">
        <v>29761</v>
      </c>
      <c r="C7498" s="127" t="s">
        <v>112</v>
      </c>
      <c r="D7498" s="122">
        <v>185</v>
      </c>
      <c r="E7498" s="129">
        <f t="shared" si="117"/>
        <v>185.09</v>
      </c>
    </row>
    <row r="7499" spans="1:5">
      <c r="A7499" s="127" t="s">
        <v>29762</v>
      </c>
      <c r="B7499" s="128" t="s">
        <v>29763</v>
      </c>
      <c r="C7499" s="127" t="s">
        <v>112</v>
      </c>
      <c r="D7499" s="122">
        <v>189</v>
      </c>
      <c r="E7499" s="129">
        <f t="shared" si="117"/>
        <v>189.09</v>
      </c>
    </row>
    <row r="7500" spans="1:5">
      <c r="A7500" s="127" t="s">
        <v>29764</v>
      </c>
      <c r="B7500" s="128" t="s">
        <v>29765</v>
      </c>
      <c r="C7500" s="127" t="s">
        <v>86</v>
      </c>
      <c r="D7500" s="122">
        <v>168</v>
      </c>
      <c r="E7500" s="129">
        <f t="shared" si="117"/>
        <v>168.08</v>
      </c>
    </row>
    <row r="7501" spans="1:5">
      <c r="A7501" s="127" t="s">
        <v>29766</v>
      </c>
      <c r="B7501" s="128" t="s">
        <v>29767</v>
      </c>
      <c r="C7501" s="127" t="s">
        <v>92</v>
      </c>
      <c r="D7501" s="122">
        <v>21.3</v>
      </c>
      <c r="E7501" s="129">
        <f t="shared" si="117"/>
        <v>21.31</v>
      </c>
    </row>
    <row r="7502" spans="1:5" ht="27">
      <c r="A7502" s="127" t="s">
        <v>29768</v>
      </c>
      <c r="B7502" s="128" t="s">
        <v>29769</v>
      </c>
      <c r="C7502" s="127" t="s">
        <v>86</v>
      </c>
      <c r="D7502" s="122">
        <v>0.49</v>
      </c>
      <c r="E7502" s="129">
        <f t="shared" si="117"/>
        <v>0.49</v>
      </c>
    </row>
    <row r="7503" spans="1:5" ht="27">
      <c r="A7503" s="127" t="s">
        <v>29770</v>
      </c>
      <c r="B7503" s="128" t="s">
        <v>29771</v>
      </c>
      <c r="C7503" s="127" t="s">
        <v>86</v>
      </c>
      <c r="D7503" s="122">
        <v>1.57</v>
      </c>
      <c r="E7503" s="129">
        <f t="shared" si="117"/>
        <v>1.57</v>
      </c>
    </row>
    <row r="7504" spans="1:5" ht="27">
      <c r="A7504" s="127" t="s">
        <v>29772</v>
      </c>
      <c r="B7504" s="128" t="s">
        <v>29773</v>
      </c>
      <c r="C7504" s="127" t="s">
        <v>86</v>
      </c>
      <c r="D7504" s="122">
        <v>5.57</v>
      </c>
      <c r="E7504" s="129">
        <f t="shared" si="117"/>
        <v>5.57</v>
      </c>
    </row>
    <row r="7505" spans="1:5" ht="27">
      <c r="A7505" s="127" t="s">
        <v>29774</v>
      </c>
      <c r="B7505" s="128" t="s">
        <v>29775</v>
      </c>
      <c r="C7505" s="127" t="s">
        <v>86</v>
      </c>
      <c r="D7505" s="122">
        <v>2.02</v>
      </c>
      <c r="E7505" s="129">
        <f t="shared" si="117"/>
        <v>2.02</v>
      </c>
    </row>
    <row r="7506" spans="1:5" ht="27">
      <c r="A7506" s="127" t="s">
        <v>29776</v>
      </c>
      <c r="B7506" s="128" t="s">
        <v>29777</v>
      </c>
      <c r="C7506" s="127" t="s">
        <v>86</v>
      </c>
      <c r="D7506" s="122">
        <v>25.04</v>
      </c>
      <c r="E7506" s="129">
        <f t="shared" si="117"/>
        <v>25.05</v>
      </c>
    </row>
    <row r="7507" spans="1:5" ht="27">
      <c r="A7507" s="127" t="s">
        <v>29778</v>
      </c>
      <c r="B7507" s="128" t="s">
        <v>29779</v>
      </c>
      <c r="C7507" s="127" t="s">
        <v>86</v>
      </c>
      <c r="D7507" s="122">
        <v>1.07</v>
      </c>
      <c r="E7507" s="129">
        <f t="shared" si="117"/>
        <v>1.07</v>
      </c>
    </row>
    <row r="7508" spans="1:5" ht="27">
      <c r="A7508" s="127" t="s">
        <v>29780</v>
      </c>
      <c r="B7508" s="128" t="s">
        <v>29781</v>
      </c>
      <c r="C7508" s="127" t="s">
        <v>86</v>
      </c>
      <c r="D7508" s="122">
        <v>14.37</v>
      </c>
      <c r="E7508" s="129">
        <f t="shared" si="117"/>
        <v>14.38</v>
      </c>
    </row>
    <row r="7509" spans="1:5" ht="54">
      <c r="A7509" s="127" t="s">
        <v>29782</v>
      </c>
      <c r="B7509" s="128" t="s">
        <v>29783</v>
      </c>
      <c r="C7509" s="127" t="s">
        <v>86</v>
      </c>
      <c r="D7509" s="122">
        <v>544.57000000000005</v>
      </c>
      <c r="E7509" s="129">
        <f t="shared" si="117"/>
        <v>544.84</v>
      </c>
    </row>
    <row r="7510" spans="1:5">
      <c r="A7510" s="127" t="s">
        <v>29784</v>
      </c>
      <c r="B7510" s="128" t="s">
        <v>29785</v>
      </c>
      <c r="C7510" s="127" t="s">
        <v>80</v>
      </c>
      <c r="D7510" s="122">
        <v>7.5</v>
      </c>
      <c r="E7510" s="129">
        <f t="shared" si="117"/>
        <v>7.5</v>
      </c>
    </row>
    <row r="7511" spans="1:5" ht="54">
      <c r="A7511" s="127" t="s">
        <v>29786</v>
      </c>
      <c r="B7511" s="128" t="s">
        <v>29787</v>
      </c>
      <c r="C7511" s="127" t="s">
        <v>112</v>
      </c>
      <c r="D7511" s="122">
        <v>1030.6600000000001</v>
      </c>
      <c r="E7511" s="129">
        <f t="shared" si="117"/>
        <v>1031.17</v>
      </c>
    </row>
    <row r="7512" spans="1:5" ht="54">
      <c r="A7512" s="127" t="s">
        <v>29788</v>
      </c>
      <c r="B7512" s="128" t="s">
        <v>29789</v>
      </c>
      <c r="C7512" s="127" t="s">
        <v>112</v>
      </c>
      <c r="D7512" s="122">
        <v>1156.9000000000001</v>
      </c>
      <c r="E7512" s="129">
        <f t="shared" si="117"/>
        <v>1157.47</v>
      </c>
    </row>
    <row r="7513" spans="1:5" ht="40.5">
      <c r="A7513" s="127" t="s">
        <v>29790</v>
      </c>
      <c r="B7513" s="128" t="s">
        <v>29791</v>
      </c>
      <c r="C7513" s="127" t="s">
        <v>86</v>
      </c>
      <c r="D7513" s="122">
        <v>14960</v>
      </c>
      <c r="E7513" s="129">
        <f t="shared" si="117"/>
        <v>14967.42</v>
      </c>
    </row>
    <row r="7514" spans="1:5" ht="40.5">
      <c r="A7514" s="127" t="s">
        <v>29792</v>
      </c>
      <c r="B7514" s="128" t="s">
        <v>29793</v>
      </c>
      <c r="C7514" s="127" t="s">
        <v>112</v>
      </c>
      <c r="D7514" s="122">
        <v>86.3</v>
      </c>
      <c r="E7514" s="129">
        <f t="shared" si="117"/>
        <v>86.34</v>
      </c>
    </row>
    <row r="7515" spans="1:5" ht="40.5">
      <c r="A7515" s="127" t="s">
        <v>29794</v>
      </c>
      <c r="B7515" s="128" t="s">
        <v>29795</v>
      </c>
      <c r="C7515" s="127" t="s">
        <v>112</v>
      </c>
      <c r="D7515" s="122">
        <v>535.5</v>
      </c>
      <c r="E7515" s="129">
        <f t="shared" si="117"/>
        <v>535.77</v>
      </c>
    </row>
    <row r="7516" spans="1:5" ht="40.5">
      <c r="A7516" s="127" t="s">
        <v>29796</v>
      </c>
      <c r="B7516" s="128" t="s">
        <v>29797</v>
      </c>
      <c r="C7516" s="127" t="s">
        <v>15685</v>
      </c>
      <c r="D7516" s="122">
        <v>10000</v>
      </c>
      <c r="E7516" s="129">
        <f t="shared" si="117"/>
        <v>10004.959999999999</v>
      </c>
    </row>
    <row r="7517" spans="1:5" ht="40.5">
      <c r="A7517" s="127" t="s">
        <v>29798</v>
      </c>
      <c r="B7517" s="128" t="s">
        <v>29799</v>
      </c>
      <c r="C7517" s="127" t="s">
        <v>86</v>
      </c>
      <c r="D7517" s="122">
        <v>239.79</v>
      </c>
      <c r="E7517" s="129">
        <f t="shared" si="117"/>
        <v>239.91</v>
      </c>
    </row>
    <row r="7518" spans="1:5" ht="40.5">
      <c r="A7518" s="127" t="s">
        <v>29800</v>
      </c>
      <c r="B7518" s="128" t="s">
        <v>29801</v>
      </c>
      <c r="C7518" s="127" t="s">
        <v>86</v>
      </c>
      <c r="D7518" s="122">
        <v>313.63</v>
      </c>
      <c r="E7518" s="129">
        <f t="shared" si="117"/>
        <v>313.79000000000002</v>
      </c>
    </row>
    <row r="7519" spans="1:5">
      <c r="A7519" s="127" t="s">
        <v>29802</v>
      </c>
      <c r="B7519" s="128" t="s">
        <v>29803</v>
      </c>
      <c r="C7519" s="127" t="s">
        <v>44</v>
      </c>
      <c r="D7519" s="122">
        <v>2.1</v>
      </c>
      <c r="E7519" s="129">
        <f t="shared" si="117"/>
        <v>2.1</v>
      </c>
    </row>
    <row r="7520" spans="1:5">
      <c r="A7520" s="127" t="s">
        <v>29804</v>
      </c>
      <c r="B7520" s="128" t="s">
        <v>29805</v>
      </c>
      <c r="C7520" s="127" t="s">
        <v>86</v>
      </c>
      <c r="D7520" s="122">
        <v>22.98</v>
      </c>
      <c r="E7520" s="129">
        <f t="shared" si="117"/>
        <v>22.99</v>
      </c>
    </row>
    <row r="7521" spans="1:5" ht="27">
      <c r="A7521" s="127" t="s">
        <v>29806</v>
      </c>
      <c r="B7521" s="128" t="s">
        <v>29807</v>
      </c>
      <c r="C7521" s="127" t="s">
        <v>86</v>
      </c>
      <c r="D7521" s="122">
        <v>137.80000000000001</v>
      </c>
      <c r="E7521" s="129">
        <f t="shared" si="117"/>
        <v>137.87</v>
      </c>
    </row>
    <row r="7522" spans="1:5">
      <c r="A7522" s="127" t="s">
        <v>29808</v>
      </c>
      <c r="B7522" s="128" t="s">
        <v>29809</v>
      </c>
      <c r="C7522" s="127" t="s">
        <v>92</v>
      </c>
      <c r="D7522" s="122">
        <v>23</v>
      </c>
      <c r="E7522" s="129">
        <f t="shared" si="117"/>
        <v>23.01</v>
      </c>
    </row>
    <row r="7523" spans="1:5">
      <c r="A7523" s="127" t="s">
        <v>29810</v>
      </c>
      <c r="B7523" s="128" t="s">
        <v>29811</v>
      </c>
      <c r="C7523" s="127" t="s">
        <v>86</v>
      </c>
      <c r="D7523" s="122">
        <v>0.33</v>
      </c>
      <c r="E7523" s="129">
        <f t="shared" si="117"/>
        <v>0.33</v>
      </c>
    </row>
    <row r="7524" spans="1:5">
      <c r="A7524" s="127" t="s">
        <v>29812</v>
      </c>
      <c r="B7524" s="128" t="s">
        <v>29813</v>
      </c>
      <c r="C7524" s="127" t="s">
        <v>86</v>
      </c>
      <c r="D7524" s="122">
        <v>0.4</v>
      </c>
      <c r="E7524" s="129">
        <f t="shared" si="117"/>
        <v>0.4</v>
      </c>
    </row>
    <row r="7525" spans="1:5">
      <c r="A7525" s="127" t="s">
        <v>29814</v>
      </c>
      <c r="B7525" s="128" t="s">
        <v>29815</v>
      </c>
      <c r="C7525" s="127" t="s">
        <v>86</v>
      </c>
      <c r="D7525" s="122">
        <v>2.2000000000000002</v>
      </c>
      <c r="E7525" s="129">
        <f t="shared" si="117"/>
        <v>2.2000000000000002</v>
      </c>
    </row>
    <row r="7526" spans="1:5">
      <c r="A7526" s="127" t="s">
        <v>29816</v>
      </c>
      <c r="B7526" s="128" t="s">
        <v>29817</v>
      </c>
      <c r="C7526" s="127" t="s">
        <v>86</v>
      </c>
      <c r="D7526" s="122">
        <v>7.0000000000000007E-2</v>
      </c>
      <c r="E7526" s="129">
        <f t="shared" si="117"/>
        <v>7.0000000000000007E-2</v>
      </c>
    </row>
    <row r="7527" spans="1:5">
      <c r="A7527" s="127" t="s">
        <v>29818</v>
      </c>
      <c r="B7527" s="128" t="s">
        <v>29819</v>
      </c>
      <c r="C7527" s="127" t="s">
        <v>86</v>
      </c>
      <c r="D7527" s="122">
        <v>0.64</v>
      </c>
      <c r="E7527" s="129">
        <f t="shared" si="117"/>
        <v>0.64</v>
      </c>
    </row>
    <row r="7528" spans="1:5" ht="27">
      <c r="A7528" s="127" t="s">
        <v>29820</v>
      </c>
      <c r="B7528" s="128" t="s">
        <v>29821</v>
      </c>
      <c r="C7528" s="127" t="s">
        <v>86</v>
      </c>
      <c r="D7528" s="122">
        <v>0.36</v>
      </c>
      <c r="E7528" s="129">
        <f t="shared" si="117"/>
        <v>0.36</v>
      </c>
    </row>
    <row r="7529" spans="1:5" ht="27">
      <c r="A7529" s="127" t="s">
        <v>29822</v>
      </c>
      <c r="B7529" s="128" t="s">
        <v>29823</v>
      </c>
      <c r="C7529" s="127" t="s">
        <v>86</v>
      </c>
      <c r="D7529" s="122">
        <v>0.32</v>
      </c>
      <c r="E7529" s="129">
        <f t="shared" si="117"/>
        <v>0.32</v>
      </c>
    </row>
    <row r="7530" spans="1:5" ht="27">
      <c r="A7530" s="127" t="s">
        <v>29824</v>
      </c>
      <c r="B7530" s="128" t="s">
        <v>29825</v>
      </c>
      <c r="C7530" s="127" t="s">
        <v>86</v>
      </c>
      <c r="D7530" s="122">
        <v>0.49</v>
      </c>
      <c r="E7530" s="129">
        <f t="shared" si="117"/>
        <v>0.49</v>
      </c>
    </row>
    <row r="7531" spans="1:5" ht="27">
      <c r="A7531" s="127" t="s">
        <v>29826</v>
      </c>
      <c r="B7531" s="128" t="s">
        <v>29827</v>
      </c>
      <c r="C7531" s="127" t="s">
        <v>86</v>
      </c>
      <c r="D7531" s="122">
        <v>0.52</v>
      </c>
      <c r="E7531" s="129">
        <f t="shared" si="117"/>
        <v>0.52</v>
      </c>
    </row>
    <row r="7532" spans="1:5" ht="27">
      <c r="A7532" s="127" t="s">
        <v>29828</v>
      </c>
      <c r="B7532" s="128" t="s">
        <v>29829</v>
      </c>
      <c r="C7532" s="127" t="s">
        <v>86</v>
      </c>
      <c r="D7532" s="122">
        <v>1.01</v>
      </c>
      <c r="E7532" s="129">
        <f t="shared" si="117"/>
        <v>1.01</v>
      </c>
    </row>
    <row r="7533" spans="1:5" ht="27">
      <c r="A7533" s="127" t="s">
        <v>29830</v>
      </c>
      <c r="B7533" s="128" t="s">
        <v>29831</v>
      </c>
      <c r="C7533" s="127" t="s">
        <v>86</v>
      </c>
      <c r="D7533" s="122">
        <v>0.44</v>
      </c>
      <c r="E7533" s="129">
        <f t="shared" si="117"/>
        <v>0.44</v>
      </c>
    </row>
    <row r="7534" spans="1:5" ht="27">
      <c r="A7534" s="127" t="s">
        <v>29832</v>
      </c>
      <c r="B7534" s="128" t="s">
        <v>29833</v>
      </c>
      <c r="C7534" s="127" t="s">
        <v>86</v>
      </c>
      <c r="D7534" s="122">
        <v>1.39</v>
      </c>
      <c r="E7534" s="129">
        <f t="shared" si="117"/>
        <v>1.39</v>
      </c>
    </row>
    <row r="7535" spans="1:5" ht="27">
      <c r="A7535" s="127" t="s">
        <v>29834</v>
      </c>
      <c r="B7535" s="128" t="s">
        <v>29835</v>
      </c>
      <c r="C7535" s="127" t="s">
        <v>86</v>
      </c>
      <c r="D7535" s="122">
        <v>1.55</v>
      </c>
      <c r="E7535" s="129">
        <f t="shared" si="117"/>
        <v>1.55</v>
      </c>
    </row>
    <row r="7536" spans="1:5">
      <c r="A7536" s="127" t="s">
        <v>29836</v>
      </c>
      <c r="B7536" s="128" t="s">
        <v>29837</v>
      </c>
      <c r="C7536" s="127" t="s">
        <v>86</v>
      </c>
      <c r="D7536" s="122">
        <v>5.99</v>
      </c>
      <c r="E7536" s="129">
        <f t="shared" si="117"/>
        <v>5.99</v>
      </c>
    </row>
    <row r="7537" spans="1:5" ht="40.5">
      <c r="A7537" s="127" t="s">
        <v>29838</v>
      </c>
      <c r="B7537" s="128" t="s">
        <v>29839</v>
      </c>
      <c r="C7537" s="127" t="s">
        <v>86</v>
      </c>
      <c r="D7537" s="122">
        <v>4.03</v>
      </c>
      <c r="E7537" s="129">
        <f t="shared" si="117"/>
        <v>4.03</v>
      </c>
    </row>
    <row r="7538" spans="1:5" ht="40.5">
      <c r="A7538" s="127" t="s">
        <v>29840</v>
      </c>
      <c r="B7538" s="128" t="s">
        <v>29841</v>
      </c>
      <c r="C7538" s="127" t="s">
        <v>86</v>
      </c>
      <c r="D7538" s="122">
        <v>5.2</v>
      </c>
      <c r="E7538" s="129">
        <f t="shared" si="117"/>
        <v>5.2</v>
      </c>
    </row>
    <row r="7539" spans="1:5" ht="40.5">
      <c r="A7539" s="127" t="s">
        <v>29842</v>
      </c>
      <c r="B7539" s="128" t="s">
        <v>29843</v>
      </c>
      <c r="C7539" s="127" t="s">
        <v>86</v>
      </c>
      <c r="D7539" s="122">
        <v>11.06</v>
      </c>
      <c r="E7539" s="129">
        <f t="shared" si="117"/>
        <v>11.07</v>
      </c>
    </row>
    <row r="7540" spans="1:5">
      <c r="A7540" s="127" t="s">
        <v>29844</v>
      </c>
      <c r="B7540" s="128" t="s">
        <v>29845</v>
      </c>
      <c r="C7540" s="127" t="s">
        <v>86</v>
      </c>
      <c r="D7540" s="122">
        <v>0.28999999999999998</v>
      </c>
      <c r="E7540" s="129">
        <f t="shared" si="117"/>
        <v>0.28999999999999998</v>
      </c>
    </row>
    <row r="7541" spans="1:5" ht="40.5">
      <c r="A7541" s="127" t="s">
        <v>29846</v>
      </c>
      <c r="B7541" s="128" t="s">
        <v>29847</v>
      </c>
      <c r="C7541" s="127" t="s">
        <v>86</v>
      </c>
      <c r="D7541" s="122">
        <v>0.24</v>
      </c>
      <c r="E7541" s="129">
        <f t="shared" si="117"/>
        <v>0.24</v>
      </c>
    </row>
    <row r="7542" spans="1:5" ht="27">
      <c r="A7542" s="127" t="s">
        <v>29848</v>
      </c>
      <c r="B7542" s="128" t="s">
        <v>29849</v>
      </c>
      <c r="C7542" s="127" t="s">
        <v>86</v>
      </c>
      <c r="D7542" s="122">
        <v>0.66</v>
      </c>
      <c r="E7542" s="129">
        <f t="shared" si="117"/>
        <v>0.66</v>
      </c>
    </row>
    <row r="7543" spans="1:5" ht="27">
      <c r="A7543" s="127" t="s">
        <v>29850</v>
      </c>
      <c r="B7543" s="128" t="s">
        <v>29851</v>
      </c>
      <c r="C7543" s="127" t="s">
        <v>86</v>
      </c>
      <c r="D7543" s="122">
        <v>1.1499999999999999</v>
      </c>
      <c r="E7543" s="129">
        <f t="shared" si="117"/>
        <v>1.1499999999999999</v>
      </c>
    </row>
    <row r="7544" spans="1:5" ht="27">
      <c r="A7544" s="127" t="s">
        <v>29852</v>
      </c>
      <c r="B7544" s="128" t="s">
        <v>29853</v>
      </c>
      <c r="C7544" s="127" t="s">
        <v>86</v>
      </c>
      <c r="D7544" s="122">
        <v>1.1100000000000001</v>
      </c>
      <c r="E7544" s="129">
        <f t="shared" si="117"/>
        <v>1.1100000000000001</v>
      </c>
    </row>
    <row r="7545" spans="1:5" ht="27">
      <c r="A7545" s="127" t="s">
        <v>29854</v>
      </c>
      <c r="B7545" s="128" t="s">
        <v>29855</v>
      </c>
      <c r="C7545" s="127" t="s">
        <v>86</v>
      </c>
      <c r="D7545" s="122">
        <v>1.55</v>
      </c>
      <c r="E7545" s="129">
        <f t="shared" si="117"/>
        <v>1.55</v>
      </c>
    </row>
    <row r="7546" spans="1:5" ht="27">
      <c r="A7546" s="127" t="s">
        <v>29856</v>
      </c>
      <c r="B7546" s="128" t="s">
        <v>29857</v>
      </c>
      <c r="C7546" s="127" t="s">
        <v>86</v>
      </c>
      <c r="D7546" s="122">
        <v>1.75</v>
      </c>
      <c r="E7546" s="129">
        <f t="shared" si="117"/>
        <v>1.75</v>
      </c>
    </row>
    <row r="7547" spans="1:5" ht="27">
      <c r="A7547" s="127" t="s">
        <v>29858</v>
      </c>
      <c r="B7547" s="128" t="s">
        <v>29859</v>
      </c>
      <c r="C7547" s="127" t="s">
        <v>86</v>
      </c>
      <c r="D7547" s="122">
        <v>7.0000000000000007E-2</v>
      </c>
      <c r="E7547" s="129">
        <f t="shared" si="117"/>
        <v>7.0000000000000007E-2</v>
      </c>
    </row>
    <row r="7548" spans="1:5" ht="27">
      <c r="A7548" s="127" t="s">
        <v>29860</v>
      </c>
      <c r="B7548" s="128" t="s">
        <v>29861</v>
      </c>
      <c r="C7548" s="127" t="s">
        <v>86</v>
      </c>
      <c r="D7548" s="122">
        <v>0.08</v>
      </c>
      <c r="E7548" s="129">
        <f t="shared" si="117"/>
        <v>0.08</v>
      </c>
    </row>
    <row r="7549" spans="1:5" ht="27">
      <c r="A7549" s="127" t="s">
        <v>29862</v>
      </c>
      <c r="B7549" s="128" t="s">
        <v>29863</v>
      </c>
      <c r="C7549" s="127" t="s">
        <v>86</v>
      </c>
      <c r="D7549" s="122">
        <v>0.11</v>
      </c>
      <c r="E7549" s="129">
        <f t="shared" si="117"/>
        <v>0.11</v>
      </c>
    </row>
    <row r="7550" spans="1:5" ht="27">
      <c r="A7550" s="127" t="s">
        <v>29864</v>
      </c>
      <c r="B7550" s="128" t="s">
        <v>29865</v>
      </c>
      <c r="C7550" s="127" t="s">
        <v>86</v>
      </c>
      <c r="D7550" s="122">
        <v>0.16</v>
      </c>
      <c r="E7550" s="129">
        <f t="shared" si="117"/>
        <v>0.16</v>
      </c>
    </row>
    <row r="7551" spans="1:5" ht="27">
      <c r="A7551" s="127" t="s">
        <v>29866</v>
      </c>
      <c r="B7551" s="128" t="s">
        <v>29867</v>
      </c>
      <c r="C7551" s="127" t="s">
        <v>86</v>
      </c>
      <c r="D7551" s="122">
        <v>0.19</v>
      </c>
      <c r="E7551" s="129">
        <f t="shared" si="117"/>
        <v>0.19</v>
      </c>
    </row>
    <row r="7552" spans="1:5">
      <c r="A7552" s="127" t="s">
        <v>29868</v>
      </c>
      <c r="B7552" s="128" t="s">
        <v>29869</v>
      </c>
      <c r="C7552" s="127" t="s">
        <v>86</v>
      </c>
      <c r="D7552" s="122">
        <v>1.63</v>
      </c>
      <c r="E7552" s="129">
        <f t="shared" si="117"/>
        <v>1.63</v>
      </c>
    </row>
    <row r="7553" spans="1:5">
      <c r="A7553" s="127" t="s">
        <v>29870</v>
      </c>
      <c r="B7553" s="128" t="s">
        <v>29871</v>
      </c>
      <c r="C7553" s="127" t="s">
        <v>86</v>
      </c>
      <c r="D7553" s="122">
        <v>0.39</v>
      </c>
      <c r="E7553" s="129">
        <f t="shared" ref="E7553:E7616" si="118">ROUND((D7553/(1+$J$1))*(1+$L$1),2)</f>
        <v>0.39</v>
      </c>
    </row>
    <row r="7554" spans="1:5">
      <c r="A7554" s="127" t="s">
        <v>29872</v>
      </c>
      <c r="B7554" s="128" t="s">
        <v>29873</v>
      </c>
      <c r="C7554" s="127" t="s">
        <v>86</v>
      </c>
      <c r="D7554" s="122">
        <v>18.239999999999998</v>
      </c>
      <c r="E7554" s="129">
        <f t="shared" si="118"/>
        <v>18.25</v>
      </c>
    </row>
    <row r="7555" spans="1:5" ht="27">
      <c r="A7555" s="127" t="s">
        <v>29874</v>
      </c>
      <c r="B7555" s="128" t="s">
        <v>29875</v>
      </c>
      <c r="C7555" s="127" t="s">
        <v>86</v>
      </c>
      <c r="D7555" s="122">
        <v>0.49</v>
      </c>
      <c r="E7555" s="129">
        <f t="shared" si="118"/>
        <v>0.49</v>
      </c>
    </row>
    <row r="7556" spans="1:5" ht="27">
      <c r="A7556" s="127" t="s">
        <v>29876</v>
      </c>
      <c r="B7556" s="128" t="s">
        <v>29877</v>
      </c>
      <c r="C7556" s="127" t="s">
        <v>86</v>
      </c>
      <c r="D7556" s="122">
        <v>0.3</v>
      </c>
      <c r="E7556" s="129">
        <f t="shared" si="118"/>
        <v>0.3</v>
      </c>
    </row>
    <row r="7557" spans="1:5" ht="27">
      <c r="A7557" s="127" t="s">
        <v>29878</v>
      </c>
      <c r="B7557" s="128" t="s">
        <v>29879</v>
      </c>
      <c r="C7557" s="127" t="s">
        <v>86</v>
      </c>
      <c r="D7557" s="122">
        <v>1.93</v>
      </c>
      <c r="E7557" s="129">
        <f t="shared" si="118"/>
        <v>1.93</v>
      </c>
    </row>
    <row r="7558" spans="1:5" ht="27">
      <c r="A7558" s="127" t="s">
        <v>29880</v>
      </c>
      <c r="B7558" s="128" t="s">
        <v>29881</v>
      </c>
      <c r="C7558" s="127" t="s">
        <v>86</v>
      </c>
      <c r="D7558" s="122">
        <v>2.82</v>
      </c>
      <c r="E7558" s="129">
        <f t="shared" si="118"/>
        <v>2.82</v>
      </c>
    </row>
    <row r="7559" spans="1:5" ht="27">
      <c r="A7559" s="127" t="s">
        <v>29882</v>
      </c>
      <c r="B7559" s="128" t="s">
        <v>29883</v>
      </c>
      <c r="C7559" s="127" t="s">
        <v>86</v>
      </c>
      <c r="D7559" s="122">
        <v>5.0599999999999996</v>
      </c>
      <c r="E7559" s="129">
        <f t="shared" si="118"/>
        <v>5.0599999999999996</v>
      </c>
    </row>
    <row r="7560" spans="1:5">
      <c r="A7560" s="127" t="s">
        <v>29884</v>
      </c>
      <c r="B7560" s="128" t="s">
        <v>29885</v>
      </c>
      <c r="C7560" s="127" t="s">
        <v>86</v>
      </c>
      <c r="D7560" s="122">
        <v>2.64</v>
      </c>
      <c r="E7560" s="129">
        <f t="shared" si="118"/>
        <v>2.64</v>
      </c>
    </row>
    <row r="7561" spans="1:5">
      <c r="A7561" s="127" t="s">
        <v>29886</v>
      </c>
      <c r="B7561" s="128" t="s">
        <v>29887</v>
      </c>
      <c r="C7561" s="127" t="s">
        <v>86</v>
      </c>
      <c r="D7561" s="122">
        <v>0.35</v>
      </c>
      <c r="E7561" s="129">
        <f t="shared" si="118"/>
        <v>0.35</v>
      </c>
    </row>
    <row r="7562" spans="1:5">
      <c r="A7562" s="127" t="s">
        <v>29888</v>
      </c>
      <c r="B7562" s="128" t="s">
        <v>29889</v>
      </c>
      <c r="C7562" s="127" t="s">
        <v>86</v>
      </c>
      <c r="D7562" s="122">
        <v>0.99</v>
      </c>
      <c r="E7562" s="129">
        <f t="shared" si="118"/>
        <v>0.99</v>
      </c>
    </row>
    <row r="7563" spans="1:5">
      <c r="A7563" s="127" t="s">
        <v>29890</v>
      </c>
      <c r="B7563" s="128" t="s">
        <v>29891</v>
      </c>
      <c r="C7563" s="127" t="s">
        <v>92</v>
      </c>
      <c r="D7563" s="122">
        <v>61.53</v>
      </c>
      <c r="E7563" s="129">
        <f t="shared" si="118"/>
        <v>61.56</v>
      </c>
    </row>
    <row r="7564" spans="1:5" ht="27">
      <c r="A7564" s="127" t="s">
        <v>29892</v>
      </c>
      <c r="B7564" s="128" t="s">
        <v>29893</v>
      </c>
      <c r="C7564" s="127" t="s">
        <v>86</v>
      </c>
      <c r="D7564" s="122">
        <v>179.2</v>
      </c>
      <c r="E7564" s="129">
        <f t="shared" si="118"/>
        <v>179.29</v>
      </c>
    </row>
    <row r="7565" spans="1:5" ht="40.5">
      <c r="A7565" s="127" t="s">
        <v>29894</v>
      </c>
      <c r="B7565" s="128" t="s">
        <v>29895</v>
      </c>
      <c r="C7565" s="127" t="s">
        <v>112</v>
      </c>
      <c r="D7565" s="122">
        <v>98.13</v>
      </c>
      <c r="E7565" s="129">
        <f t="shared" si="118"/>
        <v>98.18</v>
      </c>
    </row>
    <row r="7566" spans="1:5">
      <c r="A7566" s="127" t="s">
        <v>29896</v>
      </c>
      <c r="B7566" s="128" t="s">
        <v>29897</v>
      </c>
      <c r="C7566" s="127" t="s">
        <v>86</v>
      </c>
      <c r="D7566" s="122">
        <v>75</v>
      </c>
      <c r="E7566" s="129">
        <f t="shared" si="118"/>
        <v>75.040000000000006</v>
      </c>
    </row>
    <row r="7567" spans="1:5">
      <c r="A7567" s="127" t="s">
        <v>29898</v>
      </c>
      <c r="B7567" s="128" t="s">
        <v>29899</v>
      </c>
      <c r="C7567" s="127" t="s">
        <v>112</v>
      </c>
      <c r="D7567" s="122">
        <v>46.18</v>
      </c>
      <c r="E7567" s="129">
        <f t="shared" si="118"/>
        <v>46.2</v>
      </c>
    </row>
    <row r="7568" spans="1:5" ht="27">
      <c r="A7568" s="127" t="s">
        <v>29900</v>
      </c>
      <c r="B7568" s="128" t="s">
        <v>29901</v>
      </c>
      <c r="C7568" s="127" t="s">
        <v>112</v>
      </c>
      <c r="D7568" s="122">
        <v>34.65</v>
      </c>
      <c r="E7568" s="129">
        <f t="shared" si="118"/>
        <v>34.67</v>
      </c>
    </row>
    <row r="7569" spans="1:5">
      <c r="A7569" s="127" t="s">
        <v>29902</v>
      </c>
      <c r="B7569" s="128" t="s">
        <v>29903</v>
      </c>
      <c r="C7569" s="127" t="s">
        <v>112</v>
      </c>
      <c r="D7569" s="122">
        <v>78</v>
      </c>
      <c r="E7569" s="129">
        <f t="shared" si="118"/>
        <v>78.040000000000006</v>
      </c>
    </row>
    <row r="7570" spans="1:5" ht="27">
      <c r="A7570" s="127" t="s">
        <v>29904</v>
      </c>
      <c r="B7570" s="128" t="s">
        <v>29905</v>
      </c>
      <c r="C7570" s="127" t="s">
        <v>112</v>
      </c>
      <c r="D7570" s="122">
        <v>30.45</v>
      </c>
      <c r="E7570" s="129">
        <f t="shared" si="118"/>
        <v>30.47</v>
      </c>
    </row>
    <row r="7571" spans="1:5">
      <c r="A7571" s="127" t="s">
        <v>29906</v>
      </c>
      <c r="B7571" s="128" t="s">
        <v>29907</v>
      </c>
      <c r="C7571" s="127" t="s">
        <v>112</v>
      </c>
      <c r="D7571" s="122">
        <v>94.65</v>
      </c>
      <c r="E7571" s="129">
        <f t="shared" si="118"/>
        <v>94.7</v>
      </c>
    </row>
    <row r="7572" spans="1:5" ht="27">
      <c r="A7572" s="127" t="s">
        <v>29908</v>
      </c>
      <c r="B7572" s="128" t="s">
        <v>29909</v>
      </c>
      <c r="C7572" s="127" t="s">
        <v>112</v>
      </c>
      <c r="D7572" s="122">
        <v>84.89</v>
      </c>
      <c r="E7572" s="129">
        <f t="shared" si="118"/>
        <v>84.93</v>
      </c>
    </row>
    <row r="7573" spans="1:5" ht="27">
      <c r="A7573" s="127" t="s">
        <v>29910</v>
      </c>
      <c r="B7573" s="128" t="s">
        <v>29911</v>
      </c>
      <c r="C7573" s="127" t="s">
        <v>112</v>
      </c>
      <c r="D7573" s="122">
        <v>35.799999999999997</v>
      </c>
      <c r="E7573" s="129">
        <f t="shared" si="118"/>
        <v>35.82</v>
      </c>
    </row>
    <row r="7574" spans="1:5" ht="27">
      <c r="A7574" s="127" t="s">
        <v>29912</v>
      </c>
      <c r="B7574" s="128" t="s">
        <v>29913</v>
      </c>
      <c r="C7574" s="127" t="s">
        <v>112</v>
      </c>
      <c r="D7574" s="122">
        <v>182.84</v>
      </c>
      <c r="E7574" s="129">
        <f t="shared" si="118"/>
        <v>182.93</v>
      </c>
    </row>
    <row r="7575" spans="1:5" ht="27">
      <c r="A7575" s="127" t="s">
        <v>29914</v>
      </c>
      <c r="B7575" s="128" t="s">
        <v>29915</v>
      </c>
      <c r="C7575" s="127" t="s">
        <v>112</v>
      </c>
      <c r="D7575" s="122">
        <v>40.33</v>
      </c>
      <c r="E7575" s="129">
        <f t="shared" si="118"/>
        <v>40.35</v>
      </c>
    </row>
    <row r="7576" spans="1:5">
      <c r="A7576" s="127" t="s">
        <v>29916</v>
      </c>
      <c r="B7576" s="128" t="s">
        <v>29917</v>
      </c>
      <c r="C7576" s="127" t="s">
        <v>112</v>
      </c>
      <c r="D7576" s="122">
        <v>17.59</v>
      </c>
      <c r="E7576" s="129">
        <f t="shared" si="118"/>
        <v>17.600000000000001</v>
      </c>
    </row>
    <row r="7577" spans="1:5">
      <c r="A7577" s="127" t="s">
        <v>29918</v>
      </c>
      <c r="B7577" s="128" t="s">
        <v>29919</v>
      </c>
      <c r="C7577" s="127" t="s">
        <v>86</v>
      </c>
      <c r="D7577" s="122">
        <v>2</v>
      </c>
      <c r="E7577" s="129">
        <f t="shared" si="118"/>
        <v>2</v>
      </c>
    </row>
    <row r="7578" spans="1:5" ht="27">
      <c r="A7578" s="127" t="s">
        <v>29920</v>
      </c>
      <c r="B7578" s="128" t="s">
        <v>29921</v>
      </c>
      <c r="C7578" s="127" t="s">
        <v>86</v>
      </c>
      <c r="D7578" s="122">
        <v>1529.75</v>
      </c>
      <c r="E7578" s="129">
        <f t="shared" si="118"/>
        <v>1530.51</v>
      </c>
    </row>
    <row r="7579" spans="1:5" ht="27">
      <c r="A7579" s="127" t="s">
        <v>29922</v>
      </c>
      <c r="B7579" s="128" t="s">
        <v>29923</v>
      </c>
      <c r="C7579" s="127" t="s">
        <v>86</v>
      </c>
      <c r="D7579" s="122">
        <v>753.9</v>
      </c>
      <c r="E7579" s="129">
        <f t="shared" si="118"/>
        <v>754.27</v>
      </c>
    </row>
    <row r="7580" spans="1:5">
      <c r="A7580" s="127" t="s">
        <v>29924</v>
      </c>
      <c r="B7580" s="128" t="s">
        <v>29925</v>
      </c>
      <c r="C7580" s="127" t="s">
        <v>80</v>
      </c>
      <c r="D7580" s="122">
        <v>78.569999999999993</v>
      </c>
      <c r="E7580" s="129">
        <f t="shared" si="118"/>
        <v>78.61</v>
      </c>
    </row>
    <row r="7581" spans="1:5">
      <c r="A7581" s="127" t="s">
        <v>29926</v>
      </c>
      <c r="B7581" s="128" t="s">
        <v>29927</v>
      </c>
      <c r="C7581" s="127" t="s">
        <v>80</v>
      </c>
      <c r="D7581" s="122">
        <v>112.5</v>
      </c>
      <c r="E7581" s="129">
        <f t="shared" si="118"/>
        <v>112.56</v>
      </c>
    </row>
    <row r="7582" spans="1:5">
      <c r="A7582" s="127" t="s">
        <v>29928</v>
      </c>
      <c r="B7582" s="128" t="s">
        <v>29929</v>
      </c>
      <c r="C7582" s="127" t="s">
        <v>80</v>
      </c>
      <c r="D7582" s="122">
        <v>55.23</v>
      </c>
      <c r="E7582" s="129">
        <f t="shared" si="118"/>
        <v>55.26</v>
      </c>
    </row>
    <row r="7583" spans="1:5">
      <c r="A7583" s="127" t="s">
        <v>29930</v>
      </c>
      <c r="B7583" s="128" t="s">
        <v>29931</v>
      </c>
      <c r="C7583" s="127" t="s">
        <v>112</v>
      </c>
      <c r="D7583" s="122">
        <v>48.75</v>
      </c>
      <c r="E7583" s="129">
        <f t="shared" si="118"/>
        <v>48.77</v>
      </c>
    </row>
    <row r="7584" spans="1:5">
      <c r="A7584" s="127" t="s">
        <v>29932</v>
      </c>
      <c r="B7584" s="128" t="s">
        <v>29933</v>
      </c>
      <c r="C7584" s="127" t="s">
        <v>112</v>
      </c>
      <c r="D7584" s="122">
        <v>117.6</v>
      </c>
      <c r="E7584" s="129">
        <f t="shared" si="118"/>
        <v>117.66</v>
      </c>
    </row>
    <row r="7585" spans="1:5" ht="54">
      <c r="A7585" s="127" t="s">
        <v>29934</v>
      </c>
      <c r="B7585" s="128" t="s">
        <v>29935</v>
      </c>
      <c r="C7585" s="127" t="s">
        <v>112</v>
      </c>
      <c r="D7585" s="122">
        <v>51.5</v>
      </c>
      <c r="E7585" s="129">
        <f t="shared" si="118"/>
        <v>51.53</v>
      </c>
    </row>
    <row r="7586" spans="1:5" ht="27">
      <c r="A7586" s="127" t="s">
        <v>29936</v>
      </c>
      <c r="B7586" s="128" t="s">
        <v>29937</v>
      </c>
      <c r="C7586" s="127" t="s">
        <v>112</v>
      </c>
      <c r="D7586" s="122">
        <v>83.93</v>
      </c>
      <c r="E7586" s="129">
        <f t="shared" si="118"/>
        <v>83.97</v>
      </c>
    </row>
    <row r="7587" spans="1:5" ht="27">
      <c r="A7587" s="127" t="s">
        <v>29938</v>
      </c>
      <c r="B7587" s="128" t="s">
        <v>29939</v>
      </c>
      <c r="C7587" s="127" t="s">
        <v>21262</v>
      </c>
      <c r="D7587" s="122">
        <v>5350.91</v>
      </c>
      <c r="E7587" s="129">
        <f t="shared" si="118"/>
        <v>5353.56</v>
      </c>
    </row>
    <row r="7588" spans="1:5" ht="27">
      <c r="A7588" s="127" t="s">
        <v>29940</v>
      </c>
      <c r="B7588" s="128" t="s">
        <v>29941</v>
      </c>
      <c r="C7588" s="127" t="s">
        <v>21262</v>
      </c>
      <c r="D7588" s="122">
        <v>1388.84</v>
      </c>
      <c r="E7588" s="129">
        <f t="shared" si="118"/>
        <v>1389.53</v>
      </c>
    </row>
    <row r="7589" spans="1:5" ht="27">
      <c r="A7589" s="127" t="s">
        <v>29942</v>
      </c>
      <c r="B7589" s="128" t="s">
        <v>29943</v>
      </c>
      <c r="C7589" s="127" t="s">
        <v>44</v>
      </c>
      <c r="D7589" s="122">
        <v>15.35</v>
      </c>
      <c r="E7589" s="129">
        <f t="shared" si="118"/>
        <v>15.36</v>
      </c>
    </row>
    <row r="7590" spans="1:5" ht="27">
      <c r="A7590" s="127" t="s">
        <v>29944</v>
      </c>
      <c r="B7590" s="128" t="s">
        <v>29945</v>
      </c>
      <c r="C7590" s="127" t="s">
        <v>112</v>
      </c>
      <c r="D7590" s="122">
        <v>390</v>
      </c>
      <c r="E7590" s="129">
        <f t="shared" si="118"/>
        <v>390.19</v>
      </c>
    </row>
    <row r="7591" spans="1:5">
      <c r="A7591" s="127" t="s">
        <v>29946</v>
      </c>
      <c r="B7591" s="128" t="s">
        <v>29947</v>
      </c>
      <c r="C7591" s="127" t="s">
        <v>92</v>
      </c>
      <c r="D7591" s="122">
        <v>9.5</v>
      </c>
      <c r="E7591" s="129">
        <f t="shared" si="118"/>
        <v>9.5</v>
      </c>
    </row>
    <row r="7592" spans="1:5">
      <c r="A7592" s="127" t="s">
        <v>29948</v>
      </c>
      <c r="B7592" s="128" t="s">
        <v>29949</v>
      </c>
      <c r="C7592" s="127" t="s">
        <v>92</v>
      </c>
      <c r="D7592" s="122">
        <v>9.5</v>
      </c>
      <c r="E7592" s="129">
        <f t="shared" si="118"/>
        <v>9.5</v>
      </c>
    </row>
    <row r="7593" spans="1:5">
      <c r="A7593" s="127" t="s">
        <v>29950</v>
      </c>
      <c r="B7593" s="128" t="s">
        <v>29951</v>
      </c>
      <c r="C7593" s="127" t="s">
        <v>92</v>
      </c>
      <c r="D7593" s="122">
        <v>9.5</v>
      </c>
      <c r="E7593" s="129">
        <f t="shared" si="118"/>
        <v>9.5</v>
      </c>
    </row>
    <row r="7594" spans="1:5">
      <c r="A7594" s="127" t="s">
        <v>29952</v>
      </c>
      <c r="B7594" s="128" t="s">
        <v>29953</v>
      </c>
      <c r="C7594" s="127" t="s">
        <v>92</v>
      </c>
      <c r="D7594" s="122">
        <v>5.57</v>
      </c>
      <c r="E7594" s="129">
        <f t="shared" si="118"/>
        <v>5.57</v>
      </c>
    </row>
    <row r="7595" spans="1:5">
      <c r="A7595" s="127" t="s">
        <v>29954</v>
      </c>
      <c r="B7595" s="128" t="s">
        <v>29955</v>
      </c>
      <c r="C7595" s="127" t="s">
        <v>92</v>
      </c>
      <c r="D7595" s="122">
        <v>5.72</v>
      </c>
      <c r="E7595" s="129">
        <f t="shared" si="118"/>
        <v>5.72</v>
      </c>
    </row>
    <row r="7596" spans="1:5">
      <c r="A7596" s="127" t="s">
        <v>29956</v>
      </c>
      <c r="B7596" s="128" t="s">
        <v>29957</v>
      </c>
      <c r="C7596" s="127" t="s">
        <v>92</v>
      </c>
      <c r="D7596" s="122">
        <v>5.72</v>
      </c>
      <c r="E7596" s="129">
        <f t="shared" si="118"/>
        <v>5.72</v>
      </c>
    </row>
    <row r="7597" spans="1:5">
      <c r="A7597" s="127" t="s">
        <v>29958</v>
      </c>
      <c r="B7597" s="128" t="s">
        <v>29959</v>
      </c>
      <c r="C7597" s="127" t="s">
        <v>92</v>
      </c>
      <c r="D7597" s="122">
        <v>20.67</v>
      </c>
      <c r="E7597" s="129">
        <f t="shared" si="118"/>
        <v>20.68</v>
      </c>
    </row>
    <row r="7598" spans="1:5" ht="27">
      <c r="A7598" s="127" t="s">
        <v>29960</v>
      </c>
      <c r="B7598" s="128" t="s">
        <v>29961</v>
      </c>
      <c r="C7598" s="127" t="s">
        <v>92</v>
      </c>
      <c r="D7598" s="122">
        <v>27.33</v>
      </c>
      <c r="E7598" s="129">
        <f t="shared" si="118"/>
        <v>27.34</v>
      </c>
    </row>
    <row r="7599" spans="1:5">
      <c r="A7599" s="127" t="s">
        <v>29962</v>
      </c>
      <c r="B7599" s="128" t="s">
        <v>29963</v>
      </c>
      <c r="C7599" s="127" t="s">
        <v>92</v>
      </c>
      <c r="D7599" s="122">
        <v>23</v>
      </c>
      <c r="E7599" s="129">
        <f t="shared" si="118"/>
        <v>23.01</v>
      </c>
    </row>
    <row r="7600" spans="1:5">
      <c r="A7600" s="127" t="s">
        <v>29964</v>
      </c>
      <c r="B7600" s="128" t="s">
        <v>29965</v>
      </c>
      <c r="C7600" s="127" t="s">
        <v>44</v>
      </c>
      <c r="D7600" s="122">
        <v>6.42</v>
      </c>
      <c r="E7600" s="129">
        <f t="shared" si="118"/>
        <v>6.42</v>
      </c>
    </row>
    <row r="7601" spans="1:5">
      <c r="A7601" s="127" t="s">
        <v>29966</v>
      </c>
      <c r="B7601" s="128" t="s">
        <v>29967</v>
      </c>
      <c r="C7601" s="127" t="s">
        <v>92</v>
      </c>
      <c r="D7601" s="122">
        <v>9.5</v>
      </c>
      <c r="E7601" s="129">
        <f t="shared" si="118"/>
        <v>9.5</v>
      </c>
    </row>
    <row r="7602" spans="1:5" ht="27">
      <c r="A7602" s="127" t="s">
        <v>29968</v>
      </c>
      <c r="B7602" s="128" t="s">
        <v>29969</v>
      </c>
      <c r="C7602" s="127" t="s">
        <v>86</v>
      </c>
      <c r="D7602" s="122">
        <v>300.63</v>
      </c>
      <c r="E7602" s="129">
        <f t="shared" si="118"/>
        <v>300.77999999999997</v>
      </c>
    </row>
    <row r="7603" spans="1:5" ht="27">
      <c r="A7603" s="127" t="s">
        <v>29970</v>
      </c>
      <c r="B7603" s="128" t="s">
        <v>29971</v>
      </c>
      <c r="C7603" s="127" t="s">
        <v>112</v>
      </c>
      <c r="D7603" s="122">
        <v>130</v>
      </c>
      <c r="E7603" s="129">
        <f t="shared" si="118"/>
        <v>130.06</v>
      </c>
    </row>
    <row r="7604" spans="1:5">
      <c r="A7604" s="127" t="s">
        <v>29972</v>
      </c>
      <c r="B7604" s="128" t="s">
        <v>29973</v>
      </c>
      <c r="C7604" s="127" t="s">
        <v>112</v>
      </c>
      <c r="D7604" s="122">
        <v>135.41999999999999</v>
      </c>
      <c r="E7604" s="129">
        <f t="shared" si="118"/>
        <v>135.49</v>
      </c>
    </row>
    <row r="7605" spans="1:5" ht="27">
      <c r="A7605" s="127" t="s">
        <v>29974</v>
      </c>
      <c r="B7605" s="128" t="s">
        <v>29975</v>
      </c>
      <c r="C7605" s="127" t="s">
        <v>112</v>
      </c>
      <c r="D7605" s="122">
        <v>100</v>
      </c>
      <c r="E7605" s="129">
        <f t="shared" si="118"/>
        <v>100.05</v>
      </c>
    </row>
    <row r="7606" spans="1:5" ht="27">
      <c r="A7606" s="127" t="s">
        <v>29976</v>
      </c>
      <c r="B7606" s="128" t="s">
        <v>29977</v>
      </c>
      <c r="C7606" s="127" t="s">
        <v>86</v>
      </c>
      <c r="D7606" s="122">
        <v>24.88</v>
      </c>
      <c r="E7606" s="129">
        <f t="shared" si="118"/>
        <v>24.89</v>
      </c>
    </row>
    <row r="7607" spans="1:5">
      <c r="A7607" s="127" t="s">
        <v>29978</v>
      </c>
      <c r="B7607" s="128" t="s">
        <v>29979</v>
      </c>
      <c r="C7607" s="127" t="s">
        <v>86</v>
      </c>
      <c r="D7607" s="122">
        <v>0.83</v>
      </c>
      <c r="E7607" s="129">
        <f t="shared" si="118"/>
        <v>0.83</v>
      </c>
    </row>
    <row r="7608" spans="1:5">
      <c r="A7608" s="127" t="s">
        <v>29980</v>
      </c>
      <c r="B7608" s="128" t="s">
        <v>29981</v>
      </c>
      <c r="C7608" s="127" t="s">
        <v>86</v>
      </c>
      <c r="D7608" s="122">
        <v>63.01</v>
      </c>
      <c r="E7608" s="129">
        <f t="shared" si="118"/>
        <v>63.04</v>
      </c>
    </row>
    <row r="7609" spans="1:5" ht="27">
      <c r="A7609" s="127" t="s">
        <v>29982</v>
      </c>
      <c r="B7609" s="128" t="s">
        <v>29983</v>
      </c>
      <c r="C7609" s="127" t="s">
        <v>44</v>
      </c>
      <c r="D7609" s="122">
        <v>30</v>
      </c>
      <c r="E7609" s="129">
        <f t="shared" si="118"/>
        <v>30.01</v>
      </c>
    </row>
    <row r="7610" spans="1:5" ht="27">
      <c r="A7610" s="127" t="s">
        <v>29984</v>
      </c>
      <c r="B7610" s="128" t="s">
        <v>29985</v>
      </c>
      <c r="C7610" s="127" t="s">
        <v>44</v>
      </c>
      <c r="D7610" s="122">
        <v>1.5</v>
      </c>
      <c r="E7610" s="129">
        <f t="shared" si="118"/>
        <v>1.5</v>
      </c>
    </row>
    <row r="7611" spans="1:5" ht="27">
      <c r="A7611" s="127" t="s">
        <v>29986</v>
      </c>
      <c r="B7611" s="128" t="s">
        <v>29987</v>
      </c>
      <c r="C7611" s="127" t="s">
        <v>44</v>
      </c>
      <c r="D7611" s="122">
        <v>6.03</v>
      </c>
      <c r="E7611" s="129">
        <f t="shared" si="118"/>
        <v>6.03</v>
      </c>
    </row>
    <row r="7612" spans="1:5" ht="27">
      <c r="A7612" s="127" t="s">
        <v>29988</v>
      </c>
      <c r="B7612" s="128" t="s">
        <v>29987</v>
      </c>
      <c r="C7612" s="127" t="s">
        <v>112</v>
      </c>
      <c r="D7612" s="122">
        <v>16.89</v>
      </c>
      <c r="E7612" s="129">
        <f t="shared" si="118"/>
        <v>16.899999999999999</v>
      </c>
    </row>
    <row r="7613" spans="1:5" ht="27">
      <c r="A7613" s="127" t="s">
        <v>29989</v>
      </c>
      <c r="B7613" s="128" t="s">
        <v>29990</v>
      </c>
      <c r="C7613" s="127" t="s">
        <v>44</v>
      </c>
      <c r="D7613" s="122">
        <v>7.1</v>
      </c>
      <c r="E7613" s="129">
        <f t="shared" si="118"/>
        <v>7.1</v>
      </c>
    </row>
    <row r="7614" spans="1:5" ht="27">
      <c r="A7614" s="127" t="s">
        <v>29991</v>
      </c>
      <c r="B7614" s="128" t="s">
        <v>29990</v>
      </c>
      <c r="C7614" s="127" t="s">
        <v>80</v>
      </c>
      <c r="D7614" s="122">
        <v>1169.33</v>
      </c>
      <c r="E7614" s="129">
        <f t="shared" si="118"/>
        <v>1169.9100000000001</v>
      </c>
    </row>
    <row r="7615" spans="1:5" ht="27">
      <c r="A7615" s="127" t="s">
        <v>29992</v>
      </c>
      <c r="B7615" s="128" t="s">
        <v>29990</v>
      </c>
      <c r="C7615" s="127" t="s">
        <v>112</v>
      </c>
      <c r="D7615" s="122">
        <v>26.71</v>
      </c>
      <c r="E7615" s="129">
        <f t="shared" si="118"/>
        <v>26.72</v>
      </c>
    </row>
    <row r="7616" spans="1:5" ht="27">
      <c r="A7616" s="127" t="s">
        <v>29993</v>
      </c>
      <c r="B7616" s="128" t="s">
        <v>29994</v>
      </c>
      <c r="C7616" s="127" t="s">
        <v>44</v>
      </c>
      <c r="D7616" s="122">
        <v>4.1399999999999997</v>
      </c>
      <c r="E7616" s="129">
        <f t="shared" si="118"/>
        <v>4.1399999999999997</v>
      </c>
    </row>
    <row r="7617" spans="1:5" ht="27">
      <c r="A7617" s="127" t="s">
        <v>29995</v>
      </c>
      <c r="B7617" s="128" t="s">
        <v>29996</v>
      </c>
      <c r="C7617" s="127" t="s">
        <v>44</v>
      </c>
      <c r="D7617" s="122">
        <v>1.57</v>
      </c>
      <c r="E7617" s="129">
        <f t="shared" ref="E7617:E7680" si="119">ROUND((D7617/(1+$J$1))*(1+$L$1),2)</f>
        <v>1.57</v>
      </c>
    </row>
    <row r="7618" spans="1:5" ht="27">
      <c r="A7618" s="127" t="s">
        <v>29997</v>
      </c>
      <c r="B7618" s="128" t="s">
        <v>29998</v>
      </c>
      <c r="C7618" s="127" t="s">
        <v>44</v>
      </c>
      <c r="D7618" s="122">
        <v>9</v>
      </c>
      <c r="E7618" s="129">
        <f t="shared" si="119"/>
        <v>9</v>
      </c>
    </row>
    <row r="7619" spans="1:5">
      <c r="A7619" s="127" t="s">
        <v>29999</v>
      </c>
      <c r="B7619" s="128" t="s">
        <v>30000</v>
      </c>
      <c r="C7619" s="127" t="s">
        <v>86</v>
      </c>
      <c r="D7619" s="122">
        <v>0.26</v>
      </c>
      <c r="E7619" s="129">
        <f t="shared" si="119"/>
        <v>0.26</v>
      </c>
    </row>
    <row r="7620" spans="1:5" ht="27">
      <c r="A7620" s="127" t="s">
        <v>30001</v>
      </c>
      <c r="B7620" s="128" t="s">
        <v>30002</v>
      </c>
      <c r="C7620" s="127" t="s">
        <v>86</v>
      </c>
      <c r="D7620" s="122">
        <v>18.329999999999998</v>
      </c>
      <c r="E7620" s="129">
        <f t="shared" si="119"/>
        <v>18.34</v>
      </c>
    </row>
    <row r="7621" spans="1:5">
      <c r="A7621" s="127" t="s">
        <v>30003</v>
      </c>
      <c r="B7621" s="128" t="s">
        <v>30004</v>
      </c>
      <c r="C7621" s="127" t="s">
        <v>86</v>
      </c>
      <c r="D7621" s="122">
        <v>0.38</v>
      </c>
      <c r="E7621" s="129">
        <f t="shared" si="119"/>
        <v>0.38</v>
      </c>
    </row>
    <row r="7622" spans="1:5" ht="27">
      <c r="A7622" s="127" t="s">
        <v>30005</v>
      </c>
      <c r="B7622" s="128" t="s">
        <v>30006</v>
      </c>
      <c r="C7622" s="127" t="s">
        <v>112</v>
      </c>
      <c r="D7622" s="122">
        <v>68.14</v>
      </c>
      <c r="E7622" s="129">
        <f t="shared" si="119"/>
        <v>68.17</v>
      </c>
    </row>
    <row r="7623" spans="1:5" ht="27">
      <c r="A7623" s="127" t="s">
        <v>30007</v>
      </c>
      <c r="B7623" s="128" t="s">
        <v>30008</v>
      </c>
      <c r="C7623" s="127" t="s">
        <v>112</v>
      </c>
      <c r="D7623" s="122">
        <v>70.790000000000006</v>
      </c>
      <c r="E7623" s="129">
        <f t="shared" si="119"/>
        <v>70.83</v>
      </c>
    </row>
    <row r="7624" spans="1:5" ht="27">
      <c r="A7624" s="127" t="s">
        <v>30009</v>
      </c>
      <c r="B7624" s="128" t="s">
        <v>30010</v>
      </c>
      <c r="C7624" s="127" t="s">
        <v>112</v>
      </c>
      <c r="D7624" s="122">
        <v>25.99</v>
      </c>
      <c r="E7624" s="129">
        <f t="shared" si="119"/>
        <v>26</v>
      </c>
    </row>
    <row r="7625" spans="1:5">
      <c r="A7625" s="127" t="s">
        <v>30011</v>
      </c>
      <c r="B7625" s="128" t="s">
        <v>30012</v>
      </c>
      <c r="C7625" s="127" t="s">
        <v>112</v>
      </c>
      <c r="D7625" s="122">
        <v>32.29</v>
      </c>
      <c r="E7625" s="129">
        <f t="shared" si="119"/>
        <v>32.31</v>
      </c>
    </row>
    <row r="7626" spans="1:5" ht="27">
      <c r="A7626" s="127" t="s">
        <v>30013</v>
      </c>
      <c r="B7626" s="128" t="s">
        <v>30014</v>
      </c>
      <c r="C7626" s="127" t="s">
        <v>112</v>
      </c>
      <c r="D7626" s="122">
        <v>107.25</v>
      </c>
      <c r="E7626" s="129">
        <f t="shared" si="119"/>
        <v>107.3</v>
      </c>
    </row>
    <row r="7627" spans="1:5" ht="54">
      <c r="A7627" s="127" t="s">
        <v>30015</v>
      </c>
      <c r="B7627" s="128" t="s">
        <v>30016</v>
      </c>
      <c r="C7627" s="127" t="s">
        <v>112</v>
      </c>
      <c r="D7627" s="122">
        <v>264</v>
      </c>
      <c r="E7627" s="129">
        <f t="shared" si="119"/>
        <v>264.13</v>
      </c>
    </row>
    <row r="7628" spans="1:5" ht="27">
      <c r="A7628" s="127" t="s">
        <v>30017</v>
      </c>
      <c r="B7628" s="128" t="s">
        <v>30018</v>
      </c>
      <c r="C7628" s="127" t="s">
        <v>112</v>
      </c>
      <c r="D7628" s="122">
        <v>30.09</v>
      </c>
      <c r="E7628" s="129">
        <f t="shared" si="119"/>
        <v>30.1</v>
      </c>
    </row>
    <row r="7629" spans="1:5" ht="27">
      <c r="A7629" s="127" t="s">
        <v>30019</v>
      </c>
      <c r="B7629" s="128" t="s">
        <v>30020</v>
      </c>
      <c r="C7629" s="127" t="s">
        <v>112</v>
      </c>
      <c r="D7629" s="122">
        <v>85.9</v>
      </c>
      <c r="E7629" s="129">
        <f t="shared" si="119"/>
        <v>85.94</v>
      </c>
    </row>
    <row r="7630" spans="1:5" ht="40.5">
      <c r="A7630" s="127" t="s">
        <v>30021</v>
      </c>
      <c r="B7630" s="128" t="s">
        <v>30022</v>
      </c>
      <c r="C7630" s="127" t="s">
        <v>112</v>
      </c>
      <c r="D7630" s="122">
        <v>205</v>
      </c>
      <c r="E7630" s="129">
        <f t="shared" si="119"/>
        <v>205.1</v>
      </c>
    </row>
    <row r="7631" spans="1:5">
      <c r="A7631" s="127" t="s">
        <v>30023</v>
      </c>
      <c r="B7631" s="128" t="s">
        <v>30024</v>
      </c>
      <c r="C7631" s="127" t="s">
        <v>112</v>
      </c>
      <c r="D7631" s="122">
        <v>60</v>
      </c>
      <c r="E7631" s="129">
        <f t="shared" si="119"/>
        <v>60.03</v>
      </c>
    </row>
    <row r="7632" spans="1:5" ht="67.5">
      <c r="A7632" s="127" t="s">
        <v>30025</v>
      </c>
      <c r="B7632" s="128" t="s">
        <v>30026</v>
      </c>
      <c r="C7632" s="127" t="s">
        <v>112</v>
      </c>
      <c r="D7632" s="122">
        <v>476.01</v>
      </c>
      <c r="E7632" s="129">
        <f t="shared" si="119"/>
        <v>476.25</v>
      </c>
    </row>
    <row r="7633" spans="1:5" ht="27">
      <c r="A7633" s="127" t="s">
        <v>30027</v>
      </c>
      <c r="B7633" s="128" t="s">
        <v>30028</v>
      </c>
      <c r="C7633" s="127" t="s">
        <v>112</v>
      </c>
      <c r="D7633" s="122">
        <v>524.86</v>
      </c>
      <c r="E7633" s="129">
        <f t="shared" si="119"/>
        <v>525.12</v>
      </c>
    </row>
    <row r="7634" spans="1:5">
      <c r="A7634" s="127" t="s">
        <v>30029</v>
      </c>
      <c r="B7634" s="128" t="s">
        <v>30030</v>
      </c>
      <c r="C7634" s="127" t="s">
        <v>112</v>
      </c>
      <c r="D7634" s="122">
        <v>519</v>
      </c>
      <c r="E7634" s="129">
        <f t="shared" si="119"/>
        <v>519.26</v>
      </c>
    </row>
    <row r="7635" spans="1:5" ht="27">
      <c r="A7635" s="127" t="s">
        <v>30031</v>
      </c>
      <c r="B7635" s="128" t="s">
        <v>30032</v>
      </c>
      <c r="C7635" s="127" t="s">
        <v>112</v>
      </c>
      <c r="D7635" s="122">
        <v>56.25</v>
      </c>
      <c r="E7635" s="129">
        <f t="shared" si="119"/>
        <v>56.28</v>
      </c>
    </row>
    <row r="7636" spans="1:5" ht="27">
      <c r="A7636" s="127" t="s">
        <v>30033</v>
      </c>
      <c r="B7636" s="128" t="s">
        <v>30034</v>
      </c>
      <c r="C7636" s="127" t="s">
        <v>112</v>
      </c>
      <c r="D7636" s="122">
        <v>62.9</v>
      </c>
      <c r="E7636" s="129">
        <f t="shared" si="119"/>
        <v>62.93</v>
      </c>
    </row>
    <row r="7637" spans="1:5" ht="27">
      <c r="A7637" s="127" t="s">
        <v>30035</v>
      </c>
      <c r="B7637" s="128" t="s">
        <v>30036</v>
      </c>
      <c r="C7637" s="127" t="s">
        <v>112</v>
      </c>
      <c r="D7637" s="122">
        <v>79.900000000000006</v>
      </c>
      <c r="E7637" s="129">
        <f t="shared" si="119"/>
        <v>79.94</v>
      </c>
    </row>
    <row r="7638" spans="1:5" ht="27">
      <c r="A7638" s="127" t="s">
        <v>30037</v>
      </c>
      <c r="B7638" s="128" t="s">
        <v>30038</v>
      </c>
      <c r="C7638" s="127" t="s">
        <v>112</v>
      </c>
      <c r="D7638" s="122">
        <v>99.69</v>
      </c>
      <c r="E7638" s="129">
        <f t="shared" si="119"/>
        <v>99.74</v>
      </c>
    </row>
    <row r="7639" spans="1:5" ht="27">
      <c r="A7639" s="127" t="s">
        <v>30039</v>
      </c>
      <c r="B7639" s="128" t="s">
        <v>30040</v>
      </c>
      <c r="C7639" s="127" t="s">
        <v>112</v>
      </c>
      <c r="D7639" s="122">
        <v>106.4</v>
      </c>
      <c r="E7639" s="129">
        <f t="shared" si="119"/>
        <v>106.45</v>
      </c>
    </row>
    <row r="7640" spans="1:5" ht="27">
      <c r="A7640" s="127" t="s">
        <v>30041</v>
      </c>
      <c r="B7640" s="128" t="s">
        <v>30042</v>
      </c>
      <c r="C7640" s="127" t="s">
        <v>112</v>
      </c>
      <c r="D7640" s="122">
        <v>64</v>
      </c>
      <c r="E7640" s="129">
        <f t="shared" si="119"/>
        <v>64.03</v>
      </c>
    </row>
    <row r="7641" spans="1:5" ht="27">
      <c r="A7641" s="127" t="s">
        <v>30043</v>
      </c>
      <c r="B7641" s="128" t="s">
        <v>30044</v>
      </c>
      <c r="C7641" s="127" t="s">
        <v>112</v>
      </c>
      <c r="D7641" s="122">
        <v>226.86</v>
      </c>
      <c r="E7641" s="129">
        <f t="shared" si="119"/>
        <v>226.97</v>
      </c>
    </row>
    <row r="7642" spans="1:5" ht="27">
      <c r="A7642" s="127" t="s">
        <v>30045</v>
      </c>
      <c r="B7642" s="128" t="s">
        <v>30046</v>
      </c>
      <c r="C7642" s="127" t="s">
        <v>112</v>
      </c>
      <c r="D7642" s="122">
        <v>153.61000000000001</v>
      </c>
      <c r="E7642" s="129">
        <f t="shared" si="119"/>
        <v>153.69</v>
      </c>
    </row>
    <row r="7643" spans="1:5" ht="27">
      <c r="A7643" s="127" t="s">
        <v>30047</v>
      </c>
      <c r="B7643" s="128" t="s">
        <v>30048</v>
      </c>
      <c r="C7643" s="127" t="s">
        <v>112</v>
      </c>
      <c r="D7643" s="122">
        <v>106.9</v>
      </c>
      <c r="E7643" s="129">
        <f t="shared" si="119"/>
        <v>106.95</v>
      </c>
    </row>
    <row r="7644" spans="1:5" ht="27">
      <c r="A7644" s="127" t="s">
        <v>30049</v>
      </c>
      <c r="B7644" s="128" t="s">
        <v>30050</v>
      </c>
      <c r="C7644" s="127" t="s">
        <v>112</v>
      </c>
      <c r="D7644" s="122">
        <v>134.9</v>
      </c>
      <c r="E7644" s="129">
        <f t="shared" si="119"/>
        <v>134.97</v>
      </c>
    </row>
    <row r="7645" spans="1:5">
      <c r="A7645" s="127" t="s">
        <v>30051</v>
      </c>
      <c r="B7645" s="128" t="s">
        <v>30052</v>
      </c>
      <c r="C7645" s="127" t="s">
        <v>112</v>
      </c>
      <c r="D7645" s="122">
        <v>199</v>
      </c>
      <c r="E7645" s="129">
        <f t="shared" si="119"/>
        <v>199.1</v>
      </c>
    </row>
    <row r="7646" spans="1:5" ht="27">
      <c r="A7646" s="127" t="s">
        <v>30053</v>
      </c>
      <c r="B7646" s="128" t="s">
        <v>30054</v>
      </c>
      <c r="C7646" s="127" t="s">
        <v>112</v>
      </c>
      <c r="D7646" s="122">
        <v>272.52999999999997</v>
      </c>
      <c r="E7646" s="129">
        <f t="shared" si="119"/>
        <v>272.67</v>
      </c>
    </row>
    <row r="7647" spans="1:5" ht="27">
      <c r="A7647" s="127" t="s">
        <v>30055</v>
      </c>
      <c r="B7647" s="128" t="s">
        <v>30056</v>
      </c>
      <c r="C7647" s="127" t="s">
        <v>44</v>
      </c>
      <c r="D7647" s="122">
        <v>4.9800000000000004</v>
      </c>
      <c r="E7647" s="129">
        <f t="shared" si="119"/>
        <v>4.9800000000000004</v>
      </c>
    </row>
    <row r="7648" spans="1:5" ht="27">
      <c r="A7648" s="127" t="s">
        <v>30057</v>
      </c>
      <c r="B7648" s="128" t="s">
        <v>30058</v>
      </c>
      <c r="C7648" s="127" t="s">
        <v>44</v>
      </c>
      <c r="D7648" s="122">
        <v>13.08</v>
      </c>
      <c r="E7648" s="129">
        <f t="shared" si="119"/>
        <v>13.09</v>
      </c>
    </row>
    <row r="7649" spans="1:5" ht="27">
      <c r="A7649" s="127" t="s">
        <v>30059</v>
      </c>
      <c r="B7649" s="128" t="s">
        <v>30060</v>
      </c>
      <c r="C7649" s="127" t="s">
        <v>44</v>
      </c>
      <c r="D7649" s="122">
        <v>19</v>
      </c>
      <c r="E7649" s="129">
        <f t="shared" si="119"/>
        <v>19.010000000000002</v>
      </c>
    </row>
    <row r="7650" spans="1:5" ht="27">
      <c r="A7650" s="127" t="s">
        <v>30061</v>
      </c>
      <c r="B7650" s="128" t="s">
        <v>30062</v>
      </c>
      <c r="C7650" s="127" t="s">
        <v>44</v>
      </c>
      <c r="D7650" s="122">
        <v>25</v>
      </c>
      <c r="E7650" s="129">
        <f t="shared" si="119"/>
        <v>25.01</v>
      </c>
    </row>
    <row r="7651" spans="1:5" ht="27">
      <c r="A7651" s="127" t="s">
        <v>30063</v>
      </c>
      <c r="B7651" s="128" t="s">
        <v>30064</v>
      </c>
      <c r="C7651" s="127" t="s">
        <v>17943</v>
      </c>
      <c r="D7651" s="122">
        <v>0.35</v>
      </c>
      <c r="E7651" s="129">
        <f t="shared" si="119"/>
        <v>0.35</v>
      </c>
    </row>
    <row r="7652" spans="1:5">
      <c r="A7652" s="127" t="s">
        <v>30065</v>
      </c>
      <c r="B7652" s="128" t="s">
        <v>30066</v>
      </c>
      <c r="C7652" s="127" t="s">
        <v>86</v>
      </c>
      <c r="D7652" s="122">
        <v>12.41</v>
      </c>
      <c r="E7652" s="129">
        <f t="shared" si="119"/>
        <v>12.42</v>
      </c>
    </row>
    <row r="7653" spans="1:5" ht="54">
      <c r="A7653" s="127" t="s">
        <v>30067</v>
      </c>
      <c r="B7653" s="128" t="s">
        <v>30068</v>
      </c>
      <c r="C7653" s="127" t="s">
        <v>86</v>
      </c>
      <c r="D7653" s="122">
        <v>136.44999999999999</v>
      </c>
      <c r="E7653" s="129">
        <f t="shared" si="119"/>
        <v>136.52000000000001</v>
      </c>
    </row>
    <row r="7654" spans="1:5" ht="27">
      <c r="A7654" s="127" t="s">
        <v>30069</v>
      </c>
      <c r="B7654" s="128" t="s">
        <v>30070</v>
      </c>
      <c r="C7654" s="127" t="s">
        <v>86</v>
      </c>
      <c r="D7654" s="122">
        <v>25.74</v>
      </c>
      <c r="E7654" s="129">
        <f t="shared" si="119"/>
        <v>25.75</v>
      </c>
    </row>
    <row r="7655" spans="1:5" ht="27">
      <c r="A7655" s="127" t="s">
        <v>30071</v>
      </c>
      <c r="B7655" s="128" t="s">
        <v>30072</v>
      </c>
      <c r="C7655" s="127" t="s">
        <v>86</v>
      </c>
      <c r="D7655" s="122">
        <v>79</v>
      </c>
      <c r="E7655" s="129">
        <f t="shared" si="119"/>
        <v>79.040000000000006</v>
      </c>
    </row>
    <row r="7656" spans="1:5">
      <c r="A7656" s="127" t="s">
        <v>30073</v>
      </c>
      <c r="B7656" s="128" t="s">
        <v>30074</v>
      </c>
      <c r="C7656" s="127" t="s">
        <v>86</v>
      </c>
      <c r="D7656" s="122">
        <v>3850</v>
      </c>
      <c r="E7656" s="129">
        <f t="shared" si="119"/>
        <v>3851.91</v>
      </c>
    </row>
    <row r="7657" spans="1:5" ht="27">
      <c r="A7657" s="127" t="s">
        <v>30075</v>
      </c>
      <c r="B7657" s="128" t="s">
        <v>30076</v>
      </c>
      <c r="C7657" s="127" t="s">
        <v>112</v>
      </c>
      <c r="D7657" s="122">
        <v>88.75</v>
      </c>
      <c r="E7657" s="129">
        <f t="shared" si="119"/>
        <v>88.79</v>
      </c>
    </row>
    <row r="7658" spans="1:5" ht="27">
      <c r="A7658" s="127" t="s">
        <v>30077</v>
      </c>
      <c r="B7658" s="128" t="s">
        <v>30078</v>
      </c>
      <c r="C7658" s="127" t="s">
        <v>86</v>
      </c>
      <c r="D7658" s="122">
        <v>60</v>
      </c>
      <c r="E7658" s="129">
        <f t="shared" si="119"/>
        <v>60.03</v>
      </c>
    </row>
    <row r="7659" spans="1:5" ht="27">
      <c r="A7659" s="127" t="s">
        <v>30079</v>
      </c>
      <c r="B7659" s="128" t="s">
        <v>30080</v>
      </c>
      <c r="C7659" s="127" t="s">
        <v>86</v>
      </c>
      <c r="D7659" s="122">
        <v>220</v>
      </c>
      <c r="E7659" s="129">
        <f t="shared" si="119"/>
        <v>220.11</v>
      </c>
    </row>
    <row r="7660" spans="1:5" ht="27">
      <c r="A7660" s="127" t="s">
        <v>30081</v>
      </c>
      <c r="B7660" s="128" t="s">
        <v>30082</v>
      </c>
      <c r="C7660" s="127" t="s">
        <v>86</v>
      </c>
      <c r="D7660" s="122">
        <v>420</v>
      </c>
      <c r="E7660" s="129">
        <f t="shared" si="119"/>
        <v>420.21</v>
      </c>
    </row>
    <row r="7661" spans="1:5">
      <c r="A7661" s="127" t="s">
        <v>30083</v>
      </c>
      <c r="B7661" s="128" t="s">
        <v>30084</v>
      </c>
      <c r="C7661" s="127" t="s">
        <v>86</v>
      </c>
      <c r="D7661" s="122">
        <v>1359.18</v>
      </c>
      <c r="E7661" s="129">
        <f t="shared" si="119"/>
        <v>1359.85</v>
      </c>
    </row>
    <row r="7662" spans="1:5">
      <c r="A7662" s="127" t="s">
        <v>30085</v>
      </c>
      <c r="B7662" s="128" t="s">
        <v>30086</v>
      </c>
      <c r="C7662" s="127" t="s">
        <v>112</v>
      </c>
      <c r="D7662" s="122">
        <v>13.5</v>
      </c>
      <c r="E7662" s="129">
        <f t="shared" si="119"/>
        <v>13.51</v>
      </c>
    </row>
    <row r="7663" spans="1:5" ht="27">
      <c r="A7663" s="127" t="s">
        <v>30087</v>
      </c>
      <c r="B7663" s="128" t="s">
        <v>30088</v>
      </c>
      <c r="C7663" s="127" t="s">
        <v>112</v>
      </c>
      <c r="D7663" s="122">
        <v>2.38</v>
      </c>
      <c r="E7663" s="129">
        <f t="shared" si="119"/>
        <v>2.38</v>
      </c>
    </row>
    <row r="7664" spans="1:5" ht="27">
      <c r="A7664" s="127" t="s">
        <v>30089</v>
      </c>
      <c r="B7664" s="128" t="s">
        <v>30090</v>
      </c>
      <c r="C7664" s="127" t="s">
        <v>112</v>
      </c>
      <c r="D7664" s="122">
        <v>5.95</v>
      </c>
      <c r="E7664" s="129">
        <f t="shared" si="119"/>
        <v>5.95</v>
      </c>
    </row>
    <row r="7665" spans="1:5" ht="27">
      <c r="A7665" s="127" t="s">
        <v>30091</v>
      </c>
      <c r="B7665" s="128" t="s">
        <v>30092</v>
      </c>
      <c r="C7665" s="127" t="s">
        <v>112</v>
      </c>
      <c r="D7665" s="122">
        <v>7.12</v>
      </c>
      <c r="E7665" s="129">
        <f t="shared" si="119"/>
        <v>7.12</v>
      </c>
    </row>
    <row r="7666" spans="1:5">
      <c r="A7666" s="127" t="s">
        <v>30093</v>
      </c>
      <c r="B7666" s="128" t="s">
        <v>30094</v>
      </c>
      <c r="C7666" s="127" t="s">
        <v>86</v>
      </c>
      <c r="D7666" s="122">
        <v>39.71</v>
      </c>
      <c r="E7666" s="129">
        <f t="shared" si="119"/>
        <v>39.729999999999997</v>
      </c>
    </row>
    <row r="7667" spans="1:5">
      <c r="A7667" s="127" t="s">
        <v>30095</v>
      </c>
      <c r="B7667" s="128" t="s">
        <v>30096</v>
      </c>
      <c r="C7667" s="127" t="s">
        <v>86</v>
      </c>
      <c r="D7667" s="122">
        <v>1.65</v>
      </c>
      <c r="E7667" s="129">
        <f t="shared" si="119"/>
        <v>1.65</v>
      </c>
    </row>
    <row r="7668" spans="1:5">
      <c r="A7668" s="127" t="s">
        <v>30097</v>
      </c>
      <c r="B7668" s="128" t="s">
        <v>30098</v>
      </c>
      <c r="C7668" s="127" t="s">
        <v>86</v>
      </c>
      <c r="D7668" s="122">
        <v>2.5</v>
      </c>
      <c r="E7668" s="129">
        <f t="shared" si="119"/>
        <v>2.5</v>
      </c>
    </row>
    <row r="7669" spans="1:5">
      <c r="A7669" s="127" t="s">
        <v>30099</v>
      </c>
      <c r="B7669" s="128" t="s">
        <v>30100</v>
      </c>
      <c r="C7669" s="127" t="s">
        <v>86</v>
      </c>
      <c r="D7669" s="122">
        <v>5.0999999999999996</v>
      </c>
      <c r="E7669" s="129">
        <f t="shared" si="119"/>
        <v>5.0999999999999996</v>
      </c>
    </row>
    <row r="7670" spans="1:5" ht="67.5">
      <c r="A7670" s="127" t="s">
        <v>30101</v>
      </c>
      <c r="B7670" s="128" t="s">
        <v>30102</v>
      </c>
      <c r="C7670" s="127" t="s">
        <v>86</v>
      </c>
      <c r="D7670" s="122">
        <v>65.36</v>
      </c>
      <c r="E7670" s="129">
        <f t="shared" si="119"/>
        <v>65.39</v>
      </c>
    </row>
    <row r="7671" spans="1:5" ht="40.5">
      <c r="A7671" s="127" t="s">
        <v>30103</v>
      </c>
      <c r="B7671" s="128" t="s">
        <v>30104</v>
      </c>
      <c r="C7671" s="127" t="s">
        <v>86</v>
      </c>
      <c r="D7671" s="122">
        <v>32</v>
      </c>
      <c r="E7671" s="129">
        <f t="shared" si="119"/>
        <v>32.020000000000003</v>
      </c>
    </row>
    <row r="7672" spans="1:5" ht="40.5">
      <c r="A7672" s="127" t="s">
        <v>30105</v>
      </c>
      <c r="B7672" s="128" t="s">
        <v>30106</v>
      </c>
      <c r="C7672" s="127" t="s">
        <v>86</v>
      </c>
      <c r="D7672" s="122">
        <v>55</v>
      </c>
      <c r="E7672" s="129">
        <f t="shared" si="119"/>
        <v>55.03</v>
      </c>
    </row>
    <row r="7673" spans="1:5">
      <c r="A7673" s="127" t="s">
        <v>30107</v>
      </c>
      <c r="B7673" s="128" t="s">
        <v>30108</v>
      </c>
      <c r="C7673" s="127" t="s">
        <v>86</v>
      </c>
      <c r="D7673" s="122">
        <v>12</v>
      </c>
      <c r="E7673" s="129">
        <f t="shared" si="119"/>
        <v>12.01</v>
      </c>
    </row>
    <row r="7674" spans="1:5">
      <c r="A7674" s="127" t="s">
        <v>30109</v>
      </c>
      <c r="B7674" s="128" t="s">
        <v>30110</v>
      </c>
      <c r="C7674" s="127" t="s">
        <v>86</v>
      </c>
      <c r="D7674" s="122">
        <v>6.7</v>
      </c>
      <c r="E7674" s="129">
        <f t="shared" si="119"/>
        <v>6.7</v>
      </c>
    </row>
    <row r="7675" spans="1:5" ht="54">
      <c r="A7675" s="127" t="s">
        <v>30111</v>
      </c>
      <c r="B7675" s="128" t="s">
        <v>30112</v>
      </c>
      <c r="C7675" s="127" t="s">
        <v>86</v>
      </c>
      <c r="D7675" s="122">
        <v>600</v>
      </c>
      <c r="E7675" s="129">
        <f t="shared" si="119"/>
        <v>600.29999999999995</v>
      </c>
    </row>
    <row r="7676" spans="1:5">
      <c r="A7676" s="127" t="s">
        <v>30113</v>
      </c>
      <c r="B7676" s="128" t="s">
        <v>30114</v>
      </c>
      <c r="C7676" s="127" t="s">
        <v>86</v>
      </c>
      <c r="D7676" s="122">
        <v>38.81</v>
      </c>
      <c r="E7676" s="129">
        <f t="shared" si="119"/>
        <v>38.83</v>
      </c>
    </row>
    <row r="7677" spans="1:5">
      <c r="A7677" s="127" t="s">
        <v>30115</v>
      </c>
      <c r="B7677" s="128" t="s">
        <v>30116</v>
      </c>
      <c r="C7677" s="127" t="s">
        <v>86</v>
      </c>
      <c r="D7677" s="122">
        <v>53.13</v>
      </c>
      <c r="E7677" s="129">
        <f t="shared" si="119"/>
        <v>53.16</v>
      </c>
    </row>
    <row r="7678" spans="1:5" ht="27">
      <c r="A7678" s="127" t="s">
        <v>30117</v>
      </c>
      <c r="B7678" s="128" t="s">
        <v>30118</v>
      </c>
      <c r="C7678" s="127" t="s">
        <v>86</v>
      </c>
      <c r="D7678" s="122">
        <v>10.23</v>
      </c>
      <c r="E7678" s="129">
        <f t="shared" si="119"/>
        <v>10.24</v>
      </c>
    </row>
    <row r="7679" spans="1:5" ht="27">
      <c r="A7679" s="127" t="s">
        <v>30119</v>
      </c>
      <c r="B7679" s="128" t="s">
        <v>30120</v>
      </c>
      <c r="C7679" s="127" t="s">
        <v>86</v>
      </c>
      <c r="D7679" s="122">
        <v>44</v>
      </c>
      <c r="E7679" s="129">
        <f t="shared" si="119"/>
        <v>44.02</v>
      </c>
    </row>
    <row r="7680" spans="1:5">
      <c r="A7680" s="127" t="s">
        <v>30121</v>
      </c>
      <c r="B7680" s="128" t="s">
        <v>30122</v>
      </c>
      <c r="C7680" s="127" t="s">
        <v>86</v>
      </c>
      <c r="D7680" s="122">
        <v>3.96</v>
      </c>
      <c r="E7680" s="129">
        <f t="shared" si="119"/>
        <v>3.96</v>
      </c>
    </row>
    <row r="7681" spans="1:5" ht="27">
      <c r="A7681" s="127" t="s">
        <v>30123</v>
      </c>
      <c r="B7681" s="128" t="s">
        <v>30124</v>
      </c>
      <c r="C7681" s="127" t="s">
        <v>86</v>
      </c>
      <c r="D7681" s="122">
        <v>21.38</v>
      </c>
      <c r="E7681" s="129">
        <f t="shared" ref="E7681:E7744" si="120">ROUND((D7681/(1+$J$1))*(1+$L$1),2)</f>
        <v>21.39</v>
      </c>
    </row>
    <row r="7682" spans="1:5">
      <c r="A7682" s="127" t="s">
        <v>30125</v>
      </c>
      <c r="B7682" s="128" t="s">
        <v>30126</v>
      </c>
      <c r="C7682" s="127" t="s">
        <v>112</v>
      </c>
      <c r="D7682" s="122">
        <v>5.2</v>
      </c>
      <c r="E7682" s="129">
        <f t="shared" si="120"/>
        <v>5.2</v>
      </c>
    </row>
    <row r="7683" spans="1:5">
      <c r="A7683" s="127" t="s">
        <v>30127</v>
      </c>
      <c r="B7683" s="128" t="s">
        <v>30128</v>
      </c>
      <c r="C7683" s="127" t="s">
        <v>112</v>
      </c>
      <c r="D7683" s="122">
        <v>10.9</v>
      </c>
      <c r="E7683" s="129">
        <f t="shared" si="120"/>
        <v>10.91</v>
      </c>
    </row>
    <row r="7684" spans="1:5">
      <c r="A7684" s="127" t="s">
        <v>30129</v>
      </c>
      <c r="B7684" s="128" t="s">
        <v>30130</v>
      </c>
      <c r="C7684" s="127" t="s">
        <v>112</v>
      </c>
      <c r="D7684" s="122">
        <v>42</v>
      </c>
      <c r="E7684" s="129">
        <f t="shared" si="120"/>
        <v>42.02</v>
      </c>
    </row>
    <row r="7685" spans="1:5">
      <c r="A7685" s="127" t="s">
        <v>30131</v>
      </c>
      <c r="B7685" s="128" t="s">
        <v>30132</v>
      </c>
      <c r="C7685" s="127" t="s">
        <v>92</v>
      </c>
      <c r="D7685" s="122">
        <v>4.3899999999999997</v>
      </c>
      <c r="E7685" s="129">
        <f t="shared" si="120"/>
        <v>4.3899999999999997</v>
      </c>
    </row>
    <row r="7686" spans="1:5">
      <c r="A7686" s="127" t="s">
        <v>30133</v>
      </c>
      <c r="B7686" s="128" t="s">
        <v>30134</v>
      </c>
      <c r="C7686" s="127" t="s">
        <v>86</v>
      </c>
      <c r="D7686" s="122">
        <v>3.01</v>
      </c>
      <c r="E7686" s="129">
        <f t="shared" si="120"/>
        <v>3.01</v>
      </c>
    </row>
    <row r="7687" spans="1:5">
      <c r="A7687" s="127" t="s">
        <v>30135</v>
      </c>
      <c r="B7687" s="128" t="s">
        <v>30136</v>
      </c>
      <c r="C7687" s="127" t="s">
        <v>86</v>
      </c>
      <c r="D7687" s="122">
        <v>9.1300000000000008</v>
      </c>
      <c r="E7687" s="129">
        <f t="shared" si="120"/>
        <v>9.1300000000000008</v>
      </c>
    </row>
    <row r="7688" spans="1:5">
      <c r="A7688" s="127" t="s">
        <v>30137</v>
      </c>
      <c r="B7688" s="128" t="s">
        <v>30138</v>
      </c>
      <c r="C7688" s="127" t="s">
        <v>75</v>
      </c>
      <c r="D7688" s="122">
        <v>88</v>
      </c>
      <c r="E7688" s="129">
        <f t="shared" si="120"/>
        <v>88.04</v>
      </c>
    </row>
    <row r="7689" spans="1:5">
      <c r="A7689" s="127" t="s">
        <v>30139</v>
      </c>
      <c r="B7689" s="128" t="s">
        <v>30140</v>
      </c>
      <c r="C7689" s="127" t="s">
        <v>112</v>
      </c>
      <c r="D7689" s="122">
        <v>9.75</v>
      </c>
      <c r="E7689" s="129">
        <f t="shared" si="120"/>
        <v>9.75</v>
      </c>
    </row>
    <row r="7690" spans="1:5">
      <c r="A7690" s="127" t="s">
        <v>30141</v>
      </c>
      <c r="B7690" s="128" t="s">
        <v>30142</v>
      </c>
      <c r="C7690" s="127" t="s">
        <v>92</v>
      </c>
      <c r="D7690" s="122">
        <v>11.81</v>
      </c>
      <c r="E7690" s="129">
        <f t="shared" si="120"/>
        <v>11.82</v>
      </c>
    </row>
    <row r="7691" spans="1:5">
      <c r="A7691" s="127" t="s">
        <v>30143</v>
      </c>
      <c r="B7691" s="128" t="s">
        <v>30144</v>
      </c>
      <c r="C7691" s="127" t="s">
        <v>80</v>
      </c>
      <c r="D7691" s="122">
        <v>49.55</v>
      </c>
      <c r="E7691" s="129">
        <f t="shared" si="120"/>
        <v>49.57</v>
      </c>
    </row>
    <row r="7692" spans="1:5">
      <c r="A7692" s="127" t="s">
        <v>30145</v>
      </c>
      <c r="B7692" s="128" t="s">
        <v>30146</v>
      </c>
      <c r="C7692" s="127" t="s">
        <v>86</v>
      </c>
      <c r="D7692" s="122">
        <v>554.94000000000005</v>
      </c>
      <c r="E7692" s="129">
        <f t="shared" si="120"/>
        <v>555.22</v>
      </c>
    </row>
    <row r="7693" spans="1:5">
      <c r="A7693" s="127" t="s">
        <v>30147</v>
      </c>
      <c r="B7693" s="128" t="s">
        <v>30148</v>
      </c>
      <c r="C7693" s="127" t="s">
        <v>86</v>
      </c>
      <c r="D7693" s="122">
        <v>965.63</v>
      </c>
      <c r="E7693" s="129">
        <f t="shared" si="120"/>
        <v>966.11</v>
      </c>
    </row>
    <row r="7694" spans="1:5" ht="27">
      <c r="A7694" s="127" t="s">
        <v>30149</v>
      </c>
      <c r="B7694" s="128" t="s">
        <v>30150</v>
      </c>
      <c r="C7694" s="127" t="s">
        <v>112</v>
      </c>
      <c r="D7694" s="122">
        <v>207.45</v>
      </c>
      <c r="E7694" s="129">
        <f t="shared" si="120"/>
        <v>207.55</v>
      </c>
    </row>
    <row r="7695" spans="1:5" ht="27">
      <c r="A7695" s="127" t="s">
        <v>30151</v>
      </c>
      <c r="B7695" s="128" t="s">
        <v>30152</v>
      </c>
      <c r="C7695" s="127" t="s">
        <v>112</v>
      </c>
      <c r="D7695" s="122">
        <v>303.26</v>
      </c>
      <c r="E7695" s="129">
        <f t="shared" si="120"/>
        <v>303.41000000000003</v>
      </c>
    </row>
    <row r="7696" spans="1:5" ht="27">
      <c r="A7696" s="127" t="s">
        <v>30153</v>
      </c>
      <c r="B7696" s="128" t="s">
        <v>30154</v>
      </c>
      <c r="C7696" s="127" t="s">
        <v>112</v>
      </c>
      <c r="D7696" s="122">
        <v>399.84</v>
      </c>
      <c r="E7696" s="129">
        <f t="shared" si="120"/>
        <v>400.04</v>
      </c>
    </row>
    <row r="7697" spans="1:5" ht="27">
      <c r="A7697" s="127" t="s">
        <v>30155</v>
      </c>
      <c r="B7697" s="128" t="s">
        <v>30156</v>
      </c>
      <c r="C7697" s="127" t="s">
        <v>112</v>
      </c>
      <c r="D7697" s="122">
        <v>500.29</v>
      </c>
      <c r="E7697" s="129">
        <f t="shared" si="120"/>
        <v>500.54</v>
      </c>
    </row>
    <row r="7698" spans="1:5">
      <c r="A7698" s="127" t="s">
        <v>30157</v>
      </c>
      <c r="B7698" s="128" t="s">
        <v>30158</v>
      </c>
      <c r="C7698" s="127" t="s">
        <v>86</v>
      </c>
      <c r="D7698" s="122">
        <v>9.2100000000000009</v>
      </c>
      <c r="E7698" s="129">
        <f t="shared" si="120"/>
        <v>9.2100000000000009</v>
      </c>
    </row>
    <row r="7699" spans="1:5" ht="27">
      <c r="A7699" s="127" t="s">
        <v>30159</v>
      </c>
      <c r="B7699" s="128" t="s">
        <v>30160</v>
      </c>
      <c r="C7699" s="127" t="s">
        <v>86</v>
      </c>
      <c r="D7699" s="122">
        <v>9.67</v>
      </c>
      <c r="E7699" s="129">
        <f t="shared" si="120"/>
        <v>9.67</v>
      </c>
    </row>
    <row r="7700" spans="1:5" ht="27">
      <c r="A7700" s="127" t="s">
        <v>30161</v>
      </c>
      <c r="B7700" s="128" t="s">
        <v>30162</v>
      </c>
      <c r="C7700" s="127" t="s">
        <v>86</v>
      </c>
      <c r="D7700" s="122">
        <v>15.4</v>
      </c>
      <c r="E7700" s="129">
        <f t="shared" si="120"/>
        <v>15.41</v>
      </c>
    </row>
    <row r="7701" spans="1:5" ht="27">
      <c r="A7701" s="127" t="s">
        <v>30163</v>
      </c>
      <c r="B7701" s="128" t="s">
        <v>30164</v>
      </c>
      <c r="C7701" s="127" t="s">
        <v>86</v>
      </c>
      <c r="D7701" s="122">
        <v>11.61</v>
      </c>
      <c r="E7701" s="129">
        <f t="shared" si="120"/>
        <v>11.62</v>
      </c>
    </row>
    <row r="7702" spans="1:5" ht="27">
      <c r="A7702" s="127" t="s">
        <v>30165</v>
      </c>
      <c r="B7702" s="128" t="s">
        <v>30166</v>
      </c>
      <c r="C7702" s="127" t="s">
        <v>86</v>
      </c>
      <c r="D7702" s="122">
        <v>20.57</v>
      </c>
      <c r="E7702" s="129">
        <f t="shared" si="120"/>
        <v>20.58</v>
      </c>
    </row>
    <row r="7703" spans="1:5" ht="27">
      <c r="A7703" s="127" t="s">
        <v>30167</v>
      </c>
      <c r="B7703" s="128" t="s">
        <v>30168</v>
      </c>
      <c r="C7703" s="127" t="s">
        <v>86</v>
      </c>
      <c r="D7703" s="122">
        <v>26.62</v>
      </c>
      <c r="E7703" s="129">
        <f t="shared" si="120"/>
        <v>26.63</v>
      </c>
    </row>
    <row r="7704" spans="1:5">
      <c r="A7704" s="127" t="s">
        <v>30169</v>
      </c>
      <c r="B7704" s="128" t="s">
        <v>30170</v>
      </c>
      <c r="C7704" s="127" t="s">
        <v>86</v>
      </c>
      <c r="D7704" s="122">
        <v>9.6300000000000008</v>
      </c>
      <c r="E7704" s="129">
        <f t="shared" si="120"/>
        <v>9.6300000000000008</v>
      </c>
    </row>
    <row r="7705" spans="1:5">
      <c r="A7705" s="127" t="s">
        <v>30171</v>
      </c>
      <c r="B7705" s="128" t="s">
        <v>30172</v>
      </c>
      <c r="C7705" s="127" t="s">
        <v>86</v>
      </c>
      <c r="D7705" s="122">
        <v>0.23</v>
      </c>
      <c r="E7705" s="129">
        <f t="shared" si="120"/>
        <v>0.23</v>
      </c>
    </row>
    <row r="7706" spans="1:5">
      <c r="A7706" s="127" t="s">
        <v>30173</v>
      </c>
      <c r="B7706" s="128" t="s">
        <v>30174</v>
      </c>
      <c r="C7706" s="127" t="s">
        <v>86</v>
      </c>
      <c r="D7706" s="122">
        <v>0.09</v>
      </c>
      <c r="E7706" s="129">
        <f t="shared" si="120"/>
        <v>0.09</v>
      </c>
    </row>
    <row r="7707" spans="1:5">
      <c r="A7707" s="127" t="s">
        <v>30175</v>
      </c>
      <c r="B7707" s="128" t="s">
        <v>30176</v>
      </c>
      <c r="C7707" s="127" t="s">
        <v>86</v>
      </c>
      <c r="D7707" s="122">
        <v>0.17</v>
      </c>
      <c r="E7707" s="129">
        <f t="shared" si="120"/>
        <v>0.17</v>
      </c>
    </row>
    <row r="7708" spans="1:5">
      <c r="A7708" s="127" t="s">
        <v>30177</v>
      </c>
      <c r="B7708" s="128" t="s">
        <v>30178</v>
      </c>
      <c r="C7708" s="127" t="s">
        <v>86</v>
      </c>
      <c r="D7708" s="122">
        <v>9.35</v>
      </c>
      <c r="E7708" s="129">
        <f t="shared" si="120"/>
        <v>9.35</v>
      </c>
    </row>
    <row r="7709" spans="1:5">
      <c r="A7709" s="127" t="s">
        <v>30179</v>
      </c>
      <c r="B7709" s="128" t="s">
        <v>30180</v>
      </c>
      <c r="C7709" s="127" t="s">
        <v>86</v>
      </c>
      <c r="D7709" s="122">
        <v>33.93</v>
      </c>
      <c r="E7709" s="129">
        <f t="shared" si="120"/>
        <v>33.950000000000003</v>
      </c>
    </row>
    <row r="7710" spans="1:5">
      <c r="A7710" s="127" t="s">
        <v>30181</v>
      </c>
      <c r="B7710" s="128" t="s">
        <v>30182</v>
      </c>
      <c r="C7710" s="127" t="s">
        <v>86</v>
      </c>
      <c r="D7710" s="122">
        <v>0.09</v>
      </c>
      <c r="E7710" s="129">
        <f t="shared" si="120"/>
        <v>0.09</v>
      </c>
    </row>
    <row r="7711" spans="1:5">
      <c r="A7711" s="127" t="s">
        <v>30183</v>
      </c>
      <c r="B7711" s="128" t="s">
        <v>30184</v>
      </c>
      <c r="C7711" s="127" t="s">
        <v>86</v>
      </c>
      <c r="D7711" s="122">
        <v>0.54</v>
      </c>
      <c r="E7711" s="129">
        <f t="shared" si="120"/>
        <v>0.54</v>
      </c>
    </row>
    <row r="7712" spans="1:5">
      <c r="A7712" s="127" t="s">
        <v>30185</v>
      </c>
      <c r="B7712" s="128" t="s">
        <v>30186</v>
      </c>
      <c r="C7712" s="127" t="s">
        <v>86</v>
      </c>
      <c r="D7712" s="122">
        <v>1.07</v>
      </c>
      <c r="E7712" s="129">
        <f t="shared" si="120"/>
        <v>1.07</v>
      </c>
    </row>
    <row r="7713" spans="1:5">
      <c r="A7713" s="127" t="s">
        <v>30187</v>
      </c>
      <c r="B7713" s="128" t="s">
        <v>30188</v>
      </c>
      <c r="C7713" s="127" t="s">
        <v>112</v>
      </c>
      <c r="D7713" s="122">
        <v>78.87</v>
      </c>
      <c r="E7713" s="129">
        <f t="shared" si="120"/>
        <v>78.91</v>
      </c>
    </row>
    <row r="7714" spans="1:5" ht="27">
      <c r="A7714" s="127" t="s">
        <v>30189</v>
      </c>
      <c r="B7714" s="128" t="s">
        <v>30190</v>
      </c>
      <c r="C7714" s="127" t="s">
        <v>112</v>
      </c>
      <c r="D7714" s="122">
        <v>99.48</v>
      </c>
      <c r="E7714" s="129">
        <f t="shared" si="120"/>
        <v>99.53</v>
      </c>
    </row>
    <row r="7715" spans="1:5" ht="67.5">
      <c r="A7715" s="127" t="s">
        <v>30191</v>
      </c>
      <c r="B7715" s="128" t="s">
        <v>30192</v>
      </c>
      <c r="C7715" s="127" t="s">
        <v>86</v>
      </c>
      <c r="D7715" s="122">
        <v>60112</v>
      </c>
      <c r="E7715" s="129">
        <f t="shared" si="120"/>
        <v>60141.82</v>
      </c>
    </row>
    <row r="7716" spans="1:5" ht="67.5">
      <c r="A7716" s="127" t="s">
        <v>30193</v>
      </c>
      <c r="B7716" s="128" t="s">
        <v>30194</v>
      </c>
      <c r="C7716" s="127" t="s">
        <v>86</v>
      </c>
      <c r="D7716" s="122">
        <v>9965.65</v>
      </c>
      <c r="E7716" s="129">
        <f t="shared" si="120"/>
        <v>9970.59</v>
      </c>
    </row>
    <row r="7717" spans="1:5" ht="67.5">
      <c r="A7717" s="127" t="s">
        <v>30195</v>
      </c>
      <c r="B7717" s="128" t="s">
        <v>30196</v>
      </c>
      <c r="C7717" s="127" t="s">
        <v>86</v>
      </c>
      <c r="D7717" s="122">
        <v>66718</v>
      </c>
      <c r="E7717" s="129">
        <f t="shared" si="120"/>
        <v>66751.09</v>
      </c>
    </row>
    <row r="7718" spans="1:5">
      <c r="A7718" s="127" t="s">
        <v>30197</v>
      </c>
      <c r="B7718" s="128" t="s">
        <v>30198</v>
      </c>
      <c r="C7718" s="127" t="s">
        <v>86</v>
      </c>
      <c r="D7718" s="122">
        <v>390</v>
      </c>
      <c r="E7718" s="129">
        <f t="shared" si="120"/>
        <v>390.19</v>
      </c>
    </row>
    <row r="7719" spans="1:5">
      <c r="A7719" s="127" t="s">
        <v>30199</v>
      </c>
      <c r="B7719" s="128" t="s">
        <v>30200</v>
      </c>
      <c r="C7719" s="127" t="s">
        <v>86</v>
      </c>
      <c r="D7719" s="122">
        <v>5.19</v>
      </c>
      <c r="E7719" s="129">
        <f t="shared" si="120"/>
        <v>5.19</v>
      </c>
    </row>
    <row r="7720" spans="1:5" ht="27">
      <c r="A7720" s="127" t="s">
        <v>30201</v>
      </c>
      <c r="B7720" s="128" t="s">
        <v>30202</v>
      </c>
      <c r="C7720" s="127" t="s">
        <v>86</v>
      </c>
      <c r="D7720" s="122">
        <v>284.58</v>
      </c>
      <c r="E7720" s="129">
        <f t="shared" si="120"/>
        <v>284.72000000000003</v>
      </c>
    </row>
    <row r="7721" spans="1:5" ht="27">
      <c r="A7721" s="127" t="s">
        <v>30203</v>
      </c>
      <c r="B7721" s="128" t="s">
        <v>30204</v>
      </c>
      <c r="C7721" s="127" t="s">
        <v>86</v>
      </c>
      <c r="D7721" s="122">
        <v>630</v>
      </c>
      <c r="E7721" s="129">
        <f t="shared" si="120"/>
        <v>630.30999999999995</v>
      </c>
    </row>
    <row r="7722" spans="1:5" ht="67.5">
      <c r="A7722" s="127" t="s">
        <v>30205</v>
      </c>
      <c r="B7722" s="128" t="s">
        <v>30206</v>
      </c>
      <c r="C7722" s="127" t="s">
        <v>86</v>
      </c>
      <c r="D7722" s="122">
        <v>462</v>
      </c>
      <c r="E7722" s="129">
        <f t="shared" si="120"/>
        <v>462.23</v>
      </c>
    </row>
    <row r="7723" spans="1:5" ht="67.5">
      <c r="A7723" s="127" t="s">
        <v>30207</v>
      </c>
      <c r="B7723" s="128" t="s">
        <v>30208</v>
      </c>
      <c r="C7723" s="127" t="s">
        <v>86</v>
      </c>
      <c r="D7723" s="122">
        <v>377.3</v>
      </c>
      <c r="E7723" s="129">
        <f t="shared" si="120"/>
        <v>377.49</v>
      </c>
    </row>
    <row r="7724" spans="1:5" ht="54">
      <c r="A7724" s="127" t="s">
        <v>30209</v>
      </c>
      <c r="B7724" s="128" t="s">
        <v>30210</v>
      </c>
      <c r="C7724" s="127" t="s">
        <v>86</v>
      </c>
      <c r="D7724" s="122">
        <v>882.4</v>
      </c>
      <c r="E7724" s="129">
        <f t="shared" si="120"/>
        <v>882.84</v>
      </c>
    </row>
    <row r="7725" spans="1:5" ht="54">
      <c r="A7725" s="127" t="s">
        <v>30211</v>
      </c>
      <c r="B7725" s="128" t="s">
        <v>30212</v>
      </c>
      <c r="C7725" s="127" t="s">
        <v>86</v>
      </c>
      <c r="D7725" s="122">
        <v>2181.6</v>
      </c>
      <c r="E7725" s="129">
        <f t="shared" si="120"/>
        <v>2182.6799999999998</v>
      </c>
    </row>
    <row r="7726" spans="1:5" ht="81">
      <c r="A7726" s="127" t="s">
        <v>30213</v>
      </c>
      <c r="B7726" s="128" t="s">
        <v>30214</v>
      </c>
      <c r="C7726" s="127" t="s">
        <v>86</v>
      </c>
      <c r="D7726" s="122">
        <v>378.56</v>
      </c>
      <c r="E7726" s="129">
        <f t="shared" si="120"/>
        <v>378.75</v>
      </c>
    </row>
    <row r="7727" spans="1:5" ht="81">
      <c r="A7727" s="127" t="s">
        <v>30215</v>
      </c>
      <c r="B7727" s="128" t="s">
        <v>30216</v>
      </c>
      <c r="C7727" s="127" t="s">
        <v>86</v>
      </c>
      <c r="D7727" s="122">
        <v>361.16</v>
      </c>
      <c r="E7727" s="129">
        <f t="shared" si="120"/>
        <v>361.34</v>
      </c>
    </row>
    <row r="7728" spans="1:5" ht="81">
      <c r="A7728" s="127" t="s">
        <v>30217</v>
      </c>
      <c r="B7728" s="128" t="s">
        <v>30218</v>
      </c>
      <c r="C7728" s="127" t="s">
        <v>86</v>
      </c>
      <c r="D7728" s="122">
        <v>334.59</v>
      </c>
      <c r="E7728" s="129">
        <f t="shared" si="120"/>
        <v>334.76</v>
      </c>
    </row>
    <row r="7729" spans="1:5" ht="54">
      <c r="A7729" s="127" t="s">
        <v>30219</v>
      </c>
      <c r="B7729" s="128" t="s">
        <v>30220</v>
      </c>
      <c r="C7729" s="127" t="s">
        <v>86</v>
      </c>
      <c r="D7729" s="122">
        <v>362.87</v>
      </c>
      <c r="E7729" s="129">
        <f t="shared" si="120"/>
        <v>363.05</v>
      </c>
    </row>
    <row r="7730" spans="1:5" ht="54">
      <c r="A7730" s="127" t="s">
        <v>30221</v>
      </c>
      <c r="B7730" s="128" t="s">
        <v>30222</v>
      </c>
      <c r="C7730" s="127" t="s">
        <v>86</v>
      </c>
      <c r="D7730" s="122">
        <v>1000.89</v>
      </c>
      <c r="E7730" s="129">
        <f t="shared" si="120"/>
        <v>1001.39</v>
      </c>
    </row>
    <row r="7731" spans="1:5" ht="27">
      <c r="A7731" s="127" t="s">
        <v>30223</v>
      </c>
      <c r="B7731" s="128" t="s">
        <v>30224</v>
      </c>
      <c r="C7731" s="127" t="s">
        <v>112</v>
      </c>
      <c r="D7731" s="122">
        <v>635.79999999999995</v>
      </c>
      <c r="E7731" s="129">
        <f t="shared" si="120"/>
        <v>636.12</v>
      </c>
    </row>
    <row r="7732" spans="1:5" ht="27">
      <c r="A7732" s="127" t="s">
        <v>30225</v>
      </c>
      <c r="B7732" s="128" t="s">
        <v>30226</v>
      </c>
      <c r="C7732" s="127" t="s">
        <v>112</v>
      </c>
      <c r="D7732" s="122">
        <v>370</v>
      </c>
      <c r="E7732" s="129">
        <f t="shared" si="120"/>
        <v>370.18</v>
      </c>
    </row>
    <row r="7733" spans="1:5" ht="40.5">
      <c r="A7733" s="127" t="s">
        <v>30227</v>
      </c>
      <c r="B7733" s="128" t="s">
        <v>30228</v>
      </c>
      <c r="C7733" s="127" t="s">
        <v>112</v>
      </c>
      <c r="D7733" s="122">
        <v>500</v>
      </c>
      <c r="E7733" s="129">
        <f t="shared" si="120"/>
        <v>500.25</v>
      </c>
    </row>
    <row r="7734" spans="1:5">
      <c r="A7734" s="127" t="s">
        <v>30229</v>
      </c>
      <c r="B7734" s="128" t="s">
        <v>30230</v>
      </c>
      <c r="C7734" s="127" t="s">
        <v>86</v>
      </c>
      <c r="D7734" s="122">
        <v>79.67</v>
      </c>
      <c r="E7734" s="129">
        <f t="shared" si="120"/>
        <v>79.709999999999994</v>
      </c>
    </row>
    <row r="7735" spans="1:5">
      <c r="A7735" s="127" t="s">
        <v>30231</v>
      </c>
      <c r="B7735" s="128" t="s">
        <v>30232</v>
      </c>
      <c r="C7735" s="127" t="s">
        <v>86</v>
      </c>
      <c r="D7735" s="122">
        <v>79.67</v>
      </c>
      <c r="E7735" s="129">
        <f t="shared" si="120"/>
        <v>79.709999999999994</v>
      </c>
    </row>
    <row r="7736" spans="1:5" ht="27">
      <c r="A7736" s="127" t="s">
        <v>30233</v>
      </c>
      <c r="B7736" s="128" t="s">
        <v>30234</v>
      </c>
      <c r="C7736" s="127" t="s">
        <v>112</v>
      </c>
      <c r="D7736" s="122">
        <v>961.33</v>
      </c>
      <c r="E7736" s="129">
        <f t="shared" si="120"/>
        <v>961.81</v>
      </c>
    </row>
    <row r="7737" spans="1:5">
      <c r="A7737" s="127" t="s">
        <v>30235</v>
      </c>
      <c r="B7737" s="128" t="s">
        <v>30236</v>
      </c>
      <c r="C7737" s="127" t="s">
        <v>112</v>
      </c>
      <c r="D7737" s="122">
        <v>591.82000000000005</v>
      </c>
      <c r="E7737" s="129">
        <f t="shared" si="120"/>
        <v>592.11</v>
      </c>
    </row>
    <row r="7738" spans="1:5" ht="27">
      <c r="A7738" s="127" t="s">
        <v>30237</v>
      </c>
      <c r="B7738" s="128" t="s">
        <v>30238</v>
      </c>
      <c r="C7738" s="127" t="s">
        <v>86</v>
      </c>
      <c r="D7738" s="122">
        <v>111.6</v>
      </c>
      <c r="E7738" s="129">
        <f t="shared" si="120"/>
        <v>111.66</v>
      </c>
    </row>
    <row r="7739" spans="1:5" ht="27">
      <c r="A7739" s="127" t="s">
        <v>30239</v>
      </c>
      <c r="B7739" s="128" t="s">
        <v>30240</v>
      </c>
      <c r="C7739" s="127" t="s">
        <v>86</v>
      </c>
      <c r="D7739" s="122">
        <v>111.6</v>
      </c>
      <c r="E7739" s="129">
        <f t="shared" si="120"/>
        <v>111.66</v>
      </c>
    </row>
    <row r="7740" spans="1:5" ht="27">
      <c r="A7740" s="127" t="s">
        <v>30241</v>
      </c>
      <c r="B7740" s="128" t="s">
        <v>30242</v>
      </c>
      <c r="C7740" s="127" t="s">
        <v>86</v>
      </c>
      <c r="D7740" s="122">
        <v>115</v>
      </c>
      <c r="E7740" s="129">
        <f t="shared" si="120"/>
        <v>115.06</v>
      </c>
    </row>
    <row r="7741" spans="1:5" ht="27">
      <c r="A7741" s="127" t="s">
        <v>30243</v>
      </c>
      <c r="B7741" s="128" t="s">
        <v>30244</v>
      </c>
      <c r="C7741" s="127" t="s">
        <v>86</v>
      </c>
      <c r="D7741" s="122">
        <v>224.5</v>
      </c>
      <c r="E7741" s="129">
        <f t="shared" si="120"/>
        <v>224.61</v>
      </c>
    </row>
    <row r="7742" spans="1:5" ht="40.5">
      <c r="A7742" s="127" t="s">
        <v>30245</v>
      </c>
      <c r="B7742" s="128" t="s">
        <v>30246</v>
      </c>
      <c r="C7742" s="127" t="s">
        <v>86</v>
      </c>
      <c r="D7742" s="122">
        <v>7093.58</v>
      </c>
      <c r="E7742" s="129">
        <f t="shared" si="120"/>
        <v>7097.1</v>
      </c>
    </row>
    <row r="7743" spans="1:5" ht="40.5">
      <c r="A7743" s="127" t="s">
        <v>30247</v>
      </c>
      <c r="B7743" s="128" t="s">
        <v>30248</v>
      </c>
      <c r="C7743" s="127" t="s">
        <v>86</v>
      </c>
      <c r="D7743" s="122">
        <v>19876.580000000002</v>
      </c>
      <c r="E7743" s="129">
        <f t="shared" si="120"/>
        <v>19886.439999999999</v>
      </c>
    </row>
    <row r="7744" spans="1:5" ht="108">
      <c r="A7744" s="127" t="s">
        <v>30249</v>
      </c>
      <c r="B7744" s="128" t="s">
        <v>30250</v>
      </c>
      <c r="C7744" s="127" t="s">
        <v>86</v>
      </c>
      <c r="D7744" s="122">
        <v>3280</v>
      </c>
      <c r="E7744" s="129">
        <f t="shared" si="120"/>
        <v>3281.63</v>
      </c>
    </row>
    <row r="7745" spans="1:5" ht="27">
      <c r="A7745" s="127" t="s">
        <v>30251</v>
      </c>
      <c r="B7745" s="128" t="s">
        <v>30252</v>
      </c>
      <c r="C7745" s="127" t="s">
        <v>86</v>
      </c>
      <c r="D7745" s="122">
        <v>352.34</v>
      </c>
      <c r="E7745" s="129">
        <f t="shared" ref="E7745:E7808" si="121">ROUND((D7745/(1+$J$1))*(1+$L$1),2)</f>
        <v>352.51</v>
      </c>
    </row>
    <row r="7746" spans="1:5" ht="27">
      <c r="A7746" s="127" t="s">
        <v>30253</v>
      </c>
      <c r="B7746" s="128" t="s">
        <v>30254</v>
      </c>
      <c r="C7746" s="127" t="s">
        <v>86</v>
      </c>
      <c r="D7746" s="122">
        <v>352.34</v>
      </c>
      <c r="E7746" s="129">
        <f t="shared" si="121"/>
        <v>352.51</v>
      </c>
    </row>
    <row r="7747" spans="1:5" ht="81">
      <c r="A7747" s="127" t="s">
        <v>30255</v>
      </c>
      <c r="B7747" s="128" t="s">
        <v>30256</v>
      </c>
      <c r="C7747" s="127" t="s">
        <v>112</v>
      </c>
      <c r="D7747" s="122">
        <v>1744.27</v>
      </c>
      <c r="E7747" s="129">
        <f t="shared" si="121"/>
        <v>1745.14</v>
      </c>
    </row>
    <row r="7748" spans="1:5" ht="81">
      <c r="A7748" s="127" t="s">
        <v>30257</v>
      </c>
      <c r="B7748" s="128" t="s">
        <v>30258</v>
      </c>
      <c r="C7748" s="127" t="s">
        <v>112</v>
      </c>
      <c r="D7748" s="122">
        <v>1570</v>
      </c>
      <c r="E7748" s="129">
        <f t="shared" si="121"/>
        <v>1570.78</v>
      </c>
    </row>
    <row r="7749" spans="1:5" ht="81">
      <c r="A7749" s="127" t="s">
        <v>30259</v>
      </c>
      <c r="B7749" s="128" t="s">
        <v>30260</v>
      </c>
      <c r="C7749" s="127" t="s">
        <v>112</v>
      </c>
      <c r="D7749" s="122">
        <v>1507.94</v>
      </c>
      <c r="E7749" s="129">
        <f t="shared" si="121"/>
        <v>1508.69</v>
      </c>
    </row>
    <row r="7750" spans="1:5">
      <c r="A7750" s="127" t="s">
        <v>30261</v>
      </c>
      <c r="B7750" s="128" t="s">
        <v>30262</v>
      </c>
      <c r="C7750" s="127" t="s">
        <v>86</v>
      </c>
      <c r="D7750" s="122">
        <v>127</v>
      </c>
      <c r="E7750" s="129">
        <f t="shared" si="121"/>
        <v>127.06</v>
      </c>
    </row>
    <row r="7751" spans="1:5">
      <c r="A7751" s="127" t="s">
        <v>30263</v>
      </c>
      <c r="B7751" s="128" t="s">
        <v>30264</v>
      </c>
      <c r="C7751" s="127" t="s">
        <v>86</v>
      </c>
      <c r="D7751" s="122">
        <v>144.38</v>
      </c>
      <c r="E7751" s="129">
        <f t="shared" si="121"/>
        <v>144.44999999999999</v>
      </c>
    </row>
    <row r="7752" spans="1:5">
      <c r="A7752" s="127" t="s">
        <v>30265</v>
      </c>
      <c r="B7752" s="128" t="s">
        <v>30266</v>
      </c>
      <c r="C7752" s="127" t="s">
        <v>86</v>
      </c>
      <c r="D7752" s="122">
        <v>167.52</v>
      </c>
      <c r="E7752" s="129">
        <f t="shared" si="121"/>
        <v>167.6</v>
      </c>
    </row>
    <row r="7753" spans="1:5">
      <c r="A7753" s="127" t="s">
        <v>30267</v>
      </c>
      <c r="B7753" s="128" t="s">
        <v>30268</v>
      </c>
      <c r="C7753" s="127" t="s">
        <v>86</v>
      </c>
      <c r="D7753" s="122">
        <v>90.09</v>
      </c>
      <c r="E7753" s="129">
        <f t="shared" si="121"/>
        <v>90.13</v>
      </c>
    </row>
    <row r="7754" spans="1:5">
      <c r="A7754" s="127" t="s">
        <v>30269</v>
      </c>
      <c r="B7754" s="128" t="s">
        <v>30270</v>
      </c>
      <c r="C7754" s="127" t="s">
        <v>112</v>
      </c>
      <c r="D7754" s="122">
        <v>1386</v>
      </c>
      <c r="E7754" s="129">
        <f t="shared" si="121"/>
        <v>1386.69</v>
      </c>
    </row>
    <row r="7755" spans="1:5" ht="40.5">
      <c r="A7755" s="127" t="s">
        <v>30271</v>
      </c>
      <c r="B7755" s="128" t="s">
        <v>30272</v>
      </c>
      <c r="C7755" s="127" t="s">
        <v>112</v>
      </c>
      <c r="D7755" s="122">
        <v>715</v>
      </c>
      <c r="E7755" s="129">
        <f t="shared" si="121"/>
        <v>715.35</v>
      </c>
    </row>
    <row r="7756" spans="1:5" ht="40.5">
      <c r="A7756" s="127" t="s">
        <v>30273</v>
      </c>
      <c r="B7756" s="128" t="s">
        <v>30274</v>
      </c>
      <c r="C7756" s="127" t="s">
        <v>112</v>
      </c>
      <c r="D7756" s="122">
        <v>648.28</v>
      </c>
      <c r="E7756" s="129">
        <f t="shared" si="121"/>
        <v>648.6</v>
      </c>
    </row>
    <row r="7757" spans="1:5">
      <c r="A7757" s="127" t="s">
        <v>30275</v>
      </c>
      <c r="B7757" s="128" t="s">
        <v>30276</v>
      </c>
      <c r="C7757" s="127" t="s">
        <v>112</v>
      </c>
      <c r="D7757" s="122">
        <v>1732.57</v>
      </c>
      <c r="E7757" s="129">
        <f t="shared" si="121"/>
        <v>1733.43</v>
      </c>
    </row>
    <row r="7758" spans="1:5">
      <c r="A7758" s="127" t="s">
        <v>30277</v>
      </c>
      <c r="B7758" s="128" t="s">
        <v>30278</v>
      </c>
      <c r="C7758" s="127" t="s">
        <v>112</v>
      </c>
      <c r="D7758" s="122">
        <v>650</v>
      </c>
      <c r="E7758" s="129">
        <f t="shared" si="121"/>
        <v>650.32000000000005</v>
      </c>
    </row>
    <row r="7759" spans="1:5" ht="40.5">
      <c r="A7759" s="127" t="s">
        <v>30279</v>
      </c>
      <c r="B7759" s="128" t="s">
        <v>30280</v>
      </c>
      <c r="C7759" s="127" t="s">
        <v>112</v>
      </c>
      <c r="D7759" s="122">
        <v>648.28</v>
      </c>
      <c r="E7759" s="129">
        <f t="shared" si="121"/>
        <v>648.6</v>
      </c>
    </row>
    <row r="7760" spans="1:5" ht="27">
      <c r="A7760" s="127" t="s">
        <v>30281</v>
      </c>
      <c r="B7760" s="128" t="s">
        <v>30282</v>
      </c>
      <c r="C7760" s="127" t="s">
        <v>112</v>
      </c>
      <c r="D7760" s="122">
        <v>954.1</v>
      </c>
      <c r="E7760" s="129">
        <f t="shared" si="121"/>
        <v>954.57</v>
      </c>
    </row>
    <row r="7761" spans="1:5">
      <c r="A7761" s="127" t="s">
        <v>30283</v>
      </c>
      <c r="B7761" s="128" t="s">
        <v>30284</v>
      </c>
      <c r="C7761" s="127" t="s">
        <v>86</v>
      </c>
      <c r="D7761" s="122">
        <v>5034.24</v>
      </c>
      <c r="E7761" s="129">
        <f t="shared" si="121"/>
        <v>5036.74</v>
      </c>
    </row>
    <row r="7762" spans="1:5">
      <c r="A7762" s="127" t="s">
        <v>30285</v>
      </c>
      <c r="B7762" s="128" t="s">
        <v>30286</v>
      </c>
      <c r="C7762" s="127" t="s">
        <v>86</v>
      </c>
      <c r="D7762" s="122">
        <v>2606.77</v>
      </c>
      <c r="E7762" s="129">
        <f t="shared" si="121"/>
        <v>2608.06</v>
      </c>
    </row>
    <row r="7763" spans="1:5">
      <c r="A7763" s="127" t="s">
        <v>30287</v>
      </c>
      <c r="B7763" s="128" t="s">
        <v>30288</v>
      </c>
      <c r="C7763" s="127" t="s">
        <v>86</v>
      </c>
      <c r="D7763" s="122">
        <v>3894.48</v>
      </c>
      <c r="E7763" s="129">
        <f t="shared" si="121"/>
        <v>3896.41</v>
      </c>
    </row>
    <row r="7764" spans="1:5" ht="67.5">
      <c r="A7764" s="127" t="s">
        <v>30289</v>
      </c>
      <c r="B7764" s="128" t="s">
        <v>30290</v>
      </c>
      <c r="C7764" s="127" t="s">
        <v>86</v>
      </c>
      <c r="D7764" s="122">
        <v>235.46</v>
      </c>
      <c r="E7764" s="129">
        <f t="shared" si="121"/>
        <v>235.58</v>
      </c>
    </row>
    <row r="7765" spans="1:5" ht="67.5">
      <c r="A7765" s="127" t="s">
        <v>30291</v>
      </c>
      <c r="B7765" s="128" t="s">
        <v>30292</v>
      </c>
      <c r="C7765" s="127" t="s">
        <v>86</v>
      </c>
      <c r="D7765" s="122">
        <v>251.88</v>
      </c>
      <c r="E7765" s="129">
        <f t="shared" si="121"/>
        <v>252</v>
      </c>
    </row>
    <row r="7766" spans="1:5" ht="67.5">
      <c r="A7766" s="127" t="s">
        <v>30293</v>
      </c>
      <c r="B7766" s="128" t="s">
        <v>30294</v>
      </c>
      <c r="C7766" s="127" t="s">
        <v>86</v>
      </c>
      <c r="D7766" s="122">
        <v>288.89</v>
      </c>
      <c r="E7766" s="129">
        <f t="shared" si="121"/>
        <v>289.02999999999997</v>
      </c>
    </row>
    <row r="7767" spans="1:5" ht="54">
      <c r="A7767" s="127" t="s">
        <v>30295</v>
      </c>
      <c r="B7767" s="128" t="s">
        <v>30296</v>
      </c>
      <c r="C7767" s="127" t="s">
        <v>86</v>
      </c>
      <c r="D7767" s="122">
        <v>2457.75</v>
      </c>
      <c r="E7767" s="129">
        <f t="shared" si="121"/>
        <v>2458.9699999999998</v>
      </c>
    </row>
    <row r="7768" spans="1:5" ht="108">
      <c r="A7768" s="127" t="s">
        <v>30297</v>
      </c>
      <c r="B7768" s="128" t="s">
        <v>30298</v>
      </c>
      <c r="C7768" s="127" t="s">
        <v>86</v>
      </c>
      <c r="D7768" s="122">
        <v>3333.78</v>
      </c>
      <c r="E7768" s="129">
        <f t="shared" si="121"/>
        <v>3335.43</v>
      </c>
    </row>
    <row r="7769" spans="1:5" ht="40.5">
      <c r="A7769" s="127" t="s">
        <v>30299</v>
      </c>
      <c r="B7769" s="128" t="s">
        <v>30300</v>
      </c>
      <c r="C7769" s="127" t="s">
        <v>86</v>
      </c>
      <c r="D7769" s="122">
        <v>1908.46</v>
      </c>
      <c r="E7769" s="129">
        <f t="shared" si="121"/>
        <v>1909.41</v>
      </c>
    </row>
    <row r="7770" spans="1:5" ht="54">
      <c r="A7770" s="127" t="s">
        <v>30301</v>
      </c>
      <c r="B7770" s="128" t="s">
        <v>30302</v>
      </c>
      <c r="C7770" s="127" t="s">
        <v>86</v>
      </c>
      <c r="D7770" s="122">
        <v>4093.64</v>
      </c>
      <c r="E7770" s="129">
        <f t="shared" si="121"/>
        <v>4095.67</v>
      </c>
    </row>
    <row r="7771" spans="1:5" ht="121.5">
      <c r="A7771" s="127" t="s">
        <v>30303</v>
      </c>
      <c r="B7771" s="128" t="s">
        <v>30304</v>
      </c>
      <c r="C7771" s="127" t="s">
        <v>86</v>
      </c>
      <c r="D7771" s="122">
        <v>15877.93</v>
      </c>
      <c r="E7771" s="129">
        <f t="shared" si="121"/>
        <v>15885.81</v>
      </c>
    </row>
    <row r="7772" spans="1:5" ht="27">
      <c r="A7772" s="127" t="s">
        <v>30305</v>
      </c>
      <c r="B7772" s="128" t="s">
        <v>30306</v>
      </c>
      <c r="C7772" s="127" t="s">
        <v>86</v>
      </c>
      <c r="D7772" s="122">
        <v>355</v>
      </c>
      <c r="E7772" s="129">
        <f t="shared" si="121"/>
        <v>355.18</v>
      </c>
    </row>
    <row r="7773" spans="1:5" ht="40.5">
      <c r="A7773" s="127" t="s">
        <v>30307</v>
      </c>
      <c r="B7773" s="128" t="s">
        <v>30308</v>
      </c>
      <c r="C7773" s="127" t="s">
        <v>86</v>
      </c>
      <c r="D7773" s="122">
        <v>495</v>
      </c>
      <c r="E7773" s="129">
        <f t="shared" si="121"/>
        <v>495.25</v>
      </c>
    </row>
    <row r="7774" spans="1:5" ht="54">
      <c r="A7774" s="127" t="s">
        <v>30309</v>
      </c>
      <c r="B7774" s="128" t="s">
        <v>30310</v>
      </c>
      <c r="C7774" s="127" t="s">
        <v>86</v>
      </c>
      <c r="D7774" s="122">
        <v>475</v>
      </c>
      <c r="E7774" s="129">
        <f t="shared" si="121"/>
        <v>475.24</v>
      </c>
    </row>
    <row r="7775" spans="1:5" ht="40.5">
      <c r="A7775" s="127" t="s">
        <v>30311</v>
      </c>
      <c r="B7775" s="128" t="s">
        <v>30312</v>
      </c>
      <c r="C7775" s="127" t="s">
        <v>86</v>
      </c>
      <c r="D7775" s="122">
        <v>1011.06</v>
      </c>
      <c r="E7775" s="129">
        <f t="shared" si="121"/>
        <v>1011.56</v>
      </c>
    </row>
    <row r="7776" spans="1:5" ht="40.5">
      <c r="A7776" s="127" t="s">
        <v>30313</v>
      </c>
      <c r="B7776" s="128" t="s">
        <v>30314</v>
      </c>
      <c r="C7776" s="127" t="s">
        <v>86</v>
      </c>
      <c r="D7776" s="122">
        <v>1734.1</v>
      </c>
      <c r="E7776" s="129">
        <f t="shared" si="121"/>
        <v>1734.96</v>
      </c>
    </row>
    <row r="7777" spans="1:5" ht="27">
      <c r="A7777" s="127" t="s">
        <v>30315</v>
      </c>
      <c r="B7777" s="128" t="s">
        <v>30316</v>
      </c>
      <c r="C7777" s="127" t="s">
        <v>86</v>
      </c>
      <c r="D7777" s="122">
        <v>1731.79</v>
      </c>
      <c r="E7777" s="129">
        <f t="shared" si="121"/>
        <v>1732.65</v>
      </c>
    </row>
    <row r="7778" spans="1:5">
      <c r="A7778" s="127" t="s">
        <v>30317</v>
      </c>
      <c r="B7778" s="128" t="s">
        <v>30318</v>
      </c>
      <c r="C7778" s="127" t="s">
        <v>86</v>
      </c>
      <c r="D7778" s="122">
        <v>1696.07</v>
      </c>
      <c r="E7778" s="129">
        <f t="shared" si="121"/>
        <v>1696.91</v>
      </c>
    </row>
    <row r="7779" spans="1:5" ht="27">
      <c r="A7779" s="127" t="s">
        <v>30319</v>
      </c>
      <c r="B7779" s="128" t="s">
        <v>30320</v>
      </c>
      <c r="C7779" s="127" t="s">
        <v>86</v>
      </c>
      <c r="D7779" s="122">
        <v>9826.75</v>
      </c>
      <c r="E7779" s="129">
        <f t="shared" si="121"/>
        <v>9831.6200000000008</v>
      </c>
    </row>
    <row r="7780" spans="1:5" ht="27">
      <c r="A7780" s="127" t="s">
        <v>30321</v>
      </c>
      <c r="B7780" s="128" t="s">
        <v>30322</v>
      </c>
      <c r="C7780" s="127" t="s">
        <v>86</v>
      </c>
      <c r="D7780" s="122">
        <v>1710</v>
      </c>
      <c r="E7780" s="129">
        <f t="shared" si="121"/>
        <v>1710.85</v>
      </c>
    </row>
    <row r="7781" spans="1:5" ht="27">
      <c r="A7781" s="127" t="s">
        <v>30323</v>
      </c>
      <c r="B7781" s="128" t="s">
        <v>30324</v>
      </c>
      <c r="C7781" s="127" t="s">
        <v>86</v>
      </c>
      <c r="D7781" s="122">
        <v>1350</v>
      </c>
      <c r="E7781" s="129">
        <f t="shared" si="121"/>
        <v>1350.67</v>
      </c>
    </row>
    <row r="7782" spans="1:5" ht="27">
      <c r="A7782" s="127" t="s">
        <v>30325</v>
      </c>
      <c r="B7782" s="128" t="s">
        <v>30326</v>
      </c>
      <c r="C7782" s="127" t="s">
        <v>86</v>
      </c>
      <c r="D7782" s="122">
        <v>1240</v>
      </c>
      <c r="E7782" s="129">
        <f t="shared" si="121"/>
        <v>1240.6199999999999</v>
      </c>
    </row>
    <row r="7783" spans="1:5" ht="27">
      <c r="A7783" s="127" t="s">
        <v>30327</v>
      </c>
      <c r="B7783" s="128" t="s">
        <v>30328</v>
      </c>
      <c r="C7783" s="127" t="s">
        <v>86</v>
      </c>
      <c r="D7783" s="122">
        <v>1900</v>
      </c>
      <c r="E7783" s="129">
        <f t="shared" si="121"/>
        <v>1900.94</v>
      </c>
    </row>
    <row r="7784" spans="1:5" ht="27">
      <c r="A7784" s="127" t="s">
        <v>30329</v>
      </c>
      <c r="B7784" s="128" t="s">
        <v>30330</v>
      </c>
      <c r="C7784" s="127" t="s">
        <v>86</v>
      </c>
      <c r="D7784" s="122">
        <v>3394</v>
      </c>
      <c r="E7784" s="129">
        <f t="shared" si="121"/>
        <v>3395.68</v>
      </c>
    </row>
    <row r="7785" spans="1:5" ht="27">
      <c r="A7785" s="127" t="s">
        <v>30331</v>
      </c>
      <c r="B7785" s="128" t="s">
        <v>30332</v>
      </c>
      <c r="C7785" s="127" t="s">
        <v>86</v>
      </c>
      <c r="D7785" s="122">
        <v>4900</v>
      </c>
      <c r="E7785" s="129">
        <f t="shared" si="121"/>
        <v>4902.43</v>
      </c>
    </row>
    <row r="7786" spans="1:5" ht="27">
      <c r="A7786" s="127" t="s">
        <v>30333</v>
      </c>
      <c r="B7786" s="128" t="s">
        <v>30334</v>
      </c>
      <c r="C7786" s="127" t="s">
        <v>86</v>
      </c>
      <c r="D7786" s="122">
        <v>5868</v>
      </c>
      <c r="E7786" s="129">
        <f t="shared" si="121"/>
        <v>5870.91</v>
      </c>
    </row>
    <row r="7787" spans="1:5" ht="40.5">
      <c r="A7787" s="127" t="s">
        <v>30335</v>
      </c>
      <c r="B7787" s="128" t="s">
        <v>30336</v>
      </c>
      <c r="C7787" s="127" t="s">
        <v>86</v>
      </c>
      <c r="D7787" s="122">
        <v>496</v>
      </c>
      <c r="E7787" s="129">
        <f t="shared" si="121"/>
        <v>496.25</v>
      </c>
    </row>
    <row r="7788" spans="1:5" ht="40.5">
      <c r="A7788" s="127" t="s">
        <v>30337</v>
      </c>
      <c r="B7788" s="128" t="s">
        <v>30338</v>
      </c>
      <c r="C7788" s="127" t="s">
        <v>86</v>
      </c>
      <c r="D7788" s="122">
        <v>543.5</v>
      </c>
      <c r="E7788" s="129">
        <f t="shared" si="121"/>
        <v>543.77</v>
      </c>
    </row>
    <row r="7789" spans="1:5" ht="40.5">
      <c r="A7789" s="127" t="s">
        <v>30339</v>
      </c>
      <c r="B7789" s="128" t="s">
        <v>30340</v>
      </c>
      <c r="C7789" s="127" t="s">
        <v>86</v>
      </c>
      <c r="D7789" s="122">
        <v>850</v>
      </c>
      <c r="E7789" s="129">
        <f t="shared" si="121"/>
        <v>850.42</v>
      </c>
    </row>
    <row r="7790" spans="1:5" ht="40.5">
      <c r="A7790" s="127" t="s">
        <v>30341</v>
      </c>
      <c r="B7790" s="128" t="s">
        <v>30342</v>
      </c>
      <c r="C7790" s="127" t="s">
        <v>86</v>
      </c>
      <c r="D7790" s="122">
        <v>1152.5</v>
      </c>
      <c r="E7790" s="129">
        <f t="shared" si="121"/>
        <v>1153.07</v>
      </c>
    </row>
    <row r="7791" spans="1:5" ht="40.5">
      <c r="A7791" s="127" t="s">
        <v>30343</v>
      </c>
      <c r="B7791" s="128" t="s">
        <v>30344</v>
      </c>
      <c r="C7791" s="127" t="s">
        <v>86</v>
      </c>
      <c r="D7791" s="122">
        <v>188</v>
      </c>
      <c r="E7791" s="129">
        <f t="shared" si="121"/>
        <v>188.09</v>
      </c>
    </row>
    <row r="7792" spans="1:5" ht="27">
      <c r="A7792" s="127" t="s">
        <v>30345</v>
      </c>
      <c r="B7792" s="128" t="s">
        <v>30346</v>
      </c>
      <c r="C7792" s="127" t="s">
        <v>112</v>
      </c>
      <c r="D7792" s="122">
        <v>680.27</v>
      </c>
      <c r="E7792" s="129">
        <f t="shared" si="121"/>
        <v>680.61</v>
      </c>
    </row>
    <row r="7793" spans="1:5">
      <c r="A7793" s="127" t="s">
        <v>30347</v>
      </c>
      <c r="B7793" s="128" t="s">
        <v>30348</v>
      </c>
      <c r="C7793" s="127" t="s">
        <v>18690</v>
      </c>
      <c r="D7793" s="122">
        <v>1003.95</v>
      </c>
      <c r="E7793" s="129">
        <f t="shared" si="121"/>
        <v>1004.45</v>
      </c>
    </row>
    <row r="7794" spans="1:5">
      <c r="A7794" s="127" t="s">
        <v>30349</v>
      </c>
      <c r="B7794" s="128" t="s">
        <v>30350</v>
      </c>
      <c r="C7794" s="127" t="s">
        <v>92</v>
      </c>
      <c r="D7794" s="122">
        <v>4.92</v>
      </c>
      <c r="E7794" s="129">
        <f t="shared" si="121"/>
        <v>4.92</v>
      </c>
    </row>
    <row r="7795" spans="1:5">
      <c r="A7795" s="127" t="s">
        <v>30351</v>
      </c>
      <c r="B7795" s="128" t="s">
        <v>30352</v>
      </c>
      <c r="C7795" s="127" t="s">
        <v>92</v>
      </c>
      <c r="D7795" s="122">
        <v>6.42</v>
      </c>
      <c r="E7795" s="129">
        <f t="shared" si="121"/>
        <v>6.42</v>
      </c>
    </row>
    <row r="7796" spans="1:5">
      <c r="A7796" s="127" t="s">
        <v>30353</v>
      </c>
      <c r="B7796" s="128" t="s">
        <v>30354</v>
      </c>
      <c r="C7796" s="127" t="s">
        <v>92</v>
      </c>
      <c r="D7796" s="122">
        <v>8.64</v>
      </c>
      <c r="E7796" s="129">
        <f t="shared" si="121"/>
        <v>8.64</v>
      </c>
    </row>
    <row r="7797" spans="1:5">
      <c r="A7797" s="127" t="s">
        <v>30355</v>
      </c>
      <c r="B7797" s="128" t="s">
        <v>30356</v>
      </c>
      <c r="C7797" s="127" t="s">
        <v>92</v>
      </c>
      <c r="D7797" s="122">
        <v>13.48</v>
      </c>
      <c r="E7797" s="129">
        <f t="shared" si="121"/>
        <v>13.49</v>
      </c>
    </row>
    <row r="7798" spans="1:5">
      <c r="A7798" s="127" t="s">
        <v>30357</v>
      </c>
      <c r="B7798" s="128" t="s">
        <v>30358</v>
      </c>
      <c r="C7798" s="127" t="s">
        <v>92</v>
      </c>
      <c r="D7798" s="122">
        <v>7.39</v>
      </c>
      <c r="E7798" s="129">
        <f t="shared" si="121"/>
        <v>7.39</v>
      </c>
    </row>
    <row r="7799" spans="1:5">
      <c r="A7799" s="127" t="s">
        <v>30359</v>
      </c>
      <c r="B7799" s="128" t="s">
        <v>30360</v>
      </c>
      <c r="C7799" s="127" t="s">
        <v>92</v>
      </c>
      <c r="D7799" s="122">
        <v>95</v>
      </c>
      <c r="E7799" s="129">
        <f t="shared" si="121"/>
        <v>95.05</v>
      </c>
    </row>
    <row r="7800" spans="1:5" ht="27">
      <c r="A7800" s="127" t="s">
        <v>30361</v>
      </c>
      <c r="B7800" s="128" t="s">
        <v>30362</v>
      </c>
      <c r="C7800" s="127" t="s">
        <v>86</v>
      </c>
      <c r="D7800" s="122">
        <v>0.3</v>
      </c>
      <c r="E7800" s="129">
        <f t="shared" si="121"/>
        <v>0.3</v>
      </c>
    </row>
    <row r="7801" spans="1:5">
      <c r="A7801" s="127" t="s">
        <v>30363</v>
      </c>
      <c r="B7801" s="128" t="s">
        <v>30364</v>
      </c>
      <c r="C7801" s="127" t="s">
        <v>92</v>
      </c>
      <c r="D7801" s="122">
        <v>7.69</v>
      </c>
      <c r="E7801" s="129">
        <f t="shared" si="121"/>
        <v>7.69</v>
      </c>
    </row>
    <row r="7802" spans="1:5">
      <c r="A7802" s="127" t="s">
        <v>30365</v>
      </c>
      <c r="B7802" s="128" t="s">
        <v>30366</v>
      </c>
      <c r="C7802" s="127" t="s">
        <v>92</v>
      </c>
      <c r="D7802" s="122">
        <v>6.01</v>
      </c>
      <c r="E7802" s="129">
        <f t="shared" si="121"/>
        <v>6.01</v>
      </c>
    </row>
    <row r="7803" spans="1:5">
      <c r="A7803" s="127" t="s">
        <v>30367</v>
      </c>
      <c r="B7803" s="128" t="s">
        <v>30368</v>
      </c>
      <c r="C7803" s="127" t="s">
        <v>92</v>
      </c>
      <c r="D7803" s="122">
        <v>21.97</v>
      </c>
      <c r="E7803" s="129">
        <f t="shared" si="121"/>
        <v>21.98</v>
      </c>
    </row>
    <row r="7804" spans="1:5" ht="27">
      <c r="A7804" s="127" t="s">
        <v>30369</v>
      </c>
      <c r="B7804" s="128" t="s">
        <v>30370</v>
      </c>
      <c r="C7804" s="127" t="s">
        <v>26393</v>
      </c>
      <c r="D7804" s="122">
        <v>203.62</v>
      </c>
      <c r="E7804" s="129">
        <f t="shared" si="121"/>
        <v>203.72</v>
      </c>
    </row>
    <row r="7805" spans="1:5" ht="27">
      <c r="A7805" s="127" t="s">
        <v>30371</v>
      </c>
      <c r="B7805" s="128" t="s">
        <v>30372</v>
      </c>
      <c r="C7805" s="127" t="s">
        <v>26393</v>
      </c>
      <c r="D7805" s="122">
        <v>183.75</v>
      </c>
      <c r="E7805" s="129">
        <f t="shared" si="121"/>
        <v>183.84</v>
      </c>
    </row>
    <row r="7806" spans="1:5">
      <c r="A7806" s="127" t="s">
        <v>30373</v>
      </c>
      <c r="B7806" s="128" t="s">
        <v>30374</v>
      </c>
      <c r="C7806" s="127" t="s">
        <v>92</v>
      </c>
      <c r="D7806" s="122">
        <v>9.23</v>
      </c>
      <c r="E7806" s="129">
        <f t="shared" si="121"/>
        <v>9.23</v>
      </c>
    </row>
    <row r="7807" spans="1:5" ht="27">
      <c r="A7807" s="127" t="s">
        <v>30375</v>
      </c>
      <c r="B7807" s="128" t="s">
        <v>30376</v>
      </c>
      <c r="C7807" s="127" t="s">
        <v>86</v>
      </c>
      <c r="D7807" s="122">
        <v>365.5</v>
      </c>
      <c r="E7807" s="129">
        <f t="shared" si="121"/>
        <v>365.68</v>
      </c>
    </row>
    <row r="7808" spans="1:5" ht="27">
      <c r="A7808" s="127" t="s">
        <v>30377</v>
      </c>
      <c r="B7808" s="128" t="s">
        <v>30378</v>
      </c>
      <c r="C7808" s="127" t="s">
        <v>86</v>
      </c>
      <c r="D7808" s="122">
        <v>61.58</v>
      </c>
      <c r="E7808" s="129">
        <f t="shared" si="121"/>
        <v>61.61</v>
      </c>
    </row>
    <row r="7809" spans="1:5" ht="40.5">
      <c r="A7809" s="127" t="s">
        <v>30379</v>
      </c>
      <c r="B7809" s="128" t="s">
        <v>30380</v>
      </c>
      <c r="C7809" s="127" t="s">
        <v>86</v>
      </c>
      <c r="D7809" s="122">
        <v>61.58</v>
      </c>
      <c r="E7809" s="129">
        <f t="shared" ref="E7809:E7872" si="122">ROUND((D7809/(1+$J$1))*(1+$L$1),2)</f>
        <v>61.61</v>
      </c>
    </row>
    <row r="7810" spans="1:5" ht="40.5">
      <c r="A7810" s="127" t="s">
        <v>30381</v>
      </c>
      <c r="B7810" s="128" t="s">
        <v>30382</v>
      </c>
      <c r="C7810" s="127" t="s">
        <v>86</v>
      </c>
      <c r="D7810" s="122">
        <v>145.63999999999999</v>
      </c>
      <c r="E7810" s="129">
        <f t="shared" si="122"/>
        <v>145.71</v>
      </c>
    </row>
    <row r="7811" spans="1:5" ht="67.5">
      <c r="A7811" s="127" t="s">
        <v>30383</v>
      </c>
      <c r="B7811" s="128" t="s">
        <v>30384</v>
      </c>
      <c r="C7811" s="127" t="s">
        <v>86</v>
      </c>
      <c r="D7811" s="122">
        <v>660</v>
      </c>
      <c r="E7811" s="129">
        <f t="shared" si="122"/>
        <v>660.33</v>
      </c>
    </row>
    <row r="7812" spans="1:5">
      <c r="A7812" s="127" t="s">
        <v>30385</v>
      </c>
      <c r="B7812" s="128" t="s">
        <v>30386</v>
      </c>
      <c r="C7812" s="127" t="s">
        <v>86</v>
      </c>
      <c r="D7812" s="122">
        <v>1298.3</v>
      </c>
      <c r="E7812" s="129">
        <f t="shared" si="122"/>
        <v>1298.94</v>
      </c>
    </row>
    <row r="7813" spans="1:5" ht="27">
      <c r="A7813" s="127" t="s">
        <v>30387</v>
      </c>
      <c r="B7813" s="128" t="s">
        <v>30388</v>
      </c>
      <c r="C7813" s="127" t="s">
        <v>86</v>
      </c>
      <c r="D7813" s="122">
        <v>1150</v>
      </c>
      <c r="E7813" s="129">
        <f t="shared" si="122"/>
        <v>1150.57</v>
      </c>
    </row>
    <row r="7814" spans="1:5" ht="27">
      <c r="A7814" s="127" t="s">
        <v>30389</v>
      </c>
      <c r="B7814" s="128" t="s">
        <v>30390</v>
      </c>
      <c r="C7814" s="127" t="s">
        <v>86</v>
      </c>
      <c r="D7814" s="122">
        <v>1595</v>
      </c>
      <c r="E7814" s="129">
        <f t="shared" si="122"/>
        <v>1595.79</v>
      </c>
    </row>
    <row r="7815" spans="1:5" ht="27">
      <c r="A7815" s="127" t="s">
        <v>30391</v>
      </c>
      <c r="B7815" s="128" t="s">
        <v>30392</v>
      </c>
      <c r="C7815" s="127" t="s">
        <v>86</v>
      </c>
      <c r="D7815" s="122">
        <v>1720</v>
      </c>
      <c r="E7815" s="129">
        <f t="shared" si="122"/>
        <v>1720.85</v>
      </c>
    </row>
    <row r="7816" spans="1:5" ht="27">
      <c r="A7816" s="127" t="s">
        <v>30393</v>
      </c>
      <c r="B7816" s="128" t="s">
        <v>30394</v>
      </c>
      <c r="C7816" s="127" t="s">
        <v>86</v>
      </c>
      <c r="D7816" s="122">
        <v>2250</v>
      </c>
      <c r="E7816" s="129">
        <f t="shared" si="122"/>
        <v>2251.12</v>
      </c>
    </row>
    <row r="7817" spans="1:5" ht="27">
      <c r="A7817" s="127" t="s">
        <v>30395</v>
      </c>
      <c r="B7817" s="128" t="s">
        <v>30396</v>
      </c>
      <c r="C7817" s="127" t="s">
        <v>86</v>
      </c>
      <c r="D7817" s="122">
        <v>1300</v>
      </c>
      <c r="E7817" s="129">
        <f t="shared" si="122"/>
        <v>1300.6400000000001</v>
      </c>
    </row>
    <row r="7818" spans="1:5" ht="27">
      <c r="A7818" s="127" t="s">
        <v>30397</v>
      </c>
      <c r="B7818" s="128" t="s">
        <v>30398</v>
      </c>
      <c r="C7818" s="127" t="s">
        <v>86</v>
      </c>
      <c r="D7818" s="122">
        <v>1300</v>
      </c>
      <c r="E7818" s="129">
        <f t="shared" si="122"/>
        <v>1300.6400000000001</v>
      </c>
    </row>
    <row r="7819" spans="1:5" ht="27">
      <c r="A7819" s="127" t="s">
        <v>30399</v>
      </c>
      <c r="B7819" s="128" t="s">
        <v>30400</v>
      </c>
      <c r="C7819" s="127" t="s">
        <v>86</v>
      </c>
      <c r="D7819" s="122">
        <v>438.4</v>
      </c>
      <c r="E7819" s="129">
        <f t="shared" si="122"/>
        <v>438.62</v>
      </c>
    </row>
    <row r="7820" spans="1:5" ht="27">
      <c r="A7820" s="127" t="s">
        <v>30401</v>
      </c>
      <c r="B7820" s="128" t="s">
        <v>30402</v>
      </c>
      <c r="C7820" s="127" t="s">
        <v>86</v>
      </c>
      <c r="D7820" s="122">
        <v>182.81</v>
      </c>
      <c r="E7820" s="129">
        <f t="shared" si="122"/>
        <v>182.9</v>
      </c>
    </row>
    <row r="7821" spans="1:5" ht="27">
      <c r="A7821" s="127" t="s">
        <v>30403</v>
      </c>
      <c r="B7821" s="128" t="s">
        <v>30404</v>
      </c>
      <c r="C7821" s="127" t="s">
        <v>88</v>
      </c>
      <c r="D7821" s="122">
        <v>28.33</v>
      </c>
      <c r="E7821" s="129">
        <f t="shared" si="122"/>
        <v>28.34</v>
      </c>
    </row>
    <row r="7822" spans="1:5" ht="27">
      <c r="A7822" s="127" t="s">
        <v>30405</v>
      </c>
      <c r="B7822" s="128" t="s">
        <v>30406</v>
      </c>
      <c r="C7822" s="127" t="s">
        <v>86</v>
      </c>
      <c r="D7822" s="122">
        <v>501.49</v>
      </c>
      <c r="E7822" s="129">
        <f t="shared" si="122"/>
        <v>501.74</v>
      </c>
    </row>
    <row r="7823" spans="1:5" ht="27">
      <c r="A7823" s="127" t="s">
        <v>30407</v>
      </c>
      <c r="B7823" s="128" t="s">
        <v>30408</v>
      </c>
      <c r="C7823" s="127" t="s">
        <v>86</v>
      </c>
      <c r="D7823" s="122">
        <v>1088.3399999999999</v>
      </c>
      <c r="E7823" s="129">
        <f t="shared" si="122"/>
        <v>1088.8800000000001</v>
      </c>
    </row>
    <row r="7824" spans="1:5" ht="40.5">
      <c r="A7824" s="127" t="s">
        <v>30409</v>
      </c>
      <c r="B7824" s="128" t="s">
        <v>30410</v>
      </c>
      <c r="C7824" s="127" t="s">
        <v>44</v>
      </c>
      <c r="D7824" s="122">
        <v>100</v>
      </c>
      <c r="E7824" s="129">
        <f t="shared" si="122"/>
        <v>100.05</v>
      </c>
    </row>
    <row r="7825" spans="1:5">
      <c r="A7825" s="127" t="s">
        <v>30411</v>
      </c>
      <c r="B7825" s="128" t="s">
        <v>30412</v>
      </c>
      <c r="C7825" s="127" t="s">
        <v>44</v>
      </c>
      <c r="D7825" s="122">
        <v>4.5599999999999996</v>
      </c>
      <c r="E7825" s="129">
        <f t="shared" si="122"/>
        <v>4.5599999999999996</v>
      </c>
    </row>
    <row r="7826" spans="1:5" ht="81">
      <c r="A7826" s="127" t="s">
        <v>30413</v>
      </c>
      <c r="B7826" s="128" t="s">
        <v>30414</v>
      </c>
      <c r="C7826" s="127" t="s">
        <v>44</v>
      </c>
      <c r="D7826" s="122">
        <v>259</v>
      </c>
      <c r="E7826" s="129">
        <f t="shared" si="122"/>
        <v>259.13</v>
      </c>
    </row>
    <row r="7827" spans="1:5" ht="54">
      <c r="A7827" s="127" t="s">
        <v>30415</v>
      </c>
      <c r="B7827" s="128" t="s">
        <v>30416</v>
      </c>
      <c r="C7827" s="127" t="s">
        <v>44</v>
      </c>
      <c r="D7827" s="122">
        <v>487.5</v>
      </c>
      <c r="E7827" s="129">
        <f t="shared" si="122"/>
        <v>487.74</v>
      </c>
    </row>
    <row r="7828" spans="1:5" ht="81">
      <c r="A7828" s="127" t="s">
        <v>30417</v>
      </c>
      <c r="B7828" s="128" t="s">
        <v>30418</v>
      </c>
      <c r="C7828" s="127" t="s">
        <v>44</v>
      </c>
      <c r="D7828" s="122">
        <v>282</v>
      </c>
      <c r="E7828" s="129">
        <f t="shared" si="122"/>
        <v>282.14</v>
      </c>
    </row>
    <row r="7829" spans="1:5" ht="81">
      <c r="A7829" s="127" t="s">
        <v>30419</v>
      </c>
      <c r="B7829" s="128" t="s">
        <v>30420</v>
      </c>
      <c r="C7829" s="127" t="s">
        <v>44</v>
      </c>
      <c r="D7829" s="122">
        <v>390</v>
      </c>
      <c r="E7829" s="129">
        <f t="shared" si="122"/>
        <v>390.19</v>
      </c>
    </row>
    <row r="7830" spans="1:5">
      <c r="A7830" s="127" t="s">
        <v>30421</v>
      </c>
      <c r="B7830" s="128" t="s">
        <v>30422</v>
      </c>
      <c r="C7830" s="127" t="s">
        <v>86</v>
      </c>
      <c r="D7830" s="122">
        <v>23.4</v>
      </c>
      <c r="E7830" s="129">
        <f t="shared" si="122"/>
        <v>23.41</v>
      </c>
    </row>
    <row r="7831" spans="1:5" ht="40.5">
      <c r="A7831" s="127" t="s">
        <v>30423</v>
      </c>
      <c r="B7831" s="128" t="s">
        <v>30424</v>
      </c>
      <c r="C7831" s="127" t="s">
        <v>86</v>
      </c>
      <c r="D7831" s="122">
        <v>12.98</v>
      </c>
      <c r="E7831" s="129">
        <f t="shared" si="122"/>
        <v>12.99</v>
      </c>
    </row>
    <row r="7832" spans="1:5" ht="40.5">
      <c r="A7832" s="127" t="s">
        <v>30425</v>
      </c>
      <c r="B7832" s="128" t="s">
        <v>30426</v>
      </c>
      <c r="C7832" s="127" t="s">
        <v>86</v>
      </c>
      <c r="D7832" s="122">
        <v>22.19</v>
      </c>
      <c r="E7832" s="129">
        <f t="shared" si="122"/>
        <v>22.2</v>
      </c>
    </row>
    <row r="7833" spans="1:5" ht="40.5">
      <c r="A7833" s="127" t="s">
        <v>30427</v>
      </c>
      <c r="B7833" s="128" t="s">
        <v>30428</v>
      </c>
      <c r="C7833" s="127" t="s">
        <v>86</v>
      </c>
      <c r="D7833" s="122">
        <v>80.38</v>
      </c>
      <c r="E7833" s="129">
        <f t="shared" si="122"/>
        <v>80.42</v>
      </c>
    </row>
    <row r="7834" spans="1:5" ht="40.5">
      <c r="A7834" s="127" t="s">
        <v>30429</v>
      </c>
      <c r="B7834" s="128" t="s">
        <v>30430</v>
      </c>
      <c r="C7834" s="127" t="s">
        <v>86</v>
      </c>
      <c r="D7834" s="122">
        <v>96</v>
      </c>
      <c r="E7834" s="129">
        <f t="shared" si="122"/>
        <v>96.05</v>
      </c>
    </row>
    <row r="7835" spans="1:5" ht="40.5">
      <c r="A7835" s="127" t="s">
        <v>30431</v>
      </c>
      <c r="B7835" s="128" t="s">
        <v>30432</v>
      </c>
      <c r="C7835" s="127" t="s">
        <v>86</v>
      </c>
      <c r="D7835" s="122">
        <v>119</v>
      </c>
      <c r="E7835" s="129">
        <f t="shared" si="122"/>
        <v>119.06</v>
      </c>
    </row>
    <row r="7836" spans="1:5" ht="40.5">
      <c r="A7836" s="127" t="s">
        <v>30433</v>
      </c>
      <c r="B7836" s="128" t="s">
        <v>30434</v>
      </c>
      <c r="C7836" s="127" t="s">
        <v>86</v>
      </c>
      <c r="D7836" s="122">
        <v>136</v>
      </c>
      <c r="E7836" s="129">
        <f t="shared" si="122"/>
        <v>136.07</v>
      </c>
    </row>
    <row r="7837" spans="1:5" ht="40.5">
      <c r="A7837" s="127" t="s">
        <v>30435</v>
      </c>
      <c r="B7837" s="128" t="s">
        <v>30436</v>
      </c>
      <c r="C7837" s="127" t="s">
        <v>86</v>
      </c>
      <c r="D7837" s="122">
        <v>380.93</v>
      </c>
      <c r="E7837" s="129">
        <f t="shared" si="122"/>
        <v>381.12</v>
      </c>
    </row>
    <row r="7838" spans="1:5" ht="40.5">
      <c r="A7838" s="127" t="s">
        <v>30437</v>
      </c>
      <c r="B7838" s="128" t="s">
        <v>30438</v>
      </c>
      <c r="C7838" s="127" t="s">
        <v>86</v>
      </c>
      <c r="D7838" s="122">
        <v>1609.45</v>
      </c>
      <c r="E7838" s="129">
        <f t="shared" si="122"/>
        <v>1610.25</v>
      </c>
    </row>
    <row r="7839" spans="1:5" ht="81">
      <c r="A7839" s="127" t="s">
        <v>30439</v>
      </c>
      <c r="B7839" s="128" t="s">
        <v>30440</v>
      </c>
      <c r="C7839" s="127" t="s">
        <v>86</v>
      </c>
      <c r="D7839" s="122">
        <v>805.15</v>
      </c>
      <c r="E7839" s="129">
        <f t="shared" si="122"/>
        <v>805.55</v>
      </c>
    </row>
    <row r="7840" spans="1:5">
      <c r="A7840" s="127" t="s">
        <v>30441</v>
      </c>
      <c r="B7840" s="128" t="s">
        <v>30442</v>
      </c>
      <c r="C7840" s="127" t="s">
        <v>88</v>
      </c>
      <c r="D7840" s="122">
        <v>3.42</v>
      </c>
      <c r="E7840" s="129">
        <f t="shared" si="122"/>
        <v>3.42</v>
      </c>
    </row>
    <row r="7841" spans="1:5">
      <c r="A7841" s="127" t="s">
        <v>30443</v>
      </c>
      <c r="B7841" s="128" t="s">
        <v>30444</v>
      </c>
      <c r="C7841" s="127" t="s">
        <v>86</v>
      </c>
      <c r="D7841" s="122">
        <v>12.88</v>
      </c>
      <c r="E7841" s="129">
        <f t="shared" si="122"/>
        <v>12.89</v>
      </c>
    </row>
    <row r="7842" spans="1:5">
      <c r="A7842" s="127" t="s">
        <v>30445</v>
      </c>
      <c r="B7842" s="128" t="s">
        <v>30446</v>
      </c>
      <c r="C7842" s="127" t="s">
        <v>86</v>
      </c>
      <c r="D7842" s="122">
        <v>13.82</v>
      </c>
      <c r="E7842" s="129">
        <f t="shared" si="122"/>
        <v>13.83</v>
      </c>
    </row>
    <row r="7843" spans="1:5">
      <c r="A7843" s="127" t="s">
        <v>30447</v>
      </c>
      <c r="B7843" s="128" t="s">
        <v>30448</v>
      </c>
      <c r="C7843" s="127" t="s">
        <v>86</v>
      </c>
      <c r="D7843" s="122">
        <v>3.34</v>
      </c>
      <c r="E7843" s="129">
        <f t="shared" si="122"/>
        <v>3.34</v>
      </c>
    </row>
    <row r="7844" spans="1:5">
      <c r="A7844" s="127" t="s">
        <v>30449</v>
      </c>
      <c r="B7844" s="128" t="s">
        <v>30450</v>
      </c>
      <c r="C7844" s="127" t="s">
        <v>86</v>
      </c>
      <c r="D7844" s="122">
        <v>169.13</v>
      </c>
      <c r="E7844" s="129">
        <f t="shared" si="122"/>
        <v>169.21</v>
      </c>
    </row>
    <row r="7845" spans="1:5" ht="40.5">
      <c r="A7845" s="127" t="s">
        <v>30451</v>
      </c>
      <c r="B7845" s="128" t="s">
        <v>30452</v>
      </c>
      <c r="C7845" s="127" t="s">
        <v>86</v>
      </c>
      <c r="D7845" s="122">
        <v>7.6</v>
      </c>
      <c r="E7845" s="129">
        <f t="shared" si="122"/>
        <v>7.6</v>
      </c>
    </row>
    <row r="7846" spans="1:5" ht="40.5">
      <c r="A7846" s="127" t="s">
        <v>30453</v>
      </c>
      <c r="B7846" s="128" t="s">
        <v>30454</v>
      </c>
      <c r="C7846" s="127" t="s">
        <v>86</v>
      </c>
      <c r="D7846" s="122">
        <v>20.54</v>
      </c>
      <c r="E7846" s="129">
        <f t="shared" si="122"/>
        <v>20.55</v>
      </c>
    </row>
    <row r="7847" spans="1:5">
      <c r="A7847" s="127" t="s">
        <v>30455</v>
      </c>
      <c r="B7847" s="128" t="s">
        <v>30456</v>
      </c>
      <c r="C7847" s="127" t="s">
        <v>86</v>
      </c>
      <c r="D7847" s="122">
        <v>5.09</v>
      </c>
      <c r="E7847" s="129">
        <f t="shared" si="122"/>
        <v>5.09</v>
      </c>
    </row>
    <row r="7848" spans="1:5" ht="27">
      <c r="A7848" s="127" t="s">
        <v>30457</v>
      </c>
      <c r="B7848" s="128" t="s">
        <v>30458</v>
      </c>
      <c r="C7848" s="127" t="s">
        <v>86</v>
      </c>
      <c r="D7848" s="122">
        <v>37.9</v>
      </c>
      <c r="E7848" s="129">
        <f t="shared" si="122"/>
        <v>37.92</v>
      </c>
    </row>
    <row r="7849" spans="1:5" ht="27">
      <c r="A7849" s="127" t="s">
        <v>30459</v>
      </c>
      <c r="B7849" s="128" t="s">
        <v>30460</v>
      </c>
      <c r="C7849" s="127" t="s">
        <v>86</v>
      </c>
      <c r="D7849" s="122">
        <v>6.08</v>
      </c>
      <c r="E7849" s="129">
        <f t="shared" si="122"/>
        <v>6.08</v>
      </c>
    </row>
    <row r="7850" spans="1:5" ht="40.5">
      <c r="A7850" s="127" t="s">
        <v>30461</v>
      </c>
      <c r="B7850" s="128" t="s">
        <v>30462</v>
      </c>
      <c r="C7850" s="127" t="s">
        <v>86</v>
      </c>
      <c r="D7850" s="122">
        <v>47.03</v>
      </c>
      <c r="E7850" s="129">
        <f t="shared" si="122"/>
        <v>47.05</v>
      </c>
    </row>
    <row r="7851" spans="1:5" ht="40.5">
      <c r="A7851" s="127" t="s">
        <v>30463</v>
      </c>
      <c r="B7851" s="128" t="s">
        <v>30464</v>
      </c>
      <c r="C7851" s="127" t="s">
        <v>86</v>
      </c>
      <c r="D7851" s="122">
        <v>59.19</v>
      </c>
      <c r="E7851" s="129">
        <f t="shared" si="122"/>
        <v>59.22</v>
      </c>
    </row>
    <row r="7852" spans="1:5" ht="40.5">
      <c r="A7852" s="127" t="s">
        <v>30465</v>
      </c>
      <c r="B7852" s="128" t="s">
        <v>30466</v>
      </c>
      <c r="C7852" s="127" t="s">
        <v>86</v>
      </c>
      <c r="D7852" s="122">
        <v>9.17</v>
      </c>
      <c r="E7852" s="129">
        <f t="shared" si="122"/>
        <v>9.17</v>
      </c>
    </row>
    <row r="7853" spans="1:5" ht="40.5">
      <c r="A7853" s="127" t="s">
        <v>30467</v>
      </c>
      <c r="B7853" s="128" t="s">
        <v>30468</v>
      </c>
      <c r="C7853" s="127" t="s">
        <v>86</v>
      </c>
      <c r="D7853" s="122">
        <v>8.74</v>
      </c>
      <c r="E7853" s="129">
        <f t="shared" si="122"/>
        <v>8.74</v>
      </c>
    </row>
    <row r="7854" spans="1:5" ht="40.5">
      <c r="A7854" s="127" t="s">
        <v>30469</v>
      </c>
      <c r="B7854" s="128" t="s">
        <v>30470</v>
      </c>
      <c r="C7854" s="127" t="s">
        <v>86</v>
      </c>
      <c r="D7854" s="122">
        <v>5.25</v>
      </c>
      <c r="E7854" s="129">
        <f t="shared" si="122"/>
        <v>5.25</v>
      </c>
    </row>
    <row r="7855" spans="1:5" ht="40.5">
      <c r="A7855" s="127" t="s">
        <v>30471</v>
      </c>
      <c r="B7855" s="128" t="s">
        <v>30472</v>
      </c>
      <c r="C7855" s="127" t="s">
        <v>86</v>
      </c>
      <c r="D7855" s="122">
        <v>57</v>
      </c>
      <c r="E7855" s="129">
        <f t="shared" si="122"/>
        <v>57.03</v>
      </c>
    </row>
    <row r="7856" spans="1:5" ht="40.5">
      <c r="A7856" s="127" t="s">
        <v>30473</v>
      </c>
      <c r="B7856" s="128" t="s">
        <v>30474</v>
      </c>
      <c r="C7856" s="127" t="s">
        <v>86</v>
      </c>
      <c r="D7856" s="122">
        <v>26.76</v>
      </c>
      <c r="E7856" s="129">
        <f t="shared" si="122"/>
        <v>26.77</v>
      </c>
    </row>
    <row r="7857" spans="1:5">
      <c r="A7857" s="127" t="s">
        <v>30475</v>
      </c>
      <c r="B7857" s="128" t="s">
        <v>30476</v>
      </c>
      <c r="C7857" s="127" t="s">
        <v>86</v>
      </c>
      <c r="D7857" s="122">
        <v>48.01</v>
      </c>
      <c r="E7857" s="129">
        <f t="shared" si="122"/>
        <v>48.03</v>
      </c>
    </row>
    <row r="7858" spans="1:5">
      <c r="A7858" s="127" t="s">
        <v>30477</v>
      </c>
      <c r="B7858" s="128" t="s">
        <v>30478</v>
      </c>
      <c r="C7858" s="127" t="s">
        <v>86</v>
      </c>
      <c r="D7858" s="122">
        <v>23.59</v>
      </c>
      <c r="E7858" s="129">
        <f t="shared" si="122"/>
        <v>23.6</v>
      </c>
    </row>
    <row r="7859" spans="1:5" ht="27">
      <c r="A7859" s="127" t="s">
        <v>30479</v>
      </c>
      <c r="B7859" s="128" t="s">
        <v>30480</v>
      </c>
      <c r="C7859" s="127" t="s">
        <v>86</v>
      </c>
      <c r="D7859" s="122">
        <v>18.149999999999999</v>
      </c>
      <c r="E7859" s="129">
        <f t="shared" si="122"/>
        <v>18.16</v>
      </c>
    </row>
    <row r="7860" spans="1:5" ht="27">
      <c r="A7860" s="127" t="s">
        <v>30481</v>
      </c>
      <c r="B7860" s="128" t="s">
        <v>30482</v>
      </c>
      <c r="C7860" s="127" t="s">
        <v>86</v>
      </c>
      <c r="D7860" s="122">
        <v>43.86</v>
      </c>
      <c r="E7860" s="129">
        <f t="shared" si="122"/>
        <v>43.88</v>
      </c>
    </row>
    <row r="7861" spans="1:5" ht="40.5">
      <c r="A7861" s="127" t="s">
        <v>30483</v>
      </c>
      <c r="B7861" s="128" t="s">
        <v>30484</v>
      </c>
      <c r="C7861" s="127" t="s">
        <v>86</v>
      </c>
      <c r="D7861" s="122">
        <v>48.97</v>
      </c>
      <c r="E7861" s="129">
        <f t="shared" si="122"/>
        <v>48.99</v>
      </c>
    </row>
    <row r="7862" spans="1:5" ht="40.5">
      <c r="A7862" s="127" t="s">
        <v>30485</v>
      </c>
      <c r="B7862" s="128" t="s">
        <v>30486</v>
      </c>
      <c r="C7862" s="127" t="s">
        <v>86</v>
      </c>
      <c r="D7862" s="122">
        <v>30.75</v>
      </c>
      <c r="E7862" s="129">
        <f t="shared" si="122"/>
        <v>30.77</v>
      </c>
    </row>
    <row r="7863" spans="1:5" ht="40.5">
      <c r="A7863" s="127" t="s">
        <v>30487</v>
      </c>
      <c r="B7863" s="128" t="s">
        <v>30488</v>
      </c>
      <c r="C7863" s="127" t="s">
        <v>86</v>
      </c>
      <c r="D7863" s="122">
        <v>41.64</v>
      </c>
      <c r="E7863" s="129">
        <f t="shared" si="122"/>
        <v>41.66</v>
      </c>
    </row>
    <row r="7864" spans="1:5" ht="27">
      <c r="A7864" s="127" t="s">
        <v>30489</v>
      </c>
      <c r="B7864" s="128" t="s">
        <v>30490</v>
      </c>
      <c r="C7864" s="127" t="s">
        <v>86</v>
      </c>
      <c r="D7864" s="122">
        <v>80.569999999999993</v>
      </c>
      <c r="E7864" s="129">
        <f t="shared" si="122"/>
        <v>80.61</v>
      </c>
    </row>
    <row r="7865" spans="1:5" ht="27">
      <c r="A7865" s="127" t="s">
        <v>30491</v>
      </c>
      <c r="B7865" s="128" t="s">
        <v>30492</v>
      </c>
      <c r="C7865" s="127" t="s">
        <v>86</v>
      </c>
      <c r="D7865" s="122">
        <v>109</v>
      </c>
      <c r="E7865" s="129">
        <f t="shared" si="122"/>
        <v>109.05</v>
      </c>
    </row>
    <row r="7866" spans="1:5" ht="27">
      <c r="A7866" s="127" t="s">
        <v>30493</v>
      </c>
      <c r="B7866" s="128" t="s">
        <v>30494</v>
      </c>
      <c r="C7866" s="127" t="s">
        <v>86</v>
      </c>
      <c r="D7866" s="122">
        <v>3</v>
      </c>
      <c r="E7866" s="129">
        <f t="shared" si="122"/>
        <v>3</v>
      </c>
    </row>
    <row r="7867" spans="1:5" ht="27">
      <c r="A7867" s="127" t="s">
        <v>30495</v>
      </c>
      <c r="B7867" s="128" t="s">
        <v>30496</v>
      </c>
      <c r="C7867" s="127" t="s">
        <v>86</v>
      </c>
      <c r="D7867" s="122">
        <v>11.62</v>
      </c>
      <c r="E7867" s="129">
        <f t="shared" si="122"/>
        <v>11.63</v>
      </c>
    </row>
    <row r="7868" spans="1:5">
      <c r="A7868" s="127" t="s">
        <v>30497</v>
      </c>
      <c r="B7868" s="128" t="s">
        <v>30498</v>
      </c>
      <c r="C7868" s="127" t="s">
        <v>86</v>
      </c>
      <c r="D7868" s="122">
        <v>0.05</v>
      </c>
      <c r="E7868" s="129">
        <f t="shared" si="122"/>
        <v>0.05</v>
      </c>
    </row>
    <row r="7869" spans="1:5">
      <c r="A7869" s="127" t="s">
        <v>30499</v>
      </c>
      <c r="B7869" s="128" t="s">
        <v>30500</v>
      </c>
      <c r="C7869" s="127" t="s">
        <v>92</v>
      </c>
      <c r="D7869" s="122">
        <v>1.03</v>
      </c>
      <c r="E7869" s="129">
        <f t="shared" si="122"/>
        <v>1.03</v>
      </c>
    </row>
    <row r="7870" spans="1:5">
      <c r="A7870" s="127" t="s">
        <v>30501</v>
      </c>
      <c r="B7870" s="128" t="s">
        <v>30502</v>
      </c>
      <c r="C7870" s="127" t="s">
        <v>92</v>
      </c>
      <c r="D7870" s="122">
        <v>1.5</v>
      </c>
      <c r="E7870" s="129">
        <f t="shared" si="122"/>
        <v>1.5</v>
      </c>
    </row>
    <row r="7871" spans="1:5">
      <c r="A7871" s="127" t="s">
        <v>30503</v>
      </c>
      <c r="B7871" s="128" t="s">
        <v>30504</v>
      </c>
      <c r="C7871" s="127" t="s">
        <v>86</v>
      </c>
      <c r="D7871" s="122">
        <v>1.68</v>
      </c>
      <c r="E7871" s="129">
        <f t="shared" si="122"/>
        <v>1.68</v>
      </c>
    </row>
    <row r="7872" spans="1:5">
      <c r="A7872" s="127" t="s">
        <v>30505</v>
      </c>
      <c r="B7872" s="128" t="s">
        <v>30506</v>
      </c>
      <c r="C7872" s="127" t="s">
        <v>86</v>
      </c>
      <c r="D7872" s="122">
        <v>8.6300000000000008</v>
      </c>
      <c r="E7872" s="129">
        <f t="shared" si="122"/>
        <v>8.6300000000000008</v>
      </c>
    </row>
    <row r="7873" spans="1:5" ht="27">
      <c r="A7873" s="127" t="s">
        <v>30507</v>
      </c>
      <c r="B7873" s="128" t="s">
        <v>30508</v>
      </c>
      <c r="C7873" s="127" t="s">
        <v>86</v>
      </c>
      <c r="D7873" s="122">
        <v>258.27</v>
      </c>
      <c r="E7873" s="129">
        <f t="shared" ref="E7873:E7936" si="123">ROUND((D7873/(1+$J$1))*(1+$L$1),2)</f>
        <v>258.39999999999998</v>
      </c>
    </row>
    <row r="7874" spans="1:5" ht="27">
      <c r="A7874" s="127" t="s">
        <v>30509</v>
      </c>
      <c r="B7874" s="128" t="s">
        <v>30510</v>
      </c>
      <c r="C7874" s="127" t="s">
        <v>86</v>
      </c>
      <c r="D7874" s="122">
        <v>277.01</v>
      </c>
      <c r="E7874" s="129">
        <f t="shared" si="123"/>
        <v>277.14999999999998</v>
      </c>
    </row>
    <row r="7875" spans="1:5" ht="27">
      <c r="A7875" s="127" t="s">
        <v>30511</v>
      </c>
      <c r="B7875" s="128" t="s">
        <v>30512</v>
      </c>
      <c r="C7875" s="127" t="s">
        <v>86</v>
      </c>
      <c r="D7875" s="122">
        <v>476.52</v>
      </c>
      <c r="E7875" s="129">
        <f t="shared" si="123"/>
        <v>476.76</v>
      </c>
    </row>
    <row r="7876" spans="1:5" ht="27">
      <c r="A7876" s="127" t="s">
        <v>30513</v>
      </c>
      <c r="B7876" s="128" t="s">
        <v>30514</v>
      </c>
      <c r="C7876" s="127" t="s">
        <v>86</v>
      </c>
      <c r="D7876" s="122">
        <v>407.15</v>
      </c>
      <c r="E7876" s="129">
        <f t="shared" si="123"/>
        <v>407.35</v>
      </c>
    </row>
    <row r="7877" spans="1:5" ht="27">
      <c r="A7877" s="127" t="s">
        <v>30515</v>
      </c>
      <c r="B7877" s="128" t="s">
        <v>30516</v>
      </c>
      <c r="C7877" s="127" t="s">
        <v>86</v>
      </c>
      <c r="D7877" s="122">
        <v>783.05</v>
      </c>
      <c r="E7877" s="129">
        <f t="shared" si="123"/>
        <v>783.44</v>
      </c>
    </row>
    <row r="7878" spans="1:5" ht="27">
      <c r="A7878" s="127" t="s">
        <v>30517</v>
      </c>
      <c r="B7878" s="128" t="s">
        <v>30518</v>
      </c>
      <c r="C7878" s="127" t="s">
        <v>86</v>
      </c>
      <c r="D7878" s="122">
        <v>553.57000000000005</v>
      </c>
      <c r="E7878" s="129">
        <f t="shared" si="123"/>
        <v>553.84</v>
      </c>
    </row>
    <row r="7879" spans="1:5" ht="27">
      <c r="A7879" s="127" t="s">
        <v>30519</v>
      </c>
      <c r="B7879" s="128" t="s">
        <v>30520</v>
      </c>
      <c r="C7879" s="127" t="s">
        <v>86</v>
      </c>
      <c r="D7879" s="122">
        <v>730.48</v>
      </c>
      <c r="E7879" s="129">
        <f t="shared" si="123"/>
        <v>730.84</v>
      </c>
    </row>
    <row r="7880" spans="1:5" ht="27">
      <c r="A7880" s="127" t="s">
        <v>30521</v>
      </c>
      <c r="B7880" s="128" t="s">
        <v>30522</v>
      </c>
      <c r="C7880" s="127" t="s">
        <v>86</v>
      </c>
      <c r="D7880" s="122">
        <v>196.47</v>
      </c>
      <c r="E7880" s="129">
        <f t="shared" si="123"/>
        <v>196.57</v>
      </c>
    </row>
    <row r="7881" spans="1:5" ht="27">
      <c r="A7881" s="127" t="s">
        <v>30523</v>
      </c>
      <c r="B7881" s="128" t="s">
        <v>30524</v>
      </c>
      <c r="C7881" s="127" t="s">
        <v>86</v>
      </c>
      <c r="D7881" s="122">
        <v>291.66000000000003</v>
      </c>
      <c r="E7881" s="129">
        <f t="shared" si="123"/>
        <v>291.8</v>
      </c>
    </row>
    <row r="7882" spans="1:5" ht="27">
      <c r="A7882" s="127" t="s">
        <v>30525</v>
      </c>
      <c r="B7882" s="128" t="s">
        <v>30526</v>
      </c>
      <c r="C7882" s="127" t="s">
        <v>86</v>
      </c>
      <c r="D7882" s="122">
        <v>289.61</v>
      </c>
      <c r="E7882" s="129">
        <f t="shared" si="123"/>
        <v>289.75</v>
      </c>
    </row>
    <row r="7883" spans="1:5" ht="27">
      <c r="A7883" s="127" t="s">
        <v>30527</v>
      </c>
      <c r="B7883" s="128" t="s">
        <v>30528</v>
      </c>
      <c r="C7883" s="127" t="s">
        <v>86</v>
      </c>
      <c r="D7883" s="122">
        <v>382.15</v>
      </c>
      <c r="E7883" s="129">
        <f t="shared" si="123"/>
        <v>382.34</v>
      </c>
    </row>
    <row r="7884" spans="1:5" ht="27">
      <c r="A7884" s="127" t="s">
        <v>30529</v>
      </c>
      <c r="B7884" s="128" t="s">
        <v>30530</v>
      </c>
      <c r="C7884" s="127" t="s">
        <v>86</v>
      </c>
      <c r="D7884" s="122">
        <v>411.12</v>
      </c>
      <c r="E7884" s="129">
        <f t="shared" si="123"/>
        <v>411.32</v>
      </c>
    </row>
    <row r="7885" spans="1:5" ht="27">
      <c r="A7885" s="127" t="s">
        <v>30531</v>
      </c>
      <c r="B7885" s="128" t="s">
        <v>30532</v>
      </c>
      <c r="C7885" s="127" t="s">
        <v>86</v>
      </c>
      <c r="D7885" s="122">
        <v>12.2</v>
      </c>
      <c r="E7885" s="129">
        <f t="shared" si="123"/>
        <v>12.21</v>
      </c>
    </row>
    <row r="7886" spans="1:5" ht="27">
      <c r="A7886" s="127" t="s">
        <v>30533</v>
      </c>
      <c r="B7886" s="128" t="s">
        <v>30534</v>
      </c>
      <c r="C7886" s="127" t="s">
        <v>86</v>
      </c>
      <c r="D7886" s="122">
        <v>16.53</v>
      </c>
      <c r="E7886" s="129">
        <f t="shared" si="123"/>
        <v>16.54</v>
      </c>
    </row>
    <row r="7887" spans="1:5" ht="27">
      <c r="A7887" s="127" t="s">
        <v>30535</v>
      </c>
      <c r="B7887" s="128" t="s">
        <v>30536</v>
      </c>
      <c r="C7887" s="127" t="s">
        <v>86</v>
      </c>
      <c r="D7887" s="122">
        <v>28.59</v>
      </c>
      <c r="E7887" s="129">
        <f t="shared" si="123"/>
        <v>28.6</v>
      </c>
    </row>
    <row r="7888" spans="1:5">
      <c r="A7888" s="127" t="s">
        <v>30537</v>
      </c>
      <c r="B7888" s="128" t="s">
        <v>30538</v>
      </c>
      <c r="C7888" s="127" t="s">
        <v>86</v>
      </c>
      <c r="D7888" s="122">
        <v>40.75</v>
      </c>
      <c r="E7888" s="129">
        <f t="shared" si="123"/>
        <v>40.770000000000003</v>
      </c>
    </row>
    <row r="7889" spans="1:5">
      <c r="A7889" s="127" t="s">
        <v>30539</v>
      </c>
      <c r="B7889" s="128" t="s">
        <v>30540</v>
      </c>
      <c r="C7889" s="127" t="s">
        <v>86</v>
      </c>
      <c r="D7889" s="122">
        <v>130</v>
      </c>
      <c r="E7889" s="129">
        <f t="shared" si="123"/>
        <v>130.06</v>
      </c>
    </row>
    <row r="7890" spans="1:5" ht="27">
      <c r="A7890" s="127" t="s">
        <v>30541</v>
      </c>
      <c r="B7890" s="128" t="s">
        <v>30542</v>
      </c>
      <c r="C7890" s="127" t="s">
        <v>86</v>
      </c>
      <c r="D7890" s="122">
        <v>208.17</v>
      </c>
      <c r="E7890" s="129">
        <f t="shared" si="123"/>
        <v>208.27</v>
      </c>
    </row>
    <row r="7891" spans="1:5" ht="27">
      <c r="A7891" s="127" t="s">
        <v>30543</v>
      </c>
      <c r="B7891" s="128" t="s">
        <v>30544</v>
      </c>
      <c r="C7891" s="127" t="s">
        <v>86</v>
      </c>
      <c r="D7891" s="122">
        <v>231.07</v>
      </c>
      <c r="E7891" s="129">
        <f t="shared" si="123"/>
        <v>231.18</v>
      </c>
    </row>
    <row r="7892" spans="1:5" ht="27">
      <c r="A7892" s="127" t="s">
        <v>30545</v>
      </c>
      <c r="B7892" s="128" t="s">
        <v>30546</v>
      </c>
      <c r="C7892" s="127" t="s">
        <v>86</v>
      </c>
      <c r="D7892" s="122">
        <v>375.29</v>
      </c>
      <c r="E7892" s="129">
        <f t="shared" si="123"/>
        <v>375.48</v>
      </c>
    </row>
    <row r="7893" spans="1:5" ht="27">
      <c r="A7893" s="127" t="s">
        <v>30547</v>
      </c>
      <c r="B7893" s="128" t="s">
        <v>30548</v>
      </c>
      <c r="C7893" s="127" t="s">
        <v>86</v>
      </c>
      <c r="D7893" s="122">
        <v>494.05</v>
      </c>
      <c r="E7893" s="129">
        <f t="shared" si="123"/>
        <v>494.3</v>
      </c>
    </row>
    <row r="7894" spans="1:5" ht="27">
      <c r="A7894" s="127" t="s">
        <v>30549</v>
      </c>
      <c r="B7894" s="128" t="s">
        <v>30550</v>
      </c>
      <c r="C7894" s="127" t="s">
        <v>86</v>
      </c>
      <c r="D7894" s="122">
        <v>782.85</v>
      </c>
      <c r="E7894" s="129">
        <f t="shared" si="123"/>
        <v>783.24</v>
      </c>
    </row>
    <row r="7895" spans="1:5" ht="40.5">
      <c r="A7895" s="127" t="s">
        <v>30551</v>
      </c>
      <c r="B7895" s="128" t="s">
        <v>30552</v>
      </c>
      <c r="C7895" s="127" t="s">
        <v>86</v>
      </c>
      <c r="D7895" s="122">
        <v>13.52</v>
      </c>
      <c r="E7895" s="129">
        <f t="shared" si="123"/>
        <v>13.53</v>
      </c>
    </row>
    <row r="7896" spans="1:5" ht="40.5">
      <c r="A7896" s="127" t="s">
        <v>30553</v>
      </c>
      <c r="B7896" s="128" t="s">
        <v>30554</v>
      </c>
      <c r="C7896" s="127" t="s">
        <v>86</v>
      </c>
      <c r="D7896" s="122">
        <v>58.62</v>
      </c>
      <c r="E7896" s="129">
        <f t="shared" si="123"/>
        <v>58.65</v>
      </c>
    </row>
    <row r="7897" spans="1:5" ht="40.5">
      <c r="A7897" s="127" t="s">
        <v>30555</v>
      </c>
      <c r="B7897" s="128" t="s">
        <v>30556</v>
      </c>
      <c r="C7897" s="127" t="s">
        <v>86</v>
      </c>
      <c r="D7897" s="122">
        <v>96.36</v>
      </c>
      <c r="E7897" s="129">
        <f t="shared" si="123"/>
        <v>96.41</v>
      </c>
    </row>
    <row r="7898" spans="1:5" ht="40.5">
      <c r="A7898" s="127" t="s">
        <v>30557</v>
      </c>
      <c r="B7898" s="128" t="s">
        <v>30558</v>
      </c>
      <c r="C7898" s="127" t="s">
        <v>86</v>
      </c>
      <c r="D7898" s="122">
        <v>109.11</v>
      </c>
      <c r="E7898" s="129">
        <f t="shared" si="123"/>
        <v>109.16</v>
      </c>
    </row>
    <row r="7899" spans="1:5">
      <c r="A7899" s="127" t="s">
        <v>30559</v>
      </c>
      <c r="B7899" s="128" t="s">
        <v>30560</v>
      </c>
      <c r="C7899" s="127" t="s">
        <v>86</v>
      </c>
      <c r="D7899" s="122">
        <v>6.27</v>
      </c>
      <c r="E7899" s="129">
        <f t="shared" si="123"/>
        <v>6.27</v>
      </c>
    </row>
    <row r="7900" spans="1:5">
      <c r="A7900" s="127" t="s">
        <v>30561</v>
      </c>
      <c r="B7900" s="128" t="s">
        <v>30562</v>
      </c>
      <c r="C7900" s="127" t="s">
        <v>86</v>
      </c>
      <c r="D7900" s="122">
        <v>175.5</v>
      </c>
      <c r="E7900" s="129">
        <f t="shared" si="123"/>
        <v>175.59</v>
      </c>
    </row>
    <row r="7901" spans="1:5" ht="27">
      <c r="A7901" s="127" t="s">
        <v>30563</v>
      </c>
      <c r="B7901" s="128" t="s">
        <v>30564</v>
      </c>
      <c r="C7901" s="127" t="s">
        <v>86</v>
      </c>
      <c r="D7901" s="122">
        <v>8.25</v>
      </c>
      <c r="E7901" s="129">
        <f t="shared" si="123"/>
        <v>8.25</v>
      </c>
    </row>
    <row r="7902" spans="1:5" ht="27">
      <c r="A7902" s="127" t="s">
        <v>30565</v>
      </c>
      <c r="B7902" s="128" t="s">
        <v>30566</v>
      </c>
      <c r="C7902" s="127" t="s">
        <v>86</v>
      </c>
      <c r="D7902" s="122">
        <v>26.16</v>
      </c>
      <c r="E7902" s="129">
        <f t="shared" si="123"/>
        <v>26.17</v>
      </c>
    </row>
    <row r="7903" spans="1:5" ht="27">
      <c r="A7903" s="127" t="s">
        <v>30567</v>
      </c>
      <c r="B7903" s="128" t="s">
        <v>30568</v>
      </c>
      <c r="C7903" s="127" t="s">
        <v>86</v>
      </c>
      <c r="D7903" s="122">
        <v>10.34</v>
      </c>
      <c r="E7903" s="129">
        <f t="shared" si="123"/>
        <v>10.35</v>
      </c>
    </row>
    <row r="7904" spans="1:5" ht="27">
      <c r="A7904" s="127" t="s">
        <v>30569</v>
      </c>
      <c r="B7904" s="128" t="s">
        <v>30570</v>
      </c>
      <c r="C7904" s="127" t="s">
        <v>86</v>
      </c>
      <c r="D7904" s="122">
        <v>14.12</v>
      </c>
      <c r="E7904" s="129">
        <f t="shared" si="123"/>
        <v>14.13</v>
      </c>
    </row>
    <row r="7905" spans="1:5" ht="27">
      <c r="A7905" s="127" t="s">
        <v>30571</v>
      </c>
      <c r="B7905" s="128" t="s">
        <v>30572</v>
      </c>
      <c r="C7905" s="127" t="s">
        <v>86</v>
      </c>
      <c r="D7905" s="122">
        <v>17.690000000000001</v>
      </c>
      <c r="E7905" s="129">
        <f t="shared" si="123"/>
        <v>17.7</v>
      </c>
    </row>
    <row r="7906" spans="1:5" ht="27">
      <c r="A7906" s="127" t="s">
        <v>30573</v>
      </c>
      <c r="B7906" s="128" t="s">
        <v>30574</v>
      </c>
      <c r="C7906" s="127" t="s">
        <v>86</v>
      </c>
      <c r="D7906" s="122">
        <v>25.37</v>
      </c>
      <c r="E7906" s="129">
        <f t="shared" si="123"/>
        <v>25.38</v>
      </c>
    </row>
    <row r="7907" spans="1:5" ht="27">
      <c r="A7907" s="127" t="s">
        <v>30575</v>
      </c>
      <c r="B7907" s="128" t="s">
        <v>30576</v>
      </c>
      <c r="C7907" s="127" t="s">
        <v>86</v>
      </c>
      <c r="D7907" s="122">
        <v>21.04</v>
      </c>
      <c r="E7907" s="129">
        <f t="shared" si="123"/>
        <v>21.05</v>
      </c>
    </row>
    <row r="7908" spans="1:5" ht="27">
      <c r="A7908" s="127" t="s">
        <v>30577</v>
      </c>
      <c r="B7908" s="128" t="s">
        <v>30578</v>
      </c>
      <c r="C7908" s="127" t="s">
        <v>86</v>
      </c>
      <c r="D7908" s="122">
        <v>24.63</v>
      </c>
      <c r="E7908" s="129">
        <f t="shared" si="123"/>
        <v>24.64</v>
      </c>
    </row>
    <row r="7909" spans="1:5" ht="27">
      <c r="A7909" s="127" t="s">
        <v>30579</v>
      </c>
      <c r="B7909" s="128" t="s">
        <v>30580</v>
      </c>
      <c r="C7909" s="127" t="s">
        <v>86</v>
      </c>
      <c r="D7909" s="122">
        <v>17.41</v>
      </c>
      <c r="E7909" s="129">
        <f t="shared" si="123"/>
        <v>17.420000000000002</v>
      </c>
    </row>
    <row r="7910" spans="1:5" ht="27">
      <c r="A7910" s="127" t="s">
        <v>30581</v>
      </c>
      <c r="B7910" s="128" t="s">
        <v>30582</v>
      </c>
      <c r="C7910" s="127" t="s">
        <v>86</v>
      </c>
      <c r="D7910" s="122">
        <v>43.19</v>
      </c>
      <c r="E7910" s="129">
        <f t="shared" si="123"/>
        <v>43.21</v>
      </c>
    </row>
    <row r="7911" spans="1:5" ht="27">
      <c r="A7911" s="127" t="s">
        <v>30583</v>
      </c>
      <c r="B7911" s="128" t="s">
        <v>30584</v>
      </c>
      <c r="C7911" s="127" t="s">
        <v>86</v>
      </c>
      <c r="D7911" s="122">
        <v>43.2</v>
      </c>
      <c r="E7911" s="129">
        <f t="shared" si="123"/>
        <v>43.22</v>
      </c>
    </row>
    <row r="7912" spans="1:5" ht="27">
      <c r="A7912" s="127" t="s">
        <v>30585</v>
      </c>
      <c r="B7912" s="128" t="s">
        <v>30586</v>
      </c>
      <c r="C7912" s="127" t="s">
        <v>86</v>
      </c>
      <c r="D7912" s="122">
        <v>73.8</v>
      </c>
      <c r="E7912" s="129">
        <f t="shared" si="123"/>
        <v>73.84</v>
      </c>
    </row>
    <row r="7913" spans="1:5" ht="27">
      <c r="A7913" s="127" t="s">
        <v>30587</v>
      </c>
      <c r="B7913" s="128" t="s">
        <v>30588</v>
      </c>
      <c r="C7913" s="127" t="s">
        <v>86</v>
      </c>
      <c r="D7913" s="122">
        <v>88.2</v>
      </c>
      <c r="E7913" s="129">
        <f t="shared" si="123"/>
        <v>88.24</v>
      </c>
    </row>
    <row r="7914" spans="1:5" ht="27">
      <c r="A7914" s="127" t="s">
        <v>30589</v>
      </c>
      <c r="B7914" s="128" t="s">
        <v>30590</v>
      </c>
      <c r="C7914" s="127" t="s">
        <v>86</v>
      </c>
      <c r="D7914" s="122">
        <v>204.72</v>
      </c>
      <c r="E7914" s="129">
        <f t="shared" si="123"/>
        <v>204.82</v>
      </c>
    </row>
    <row r="7915" spans="1:5" ht="27">
      <c r="A7915" s="127" t="s">
        <v>30591</v>
      </c>
      <c r="B7915" s="128" t="s">
        <v>30592</v>
      </c>
      <c r="C7915" s="127" t="s">
        <v>86</v>
      </c>
      <c r="D7915" s="122">
        <v>316.26</v>
      </c>
      <c r="E7915" s="129">
        <f t="shared" si="123"/>
        <v>316.42</v>
      </c>
    </row>
    <row r="7916" spans="1:5" ht="27">
      <c r="A7916" s="127" t="s">
        <v>30593</v>
      </c>
      <c r="B7916" s="128" t="s">
        <v>30594</v>
      </c>
      <c r="C7916" s="127" t="s">
        <v>86</v>
      </c>
      <c r="D7916" s="122">
        <v>716.57</v>
      </c>
      <c r="E7916" s="129">
        <f t="shared" si="123"/>
        <v>716.93</v>
      </c>
    </row>
    <row r="7917" spans="1:5">
      <c r="A7917" s="127" t="s">
        <v>30595</v>
      </c>
      <c r="B7917" s="128" t="s">
        <v>30596</v>
      </c>
      <c r="C7917" s="127" t="s">
        <v>86</v>
      </c>
      <c r="D7917" s="122">
        <v>807.26</v>
      </c>
      <c r="E7917" s="129">
        <f t="shared" si="123"/>
        <v>807.66</v>
      </c>
    </row>
    <row r="7918" spans="1:5" ht="27">
      <c r="A7918" s="127" t="s">
        <v>30597</v>
      </c>
      <c r="B7918" s="128" t="s">
        <v>30598</v>
      </c>
      <c r="C7918" s="127" t="s">
        <v>86</v>
      </c>
      <c r="D7918" s="122">
        <v>826.91</v>
      </c>
      <c r="E7918" s="129">
        <f t="shared" si="123"/>
        <v>827.32</v>
      </c>
    </row>
    <row r="7919" spans="1:5" ht="27">
      <c r="A7919" s="127" t="s">
        <v>30599</v>
      </c>
      <c r="B7919" s="128" t="s">
        <v>30600</v>
      </c>
      <c r="C7919" s="127" t="s">
        <v>86</v>
      </c>
      <c r="D7919" s="122">
        <v>1381.88</v>
      </c>
      <c r="E7919" s="129">
        <f t="shared" si="123"/>
        <v>1382.57</v>
      </c>
    </row>
    <row r="7920" spans="1:5" ht="27">
      <c r="A7920" s="127" t="s">
        <v>30601</v>
      </c>
      <c r="B7920" s="128" t="s">
        <v>30602</v>
      </c>
      <c r="C7920" s="127" t="s">
        <v>86</v>
      </c>
      <c r="D7920" s="122">
        <v>2445.7800000000002</v>
      </c>
      <c r="E7920" s="129">
        <f t="shared" si="123"/>
        <v>2446.9899999999998</v>
      </c>
    </row>
    <row r="7921" spans="1:5" ht="27">
      <c r="A7921" s="127" t="s">
        <v>30603</v>
      </c>
      <c r="B7921" s="128" t="s">
        <v>30604</v>
      </c>
      <c r="C7921" s="127" t="s">
        <v>86</v>
      </c>
      <c r="D7921" s="122">
        <v>6844.92</v>
      </c>
      <c r="E7921" s="129">
        <f t="shared" si="123"/>
        <v>6848.32</v>
      </c>
    </row>
    <row r="7922" spans="1:5" ht="27">
      <c r="A7922" s="127" t="s">
        <v>30605</v>
      </c>
      <c r="B7922" s="128" t="s">
        <v>30606</v>
      </c>
      <c r="C7922" s="127" t="s">
        <v>86</v>
      </c>
      <c r="D7922" s="122">
        <v>742.48</v>
      </c>
      <c r="E7922" s="129">
        <f t="shared" si="123"/>
        <v>742.85</v>
      </c>
    </row>
    <row r="7923" spans="1:5" ht="27">
      <c r="A7923" s="127" t="s">
        <v>30607</v>
      </c>
      <c r="B7923" s="128" t="s">
        <v>30608</v>
      </c>
      <c r="C7923" s="127" t="s">
        <v>86</v>
      </c>
      <c r="D7923" s="122">
        <v>3310.87</v>
      </c>
      <c r="E7923" s="129">
        <f t="shared" si="123"/>
        <v>3312.51</v>
      </c>
    </row>
    <row r="7924" spans="1:5" ht="27">
      <c r="A7924" s="127" t="s">
        <v>30609</v>
      </c>
      <c r="B7924" s="128" t="s">
        <v>30610</v>
      </c>
      <c r="C7924" s="127" t="s">
        <v>86</v>
      </c>
      <c r="D7924" s="122">
        <v>43049.03</v>
      </c>
      <c r="E7924" s="129">
        <f t="shared" si="123"/>
        <v>43070.38</v>
      </c>
    </row>
    <row r="7925" spans="1:5" ht="40.5">
      <c r="A7925" s="127" t="s">
        <v>30611</v>
      </c>
      <c r="B7925" s="128" t="s">
        <v>30612</v>
      </c>
      <c r="C7925" s="127" t="s">
        <v>86</v>
      </c>
      <c r="D7925" s="122">
        <v>51.74</v>
      </c>
      <c r="E7925" s="129">
        <f t="shared" si="123"/>
        <v>51.77</v>
      </c>
    </row>
    <row r="7926" spans="1:5" ht="40.5">
      <c r="A7926" s="127" t="s">
        <v>30613</v>
      </c>
      <c r="B7926" s="128" t="s">
        <v>30614</v>
      </c>
      <c r="C7926" s="127" t="s">
        <v>86</v>
      </c>
      <c r="D7926" s="122">
        <v>85.5</v>
      </c>
      <c r="E7926" s="129">
        <f t="shared" si="123"/>
        <v>85.54</v>
      </c>
    </row>
    <row r="7927" spans="1:5">
      <c r="A7927" s="127" t="s">
        <v>30615</v>
      </c>
      <c r="B7927" s="128" t="s">
        <v>30616</v>
      </c>
      <c r="C7927" s="127" t="s">
        <v>86</v>
      </c>
      <c r="D7927" s="122">
        <v>65.36</v>
      </c>
      <c r="E7927" s="129">
        <f t="shared" si="123"/>
        <v>65.39</v>
      </c>
    </row>
    <row r="7928" spans="1:5" ht="40.5">
      <c r="A7928" s="127" t="s">
        <v>30617</v>
      </c>
      <c r="B7928" s="128" t="s">
        <v>30618</v>
      </c>
      <c r="C7928" s="127" t="s">
        <v>86</v>
      </c>
      <c r="D7928" s="122">
        <v>42.17</v>
      </c>
      <c r="E7928" s="129">
        <f t="shared" si="123"/>
        <v>42.19</v>
      </c>
    </row>
    <row r="7929" spans="1:5" ht="40.5">
      <c r="A7929" s="127" t="s">
        <v>30619</v>
      </c>
      <c r="B7929" s="128" t="s">
        <v>30620</v>
      </c>
      <c r="C7929" s="127" t="s">
        <v>86</v>
      </c>
      <c r="D7929" s="122">
        <v>42.3</v>
      </c>
      <c r="E7929" s="129">
        <f t="shared" si="123"/>
        <v>42.32</v>
      </c>
    </row>
    <row r="7930" spans="1:5" ht="27">
      <c r="A7930" s="127" t="s">
        <v>30621</v>
      </c>
      <c r="B7930" s="128" t="s">
        <v>30622</v>
      </c>
      <c r="C7930" s="127" t="s">
        <v>86</v>
      </c>
      <c r="D7930" s="122">
        <v>44.9</v>
      </c>
      <c r="E7930" s="129">
        <f t="shared" si="123"/>
        <v>44.92</v>
      </c>
    </row>
    <row r="7931" spans="1:5" ht="81">
      <c r="A7931" s="127" t="s">
        <v>30623</v>
      </c>
      <c r="B7931" s="128" t="s">
        <v>30624</v>
      </c>
      <c r="C7931" s="127" t="s">
        <v>86</v>
      </c>
      <c r="D7931" s="122">
        <v>3489.44</v>
      </c>
      <c r="E7931" s="129">
        <f t="shared" si="123"/>
        <v>3491.17</v>
      </c>
    </row>
    <row r="7932" spans="1:5" ht="81">
      <c r="A7932" s="127" t="s">
        <v>30625</v>
      </c>
      <c r="B7932" s="128" t="s">
        <v>30626</v>
      </c>
      <c r="C7932" s="127" t="s">
        <v>86</v>
      </c>
      <c r="D7932" s="122">
        <v>2706.83</v>
      </c>
      <c r="E7932" s="129">
        <f t="shared" si="123"/>
        <v>2708.17</v>
      </c>
    </row>
    <row r="7933" spans="1:5">
      <c r="A7933" s="127" t="s">
        <v>30627</v>
      </c>
      <c r="B7933" s="128" t="s">
        <v>30628</v>
      </c>
      <c r="C7933" s="127" t="s">
        <v>86</v>
      </c>
      <c r="D7933" s="122">
        <v>18.79</v>
      </c>
      <c r="E7933" s="129">
        <f t="shared" si="123"/>
        <v>18.8</v>
      </c>
    </row>
    <row r="7934" spans="1:5">
      <c r="A7934" s="127" t="s">
        <v>30629</v>
      </c>
      <c r="B7934" s="128" t="s">
        <v>30630</v>
      </c>
      <c r="C7934" s="127" t="s">
        <v>86</v>
      </c>
      <c r="D7934" s="122">
        <v>55.04</v>
      </c>
      <c r="E7934" s="129">
        <f t="shared" si="123"/>
        <v>55.07</v>
      </c>
    </row>
    <row r="7935" spans="1:5">
      <c r="A7935" s="127" t="s">
        <v>30631</v>
      </c>
      <c r="B7935" s="128" t="s">
        <v>30632</v>
      </c>
      <c r="C7935" s="127" t="s">
        <v>92</v>
      </c>
      <c r="D7935" s="122">
        <v>3.35</v>
      </c>
      <c r="E7935" s="129">
        <f t="shared" si="123"/>
        <v>3.35</v>
      </c>
    </row>
    <row r="7936" spans="1:5">
      <c r="A7936" s="127" t="s">
        <v>30633</v>
      </c>
      <c r="B7936" s="128" t="s">
        <v>30634</v>
      </c>
      <c r="C7936" s="127" t="s">
        <v>92</v>
      </c>
      <c r="D7936" s="122">
        <v>1.83</v>
      </c>
      <c r="E7936" s="129">
        <f t="shared" si="123"/>
        <v>1.83</v>
      </c>
    </row>
    <row r="7937" spans="1:5">
      <c r="A7937" s="127" t="s">
        <v>30635</v>
      </c>
      <c r="B7937" s="128" t="s">
        <v>30636</v>
      </c>
      <c r="C7937" s="127" t="s">
        <v>92</v>
      </c>
      <c r="D7937" s="122">
        <v>4.1100000000000003</v>
      </c>
      <c r="E7937" s="129">
        <f t="shared" ref="E7937:E8000" si="124">ROUND((D7937/(1+$J$1))*(1+$L$1),2)</f>
        <v>4.1100000000000003</v>
      </c>
    </row>
    <row r="7938" spans="1:5">
      <c r="A7938" s="127" t="s">
        <v>30637</v>
      </c>
      <c r="B7938" s="128" t="s">
        <v>30638</v>
      </c>
      <c r="C7938" s="127" t="s">
        <v>86</v>
      </c>
      <c r="D7938" s="122">
        <v>173.45</v>
      </c>
      <c r="E7938" s="129">
        <f t="shared" si="124"/>
        <v>173.54</v>
      </c>
    </row>
    <row r="7939" spans="1:5">
      <c r="A7939" s="127" t="s">
        <v>30639</v>
      </c>
      <c r="B7939" s="128" t="s">
        <v>30640</v>
      </c>
      <c r="C7939" s="127" t="s">
        <v>86</v>
      </c>
      <c r="D7939" s="122">
        <v>3353.61</v>
      </c>
      <c r="E7939" s="129">
        <f t="shared" si="124"/>
        <v>3355.27</v>
      </c>
    </row>
    <row r="7940" spans="1:5">
      <c r="A7940" s="127" t="s">
        <v>30641</v>
      </c>
      <c r="B7940" s="128" t="s">
        <v>30642</v>
      </c>
      <c r="C7940" s="127" t="s">
        <v>86</v>
      </c>
      <c r="D7940" s="122">
        <v>240.58</v>
      </c>
      <c r="E7940" s="129">
        <f t="shared" si="124"/>
        <v>240.7</v>
      </c>
    </row>
    <row r="7941" spans="1:5">
      <c r="A7941" s="127" t="s">
        <v>30643</v>
      </c>
      <c r="B7941" s="128" t="s">
        <v>30644</v>
      </c>
      <c r="C7941" s="127" t="s">
        <v>86</v>
      </c>
      <c r="D7941" s="122">
        <v>111.86</v>
      </c>
      <c r="E7941" s="129">
        <f t="shared" si="124"/>
        <v>111.92</v>
      </c>
    </row>
    <row r="7942" spans="1:5">
      <c r="A7942" s="127" t="s">
        <v>30645</v>
      </c>
      <c r="B7942" s="128" t="s">
        <v>30646</v>
      </c>
      <c r="C7942" s="127" t="s">
        <v>86</v>
      </c>
      <c r="D7942" s="122">
        <v>11.46</v>
      </c>
      <c r="E7942" s="129">
        <f t="shared" si="124"/>
        <v>11.47</v>
      </c>
    </row>
    <row r="7943" spans="1:5" ht="54">
      <c r="A7943" s="127" t="s">
        <v>30647</v>
      </c>
      <c r="B7943" s="128" t="s">
        <v>30648</v>
      </c>
      <c r="C7943" s="127" t="s">
        <v>86</v>
      </c>
      <c r="D7943" s="122">
        <v>21.8</v>
      </c>
      <c r="E7943" s="129">
        <f t="shared" si="124"/>
        <v>21.81</v>
      </c>
    </row>
    <row r="7944" spans="1:5">
      <c r="A7944" s="127" t="s">
        <v>30649</v>
      </c>
      <c r="B7944" s="128" t="s">
        <v>30650</v>
      </c>
      <c r="C7944" s="127" t="s">
        <v>86</v>
      </c>
      <c r="D7944" s="122">
        <v>158</v>
      </c>
      <c r="E7944" s="129">
        <f t="shared" si="124"/>
        <v>158.08000000000001</v>
      </c>
    </row>
    <row r="7945" spans="1:5" ht="27">
      <c r="A7945" s="127" t="s">
        <v>30651</v>
      </c>
      <c r="B7945" s="128" t="s">
        <v>30652</v>
      </c>
      <c r="C7945" s="127" t="s">
        <v>86</v>
      </c>
      <c r="D7945" s="122">
        <v>208.8</v>
      </c>
      <c r="E7945" s="129">
        <f t="shared" si="124"/>
        <v>208.9</v>
      </c>
    </row>
    <row r="7946" spans="1:5">
      <c r="A7946" s="127" t="s">
        <v>30653</v>
      </c>
      <c r="B7946" s="128" t="s">
        <v>30654</v>
      </c>
      <c r="C7946" s="127" t="s">
        <v>86</v>
      </c>
      <c r="D7946" s="122">
        <v>150</v>
      </c>
      <c r="E7946" s="129">
        <f t="shared" si="124"/>
        <v>150.07</v>
      </c>
    </row>
    <row r="7947" spans="1:5">
      <c r="A7947" s="127" t="s">
        <v>30655</v>
      </c>
      <c r="B7947" s="128" t="s">
        <v>30656</v>
      </c>
      <c r="C7947" s="127" t="s">
        <v>86</v>
      </c>
      <c r="D7947" s="122">
        <v>185</v>
      </c>
      <c r="E7947" s="129">
        <f t="shared" si="124"/>
        <v>185.09</v>
      </c>
    </row>
    <row r="7948" spans="1:5">
      <c r="A7948" s="127" t="s">
        <v>30657</v>
      </c>
      <c r="B7948" s="128" t="s">
        <v>30658</v>
      </c>
      <c r="C7948" s="127" t="s">
        <v>86</v>
      </c>
      <c r="D7948" s="122">
        <v>120.23</v>
      </c>
      <c r="E7948" s="129">
        <f t="shared" si="124"/>
        <v>120.29</v>
      </c>
    </row>
    <row r="7949" spans="1:5">
      <c r="A7949" s="127" t="s">
        <v>30659</v>
      </c>
      <c r="B7949" s="128" t="s">
        <v>30660</v>
      </c>
      <c r="C7949" s="127" t="s">
        <v>86</v>
      </c>
      <c r="D7949" s="122">
        <v>112.72</v>
      </c>
      <c r="E7949" s="129">
        <f t="shared" si="124"/>
        <v>112.78</v>
      </c>
    </row>
    <row r="7950" spans="1:5">
      <c r="A7950" s="127" t="s">
        <v>30661</v>
      </c>
      <c r="B7950" s="128" t="s">
        <v>30662</v>
      </c>
      <c r="C7950" s="127" t="s">
        <v>86</v>
      </c>
      <c r="D7950" s="122">
        <v>380</v>
      </c>
      <c r="E7950" s="129">
        <f t="shared" si="124"/>
        <v>380.19</v>
      </c>
    </row>
    <row r="7951" spans="1:5">
      <c r="A7951" s="127" t="s">
        <v>30663</v>
      </c>
      <c r="B7951" s="128" t="s">
        <v>30664</v>
      </c>
      <c r="C7951" s="127" t="s">
        <v>86</v>
      </c>
      <c r="D7951" s="122">
        <v>99.98</v>
      </c>
      <c r="E7951" s="129">
        <f t="shared" si="124"/>
        <v>100.03</v>
      </c>
    </row>
    <row r="7952" spans="1:5">
      <c r="A7952" s="127" t="s">
        <v>30665</v>
      </c>
      <c r="B7952" s="128" t="s">
        <v>30666</v>
      </c>
      <c r="C7952" s="127" t="s">
        <v>88</v>
      </c>
      <c r="D7952" s="122">
        <v>11.51</v>
      </c>
      <c r="E7952" s="129">
        <f t="shared" si="124"/>
        <v>11.52</v>
      </c>
    </row>
    <row r="7953" spans="1:5">
      <c r="A7953" s="127" t="s">
        <v>30667</v>
      </c>
      <c r="B7953" s="128" t="s">
        <v>30668</v>
      </c>
      <c r="C7953" s="127" t="s">
        <v>26393</v>
      </c>
      <c r="D7953" s="122">
        <v>55.38</v>
      </c>
      <c r="E7953" s="129">
        <f t="shared" si="124"/>
        <v>55.41</v>
      </c>
    </row>
    <row r="7954" spans="1:5" ht="27">
      <c r="A7954" s="127" t="s">
        <v>30669</v>
      </c>
      <c r="B7954" s="128" t="s">
        <v>30670</v>
      </c>
      <c r="C7954" s="127" t="s">
        <v>86</v>
      </c>
      <c r="D7954" s="122">
        <v>96</v>
      </c>
      <c r="E7954" s="129">
        <f t="shared" si="124"/>
        <v>96.05</v>
      </c>
    </row>
    <row r="7955" spans="1:5">
      <c r="A7955" s="127" t="s">
        <v>30671</v>
      </c>
      <c r="B7955" s="128" t="s">
        <v>30672</v>
      </c>
      <c r="C7955" s="127" t="s">
        <v>86</v>
      </c>
      <c r="D7955" s="122">
        <v>26.09</v>
      </c>
      <c r="E7955" s="129">
        <f t="shared" si="124"/>
        <v>26.1</v>
      </c>
    </row>
    <row r="7956" spans="1:5" ht="40.5">
      <c r="A7956" s="127" t="s">
        <v>30673</v>
      </c>
      <c r="B7956" s="128" t="s">
        <v>30674</v>
      </c>
      <c r="C7956" s="127" t="s">
        <v>86</v>
      </c>
      <c r="D7956" s="122">
        <v>6122.22</v>
      </c>
      <c r="E7956" s="129">
        <f t="shared" si="124"/>
        <v>6125.26</v>
      </c>
    </row>
    <row r="7957" spans="1:5" ht="40.5">
      <c r="A7957" s="127" t="s">
        <v>30675</v>
      </c>
      <c r="B7957" s="128" t="s">
        <v>30676</v>
      </c>
      <c r="C7957" s="127" t="s">
        <v>86</v>
      </c>
      <c r="D7957" s="122">
        <v>12970.95</v>
      </c>
      <c r="E7957" s="129">
        <f t="shared" si="124"/>
        <v>12977.38</v>
      </c>
    </row>
    <row r="7958" spans="1:5" ht="40.5">
      <c r="A7958" s="127" t="s">
        <v>30677</v>
      </c>
      <c r="B7958" s="128" t="s">
        <v>30678</v>
      </c>
      <c r="C7958" s="127" t="s">
        <v>86</v>
      </c>
      <c r="D7958" s="122">
        <v>33960</v>
      </c>
      <c r="E7958" s="129">
        <f t="shared" si="124"/>
        <v>33976.839999999997</v>
      </c>
    </row>
    <row r="7959" spans="1:5" ht="27">
      <c r="A7959" s="127" t="s">
        <v>30679</v>
      </c>
      <c r="B7959" s="128" t="s">
        <v>30680</v>
      </c>
      <c r="C7959" s="127" t="s">
        <v>86</v>
      </c>
      <c r="D7959" s="122">
        <v>80000</v>
      </c>
      <c r="E7959" s="129">
        <f t="shared" si="124"/>
        <v>80039.679999999993</v>
      </c>
    </row>
    <row r="7960" spans="1:5" ht="27">
      <c r="A7960" s="127" t="s">
        <v>30681</v>
      </c>
      <c r="B7960" s="128" t="s">
        <v>30682</v>
      </c>
      <c r="C7960" s="127" t="s">
        <v>86</v>
      </c>
      <c r="D7960" s="122">
        <v>144000</v>
      </c>
      <c r="E7960" s="129">
        <f t="shared" si="124"/>
        <v>144071.42000000001</v>
      </c>
    </row>
    <row r="7961" spans="1:5">
      <c r="A7961" s="127" t="s">
        <v>30683</v>
      </c>
      <c r="B7961" s="128" t="s">
        <v>30684</v>
      </c>
      <c r="C7961" s="127" t="s">
        <v>86</v>
      </c>
      <c r="D7961" s="122">
        <v>0.96</v>
      </c>
      <c r="E7961" s="129">
        <f t="shared" si="124"/>
        <v>0.96</v>
      </c>
    </row>
    <row r="7962" spans="1:5" ht="27">
      <c r="A7962" s="127" t="s">
        <v>30685</v>
      </c>
      <c r="B7962" s="128" t="s">
        <v>30686</v>
      </c>
      <c r="C7962" s="127" t="s">
        <v>112</v>
      </c>
      <c r="D7962" s="122">
        <v>86</v>
      </c>
      <c r="E7962" s="129">
        <f t="shared" si="124"/>
        <v>86.04</v>
      </c>
    </row>
    <row r="7963" spans="1:5" ht="40.5">
      <c r="A7963" s="127" t="s">
        <v>30687</v>
      </c>
      <c r="B7963" s="128" t="s">
        <v>30688</v>
      </c>
      <c r="C7963" s="127" t="s">
        <v>112</v>
      </c>
      <c r="D7963" s="122">
        <v>470</v>
      </c>
      <c r="E7963" s="129">
        <f t="shared" si="124"/>
        <v>470.23</v>
      </c>
    </row>
    <row r="7964" spans="1:5" ht="27">
      <c r="A7964" s="127" t="s">
        <v>30689</v>
      </c>
      <c r="B7964" s="128" t="s">
        <v>30690</v>
      </c>
      <c r="C7964" s="127" t="s">
        <v>92</v>
      </c>
      <c r="D7964" s="122">
        <v>68.03</v>
      </c>
      <c r="E7964" s="129">
        <f t="shared" si="124"/>
        <v>68.06</v>
      </c>
    </row>
    <row r="7965" spans="1:5">
      <c r="A7965" s="127" t="s">
        <v>30691</v>
      </c>
      <c r="B7965" s="128" t="s">
        <v>30692</v>
      </c>
      <c r="C7965" s="127" t="s">
        <v>17452</v>
      </c>
      <c r="D7965" s="122">
        <v>7</v>
      </c>
      <c r="E7965" s="129">
        <f t="shared" si="124"/>
        <v>7</v>
      </c>
    </row>
    <row r="7966" spans="1:5">
      <c r="A7966" s="127" t="s">
        <v>30693</v>
      </c>
      <c r="B7966" s="128" t="s">
        <v>30694</v>
      </c>
      <c r="C7966" s="127" t="s">
        <v>86</v>
      </c>
      <c r="D7966" s="122">
        <v>22</v>
      </c>
      <c r="E7966" s="129">
        <f t="shared" si="124"/>
        <v>22.01</v>
      </c>
    </row>
    <row r="7967" spans="1:5">
      <c r="A7967" s="127" t="s">
        <v>30695</v>
      </c>
      <c r="B7967" s="128" t="s">
        <v>30696</v>
      </c>
      <c r="C7967" s="127" t="s">
        <v>86</v>
      </c>
      <c r="D7967" s="122">
        <v>18.88</v>
      </c>
      <c r="E7967" s="129">
        <f t="shared" si="124"/>
        <v>18.89</v>
      </c>
    </row>
    <row r="7968" spans="1:5">
      <c r="A7968" s="127" t="s">
        <v>30697</v>
      </c>
      <c r="B7968" s="128" t="s">
        <v>30698</v>
      </c>
      <c r="C7968" s="127" t="s">
        <v>86</v>
      </c>
      <c r="D7968" s="122">
        <v>28</v>
      </c>
      <c r="E7968" s="129">
        <f t="shared" si="124"/>
        <v>28.01</v>
      </c>
    </row>
    <row r="7969" spans="1:5">
      <c r="A7969" s="127" t="s">
        <v>30699</v>
      </c>
      <c r="B7969" s="128" t="s">
        <v>30700</v>
      </c>
      <c r="C7969" s="127" t="s">
        <v>86</v>
      </c>
      <c r="D7969" s="122">
        <v>42.75</v>
      </c>
      <c r="E7969" s="129">
        <f t="shared" si="124"/>
        <v>42.77</v>
      </c>
    </row>
    <row r="7970" spans="1:5">
      <c r="A7970" s="127" t="s">
        <v>30701</v>
      </c>
      <c r="B7970" s="128" t="s">
        <v>30702</v>
      </c>
      <c r="C7970" s="127" t="s">
        <v>86</v>
      </c>
      <c r="D7970" s="122">
        <v>4.4800000000000004</v>
      </c>
      <c r="E7970" s="129">
        <f t="shared" si="124"/>
        <v>4.4800000000000004</v>
      </c>
    </row>
    <row r="7971" spans="1:5">
      <c r="A7971" s="127" t="s">
        <v>30703</v>
      </c>
      <c r="B7971" s="128" t="s">
        <v>30704</v>
      </c>
      <c r="C7971" s="127" t="s">
        <v>18690</v>
      </c>
      <c r="D7971" s="122">
        <v>12.7</v>
      </c>
      <c r="E7971" s="129">
        <f t="shared" si="124"/>
        <v>12.71</v>
      </c>
    </row>
    <row r="7972" spans="1:5">
      <c r="A7972" s="127" t="s">
        <v>30705</v>
      </c>
      <c r="B7972" s="128" t="s">
        <v>30706</v>
      </c>
      <c r="C7972" s="127" t="s">
        <v>86</v>
      </c>
      <c r="D7972" s="122">
        <v>12.97</v>
      </c>
      <c r="E7972" s="129">
        <f t="shared" si="124"/>
        <v>12.98</v>
      </c>
    </row>
    <row r="7973" spans="1:5">
      <c r="A7973" s="127" t="s">
        <v>30707</v>
      </c>
      <c r="B7973" s="128" t="s">
        <v>30708</v>
      </c>
      <c r="C7973" s="127" t="s">
        <v>86</v>
      </c>
      <c r="D7973" s="122">
        <v>47.75</v>
      </c>
      <c r="E7973" s="129">
        <f t="shared" si="124"/>
        <v>47.77</v>
      </c>
    </row>
    <row r="7974" spans="1:5" ht="27">
      <c r="A7974" s="127" t="s">
        <v>30709</v>
      </c>
      <c r="B7974" s="128" t="s">
        <v>30710</v>
      </c>
      <c r="C7974" s="127" t="s">
        <v>44</v>
      </c>
      <c r="D7974" s="122">
        <v>41.96</v>
      </c>
      <c r="E7974" s="129">
        <f t="shared" si="124"/>
        <v>41.98</v>
      </c>
    </row>
    <row r="7975" spans="1:5" ht="27">
      <c r="A7975" s="127" t="s">
        <v>30711</v>
      </c>
      <c r="B7975" s="128" t="s">
        <v>30712</v>
      </c>
      <c r="C7975" s="127" t="s">
        <v>44</v>
      </c>
      <c r="D7975" s="122">
        <v>40.770000000000003</v>
      </c>
      <c r="E7975" s="129">
        <f t="shared" si="124"/>
        <v>40.79</v>
      </c>
    </row>
    <row r="7976" spans="1:5" ht="27">
      <c r="A7976" s="127" t="s">
        <v>30713</v>
      </c>
      <c r="B7976" s="128" t="s">
        <v>30714</v>
      </c>
      <c r="C7976" s="127" t="s">
        <v>44</v>
      </c>
      <c r="D7976" s="122">
        <v>24.8</v>
      </c>
      <c r="E7976" s="129">
        <f t="shared" si="124"/>
        <v>24.81</v>
      </c>
    </row>
    <row r="7977" spans="1:5" ht="27">
      <c r="A7977" s="127" t="s">
        <v>30715</v>
      </c>
      <c r="B7977" s="128" t="s">
        <v>30716</v>
      </c>
      <c r="C7977" s="127" t="s">
        <v>44</v>
      </c>
      <c r="D7977" s="122">
        <v>29.12</v>
      </c>
      <c r="E7977" s="129">
        <f t="shared" si="124"/>
        <v>29.13</v>
      </c>
    </row>
    <row r="7978" spans="1:5" ht="27">
      <c r="A7978" s="127" t="s">
        <v>30717</v>
      </c>
      <c r="B7978" s="128" t="s">
        <v>30718</v>
      </c>
      <c r="C7978" s="127" t="s">
        <v>44</v>
      </c>
      <c r="D7978" s="122">
        <v>31.02</v>
      </c>
      <c r="E7978" s="129">
        <f t="shared" si="124"/>
        <v>31.04</v>
      </c>
    </row>
    <row r="7979" spans="1:5" ht="27">
      <c r="A7979" s="127" t="s">
        <v>30719</v>
      </c>
      <c r="B7979" s="128" t="s">
        <v>30720</v>
      </c>
      <c r="C7979" s="127" t="s">
        <v>44</v>
      </c>
      <c r="D7979" s="122">
        <v>50.36</v>
      </c>
      <c r="E7979" s="129">
        <f t="shared" si="124"/>
        <v>50.38</v>
      </c>
    </row>
    <row r="7980" spans="1:5" ht="27">
      <c r="A7980" s="127" t="s">
        <v>30721</v>
      </c>
      <c r="B7980" s="128" t="s">
        <v>30722</v>
      </c>
      <c r="C7980" s="127" t="s">
        <v>86</v>
      </c>
      <c r="D7980" s="122">
        <v>41.96</v>
      </c>
      <c r="E7980" s="129">
        <f t="shared" si="124"/>
        <v>41.98</v>
      </c>
    </row>
    <row r="7981" spans="1:5">
      <c r="A7981" s="127" t="s">
        <v>30723</v>
      </c>
      <c r="B7981" s="128" t="s">
        <v>30724</v>
      </c>
      <c r="C7981" s="127" t="s">
        <v>86</v>
      </c>
      <c r="D7981" s="122">
        <v>21.05</v>
      </c>
      <c r="E7981" s="129">
        <f t="shared" si="124"/>
        <v>21.06</v>
      </c>
    </row>
    <row r="7982" spans="1:5" ht="40.5">
      <c r="A7982" s="127" t="s">
        <v>30725</v>
      </c>
      <c r="B7982" s="128" t="s">
        <v>30726</v>
      </c>
      <c r="C7982" s="127" t="s">
        <v>44</v>
      </c>
      <c r="D7982" s="122">
        <v>24.84</v>
      </c>
      <c r="E7982" s="129">
        <f t="shared" si="124"/>
        <v>24.85</v>
      </c>
    </row>
    <row r="7983" spans="1:5">
      <c r="A7983" s="127" t="s">
        <v>30727</v>
      </c>
      <c r="B7983" s="128" t="s">
        <v>30728</v>
      </c>
      <c r="C7983" s="127" t="s">
        <v>86</v>
      </c>
      <c r="D7983" s="122">
        <v>42.5</v>
      </c>
      <c r="E7983" s="129">
        <f t="shared" si="124"/>
        <v>42.52</v>
      </c>
    </row>
    <row r="7984" spans="1:5">
      <c r="A7984" s="127" t="s">
        <v>30729</v>
      </c>
      <c r="B7984" s="128" t="s">
        <v>30730</v>
      </c>
      <c r="C7984" s="127" t="s">
        <v>86</v>
      </c>
      <c r="D7984" s="122">
        <v>64.5</v>
      </c>
      <c r="E7984" s="129">
        <f t="shared" si="124"/>
        <v>64.53</v>
      </c>
    </row>
    <row r="7985" spans="1:5">
      <c r="A7985" s="127" t="s">
        <v>30731</v>
      </c>
      <c r="B7985" s="128" t="s">
        <v>30732</v>
      </c>
      <c r="C7985" s="127" t="s">
        <v>86</v>
      </c>
      <c r="D7985" s="122">
        <v>0.06</v>
      </c>
      <c r="E7985" s="129">
        <f t="shared" si="124"/>
        <v>0.06</v>
      </c>
    </row>
    <row r="7986" spans="1:5" ht="27">
      <c r="A7986" s="127" t="s">
        <v>30733</v>
      </c>
      <c r="B7986" s="128" t="s">
        <v>30734</v>
      </c>
      <c r="C7986" s="127" t="s">
        <v>92</v>
      </c>
      <c r="D7986" s="122">
        <v>17.899999999999999</v>
      </c>
      <c r="E7986" s="129">
        <f t="shared" si="124"/>
        <v>17.91</v>
      </c>
    </row>
    <row r="7987" spans="1:5" ht="40.5">
      <c r="A7987" s="127" t="s">
        <v>30735</v>
      </c>
      <c r="B7987" s="128" t="s">
        <v>30736</v>
      </c>
      <c r="C7987" s="127" t="s">
        <v>92</v>
      </c>
      <c r="D7987" s="122">
        <v>17.899999999999999</v>
      </c>
      <c r="E7987" s="129">
        <f t="shared" si="124"/>
        <v>17.91</v>
      </c>
    </row>
    <row r="7988" spans="1:5" ht="40.5">
      <c r="A7988" s="127" t="s">
        <v>30737</v>
      </c>
      <c r="B7988" s="128" t="s">
        <v>30738</v>
      </c>
      <c r="C7988" s="127" t="s">
        <v>92</v>
      </c>
      <c r="D7988" s="122">
        <v>16.899999999999999</v>
      </c>
      <c r="E7988" s="129">
        <f t="shared" si="124"/>
        <v>16.91</v>
      </c>
    </row>
    <row r="7989" spans="1:5" ht="40.5">
      <c r="A7989" s="127" t="s">
        <v>30739</v>
      </c>
      <c r="B7989" s="128" t="s">
        <v>30740</v>
      </c>
      <c r="C7989" s="127" t="s">
        <v>92</v>
      </c>
      <c r="D7989" s="122">
        <v>16.899999999999999</v>
      </c>
      <c r="E7989" s="129">
        <f t="shared" si="124"/>
        <v>16.91</v>
      </c>
    </row>
    <row r="7990" spans="1:5" ht="40.5">
      <c r="A7990" s="127" t="s">
        <v>30741</v>
      </c>
      <c r="B7990" s="128" t="s">
        <v>30742</v>
      </c>
      <c r="C7990" s="127" t="s">
        <v>92</v>
      </c>
      <c r="D7990" s="122">
        <v>16.899999999999999</v>
      </c>
      <c r="E7990" s="129">
        <f t="shared" si="124"/>
        <v>16.91</v>
      </c>
    </row>
    <row r="7991" spans="1:5" ht="40.5">
      <c r="A7991" s="127" t="s">
        <v>30743</v>
      </c>
      <c r="B7991" s="128" t="s">
        <v>30744</v>
      </c>
      <c r="C7991" s="127" t="s">
        <v>92</v>
      </c>
      <c r="D7991" s="122">
        <v>16.899999999999999</v>
      </c>
      <c r="E7991" s="129">
        <f t="shared" si="124"/>
        <v>16.91</v>
      </c>
    </row>
    <row r="7992" spans="1:5" ht="27">
      <c r="A7992" s="127" t="s">
        <v>30745</v>
      </c>
      <c r="B7992" s="128" t="s">
        <v>30746</v>
      </c>
      <c r="C7992" s="127" t="s">
        <v>92</v>
      </c>
      <c r="D7992" s="122">
        <v>16.899999999999999</v>
      </c>
      <c r="E7992" s="129">
        <f t="shared" si="124"/>
        <v>16.91</v>
      </c>
    </row>
    <row r="7993" spans="1:5" ht="40.5">
      <c r="A7993" s="127" t="s">
        <v>30747</v>
      </c>
      <c r="B7993" s="128" t="s">
        <v>30748</v>
      </c>
      <c r="C7993" s="127" t="s">
        <v>92</v>
      </c>
      <c r="D7993" s="122">
        <v>16.899999999999999</v>
      </c>
      <c r="E7993" s="129">
        <f t="shared" si="124"/>
        <v>16.91</v>
      </c>
    </row>
    <row r="7994" spans="1:5" ht="40.5">
      <c r="A7994" s="127" t="s">
        <v>30749</v>
      </c>
      <c r="B7994" s="128" t="s">
        <v>30750</v>
      </c>
      <c r="C7994" s="127" t="s">
        <v>92</v>
      </c>
      <c r="D7994" s="122">
        <v>16.899999999999999</v>
      </c>
      <c r="E7994" s="129">
        <f t="shared" si="124"/>
        <v>16.91</v>
      </c>
    </row>
    <row r="7995" spans="1:5" ht="40.5">
      <c r="A7995" s="127" t="s">
        <v>30751</v>
      </c>
      <c r="B7995" s="128" t="s">
        <v>30752</v>
      </c>
      <c r="C7995" s="127" t="s">
        <v>92</v>
      </c>
      <c r="D7995" s="122">
        <v>16.899999999999999</v>
      </c>
      <c r="E7995" s="129">
        <f t="shared" si="124"/>
        <v>16.91</v>
      </c>
    </row>
    <row r="7996" spans="1:5">
      <c r="A7996" s="127" t="s">
        <v>30753</v>
      </c>
      <c r="B7996" s="128" t="s">
        <v>30754</v>
      </c>
      <c r="C7996" s="127" t="s">
        <v>80</v>
      </c>
      <c r="D7996" s="122">
        <v>55.43</v>
      </c>
      <c r="E7996" s="129">
        <f t="shared" si="124"/>
        <v>55.46</v>
      </c>
    </row>
    <row r="7997" spans="1:5">
      <c r="A7997" s="127" t="s">
        <v>30755</v>
      </c>
      <c r="B7997" s="128" t="s">
        <v>30756</v>
      </c>
      <c r="C7997" s="127" t="s">
        <v>86</v>
      </c>
      <c r="D7997" s="122">
        <v>2.54</v>
      </c>
      <c r="E7997" s="129">
        <f t="shared" si="124"/>
        <v>2.54</v>
      </c>
    </row>
    <row r="7998" spans="1:5">
      <c r="A7998" s="127" t="s">
        <v>30757</v>
      </c>
      <c r="B7998" s="128" t="s">
        <v>30758</v>
      </c>
      <c r="C7998" s="127" t="s">
        <v>86</v>
      </c>
      <c r="D7998" s="122">
        <v>82.5</v>
      </c>
      <c r="E7998" s="129">
        <f t="shared" si="124"/>
        <v>82.54</v>
      </c>
    </row>
    <row r="7999" spans="1:5">
      <c r="A7999" s="127" t="s">
        <v>30759</v>
      </c>
      <c r="B7999" s="128" t="s">
        <v>30760</v>
      </c>
      <c r="C7999" s="127" t="s">
        <v>86</v>
      </c>
      <c r="D7999" s="122">
        <v>11.74</v>
      </c>
      <c r="E7999" s="129">
        <f t="shared" si="124"/>
        <v>11.75</v>
      </c>
    </row>
    <row r="8000" spans="1:5" ht="40.5">
      <c r="A8000" s="127" t="s">
        <v>30761</v>
      </c>
      <c r="B8000" s="128" t="s">
        <v>30762</v>
      </c>
      <c r="C8000" s="127" t="s">
        <v>29701</v>
      </c>
      <c r="D8000" s="122">
        <v>525.54999999999995</v>
      </c>
      <c r="E8000" s="129">
        <f t="shared" si="124"/>
        <v>525.80999999999995</v>
      </c>
    </row>
    <row r="8001" spans="1:5" ht="27">
      <c r="A8001" s="127" t="s">
        <v>30763</v>
      </c>
      <c r="B8001" s="128" t="s">
        <v>30764</v>
      </c>
      <c r="C8001" s="127" t="s">
        <v>30765</v>
      </c>
      <c r="D8001" s="122">
        <v>26.27</v>
      </c>
      <c r="E8001" s="129">
        <f t="shared" ref="E8001:E8064" si="125">ROUND((D8001/(1+$J$1))*(1+$L$1),2)</f>
        <v>26.28</v>
      </c>
    </row>
    <row r="8002" spans="1:5" ht="27">
      <c r="A8002" s="127" t="s">
        <v>30766</v>
      </c>
      <c r="B8002" s="128" t="s">
        <v>30767</v>
      </c>
      <c r="C8002" s="127" t="s">
        <v>86</v>
      </c>
      <c r="D8002" s="122">
        <v>13.32</v>
      </c>
      <c r="E8002" s="129">
        <f t="shared" si="125"/>
        <v>13.33</v>
      </c>
    </row>
    <row r="8003" spans="1:5" ht="27">
      <c r="A8003" s="127" t="s">
        <v>30768</v>
      </c>
      <c r="B8003" s="128" t="s">
        <v>30769</v>
      </c>
      <c r="C8003" s="127" t="s">
        <v>86</v>
      </c>
      <c r="D8003" s="122">
        <v>28</v>
      </c>
      <c r="E8003" s="129">
        <f t="shared" si="125"/>
        <v>28.01</v>
      </c>
    </row>
    <row r="8004" spans="1:5" ht="27">
      <c r="A8004" s="127" t="s">
        <v>30770</v>
      </c>
      <c r="B8004" s="128" t="s">
        <v>30771</v>
      </c>
      <c r="C8004" s="127" t="s">
        <v>86</v>
      </c>
      <c r="D8004" s="122">
        <v>42</v>
      </c>
      <c r="E8004" s="129">
        <f t="shared" si="125"/>
        <v>42.02</v>
      </c>
    </row>
    <row r="8005" spans="1:5" ht="27">
      <c r="A8005" s="127" t="s">
        <v>30772</v>
      </c>
      <c r="B8005" s="128" t="s">
        <v>30773</v>
      </c>
      <c r="C8005" s="127" t="s">
        <v>86</v>
      </c>
      <c r="D8005" s="122">
        <v>66</v>
      </c>
      <c r="E8005" s="129">
        <f t="shared" si="125"/>
        <v>66.03</v>
      </c>
    </row>
    <row r="8006" spans="1:5">
      <c r="A8006" s="127" t="s">
        <v>30774</v>
      </c>
      <c r="B8006" s="128" t="s">
        <v>30775</v>
      </c>
      <c r="C8006" s="127" t="s">
        <v>86</v>
      </c>
      <c r="D8006" s="122">
        <v>0.26</v>
      </c>
      <c r="E8006" s="129">
        <f t="shared" si="125"/>
        <v>0.26</v>
      </c>
    </row>
    <row r="8007" spans="1:5">
      <c r="A8007" s="127" t="s">
        <v>30776</v>
      </c>
      <c r="B8007" s="128" t="s">
        <v>30777</v>
      </c>
      <c r="C8007" s="127" t="s">
        <v>86</v>
      </c>
      <c r="D8007" s="122">
        <v>0.23</v>
      </c>
      <c r="E8007" s="129">
        <f t="shared" si="125"/>
        <v>0.23</v>
      </c>
    </row>
    <row r="8008" spans="1:5" ht="27">
      <c r="A8008" s="127" t="s">
        <v>30778</v>
      </c>
      <c r="B8008" s="128" t="s">
        <v>30779</v>
      </c>
      <c r="C8008" s="127" t="s">
        <v>86</v>
      </c>
      <c r="D8008" s="122">
        <v>1000</v>
      </c>
      <c r="E8008" s="129">
        <f t="shared" si="125"/>
        <v>1000.5</v>
      </c>
    </row>
    <row r="8009" spans="1:5">
      <c r="A8009" s="127" t="s">
        <v>30780</v>
      </c>
      <c r="B8009" s="128" t="s">
        <v>30781</v>
      </c>
      <c r="C8009" s="127" t="s">
        <v>86</v>
      </c>
      <c r="D8009" s="122">
        <v>115.2</v>
      </c>
      <c r="E8009" s="129">
        <f t="shared" si="125"/>
        <v>115.26</v>
      </c>
    </row>
    <row r="8010" spans="1:5">
      <c r="A8010" s="127" t="s">
        <v>30782</v>
      </c>
      <c r="B8010" s="128" t="s">
        <v>30783</v>
      </c>
      <c r="C8010" s="127" t="s">
        <v>86</v>
      </c>
      <c r="D8010" s="122">
        <v>71.61</v>
      </c>
      <c r="E8010" s="129">
        <f t="shared" si="125"/>
        <v>71.650000000000006</v>
      </c>
    </row>
    <row r="8011" spans="1:5">
      <c r="A8011" s="127" t="s">
        <v>30784</v>
      </c>
      <c r="B8011" s="128" t="s">
        <v>30785</v>
      </c>
      <c r="C8011" s="127" t="s">
        <v>86</v>
      </c>
      <c r="D8011" s="122">
        <v>82.58</v>
      </c>
      <c r="E8011" s="129">
        <f t="shared" si="125"/>
        <v>82.62</v>
      </c>
    </row>
    <row r="8012" spans="1:5" ht="27">
      <c r="A8012" s="127" t="s">
        <v>30786</v>
      </c>
      <c r="B8012" s="128" t="s">
        <v>30787</v>
      </c>
      <c r="C8012" s="127" t="s">
        <v>86</v>
      </c>
      <c r="D8012" s="122">
        <v>11.49</v>
      </c>
      <c r="E8012" s="129">
        <f t="shared" si="125"/>
        <v>11.5</v>
      </c>
    </row>
    <row r="8013" spans="1:5">
      <c r="A8013" s="127" t="s">
        <v>30788</v>
      </c>
      <c r="B8013" s="128" t="s">
        <v>30789</v>
      </c>
      <c r="C8013" s="127" t="s">
        <v>86</v>
      </c>
      <c r="D8013" s="122">
        <v>12.66</v>
      </c>
      <c r="E8013" s="129">
        <f t="shared" si="125"/>
        <v>12.67</v>
      </c>
    </row>
    <row r="8014" spans="1:5">
      <c r="A8014" s="127" t="s">
        <v>30790</v>
      </c>
      <c r="B8014" s="128" t="s">
        <v>30791</v>
      </c>
      <c r="C8014" s="127" t="s">
        <v>92</v>
      </c>
      <c r="D8014" s="122">
        <v>5.99</v>
      </c>
      <c r="E8014" s="129">
        <f t="shared" si="125"/>
        <v>5.99</v>
      </c>
    </row>
    <row r="8015" spans="1:5">
      <c r="A8015" s="127" t="s">
        <v>30792</v>
      </c>
      <c r="B8015" s="128" t="s">
        <v>30793</v>
      </c>
      <c r="C8015" s="127" t="s">
        <v>92</v>
      </c>
      <c r="D8015" s="122">
        <v>48.53</v>
      </c>
      <c r="E8015" s="129">
        <f t="shared" si="125"/>
        <v>48.55</v>
      </c>
    </row>
    <row r="8016" spans="1:5">
      <c r="A8016" s="127" t="s">
        <v>30794</v>
      </c>
      <c r="B8016" s="128" t="s">
        <v>30795</v>
      </c>
      <c r="C8016" s="127" t="s">
        <v>92</v>
      </c>
      <c r="D8016" s="122">
        <v>126.38</v>
      </c>
      <c r="E8016" s="129">
        <f t="shared" si="125"/>
        <v>126.44</v>
      </c>
    </row>
    <row r="8017" spans="1:5">
      <c r="A8017" s="127" t="s">
        <v>30796</v>
      </c>
      <c r="B8017" s="128" t="s">
        <v>30797</v>
      </c>
      <c r="C8017" s="127" t="s">
        <v>92</v>
      </c>
      <c r="D8017" s="122">
        <v>1.48</v>
      </c>
      <c r="E8017" s="129">
        <f t="shared" si="125"/>
        <v>1.48</v>
      </c>
    </row>
    <row r="8018" spans="1:5">
      <c r="A8018" s="127" t="s">
        <v>30798</v>
      </c>
      <c r="B8018" s="128" t="s">
        <v>30799</v>
      </c>
      <c r="C8018" s="127" t="s">
        <v>92</v>
      </c>
      <c r="D8018" s="122">
        <v>5.58</v>
      </c>
      <c r="E8018" s="129">
        <f t="shared" si="125"/>
        <v>5.58</v>
      </c>
    </row>
    <row r="8019" spans="1:5">
      <c r="A8019" s="127" t="s">
        <v>30800</v>
      </c>
      <c r="B8019" s="128" t="s">
        <v>30801</v>
      </c>
      <c r="C8019" s="127" t="s">
        <v>44</v>
      </c>
      <c r="D8019" s="122">
        <v>94</v>
      </c>
      <c r="E8019" s="129">
        <f t="shared" si="125"/>
        <v>94.05</v>
      </c>
    </row>
    <row r="8020" spans="1:5">
      <c r="A8020" s="127" t="s">
        <v>30802</v>
      </c>
      <c r="B8020" s="128" t="s">
        <v>30803</v>
      </c>
      <c r="C8020" s="127" t="s">
        <v>17943</v>
      </c>
      <c r="D8020" s="122">
        <v>673.17</v>
      </c>
      <c r="E8020" s="129">
        <f t="shared" si="125"/>
        <v>673.5</v>
      </c>
    </row>
    <row r="8021" spans="1:5">
      <c r="A8021" s="127" t="s">
        <v>30804</v>
      </c>
      <c r="B8021" s="128" t="s">
        <v>30805</v>
      </c>
      <c r="C8021" s="127" t="s">
        <v>17943</v>
      </c>
      <c r="D8021" s="122">
        <v>598.95000000000005</v>
      </c>
      <c r="E8021" s="129">
        <f t="shared" si="125"/>
        <v>599.25</v>
      </c>
    </row>
    <row r="8022" spans="1:5">
      <c r="A8022" s="127" t="s">
        <v>30806</v>
      </c>
      <c r="B8022" s="128" t="s">
        <v>30807</v>
      </c>
      <c r="C8022" s="127" t="s">
        <v>92</v>
      </c>
      <c r="D8022" s="122">
        <v>14.3</v>
      </c>
      <c r="E8022" s="129">
        <f t="shared" si="125"/>
        <v>14.31</v>
      </c>
    </row>
    <row r="8023" spans="1:5">
      <c r="A8023" s="127" t="s">
        <v>30808</v>
      </c>
      <c r="B8023" s="128" t="s">
        <v>30809</v>
      </c>
      <c r="C8023" s="127" t="s">
        <v>86</v>
      </c>
      <c r="D8023" s="122">
        <v>24.79</v>
      </c>
      <c r="E8023" s="129">
        <f t="shared" si="125"/>
        <v>24.8</v>
      </c>
    </row>
    <row r="8024" spans="1:5">
      <c r="A8024" s="127" t="s">
        <v>30810</v>
      </c>
      <c r="B8024" s="128" t="s">
        <v>30811</v>
      </c>
      <c r="C8024" s="127" t="s">
        <v>92</v>
      </c>
      <c r="D8024" s="122">
        <v>19.600000000000001</v>
      </c>
      <c r="E8024" s="129">
        <f t="shared" si="125"/>
        <v>19.61</v>
      </c>
    </row>
    <row r="8025" spans="1:5">
      <c r="A8025" s="127" t="s">
        <v>30812</v>
      </c>
      <c r="B8025" s="128" t="s">
        <v>30813</v>
      </c>
      <c r="C8025" s="127" t="s">
        <v>112</v>
      </c>
      <c r="D8025" s="122">
        <v>636.01</v>
      </c>
      <c r="E8025" s="129">
        <f t="shared" si="125"/>
        <v>636.33000000000004</v>
      </c>
    </row>
    <row r="8026" spans="1:5">
      <c r="A8026" s="127" t="s">
        <v>30814</v>
      </c>
      <c r="B8026" s="128" t="s">
        <v>30815</v>
      </c>
      <c r="C8026" s="127" t="s">
        <v>86</v>
      </c>
      <c r="D8026" s="122">
        <v>32</v>
      </c>
      <c r="E8026" s="129">
        <f t="shared" si="125"/>
        <v>32.020000000000003</v>
      </c>
    </row>
    <row r="8027" spans="1:5">
      <c r="A8027" s="127" t="s">
        <v>30816</v>
      </c>
      <c r="B8027" s="128" t="s">
        <v>30817</v>
      </c>
      <c r="C8027" s="127" t="s">
        <v>86</v>
      </c>
      <c r="D8027" s="122">
        <v>19.89</v>
      </c>
      <c r="E8027" s="129">
        <f t="shared" si="125"/>
        <v>19.899999999999999</v>
      </c>
    </row>
    <row r="8028" spans="1:5" ht="54">
      <c r="A8028" s="127" t="s">
        <v>30818</v>
      </c>
      <c r="B8028" s="128" t="s">
        <v>30819</v>
      </c>
      <c r="C8028" s="127" t="s">
        <v>112</v>
      </c>
      <c r="D8028" s="122">
        <v>162.75</v>
      </c>
      <c r="E8028" s="129">
        <f t="shared" si="125"/>
        <v>162.83000000000001</v>
      </c>
    </row>
    <row r="8029" spans="1:5" ht="54">
      <c r="A8029" s="127" t="s">
        <v>30820</v>
      </c>
      <c r="B8029" s="128" t="s">
        <v>30821</v>
      </c>
      <c r="C8029" s="127" t="s">
        <v>112</v>
      </c>
      <c r="D8029" s="122">
        <v>162.75</v>
      </c>
      <c r="E8029" s="129">
        <f t="shared" si="125"/>
        <v>162.83000000000001</v>
      </c>
    </row>
    <row r="8030" spans="1:5" ht="54">
      <c r="A8030" s="127" t="s">
        <v>30822</v>
      </c>
      <c r="B8030" s="128" t="s">
        <v>30823</v>
      </c>
      <c r="C8030" s="127" t="s">
        <v>112</v>
      </c>
      <c r="D8030" s="122">
        <v>162.75</v>
      </c>
      <c r="E8030" s="129">
        <f t="shared" si="125"/>
        <v>162.83000000000001</v>
      </c>
    </row>
    <row r="8031" spans="1:5" ht="40.5">
      <c r="A8031" s="127" t="s">
        <v>30824</v>
      </c>
      <c r="B8031" s="128" t="s">
        <v>30825</v>
      </c>
      <c r="C8031" s="127" t="s">
        <v>86</v>
      </c>
      <c r="D8031" s="122">
        <v>143.4</v>
      </c>
      <c r="E8031" s="129">
        <f t="shared" si="125"/>
        <v>143.47</v>
      </c>
    </row>
    <row r="8032" spans="1:5">
      <c r="A8032" s="127" t="s">
        <v>30826</v>
      </c>
      <c r="B8032" s="128" t="s">
        <v>30827</v>
      </c>
      <c r="C8032" s="127" t="s">
        <v>92</v>
      </c>
      <c r="D8032" s="122">
        <v>12</v>
      </c>
      <c r="E8032" s="129">
        <f t="shared" si="125"/>
        <v>12.01</v>
      </c>
    </row>
    <row r="8033" spans="1:5" ht="40.5">
      <c r="A8033" s="127" t="s">
        <v>30828</v>
      </c>
      <c r="B8033" s="128" t="s">
        <v>30829</v>
      </c>
      <c r="C8033" s="127" t="s">
        <v>112</v>
      </c>
      <c r="D8033" s="122">
        <v>21.73</v>
      </c>
      <c r="E8033" s="129">
        <f t="shared" si="125"/>
        <v>21.74</v>
      </c>
    </row>
    <row r="8034" spans="1:5" ht="40.5">
      <c r="A8034" s="127" t="s">
        <v>30830</v>
      </c>
      <c r="B8034" s="128" t="s">
        <v>30831</v>
      </c>
      <c r="C8034" s="127" t="s">
        <v>112</v>
      </c>
      <c r="D8034" s="122">
        <v>59.54</v>
      </c>
      <c r="E8034" s="129">
        <f t="shared" si="125"/>
        <v>59.57</v>
      </c>
    </row>
    <row r="8035" spans="1:5">
      <c r="A8035" s="127" t="s">
        <v>30832</v>
      </c>
      <c r="B8035" s="128" t="s">
        <v>30833</v>
      </c>
      <c r="C8035" s="127" t="s">
        <v>92</v>
      </c>
      <c r="D8035" s="122">
        <v>64.64</v>
      </c>
      <c r="E8035" s="129">
        <f t="shared" si="125"/>
        <v>64.67</v>
      </c>
    </row>
    <row r="8036" spans="1:5">
      <c r="A8036" s="127" t="s">
        <v>30834</v>
      </c>
      <c r="B8036" s="128" t="s">
        <v>30835</v>
      </c>
      <c r="C8036" s="127" t="s">
        <v>92</v>
      </c>
      <c r="D8036" s="122">
        <v>33.56</v>
      </c>
      <c r="E8036" s="129">
        <f t="shared" si="125"/>
        <v>33.58</v>
      </c>
    </row>
    <row r="8037" spans="1:5">
      <c r="A8037" s="127" t="s">
        <v>30836</v>
      </c>
      <c r="B8037" s="128" t="s">
        <v>30837</v>
      </c>
      <c r="C8037" s="127" t="s">
        <v>86</v>
      </c>
      <c r="D8037" s="122">
        <v>33.090000000000003</v>
      </c>
      <c r="E8037" s="129">
        <f t="shared" si="125"/>
        <v>33.11</v>
      </c>
    </row>
    <row r="8038" spans="1:5">
      <c r="A8038" s="127" t="s">
        <v>30838</v>
      </c>
      <c r="B8038" s="128" t="s">
        <v>30839</v>
      </c>
      <c r="C8038" s="127" t="s">
        <v>92</v>
      </c>
      <c r="D8038" s="122">
        <v>9.99</v>
      </c>
      <c r="E8038" s="129">
        <f t="shared" si="125"/>
        <v>9.99</v>
      </c>
    </row>
    <row r="8039" spans="1:5" ht="27">
      <c r="A8039" s="127" t="s">
        <v>30840</v>
      </c>
      <c r="B8039" s="128" t="s">
        <v>30841</v>
      </c>
      <c r="C8039" s="127" t="s">
        <v>44</v>
      </c>
      <c r="D8039" s="122">
        <v>85</v>
      </c>
      <c r="E8039" s="129">
        <f t="shared" si="125"/>
        <v>85.04</v>
      </c>
    </row>
    <row r="8040" spans="1:5">
      <c r="A8040" s="127" t="s">
        <v>30842</v>
      </c>
      <c r="B8040" s="128" t="s">
        <v>30843</v>
      </c>
      <c r="C8040" s="127" t="s">
        <v>86</v>
      </c>
      <c r="D8040" s="122">
        <v>12.15</v>
      </c>
      <c r="E8040" s="129">
        <f t="shared" si="125"/>
        <v>12.16</v>
      </c>
    </row>
    <row r="8041" spans="1:5">
      <c r="A8041" s="127" t="s">
        <v>30844</v>
      </c>
      <c r="B8041" s="128" t="s">
        <v>30845</v>
      </c>
      <c r="C8041" s="127" t="s">
        <v>86</v>
      </c>
      <c r="D8041" s="122">
        <v>1.18</v>
      </c>
      <c r="E8041" s="129">
        <f t="shared" si="125"/>
        <v>1.18</v>
      </c>
    </row>
    <row r="8042" spans="1:5">
      <c r="A8042" s="127" t="s">
        <v>30846</v>
      </c>
      <c r="B8042" s="128" t="s">
        <v>30847</v>
      </c>
      <c r="C8042" s="127" t="s">
        <v>86</v>
      </c>
      <c r="D8042" s="122">
        <v>1.68</v>
      </c>
      <c r="E8042" s="129">
        <f t="shared" si="125"/>
        <v>1.68</v>
      </c>
    </row>
    <row r="8043" spans="1:5" ht="27">
      <c r="A8043" s="127" t="s">
        <v>30848</v>
      </c>
      <c r="B8043" s="128" t="s">
        <v>30849</v>
      </c>
      <c r="C8043" s="127" t="s">
        <v>112</v>
      </c>
      <c r="D8043" s="122">
        <v>14.58</v>
      </c>
      <c r="E8043" s="129">
        <f t="shared" si="125"/>
        <v>14.59</v>
      </c>
    </row>
    <row r="8044" spans="1:5">
      <c r="A8044" s="127" t="s">
        <v>30850</v>
      </c>
      <c r="B8044" s="128" t="s">
        <v>30851</v>
      </c>
      <c r="C8044" s="127" t="s">
        <v>86</v>
      </c>
      <c r="D8044" s="122">
        <v>804.53</v>
      </c>
      <c r="E8044" s="129">
        <f t="shared" si="125"/>
        <v>804.93</v>
      </c>
    </row>
    <row r="8045" spans="1:5">
      <c r="A8045" s="127" t="s">
        <v>30852</v>
      </c>
      <c r="B8045" s="128" t="s">
        <v>30853</v>
      </c>
      <c r="C8045" s="127" t="s">
        <v>86</v>
      </c>
      <c r="D8045" s="122">
        <v>90</v>
      </c>
      <c r="E8045" s="129">
        <f t="shared" si="125"/>
        <v>90.04</v>
      </c>
    </row>
    <row r="8046" spans="1:5">
      <c r="A8046" s="127" t="s">
        <v>30854</v>
      </c>
      <c r="B8046" s="128" t="s">
        <v>30855</v>
      </c>
      <c r="C8046" s="127" t="s">
        <v>44</v>
      </c>
      <c r="D8046" s="122">
        <v>10.220000000000001</v>
      </c>
      <c r="E8046" s="129">
        <f t="shared" si="125"/>
        <v>10.23</v>
      </c>
    </row>
    <row r="8047" spans="1:5">
      <c r="A8047" s="127" t="s">
        <v>30856</v>
      </c>
      <c r="B8047" s="128" t="s">
        <v>30857</v>
      </c>
      <c r="C8047" s="127" t="s">
        <v>86</v>
      </c>
      <c r="D8047" s="122">
        <v>119.72</v>
      </c>
      <c r="E8047" s="129">
        <f t="shared" si="125"/>
        <v>119.78</v>
      </c>
    </row>
    <row r="8048" spans="1:5" ht="27">
      <c r="A8048" s="127" t="s">
        <v>30858</v>
      </c>
      <c r="B8048" s="128" t="s">
        <v>30859</v>
      </c>
      <c r="C8048" s="127" t="s">
        <v>86</v>
      </c>
      <c r="D8048" s="122">
        <v>124</v>
      </c>
      <c r="E8048" s="129">
        <f t="shared" si="125"/>
        <v>124.06</v>
      </c>
    </row>
    <row r="8049" spans="1:5" ht="27">
      <c r="A8049" s="127" t="s">
        <v>30860</v>
      </c>
      <c r="B8049" s="128" t="s">
        <v>30861</v>
      </c>
      <c r="C8049" s="127" t="s">
        <v>86</v>
      </c>
      <c r="D8049" s="122">
        <v>7.94</v>
      </c>
      <c r="E8049" s="129">
        <f t="shared" si="125"/>
        <v>7.94</v>
      </c>
    </row>
    <row r="8050" spans="1:5" ht="27">
      <c r="A8050" s="127" t="s">
        <v>30862</v>
      </c>
      <c r="B8050" s="128" t="s">
        <v>30863</v>
      </c>
      <c r="C8050" s="127" t="s">
        <v>86</v>
      </c>
      <c r="D8050" s="122">
        <v>20.76</v>
      </c>
      <c r="E8050" s="129">
        <f t="shared" si="125"/>
        <v>20.77</v>
      </c>
    </row>
    <row r="8051" spans="1:5" ht="67.5">
      <c r="A8051" s="127" t="s">
        <v>30864</v>
      </c>
      <c r="B8051" s="128" t="s">
        <v>30865</v>
      </c>
      <c r="C8051" s="127" t="s">
        <v>86</v>
      </c>
      <c r="D8051" s="122">
        <v>217.81</v>
      </c>
      <c r="E8051" s="129">
        <f t="shared" si="125"/>
        <v>217.92</v>
      </c>
    </row>
    <row r="8052" spans="1:5" ht="67.5">
      <c r="A8052" s="127" t="s">
        <v>30866</v>
      </c>
      <c r="B8052" s="128" t="s">
        <v>30867</v>
      </c>
      <c r="C8052" s="127" t="s">
        <v>86</v>
      </c>
      <c r="D8052" s="122">
        <v>254.73</v>
      </c>
      <c r="E8052" s="129">
        <f t="shared" si="125"/>
        <v>254.86</v>
      </c>
    </row>
    <row r="8053" spans="1:5" ht="67.5">
      <c r="A8053" s="127" t="s">
        <v>30868</v>
      </c>
      <c r="B8053" s="128" t="s">
        <v>30869</v>
      </c>
      <c r="C8053" s="127" t="s">
        <v>86</v>
      </c>
      <c r="D8053" s="122">
        <v>185</v>
      </c>
      <c r="E8053" s="129">
        <f t="shared" si="125"/>
        <v>185.09</v>
      </c>
    </row>
    <row r="8054" spans="1:5">
      <c r="A8054" s="127" t="s">
        <v>30870</v>
      </c>
      <c r="B8054" s="128" t="s">
        <v>30871</v>
      </c>
      <c r="C8054" s="127" t="s">
        <v>86</v>
      </c>
      <c r="D8054" s="122">
        <v>2.95</v>
      </c>
      <c r="E8054" s="129">
        <f t="shared" si="125"/>
        <v>2.95</v>
      </c>
    </row>
    <row r="8055" spans="1:5">
      <c r="A8055" s="127" t="s">
        <v>30872</v>
      </c>
      <c r="B8055" s="128" t="s">
        <v>30873</v>
      </c>
      <c r="C8055" s="127" t="s">
        <v>86</v>
      </c>
      <c r="D8055" s="122">
        <v>33.380000000000003</v>
      </c>
      <c r="E8055" s="129">
        <f t="shared" si="125"/>
        <v>33.4</v>
      </c>
    </row>
    <row r="8056" spans="1:5">
      <c r="A8056" s="127" t="s">
        <v>30874</v>
      </c>
      <c r="B8056" s="128" t="s">
        <v>30875</v>
      </c>
      <c r="C8056" s="127" t="s">
        <v>86</v>
      </c>
      <c r="D8056" s="122">
        <v>12.9</v>
      </c>
      <c r="E8056" s="129">
        <f t="shared" si="125"/>
        <v>12.91</v>
      </c>
    </row>
    <row r="8057" spans="1:5">
      <c r="A8057" s="127" t="s">
        <v>30876</v>
      </c>
      <c r="B8057" s="128" t="s">
        <v>30877</v>
      </c>
      <c r="C8057" s="127" t="s">
        <v>86</v>
      </c>
      <c r="D8057" s="122">
        <v>11.5</v>
      </c>
      <c r="E8057" s="129">
        <f t="shared" si="125"/>
        <v>11.51</v>
      </c>
    </row>
    <row r="8058" spans="1:5">
      <c r="A8058" s="127" t="s">
        <v>30878</v>
      </c>
      <c r="B8058" s="128" t="s">
        <v>30879</v>
      </c>
      <c r="C8058" s="127" t="s">
        <v>86</v>
      </c>
      <c r="D8058" s="122">
        <v>45</v>
      </c>
      <c r="E8058" s="129">
        <f t="shared" si="125"/>
        <v>45.02</v>
      </c>
    </row>
    <row r="8059" spans="1:5">
      <c r="A8059" s="127" t="s">
        <v>30880</v>
      </c>
      <c r="B8059" s="128" t="s">
        <v>30881</v>
      </c>
      <c r="C8059" s="127" t="s">
        <v>86</v>
      </c>
      <c r="D8059" s="122">
        <v>40</v>
      </c>
      <c r="E8059" s="129">
        <f t="shared" si="125"/>
        <v>40.020000000000003</v>
      </c>
    </row>
    <row r="8060" spans="1:5" ht="27">
      <c r="A8060" s="127" t="s">
        <v>30882</v>
      </c>
      <c r="B8060" s="128" t="s">
        <v>30883</v>
      </c>
      <c r="C8060" s="127" t="s">
        <v>86</v>
      </c>
      <c r="D8060" s="122">
        <v>1.0900000000000001</v>
      </c>
      <c r="E8060" s="129">
        <f t="shared" si="125"/>
        <v>1.0900000000000001</v>
      </c>
    </row>
    <row r="8061" spans="1:5" ht="27">
      <c r="A8061" s="127" t="s">
        <v>30884</v>
      </c>
      <c r="B8061" s="128" t="s">
        <v>30885</v>
      </c>
      <c r="C8061" s="127" t="s">
        <v>86</v>
      </c>
      <c r="D8061" s="122">
        <v>1.28</v>
      </c>
      <c r="E8061" s="129">
        <f t="shared" si="125"/>
        <v>1.28</v>
      </c>
    </row>
    <row r="8062" spans="1:5" ht="27">
      <c r="A8062" s="127" t="s">
        <v>30886</v>
      </c>
      <c r="B8062" s="128" t="s">
        <v>30887</v>
      </c>
      <c r="C8062" s="127" t="s">
        <v>86</v>
      </c>
      <c r="D8062" s="122">
        <v>395</v>
      </c>
      <c r="E8062" s="129">
        <f t="shared" si="125"/>
        <v>395.2</v>
      </c>
    </row>
    <row r="8063" spans="1:5" ht="27">
      <c r="A8063" s="127" t="s">
        <v>30888</v>
      </c>
      <c r="B8063" s="128" t="s">
        <v>30889</v>
      </c>
      <c r="C8063" s="127" t="s">
        <v>86</v>
      </c>
      <c r="D8063" s="122">
        <v>21.96</v>
      </c>
      <c r="E8063" s="129">
        <f t="shared" si="125"/>
        <v>21.97</v>
      </c>
    </row>
    <row r="8064" spans="1:5" ht="27">
      <c r="A8064" s="127" t="s">
        <v>30890</v>
      </c>
      <c r="B8064" s="128" t="s">
        <v>30891</v>
      </c>
      <c r="C8064" s="127" t="s">
        <v>86</v>
      </c>
      <c r="D8064" s="122">
        <v>319.2</v>
      </c>
      <c r="E8064" s="129">
        <f t="shared" si="125"/>
        <v>319.36</v>
      </c>
    </row>
    <row r="8065" spans="1:5" ht="27">
      <c r="A8065" s="127" t="s">
        <v>30892</v>
      </c>
      <c r="B8065" s="128" t="s">
        <v>30893</v>
      </c>
      <c r="C8065" s="127" t="s">
        <v>86</v>
      </c>
      <c r="D8065" s="122">
        <v>520</v>
      </c>
      <c r="E8065" s="129">
        <f t="shared" ref="E8065:E8128" si="126">ROUND((D8065/(1+$J$1))*(1+$L$1),2)</f>
        <v>520.26</v>
      </c>
    </row>
    <row r="8066" spans="1:5" ht="27">
      <c r="A8066" s="127" t="s">
        <v>30894</v>
      </c>
      <c r="B8066" s="128" t="s">
        <v>30895</v>
      </c>
      <c r="C8066" s="127" t="s">
        <v>86</v>
      </c>
      <c r="D8066" s="122">
        <v>114.5</v>
      </c>
      <c r="E8066" s="129">
        <f t="shared" si="126"/>
        <v>114.56</v>
      </c>
    </row>
    <row r="8067" spans="1:5" ht="27">
      <c r="A8067" s="127" t="s">
        <v>30896</v>
      </c>
      <c r="B8067" s="128" t="s">
        <v>30897</v>
      </c>
      <c r="C8067" s="127" t="s">
        <v>86</v>
      </c>
      <c r="D8067" s="122">
        <v>201.6</v>
      </c>
      <c r="E8067" s="129">
        <f t="shared" si="126"/>
        <v>201.7</v>
      </c>
    </row>
    <row r="8068" spans="1:5" ht="27">
      <c r="A8068" s="127" t="s">
        <v>30898</v>
      </c>
      <c r="B8068" s="128" t="s">
        <v>30899</v>
      </c>
      <c r="C8068" s="127" t="s">
        <v>86</v>
      </c>
      <c r="D8068" s="122">
        <v>130.71</v>
      </c>
      <c r="E8068" s="129">
        <f t="shared" si="126"/>
        <v>130.77000000000001</v>
      </c>
    </row>
    <row r="8069" spans="1:5" ht="27">
      <c r="A8069" s="127" t="s">
        <v>30900</v>
      </c>
      <c r="B8069" s="128" t="s">
        <v>30901</v>
      </c>
      <c r="C8069" s="127" t="s">
        <v>86</v>
      </c>
      <c r="D8069" s="122">
        <v>130</v>
      </c>
      <c r="E8069" s="129">
        <f t="shared" si="126"/>
        <v>130.06</v>
      </c>
    </row>
    <row r="8070" spans="1:5" ht="27">
      <c r="A8070" s="127" t="s">
        <v>30902</v>
      </c>
      <c r="B8070" s="128" t="s">
        <v>30903</v>
      </c>
      <c r="C8070" s="127" t="s">
        <v>86</v>
      </c>
      <c r="D8070" s="122">
        <v>256.87</v>
      </c>
      <c r="E8070" s="129">
        <f t="shared" si="126"/>
        <v>257</v>
      </c>
    </row>
    <row r="8071" spans="1:5" ht="27">
      <c r="A8071" s="127" t="s">
        <v>30904</v>
      </c>
      <c r="B8071" s="128" t="s">
        <v>30905</v>
      </c>
      <c r="C8071" s="127" t="s">
        <v>86</v>
      </c>
      <c r="D8071" s="122">
        <v>279.36</v>
      </c>
      <c r="E8071" s="129">
        <f t="shared" si="126"/>
        <v>279.5</v>
      </c>
    </row>
    <row r="8072" spans="1:5" ht="27">
      <c r="A8072" s="127" t="s">
        <v>30906</v>
      </c>
      <c r="B8072" s="128" t="s">
        <v>30907</v>
      </c>
      <c r="C8072" s="127" t="s">
        <v>86</v>
      </c>
      <c r="D8072" s="122">
        <v>230</v>
      </c>
      <c r="E8072" s="129">
        <f t="shared" si="126"/>
        <v>230.11</v>
      </c>
    </row>
    <row r="8073" spans="1:5" ht="40.5">
      <c r="A8073" s="127" t="s">
        <v>30908</v>
      </c>
      <c r="B8073" s="128" t="s">
        <v>30909</v>
      </c>
      <c r="C8073" s="127" t="s">
        <v>86</v>
      </c>
      <c r="D8073" s="122">
        <v>391.88</v>
      </c>
      <c r="E8073" s="129">
        <f t="shared" si="126"/>
        <v>392.07</v>
      </c>
    </row>
    <row r="8074" spans="1:5" ht="81">
      <c r="A8074" s="127" t="s">
        <v>30910</v>
      </c>
      <c r="B8074" s="128" t="s">
        <v>30911</v>
      </c>
      <c r="C8074" s="127" t="s">
        <v>86</v>
      </c>
      <c r="D8074" s="122">
        <v>515</v>
      </c>
      <c r="E8074" s="129">
        <f t="shared" si="126"/>
        <v>515.26</v>
      </c>
    </row>
    <row r="8075" spans="1:5" ht="27">
      <c r="A8075" s="127" t="s">
        <v>30912</v>
      </c>
      <c r="B8075" s="128" t="s">
        <v>30913</v>
      </c>
      <c r="C8075" s="127" t="s">
        <v>86</v>
      </c>
      <c r="D8075" s="122">
        <v>349.2</v>
      </c>
      <c r="E8075" s="129">
        <f t="shared" si="126"/>
        <v>349.37</v>
      </c>
    </row>
    <row r="8076" spans="1:5" ht="27">
      <c r="A8076" s="127" t="s">
        <v>30914</v>
      </c>
      <c r="B8076" s="128" t="s">
        <v>30915</v>
      </c>
      <c r="C8076" s="127" t="s">
        <v>86</v>
      </c>
      <c r="D8076" s="122">
        <v>370.54</v>
      </c>
      <c r="E8076" s="129">
        <f t="shared" si="126"/>
        <v>370.72</v>
      </c>
    </row>
    <row r="8077" spans="1:5" ht="27">
      <c r="A8077" s="127" t="s">
        <v>30916</v>
      </c>
      <c r="B8077" s="128" t="s">
        <v>30917</v>
      </c>
      <c r="C8077" s="127" t="s">
        <v>86</v>
      </c>
      <c r="D8077" s="122">
        <v>540</v>
      </c>
      <c r="E8077" s="129">
        <f t="shared" si="126"/>
        <v>540.27</v>
      </c>
    </row>
    <row r="8078" spans="1:5" ht="27">
      <c r="A8078" s="127" t="s">
        <v>30918</v>
      </c>
      <c r="B8078" s="128" t="s">
        <v>30919</v>
      </c>
      <c r="C8078" s="127" t="s">
        <v>86</v>
      </c>
      <c r="D8078" s="122">
        <v>412.25</v>
      </c>
      <c r="E8078" s="129">
        <f t="shared" si="126"/>
        <v>412.45</v>
      </c>
    </row>
    <row r="8079" spans="1:5">
      <c r="A8079" s="127" t="s">
        <v>30920</v>
      </c>
      <c r="B8079" s="128" t="s">
        <v>30921</v>
      </c>
      <c r="C8079" s="127" t="s">
        <v>86</v>
      </c>
      <c r="D8079" s="122">
        <v>2827.55</v>
      </c>
      <c r="E8079" s="129">
        <f t="shared" si="126"/>
        <v>2828.95</v>
      </c>
    </row>
    <row r="8080" spans="1:5" ht="27">
      <c r="A8080" s="127" t="s">
        <v>30922</v>
      </c>
      <c r="B8080" s="128" t="s">
        <v>30923</v>
      </c>
      <c r="C8080" s="127" t="s">
        <v>86</v>
      </c>
      <c r="D8080" s="122">
        <v>727.5</v>
      </c>
      <c r="E8080" s="129">
        <f t="shared" si="126"/>
        <v>727.86</v>
      </c>
    </row>
    <row r="8081" spans="1:5" ht="27">
      <c r="A8081" s="127" t="s">
        <v>30924</v>
      </c>
      <c r="B8081" s="128" t="s">
        <v>30925</v>
      </c>
      <c r="C8081" s="127" t="s">
        <v>86</v>
      </c>
      <c r="D8081" s="122">
        <v>28</v>
      </c>
      <c r="E8081" s="129">
        <f t="shared" si="126"/>
        <v>28.01</v>
      </c>
    </row>
    <row r="8082" spans="1:5" ht="54">
      <c r="A8082" s="127" t="s">
        <v>30926</v>
      </c>
      <c r="B8082" s="128" t="s">
        <v>30927</v>
      </c>
      <c r="C8082" s="127" t="s">
        <v>86</v>
      </c>
      <c r="D8082" s="122">
        <v>910</v>
      </c>
      <c r="E8082" s="129">
        <f t="shared" si="126"/>
        <v>910.45</v>
      </c>
    </row>
    <row r="8083" spans="1:5" ht="54">
      <c r="A8083" s="127" t="s">
        <v>30928</v>
      </c>
      <c r="B8083" s="128" t="s">
        <v>30929</v>
      </c>
      <c r="C8083" s="127" t="s">
        <v>86</v>
      </c>
      <c r="D8083" s="122">
        <v>950</v>
      </c>
      <c r="E8083" s="129">
        <f t="shared" si="126"/>
        <v>950.47</v>
      </c>
    </row>
    <row r="8084" spans="1:5">
      <c r="A8084" s="127" t="s">
        <v>30930</v>
      </c>
      <c r="B8084" s="128" t="s">
        <v>30931</v>
      </c>
      <c r="C8084" s="127" t="s">
        <v>86</v>
      </c>
      <c r="D8084" s="122">
        <v>8.2899999999999991</v>
      </c>
      <c r="E8084" s="129">
        <f t="shared" si="126"/>
        <v>8.2899999999999991</v>
      </c>
    </row>
    <row r="8085" spans="1:5">
      <c r="A8085" s="127" t="s">
        <v>30932</v>
      </c>
      <c r="B8085" s="128" t="s">
        <v>30933</v>
      </c>
      <c r="C8085" s="127" t="s">
        <v>86</v>
      </c>
      <c r="D8085" s="122">
        <v>195</v>
      </c>
      <c r="E8085" s="129">
        <f t="shared" si="126"/>
        <v>195.1</v>
      </c>
    </row>
    <row r="8086" spans="1:5" ht="27">
      <c r="A8086" s="127" t="s">
        <v>30934</v>
      </c>
      <c r="B8086" s="128" t="s">
        <v>30935</v>
      </c>
      <c r="C8086" s="127" t="s">
        <v>86</v>
      </c>
      <c r="D8086" s="122">
        <v>420</v>
      </c>
      <c r="E8086" s="129">
        <f t="shared" si="126"/>
        <v>420.21</v>
      </c>
    </row>
    <row r="8087" spans="1:5" ht="27">
      <c r="A8087" s="127" t="s">
        <v>30936</v>
      </c>
      <c r="B8087" s="128" t="s">
        <v>30937</v>
      </c>
      <c r="C8087" s="127" t="s">
        <v>86</v>
      </c>
      <c r="D8087" s="122">
        <v>1753.4</v>
      </c>
      <c r="E8087" s="129">
        <f t="shared" si="126"/>
        <v>1754.27</v>
      </c>
    </row>
    <row r="8088" spans="1:5" ht="67.5">
      <c r="A8088" s="127" t="s">
        <v>30938</v>
      </c>
      <c r="B8088" s="128" t="s">
        <v>30939</v>
      </c>
      <c r="C8088" s="127" t="s">
        <v>86</v>
      </c>
      <c r="D8088" s="122">
        <v>3433.44</v>
      </c>
      <c r="E8088" s="129">
        <f t="shared" si="126"/>
        <v>3435.14</v>
      </c>
    </row>
    <row r="8089" spans="1:5">
      <c r="A8089" s="127" t="s">
        <v>30940</v>
      </c>
      <c r="B8089" s="128" t="s">
        <v>30941</v>
      </c>
      <c r="C8089" s="127" t="s">
        <v>86</v>
      </c>
      <c r="D8089" s="122">
        <v>220.5</v>
      </c>
      <c r="E8089" s="129">
        <f t="shared" si="126"/>
        <v>220.61</v>
      </c>
    </row>
    <row r="8090" spans="1:5">
      <c r="A8090" s="127" t="s">
        <v>30942</v>
      </c>
      <c r="B8090" s="128" t="s">
        <v>30943</v>
      </c>
      <c r="C8090" s="127" t="s">
        <v>86</v>
      </c>
      <c r="D8090" s="122">
        <v>274.89999999999998</v>
      </c>
      <c r="E8090" s="129">
        <f t="shared" si="126"/>
        <v>275.04000000000002</v>
      </c>
    </row>
    <row r="8091" spans="1:5" ht="27">
      <c r="A8091" s="127" t="s">
        <v>30944</v>
      </c>
      <c r="B8091" s="128" t="s">
        <v>30945</v>
      </c>
      <c r="C8091" s="127" t="s">
        <v>86</v>
      </c>
      <c r="D8091" s="122">
        <v>3207.15</v>
      </c>
      <c r="E8091" s="129">
        <f t="shared" si="126"/>
        <v>3208.74</v>
      </c>
    </row>
    <row r="8092" spans="1:5" ht="27">
      <c r="A8092" s="127" t="s">
        <v>30946</v>
      </c>
      <c r="B8092" s="128" t="s">
        <v>30947</v>
      </c>
      <c r="C8092" s="127" t="s">
        <v>112</v>
      </c>
      <c r="D8092" s="122">
        <v>90.3</v>
      </c>
      <c r="E8092" s="129">
        <f t="shared" si="126"/>
        <v>90.34</v>
      </c>
    </row>
    <row r="8093" spans="1:5">
      <c r="A8093" s="127" t="s">
        <v>30948</v>
      </c>
      <c r="B8093" s="128" t="s">
        <v>30949</v>
      </c>
      <c r="C8093" s="127" t="s">
        <v>86</v>
      </c>
      <c r="D8093" s="122">
        <v>36.54</v>
      </c>
      <c r="E8093" s="129">
        <f t="shared" si="126"/>
        <v>36.56</v>
      </c>
    </row>
    <row r="8094" spans="1:5" ht="27">
      <c r="A8094" s="127" t="s">
        <v>30950</v>
      </c>
      <c r="B8094" s="128" t="s">
        <v>30951</v>
      </c>
      <c r="C8094" s="127" t="s">
        <v>75</v>
      </c>
      <c r="D8094" s="122">
        <v>15</v>
      </c>
      <c r="E8094" s="129">
        <f t="shared" si="126"/>
        <v>15.01</v>
      </c>
    </row>
    <row r="8095" spans="1:5" ht="27">
      <c r="A8095" s="127" t="s">
        <v>30952</v>
      </c>
      <c r="B8095" s="128" t="s">
        <v>30953</v>
      </c>
      <c r="C8095" s="127" t="s">
        <v>86</v>
      </c>
      <c r="D8095" s="122">
        <v>1.75</v>
      </c>
      <c r="E8095" s="129">
        <f t="shared" si="126"/>
        <v>1.75</v>
      </c>
    </row>
    <row r="8096" spans="1:5">
      <c r="A8096" s="127" t="s">
        <v>30954</v>
      </c>
      <c r="B8096" s="128" t="s">
        <v>30955</v>
      </c>
      <c r="C8096" s="127" t="s">
        <v>80</v>
      </c>
      <c r="D8096" s="122">
        <v>15.49</v>
      </c>
      <c r="E8096" s="129">
        <f t="shared" si="126"/>
        <v>15.5</v>
      </c>
    </row>
    <row r="8097" spans="1:5">
      <c r="A8097" s="127" t="s">
        <v>30956</v>
      </c>
      <c r="B8097" s="128" t="s">
        <v>30957</v>
      </c>
      <c r="C8097" s="127" t="s">
        <v>30958</v>
      </c>
      <c r="D8097" s="122">
        <v>0.82</v>
      </c>
      <c r="E8097" s="129">
        <f t="shared" si="126"/>
        <v>0.82</v>
      </c>
    </row>
    <row r="8098" spans="1:5" ht="27">
      <c r="A8098" s="127" t="s">
        <v>30959</v>
      </c>
      <c r="B8098" s="128" t="s">
        <v>30960</v>
      </c>
      <c r="C8098" s="127" t="s">
        <v>86</v>
      </c>
      <c r="D8098" s="122">
        <v>100.08</v>
      </c>
      <c r="E8098" s="129">
        <f t="shared" si="126"/>
        <v>100.13</v>
      </c>
    </row>
    <row r="8099" spans="1:5" ht="27">
      <c r="A8099" s="127" t="s">
        <v>30961</v>
      </c>
      <c r="B8099" s="128" t="s">
        <v>30962</v>
      </c>
      <c r="C8099" s="127" t="s">
        <v>86</v>
      </c>
      <c r="D8099" s="122">
        <v>23.68</v>
      </c>
      <c r="E8099" s="129">
        <f t="shared" si="126"/>
        <v>23.69</v>
      </c>
    </row>
    <row r="8100" spans="1:5">
      <c r="A8100" s="127" t="s">
        <v>30963</v>
      </c>
      <c r="B8100" s="128" t="s">
        <v>30964</v>
      </c>
      <c r="C8100" s="127" t="s">
        <v>86</v>
      </c>
      <c r="D8100" s="122">
        <v>13.11</v>
      </c>
      <c r="E8100" s="129">
        <f t="shared" si="126"/>
        <v>13.12</v>
      </c>
    </row>
    <row r="8101" spans="1:5" ht="27">
      <c r="A8101" s="127" t="s">
        <v>30965</v>
      </c>
      <c r="B8101" s="128" t="s">
        <v>30966</v>
      </c>
      <c r="C8101" s="127" t="s">
        <v>86</v>
      </c>
      <c r="D8101" s="122">
        <v>402.43</v>
      </c>
      <c r="E8101" s="129">
        <f t="shared" si="126"/>
        <v>402.63</v>
      </c>
    </row>
    <row r="8102" spans="1:5" ht="27">
      <c r="A8102" s="127" t="s">
        <v>30967</v>
      </c>
      <c r="B8102" s="128" t="s">
        <v>30968</v>
      </c>
      <c r="C8102" s="127" t="s">
        <v>86</v>
      </c>
      <c r="D8102" s="122">
        <v>444.55</v>
      </c>
      <c r="E8102" s="129">
        <f t="shared" si="126"/>
        <v>444.77</v>
      </c>
    </row>
    <row r="8103" spans="1:5" ht="27">
      <c r="A8103" s="127" t="s">
        <v>30969</v>
      </c>
      <c r="B8103" s="128" t="s">
        <v>30970</v>
      </c>
      <c r="C8103" s="127" t="s">
        <v>86</v>
      </c>
      <c r="D8103" s="122">
        <v>707.84</v>
      </c>
      <c r="E8103" s="129">
        <f t="shared" si="126"/>
        <v>708.19</v>
      </c>
    </row>
    <row r="8104" spans="1:5">
      <c r="A8104" s="127" t="s">
        <v>30971</v>
      </c>
      <c r="B8104" s="128" t="s">
        <v>30972</v>
      </c>
      <c r="C8104" s="127" t="s">
        <v>86</v>
      </c>
      <c r="D8104" s="122">
        <v>1250.3599999999999</v>
      </c>
      <c r="E8104" s="129">
        <f t="shared" si="126"/>
        <v>1250.98</v>
      </c>
    </row>
    <row r="8105" spans="1:5" ht="27">
      <c r="A8105" s="127" t="s">
        <v>30973</v>
      </c>
      <c r="B8105" s="128" t="s">
        <v>30974</v>
      </c>
      <c r="C8105" s="127" t="s">
        <v>86</v>
      </c>
      <c r="D8105" s="122">
        <v>1073.3399999999999</v>
      </c>
      <c r="E8105" s="129">
        <f t="shared" si="126"/>
        <v>1073.8699999999999</v>
      </c>
    </row>
    <row r="8106" spans="1:5">
      <c r="A8106" s="127" t="s">
        <v>30975</v>
      </c>
      <c r="B8106" s="128" t="s">
        <v>30976</v>
      </c>
      <c r="C8106" s="127" t="s">
        <v>86</v>
      </c>
      <c r="D8106" s="122">
        <v>1247.17</v>
      </c>
      <c r="E8106" s="129">
        <f t="shared" si="126"/>
        <v>1247.79</v>
      </c>
    </row>
    <row r="8107" spans="1:5" ht="27">
      <c r="A8107" s="127" t="s">
        <v>30977</v>
      </c>
      <c r="B8107" s="128" t="s">
        <v>30978</v>
      </c>
      <c r="C8107" s="127" t="s">
        <v>86</v>
      </c>
      <c r="D8107" s="122">
        <v>1846.84</v>
      </c>
      <c r="E8107" s="129">
        <f t="shared" si="126"/>
        <v>1847.76</v>
      </c>
    </row>
    <row r="8108" spans="1:5" ht="27">
      <c r="A8108" s="127" t="s">
        <v>30979</v>
      </c>
      <c r="B8108" s="128" t="s">
        <v>30980</v>
      </c>
      <c r="C8108" s="127" t="s">
        <v>86</v>
      </c>
      <c r="D8108" s="122">
        <v>301.08</v>
      </c>
      <c r="E8108" s="129">
        <f t="shared" si="126"/>
        <v>301.23</v>
      </c>
    </row>
    <row r="8109" spans="1:5" ht="27">
      <c r="A8109" s="127" t="s">
        <v>30981</v>
      </c>
      <c r="B8109" s="128" t="s">
        <v>30982</v>
      </c>
      <c r="C8109" s="127" t="s">
        <v>86</v>
      </c>
      <c r="D8109" s="122">
        <v>327.10000000000002</v>
      </c>
      <c r="E8109" s="129">
        <f t="shared" si="126"/>
        <v>327.26</v>
      </c>
    </row>
    <row r="8110" spans="1:5" ht="27">
      <c r="A8110" s="127" t="s">
        <v>30983</v>
      </c>
      <c r="B8110" s="128" t="s">
        <v>30984</v>
      </c>
      <c r="C8110" s="127" t="s">
        <v>86</v>
      </c>
      <c r="D8110" s="122">
        <v>476.45</v>
      </c>
      <c r="E8110" s="129">
        <f t="shared" si="126"/>
        <v>476.69</v>
      </c>
    </row>
    <row r="8111" spans="1:5" ht="27">
      <c r="A8111" s="127" t="s">
        <v>30985</v>
      </c>
      <c r="B8111" s="128" t="s">
        <v>30986</v>
      </c>
      <c r="C8111" s="127" t="s">
        <v>86</v>
      </c>
      <c r="D8111" s="122">
        <v>846.84</v>
      </c>
      <c r="E8111" s="129">
        <f t="shared" si="126"/>
        <v>847.26</v>
      </c>
    </row>
    <row r="8112" spans="1:5" ht="27">
      <c r="A8112" s="127" t="s">
        <v>30987</v>
      </c>
      <c r="B8112" s="128" t="s">
        <v>30988</v>
      </c>
      <c r="C8112" s="127" t="s">
        <v>86</v>
      </c>
      <c r="D8112" s="122">
        <v>693.21</v>
      </c>
      <c r="E8112" s="129">
        <f t="shared" si="126"/>
        <v>693.55</v>
      </c>
    </row>
    <row r="8113" spans="1:5" ht="27">
      <c r="A8113" s="127" t="s">
        <v>30989</v>
      </c>
      <c r="B8113" s="128" t="s">
        <v>30990</v>
      </c>
      <c r="C8113" s="127" t="s">
        <v>86</v>
      </c>
      <c r="D8113" s="122">
        <v>1345.4</v>
      </c>
      <c r="E8113" s="129">
        <f t="shared" si="126"/>
        <v>1346.07</v>
      </c>
    </row>
    <row r="8114" spans="1:5" ht="27">
      <c r="A8114" s="127" t="s">
        <v>30991</v>
      </c>
      <c r="B8114" s="128" t="s">
        <v>30992</v>
      </c>
      <c r="C8114" s="127" t="s">
        <v>86</v>
      </c>
      <c r="D8114" s="122">
        <v>2132.46</v>
      </c>
      <c r="E8114" s="129">
        <f t="shared" si="126"/>
        <v>2133.52</v>
      </c>
    </row>
    <row r="8115" spans="1:5" ht="27">
      <c r="A8115" s="127" t="s">
        <v>30993</v>
      </c>
      <c r="B8115" s="128" t="s">
        <v>30994</v>
      </c>
      <c r="C8115" s="127" t="s">
        <v>86</v>
      </c>
      <c r="D8115" s="122">
        <v>1483.27</v>
      </c>
      <c r="E8115" s="129">
        <f t="shared" si="126"/>
        <v>1484.01</v>
      </c>
    </row>
    <row r="8116" spans="1:5">
      <c r="A8116" s="127" t="s">
        <v>30995</v>
      </c>
      <c r="B8116" s="128" t="s">
        <v>30996</v>
      </c>
      <c r="C8116" s="127" t="s">
        <v>86</v>
      </c>
      <c r="D8116" s="122">
        <v>27.94</v>
      </c>
      <c r="E8116" s="129">
        <f t="shared" si="126"/>
        <v>27.95</v>
      </c>
    </row>
    <row r="8117" spans="1:5" ht="27">
      <c r="A8117" s="127" t="s">
        <v>30997</v>
      </c>
      <c r="B8117" s="128" t="s">
        <v>30998</v>
      </c>
      <c r="C8117" s="127" t="s">
        <v>86</v>
      </c>
      <c r="D8117" s="122">
        <v>28.43</v>
      </c>
      <c r="E8117" s="129">
        <f t="shared" si="126"/>
        <v>28.44</v>
      </c>
    </row>
    <row r="8118" spans="1:5" ht="27">
      <c r="A8118" s="127" t="s">
        <v>30999</v>
      </c>
      <c r="B8118" s="128" t="s">
        <v>31000</v>
      </c>
      <c r="C8118" s="127" t="s">
        <v>86</v>
      </c>
      <c r="D8118" s="122">
        <v>60.91</v>
      </c>
      <c r="E8118" s="129">
        <f t="shared" si="126"/>
        <v>60.94</v>
      </c>
    </row>
    <row r="8119" spans="1:5" ht="27">
      <c r="A8119" s="127" t="s">
        <v>31001</v>
      </c>
      <c r="B8119" s="128" t="s">
        <v>31002</v>
      </c>
      <c r="C8119" s="127" t="s">
        <v>86</v>
      </c>
      <c r="D8119" s="122">
        <v>134.16</v>
      </c>
      <c r="E8119" s="129">
        <f t="shared" si="126"/>
        <v>134.22999999999999</v>
      </c>
    </row>
    <row r="8120" spans="1:5" ht="27">
      <c r="A8120" s="127" t="s">
        <v>31003</v>
      </c>
      <c r="B8120" s="128" t="s">
        <v>31004</v>
      </c>
      <c r="C8120" s="127" t="s">
        <v>86</v>
      </c>
      <c r="D8120" s="122">
        <v>301.39999999999998</v>
      </c>
      <c r="E8120" s="129">
        <f t="shared" si="126"/>
        <v>301.55</v>
      </c>
    </row>
    <row r="8121" spans="1:5" ht="27">
      <c r="A8121" s="127" t="s">
        <v>31005</v>
      </c>
      <c r="B8121" s="128" t="s">
        <v>31006</v>
      </c>
      <c r="C8121" s="127" t="s">
        <v>86</v>
      </c>
      <c r="D8121" s="122">
        <v>507.09</v>
      </c>
      <c r="E8121" s="129">
        <f t="shared" si="126"/>
        <v>507.34</v>
      </c>
    </row>
    <row r="8122" spans="1:5">
      <c r="A8122" s="127" t="s">
        <v>31007</v>
      </c>
      <c r="B8122" s="128" t="s">
        <v>31008</v>
      </c>
      <c r="C8122" s="127" t="s">
        <v>86</v>
      </c>
      <c r="D8122" s="122">
        <v>59.08</v>
      </c>
      <c r="E8122" s="129">
        <f t="shared" si="126"/>
        <v>59.11</v>
      </c>
    </row>
    <row r="8123" spans="1:5" ht="27">
      <c r="A8123" s="127" t="s">
        <v>31009</v>
      </c>
      <c r="B8123" s="128" t="s">
        <v>31010</v>
      </c>
      <c r="C8123" s="127" t="s">
        <v>86</v>
      </c>
      <c r="D8123" s="122">
        <v>18.61</v>
      </c>
      <c r="E8123" s="129">
        <f t="shared" si="126"/>
        <v>18.62</v>
      </c>
    </row>
    <row r="8124" spans="1:5" ht="27">
      <c r="A8124" s="127" t="s">
        <v>31011</v>
      </c>
      <c r="B8124" s="128" t="s">
        <v>31012</v>
      </c>
      <c r="C8124" s="127" t="s">
        <v>86</v>
      </c>
      <c r="D8124" s="122">
        <v>27.91</v>
      </c>
      <c r="E8124" s="129">
        <f t="shared" si="126"/>
        <v>27.92</v>
      </c>
    </row>
    <row r="8125" spans="1:5" ht="27">
      <c r="A8125" s="127" t="s">
        <v>31013</v>
      </c>
      <c r="B8125" s="128" t="s">
        <v>31014</v>
      </c>
      <c r="C8125" s="127" t="s">
        <v>86</v>
      </c>
      <c r="D8125" s="122">
        <v>46.43</v>
      </c>
      <c r="E8125" s="129">
        <f t="shared" si="126"/>
        <v>46.45</v>
      </c>
    </row>
    <row r="8126" spans="1:5" ht="27">
      <c r="A8126" s="127" t="s">
        <v>31015</v>
      </c>
      <c r="B8126" s="128" t="s">
        <v>31016</v>
      </c>
      <c r="C8126" s="127" t="s">
        <v>86</v>
      </c>
      <c r="D8126" s="122">
        <v>2.25</v>
      </c>
      <c r="E8126" s="129">
        <f t="shared" si="126"/>
        <v>2.25</v>
      </c>
    </row>
    <row r="8127" spans="1:5" ht="27">
      <c r="A8127" s="127" t="s">
        <v>31017</v>
      </c>
      <c r="B8127" s="128" t="s">
        <v>31018</v>
      </c>
      <c r="C8127" s="127" t="s">
        <v>86</v>
      </c>
      <c r="D8127" s="122">
        <v>3.18</v>
      </c>
      <c r="E8127" s="129">
        <f t="shared" si="126"/>
        <v>3.18</v>
      </c>
    </row>
    <row r="8128" spans="1:5" ht="27">
      <c r="A8128" s="127" t="s">
        <v>31019</v>
      </c>
      <c r="B8128" s="128" t="s">
        <v>31020</v>
      </c>
      <c r="C8128" s="127" t="s">
        <v>86</v>
      </c>
      <c r="D8128" s="122">
        <v>20.09</v>
      </c>
      <c r="E8128" s="129">
        <f t="shared" si="126"/>
        <v>20.100000000000001</v>
      </c>
    </row>
    <row r="8129" spans="1:5" ht="27">
      <c r="A8129" s="127" t="s">
        <v>31021</v>
      </c>
      <c r="B8129" s="128" t="s">
        <v>31022</v>
      </c>
      <c r="C8129" s="127" t="s">
        <v>86</v>
      </c>
      <c r="D8129" s="122">
        <v>18.739999999999998</v>
      </c>
      <c r="E8129" s="129">
        <f t="shared" ref="E8129:E8192" si="127">ROUND((D8129/(1+$J$1))*(1+$L$1),2)</f>
        <v>18.75</v>
      </c>
    </row>
    <row r="8130" spans="1:5" ht="27">
      <c r="A8130" s="127" t="s">
        <v>31023</v>
      </c>
      <c r="B8130" s="128" t="s">
        <v>31024</v>
      </c>
      <c r="C8130" s="127" t="s">
        <v>86</v>
      </c>
      <c r="D8130" s="122">
        <v>48.84</v>
      </c>
      <c r="E8130" s="129">
        <f t="shared" si="127"/>
        <v>48.86</v>
      </c>
    </row>
    <row r="8131" spans="1:5" ht="27">
      <c r="A8131" s="127" t="s">
        <v>31025</v>
      </c>
      <c r="B8131" s="128" t="s">
        <v>31026</v>
      </c>
      <c r="C8131" s="127" t="s">
        <v>86</v>
      </c>
      <c r="D8131" s="122">
        <v>7.25</v>
      </c>
      <c r="E8131" s="129">
        <f t="shared" si="127"/>
        <v>7.25</v>
      </c>
    </row>
    <row r="8132" spans="1:5">
      <c r="A8132" s="127" t="s">
        <v>31027</v>
      </c>
      <c r="B8132" s="128" t="s">
        <v>31028</v>
      </c>
      <c r="C8132" s="127" t="s">
        <v>86</v>
      </c>
      <c r="D8132" s="122">
        <v>265.3</v>
      </c>
      <c r="E8132" s="129">
        <f t="shared" si="127"/>
        <v>265.43</v>
      </c>
    </row>
    <row r="8133" spans="1:5">
      <c r="A8133" s="127" t="s">
        <v>31029</v>
      </c>
      <c r="B8133" s="128" t="s">
        <v>31030</v>
      </c>
      <c r="C8133" s="127" t="s">
        <v>86</v>
      </c>
      <c r="D8133" s="122">
        <v>8.41</v>
      </c>
      <c r="E8133" s="129">
        <f t="shared" si="127"/>
        <v>8.41</v>
      </c>
    </row>
    <row r="8134" spans="1:5">
      <c r="A8134" s="127" t="s">
        <v>31031</v>
      </c>
      <c r="B8134" s="128" t="s">
        <v>31032</v>
      </c>
      <c r="C8134" s="127" t="s">
        <v>86</v>
      </c>
      <c r="D8134" s="122">
        <v>28.29</v>
      </c>
      <c r="E8134" s="129">
        <f t="shared" si="127"/>
        <v>28.3</v>
      </c>
    </row>
    <row r="8135" spans="1:5" ht="27">
      <c r="A8135" s="127" t="s">
        <v>31033</v>
      </c>
      <c r="B8135" s="128" t="s">
        <v>31034</v>
      </c>
      <c r="C8135" s="127" t="s">
        <v>86</v>
      </c>
      <c r="D8135" s="122">
        <v>350.99</v>
      </c>
      <c r="E8135" s="129">
        <f t="shared" si="127"/>
        <v>351.16</v>
      </c>
    </row>
    <row r="8136" spans="1:5" ht="27">
      <c r="A8136" s="127" t="s">
        <v>31035</v>
      </c>
      <c r="B8136" s="128" t="s">
        <v>31036</v>
      </c>
      <c r="C8136" s="127" t="s">
        <v>86</v>
      </c>
      <c r="D8136" s="122">
        <v>408.56</v>
      </c>
      <c r="E8136" s="129">
        <f t="shared" si="127"/>
        <v>408.76</v>
      </c>
    </row>
    <row r="8137" spans="1:5" ht="27">
      <c r="A8137" s="127" t="s">
        <v>31037</v>
      </c>
      <c r="B8137" s="128" t="s">
        <v>31038</v>
      </c>
      <c r="C8137" s="127" t="s">
        <v>86</v>
      </c>
      <c r="D8137" s="122">
        <v>463.38</v>
      </c>
      <c r="E8137" s="129">
        <f t="shared" si="127"/>
        <v>463.61</v>
      </c>
    </row>
    <row r="8138" spans="1:5" ht="27">
      <c r="A8138" s="127" t="s">
        <v>31039</v>
      </c>
      <c r="B8138" s="128" t="s">
        <v>31040</v>
      </c>
      <c r="C8138" s="127" t="s">
        <v>86</v>
      </c>
      <c r="D8138" s="122">
        <v>676.48</v>
      </c>
      <c r="E8138" s="129">
        <f t="shared" si="127"/>
        <v>676.82</v>
      </c>
    </row>
    <row r="8139" spans="1:5" ht="27">
      <c r="A8139" s="127" t="s">
        <v>31041</v>
      </c>
      <c r="B8139" s="128" t="s">
        <v>31042</v>
      </c>
      <c r="C8139" s="127" t="s">
        <v>86</v>
      </c>
      <c r="D8139" s="122">
        <v>608.86</v>
      </c>
      <c r="E8139" s="129">
        <f t="shared" si="127"/>
        <v>609.16</v>
      </c>
    </row>
    <row r="8140" spans="1:5" ht="27">
      <c r="A8140" s="127" t="s">
        <v>31043</v>
      </c>
      <c r="B8140" s="128" t="s">
        <v>31044</v>
      </c>
      <c r="C8140" s="127" t="s">
        <v>86</v>
      </c>
      <c r="D8140" s="122">
        <v>708.65</v>
      </c>
      <c r="E8140" s="129">
        <f t="shared" si="127"/>
        <v>709</v>
      </c>
    </row>
    <row r="8141" spans="1:5" ht="27">
      <c r="A8141" s="127" t="s">
        <v>31045</v>
      </c>
      <c r="B8141" s="128" t="s">
        <v>31046</v>
      </c>
      <c r="C8141" s="127" t="s">
        <v>86</v>
      </c>
      <c r="D8141" s="122">
        <v>2208.79</v>
      </c>
      <c r="E8141" s="129">
        <f t="shared" si="127"/>
        <v>2209.89</v>
      </c>
    </row>
    <row r="8142" spans="1:5" ht="27">
      <c r="A8142" s="127" t="s">
        <v>31047</v>
      </c>
      <c r="B8142" s="128" t="s">
        <v>31048</v>
      </c>
      <c r="C8142" s="127" t="s">
        <v>86</v>
      </c>
      <c r="D8142" s="122">
        <v>978.47</v>
      </c>
      <c r="E8142" s="129">
        <f t="shared" si="127"/>
        <v>978.96</v>
      </c>
    </row>
    <row r="8143" spans="1:5" ht="27">
      <c r="A8143" s="127" t="s">
        <v>31049</v>
      </c>
      <c r="B8143" s="128" t="s">
        <v>31050</v>
      </c>
      <c r="C8143" s="127" t="s">
        <v>86</v>
      </c>
      <c r="D8143" s="122">
        <v>909.76</v>
      </c>
      <c r="E8143" s="129">
        <f t="shared" si="127"/>
        <v>910.21</v>
      </c>
    </row>
    <row r="8144" spans="1:5" ht="27">
      <c r="A8144" s="127" t="s">
        <v>31051</v>
      </c>
      <c r="B8144" s="128" t="s">
        <v>31052</v>
      </c>
      <c r="C8144" s="127" t="s">
        <v>86</v>
      </c>
      <c r="D8144" s="122">
        <v>352.39</v>
      </c>
      <c r="E8144" s="129">
        <f t="shared" si="127"/>
        <v>352.56</v>
      </c>
    </row>
    <row r="8145" spans="1:5" ht="27">
      <c r="A8145" s="127" t="s">
        <v>31053</v>
      </c>
      <c r="B8145" s="128" t="s">
        <v>31054</v>
      </c>
      <c r="C8145" s="127" t="s">
        <v>86</v>
      </c>
      <c r="D8145" s="122">
        <v>432.22</v>
      </c>
      <c r="E8145" s="129">
        <f t="shared" si="127"/>
        <v>432.43</v>
      </c>
    </row>
    <row r="8146" spans="1:5" ht="27">
      <c r="A8146" s="127" t="s">
        <v>31055</v>
      </c>
      <c r="B8146" s="128" t="s">
        <v>31056</v>
      </c>
      <c r="C8146" s="127" t="s">
        <v>86</v>
      </c>
      <c r="D8146" s="122">
        <v>444.88</v>
      </c>
      <c r="E8146" s="129">
        <f t="shared" si="127"/>
        <v>445.1</v>
      </c>
    </row>
    <row r="8147" spans="1:5" ht="27">
      <c r="A8147" s="127" t="s">
        <v>31057</v>
      </c>
      <c r="B8147" s="128" t="s">
        <v>31058</v>
      </c>
      <c r="C8147" s="127" t="s">
        <v>86</v>
      </c>
      <c r="D8147" s="122">
        <v>668.27</v>
      </c>
      <c r="E8147" s="129">
        <f t="shared" si="127"/>
        <v>668.6</v>
      </c>
    </row>
    <row r="8148" spans="1:5" ht="40.5">
      <c r="A8148" s="127" t="s">
        <v>31059</v>
      </c>
      <c r="B8148" s="128" t="s">
        <v>31060</v>
      </c>
      <c r="C8148" s="127" t="s">
        <v>86</v>
      </c>
      <c r="D8148" s="122">
        <v>108.84</v>
      </c>
      <c r="E8148" s="129">
        <f t="shared" si="127"/>
        <v>108.89</v>
      </c>
    </row>
    <row r="8149" spans="1:5" ht="40.5">
      <c r="A8149" s="127" t="s">
        <v>31061</v>
      </c>
      <c r="B8149" s="128" t="s">
        <v>31062</v>
      </c>
      <c r="C8149" s="127" t="s">
        <v>86</v>
      </c>
      <c r="D8149" s="122">
        <v>162.47999999999999</v>
      </c>
      <c r="E8149" s="129">
        <f t="shared" si="127"/>
        <v>162.56</v>
      </c>
    </row>
    <row r="8150" spans="1:5" ht="40.5">
      <c r="A8150" s="127" t="s">
        <v>31063</v>
      </c>
      <c r="B8150" s="128" t="s">
        <v>31064</v>
      </c>
      <c r="C8150" s="127" t="s">
        <v>86</v>
      </c>
      <c r="D8150" s="122">
        <v>198.44</v>
      </c>
      <c r="E8150" s="129">
        <f t="shared" si="127"/>
        <v>198.54</v>
      </c>
    </row>
    <row r="8151" spans="1:5" ht="27">
      <c r="A8151" s="127" t="s">
        <v>31065</v>
      </c>
      <c r="B8151" s="128" t="s">
        <v>31066</v>
      </c>
      <c r="C8151" s="127" t="s">
        <v>86</v>
      </c>
      <c r="D8151" s="122">
        <v>36.1</v>
      </c>
      <c r="E8151" s="129">
        <f t="shared" si="127"/>
        <v>36.119999999999997</v>
      </c>
    </row>
    <row r="8152" spans="1:5" ht="27">
      <c r="A8152" s="127" t="s">
        <v>31067</v>
      </c>
      <c r="B8152" s="128" t="s">
        <v>31068</v>
      </c>
      <c r="C8152" s="127" t="s">
        <v>86</v>
      </c>
      <c r="D8152" s="122">
        <v>48.14</v>
      </c>
      <c r="E8152" s="129">
        <f t="shared" si="127"/>
        <v>48.16</v>
      </c>
    </row>
    <row r="8153" spans="1:5" ht="27">
      <c r="A8153" s="127" t="s">
        <v>31069</v>
      </c>
      <c r="B8153" s="128" t="s">
        <v>31070</v>
      </c>
      <c r="C8153" s="127" t="s">
        <v>86</v>
      </c>
      <c r="D8153" s="122">
        <v>54.05</v>
      </c>
      <c r="E8153" s="129">
        <f t="shared" si="127"/>
        <v>54.08</v>
      </c>
    </row>
    <row r="8154" spans="1:5" ht="27">
      <c r="A8154" s="127" t="s">
        <v>31071</v>
      </c>
      <c r="B8154" s="128" t="s">
        <v>31072</v>
      </c>
      <c r="C8154" s="127" t="s">
        <v>86</v>
      </c>
      <c r="D8154" s="122">
        <v>6.7</v>
      </c>
      <c r="E8154" s="129">
        <f t="shared" si="127"/>
        <v>6.7</v>
      </c>
    </row>
    <row r="8155" spans="1:5" ht="27">
      <c r="A8155" s="127" t="s">
        <v>31073</v>
      </c>
      <c r="B8155" s="128" t="s">
        <v>31074</v>
      </c>
      <c r="C8155" s="127" t="s">
        <v>86</v>
      </c>
      <c r="D8155" s="122">
        <v>6.56</v>
      </c>
      <c r="E8155" s="129">
        <f t="shared" si="127"/>
        <v>6.56</v>
      </c>
    </row>
    <row r="8156" spans="1:5" ht="27">
      <c r="A8156" s="127" t="s">
        <v>31075</v>
      </c>
      <c r="B8156" s="128" t="s">
        <v>31076</v>
      </c>
      <c r="C8156" s="127" t="s">
        <v>86</v>
      </c>
      <c r="D8156" s="122">
        <v>17.82</v>
      </c>
      <c r="E8156" s="129">
        <f t="shared" si="127"/>
        <v>17.829999999999998</v>
      </c>
    </row>
    <row r="8157" spans="1:5">
      <c r="A8157" s="127" t="s">
        <v>31077</v>
      </c>
      <c r="B8157" s="128" t="s">
        <v>31078</v>
      </c>
      <c r="C8157" s="127" t="s">
        <v>86</v>
      </c>
      <c r="D8157" s="122">
        <v>10.58</v>
      </c>
      <c r="E8157" s="129">
        <f t="shared" si="127"/>
        <v>10.59</v>
      </c>
    </row>
    <row r="8158" spans="1:5">
      <c r="A8158" s="127" t="s">
        <v>31079</v>
      </c>
      <c r="B8158" s="128" t="s">
        <v>31080</v>
      </c>
      <c r="C8158" s="127" t="s">
        <v>86</v>
      </c>
      <c r="D8158" s="122">
        <v>150.58000000000001</v>
      </c>
      <c r="E8158" s="129">
        <f t="shared" si="127"/>
        <v>150.65</v>
      </c>
    </row>
    <row r="8159" spans="1:5">
      <c r="A8159" s="127" t="s">
        <v>31081</v>
      </c>
      <c r="B8159" s="128" t="s">
        <v>31082</v>
      </c>
      <c r="C8159" s="127" t="s">
        <v>86</v>
      </c>
      <c r="D8159" s="122">
        <v>173.97</v>
      </c>
      <c r="E8159" s="129">
        <f t="shared" si="127"/>
        <v>174.06</v>
      </c>
    </row>
    <row r="8160" spans="1:5">
      <c r="A8160" s="127" t="s">
        <v>31083</v>
      </c>
      <c r="B8160" s="128" t="s">
        <v>31084</v>
      </c>
      <c r="C8160" s="127" t="s">
        <v>86</v>
      </c>
      <c r="D8160" s="122">
        <v>270.2</v>
      </c>
      <c r="E8160" s="129">
        <f t="shared" si="127"/>
        <v>270.33</v>
      </c>
    </row>
    <row r="8161" spans="1:5" ht="27">
      <c r="A8161" s="127" t="s">
        <v>31085</v>
      </c>
      <c r="B8161" s="128" t="s">
        <v>31086</v>
      </c>
      <c r="C8161" s="127" t="s">
        <v>86</v>
      </c>
      <c r="D8161" s="122">
        <v>316.08</v>
      </c>
      <c r="E8161" s="129">
        <f t="shared" si="127"/>
        <v>316.24</v>
      </c>
    </row>
    <row r="8162" spans="1:5">
      <c r="A8162" s="127" t="s">
        <v>31087</v>
      </c>
      <c r="B8162" s="128" t="s">
        <v>31088</v>
      </c>
      <c r="C8162" s="127" t="s">
        <v>86</v>
      </c>
      <c r="D8162" s="122">
        <v>9.89</v>
      </c>
      <c r="E8162" s="129">
        <f t="shared" si="127"/>
        <v>9.89</v>
      </c>
    </row>
    <row r="8163" spans="1:5">
      <c r="A8163" s="127" t="s">
        <v>31089</v>
      </c>
      <c r="B8163" s="128" t="s">
        <v>31090</v>
      </c>
      <c r="C8163" s="127" t="s">
        <v>86</v>
      </c>
      <c r="D8163" s="122">
        <v>9.82</v>
      </c>
      <c r="E8163" s="129">
        <f t="shared" si="127"/>
        <v>9.82</v>
      </c>
    </row>
    <row r="8164" spans="1:5" ht="27">
      <c r="A8164" s="127" t="s">
        <v>31091</v>
      </c>
      <c r="B8164" s="128" t="s">
        <v>31092</v>
      </c>
      <c r="C8164" s="127" t="s">
        <v>86</v>
      </c>
      <c r="D8164" s="122">
        <v>33.9</v>
      </c>
      <c r="E8164" s="129">
        <f t="shared" si="127"/>
        <v>33.92</v>
      </c>
    </row>
    <row r="8165" spans="1:5" ht="27">
      <c r="A8165" s="127" t="s">
        <v>31093</v>
      </c>
      <c r="B8165" s="128" t="s">
        <v>31094</v>
      </c>
      <c r="C8165" s="127" t="s">
        <v>86</v>
      </c>
      <c r="D8165" s="122">
        <v>30.66</v>
      </c>
      <c r="E8165" s="129">
        <f t="shared" si="127"/>
        <v>30.68</v>
      </c>
    </row>
    <row r="8166" spans="1:5" ht="27">
      <c r="A8166" s="127" t="s">
        <v>31095</v>
      </c>
      <c r="B8166" s="128" t="s">
        <v>31096</v>
      </c>
      <c r="C8166" s="127" t="s">
        <v>86</v>
      </c>
      <c r="D8166" s="122">
        <v>18.5</v>
      </c>
      <c r="E8166" s="129">
        <f t="shared" si="127"/>
        <v>18.510000000000002</v>
      </c>
    </row>
    <row r="8167" spans="1:5" ht="27">
      <c r="A8167" s="127" t="s">
        <v>31097</v>
      </c>
      <c r="B8167" s="128" t="s">
        <v>31098</v>
      </c>
      <c r="C8167" s="127" t="s">
        <v>112</v>
      </c>
      <c r="D8167" s="122">
        <v>61.35</v>
      </c>
      <c r="E8167" s="129">
        <f t="shared" si="127"/>
        <v>61.38</v>
      </c>
    </row>
    <row r="8168" spans="1:5" ht="27">
      <c r="A8168" s="127" t="s">
        <v>31099</v>
      </c>
      <c r="B8168" s="128" t="s">
        <v>31100</v>
      </c>
      <c r="C8168" s="127" t="s">
        <v>112</v>
      </c>
      <c r="D8168" s="122">
        <v>52.21</v>
      </c>
      <c r="E8168" s="129">
        <f t="shared" si="127"/>
        <v>52.24</v>
      </c>
    </row>
    <row r="8169" spans="1:5" ht="27">
      <c r="A8169" s="127" t="s">
        <v>31101</v>
      </c>
      <c r="B8169" s="128" t="s">
        <v>31102</v>
      </c>
      <c r="C8169" s="127" t="s">
        <v>112</v>
      </c>
      <c r="D8169" s="122">
        <v>169.34</v>
      </c>
      <c r="E8169" s="129">
        <f t="shared" si="127"/>
        <v>169.42</v>
      </c>
    </row>
    <row r="8170" spans="1:5" ht="27">
      <c r="A8170" s="127" t="s">
        <v>31103</v>
      </c>
      <c r="B8170" s="128" t="s">
        <v>31104</v>
      </c>
      <c r="C8170" s="127" t="s">
        <v>112</v>
      </c>
      <c r="D8170" s="122">
        <v>48.1</v>
      </c>
      <c r="E8170" s="129">
        <f t="shared" si="127"/>
        <v>48.12</v>
      </c>
    </row>
    <row r="8171" spans="1:5" ht="27">
      <c r="A8171" s="127" t="s">
        <v>31105</v>
      </c>
      <c r="B8171" s="128" t="s">
        <v>31106</v>
      </c>
      <c r="C8171" s="127" t="s">
        <v>112</v>
      </c>
      <c r="D8171" s="122">
        <v>54.41</v>
      </c>
      <c r="E8171" s="129">
        <f t="shared" si="127"/>
        <v>54.44</v>
      </c>
    </row>
    <row r="8172" spans="1:5" ht="27">
      <c r="A8172" s="127" t="s">
        <v>31107</v>
      </c>
      <c r="B8172" s="128" t="s">
        <v>31108</v>
      </c>
      <c r="C8172" s="127" t="s">
        <v>112</v>
      </c>
      <c r="D8172" s="122">
        <v>21.54</v>
      </c>
      <c r="E8172" s="129">
        <f t="shared" si="127"/>
        <v>21.55</v>
      </c>
    </row>
    <row r="8173" spans="1:5" ht="27">
      <c r="A8173" s="127" t="s">
        <v>31109</v>
      </c>
      <c r="B8173" s="128" t="s">
        <v>31110</v>
      </c>
      <c r="C8173" s="127" t="s">
        <v>112</v>
      </c>
      <c r="D8173" s="122">
        <v>41.65</v>
      </c>
      <c r="E8173" s="129">
        <f t="shared" si="127"/>
        <v>41.67</v>
      </c>
    </row>
    <row r="8174" spans="1:5">
      <c r="A8174" s="127" t="s">
        <v>31111</v>
      </c>
      <c r="B8174" s="128" t="s">
        <v>31112</v>
      </c>
      <c r="C8174" s="127" t="s">
        <v>112</v>
      </c>
      <c r="D8174" s="122">
        <v>21.44</v>
      </c>
      <c r="E8174" s="129">
        <f t="shared" si="127"/>
        <v>21.45</v>
      </c>
    </row>
    <row r="8175" spans="1:5">
      <c r="A8175" s="127" t="s">
        <v>31113</v>
      </c>
      <c r="B8175" s="128" t="s">
        <v>31114</v>
      </c>
      <c r="C8175" s="127" t="s">
        <v>112</v>
      </c>
      <c r="D8175" s="122">
        <v>34.94</v>
      </c>
      <c r="E8175" s="129">
        <f t="shared" si="127"/>
        <v>34.96</v>
      </c>
    </row>
    <row r="8176" spans="1:5" ht="27">
      <c r="A8176" s="127" t="s">
        <v>31115</v>
      </c>
      <c r="B8176" s="128" t="s">
        <v>31116</v>
      </c>
      <c r="C8176" s="127" t="s">
        <v>112</v>
      </c>
      <c r="D8176" s="122">
        <v>13.91</v>
      </c>
      <c r="E8176" s="129">
        <f t="shared" si="127"/>
        <v>13.92</v>
      </c>
    </row>
    <row r="8177" spans="1:5" ht="27">
      <c r="A8177" s="127" t="s">
        <v>31117</v>
      </c>
      <c r="B8177" s="128" t="s">
        <v>31118</v>
      </c>
      <c r="C8177" s="127" t="s">
        <v>112</v>
      </c>
      <c r="D8177" s="122">
        <v>114.28</v>
      </c>
      <c r="E8177" s="129">
        <f t="shared" si="127"/>
        <v>114.34</v>
      </c>
    </row>
    <row r="8178" spans="1:5" ht="27">
      <c r="A8178" s="127" t="s">
        <v>31119</v>
      </c>
      <c r="B8178" s="128" t="s">
        <v>31120</v>
      </c>
      <c r="C8178" s="127" t="s">
        <v>112</v>
      </c>
      <c r="D8178" s="122">
        <v>99.36</v>
      </c>
      <c r="E8178" s="129">
        <f t="shared" si="127"/>
        <v>99.41</v>
      </c>
    </row>
    <row r="8179" spans="1:5" ht="27">
      <c r="A8179" s="127" t="s">
        <v>31121</v>
      </c>
      <c r="B8179" s="128" t="s">
        <v>31122</v>
      </c>
      <c r="C8179" s="127" t="s">
        <v>112</v>
      </c>
      <c r="D8179" s="122">
        <v>82.58</v>
      </c>
      <c r="E8179" s="129">
        <f t="shared" si="127"/>
        <v>82.62</v>
      </c>
    </row>
    <row r="8180" spans="1:5" ht="27">
      <c r="A8180" s="127" t="s">
        <v>31123</v>
      </c>
      <c r="B8180" s="128" t="s">
        <v>31124</v>
      </c>
      <c r="C8180" s="127" t="s">
        <v>112</v>
      </c>
      <c r="D8180" s="122">
        <v>157.80000000000001</v>
      </c>
      <c r="E8180" s="129">
        <f t="shared" si="127"/>
        <v>157.88</v>
      </c>
    </row>
    <row r="8181" spans="1:5">
      <c r="A8181" s="127" t="s">
        <v>31125</v>
      </c>
      <c r="B8181" s="128" t="s">
        <v>31126</v>
      </c>
      <c r="C8181" s="127" t="s">
        <v>112</v>
      </c>
      <c r="D8181" s="122">
        <v>7.3</v>
      </c>
      <c r="E8181" s="129">
        <f t="shared" si="127"/>
        <v>7.3</v>
      </c>
    </row>
    <row r="8182" spans="1:5" ht="27">
      <c r="A8182" s="127" t="s">
        <v>31127</v>
      </c>
      <c r="B8182" s="128" t="s">
        <v>31128</v>
      </c>
      <c r="C8182" s="127" t="s">
        <v>112</v>
      </c>
      <c r="D8182" s="122">
        <v>12.88</v>
      </c>
      <c r="E8182" s="129">
        <f t="shared" si="127"/>
        <v>12.89</v>
      </c>
    </row>
    <row r="8183" spans="1:5" ht="27">
      <c r="A8183" s="127" t="s">
        <v>31129</v>
      </c>
      <c r="B8183" s="128" t="s">
        <v>31130</v>
      </c>
      <c r="C8183" s="127" t="s">
        <v>112</v>
      </c>
      <c r="D8183" s="122">
        <v>5.04</v>
      </c>
      <c r="E8183" s="129">
        <f t="shared" si="127"/>
        <v>5.04</v>
      </c>
    </row>
    <row r="8184" spans="1:5" ht="27">
      <c r="A8184" s="127" t="s">
        <v>31131</v>
      </c>
      <c r="B8184" s="128" t="s">
        <v>31132</v>
      </c>
      <c r="C8184" s="127" t="s">
        <v>112</v>
      </c>
      <c r="D8184" s="122">
        <v>1.01</v>
      </c>
      <c r="E8184" s="129">
        <f t="shared" si="127"/>
        <v>1.01</v>
      </c>
    </row>
    <row r="8185" spans="1:5">
      <c r="A8185" s="127" t="s">
        <v>31133</v>
      </c>
      <c r="B8185" s="128" t="s">
        <v>31134</v>
      </c>
      <c r="C8185" s="127" t="s">
        <v>44</v>
      </c>
      <c r="D8185" s="122">
        <v>2.88</v>
      </c>
      <c r="E8185" s="129">
        <f t="shared" si="127"/>
        <v>2.88</v>
      </c>
    </row>
    <row r="8186" spans="1:5">
      <c r="A8186" s="127" t="s">
        <v>31135</v>
      </c>
      <c r="B8186" s="128" t="s">
        <v>31136</v>
      </c>
      <c r="C8186" s="127" t="s">
        <v>112</v>
      </c>
      <c r="D8186" s="122">
        <v>74.72</v>
      </c>
      <c r="E8186" s="129">
        <f t="shared" si="127"/>
        <v>74.760000000000005</v>
      </c>
    </row>
    <row r="8187" spans="1:5">
      <c r="A8187" s="127" t="s">
        <v>31137</v>
      </c>
      <c r="B8187" s="128" t="s">
        <v>31138</v>
      </c>
      <c r="C8187" s="127" t="s">
        <v>112</v>
      </c>
      <c r="D8187" s="122">
        <v>1.91</v>
      </c>
      <c r="E8187" s="129">
        <f t="shared" si="127"/>
        <v>1.91</v>
      </c>
    </row>
    <row r="8188" spans="1:5" ht="27">
      <c r="A8188" s="127" t="s">
        <v>31139</v>
      </c>
      <c r="B8188" s="128" t="s">
        <v>31140</v>
      </c>
      <c r="C8188" s="127" t="s">
        <v>112</v>
      </c>
      <c r="D8188" s="122">
        <v>40</v>
      </c>
      <c r="E8188" s="129">
        <f t="shared" si="127"/>
        <v>40.020000000000003</v>
      </c>
    </row>
    <row r="8189" spans="1:5">
      <c r="A8189" s="127" t="s">
        <v>31141</v>
      </c>
      <c r="B8189" s="128" t="s">
        <v>31142</v>
      </c>
      <c r="C8189" s="127" t="s">
        <v>112</v>
      </c>
      <c r="D8189" s="122">
        <v>40.92</v>
      </c>
      <c r="E8189" s="129">
        <f t="shared" si="127"/>
        <v>40.94</v>
      </c>
    </row>
    <row r="8190" spans="1:5">
      <c r="A8190" s="127" t="s">
        <v>31143</v>
      </c>
      <c r="B8190" s="128" t="s">
        <v>31144</v>
      </c>
      <c r="C8190" s="127" t="s">
        <v>44</v>
      </c>
      <c r="D8190" s="122">
        <v>1.42</v>
      </c>
      <c r="E8190" s="129">
        <f t="shared" si="127"/>
        <v>1.42</v>
      </c>
    </row>
    <row r="8191" spans="1:5">
      <c r="A8191" s="127" t="s">
        <v>31145</v>
      </c>
      <c r="B8191" s="128" t="s">
        <v>31146</v>
      </c>
      <c r="C8191" s="127" t="s">
        <v>112</v>
      </c>
      <c r="D8191" s="122">
        <v>7.49</v>
      </c>
      <c r="E8191" s="129">
        <f t="shared" si="127"/>
        <v>7.49</v>
      </c>
    </row>
    <row r="8192" spans="1:5">
      <c r="A8192" s="127" t="s">
        <v>31147</v>
      </c>
      <c r="B8192" s="128" t="s">
        <v>31148</v>
      </c>
      <c r="C8192" s="127" t="s">
        <v>112</v>
      </c>
      <c r="D8192" s="122">
        <v>7.2</v>
      </c>
      <c r="E8192" s="129">
        <f t="shared" si="127"/>
        <v>7.2</v>
      </c>
    </row>
    <row r="8193" spans="1:5">
      <c r="A8193" s="127" t="s">
        <v>31149</v>
      </c>
      <c r="B8193" s="128" t="s">
        <v>31150</v>
      </c>
      <c r="C8193" s="127" t="s">
        <v>112</v>
      </c>
      <c r="D8193" s="122">
        <v>6.04</v>
      </c>
      <c r="E8193" s="129">
        <f t="shared" ref="E8193:E8256" si="128">ROUND((D8193/(1+$J$1))*(1+$L$1),2)</f>
        <v>6.04</v>
      </c>
    </row>
    <row r="8194" spans="1:5">
      <c r="A8194" s="127" t="s">
        <v>31151</v>
      </c>
      <c r="B8194" s="128" t="s">
        <v>31152</v>
      </c>
      <c r="C8194" s="127" t="s">
        <v>112</v>
      </c>
      <c r="D8194" s="122">
        <v>9.93</v>
      </c>
      <c r="E8194" s="129">
        <f t="shared" si="128"/>
        <v>9.93</v>
      </c>
    </row>
    <row r="8195" spans="1:5">
      <c r="A8195" s="127" t="s">
        <v>31153</v>
      </c>
      <c r="B8195" s="128" t="s">
        <v>31154</v>
      </c>
      <c r="C8195" s="127" t="s">
        <v>112</v>
      </c>
      <c r="D8195" s="122">
        <v>8.93</v>
      </c>
      <c r="E8195" s="129">
        <f t="shared" si="128"/>
        <v>8.93</v>
      </c>
    </row>
    <row r="8196" spans="1:5">
      <c r="A8196" s="127" t="s">
        <v>31155</v>
      </c>
      <c r="B8196" s="128" t="s">
        <v>31156</v>
      </c>
      <c r="C8196" s="127" t="s">
        <v>92</v>
      </c>
      <c r="D8196" s="122">
        <v>6.32</v>
      </c>
      <c r="E8196" s="129">
        <f t="shared" si="128"/>
        <v>6.32</v>
      </c>
    </row>
    <row r="8197" spans="1:5">
      <c r="A8197" s="127" t="s">
        <v>31157</v>
      </c>
      <c r="B8197" s="128" t="s">
        <v>31158</v>
      </c>
      <c r="C8197" s="127" t="s">
        <v>112</v>
      </c>
      <c r="D8197" s="122">
        <v>23.06</v>
      </c>
      <c r="E8197" s="129">
        <f t="shared" si="128"/>
        <v>23.07</v>
      </c>
    </row>
    <row r="8198" spans="1:5">
      <c r="A8198" s="127" t="s">
        <v>31159</v>
      </c>
      <c r="B8198" s="128" t="s">
        <v>31160</v>
      </c>
      <c r="C8198" s="127" t="s">
        <v>88</v>
      </c>
      <c r="D8198" s="122">
        <v>14.43</v>
      </c>
      <c r="E8198" s="129">
        <f t="shared" si="128"/>
        <v>14.44</v>
      </c>
    </row>
    <row r="8199" spans="1:5">
      <c r="A8199" s="127" t="s">
        <v>31161</v>
      </c>
      <c r="B8199" s="128" t="s">
        <v>31162</v>
      </c>
      <c r="C8199" s="127" t="s">
        <v>88</v>
      </c>
      <c r="D8199" s="122">
        <v>18.45</v>
      </c>
      <c r="E8199" s="129">
        <f t="shared" si="128"/>
        <v>18.46</v>
      </c>
    </row>
    <row r="8200" spans="1:5">
      <c r="A8200" s="127" t="s">
        <v>31163</v>
      </c>
      <c r="B8200" s="128" t="s">
        <v>31164</v>
      </c>
      <c r="C8200" s="127" t="s">
        <v>112</v>
      </c>
      <c r="D8200" s="122">
        <v>29.54</v>
      </c>
      <c r="E8200" s="129">
        <f t="shared" si="128"/>
        <v>29.55</v>
      </c>
    </row>
    <row r="8201" spans="1:5">
      <c r="A8201" s="127" t="s">
        <v>31165</v>
      </c>
      <c r="B8201" s="128" t="s">
        <v>31166</v>
      </c>
      <c r="C8201" s="127" t="s">
        <v>112</v>
      </c>
      <c r="D8201" s="122">
        <v>34.369999999999997</v>
      </c>
      <c r="E8201" s="129">
        <f t="shared" si="128"/>
        <v>34.39</v>
      </c>
    </row>
    <row r="8202" spans="1:5">
      <c r="A8202" s="127" t="s">
        <v>31167</v>
      </c>
      <c r="B8202" s="128" t="s">
        <v>31168</v>
      </c>
      <c r="C8202" s="127" t="s">
        <v>112</v>
      </c>
      <c r="D8202" s="122">
        <v>42</v>
      </c>
      <c r="E8202" s="129">
        <f t="shared" si="128"/>
        <v>42.02</v>
      </c>
    </row>
    <row r="8203" spans="1:5">
      <c r="A8203" s="127" t="s">
        <v>31169</v>
      </c>
      <c r="B8203" s="128" t="s">
        <v>31170</v>
      </c>
      <c r="C8203" s="127" t="s">
        <v>112</v>
      </c>
      <c r="D8203" s="122">
        <v>31.04</v>
      </c>
      <c r="E8203" s="129">
        <f t="shared" si="128"/>
        <v>31.06</v>
      </c>
    </row>
    <row r="8204" spans="1:5">
      <c r="A8204" s="127" t="s">
        <v>31171</v>
      </c>
      <c r="B8204" s="128" t="s">
        <v>31172</v>
      </c>
      <c r="C8204" s="127" t="s">
        <v>112</v>
      </c>
      <c r="D8204" s="122">
        <v>62.35</v>
      </c>
      <c r="E8204" s="129">
        <f t="shared" si="128"/>
        <v>62.38</v>
      </c>
    </row>
    <row r="8205" spans="1:5">
      <c r="A8205" s="127" t="s">
        <v>31173</v>
      </c>
      <c r="B8205" s="128" t="s">
        <v>31174</v>
      </c>
      <c r="C8205" s="127" t="s">
        <v>112</v>
      </c>
      <c r="D8205" s="122">
        <v>75.930000000000007</v>
      </c>
      <c r="E8205" s="129">
        <f t="shared" si="128"/>
        <v>75.97</v>
      </c>
    </row>
    <row r="8206" spans="1:5">
      <c r="A8206" s="127" t="s">
        <v>31175</v>
      </c>
      <c r="B8206" s="128" t="s">
        <v>31176</v>
      </c>
      <c r="C8206" s="127" t="s">
        <v>86</v>
      </c>
      <c r="D8206" s="122">
        <v>1.3</v>
      </c>
      <c r="E8206" s="129">
        <f t="shared" si="128"/>
        <v>1.3</v>
      </c>
    </row>
    <row r="8207" spans="1:5">
      <c r="A8207" s="127" t="s">
        <v>31177</v>
      </c>
      <c r="B8207" s="128" t="s">
        <v>31178</v>
      </c>
      <c r="C8207" s="127" t="s">
        <v>86</v>
      </c>
      <c r="D8207" s="122">
        <v>1.3</v>
      </c>
      <c r="E8207" s="129">
        <f t="shared" si="128"/>
        <v>1.3</v>
      </c>
    </row>
    <row r="8208" spans="1:5" ht="40.5">
      <c r="A8208" s="127" t="s">
        <v>31179</v>
      </c>
      <c r="B8208" s="128" t="s">
        <v>31180</v>
      </c>
      <c r="C8208" s="127" t="s">
        <v>44</v>
      </c>
      <c r="D8208" s="122">
        <v>70.290000000000006</v>
      </c>
      <c r="E8208" s="129">
        <f t="shared" si="128"/>
        <v>70.319999999999993</v>
      </c>
    </row>
    <row r="8209" spans="1:5" ht="54">
      <c r="A8209" s="127" t="s">
        <v>31181</v>
      </c>
      <c r="B8209" s="128" t="s">
        <v>31182</v>
      </c>
      <c r="C8209" s="127" t="s">
        <v>86</v>
      </c>
      <c r="D8209" s="122">
        <v>305.45</v>
      </c>
      <c r="E8209" s="129">
        <f t="shared" si="128"/>
        <v>305.60000000000002</v>
      </c>
    </row>
    <row r="8210" spans="1:5">
      <c r="A8210" s="127" t="s">
        <v>31183</v>
      </c>
      <c r="B8210" s="128" t="s">
        <v>31184</v>
      </c>
      <c r="C8210" s="127" t="s">
        <v>112</v>
      </c>
      <c r="D8210" s="122">
        <v>53.61</v>
      </c>
      <c r="E8210" s="129">
        <f t="shared" si="128"/>
        <v>53.64</v>
      </c>
    </row>
    <row r="8211" spans="1:5">
      <c r="A8211" s="127" t="s">
        <v>31185</v>
      </c>
      <c r="B8211" s="128" t="s">
        <v>31186</v>
      </c>
      <c r="C8211" s="127" t="s">
        <v>86</v>
      </c>
      <c r="D8211" s="122">
        <v>504.59</v>
      </c>
      <c r="E8211" s="129">
        <f t="shared" si="128"/>
        <v>504.84</v>
      </c>
    </row>
    <row r="8212" spans="1:5" ht="27">
      <c r="A8212" s="127" t="s">
        <v>31187</v>
      </c>
      <c r="B8212" s="128" t="s">
        <v>31188</v>
      </c>
      <c r="C8212" s="127" t="s">
        <v>86</v>
      </c>
      <c r="D8212" s="122">
        <v>3.7</v>
      </c>
      <c r="E8212" s="129">
        <f t="shared" si="128"/>
        <v>3.7</v>
      </c>
    </row>
    <row r="8213" spans="1:5" ht="27">
      <c r="A8213" s="127" t="s">
        <v>31189</v>
      </c>
      <c r="B8213" s="128" t="s">
        <v>31190</v>
      </c>
      <c r="C8213" s="127" t="s">
        <v>86</v>
      </c>
      <c r="D8213" s="122">
        <v>86.35</v>
      </c>
      <c r="E8213" s="129">
        <f t="shared" si="128"/>
        <v>86.39</v>
      </c>
    </row>
    <row r="8214" spans="1:5" ht="27">
      <c r="A8214" s="127" t="s">
        <v>31191</v>
      </c>
      <c r="B8214" s="128" t="s">
        <v>31192</v>
      </c>
      <c r="C8214" s="127" t="s">
        <v>86</v>
      </c>
      <c r="D8214" s="122">
        <v>114.71</v>
      </c>
      <c r="E8214" s="129">
        <f t="shared" si="128"/>
        <v>114.77</v>
      </c>
    </row>
    <row r="8215" spans="1:5" ht="40.5">
      <c r="A8215" s="127" t="s">
        <v>31193</v>
      </c>
      <c r="B8215" s="128" t="s">
        <v>31194</v>
      </c>
      <c r="C8215" s="127" t="s">
        <v>112</v>
      </c>
      <c r="D8215" s="122">
        <v>33.39</v>
      </c>
      <c r="E8215" s="129">
        <f t="shared" si="128"/>
        <v>33.409999999999997</v>
      </c>
    </row>
    <row r="8216" spans="1:5" ht="40.5">
      <c r="A8216" s="127" t="s">
        <v>31195</v>
      </c>
      <c r="B8216" s="128" t="s">
        <v>31196</v>
      </c>
      <c r="C8216" s="127" t="s">
        <v>112</v>
      </c>
      <c r="D8216" s="122">
        <v>32.1</v>
      </c>
      <c r="E8216" s="129">
        <f t="shared" si="128"/>
        <v>32.119999999999997</v>
      </c>
    </row>
    <row r="8217" spans="1:5">
      <c r="A8217" s="127" t="s">
        <v>31197</v>
      </c>
      <c r="B8217" s="128" t="s">
        <v>31198</v>
      </c>
      <c r="C8217" s="127" t="s">
        <v>112</v>
      </c>
      <c r="D8217" s="122">
        <v>27.18</v>
      </c>
      <c r="E8217" s="129">
        <f t="shared" si="128"/>
        <v>27.19</v>
      </c>
    </row>
    <row r="8218" spans="1:5" ht="27">
      <c r="A8218" s="127" t="s">
        <v>31199</v>
      </c>
      <c r="B8218" s="128" t="s">
        <v>31200</v>
      </c>
      <c r="C8218" s="127" t="s">
        <v>112</v>
      </c>
      <c r="D8218" s="122">
        <v>10.82</v>
      </c>
      <c r="E8218" s="129">
        <f t="shared" si="128"/>
        <v>10.83</v>
      </c>
    </row>
    <row r="8219" spans="1:5" ht="27">
      <c r="A8219" s="127" t="s">
        <v>31201</v>
      </c>
      <c r="B8219" s="128" t="s">
        <v>31202</v>
      </c>
      <c r="C8219" s="127" t="s">
        <v>112</v>
      </c>
      <c r="D8219" s="122">
        <v>15.62</v>
      </c>
      <c r="E8219" s="129">
        <f t="shared" si="128"/>
        <v>15.63</v>
      </c>
    </row>
    <row r="8220" spans="1:5" ht="27">
      <c r="A8220" s="127" t="s">
        <v>31203</v>
      </c>
      <c r="B8220" s="128" t="s">
        <v>31204</v>
      </c>
      <c r="C8220" s="127" t="s">
        <v>112</v>
      </c>
      <c r="D8220" s="122">
        <v>27.76</v>
      </c>
      <c r="E8220" s="129">
        <f t="shared" si="128"/>
        <v>27.77</v>
      </c>
    </row>
    <row r="8221" spans="1:5" ht="27">
      <c r="A8221" s="127" t="s">
        <v>31205</v>
      </c>
      <c r="B8221" s="128" t="s">
        <v>31206</v>
      </c>
      <c r="C8221" s="127" t="s">
        <v>112</v>
      </c>
      <c r="D8221" s="122">
        <v>54.94</v>
      </c>
      <c r="E8221" s="129">
        <f t="shared" si="128"/>
        <v>54.97</v>
      </c>
    </row>
    <row r="8222" spans="1:5" ht="54">
      <c r="A8222" s="127" t="s">
        <v>31207</v>
      </c>
      <c r="B8222" s="128" t="s">
        <v>31208</v>
      </c>
      <c r="C8222" s="127" t="s">
        <v>112</v>
      </c>
      <c r="D8222" s="122">
        <v>84.75</v>
      </c>
      <c r="E8222" s="129">
        <f t="shared" si="128"/>
        <v>84.79</v>
      </c>
    </row>
    <row r="8223" spans="1:5" ht="67.5">
      <c r="A8223" s="127" t="s">
        <v>31209</v>
      </c>
      <c r="B8223" s="128" t="s">
        <v>31210</v>
      </c>
      <c r="C8223" s="127" t="s">
        <v>112</v>
      </c>
      <c r="D8223" s="122">
        <v>91.58</v>
      </c>
      <c r="E8223" s="129">
        <f t="shared" si="128"/>
        <v>91.63</v>
      </c>
    </row>
    <row r="8224" spans="1:5" ht="67.5">
      <c r="A8224" s="127" t="s">
        <v>31211</v>
      </c>
      <c r="B8224" s="128" t="s">
        <v>31212</v>
      </c>
      <c r="C8224" s="127" t="s">
        <v>112</v>
      </c>
      <c r="D8224" s="122">
        <v>98.32</v>
      </c>
      <c r="E8224" s="129">
        <f t="shared" si="128"/>
        <v>98.37</v>
      </c>
    </row>
    <row r="8225" spans="1:5" ht="40.5">
      <c r="A8225" s="127" t="s">
        <v>31213</v>
      </c>
      <c r="B8225" s="128" t="s">
        <v>31214</v>
      </c>
      <c r="C8225" s="127" t="s">
        <v>112</v>
      </c>
      <c r="D8225" s="122">
        <v>158.56</v>
      </c>
      <c r="E8225" s="129">
        <f t="shared" si="128"/>
        <v>158.63999999999999</v>
      </c>
    </row>
    <row r="8226" spans="1:5" ht="54">
      <c r="A8226" s="127" t="s">
        <v>31215</v>
      </c>
      <c r="B8226" s="128" t="s">
        <v>31216</v>
      </c>
      <c r="C8226" s="127" t="s">
        <v>112</v>
      </c>
      <c r="D8226" s="122">
        <v>85.7</v>
      </c>
      <c r="E8226" s="129">
        <f t="shared" si="128"/>
        <v>85.74</v>
      </c>
    </row>
    <row r="8227" spans="1:5" ht="54">
      <c r="A8227" s="127" t="s">
        <v>31217</v>
      </c>
      <c r="B8227" s="128" t="s">
        <v>31218</v>
      </c>
      <c r="C8227" s="127" t="s">
        <v>112</v>
      </c>
      <c r="D8227" s="122">
        <v>30.2</v>
      </c>
      <c r="E8227" s="129">
        <f t="shared" si="128"/>
        <v>30.21</v>
      </c>
    </row>
    <row r="8228" spans="1:5" ht="67.5">
      <c r="A8228" s="127" t="s">
        <v>31219</v>
      </c>
      <c r="B8228" s="128" t="s">
        <v>31220</v>
      </c>
      <c r="C8228" s="127" t="s">
        <v>112</v>
      </c>
      <c r="D8228" s="122">
        <v>37.880000000000003</v>
      </c>
      <c r="E8228" s="129">
        <f t="shared" si="128"/>
        <v>37.9</v>
      </c>
    </row>
    <row r="8229" spans="1:5">
      <c r="A8229" s="127" t="s">
        <v>31221</v>
      </c>
      <c r="B8229" s="128" t="s">
        <v>31222</v>
      </c>
      <c r="C8229" s="127" t="s">
        <v>86</v>
      </c>
      <c r="D8229" s="122">
        <v>2.2999999999999998</v>
      </c>
      <c r="E8229" s="129">
        <f t="shared" si="128"/>
        <v>2.2999999999999998</v>
      </c>
    </row>
    <row r="8230" spans="1:5">
      <c r="A8230" s="127" t="s">
        <v>31223</v>
      </c>
      <c r="B8230" s="128" t="s">
        <v>31224</v>
      </c>
      <c r="C8230" s="127" t="s">
        <v>112</v>
      </c>
      <c r="D8230" s="122">
        <v>89.99</v>
      </c>
      <c r="E8230" s="129">
        <f t="shared" si="128"/>
        <v>90.03</v>
      </c>
    </row>
    <row r="8231" spans="1:5">
      <c r="A8231" s="127" t="s">
        <v>31225</v>
      </c>
      <c r="B8231" s="128" t="s">
        <v>31226</v>
      </c>
      <c r="C8231" s="127" t="s">
        <v>86</v>
      </c>
      <c r="D8231" s="122">
        <v>16.420000000000002</v>
      </c>
      <c r="E8231" s="129">
        <f t="shared" si="128"/>
        <v>16.43</v>
      </c>
    </row>
    <row r="8232" spans="1:5">
      <c r="A8232" s="127" t="s">
        <v>31227</v>
      </c>
      <c r="B8232" s="128" t="s">
        <v>31228</v>
      </c>
      <c r="C8232" s="127" t="s">
        <v>86</v>
      </c>
      <c r="D8232" s="122">
        <v>2.0499999999999998</v>
      </c>
      <c r="E8232" s="129">
        <f t="shared" si="128"/>
        <v>2.0499999999999998</v>
      </c>
    </row>
    <row r="8233" spans="1:5">
      <c r="A8233" s="127" t="s">
        <v>31229</v>
      </c>
      <c r="B8233" s="128" t="s">
        <v>31230</v>
      </c>
      <c r="C8233" s="127" t="s">
        <v>86</v>
      </c>
      <c r="D8233" s="122">
        <v>2.69</v>
      </c>
      <c r="E8233" s="129">
        <f t="shared" si="128"/>
        <v>2.69</v>
      </c>
    </row>
    <row r="8234" spans="1:5">
      <c r="A8234" s="127" t="s">
        <v>31231</v>
      </c>
      <c r="B8234" s="128" t="s">
        <v>31232</v>
      </c>
      <c r="C8234" s="127" t="s">
        <v>86</v>
      </c>
      <c r="D8234" s="122">
        <v>12.84</v>
      </c>
      <c r="E8234" s="129">
        <f t="shared" si="128"/>
        <v>12.85</v>
      </c>
    </row>
    <row r="8235" spans="1:5">
      <c r="A8235" s="127" t="s">
        <v>31233</v>
      </c>
      <c r="B8235" s="128" t="s">
        <v>31234</v>
      </c>
      <c r="C8235" s="127" t="s">
        <v>86</v>
      </c>
      <c r="D8235" s="122">
        <v>18.260000000000002</v>
      </c>
      <c r="E8235" s="129">
        <f t="shared" si="128"/>
        <v>18.27</v>
      </c>
    </row>
    <row r="8236" spans="1:5">
      <c r="A8236" s="127" t="s">
        <v>31235</v>
      </c>
      <c r="B8236" s="128" t="s">
        <v>31236</v>
      </c>
      <c r="C8236" s="127" t="s">
        <v>86</v>
      </c>
      <c r="D8236" s="122">
        <v>36.78</v>
      </c>
      <c r="E8236" s="129">
        <f t="shared" si="128"/>
        <v>36.799999999999997</v>
      </c>
    </row>
    <row r="8237" spans="1:5" ht="81">
      <c r="A8237" s="127" t="s">
        <v>31237</v>
      </c>
      <c r="B8237" s="128" t="s">
        <v>31238</v>
      </c>
      <c r="C8237" s="127" t="s">
        <v>112</v>
      </c>
      <c r="D8237" s="122">
        <v>517</v>
      </c>
      <c r="E8237" s="129">
        <f t="shared" si="128"/>
        <v>517.26</v>
      </c>
    </row>
    <row r="8238" spans="1:5" ht="81">
      <c r="A8238" s="127" t="s">
        <v>31239</v>
      </c>
      <c r="B8238" s="128" t="s">
        <v>31240</v>
      </c>
      <c r="C8238" s="127" t="s">
        <v>112</v>
      </c>
      <c r="D8238" s="122">
        <v>628</v>
      </c>
      <c r="E8238" s="129">
        <f t="shared" si="128"/>
        <v>628.30999999999995</v>
      </c>
    </row>
    <row r="8239" spans="1:5" ht="81">
      <c r="A8239" s="127" t="s">
        <v>31241</v>
      </c>
      <c r="B8239" s="128" t="s">
        <v>31242</v>
      </c>
      <c r="C8239" s="127" t="s">
        <v>112</v>
      </c>
      <c r="D8239" s="122">
        <v>855</v>
      </c>
      <c r="E8239" s="129">
        <f t="shared" si="128"/>
        <v>855.42</v>
      </c>
    </row>
    <row r="8240" spans="1:5">
      <c r="A8240" s="127" t="s">
        <v>31243</v>
      </c>
      <c r="B8240" s="128" t="s">
        <v>31244</v>
      </c>
      <c r="C8240" s="127" t="s">
        <v>80</v>
      </c>
      <c r="D8240" s="122">
        <v>150</v>
      </c>
      <c r="E8240" s="129">
        <f t="shared" si="128"/>
        <v>150.07</v>
      </c>
    </row>
    <row r="8241" spans="1:5">
      <c r="A8241" s="127" t="s">
        <v>31245</v>
      </c>
      <c r="B8241" s="128" t="s">
        <v>31246</v>
      </c>
      <c r="C8241" s="127" t="s">
        <v>80</v>
      </c>
      <c r="D8241" s="122">
        <v>76.430000000000007</v>
      </c>
      <c r="E8241" s="129">
        <f t="shared" si="128"/>
        <v>76.47</v>
      </c>
    </row>
    <row r="8242" spans="1:5">
      <c r="A8242" s="127" t="s">
        <v>31247</v>
      </c>
      <c r="B8242" s="128" t="s">
        <v>31248</v>
      </c>
      <c r="C8242" s="127" t="s">
        <v>80</v>
      </c>
      <c r="D8242" s="122">
        <v>150</v>
      </c>
      <c r="E8242" s="129">
        <f t="shared" si="128"/>
        <v>150.07</v>
      </c>
    </row>
    <row r="8243" spans="1:5">
      <c r="A8243" s="127" t="s">
        <v>31249</v>
      </c>
      <c r="B8243" s="128" t="s">
        <v>31250</v>
      </c>
      <c r="C8243" s="127" t="s">
        <v>80</v>
      </c>
      <c r="D8243" s="122">
        <v>170</v>
      </c>
      <c r="E8243" s="129">
        <f t="shared" si="128"/>
        <v>170.08</v>
      </c>
    </row>
    <row r="8244" spans="1:5">
      <c r="A8244" s="127" t="s">
        <v>31251</v>
      </c>
      <c r="B8244" s="128" t="s">
        <v>31252</v>
      </c>
      <c r="C8244" s="127" t="s">
        <v>86</v>
      </c>
      <c r="D8244" s="122">
        <v>1.05</v>
      </c>
      <c r="E8244" s="129">
        <f t="shared" si="128"/>
        <v>1.05</v>
      </c>
    </row>
    <row r="8245" spans="1:5">
      <c r="A8245" s="127" t="s">
        <v>31253</v>
      </c>
      <c r="B8245" s="128" t="s">
        <v>31254</v>
      </c>
      <c r="C8245" s="127" t="s">
        <v>86</v>
      </c>
      <c r="D8245" s="122">
        <v>0.63</v>
      </c>
      <c r="E8245" s="129">
        <f t="shared" si="128"/>
        <v>0.63</v>
      </c>
    </row>
    <row r="8246" spans="1:5">
      <c r="A8246" s="127" t="s">
        <v>31255</v>
      </c>
      <c r="B8246" s="128" t="s">
        <v>31256</v>
      </c>
      <c r="C8246" s="127" t="s">
        <v>86</v>
      </c>
      <c r="D8246" s="122">
        <v>0.95</v>
      </c>
      <c r="E8246" s="129">
        <f t="shared" si="128"/>
        <v>0.95</v>
      </c>
    </row>
    <row r="8247" spans="1:5">
      <c r="A8247" s="127" t="s">
        <v>31257</v>
      </c>
      <c r="B8247" s="128" t="s">
        <v>31258</v>
      </c>
      <c r="C8247" s="127" t="s">
        <v>86</v>
      </c>
      <c r="D8247" s="122">
        <v>0.7</v>
      </c>
      <c r="E8247" s="129">
        <f t="shared" si="128"/>
        <v>0.7</v>
      </c>
    </row>
    <row r="8248" spans="1:5" ht="27">
      <c r="A8248" s="127" t="s">
        <v>31259</v>
      </c>
      <c r="B8248" s="128" t="s">
        <v>31260</v>
      </c>
      <c r="C8248" s="127" t="s">
        <v>26393</v>
      </c>
      <c r="D8248" s="122">
        <v>55</v>
      </c>
      <c r="E8248" s="129">
        <f t="shared" si="128"/>
        <v>55.03</v>
      </c>
    </row>
    <row r="8249" spans="1:5">
      <c r="A8249" s="127" t="s">
        <v>31261</v>
      </c>
      <c r="B8249" s="128" t="s">
        <v>31262</v>
      </c>
      <c r="C8249" s="127" t="s">
        <v>26393</v>
      </c>
      <c r="D8249" s="122">
        <v>59.56</v>
      </c>
      <c r="E8249" s="129">
        <f t="shared" si="128"/>
        <v>59.59</v>
      </c>
    </row>
    <row r="8250" spans="1:5" ht="27">
      <c r="A8250" s="127" t="s">
        <v>31263</v>
      </c>
      <c r="B8250" s="128" t="s">
        <v>31264</v>
      </c>
      <c r="C8250" s="127" t="s">
        <v>88</v>
      </c>
      <c r="D8250" s="122">
        <v>13.51</v>
      </c>
      <c r="E8250" s="129">
        <f t="shared" si="128"/>
        <v>13.52</v>
      </c>
    </row>
    <row r="8251" spans="1:5" ht="27">
      <c r="A8251" s="127" t="s">
        <v>31265</v>
      </c>
      <c r="B8251" s="128" t="s">
        <v>31266</v>
      </c>
      <c r="C8251" s="127" t="s">
        <v>29701</v>
      </c>
      <c r="D8251" s="122">
        <v>324.8</v>
      </c>
      <c r="E8251" s="129">
        <f t="shared" si="128"/>
        <v>324.95999999999998</v>
      </c>
    </row>
    <row r="8252" spans="1:5" ht="27">
      <c r="A8252" s="127" t="s">
        <v>31267</v>
      </c>
      <c r="B8252" s="128" t="s">
        <v>31268</v>
      </c>
      <c r="C8252" s="127" t="s">
        <v>29701</v>
      </c>
      <c r="D8252" s="122">
        <v>246.28</v>
      </c>
      <c r="E8252" s="129">
        <f t="shared" si="128"/>
        <v>246.4</v>
      </c>
    </row>
    <row r="8253" spans="1:5">
      <c r="A8253" s="127" t="s">
        <v>31269</v>
      </c>
      <c r="B8253" s="128" t="s">
        <v>31270</v>
      </c>
      <c r="C8253" s="127" t="s">
        <v>26393</v>
      </c>
      <c r="D8253" s="122">
        <v>106.32</v>
      </c>
      <c r="E8253" s="129">
        <f t="shared" si="128"/>
        <v>106.37</v>
      </c>
    </row>
    <row r="8254" spans="1:5">
      <c r="A8254" s="127" t="s">
        <v>31271</v>
      </c>
      <c r="B8254" s="128" t="s">
        <v>31272</v>
      </c>
      <c r="C8254" s="127" t="s">
        <v>26393</v>
      </c>
      <c r="D8254" s="122">
        <v>307.16000000000003</v>
      </c>
      <c r="E8254" s="129">
        <f t="shared" si="128"/>
        <v>307.31</v>
      </c>
    </row>
    <row r="8255" spans="1:5">
      <c r="A8255" s="127" t="s">
        <v>31273</v>
      </c>
      <c r="B8255" s="128" t="s">
        <v>31274</v>
      </c>
      <c r="C8255" s="127" t="s">
        <v>26393</v>
      </c>
      <c r="D8255" s="122">
        <v>404.32</v>
      </c>
      <c r="E8255" s="129">
        <f t="shared" si="128"/>
        <v>404.52</v>
      </c>
    </row>
    <row r="8256" spans="1:5" ht="40.5">
      <c r="A8256" s="127" t="s">
        <v>31275</v>
      </c>
      <c r="B8256" s="128" t="s">
        <v>31276</v>
      </c>
      <c r="C8256" s="127" t="s">
        <v>26393</v>
      </c>
      <c r="D8256" s="122">
        <v>196.55</v>
      </c>
      <c r="E8256" s="129">
        <f t="shared" si="128"/>
        <v>196.65</v>
      </c>
    </row>
    <row r="8257" spans="1:5">
      <c r="A8257" s="127" t="s">
        <v>31277</v>
      </c>
      <c r="B8257" s="128" t="s">
        <v>31278</v>
      </c>
      <c r="C8257" s="127" t="s">
        <v>92</v>
      </c>
      <c r="D8257" s="122">
        <v>33.08</v>
      </c>
      <c r="E8257" s="129">
        <f t="shared" ref="E8257:E8320" si="129">ROUND((D8257/(1+$J$1))*(1+$L$1),2)</f>
        <v>33.1</v>
      </c>
    </row>
    <row r="8258" spans="1:5">
      <c r="A8258" s="127" t="s">
        <v>31279</v>
      </c>
      <c r="B8258" s="128" t="s">
        <v>31280</v>
      </c>
      <c r="C8258" s="127" t="s">
        <v>26393</v>
      </c>
      <c r="D8258" s="122">
        <v>78.84</v>
      </c>
      <c r="E8258" s="129">
        <f t="shared" si="129"/>
        <v>78.88</v>
      </c>
    </row>
    <row r="8259" spans="1:5">
      <c r="A8259" s="127" t="s">
        <v>31281</v>
      </c>
      <c r="B8259" s="128" t="s">
        <v>31282</v>
      </c>
      <c r="C8259" s="127" t="s">
        <v>92</v>
      </c>
      <c r="D8259" s="122">
        <v>35</v>
      </c>
      <c r="E8259" s="129">
        <f t="shared" si="129"/>
        <v>35.020000000000003</v>
      </c>
    </row>
    <row r="8260" spans="1:5">
      <c r="A8260" s="127" t="s">
        <v>31283</v>
      </c>
      <c r="B8260" s="128" t="s">
        <v>31284</v>
      </c>
      <c r="C8260" s="127" t="s">
        <v>26393</v>
      </c>
      <c r="D8260" s="122">
        <v>222.68</v>
      </c>
      <c r="E8260" s="129">
        <f t="shared" si="129"/>
        <v>222.79</v>
      </c>
    </row>
    <row r="8261" spans="1:5" ht="40.5">
      <c r="A8261" s="127" t="s">
        <v>31285</v>
      </c>
      <c r="B8261" s="128" t="s">
        <v>31286</v>
      </c>
      <c r="C8261" s="127" t="s">
        <v>26393</v>
      </c>
      <c r="D8261" s="122">
        <v>246.99</v>
      </c>
      <c r="E8261" s="129">
        <f t="shared" si="129"/>
        <v>247.11</v>
      </c>
    </row>
    <row r="8262" spans="1:5" ht="40.5">
      <c r="A8262" s="127" t="s">
        <v>31287</v>
      </c>
      <c r="B8262" s="128" t="s">
        <v>31288</v>
      </c>
      <c r="C8262" s="127" t="s">
        <v>29701</v>
      </c>
      <c r="D8262" s="122">
        <v>449.87</v>
      </c>
      <c r="E8262" s="129">
        <f t="shared" si="129"/>
        <v>450.09</v>
      </c>
    </row>
    <row r="8263" spans="1:5">
      <c r="A8263" s="127" t="s">
        <v>31289</v>
      </c>
      <c r="B8263" s="128" t="s">
        <v>31290</v>
      </c>
      <c r="C8263" s="127" t="s">
        <v>26350</v>
      </c>
      <c r="D8263" s="122">
        <v>449.87</v>
      </c>
      <c r="E8263" s="129">
        <f t="shared" si="129"/>
        <v>450.09</v>
      </c>
    </row>
    <row r="8264" spans="1:5">
      <c r="A8264" s="127" t="s">
        <v>31291</v>
      </c>
      <c r="B8264" s="128" t="s">
        <v>31292</v>
      </c>
      <c r="C8264" s="127" t="s">
        <v>26393</v>
      </c>
      <c r="D8264" s="122">
        <v>65.709999999999994</v>
      </c>
      <c r="E8264" s="129">
        <f t="shared" si="129"/>
        <v>65.739999999999995</v>
      </c>
    </row>
    <row r="8265" spans="1:5" ht="27">
      <c r="A8265" s="127" t="s">
        <v>31293</v>
      </c>
      <c r="B8265" s="128" t="s">
        <v>31294</v>
      </c>
      <c r="C8265" s="127" t="s">
        <v>86</v>
      </c>
      <c r="D8265" s="122">
        <v>72.900000000000006</v>
      </c>
      <c r="E8265" s="129">
        <f t="shared" si="129"/>
        <v>72.94</v>
      </c>
    </row>
    <row r="8266" spans="1:5" ht="27">
      <c r="A8266" s="127" t="s">
        <v>31295</v>
      </c>
      <c r="B8266" s="128" t="s">
        <v>31296</v>
      </c>
      <c r="C8266" s="127" t="s">
        <v>86</v>
      </c>
      <c r="D8266" s="122">
        <v>60.75</v>
      </c>
      <c r="E8266" s="129">
        <f t="shared" si="129"/>
        <v>60.78</v>
      </c>
    </row>
    <row r="8267" spans="1:5" ht="27">
      <c r="A8267" s="127" t="s">
        <v>31297</v>
      </c>
      <c r="B8267" s="128" t="s">
        <v>31298</v>
      </c>
      <c r="C8267" s="127" t="s">
        <v>86</v>
      </c>
      <c r="D8267" s="122">
        <v>63.18</v>
      </c>
      <c r="E8267" s="129">
        <f t="shared" si="129"/>
        <v>63.21</v>
      </c>
    </row>
    <row r="8268" spans="1:5" ht="27">
      <c r="A8268" s="127" t="s">
        <v>31299</v>
      </c>
      <c r="B8268" s="128" t="s">
        <v>31300</v>
      </c>
      <c r="C8268" s="127" t="s">
        <v>86</v>
      </c>
      <c r="D8268" s="122">
        <v>53.46</v>
      </c>
      <c r="E8268" s="129">
        <f t="shared" si="129"/>
        <v>53.49</v>
      </c>
    </row>
    <row r="8269" spans="1:5" ht="27">
      <c r="A8269" s="127" t="s">
        <v>31301</v>
      </c>
      <c r="B8269" s="128" t="s">
        <v>31302</v>
      </c>
      <c r="C8269" s="127" t="s">
        <v>86</v>
      </c>
      <c r="D8269" s="122">
        <v>130.77000000000001</v>
      </c>
      <c r="E8269" s="129">
        <f t="shared" si="129"/>
        <v>130.83000000000001</v>
      </c>
    </row>
    <row r="8270" spans="1:5">
      <c r="A8270" s="127" t="s">
        <v>31303</v>
      </c>
      <c r="B8270" s="128" t="s">
        <v>31304</v>
      </c>
      <c r="C8270" s="127" t="s">
        <v>26393</v>
      </c>
      <c r="D8270" s="122">
        <v>93.01</v>
      </c>
      <c r="E8270" s="129">
        <f t="shared" si="129"/>
        <v>93.06</v>
      </c>
    </row>
    <row r="8271" spans="1:5">
      <c r="A8271" s="127" t="s">
        <v>31305</v>
      </c>
      <c r="B8271" s="128" t="s">
        <v>31306</v>
      </c>
      <c r="C8271" s="127" t="s">
        <v>29701</v>
      </c>
      <c r="D8271" s="122">
        <v>266.58999999999997</v>
      </c>
      <c r="E8271" s="129">
        <f t="shared" si="129"/>
        <v>266.72000000000003</v>
      </c>
    </row>
    <row r="8272" spans="1:5" ht="27">
      <c r="A8272" s="127" t="s">
        <v>31307</v>
      </c>
      <c r="B8272" s="128" t="s">
        <v>31308</v>
      </c>
      <c r="C8272" s="127" t="s">
        <v>29701</v>
      </c>
      <c r="D8272" s="122">
        <v>228.83</v>
      </c>
      <c r="E8272" s="129">
        <f t="shared" si="129"/>
        <v>228.94</v>
      </c>
    </row>
    <row r="8273" spans="1:5">
      <c r="A8273" s="127" t="s">
        <v>31309</v>
      </c>
      <c r="B8273" s="128" t="s">
        <v>31310</v>
      </c>
      <c r="C8273" s="127" t="s">
        <v>29701</v>
      </c>
      <c r="D8273" s="122">
        <v>223.57</v>
      </c>
      <c r="E8273" s="129">
        <f t="shared" si="129"/>
        <v>223.68</v>
      </c>
    </row>
    <row r="8274" spans="1:5" ht="27">
      <c r="A8274" s="127" t="s">
        <v>31311</v>
      </c>
      <c r="B8274" s="128" t="s">
        <v>31312</v>
      </c>
      <c r="C8274" s="127" t="s">
        <v>88</v>
      </c>
      <c r="D8274" s="122">
        <v>6.69</v>
      </c>
      <c r="E8274" s="129">
        <f t="shared" si="129"/>
        <v>6.69</v>
      </c>
    </row>
    <row r="8275" spans="1:5">
      <c r="A8275" s="127" t="s">
        <v>31313</v>
      </c>
      <c r="B8275" s="128" t="s">
        <v>31314</v>
      </c>
      <c r="C8275" s="127" t="s">
        <v>86</v>
      </c>
      <c r="D8275" s="122">
        <v>121.37</v>
      </c>
      <c r="E8275" s="129">
        <f t="shared" si="129"/>
        <v>121.43</v>
      </c>
    </row>
    <row r="8276" spans="1:5" ht="27">
      <c r="A8276" s="127" t="s">
        <v>31315</v>
      </c>
      <c r="B8276" s="128" t="s">
        <v>31316</v>
      </c>
      <c r="C8276" s="127" t="s">
        <v>26393</v>
      </c>
      <c r="D8276" s="122">
        <v>90.36</v>
      </c>
      <c r="E8276" s="129">
        <f t="shared" si="129"/>
        <v>90.4</v>
      </c>
    </row>
    <row r="8277" spans="1:5">
      <c r="A8277" s="127" t="s">
        <v>31317</v>
      </c>
      <c r="B8277" s="128" t="s">
        <v>31318</v>
      </c>
      <c r="C8277" s="127" t="s">
        <v>26393</v>
      </c>
      <c r="D8277" s="122">
        <v>136.55000000000001</v>
      </c>
      <c r="E8277" s="129">
        <f t="shared" si="129"/>
        <v>136.62</v>
      </c>
    </row>
    <row r="8278" spans="1:5">
      <c r="A8278" s="127" t="s">
        <v>31319</v>
      </c>
      <c r="B8278" s="128" t="s">
        <v>31320</v>
      </c>
      <c r="C8278" s="127" t="s">
        <v>29701</v>
      </c>
      <c r="D8278" s="122">
        <v>325.5</v>
      </c>
      <c r="E8278" s="129">
        <f t="shared" si="129"/>
        <v>325.66000000000003</v>
      </c>
    </row>
    <row r="8279" spans="1:5">
      <c r="A8279" s="127" t="s">
        <v>31321</v>
      </c>
      <c r="B8279" s="128" t="s">
        <v>31322</v>
      </c>
      <c r="C8279" s="127" t="s">
        <v>88</v>
      </c>
      <c r="D8279" s="122">
        <v>44.34</v>
      </c>
      <c r="E8279" s="129">
        <f t="shared" si="129"/>
        <v>44.36</v>
      </c>
    </row>
    <row r="8280" spans="1:5">
      <c r="A8280" s="127" t="s">
        <v>31323</v>
      </c>
      <c r="B8280" s="128" t="s">
        <v>31324</v>
      </c>
      <c r="C8280" s="127" t="s">
        <v>26393</v>
      </c>
      <c r="D8280" s="122">
        <v>69.81</v>
      </c>
      <c r="E8280" s="129">
        <f t="shared" si="129"/>
        <v>69.84</v>
      </c>
    </row>
    <row r="8281" spans="1:5">
      <c r="A8281" s="127" t="s">
        <v>31325</v>
      </c>
      <c r="B8281" s="128" t="s">
        <v>31326</v>
      </c>
      <c r="C8281" s="127" t="s">
        <v>26393</v>
      </c>
      <c r="D8281" s="122">
        <v>89.25</v>
      </c>
      <c r="E8281" s="129">
        <f t="shared" si="129"/>
        <v>89.29</v>
      </c>
    </row>
    <row r="8282" spans="1:5">
      <c r="A8282" s="127" t="s">
        <v>31327</v>
      </c>
      <c r="B8282" s="128" t="s">
        <v>31328</v>
      </c>
      <c r="C8282" s="127" t="s">
        <v>86</v>
      </c>
      <c r="D8282" s="122">
        <v>26.24</v>
      </c>
      <c r="E8282" s="129">
        <f t="shared" si="129"/>
        <v>26.25</v>
      </c>
    </row>
    <row r="8283" spans="1:5">
      <c r="A8283" s="127" t="s">
        <v>31329</v>
      </c>
      <c r="B8283" s="128" t="s">
        <v>31330</v>
      </c>
      <c r="C8283" s="127" t="s">
        <v>86</v>
      </c>
      <c r="D8283" s="122">
        <v>75</v>
      </c>
      <c r="E8283" s="129">
        <f t="shared" si="129"/>
        <v>75.040000000000006</v>
      </c>
    </row>
    <row r="8284" spans="1:5" ht="27">
      <c r="A8284" s="127" t="s">
        <v>31331</v>
      </c>
      <c r="B8284" s="128" t="s">
        <v>31332</v>
      </c>
      <c r="C8284" s="127" t="s">
        <v>92</v>
      </c>
      <c r="D8284" s="122">
        <v>6.98</v>
      </c>
      <c r="E8284" s="129">
        <f t="shared" si="129"/>
        <v>6.98</v>
      </c>
    </row>
    <row r="8285" spans="1:5" ht="27">
      <c r="A8285" s="127" t="s">
        <v>31333</v>
      </c>
      <c r="B8285" s="128" t="s">
        <v>31334</v>
      </c>
      <c r="C8285" s="127" t="s">
        <v>92</v>
      </c>
      <c r="D8285" s="122">
        <v>7.3</v>
      </c>
      <c r="E8285" s="129">
        <f t="shared" si="129"/>
        <v>7.3</v>
      </c>
    </row>
    <row r="8286" spans="1:5" ht="27">
      <c r="A8286" s="127" t="s">
        <v>31335</v>
      </c>
      <c r="B8286" s="128" t="s">
        <v>31336</v>
      </c>
      <c r="C8286" s="127" t="s">
        <v>29701</v>
      </c>
      <c r="D8286" s="122">
        <v>76.900000000000006</v>
      </c>
      <c r="E8286" s="129">
        <f t="shared" si="129"/>
        <v>76.94</v>
      </c>
    </row>
    <row r="8287" spans="1:5">
      <c r="A8287" s="127" t="s">
        <v>31337</v>
      </c>
      <c r="B8287" s="128" t="s">
        <v>31338</v>
      </c>
      <c r="C8287" s="127" t="s">
        <v>26393</v>
      </c>
      <c r="D8287" s="122">
        <v>32.54</v>
      </c>
      <c r="E8287" s="129">
        <f t="shared" si="129"/>
        <v>32.56</v>
      </c>
    </row>
    <row r="8288" spans="1:5">
      <c r="A8288" s="127" t="s">
        <v>31339</v>
      </c>
      <c r="B8288" s="128" t="s">
        <v>31340</v>
      </c>
      <c r="C8288" s="127" t="s">
        <v>26393</v>
      </c>
      <c r="D8288" s="122">
        <v>80.05</v>
      </c>
      <c r="E8288" s="129">
        <f t="shared" si="129"/>
        <v>80.09</v>
      </c>
    </row>
    <row r="8289" spans="1:5">
      <c r="A8289" s="127" t="s">
        <v>31341</v>
      </c>
      <c r="B8289" s="128" t="s">
        <v>31342</v>
      </c>
      <c r="C8289" s="127" t="s">
        <v>29701</v>
      </c>
      <c r="D8289" s="122">
        <v>153.33000000000001</v>
      </c>
      <c r="E8289" s="129">
        <f t="shared" si="129"/>
        <v>153.41</v>
      </c>
    </row>
    <row r="8290" spans="1:5">
      <c r="A8290" s="127" t="s">
        <v>31343</v>
      </c>
      <c r="B8290" s="128" t="s">
        <v>31344</v>
      </c>
      <c r="C8290" s="127" t="s">
        <v>26393</v>
      </c>
      <c r="D8290" s="122">
        <v>45</v>
      </c>
      <c r="E8290" s="129">
        <f t="shared" si="129"/>
        <v>45.02</v>
      </c>
    </row>
    <row r="8291" spans="1:5">
      <c r="A8291" s="127" t="s">
        <v>31345</v>
      </c>
      <c r="B8291" s="128" t="s">
        <v>31346</v>
      </c>
      <c r="C8291" s="127" t="s">
        <v>26393</v>
      </c>
      <c r="D8291" s="122">
        <v>46.12</v>
      </c>
      <c r="E8291" s="129">
        <f t="shared" si="129"/>
        <v>46.14</v>
      </c>
    </row>
    <row r="8292" spans="1:5">
      <c r="A8292" s="127" t="s">
        <v>31347</v>
      </c>
      <c r="B8292" s="128" t="s">
        <v>31348</v>
      </c>
      <c r="C8292" s="127" t="s">
        <v>88</v>
      </c>
      <c r="D8292" s="122">
        <v>16.670000000000002</v>
      </c>
      <c r="E8292" s="129">
        <f t="shared" si="129"/>
        <v>16.68</v>
      </c>
    </row>
    <row r="8293" spans="1:5" ht="27">
      <c r="A8293" s="127" t="s">
        <v>31349</v>
      </c>
      <c r="B8293" s="128" t="s">
        <v>31350</v>
      </c>
      <c r="C8293" s="127" t="s">
        <v>88</v>
      </c>
      <c r="D8293" s="122">
        <v>17.88</v>
      </c>
      <c r="E8293" s="129">
        <f t="shared" si="129"/>
        <v>17.89</v>
      </c>
    </row>
    <row r="8294" spans="1:5">
      <c r="A8294" s="127" t="s">
        <v>31351</v>
      </c>
      <c r="B8294" s="128" t="s">
        <v>31352</v>
      </c>
      <c r="C8294" s="127" t="s">
        <v>26393</v>
      </c>
      <c r="D8294" s="122">
        <v>60</v>
      </c>
      <c r="E8294" s="129">
        <f t="shared" si="129"/>
        <v>60.03</v>
      </c>
    </row>
    <row r="8295" spans="1:5">
      <c r="A8295" s="127" t="s">
        <v>31353</v>
      </c>
      <c r="B8295" s="128" t="s">
        <v>31354</v>
      </c>
      <c r="C8295" s="127" t="s">
        <v>26393</v>
      </c>
      <c r="D8295" s="122">
        <v>93.75</v>
      </c>
      <c r="E8295" s="129">
        <f t="shared" si="129"/>
        <v>93.8</v>
      </c>
    </row>
    <row r="8296" spans="1:5">
      <c r="A8296" s="127" t="s">
        <v>31355</v>
      </c>
      <c r="B8296" s="128" t="s">
        <v>31356</v>
      </c>
      <c r="C8296" s="127" t="s">
        <v>26393</v>
      </c>
      <c r="D8296" s="122">
        <v>99.42</v>
      </c>
      <c r="E8296" s="129">
        <f t="shared" si="129"/>
        <v>99.47</v>
      </c>
    </row>
    <row r="8297" spans="1:5">
      <c r="A8297" s="127" t="s">
        <v>31357</v>
      </c>
      <c r="B8297" s="128" t="s">
        <v>31358</v>
      </c>
      <c r="C8297" s="127" t="s">
        <v>26393</v>
      </c>
      <c r="D8297" s="122">
        <v>75.72</v>
      </c>
      <c r="E8297" s="129">
        <f t="shared" si="129"/>
        <v>75.760000000000005</v>
      </c>
    </row>
    <row r="8298" spans="1:5">
      <c r="A8298" s="127" t="s">
        <v>31359</v>
      </c>
      <c r="B8298" s="128" t="s">
        <v>31360</v>
      </c>
      <c r="C8298" s="127" t="s">
        <v>26393</v>
      </c>
      <c r="D8298" s="122">
        <v>152</v>
      </c>
      <c r="E8298" s="129">
        <f t="shared" si="129"/>
        <v>152.08000000000001</v>
      </c>
    </row>
    <row r="8299" spans="1:5">
      <c r="A8299" s="127" t="s">
        <v>31361</v>
      </c>
      <c r="B8299" s="128" t="s">
        <v>31362</v>
      </c>
      <c r="C8299" s="127" t="s">
        <v>26393</v>
      </c>
      <c r="D8299" s="122">
        <v>60.14</v>
      </c>
      <c r="E8299" s="129">
        <f t="shared" si="129"/>
        <v>60.17</v>
      </c>
    </row>
    <row r="8300" spans="1:5">
      <c r="A8300" s="127" t="s">
        <v>31363</v>
      </c>
      <c r="B8300" s="128" t="s">
        <v>31364</v>
      </c>
      <c r="C8300" s="127" t="s">
        <v>86</v>
      </c>
      <c r="D8300" s="122">
        <v>23.19</v>
      </c>
      <c r="E8300" s="129">
        <f t="shared" si="129"/>
        <v>23.2</v>
      </c>
    </row>
    <row r="8301" spans="1:5">
      <c r="A8301" s="127" t="s">
        <v>31365</v>
      </c>
      <c r="B8301" s="128" t="s">
        <v>31366</v>
      </c>
      <c r="C8301" s="127" t="s">
        <v>86</v>
      </c>
      <c r="D8301" s="122">
        <v>17.100000000000001</v>
      </c>
      <c r="E8301" s="129">
        <f t="shared" si="129"/>
        <v>17.11</v>
      </c>
    </row>
    <row r="8302" spans="1:5" ht="27">
      <c r="A8302" s="127" t="s">
        <v>31367</v>
      </c>
      <c r="B8302" s="128" t="s">
        <v>31368</v>
      </c>
      <c r="C8302" s="127" t="s">
        <v>86</v>
      </c>
      <c r="D8302" s="122">
        <v>592.95000000000005</v>
      </c>
      <c r="E8302" s="129">
        <f t="shared" si="129"/>
        <v>593.24</v>
      </c>
    </row>
    <row r="8303" spans="1:5" ht="27">
      <c r="A8303" s="127" t="s">
        <v>31369</v>
      </c>
      <c r="B8303" s="128" t="s">
        <v>31370</v>
      </c>
      <c r="C8303" s="127" t="s">
        <v>86</v>
      </c>
      <c r="D8303" s="122">
        <v>952.5</v>
      </c>
      <c r="E8303" s="129">
        <f t="shared" si="129"/>
        <v>952.97</v>
      </c>
    </row>
    <row r="8304" spans="1:5" ht="27">
      <c r="A8304" s="127" t="s">
        <v>31371</v>
      </c>
      <c r="B8304" s="128" t="s">
        <v>31372</v>
      </c>
      <c r="C8304" s="127" t="s">
        <v>86</v>
      </c>
      <c r="D8304" s="122">
        <v>367.59</v>
      </c>
      <c r="E8304" s="129">
        <f t="shared" si="129"/>
        <v>367.77</v>
      </c>
    </row>
    <row r="8305" spans="1:5">
      <c r="A8305" s="127" t="s">
        <v>31373</v>
      </c>
      <c r="B8305" s="128" t="s">
        <v>31374</v>
      </c>
      <c r="C8305" s="127" t="s">
        <v>86</v>
      </c>
      <c r="D8305" s="122">
        <v>309.43</v>
      </c>
      <c r="E8305" s="129">
        <f t="shared" si="129"/>
        <v>309.58</v>
      </c>
    </row>
    <row r="8306" spans="1:5" ht="27">
      <c r="A8306" s="127" t="s">
        <v>31375</v>
      </c>
      <c r="B8306" s="128" t="s">
        <v>31376</v>
      </c>
      <c r="C8306" s="127" t="s">
        <v>86</v>
      </c>
      <c r="D8306" s="122">
        <v>334.31</v>
      </c>
      <c r="E8306" s="129">
        <f t="shared" si="129"/>
        <v>334.48</v>
      </c>
    </row>
    <row r="8307" spans="1:5" ht="27">
      <c r="A8307" s="127" t="s">
        <v>31377</v>
      </c>
      <c r="B8307" s="128" t="s">
        <v>31378</v>
      </c>
      <c r="C8307" s="127" t="s">
        <v>86</v>
      </c>
      <c r="D8307" s="122">
        <v>459.19</v>
      </c>
      <c r="E8307" s="129">
        <f t="shared" si="129"/>
        <v>459.42</v>
      </c>
    </row>
    <row r="8308" spans="1:5" ht="27">
      <c r="A8308" s="127" t="s">
        <v>31379</v>
      </c>
      <c r="B8308" s="128" t="s">
        <v>31380</v>
      </c>
      <c r="C8308" s="127" t="s">
        <v>86</v>
      </c>
      <c r="D8308" s="122">
        <v>682.09</v>
      </c>
      <c r="E8308" s="129">
        <f t="shared" si="129"/>
        <v>682.43</v>
      </c>
    </row>
    <row r="8309" spans="1:5" ht="27">
      <c r="A8309" s="127" t="s">
        <v>31381</v>
      </c>
      <c r="B8309" s="128" t="s">
        <v>31382</v>
      </c>
      <c r="C8309" s="127" t="s">
        <v>86</v>
      </c>
      <c r="D8309" s="122">
        <v>1007.1</v>
      </c>
      <c r="E8309" s="129">
        <f t="shared" si="129"/>
        <v>1007.6</v>
      </c>
    </row>
    <row r="8310" spans="1:5" ht="27">
      <c r="A8310" s="127" t="s">
        <v>31383</v>
      </c>
      <c r="B8310" s="128" t="s">
        <v>31384</v>
      </c>
      <c r="C8310" s="127" t="s">
        <v>86</v>
      </c>
      <c r="D8310" s="122">
        <v>418.92</v>
      </c>
      <c r="E8310" s="129">
        <f t="shared" si="129"/>
        <v>419.13</v>
      </c>
    </row>
    <row r="8311" spans="1:5" ht="27">
      <c r="A8311" s="127" t="s">
        <v>31385</v>
      </c>
      <c r="B8311" s="128" t="s">
        <v>31386</v>
      </c>
      <c r="C8311" s="127" t="s">
        <v>86</v>
      </c>
      <c r="D8311" s="122">
        <v>443.29</v>
      </c>
      <c r="E8311" s="129">
        <f t="shared" si="129"/>
        <v>443.51</v>
      </c>
    </row>
    <row r="8312" spans="1:5" ht="27">
      <c r="A8312" s="127" t="s">
        <v>31387</v>
      </c>
      <c r="B8312" s="128" t="s">
        <v>31388</v>
      </c>
      <c r="C8312" s="127" t="s">
        <v>86</v>
      </c>
      <c r="D8312" s="122">
        <v>417.15</v>
      </c>
      <c r="E8312" s="129">
        <f t="shared" si="129"/>
        <v>417.36</v>
      </c>
    </row>
    <row r="8313" spans="1:5" ht="27">
      <c r="A8313" s="127" t="s">
        <v>31389</v>
      </c>
      <c r="B8313" s="128" t="s">
        <v>31390</v>
      </c>
      <c r="C8313" s="127" t="s">
        <v>86</v>
      </c>
      <c r="D8313" s="122">
        <v>747.99</v>
      </c>
      <c r="E8313" s="129">
        <f t="shared" si="129"/>
        <v>748.36</v>
      </c>
    </row>
    <row r="8314" spans="1:5" ht="27">
      <c r="A8314" s="127" t="s">
        <v>31391</v>
      </c>
      <c r="B8314" s="128" t="s">
        <v>31392</v>
      </c>
      <c r="C8314" s="127" t="s">
        <v>86</v>
      </c>
      <c r="D8314" s="122">
        <v>832.48</v>
      </c>
      <c r="E8314" s="129">
        <f t="shared" si="129"/>
        <v>832.89</v>
      </c>
    </row>
    <row r="8315" spans="1:5" ht="27">
      <c r="A8315" s="127" t="s">
        <v>31393</v>
      </c>
      <c r="B8315" s="128" t="s">
        <v>31394</v>
      </c>
      <c r="C8315" s="127" t="s">
        <v>86</v>
      </c>
      <c r="D8315" s="122">
        <v>591.85</v>
      </c>
      <c r="E8315" s="129">
        <f t="shared" si="129"/>
        <v>592.14</v>
      </c>
    </row>
    <row r="8316" spans="1:5" ht="27">
      <c r="A8316" s="127" t="s">
        <v>31395</v>
      </c>
      <c r="B8316" s="128" t="s">
        <v>31396</v>
      </c>
      <c r="C8316" s="127" t="s">
        <v>86</v>
      </c>
      <c r="D8316" s="122">
        <v>1854.81</v>
      </c>
      <c r="E8316" s="129">
        <f t="shared" si="129"/>
        <v>1855.73</v>
      </c>
    </row>
    <row r="8317" spans="1:5">
      <c r="A8317" s="127" t="s">
        <v>31397</v>
      </c>
      <c r="B8317" s="128" t="s">
        <v>31398</v>
      </c>
      <c r="C8317" s="127" t="s">
        <v>86</v>
      </c>
      <c r="D8317" s="122">
        <v>13.1</v>
      </c>
      <c r="E8317" s="129">
        <f t="shared" si="129"/>
        <v>13.11</v>
      </c>
    </row>
    <row r="8318" spans="1:5" ht="27">
      <c r="A8318" s="127" t="s">
        <v>31399</v>
      </c>
      <c r="B8318" s="128" t="s">
        <v>31400</v>
      </c>
      <c r="C8318" s="127" t="s">
        <v>86</v>
      </c>
      <c r="D8318" s="122">
        <v>13.1</v>
      </c>
      <c r="E8318" s="129">
        <f t="shared" si="129"/>
        <v>13.11</v>
      </c>
    </row>
    <row r="8319" spans="1:5" ht="27">
      <c r="A8319" s="127" t="s">
        <v>31401</v>
      </c>
      <c r="B8319" s="128" t="s">
        <v>31402</v>
      </c>
      <c r="C8319" s="127" t="s">
        <v>86</v>
      </c>
      <c r="D8319" s="122">
        <v>15</v>
      </c>
      <c r="E8319" s="129">
        <f t="shared" si="129"/>
        <v>15.01</v>
      </c>
    </row>
    <row r="8320" spans="1:5" ht="27">
      <c r="A8320" s="127" t="s">
        <v>31403</v>
      </c>
      <c r="B8320" s="128" t="s">
        <v>31404</v>
      </c>
      <c r="C8320" s="127" t="s">
        <v>86</v>
      </c>
      <c r="D8320" s="122">
        <v>62.48</v>
      </c>
      <c r="E8320" s="129">
        <f t="shared" si="129"/>
        <v>62.51</v>
      </c>
    </row>
    <row r="8321" spans="1:5" ht="27">
      <c r="A8321" s="127" t="s">
        <v>31405</v>
      </c>
      <c r="B8321" s="128" t="s">
        <v>31406</v>
      </c>
      <c r="C8321" s="127" t="s">
        <v>86</v>
      </c>
      <c r="D8321" s="122">
        <v>4.1100000000000003</v>
      </c>
      <c r="E8321" s="129">
        <f t="shared" ref="E8321:E8384" si="130">ROUND((D8321/(1+$J$1))*(1+$L$1),2)</f>
        <v>4.1100000000000003</v>
      </c>
    </row>
    <row r="8322" spans="1:5" ht="27">
      <c r="A8322" s="127" t="s">
        <v>31407</v>
      </c>
      <c r="B8322" s="128" t="s">
        <v>31408</v>
      </c>
      <c r="C8322" s="127" t="s">
        <v>86</v>
      </c>
      <c r="D8322" s="122">
        <v>12.9</v>
      </c>
      <c r="E8322" s="129">
        <f t="shared" si="130"/>
        <v>12.91</v>
      </c>
    </row>
    <row r="8323" spans="1:5" ht="27">
      <c r="A8323" s="127" t="s">
        <v>31409</v>
      </c>
      <c r="B8323" s="128" t="s">
        <v>31410</v>
      </c>
      <c r="C8323" s="127" t="s">
        <v>86</v>
      </c>
      <c r="D8323" s="122">
        <v>17.12</v>
      </c>
      <c r="E8323" s="129">
        <f t="shared" si="130"/>
        <v>17.13</v>
      </c>
    </row>
    <row r="8324" spans="1:5">
      <c r="A8324" s="127" t="s">
        <v>31411</v>
      </c>
      <c r="B8324" s="128" t="s">
        <v>31412</v>
      </c>
      <c r="C8324" s="127" t="s">
        <v>86</v>
      </c>
      <c r="D8324" s="122">
        <v>34.340000000000003</v>
      </c>
      <c r="E8324" s="129">
        <f t="shared" si="130"/>
        <v>34.36</v>
      </c>
    </row>
    <row r="8325" spans="1:5">
      <c r="A8325" s="127" t="s">
        <v>31413</v>
      </c>
      <c r="B8325" s="128" t="s">
        <v>31414</v>
      </c>
      <c r="C8325" s="127" t="s">
        <v>86</v>
      </c>
      <c r="D8325" s="122">
        <v>43</v>
      </c>
      <c r="E8325" s="129">
        <f t="shared" si="130"/>
        <v>43.02</v>
      </c>
    </row>
    <row r="8326" spans="1:5" ht="27">
      <c r="A8326" s="127" t="s">
        <v>31415</v>
      </c>
      <c r="B8326" s="128" t="s">
        <v>31416</v>
      </c>
      <c r="C8326" s="127" t="s">
        <v>86</v>
      </c>
      <c r="D8326" s="122">
        <v>31.73</v>
      </c>
      <c r="E8326" s="129">
        <f t="shared" si="130"/>
        <v>31.75</v>
      </c>
    </row>
    <row r="8327" spans="1:5" ht="27">
      <c r="A8327" s="127" t="s">
        <v>31417</v>
      </c>
      <c r="B8327" s="128" t="s">
        <v>31418</v>
      </c>
      <c r="C8327" s="127" t="s">
        <v>86</v>
      </c>
      <c r="D8327" s="122">
        <v>54.41</v>
      </c>
      <c r="E8327" s="129">
        <f t="shared" si="130"/>
        <v>54.44</v>
      </c>
    </row>
    <row r="8328" spans="1:5" ht="27">
      <c r="A8328" s="127" t="s">
        <v>31419</v>
      </c>
      <c r="B8328" s="128" t="s">
        <v>31420</v>
      </c>
      <c r="C8328" s="127" t="s">
        <v>86</v>
      </c>
      <c r="D8328" s="122">
        <v>52.2</v>
      </c>
      <c r="E8328" s="129">
        <f t="shared" si="130"/>
        <v>52.23</v>
      </c>
    </row>
    <row r="8329" spans="1:5" ht="27">
      <c r="A8329" s="127" t="s">
        <v>31421</v>
      </c>
      <c r="B8329" s="128" t="s">
        <v>31422</v>
      </c>
      <c r="C8329" s="127" t="s">
        <v>86</v>
      </c>
      <c r="D8329" s="122">
        <v>109.39</v>
      </c>
      <c r="E8329" s="129">
        <f t="shared" si="130"/>
        <v>109.44</v>
      </c>
    </row>
    <row r="8330" spans="1:5" ht="27">
      <c r="A8330" s="127" t="s">
        <v>31423</v>
      </c>
      <c r="B8330" s="128" t="s">
        <v>31424</v>
      </c>
      <c r="C8330" s="127" t="s">
        <v>86</v>
      </c>
      <c r="D8330" s="122">
        <v>76.5</v>
      </c>
      <c r="E8330" s="129">
        <f t="shared" si="130"/>
        <v>76.540000000000006</v>
      </c>
    </row>
    <row r="8331" spans="1:5">
      <c r="A8331" s="127" t="s">
        <v>31425</v>
      </c>
      <c r="B8331" s="128" t="s">
        <v>31426</v>
      </c>
      <c r="C8331" s="127" t="s">
        <v>86</v>
      </c>
      <c r="D8331" s="122">
        <v>5.68</v>
      </c>
      <c r="E8331" s="129">
        <f t="shared" si="130"/>
        <v>5.68</v>
      </c>
    </row>
    <row r="8332" spans="1:5">
      <c r="A8332" s="127" t="s">
        <v>31427</v>
      </c>
      <c r="B8332" s="128" t="s">
        <v>31428</v>
      </c>
      <c r="C8332" s="127" t="s">
        <v>86</v>
      </c>
      <c r="D8332" s="122">
        <v>8.52</v>
      </c>
      <c r="E8332" s="129">
        <f t="shared" si="130"/>
        <v>8.52</v>
      </c>
    </row>
    <row r="8333" spans="1:5">
      <c r="A8333" s="127" t="s">
        <v>31429</v>
      </c>
      <c r="B8333" s="128" t="s">
        <v>31430</v>
      </c>
      <c r="C8333" s="127" t="s">
        <v>86</v>
      </c>
      <c r="D8333" s="122">
        <v>144</v>
      </c>
      <c r="E8333" s="129">
        <f t="shared" si="130"/>
        <v>144.07</v>
      </c>
    </row>
    <row r="8334" spans="1:5">
      <c r="A8334" s="127" t="s">
        <v>31431</v>
      </c>
      <c r="B8334" s="128" t="s">
        <v>31432</v>
      </c>
      <c r="C8334" s="127" t="s">
        <v>86</v>
      </c>
      <c r="D8334" s="122">
        <v>43.51</v>
      </c>
      <c r="E8334" s="129">
        <f t="shared" si="130"/>
        <v>43.53</v>
      </c>
    </row>
    <row r="8335" spans="1:5" ht="27">
      <c r="A8335" s="127" t="s">
        <v>31433</v>
      </c>
      <c r="B8335" s="128" t="s">
        <v>31434</v>
      </c>
      <c r="C8335" s="127" t="s">
        <v>86</v>
      </c>
      <c r="D8335" s="122">
        <v>63</v>
      </c>
      <c r="E8335" s="129">
        <f t="shared" si="130"/>
        <v>63.03</v>
      </c>
    </row>
    <row r="8336" spans="1:5">
      <c r="A8336" s="127" t="s">
        <v>31435</v>
      </c>
      <c r="B8336" s="128" t="s">
        <v>31436</v>
      </c>
      <c r="C8336" s="127" t="s">
        <v>86</v>
      </c>
      <c r="D8336" s="122">
        <v>24.12</v>
      </c>
      <c r="E8336" s="129">
        <f t="shared" si="130"/>
        <v>24.13</v>
      </c>
    </row>
    <row r="8337" spans="1:5" ht="27">
      <c r="A8337" s="127" t="s">
        <v>31437</v>
      </c>
      <c r="B8337" s="128" t="s">
        <v>31438</v>
      </c>
      <c r="C8337" s="127" t="s">
        <v>86</v>
      </c>
      <c r="D8337" s="122">
        <v>247.17</v>
      </c>
      <c r="E8337" s="129">
        <f t="shared" si="130"/>
        <v>247.29</v>
      </c>
    </row>
    <row r="8338" spans="1:5" ht="27">
      <c r="A8338" s="127" t="s">
        <v>31439</v>
      </c>
      <c r="B8338" s="128" t="s">
        <v>31440</v>
      </c>
      <c r="C8338" s="127" t="s">
        <v>86</v>
      </c>
      <c r="D8338" s="122">
        <v>58.26</v>
      </c>
      <c r="E8338" s="129">
        <f t="shared" si="130"/>
        <v>58.29</v>
      </c>
    </row>
    <row r="8339" spans="1:5">
      <c r="A8339" s="127" t="s">
        <v>31441</v>
      </c>
      <c r="B8339" s="128" t="s">
        <v>31442</v>
      </c>
      <c r="C8339" s="127" t="s">
        <v>86</v>
      </c>
      <c r="D8339" s="122">
        <v>217.34</v>
      </c>
      <c r="E8339" s="129">
        <f t="shared" si="130"/>
        <v>217.45</v>
      </c>
    </row>
    <row r="8340" spans="1:5">
      <c r="A8340" s="127" t="s">
        <v>31443</v>
      </c>
      <c r="B8340" s="128" t="s">
        <v>31444</v>
      </c>
      <c r="C8340" s="127" t="s">
        <v>86</v>
      </c>
      <c r="D8340" s="122">
        <v>1.71</v>
      </c>
      <c r="E8340" s="129">
        <f t="shared" si="130"/>
        <v>1.71</v>
      </c>
    </row>
    <row r="8341" spans="1:5">
      <c r="A8341" s="127" t="s">
        <v>31445</v>
      </c>
      <c r="B8341" s="128" t="s">
        <v>31446</v>
      </c>
      <c r="C8341" s="127" t="s">
        <v>86</v>
      </c>
      <c r="D8341" s="122">
        <v>63</v>
      </c>
      <c r="E8341" s="129">
        <f t="shared" si="130"/>
        <v>63.03</v>
      </c>
    </row>
    <row r="8342" spans="1:5">
      <c r="A8342" s="127" t="s">
        <v>31447</v>
      </c>
      <c r="B8342" s="128" t="s">
        <v>31448</v>
      </c>
      <c r="C8342" s="127" t="s">
        <v>86</v>
      </c>
      <c r="D8342" s="122">
        <v>692.69</v>
      </c>
      <c r="E8342" s="129">
        <f t="shared" si="130"/>
        <v>693.03</v>
      </c>
    </row>
    <row r="8343" spans="1:5" ht="67.5">
      <c r="A8343" s="127" t="s">
        <v>31449</v>
      </c>
      <c r="B8343" s="128" t="s">
        <v>31450</v>
      </c>
      <c r="C8343" s="127" t="s">
        <v>86</v>
      </c>
      <c r="D8343" s="122">
        <v>1837.5</v>
      </c>
      <c r="E8343" s="129">
        <f t="shared" si="130"/>
        <v>1838.41</v>
      </c>
    </row>
    <row r="8344" spans="1:5" ht="67.5">
      <c r="A8344" s="127" t="s">
        <v>31451</v>
      </c>
      <c r="B8344" s="128" t="s">
        <v>31452</v>
      </c>
      <c r="C8344" s="127" t="s">
        <v>86</v>
      </c>
      <c r="D8344" s="122">
        <v>3255.55</v>
      </c>
      <c r="E8344" s="129">
        <f t="shared" si="130"/>
        <v>3257.16</v>
      </c>
    </row>
    <row r="8345" spans="1:5" ht="40.5">
      <c r="A8345" s="127" t="s">
        <v>31453</v>
      </c>
      <c r="B8345" s="128" t="s">
        <v>31454</v>
      </c>
      <c r="C8345" s="127" t="s">
        <v>86</v>
      </c>
      <c r="D8345" s="122">
        <v>2271</v>
      </c>
      <c r="E8345" s="129">
        <f t="shared" si="130"/>
        <v>2272.13</v>
      </c>
    </row>
    <row r="8346" spans="1:5" ht="40.5">
      <c r="A8346" s="127" t="s">
        <v>31455</v>
      </c>
      <c r="B8346" s="128" t="s">
        <v>31456</v>
      </c>
      <c r="C8346" s="127" t="s">
        <v>86</v>
      </c>
      <c r="D8346" s="122">
        <v>2667</v>
      </c>
      <c r="E8346" s="129">
        <f t="shared" si="130"/>
        <v>2668.32</v>
      </c>
    </row>
    <row r="8347" spans="1:5">
      <c r="A8347" s="127" t="s">
        <v>31457</v>
      </c>
      <c r="B8347" s="128" t="s">
        <v>31458</v>
      </c>
      <c r="C8347" s="127" t="s">
        <v>86</v>
      </c>
      <c r="D8347" s="122">
        <v>15606</v>
      </c>
      <c r="E8347" s="129">
        <f t="shared" si="130"/>
        <v>15613.74</v>
      </c>
    </row>
    <row r="8348" spans="1:5" ht="40.5">
      <c r="A8348" s="127" t="s">
        <v>31459</v>
      </c>
      <c r="B8348" s="128" t="s">
        <v>31460</v>
      </c>
      <c r="C8348" s="127" t="s">
        <v>86</v>
      </c>
      <c r="D8348" s="122">
        <v>19286</v>
      </c>
      <c r="E8348" s="129">
        <f t="shared" si="130"/>
        <v>19295.57</v>
      </c>
    </row>
    <row r="8349" spans="1:5" ht="67.5">
      <c r="A8349" s="127" t="s">
        <v>31461</v>
      </c>
      <c r="B8349" s="128" t="s">
        <v>31462</v>
      </c>
      <c r="C8349" s="127" t="s">
        <v>86</v>
      </c>
      <c r="D8349" s="122">
        <v>4911</v>
      </c>
      <c r="E8349" s="129">
        <f t="shared" si="130"/>
        <v>4913.4399999999996</v>
      </c>
    </row>
    <row r="8350" spans="1:5" ht="40.5">
      <c r="A8350" s="127" t="s">
        <v>31463</v>
      </c>
      <c r="B8350" s="128" t="s">
        <v>31464</v>
      </c>
      <c r="C8350" s="127" t="s">
        <v>86</v>
      </c>
      <c r="D8350" s="122">
        <v>5637</v>
      </c>
      <c r="E8350" s="129">
        <f t="shared" si="130"/>
        <v>5639.8</v>
      </c>
    </row>
    <row r="8351" spans="1:5" ht="40.5">
      <c r="A8351" s="127" t="s">
        <v>31465</v>
      </c>
      <c r="B8351" s="128" t="s">
        <v>31466</v>
      </c>
      <c r="C8351" s="127" t="s">
        <v>86</v>
      </c>
      <c r="D8351" s="122">
        <v>6059.5</v>
      </c>
      <c r="E8351" s="129">
        <f t="shared" si="130"/>
        <v>6062.51</v>
      </c>
    </row>
    <row r="8352" spans="1:5" ht="40.5">
      <c r="A8352" s="127" t="s">
        <v>31467</v>
      </c>
      <c r="B8352" s="128" t="s">
        <v>31468</v>
      </c>
      <c r="C8352" s="127" t="s">
        <v>86</v>
      </c>
      <c r="D8352" s="122">
        <v>12984</v>
      </c>
      <c r="E8352" s="129">
        <f t="shared" si="130"/>
        <v>12990.44</v>
      </c>
    </row>
    <row r="8353" spans="1:5" ht="40.5">
      <c r="A8353" s="127" t="s">
        <v>31469</v>
      </c>
      <c r="B8353" s="128" t="s">
        <v>31470</v>
      </c>
      <c r="C8353" s="127" t="s">
        <v>86</v>
      </c>
      <c r="D8353" s="122">
        <v>9009</v>
      </c>
      <c r="E8353" s="129">
        <f t="shared" si="130"/>
        <v>9013.4699999999993</v>
      </c>
    </row>
    <row r="8354" spans="1:5" ht="40.5">
      <c r="A8354" s="127" t="s">
        <v>31471</v>
      </c>
      <c r="B8354" s="128" t="s">
        <v>31472</v>
      </c>
      <c r="C8354" s="127" t="s">
        <v>86</v>
      </c>
      <c r="D8354" s="122">
        <v>19260</v>
      </c>
      <c r="E8354" s="129">
        <f t="shared" si="130"/>
        <v>19269.55</v>
      </c>
    </row>
    <row r="8355" spans="1:5" ht="121.5">
      <c r="A8355" s="127" t="s">
        <v>31473</v>
      </c>
      <c r="B8355" s="128" t="s">
        <v>31474</v>
      </c>
      <c r="C8355" s="127" t="s">
        <v>86</v>
      </c>
      <c r="D8355" s="122">
        <v>35310</v>
      </c>
      <c r="E8355" s="129">
        <f t="shared" si="130"/>
        <v>35327.51</v>
      </c>
    </row>
    <row r="8356" spans="1:5" ht="40.5">
      <c r="A8356" s="127" t="s">
        <v>31475</v>
      </c>
      <c r="B8356" s="128" t="s">
        <v>31476</v>
      </c>
      <c r="C8356" s="127" t="s">
        <v>86</v>
      </c>
      <c r="D8356" s="122">
        <v>41923.129999999997</v>
      </c>
      <c r="E8356" s="129">
        <f t="shared" si="130"/>
        <v>41943.92</v>
      </c>
    </row>
    <row r="8357" spans="1:5" ht="40.5">
      <c r="A8357" s="127" t="s">
        <v>31477</v>
      </c>
      <c r="B8357" s="128" t="s">
        <v>31478</v>
      </c>
      <c r="C8357" s="127" t="s">
        <v>86</v>
      </c>
      <c r="D8357" s="122">
        <v>55272</v>
      </c>
      <c r="E8357" s="129">
        <f t="shared" si="130"/>
        <v>55299.41</v>
      </c>
    </row>
    <row r="8358" spans="1:5" ht="40.5">
      <c r="A8358" s="127" t="s">
        <v>31479</v>
      </c>
      <c r="B8358" s="128" t="s">
        <v>31480</v>
      </c>
      <c r="C8358" s="127" t="s">
        <v>86</v>
      </c>
      <c r="D8358" s="122">
        <v>63074.36</v>
      </c>
      <c r="E8358" s="129">
        <f t="shared" si="130"/>
        <v>63105.64</v>
      </c>
    </row>
    <row r="8359" spans="1:5" ht="40.5">
      <c r="A8359" s="127" t="s">
        <v>31481</v>
      </c>
      <c r="B8359" s="128" t="s">
        <v>31482</v>
      </c>
      <c r="C8359" s="127" t="s">
        <v>86</v>
      </c>
      <c r="D8359" s="122">
        <v>93785</v>
      </c>
      <c r="E8359" s="129">
        <f t="shared" si="130"/>
        <v>93831.52</v>
      </c>
    </row>
    <row r="8360" spans="1:5" ht="40.5">
      <c r="A8360" s="127" t="s">
        <v>31483</v>
      </c>
      <c r="B8360" s="128" t="s">
        <v>31484</v>
      </c>
      <c r="C8360" s="127" t="s">
        <v>86</v>
      </c>
      <c r="D8360" s="122">
        <v>112223.74</v>
      </c>
      <c r="E8360" s="129">
        <f t="shared" si="130"/>
        <v>112279.4</v>
      </c>
    </row>
    <row r="8361" spans="1:5" ht="40.5">
      <c r="A8361" s="127" t="s">
        <v>31485</v>
      </c>
      <c r="B8361" s="128" t="s">
        <v>31486</v>
      </c>
      <c r="C8361" s="127" t="s">
        <v>86</v>
      </c>
      <c r="D8361" s="122">
        <v>26632</v>
      </c>
      <c r="E8361" s="129">
        <f t="shared" si="130"/>
        <v>26645.21</v>
      </c>
    </row>
    <row r="8362" spans="1:5" ht="40.5">
      <c r="A8362" s="127" t="s">
        <v>31487</v>
      </c>
      <c r="B8362" s="128" t="s">
        <v>31488</v>
      </c>
      <c r="C8362" s="127" t="s">
        <v>86</v>
      </c>
      <c r="D8362" s="122">
        <v>36993.5</v>
      </c>
      <c r="E8362" s="129">
        <f t="shared" si="130"/>
        <v>37011.85</v>
      </c>
    </row>
    <row r="8363" spans="1:5" ht="40.5">
      <c r="A8363" s="127" t="s">
        <v>31489</v>
      </c>
      <c r="B8363" s="128" t="s">
        <v>31490</v>
      </c>
      <c r="C8363" s="127" t="s">
        <v>86</v>
      </c>
      <c r="D8363" s="122">
        <v>48101</v>
      </c>
      <c r="E8363" s="129">
        <f t="shared" si="130"/>
        <v>48124.86</v>
      </c>
    </row>
    <row r="8364" spans="1:5" ht="40.5">
      <c r="A8364" s="127" t="s">
        <v>31491</v>
      </c>
      <c r="B8364" s="128" t="s">
        <v>31492</v>
      </c>
      <c r="C8364" s="127" t="s">
        <v>86</v>
      </c>
      <c r="D8364" s="122">
        <v>54516</v>
      </c>
      <c r="E8364" s="129">
        <f t="shared" si="130"/>
        <v>54543.040000000001</v>
      </c>
    </row>
    <row r="8365" spans="1:5" ht="40.5">
      <c r="A8365" s="127" t="s">
        <v>31493</v>
      </c>
      <c r="B8365" s="128" t="s">
        <v>31494</v>
      </c>
      <c r="C8365" s="127" t="s">
        <v>86</v>
      </c>
      <c r="D8365" s="122">
        <v>81850</v>
      </c>
      <c r="E8365" s="129">
        <f t="shared" si="130"/>
        <v>81890.600000000006</v>
      </c>
    </row>
    <row r="8366" spans="1:5">
      <c r="A8366" s="127" t="s">
        <v>31495</v>
      </c>
      <c r="B8366" s="128" t="s">
        <v>31496</v>
      </c>
      <c r="C8366" s="127" t="s">
        <v>86</v>
      </c>
      <c r="D8366" s="122">
        <v>9.4499999999999993</v>
      </c>
      <c r="E8366" s="129">
        <f t="shared" si="130"/>
        <v>9.4499999999999993</v>
      </c>
    </row>
    <row r="8367" spans="1:5">
      <c r="A8367" s="127" t="s">
        <v>31497</v>
      </c>
      <c r="B8367" s="128" t="s">
        <v>31498</v>
      </c>
      <c r="C8367" s="127" t="s">
        <v>86</v>
      </c>
      <c r="D8367" s="122">
        <v>93.24</v>
      </c>
      <c r="E8367" s="129">
        <f t="shared" si="130"/>
        <v>93.29</v>
      </c>
    </row>
    <row r="8368" spans="1:5">
      <c r="A8368" s="127" t="s">
        <v>31499</v>
      </c>
      <c r="B8368" s="128" t="s">
        <v>31500</v>
      </c>
      <c r="C8368" s="127" t="s">
        <v>44</v>
      </c>
      <c r="D8368" s="122">
        <v>5.8</v>
      </c>
      <c r="E8368" s="129">
        <f t="shared" si="130"/>
        <v>5.8</v>
      </c>
    </row>
    <row r="8369" spans="1:5">
      <c r="A8369" s="127" t="s">
        <v>31501</v>
      </c>
      <c r="B8369" s="128" t="s">
        <v>31502</v>
      </c>
      <c r="C8369" s="127" t="s">
        <v>92</v>
      </c>
      <c r="D8369" s="122">
        <v>3.5</v>
      </c>
      <c r="E8369" s="129">
        <f t="shared" si="130"/>
        <v>3.5</v>
      </c>
    </row>
    <row r="8370" spans="1:5">
      <c r="A8370" s="127" t="s">
        <v>31503</v>
      </c>
      <c r="B8370" s="128" t="s">
        <v>31504</v>
      </c>
      <c r="C8370" s="127" t="s">
        <v>92</v>
      </c>
      <c r="D8370" s="122">
        <v>3.53</v>
      </c>
      <c r="E8370" s="129">
        <f t="shared" si="130"/>
        <v>3.53</v>
      </c>
    </row>
    <row r="8371" spans="1:5">
      <c r="A8371" s="127" t="s">
        <v>31505</v>
      </c>
      <c r="B8371" s="128" t="s">
        <v>31506</v>
      </c>
      <c r="C8371" s="127" t="s">
        <v>86</v>
      </c>
      <c r="D8371" s="122">
        <v>5.89</v>
      </c>
      <c r="E8371" s="129">
        <f t="shared" si="130"/>
        <v>5.89</v>
      </c>
    </row>
    <row r="8372" spans="1:5">
      <c r="A8372" s="127" t="s">
        <v>31507</v>
      </c>
      <c r="B8372" s="128" t="s">
        <v>31508</v>
      </c>
      <c r="C8372" s="127" t="s">
        <v>44</v>
      </c>
      <c r="D8372" s="122">
        <v>45.16</v>
      </c>
      <c r="E8372" s="129">
        <f t="shared" si="130"/>
        <v>45.18</v>
      </c>
    </row>
    <row r="8373" spans="1:5">
      <c r="A8373" s="127" t="s">
        <v>31509</v>
      </c>
      <c r="B8373" s="128" t="s">
        <v>31510</v>
      </c>
      <c r="C8373" s="127" t="s">
        <v>86</v>
      </c>
      <c r="D8373" s="122">
        <v>245.41</v>
      </c>
      <c r="E8373" s="129">
        <f t="shared" si="130"/>
        <v>245.53</v>
      </c>
    </row>
    <row r="8374" spans="1:5" ht="27">
      <c r="A8374" s="127" t="s">
        <v>31511</v>
      </c>
      <c r="B8374" s="128" t="s">
        <v>31512</v>
      </c>
      <c r="C8374" s="127" t="s">
        <v>44</v>
      </c>
      <c r="D8374" s="122">
        <v>16.11</v>
      </c>
      <c r="E8374" s="129">
        <f t="shared" si="130"/>
        <v>16.12</v>
      </c>
    </row>
    <row r="8375" spans="1:5" ht="27">
      <c r="A8375" s="127" t="s">
        <v>31513</v>
      </c>
      <c r="B8375" s="128" t="s">
        <v>31514</v>
      </c>
      <c r="C8375" s="127" t="s">
        <v>44</v>
      </c>
      <c r="D8375" s="122">
        <v>17.72</v>
      </c>
      <c r="E8375" s="129">
        <f t="shared" si="130"/>
        <v>17.73</v>
      </c>
    </row>
    <row r="8376" spans="1:5" ht="27">
      <c r="A8376" s="127" t="s">
        <v>31515</v>
      </c>
      <c r="B8376" s="128" t="s">
        <v>31516</v>
      </c>
      <c r="C8376" s="127" t="s">
        <v>44</v>
      </c>
      <c r="D8376" s="122">
        <v>29.94</v>
      </c>
      <c r="E8376" s="129">
        <f t="shared" si="130"/>
        <v>29.95</v>
      </c>
    </row>
    <row r="8377" spans="1:5" ht="27">
      <c r="A8377" s="127" t="s">
        <v>31517</v>
      </c>
      <c r="B8377" s="128" t="s">
        <v>31518</v>
      </c>
      <c r="C8377" s="127" t="s">
        <v>44</v>
      </c>
      <c r="D8377" s="122">
        <v>38.53</v>
      </c>
      <c r="E8377" s="129">
        <f t="shared" si="130"/>
        <v>38.549999999999997</v>
      </c>
    </row>
    <row r="8378" spans="1:5" ht="27">
      <c r="A8378" s="127" t="s">
        <v>31519</v>
      </c>
      <c r="B8378" s="128" t="s">
        <v>31520</v>
      </c>
      <c r="C8378" s="127" t="s">
        <v>44</v>
      </c>
      <c r="D8378" s="122">
        <v>41.14</v>
      </c>
      <c r="E8378" s="129">
        <f t="shared" si="130"/>
        <v>41.16</v>
      </c>
    </row>
    <row r="8379" spans="1:5" ht="27">
      <c r="A8379" s="127" t="s">
        <v>31521</v>
      </c>
      <c r="B8379" s="128" t="s">
        <v>31522</v>
      </c>
      <c r="C8379" s="127" t="s">
        <v>44</v>
      </c>
      <c r="D8379" s="122">
        <v>51.31</v>
      </c>
      <c r="E8379" s="129">
        <f t="shared" si="130"/>
        <v>51.34</v>
      </c>
    </row>
    <row r="8380" spans="1:5" ht="27">
      <c r="A8380" s="127" t="s">
        <v>31523</v>
      </c>
      <c r="B8380" s="128" t="s">
        <v>31524</v>
      </c>
      <c r="C8380" s="127" t="s">
        <v>44</v>
      </c>
      <c r="D8380" s="122">
        <v>63.22</v>
      </c>
      <c r="E8380" s="129">
        <f t="shared" si="130"/>
        <v>63.25</v>
      </c>
    </row>
    <row r="8381" spans="1:5" ht="27">
      <c r="A8381" s="127" t="s">
        <v>31525</v>
      </c>
      <c r="B8381" s="128" t="s">
        <v>31526</v>
      </c>
      <c r="C8381" s="127" t="s">
        <v>44</v>
      </c>
      <c r="D8381" s="122">
        <v>99.96</v>
      </c>
      <c r="E8381" s="129">
        <f t="shared" si="130"/>
        <v>100.01</v>
      </c>
    </row>
    <row r="8382" spans="1:5" ht="27">
      <c r="A8382" s="127" t="s">
        <v>31527</v>
      </c>
      <c r="B8382" s="128" t="s">
        <v>31528</v>
      </c>
      <c r="C8382" s="127" t="s">
        <v>44</v>
      </c>
      <c r="D8382" s="122">
        <v>145.28</v>
      </c>
      <c r="E8382" s="129">
        <f t="shared" si="130"/>
        <v>145.35</v>
      </c>
    </row>
    <row r="8383" spans="1:5" ht="27">
      <c r="A8383" s="127" t="s">
        <v>31529</v>
      </c>
      <c r="B8383" s="128" t="s">
        <v>31530</v>
      </c>
      <c r="C8383" s="127" t="s">
        <v>44</v>
      </c>
      <c r="D8383" s="122">
        <v>528.11</v>
      </c>
      <c r="E8383" s="129">
        <f t="shared" si="130"/>
        <v>528.37</v>
      </c>
    </row>
    <row r="8384" spans="1:5" ht="27">
      <c r="A8384" s="127" t="s">
        <v>31531</v>
      </c>
      <c r="B8384" s="128" t="s">
        <v>31532</v>
      </c>
      <c r="C8384" s="127" t="s">
        <v>44</v>
      </c>
      <c r="D8384" s="122">
        <v>41.14</v>
      </c>
      <c r="E8384" s="129">
        <f t="shared" si="130"/>
        <v>41.16</v>
      </c>
    </row>
    <row r="8385" spans="1:5" ht="27">
      <c r="A8385" s="127" t="s">
        <v>31533</v>
      </c>
      <c r="B8385" s="128" t="s">
        <v>31534</v>
      </c>
      <c r="C8385" s="127" t="s">
        <v>44</v>
      </c>
      <c r="D8385" s="122">
        <v>51.31</v>
      </c>
      <c r="E8385" s="129">
        <f t="shared" ref="E8385:E8448" si="131">ROUND((D8385/(1+$J$1))*(1+$L$1),2)</f>
        <v>51.34</v>
      </c>
    </row>
    <row r="8386" spans="1:5" ht="27">
      <c r="A8386" s="127" t="s">
        <v>31535</v>
      </c>
      <c r="B8386" s="128" t="s">
        <v>31536</v>
      </c>
      <c r="C8386" s="127" t="s">
        <v>44</v>
      </c>
      <c r="D8386" s="122">
        <v>63.22</v>
      </c>
      <c r="E8386" s="129">
        <f t="shared" si="131"/>
        <v>63.25</v>
      </c>
    </row>
    <row r="8387" spans="1:5" ht="27">
      <c r="A8387" s="127" t="s">
        <v>31537</v>
      </c>
      <c r="B8387" s="128" t="s">
        <v>31538</v>
      </c>
      <c r="C8387" s="127" t="s">
        <v>44</v>
      </c>
      <c r="D8387" s="122">
        <v>99.96</v>
      </c>
      <c r="E8387" s="129">
        <f t="shared" si="131"/>
        <v>100.01</v>
      </c>
    </row>
    <row r="8388" spans="1:5" ht="27">
      <c r="A8388" s="127" t="s">
        <v>31539</v>
      </c>
      <c r="B8388" s="128" t="s">
        <v>31540</v>
      </c>
      <c r="C8388" s="127" t="s">
        <v>44</v>
      </c>
      <c r="D8388" s="122">
        <v>145.28</v>
      </c>
      <c r="E8388" s="129">
        <f t="shared" si="131"/>
        <v>145.35</v>
      </c>
    </row>
    <row r="8389" spans="1:5" ht="40.5">
      <c r="A8389" s="127" t="s">
        <v>31541</v>
      </c>
      <c r="B8389" s="128" t="s">
        <v>31542</v>
      </c>
      <c r="C8389" s="127" t="s">
        <v>44</v>
      </c>
      <c r="D8389" s="122">
        <v>37.42</v>
      </c>
      <c r="E8389" s="129">
        <f t="shared" si="131"/>
        <v>37.44</v>
      </c>
    </row>
    <row r="8390" spans="1:5" ht="40.5">
      <c r="A8390" s="127" t="s">
        <v>31543</v>
      </c>
      <c r="B8390" s="128" t="s">
        <v>31544</v>
      </c>
      <c r="C8390" s="127" t="s">
        <v>44</v>
      </c>
      <c r="D8390" s="122">
        <v>67.94</v>
      </c>
      <c r="E8390" s="129">
        <f t="shared" si="131"/>
        <v>67.97</v>
      </c>
    </row>
    <row r="8391" spans="1:5">
      <c r="A8391" s="127" t="s">
        <v>31545</v>
      </c>
      <c r="B8391" s="128" t="s">
        <v>31546</v>
      </c>
      <c r="C8391" s="127" t="s">
        <v>44</v>
      </c>
      <c r="D8391" s="122">
        <v>87</v>
      </c>
      <c r="E8391" s="129">
        <f t="shared" si="131"/>
        <v>87.04</v>
      </c>
    </row>
    <row r="8392" spans="1:5" ht="27">
      <c r="A8392" s="127" t="s">
        <v>31547</v>
      </c>
      <c r="B8392" s="128" t="s">
        <v>31548</v>
      </c>
      <c r="C8392" s="127" t="s">
        <v>86</v>
      </c>
      <c r="D8392" s="122">
        <v>17</v>
      </c>
      <c r="E8392" s="129">
        <f t="shared" si="131"/>
        <v>17.010000000000002</v>
      </c>
    </row>
    <row r="8393" spans="1:5">
      <c r="A8393" s="127" t="s">
        <v>31549</v>
      </c>
      <c r="B8393" s="128" t="s">
        <v>31550</v>
      </c>
      <c r="C8393" s="127" t="s">
        <v>44</v>
      </c>
      <c r="D8393" s="122">
        <v>46.59</v>
      </c>
      <c r="E8393" s="129">
        <f t="shared" si="131"/>
        <v>46.61</v>
      </c>
    </row>
    <row r="8394" spans="1:5" ht="27">
      <c r="A8394" s="127" t="s">
        <v>31551</v>
      </c>
      <c r="B8394" s="128" t="s">
        <v>31552</v>
      </c>
      <c r="C8394" s="127" t="s">
        <v>44</v>
      </c>
      <c r="D8394" s="122">
        <v>30.11</v>
      </c>
      <c r="E8394" s="129">
        <f t="shared" si="131"/>
        <v>30.12</v>
      </c>
    </row>
    <row r="8395" spans="1:5" ht="27">
      <c r="A8395" s="127" t="s">
        <v>31553</v>
      </c>
      <c r="B8395" s="128" t="s">
        <v>31554</v>
      </c>
      <c r="C8395" s="127" t="s">
        <v>44</v>
      </c>
      <c r="D8395" s="122">
        <v>44.71</v>
      </c>
      <c r="E8395" s="129">
        <f t="shared" si="131"/>
        <v>44.73</v>
      </c>
    </row>
    <row r="8396" spans="1:5" ht="27">
      <c r="A8396" s="127" t="s">
        <v>31555</v>
      </c>
      <c r="B8396" s="128" t="s">
        <v>31556</v>
      </c>
      <c r="C8396" s="127" t="s">
        <v>44</v>
      </c>
      <c r="D8396" s="122">
        <v>67.650000000000006</v>
      </c>
      <c r="E8396" s="129">
        <f t="shared" si="131"/>
        <v>67.680000000000007</v>
      </c>
    </row>
    <row r="8397" spans="1:5" ht="27">
      <c r="A8397" s="127" t="s">
        <v>31557</v>
      </c>
      <c r="B8397" s="128" t="s">
        <v>31558</v>
      </c>
      <c r="C8397" s="127" t="s">
        <v>44</v>
      </c>
      <c r="D8397" s="122">
        <v>126.4</v>
      </c>
      <c r="E8397" s="129">
        <f t="shared" si="131"/>
        <v>126.46</v>
      </c>
    </row>
    <row r="8398" spans="1:5" ht="27">
      <c r="A8398" s="127" t="s">
        <v>31559</v>
      </c>
      <c r="B8398" s="128" t="s">
        <v>31560</v>
      </c>
      <c r="C8398" s="127" t="s">
        <v>44</v>
      </c>
      <c r="D8398" s="122">
        <v>65</v>
      </c>
      <c r="E8398" s="129">
        <f t="shared" si="131"/>
        <v>65.03</v>
      </c>
    </row>
    <row r="8399" spans="1:5" ht="27">
      <c r="A8399" s="127" t="s">
        <v>31561</v>
      </c>
      <c r="B8399" s="128" t="s">
        <v>31562</v>
      </c>
      <c r="C8399" s="127" t="s">
        <v>44</v>
      </c>
      <c r="D8399" s="122">
        <v>271</v>
      </c>
      <c r="E8399" s="129">
        <f t="shared" si="131"/>
        <v>271.13</v>
      </c>
    </row>
    <row r="8400" spans="1:5" ht="27">
      <c r="A8400" s="127" t="s">
        <v>31563</v>
      </c>
      <c r="B8400" s="128" t="s">
        <v>31564</v>
      </c>
      <c r="C8400" s="127" t="s">
        <v>44</v>
      </c>
      <c r="D8400" s="122">
        <v>323</v>
      </c>
      <c r="E8400" s="129">
        <f t="shared" si="131"/>
        <v>323.16000000000003</v>
      </c>
    </row>
    <row r="8401" spans="1:5" ht="27">
      <c r="A8401" s="127" t="s">
        <v>31565</v>
      </c>
      <c r="B8401" s="128" t="s">
        <v>31566</v>
      </c>
      <c r="C8401" s="127" t="s">
        <v>44</v>
      </c>
      <c r="D8401" s="122">
        <v>358</v>
      </c>
      <c r="E8401" s="129">
        <f t="shared" si="131"/>
        <v>358.18</v>
      </c>
    </row>
    <row r="8402" spans="1:5" ht="27">
      <c r="A8402" s="127" t="s">
        <v>31567</v>
      </c>
      <c r="B8402" s="128" t="s">
        <v>31568</v>
      </c>
      <c r="C8402" s="127" t="s">
        <v>44</v>
      </c>
      <c r="D8402" s="122">
        <v>460</v>
      </c>
      <c r="E8402" s="129">
        <f t="shared" si="131"/>
        <v>460.23</v>
      </c>
    </row>
    <row r="8403" spans="1:5" ht="27">
      <c r="A8403" s="127" t="s">
        <v>31569</v>
      </c>
      <c r="B8403" s="128" t="s">
        <v>31570</v>
      </c>
      <c r="C8403" s="127" t="s">
        <v>44</v>
      </c>
      <c r="D8403" s="122">
        <v>718.2</v>
      </c>
      <c r="E8403" s="129">
        <f t="shared" si="131"/>
        <v>718.56</v>
      </c>
    </row>
    <row r="8404" spans="1:5" ht="40.5">
      <c r="A8404" s="127" t="s">
        <v>31571</v>
      </c>
      <c r="B8404" s="128" t="s">
        <v>31572</v>
      </c>
      <c r="C8404" s="127" t="s">
        <v>44</v>
      </c>
      <c r="D8404" s="122">
        <v>101.94</v>
      </c>
      <c r="E8404" s="129">
        <f t="shared" si="131"/>
        <v>101.99</v>
      </c>
    </row>
    <row r="8405" spans="1:5" ht="40.5">
      <c r="A8405" s="127" t="s">
        <v>31573</v>
      </c>
      <c r="B8405" s="128" t="s">
        <v>31574</v>
      </c>
      <c r="C8405" s="127" t="s">
        <v>44</v>
      </c>
      <c r="D8405" s="122">
        <v>133.94</v>
      </c>
      <c r="E8405" s="129">
        <f t="shared" si="131"/>
        <v>134.01</v>
      </c>
    </row>
    <row r="8406" spans="1:5" ht="40.5">
      <c r="A8406" s="127" t="s">
        <v>31575</v>
      </c>
      <c r="B8406" s="128" t="s">
        <v>31576</v>
      </c>
      <c r="C8406" s="127" t="s">
        <v>44</v>
      </c>
      <c r="D8406" s="122">
        <v>140</v>
      </c>
      <c r="E8406" s="129">
        <f t="shared" si="131"/>
        <v>140.07</v>
      </c>
    </row>
    <row r="8407" spans="1:5" ht="40.5">
      <c r="A8407" s="127" t="s">
        <v>31577</v>
      </c>
      <c r="B8407" s="128" t="s">
        <v>31578</v>
      </c>
      <c r="C8407" s="127" t="s">
        <v>44</v>
      </c>
      <c r="D8407" s="122">
        <v>182</v>
      </c>
      <c r="E8407" s="129">
        <f t="shared" si="131"/>
        <v>182.09</v>
      </c>
    </row>
    <row r="8408" spans="1:5" ht="40.5">
      <c r="A8408" s="127" t="s">
        <v>31579</v>
      </c>
      <c r="B8408" s="128" t="s">
        <v>31580</v>
      </c>
      <c r="C8408" s="127" t="s">
        <v>44</v>
      </c>
      <c r="D8408" s="122">
        <v>236.25</v>
      </c>
      <c r="E8408" s="129">
        <f t="shared" si="131"/>
        <v>236.37</v>
      </c>
    </row>
    <row r="8409" spans="1:5" ht="40.5">
      <c r="A8409" s="127" t="s">
        <v>31581</v>
      </c>
      <c r="B8409" s="128" t="s">
        <v>31582</v>
      </c>
      <c r="C8409" s="127" t="s">
        <v>44</v>
      </c>
      <c r="D8409" s="122">
        <v>312.52</v>
      </c>
      <c r="E8409" s="129">
        <f t="shared" si="131"/>
        <v>312.68</v>
      </c>
    </row>
    <row r="8410" spans="1:5" ht="40.5">
      <c r="A8410" s="127" t="s">
        <v>31583</v>
      </c>
      <c r="B8410" s="128" t="s">
        <v>31584</v>
      </c>
      <c r="C8410" s="127" t="s">
        <v>44</v>
      </c>
      <c r="D8410" s="122">
        <v>298</v>
      </c>
      <c r="E8410" s="129">
        <f t="shared" si="131"/>
        <v>298.14999999999998</v>
      </c>
    </row>
    <row r="8411" spans="1:5" ht="40.5">
      <c r="A8411" s="127" t="s">
        <v>31585</v>
      </c>
      <c r="B8411" s="128" t="s">
        <v>31586</v>
      </c>
      <c r="C8411" s="127" t="s">
        <v>44</v>
      </c>
      <c r="D8411" s="122">
        <v>438</v>
      </c>
      <c r="E8411" s="129">
        <f t="shared" si="131"/>
        <v>438.22</v>
      </c>
    </row>
    <row r="8412" spans="1:5" ht="40.5">
      <c r="A8412" s="127" t="s">
        <v>31587</v>
      </c>
      <c r="B8412" s="128" t="s">
        <v>31588</v>
      </c>
      <c r="C8412" s="127" t="s">
        <v>44</v>
      </c>
      <c r="D8412" s="122">
        <v>531</v>
      </c>
      <c r="E8412" s="129">
        <f t="shared" si="131"/>
        <v>531.26</v>
      </c>
    </row>
    <row r="8413" spans="1:5" ht="40.5">
      <c r="A8413" s="127" t="s">
        <v>31589</v>
      </c>
      <c r="B8413" s="128" t="s">
        <v>31590</v>
      </c>
      <c r="C8413" s="127" t="s">
        <v>44</v>
      </c>
      <c r="D8413" s="122">
        <v>796</v>
      </c>
      <c r="E8413" s="129">
        <f t="shared" si="131"/>
        <v>796.39</v>
      </c>
    </row>
    <row r="8414" spans="1:5" ht="40.5">
      <c r="A8414" s="127" t="s">
        <v>31591</v>
      </c>
      <c r="B8414" s="128" t="s">
        <v>31592</v>
      </c>
      <c r="C8414" s="127" t="s">
        <v>44</v>
      </c>
      <c r="D8414" s="122">
        <v>1383</v>
      </c>
      <c r="E8414" s="129">
        <f t="shared" si="131"/>
        <v>1383.69</v>
      </c>
    </row>
    <row r="8415" spans="1:5" ht="40.5">
      <c r="A8415" s="127" t="s">
        <v>31593</v>
      </c>
      <c r="B8415" s="128" t="s">
        <v>31594</v>
      </c>
      <c r="C8415" s="127" t="s">
        <v>44</v>
      </c>
      <c r="D8415" s="122">
        <v>94.5</v>
      </c>
      <c r="E8415" s="129">
        <f t="shared" si="131"/>
        <v>94.55</v>
      </c>
    </row>
    <row r="8416" spans="1:5" ht="40.5">
      <c r="A8416" s="127" t="s">
        <v>31595</v>
      </c>
      <c r="B8416" s="128" t="s">
        <v>31596</v>
      </c>
      <c r="C8416" s="127" t="s">
        <v>44</v>
      </c>
      <c r="D8416" s="122">
        <v>170.09</v>
      </c>
      <c r="E8416" s="129">
        <f t="shared" si="131"/>
        <v>170.17</v>
      </c>
    </row>
    <row r="8417" spans="1:5" ht="40.5">
      <c r="A8417" s="127" t="s">
        <v>31597</v>
      </c>
      <c r="B8417" s="128" t="s">
        <v>31598</v>
      </c>
      <c r="C8417" s="127" t="s">
        <v>44</v>
      </c>
      <c r="D8417" s="122">
        <v>193.05</v>
      </c>
      <c r="E8417" s="129">
        <f t="shared" si="131"/>
        <v>193.15</v>
      </c>
    </row>
    <row r="8418" spans="1:5">
      <c r="A8418" s="127" t="s">
        <v>31599</v>
      </c>
      <c r="B8418" s="128" t="s">
        <v>31600</v>
      </c>
      <c r="C8418" s="127" t="s">
        <v>44</v>
      </c>
      <c r="D8418" s="122">
        <v>179.2</v>
      </c>
      <c r="E8418" s="129">
        <f t="shared" si="131"/>
        <v>179.29</v>
      </c>
    </row>
    <row r="8419" spans="1:5">
      <c r="A8419" s="127" t="s">
        <v>31601</v>
      </c>
      <c r="B8419" s="128" t="s">
        <v>31602</v>
      </c>
      <c r="C8419" s="127" t="s">
        <v>44</v>
      </c>
      <c r="D8419" s="122">
        <v>195</v>
      </c>
      <c r="E8419" s="129">
        <f t="shared" si="131"/>
        <v>195.1</v>
      </c>
    </row>
    <row r="8420" spans="1:5" ht="27">
      <c r="A8420" s="127" t="s">
        <v>31603</v>
      </c>
      <c r="B8420" s="128" t="s">
        <v>31604</v>
      </c>
      <c r="C8420" s="127" t="s">
        <v>44</v>
      </c>
      <c r="D8420" s="122">
        <v>220</v>
      </c>
      <c r="E8420" s="129">
        <f t="shared" si="131"/>
        <v>220.11</v>
      </c>
    </row>
    <row r="8421" spans="1:5" ht="40.5">
      <c r="A8421" s="127" t="s">
        <v>31605</v>
      </c>
      <c r="B8421" s="128" t="s">
        <v>31606</v>
      </c>
      <c r="C8421" s="127" t="s">
        <v>44</v>
      </c>
      <c r="D8421" s="122">
        <v>418</v>
      </c>
      <c r="E8421" s="129">
        <f t="shared" si="131"/>
        <v>418.21</v>
      </c>
    </row>
    <row r="8422" spans="1:5">
      <c r="A8422" s="127" t="s">
        <v>31607</v>
      </c>
      <c r="B8422" s="128" t="s">
        <v>31608</v>
      </c>
      <c r="C8422" s="127" t="s">
        <v>44</v>
      </c>
      <c r="D8422" s="122">
        <v>445</v>
      </c>
      <c r="E8422" s="129">
        <f t="shared" si="131"/>
        <v>445.22</v>
      </c>
    </row>
    <row r="8423" spans="1:5">
      <c r="A8423" s="127" t="s">
        <v>31609</v>
      </c>
      <c r="B8423" s="128" t="s">
        <v>31610</v>
      </c>
      <c r="C8423" s="127" t="s">
        <v>44</v>
      </c>
      <c r="D8423" s="122">
        <v>616.5</v>
      </c>
      <c r="E8423" s="129">
        <f t="shared" si="131"/>
        <v>616.80999999999995</v>
      </c>
    </row>
    <row r="8424" spans="1:5">
      <c r="A8424" s="127" t="s">
        <v>31611</v>
      </c>
      <c r="B8424" s="128" t="s">
        <v>31612</v>
      </c>
      <c r="C8424" s="127" t="s">
        <v>44</v>
      </c>
      <c r="D8424" s="122">
        <v>1546</v>
      </c>
      <c r="E8424" s="129">
        <f t="shared" si="131"/>
        <v>1546.77</v>
      </c>
    </row>
    <row r="8425" spans="1:5" ht="40.5">
      <c r="A8425" s="127" t="s">
        <v>31613</v>
      </c>
      <c r="B8425" s="128" t="s">
        <v>31614</v>
      </c>
      <c r="C8425" s="127" t="s">
        <v>44</v>
      </c>
      <c r="D8425" s="122">
        <v>32.299999999999997</v>
      </c>
      <c r="E8425" s="129">
        <f t="shared" si="131"/>
        <v>32.32</v>
      </c>
    </row>
    <row r="8426" spans="1:5" ht="40.5">
      <c r="A8426" s="127" t="s">
        <v>31615</v>
      </c>
      <c r="B8426" s="128" t="s">
        <v>31616</v>
      </c>
      <c r="C8426" s="127" t="s">
        <v>44</v>
      </c>
      <c r="D8426" s="122">
        <v>35.520000000000003</v>
      </c>
      <c r="E8426" s="129">
        <f t="shared" si="131"/>
        <v>35.54</v>
      </c>
    </row>
    <row r="8427" spans="1:5" ht="40.5">
      <c r="A8427" s="127" t="s">
        <v>31617</v>
      </c>
      <c r="B8427" s="128" t="s">
        <v>31618</v>
      </c>
      <c r="C8427" s="127" t="s">
        <v>44</v>
      </c>
      <c r="D8427" s="122">
        <v>57.91</v>
      </c>
      <c r="E8427" s="129">
        <f t="shared" si="131"/>
        <v>57.94</v>
      </c>
    </row>
    <row r="8428" spans="1:5" ht="40.5">
      <c r="A8428" s="127" t="s">
        <v>31619</v>
      </c>
      <c r="B8428" s="128" t="s">
        <v>31620</v>
      </c>
      <c r="C8428" s="127" t="s">
        <v>44</v>
      </c>
      <c r="D8428" s="122">
        <v>84.15</v>
      </c>
      <c r="E8428" s="129">
        <f t="shared" si="131"/>
        <v>84.19</v>
      </c>
    </row>
    <row r="8429" spans="1:5" ht="40.5">
      <c r="A8429" s="127" t="s">
        <v>31621</v>
      </c>
      <c r="B8429" s="128" t="s">
        <v>31622</v>
      </c>
      <c r="C8429" s="127" t="s">
        <v>44</v>
      </c>
      <c r="D8429" s="122">
        <v>117.03</v>
      </c>
      <c r="E8429" s="129">
        <f t="shared" si="131"/>
        <v>117.09</v>
      </c>
    </row>
    <row r="8430" spans="1:5" ht="27">
      <c r="A8430" s="127" t="s">
        <v>31623</v>
      </c>
      <c r="B8430" s="128" t="s">
        <v>31624</v>
      </c>
      <c r="C8430" s="127" t="s">
        <v>44</v>
      </c>
      <c r="D8430" s="122">
        <v>10.69</v>
      </c>
      <c r="E8430" s="129">
        <f t="shared" si="131"/>
        <v>10.7</v>
      </c>
    </row>
    <row r="8431" spans="1:5" ht="27">
      <c r="A8431" s="127" t="s">
        <v>31625</v>
      </c>
      <c r="B8431" s="128" t="s">
        <v>31626</v>
      </c>
      <c r="C8431" s="127" t="s">
        <v>44</v>
      </c>
      <c r="D8431" s="122">
        <v>39.97</v>
      </c>
      <c r="E8431" s="129">
        <f t="shared" si="131"/>
        <v>39.99</v>
      </c>
    </row>
    <row r="8432" spans="1:5">
      <c r="A8432" s="127" t="s">
        <v>31627</v>
      </c>
      <c r="B8432" s="128" t="s">
        <v>31628</v>
      </c>
      <c r="C8432" s="127" t="s">
        <v>86</v>
      </c>
      <c r="D8432" s="122">
        <v>11.11</v>
      </c>
      <c r="E8432" s="129">
        <f t="shared" si="131"/>
        <v>11.12</v>
      </c>
    </row>
    <row r="8433" spans="1:5" ht="40.5">
      <c r="A8433" s="127" t="s">
        <v>31629</v>
      </c>
      <c r="B8433" s="128" t="s">
        <v>31630</v>
      </c>
      <c r="C8433" s="127" t="s">
        <v>44</v>
      </c>
      <c r="D8433" s="122">
        <v>471.45</v>
      </c>
      <c r="E8433" s="129">
        <f t="shared" si="131"/>
        <v>471.68</v>
      </c>
    </row>
    <row r="8434" spans="1:5" ht="40.5">
      <c r="A8434" s="127" t="s">
        <v>31631</v>
      </c>
      <c r="B8434" s="128" t="s">
        <v>31632</v>
      </c>
      <c r="C8434" s="127" t="s">
        <v>44</v>
      </c>
      <c r="D8434" s="122">
        <v>521.07000000000005</v>
      </c>
      <c r="E8434" s="129">
        <f t="shared" si="131"/>
        <v>521.33000000000004</v>
      </c>
    </row>
    <row r="8435" spans="1:5" ht="40.5">
      <c r="A8435" s="127" t="s">
        <v>31633</v>
      </c>
      <c r="B8435" s="128" t="s">
        <v>31634</v>
      </c>
      <c r="C8435" s="127" t="s">
        <v>44</v>
      </c>
      <c r="D8435" s="122">
        <v>663.41</v>
      </c>
      <c r="E8435" s="129">
        <f t="shared" si="131"/>
        <v>663.74</v>
      </c>
    </row>
    <row r="8436" spans="1:5" ht="40.5">
      <c r="A8436" s="127" t="s">
        <v>31635</v>
      </c>
      <c r="B8436" s="128" t="s">
        <v>31636</v>
      </c>
      <c r="C8436" s="127" t="s">
        <v>44</v>
      </c>
      <c r="D8436" s="122">
        <v>714.36</v>
      </c>
      <c r="E8436" s="129">
        <f t="shared" si="131"/>
        <v>714.71</v>
      </c>
    </row>
    <row r="8437" spans="1:5" ht="40.5">
      <c r="A8437" s="127" t="s">
        <v>31637</v>
      </c>
      <c r="B8437" s="128" t="s">
        <v>31638</v>
      </c>
      <c r="C8437" s="127" t="s">
        <v>44</v>
      </c>
      <c r="D8437" s="122">
        <v>953.28</v>
      </c>
      <c r="E8437" s="129">
        <f t="shared" si="131"/>
        <v>953.75</v>
      </c>
    </row>
    <row r="8438" spans="1:5" ht="40.5">
      <c r="A8438" s="127" t="s">
        <v>31639</v>
      </c>
      <c r="B8438" s="128" t="s">
        <v>31640</v>
      </c>
      <c r="C8438" s="127" t="s">
        <v>44</v>
      </c>
      <c r="D8438" s="122">
        <v>1108.3</v>
      </c>
      <c r="E8438" s="129">
        <f t="shared" si="131"/>
        <v>1108.8499999999999</v>
      </c>
    </row>
    <row r="8439" spans="1:5" ht="40.5">
      <c r="A8439" s="127" t="s">
        <v>31641</v>
      </c>
      <c r="B8439" s="128" t="s">
        <v>31642</v>
      </c>
      <c r="C8439" s="127" t="s">
        <v>44</v>
      </c>
      <c r="D8439" s="122">
        <v>170.2</v>
      </c>
      <c r="E8439" s="129">
        <f t="shared" si="131"/>
        <v>170.28</v>
      </c>
    </row>
    <row r="8440" spans="1:5" ht="40.5">
      <c r="A8440" s="127" t="s">
        <v>31643</v>
      </c>
      <c r="B8440" s="128" t="s">
        <v>31644</v>
      </c>
      <c r="C8440" s="127" t="s">
        <v>44</v>
      </c>
      <c r="D8440" s="122">
        <v>259.95</v>
      </c>
      <c r="E8440" s="129">
        <f t="shared" si="131"/>
        <v>260.08</v>
      </c>
    </row>
    <row r="8441" spans="1:5">
      <c r="A8441" s="127" t="s">
        <v>31645</v>
      </c>
      <c r="B8441" s="128" t="s">
        <v>31646</v>
      </c>
      <c r="C8441" s="127" t="s">
        <v>86</v>
      </c>
      <c r="D8441" s="122">
        <v>25.2</v>
      </c>
      <c r="E8441" s="129">
        <f t="shared" si="131"/>
        <v>25.21</v>
      </c>
    </row>
    <row r="8442" spans="1:5" ht="40.5">
      <c r="A8442" s="127" t="s">
        <v>31647</v>
      </c>
      <c r="B8442" s="128" t="s">
        <v>31648</v>
      </c>
      <c r="C8442" s="127" t="s">
        <v>86</v>
      </c>
      <c r="D8442" s="122">
        <v>110.72</v>
      </c>
      <c r="E8442" s="129">
        <f t="shared" si="131"/>
        <v>110.77</v>
      </c>
    </row>
    <row r="8443" spans="1:5" ht="40.5">
      <c r="A8443" s="127" t="s">
        <v>31649</v>
      </c>
      <c r="B8443" s="128" t="s">
        <v>31650</v>
      </c>
      <c r="C8443" s="127" t="s">
        <v>44</v>
      </c>
      <c r="D8443" s="122">
        <v>29.57</v>
      </c>
      <c r="E8443" s="129">
        <f t="shared" si="131"/>
        <v>29.58</v>
      </c>
    </row>
    <row r="8444" spans="1:5" ht="40.5">
      <c r="A8444" s="127" t="s">
        <v>31651</v>
      </c>
      <c r="B8444" s="128" t="s">
        <v>31652</v>
      </c>
      <c r="C8444" s="127" t="s">
        <v>44</v>
      </c>
      <c r="D8444" s="122">
        <v>58.14</v>
      </c>
      <c r="E8444" s="129">
        <f t="shared" si="131"/>
        <v>58.17</v>
      </c>
    </row>
    <row r="8445" spans="1:5" ht="40.5">
      <c r="A8445" s="127" t="s">
        <v>31653</v>
      </c>
      <c r="B8445" s="128" t="s">
        <v>31654</v>
      </c>
      <c r="C8445" s="127" t="s">
        <v>44</v>
      </c>
      <c r="D8445" s="122">
        <v>97.89</v>
      </c>
      <c r="E8445" s="129">
        <f t="shared" si="131"/>
        <v>97.94</v>
      </c>
    </row>
    <row r="8446" spans="1:5" ht="40.5">
      <c r="A8446" s="127" t="s">
        <v>31655</v>
      </c>
      <c r="B8446" s="128" t="s">
        <v>31656</v>
      </c>
      <c r="C8446" s="127" t="s">
        <v>44</v>
      </c>
      <c r="D8446" s="122">
        <v>149.79</v>
      </c>
      <c r="E8446" s="129">
        <f t="shared" si="131"/>
        <v>149.86000000000001</v>
      </c>
    </row>
    <row r="8447" spans="1:5" ht="40.5">
      <c r="A8447" s="127" t="s">
        <v>31657</v>
      </c>
      <c r="B8447" s="128" t="s">
        <v>31658</v>
      </c>
      <c r="C8447" s="127" t="s">
        <v>44</v>
      </c>
      <c r="D8447" s="122">
        <v>211.34</v>
      </c>
      <c r="E8447" s="129">
        <f t="shared" si="131"/>
        <v>211.44</v>
      </c>
    </row>
    <row r="8448" spans="1:5" ht="27">
      <c r="A8448" s="127" t="s">
        <v>31659</v>
      </c>
      <c r="B8448" s="128" t="s">
        <v>31660</v>
      </c>
      <c r="C8448" s="127" t="s">
        <v>44</v>
      </c>
      <c r="D8448" s="122">
        <v>12.21</v>
      </c>
      <c r="E8448" s="129">
        <f t="shared" si="131"/>
        <v>12.22</v>
      </c>
    </row>
    <row r="8449" spans="1:5" ht="40.5">
      <c r="A8449" s="127" t="s">
        <v>31661</v>
      </c>
      <c r="B8449" s="128" t="s">
        <v>31662</v>
      </c>
      <c r="C8449" s="127" t="s">
        <v>44</v>
      </c>
      <c r="D8449" s="122">
        <v>37.11</v>
      </c>
      <c r="E8449" s="129">
        <f t="shared" ref="E8449:E8512" si="132">ROUND((D8449/(1+$J$1))*(1+$L$1),2)</f>
        <v>37.130000000000003</v>
      </c>
    </row>
    <row r="8450" spans="1:5" ht="40.5">
      <c r="A8450" s="127" t="s">
        <v>31663</v>
      </c>
      <c r="B8450" s="128" t="s">
        <v>31664</v>
      </c>
      <c r="C8450" s="127" t="s">
        <v>44</v>
      </c>
      <c r="D8450" s="122">
        <v>40.86</v>
      </c>
      <c r="E8450" s="129">
        <f t="shared" si="132"/>
        <v>40.880000000000003</v>
      </c>
    </row>
    <row r="8451" spans="1:5" ht="40.5">
      <c r="A8451" s="127" t="s">
        <v>31665</v>
      </c>
      <c r="B8451" s="128" t="s">
        <v>31666</v>
      </c>
      <c r="C8451" s="127" t="s">
        <v>44</v>
      </c>
      <c r="D8451" s="122">
        <v>55.74</v>
      </c>
      <c r="E8451" s="129">
        <f t="shared" si="132"/>
        <v>55.77</v>
      </c>
    </row>
    <row r="8452" spans="1:5" ht="40.5">
      <c r="A8452" s="127" t="s">
        <v>31667</v>
      </c>
      <c r="B8452" s="128" t="s">
        <v>31668</v>
      </c>
      <c r="C8452" s="127" t="s">
        <v>44</v>
      </c>
      <c r="D8452" s="122">
        <v>140.13999999999999</v>
      </c>
      <c r="E8452" s="129">
        <f t="shared" si="132"/>
        <v>140.21</v>
      </c>
    </row>
    <row r="8453" spans="1:5" ht="40.5">
      <c r="A8453" s="127" t="s">
        <v>31669</v>
      </c>
      <c r="B8453" s="128" t="s">
        <v>31670</v>
      </c>
      <c r="C8453" s="127" t="s">
        <v>44</v>
      </c>
      <c r="D8453" s="122">
        <v>252.62</v>
      </c>
      <c r="E8453" s="129">
        <f t="shared" si="132"/>
        <v>252.75</v>
      </c>
    </row>
    <row r="8454" spans="1:5" ht="27">
      <c r="A8454" s="127" t="s">
        <v>31671</v>
      </c>
      <c r="B8454" s="128" t="s">
        <v>31672</v>
      </c>
      <c r="C8454" s="127" t="s">
        <v>44</v>
      </c>
      <c r="D8454" s="122">
        <v>192.04</v>
      </c>
      <c r="E8454" s="129">
        <f t="shared" si="132"/>
        <v>192.14</v>
      </c>
    </row>
    <row r="8455" spans="1:5">
      <c r="A8455" s="127" t="s">
        <v>31673</v>
      </c>
      <c r="B8455" s="128" t="s">
        <v>31674</v>
      </c>
      <c r="C8455" s="127" t="s">
        <v>86</v>
      </c>
      <c r="D8455" s="122">
        <v>24.22</v>
      </c>
      <c r="E8455" s="129">
        <f t="shared" si="132"/>
        <v>24.23</v>
      </c>
    </row>
    <row r="8456" spans="1:5">
      <c r="A8456" s="127" t="s">
        <v>31675</v>
      </c>
      <c r="B8456" s="128" t="s">
        <v>31676</v>
      </c>
      <c r="C8456" s="127" t="s">
        <v>86</v>
      </c>
      <c r="D8456" s="122">
        <v>12.19</v>
      </c>
      <c r="E8456" s="129">
        <f t="shared" si="132"/>
        <v>12.2</v>
      </c>
    </row>
    <row r="8457" spans="1:5">
      <c r="A8457" s="127" t="s">
        <v>31677</v>
      </c>
      <c r="B8457" s="128" t="s">
        <v>31678</v>
      </c>
      <c r="C8457" s="127" t="s">
        <v>86</v>
      </c>
      <c r="D8457" s="122">
        <v>21.89</v>
      </c>
      <c r="E8457" s="129">
        <f t="shared" si="132"/>
        <v>21.9</v>
      </c>
    </row>
    <row r="8458" spans="1:5">
      <c r="A8458" s="127" t="s">
        <v>31679</v>
      </c>
      <c r="B8458" s="128" t="s">
        <v>31680</v>
      </c>
      <c r="C8458" s="127" t="s">
        <v>86</v>
      </c>
      <c r="D8458" s="122">
        <v>29.48</v>
      </c>
      <c r="E8458" s="129">
        <f t="shared" si="132"/>
        <v>29.49</v>
      </c>
    </row>
    <row r="8459" spans="1:5">
      <c r="A8459" s="127" t="s">
        <v>31681</v>
      </c>
      <c r="B8459" s="128" t="s">
        <v>31682</v>
      </c>
      <c r="C8459" s="127" t="s">
        <v>86</v>
      </c>
      <c r="D8459" s="122">
        <v>165.83</v>
      </c>
      <c r="E8459" s="129">
        <f t="shared" si="132"/>
        <v>165.91</v>
      </c>
    </row>
    <row r="8460" spans="1:5" ht="27">
      <c r="A8460" s="127" t="s">
        <v>31683</v>
      </c>
      <c r="B8460" s="128" t="s">
        <v>31684</v>
      </c>
      <c r="C8460" s="127" t="s">
        <v>86</v>
      </c>
      <c r="D8460" s="122">
        <v>390.37</v>
      </c>
      <c r="E8460" s="129">
        <f t="shared" si="132"/>
        <v>390.56</v>
      </c>
    </row>
    <row r="8461" spans="1:5" ht="27">
      <c r="A8461" s="127" t="s">
        <v>31685</v>
      </c>
      <c r="B8461" s="128" t="s">
        <v>31686</v>
      </c>
      <c r="C8461" s="127" t="s">
        <v>44</v>
      </c>
      <c r="D8461" s="122">
        <v>80.77</v>
      </c>
      <c r="E8461" s="129">
        <f t="shared" si="132"/>
        <v>80.81</v>
      </c>
    </row>
    <row r="8462" spans="1:5" ht="40.5">
      <c r="A8462" s="127" t="s">
        <v>31687</v>
      </c>
      <c r="B8462" s="128" t="s">
        <v>31688</v>
      </c>
      <c r="C8462" s="127" t="s">
        <v>86</v>
      </c>
      <c r="D8462" s="122">
        <v>32.869999999999997</v>
      </c>
      <c r="E8462" s="129">
        <f t="shared" si="132"/>
        <v>32.89</v>
      </c>
    </row>
    <row r="8463" spans="1:5" ht="40.5">
      <c r="A8463" s="127" t="s">
        <v>31689</v>
      </c>
      <c r="B8463" s="128" t="s">
        <v>31690</v>
      </c>
      <c r="C8463" s="127" t="s">
        <v>44</v>
      </c>
      <c r="D8463" s="122">
        <v>9.3800000000000008</v>
      </c>
      <c r="E8463" s="129">
        <f t="shared" si="132"/>
        <v>9.3800000000000008</v>
      </c>
    </row>
    <row r="8464" spans="1:5" ht="40.5">
      <c r="A8464" s="127" t="s">
        <v>31691</v>
      </c>
      <c r="B8464" s="128" t="s">
        <v>31692</v>
      </c>
      <c r="C8464" s="127" t="s">
        <v>44</v>
      </c>
      <c r="D8464" s="122">
        <v>19.71</v>
      </c>
      <c r="E8464" s="129">
        <f t="shared" si="132"/>
        <v>19.72</v>
      </c>
    </row>
    <row r="8465" spans="1:5" ht="40.5">
      <c r="A8465" s="127" t="s">
        <v>31693</v>
      </c>
      <c r="B8465" s="128" t="s">
        <v>31694</v>
      </c>
      <c r="C8465" s="127" t="s">
        <v>44</v>
      </c>
      <c r="D8465" s="122">
        <v>23.1</v>
      </c>
      <c r="E8465" s="129">
        <f t="shared" si="132"/>
        <v>23.11</v>
      </c>
    </row>
    <row r="8466" spans="1:5" ht="40.5">
      <c r="A8466" s="127" t="s">
        <v>31695</v>
      </c>
      <c r="B8466" s="128" t="s">
        <v>31696</v>
      </c>
      <c r="C8466" s="127" t="s">
        <v>44</v>
      </c>
      <c r="D8466" s="122">
        <v>12.76</v>
      </c>
      <c r="E8466" s="129">
        <f t="shared" si="132"/>
        <v>12.77</v>
      </c>
    </row>
    <row r="8467" spans="1:5" ht="40.5">
      <c r="A8467" s="127" t="s">
        <v>31697</v>
      </c>
      <c r="B8467" s="128" t="s">
        <v>31698</v>
      </c>
      <c r="C8467" s="127" t="s">
        <v>44</v>
      </c>
      <c r="D8467" s="122">
        <v>23.73</v>
      </c>
      <c r="E8467" s="129">
        <f t="shared" si="132"/>
        <v>23.74</v>
      </c>
    </row>
    <row r="8468" spans="1:5" ht="40.5">
      <c r="A8468" s="127" t="s">
        <v>31699</v>
      </c>
      <c r="B8468" s="128" t="s">
        <v>31700</v>
      </c>
      <c r="C8468" s="127" t="s">
        <v>44</v>
      </c>
      <c r="D8468" s="122">
        <v>40.82</v>
      </c>
      <c r="E8468" s="129">
        <f t="shared" si="132"/>
        <v>40.840000000000003</v>
      </c>
    </row>
    <row r="8469" spans="1:5" ht="40.5">
      <c r="A8469" s="127" t="s">
        <v>31701</v>
      </c>
      <c r="B8469" s="128" t="s">
        <v>31702</v>
      </c>
      <c r="C8469" s="127" t="s">
        <v>44</v>
      </c>
      <c r="D8469" s="122">
        <v>15.98</v>
      </c>
      <c r="E8469" s="129">
        <f t="shared" si="132"/>
        <v>15.99</v>
      </c>
    </row>
    <row r="8470" spans="1:5" ht="40.5">
      <c r="A8470" s="127" t="s">
        <v>31703</v>
      </c>
      <c r="B8470" s="128" t="s">
        <v>31704</v>
      </c>
      <c r="C8470" s="127" t="s">
        <v>44</v>
      </c>
      <c r="D8470" s="122">
        <v>34.08</v>
      </c>
      <c r="E8470" s="129">
        <f t="shared" si="132"/>
        <v>34.1</v>
      </c>
    </row>
    <row r="8471" spans="1:5" ht="40.5">
      <c r="A8471" s="127" t="s">
        <v>31705</v>
      </c>
      <c r="B8471" s="128" t="s">
        <v>31706</v>
      </c>
      <c r="C8471" s="127" t="s">
        <v>44</v>
      </c>
      <c r="D8471" s="122">
        <v>52.98</v>
      </c>
      <c r="E8471" s="129">
        <f t="shared" si="132"/>
        <v>53.01</v>
      </c>
    </row>
    <row r="8472" spans="1:5" ht="40.5">
      <c r="A8472" s="127" t="s">
        <v>31707</v>
      </c>
      <c r="B8472" s="128" t="s">
        <v>31708</v>
      </c>
      <c r="C8472" s="127" t="s">
        <v>86</v>
      </c>
      <c r="D8472" s="122">
        <v>38.58</v>
      </c>
      <c r="E8472" s="129">
        <f t="shared" si="132"/>
        <v>38.6</v>
      </c>
    </row>
    <row r="8473" spans="1:5" ht="40.5">
      <c r="A8473" s="127" t="s">
        <v>31709</v>
      </c>
      <c r="B8473" s="128" t="s">
        <v>31710</v>
      </c>
      <c r="C8473" s="127" t="s">
        <v>86</v>
      </c>
      <c r="D8473" s="122">
        <v>45.73</v>
      </c>
      <c r="E8473" s="129">
        <f t="shared" si="132"/>
        <v>45.75</v>
      </c>
    </row>
    <row r="8474" spans="1:5" ht="40.5">
      <c r="A8474" s="127" t="s">
        <v>31711</v>
      </c>
      <c r="B8474" s="128" t="s">
        <v>31712</v>
      </c>
      <c r="C8474" s="127" t="s">
        <v>86</v>
      </c>
      <c r="D8474" s="122">
        <v>92.27</v>
      </c>
      <c r="E8474" s="129">
        <f t="shared" si="132"/>
        <v>92.32</v>
      </c>
    </row>
    <row r="8475" spans="1:5" ht="40.5">
      <c r="A8475" s="127" t="s">
        <v>31713</v>
      </c>
      <c r="B8475" s="128" t="s">
        <v>31714</v>
      </c>
      <c r="C8475" s="127" t="s">
        <v>86</v>
      </c>
      <c r="D8475" s="122">
        <v>134.63999999999999</v>
      </c>
      <c r="E8475" s="129">
        <f t="shared" si="132"/>
        <v>134.71</v>
      </c>
    </row>
    <row r="8476" spans="1:5" ht="40.5">
      <c r="A8476" s="127" t="s">
        <v>31715</v>
      </c>
      <c r="B8476" s="128" t="s">
        <v>31716</v>
      </c>
      <c r="C8476" s="127" t="s">
        <v>86</v>
      </c>
      <c r="D8476" s="122">
        <v>209.43</v>
      </c>
      <c r="E8476" s="129">
        <f t="shared" si="132"/>
        <v>209.53</v>
      </c>
    </row>
    <row r="8477" spans="1:5" ht="40.5">
      <c r="A8477" s="127" t="s">
        <v>31717</v>
      </c>
      <c r="B8477" s="128" t="s">
        <v>31718</v>
      </c>
      <c r="C8477" s="127" t="s">
        <v>86</v>
      </c>
      <c r="D8477" s="122">
        <v>291.23</v>
      </c>
      <c r="E8477" s="129">
        <f t="shared" si="132"/>
        <v>291.37</v>
      </c>
    </row>
    <row r="8478" spans="1:5" ht="40.5">
      <c r="A8478" s="127" t="s">
        <v>31719</v>
      </c>
      <c r="B8478" s="128" t="s">
        <v>31720</v>
      </c>
      <c r="C8478" s="127" t="s">
        <v>44</v>
      </c>
      <c r="D8478" s="122">
        <v>61.33</v>
      </c>
      <c r="E8478" s="129">
        <f t="shared" si="132"/>
        <v>61.36</v>
      </c>
    </row>
    <row r="8479" spans="1:5" ht="40.5">
      <c r="A8479" s="127" t="s">
        <v>31721</v>
      </c>
      <c r="B8479" s="128" t="s">
        <v>31722</v>
      </c>
      <c r="C8479" s="127" t="s">
        <v>86</v>
      </c>
      <c r="D8479" s="122">
        <v>537.54999999999995</v>
      </c>
      <c r="E8479" s="129">
        <f t="shared" si="132"/>
        <v>537.82000000000005</v>
      </c>
    </row>
    <row r="8480" spans="1:5" ht="27">
      <c r="A8480" s="127" t="s">
        <v>31723</v>
      </c>
      <c r="B8480" s="128" t="s">
        <v>31724</v>
      </c>
      <c r="C8480" s="127" t="s">
        <v>86</v>
      </c>
      <c r="D8480" s="122">
        <v>46.52</v>
      </c>
      <c r="E8480" s="129">
        <f t="shared" si="132"/>
        <v>46.54</v>
      </c>
    </row>
    <row r="8481" spans="1:5" ht="27">
      <c r="A8481" s="127" t="s">
        <v>31725</v>
      </c>
      <c r="B8481" s="128" t="s">
        <v>31726</v>
      </c>
      <c r="C8481" s="127" t="s">
        <v>86</v>
      </c>
      <c r="D8481" s="122">
        <v>49.26</v>
      </c>
      <c r="E8481" s="129">
        <f t="shared" si="132"/>
        <v>49.28</v>
      </c>
    </row>
    <row r="8482" spans="1:5" ht="27">
      <c r="A8482" s="127" t="s">
        <v>31727</v>
      </c>
      <c r="B8482" s="128" t="s">
        <v>31728</v>
      </c>
      <c r="C8482" s="127" t="s">
        <v>86</v>
      </c>
      <c r="D8482" s="122">
        <v>66.87</v>
      </c>
      <c r="E8482" s="129">
        <f t="shared" si="132"/>
        <v>66.900000000000006</v>
      </c>
    </row>
    <row r="8483" spans="1:5" ht="27">
      <c r="A8483" s="127" t="s">
        <v>31729</v>
      </c>
      <c r="B8483" s="128" t="s">
        <v>31730</v>
      </c>
      <c r="C8483" s="127" t="s">
        <v>44</v>
      </c>
      <c r="D8483" s="122">
        <v>2.5099999999999998</v>
      </c>
      <c r="E8483" s="129">
        <f t="shared" si="132"/>
        <v>2.5099999999999998</v>
      </c>
    </row>
    <row r="8484" spans="1:5" ht="27">
      <c r="A8484" s="127" t="s">
        <v>31731</v>
      </c>
      <c r="B8484" s="128" t="s">
        <v>31732</v>
      </c>
      <c r="C8484" s="127" t="s">
        <v>44</v>
      </c>
      <c r="D8484" s="122">
        <v>2.81</v>
      </c>
      <c r="E8484" s="129">
        <f t="shared" si="132"/>
        <v>2.81</v>
      </c>
    </row>
    <row r="8485" spans="1:5" ht="27">
      <c r="A8485" s="127" t="s">
        <v>31733</v>
      </c>
      <c r="B8485" s="128" t="s">
        <v>31734</v>
      </c>
      <c r="C8485" s="127" t="s">
        <v>44</v>
      </c>
      <c r="D8485" s="122">
        <v>6.65</v>
      </c>
      <c r="E8485" s="129">
        <f t="shared" si="132"/>
        <v>6.65</v>
      </c>
    </row>
    <row r="8486" spans="1:5" ht="27">
      <c r="A8486" s="127" t="s">
        <v>31735</v>
      </c>
      <c r="B8486" s="128" t="s">
        <v>31736</v>
      </c>
      <c r="C8486" s="127" t="s">
        <v>44</v>
      </c>
      <c r="D8486" s="122">
        <v>9.98</v>
      </c>
      <c r="E8486" s="129">
        <f t="shared" si="132"/>
        <v>9.98</v>
      </c>
    </row>
    <row r="8487" spans="1:5" ht="27">
      <c r="A8487" s="127" t="s">
        <v>31737</v>
      </c>
      <c r="B8487" s="128" t="s">
        <v>31738</v>
      </c>
      <c r="C8487" s="127" t="s">
        <v>44</v>
      </c>
      <c r="D8487" s="122">
        <v>8.6999999999999993</v>
      </c>
      <c r="E8487" s="129">
        <f t="shared" si="132"/>
        <v>8.6999999999999993</v>
      </c>
    </row>
    <row r="8488" spans="1:5" ht="27">
      <c r="A8488" s="127" t="s">
        <v>31739</v>
      </c>
      <c r="B8488" s="128" t="s">
        <v>31740</v>
      </c>
      <c r="C8488" s="127" t="s">
        <v>44</v>
      </c>
      <c r="D8488" s="122">
        <v>15.53</v>
      </c>
      <c r="E8488" s="129">
        <f t="shared" si="132"/>
        <v>15.54</v>
      </c>
    </row>
    <row r="8489" spans="1:5" ht="27">
      <c r="A8489" s="127" t="s">
        <v>31741</v>
      </c>
      <c r="B8489" s="128" t="s">
        <v>31742</v>
      </c>
      <c r="C8489" s="127" t="s">
        <v>44</v>
      </c>
      <c r="D8489" s="122">
        <v>31.82</v>
      </c>
      <c r="E8489" s="129">
        <f t="shared" si="132"/>
        <v>31.84</v>
      </c>
    </row>
    <row r="8490" spans="1:5" ht="27">
      <c r="A8490" s="127" t="s">
        <v>31743</v>
      </c>
      <c r="B8490" s="128" t="s">
        <v>31744</v>
      </c>
      <c r="C8490" s="127" t="s">
        <v>44</v>
      </c>
      <c r="D8490" s="122">
        <v>43.19</v>
      </c>
      <c r="E8490" s="129">
        <f t="shared" si="132"/>
        <v>43.21</v>
      </c>
    </row>
    <row r="8491" spans="1:5" ht="27">
      <c r="A8491" s="127" t="s">
        <v>31745</v>
      </c>
      <c r="B8491" s="128" t="s">
        <v>31746</v>
      </c>
      <c r="C8491" s="127" t="s">
        <v>44</v>
      </c>
      <c r="D8491" s="122">
        <v>54.1</v>
      </c>
      <c r="E8491" s="129">
        <f t="shared" si="132"/>
        <v>54.13</v>
      </c>
    </row>
    <row r="8492" spans="1:5" ht="27">
      <c r="A8492" s="127" t="s">
        <v>31747</v>
      </c>
      <c r="B8492" s="128" t="s">
        <v>31748</v>
      </c>
      <c r="C8492" s="127" t="s">
        <v>44</v>
      </c>
      <c r="D8492" s="122">
        <v>151.65</v>
      </c>
      <c r="E8492" s="129">
        <f t="shared" si="132"/>
        <v>151.72999999999999</v>
      </c>
    </row>
    <row r="8493" spans="1:5" ht="27">
      <c r="A8493" s="127" t="s">
        <v>31749</v>
      </c>
      <c r="B8493" s="128" t="s">
        <v>31750</v>
      </c>
      <c r="C8493" s="127" t="s">
        <v>44</v>
      </c>
      <c r="D8493" s="122">
        <v>151.65</v>
      </c>
      <c r="E8493" s="129">
        <f t="shared" si="132"/>
        <v>151.72999999999999</v>
      </c>
    </row>
    <row r="8494" spans="1:5" ht="27">
      <c r="A8494" s="127" t="s">
        <v>31751</v>
      </c>
      <c r="B8494" s="128" t="s">
        <v>31752</v>
      </c>
      <c r="C8494" s="127" t="s">
        <v>44</v>
      </c>
      <c r="D8494" s="122">
        <v>249.25</v>
      </c>
      <c r="E8494" s="129">
        <f t="shared" si="132"/>
        <v>249.37</v>
      </c>
    </row>
    <row r="8495" spans="1:5" ht="27">
      <c r="A8495" s="127" t="s">
        <v>31753</v>
      </c>
      <c r="B8495" s="128" t="s">
        <v>31754</v>
      </c>
      <c r="C8495" s="127" t="s">
        <v>44</v>
      </c>
      <c r="D8495" s="122">
        <v>363.98</v>
      </c>
      <c r="E8495" s="129">
        <f t="shared" si="132"/>
        <v>364.16</v>
      </c>
    </row>
    <row r="8496" spans="1:5" ht="27">
      <c r="A8496" s="127" t="s">
        <v>31755</v>
      </c>
      <c r="B8496" s="128" t="s">
        <v>31756</v>
      </c>
      <c r="C8496" s="127" t="s">
        <v>44</v>
      </c>
      <c r="D8496" s="122">
        <v>388.29</v>
      </c>
      <c r="E8496" s="129">
        <f t="shared" si="132"/>
        <v>388.48</v>
      </c>
    </row>
    <row r="8497" spans="1:5" ht="27">
      <c r="A8497" s="127" t="s">
        <v>31757</v>
      </c>
      <c r="B8497" s="128" t="s">
        <v>31758</v>
      </c>
      <c r="C8497" s="127" t="s">
        <v>44</v>
      </c>
      <c r="D8497" s="122">
        <v>531.08000000000004</v>
      </c>
      <c r="E8497" s="129">
        <f t="shared" si="132"/>
        <v>531.34</v>
      </c>
    </row>
    <row r="8498" spans="1:5" ht="27">
      <c r="A8498" s="127" t="s">
        <v>31759</v>
      </c>
      <c r="B8498" s="128" t="s">
        <v>31760</v>
      </c>
      <c r="C8498" s="127" t="s">
        <v>44</v>
      </c>
      <c r="D8498" s="122">
        <v>671.69</v>
      </c>
      <c r="E8498" s="129">
        <f t="shared" si="132"/>
        <v>672.02</v>
      </c>
    </row>
    <row r="8499" spans="1:5" ht="27">
      <c r="A8499" s="127" t="s">
        <v>31761</v>
      </c>
      <c r="B8499" s="128" t="s">
        <v>31762</v>
      </c>
      <c r="C8499" s="127" t="s">
        <v>44</v>
      </c>
      <c r="D8499" s="122">
        <v>1019.53</v>
      </c>
      <c r="E8499" s="129">
        <f t="shared" si="132"/>
        <v>1020.04</v>
      </c>
    </row>
    <row r="8500" spans="1:5" ht="27">
      <c r="A8500" s="127" t="s">
        <v>31763</v>
      </c>
      <c r="B8500" s="128" t="s">
        <v>31764</v>
      </c>
      <c r="C8500" s="127" t="s">
        <v>44</v>
      </c>
      <c r="D8500" s="122">
        <v>1019.53</v>
      </c>
      <c r="E8500" s="129">
        <f t="shared" si="132"/>
        <v>1020.04</v>
      </c>
    </row>
    <row r="8501" spans="1:5" ht="27">
      <c r="A8501" s="127" t="s">
        <v>31765</v>
      </c>
      <c r="B8501" s="128" t="s">
        <v>31766</v>
      </c>
      <c r="C8501" s="127" t="s">
        <v>44</v>
      </c>
      <c r="D8501" s="122">
        <v>1256.25</v>
      </c>
      <c r="E8501" s="129">
        <f t="shared" si="132"/>
        <v>1256.8699999999999</v>
      </c>
    </row>
    <row r="8502" spans="1:5" ht="27">
      <c r="A8502" s="127" t="s">
        <v>31767</v>
      </c>
      <c r="B8502" s="128" t="s">
        <v>31768</v>
      </c>
      <c r="C8502" s="127" t="s">
        <v>86</v>
      </c>
      <c r="D8502" s="122">
        <v>55.6</v>
      </c>
      <c r="E8502" s="129">
        <f t="shared" si="132"/>
        <v>55.63</v>
      </c>
    </row>
    <row r="8503" spans="1:5">
      <c r="A8503" s="127" t="s">
        <v>31769</v>
      </c>
      <c r="B8503" s="128" t="s">
        <v>31770</v>
      </c>
      <c r="C8503" s="127" t="s">
        <v>86</v>
      </c>
      <c r="D8503" s="122">
        <v>18.690000000000001</v>
      </c>
      <c r="E8503" s="129">
        <f t="shared" si="132"/>
        <v>18.7</v>
      </c>
    </row>
    <row r="8504" spans="1:5" ht="27">
      <c r="A8504" s="127" t="s">
        <v>31771</v>
      </c>
      <c r="B8504" s="128" t="s">
        <v>31772</v>
      </c>
      <c r="C8504" s="127" t="s">
        <v>86</v>
      </c>
      <c r="D8504" s="122">
        <v>4.38</v>
      </c>
      <c r="E8504" s="129">
        <f t="shared" si="132"/>
        <v>4.38</v>
      </c>
    </row>
    <row r="8505" spans="1:5" ht="27">
      <c r="A8505" s="127" t="s">
        <v>31773</v>
      </c>
      <c r="B8505" s="128" t="s">
        <v>31774</v>
      </c>
      <c r="C8505" s="127" t="s">
        <v>86</v>
      </c>
      <c r="D8505" s="122">
        <v>8.56</v>
      </c>
      <c r="E8505" s="129">
        <f t="shared" si="132"/>
        <v>8.56</v>
      </c>
    </row>
    <row r="8506" spans="1:5" ht="27">
      <c r="A8506" s="127" t="s">
        <v>31775</v>
      </c>
      <c r="B8506" s="128" t="s">
        <v>31776</v>
      </c>
      <c r="C8506" s="127" t="s">
        <v>86</v>
      </c>
      <c r="D8506" s="122">
        <v>11.23</v>
      </c>
      <c r="E8506" s="129">
        <f t="shared" si="132"/>
        <v>11.24</v>
      </c>
    </row>
    <row r="8507" spans="1:5" ht="27">
      <c r="A8507" s="127" t="s">
        <v>31777</v>
      </c>
      <c r="B8507" s="128" t="s">
        <v>31778</v>
      </c>
      <c r="C8507" s="127" t="s">
        <v>86</v>
      </c>
      <c r="D8507" s="122">
        <v>20.25</v>
      </c>
      <c r="E8507" s="129">
        <f t="shared" si="132"/>
        <v>20.260000000000002</v>
      </c>
    </row>
    <row r="8508" spans="1:5">
      <c r="A8508" s="127" t="s">
        <v>31779</v>
      </c>
      <c r="B8508" s="128" t="s">
        <v>31780</v>
      </c>
      <c r="C8508" s="127" t="s">
        <v>86</v>
      </c>
      <c r="D8508" s="122">
        <v>20.309999999999999</v>
      </c>
      <c r="E8508" s="129">
        <f t="shared" si="132"/>
        <v>20.32</v>
      </c>
    </row>
    <row r="8509" spans="1:5" ht="40.5">
      <c r="A8509" s="127" t="s">
        <v>31781</v>
      </c>
      <c r="B8509" s="128" t="s">
        <v>31782</v>
      </c>
      <c r="C8509" s="127" t="s">
        <v>86</v>
      </c>
      <c r="D8509" s="122">
        <v>423</v>
      </c>
      <c r="E8509" s="129">
        <f t="shared" si="132"/>
        <v>423.21</v>
      </c>
    </row>
    <row r="8510" spans="1:5" ht="27">
      <c r="A8510" s="127" t="s">
        <v>31783</v>
      </c>
      <c r="B8510" s="128" t="s">
        <v>31784</v>
      </c>
      <c r="C8510" s="127" t="s">
        <v>86</v>
      </c>
      <c r="D8510" s="122">
        <v>2270.5</v>
      </c>
      <c r="E8510" s="129">
        <f t="shared" si="132"/>
        <v>2271.63</v>
      </c>
    </row>
    <row r="8511" spans="1:5" ht="27">
      <c r="A8511" s="127" t="s">
        <v>31785</v>
      </c>
      <c r="B8511" s="128" t="s">
        <v>31786</v>
      </c>
      <c r="C8511" s="127" t="s">
        <v>86</v>
      </c>
      <c r="D8511" s="122">
        <v>3315.5</v>
      </c>
      <c r="E8511" s="129">
        <f t="shared" si="132"/>
        <v>3317.14</v>
      </c>
    </row>
    <row r="8512" spans="1:5" ht="27">
      <c r="A8512" s="127" t="s">
        <v>31787</v>
      </c>
      <c r="B8512" s="128" t="s">
        <v>31788</v>
      </c>
      <c r="C8512" s="127" t="s">
        <v>86</v>
      </c>
      <c r="D8512" s="122">
        <v>5206</v>
      </c>
      <c r="E8512" s="129">
        <f t="shared" si="132"/>
        <v>5208.58</v>
      </c>
    </row>
    <row r="8513" spans="1:5" ht="27">
      <c r="A8513" s="127" t="s">
        <v>31789</v>
      </c>
      <c r="B8513" s="128" t="s">
        <v>31790</v>
      </c>
      <c r="C8513" s="127" t="s">
        <v>86</v>
      </c>
      <c r="D8513" s="122">
        <v>6648.1</v>
      </c>
      <c r="E8513" s="129">
        <f t="shared" ref="E8513:E8576" si="133">ROUND((D8513/(1+$J$1))*(1+$L$1),2)</f>
        <v>6651.4</v>
      </c>
    </row>
    <row r="8514" spans="1:5" ht="27">
      <c r="A8514" s="127" t="s">
        <v>31791</v>
      </c>
      <c r="B8514" s="128" t="s">
        <v>31792</v>
      </c>
      <c r="C8514" s="127" t="s">
        <v>86</v>
      </c>
      <c r="D8514" s="122">
        <v>7400.5</v>
      </c>
      <c r="E8514" s="129">
        <f t="shared" si="133"/>
        <v>7404.17</v>
      </c>
    </row>
    <row r="8515" spans="1:5">
      <c r="A8515" s="127" t="s">
        <v>31793</v>
      </c>
      <c r="B8515" s="128" t="s">
        <v>31794</v>
      </c>
      <c r="C8515" s="127" t="s">
        <v>86</v>
      </c>
      <c r="D8515" s="122">
        <v>778.03</v>
      </c>
      <c r="E8515" s="129">
        <f t="shared" si="133"/>
        <v>778.42</v>
      </c>
    </row>
    <row r="8516" spans="1:5" ht="27">
      <c r="A8516" s="127" t="s">
        <v>31795</v>
      </c>
      <c r="B8516" s="128" t="s">
        <v>31796</v>
      </c>
      <c r="C8516" s="127" t="s">
        <v>86</v>
      </c>
      <c r="D8516" s="122">
        <v>146.09</v>
      </c>
      <c r="E8516" s="129">
        <f t="shared" si="133"/>
        <v>146.16</v>
      </c>
    </row>
    <row r="8517" spans="1:5" ht="27">
      <c r="A8517" s="127" t="s">
        <v>31797</v>
      </c>
      <c r="B8517" s="128" t="s">
        <v>31798</v>
      </c>
      <c r="C8517" s="127" t="s">
        <v>86</v>
      </c>
      <c r="D8517" s="122">
        <v>190.45</v>
      </c>
      <c r="E8517" s="129">
        <f t="shared" si="133"/>
        <v>190.54</v>
      </c>
    </row>
    <row r="8518" spans="1:5" ht="27">
      <c r="A8518" s="127" t="s">
        <v>31799</v>
      </c>
      <c r="B8518" s="128" t="s">
        <v>31800</v>
      </c>
      <c r="C8518" s="127" t="s">
        <v>86</v>
      </c>
      <c r="D8518" s="122">
        <v>72.599999999999994</v>
      </c>
      <c r="E8518" s="129">
        <f t="shared" si="133"/>
        <v>72.64</v>
      </c>
    </row>
    <row r="8519" spans="1:5">
      <c r="A8519" s="127" t="s">
        <v>31801</v>
      </c>
      <c r="B8519" s="128" t="s">
        <v>31802</v>
      </c>
      <c r="C8519" s="127" t="s">
        <v>86</v>
      </c>
      <c r="D8519" s="122">
        <v>19.25</v>
      </c>
      <c r="E8519" s="129">
        <f t="shared" si="133"/>
        <v>19.260000000000002</v>
      </c>
    </row>
    <row r="8520" spans="1:5">
      <c r="A8520" s="127" t="s">
        <v>31803</v>
      </c>
      <c r="B8520" s="128" t="s">
        <v>31804</v>
      </c>
      <c r="C8520" s="127" t="s">
        <v>86</v>
      </c>
      <c r="D8520" s="122">
        <v>26.4</v>
      </c>
      <c r="E8520" s="129">
        <f t="shared" si="133"/>
        <v>26.41</v>
      </c>
    </row>
    <row r="8521" spans="1:5">
      <c r="A8521" s="127" t="s">
        <v>31805</v>
      </c>
      <c r="B8521" s="128" t="s">
        <v>31806</v>
      </c>
      <c r="C8521" s="127" t="s">
        <v>86</v>
      </c>
      <c r="D8521" s="122">
        <v>2.14</v>
      </c>
      <c r="E8521" s="129">
        <f t="shared" si="133"/>
        <v>2.14</v>
      </c>
    </row>
    <row r="8522" spans="1:5">
      <c r="A8522" s="127" t="s">
        <v>31807</v>
      </c>
      <c r="B8522" s="128" t="s">
        <v>31808</v>
      </c>
      <c r="C8522" s="127" t="s">
        <v>86</v>
      </c>
      <c r="D8522" s="122">
        <v>40.49</v>
      </c>
      <c r="E8522" s="129">
        <f t="shared" si="133"/>
        <v>40.51</v>
      </c>
    </row>
    <row r="8523" spans="1:5" ht="27">
      <c r="A8523" s="127" t="s">
        <v>31809</v>
      </c>
      <c r="B8523" s="128" t="s">
        <v>31810</v>
      </c>
      <c r="C8523" s="127" t="s">
        <v>86</v>
      </c>
      <c r="D8523" s="122">
        <v>17.100000000000001</v>
      </c>
      <c r="E8523" s="129">
        <f t="shared" si="133"/>
        <v>17.11</v>
      </c>
    </row>
    <row r="8524" spans="1:5" ht="27">
      <c r="A8524" s="127" t="s">
        <v>31811</v>
      </c>
      <c r="B8524" s="128" t="s">
        <v>31812</v>
      </c>
      <c r="C8524" s="127" t="s">
        <v>86</v>
      </c>
      <c r="D8524" s="122">
        <v>44.87</v>
      </c>
      <c r="E8524" s="129">
        <f t="shared" si="133"/>
        <v>44.89</v>
      </c>
    </row>
    <row r="8525" spans="1:5" ht="27">
      <c r="A8525" s="127" t="s">
        <v>31813</v>
      </c>
      <c r="B8525" s="128" t="s">
        <v>31814</v>
      </c>
      <c r="C8525" s="127" t="s">
        <v>86</v>
      </c>
      <c r="D8525" s="122">
        <v>51.36</v>
      </c>
      <c r="E8525" s="129">
        <f t="shared" si="133"/>
        <v>51.39</v>
      </c>
    </row>
    <row r="8526" spans="1:5" ht="27">
      <c r="A8526" s="127" t="s">
        <v>31815</v>
      </c>
      <c r="B8526" s="128" t="s">
        <v>31816</v>
      </c>
      <c r="C8526" s="127" t="s">
        <v>86</v>
      </c>
      <c r="D8526" s="122">
        <v>76.53</v>
      </c>
      <c r="E8526" s="129">
        <f t="shared" si="133"/>
        <v>76.569999999999993</v>
      </c>
    </row>
    <row r="8527" spans="1:5" ht="27">
      <c r="A8527" s="127" t="s">
        <v>31817</v>
      </c>
      <c r="B8527" s="128" t="s">
        <v>31818</v>
      </c>
      <c r="C8527" s="127" t="s">
        <v>86</v>
      </c>
      <c r="D8527" s="122">
        <v>130.58000000000001</v>
      </c>
      <c r="E8527" s="129">
        <f t="shared" si="133"/>
        <v>130.63999999999999</v>
      </c>
    </row>
    <row r="8528" spans="1:5" ht="27">
      <c r="A8528" s="127" t="s">
        <v>31819</v>
      </c>
      <c r="B8528" s="128" t="s">
        <v>31820</v>
      </c>
      <c r="C8528" s="127" t="s">
        <v>86</v>
      </c>
      <c r="D8528" s="122">
        <v>50</v>
      </c>
      <c r="E8528" s="129">
        <f t="shared" si="133"/>
        <v>50.02</v>
      </c>
    </row>
    <row r="8529" spans="1:5" ht="27">
      <c r="A8529" s="127" t="s">
        <v>31821</v>
      </c>
      <c r="B8529" s="128" t="s">
        <v>31822</v>
      </c>
      <c r="C8529" s="127" t="s">
        <v>86</v>
      </c>
      <c r="D8529" s="122">
        <v>45.47</v>
      </c>
      <c r="E8529" s="129">
        <f t="shared" si="133"/>
        <v>45.49</v>
      </c>
    </row>
    <row r="8530" spans="1:5" ht="27">
      <c r="A8530" s="127" t="s">
        <v>31823</v>
      </c>
      <c r="B8530" s="128" t="s">
        <v>31824</v>
      </c>
      <c r="C8530" s="127" t="s">
        <v>86</v>
      </c>
      <c r="D8530" s="122">
        <v>72</v>
      </c>
      <c r="E8530" s="129">
        <f t="shared" si="133"/>
        <v>72.040000000000006</v>
      </c>
    </row>
    <row r="8531" spans="1:5" ht="27">
      <c r="A8531" s="127" t="s">
        <v>31825</v>
      </c>
      <c r="B8531" s="128" t="s">
        <v>31826</v>
      </c>
      <c r="C8531" s="127" t="s">
        <v>86</v>
      </c>
      <c r="D8531" s="122">
        <v>69.97</v>
      </c>
      <c r="E8531" s="129">
        <f t="shared" si="133"/>
        <v>70</v>
      </c>
    </row>
    <row r="8532" spans="1:5" ht="27">
      <c r="A8532" s="127" t="s">
        <v>31827</v>
      </c>
      <c r="B8532" s="128" t="s">
        <v>31828</v>
      </c>
      <c r="C8532" s="127" t="s">
        <v>86</v>
      </c>
      <c r="D8532" s="122">
        <v>98.91</v>
      </c>
      <c r="E8532" s="129">
        <f t="shared" si="133"/>
        <v>98.96</v>
      </c>
    </row>
    <row r="8533" spans="1:5" ht="27">
      <c r="A8533" s="127" t="s">
        <v>31829</v>
      </c>
      <c r="B8533" s="128" t="s">
        <v>31830</v>
      </c>
      <c r="C8533" s="127" t="s">
        <v>86</v>
      </c>
      <c r="D8533" s="122">
        <v>301</v>
      </c>
      <c r="E8533" s="129">
        <f t="shared" si="133"/>
        <v>301.14999999999998</v>
      </c>
    </row>
    <row r="8534" spans="1:5" ht="27">
      <c r="A8534" s="127" t="s">
        <v>31831</v>
      </c>
      <c r="B8534" s="128" t="s">
        <v>31832</v>
      </c>
      <c r="C8534" s="127" t="s">
        <v>86</v>
      </c>
      <c r="D8534" s="122">
        <v>520</v>
      </c>
      <c r="E8534" s="129">
        <f t="shared" si="133"/>
        <v>520.26</v>
      </c>
    </row>
    <row r="8535" spans="1:5">
      <c r="A8535" s="127" t="s">
        <v>31833</v>
      </c>
      <c r="B8535" s="128" t="s">
        <v>31834</v>
      </c>
      <c r="C8535" s="127" t="s">
        <v>86</v>
      </c>
      <c r="D8535" s="122">
        <v>0.84</v>
      </c>
      <c r="E8535" s="129">
        <f t="shared" si="133"/>
        <v>0.84</v>
      </c>
    </row>
    <row r="8536" spans="1:5" ht="27">
      <c r="A8536" s="127" t="s">
        <v>31835</v>
      </c>
      <c r="B8536" s="128" t="s">
        <v>31836</v>
      </c>
      <c r="C8536" s="127" t="s">
        <v>86</v>
      </c>
      <c r="D8536" s="122">
        <v>4.21</v>
      </c>
      <c r="E8536" s="129">
        <f t="shared" si="133"/>
        <v>4.21</v>
      </c>
    </row>
    <row r="8537" spans="1:5" ht="27">
      <c r="A8537" s="127" t="s">
        <v>31837</v>
      </c>
      <c r="B8537" s="128" t="s">
        <v>31838</v>
      </c>
      <c r="C8537" s="127" t="s">
        <v>86</v>
      </c>
      <c r="D8537" s="122">
        <v>2579.21</v>
      </c>
      <c r="E8537" s="129">
        <f t="shared" si="133"/>
        <v>2580.4899999999998</v>
      </c>
    </row>
    <row r="8538" spans="1:5" ht="27">
      <c r="A8538" s="127" t="s">
        <v>31839</v>
      </c>
      <c r="B8538" s="128" t="s">
        <v>31840</v>
      </c>
      <c r="C8538" s="127" t="s">
        <v>86</v>
      </c>
      <c r="D8538" s="122">
        <v>58.62</v>
      </c>
      <c r="E8538" s="129">
        <f t="shared" si="133"/>
        <v>58.65</v>
      </c>
    </row>
    <row r="8539" spans="1:5" ht="27">
      <c r="A8539" s="127" t="s">
        <v>31841</v>
      </c>
      <c r="B8539" s="128" t="s">
        <v>31842</v>
      </c>
      <c r="C8539" s="127" t="s">
        <v>86</v>
      </c>
      <c r="D8539" s="122">
        <v>113.64</v>
      </c>
      <c r="E8539" s="129">
        <f t="shared" si="133"/>
        <v>113.7</v>
      </c>
    </row>
    <row r="8540" spans="1:5" ht="27">
      <c r="A8540" s="127" t="s">
        <v>31843</v>
      </c>
      <c r="B8540" s="128" t="s">
        <v>31844</v>
      </c>
      <c r="C8540" s="127" t="s">
        <v>86</v>
      </c>
      <c r="D8540" s="122">
        <v>218.34</v>
      </c>
      <c r="E8540" s="129">
        <f t="shared" si="133"/>
        <v>218.45</v>
      </c>
    </row>
    <row r="8541" spans="1:5" ht="27">
      <c r="A8541" s="127" t="s">
        <v>31845</v>
      </c>
      <c r="B8541" s="128" t="s">
        <v>31846</v>
      </c>
      <c r="C8541" s="127" t="s">
        <v>86</v>
      </c>
      <c r="D8541" s="122">
        <v>324.33</v>
      </c>
      <c r="E8541" s="129">
        <f t="shared" si="133"/>
        <v>324.49</v>
      </c>
    </row>
    <row r="8542" spans="1:5" ht="27">
      <c r="A8542" s="127" t="s">
        <v>31847</v>
      </c>
      <c r="B8542" s="128" t="s">
        <v>31848</v>
      </c>
      <c r="C8542" s="127" t="s">
        <v>86</v>
      </c>
      <c r="D8542" s="122">
        <v>31.74</v>
      </c>
      <c r="E8542" s="129">
        <f t="shared" si="133"/>
        <v>31.76</v>
      </c>
    </row>
    <row r="8543" spans="1:5" ht="27">
      <c r="A8543" s="127" t="s">
        <v>31849</v>
      </c>
      <c r="B8543" s="128" t="s">
        <v>31850</v>
      </c>
      <c r="C8543" s="127" t="s">
        <v>86</v>
      </c>
      <c r="D8543" s="122">
        <v>40.01</v>
      </c>
      <c r="E8543" s="129">
        <f t="shared" si="133"/>
        <v>40.03</v>
      </c>
    </row>
    <row r="8544" spans="1:5" ht="27">
      <c r="A8544" s="127" t="s">
        <v>31851</v>
      </c>
      <c r="B8544" s="128" t="s">
        <v>31852</v>
      </c>
      <c r="C8544" s="127" t="s">
        <v>86</v>
      </c>
      <c r="D8544" s="122">
        <v>71.86</v>
      </c>
      <c r="E8544" s="129">
        <f t="shared" si="133"/>
        <v>71.900000000000006</v>
      </c>
    </row>
    <row r="8545" spans="1:5" ht="27">
      <c r="A8545" s="127" t="s">
        <v>31853</v>
      </c>
      <c r="B8545" s="128" t="s">
        <v>31854</v>
      </c>
      <c r="C8545" s="127" t="s">
        <v>86</v>
      </c>
      <c r="D8545" s="122">
        <v>77.88</v>
      </c>
      <c r="E8545" s="129">
        <f t="shared" si="133"/>
        <v>77.92</v>
      </c>
    </row>
    <row r="8546" spans="1:5" ht="27">
      <c r="A8546" s="127" t="s">
        <v>31855</v>
      </c>
      <c r="B8546" s="128" t="s">
        <v>31856</v>
      </c>
      <c r="C8546" s="127" t="s">
        <v>86</v>
      </c>
      <c r="D8546" s="122">
        <v>124.58</v>
      </c>
      <c r="E8546" s="129">
        <f t="shared" si="133"/>
        <v>124.64</v>
      </c>
    </row>
    <row r="8547" spans="1:5" ht="27">
      <c r="A8547" s="127" t="s">
        <v>31857</v>
      </c>
      <c r="B8547" s="128" t="s">
        <v>31858</v>
      </c>
      <c r="C8547" s="127" t="s">
        <v>86</v>
      </c>
      <c r="D8547" s="122">
        <v>224.6</v>
      </c>
      <c r="E8547" s="129">
        <f t="shared" si="133"/>
        <v>224.71</v>
      </c>
    </row>
    <row r="8548" spans="1:5" ht="27">
      <c r="A8548" s="127" t="s">
        <v>31859</v>
      </c>
      <c r="B8548" s="128" t="s">
        <v>31860</v>
      </c>
      <c r="C8548" s="127" t="s">
        <v>86</v>
      </c>
      <c r="D8548" s="122">
        <v>268.82</v>
      </c>
      <c r="E8548" s="129">
        <f t="shared" si="133"/>
        <v>268.95</v>
      </c>
    </row>
    <row r="8549" spans="1:5" ht="27">
      <c r="A8549" s="127" t="s">
        <v>31861</v>
      </c>
      <c r="B8549" s="128" t="s">
        <v>31862</v>
      </c>
      <c r="C8549" s="127" t="s">
        <v>86</v>
      </c>
      <c r="D8549" s="122">
        <v>578</v>
      </c>
      <c r="E8549" s="129">
        <f t="shared" si="133"/>
        <v>578.29</v>
      </c>
    </row>
    <row r="8550" spans="1:5" ht="40.5">
      <c r="A8550" s="127" t="s">
        <v>31863</v>
      </c>
      <c r="B8550" s="128" t="s">
        <v>31864</v>
      </c>
      <c r="C8550" s="127" t="s">
        <v>86</v>
      </c>
      <c r="D8550" s="122">
        <v>1008.6</v>
      </c>
      <c r="E8550" s="129">
        <f t="shared" si="133"/>
        <v>1009.1</v>
      </c>
    </row>
    <row r="8551" spans="1:5" ht="40.5">
      <c r="A8551" s="127" t="s">
        <v>31865</v>
      </c>
      <c r="B8551" s="128" t="s">
        <v>31866</v>
      </c>
      <c r="C8551" s="127" t="s">
        <v>86</v>
      </c>
      <c r="D8551" s="122">
        <v>1656.73</v>
      </c>
      <c r="E8551" s="129">
        <f t="shared" si="133"/>
        <v>1657.55</v>
      </c>
    </row>
    <row r="8552" spans="1:5" ht="40.5">
      <c r="A8552" s="127" t="s">
        <v>31867</v>
      </c>
      <c r="B8552" s="128" t="s">
        <v>31868</v>
      </c>
      <c r="C8552" s="127" t="s">
        <v>86</v>
      </c>
      <c r="D8552" s="122">
        <v>2175.81</v>
      </c>
      <c r="E8552" s="129">
        <f t="shared" si="133"/>
        <v>2176.89</v>
      </c>
    </row>
    <row r="8553" spans="1:5" ht="40.5">
      <c r="A8553" s="127" t="s">
        <v>31869</v>
      </c>
      <c r="B8553" s="128" t="s">
        <v>31870</v>
      </c>
      <c r="C8553" s="127" t="s">
        <v>86</v>
      </c>
      <c r="D8553" s="122">
        <v>2740.8</v>
      </c>
      <c r="E8553" s="129">
        <f t="shared" si="133"/>
        <v>2742.16</v>
      </c>
    </row>
    <row r="8554" spans="1:5" ht="94.5">
      <c r="A8554" s="127" t="s">
        <v>31871</v>
      </c>
      <c r="B8554" s="128" t="s">
        <v>31872</v>
      </c>
      <c r="C8554" s="127" t="s">
        <v>86</v>
      </c>
      <c r="D8554" s="122">
        <v>3133.99</v>
      </c>
      <c r="E8554" s="129">
        <f t="shared" si="133"/>
        <v>3135.54</v>
      </c>
    </row>
    <row r="8555" spans="1:5" ht="94.5">
      <c r="A8555" s="127" t="s">
        <v>31873</v>
      </c>
      <c r="B8555" s="128" t="s">
        <v>31874</v>
      </c>
      <c r="C8555" s="127" t="s">
        <v>86</v>
      </c>
      <c r="D8555" s="122">
        <v>4072.08</v>
      </c>
      <c r="E8555" s="129">
        <f t="shared" si="133"/>
        <v>4074.1</v>
      </c>
    </row>
    <row r="8556" spans="1:5" ht="94.5">
      <c r="A8556" s="127" t="s">
        <v>31875</v>
      </c>
      <c r="B8556" s="128" t="s">
        <v>31876</v>
      </c>
      <c r="C8556" s="127" t="s">
        <v>86</v>
      </c>
      <c r="D8556" s="122">
        <v>6580.74</v>
      </c>
      <c r="E8556" s="129">
        <f t="shared" si="133"/>
        <v>6584</v>
      </c>
    </row>
    <row r="8557" spans="1:5" ht="27">
      <c r="A8557" s="127" t="s">
        <v>31877</v>
      </c>
      <c r="B8557" s="128" t="s">
        <v>31878</v>
      </c>
      <c r="C8557" s="127" t="s">
        <v>86</v>
      </c>
      <c r="D8557" s="122">
        <v>83.4</v>
      </c>
      <c r="E8557" s="129">
        <f t="shared" si="133"/>
        <v>83.44</v>
      </c>
    </row>
    <row r="8558" spans="1:5" ht="27">
      <c r="A8558" s="127" t="s">
        <v>31879</v>
      </c>
      <c r="B8558" s="128" t="s">
        <v>31880</v>
      </c>
      <c r="C8558" s="127" t="s">
        <v>86</v>
      </c>
      <c r="D8558" s="122">
        <v>34.4</v>
      </c>
      <c r="E8558" s="129">
        <f t="shared" si="133"/>
        <v>34.42</v>
      </c>
    </row>
    <row r="8559" spans="1:5" ht="27">
      <c r="A8559" s="127" t="s">
        <v>31881</v>
      </c>
      <c r="B8559" s="128" t="s">
        <v>31882</v>
      </c>
      <c r="C8559" s="127" t="s">
        <v>86</v>
      </c>
      <c r="D8559" s="122">
        <v>19</v>
      </c>
      <c r="E8559" s="129">
        <f t="shared" si="133"/>
        <v>19.010000000000002</v>
      </c>
    </row>
    <row r="8560" spans="1:5" ht="27">
      <c r="A8560" s="127" t="s">
        <v>31883</v>
      </c>
      <c r="B8560" s="128" t="s">
        <v>31884</v>
      </c>
      <c r="C8560" s="127" t="s">
        <v>86</v>
      </c>
      <c r="D8560" s="122">
        <v>64.16</v>
      </c>
      <c r="E8560" s="129">
        <f t="shared" si="133"/>
        <v>64.19</v>
      </c>
    </row>
    <row r="8561" spans="1:5">
      <c r="A8561" s="127" t="s">
        <v>31885</v>
      </c>
      <c r="B8561" s="128" t="s">
        <v>31886</v>
      </c>
      <c r="C8561" s="127" t="s">
        <v>86</v>
      </c>
      <c r="D8561" s="122">
        <v>249.9</v>
      </c>
      <c r="E8561" s="129">
        <f t="shared" si="133"/>
        <v>250.02</v>
      </c>
    </row>
    <row r="8562" spans="1:5">
      <c r="A8562" s="127" t="s">
        <v>31887</v>
      </c>
      <c r="B8562" s="128" t="s">
        <v>31888</v>
      </c>
      <c r="C8562" s="127" t="s">
        <v>86</v>
      </c>
      <c r="D8562" s="122">
        <v>234.9</v>
      </c>
      <c r="E8562" s="129">
        <f t="shared" si="133"/>
        <v>235.02</v>
      </c>
    </row>
    <row r="8563" spans="1:5">
      <c r="A8563" s="127" t="s">
        <v>31889</v>
      </c>
      <c r="B8563" s="128" t="s">
        <v>31890</v>
      </c>
      <c r="C8563" s="127" t="s">
        <v>86</v>
      </c>
      <c r="D8563" s="122">
        <v>108.47</v>
      </c>
      <c r="E8563" s="129">
        <f t="shared" si="133"/>
        <v>108.52</v>
      </c>
    </row>
    <row r="8564" spans="1:5">
      <c r="A8564" s="127" t="s">
        <v>31891</v>
      </c>
      <c r="B8564" s="128" t="s">
        <v>31892</v>
      </c>
      <c r="C8564" s="127" t="s">
        <v>86</v>
      </c>
      <c r="D8564" s="122">
        <v>0.75</v>
      </c>
      <c r="E8564" s="129">
        <f t="shared" si="133"/>
        <v>0.75</v>
      </c>
    </row>
    <row r="8565" spans="1:5" ht="27">
      <c r="A8565" s="127" t="s">
        <v>31893</v>
      </c>
      <c r="B8565" s="128" t="s">
        <v>31894</v>
      </c>
      <c r="C8565" s="127" t="s">
        <v>86</v>
      </c>
      <c r="D8565" s="122">
        <v>274.3</v>
      </c>
      <c r="E8565" s="129">
        <f t="shared" si="133"/>
        <v>274.44</v>
      </c>
    </row>
    <row r="8566" spans="1:5" ht="81">
      <c r="A8566" s="127" t="s">
        <v>31895</v>
      </c>
      <c r="B8566" s="128" t="s">
        <v>31896</v>
      </c>
      <c r="C8566" s="127" t="s">
        <v>86</v>
      </c>
      <c r="D8566" s="122">
        <v>1980</v>
      </c>
      <c r="E8566" s="129">
        <f t="shared" si="133"/>
        <v>1980.98</v>
      </c>
    </row>
    <row r="8567" spans="1:5" ht="40.5">
      <c r="A8567" s="127" t="s">
        <v>31897</v>
      </c>
      <c r="B8567" s="128" t="s">
        <v>31898</v>
      </c>
      <c r="C8567" s="127" t="s">
        <v>86</v>
      </c>
      <c r="D8567" s="122">
        <v>330</v>
      </c>
      <c r="E8567" s="129">
        <f t="shared" si="133"/>
        <v>330.16</v>
      </c>
    </row>
    <row r="8568" spans="1:5" ht="40.5">
      <c r="A8568" s="127" t="s">
        <v>31899</v>
      </c>
      <c r="B8568" s="128" t="s">
        <v>31900</v>
      </c>
      <c r="C8568" s="127" t="s">
        <v>86</v>
      </c>
      <c r="D8568" s="122">
        <v>425</v>
      </c>
      <c r="E8568" s="129">
        <f t="shared" si="133"/>
        <v>425.21</v>
      </c>
    </row>
    <row r="8569" spans="1:5" ht="27">
      <c r="A8569" s="127" t="s">
        <v>31901</v>
      </c>
      <c r="B8569" s="128" t="s">
        <v>31902</v>
      </c>
      <c r="C8569" s="127" t="s">
        <v>86</v>
      </c>
      <c r="D8569" s="122">
        <v>179.9</v>
      </c>
      <c r="E8569" s="129">
        <f t="shared" si="133"/>
        <v>179.99</v>
      </c>
    </row>
    <row r="8570" spans="1:5" ht="27">
      <c r="A8570" s="127" t="s">
        <v>31903</v>
      </c>
      <c r="B8570" s="128" t="s">
        <v>31904</v>
      </c>
      <c r="C8570" s="127" t="s">
        <v>86</v>
      </c>
      <c r="D8570" s="122">
        <v>2067.4699999999998</v>
      </c>
      <c r="E8570" s="129">
        <f t="shared" si="133"/>
        <v>2068.5</v>
      </c>
    </row>
    <row r="8571" spans="1:5" ht="27">
      <c r="A8571" s="127" t="s">
        <v>31905</v>
      </c>
      <c r="B8571" s="128" t="s">
        <v>31906</v>
      </c>
      <c r="C8571" s="127" t="s">
        <v>86</v>
      </c>
      <c r="D8571" s="122">
        <v>2874.89</v>
      </c>
      <c r="E8571" s="129">
        <f t="shared" si="133"/>
        <v>2876.32</v>
      </c>
    </row>
    <row r="8572" spans="1:5" ht="27">
      <c r="A8572" s="127" t="s">
        <v>31907</v>
      </c>
      <c r="B8572" s="128" t="s">
        <v>31908</v>
      </c>
      <c r="C8572" s="127" t="s">
        <v>86</v>
      </c>
      <c r="D8572" s="122">
        <v>5935.26</v>
      </c>
      <c r="E8572" s="129">
        <f t="shared" si="133"/>
        <v>5938.2</v>
      </c>
    </row>
    <row r="8573" spans="1:5" ht="27">
      <c r="A8573" s="127" t="s">
        <v>31909</v>
      </c>
      <c r="B8573" s="128" t="s">
        <v>31910</v>
      </c>
      <c r="C8573" s="127" t="s">
        <v>86</v>
      </c>
      <c r="D8573" s="122">
        <v>8997.17</v>
      </c>
      <c r="E8573" s="129">
        <f t="shared" si="133"/>
        <v>9001.6299999999992</v>
      </c>
    </row>
    <row r="8574" spans="1:5">
      <c r="A8574" s="127" t="s">
        <v>31911</v>
      </c>
      <c r="B8574" s="128" t="s">
        <v>31912</v>
      </c>
      <c r="C8574" s="127" t="s">
        <v>112</v>
      </c>
      <c r="D8574" s="122">
        <v>314.60000000000002</v>
      </c>
      <c r="E8574" s="129">
        <f t="shared" si="133"/>
        <v>314.76</v>
      </c>
    </row>
    <row r="8575" spans="1:5">
      <c r="A8575" s="127" t="s">
        <v>31913</v>
      </c>
      <c r="B8575" s="128" t="s">
        <v>31914</v>
      </c>
      <c r="C8575" s="127" t="s">
        <v>112</v>
      </c>
      <c r="D8575" s="122">
        <v>108.48</v>
      </c>
      <c r="E8575" s="129">
        <f t="shared" si="133"/>
        <v>108.53</v>
      </c>
    </row>
    <row r="8576" spans="1:5" ht="27">
      <c r="A8576" s="127" t="s">
        <v>31915</v>
      </c>
      <c r="B8576" s="128" t="s">
        <v>31916</v>
      </c>
      <c r="C8576" s="127" t="s">
        <v>112</v>
      </c>
      <c r="D8576" s="122">
        <v>326</v>
      </c>
      <c r="E8576" s="129">
        <f t="shared" si="133"/>
        <v>326.16000000000003</v>
      </c>
    </row>
    <row r="8577" spans="1:5" ht="27">
      <c r="A8577" s="127" t="s">
        <v>31917</v>
      </c>
      <c r="B8577" s="128" t="s">
        <v>31918</v>
      </c>
      <c r="C8577" s="127" t="s">
        <v>112</v>
      </c>
      <c r="D8577" s="122">
        <v>357.5</v>
      </c>
      <c r="E8577" s="129">
        <f t="shared" ref="E8577:E8640" si="134">ROUND((D8577/(1+$J$1))*(1+$L$1),2)</f>
        <v>357.68</v>
      </c>
    </row>
    <row r="8578" spans="1:5" ht="27">
      <c r="A8578" s="127" t="s">
        <v>31919</v>
      </c>
      <c r="B8578" s="128" t="s">
        <v>31920</v>
      </c>
      <c r="C8578" s="127" t="s">
        <v>112</v>
      </c>
      <c r="D8578" s="122">
        <v>58</v>
      </c>
      <c r="E8578" s="129">
        <f t="shared" si="134"/>
        <v>58.03</v>
      </c>
    </row>
    <row r="8579" spans="1:5" ht="27">
      <c r="A8579" s="127" t="s">
        <v>31921</v>
      </c>
      <c r="B8579" s="128" t="s">
        <v>31922</v>
      </c>
      <c r="C8579" s="127" t="s">
        <v>112</v>
      </c>
      <c r="D8579" s="122">
        <v>77.150000000000006</v>
      </c>
      <c r="E8579" s="129">
        <f t="shared" si="134"/>
        <v>77.19</v>
      </c>
    </row>
    <row r="8580" spans="1:5" ht="27">
      <c r="A8580" s="127" t="s">
        <v>31923</v>
      </c>
      <c r="B8580" s="128" t="s">
        <v>31924</v>
      </c>
      <c r="C8580" s="127" t="s">
        <v>112</v>
      </c>
      <c r="D8580" s="122">
        <v>98</v>
      </c>
      <c r="E8580" s="129">
        <f t="shared" si="134"/>
        <v>98.05</v>
      </c>
    </row>
    <row r="8581" spans="1:5" ht="27">
      <c r="A8581" s="127" t="s">
        <v>31925</v>
      </c>
      <c r="B8581" s="128" t="s">
        <v>31926</v>
      </c>
      <c r="C8581" s="127" t="s">
        <v>112</v>
      </c>
      <c r="D8581" s="122">
        <v>179</v>
      </c>
      <c r="E8581" s="129">
        <f t="shared" si="134"/>
        <v>179.09</v>
      </c>
    </row>
    <row r="8582" spans="1:5" ht="27">
      <c r="A8582" s="127" t="s">
        <v>31927</v>
      </c>
      <c r="B8582" s="128" t="s">
        <v>31928</v>
      </c>
      <c r="C8582" s="127" t="s">
        <v>112</v>
      </c>
      <c r="D8582" s="122">
        <v>105</v>
      </c>
      <c r="E8582" s="129">
        <f t="shared" si="134"/>
        <v>105.05</v>
      </c>
    </row>
    <row r="8583" spans="1:5" ht="27">
      <c r="A8583" s="127" t="s">
        <v>31929</v>
      </c>
      <c r="B8583" s="128" t="s">
        <v>31930</v>
      </c>
      <c r="C8583" s="127" t="s">
        <v>112</v>
      </c>
      <c r="D8583" s="122">
        <v>380</v>
      </c>
      <c r="E8583" s="129">
        <f t="shared" si="134"/>
        <v>380.19</v>
      </c>
    </row>
    <row r="8584" spans="1:5" ht="54">
      <c r="A8584" s="127" t="s">
        <v>31931</v>
      </c>
      <c r="B8584" s="128" t="s">
        <v>31932</v>
      </c>
      <c r="C8584" s="127" t="s">
        <v>86</v>
      </c>
      <c r="D8584" s="122">
        <v>2660</v>
      </c>
      <c r="E8584" s="129">
        <f t="shared" si="134"/>
        <v>2661.32</v>
      </c>
    </row>
    <row r="8585" spans="1:5">
      <c r="A8585" s="127" t="s">
        <v>31933</v>
      </c>
      <c r="B8585" s="128" t="s">
        <v>31934</v>
      </c>
      <c r="C8585" s="127" t="s">
        <v>112</v>
      </c>
      <c r="D8585" s="122">
        <v>190</v>
      </c>
      <c r="E8585" s="129">
        <f t="shared" si="134"/>
        <v>190.09</v>
      </c>
    </row>
    <row r="8586" spans="1:5" ht="40.5">
      <c r="A8586" s="127" t="s">
        <v>31935</v>
      </c>
      <c r="B8586" s="128" t="s">
        <v>31936</v>
      </c>
      <c r="C8586" s="127" t="s">
        <v>86</v>
      </c>
      <c r="D8586" s="122">
        <v>19.850000000000001</v>
      </c>
      <c r="E8586" s="129">
        <f t="shared" si="134"/>
        <v>19.86</v>
      </c>
    </row>
    <row r="8587" spans="1:5" ht="40.5">
      <c r="A8587" s="127" t="s">
        <v>31937</v>
      </c>
      <c r="B8587" s="128" t="s">
        <v>31938</v>
      </c>
      <c r="C8587" s="127" t="s">
        <v>86</v>
      </c>
      <c r="D8587" s="122">
        <v>30.03</v>
      </c>
      <c r="E8587" s="129">
        <f t="shared" si="134"/>
        <v>30.04</v>
      </c>
    </row>
    <row r="8588" spans="1:5" ht="40.5">
      <c r="A8588" s="127" t="s">
        <v>31939</v>
      </c>
      <c r="B8588" s="128" t="s">
        <v>31940</v>
      </c>
      <c r="C8588" s="127" t="s">
        <v>86</v>
      </c>
      <c r="D8588" s="122">
        <v>68.69</v>
      </c>
      <c r="E8588" s="129">
        <f t="shared" si="134"/>
        <v>68.72</v>
      </c>
    </row>
    <row r="8589" spans="1:5" ht="40.5">
      <c r="A8589" s="127" t="s">
        <v>31941</v>
      </c>
      <c r="B8589" s="128" t="s">
        <v>31942</v>
      </c>
      <c r="C8589" s="127" t="s">
        <v>86</v>
      </c>
      <c r="D8589" s="122">
        <v>139.22</v>
      </c>
      <c r="E8589" s="129">
        <f t="shared" si="134"/>
        <v>139.29</v>
      </c>
    </row>
    <row r="8590" spans="1:5" ht="40.5">
      <c r="A8590" s="127" t="s">
        <v>31943</v>
      </c>
      <c r="B8590" s="128" t="s">
        <v>31944</v>
      </c>
      <c r="C8590" s="127" t="s">
        <v>86</v>
      </c>
      <c r="D8590" s="122">
        <v>194.52</v>
      </c>
      <c r="E8590" s="129">
        <f t="shared" si="134"/>
        <v>194.62</v>
      </c>
    </row>
    <row r="8591" spans="1:5">
      <c r="A8591" s="172" t="s">
        <v>31945</v>
      </c>
      <c r="B8591" s="172"/>
      <c r="C8591" s="172"/>
      <c r="D8591" s="177"/>
      <c r="E8591" s="178"/>
    </row>
    <row r="8592" spans="1:5" ht="27">
      <c r="A8592" s="127" t="s">
        <v>31946</v>
      </c>
      <c r="B8592" s="128" t="s">
        <v>31947</v>
      </c>
      <c r="C8592" s="127" t="s">
        <v>86</v>
      </c>
      <c r="D8592" s="122">
        <v>9130</v>
      </c>
      <c r="E8592" s="129">
        <f t="shared" si="134"/>
        <v>9134.5300000000007</v>
      </c>
    </row>
    <row r="8593" spans="1:5" ht="27">
      <c r="A8593" s="127" t="s">
        <v>31948</v>
      </c>
      <c r="B8593" s="128" t="s">
        <v>31949</v>
      </c>
      <c r="C8593" s="127" t="s">
        <v>86</v>
      </c>
      <c r="D8593" s="122">
        <v>15336</v>
      </c>
      <c r="E8593" s="129">
        <f t="shared" si="134"/>
        <v>15343.61</v>
      </c>
    </row>
    <row r="8594" spans="1:5" ht="27">
      <c r="A8594" s="127" t="s">
        <v>31950</v>
      </c>
      <c r="B8594" s="128" t="s">
        <v>31951</v>
      </c>
      <c r="C8594" s="127" t="s">
        <v>86</v>
      </c>
      <c r="D8594" s="122">
        <v>19248</v>
      </c>
      <c r="E8594" s="129">
        <f t="shared" si="134"/>
        <v>19257.55</v>
      </c>
    </row>
    <row r="8595" spans="1:5" ht="27">
      <c r="A8595" s="127" t="s">
        <v>31952</v>
      </c>
      <c r="B8595" s="128" t="s">
        <v>31953</v>
      </c>
      <c r="C8595" s="127" t="s">
        <v>86</v>
      </c>
      <c r="D8595" s="122">
        <v>22440</v>
      </c>
      <c r="E8595" s="129">
        <f t="shared" si="134"/>
        <v>22451.13</v>
      </c>
    </row>
    <row r="8596" spans="1:5">
      <c r="A8596" s="127" t="s">
        <v>31954</v>
      </c>
      <c r="B8596" s="128" t="s">
        <v>31955</v>
      </c>
      <c r="C8596" s="127" t="s">
        <v>86</v>
      </c>
      <c r="D8596" s="122">
        <v>121</v>
      </c>
      <c r="E8596" s="129">
        <f t="shared" si="134"/>
        <v>121.06</v>
      </c>
    </row>
    <row r="8597" spans="1:5" ht="27">
      <c r="A8597" s="127" t="s">
        <v>31956</v>
      </c>
      <c r="B8597" s="128" t="s">
        <v>31957</v>
      </c>
      <c r="C8597" s="127" t="s">
        <v>89</v>
      </c>
      <c r="D8597" s="122">
        <v>300</v>
      </c>
      <c r="E8597" s="129">
        <f t="shared" si="134"/>
        <v>300.14999999999998</v>
      </c>
    </row>
    <row r="8598" spans="1:5" ht="27">
      <c r="A8598" s="127" t="s">
        <v>31958</v>
      </c>
      <c r="B8598" s="128" t="s">
        <v>31959</v>
      </c>
      <c r="C8598" s="127" t="s">
        <v>89</v>
      </c>
      <c r="D8598" s="122">
        <v>34</v>
      </c>
      <c r="E8598" s="129">
        <f t="shared" si="134"/>
        <v>34.020000000000003</v>
      </c>
    </row>
    <row r="8599" spans="1:5">
      <c r="A8599" s="127" t="s">
        <v>31960</v>
      </c>
      <c r="B8599" s="128" t="s">
        <v>31961</v>
      </c>
      <c r="C8599" s="127" t="s">
        <v>86</v>
      </c>
      <c r="D8599" s="122">
        <v>2597.5</v>
      </c>
      <c r="E8599" s="129">
        <f t="shared" si="134"/>
        <v>2598.79</v>
      </c>
    </row>
    <row r="8600" spans="1:5">
      <c r="A8600" s="127" t="s">
        <v>31962</v>
      </c>
      <c r="B8600" s="128" t="s">
        <v>31963</v>
      </c>
      <c r="C8600" s="127" t="s">
        <v>86</v>
      </c>
      <c r="D8600" s="122">
        <v>1099.9000000000001</v>
      </c>
      <c r="E8600" s="129">
        <f t="shared" si="134"/>
        <v>1100.45</v>
      </c>
    </row>
    <row r="8601" spans="1:5">
      <c r="A8601" s="127" t="s">
        <v>31964</v>
      </c>
      <c r="B8601" s="128" t="s">
        <v>31965</v>
      </c>
      <c r="C8601" s="127" t="s">
        <v>86</v>
      </c>
      <c r="D8601" s="122">
        <v>3265.75</v>
      </c>
      <c r="E8601" s="129">
        <f t="shared" si="134"/>
        <v>3267.37</v>
      </c>
    </row>
    <row r="8602" spans="1:5" ht="27">
      <c r="A8602" s="127" t="s">
        <v>31966</v>
      </c>
      <c r="B8602" s="128" t="s">
        <v>31967</v>
      </c>
      <c r="C8602" s="127" t="s">
        <v>86</v>
      </c>
      <c r="D8602" s="122">
        <v>57900</v>
      </c>
      <c r="E8602" s="129">
        <f t="shared" si="134"/>
        <v>57928.72</v>
      </c>
    </row>
    <row r="8603" spans="1:5" ht="40.5">
      <c r="A8603" s="127" t="s">
        <v>31968</v>
      </c>
      <c r="B8603" s="128" t="s">
        <v>31969</v>
      </c>
      <c r="C8603" s="127" t="s">
        <v>86</v>
      </c>
      <c r="D8603" s="122">
        <v>4890.4399999999996</v>
      </c>
      <c r="E8603" s="129">
        <f t="shared" si="134"/>
        <v>4892.87</v>
      </c>
    </row>
    <row r="8604" spans="1:5" ht="27">
      <c r="A8604" s="127" t="s">
        <v>31970</v>
      </c>
      <c r="B8604" s="128" t="s">
        <v>31971</v>
      </c>
      <c r="C8604" s="127" t="s">
        <v>15685</v>
      </c>
      <c r="D8604" s="122">
        <v>990</v>
      </c>
      <c r="E8604" s="129">
        <f t="shared" si="134"/>
        <v>990.49</v>
      </c>
    </row>
    <row r="8605" spans="1:5" ht="27">
      <c r="A8605" s="127" t="s">
        <v>31972</v>
      </c>
      <c r="B8605" s="128" t="s">
        <v>31973</v>
      </c>
      <c r="C8605" s="127" t="s">
        <v>86</v>
      </c>
      <c r="D8605" s="122">
        <v>138000</v>
      </c>
      <c r="E8605" s="129">
        <f t="shared" si="134"/>
        <v>138068.45000000001</v>
      </c>
    </row>
    <row r="8606" spans="1:5" ht="27">
      <c r="A8606" s="127" t="s">
        <v>31974</v>
      </c>
      <c r="B8606" s="128" t="s">
        <v>31975</v>
      </c>
      <c r="C8606" s="127" t="s">
        <v>86</v>
      </c>
      <c r="D8606" s="122">
        <v>172000</v>
      </c>
      <c r="E8606" s="129">
        <f t="shared" si="134"/>
        <v>172085.31</v>
      </c>
    </row>
    <row r="8607" spans="1:5" ht="27">
      <c r="A8607" s="127" t="s">
        <v>31976</v>
      </c>
      <c r="B8607" s="128" t="s">
        <v>31977</v>
      </c>
      <c r="C8607" s="127" t="s">
        <v>86</v>
      </c>
      <c r="D8607" s="122">
        <v>207000</v>
      </c>
      <c r="E8607" s="129">
        <f t="shared" si="134"/>
        <v>207102.67</v>
      </c>
    </row>
    <row r="8608" spans="1:5" ht="27">
      <c r="A8608" s="127" t="s">
        <v>31978</v>
      </c>
      <c r="B8608" s="128" t="s">
        <v>31979</v>
      </c>
      <c r="C8608" s="127" t="s">
        <v>86</v>
      </c>
      <c r="D8608" s="122">
        <v>550000</v>
      </c>
      <c r="E8608" s="129">
        <f t="shared" si="134"/>
        <v>550272.80000000005</v>
      </c>
    </row>
    <row r="8609" spans="1:5" ht="27">
      <c r="A8609" s="127" t="s">
        <v>31980</v>
      </c>
      <c r="B8609" s="128" t="s">
        <v>31981</v>
      </c>
      <c r="C8609" s="127" t="s">
        <v>86</v>
      </c>
      <c r="D8609" s="122">
        <v>890000</v>
      </c>
      <c r="E8609" s="129">
        <f t="shared" si="134"/>
        <v>890441.44</v>
      </c>
    </row>
    <row r="8610" spans="1:5" ht="40.5">
      <c r="A8610" s="127" t="s">
        <v>31982</v>
      </c>
      <c r="B8610" s="128" t="s">
        <v>31983</v>
      </c>
      <c r="C8610" s="127" t="s">
        <v>86</v>
      </c>
      <c r="D8610" s="122">
        <v>3480</v>
      </c>
      <c r="E8610" s="129">
        <f t="shared" si="134"/>
        <v>3481.73</v>
      </c>
    </row>
    <row r="8611" spans="1:5" ht="40.5">
      <c r="A8611" s="127" t="s">
        <v>31984</v>
      </c>
      <c r="B8611" s="128" t="s">
        <v>31985</v>
      </c>
      <c r="C8611" s="127" t="s">
        <v>86</v>
      </c>
      <c r="D8611" s="122">
        <v>7200</v>
      </c>
      <c r="E8611" s="129">
        <f t="shared" si="134"/>
        <v>7203.57</v>
      </c>
    </row>
    <row r="8612" spans="1:5" ht="27">
      <c r="A8612" s="127" t="s">
        <v>31986</v>
      </c>
      <c r="B8612" s="128" t="s">
        <v>31987</v>
      </c>
      <c r="C8612" s="127" t="s">
        <v>86</v>
      </c>
      <c r="D8612" s="122">
        <v>18607.439999999999</v>
      </c>
      <c r="E8612" s="129">
        <f t="shared" si="134"/>
        <v>18616.669999999998</v>
      </c>
    </row>
    <row r="8613" spans="1:5">
      <c r="A8613" s="127" t="s">
        <v>31988</v>
      </c>
      <c r="B8613" s="128" t="s">
        <v>31989</v>
      </c>
      <c r="C8613" s="127" t="s">
        <v>31990</v>
      </c>
      <c r="D8613" s="122">
        <v>390</v>
      </c>
      <c r="E8613" s="129">
        <f t="shared" si="134"/>
        <v>390.19</v>
      </c>
    </row>
    <row r="8614" spans="1:5" ht="40.5">
      <c r="A8614" s="127" t="s">
        <v>31991</v>
      </c>
      <c r="B8614" s="128" t="s">
        <v>31992</v>
      </c>
      <c r="C8614" s="127" t="s">
        <v>86</v>
      </c>
      <c r="D8614" s="122">
        <v>2035.85</v>
      </c>
      <c r="E8614" s="129">
        <f t="shared" si="134"/>
        <v>2036.86</v>
      </c>
    </row>
    <row r="8615" spans="1:5">
      <c r="A8615" s="127" t="s">
        <v>31993</v>
      </c>
      <c r="B8615" s="128" t="s">
        <v>31994</v>
      </c>
      <c r="C8615" s="127" t="s">
        <v>31990</v>
      </c>
      <c r="D8615" s="122">
        <v>390</v>
      </c>
      <c r="E8615" s="129">
        <f t="shared" si="134"/>
        <v>390.19</v>
      </c>
    </row>
    <row r="8616" spans="1:5" ht="27">
      <c r="A8616" s="127" t="s">
        <v>31995</v>
      </c>
      <c r="B8616" s="128" t="s">
        <v>31996</v>
      </c>
      <c r="C8616" s="127" t="s">
        <v>86</v>
      </c>
      <c r="D8616" s="122">
        <v>715</v>
      </c>
      <c r="E8616" s="129">
        <f t="shared" si="134"/>
        <v>715.35</v>
      </c>
    </row>
    <row r="8617" spans="1:5" ht="27">
      <c r="A8617" s="127" t="s">
        <v>31997</v>
      </c>
      <c r="B8617" s="128" t="s">
        <v>31998</v>
      </c>
      <c r="C8617" s="127" t="s">
        <v>86</v>
      </c>
      <c r="D8617" s="122">
        <v>4984.6499999999996</v>
      </c>
      <c r="E8617" s="129">
        <f t="shared" si="134"/>
        <v>4987.12</v>
      </c>
    </row>
    <row r="8618" spans="1:5" ht="27">
      <c r="A8618" s="127" t="s">
        <v>31999</v>
      </c>
      <c r="B8618" s="128" t="s">
        <v>32000</v>
      </c>
      <c r="C8618" s="127" t="s">
        <v>86</v>
      </c>
      <c r="D8618" s="122">
        <v>10100.02</v>
      </c>
      <c r="E8618" s="129">
        <f t="shared" si="134"/>
        <v>10105.030000000001</v>
      </c>
    </row>
    <row r="8619" spans="1:5" ht="40.5">
      <c r="A8619" s="127" t="s">
        <v>32001</v>
      </c>
      <c r="B8619" s="128" t="s">
        <v>32002</v>
      </c>
      <c r="C8619" s="127" t="s">
        <v>86</v>
      </c>
      <c r="D8619" s="122">
        <v>522.27</v>
      </c>
      <c r="E8619" s="129">
        <f t="shared" si="134"/>
        <v>522.53</v>
      </c>
    </row>
    <row r="8620" spans="1:5" ht="40.5">
      <c r="A8620" s="127" t="s">
        <v>32003</v>
      </c>
      <c r="B8620" s="128" t="s">
        <v>32004</v>
      </c>
      <c r="C8620" s="127" t="s">
        <v>86</v>
      </c>
      <c r="D8620" s="122">
        <v>1472.07</v>
      </c>
      <c r="E8620" s="129">
        <f t="shared" si="134"/>
        <v>1472.8</v>
      </c>
    </row>
    <row r="8621" spans="1:5" ht="40.5">
      <c r="A8621" s="127" t="s">
        <v>32005</v>
      </c>
      <c r="B8621" s="128" t="s">
        <v>32006</v>
      </c>
      <c r="C8621" s="127" t="s">
        <v>86</v>
      </c>
      <c r="D8621" s="122">
        <v>1374.5</v>
      </c>
      <c r="E8621" s="129">
        <f t="shared" si="134"/>
        <v>1375.18</v>
      </c>
    </row>
    <row r="8622" spans="1:5" ht="40.5">
      <c r="A8622" s="127" t="s">
        <v>32007</v>
      </c>
      <c r="B8622" s="128" t="s">
        <v>32008</v>
      </c>
      <c r="C8622" s="127" t="s">
        <v>86</v>
      </c>
      <c r="D8622" s="122">
        <v>3500</v>
      </c>
      <c r="E8622" s="129">
        <f t="shared" si="134"/>
        <v>3501.74</v>
      </c>
    </row>
    <row r="8623" spans="1:5" ht="40.5">
      <c r="A8623" s="127" t="s">
        <v>32009</v>
      </c>
      <c r="B8623" s="128" t="s">
        <v>32010</v>
      </c>
      <c r="C8623" s="127" t="s">
        <v>86</v>
      </c>
      <c r="D8623" s="122">
        <v>2118.0300000000002</v>
      </c>
      <c r="E8623" s="129">
        <f t="shared" si="134"/>
        <v>2119.08</v>
      </c>
    </row>
    <row r="8624" spans="1:5" ht="27">
      <c r="A8624" s="127" t="s">
        <v>32011</v>
      </c>
      <c r="B8624" s="128" t="s">
        <v>32012</v>
      </c>
      <c r="C8624" s="127" t="s">
        <v>86</v>
      </c>
      <c r="D8624" s="122">
        <v>3523.17</v>
      </c>
      <c r="E8624" s="129">
        <f t="shared" si="134"/>
        <v>3524.92</v>
      </c>
    </row>
    <row r="8625" spans="1:5">
      <c r="A8625" s="127" t="s">
        <v>32013</v>
      </c>
      <c r="B8625" s="128" t="s">
        <v>32014</v>
      </c>
      <c r="C8625" s="127" t="s">
        <v>86</v>
      </c>
      <c r="D8625" s="122">
        <v>921.15</v>
      </c>
      <c r="E8625" s="129">
        <f t="shared" si="134"/>
        <v>921.61</v>
      </c>
    </row>
    <row r="8626" spans="1:5" ht="40.5">
      <c r="A8626" s="127" t="s">
        <v>32015</v>
      </c>
      <c r="B8626" s="128" t="s">
        <v>32016</v>
      </c>
      <c r="C8626" s="127" t="s">
        <v>86</v>
      </c>
      <c r="D8626" s="122">
        <v>3335.12</v>
      </c>
      <c r="E8626" s="129">
        <f t="shared" si="134"/>
        <v>3336.77</v>
      </c>
    </row>
    <row r="8627" spans="1:5" ht="27">
      <c r="A8627" s="127" t="s">
        <v>32017</v>
      </c>
      <c r="B8627" s="128" t="s">
        <v>32018</v>
      </c>
      <c r="C8627" s="127" t="s">
        <v>86</v>
      </c>
      <c r="D8627" s="122">
        <v>5567.1</v>
      </c>
      <c r="E8627" s="129">
        <f t="shared" si="134"/>
        <v>5569.86</v>
      </c>
    </row>
    <row r="8628" spans="1:5" ht="27">
      <c r="A8628" s="127" t="s">
        <v>32019</v>
      </c>
      <c r="B8628" s="128" t="s">
        <v>32020</v>
      </c>
      <c r="C8628" s="127" t="s">
        <v>86</v>
      </c>
      <c r="D8628" s="122">
        <v>2185</v>
      </c>
      <c r="E8628" s="129">
        <f t="shared" si="134"/>
        <v>2186.08</v>
      </c>
    </row>
    <row r="8629" spans="1:5" ht="27">
      <c r="A8629" s="127" t="s">
        <v>32021</v>
      </c>
      <c r="B8629" s="128" t="s">
        <v>32022</v>
      </c>
      <c r="C8629" s="127" t="s">
        <v>86</v>
      </c>
      <c r="D8629" s="122">
        <v>5731.93</v>
      </c>
      <c r="E8629" s="129">
        <f t="shared" si="134"/>
        <v>5734.77</v>
      </c>
    </row>
    <row r="8630" spans="1:5" ht="40.5">
      <c r="A8630" s="127" t="s">
        <v>32023</v>
      </c>
      <c r="B8630" s="128" t="s">
        <v>32024</v>
      </c>
      <c r="C8630" s="127" t="s">
        <v>86</v>
      </c>
      <c r="D8630" s="122">
        <v>7890.82</v>
      </c>
      <c r="E8630" s="129">
        <f t="shared" si="134"/>
        <v>7894.73</v>
      </c>
    </row>
    <row r="8631" spans="1:5" ht="27">
      <c r="A8631" s="127" t="s">
        <v>32025</v>
      </c>
      <c r="B8631" s="128" t="s">
        <v>32026</v>
      </c>
      <c r="C8631" s="127" t="s">
        <v>86</v>
      </c>
      <c r="D8631" s="122">
        <v>16863.349999999999</v>
      </c>
      <c r="E8631" s="129">
        <f t="shared" si="134"/>
        <v>16871.71</v>
      </c>
    </row>
    <row r="8632" spans="1:5" ht="27">
      <c r="A8632" s="127" t="s">
        <v>32027</v>
      </c>
      <c r="B8632" s="128" t="s">
        <v>32028</v>
      </c>
      <c r="C8632" s="127" t="s">
        <v>86</v>
      </c>
      <c r="D8632" s="122">
        <v>13125</v>
      </c>
      <c r="E8632" s="129">
        <f t="shared" si="134"/>
        <v>13131.51</v>
      </c>
    </row>
    <row r="8633" spans="1:5" ht="27">
      <c r="A8633" s="127" t="s">
        <v>32029</v>
      </c>
      <c r="B8633" s="128" t="s">
        <v>32030</v>
      </c>
      <c r="C8633" s="127" t="s">
        <v>86</v>
      </c>
      <c r="D8633" s="122">
        <v>6984.29</v>
      </c>
      <c r="E8633" s="129">
        <f t="shared" si="134"/>
        <v>6987.75</v>
      </c>
    </row>
    <row r="8634" spans="1:5" ht="27">
      <c r="A8634" s="127" t="s">
        <v>32031</v>
      </c>
      <c r="B8634" s="128" t="s">
        <v>32032</v>
      </c>
      <c r="C8634" s="127" t="s">
        <v>86</v>
      </c>
      <c r="D8634" s="122">
        <v>17000</v>
      </c>
      <c r="E8634" s="129">
        <f t="shared" si="134"/>
        <v>17008.43</v>
      </c>
    </row>
    <row r="8635" spans="1:5" ht="27">
      <c r="A8635" s="127" t="s">
        <v>32033</v>
      </c>
      <c r="B8635" s="128" t="s">
        <v>32034</v>
      </c>
      <c r="C8635" s="127" t="s">
        <v>86</v>
      </c>
      <c r="D8635" s="122">
        <v>7955</v>
      </c>
      <c r="E8635" s="129">
        <f t="shared" si="134"/>
        <v>7958.95</v>
      </c>
    </row>
    <row r="8636" spans="1:5" ht="27">
      <c r="A8636" s="127" t="s">
        <v>32035</v>
      </c>
      <c r="B8636" s="128" t="s">
        <v>32036</v>
      </c>
      <c r="C8636" s="127" t="s">
        <v>86</v>
      </c>
      <c r="D8636" s="122">
        <v>7955</v>
      </c>
      <c r="E8636" s="129">
        <f t="shared" si="134"/>
        <v>7958.95</v>
      </c>
    </row>
    <row r="8637" spans="1:5" ht="27">
      <c r="A8637" s="127" t="s">
        <v>32037</v>
      </c>
      <c r="B8637" s="128" t="s">
        <v>32038</v>
      </c>
      <c r="C8637" s="127" t="s">
        <v>86</v>
      </c>
      <c r="D8637" s="122">
        <v>17870.689999999999</v>
      </c>
      <c r="E8637" s="129">
        <f t="shared" si="134"/>
        <v>17879.55</v>
      </c>
    </row>
    <row r="8638" spans="1:5" ht="40.5">
      <c r="A8638" s="127" t="s">
        <v>32039</v>
      </c>
      <c r="B8638" s="128" t="s">
        <v>32040</v>
      </c>
      <c r="C8638" s="127" t="s">
        <v>86</v>
      </c>
      <c r="D8638" s="122">
        <v>11708.65</v>
      </c>
      <c r="E8638" s="129">
        <f t="shared" si="134"/>
        <v>11714.46</v>
      </c>
    </row>
    <row r="8639" spans="1:5" ht="27">
      <c r="A8639" s="127" t="s">
        <v>32041</v>
      </c>
      <c r="B8639" s="128" t="s">
        <v>32042</v>
      </c>
      <c r="C8639" s="127" t="s">
        <v>86</v>
      </c>
      <c r="D8639" s="122">
        <v>22000</v>
      </c>
      <c r="E8639" s="129">
        <f t="shared" si="134"/>
        <v>22010.91</v>
      </c>
    </row>
    <row r="8640" spans="1:5" ht="27">
      <c r="A8640" s="127" t="s">
        <v>32043</v>
      </c>
      <c r="B8640" s="128" t="s">
        <v>32044</v>
      </c>
      <c r="C8640" s="127" t="s">
        <v>86</v>
      </c>
      <c r="D8640" s="122">
        <v>17615.03</v>
      </c>
      <c r="E8640" s="129">
        <f t="shared" si="134"/>
        <v>17623.77</v>
      </c>
    </row>
    <row r="8641" spans="1:5" ht="27">
      <c r="A8641" s="127" t="s">
        <v>32045</v>
      </c>
      <c r="B8641" s="128" t="s">
        <v>32046</v>
      </c>
      <c r="C8641" s="127" t="s">
        <v>86</v>
      </c>
      <c r="D8641" s="122">
        <v>18799.22</v>
      </c>
      <c r="E8641" s="129">
        <f t="shared" ref="E8641:E8704" si="135">ROUND((D8641/(1+$J$1))*(1+$L$1),2)</f>
        <v>18808.54</v>
      </c>
    </row>
    <row r="8642" spans="1:5">
      <c r="A8642" s="127" t="s">
        <v>32047</v>
      </c>
      <c r="B8642" s="128" t="s">
        <v>32048</v>
      </c>
      <c r="C8642" s="127" t="s">
        <v>86</v>
      </c>
      <c r="D8642" s="122">
        <v>5096.41</v>
      </c>
      <c r="E8642" s="129">
        <f t="shared" si="135"/>
        <v>5098.9399999999996</v>
      </c>
    </row>
    <row r="8643" spans="1:5" ht="40.5">
      <c r="A8643" s="127" t="s">
        <v>32049</v>
      </c>
      <c r="B8643" s="128" t="s">
        <v>32050</v>
      </c>
      <c r="C8643" s="127" t="s">
        <v>86</v>
      </c>
      <c r="D8643" s="122">
        <v>65462</v>
      </c>
      <c r="E8643" s="129">
        <f t="shared" si="135"/>
        <v>65494.47</v>
      </c>
    </row>
    <row r="8644" spans="1:5" ht="40.5">
      <c r="A8644" s="127" t="s">
        <v>32051</v>
      </c>
      <c r="B8644" s="128" t="s">
        <v>32052</v>
      </c>
      <c r="C8644" s="127" t="s">
        <v>17943</v>
      </c>
      <c r="D8644" s="122">
        <v>109071.79</v>
      </c>
      <c r="E8644" s="129">
        <f t="shared" si="135"/>
        <v>109125.89</v>
      </c>
    </row>
    <row r="8645" spans="1:5" ht="54">
      <c r="A8645" s="127" t="s">
        <v>32053</v>
      </c>
      <c r="B8645" s="128" t="s">
        <v>32054</v>
      </c>
      <c r="C8645" s="127" t="s">
        <v>31990</v>
      </c>
      <c r="D8645" s="122">
        <v>100</v>
      </c>
      <c r="E8645" s="129">
        <f t="shared" si="135"/>
        <v>100.05</v>
      </c>
    </row>
    <row r="8646" spans="1:5">
      <c r="A8646" s="127" t="s">
        <v>32055</v>
      </c>
      <c r="B8646" s="128" t="s">
        <v>32056</v>
      </c>
      <c r="C8646" s="127" t="s">
        <v>31990</v>
      </c>
      <c r="D8646" s="122">
        <v>90</v>
      </c>
      <c r="E8646" s="129">
        <f t="shared" si="135"/>
        <v>90.04</v>
      </c>
    </row>
    <row r="8647" spans="1:5" ht="27">
      <c r="A8647" s="127" t="s">
        <v>32057</v>
      </c>
      <c r="B8647" s="128" t="s">
        <v>32058</v>
      </c>
      <c r="C8647" s="127" t="s">
        <v>86</v>
      </c>
      <c r="D8647" s="122">
        <v>2340.83</v>
      </c>
      <c r="E8647" s="129">
        <f t="shared" si="135"/>
        <v>2341.9899999999998</v>
      </c>
    </row>
    <row r="8648" spans="1:5" ht="27">
      <c r="A8648" s="127" t="s">
        <v>32059</v>
      </c>
      <c r="B8648" s="128" t="s">
        <v>32060</v>
      </c>
      <c r="C8648" s="127" t="s">
        <v>86</v>
      </c>
      <c r="D8648" s="122">
        <v>2522.41</v>
      </c>
      <c r="E8648" s="129">
        <f t="shared" si="135"/>
        <v>2523.66</v>
      </c>
    </row>
    <row r="8649" spans="1:5" ht="67.5">
      <c r="A8649" s="127" t="s">
        <v>32061</v>
      </c>
      <c r="B8649" s="128" t="s">
        <v>32062</v>
      </c>
      <c r="C8649" s="127" t="s">
        <v>86</v>
      </c>
      <c r="D8649" s="122">
        <v>2850</v>
      </c>
      <c r="E8649" s="129">
        <f t="shared" si="135"/>
        <v>2851.41</v>
      </c>
    </row>
    <row r="8650" spans="1:5" ht="67.5">
      <c r="A8650" s="127" t="s">
        <v>32063</v>
      </c>
      <c r="B8650" s="128" t="s">
        <v>32064</v>
      </c>
      <c r="C8650" s="127" t="s">
        <v>86</v>
      </c>
      <c r="D8650" s="122">
        <v>10974.63</v>
      </c>
      <c r="E8650" s="129">
        <f t="shared" si="135"/>
        <v>10980.07</v>
      </c>
    </row>
    <row r="8651" spans="1:5" ht="81">
      <c r="A8651" s="127" t="s">
        <v>32065</v>
      </c>
      <c r="B8651" s="128" t="s">
        <v>32066</v>
      </c>
      <c r="C8651" s="127" t="s">
        <v>86</v>
      </c>
      <c r="D8651" s="122">
        <v>35091</v>
      </c>
      <c r="E8651" s="129">
        <f t="shared" si="135"/>
        <v>35108.410000000003</v>
      </c>
    </row>
    <row r="8652" spans="1:5" ht="27">
      <c r="A8652" s="127" t="s">
        <v>32067</v>
      </c>
      <c r="B8652" s="128" t="s">
        <v>32068</v>
      </c>
      <c r="C8652" s="127" t="s">
        <v>86</v>
      </c>
      <c r="D8652" s="122">
        <v>38408</v>
      </c>
      <c r="E8652" s="129">
        <f t="shared" si="135"/>
        <v>38427.050000000003</v>
      </c>
    </row>
    <row r="8653" spans="1:5" ht="27">
      <c r="A8653" s="127" t="s">
        <v>32069</v>
      </c>
      <c r="B8653" s="128" t="s">
        <v>32070</v>
      </c>
      <c r="C8653" s="127" t="s">
        <v>86</v>
      </c>
      <c r="D8653" s="122">
        <v>6780</v>
      </c>
      <c r="E8653" s="129">
        <f t="shared" si="135"/>
        <v>6783.36</v>
      </c>
    </row>
    <row r="8654" spans="1:5" ht="27">
      <c r="A8654" s="127" t="s">
        <v>32071</v>
      </c>
      <c r="B8654" s="128" t="s">
        <v>32072</v>
      </c>
      <c r="C8654" s="127" t="s">
        <v>86</v>
      </c>
      <c r="D8654" s="122">
        <v>11800</v>
      </c>
      <c r="E8654" s="129">
        <f t="shared" si="135"/>
        <v>11805.85</v>
      </c>
    </row>
    <row r="8655" spans="1:5" ht="27">
      <c r="A8655" s="127" t="s">
        <v>32073</v>
      </c>
      <c r="B8655" s="128" t="s">
        <v>32074</v>
      </c>
      <c r="C8655" s="127" t="s">
        <v>86</v>
      </c>
      <c r="D8655" s="122">
        <v>20370</v>
      </c>
      <c r="E8655" s="129">
        <f t="shared" si="135"/>
        <v>20380.099999999999</v>
      </c>
    </row>
    <row r="8656" spans="1:5">
      <c r="A8656" s="127" t="s">
        <v>32075</v>
      </c>
      <c r="B8656" s="128" t="s">
        <v>32076</v>
      </c>
      <c r="C8656" s="127" t="s">
        <v>86</v>
      </c>
      <c r="D8656" s="122">
        <v>29000</v>
      </c>
      <c r="E8656" s="129">
        <f t="shared" si="135"/>
        <v>29014.38</v>
      </c>
    </row>
    <row r="8657" spans="1:5">
      <c r="A8657" s="127" t="s">
        <v>32077</v>
      </c>
      <c r="B8657" s="128" t="s">
        <v>32078</v>
      </c>
      <c r="C8657" s="127" t="s">
        <v>86</v>
      </c>
      <c r="D8657" s="122">
        <v>33000</v>
      </c>
      <c r="E8657" s="129">
        <f t="shared" si="135"/>
        <v>33016.370000000003</v>
      </c>
    </row>
    <row r="8658" spans="1:5">
      <c r="A8658" s="127" t="s">
        <v>32079</v>
      </c>
      <c r="B8658" s="128" t="s">
        <v>32080</v>
      </c>
      <c r="C8658" s="127" t="s">
        <v>86</v>
      </c>
      <c r="D8658" s="122">
        <v>41000</v>
      </c>
      <c r="E8658" s="129">
        <f t="shared" si="135"/>
        <v>41020.339999999997</v>
      </c>
    </row>
    <row r="8659" spans="1:5">
      <c r="A8659" s="127" t="s">
        <v>32081</v>
      </c>
      <c r="B8659" s="128" t="s">
        <v>32082</v>
      </c>
      <c r="C8659" s="127" t="s">
        <v>86</v>
      </c>
      <c r="D8659" s="122">
        <v>42000</v>
      </c>
      <c r="E8659" s="129">
        <f t="shared" si="135"/>
        <v>42020.83</v>
      </c>
    </row>
    <row r="8660" spans="1:5" ht="27">
      <c r="A8660" s="127" t="s">
        <v>32083</v>
      </c>
      <c r="B8660" s="128" t="s">
        <v>32084</v>
      </c>
      <c r="C8660" s="127" t="s">
        <v>86</v>
      </c>
      <c r="D8660" s="122">
        <v>250</v>
      </c>
      <c r="E8660" s="129">
        <f t="shared" si="135"/>
        <v>250.12</v>
      </c>
    </row>
    <row r="8661" spans="1:5">
      <c r="A8661" s="127" t="s">
        <v>32085</v>
      </c>
      <c r="B8661" s="128" t="s">
        <v>32086</v>
      </c>
      <c r="C8661" s="127" t="s">
        <v>92</v>
      </c>
      <c r="D8661" s="122">
        <v>5.0599999999999996</v>
      </c>
      <c r="E8661" s="129">
        <f t="shared" si="135"/>
        <v>5.0599999999999996</v>
      </c>
    </row>
    <row r="8662" spans="1:5" ht="27">
      <c r="A8662" s="127" t="s">
        <v>32087</v>
      </c>
      <c r="B8662" s="128" t="s">
        <v>32088</v>
      </c>
      <c r="C8662" s="127" t="s">
        <v>92</v>
      </c>
      <c r="D8662" s="122">
        <v>5.9</v>
      </c>
      <c r="E8662" s="129">
        <f t="shared" si="135"/>
        <v>5.9</v>
      </c>
    </row>
    <row r="8663" spans="1:5" ht="40.5">
      <c r="A8663" s="127" t="s">
        <v>32089</v>
      </c>
      <c r="B8663" s="128" t="s">
        <v>32090</v>
      </c>
      <c r="C8663" s="127" t="s">
        <v>42</v>
      </c>
      <c r="D8663" s="122">
        <v>170</v>
      </c>
      <c r="E8663" s="129">
        <f t="shared" si="135"/>
        <v>170.08</v>
      </c>
    </row>
    <row r="8664" spans="1:5">
      <c r="A8664" s="127" t="s">
        <v>32091</v>
      </c>
      <c r="B8664" s="128" t="s">
        <v>32092</v>
      </c>
      <c r="C8664" s="127" t="s">
        <v>86</v>
      </c>
      <c r="D8664" s="122">
        <v>136800</v>
      </c>
      <c r="E8664" s="129">
        <f t="shared" si="135"/>
        <v>136867.85</v>
      </c>
    </row>
    <row r="8665" spans="1:5" ht="27">
      <c r="A8665" s="127" t="s">
        <v>32093</v>
      </c>
      <c r="B8665" s="128" t="s">
        <v>32094</v>
      </c>
      <c r="C8665" s="127" t="s">
        <v>86</v>
      </c>
      <c r="D8665" s="122">
        <v>185000</v>
      </c>
      <c r="E8665" s="129">
        <f t="shared" si="135"/>
        <v>185091.76</v>
      </c>
    </row>
    <row r="8666" spans="1:5" ht="27">
      <c r="A8666" s="127" t="s">
        <v>32095</v>
      </c>
      <c r="B8666" s="128" t="s">
        <v>32096</v>
      </c>
      <c r="C8666" s="127" t="s">
        <v>86</v>
      </c>
      <c r="D8666" s="122">
        <v>281000</v>
      </c>
      <c r="E8666" s="129">
        <f t="shared" si="135"/>
        <v>281139.38</v>
      </c>
    </row>
    <row r="8667" spans="1:5" ht="27">
      <c r="A8667" s="127" t="s">
        <v>32097</v>
      </c>
      <c r="B8667" s="128" t="s">
        <v>32098</v>
      </c>
      <c r="C8667" s="127" t="s">
        <v>86</v>
      </c>
      <c r="D8667" s="122">
        <v>304990</v>
      </c>
      <c r="E8667" s="129">
        <f t="shared" si="135"/>
        <v>305141.28000000003</v>
      </c>
    </row>
    <row r="8668" spans="1:5">
      <c r="A8668" s="127" t="s">
        <v>32099</v>
      </c>
      <c r="B8668" s="128" t="s">
        <v>32100</v>
      </c>
      <c r="C8668" s="127" t="s">
        <v>42</v>
      </c>
      <c r="D8668" s="122">
        <v>135</v>
      </c>
      <c r="E8668" s="129">
        <f t="shared" si="135"/>
        <v>135.07</v>
      </c>
    </row>
    <row r="8669" spans="1:5">
      <c r="A8669" s="127" t="s">
        <v>32101</v>
      </c>
      <c r="B8669" s="128" t="s">
        <v>32102</v>
      </c>
      <c r="C8669" s="127" t="s">
        <v>86</v>
      </c>
      <c r="D8669" s="122">
        <v>156000</v>
      </c>
      <c r="E8669" s="129">
        <f t="shared" si="135"/>
        <v>156077.38</v>
      </c>
    </row>
    <row r="8670" spans="1:5">
      <c r="A8670" s="127" t="s">
        <v>32103</v>
      </c>
      <c r="B8670" s="128" t="s">
        <v>32104</v>
      </c>
      <c r="C8670" s="127" t="s">
        <v>86</v>
      </c>
      <c r="D8670" s="122">
        <v>160000</v>
      </c>
      <c r="E8670" s="129">
        <f t="shared" si="135"/>
        <v>160079.35999999999</v>
      </c>
    </row>
    <row r="8671" spans="1:5">
      <c r="A8671" s="127" t="s">
        <v>32105</v>
      </c>
      <c r="B8671" s="128" t="s">
        <v>32106</v>
      </c>
      <c r="C8671" s="127" t="s">
        <v>86</v>
      </c>
      <c r="D8671" s="122">
        <v>160000</v>
      </c>
      <c r="E8671" s="129">
        <f t="shared" si="135"/>
        <v>160079.35999999999</v>
      </c>
    </row>
    <row r="8672" spans="1:5" ht="40.5">
      <c r="A8672" s="127" t="s">
        <v>32107</v>
      </c>
      <c r="B8672" s="128" t="s">
        <v>32108</v>
      </c>
      <c r="C8672" s="127" t="s">
        <v>86</v>
      </c>
      <c r="D8672" s="122">
        <v>86000</v>
      </c>
      <c r="E8672" s="129">
        <f t="shared" si="135"/>
        <v>86042.66</v>
      </c>
    </row>
    <row r="8673" spans="1:5">
      <c r="A8673" s="127" t="s">
        <v>32109</v>
      </c>
      <c r="B8673" s="128" t="s">
        <v>32110</v>
      </c>
      <c r="C8673" s="127" t="s">
        <v>86</v>
      </c>
      <c r="D8673" s="122">
        <v>245931</v>
      </c>
      <c r="E8673" s="129">
        <f t="shared" si="135"/>
        <v>246052.98</v>
      </c>
    </row>
    <row r="8674" spans="1:5">
      <c r="A8674" s="127" t="s">
        <v>32111</v>
      </c>
      <c r="B8674" s="128" t="s">
        <v>32112</v>
      </c>
      <c r="C8674" s="127" t="s">
        <v>92</v>
      </c>
      <c r="D8674" s="122">
        <v>5.9</v>
      </c>
      <c r="E8674" s="129">
        <f t="shared" si="135"/>
        <v>5.9</v>
      </c>
    </row>
    <row r="8675" spans="1:5">
      <c r="A8675" s="127" t="s">
        <v>32113</v>
      </c>
      <c r="B8675" s="128" t="s">
        <v>32114</v>
      </c>
      <c r="C8675" s="127" t="s">
        <v>86</v>
      </c>
      <c r="D8675" s="122">
        <v>140910</v>
      </c>
      <c r="E8675" s="129">
        <f t="shared" si="135"/>
        <v>140979.89000000001</v>
      </c>
    </row>
    <row r="8676" spans="1:5">
      <c r="A8676" s="127" t="s">
        <v>32115</v>
      </c>
      <c r="B8676" s="128" t="s">
        <v>32116</v>
      </c>
      <c r="C8676" s="127" t="s">
        <v>86</v>
      </c>
      <c r="D8676" s="122">
        <v>42600</v>
      </c>
      <c r="E8676" s="129">
        <f t="shared" si="135"/>
        <v>42621.13</v>
      </c>
    </row>
    <row r="8677" spans="1:5" ht="40.5">
      <c r="A8677" s="127" t="s">
        <v>32117</v>
      </c>
      <c r="B8677" s="128" t="s">
        <v>32118</v>
      </c>
      <c r="C8677" s="127" t="s">
        <v>86</v>
      </c>
      <c r="D8677" s="122">
        <v>18000</v>
      </c>
      <c r="E8677" s="129">
        <f t="shared" si="135"/>
        <v>18008.93</v>
      </c>
    </row>
    <row r="8678" spans="1:5">
      <c r="A8678" s="127" t="s">
        <v>32119</v>
      </c>
      <c r="B8678" s="128" t="s">
        <v>32120</v>
      </c>
      <c r="C8678" s="127" t="s">
        <v>86</v>
      </c>
      <c r="D8678" s="122">
        <v>16940</v>
      </c>
      <c r="E8678" s="129">
        <f t="shared" si="135"/>
        <v>16948.400000000001</v>
      </c>
    </row>
    <row r="8679" spans="1:5">
      <c r="A8679" s="127" t="s">
        <v>32121</v>
      </c>
      <c r="B8679" s="128" t="s">
        <v>32122</v>
      </c>
      <c r="C8679" s="127" t="s">
        <v>86</v>
      </c>
      <c r="D8679" s="122">
        <v>8470</v>
      </c>
      <c r="E8679" s="129">
        <f t="shared" si="135"/>
        <v>8474.2000000000007</v>
      </c>
    </row>
    <row r="8680" spans="1:5" ht="27">
      <c r="A8680" s="127" t="s">
        <v>32123</v>
      </c>
      <c r="B8680" s="128" t="s">
        <v>32124</v>
      </c>
      <c r="C8680" s="127" t="s">
        <v>86</v>
      </c>
      <c r="D8680" s="122">
        <v>14600</v>
      </c>
      <c r="E8680" s="129">
        <f t="shared" si="135"/>
        <v>14607.24</v>
      </c>
    </row>
    <row r="8681" spans="1:5" ht="27">
      <c r="A8681" s="127" t="s">
        <v>32125</v>
      </c>
      <c r="B8681" s="128" t="s">
        <v>32126</v>
      </c>
      <c r="C8681" s="127" t="s">
        <v>86</v>
      </c>
      <c r="D8681" s="122">
        <v>55786.5</v>
      </c>
      <c r="E8681" s="129">
        <f t="shared" si="135"/>
        <v>55814.17</v>
      </c>
    </row>
    <row r="8682" spans="1:5" ht="27">
      <c r="A8682" s="127" t="s">
        <v>32127</v>
      </c>
      <c r="B8682" s="128" t="s">
        <v>32128</v>
      </c>
      <c r="C8682" s="127" t="s">
        <v>86</v>
      </c>
      <c r="D8682" s="122">
        <v>94000</v>
      </c>
      <c r="E8682" s="129">
        <f t="shared" si="135"/>
        <v>94046.62</v>
      </c>
    </row>
    <row r="8683" spans="1:5" ht="40.5">
      <c r="A8683" s="127" t="s">
        <v>32129</v>
      </c>
      <c r="B8683" s="128" t="s">
        <v>32130</v>
      </c>
      <c r="C8683" s="127" t="s">
        <v>86</v>
      </c>
      <c r="D8683" s="122">
        <v>86000</v>
      </c>
      <c r="E8683" s="129">
        <f t="shared" si="135"/>
        <v>86042.66</v>
      </c>
    </row>
    <row r="8684" spans="1:5">
      <c r="A8684" s="127" t="s">
        <v>32131</v>
      </c>
      <c r="B8684" s="128" t="s">
        <v>32132</v>
      </c>
      <c r="C8684" s="127" t="s">
        <v>86</v>
      </c>
      <c r="D8684" s="122">
        <v>554400</v>
      </c>
      <c r="E8684" s="129">
        <f t="shared" si="135"/>
        <v>554674.98</v>
      </c>
    </row>
    <row r="8685" spans="1:5" ht="27">
      <c r="A8685" s="127" t="s">
        <v>32133</v>
      </c>
      <c r="B8685" s="128" t="s">
        <v>32134</v>
      </c>
      <c r="C8685" s="127" t="s">
        <v>86</v>
      </c>
      <c r="D8685" s="122">
        <v>1433</v>
      </c>
      <c r="E8685" s="129">
        <f t="shared" si="135"/>
        <v>1433.71</v>
      </c>
    </row>
    <row r="8686" spans="1:5" ht="27">
      <c r="A8686" s="127" t="s">
        <v>32135</v>
      </c>
      <c r="B8686" s="128" t="s">
        <v>32136</v>
      </c>
      <c r="C8686" s="127" t="s">
        <v>86</v>
      </c>
      <c r="D8686" s="122">
        <v>310000</v>
      </c>
      <c r="E8686" s="129">
        <f t="shared" si="135"/>
        <v>310153.76</v>
      </c>
    </row>
    <row r="8687" spans="1:5" ht="27">
      <c r="A8687" s="127" t="s">
        <v>32137</v>
      </c>
      <c r="B8687" s="128" t="s">
        <v>32138</v>
      </c>
      <c r="C8687" s="127" t="s">
        <v>92</v>
      </c>
      <c r="D8687" s="122">
        <v>6.99</v>
      </c>
      <c r="E8687" s="129">
        <f t="shared" si="135"/>
        <v>6.99</v>
      </c>
    </row>
    <row r="8688" spans="1:5">
      <c r="A8688" s="127" t="s">
        <v>32139</v>
      </c>
      <c r="B8688" s="128" t="s">
        <v>32140</v>
      </c>
      <c r="C8688" s="127" t="s">
        <v>86</v>
      </c>
      <c r="D8688" s="122">
        <v>223000</v>
      </c>
      <c r="E8688" s="129">
        <f t="shared" si="135"/>
        <v>223110.61</v>
      </c>
    </row>
    <row r="8689" spans="1:5" ht="27">
      <c r="A8689" s="127" t="s">
        <v>32141</v>
      </c>
      <c r="B8689" s="128" t="s">
        <v>32142</v>
      </c>
      <c r="C8689" s="127" t="s">
        <v>86</v>
      </c>
      <c r="D8689" s="122">
        <v>366352</v>
      </c>
      <c r="E8689" s="129">
        <f t="shared" si="135"/>
        <v>366533.71</v>
      </c>
    </row>
    <row r="8690" spans="1:5">
      <c r="A8690" s="127" t="s">
        <v>32143</v>
      </c>
      <c r="B8690" s="128" t="s">
        <v>32144</v>
      </c>
      <c r="C8690" s="127" t="s">
        <v>86</v>
      </c>
      <c r="D8690" s="122">
        <v>143700</v>
      </c>
      <c r="E8690" s="129">
        <f t="shared" si="135"/>
        <v>143771.28</v>
      </c>
    </row>
    <row r="8691" spans="1:5" ht="27">
      <c r="A8691" s="127" t="s">
        <v>32145</v>
      </c>
      <c r="B8691" s="128" t="s">
        <v>32146</v>
      </c>
      <c r="C8691" s="127" t="s">
        <v>86</v>
      </c>
      <c r="D8691" s="122">
        <v>112000</v>
      </c>
      <c r="E8691" s="129">
        <f t="shared" si="135"/>
        <v>112055.55</v>
      </c>
    </row>
    <row r="8692" spans="1:5" ht="27">
      <c r="A8692" s="127" t="s">
        <v>32147</v>
      </c>
      <c r="B8692" s="128" t="s">
        <v>32148</v>
      </c>
      <c r="C8692" s="127" t="s">
        <v>86</v>
      </c>
      <c r="D8692" s="122">
        <v>124340.16</v>
      </c>
      <c r="E8692" s="129">
        <f t="shared" si="135"/>
        <v>124401.83</v>
      </c>
    </row>
    <row r="8693" spans="1:5" ht="27">
      <c r="A8693" s="127" t="s">
        <v>32149</v>
      </c>
      <c r="B8693" s="128" t="s">
        <v>32150</v>
      </c>
      <c r="C8693" s="127" t="s">
        <v>86</v>
      </c>
      <c r="D8693" s="122">
        <v>164192</v>
      </c>
      <c r="E8693" s="129">
        <f t="shared" si="135"/>
        <v>164273.44</v>
      </c>
    </row>
    <row r="8694" spans="1:5" ht="40.5">
      <c r="A8694" s="127" t="s">
        <v>32151</v>
      </c>
      <c r="B8694" s="128" t="s">
        <v>32152</v>
      </c>
      <c r="C8694" s="127" t="s">
        <v>86</v>
      </c>
      <c r="D8694" s="122">
        <v>1495</v>
      </c>
      <c r="E8694" s="129">
        <f t="shared" si="135"/>
        <v>1495.74</v>
      </c>
    </row>
    <row r="8695" spans="1:5" ht="40.5">
      <c r="A8695" s="127" t="s">
        <v>32153</v>
      </c>
      <c r="B8695" s="128" t="s">
        <v>32154</v>
      </c>
      <c r="C8695" s="127" t="s">
        <v>86</v>
      </c>
      <c r="D8695" s="122">
        <v>1887.29</v>
      </c>
      <c r="E8695" s="129">
        <f t="shared" si="135"/>
        <v>1888.23</v>
      </c>
    </row>
    <row r="8696" spans="1:5" ht="40.5">
      <c r="A8696" s="127" t="s">
        <v>32155</v>
      </c>
      <c r="B8696" s="128" t="s">
        <v>32156</v>
      </c>
      <c r="C8696" s="127" t="s">
        <v>86</v>
      </c>
      <c r="D8696" s="122">
        <v>2468.69</v>
      </c>
      <c r="E8696" s="129">
        <f t="shared" si="135"/>
        <v>2469.91</v>
      </c>
    </row>
    <row r="8697" spans="1:5" ht="40.5">
      <c r="A8697" s="127" t="s">
        <v>32157</v>
      </c>
      <c r="B8697" s="128" t="s">
        <v>32158</v>
      </c>
      <c r="C8697" s="127" t="s">
        <v>86</v>
      </c>
      <c r="D8697" s="122">
        <v>3177.4</v>
      </c>
      <c r="E8697" s="129">
        <f t="shared" si="135"/>
        <v>3178.98</v>
      </c>
    </row>
    <row r="8698" spans="1:5">
      <c r="A8698" s="127" t="s">
        <v>32159</v>
      </c>
      <c r="B8698" s="128" t="s">
        <v>32160</v>
      </c>
      <c r="C8698" s="127" t="s">
        <v>86</v>
      </c>
      <c r="D8698" s="122">
        <v>1757.5</v>
      </c>
      <c r="E8698" s="129">
        <f t="shared" si="135"/>
        <v>1758.37</v>
      </c>
    </row>
    <row r="8699" spans="1:5" ht="67.5">
      <c r="A8699" s="127" t="s">
        <v>32161</v>
      </c>
      <c r="B8699" s="128" t="s">
        <v>32162</v>
      </c>
      <c r="C8699" s="127" t="s">
        <v>86</v>
      </c>
      <c r="D8699" s="122">
        <v>2435449.33</v>
      </c>
      <c r="E8699" s="129">
        <f t="shared" si="135"/>
        <v>2436657.31</v>
      </c>
    </row>
    <row r="8700" spans="1:5">
      <c r="A8700" s="127" t="s">
        <v>32163</v>
      </c>
      <c r="B8700" s="128" t="s">
        <v>32164</v>
      </c>
      <c r="C8700" s="127" t="s">
        <v>86</v>
      </c>
      <c r="D8700" s="122">
        <v>2085.02</v>
      </c>
      <c r="E8700" s="129">
        <f t="shared" si="135"/>
        <v>2086.0500000000002</v>
      </c>
    </row>
    <row r="8701" spans="1:5">
      <c r="A8701" s="127" t="s">
        <v>32165</v>
      </c>
      <c r="B8701" s="128" t="s">
        <v>32166</v>
      </c>
      <c r="C8701" s="127" t="s">
        <v>86</v>
      </c>
      <c r="D8701" s="122">
        <v>1076</v>
      </c>
      <c r="E8701" s="129">
        <f t="shared" si="135"/>
        <v>1076.53</v>
      </c>
    </row>
    <row r="8702" spans="1:5" ht="27">
      <c r="A8702" s="127" t="s">
        <v>32167</v>
      </c>
      <c r="B8702" s="128" t="s">
        <v>32168</v>
      </c>
      <c r="C8702" s="127" t="s">
        <v>86</v>
      </c>
      <c r="D8702" s="122">
        <v>8670</v>
      </c>
      <c r="E8702" s="129">
        <f t="shared" si="135"/>
        <v>8674.2999999999993</v>
      </c>
    </row>
    <row r="8703" spans="1:5" ht="40.5">
      <c r="A8703" s="127" t="s">
        <v>32169</v>
      </c>
      <c r="B8703" s="128" t="s">
        <v>32170</v>
      </c>
      <c r="C8703" s="127" t="s">
        <v>86</v>
      </c>
      <c r="D8703" s="122">
        <v>10302.82</v>
      </c>
      <c r="E8703" s="129">
        <f t="shared" si="135"/>
        <v>10307.93</v>
      </c>
    </row>
    <row r="8704" spans="1:5" ht="27">
      <c r="A8704" s="127" t="s">
        <v>32171</v>
      </c>
      <c r="B8704" s="128" t="s">
        <v>32172</v>
      </c>
      <c r="C8704" s="127" t="s">
        <v>86</v>
      </c>
      <c r="D8704" s="122">
        <v>1704.92</v>
      </c>
      <c r="E8704" s="129">
        <f t="shared" si="135"/>
        <v>1705.77</v>
      </c>
    </row>
    <row r="8705" spans="1:5">
      <c r="A8705" s="127" t="s">
        <v>32173</v>
      </c>
      <c r="B8705" s="128" t="s">
        <v>32174</v>
      </c>
      <c r="C8705" s="127" t="s">
        <v>86</v>
      </c>
      <c r="D8705" s="122">
        <v>1980</v>
      </c>
      <c r="E8705" s="129">
        <f t="shared" ref="E8705:E8768" si="136">ROUND((D8705/(1+$J$1))*(1+$L$1),2)</f>
        <v>1980.98</v>
      </c>
    </row>
    <row r="8706" spans="1:5" ht="40.5">
      <c r="A8706" s="127" t="s">
        <v>32175</v>
      </c>
      <c r="B8706" s="128" t="s">
        <v>32176</v>
      </c>
      <c r="C8706" s="127" t="s">
        <v>86</v>
      </c>
      <c r="D8706" s="122">
        <v>3720</v>
      </c>
      <c r="E8706" s="129">
        <f t="shared" si="136"/>
        <v>3721.85</v>
      </c>
    </row>
    <row r="8707" spans="1:5" ht="27">
      <c r="A8707" s="127" t="s">
        <v>32177</v>
      </c>
      <c r="B8707" s="128" t="s">
        <v>32178</v>
      </c>
      <c r="C8707" s="127" t="s">
        <v>86</v>
      </c>
      <c r="D8707" s="122">
        <v>6390</v>
      </c>
      <c r="E8707" s="129">
        <f t="shared" si="136"/>
        <v>6393.17</v>
      </c>
    </row>
    <row r="8708" spans="1:5" ht="27">
      <c r="A8708" s="127" t="s">
        <v>32179</v>
      </c>
      <c r="B8708" s="128" t="s">
        <v>32180</v>
      </c>
      <c r="C8708" s="127" t="s">
        <v>86</v>
      </c>
      <c r="D8708" s="122">
        <v>190000</v>
      </c>
      <c r="E8708" s="129">
        <f t="shared" si="136"/>
        <v>190094.24</v>
      </c>
    </row>
    <row r="8709" spans="1:5" ht="27">
      <c r="A8709" s="127" t="s">
        <v>32181</v>
      </c>
      <c r="B8709" s="128" t="s">
        <v>32182</v>
      </c>
      <c r="C8709" s="127" t="s">
        <v>86</v>
      </c>
      <c r="D8709" s="122">
        <v>250000</v>
      </c>
      <c r="E8709" s="129">
        <f t="shared" si="136"/>
        <v>250124</v>
      </c>
    </row>
    <row r="8710" spans="1:5">
      <c r="A8710" s="127" t="s">
        <v>32183</v>
      </c>
      <c r="B8710" s="128" t="s">
        <v>32184</v>
      </c>
      <c r="C8710" s="127" t="s">
        <v>86</v>
      </c>
      <c r="D8710" s="122">
        <v>57000</v>
      </c>
      <c r="E8710" s="129">
        <f t="shared" si="136"/>
        <v>57028.27</v>
      </c>
    </row>
    <row r="8711" spans="1:5" ht="108">
      <c r="A8711" s="127" t="s">
        <v>32185</v>
      </c>
      <c r="B8711" s="128" t="s">
        <v>32186</v>
      </c>
      <c r="C8711" s="127" t="s">
        <v>15685</v>
      </c>
      <c r="D8711" s="122">
        <v>351</v>
      </c>
      <c r="E8711" s="129">
        <f t="shared" si="136"/>
        <v>351.17</v>
      </c>
    </row>
    <row r="8712" spans="1:5" ht="94.5">
      <c r="A8712" s="127" t="s">
        <v>32187</v>
      </c>
      <c r="B8712" s="128" t="s">
        <v>32188</v>
      </c>
      <c r="C8712" s="127" t="s">
        <v>15685</v>
      </c>
      <c r="D8712" s="122">
        <v>243</v>
      </c>
      <c r="E8712" s="129">
        <f t="shared" si="136"/>
        <v>243.12</v>
      </c>
    </row>
    <row r="8713" spans="1:5" ht="94.5">
      <c r="A8713" s="127" t="s">
        <v>32189</v>
      </c>
      <c r="B8713" s="128" t="s">
        <v>32190</v>
      </c>
      <c r="C8713" s="127" t="s">
        <v>15685</v>
      </c>
      <c r="D8713" s="122">
        <v>500</v>
      </c>
      <c r="E8713" s="129">
        <f t="shared" si="136"/>
        <v>500.25</v>
      </c>
    </row>
    <row r="8714" spans="1:5">
      <c r="A8714" s="127" t="s">
        <v>32191</v>
      </c>
      <c r="B8714" s="128" t="s">
        <v>32192</v>
      </c>
      <c r="C8714" s="127" t="s">
        <v>86</v>
      </c>
      <c r="D8714" s="122">
        <v>60565.33</v>
      </c>
      <c r="E8714" s="129">
        <f t="shared" si="136"/>
        <v>60595.37</v>
      </c>
    </row>
    <row r="8715" spans="1:5" ht="94.5">
      <c r="A8715" s="127" t="s">
        <v>32193</v>
      </c>
      <c r="B8715" s="128" t="s">
        <v>32194</v>
      </c>
      <c r="C8715" s="127" t="s">
        <v>86</v>
      </c>
      <c r="D8715" s="122">
        <v>25195.98</v>
      </c>
      <c r="E8715" s="129">
        <f t="shared" si="136"/>
        <v>25208.48</v>
      </c>
    </row>
    <row r="8716" spans="1:5" ht="135">
      <c r="A8716" s="127" t="s">
        <v>32195</v>
      </c>
      <c r="B8716" s="128" t="s">
        <v>32196</v>
      </c>
      <c r="C8716" s="127" t="s">
        <v>86</v>
      </c>
      <c r="D8716" s="122">
        <v>42006.82</v>
      </c>
      <c r="E8716" s="129">
        <f t="shared" si="136"/>
        <v>42027.66</v>
      </c>
    </row>
    <row r="8717" spans="1:5" ht="135">
      <c r="A8717" s="127" t="s">
        <v>32197</v>
      </c>
      <c r="B8717" s="128" t="s">
        <v>32198</v>
      </c>
      <c r="C8717" s="127" t="s">
        <v>86</v>
      </c>
      <c r="D8717" s="122">
        <v>46681.26</v>
      </c>
      <c r="E8717" s="129">
        <f t="shared" si="136"/>
        <v>46704.41</v>
      </c>
    </row>
    <row r="8718" spans="1:5" ht="40.5">
      <c r="A8718" s="127" t="s">
        <v>32199</v>
      </c>
      <c r="B8718" s="128" t="s">
        <v>32200</v>
      </c>
      <c r="C8718" s="127" t="s">
        <v>86</v>
      </c>
      <c r="D8718" s="122">
        <v>550</v>
      </c>
      <c r="E8718" s="129">
        <f t="shared" si="136"/>
        <v>550.27</v>
      </c>
    </row>
    <row r="8719" spans="1:5" ht="54">
      <c r="A8719" s="127" t="s">
        <v>32201</v>
      </c>
      <c r="B8719" s="128" t="s">
        <v>32202</v>
      </c>
      <c r="C8719" s="127" t="s">
        <v>86</v>
      </c>
      <c r="D8719" s="122">
        <v>550</v>
      </c>
      <c r="E8719" s="129">
        <f t="shared" si="136"/>
        <v>550.27</v>
      </c>
    </row>
    <row r="8720" spans="1:5">
      <c r="A8720" s="127" t="s">
        <v>32203</v>
      </c>
      <c r="B8720" s="128" t="s">
        <v>32204</v>
      </c>
      <c r="C8720" s="127" t="s">
        <v>86</v>
      </c>
      <c r="D8720" s="122">
        <v>850</v>
      </c>
      <c r="E8720" s="129">
        <f t="shared" si="136"/>
        <v>850.42</v>
      </c>
    </row>
    <row r="8721" spans="1:5" ht="40.5">
      <c r="A8721" s="127" t="s">
        <v>32205</v>
      </c>
      <c r="B8721" s="128" t="s">
        <v>32206</v>
      </c>
      <c r="C8721" s="127" t="s">
        <v>86</v>
      </c>
      <c r="D8721" s="122">
        <v>665</v>
      </c>
      <c r="E8721" s="129">
        <f t="shared" si="136"/>
        <v>665.33</v>
      </c>
    </row>
    <row r="8722" spans="1:5" ht="54">
      <c r="A8722" s="127" t="s">
        <v>32207</v>
      </c>
      <c r="B8722" s="128" t="s">
        <v>32208</v>
      </c>
      <c r="C8722" s="127" t="s">
        <v>86</v>
      </c>
      <c r="D8722" s="122">
        <v>1196.3699999999999</v>
      </c>
      <c r="E8722" s="129">
        <f t="shared" si="136"/>
        <v>1196.96</v>
      </c>
    </row>
    <row r="8723" spans="1:5" ht="27">
      <c r="A8723" s="127" t="s">
        <v>32209</v>
      </c>
      <c r="B8723" s="128" t="s">
        <v>32210</v>
      </c>
      <c r="C8723" s="127" t="s">
        <v>86</v>
      </c>
      <c r="D8723" s="122">
        <v>25994</v>
      </c>
      <c r="E8723" s="129">
        <f t="shared" si="136"/>
        <v>26006.89</v>
      </c>
    </row>
    <row r="8724" spans="1:5" ht="54">
      <c r="A8724" s="127" t="s">
        <v>32211</v>
      </c>
      <c r="B8724" s="128" t="s">
        <v>32212</v>
      </c>
      <c r="C8724" s="127" t="s">
        <v>86</v>
      </c>
      <c r="D8724" s="122">
        <v>890000</v>
      </c>
      <c r="E8724" s="129">
        <f t="shared" si="136"/>
        <v>890441.44</v>
      </c>
    </row>
    <row r="8725" spans="1:5" ht="67.5">
      <c r="A8725" s="127" t="s">
        <v>32213</v>
      </c>
      <c r="B8725" s="128" t="s">
        <v>32214</v>
      </c>
      <c r="C8725" s="127" t="s">
        <v>86</v>
      </c>
      <c r="D8725" s="122">
        <v>550000</v>
      </c>
      <c r="E8725" s="129">
        <f t="shared" si="136"/>
        <v>550272.80000000005</v>
      </c>
    </row>
    <row r="8726" spans="1:5" ht="27">
      <c r="A8726" s="127" t="s">
        <v>32215</v>
      </c>
      <c r="B8726" s="128" t="s">
        <v>32216</v>
      </c>
      <c r="C8726" s="127" t="s">
        <v>86</v>
      </c>
      <c r="D8726" s="122">
        <v>138000</v>
      </c>
      <c r="E8726" s="129">
        <f t="shared" si="136"/>
        <v>138068.45000000001</v>
      </c>
    </row>
    <row r="8727" spans="1:5" ht="27">
      <c r="A8727" s="127" t="s">
        <v>32217</v>
      </c>
      <c r="B8727" s="128" t="s">
        <v>32218</v>
      </c>
      <c r="C8727" s="127" t="s">
        <v>86</v>
      </c>
      <c r="D8727" s="122">
        <v>172000</v>
      </c>
      <c r="E8727" s="129">
        <f t="shared" si="136"/>
        <v>172085.31</v>
      </c>
    </row>
    <row r="8728" spans="1:5" ht="27">
      <c r="A8728" s="127" t="s">
        <v>32219</v>
      </c>
      <c r="B8728" s="128" t="s">
        <v>32220</v>
      </c>
      <c r="C8728" s="127" t="s">
        <v>86</v>
      </c>
      <c r="D8728" s="122">
        <v>207000</v>
      </c>
      <c r="E8728" s="129">
        <f t="shared" si="136"/>
        <v>207102.67</v>
      </c>
    </row>
    <row r="8729" spans="1:5" ht="40.5">
      <c r="A8729" s="127" t="s">
        <v>32221</v>
      </c>
      <c r="B8729" s="128" t="s">
        <v>32222</v>
      </c>
      <c r="C8729" s="127" t="s">
        <v>86</v>
      </c>
      <c r="D8729" s="122">
        <v>7200</v>
      </c>
      <c r="E8729" s="129">
        <f t="shared" si="136"/>
        <v>7203.57</v>
      </c>
    </row>
    <row r="8730" spans="1:5" ht="40.5">
      <c r="A8730" s="127" t="s">
        <v>32223</v>
      </c>
      <c r="B8730" s="128" t="s">
        <v>32224</v>
      </c>
      <c r="C8730" s="127" t="s">
        <v>86</v>
      </c>
      <c r="D8730" s="122">
        <v>3480</v>
      </c>
      <c r="E8730" s="129">
        <f t="shared" si="136"/>
        <v>3481.73</v>
      </c>
    </row>
    <row r="8731" spans="1:5" ht="54">
      <c r="A8731" s="127" t="s">
        <v>32225</v>
      </c>
      <c r="B8731" s="128" t="s">
        <v>32226</v>
      </c>
      <c r="C8731" s="127" t="s">
        <v>86</v>
      </c>
      <c r="D8731" s="122">
        <v>17870.689999999999</v>
      </c>
      <c r="E8731" s="129">
        <f t="shared" si="136"/>
        <v>17879.55</v>
      </c>
    </row>
    <row r="8732" spans="1:5" ht="27">
      <c r="A8732" s="127" t="s">
        <v>32227</v>
      </c>
      <c r="B8732" s="128" t="s">
        <v>32228</v>
      </c>
      <c r="C8732" s="127" t="s">
        <v>86</v>
      </c>
      <c r="D8732" s="122">
        <v>11800</v>
      </c>
      <c r="E8732" s="129">
        <f t="shared" si="136"/>
        <v>11805.85</v>
      </c>
    </row>
    <row r="8733" spans="1:5" ht="27">
      <c r="A8733" s="127" t="s">
        <v>32229</v>
      </c>
      <c r="B8733" s="128" t="s">
        <v>32230</v>
      </c>
      <c r="C8733" s="127" t="s">
        <v>86</v>
      </c>
      <c r="D8733" s="122">
        <v>20370</v>
      </c>
      <c r="E8733" s="129">
        <f t="shared" si="136"/>
        <v>20380.099999999999</v>
      </c>
    </row>
    <row r="8734" spans="1:5" ht="27">
      <c r="A8734" s="127" t="s">
        <v>32231</v>
      </c>
      <c r="B8734" s="128" t="s">
        <v>32232</v>
      </c>
      <c r="C8734" s="127" t="s">
        <v>86</v>
      </c>
      <c r="D8734" s="122">
        <v>29000</v>
      </c>
      <c r="E8734" s="129">
        <f t="shared" si="136"/>
        <v>29014.38</v>
      </c>
    </row>
    <row r="8735" spans="1:5" ht="27">
      <c r="A8735" s="127" t="s">
        <v>32233</v>
      </c>
      <c r="B8735" s="128" t="s">
        <v>32234</v>
      </c>
      <c r="C8735" s="127" t="s">
        <v>86</v>
      </c>
      <c r="D8735" s="122">
        <v>33000</v>
      </c>
      <c r="E8735" s="129">
        <f t="shared" si="136"/>
        <v>33016.370000000003</v>
      </c>
    </row>
    <row r="8736" spans="1:5" ht="27">
      <c r="A8736" s="127" t="s">
        <v>32235</v>
      </c>
      <c r="B8736" s="128" t="s">
        <v>32236</v>
      </c>
      <c r="C8736" s="127" t="s">
        <v>86</v>
      </c>
      <c r="D8736" s="122">
        <v>41000</v>
      </c>
      <c r="E8736" s="129">
        <f t="shared" si="136"/>
        <v>41020.339999999997</v>
      </c>
    </row>
    <row r="8737" spans="1:5" ht="27">
      <c r="A8737" s="127" t="s">
        <v>32237</v>
      </c>
      <c r="B8737" s="128" t="s">
        <v>32238</v>
      </c>
      <c r="C8737" s="127" t="s">
        <v>86</v>
      </c>
      <c r="D8737" s="122">
        <v>42000</v>
      </c>
      <c r="E8737" s="129">
        <f t="shared" si="136"/>
        <v>42020.83</v>
      </c>
    </row>
    <row r="8738" spans="1:5" ht="27">
      <c r="A8738" s="127" t="s">
        <v>32239</v>
      </c>
      <c r="B8738" s="128" t="s">
        <v>32240</v>
      </c>
      <c r="C8738" s="127" t="s">
        <v>86</v>
      </c>
      <c r="D8738" s="122">
        <v>136800</v>
      </c>
      <c r="E8738" s="129">
        <f t="shared" si="136"/>
        <v>136867.85</v>
      </c>
    </row>
    <row r="8739" spans="1:5" ht="27">
      <c r="A8739" s="127" t="s">
        <v>32241</v>
      </c>
      <c r="B8739" s="128" t="s">
        <v>32242</v>
      </c>
      <c r="C8739" s="127" t="s">
        <v>86</v>
      </c>
      <c r="D8739" s="122">
        <v>304990</v>
      </c>
      <c r="E8739" s="129">
        <f t="shared" si="136"/>
        <v>305141.28000000003</v>
      </c>
    </row>
    <row r="8740" spans="1:5" ht="27">
      <c r="A8740" s="127" t="s">
        <v>32243</v>
      </c>
      <c r="B8740" s="128" t="s">
        <v>32244</v>
      </c>
      <c r="C8740" s="127" t="s">
        <v>86</v>
      </c>
      <c r="D8740" s="122">
        <v>281000</v>
      </c>
      <c r="E8740" s="129">
        <f t="shared" si="136"/>
        <v>281139.38</v>
      </c>
    </row>
    <row r="8741" spans="1:5" ht="27">
      <c r="A8741" s="127" t="s">
        <v>32245</v>
      </c>
      <c r="B8741" s="128" t="s">
        <v>32246</v>
      </c>
      <c r="C8741" s="127" t="s">
        <v>86</v>
      </c>
      <c r="D8741" s="122">
        <v>185000</v>
      </c>
      <c r="E8741" s="129">
        <f t="shared" si="136"/>
        <v>185091.76</v>
      </c>
    </row>
    <row r="8742" spans="1:5" ht="27">
      <c r="A8742" s="127" t="s">
        <v>32247</v>
      </c>
      <c r="B8742" s="128" t="s">
        <v>32248</v>
      </c>
      <c r="C8742" s="127" t="s">
        <v>86</v>
      </c>
      <c r="D8742" s="122">
        <v>245931</v>
      </c>
      <c r="E8742" s="129">
        <f t="shared" si="136"/>
        <v>246052.98</v>
      </c>
    </row>
    <row r="8743" spans="1:5" ht="27">
      <c r="A8743" s="127" t="s">
        <v>32249</v>
      </c>
      <c r="B8743" s="128" t="s">
        <v>32250</v>
      </c>
      <c r="C8743" s="127" t="s">
        <v>86</v>
      </c>
      <c r="D8743" s="122">
        <v>61000</v>
      </c>
      <c r="E8743" s="129">
        <f t="shared" si="136"/>
        <v>61030.26</v>
      </c>
    </row>
    <row r="8744" spans="1:5" ht="54">
      <c r="A8744" s="127" t="s">
        <v>32251</v>
      </c>
      <c r="B8744" s="128" t="s">
        <v>32252</v>
      </c>
      <c r="C8744" s="127" t="s">
        <v>86</v>
      </c>
      <c r="D8744" s="122">
        <v>134820</v>
      </c>
      <c r="E8744" s="129">
        <f t="shared" si="136"/>
        <v>134886.87</v>
      </c>
    </row>
    <row r="8745" spans="1:5" ht="27">
      <c r="A8745" s="127" t="s">
        <v>32253</v>
      </c>
      <c r="B8745" s="128" t="s">
        <v>32254</v>
      </c>
      <c r="C8745" s="127" t="s">
        <v>86</v>
      </c>
      <c r="D8745" s="122">
        <v>160000</v>
      </c>
      <c r="E8745" s="129">
        <f t="shared" si="136"/>
        <v>160079.35999999999</v>
      </c>
    </row>
    <row r="8746" spans="1:5" ht="27">
      <c r="A8746" s="127" t="s">
        <v>32255</v>
      </c>
      <c r="B8746" s="128" t="s">
        <v>32256</v>
      </c>
      <c r="C8746" s="127" t="s">
        <v>86</v>
      </c>
      <c r="D8746" s="122">
        <v>135000</v>
      </c>
      <c r="E8746" s="129">
        <f t="shared" si="136"/>
        <v>135066.96</v>
      </c>
    </row>
    <row r="8747" spans="1:5" ht="27">
      <c r="A8747" s="127" t="s">
        <v>32257</v>
      </c>
      <c r="B8747" s="128" t="s">
        <v>32258</v>
      </c>
      <c r="C8747" s="127" t="s">
        <v>86</v>
      </c>
      <c r="D8747" s="122">
        <v>69990</v>
      </c>
      <c r="E8747" s="129">
        <f t="shared" si="136"/>
        <v>70024.72</v>
      </c>
    </row>
    <row r="8748" spans="1:5" ht="40.5">
      <c r="A8748" s="127" t="s">
        <v>32259</v>
      </c>
      <c r="B8748" s="128" t="s">
        <v>32260</v>
      </c>
      <c r="C8748" s="127" t="s">
        <v>86</v>
      </c>
      <c r="D8748" s="122">
        <v>66445</v>
      </c>
      <c r="E8748" s="129">
        <f t="shared" si="136"/>
        <v>66477.960000000006</v>
      </c>
    </row>
    <row r="8749" spans="1:5" ht="27">
      <c r="A8749" s="127" t="s">
        <v>32261</v>
      </c>
      <c r="B8749" s="128" t="s">
        <v>32262</v>
      </c>
      <c r="C8749" s="127" t="s">
        <v>86</v>
      </c>
      <c r="D8749" s="122">
        <v>432665</v>
      </c>
      <c r="E8749" s="129">
        <f t="shared" si="136"/>
        <v>432879.6</v>
      </c>
    </row>
    <row r="8750" spans="1:5" ht="27">
      <c r="A8750" s="127" t="s">
        <v>32263</v>
      </c>
      <c r="B8750" s="128" t="s">
        <v>32264</v>
      </c>
      <c r="C8750" s="127" t="s">
        <v>86</v>
      </c>
      <c r="D8750" s="122">
        <v>8470</v>
      </c>
      <c r="E8750" s="129">
        <f t="shared" si="136"/>
        <v>8474.2000000000007</v>
      </c>
    </row>
    <row r="8751" spans="1:5" ht="27">
      <c r="A8751" s="127" t="s">
        <v>32265</v>
      </c>
      <c r="B8751" s="128" t="s">
        <v>32266</v>
      </c>
      <c r="C8751" s="127" t="s">
        <v>86</v>
      </c>
      <c r="D8751" s="122">
        <v>16940</v>
      </c>
      <c r="E8751" s="129">
        <f t="shared" si="136"/>
        <v>16948.400000000001</v>
      </c>
    </row>
    <row r="8752" spans="1:5" ht="40.5">
      <c r="A8752" s="127" t="s">
        <v>32267</v>
      </c>
      <c r="B8752" s="128" t="s">
        <v>32268</v>
      </c>
      <c r="C8752" s="127" t="s">
        <v>86</v>
      </c>
      <c r="D8752" s="122">
        <v>55786.5</v>
      </c>
      <c r="E8752" s="129">
        <f t="shared" si="136"/>
        <v>55814.17</v>
      </c>
    </row>
    <row r="8753" spans="1:5" ht="27">
      <c r="A8753" s="127" t="s">
        <v>32269</v>
      </c>
      <c r="B8753" s="128" t="s">
        <v>32270</v>
      </c>
      <c r="C8753" s="127" t="s">
        <v>86</v>
      </c>
      <c r="D8753" s="122">
        <v>94000</v>
      </c>
      <c r="E8753" s="129">
        <f t="shared" si="136"/>
        <v>94046.62</v>
      </c>
    </row>
    <row r="8754" spans="1:5" ht="40.5">
      <c r="A8754" s="127" t="s">
        <v>32271</v>
      </c>
      <c r="B8754" s="128" t="s">
        <v>32272</v>
      </c>
      <c r="C8754" s="127" t="s">
        <v>86</v>
      </c>
      <c r="D8754" s="122">
        <v>223000</v>
      </c>
      <c r="E8754" s="129">
        <f t="shared" si="136"/>
        <v>223110.61</v>
      </c>
    </row>
    <row r="8755" spans="1:5" ht="40.5">
      <c r="A8755" s="127" t="s">
        <v>32273</v>
      </c>
      <c r="B8755" s="128" t="s">
        <v>32274</v>
      </c>
      <c r="C8755" s="127" t="s">
        <v>86</v>
      </c>
      <c r="D8755" s="122">
        <v>112000</v>
      </c>
      <c r="E8755" s="129">
        <f t="shared" si="136"/>
        <v>112055.55</v>
      </c>
    </row>
    <row r="8756" spans="1:5" ht="40.5">
      <c r="A8756" s="127" t="s">
        <v>32275</v>
      </c>
      <c r="B8756" s="128" t="s">
        <v>32276</v>
      </c>
      <c r="C8756" s="127" t="s">
        <v>86</v>
      </c>
      <c r="D8756" s="122">
        <v>124340.16</v>
      </c>
      <c r="E8756" s="129">
        <f t="shared" si="136"/>
        <v>124401.83</v>
      </c>
    </row>
    <row r="8757" spans="1:5" ht="40.5">
      <c r="A8757" s="127" t="s">
        <v>32277</v>
      </c>
      <c r="B8757" s="128" t="s">
        <v>32278</v>
      </c>
      <c r="C8757" s="127" t="s">
        <v>86</v>
      </c>
      <c r="D8757" s="122">
        <v>190000</v>
      </c>
      <c r="E8757" s="129">
        <f t="shared" si="136"/>
        <v>190094.24</v>
      </c>
    </row>
    <row r="8758" spans="1:5" ht="40.5">
      <c r="A8758" s="127" t="s">
        <v>32279</v>
      </c>
      <c r="B8758" s="128" t="s">
        <v>32280</v>
      </c>
      <c r="C8758" s="127" t="s">
        <v>86</v>
      </c>
      <c r="D8758" s="122">
        <v>250000</v>
      </c>
      <c r="E8758" s="129">
        <f t="shared" si="136"/>
        <v>250124</v>
      </c>
    </row>
    <row r="8759" spans="1:5" ht="40.5">
      <c r="A8759" s="127" t="s">
        <v>32281</v>
      </c>
      <c r="B8759" s="128" t="s">
        <v>32282</v>
      </c>
      <c r="C8759" s="127" t="s">
        <v>86</v>
      </c>
      <c r="D8759" s="122">
        <v>385545</v>
      </c>
      <c r="E8759" s="129">
        <f t="shared" si="136"/>
        <v>385736.23</v>
      </c>
    </row>
    <row r="8760" spans="1:5" ht="94.5">
      <c r="A8760" s="127" t="s">
        <v>32283</v>
      </c>
      <c r="B8760" s="128" t="s">
        <v>32284</v>
      </c>
      <c r="C8760" s="127" t="s">
        <v>86</v>
      </c>
      <c r="D8760" s="122">
        <v>310000</v>
      </c>
      <c r="E8760" s="129">
        <f t="shared" si="136"/>
        <v>310153.76</v>
      </c>
    </row>
    <row r="8761" spans="1:5" ht="40.5">
      <c r="A8761" s="127" t="s">
        <v>32285</v>
      </c>
      <c r="B8761" s="128" t="s">
        <v>32286</v>
      </c>
      <c r="C8761" s="127" t="s">
        <v>86</v>
      </c>
      <c r="D8761" s="122">
        <v>162500</v>
      </c>
      <c r="E8761" s="129">
        <f t="shared" si="136"/>
        <v>162580.6</v>
      </c>
    </row>
    <row r="8762" spans="1:5" ht="40.5">
      <c r="A8762" s="127" t="s">
        <v>32287</v>
      </c>
      <c r="B8762" s="128" t="s">
        <v>32288</v>
      </c>
      <c r="C8762" s="127" t="s">
        <v>86</v>
      </c>
      <c r="D8762" s="122">
        <v>604800</v>
      </c>
      <c r="E8762" s="129">
        <f t="shared" si="136"/>
        <v>605099.98</v>
      </c>
    </row>
    <row r="8763" spans="1:5" ht="27">
      <c r="A8763" s="127" t="s">
        <v>32289</v>
      </c>
      <c r="B8763" s="128" t="s">
        <v>32290</v>
      </c>
      <c r="C8763" s="127" t="s">
        <v>86</v>
      </c>
      <c r="D8763" s="122">
        <v>24170</v>
      </c>
      <c r="E8763" s="129">
        <f t="shared" si="136"/>
        <v>24181.99</v>
      </c>
    </row>
    <row r="8764" spans="1:5" ht="54">
      <c r="A8764" s="127" t="s">
        <v>32291</v>
      </c>
      <c r="B8764" s="128" t="s">
        <v>32292</v>
      </c>
      <c r="C8764" s="127" t="s">
        <v>86</v>
      </c>
      <c r="D8764" s="122">
        <v>57080</v>
      </c>
      <c r="E8764" s="129">
        <f t="shared" si="136"/>
        <v>57108.31</v>
      </c>
    </row>
    <row r="8765" spans="1:5" ht="27">
      <c r="A8765" s="127" t="s">
        <v>32293</v>
      </c>
      <c r="B8765" s="128" t="s">
        <v>32294</v>
      </c>
      <c r="C8765" s="127" t="s">
        <v>86</v>
      </c>
      <c r="D8765" s="122">
        <v>1289460</v>
      </c>
      <c r="E8765" s="129">
        <f t="shared" si="136"/>
        <v>1290099.57</v>
      </c>
    </row>
    <row r="8766" spans="1:5" ht="27">
      <c r="A8766" s="127" t="s">
        <v>32295</v>
      </c>
      <c r="B8766" s="128" t="s">
        <v>32296</v>
      </c>
      <c r="C8766" s="127" t="s">
        <v>86</v>
      </c>
      <c r="D8766" s="122">
        <v>205000</v>
      </c>
      <c r="E8766" s="129">
        <f t="shared" si="136"/>
        <v>205101.68</v>
      </c>
    </row>
    <row r="8767" spans="1:5" ht="40.5">
      <c r="A8767" s="127" t="s">
        <v>32297</v>
      </c>
      <c r="B8767" s="128" t="s">
        <v>32298</v>
      </c>
      <c r="C8767" s="127" t="s">
        <v>86</v>
      </c>
      <c r="D8767" s="122">
        <v>6105.12</v>
      </c>
      <c r="E8767" s="129">
        <f t="shared" si="136"/>
        <v>6108.15</v>
      </c>
    </row>
    <row r="8768" spans="1:5" ht="27">
      <c r="A8768" s="127" t="s">
        <v>32299</v>
      </c>
      <c r="B8768" s="128" t="s">
        <v>32300</v>
      </c>
      <c r="C8768" s="127" t="s">
        <v>86</v>
      </c>
      <c r="D8768" s="122">
        <v>94995</v>
      </c>
      <c r="E8768" s="129">
        <f t="shared" si="136"/>
        <v>95042.12</v>
      </c>
    </row>
    <row r="8769" spans="1:5" ht="27">
      <c r="A8769" s="127" t="s">
        <v>32301</v>
      </c>
      <c r="B8769" s="128" t="s">
        <v>32302</v>
      </c>
      <c r="C8769" s="127" t="s">
        <v>86</v>
      </c>
      <c r="D8769" s="122">
        <v>70000</v>
      </c>
      <c r="E8769" s="129">
        <f t="shared" ref="E8769:E8832" si="137">ROUND((D8769/(1+$J$1))*(1+$L$1),2)</f>
        <v>70034.720000000001</v>
      </c>
    </row>
    <row r="8770" spans="1:5" ht="40.5">
      <c r="A8770" s="127" t="s">
        <v>32303</v>
      </c>
      <c r="B8770" s="128" t="s">
        <v>32304</v>
      </c>
      <c r="C8770" s="127" t="s">
        <v>86</v>
      </c>
      <c r="D8770" s="122">
        <v>18812.5</v>
      </c>
      <c r="E8770" s="129">
        <f t="shared" si="137"/>
        <v>18821.830000000002</v>
      </c>
    </row>
    <row r="8771" spans="1:5" ht="27">
      <c r="A8771" s="127" t="s">
        <v>32305</v>
      </c>
      <c r="B8771" s="128" t="s">
        <v>32306</v>
      </c>
      <c r="C8771" s="127" t="s">
        <v>86</v>
      </c>
      <c r="D8771" s="122">
        <v>45360</v>
      </c>
      <c r="E8771" s="129">
        <f t="shared" si="137"/>
        <v>45382.5</v>
      </c>
    </row>
    <row r="8772" spans="1:5" ht="27">
      <c r="A8772" s="127" t="s">
        <v>32307</v>
      </c>
      <c r="B8772" s="128" t="s">
        <v>32308</v>
      </c>
      <c r="C8772" s="127" t="s">
        <v>86</v>
      </c>
      <c r="D8772" s="122">
        <v>102600</v>
      </c>
      <c r="E8772" s="129">
        <f t="shared" si="137"/>
        <v>102650.89</v>
      </c>
    </row>
    <row r="8773" spans="1:5" ht="27">
      <c r="A8773" s="127" t="s">
        <v>32309</v>
      </c>
      <c r="B8773" s="128" t="s">
        <v>32310</v>
      </c>
      <c r="C8773" s="127" t="s">
        <v>86</v>
      </c>
      <c r="D8773" s="122">
        <v>223000</v>
      </c>
      <c r="E8773" s="129">
        <f t="shared" si="137"/>
        <v>223110.61</v>
      </c>
    </row>
    <row r="8774" spans="1:5" ht="27">
      <c r="A8774" s="127" t="s">
        <v>32311</v>
      </c>
      <c r="B8774" s="128" t="s">
        <v>32312</v>
      </c>
      <c r="C8774" s="127" t="s">
        <v>86</v>
      </c>
      <c r="D8774" s="122">
        <v>950000</v>
      </c>
      <c r="E8774" s="129">
        <f t="shared" si="137"/>
        <v>950471.2</v>
      </c>
    </row>
    <row r="8775" spans="1:5" ht="40.5">
      <c r="A8775" s="127" t="s">
        <v>32313</v>
      </c>
      <c r="B8775" s="128" t="s">
        <v>32314</v>
      </c>
      <c r="C8775" s="127" t="s">
        <v>86</v>
      </c>
      <c r="D8775" s="122">
        <v>1387552.8</v>
      </c>
      <c r="E8775" s="129">
        <f t="shared" si="137"/>
        <v>1388241.03</v>
      </c>
    </row>
    <row r="8776" spans="1:5" ht="27">
      <c r="A8776" s="127" t="s">
        <v>32315</v>
      </c>
      <c r="B8776" s="128" t="s">
        <v>32316</v>
      </c>
      <c r="C8776" s="127" t="s">
        <v>86</v>
      </c>
      <c r="D8776" s="122">
        <v>355234</v>
      </c>
      <c r="E8776" s="129">
        <f t="shared" si="137"/>
        <v>355410.2</v>
      </c>
    </row>
    <row r="8777" spans="1:5" ht="54">
      <c r="A8777" s="127" t="s">
        <v>32317</v>
      </c>
      <c r="B8777" s="128" t="s">
        <v>32318</v>
      </c>
      <c r="C8777" s="127" t="s">
        <v>86</v>
      </c>
      <c r="D8777" s="122">
        <v>4037.5</v>
      </c>
      <c r="E8777" s="129">
        <f t="shared" si="137"/>
        <v>4039.5</v>
      </c>
    </row>
    <row r="8778" spans="1:5" ht="27">
      <c r="A8778" s="127" t="s">
        <v>32319</v>
      </c>
      <c r="B8778" s="128" t="s">
        <v>32320</v>
      </c>
      <c r="C8778" s="127" t="s">
        <v>86</v>
      </c>
      <c r="D8778" s="122">
        <v>240000</v>
      </c>
      <c r="E8778" s="129">
        <f t="shared" si="137"/>
        <v>240119.04000000001</v>
      </c>
    </row>
    <row r="8779" spans="1:5" ht="54">
      <c r="A8779" s="127" t="s">
        <v>32321</v>
      </c>
      <c r="B8779" s="128" t="s">
        <v>32322</v>
      </c>
      <c r="C8779" s="127" t="s">
        <v>86</v>
      </c>
      <c r="D8779" s="122">
        <v>2850</v>
      </c>
      <c r="E8779" s="129">
        <f t="shared" si="137"/>
        <v>2851.41</v>
      </c>
    </row>
    <row r="8780" spans="1:5" ht="27">
      <c r="A8780" s="127" t="s">
        <v>32323</v>
      </c>
      <c r="B8780" s="128" t="s">
        <v>32324</v>
      </c>
      <c r="C8780" s="127" t="s">
        <v>86</v>
      </c>
      <c r="D8780" s="122">
        <v>798914.57</v>
      </c>
      <c r="E8780" s="129">
        <f t="shared" si="137"/>
        <v>799310.83</v>
      </c>
    </row>
    <row r="8781" spans="1:5" ht="27">
      <c r="A8781" s="127" t="s">
        <v>32325</v>
      </c>
      <c r="B8781" s="128" t="s">
        <v>32326</v>
      </c>
      <c r="C8781" s="127" t="s">
        <v>86</v>
      </c>
      <c r="D8781" s="122">
        <v>3840</v>
      </c>
      <c r="E8781" s="129">
        <f t="shared" si="137"/>
        <v>3841.9</v>
      </c>
    </row>
    <row r="8782" spans="1:5" ht="40.5">
      <c r="A8782" s="127" t="s">
        <v>32327</v>
      </c>
      <c r="B8782" s="128" t="s">
        <v>32328</v>
      </c>
      <c r="C8782" s="127" t="s">
        <v>86</v>
      </c>
      <c r="D8782" s="122">
        <v>1022445.27</v>
      </c>
      <c r="E8782" s="129">
        <f t="shared" si="137"/>
        <v>1022952.4</v>
      </c>
    </row>
    <row r="8783" spans="1:5" ht="54">
      <c r="A8783" s="127" t="s">
        <v>32329</v>
      </c>
      <c r="B8783" s="128" t="s">
        <v>32330</v>
      </c>
      <c r="C8783" s="127" t="s">
        <v>86</v>
      </c>
      <c r="D8783" s="122">
        <v>4087.54</v>
      </c>
      <c r="E8783" s="129">
        <f t="shared" si="137"/>
        <v>4089.57</v>
      </c>
    </row>
    <row r="8784" spans="1:5" ht="54">
      <c r="A8784" s="127" t="s">
        <v>32331</v>
      </c>
      <c r="B8784" s="128" t="s">
        <v>32332</v>
      </c>
      <c r="C8784" s="127" t="s">
        <v>86</v>
      </c>
      <c r="D8784" s="122">
        <v>352500</v>
      </c>
      <c r="E8784" s="129">
        <f t="shared" si="137"/>
        <v>352674.84</v>
      </c>
    </row>
    <row r="8785" spans="1:5" ht="27">
      <c r="A8785" s="127" t="s">
        <v>32333</v>
      </c>
      <c r="B8785" s="128" t="s">
        <v>32334</v>
      </c>
      <c r="C8785" s="127" t="s">
        <v>86</v>
      </c>
      <c r="D8785" s="122">
        <v>50000</v>
      </c>
      <c r="E8785" s="129">
        <f t="shared" si="137"/>
        <v>50024.800000000003</v>
      </c>
    </row>
    <row r="8786" spans="1:5" ht="27">
      <c r="A8786" s="127" t="s">
        <v>32335</v>
      </c>
      <c r="B8786" s="128" t="s">
        <v>32336</v>
      </c>
      <c r="C8786" s="127" t="s">
        <v>86</v>
      </c>
      <c r="D8786" s="122">
        <v>2809</v>
      </c>
      <c r="E8786" s="129">
        <f t="shared" si="137"/>
        <v>2810.39</v>
      </c>
    </row>
    <row r="8787" spans="1:5" ht="27">
      <c r="A8787" s="127" t="s">
        <v>32337</v>
      </c>
      <c r="B8787" s="128" t="s">
        <v>32338</v>
      </c>
      <c r="C8787" s="127" t="s">
        <v>86</v>
      </c>
      <c r="D8787" s="122">
        <v>187200</v>
      </c>
      <c r="E8787" s="129">
        <f t="shared" si="137"/>
        <v>187292.85</v>
      </c>
    </row>
    <row r="8788" spans="1:5" ht="40.5">
      <c r="A8788" s="127" t="s">
        <v>32339</v>
      </c>
      <c r="B8788" s="128" t="s">
        <v>32340</v>
      </c>
      <c r="C8788" s="127" t="s">
        <v>86</v>
      </c>
      <c r="D8788" s="122">
        <v>128500</v>
      </c>
      <c r="E8788" s="129">
        <f t="shared" si="137"/>
        <v>128563.74</v>
      </c>
    </row>
    <row r="8789" spans="1:5" ht="27">
      <c r="A8789" s="127" t="s">
        <v>32341</v>
      </c>
      <c r="B8789" s="128" t="s">
        <v>32342</v>
      </c>
      <c r="C8789" s="127" t="s">
        <v>86</v>
      </c>
      <c r="D8789" s="122">
        <v>176039.36</v>
      </c>
      <c r="E8789" s="129">
        <f t="shared" si="137"/>
        <v>176126.68</v>
      </c>
    </row>
    <row r="8790" spans="1:5" ht="27">
      <c r="A8790" s="127" t="s">
        <v>32343</v>
      </c>
      <c r="B8790" s="128" t="s">
        <v>32344</v>
      </c>
      <c r="C8790" s="127" t="s">
        <v>86</v>
      </c>
      <c r="D8790" s="122">
        <v>672856</v>
      </c>
      <c r="E8790" s="129">
        <f t="shared" si="137"/>
        <v>673189.74</v>
      </c>
    </row>
    <row r="8791" spans="1:5" ht="27">
      <c r="A8791" s="127" t="s">
        <v>32345</v>
      </c>
      <c r="B8791" s="128" t="s">
        <v>32346</v>
      </c>
      <c r="C8791" s="127" t="s">
        <v>86</v>
      </c>
      <c r="D8791" s="122">
        <v>356000</v>
      </c>
      <c r="E8791" s="129">
        <f t="shared" si="137"/>
        <v>356176.58</v>
      </c>
    </row>
    <row r="8792" spans="1:5" ht="27">
      <c r="A8792" s="127" t="s">
        <v>32347</v>
      </c>
      <c r="B8792" s="128" t="s">
        <v>32348</v>
      </c>
      <c r="C8792" s="127" t="s">
        <v>86</v>
      </c>
      <c r="D8792" s="122">
        <v>295000</v>
      </c>
      <c r="E8792" s="129">
        <f t="shared" si="137"/>
        <v>295146.32</v>
      </c>
    </row>
    <row r="8793" spans="1:5" ht="27">
      <c r="A8793" s="127" t="s">
        <v>32349</v>
      </c>
      <c r="B8793" s="128" t="s">
        <v>32350</v>
      </c>
      <c r="C8793" s="127" t="s">
        <v>86</v>
      </c>
      <c r="D8793" s="122">
        <v>185000</v>
      </c>
      <c r="E8793" s="129">
        <f t="shared" si="137"/>
        <v>185091.76</v>
      </c>
    </row>
    <row r="8794" spans="1:5" ht="27">
      <c r="A8794" s="127" t="s">
        <v>32351</v>
      </c>
      <c r="B8794" s="128" t="s">
        <v>32352</v>
      </c>
      <c r="C8794" s="127" t="s">
        <v>86</v>
      </c>
      <c r="D8794" s="122">
        <v>98568.14</v>
      </c>
      <c r="E8794" s="129">
        <f t="shared" si="137"/>
        <v>98617.03</v>
      </c>
    </row>
    <row r="8795" spans="1:5" ht="40.5">
      <c r="A8795" s="127" t="s">
        <v>32353</v>
      </c>
      <c r="B8795" s="128" t="s">
        <v>32354</v>
      </c>
      <c r="C8795" s="127" t="s">
        <v>86</v>
      </c>
      <c r="D8795" s="122">
        <v>6755.03</v>
      </c>
      <c r="E8795" s="129">
        <f t="shared" si="137"/>
        <v>6758.38</v>
      </c>
    </row>
    <row r="8796" spans="1:5" ht="27">
      <c r="A8796" s="127" t="s">
        <v>32355</v>
      </c>
      <c r="B8796" s="128" t="s">
        <v>32356</v>
      </c>
      <c r="C8796" s="127" t="s">
        <v>86</v>
      </c>
      <c r="D8796" s="122">
        <v>4890.4399999999996</v>
      </c>
      <c r="E8796" s="129">
        <f t="shared" si="137"/>
        <v>4892.87</v>
      </c>
    </row>
    <row r="8797" spans="1:5" ht="27">
      <c r="A8797" s="127" t="s">
        <v>32357</v>
      </c>
      <c r="B8797" s="128" t="s">
        <v>32358</v>
      </c>
      <c r="C8797" s="127" t="s">
        <v>86</v>
      </c>
      <c r="D8797" s="122">
        <v>10890</v>
      </c>
      <c r="E8797" s="129">
        <f t="shared" si="137"/>
        <v>10895.4</v>
      </c>
    </row>
    <row r="8798" spans="1:5" ht="27">
      <c r="A8798" s="127" t="s">
        <v>32359</v>
      </c>
      <c r="B8798" s="128" t="s">
        <v>32360</v>
      </c>
      <c r="C8798" s="127" t="s">
        <v>86</v>
      </c>
      <c r="D8798" s="122">
        <v>327600</v>
      </c>
      <c r="E8798" s="129">
        <f t="shared" si="137"/>
        <v>327762.49</v>
      </c>
    </row>
    <row r="8799" spans="1:5" ht="40.5">
      <c r="A8799" s="127" t="s">
        <v>32361</v>
      </c>
      <c r="B8799" s="128" t="s">
        <v>32362</v>
      </c>
      <c r="C8799" s="127" t="s">
        <v>86</v>
      </c>
      <c r="D8799" s="122">
        <v>250000</v>
      </c>
      <c r="E8799" s="129">
        <f t="shared" si="137"/>
        <v>250124</v>
      </c>
    </row>
    <row r="8800" spans="1:5" ht="27">
      <c r="A8800" s="127" t="s">
        <v>32363</v>
      </c>
      <c r="B8800" s="128" t="s">
        <v>32364</v>
      </c>
      <c r="C8800" s="127" t="s">
        <v>86</v>
      </c>
      <c r="D8800" s="122">
        <v>650000</v>
      </c>
      <c r="E8800" s="129">
        <f t="shared" si="137"/>
        <v>650322.4</v>
      </c>
    </row>
    <row r="8801" spans="1:5" ht="27">
      <c r="A8801" s="127" t="s">
        <v>32365</v>
      </c>
      <c r="B8801" s="128" t="s">
        <v>32366</v>
      </c>
      <c r="C8801" s="127" t="s">
        <v>86</v>
      </c>
      <c r="D8801" s="122">
        <v>43690</v>
      </c>
      <c r="E8801" s="129">
        <f t="shared" si="137"/>
        <v>43711.67</v>
      </c>
    </row>
    <row r="8802" spans="1:5" ht="27">
      <c r="A8802" s="127" t="s">
        <v>32367</v>
      </c>
      <c r="B8802" s="128" t="s">
        <v>32368</v>
      </c>
      <c r="C8802" s="127" t="s">
        <v>86</v>
      </c>
      <c r="D8802" s="122">
        <v>112000</v>
      </c>
      <c r="E8802" s="129">
        <f t="shared" si="137"/>
        <v>112055.55</v>
      </c>
    </row>
    <row r="8803" spans="1:5" ht="27">
      <c r="A8803" s="127" t="s">
        <v>32369</v>
      </c>
      <c r="B8803" s="128" t="s">
        <v>32370</v>
      </c>
      <c r="C8803" s="127" t="s">
        <v>86</v>
      </c>
      <c r="D8803" s="122">
        <v>6500000</v>
      </c>
      <c r="E8803" s="129">
        <f t="shared" si="137"/>
        <v>6503224</v>
      </c>
    </row>
    <row r="8804" spans="1:5" ht="27">
      <c r="A8804" s="127" t="s">
        <v>32371</v>
      </c>
      <c r="B8804" s="128" t="s">
        <v>32372</v>
      </c>
      <c r="C8804" s="127" t="s">
        <v>86</v>
      </c>
      <c r="D8804" s="122">
        <v>45640</v>
      </c>
      <c r="E8804" s="129">
        <f t="shared" si="137"/>
        <v>45662.64</v>
      </c>
    </row>
    <row r="8805" spans="1:5" ht="40.5">
      <c r="A8805" s="127" t="s">
        <v>32373</v>
      </c>
      <c r="B8805" s="128" t="s">
        <v>32374</v>
      </c>
      <c r="C8805" s="127" t="s">
        <v>86</v>
      </c>
      <c r="D8805" s="122">
        <v>1817.5</v>
      </c>
      <c r="E8805" s="129">
        <f t="shared" si="137"/>
        <v>1818.4</v>
      </c>
    </row>
    <row r="8806" spans="1:5" ht="40.5">
      <c r="A8806" s="127" t="s">
        <v>32375</v>
      </c>
      <c r="B8806" s="128" t="s">
        <v>32376</v>
      </c>
      <c r="C8806" s="127" t="s">
        <v>86</v>
      </c>
      <c r="D8806" s="122">
        <v>1376843.68</v>
      </c>
      <c r="E8806" s="129">
        <f t="shared" si="137"/>
        <v>1377526.59</v>
      </c>
    </row>
    <row r="8807" spans="1:5" ht="40.5">
      <c r="A8807" s="127" t="s">
        <v>32377</v>
      </c>
      <c r="B8807" s="128" t="s">
        <v>32378</v>
      </c>
      <c r="C8807" s="127" t="s">
        <v>86</v>
      </c>
      <c r="D8807" s="122">
        <v>845263</v>
      </c>
      <c r="E8807" s="129">
        <f t="shared" si="137"/>
        <v>845682.25</v>
      </c>
    </row>
    <row r="8808" spans="1:5" ht="27">
      <c r="A8808" s="127" t="s">
        <v>32379</v>
      </c>
      <c r="B8808" s="128" t="s">
        <v>32380</v>
      </c>
      <c r="C8808" s="127" t="s">
        <v>86</v>
      </c>
      <c r="D8808" s="122">
        <v>27500</v>
      </c>
      <c r="E8808" s="129">
        <f t="shared" si="137"/>
        <v>27513.64</v>
      </c>
    </row>
    <row r="8809" spans="1:5" ht="27">
      <c r="A8809" s="127" t="s">
        <v>32381</v>
      </c>
      <c r="B8809" s="128" t="s">
        <v>32382</v>
      </c>
      <c r="C8809" s="127" t="s">
        <v>86</v>
      </c>
      <c r="D8809" s="122">
        <v>567600</v>
      </c>
      <c r="E8809" s="129">
        <f t="shared" si="137"/>
        <v>567881.53</v>
      </c>
    </row>
    <row r="8810" spans="1:5" ht="40.5">
      <c r="A8810" s="127" t="s">
        <v>32383</v>
      </c>
      <c r="B8810" s="128" t="s">
        <v>32384</v>
      </c>
      <c r="C8810" s="127" t="s">
        <v>88</v>
      </c>
      <c r="D8810" s="122">
        <v>4.78</v>
      </c>
      <c r="E8810" s="129">
        <f t="shared" si="137"/>
        <v>4.78</v>
      </c>
    </row>
    <row r="8811" spans="1:5" ht="40.5">
      <c r="A8811" s="127" t="s">
        <v>32385</v>
      </c>
      <c r="B8811" s="128" t="s">
        <v>32386</v>
      </c>
      <c r="C8811" s="127" t="s">
        <v>30958</v>
      </c>
      <c r="D8811" s="122">
        <v>0.82</v>
      </c>
      <c r="E8811" s="129">
        <f t="shared" si="137"/>
        <v>0.82</v>
      </c>
    </row>
    <row r="8812" spans="1:5" ht="40.5">
      <c r="A8812" s="127" t="s">
        <v>32387</v>
      </c>
      <c r="B8812" s="128" t="s">
        <v>32388</v>
      </c>
      <c r="C8812" s="127" t="s">
        <v>88</v>
      </c>
      <c r="D8812" s="122">
        <v>3.55</v>
      </c>
      <c r="E8812" s="129">
        <f t="shared" si="137"/>
        <v>3.55</v>
      </c>
    </row>
    <row r="8813" spans="1:5" ht="27">
      <c r="A8813" s="127" t="s">
        <v>32389</v>
      </c>
      <c r="B8813" s="128" t="s">
        <v>32390</v>
      </c>
      <c r="C8813" s="127" t="s">
        <v>86</v>
      </c>
      <c r="D8813" s="122">
        <v>1096845.23</v>
      </c>
      <c r="E8813" s="129">
        <f t="shared" si="137"/>
        <v>1097389.27</v>
      </c>
    </row>
    <row r="8814" spans="1:5">
      <c r="A8814" s="127" t="s">
        <v>32391</v>
      </c>
      <c r="B8814" s="128" t="s">
        <v>32392</v>
      </c>
      <c r="C8814" s="127" t="s">
        <v>86</v>
      </c>
      <c r="D8814" s="122">
        <v>4887.0200000000004</v>
      </c>
      <c r="E8814" s="129">
        <f t="shared" si="137"/>
        <v>4889.4399999999996</v>
      </c>
    </row>
    <row r="8815" spans="1:5" ht="40.5">
      <c r="A8815" s="127" t="s">
        <v>32393</v>
      </c>
      <c r="B8815" s="128" t="s">
        <v>32394</v>
      </c>
      <c r="C8815" s="127" t="s">
        <v>86</v>
      </c>
      <c r="D8815" s="122">
        <v>57080</v>
      </c>
      <c r="E8815" s="129">
        <f t="shared" si="137"/>
        <v>57108.31</v>
      </c>
    </row>
    <row r="8816" spans="1:5">
      <c r="A8816" s="127" t="s">
        <v>32395</v>
      </c>
      <c r="B8816" s="128" t="s">
        <v>32396</v>
      </c>
      <c r="C8816" s="127" t="s">
        <v>86</v>
      </c>
      <c r="D8816" s="122">
        <v>135000</v>
      </c>
      <c r="E8816" s="129">
        <f t="shared" si="137"/>
        <v>135066.96</v>
      </c>
    </row>
    <row r="8817" spans="1:5">
      <c r="A8817" s="127" t="s">
        <v>32397</v>
      </c>
      <c r="B8817" s="128" t="s">
        <v>32398</v>
      </c>
      <c r="C8817" s="127" t="s">
        <v>31990</v>
      </c>
      <c r="D8817" s="122">
        <v>0.5</v>
      </c>
      <c r="E8817" s="129">
        <f t="shared" si="137"/>
        <v>0.5</v>
      </c>
    </row>
    <row r="8818" spans="1:5">
      <c r="A8818" s="127" t="s">
        <v>32399</v>
      </c>
      <c r="B8818" s="128" t="s">
        <v>32400</v>
      </c>
      <c r="C8818" s="127" t="s">
        <v>86</v>
      </c>
      <c r="D8818" s="122">
        <v>54000</v>
      </c>
      <c r="E8818" s="129">
        <f t="shared" si="137"/>
        <v>54026.78</v>
      </c>
    </row>
    <row r="8819" spans="1:5">
      <c r="A8819" s="127" t="s">
        <v>32401</v>
      </c>
      <c r="B8819" s="128" t="s">
        <v>32402</v>
      </c>
      <c r="C8819" s="127" t="s">
        <v>42</v>
      </c>
      <c r="D8819" s="122">
        <v>13.64</v>
      </c>
      <c r="E8819" s="129">
        <f t="shared" si="137"/>
        <v>13.65</v>
      </c>
    </row>
    <row r="8820" spans="1:5" ht="54">
      <c r="A8820" s="127" t="s">
        <v>32403</v>
      </c>
      <c r="B8820" s="128" t="s">
        <v>32404</v>
      </c>
      <c r="C8820" s="127" t="s">
        <v>86</v>
      </c>
      <c r="D8820" s="122">
        <v>34000</v>
      </c>
      <c r="E8820" s="129">
        <f t="shared" si="137"/>
        <v>34016.86</v>
      </c>
    </row>
    <row r="8821" spans="1:5" ht="81">
      <c r="A8821" s="127" t="s">
        <v>32405</v>
      </c>
      <c r="B8821" s="128" t="s">
        <v>32406</v>
      </c>
      <c r="C8821" s="127" t="s">
        <v>86</v>
      </c>
      <c r="D8821" s="122">
        <v>67000</v>
      </c>
      <c r="E8821" s="129">
        <f t="shared" si="137"/>
        <v>67033.23</v>
      </c>
    </row>
    <row r="8822" spans="1:5" ht="135">
      <c r="A8822" s="127" t="s">
        <v>32407</v>
      </c>
      <c r="B8822" s="128" t="s">
        <v>32408</v>
      </c>
      <c r="C8822" s="127" t="s">
        <v>86</v>
      </c>
      <c r="D8822" s="122">
        <v>84000</v>
      </c>
      <c r="E8822" s="129">
        <f t="shared" si="137"/>
        <v>84041.66</v>
      </c>
    </row>
    <row r="8823" spans="1:5" ht="27">
      <c r="A8823" s="127" t="s">
        <v>32409</v>
      </c>
      <c r="B8823" s="128" t="s">
        <v>32410</v>
      </c>
      <c r="C8823" s="127" t="s">
        <v>86</v>
      </c>
      <c r="D8823" s="122">
        <v>90100</v>
      </c>
      <c r="E8823" s="129">
        <f t="shared" si="137"/>
        <v>90144.69</v>
      </c>
    </row>
    <row r="8824" spans="1:5">
      <c r="A8824" s="127" t="s">
        <v>32411</v>
      </c>
      <c r="B8824" s="128" t="s">
        <v>32412</v>
      </c>
      <c r="C8824" s="127" t="s">
        <v>86</v>
      </c>
      <c r="D8824" s="122">
        <v>25000</v>
      </c>
      <c r="E8824" s="129">
        <f t="shared" si="137"/>
        <v>25012.400000000001</v>
      </c>
    </row>
    <row r="8825" spans="1:5" ht="148.5">
      <c r="A8825" s="127" t="s">
        <v>32413</v>
      </c>
      <c r="B8825" s="128" t="s">
        <v>32414</v>
      </c>
      <c r="C8825" s="127" t="s">
        <v>86</v>
      </c>
      <c r="D8825" s="122">
        <v>80552.2</v>
      </c>
      <c r="E8825" s="129">
        <f t="shared" si="137"/>
        <v>80592.149999999994</v>
      </c>
    </row>
    <row r="8826" spans="1:5" ht="121.5">
      <c r="A8826" s="127" t="s">
        <v>32415</v>
      </c>
      <c r="B8826" s="128" t="s">
        <v>32416</v>
      </c>
      <c r="C8826" s="127" t="s">
        <v>86</v>
      </c>
      <c r="D8826" s="122">
        <v>80000</v>
      </c>
      <c r="E8826" s="129">
        <f t="shared" si="137"/>
        <v>80039.679999999993</v>
      </c>
    </row>
    <row r="8827" spans="1:5">
      <c r="A8827" s="127" t="s">
        <v>32417</v>
      </c>
      <c r="B8827" s="128" t="s">
        <v>32418</v>
      </c>
      <c r="C8827" s="127" t="s">
        <v>86</v>
      </c>
      <c r="D8827" s="122">
        <v>975000</v>
      </c>
      <c r="E8827" s="129">
        <f t="shared" si="137"/>
        <v>975483.6</v>
      </c>
    </row>
    <row r="8828" spans="1:5" ht="81">
      <c r="A8828" s="127" t="s">
        <v>32419</v>
      </c>
      <c r="B8828" s="128" t="s">
        <v>32420</v>
      </c>
      <c r="C8828" s="127" t="s">
        <v>86</v>
      </c>
      <c r="D8828" s="122">
        <v>162500</v>
      </c>
      <c r="E8828" s="129">
        <f t="shared" si="137"/>
        <v>162580.6</v>
      </c>
    </row>
    <row r="8829" spans="1:5" ht="27">
      <c r="A8829" s="127" t="s">
        <v>32421</v>
      </c>
      <c r="B8829" s="128" t="s">
        <v>32422</v>
      </c>
      <c r="C8829" s="127" t="s">
        <v>86</v>
      </c>
      <c r="D8829" s="122">
        <v>210000</v>
      </c>
      <c r="E8829" s="129">
        <f t="shared" si="137"/>
        <v>210104.16</v>
      </c>
    </row>
    <row r="8830" spans="1:5">
      <c r="A8830" s="127" t="s">
        <v>32423</v>
      </c>
      <c r="B8830" s="128" t="s">
        <v>32424</v>
      </c>
      <c r="C8830" s="127" t="s">
        <v>42</v>
      </c>
      <c r="D8830" s="122">
        <v>250</v>
      </c>
      <c r="E8830" s="129">
        <f t="shared" si="137"/>
        <v>250.12</v>
      </c>
    </row>
    <row r="8831" spans="1:5">
      <c r="A8831" s="127" t="s">
        <v>32425</v>
      </c>
      <c r="B8831" s="128" t="s">
        <v>32426</v>
      </c>
      <c r="C8831" s="127" t="s">
        <v>42</v>
      </c>
      <c r="D8831" s="122">
        <v>250</v>
      </c>
      <c r="E8831" s="129">
        <f t="shared" si="137"/>
        <v>250.12</v>
      </c>
    </row>
    <row r="8832" spans="1:5" ht="27">
      <c r="A8832" s="127" t="s">
        <v>32427</v>
      </c>
      <c r="B8832" s="128" t="s">
        <v>32428</v>
      </c>
      <c r="C8832" s="127" t="s">
        <v>86</v>
      </c>
      <c r="D8832" s="122">
        <v>604800</v>
      </c>
      <c r="E8832" s="129">
        <f t="shared" si="137"/>
        <v>605099.98</v>
      </c>
    </row>
    <row r="8833" spans="1:5" ht="27">
      <c r="A8833" s="127" t="s">
        <v>32429</v>
      </c>
      <c r="B8833" s="128" t="s">
        <v>32430</v>
      </c>
      <c r="C8833" s="127" t="s">
        <v>86</v>
      </c>
      <c r="D8833" s="122">
        <v>24170</v>
      </c>
      <c r="E8833" s="129">
        <f t="shared" ref="E8833:E8896" si="138">ROUND((D8833/(1+$J$1))*(1+$L$1),2)</f>
        <v>24181.99</v>
      </c>
    </row>
    <row r="8834" spans="1:5" ht="67.5">
      <c r="A8834" s="127" t="s">
        <v>32431</v>
      </c>
      <c r="B8834" s="128" t="s">
        <v>32432</v>
      </c>
      <c r="C8834" s="127" t="s">
        <v>86</v>
      </c>
      <c r="D8834" s="122">
        <v>3640</v>
      </c>
      <c r="E8834" s="129">
        <f t="shared" si="138"/>
        <v>3641.81</v>
      </c>
    </row>
    <row r="8835" spans="1:5">
      <c r="A8835" s="127" t="s">
        <v>32433</v>
      </c>
      <c r="B8835" s="128" t="s">
        <v>32434</v>
      </c>
      <c r="C8835" s="127" t="s">
        <v>86</v>
      </c>
      <c r="D8835" s="122">
        <v>705.7</v>
      </c>
      <c r="E8835" s="129">
        <f t="shared" si="138"/>
        <v>706.05</v>
      </c>
    </row>
    <row r="8836" spans="1:5" ht="27">
      <c r="A8836" s="127" t="s">
        <v>32435</v>
      </c>
      <c r="B8836" s="128" t="s">
        <v>32436</v>
      </c>
      <c r="C8836" s="127" t="s">
        <v>86</v>
      </c>
      <c r="D8836" s="122">
        <v>2935.8</v>
      </c>
      <c r="E8836" s="129">
        <f t="shared" si="138"/>
        <v>2937.26</v>
      </c>
    </row>
    <row r="8837" spans="1:5" ht="40.5">
      <c r="A8837" s="127" t="s">
        <v>32437</v>
      </c>
      <c r="B8837" s="128" t="s">
        <v>32438</v>
      </c>
      <c r="C8837" s="127" t="s">
        <v>86</v>
      </c>
      <c r="D8837" s="122">
        <v>215</v>
      </c>
      <c r="E8837" s="129">
        <f t="shared" si="138"/>
        <v>215.11</v>
      </c>
    </row>
    <row r="8838" spans="1:5" ht="54">
      <c r="A8838" s="127" t="s">
        <v>32439</v>
      </c>
      <c r="B8838" s="128" t="s">
        <v>32440</v>
      </c>
      <c r="C8838" s="127" t="s">
        <v>44</v>
      </c>
      <c r="D8838" s="122">
        <v>36.35</v>
      </c>
      <c r="E8838" s="129">
        <f t="shared" si="138"/>
        <v>36.369999999999997</v>
      </c>
    </row>
    <row r="8839" spans="1:5" ht="54">
      <c r="A8839" s="127" t="s">
        <v>32441</v>
      </c>
      <c r="B8839" s="128" t="s">
        <v>32442</v>
      </c>
      <c r="C8839" s="127" t="s">
        <v>44</v>
      </c>
      <c r="D8839" s="122">
        <v>32.9</v>
      </c>
      <c r="E8839" s="129">
        <f t="shared" si="138"/>
        <v>32.92</v>
      </c>
    </row>
    <row r="8840" spans="1:5" ht="27">
      <c r="A8840" s="127" t="s">
        <v>32443</v>
      </c>
      <c r="B8840" s="128" t="s">
        <v>32444</v>
      </c>
      <c r="C8840" s="127" t="s">
        <v>92</v>
      </c>
      <c r="D8840" s="122">
        <v>5.9</v>
      </c>
      <c r="E8840" s="129">
        <f t="shared" si="138"/>
        <v>5.9</v>
      </c>
    </row>
    <row r="8841" spans="1:5">
      <c r="A8841" s="127" t="s">
        <v>32445</v>
      </c>
      <c r="B8841" s="128" t="s">
        <v>32446</v>
      </c>
      <c r="C8841" s="127" t="s">
        <v>86</v>
      </c>
      <c r="D8841" s="122">
        <v>21.98</v>
      </c>
      <c r="E8841" s="129">
        <f t="shared" si="138"/>
        <v>21.99</v>
      </c>
    </row>
    <row r="8842" spans="1:5" ht="40.5">
      <c r="A8842" s="127" t="s">
        <v>32447</v>
      </c>
      <c r="B8842" s="128" t="s">
        <v>32448</v>
      </c>
      <c r="C8842" s="127" t="s">
        <v>86</v>
      </c>
      <c r="D8842" s="122">
        <v>51.75</v>
      </c>
      <c r="E8842" s="129">
        <f t="shared" si="138"/>
        <v>51.78</v>
      </c>
    </row>
    <row r="8843" spans="1:5" ht="54">
      <c r="A8843" s="127" t="s">
        <v>32449</v>
      </c>
      <c r="B8843" s="128" t="s">
        <v>32450</v>
      </c>
      <c r="C8843" s="127" t="s">
        <v>86</v>
      </c>
      <c r="D8843" s="122">
        <v>945</v>
      </c>
      <c r="E8843" s="129">
        <f t="shared" si="138"/>
        <v>945.47</v>
      </c>
    </row>
    <row r="8844" spans="1:5" ht="54">
      <c r="A8844" s="127" t="s">
        <v>32451</v>
      </c>
      <c r="B8844" s="128" t="s">
        <v>32452</v>
      </c>
      <c r="C8844" s="127" t="s">
        <v>86</v>
      </c>
      <c r="D8844" s="122">
        <v>1690</v>
      </c>
      <c r="E8844" s="129">
        <f t="shared" si="138"/>
        <v>1690.84</v>
      </c>
    </row>
    <row r="8845" spans="1:5">
      <c r="A8845" s="127" t="s">
        <v>32453</v>
      </c>
      <c r="B8845" s="128" t="s">
        <v>32454</v>
      </c>
      <c r="C8845" s="127" t="s">
        <v>86</v>
      </c>
      <c r="D8845" s="122">
        <v>3022.61</v>
      </c>
      <c r="E8845" s="129">
        <f t="shared" si="138"/>
        <v>3024.11</v>
      </c>
    </row>
    <row r="8846" spans="1:5" ht="27">
      <c r="A8846" s="127" t="s">
        <v>32455</v>
      </c>
      <c r="B8846" s="128" t="s">
        <v>32456</v>
      </c>
      <c r="C8846" s="127" t="s">
        <v>86</v>
      </c>
      <c r="D8846" s="122">
        <v>3521.3</v>
      </c>
      <c r="E8846" s="129">
        <f t="shared" si="138"/>
        <v>3523.05</v>
      </c>
    </row>
    <row r="8847" spans="1:5" ht="40.5">
      <c r="A8847" s="127" t="s">
        <v>32457</v>
      </c>
      <c r="B8847" s="128" t="s">
        <v>32458</v>
      </c>
      <c r="C8847" s="127" t="s">
        <v>86</v>
      </c>
      <c r="D8847" s="122">
        <v>92700</v>
      </c>
      <c r="E8847" s="129">
        <f t="shared" si="138"/>
        <v>92745.98</v>
      </c>
    </row>
    <row r="8848" spans="1:5" ht="27">
      <c r="A8848" s="127" t="s">
        <v>32459</v>
      </c>
      <c r="B8848" s="128" t="s">
        <v>32460</v>
      </c>
      <c r="C8848" s="127" t="s">
        <v>86</v>
      </c>
      <c r="D8848" s="122">
        <v>1289460</v>
      </c>
      <c r="E8848" s="129">
        <f t="shared" si="138"/>
        <v>1290099.57</v>
      </c>
    </row>
    <row r="8849" spans="1:5" ht="27">
      <c r="A8849" s="127" t="s">
        <v>32461</v>
      </c>
      <c r="B8849" s="128" t="s">
        <v>32462</v>
      </c>
      <c r="C8849" s="127" t="s">
        <v>86</v>
      </c>
      <c r="D8849" s="122">
        <v>205000</v>
      </c>
      <c r="E8849" s="129">
        <f t="shared" si="138"/>
        <v>205101.68</v>
      </c>
    </row>
    <row r="8850" spans="1:5">
      <c r="A8850" s="127" t="s">
        <v>32463</v>
      </c>
      <c r="B8850" s="128" t="s">
        <v>32464</v>
      </c>
      <c r="C8850" s="127" t="s">
        <v>88</v>
      </c>
      <c r="D8850" s="122">
        <v>4.78</v>
      </c>
      <c r="E8850" s="129">
        <f t="shared" si="138"/>
        <v>4.78</v>
      </c>
    </row>
    <row r="8851" spans="1:5">
      <c r="A8851" s="127" t="s">
        <v>32465</v>
      </c>
      <c r="B8851" s="128" t="s">
        <v>32466</v>
      </c>
      <c r="C8851" s="127" t="s">
        <v>92</v>
      </c>
      <c r="D8851" s="122">
        <v>5.19</v>
      </c>
      <c r="E8851" s="129">
        <f t="shared" si="138"/>
        <v>5.19</v>
      </c>
    </row>
    <row r="8852" spans="1:5">
      <c r="A8852" s="127" t="s">
        <v>32467</v>
      </c>
      <c r="B8852" s="128" t="s">
        <v>32468</v>
      </c>
      <c r="C8852" s="127" t="s">
        <v>86</v>
      </c>
      <c r="D8852" s="122">
        <v>21231</v>
      </c>
      <c r="E8852" s="129">
        <f t="shared" si="138"/>
        <v>21241.53</v>
      </c>
    </row>
    <row r="8853" spans="1:5">
      <c r="A8853" s="127" t="s">
        <v>32469</v>
      </c>
      <c r="B8853" s="128" t="s">
        <v>32470</v>
      </c>
      <c r="C8853" s="127" t="s">
        <v>92</v>
      </c>
      <c r="D8853" s="122">
        <v>5.24</v>
      </c>
      <c r="E8853" s="129">
        <f t="shared" si="138"/>
        <v>5.24</v>
      </c>
    </row>
    <row r="8854" spans="1:5" ht="27">
      <c r="A8854" s="127" t="s">
        <v>32471</v>
      </c>
      <c r="B8854" s="128" t="s">
        <v>32472</v>
      </c>
      <c r="C8854" s="127" t="s">
        <v>86</v>
      </c>
      <c r="D8854" s="122">
        <v>6105.12</v>
      </c>
      <c r="E8854" s="129">
        <f t="shared" si="138"/>
        <v>6108.15</v>
      </c>
    </row>
    <row r="8855" spans="1:5" ht="27">
      <c r="A8855" s="127" t="s">
        <v>32473</v>
      </c>
      <c r="B8855" s="128" t="s">
        <v>32474</v>
      </c>
      <c r="C8855" s="127" t="s">
        <v>86</v>
      </c>
      <c r="D8855" s="122">
        <v>94995</v>
      </c>
      <c r="E8855" s="129">
        <f t="shared" si="138"/>
        <v>95042.12</v>
      </c>
    </row>
    <row r="8856" spans="1:5" ht="27">
      <c r="A8856" s="127" t="s">
        <v>32475</v>
      </c>
      <c r="B8856" s="128" t="s">
        <v>32476</v>
      </c>
      <c r="C8856" s="127" t="s">
        <v>86</v>
      </c>
      <c r="D8856" s="122">
        <v>70000</v>
      </c>
      <c r="E8856" s="129">
        <f t="shared" si="138"/>
        <v>70034.720000000001</v>
      </c>
    </row>
    <row r="8857" spans="1:5">
      <c r="A8857" s="127" t="s">
        <v>32477</v>
      </c>
      <c r="B8857" s="128" t="s">
        <v>32478</v>
      </c>
      <c r="C8857" s="127" t="s">
        <v>86</v>
      </c>
      <c r="D8857" s="122">
        <v>18812.5</v>
      </c>
      <c r="E8857" s="129">
        <f t="shared" si="138"/>
        <v>18821.830000000002</v>
      </c>
    </row>
    <row r="8858" spans="1:5" ht="27">
      <c r="A8858" s="127" t="s">
        <v>32479</v>
      </c>
      <c r="B8858" s="128" t="s">
        <v>32480</v>
      </c>
      <c r="C8858" s="127" t="s">
        <v>86</v>
      </c>
      <c r="D8858" s="122">
        <v>45360</v>
      </c>
      <c r="E8858" s="129">
        <f t="shared" si="138"/>
        <v>45382.5</v>
      </c>
    </row>
    <row r="8859" spans="1:5" ht="27">
      <c r="A8859" s="127" t="s">
        <v>32481</v>
      </c>
      <c r="B8859" s="128" t="s">
        <v>32482</v>
      </c>
      <c r="C8859" s="127" t="s">
        <v>86</v>
      </c>
      <c r="D8859" s="122">
        <v>950000</v>
      </c>
      <c r="E8859" s="129">
        <f t="shared" si="138"/>
        <v>950471.2</v>
      </c>
    </row>
    <row r="8860" spans="1:5" ht="27">
      <c r="A8860" s="127" t="s">
        <v>32483</v>
      </c>
      <c r="B8860" s="128" t="s">
        <v>32484</v>
      </c>
      <c r="C8860" s="127" t="s">
        <v>86</v>
      </c>
      <c r="D8860" s="122">
        <v>102600</v>
      </c>
      <c r="E8860" s="129">
        <f t="shared" si="138"/>
        <v>102650.89</v>
      </c>
    </row>
    <row r="8861" spans="1:5">
      <c r="A8861" s="127" t="s">
        <v>32485</v>
      </c>
      <c r="B8861" s="128" t="s">
        <v>32486</v>
      </c>
      <c r="C8861" s="127" t="s">
        <v>86</v>
      </c>
      <c r="D8861" s="122">
        <v>223000</v>
      </c>
      <c r="E8861" s="129">
        <f t="shared" si="138"/>
        <v>223110.61</v>
      </c>
    </row>
    <row r="8862" spans="1:5">
      <c r="A8862" s="127" t="s">
        <v>32487</v>
      </c>
      <c r="B8862" s="128" t="s">
        <v>32488</v>
      </c>
      <c r="C8862" s="127" t="s">
        <v>86</v>
      </c>
      <c r="D8862" s="122">
        <v>1387552.8</v>
      </c>
      <c r="E8862" s="129">
        <f t="shared" si="138"/>
        <v>1388241.03</v>
      </c>
    </row>
    <row r="8863" spans="1:5">
      <c r="A8863" s="127" t="s">
        <v>32489</v>
      </c>
      <c r="B8863" s="128" t="s">
        <v>32490</v>
      </c>
      <c r="C8863" s="127" t="s">
        <v>86</v>
      </c>
      <c r="D8863" s="122">
        <v>61000</v>
      </c>
      <c r="E8863" s="129">
        <f t="shared" si="138"/>
        <v>61030.26</v>
      </c>
    </row>
    <row r="8864" spans="1:5">
      <c r="A8864" s="127" t="s">
        <v>32491</v>
      </c>
      <c r="B8864" s="128" t="s">
        <v>32492</v>
      </c>
      <c r="C8864" s="127" t="s">
        <v>80</v>
      </c>
      <c r="D8864" s="122">
        <v>30</v>
      </c>
      <c r="E8864" s="129">
        <f t="shared" si="138"/>
        <v>30.01</v>
      </c>
    </row>
    <row r="8865" spans="1:5" ht="67.5">
      <c r="A8865" s="127" t="s">
        <v>32493</v>
      </c>
      <c r="B8865" s="128" t="s">
        <v>32494</v>
      </c>
      <c r="C8865" s="127" t="s">
        <v>86</v>
      </c>
      <c r="D8865" s="122">
        <v>1716000</v>
      </c>
      <c r="E8865" s="129">
        <f t="shared" si="138"/>
        <v>1716851.14</v>
      </c>
    </row>
    <row r="8866" spans="1:5">
      <c r="A8866" s="127" t="s">
        <v>32495</v>
      </c>
      <c r="B8866" s="128" t="s">
        <v>32496</v>
      </c>
      <c r="C8866" s="127" t="s">
        <v>86</v>
      </c>
      <c r="D8866" s="122">
        <v>355234</v>
      </c>
      <c r="E8866" s="129">
        <f t="shared" si="138"/>
        <v>355410.2</v>
      </c>
    </row>
    <row r="8867" spans="1:5" ht="27">
      <c r="A8867" s="127" t="s">
        <v>32497</v>
      </c>
      <c r="B8867" s="128" t="s">
        <v>32498</v>
      </c>
      <c r="C8867" s="127" t="s">
        <v>86</v>
      </c>
      <c r="D8867" s="122">
        <v>39527</v>
      </c>
      <c r="E8867" s="129">
        <f t="shared" si="138"/>
        <v>39546.61</v>
      </c>
    </row>
    <row r="8868" spans="1:5" ht="27">
      <c r="A8868" s="127" t="s">
        <v>32499</v>
      </c>
      <c r="B8868" s="128" t="s">
        <v>32500</v>
      </c>
      <c r="C8868" s="127" t="s">
        <v>86</v>
      </c>
      <c r="D8868" s="122">
        <v>18258</v>
      </c>
      <c r="E8868" s="129">
        <f t="shared" si="138"/>
        <v>18267.060000000001</v>
      </c>
    </row>
    <row r="8869" spans="1:5" ht="27">
      <c r="A8869" s="127" t="s">
        <v>32501</v>
      </c>
      <c r="B8869" s="128" t="s">
        <v>32502</v>
      </c>
      <c r="C8869" s="127" t="s">
        <v>86</v>
      </c>
      <c r="D8869" s="122">
        <v>29000</v>
      </c>
      <c r="E8869" s="129">
        <f t="shared" si="138"/>
        <v>29014.38</v>
      </c>
    </row>
    <row r="8870" spans="1:5" ht="27">
      <c r="A8870" s="127" t="s">
        <v>32503</v>
      </c>
      <c r="B8870" s="128" t="s">
        <v>32504</v>
      </c>
      <c r="C8870" s="127" t="s">
        <v>86</v>
      </c>
      <c r="D8870" s="122">
        <v>33000</v>
      </c>
      <c r="E8870" s="129">
        <f t="shared" si="138"/>
        <v>33016.370000000003</v>
      </c>
    </row>
    <row r="8871" spans="1:5" ht="27">
      <c r="A8871" s="127" t="s">
        <v>32505</v>
      </c>
      <c r="B8871" s="128" t="s">
        <v>32506</v>
      </c>
      <c r="C8871" s="127" t="s">
        <v>86</v>
      </c>
      <c r="D8871" s="122">
        <v>156000</v>
      </c>
      <c r="E8871" s="129">
        <f t="shared" si="138"/>
        <v>156077.38</v>
      </c>
    </row>
    <row r="8872" spans="1:5" ht="27">
      <c r="A8872" s="127" t="s">
        <v>32507</v>
      </c>
      <c r="B8872" s="128" t="s">
        <v>32508</v>
      </c>
      <c r="C8872" s="127" t="s">
        <v>86</v>
      </c>
      <c r="D8872" s="122">
        <v>160000</v>
      </c>
      <c r="E8872" s="129">
        <f t="shared" si="138"/>
        <v>160079.35999999999</v>
      </c>
    </row>
    <row r="8873" spans="1:5" ht="27">
      <c r="A8873" s="127" t="s">
        <v>32509</v>
      </c>
      <c r="B8873" s="128" t="s">
        <v>32510</v>
      </c>
      <c r="C8873" s="127" t="s">
        <v>86</v>
      </c>
      <c r="D8873" s="122">
        <v>160000</v>
      </c>
      <c r="E8873" s="129">
        <f t="shared" si="138"/>
        <v>160079.35999999999</v>
      </c>
    </row>
    <row r="8874" spans="1:5">
      <c r="A8874" s="127" t="s">
        <v>32511</v>
      </c>
      <c r="B8874" s="128" t="s">
        <v>32512</v>
      </c>
      <c r="C8874" s="127" t="s">
        <v>86</v>
      </c>
      <c r="D8874" s="122">
        <v>136800</v>
      </c>
      <c r="E8874" s="129">
        <f t="shared" si="138"/>
        <v>136867.85</v>
      </c>
    </row>
    <row r="8875" spans="1:5" ht="27">
      <c r="A8875" s="127" t="s">
        <v>32513</v>
      </c>
      <c r="B8875" s="128" t="s">
        <v>32514</v>
      </c>
      <c r="C8875" s="127" t="s">
        <v>86</v>
      </c>
      <c r="D8875" s="122">
        <v>245931</v>
      </c>
      <c r="E8875" s="129">
        <f t="shared" si="138"/>
        <v>246052.98</v>
      </c>
    </row>
    <row r="8876" spans="1:5" ht="27">
      <c r="A8876" s="127" t="s">
        <v>32515</v>
      </c>
      <c r="B8876" s="128" t="s">
        <v>32516</v>
      </c>
      <c r="C8876" s="127" t="s">
        <v>86</v>
      </c>
      <c r="D8876" s="122">
        <v>69990</v>
      </c>
      <c r="E8876" s="129">
        <f t="shared" si="138"/>
        <v>70024.72</v>
      </c>
    </row>
    <row r="8877" spans="1:5" ht="27">
      <c r="A8877" s="127" t="s">
        <v>32517</v>
      </c>
      <c r="B8877" s="128" t="s">
        <v>32518</v>
      </c>
      <c r="C8877" s="127" t="s">
        <v>86</v>
      </c>
      <c r="D8877" s="122">
        <v>18000</v>
      </c>
      <c r="E8877" s="129">
        <f t="shared" si="138"/>
        <v>18008.93</v>
      </c>
    </row>
    <row r="8878" spans="1:5" ht="27">
      <c r="A8878" s="127" t="s">
        <v>32519</v>
      </c>
      <c r="B8878" s="128" t="s">
        <v>32520</v>
      </c>
      <c r="C8878" s="127" t="s">
        <v>86</v>
      </c>
      <c r="D8878" s="122">
        <v>8470</v>
      </c>
      <c r="E8878" s="129">
        <f t="shared" si="138"/>
        <v>8474.2000000000007</v>
      </c>
    </row>
    <row r="8879" spans="1:5" ht="27">
      <c r="A8879" s="127" t="s">
        <v>32521</v>
      </c>
      <c r="B8879" s="128" t="s">
        <v>32522</v>
      </c>
      <c r="C8879" s="127" t="s">
        <v>86</v>
      </c>
      <c r="D8879" s="122">
        <v>14600</v>
      </c>
      <c r="E8879" s="129">
        <f t="shared" si="138"/>
        <v>14607.24</v>
      </c>
    </row>
    <row r="8880" spans="1:5">
      <c r="A8880" s="127" t="s">
        <v>32523</v>
      </c>
      <c r="B8880" s="128" t="s">
        <v>32524</v>
      </c>
      <c r="C8880" s="127" t="s">
        <v>42</v>
      </c>
      <c r="D8880" s="122">
        <v>0.55000000000000004</v>
      </c>
      <c r="E8880" s="129">
        <f t="shared" si="138"/>
        <v>0.55000000000000004</v>
      </c>
    </row>
    <row r="8881" spans="1:5">
      <c r="A8881" s="127" t="s">
        <v>32525</v>
      </c>
      <c r="B8881" s="128" t="s">
        <v>32526</v>
      </c>
      <c r="C8881" s="127" t="s">
        <v>86</v>
      </c>
      <c r="D8881" s="122">
        <v>160</v>
      </c>
      <c r="E8881" s="129">
        <f t="shared" si="138"/>
        <v>160.08000000000001</v>
      </c>
    </row>
    <row r="8882" spans="1:5">
      <c r="A8882" s="127" t="s">
        <v>32527</v>
      </c>
      <c r="B8882" s="128" t="s">
        <v>32528</v>
      </c>
      <c r="C8882" s="127" t="s">
        <v>86</v>
      </c>
      <c r="D8882" s="122">
        <v>55</v>
      </c>
      <c r="E8882" s="129">
        <f t="shared" si="138"/>
        <v>55.03</v>
      </c>
    </row>
    <row r="8883" spans="1:5" ht="27">
      <c r="A8883" s="127" t="s">
        <v>32529</v>
      </c>
      <c r="B8883" s="128" t="s">
        <v>32530</v>
      </c>
      <c r="C8883" s="127" t="s">
        <v>31990</v>
      </c>
      <c r="D8883" s="122">
        <v>111.91</v>
      </c>
      <c r="E8883" s="129">
        <f t="shared" si="138"/>
        <v>111.97</v>
      </c>
    </row>
    <row r="8884" spans="1:5" ht="27">
      <c r="A8884" s="127" t="s">
        <v>32531</v>
      </c>
      <c r="B8884" s="128" t="s">
        <v>32532</v>
      </c>
      <c r="C8884" s="127" t="s">
        <v>31990</v>
      </c>
      <c r="D8884" s="122">
        <v>122.93</v>
      </c>
      <c r="E8884" s="129">
        <f t="shared" si="138"/>
        <v>122.99</v>
      </c>
    </row>
    <row r="8885" spans="1:5">
      <c r="A8885" s="127" t="s">
        <v>32533</v>
      </c>
      <c r="B8885" s="128" t="s">
        <v>32534</v>
      </c>
      <c r="C8885" s="127" t="s">
        <v>42</v>
      </c>
      <c r="D8885" s="122">
        <v>3.99</v>
      </c>
      <c r="E8885" s="129">
        <f t="shared" si="138"/>
        <v>3.99</v>
      </c>
    </row>
    <row r="8886" spans="1:5">
      <c r="A8886" s="127" t="s">
        <v>32535</v>
      </c>
      <c r="B8886" s="128" t="s">
        <v>32536</v>
      </c>
      <c r="C8886" s="127" t="s">
        <v>44</v>
      </c>
      <c r="D8886" s="122">
        <v>9.5</v>
      </c>
      <c r="E8886" s="129">
        <f t="shared" si="138"/>
        <v>9.5</v>
      </c>
    </row>
    <row r="8887" spans="1:5" ht="27">
      <c r="A8887" s="127" t="s">
        <v>32537</v>
      </c>
      <c r="B8887" s="128" t="s">
        <v>32538</v>
      </c>
      <c r="C8887" s="127" t="s">
        <v>86</v>
      </c>
      <c r="D8887" s="122">
        <v>562.12</v>
      </c>
      <c r="E8887" s="129">
        <f t="shared" si="138"/>
        <v>562.4</v>
      </c>
    </row>
    <row r="8888" spans="1:5" ht="27">
      <c r="A8888" s="127" t="s">
        <v>32539</v>
      </c>
      <c r="B8888" s="128" t="s">
        <v>32540</v>
      </c>
      <c r="C8888" s="127" t="s">
        <v>86</v>
      </c>
      <c r="D8888" s="122">
        <v>707.85</v>
      </c>
      <c r="E8888" s="129">
        <f t="shared" si="138"/>
        <v>708.2</v>
      </c>
    </row>
    <row r="8889" spans="1:5">
      <c r="A8889" s="127" t="s">
        <v>32541</v>
      </c>
      <c r="B8889" s="128" t="s">
        <v>32542</v>
      </c>
      <c r="C8889" s="127" t="s">
        <v>86</v>
      </c>
      <c r="D8889" s="122">
        <v>328564.03000000003</v>
      </c>
      <c r="E8889" s="129">
        <f t="shared" si="138"/>
        <v>328727</v>
      </c>
    </row>
    <row r="8890" spans="1:5" ht="27">
      <c r="A8890" s="127" t="s">
        <v>32543</v>
      </c>
      <c r="B8890" s="128" t="s">
        <v>32544</v>
      </c>
      <c r="C8890" s="127" t="s">
        <v>86</v>
      </c>
      <c r="D8890" s="122">
        <v>1698740</v>
      </c>
      <c r="E8890" s="129">
        <f t="shared" si="138"/>
        <v>1699582.58</v>
      </c>
    </row>
    <row r="8891" spans="1:5" ht="27">
      <c r="A8891" s="127" t="s">
        <v>32545</v>
      </c>
      <c r="B8891" s="128" t="s">
        <v>32546</v>
      </c>
      <c r="C8891" s="127" t="s">
        <v>86</v>
      </c>
      <c r="D8891" s="122">
        <v>4037.5</v>
      </c>
      <c r="E8891" s="129">
        <f t="shared" si="138"/>
        <v>4039.5</v>
      </c>
    </row>
    <row r="8892" spans="1:5">
      <c r="A8892" s="127" t="s">
        <v>32547</v>
      </c>
      <c r="B8892" s="128" t="s">
        <v>32548</v>
      </c>
      <c r="C8892" s="127" t="s">
        <v>86</v>
      </c>
      <c r="D8892" s="122">
        <v>240000</v>
      </c>
      <c r="E8892" s="129">
        <f t="shared" si="138"/>
        <v>240119.04000000001</v>
      </c>
    </row>
    <row r="8893" spans="1:5" ht="40.5">
      <c r="A8893" s="127" t="s">
        <v>32549</v>
      </c>
      <c r="B8893" s="128" t="s">
        <v>32550</v>
      </c>
      <c r="C8893" s="127" t="s">
        <v>86</v>
      </c>
      <c r="D8893" s="122">
        <v>2172</v>
      </c>
      <c r="E8893" s="129">
        <f t="shared" si="138"/>
        <v>2173.08</v>
      </c>
    </row>
    <row r="8894" spans="1:5" ht="108">
      <c r="A8894" s="127" t="s">
        <v>32551</v>
      </c>
      <c r="B8894" s="128" t="s">
        <v>32552</v>
      </c>
      <c r="C8894" s="127" t="s">
        <v>86</v>
      </c>
      <c r="D8894" s="122">
        <v>13618</v>
      </c>
      <c r="E8894" s="129">
        <f t="shared" si="138"/>
        <v>13624.75</v>
      </c>
    </row>
    <row r="8895" spans="1:5" ht="108">
      <c r="A8895" s="127" t="s">
        <v>32553</v>
      </c>
      <c r="B8895" s="128" t="s">
        <v>32554</v>
      </c>
      <c r="C8895" s="127" t="s">
        <v>86</v>
      </c>
      <c r="D8895" s="122">
        <v>14890</v>
      </c>
      <c r="E8895" s="129">
        <f t="shared" si="138"/>
        <v>14897.39</v>
      </c>
    </row>
    <row r="8896" spans="1:5">
      <c r="A8896" s="127" t="s">
        <v>32555</v>
      </c>
      <c r="B8896" s="128" t="s">
        <v>32556</v>
      </c>
      <c r="C8896" s="127" t="s">
        <v>86</v>
      </c>
      <c r="D8896" s="122">
        <v>798914.57</v>
      </c>
      <c r="E8896" s="129">
        <f t="shared" si="138"/>
        <v>799310.83</v>
      </c>
    </row>
    <row r="8897" spans="1:5">
      <c r="A8897" s="127" t="s">
        <v>32557</v>
      </c>
      <c r="B8897" s="128" t="s">
        <v>32558</v>
      </c>
      <c r="C8897" s="127" t="s">
        <v>86</v>
      </c>
      <c r="D8897" s="122">
        <v>1979</v>
      </c>
      <c r="E8897" s="129">
        <f t="shared" ref="E8897:E8960" si="139">ROUND((D8897/(1+$J$1))*(1+$L$1),2)</f>
        <v>1979.98</v>
      </c>
    </row>
    <row r="8898" spans="1:5">
      <c r="A8898" s="127" t="s">
        <v>32559</v>
      </c>
      <c r="B8898" s="128" t="s">
        <v>32560</v>
      </c>
      <c r="C8898" s="127" t="s">
        <v>86</v>
      </c>
      <c r="D8898" s="122">
        <v>3039</v>
      </c>
      <c r="E8898" s="129">
        <f t="shared" si="139"/>
        <v>3040.51</v>
      </c>
    </row>
    <row r="8899" spans="1:5">
      <c r="A8899" s="127" t="s">
        <v>32561</v>
      </c>
      <c r="B8899" s="128" t="s">
        <v>32562</v>
      </c>
      <c r="C8899" s="127" t="s">
        <v>86</v>
      </c>
      <c r="D8899" s="122">
        <v>3840</v>
      </c>
      <c r="E8899" s="129">
        <f t="shared" si="139"/>
        <v>3841.9</v>
      </c>
    </row>
    <row r="8900" spans="1:5">
      <c r="A8900" s="127" t="s">
        <v>32563</v>
      </c>
      <c r="B8900" s="128" t="s">
        <v>32564</v>
      </c>
      <c r="C8900" s="127" t="s">
        <v>42</v>
      </c>
      <c r="D8900" s="122">
        <v>2.73</v>
      </c>
      <c r="E8900" s="129">
        <f t="shared" si="139"/>
        <v>2.73</v>
      </c>
    </row>
    <row r="8901" spans="1:5">
      <c r="A8901" s="127" t="s">
        <v>32565</v>
      </c>
      <c r="B8901" s="128" t="s">
        <v>32566</v>
      </c>
      <c r="C8901" s="127" t="s">
        <v>42</v>
      </c>
      <c r="D8901" s="122">
        <v>1.45</v>
      </c>
      <c r="E8901" s="129">
        <f t="shared" si="139"/>
        <v>1.45</v>
      </c>
    </row>
    <row r="8902" spans="1:5" ht="27">
      <c r="A8902" s="127" t="s">
        <v>32567</v>
      </c>
      <c r="B8902" s="128" t="s">
        <v>32568</v>
      </c>
      <c r="C8902" s="127" t="s">
        <v>86</v>
      </c>
      <c r="D8902" s="122">
        <v>29000</v>
      </c>
      <c r="E8902" s="129">
        <f t="shared" si="139"/>
        <v>29014.38</v>
      </c>
    </row>
    <row r="8903" spans="1:5" ht="27">
      <c r="A8903" s="127" t="s">
        <v>32569</v>
      </c>
      <c r="B8903" s="128" t="s">
        <v>32570</v>
      </c>
      <c r="C8903" s="127" t="s">
        <v>86</v>
      </c>
      <c r="D8903" s="122">
        <v>33000</v>
      </c>
      <c r="E8903" s="129">
        <f t="shared" si="139"/>
        <v>33016.370000000003</v>
      </c>
    </row>
    <row r="8904" spans="1:5" ht="27">
      <c r="A8904" s="127" t="s">
        <v>32571</v>
      </c>
      <c r="B8904" s="128" t="s">
        <v>32572</v>
      </c>
      <c r="C8904" s="127" t="s">
        <v>86</v>
      </c>
      <c r="D8904" s="122">
        <v>136800</v>
      </c>
      <c r="E8904" s="129">
        <f t="shared" si="139"/>
        <v>136867.85</v>
      </c>
    </row>
    <row r="8905" spans="1:5" ht="27">
      <c r="A8905" s="127" t="s">
        <v>32573</v>
      </c>
      <c r="B8905" s="128" t="s">
        <v>32574</v>
      </c>
      <c r="C8905" s="127" t="s">
        <v>86</v>
      </c>
      <c r="D8905" s="122">
        <v>245931</v>
      </c>
      <c r="E8905" s="129">
        <f t="shared" si="139"/>
        <v>246052.98</v>
      </c>
    </row>
    <row r="8906" spans="1:5" ht="27">
      <c r="A8906" s="127" t="s">
        <v>32575</v>
      </c>
      <c r="B8906" s="128" t="s">
        <v>32576</v>
      </c>
      <c r="C8906" s="127" t="s">
        <v>86</v>
      </c>
      <c r="D8906" s="122">
        <v>160000</v>
      </c>
      <c r="E8906" s="129">
        <f t="shared" si="139"/>
        <v>160079.35999999999</v>
      </c>
    </row>
    <row r="8907" spans="1:5" ht="27">
      <c r="A8907" s="127" t="s">
        <v>32577</v>
      </c>
      <c r="B8907" s="128" t="s">
        <v>32578</v>
      </c>
      <c r="C8907" s="127" t="s">
        <v>86</v>
      </c>
      <c r="D8907" s="122">
        <v>160000</v>
      </c>
      <c r="E8907" s="129">
        <f t="shared" si="139"/>
        <v>160079.35999999999</v>
      </c>
    </row>
    <row r="8908" spans="1:5" ht="27">
      <c r="A8908" s="127" t="s">
        <v>32579</v>
      </c>
      <c r="B8908" s="128" t="s">
        <v>32580</v>
      </c>
      <c r="C8908" s="127" t="s">
        <v>86</v>
      </c>
      <c r="D8908" s="122">
        <v>69990</v>
      </c>
      <c r="E8908" s="129">
        <f t="shared" si="139"/>
        <v>70024.72</v>
      </c>
    </row>
    <row r="8909" spans="1:5" ht="27">
      <c r="A8909" s="127" t="s">
        <v>32581</v>
      </c>
      <c r="B8909" s="128" t="s">
        <v>32582</v>
      </c>
      <c r="C8909" s="127" t="s">
        <v>86</v>
      </c>
      <c r="D8909" s="122">
        <v>8470</v>
      </c>
      <c r="E8909" s="129">
        <f t="shared" si="139"/>
        <v>8474.2000000000007</v>
      </c>
    </row>
    <row r="8910" spans="1:5" ht="27">
      <c r="A8910" s="127" t="s">
        <v>32583</v>
      </c>
      <c r="B8910" s="128" t="s">
        <v>32584</v>
      </c>
      <c r="C8910" s="127" t="s">
        <v>86</v>
      </c>
      <c r="D8910" s="122">
        <v>14600</v>
      </c>
      <c r="E8910" s="129">
        <f t="shared" si="139"/>
        <v>14607.24</v>
      </c>
    </row>
    <row r="8911" spans="1:5">
      <c r="A8911" s="127" t="s">
        <v>32585</v>
      </c>
      <c r="B8911" s="128" t="s">
        <v>32586</v>
      </c>
      <c r="C8911" s="127" t="s">
        <v>88</v>
      </c>
      <c r="D8911" s="122">
        <v>9.6</v>
      </c>
      <c r="E8911" s="129">
        <f t="shared" si="139"/>
        <v>9.6</v>
      </c>
    </row>
    <row r="8912" spans="1:5">
      <c r="A8912" s="127" t="s">
        <v>32587</v>
      </c>
      <c r="B8912" s="128" t="s">
        <v>32588</v>
      </c>
      <c r="C8912" s="127" t="s">
        <v>92</v>
      </c>
      <c r="D8912" s="122">
        <v>4.0999999999999996</v>
      </c>
      <c r="E8912" s="129">
        <f t="shared" si="139"/>
        <v>4.0999999999999996</v>
      </c>
    </row>
    <row r="8913" spans="1:5">
      <c r="A8913" s="127" t="s">
        <v>32589</v>
      </c>
      <c r="B8913" s="128" t="s">
        <v>32590</v>
      </c>
      <c r="C8913" s="127" t="s">
        <v>88</v>
      </c>
      <c r="D8913" s="122">
        <v>3.55</v>
      </c>
      <c r="E8913" s="129">
        <f t="shared" si="139"/>
        <v>3.55</v>
      </c>
    </row>
    <row r="8914" spans="1:5" ht="27">
      <c r="A8914" s="127" t="s">
        <v>32591</v>
      </c>
      <c r="B8914" s="128" t="s">
        <v>32592</v>
      </c>
      <c r="C8914" s="127" t="s">
        <v>88</v>
      </c>
      <c r="D8914" s="122">
        <v>7.3</v>
      </c>
      <c r="E8914" s="129">
        <f t="shared" si="139"/>
        <v>7.3</v>
      </c>
    </row>
    <row r="8915" spans="1:5" ht="27">
      <c r="A8915" s="127" t="s">
        <v>32593</v>
      </c>
      <c r="B8915" s="128" t="s">
        <v>32594</v>
      </c>
      <c r="C8915" s="127" t="s">
        <v>88</v>
      </c>
      <c r="D8915" s="122">
        <v>11.99</v>
      </c>
      <c r="E8915" s="129">
        <f t="shared" si="139"/>
        <v>12</v>
      </c>
    </row>
    <row r="8916" spans="1:5" ht="27">
      <c r="A8916" s="127" t="s">
        <v>32595</v>
      </c>
      <c r="B8916" s="128" t="s">
        <v>32596</v>
      </c>
      <c r="C8916" s="127" t="s">
        <v>88</v>
      </c>
      <c r="D8916" s="122">
        <v>19.41</v>
      </c>
      <c r="E8916" s="129">
        <f t="shared" si="139"/>
        <v>19.420000000000002</v>
      </c>
    </row>
    <row r="8917" spans="1:5">
      <c r="A8917" s="127" t="s">
        <v>32597</v>
      </c>
      <c r="B8917" s="128" t="s">
        <v>32598</v>
      </c>
      <c r="C8917" s="127" t="s">
        <v>88</v>
      </c>
      <c r="D8917" s="122">
        <v>34.83</v>
      </c>
      <c r="E8917" s="129">
        <f t="shared" si="139"/>
        <v>34.85</v>
      </c>
    </row>
    <row r="8918" spans="1:5">
      <c r="A8918" s="127" t="s">
        <v>32599</v>
      </c>
      <c r="B8918" s="128" t="s">
        <v>32600</v>
      </c>
      <c r="C8918" s="127" t="s">
        <v>86</v>
      </c>
      <c r="D8918" s="122">
        <v>432665</v>
      </c>
      <c r="E8918" s="129">
        <f t="shared" si="139"/>
        <v>432879.6</v>
      </c>
    </row>
    <row r="8919" spans="1:5">
      <c r="A8919" s="127" t="s">
        <v>32601</v>
      </c>
      <c r="B8919" s="128" t="s">
        <v>32602</v>
      </c>
      <c r="C8919" s="127" t="s">
        <v>86</v>
      </c>
      <c r="D8919" s="122">
        <v>1022445.27</v>
      </c>
      <c r="E8919" s="129">
        <f t="shared" si="139"/>
        <v>1022952.4</v>
      </c>
    </row>
    <row r="8920" spans="1:5">
      <c r="A8920" s="127" t="s">
        <v>32603</v>
      </c>
      <c r="B8920" s="128" t="s">
        <v>32604</v>
      </c>
      <c r="C8920" s="127" t="s">
        <v>86</v>
      </c>
      <c r="D8920" s="122">
        <v>4087.54</v>
      </c>
      <c r="E8920" s="129">
        <f t="shared" si="139"/>
        <v>4089.57</v>
      </c>
    </row>
    <row r="8921" spans="1:5" ht="27">
      <c r="A8921" s="127" t="s">
        <v>32605</v>
      </c>
      <c r="B8921" s="128" t="s">
        <v>32606</v>
      </c>
      <c r="C8921" s="127" t="s">
        <v>86</v>
      </c>
      <c r="D8921" s="122">
        <v>66445</v>
      </c>
      <c r="E8921" s="129">
        <f t="shared" si="139"/>
        <v>66477.960000000006</v>
      </c>
    </row>
    <row r="8922" spans="1:5">
      <c r="A8922" s="127" t="s">
        <v>32607</v>
      </c>
      <c r="B8922" s="128" t="s">
        <v>32608</v>
      </c>
      <c r="C8922" s="127" t="s">
        <v>86</v>
      </c>
      <c r="D8922" s="122">
        <v>14.25</v>
      </c>
      <c r="E8922" s="129">
        <f t="shared" si="139"/>
        <v>14.26</v>
      </c>
    </row>
    <row r="8923" spans="1:5" ht="27">
      <c r="A8923" s="127" t="s">
        <v>32609</v>
      </c>
      <c r="B8923" s="128" t="s">
        <v>32610</v>
      </c>
      <c r="C8923" s="127" t="s">
        <v>86</v>
      </c>
      <c r="D8923" s="122">
        <v>7500.82</v>
      </c>
      <c r="E8923" s="129">
        <f t="shared" si="139"/>
        <v>7504.54</v>
      </c>
    </row>
    <row r="8924" spans="1:5" ht="54">
      <c r="A8924" s="127" t="s">
        <v>32611</v>
      </c>
      <c r="B8924" s="128" t="s">
        <v>32612</v>
      </c>
      <c r="C8924" s="127" t="s">
        <v>86</v>
      </c>
      <c r="D8924" s="122">
        <v>352500</v>
      </c>
      <c r="E8924" s="129">
        <f t="shared" si="139"/>
        <v>352674.84</v>
      </c>
    </row>
    <row r="8925" spans="1:5" ht="40.5">
      <c r="A8925" s="127" t="s">
        <v>32613</v>
      </c>
      <c r="B8925" s="128" t="s">
        <v>32614</v>
      </c>
      <c r="C8925" s="127" t="s">
        <v>86</v>
      </c>
      <c r="D8925" s="122">
        <v>134820</v>
      </c>
      <c r="E8925" s="129">
        <f t="shared" si="139"/>
        <v>134886.87</v>
      </c>
    </row>
    <row r="8926" spans="1:5" ht="148.5">
      <c r="A8926" s="127" t="s">
        <v>32615</v>
      </c>
      <c r="B8926" s="128" t="s">
        <v>32616</v>
      </c>
      <c r="C8926" s="127" t="s">
        <v>86</v>
      </c>
      <c r="D8926" s="122">
        <v>27000</v>
      </c>
      <c r="E8926" s="129">
        <f t="shared" si="139"/>
        <v>27013.39</v>
      </c>
    </row>
    <row r="8927" spans="1:5" ht="27">
      <c r="A8927" s="127" t="s">
        <v>32617</v>
      </c>
      <c r="B8927" s="128" t="s">
        <v>32618</v>
      </c>
      <c r="C8927" s="127" t="s">
        <v>86</v>
      </c>
      <c r="D8927" s="122">
        <v>194250</v>
      </c>
      <c r="E8927" s="129">
        <f t="shared" si="139"/>
        <v>194346.35</v>
      </c>
    </row>
    <row r="8928" spans="1:5" ht="67.5">
      <c r="A8928" s="127" t="s">
        <v>32619</v>
      </c>
      <c r="B8928" s="128" t="s">
        <v>32620</v>
      </c>
      <c r="C8928" s="127" t="s">
        <v>86</v>
      </c>
      <c r="D8928" s="122">
        <v>60612.29</v>
      </c>
      <c r="E8928" s="129">
        <f t="shared" si="139"/>
        <v>60642.35</v>
      </c>
    </row>
    <row r="8929" spans="1:5" ht="67.5">
      <c r="A8929" s="127" t="s">
        <v>32621</v>
      </c>
      <c r="B8929" s="128" t="s">
        <v>32622</v>
      </c>
      <c r="C8929" s="127" t="s">
        <v>86</v>
      </c>
      <c r="D8929" s="122">
        <v>74549.13</v>
      </c>
      <c r="E8929" s="129">
        <f t="shared" si="139"/>
        <v>74586.11</v>
      </c>
    </row>
    <row r="8930" spans="1:5" ht="67.5">
      <c r="A8930" s="127" t="s">
        <v>32623</v>
      </c>
      <c r="B8930" s="128" t="s">
        <v>32624</v>
      </c>
      <c r="C8930" s="127" t="s">
        <v>86</v>
      </c>
      <c r="D8930" s="122">
        <v>96893.29</v>
      </c>
      <c r="E8930" s="129">
        <f t="shared" si="139"/>
        <v>96941.35</v>
      </c>
    </row>
    <row r="8931" spans="1:5" ht="67.5">
      <c r="A8931" s="127" t="s">
        <v>32625</v>
      </c>
      <c r="B8931" s="128" t="s">
        <v>32626</v>
      </c>
      <c r="C8931" s="127" t="s">
        <v>86</v>
      </c>
      <c r="D8931" s="122">
        <v>120445.46</v>
      </c>
      <c r="E8931" s="129">
        <f t="shared" si="139"/>
        <v>120505.2</v>
      </c>
    </row>
    <row r="8932" spans="1:5" ht="67.5">
      <c r="A8932" s="127" t="s">
        <v>32627</v>
      </c>
      <c r="B8932" s="128" t="s">
        <v>32628</v>
      </c>
      <c r="C8932" s="127" t="s">
        <v>86</v>
      </c>
      <c r="D8932" s="122">
        <v>94486.96</v>
      </c>
      <c r="E8932" s="129">
        <f t="shared" si="139"/>
        <v>94533.83</v>
      </c>
    </row>
    <row r="8933" spans="1:5" ht="81">
      <c r="A8933" s="127" t="s">
        <v>32629</v>
      </c>
      <c r="B8933" s="128" t="s">
        <v>32630</v>
      </c>
      <c r="C8933" s="127" t="s">
        <v>86</v>
      </c>
      <c r="D8933" s="122">
        <v>33125</v>
      </c>
      <c r="E8933" s="129">
        <f t="shared" si="139"/>
        <v>33141.43</v>
      </c>
    </row>
    <row r="8934" spans="1:5">
      <c r="A8934" s="127" t="s">
        <v>32631</v>
      </c>
      <c r="B8934" s="128" t="s">
        <v>32632</v>
      </c>
      <c r="C8934" s="127" t="s">
        <v>86</v>
      </c>
      <c r="D8934" s="122">
        <v>218.39</v>
      </c>
      <c r="E8934" s="129">
        <f t="shared" si="139"/>
        <v>218.5</v>
      </c>
    </row>
    <row r="8935" spans="1:5">
      <c r="A8935" s="127" t="s">
        <v>32633</v>
      </c>
      <c r="B8935" s="128" t="s">
        <v>32634</v>
      </c>
      <c r="C8935" s="127" t="s">
        <v>31990</v>
      </c>
      <c r="D8935" s="122">
        <v>800</v>
      </c>
      <c r="E8935" s="129">
        <f t="shared" si="139"/>
        <v>800.4</v>
      </c>
    </row>
    <row r="8936" spans="1:5">
      <c r="A8936" s="127" t="s">
        <v>32635</v>
      </c>
      <c r="B8936" s="128" t="s">
        <v>32636</v>
      </c>
      <c r="C8936" s="127" t="s">
        <v>86</v>
      </c>
      <c r="D8936" s="122">
        <v>176.2</v>
      </c>
      <c r="E8936" s="129">
        <f t="shared" si="139"/>
        <v>176.29</v>
      </c>
    </row>
    <row r="8937" spans="1:5">
      <c r="A8937" s="127" t="s">
        <v>32637</v>
      </c>
      <c r="B8937" s="128" t="s">
        <v>32638</v>
      </c>
      <c r="C8937" s="127" t="s">
        <v>89</v>
      </c>
      <c r="D8937" s="122">
        <v>50</v>
      </c>
      <c r="E8937" s="129">
        <f t="shared" si="139"/>
        <v>50.02</v>
      </c>
    </row>
    <row r="8938" spans="1:5" ht="27">
      <c r="A8938" s="127" t="s">
        <v>32639</v>
      </c>
      <c r="B8938" s="128" t="s">
        <v>32640</v>
      </c>
      <c r="C8938" s="127" t="s">
        <v>86</v>
      </c>
      <c r="D8938" s="122">
        <v>50000</v>
      </c>
      <c r="E8938" s="129">
        <f t="shared" si="139"/>
        <v>50024.800000000003</v>
      </c>
    </row>
    <row r="8939" spans="1:5" ht="27">
      <c r="A8939" s="127" t="s">
        <v>32641</v>
      </c>
      <c r="B8939" s="128" t="s">
        <v>32642</v>
      </c>
      <c r="C8939" s="127" t="s">
        <v>42</v>
      </c>
      <c r="D8939" s="122">
        <v>1669</v>
      </c>
      <c r="E8939" s="129">
        <f t="shared" si="139"/>
        <v>1669.83</v>
      </c>
    </row>
    <row r="8940" spans="1:5">
      <c r="A8940" s="127" t="s">
        <v>32643</v>
      </c>
      <c r="B8940" s="128" t="s">
        <v>32644</v>
      </c>
      <c r="C8940" s="127" t="s">
        <v>86</v>
      </c>
      <c r="D8940" s="122">
        <v>16800</v>
      </c>
      <c r="E8940" s="129">
        <f t="shared" si="139"/>
        <v>16808.330000000002</v>
      </c>
    </row>
    <row r="8941" spans="1:5">
      <c r="A8941" s="127" t="s">
        <v>32645</v>
      </c>
      <c r="B8941" s="128" t="s">
        <v>32646</v>
      </c>
      <c r="C8941" s="127" t="s">
        <v>31990</v>
      </c>
      <c r="D8941" s="122">
        <v>590</v>
      </c>
      <c r="E8941" s="129">
        <f t="shared" si="139"/>
        <v>590.29</v>
      </c>
    </row>
    <row r="8942" spans="1:5">
      <c r="A8942" s="127" t="s">
        <v>32647</v>
      </c>
      <c r="B8942" s="128" t="s">
        <v>32648</v>
      </c>
      <c r="C8942" s="127" t="s">
        <v>86</v>
      </c>
      <c r="D8942" s="122">
        <v>4816.3599999999997</v>
      </c>
      <c r="E8942" s="129">
        <f t="shared" si="139"/>
        <v>4818.75</v>
      </c>
    </row>
    <row r="8943" spans="1:5" ht="27">
      <c r="A8943" s="127" t="s">
        <v>32649</v>
      </c>
      <c r="B8943" s="128" t="s">
        <v>32650</v>
      </c>
      <c r="C8943" s="127" t="s">
        <v>86</v>
      </c>
      <c r="D8943" s="122">
        <v>2809</v>
      </c>
      <c r="E8943" s="129">
        <f t="shared" si="139"/>
        <v>2810.39</v>
      </c>
    </row>
    <row r="8944" spans="1:5">
      <c r="A8944" s="127" t="s">
        <v>32651</v>
      </c>
      <c r="B8944" s="128" t="s">
        <v>32652</v>
      </c>
      <c r="C8944" s="127" t="s">
        <v>86</v>
      </c>
      <c r="D8944" s="122">
        <v>115</v>
      </c>
      <c r="E8944" s="129">
        <f t="shared" si="139"/>
        <v>115.06</v>
      </c>
    </row>
    <row r="8945" spans="1:5">
      <c r="A8945" s="127" t="s">
        <v>32653</v>
      </c>
      <c r="B8945" s="128" t="s">
        <v>32654</v>
      </c>
      <c r="C8945" s="127" t="s">
        <v>31990</v>
      </c>
      <c r="D8945" s="122">
        <v>0.8</v>
      </c>
      <c r="E8945" s="129">
        <f t="shared" si="139"/>
        <v>0.8</v>
      </c>
    </row>
    <row r="8946" spans="1:5">
      <c r="A8946" s="127" t="s">
        <v>32655</v>
      </c>
      <c r="B8946" s="128" t="s">
        <v>32656</v>
      </c>
      <c r="C8946" s="127" t="s">
        <v>86</v>
      </c>
      <c r="D8946" s="122">
        <v>8</v>
      </c>
      <c r="E8946" s="129">
        <f t="shared" si="139"/>
        <v>8</v>
      </c>
    </row>
    <row r="8947" spans="1:5" ht="27">
      <c r="A8947" s="127" t="s">
        <v>32657</v>
      </c>
      <c r="B8947" s="128" t="s">
        <v>32658</v>
      </c>
      <c r="C8947" s="127" t="s">
        <v>86</v>
      </c>
      <c r="D8947" s="122">
        <v>356000</v>
      </c>
      <c r="E8947" s="129">
        <f t="shared" si="139"/>
        <v>356176.58</v>
      </c>
    </row>
    <row r="8948" spans="1:5" ht="27">
      <c r="A8948" s="127" t="s">
        <v>32659</v>
      </c>
      <c r="B8948" s="128" t="s">
        <v>32660</v>
      </c>
      <c r="C8948" s="127" t="s">
        <v>86</v>
      </c>
      <c r="D8948" s="122">
        <v>128500</v>
      </c>
      <c r="E8948" s="129">
        <f t="shared" si="139"/>
        <v>128563.74</v>
      </c>
    </row>
    <row r="8949" spans="1:5" ht="27">
      <c r="A8949" s="127" t="s">
        <v>32661</v>
      </c>
      <c r="B8949" s="128" t="s">
        <v>32662</v>
      </c>
      <c r="C8949" s="127" t="s">
        <v>86</v>
      </c>
      <c r="D8949" s="122">
        <v>176039.36</v>
      </c>
      <c r="E8949" s="129">
        <f t="shared" si="139"/>
        <v>176126.68</v>
      </c>
    </row>
    <row r="8950" spans="1:5">
      <c r="A8950" s="127" t="s">
        <v>32663</v>
      </c>
      <c r="B8950" s="128" t="s">
        <v>32664</v>
      </c>
      <c r="C8950" s="127" t="s">
        <v>86</v>
      </c>
      <c r="D8950" s="122">
        <v>187200</v>
      </c>
      <c r="E8950" s="129">
        <f t="shared" si="139"/>
        <v>187292.85</v>
      </c>
    </row>
    <row r="8951" spans="1:5" ht="27">
      <c r="A8951" s="127" t="s">
        <v>32665</v>
      </c>
      <c r="B8951" s="128" t="s">
        <v>32666</v>
      </c>
      <c r="C8951" s="127" t="s">
        <v>86</v>
      </c>
      <c r="D8951" s="122">
        <v>672856</v>
      </c>
      <c r="E8951" s="129">
        <f t="shared" si="139"/>
        <v>673189.74</v>
      </c>
    </row>
    <row r="8952" spans="1:5">
      <c r="A8952" s="127" t="s">
        <v>32667</v>
      </c>
      <c r="B8952" s="128" t="s">
        <v>32668</v>
      </c>
      <c r="C8952" s="127" t="s">
        <v>86</v>
      </c>
      <c r="D8952" s="122">
        <v>295000</v>
      </c>
      <c r="E8952" s="129">
        <f t="shared" si="139"/>
        <v>295146.32</v>
      </c>
    </row>
    <row r="8953" spans="1:5">
      <c r="A8953" s="127" t="s">
        <v>32669</v>
      </c>
      <c r="B8953" s="128" t="s">
        <v>32670</v>
      </c>
      <c r="C8953" s="127" t="s">
        <v>86</v>
      </c>
      <c r="D8953" s="122">
        <v>98568.14</v>
      </c>
      <c r="E8953" s="129">
        <f t="shared" si="139"/>
        <v>98617.03</v>
      </c>
    </row>
    <row r="8954" spans="1:5">
      <c r="A8954" s="127" t="s">
        <v>32671</v>
      </c>
      <c r="B8954" s="128" t="s">
        <v>32672</v>
      </c>
      <c r="C8954" s="127" t="s">
        <v>86</v>
      </c>
      <c r="D8954" s="122">
        <v>185000</v>
      </c>
      <c r="E8954" s="129">
        <f t="shared" si="139"/>
        <v>185091.76</v>
      </c>
    </row>
    <row r="8955" spans="1:5" ht="27">
      <c r="A8955" s="127" t="s">
        <v>32673</v>
      </c>
      <c r="B8955" s="128" t="s">
        <v>32674</v>
      </c>
      <c r="C8955" s="127" t="s">
        <v>86</v>
      </c>
      <c r="D8955" s="122">
        <v>6755.03</v>
      </c>
      <c r="E8955" s="129">
        <f t="shared" si="139"/>
        <v>6758.38</v>
      </c>
    </row>
    <row r="8956" spans="1:5" ht="67.5">
      <c r="A8956" s="127" t="s">
        <v>32675</v>
      </c>
      <c r="B8956" s="128" t="s">
        <v>32676</v>
      </c>
      <c r="C8956" s="127" t="s">
        <v>86</v>
      </c>
      <c r="D8956" s="122">
        <v>46890.37</v>
      </c>
      <c r="E8956" s="129">
        <f t="shared" si="139"/>
        <v>46913.63</v>
      </c>
    </row>
    <row r="8957" spans="1:5" ht="67.5">
      <c r="A8957" s="127" t="s">
        <v>32677</v>
      </c>
      <c r="B8957" s="128" t="s">
        <v>32678</v>
      </c>
      <c r="C8957" s="127" t="s">
        <v>86</v>
      </c>
      <c r="D8957" s="122">
        <v>39363</v>
      </c>
      <c r="E8957" s="129">
        <f t="shared" si="139"/>
        <v>39382.519999999997</v>
      </c>
    </row>
    <row r="8958" spans="1:5" ht="67.5">
      <c r="A8958" s="127" t="s">
        <v>32679</v>
      </c>
      <c r="B8958" s="128" t="s">
        <v>32680</v>
      </c>
      <c r="C8958" s="127" t="s">
        <v>86</v>
      </c>
      <c r="D8958" s="122">
        <v>58032.01</v>
      </c>
      <c r="E8958" s="129">
        <f t="shared" si="139"/>
        <v>58060.79</v>
      </c>
    </row>
    <row r="8959" spans="1:5" ht="67.5">
      <c r="A8959" s="127" t="s">
        <v>32681</v>
      </c>
      <c r="B8959" s="128" t="s">
        <v>32682</v>
      </c>
      <c r="C8959" s="127" t="s">
        <v>86</v>
      </c>
      <c r="D8959" s="122">
        <v>51932.44</v>
      </c>
      <c r="E8959" s="129">
        <f t="shared" si="139"/>
        <v>51958.2</v>
      </c>
    </row>
    <row r="8960" spans="1:5">
      <c r="A8960" s="127" t="s">
        <v>32683</v>
      </c>
      <c r="B8960" s="128" t="s">
        <v>32684</v>
      </c>
      <c r="C8960" s="127" t="s">
        <v>86</v>
      </c>
      <c r="D8960" s="122">
        <v>115350</v>
      </c>
      <c r="E8960" s="129">
        <f t="shared" si="139"/>
        <v>115407.21</v>
      </c>
    </row>
    <row r="8961" spans="1:5">
      <c r="A8961" s="127" t="s">
        <v>32685</v>
      </c>
      <c r="B8961" s="128" t="s">
        <v>32686</v>
      </c>
      <c r="C8961" s="127" t="s">
        <v>86</v>
      </c>
      <c r="D8961" s="122">
        <v>221000</v>
      </c>
      <c r="E8961" s="129">
        <f t="shared" ref="E8961:E9024" si="140">ROUND((D8961/(1+$J$1))*(1+$L$1),2)</f>
        <v>221109.62</v>
      </c>
    </row>
    <row r="8962" spans="1:5" ht="40.5">
      <c r="A8962" s="127" t="s">
        <v>32687</v>
      </c>
      <c r="B8962" s="128" t="s">
        <v>32688</v>
      </c>
      <c r="C8962" s="127" t="s">
        <v>86</v>
      </c>
      <c r="D8962" s="122">
        <v>385545</v>
      </c>
      <c r="E8962" s="129">
        <f t="shared" si="140"/>
        <v>385736.23</v>
      </c>
    </row>
    <row r="8963" spans="1:5">
      <c r="A8963" s="127" t="s">
        <v>32689</v>
      </c>
      <c r="B8963" s="128" t="s">
        <v>32690</v>
      </c>
      <c r="C8963" s="127" t="s">
        <v>86</v>
      </c>
      <c r="D8963" s="122">
        <v>5250</v>
      </c>
      <c r="E8963" s="129">
        <f t="shared" si="140"/>
        <v>5252.6</v>
      </c>
    </row>
    <row r="8964" spans="1:5" ht="27">
      <c r="A8964" s="127" t="s">
        <v>32691</v>
      </c>
      <c r="B8964" s="128" t="s">
        <v>32692</v>
      </c>
      <c r="C8964" s="127" t="s">
        <v>86</v>
      </c>
      <c r="D8964" s="122">
        <v>176</v>
      </c>
      <c r="E8964" s="129">
        <f t="shared" si="140"/>
        <v>176.09</v>
      </c>
    </row>
    <row r="8965" spans="1:5">
      <c r="A8965" s="127" t="s">
        <v>32693</v>
      </c>
      <c r="B8965" s="128" t="s">
        <v>32694</v>
      </c>
      <c r="C8965" s="127" t="s">
        <v>86</v>
      </c>
      <c r="D8965" s="122">
        <v>259.52999999999997</v>
      </c>
      <c r="E8965" s="129">
        <f t="shared" si="140"/>
        <v>259.66000000000003</v>
      </c>
    </row>
    <row r="8966" spans="1:5">
      <c r="A8966" s="127" t="s">
        <v>32695</v>
      </c>
      <c r="B8966" s="128" t="s">
        <v>32696</v>
      </c>
      <c r="C8966" s="127" t="s">
        <v>31990</v>
      </c>
      <c r="D8966" s="122">
        <v>589</v>
      </c>
      <c r="E8966" s="129">
        <f t="shared" si="140"/>
        <v>589.29</v>
      </c>
    </row>
    <row r="8967" spans="1:5">
      <c r="A8967" s="127" t="s">
        <v>32697</v>
      </c>
      <c r="B8967" s="128" t="s">
        <v>32698</v>
      </c>
      <c r="C8967" s="127" t="s">
        <v>86</v>
      </c>
      <c r="D8967" s="122">
        <v>205060.68</v>
      </c>
      <c r="E8967" s="129">
        <f t="shared" si="140"/>
        <v>205162.39</v>
      </c>
    </row>
    <row r="8968" spans="1:5">
      <c r="A8968" s="127" t="s">
        <v>32699</v>
      </c>
      <c r="B8968" s="128" t="s">
        <v>32700</v>
      </c>
      <c r="C8968" s="127" t="s">
        <v>86</v>
      </c>
      <c r="D8968" s="122">
        <v>10890</v>
      </c>
      <c r="E8968" s="129">
        <f t="shared" si="140"/>
        <v>10895.4</v>
      </c>
    </row>
    <row r="8969" spans="1:5" ht="27">
      <c r="A8969" s="127" t="s">
        <v>32701</v>
      </c>
      <c r="B8969" s="128" t="s">
        <v>32702</v>
      </c>
      <c r="C8969" s="127" t="s">
        <v>86</v>
      </c>
      <c r="D8969" s="122">
        <v>2424</v>
      </c>
      <c r="E8969" s="129">
        <f t="shared" si="140"/>
        <v>2425.1999999999998</v>
      </c>
    </row>
    <row r="8970" spans="1:5">
      <c r="A8970" s="127" t="s">
        <v>32703</v>
      </c>
      <c r="B8970" s="128" t="s">
        <v>32704</v>
      </c>
      <c r="C8970" s="127" t="s">
        <v>86</v>
      </c>
      <c r="D8970" s="122">
        <v>226.4</v>
      </c>
      <c r="E8970" s="129">
        <f t="shared" si="140"/>
        <v>226.51</v>
      </c>
    </row>
    <row r="8971" spans="1:5" ht="27">
      <c r="A8971" s="127" t="s">
        <v>32705</v>
      </c>
      <c r="B8971" s="128" t="s">
        <v>32706</v>
      </c>
      <c r="C8971" s="127" t="s">
        <v>86</v>
      </c>
      <c r="D8971" s="122">
        <v>7500</v>
      </c>
      <c r="E8971" s="129">
        <f t="shared" si="140"/>
        <v>7503.72</v>
      </c>
    </row>
    <row r="8972" spans="1:5">
      <c r="A8972" s="127" t="s">
        <v>32707</v>
      </c>
      <c r="B8972" s="128" t="s">
        <v>32708</v>
      </c>
      <c r="C8972" s="127" t="s">
        <v>86</v>
      </c>
      <c r="D8972" s="122">
        <v>27500</v>
      </c>
      <c r="E8972" s="129">
        <f t="shared" si="140"/>
        <v>27513.64</v>
      </c>
    </row>
    <row r="8973" spans="1:5">
      <c r="A8973" s="127" t="s">
        <v>32709</v>
      </c>
      <c r="B8973" s="128" t="s">
        <v>32710</v>
      </c>
      <c r="C8973" s="127" t="s">
        <v>86</v>
      </c>
      <c r="D8973" s="122">
        <v>327600</v>
      </c>
      <c r="E8973" s="129">
        <f t="shared" si="140"/>
        <v>327762.49</v>
      </c>
    </row>
    <row r="8974" spans="1:5" ht="27">
      <c r="A8974" s="127" t="s">
        <v>32711</v>
      </c>
      <c r="B8974" s="128" t="s">
        <v>32712</v>
      </c>
      <c r="C8974" s="127" t="s">
        <v>86</v>
      </c>
      <c r="D8974" s="122">
        <v>192.3</v>
      </c>
      <c r="E8974" s="129">
        <f t="shared" si="140"/>
        <v>192.4</v>
      </c>
    </row>
    <row r="8975" spans="1:5">
      <c r="A8975" s="127" t="s">
        <v>32713</v>
      </c>
      <c r="B8975" s="128" t="s">
        <v>32714</v>
      </c>
      <c r="C8975" s="127" t="s">
        <v>86</v>
      </c>
      <c r="D8975" s="122">
        <v>250000</v>
      </c>
      <c r="E8975" s="129">
        <f t="shared" si="140"/>
        <v>250124</v>
      </c>
    </row>
    <row r="8976" spans="1:5">
      <c r="A8976" s="127" t="s">
        <v>32715</v>
      </c>
      <c r="B8976" s="128" t="s">
        <v>32716</v>
      </c>
      <c r="C8976" s="127" t="s">
        <v>86</v>
      </c>
      <c r="D8976" s="122">
        <v>1096845.23</v>
      </c>
      <c r="E8976" s="129">
        <f t="shared" si="140"/>
        <v>1097389.27</v>
      </c>
    </row>
    <row r="8977" spans="1:5" ht="27">
      <c r="A8977" s="127" t="s">
        <v>32717</v>
      </c>
      <c r="B8977" s="128" t="s">
        <v>32718</v>
      </c>
      <c r="C8977" s="127" t="s">
        <v>86</v>
      </c>
      <c r="D8977" s="122">
        <v>650000</v>
      </c>
      <c r="E8977" s="129">
        <f t="shared" si="140"/>
        <v>650322.4</v>
      </c>
    </row>
    <row r="8978" spans="1:5">
      <c r="A8978" s="127" t="s">
        <v>32719</v>
      </c>
      <c r="B8978" s="128" t="s">
        <v>32720</v>
      </c>
      <c r="C8978" s="127" t="s">
        <v>86</v>
      </c>
      <c r="D8978" s="122">
        <v>112000</v>
      </c>
      <c r="E8978" s="129">
        <f t="shared" si="140"/>
        <v>112055.55</v>
      </c>
    </row>
    <row r="8979" spans="1:5">
      <c r="A8979" s="127" t="s">
        <v>32721</v>
      </c>
      <c r="B8979" s="128" t="s">
        <v>32722</v>
      </c>
      <c r="C8979" s="127" t="s">
        <v>86</v>
      </c>
      <c r="D8979" s="122">
        <v>20</v>
      </c>
      <c r="E8979" s="129">
        <f t="shared" si="140"/>
        <v>20.010000000000002</v>
      </c>
    </row>
    <row r="8980" spans="1:5" ht="135">
      <c r="A8980" s="127" t="s">
        <v>32723</v>
      </c>
      <c r="B8980" s="128" t="s">
        <v>32724</v>
      </c>
      <c r="C8980" s="127" t="s">
        <v>86</v>
      </c>
      <c r="D8980" s="122">
        <v>6500000</v>
      </c>
      <c r="E8980" s="129">
        <f t="shared" si="140"/>
        <v>6503224</v>
      </c>
    </row>
    <row r="8981" spans="1:5" ht="67.5">
      <c r="A8981" s="127" t="s">
        <v>32725</v>
      </c>
      <c r="B8981" s="128" t="s">
        <v>32726</v>
      </c>
      <c r="C8981" s="127" t="s">
        <v>86</v>
      </c>
      <c r="D8981" s="122">
        <v>167000</v>
      </c>
      <c r="E8981" s="129">
        <f t="shared" si="140"/>
        <v>167082.82999999999</v>
      </c>
    </row>
    <row r="8982" spans="1:5">
      <c r="A8982" s="127" t="s">
        <v>32727</v>
      </c>
      <c r="B8982" s="128" t="s">
        <v>32728</v>
      </c>
      <c r="C8982" s="127" t="s">
        <v>86</v>
      </c>
      <c r="D8982" s="122">
        <v>567600</v>
      </c>
      <c r="E8982" s="129">
        <f t="shared" si="140"/>
        <v>567881.53</v>
      </c>
    </row>
    <row r="8983" spans="1:5" ht="40.5">
      <c r="A8983" s="127" t="s">
        <v>32729</v>
      </c>
      <c r="B8983" s="128" t="s">
        <v>32730</v>
      </c>
      <c r="C8983" s="127" t="s">
        <v>86</v>
      </c>
      <c r="D8983" s="122">
        <v>153.88999999999999</v>
      </c>
      <c r="E8983" s="129">
        <f t="shared" si="140"/>
        <v>153.97</v>
      </c>
    </row>
    <row r="8984" spans="1:5">
      <c r="A8984" s="127" t="s">
        <v>32731</v>
      </c>
      <c r="B8984" s="128" t="s">
        <v>32732</v>
      </c>
      <c r="C8984" s="127" t="s">
        <v>86</v>
      </c>
      <c r="D8984" s="122">
        <v>69990</v>
      </c>
      <c r="E8984" s="129">
        <f t="shared" si="140"/>
        <v>70024.72</v>
      </c>
    </row>
    <row r="8985" spans="1:5" ht="67.5">
      <c r="A8985" s="127" t="s">
        <v>32733</v>
      </c>
      <c r="B8985" s="128" t="s">
        <v>32734</v>
      </c>
      <c r="C8985" s="127" t="s">
        <v>86</v>
      </c>
      <c r="D8985" s="122">
        <v>45640</v>
      </c>
      <c r="E8985" s="129">
        <f t="shared" si="140"/>
        <v>45662.64</v>
      </c>
    </row>
    <row r="8986" spans="1:5" ht="27">
      <c r="A8986" s="127" t="s">
        <v>32735</v>
      </c>
      <c r="B8986" s="128" t="s">
        <v>32736</v>
      </c>
      <c r="C8986" s="127" t="s">
        <v>86</v>
      </c>
      <c r="D8986" s="122">
        <v>43690</v>
      </c>
      <c r="E8986" s="129">
        <f t="shared" si="140"/>
        <v>43711.67</v>
      </c>
    </row>
    <row r="8987" spans="1:5" ht="40.5">
      <c r="A8987" s="127" t="s">
        <v>32737</v>
      </c>
      <c r="B8987" s="128" t="s">
        <v>32738</v>
      </c>
      <c r="C8987" s="127" t="s">
        <v>86</v>
      </c>
      <c r="D8987" s="122">
        <v>1817.5</v>
      </c>
      <c r="E8987" s="129">
        <f t="shared" si="140"/>
        <v>1818.4</v>
      </c>
    </row>
    <row r="8988" spans="1:5" ht="27">
      <c r="A8988" s="127" t="s">
        <v>32739</v>
      </c>
      <c r="B8988" s="128" t="s">
        <v>32740</v>
      </c>
      <c r="C8988" s="127" t="s">
        <v>86</v>
      </c>
      <c r="D8988" s="122">
        <v>845263</v>
      </c>
      <c r="E8988" s="129">
        <f t="shared" si="140"/>
        <v>845682.25</v>
      </c>
    </row>
    <row r="8989" spans="1:5" ht="40.5">
      <c r="A8989" s="127" t="s">
        <v>32741</v>
      </c>
      <c r="B8989" s="128" t="s">
        <v>32742</v>
      </c>
      <c r="C8989" s="127" t="s">
        <v>86</v>
      </c>
      <c r="D8989" s="122">
        <v>1376843.68</v>
      </c>
      <c r="E8989" s="129">
        <f t="shared" si="140"/>
        <v>1377526.59</v>
      </c>
    </row>
    <row r="8990" spans="1:5">
      <c r="A8990" s="127" t="s">
        <v>32743</v>
      </c>
      <c r="B8990" s="128" t="s">
        <v>32744</v>
      </c>
      <c r="C8990" s="127" t="s">
        <v>86</v>
      </c>
      <c r="D8990" s="122">
        <v>134.62</v>
      </c>
      <c r="E8990" s="129">
        <f t="shared" si="140"/>
        <v>134.69</v>
      </c>
    </row>
    <row r="8991" spans="1:5">
      <c r="A8991" s="172" t="s">
        <v>32745</v>
      </c>
      <c r="B8991" s="172"/>
      <c r="C8991" s="172"/>
      <c r="D8991" s="177"/>
      <c r="E8991" s="178"/>
    </row>
    <row r="8992" spans="1:5">
      <c r="A8992" s="127" t="s">
        <v>32746</v>
      </c>
      <c r="B8992" s="128" t="s">
        <v>32747</v>
      </c>
      <c r="C8992" s="127" t="s">
        <v>42</v>
      </c>
      <c r="D8992" s="122">
        <v>15.02</v>
      </c>
      <c r="E8992" s="129">
        <f t="shared" si="140"/>
        <v>15.03</v>
      </c>
    </row>
    <row r="8993" spans="1:5">
      <c r="A8993" s="127" t="s">
        <v>32748</v>
      </c>
      <c r="B8993" s="128" t="s">
        <v>32749</v>
      </c>
      <c r="C8993" s="127" t="s">
        <v>42</v>
      </c>
      <c r="D8993" s="122">
        <v>18.27</v>
      </c>
      <c r="E8993" s="129">
        <f t="shared" si="140"/>
        <v>18.28</v>
      </c>
    </row>
    <row r="8994" spans="1:5" ht="27">
      <c r="A8994" s="127" t="s">
        <v>32750</v>
      </c>
      <c r="B8994" s="128" t="s">
        <v>32751</v>
      </c>
      <c r="C8994" s="127" t="s">
        <v>42</v>
      </c>
      <c r="D8994" s="122">
        <v>13.71</v>
      </c>
      <c r="E8994" s="129">
        <f t="shared" si="140"/>
        <v>13.72</v>
      </c>
    </row>
    <row r="8995" spans="1:5">
      <c r="A8995" s="127" t="s">
        <v>32752</v>
      </c>
      <c r="B8995" s="128" t="s">
        <v>32753</v>
      </c>
      <c r="C8995" s="127" t="s">
        <v>42</v>
      </c>
      <c r="D8995" s="122">
        <v>12.82</v>
      </c>
      <c r="E8995" s="129">
        <f t="shared" si="140"/>
        <v>12.83</v>
      </c>
    </row>
    <row r="8996" spans="1:5">
      <c r="A8996" s="127" t="s">
        <v>32754</v>
      </c>
      <c r="B8996" s="128" t="s">
        <v>32755</v>
      </c>
      <c r="C8996" s="127" t="s">
        <v>42</v>
      </c>
      <c r="D8996" s="122">
        <v>11.12</v>
      </c>
      <c r="E8996" s="129">
        <f t="shared" si="140"/>
        <v>11.13</v>
      </c>
    </row>
    <row r="8997" spans="1:5">
      <c r="A8997" s="127" t="s">
        <v>32756</v>
      </c>
      <c r="B8997" s="128" t="s">
        <v>32757</v>
      </c>
      <c r="C8997" s="127" t="s">
        <v>42</v>
      </c>
      <c r="D8997" s="122">
        <v>11.12</v>
      </c>
      <c r="E8997" s="129">
        <f t="shared" si="140"/>
        <v>11.13</v>
      </c>
    </row>
    <row r="8998" spans="1:5">
      <c r="A8998" s="127" t="s">
        <v>32758</v>
      </c>
      <c r="B8998" s="128" t="s">
        <v>32759</v>
      </c>
      <c r="C8998" s="127" t="s">
        <v>42</v>
      </c>
      <c r="D8998" s="122">
        <v>15.62</v>
      </c>
      <c r="E8998" s="129">
        <f t="shared" si="140"/>
        <v>15.63</v>
      </c>
    </row>
    <row r="8999" spans="1:5">
      <c r="A8999" s="127" t="s">
        <v>32760</v>
      </c>
      <c r="B8999" s="128" t="s">
        <v>32761</v>
      </c>
      <c r="C8999" s="127" t="s">
        <v>42</v>
      </c>
      <c r="D8999" s="122">
        <v>19.579999999999998</v>
      </c>
      <c r="E8999" s="129">
        <f t="shared" si="140"/>
        <v>19.59</v>
      </c>
    </row>
    <row r="9000" spans="1:5">
      <c r="A9000" s="127" t="s">
        <v>32762</v>
      </c>
      <c r="B9000" s="128" t="s">
        <v>32763</v>
      </c>
      <c r="C9000" s="127" t="s">
        <v>42</v>
      </c>
      <c r="D9000" s="122">
        <v>20.81</v>
      </c>
      <c r="E9000" s="129">
        <f t="shared" si="140"/>
        <v>20.82</v>
      </c>
    </row>
    <row r="9001" spans="1:5" ht="27">
      <c r="A9001" s="127" t="s">
        <v>32764</v>
      </c>
      <c r="B9001" s="128" t="s">
        <v>32765</v>
      </c>
      <c r="C9001" s="127" t="s">
        <v>42</v>
      </c>
      <c r="D9001" s="122">
        <v>22.41</v>
      </c>
      <c r="E9001" s="129">
        <f t="shared" si="140"/>
        <v>22.42</v>
      </c>
    </row>
    <row r="9002" spans="1:5" ht="54">
      <c r="A9002" s="127" t="s">
        <v>32766</v>
      </c>
      <c r="B9002" s="128" t="s">
        <v>32767</v>
      </c>
      <c r="C9002" s="127" t="s">
        <v>42</v>
      </c>
      <c r="D9002" s="122">
        <v>26.97</v>
      </c>
      <c r="E9002" s="129">
        <f t="shared" si="140"/>
        <v>26.98</v>
      </c>
    </row>
    <row r="9003" spans="1:5">
      <c r="A9003" s="127" t="s">
        <v>32768</v>
      </c>
      <c r="B9003" s="128" t="s">
        <v>32769</v>
      </c>
      <c r="C9003" s="127" t="s">
        <v>42</v>
      </c>
      <c r="D9003" s="122">
        <v>15.87</v>
      </c>
      <c r="E9003" s="129">
        <f t="shared" si="140"/>
        <v>15.88</v>
      </c>
    </row>
    <row r="9004" spans="1:5">
      <c r="A9004" s="127" t="s">
        <v>32770</v>
      </c>
      <c r="B9004" s="128" t="s">
        <v>32771</v>
      </c>
      <c r="C9004" s="127" t="s">
        <v>42</v>
      </c>
      <c r="D9004" s="122">
        <v>19.989999999999998</v>
      </c>
      <c r="E9004" s="129">
        <f t="shared" si="140"/>
        <v>20</v>
      </c>
    </row>
    <row r="9005" spans="1:5">
      <c r="A9005" s="127" t="s">
        <v>32772</v>
      </c>
      <c r="B9005" s="128" t="s">
        <v>32773</v>
      </c>
      <c r="C9005" s="127" t="s">
        <v>42</v>
      </c>
      <c r="D9005" s="122">
        <v>20.81</v>
      </c>
      <c r="E9005" s="129">
        <f t="shared" si="140"/>
        <v>20.82</v>
      </c>
    </row>
    <row r="9006" spans="1:5">
      <c r="A9006" s="127" t="s">
        <v>32774</v>
      </c>
      <c r="B9006" s="128" t="s">
        <v>32775</v>
      </c>
      <c r="C9006" s="127" t="s">
        <v>42</v>
      </c>
      <c r="D9006" s="122">
        <v>19.41</v>
      </c>
      <c r="E9006" s="129">
        <f t="shared" si="140"/>
        <v>19.420000000000002</v>
      </c>
    </row>
    <row r="9007" spans="1:5">
      <c r="A9007" s="127" t="s">
        <v>32776</v>
      </c>
      <c r="B9007" s="128" t="s">
        <v>32777</v>
      </c>
      <c r="C9007" s="127" t="s">
        <v>42</v>
      </c>
      <c r="D9007" s="122">
        <v>20.81</v>
      </c>
      <c r="E9007" s="129">
        <f t="shared" si="140"/>
        <v>20.82</v>
      </c>
    </row>
    <row r="9008" spans="1:5">
      <c r="A9008" s="127" t="s">
        <v>32778</v>
      </c>
      <c r="B9008" s="128" t="s">
        <v>32779</v>
      </c>
      <c r="C9008" s="127" t="s">
        <v>42</v>
      </c>
      <c r="D9008" s="122">
        <v>22.41</v>
      </c>
      <c r="E9008" s="129">
        <f t="shared" si="140"/>
        <v>22.42</v>
      </c>
    </row>
    <row r="9009" spans="1:5">
      <c r="A9009" s="127" t="s">
        <v>32780</v>
      </c>
      <c r="B9009" s="128" t="s">
        <v>32781</v>
      </c>
      <c r="C9009" s="127" t="s">
        <v>42</v>
      </c>
      <c r="D9009" s="122">
        <v>20.81</v>
      </c>
      <c r="E9009" s="129">
        <f t="shared" si="140"/>
        <v>20.82</v>
      </c>
    </row>
    <row r="9010" spans="1:5">
      <c r="A9010" s="127" t="s">
        <v>32782</v>
      </c>
      <c r="B9010" s="128" t="s">
        <v>32783</v>
      </c>
      <c r="C9010" s="127" t="s">
        <v>42</v>
      </c>
      <c r="D9010" s="122">
        <v>14.45</v>
      </c>
      <c r="E9010" s="129">
        <f t="shared" si="140"/>
        <v>14.46</v>
      </c>
    </row>
    <row r="9011" spans="1:5" ht="27">
      <c r="A9011" s="127" t="s">
        <v>32784</v>
      </c>
      <c r="B9011" s="128" t="s">
        <v>32785</v>
      </c>
      <c r="C9011" s="127" t="s">
        <v>42</v>
      </c>
      <c r="D9011" s="122">
        <v>15.02</v>
      </c>
      <c r="E9011" s="129">
        <f t="shared" si="140"/>
        <v>15.03</v>
      </c>
    </row>
    <row r="9012" spans="1:5" ht="27">
      <c r="A9012" s="127" t="s">
        <v>32786</v>
      </c>
      <c r="B9012" s="128" t="s">
        <v>32787</v>
      </c>
      <c r="C9012" s="127" t="s">
        <v>42</v>
      </c>
      <c r="D9012" s="122">
        <v>15.02</v>
      </c>
      <c r="E9012" s="129">
        <f t="shared" si="140"/>
        <v>15.03</v>
      </c>
    </row>
    <row r="9013" spans="1:5">
      <c r="A9013" s="127" t="s">
        <v>32788</v>
      </c>
      <c r="B9013" s="128" t="s">
        <v>32789</v>
      </c>
      <c r="C9013" s="127" t="s">
        <v>42</v>
      </c>
      <c r="D9013" s="122">
        <v>20.81</v>
      </c>
      <c r="E9013" s="129">
        <f t="shared" si="140"/>
        <v>20.82</v>
      </c>
    </row>
    <row r="9014" spans="1:5">
      <c r="A9014" s="127" t="s">
        <v>32790</v>
      </c>
      <c r="B9014" s="128" t="s">
        <v>32791</v>
      </c>
      <c r="C9014" s="127" t="s">
        <v>42</v>
      </c>
      <c r="D9014" s="122">
        <v>13.56</v>
      </c>
      <c r="E9014" s="129">
        <f t="shared" si="140"/>
        <v>13.57</v>
      </c>
    </row>
    <row r="9015" spans="1:5">
      <c r="A9015" s="127" t="s">
        <v>32792</v>
      </c>
      <c r="B9015" s="128" t="s">
        <v>32793</v>
      </c>
      <c r="C9015" s="127" t="s">
        <v>42</v>
      </c>
      <c r="D9015" s="122">
        <v>22.41</v>
      </c>
      <c r="E9015" s="129">
        <f t="shared" si="140"/>
        <v>22.42</v>
      </c>
    </row>
    <row r="9016" spans="1:5">
      <c r="A9016" s="127" t="s">
        <v>32794</v>
      </c>
      <c r="B9016" s="128" t="s">
        <v>32795</v>
      </c>
      <c r="C9016" s="127" t="s">
        <v>42</v>
      </c>
      <c r="D9016" s="122">
        <v>28.79</v>
      </c>
      <c r="E9016" s="129">
        <f t="shared" si="140"/>
        <v>28.8</v>
      </c>
    </row>
    <row r="9017" spans="1:5">
      <c r="A9017" s="127" t="s">
        <v>32796</v>
      </c>
      <c r="B9017" s="128" t="s">
        <v>32797</v>
      </c>
      <c r="C9017" s="127" t="s">
        <v>42</v>
      </c>
      <c r="D9017" s="122">
        <v>20.81</v>
      </c>
      <c r="E9017" s="129">
        <f t="shared" si="140"/>
        <v>20.82</v>
      </c>
    </row>
    <row r="9018" spans="1:5">
      <c r="A9018" s="127" t="s">
        <v>32798</v>
      </c>
      <c r="B9018" s="128" t="s">
        <v>32799</v>
      </c>
      <c r="C9018" s="127" t="s">
        <v>42</v>
      </c>
      <c r="D9018" s="122">
        <v>19.579999999999998</v>
      </c>
      <c r="E9018" s="129">
        <f t="shared" si="140"/>
        <v>19.59</v>
      </c>
    </row>
    <row r="9019" spans="1:5" ht="54">
      <c r="A9019" s="127" t="s">
        <v>32800</v>
      </c>
      <c r="B9019" s="128" t="s">
        <v>32801</v>
      </c>
      <c r="C9019" s="127" t="s">
        <v>42</v>
      </c>
      <c r="D9019" s="122">
        <v>25.57</v>
      </c>
      <c r="E9019" s="129">
        <f t="shared" si="140"/>
        <v>25.58</v>
      </c>
    </row>
    <row r="9020" spans="1:5" ht="54">
      <c r="A9020" s="127" t="s">
        <v>32802</v>
      </c>
      <c r="B9020" s="128" t="s">
        <v>32803</v>
      </c>
      <c r="C9020" s="127" t="s">
        <v>42</v>
      </c>
      <c r="D9020" s="122">
        <v>40.549999999999997</v>
      </c>
      <c r="E9020" s="129">
        <f t="shared" si="140"/>
        <v>40.57</v>
      </c>
    </row>
    <row r="9021" spans="1:5">
      <c r="A9021" s="127" t="s">
        <v>32804</v>
      </c>
      <c r="B9021" s="128" t="s">
        <v>32805</v>
      </c>
      <c r="C9021" s="127" t="s">
        <v>42</v>
      </c>
      <c r="D9021" s="122">
        <v>19.579999999999998</v>
      </c>
      <c r="E9021" s="129">
        <f t="shared" si="140"/>
        <v>19.59</v>
      </c>
    </row>
    <row r="9022" spans="1:5">
      <c r="A9022" s="127" t="s">
        <v>32806</v>
      </c>
      <c r="B9022" s="128" t="s">
        <v>32807</v>
      </c>
      <c r="C9022" s="127" t="s">
        <v>42</v>
      </c>
      <c r="D9022" s="122">
        <v>22.41</v>
      </c>
      <c r="E9022" s="129">
        <f t="shared" si="140"/>
        <v>22.42</v>
      </c>
    </row>
    <row r="9023" spans="1:5">
      <c r="A9023" s="127" t="s">
        <v>32808</v>
      </c>
      <c r="B9023" s="128" t="s">
        <v>32809</v>
      </c>
      <c r="C9023" s="127" t="s">
        <v>42</v>
      </c>
      <c r="D9023" s="122">
        <v>22.41</v>
      </c>
      <c r="E9023" s="129">
        <f t="shared" si="140"/>
        <v>22.42</v>
      </c>
    </row>
    <row r="9024" spans="1:5">
      <c r="A9024" s="127" t="s">
        <v>32810</v>
      </c>
      <c r="B9024" s="128" t="s">
        <v>32811</v>
      </c>
      <c r="C9024" s="127" t="s">
        <v>42</v>
      </c>
      <c r="D9024" s="122">
        <v>22.41</v>
      </c>
      <c r="E9024" s="129">
        <f t="shared" si="140"/>
        <v>22.42</v>
      </c>
    </row>
    <row r="9025" spans="1:5">
      <c r="A9025" s="127" t="s">
        <v>32812</v>
      </c>
      <c r="B9025" s="128" t="s">
        <v>32813</v>
      </c>
      <c r="C9025" s="127" t="s">
        <v>42</v>
      </c>
      <c r="D9025" s="122">
        <v>22.41</v>
      </c>
      <c r="E9025" s="129">
        <f t="shared" ref="E9025:E9088" si="141">ROUND((D9025/(1+$J$1))*(1+$L$1),2)</f>
        <v>22.42</v>
      </c>
    </row>
    <row r="9026" spans="1:5">
      <c r="A9026" s="127" t="s">
        <v>32814</v>
      </c>
      <c r="B9026" s="128" t="s">
        <v>32815</v>
      </c>
      <c r="C9026" s="127" t="s">
        <v>42</v>
      </c>
      <c r="D9026" s="122">
        <v>13.56</v>
      </c>
      <c r="E9026" s="129">
        <f t="shared" si="141"/>
        <v>13.57</v>
      </c>
    </row>
    <row r="9027" spans="1:5">
      <c r="A9027" s="127" t="s">
        <v>32816</v>
      </c>
      <c r="B9027" s="128" t="s">
        <v>32817</v>
      </c>
      <c r="C9027" s="127" t="s">
        <v>42</v>
      </c>
      <c r="D9027" s="122">
        <v>20.81</v>
      </c>
      <c r="E9027" s="129">
        <f t="shared" si="141"/>
        <v>20.82</v>
      </c>
    </row>
    <row r="9028" spans="1:5">
      <c r="A9028" s="127" t="s">
        <v>32818</v>
      </c>
      <c r="B9028" s="128" t="s">
        <v>32819</v>
      </c>
      <c r="C9028" s="127" t="s">
        <v>42</v>
      </c>
      <c r="D9028" s="122">
        <v>23.38</v>
      </c>
      <c r="E9028" s="129">
        <f t="shared" si="141"/>
        <v>23.39</v>
      </c>
    </row>
    <row r="9029" spans="1:5">
      <c r="A9029" s="127" t="s">
        <v>32820</v>
      </c>
      <c r="B9029" s="128" t="s">
        <v>32821</v>
      </c>
      <c r="C9029" s="127" t="s">
        <v>42</v>
      </c>
      <c r="D9029" s="122">
        <v>11.12</v>
      </c>
      <c r="E9029" s="129">
        <f t="shared" si="141"/>
        <v>11.13</v>
      </c>
    </row>
    <row r="9030" spans="1:5">
      <c r="A9030" s="127" t="s">
        <v>32822</v>
      </c>
      <c r="B9030" s="128" t="s">
        <v>32823</v>
      </c>
      <c r="C9030" s="127" t="s">
        <v>42</v>
      </c>
      <c r="D9030" s="122">
        <v>11.12</v>
      </c>
      <c r="E9030" s="129">
        <f t="shared" si="141"/>
        <v>11.13</v>
      </c>
    </row>
    <row r="9031" spans="1:5" ht="27">
      <c r="A9031" s="127" t="s">
        <v>32824</v>
      </c>
      <c r="B9031" s="128" t="s">
        <v>32825</v>
      </c>
      <c r="C9031" s="127" t="s">
        <v>42</v>
      </c>
      <c r="D9031" s="122">
        <v>14.64</v>
      </c>
      <c r="E9031" s="129">
        <f t="shared" si="141"/>
        <v>14.65</v>
      </c>
    </row>
    <row r="9032" spans="1:5">
      <c r="A9032" s="127" t="s">
        <v>32826</v>
      </c>
      <c r="B9032" s="128" t="s">
        <v>32827</v>
      </c>
      <c r="C9032" s="127" t="s">
        <v>42</v>
      </c>
      <c r="D9032" s="122">
        <v>20.79</v>
      </c>
      <c r="E9032" s="129">
        <f t="shared" si="141"/>
        <v>20.8</v>
      </c>
    </row>
    <row r="9033" spans="1:5">
      <c r="A9033" s="127" t="s">
        <v>32828</v>
      </c>
      <c r="B9033" s="128" t="s">
        <v>32829</v>
      </c>
      <c r="C9033" s="127" t="s">
        <v>42</v>
      </c>
      <c r="D9033" s="122">
        <v>18.04</v>
      </c>
      <c r="E9033" s="129">
        <f t="shared" si="141"/>
        <v>18.05</v>
      </c>
    </row>
    <row r="9034" spans="1:5">
      <c r="A9034" s="127" t="s">
        <v>32830</v>
      </c>
      <c r="B9034" s="128" t="s">
        <v>32831</v>
      </c>
      <c r="C9034" s="127" t="s">
        <v>42</v>
      </c>
      <c r="D9034" s="122">
        <v>61.93</v>
      </c>
      <c r="E9034" s="129">
        <f t="shared" si="141"/>
        <v>61.96</v>
      </c>
    </row>
    <row r="9035" spans="1:5" ht="27">
      <c r="A9035" s="127" t="s">
        <v>32832</v>
      </c>
      <c r="B9035" s="128" t="s">
        <v>32833</v>
      </c>
      <c r="C9035" s="127" t="s">
        <v>42</v>
      </c>
      <c r="D9035" s="122">
        <v>19.239999999999998</v>
      </c>
      <c r="E9035" s="129">
        <f t="shared" si="141"/>
        <v>19.25</v>
      </c>
    </row>
    <row r="9036" spans="1:5">
      <c r="A9036" s="127" t="s">
        <v>32834</v>
      </c>
      <c r="B9036" s="128" t="s">
        <v>32835</v>
      </c>
      <c r="C9036" s="127" t="s">
        <v>42</v>
      </c>
      <c r="D9036" s="122">
        <v>23.38</v>
      </c>
      <c r="E9036" s="129">
        <f t="shared" si="141"/>
        <v>23.39</v>
      </c>
    </row>
    <row r="9037" spans="1:5">
      <c r="A9037" s="127" t="s">
        <v>32836</v>
      </c>
      <c r="B9037" s="128" t="s">
        <v>32837</v>
      </c>
      <c r="C9037" s="127" t="s">
        <v>42</v>
      </c>
      <c r="D9037" s="122">
        <v>22.77</v>
      </c>
      <c r="E9037" s="129">
        <f t="shared" si="141"/>
        <v>22.78</v>
      </c>
    </row>
    <row r="9038" spans="1:5">
      <c r="A9038" s="127" t="s">
        <v>32838</v>
      </c>
      <c r="B9038" s="128" t="s">
        <v>12545</v>
      </c>
      <c r="C9038" s="127" t="s">
        <v>42</v>
      </c>
      <c r="D9038" s="122">
        <v>22.41</v>
      </c>
      <c r="E9038" s="129">
        <f t="shared" si="141"/>
        <v>22.42</v>
      </c>
    </row>
    <row r="9039" spans="1:5" ht="27">
      <c r="A9039" s="127" t="s">
        <v>32839</v>
      </c>
      <c r="B9039" s="128" t="s">
        <v>32840</v>
      </c>
      <c r="C9039" s="127" t="s">
        <v>42</v>
      </c>
      <c r="D9039" s="122">
        <v>22.41</v>
      </c>
      <c r="E9039" s="129">
        <f t="shared" si="141"/>
        <v>22.42</v>
      </c>
    </row>
    <row r="9040" spans="1:5" ht="27">
      <c r="A9040" s="127" t="s">
        <v>32841</v>
      </c>
      <c r="B9040" s="128" t="s">
        <v>32842</v>
      </c>
      <c r="C9040" s="127" t="s">
        <v>42</v>
      </c>
      <c r="D9040" s="122">
        <v>20.81</v>
      </c>
      <c r="E9040" s="129">
        <f t="shared" si="141"/>
        <v>20.82</v>
      </c>
    </row>
    <row r="9041" spans="1:5">
      <c r="A9041" s="127" t="s">
        <v>32843</v>
      </c>
      <c r="B9041" s="128" t="s">
        <v>32844</v>
      </c>
      <c r="C9041" s="127" t="s">
        <v>42</v>
      </c>
      <c r="D9041" s="122">
        <v>20.81</v>
      </c>
      <c r="E9041" s="129">
        <f t="shared" si="141"/>
        <v>20.82</v>
      </c>
    </row>
    <row r="9042" spans="1:5" ht="27">
      <c r="A9042" s="127" t="s">
        <v>32845</v>
      </c>
      <c r="B9042" s="128" t="s">
        <v>32846</v>
      </c>
      <c r="C9042" s="127" t="s">
        <v>42</v>
      </c>
      <c r="D9042" s="122">
        <v>22.72</v>
      </c>
      <c r="E9042" s="129">
        <f t="shared" si="141"/>
        <v>22.73</v>
      </c>
    </row>
    <row r="9043" spans="1:5">
      <c r="A9043" s="127" t="s">
        <v>32847</v>
      </c>
      <c r="B9043" s="128" t="s">
        <v>32848</v>
      </c>
      <c r="C9043" s="127" t="s">
        <v>42</v>
      </c>
      <c r="D9043" s="122">
        <v>19.989999999999998</v>
      </c>
      <c r="E9043" s="129">
        <f t="shared" si="141"/>
        <v>20</v>
      </c>
    </row>
    <row r="9044" spans="1:5">
      <c r="A9044" s="127" t="s">
        <v>32849</v>
      </c>
      <c r="B9044" s="128" t="s">
        <v>32850</v>
      </c>
      <c r="C9044" s="127" t="s">
        <v>42</v>
      </c>
      <c r="D9044" s="122">
        <v>20.81</v>
      </c>
      <c r="E9044" s="129">
        <f t="shared" si="141"/>
        <v>20.82</v>
      </c>
    </row>
    <row r="9045" spans="1:5">
      <c r="A9045" s="127" t="s">
        <v>32851</v>
      </c>
      <c r="B9045" s="128" t="s">
        <v>32852</v>
      </c>
      <c r="C9045" s="127" t="s">
        <v>42</v>
      </c>
      <c r="D9045" s="122">
        <v>15.06</v>
      </c>
      <c r="E9045" s="129">
        <f t="shared" si="141"/>
        <v>15.07</v>
      </c>
    </row>
    <row r="9046" spans="1:5" ht="27">
      <c r="A9046" s="127" t="s">
        <v>32853</v>
      </c>
      <c r="B9046" s="128" t="s">
        <v>32854</v>
      </c>
      <c r="C9046" s="127" t="s">
        <v>42</v>
      </c>
      <c r="D9046" s="122">
        <v>20.81</v>
      </c>
      <c r="E9046" s="129">
        <f t="shared" si="141"/>
        <v>20.82</v>
      </c>
    </row>
    <row r="9047" spans="1:5">
      <c r="A9047" s="127" t="s">
        <v>32855</v>
      </c>
      <c r="B9047" s="128" t="s">
        <v>32856</v>
      </c>
      <c r="C9047" s="127" t="s">
        <v>42</v>
      </c>
      <c r="D9047" s="122">
        <v>28.79</v>
      </c>
      <c r="E9047" s="129">
        <f t="shared" si="141"/>
        <v>28.8</v>
      </c>
    </row>
    <row r="9048" spans="1:5">
      <c r="A9048" s="127" t="s">
        <v>32857</v>
      </c>
      <c r="B9048" s="128" t="s">
        <v>32858</v>
      </c>
      <c r="C9048" s="127" t="s">
        <v>42</v>
      </c>
      <c r="D9048" s="122">
        <v>24.63</v>
      </c>
      <c r="E9048" s="129">
        <f t="shared" si="141"/>
        <v>24.64</v>
      </c>
    </row>
    <row r="9049" spans="1:5">
      <c r="A9049" s="127" t="s">
        <v>32859</v>
      </c>
      <c r="B9049" s="128" t="s">
        <v>32860</v>
      </c>
      <c r="C9049" s="127" t="s">
        <v>42</v>
      </c>
      <c r="D9049" s="122">
        <v>15.06</v>
      </c>
      <c r="E9049" s="129">
        <f t="shared" si="141"/>
        <v>15.07</v>
      </c>
    </row>
    <row r="9050" spans="1:5">
      <c r="A9050" s="127" t="s">
        <v>32861</v>
      </c>
      <c r="B9050" s="128" t="s">
        <v>32862</v>
      </c>
      <c r="C9050" s="127" t="s">
        <v>42</v>
      </c>
      <c r="D9050" s="122">
        <v>22.41</v>
      </c>
      <c r="E9050" s="129">
        <f t="shared" si="141"/>
        <v>22.42</v>
      </c>
    </row>
    <row r="9051" spans="1:5">
      <c r="A9051" s="127" t="s">
        <v>32863</v>
      </c>
      <c r="B9051" s="128" t="s">
        <v>32864</v>
      </c>
      <c r="C9051" s="127" t="s">
        <v>42</v>
      </c>
      <c r="D9051" s="122">
        <v>29.17</v>
      </c>
      <c r="E9051" s="129">
        <f t="shared" si="141"/>
        <v>29.18</v>
      </c>
    </row>
    <row r="9052" spans="1:5">
      <c r="A9052" s="127" t="s">
        <v>32865</v>
      </c>
      <c r="B9052" s="128" t="s">
        <v>14232</v>
      </c>
      <c r="C9052" s="127" t="s">
        <v>42</v>
      </c>
      <c r="D9052" s="122">
        <v>22.41</v>
      </c>
      <c r="E9052" s="129">
        <f t="shared" si="141"/>
        <v>22.42</v>
      </c>
    </row>
    <row r="9053" spans="1:5">
      <c r="A9053" s="172" t="s">
        <v>32866</v>
      </c>
      <c r="B9053" s="172"/>
      <c r="C9053" s="172"/>
      <c r="D9053" s="177"/>
      <c r="E9053" s="178"/>
    </row>
    <row r="9054" spans="1:5">
      <c r="A9054" s="127" t="s">
        <v>32867</v>
      </c>
      <c r="B9054" s="128" t="s">
        <v>32868</v>
      </c>
      <c r="C9054" s="127" t="s">
        <v>42</v>
      </c>
      <c r="D9054" s="122">
        <v>15.06</v>
      </c>
      <c r="E9054" s="129">
        <f t="shared" si="141"/>
        <v>15.07</v>
      </c>
    </row>
    <row r="9055" spans="1:5">
      <c r="A9055" s="127" t="s">
        <v>32869</v>
      </c>
      <c r="B9055" s="128" t="s">
        <v>9214</v>
      </c>
      <c r="C9055" s="127" t="s">
        <v>42</v>
      </c>
      <c r="D9055" s="122">
        <v>24.63</v>
      </c>
      <c r="E9055" s="129">
        <f t="shared" si="141"/>
        <v>24.64</v>
      </c>
    </row>
    <row r="9056" spans="1:5">
      <c r="A9056" s="127" t="s">
        <v>32870</v>
      </c>
      <c r="B9056" s="128" t="s">
        <v>32871</v>
      </c>
      <c r="C9056" s="127" t="s">
        <v>42</v>
      </c>
      <c r="D9056" s="122">
        <v>24.63</v>
      </c>
      <c r="E9056" s="129">
        <f t="shared" si="141"/>
        <v>24.64</v>
      </c>
    </row>
    <row r="9057" spans="1:5" ht="40.5">
      <c r="A9057" s="127" t="s">
        <v>32872</v>
      </c>
      <c r="B9057" s="128" t="s">
        <v>32873</v>
      </c>
      <c r="C9057" s="127" t="s">
        <v>42</v>
      </c>
      <c r="D9057" s="122">
        <v>75.180000000000007</v>
      </c>
      <c r="E9057" s="129">
        <f t="shared" si="141"/>
        <v>75.22</v>
      </c>
    </row>
    <row r="9058" spans="1:5" ht="40.5">
      <c r="A9058" s="127" t="s">
        <v>32874</v>
      </c>
      <c r="B9058" s="128" t="s">
        <v>32875</v>
      </c>
      <c r="C9058" s="127" t="s">
        <v>42</v>
      </c>
      <c r="D9058" s="122">
        <v>116.94</v>
      </c>
      <c r="E9058" s="129">
        <f t="shared" si="141"/>
        <v>117</v>
      </c>
    </row>
    <row r="9059" spans="1:5" ht="40.5">
      <c r="A9059" s="127" t="s">
        <v>32876</v>
      </c>
      <c r="B9059" s="128" t="s">
        <v>32877</v>
      </c>
      <c r="C9059" s="127" t="s">
        <v>42</v>
      </c>
      <c r="D9059" s="122">
        <v>167.06</v>
      </c>
      <c r="E9059" s="129">
        <f t="shared" si="141"/>
        <v>167.14</v>
      </c>
    </row>
    <row r="9060" spans="1:5">
      <c r="A9060" s="127" t="s">
        <v>32878</v>
      </c>
      <c r="B9060" s="128" t="s">
        <v>32879</v>
      </c>
      <c r="C9060" s="127" t="s">
        <v>42</v>
      </c>
      <c r="D9060" s="122">
        <v>11.1</v>
      </c>
      <c r="E9060" s="129">
        <f t="shared" si="141"/>
        <v>11.11</v>
      </c>
    </row>
    <row r="9061" spans="1:5">
      <c r="A9061" s="127" t="s">
        <v>32880</v>
      </c>
      <c r="B9061" s="128" t="s">
        <v>32881</v>
      </c>
      <c r="C9061" s="127" t="s">
        <v>42</v>
      </c>
      <c r="D9061" s="122">
        <v>19.05</v>
      </c>
      <c r="E9061" s="129">
        <f t="shared" si="141"/>
        <v>19.059999999999999</v>
      </c>
    </row>
    <row r="9062" spans="1:5">
      <c r="A9062" s="127" t="s">
        <v>32882</v>
      </c>
      <c r="B9062" s="128" t="s">
        <v>32883</v>
      </c>
      <c r="C9062" s="127" t="s">
        <v>42</v>
      </c>
      <c r="D9062" s="122">
        <v>21.05</v>
      </c>
      <c r="E9062" s="129">
        <f t="shared" si="141"/>
        <v>21.06</v>
      </c>
    </row>
    <row r="9063" spans="1:5">
      <c r="A9063" s="127" t="s">
        <v>32884</v>
      </c>
      <c r="B9063" s="128" t="s">
        <v>32885</v>
      </c>
      <c r="C9063" s="127" t="s">
        <v>42</v>
      </c>
      <c r="D9063" s="122">
        <v>18.23</v>
      </c>
      <c r="E9063" s="129">
        <f t="shared" si="141"/>
        <v>18.239999999999998</v>
      </c>
    </row>
    <row r="9064" spans="1:5">
      <c r="A9064" s="127" t="s">
        <v>32886</v>
      </c>
      <c r="B9064" s="128" t="s">
        <v>32887</v>
      </c>
      <c r="C9064" s="127" t="s">
        <v>42</v>
      </c>
      <c r="D9064" s="122">
        <v>19.05</v>
      </c>
      <c r="E9064" s="129">
        <f t="shared" si="141"/>
        <v>19.059999999999999</v>
      </c>
    </row>
    <row r="9065" spans="1:5" ht="27">
      <c r="A9065" s="127" t="s">
        <v>32888</v>
      </c>
      <c r="B9065" s="128" t="s">
        <v>32889</v>
      </c>
      <c r="C9065" s="127" t="s">
        <v>42</v>
      </c>
      <c r="D9065" s="122">
        <v>10.18</v>
      </c>
      <c r="E9065" s="129">
        <f t="shared" si="141"/>
        <v>10.19</v>
      </c>
    </row>
    <row r="9066" spans="1:5">
      <c r="A9066" s="127" t="s">
        <v>32890</v>
      </c>
      <c r="B9066" s="128" t="s">
        <v>32891</v>
      </c>
      <c r="C9066" s="127" t="s">
        <v>42</v>
      </c>
      <c r="D9066" s="122">
        <v>21.05</v>
      </c>
      <c r="E9066" s="129">
        <f t="shared" si="141"/>
        <v>21.06</v>
      </c>
    </row>
    <row r="9067" spans="1:5" ht="27">
      <c r="A9067" s="127" t="s">
        <v>32892</v>
      </c>
      <c r="B9067" s="128" t="s">
        <v>32893</v>
      </c>
      <c r="C9067" s="127" t="s">
        <v>42</v>
      </c>
      <c r="D9067" s="122">
        <v>11.1</v>
      </c>
      <c r="E9067" s="129">
        <f t="shared" si="141"/>
        <v>11.11</v>
      </c>
    </row>
    <row r="9068" spans="1:5">
      <c r="A9068" s="127" t="s">
        <v>32894</v>
      </c>
      <c r="B9068" s="128" t="s">
        <v>32895</v>
      </c>
      <c r="C9068" s="127" t="s">
        <v>42</v>
      </c>
      <c r="D9068" s="122">
        <v>18.91</v>
      </c>
      <c r="E9068" s="129">
        <f t="shared" si="141"/>
        <v>18.920000000000002</v>
      </c>
    </row>
    <row r="9069" spans="1:5">
      <c r="A9069" s="127" t="s">
        <v>32896</v>
      </c>
      <c r="B9069" s="128" t="s">
        <v>32897</v>
      </c>
      <c r="C9069" s="127" t="s">
        <v>42</v>
      </c>
      <c r="D9069" s="122">
        <v>11.1</v>
      </c>
      <c r="E9069" s="129">
        <f t="shared" si="141"/>
        <v>11.11</v>
      </c>
    </row>
    <row r="9070" spans="1:5" ht="27">
      <c r="A9070" s="127" t="s">
        <v>32898</v>
      </c>
      <c r="B9070" s="128" t="s">
        <v>32899</v>
      </c>
      <c r="C9070" s="127" t="s">
        <v>42</v>
      </c>
      <c r="D9070" s="122">
        <v>37.42</v>
      </c>
      <c r="E9070" s="129">
        <f t="shared" si="141"/>
        <v>37.44</v>
      </c>
    </row>
    <row r="9071" spans="1:5">
      <c r="A9071" s="127" t="s">
        <v>32900</v>
      </c>
      <c r="B9071" s="128" t="s">
        <v>32901</v>
      </c>
      <c r="C9071" s="127" t="s">
        <v>42</v>
      </c>
      <c r="D9071" s="122">
        <v>38.090000000000003</v>
      </c>
      <c r="E9071" s="129">
        <f t="shared" si="141"/>
        <v>38.11</v>
      </c>
    </row>
    <row r="9072" spans="1:5">
      <c r="A9072" s="127" t="s">
        <v>32902</v>
      </c>
      <c r="B9072" s="128" t="s">
        <v>32903</v>
      </c>
      <c r="C9072" s="127" t="s">
        <v>42</v>
      </c>
      <c r="D9072" s="122">
        <v>25.21</v>
      </c>
      <c r="E9072" s="129">
        <f t="shared" si="141"/>
        <v>25.22</v>
      </c>
    </row>
    <row r="9073" spans="1:5">
      <c r="A9073" s="127" t="s">
        <v>32904</v>
      </c>
      <c r="B9073" s="128" t="s">
        <v>32905</v>
      </c>
      <c r="C9073" s="127" t="s">
        <v>42</v>
      </c>
      <c r="D9073" s="122">
        <v>33.25</v>
      </c>
      <c r="E9073" s="129">
        <f t="shared" si="141"/>
        <v>33.270000000000003</v>
      </c>
    </row>
    <row r="9074" spans="1:5" ht="27">
      <c r="A9074" s="127" t="s">
        <v>32906</v>
      </c>
      <c r="B9074" s="128" t="s">
        <v>32907</v>
      </c>
      <c r="C9074" s="127" t="s">
        <v>42</v>
      </c>
      <c r="D9074" s="122">
        <v>116.94</v>
      </c>
      <c r="E9074" s="129">
        <f t="shared" si="141"/>
        <v>117</v>
      </c>
    </row>
    <row r="9075" spans="1:5" ht="27">
      <c r="A9075" s="127" t="s">
        <v>32908</v>
      </c>
      <c r="B9075" s="128" t="s">
        <v>32909</v>
      </c>
      <c r="C9075" s="127" t="s">
        <v>42</v>
      </c>
      <c r="D9075" s="122">
        <v>75.180000000000007</v>
      </c>
      <c r="E9075" s="129">
        <f t="shared" si="141"/>
        <v>75.22</v>
      </c>
    </row>
    <row r="9076" spans="1:5" ht="40.5">
      <c r="A9076" s="127" t="s">
        <v>32910</v>
      </c>
      <c r="B9076" s="128" t="s">
        <v>32911</v>
      </c>
      <c r="C9076" s="127" t="s">
        <v>42</v>
      </c>
      <c r="D9076" s="122">
        <v>17.04</v>
      </c>
      <c r="E9076" s="129">
        <f t="shared" si="141"/>
        <v>17.05</v>
      </c>
    </row>
    <row r="9077" spans="1:5">
      <c r="A9077" s="127" t="s">
        <v>32912</v>
      </c>
      <c r="B9077" s="128" t="s">
        <v>32913</v>
      </c>
      <c r="C9077" s="127" t="s">
        <v>42</v>
      </c>
      <c r="D9077" s="122">
        <v>30.24</v>
      </c>
      <c r="E9077" s="129">
        <f t="shared" si="141"/>
        <v>30.25</v>
      </c>
    </row>
    <row r="9078" spans="1:5" ht="40.5">
      <c r="A9078" s="127" t="s">
        <v>32914</v>
      </c>
      <c r="B9078" s="128" t="s">
        <v>32915</v>
      </c>
      <c r="C9078" s="127" t="s">
        <v>42</v>
      </c>
      <c r="D9078" s="122">
        <v>26.5</v>
      </c>
      <c r="E9078" s="129">
        <f t="shared" si="141"/>
        <v>26.51</v>
      </c>
    </row>
    <row r="9079" spans="1:5" ht="40.5">
      <c r="A9079" s="127" t="s">
        <v>32916</v>
      </c>
      <c r="B9079" s="128" t="s">
        <v>32917</v>
      </c>
      <c r="C9079" s="127" t="s">
        <v>42</v>
      </c>
      <c r="D9079" s="122">
        <v>37.86</v>
      </c>
      <c r="E9079" s="129">
        <f t="shared" si="141"/>
        <v>37.880000000000003</v>
      </c>
    </row>
    <row r="9080" spans="1:5">
      <c r="A9080" s="127" t="s">
        <v>32918</v>
      </c>
      <c r="B9080" s="128" t="s">
        <v>32919</v>
      </c>
      <c r="C9080" s="127" t="s">
        <v>42</v>
      </c>
      <c r="D9080" s="122">
        <v>14.89</v>
      </c>
      <c r="E9080" s="129">
        <f t="shared" si="141"/>
        <v>14.9</v>
      </c>
    </row>
    <row r="9081" spans="1:5" ht="27">
      <c r="A9081" s="127" t="s">
        <v>32920</v>
      </c>
      <c r="B9081" s="128" t="s">
        <v>32921</v>
      </c>
      <c r="C9081" s="127" t="s">
        <v>42</v>
      </c>
      <c r="D9081" s="122">
        <v>25.04</v>
      </c>
      <c r="E9081" s="129">
        <f t="shared" si="141"/>
        <v>25.05</v>
      </c>
    </row>
    <row r="9082" spans="1:5">
      <c r="A9082" s="127" t="s">
        <v>32922</v>
      </c>
      <c r="B9082" s="128" t="s">
        <v>32923</v>
      </c>
      <c r="C9082" s="127" t="s">
        <v>42</v>
      </c>
      <c r="D9082" s="122">
        <v>38.21</v>
      </c>
      <c r="E9082" s="129">
        <f t="shared" si="141"/>
        <v>38.229999999999997</v>
      </c>
    </row>
    <row r="9083" spans="1:5">
      <c r="A9083" s="127" t="s">
        <v>32924</v>
      </c>
      <c r="B9083" s="128" t="s">
        <v>32925</v>
      </c>
      <c r="C9083" s="127" t="s">
        <v>42</v>
      </c>
      <c r="D9083" s="122">
        <v>38.21</v>
      </c>
      <c r="E9083" s="129">
        <f t="shared" si="141"/>
        <v>38.229999999999997</v>
      </c>
    </row>
    <row r="9084" spans="1:5">
      <c r="A9084" s="127" t="s">
        <v>32926</v>
      </c>
      <c r="B9084" s="128" t="s">
        <v>32927</v>
      </c>
      <c r="C9084" s="127" t="s">
        <v>42</v>
      </c>
      <c r="D9084" s="122">
        <v>11.1</v>
      </c>
      <c r="E9084" s="129">
        <f t="shared" si="141"/>
        <v>11.11</v>
      </c>
    </row>
    <row r="9085" spans="1:5">
      <c r="A9085" s="127" t="s">
        <v>32928</v>
      </c>
      <c r="B9085" s="128" t="s">
        <v>32929</v>
      </c>
      <c r="C9085" s="127" t="s">
        <v>42</v>
      </c>
      <c r="D9085" s="122">
        <v>28.79</v>
      </c>
      <c r="E9085" s="129">
        <f t="shared" si="141"/>
        <v>28.8</v>
      </c>
    </row>
    <row r="9086" spans="1:5">
      <c r="A9086" s="127" t="s">
        <v>32930</v>
      </c>
      <c r="B9086" s="128" t="s">
        <v>32931</v>
      </c>
      <c r="C9086" s="127" t="s">
        <v>42</v>
      </c>
      <c r="D9086" s="122">
        <v>41.88</v>
      </c>
      <c r="E9086" s="129">
        <f t="shared" si="141"/>
        <v>41.9</v>
      </c>
    </row>
    <row r="9087" spans="1:5" ht="40.5">
      <c r="A9087" s="127" t="s">
        <v>32932</v>
      </c>
      <c r="B9087" s="128" t="s">
        <v>32933</v>
      </c>
      <c r="C9087" s="127" t="s">
        <v>42</v>
      </c>
      <c r="D9087" s="122">
        <v>75.180000000000007</v>
      </c>
      <c r="E9087" s="129">
        <f t="shared" si="141"/>
        <v>75.22</v>
      </c>
    </row>
    <row r="9088" spans="1:5" ht="27">
      <c r="A9088" s="127" t="s">
        <v>32934</v>
      </c>
      <c r="B9088" s="128" t="s">
        <v>32935</v>
      </c>
      <c r="C9088" s="127" t="s">
        <v>42</v>
      </c>
      <c r="D9088" s="122">
        <v>90.71</v>
      </c>
      <c r="E9088" s="129">
        <f t="shared" si="141"/>
        <v>90.75</v>
      </c>
    </row>
    <row r="9089" spans="1:5">
      <c r="A9089" s="127" t="s">
        <v>32936</v>
      </c>
      <c r="B9089" s="128" t="s">
        <v>32937</v>
      </c>
      <c r="C9089" s="127" t="s">
        <v>42</v>
      </c>
      <c r="D9089" s="122">
        <v>201.57</v>
      </c>
      <c r="E9089" s="129">
        <f t="shared" ref="E9089:E9152" si="142">ROUND((D9089/(1+$J$1))*(1+$L$1),2)</f>
        <v>201.67</v>
      </c>
    </row>
    <row r="9090" spans="1:5" ht="40.5">
      <c r="A9090" s="127" t="s">
        <v>32938</v>
      </c>
      <c r="B9090" s="128" t="s">
        <v>32939</v>
      </c>
      <c r="C9090" s="127" t="s">
        <v>42</v>
      </c>
      <c r="D9090" s="122">
        <v>116.94</v>
      </c>
      <c r="E9090" s="129">
        <f t="shared" si="142"/>
        <v>117</v>
      </c>
    </row>
    <row r="9091" spans="1:5" ht="40.5">
      <c r="A9091" s="127" t="s">
        <v>32940</v>
      </c>
      <c r="B9091" s="128" t="s">
        <v>32941</v>
      </c>
      <c r="C9091" s="127" t="s">
        <v>42</v>
      </c>
      <c r="D9091" s="122">
        <v>167.06</v>
      </c>
      <c r="E9091" s="129">
        <f t="shared" si="142"/>
        <v>167.14</v>
      </c>
    </row>
    <row r="9092" spans="1:5">
      <c r="A9092" s="127" t="s">
        <v>32942</v>
      </c>
      <c r="B9092" s="128" t="s">
        <v>32943</v>
      </c>
      <c r="C9092" s="127" t="s">
        <v>42</v>
      </c>
      <c r="D9092" s="122">
        <v>141.1</v>
      </c>
      <c r="E9092" s="129">
        <f t="shared" si="142"/>
        <v>141.16999999999999</v>
      </c>
    </row>
    <row r="9093" spans="1:5" ht="27">
      <c r="A9093" s="127" t="s">
        <v>32944</v>
      </c>
      <c r="B9093" s="128" t="s">
        <v>32945</v>
      </c>
      <c r="C9093" s="127" t="s">
        <v>42</v>
      </c>
      <c r="D9093" s="122">
        <v>108.85</v>
      </c>
      <c r="E9093" s="129">
        <f t="shared" si="142"/>
        <v>108.9</v>
      </c>
    </row>
    <row r="9094" spans="1:5">
      <c r="A9094" s="127" t="s">
        <v>32946</v>
      </c>
      <c r="B9094" s="128" t="s">
        <v>32947</v>
      </c>
      <c r="C9094" s="127" t="s">
        <v>42</v>
      </c>
      <c r="D9094" s="122">
        <v>90.71</v>
      </c>
      <c r="E9094" s="129">
        <f t="shared" si="142"/>
        <v>90.75</v>
      </c>
    </row>
    <row r="9095" spans="1:5">
      <c r="A9095" s="127" t="s">
        <v>32948</v>
      </c>
      <c r="B9095" s="128" t="s">
        <v>32949</v>
      </c>
      <c r="C9095" s="127" t="s">
        <v>42</v>
      </c>
      <c r="D9095" s="122">
        <v>22.41</v>
      </c>
      <c r="E9095" s="129">
        <f t="shared" si="142"/>
        <v>22.42</v>
      </c>
    </row>
    <row r="9096" spans="1:5">
      <c r="A9096" s="127" t="s">
        <v>32950</v>
      </c>
      <c r="B9096" s="128" t="s">
        <v>32951</v>
      </c>
      <c r="C9096" s="127" t="s">
        <v>42</v>
      </c>
      <c r="D9096" s="122">
        <v>5.81</v>
      </c>
      <c r="E9096" s="129">
        <f t="shared" si="142"/>
        <v>5.81</v>
      </c>
    </row>
    <row r="9097" spans="1:5">
      <c r="A9097" s="127" t="s">
        <v>32952</v>
      </c>
      <c r="B9097" s="128" t="s">
        <v>32953</v>
      </c>
      <c r="C9097" s="127" t="s">
        <v>42</v>
      </c>
      <c r="D9097" s="122">
        <v>90.71</v>
      </c>
      <c r="E9097" s="129">
        <f t="shared" si="142"/>
        <v>90.75</v>
      </c>
    </row>
    <row r="9098" spans="1:5" ht="40.5">
      <c r="A9098" s="127" t="s">
        <v>32954</v>
      </c>
      <c r="B9098" s="128" t="s">
        <v>32955</v>
      </c>
      <c r="C9098" s="127" t="s">
        <v>42</v>
      </c>
      <c r="D9098" s="122">
        <v>75.180000000000007</v>
      </c>
      <c r="E9098" s="129">
        <f t="shared" si="142"/>
        <v>75.22</v>
      </c>
    </row>
    <row r="9099" spans="1:5" ht="40.5">
      <c r="A9099" s="127" t="s">
        <v>32956</v>
      </c>
      <c r="B9099" s="128" t="s">
        <v>32957</v>
      </c>
      <c r="C9099" s="127" t="s">
        <v>42</v>
      </c>
      <c r="D9099" s="122">
        <v>116.94</v>
      </c>
      <c r="E9099" s="129">
        <f t="shared" si="142"/>
        <v>117</v>
      </c>
    </row>
    <row r="9100" spans="1:5" ht="40.5">
      <c r="A9100" s="127" t="s">
        <v>32958</v>
      </c>
      <c r="B9100" s="128" t="s">
        <v>32959</v>
      </c>
      <c r="C9100" s="127" t="s">
        <v>42</v>
      </c>
      <c r="D9100" s="122">
        <v>167.06</v>
      </c>
      <c r="E9100" s="129">
        <f t="shared" si="142"/>
        <v>167.14</v>
      </c>
    </row>
    <row r="9101" spans="1:5">
      <c r="A9101" s="127" t="s">
        <v>32960</v>
      </c>
      <c r="B9101" s="128" t="s">
        <v>32961</v>
      </c>
      <c r="C9101" s="127" t="s">
        <v>42</v>
      </c>
      <c r="D9101" s="122">
        <v>11.1</v>
      </c>
      <c r="E9101" s="129">
        <f t="shared" si="142"/>
        <v>11.11</v>
      </c>
    </row>
    <row r="9102" spans="1:5">
      <c r="A9102" s="127" t="s">
        <v>32962</v>
      </c>
      <c r="B9102" s="128" t="s">
        <v>32963</v>
      </c>
      <c r="C9102" s="127" t="s">
        <v>42</v>
      </c>
      <c r="D9102" s="122">
        <v>34.65</v>
      </c>
      <c r="E9102" s="129">
        <f t="shared" si="142"/>
        <v>34.67</v>
      </c>
    </row>
    <row r="9103" spans="1:5">
      <c r="A9103" s="127" t="s">
        <v>32964</v>
      </c>
      <c r="B9103" s="128" t="s">
        <v>32965</v>
      </c>
      <c r="C9103" s="127" t="s">
        <v>42</v>
      </c>
      <c r="D9103" s="122">
        <v>28.79</v>
      </c>
      <c r="E9103" s="129">
        <f t="shared" si="142"/>
        <v>28.8</v>
      </c>
    </row>
    <row r="9104" spans="1:5">
      <c r="A9104" s="127" t="s">
        <v>32966</v>
      </c>
      <c r="B9104" s="128" t="s">
        <v>32967</v>
      </c>
      <c r="C9104" s="127" t="s">
        <v>42</v>
      </c>
      <c r="D9104" s="122">
        <v>90.71</v>
      </c>
      <c r="E9104" s="129">
        <f t="shared" si="142"/>
        <v>90.75</v>
      </c>
    </row>
    <row r="9105" spans="1:5">
      <c r="A9105" s="127" t="s">
        <v>32968</v>
      </c>
      <c r="B9105" s="128" t="s">
        <v>32969</v>
      </c>
      <c r="C9105" s="127" t="s">
        <v>42</v>
      </c>
      <c r="D9105" s="122">
        <v>55.82</v>
      </c>
      <c r="E9105" s="129">
        <f t="shared" si="142"/>
        <v>55.85</v>
      </c>
    </row>
    <row r="9106" spans="1:5">
      <c r="A9106" s="127" t="s">
        <v>32970</v>
      </c>
      <c r="B9106" s="128" t="s">
        <v>32971</v>
      </c>
      <c r="C9106" s="127" t="s">
        <v>42</v>
      </c>
      <c r="D9106" s="122">
        <v>47.59</v>
      </c>
      <c r="E9106" s="129">
        <f t="shared" si="142"/>
        <v>47.61</v>
      </c>
    </row>
    <row r="9107" spans="1:5">
      <c r="A9107" s="127" t="s">
        <v>32972</v>
      </c>
      <c r="B9107" s="128" t="s">
        <v>32973</v>
      </c>
      <c r="C9107" s="127" t="s">
        <v>42</v>
      </c>
      <c r="D9107" s="122">
        <v>14.43</v>
      </c>
      <c r="E9107" s="129">
        <f t="shared" si="142"/>
        <v>14.44</v>
      </c>
    </row>
    <row r="9108" spans="1:5">
      <c r="A9108" s="127" t="s">
        <v>32974</v>
      </c>
      <c r="B9108" s="128" t="s">
        <v>15835</v>
      </c>
      <c r="C9108" s="127" t="s">
        <v>42</v>
      </c>
      <c r="D9108" s="122">
        <v>13.52</v>
      </c>
      <c r="E9108" s="129">
        <f t="shared" si="142"/>
        <v>13.53</v>
      </c>
    </row>
    <row r="9109" spans="1:5">
      <c r="A9109" s="127" t="s">
        <v>32975</v>
      </c>
      <c r="B9109" s="128" t="s">
        <v>32976</v>
      </c>
      <c r="C9109" s="127" t="s">
        <v>42</v>
      </c>
      <c r="D9109" s="122">
        <v>17.25</v>
      </c>
      <c r="E9109" s="129">
        <f t="shared" si="142"/>
        <v>17.260000000000002</v>
      </c>
    </row>
    <row r="9110" spans="1:5">
      <c r="A9110" s="127" t="s">
        <v>32977</v>
      </c>
      <c r="B9110" s="128" t="s">
        <v>12388</v>
      </c>
      <c r="C9110" s="127" t="s">
        <v>42</v>
      </c>
      <c r="D9110" s="122">
        <v>22.77</v>
      </c>
      <c r="E9110" s="129">
        <f t="shared" si="142"/>
        <v>22.78</v>
      </c>
    </row>
    <row r="9111" spans="1:5">
      <c r="A9111" s="127" t="s">
        <v>32978</v>
      </c>
      <c r="B9111" s="128" t="s">
        <v>32979</v>
      </c>
      <c r="C9111" s="127" t="s">
        <v>42</v>
      </c>
      <c r="D9111" s="122">
        <v>10.18</v>
      </c>
      <c r="E9111" s="129">
        <f t="shared" si="142"/>
        <v>10.19</v>
      </c>
    </row>
    <row r="9112" spans="1:5">
      <c r="A9112" s="127" t="s">
        <v>32980</v>
      </c>
      <c r="B9112" s="128" t="s">
        <v>32981</v>
      </c>
      <c r="C9112" s="127" t="s">
        <v>42</v>
      </c>
      <c r="D9112" s="122">
        <v>14.66</v>
      </c>
      <c r="E9112" s="129">
        <f t="shared" si="142"/>
        <v>14.67</v>
      </c>
    </row>
    <row r="9113" spans="1:5">
      <c r="A9113" s="127" t="s">
        <v>32982</v>
      </c>
      <c r="B9113" s="128" t="s">
        <v>32983</v>
      </c>
      <c r="C9113" s="127" t="s">
        <v>42</v>
      </c>
      <c r="D9113" s="122">
        <v>22.38</v>
      </c>
      <c r="E9113" s="129">
        <f t="shared" si="142"/>
        <v>22.39</v>
      </c>
    </row>
    <row r="9114" spans="1:5" ht="40.5">
      <c r="A9114" s="127" t="s">
        <v>32984</v>
      </c>
      <c r="B9114" s="128" t="s">
        <v>32985</v>
      </c>
      <c r="C9114" s="127" t="s">
        <v>42</v>
      </c>
      <c r="D9114" s="122">
        <v>20.96</v>
      </c>
      <c r="E9114" s="129">
        <f t="shared" si="142"/>
        <v>20.97</v>
      </c>
    </row>
    <row r="9115" spans="1:5" ht="40.5">
      <c r="A9115" s="127" t="s">
        <v>32986</v>
      </c>
      <c r="B9115" s="128" t="s">
        <v>32987</v>
      </c>
      <c r="C9115" s="127" t="s">
        <v>42</v>
      </c>
      <c r="D9115" s="122">
        <v>32.6</v>
      </c>
      <c r="E9115" s="129">
        <f t="shared" si="142"/>
        <v>32.619999999999997</v>
      </c>
    </row>
    <row r="9116" spans="1:5" ht="40.5">
      <c r="A9116" s="127" t="s">
        <v>32988</v>
      </c>
      <c r="B9116" s="128" t="s">
        <v>32989</v>
      </c>
      <c r="C9116" s="127" t="s">
        <v>42</v>
      </c>
      <c r="D9116" s="122">
        <v>46.58</v>
      </c>
      <c r="E9116" s="129">
        <f t="shared" si="142"/>
        <v>46.6</v>
      </c>
    </row>
    <row r="9117" spans="1:5">
      <c r="A9117" s="127" t="s">
        <v>32990</v>
      </c>
      <c r="B9117" s="128" t="s">
        <v>32991</v>
      </c>
      <c r="C9117" s="127" t="s">
        <v>42</v>
      </c>
      <c r="D9117" s="122">
        <v>22.41</v>
      </c>
      <c r="E9117" s="129">
        <f t="shared" si="142"/>
        <v>22.42</v>
      </c>
    </row>
    <row r="9118" spans="1:5" ht="40.5">
      <c r="A9118" s="127" t="s">
        <v>32992</v>
      </c>
      <c r="B9118" s="128" t="s">
        <v>32993</v>
      </c>
      <c r="C9118" s="127" t="s">
        <v>42</v>
      </c>
      <c r="D9118" s="122">
        <v>25.89</v>
      </c>
      <c r="E9118" s="129">
        <f t="shared" si="142"/>
        <v>25.9</v>
      </c>
    </row>
    <row r="9119" spans="1:5" ht="40.5">
      <c r="A9119" s="127" t="s">
        <v>32994</v>
      </c>
      <c r="B9119" s="128" t="s">
        <v>32995</v>
      </c>
      <c r="C9119" s="127" t="s">
        <v>42</v>
      </c>
      <c r="D9119" s="122">
        <v>20.96</v>
      </c>
      <c r="E9119" s="129">
        <f t="shared" si="142"/>
        <v>20.97</v>
      </c>
    </row>
    <row r="9120" spans="1:5">
      <c r="A9120" s="127" t="s">
        <v>32996</v>
      </c>
      <c r="B9120" s="128" t="s">
        <v>32997</v>
      </c>
      <c r="C9120" s="127" t="s">
        <v>42</v>
      </c>
      <c r="D9120" s="122">
        <v>34.25</v>
      </c>
      <c r="E9120" s="129">
        <f t="shared" si="142"/>
        <v>34.270000000000003</v>
      </c>
    </row>
    <row r="9121" spans="1:5">
      <c r="A9121" s="127" t="s">
        <v>32998</v>
      </c>
      <c r="B9121" s="128" t="s">
        <v>32999</v>
      </c>
      <c r="C9121" s="127" t="s">
        <v>42</v>
      </c>
      <c r="D9121" s="122">
        <v>33.31</v>
      </c>
      <c r="E9121" s="129">
        <f t="shared" si="142"/>
        <v>33.33</v>
      </c>
    </row>
    <row r="9122" spans="1:5">
      <c r="A9122" s="127" t="s">
        <v>33000</v>
      </c>
      <c r="B9122" s="128" t="s">
        <v>33001</v>
      </c>
      <c r="C9122" s="127" t="s">
        <v>42</v>
      </c>
      <c r="D9122" s="122">
        <v>28.79</v>
      </c>
      <c r="E9122" s="129">
        <f t="shared" si="142"/>
        <v>28.8</v>
      </c>
    </row>
    <row r="9123" spans="1:5">
      <c r="A9123" s="127" t="s">
        <v>33002</v>
      </c>
      <c r="B9123" s="128" t="s">
        <v>33003</v>
      </c>
      <c r="C9123" s="127" t="s">
        <v>42</v>
      </c>
      <c r="D9123" s="122">
        <v>23.02</v>
      </c>
      <c r="E9123" s="129">
        <f t="shared" si="142"/>
        <v>23.03</v>
      </c>
    </row>
    <row r="9124" spans="1:5" ht="40.5">
      <c r="A9124" s="127" t="s">
        <v>33004</v>
      </c>
      <c r="B9124" s="128" t="s">
        <v>33005</v>
      </c>
      <c r="C9124" s="127" t="s">
        <v>42</v>
      </c>
      <c r="D9124" s="122">
        <v>20.96</v>
      </c>
      <c r="E9124" s="129">
        <f t="shared" si="142"/>
        <v>20.97</v>
      </c>
    </row>
    <row r="9125" spans="1:5" ht="40.5">
      <c r="A9125" s="127" t="s">
        <v>33006</v>
      </c>
      <c r="B9125" s="128" t="s">
        <v>33007</v>
      </c>
      <c r="C9125" s="127" t="s">
        <v>42</v>
      </c>
      <c r="D9125" s="122">
        <v>46.58</v>
      </c>
      <c r="E9125" s="129">
        <f t="shared" si="142"/>
        <v>46.6</v>
      </c>
    </row>
    <row r="9126" spans="1:5">
      <c r="A9126" s="127" t="s">
        <v>33008</v>
      </c>
      <c r="B9126" s="128" t="s">
        <v>33009</v>
      </c>
      <c r="C9126" s="127" t="s">
        <v>42</v>
      </c>
      <c r="D9126" s="122">
        <v>34.65</v>
      </c>
      <c r="E9126" s="129">
        <f t="shared" si="142"/>
        <v>34.67</v>
      </c>
    </row>
    <row r="9127" spans="1:5">
      <c r="A9127" s="127" t="s">
        <v>33010</v>
      </c>
      <c r="B9127" s="128" t="s">
        <v>33011</v>
      </c>
      <c r="C9127" s="127" t="s">
        <v>42</v>
      </c>
      <c r="D9127" s="122">
        <v>28.79</v>
      </c>
      <c r="E9127" s="129">
        <f t="shared" si="142"/>
        <v>28.8</v>
      </c>
    </row>
    <row r="9128" spans="1:5">
      <c r="A9128" s="127" t="s">
        <v>33012</v>
      </c>
      <c r="B9128" s="128" t="s">
        <v>33013</v>
      </c>
      <c r="C9128" s="127" t="s">
        <v>42</v>
      </c>
      <c r="D9128" s="122">
        <v>17.04</v>
      </c>
      <c r="E9128" s="129">
        <f t="shared" si="142"/>
        <v>17.05</v>
      </c>
    </row>
    <row r="9129" spans="1:5">
      <c r="A9129" s="127" t="s">
        <v>33014</v>
      </c>
      <c r="B9129" s="128" t="s">
        <v>33015</v>
      </c>
      <c r="C9129" s="127" t="s">
        <v>42</v>
      </c>
      <c r="D9129" s="122">
        <v>15.87</v>
      </c>
      <c r="E9129" s="129">
        <f t="shared" si="142"/>
        <v>15.88</v>
      </c>
    </row>
    <row r="9130" spans="1:5">
      <c r="A9130" s="172" t="s">
        <v>33016</v>
      </c>
      <c r="B9130" s="172"/>
      <c r="C9130" s="172"/>
      <c r="D9130" s="177"/>
      <c r="E9130" s="178"/>
    </row>
    <row r="9131" spans="1:5" ht="27">
      <c r="A9131" s="127" t="s">
        <v>33017</v>
      </c>
      <c r="B9131" s="128" t="s">
        <v>33018</v>
      </c>
      <c r="C9131" s="127" t="s">
        <v>99</v>
      </c>
      <c r="D9131" s="122">
        <v>3</v>
      </c>
      <c r="E9131" s="129">
        <f t="shared" si="142"/>
        <v>3</v>
      </c>
    </row>
    <row r="9132" spans="1:5" ht="27">
      <c r="A9132" s="127" t="s">
        <v>33019</v>
      </c>
      <c r="B9132" s="128" t="s">
        <v>33020</v>
      </c>
      <c r="C9132" s="127" t="s">
        <v>99</v>
      </c>
      <c r="D9132" s="122">
        <v>5</v>
      </c>
      <c r="E9132" s="129">
        <f t="shared" si="142"/>
        <v>5</v>
      </c>
    </row>
    <row r="9133" spans="1:5" ht="40.5">
      <c r="A9133" s="127" t="s">
        <v>33021</v>
      </c>
      <c r="B9133" s="128" t="s">
        <v>33022</v>
      </c>
      <c r="C9133" s="127" t="s">
        <v>42</v>
      </c>
      <c r="D9133" s="122">
        <v>75.180000000000007</v>
      </c>
      <c r="E9133" s="129">
        <f t="shared" si="142"/>
        <v>75.22</v>
      </c>
    </row>
    <row r="9134" spans="1:5" ht="27">
      <c r="A9134" s="127" t="s">
        <v>33023</v>
      </c>
      <c r="B9134" s="128" t="s">
        <v>33024</v>
      </c>
      <c r="C9134" s="127" t="s">
        <v>42</v>
      </c>
      <c r="D9134" s="122">
        <v>15.75</v>
      </c>
      <c r="E9134" s="129">
        <f t="shared" si="142"/>
        <v>15.76</v>
      </c>
    </row>
    <row r="9135" spans="1:5">
      <c r="A9135" s="127" t="s">
        <v>33025</v>
      </c>
      <c r="B9135" s="128" t="s">
        <v>33026</v>
      </c>
      <c r="C9135" s="127" t="s">
        <v>80</v>
      </c>
      <c r="D9135" s="122">
        <v>71.7</v>
      </c>
      <c r="E9135" s="129">
        <f t="shared" si="142"/>
        <v>71.739999999999995</v>
      </c>
    </row>
    <row r="9136" spans="1:5">
      <c r="A9136" s="127" t="s">
        <v>33027</v>
      </c>
      <c r="B9136" s="128" t="s">
        <v>33028</v>
      </c>
      <c r="C9136" s="127" t="s">
        <v>80</v>
      </c>
      <c r="D9136" s="122">
        <v>71.7</v>
      </c>
      <c r="E9136" s="129">
        <f t="shared" si="142"/>
        <v>71.739999999999995</v>
      </c>
    </row>
    <row r="9137" spans="1:5">
      <c r="A9137" s="127" t="s">
        <v>33029</v>
      </c>
      <c r="B9137" s="128" t="s">
        <v>33030</v>
      </c>
      <c r="C9137" s="127" t="s">
        <v>80</v>
      </c>
      <c r="D9137" s="122">
        <v>94.41</v>
      </c>
      <c r="E9137" s="129">
        <f t="shared" si="142"/>
        <v>94.46</v>
      </c>
    </row>
    <row r="9138" spans="1:5">
      <c r="A9138" s="127" t="s">
        <v>33031</v>
      </c>
      <c r="B9138" s="128" t="s">
        <v>33032</v>
      </c>
      <c r="C9138" s="127" t="s">
        <v>80</v>
      </c>
      <c r="D9138" s="122">
        <v>94.41</v>
      </c>
      <c r="E9138" s="129">
        <f t="shared" si="142"/>
        <v>94.46</v>
      </c>
    </row>
    <row r="9139" spans="1:5">
      <c r="A9139" s="127" t="s">
        <v>33033</v>
      </c>
      <c r="B9139" s="128" t="s">
        <v>33034</v>
      </c>
      <c r="C9139" s="127" t="s">
        <v>80</v>
      </c>
      <c r="D9139" s="122">
        <v>92.5</v>
      </c>
      <c r="E9139" s="129">
        <f t="shared" si="142"/>
        <v>92.55</v>
      </c>
    </row>
    <row r="9140" spans="1:5">
      <c r="A9140" s="127" t="s">
        <v>33035</v>
      </c>
      <c r="B9140" s="128" t="s">
        <v>33036</v>
      </c>
      <c r="C9140" s="127" t="s">
        <v>80</v>
      </c>
      <c r="D9140" s="122">
        <v>92.5</v>
      </c>
      <c r="E9140" s="129">
        <f t="shared" si="142"/>
        <v>92.55</v>
      </c>
    </row>
    <row r="9141" spans="1:5">
      <c r="A9141" s="127" t="s">
        <v>33037</v>
      </c>
      <c r="B9141" s="128" t="s">
        <v>33038</v>
      </c>
      <c r="C9141" s="127" t="s">
        <v>80</v>
      </c>
      <c r="D9141" s="122">
        <v>87.31</v>
      </c>
      <c r="E9141" s="129">
        <f t="shared" si="142"/>
        <v>87.35</v>
      </c>
    </row>
    <row r="9142" spans="1:5">
      <c r="A9142" s="127" t="s">
        <v>33039</v>
      </c>
      <c r="B9142" s="128" t="s">
        <v>33040</v>
      </c>
      <c r="C9142" s="127" t="s">
        <v>80</v>
      </c>
      <c r="D9142" s="122">
        <v>87.31</v>
      </c>
      <c r="E9142" s="129">
        <f t="shared" si="142"/>
        <v>87.35</v>
      </c>
    </row>
    <row r="9143" spans="1:5">
      <c r="A9143" s="127" t="s">
        <v>33041</v>
      </c>
      <c r="B9143" s="128" t="s">
        <v>33042</v>
      </c>
      <c r="C9143" s="127" t="s">
        <v>92</v>
      </c>
      <c r="D9143" s="122">
        <v>0.48</v>
      </c>
      <c r="E9143" s="129">
        <f t="shared" si="142"/>
        <v>0.48</v>
      </c>
    </row>
    <row r="9144" spans="1:5">
      <c r="A9144" s="127" t="s">
        <v>33043</v>
      </c>
      <c r="B9144" s="128" t="s">
        <v>33044</v>
      </c>
      <c r="C9144" s="127" t="s">
        <v>92</v>
      </c>
      <c r="D9144" s="122">
        <v>1.4</v>
      </c>
      <c r="E9144" s="129">
        <f t="shared" si="142"/>
        <v>1.4</v>
      </c>
    </row>
    <row r="9145" spans="1:5">
      <c r="A9145" s="127" t="s">
        <v>33045</v>
      </c>
      <c r="B9145" s="128" t="s">
        <v>33046</v>
      </c>
      <c r="C9145" s="127" t="s">
        <v>92</v>
      </c>
      <c r="D9145" s="122">
        <v>0.33</v>
      </c>
      <c r="E9145" s="129">
        <f t="shared" si="142"/>
        <v>0.33</v>
      </c>
    </row>
    <row r="9146" spans="1:5">
      <c r="A9146" s="127" t="s">
        <v>33047</v>
      </c>
      <c r="B9146" s="128" t="s">
        <v>33048</v>
      </c>
      <c r="C9146" s="127" t="s">
        <v>92</v>
      </c>
      <c r="D9146" s="122">
        <v>1.67</v>
      </c>
      <c r="E9146" s="129">
        <f t="shared" si="142"/>
        <v>1.67</v>
      </c>
    </row>
    <row r="9147" spans="1:5" ht="27">
      <c r="A9147" s="127" t="s">
        <v>33049</v>
      </c>
      <c r="B9147" s="128" t="s">
        <v>33050</v>
      </c>
      <c r="C9147" s="127" t="s">
        <v>92</v>
      </c>
      <c r="D9147" s="122">
        <v>5.57</v>
      </c>
      <c r="E9147" s="129">
        <f t="shared" si="142"/>
        <v>5.57</v>
      </c>
    </row>
    <row r="9148" spans="1:5" ht="27">
      <c r="A9148" s="127" t="s">
        <v>33051</v>
      </c>
      <c r="B9148" s="128" t="s">
        <v>33052</v>
      </c>
      <c r="C9148" s="127" t="s">
        <v>92</v>
      </c>
      <c r="D9148" s="122">
        <v>3.53</v>
      </c>
      <c r="E9148" s="129">
        <f t="shared" si="142"/>
        <v>3.53</v>
      </c>
    </row>
    <row r="9149" spans="1:5">
      <c r="A9149" s="127" t="s">
        <v>33053</v>
      </c>
      <c r="B9149" s="128" t="s">
        <v>33054</v>
      </c>
      <c r="C9149" s="127" t="s">
        <v>80</v>
      </c>
      <c r="D9149" s="122">
        <v>49.55</v>
      </c>
      <c r="E9149" s="129">
        <f t="shared" si="142"/>
        <v>49.57</v>
      </c>
    </row>
    <row r="9150" spans="1:5">
      <c r="A9150" s="127" t="s">
        <v>33055</v>
      </c>
      <c r="B9150" s="128" t="s">
        <v>33056</v>
      </c>
      <c r="C9150" s="127" t="s">
        <v>80</v>
      </c>
      <c r="D9150" s="122">
        <v>55.43</v>
      </c>
      <c r="E9150" s="129">
        <f t="shared" si="142"/>
        <v>55.46</v>
      </c>
    </row>
    <row r="9151" spans="1:5">
      <c r="A9151" s="127" t="s">
        <v>33057</v>
      </c>
      <c r="B9151" s="128" t="s">
        <v>33058</v>
      </c>
      <c r="C9151" s="127" t="s">
        <v>80</v>
      </c>
      <c r="D9151" s="122">
        <v>76.430000000000007</v>
      </c>
      <c r="E9151" s="129">
        <f t="shared" si="142"/>
        <v>76.47</v>
      </c>
    </row>
    <row r="9152" spans="1:5" ht="27">
      <c r="A9152" s="127" t="s">
        <v>33059</v>
      </c>
      <c r="B9152" s="128" t="s">
        <v>33060</v>
      </c>
      <c r="C9152" s="127" t="s">
        <v>92</v>
      </c>
      <c r="D9152" s="122">
        <v>3.77</v>
      </c>
      <c r="E9152" s="129">
        <f t="shared" si="142"/>
        <v>3.77</v>
      </c>
    </row>
    <row r="9153" spans="1:5" ht="27">
      <c r="A9153" s="127" t="s">
        <v>33061</v>
      </c>
      <c r="B9153" s="128" t="s">
        <v>33062</v>
      </c>
      <c r="C9153" s="127" t="s">
        <v>92</v>
      </c>
      <c r="D9153" s="122">
        <v>4.12</v>
      </c>
      <c r="E9153" s="129">
        <f t="shared" ref="E9153:E9216" si="143">ROUND((D9153/(1+$J$1))*(1+$L$1),2)</f>
        <v>4.12</v>
      </c>
    </row>
    <row r="9154" spans="1:5">
      <c r="A9154" s="172" t="s">
        <v>33063</v>
      </c>
      <c r="B9154" s="172"/>
      <c r="C9154" s="172"/>
      <c r="D9154" s="177"/>
      <c r="E9154" s="178"/>
    </row>
    <row r="9155" spans="1:5" ht="40.5">
      <c r="A9155" s="127" t="s">
        <v>33064</v>
      </c>
      <c r="B9155" s="128" t="s">
        <v>33065</v>
      </c>
      <c r="C9155" s="127" t="s">
        <v>92</v>
      </c>
      <c r="D9155" s="122">
        <v>5.4</v>
      </c>
      <c r="E9155" s="129">
        <f t="shared" si="143"/>
        <v>5.4</v>
      </c>
    </row>
    <row r="9156" spans="1:5" ht="27">
      <c r="A9156" s="127" t="s">
        <v>33066</v>
      </c>
      <c r="B9156" s="128" t="s">
        <v>17847</v>
      </c>
      <c r="C9156" s="127" t="s">
        <v>92</v>
      </c>
      <c r="D9156" s="122">
        <v>3.7</v>
      </c>
      <c r="E9156" s="129">
        <f t="shared" si="143"/>
        <v>3.7</v>
      </c>
    </row>
    <row r="9157" spans="1:5" ht="40.5">
      <c r="A9157" s="127" t="s">
        <v>33067</v>
      </c>
      <c r="B9157" s="128" t="s">
        <v>33068</v>
      </c>
      <c r="C9157" s="127" t="s">
        <v>92</v>
      </c>
      <c r="D9157" s="122">
        <v>4.8099999999999996</v>
      </c>
      <c r="E9157" s="129">
        <f t="shared" si="143"/>
        <v>4.8099999999999996</v>
      </c>
    </row>
    <row r="9158" spans="1:5" ht="27">
      <c r="A9158" s="127" t="s">
        <v>33069</v>
      </c>
      <c r="B9158" s="128" t="s">
        <v>17846</v>
      </c>
      <c r="C9158" s="127" t="s">
        <v>92</v>
      </c>
      <c r="D9158" s="122">
        <v>4.4400000000000004</v>
      </c>
      <c r="E9158" s="129">
        <f t="shared" si="143"/>
        <v>4.4400000000000004</v>
      </c>
    </row>
    <row r="9159" spans="1:5" ht="40.5">
      <c r="A9159" s="127" t="s">
        <v>33070</v>
      </c>
      <c r="B9159" s="128" t="s">
        <v>33071</v>
      </c>
      <c r="C9159" s="127" t="s">
        <v>92</v>
      </c>
      <c r="D9159" s="122">
        <v>5.53</v>
      </c>
      <c r="E9159" s="129">
        <f t="shared" si="143"/>
        <v>5.53</v>
      </c>
    </row>
    <row r="9160" spans="1:5" ht="40.5">
      <c r="A9160" s="127" t="s">
        <v>33072</v>
      </c>
      <c r="B9160" s="128" t="s">
        <v>33073</v>
      </c>
      <c r="C9160" s="127" t="s">
        <v>92</v>
      </c>
      <c r="D9160" s="122">
        <v>4.8099999999999996</v>
      </c>
      <c r="E9160" s="129">
        <f t="shared" si="143"/>
        <v>4.8099999999999996</v>
      </c>
    </row>
    <row r="9161" spans="1:5" ht="27">
      <c r="A9161" s="127" t="s">
        <v>33074</v>
      </c>
      <c r="B9161" s="128" t="s">
        <v>17849</v>
      </c>
      <c r="C9161" s="127" t="s">
        <v>92</v>
      </c>
      <c r="D9161" s="122">
        <v>4.4400000000000004</v>
      </c>
      <c r="E9161" s="129">
        <f t="shared" si="143"/>
        <v>4.4400000000000004</v>
      </c>
    </row>
    <row r="9162" spans="1:5" ht="27">
      <c r="A9162" s="127" t="s">
        <v>33075</v>
      </c>
      <c r="B9162" s="128" t="s">
        <v>17853</v>
      </c>
      <c r="C9162" s="127" t="s">
        <v>92</v>
      </c>
      <c r="D9162" s="122">
        <v>4.4400000000000004</v>
      </c>
      <c r="E9162" s="129">
        <f t="shared" si="143"/>
        <v>4.4400000000000004</v>
      </c>
    </row>
    <row r="9163" spans="1:5" ht="27">
      <c r="A9163" s="127" t="s">
        <v>33076</v>
      </c>
      <c r="B9163" s="128" t="s">
        <v>17850</v>
      </c>
      <c r="C9163" s="127" t="s">
        <v>92</v>
      </c>
      <c r="D9163" s="122">
        <v>3.88</v>
      </c>
      <c r="E9163" s="129">
        <f t="shared" si="143"/>
        <v>3.88</v>
      </c>
    </row>
    <row r="9164" spans="1:5" ht="40.5">
      <c r="A9164" s="127" t="s">
        <v>33077</v>
      </c>
      <c r="B9164" s="128" t="s">
        <v>33078</v>
      </c>
      <c r="C9164" s="127" t="s">
        <v>92</v>
      </c>
      <c r="D9164" s="122">
        <v>4.6399999999999997</v>
      </c>
      <c r="E9164" s="129">
        <f t="shared" si="143"/>
        <v>4.6399999999999997</v>
      </c>
    </row>
    <row r="9165" spans="1:5" ht="40.5">
      <c r="A9165" s="127" t="s">
        <v>33079</v>
      </c>
      <c r="B9165" s="128" t="s">
        <v>33080</v>
      </c>
      <c r="C9165" s="127" t="s">
        <v>92</v>
      </c>
      <c r="D9165" s="122">
        <v>4.57</v>
      </c>
      <c r="E9165" s="129">
        <f t="shared" si="143"/>
        <v>4.57</v>
      </c>
    </row>
    <row r="9166" spans="1:5" ht="40.5">
      <c r="A9166" s="127" t="s">
        <v>33081</v>
      </c>
      <c r="B9166" s="128" t="s">
        <v>33082</v>
      </c>
      <c r="C9166" s="127" t="s">
        <v>92</v>
      </c>
      <c r="D9166" s="122">
        <v>4.28</v>
      </c>
      <c r="E9166" s="129">
        <f t="shared" si="143"/>
        <v>4.28</v>
      </c>
    </row>
    <row r="9167" spans="1:5" ht="40.5">
      <c r="A9167" s="127" t="s">
        <v>33083</v>
      </c>
      <c r="B9167" s="128" t="s">
        <v>33084</v>
      </c>
      <c r="C9167" s="127" t="s">
        <v>92</v>
      </c>
      <c r="D9167" s="122">
        <v>4.4000000000000004</v>
      </c>
      <c r="E9167" s="129">
        <f t="shared" si="143"/>
        <v>4.4000000000000004</v>
      </c>
    </row>
    <row r="9168" spans="1:5" ht="40.5">
      <c r="A9168" s="127" t="s">
        <v>33085</v>
      </c>
      <c r="B9168" s="128" t="s">
        <v>33086</v>
      </c>
      <c r="C9168" s="127" t="s">
        <v>92</v>
      </c>
      <c r="D9168" s="122">
        <v>4.42</v>
      </c>
      <c r="E9168" s="129">
        <f t="shared" si="143"/>
        <v>4.42</v>
      </c>
    </row>
    <row r="9169" spans="1:5" ht="27">
      <c r="A9169" s="127" t="s">
        <v>33087</v>
      </c>
      <c r="B9169" s="128" t="s">
        <v>17851</v>
      </c>
      <c r="C9169" s="127" t="s">
        <v>92</v>
      </c>
      <c r="D9169" s="122">
        <v>3.33</v>
      </c>
      <c r="E9169" s="129">
        <f t="shared" si="143"/>
        <v>3.33</v>
      </c>
    </row>
    <row r="9170" spans="1:5" ht="40.5">
      <c r="A9170" s="127" t="s">
        <v>33088</v>
      </c>
      <c r="B9170" s="128" t="s">
        <v>33089</v>
      </c>
      <c r="C9170" s="127" t="s">
        <v>92</v>
      </c>
      <c r="D9170" s="122">
        <v>5.09</v>
      </c>
      <c r="E9170" s="129">
        <f t="shared" si="143"/>
        <v>5.09</v>
      </c>
    </row>
    <row r="9171" spans="1:5" ht="40.5">
      <c r="A9171" s="127" t="s">
        <v>33090</v>
      </c>
      <c r="B9171" s="128" t="s">
        <v>33091</v>
      </c>
      <c r="C9171" s="127" t="s">
        <v>92</v>
      </c>
      <c r="D9171" s="122">
        <v>4.5599999999999996</v>
      </c>
      <c r="E9171" s="129">
        <f t="shared" si="143"/>
        <v>4.5599999999999996</v>
      </c>
    </row>
    <row r="9172" spans="1:5" ht="40.5">
      <c r="A9172" s="127" t="s">
        <v>33092</v>
      </c>
      <c r="B9172" s="128" t="s">
        <v>33093</v>
      </c>
      <c r="C9172" s="127" t="s">
        <v>92</v>
      </c>
      <c r="D9172" s="122">
        <v>4.92</v>
      </c>
      <c r="E9172" s="129">
        <f t="shared" si="143"/>
        <v>4.92</v>
      </c>
    </row>
    <row r="9173" spans="1:5" ht="27">
      <c r="A9173" s="127" t="s">
        <v>33094</v>
      </c>
      <c r="B9173" s="128" t="s">
        <v>17852</v>
      </c>
      <c r="C9173" s="127" t="s">
        <v>92</v>
      </c>
      <c r="D9173" s="122">
        <v>4.07</v>
      </c>
      <c r="E9173" s="129">
        <f t="shared" si="143"/>
        <v>4.07</v>
      </c>
    </row>
    <row r="9174" spans="1:5">
      <c r="A9174" s="127" t="s">
        <v>33095</v>
      </c>
      <c r="B9174" s="128" t="s">
        <v>33096</v>
      </c>
      <c r="C9174" s="127" t="s">
        <v>86</v>
      </c>
      <c r="D9174" s="122">
        <v>80.790000000000006</v>
      </c>
      <c r="E9174" s="129">
        <f t="shared" si="143"/>
        <v>80.83</v>
      </c>
    </row>
    <row r="9175" spans="1:5" ht="40.5">
      <c r="A9175" s="127" t="s">
        <v>33097</v>
      </c>
      <c r="B9175" s="128" t="s">
        <v>15874</v>
      </c>
      <c r="C9175" s="127" t="s">
        <v>112</v>
      </c>
      <c r="D9175" s="122">
        <v>56.12</v>
      </c>
      <c r="E9175" s="129">
        <f t="shared" si="143"/>
        <v>56.15</v>
      </c>
    </row>
    <row r="9176" spans="1:5" ht="40.5">
      <c r="A9176" s="127" t="s">
        <v>33098</v>
      </c>
      <c r="B9176" s="128" t="s">
        <v>15873</v>
      </c>
      <c r="C9176" s="127" t="s">
        <v>112</v>
      </c>
      <c r="D9176" s="122">
        <v>54.11</v>
      </c>
      <c r="E9176" s="129">
        <f t="shared" si="143"/>
        <v>54.14</v>
      </c>
    </row>
    <row r="9177" spans="1:5" ht="40.5">
      <c r="A9177" s="127" t="s">
        <v>33099</v>
      </c>
      <c r="B9177" s="128" t="s">
        <v>15884</v>
      </c>
      <c r="C9177" s="127" t="s">
        <v>112</v>
      </c>
      <c r="D9177" s="122">
        <v>110.6</v>
      </c>
      <c r="E9177" s="129">
        <f t="shared" si="143"/>
        <v>110.65</v>
      </c>
    </row>
    <row r="9178" spans="1:5" ht="40.5">
      <c r="A9178" s="127" t="s">
        <v>33100</v>
      </c>
      <c r="B9178" s="128" t="s">
        <v>15887</v>
      </c>
      <c r="C9178" s="127" t="s">
        <v>112</v>
      </c>
      <c r="D9178" s="122">
        <v>89.42</v>
      </c>
      <c r="E9178" s="129">
        <f t="shared" si="143"/>
        <v>89.46</v>
      </c>
    </row>
    <row r="9179" spans="1:5" ht="40.5">
      <c r="A9179" s="127" t="s">
        <v>33101</v>
      </c>
      <c r="B9179" s="128" t="s">
        <v>15870</v>
      </c>
      <c r="C9179" s="127" t="s">
        <v>112</v>
      </c>
      <c r="D9179" s="122">
        <v>231.85</v>
      </c>
      <c r="E9179" s="129">
        <f t="shared" si="143"/>
        <v>231.96</v>
      </c>
    </row>
    <row r="9180" spans="1:5" ht="27">
      <c r="A9180" s="127" t="s">
        <v>33102</v>
      </c>
      <c r="B9180" s="128" t="s">
        <v>16492</v>
      </c>
      <c r="C9180" s="127" t="s">
        <v>80</v>
      </c>
      <c r="D9180" s="122">
        <v>22.74</v>
      </c>
      <c r="E9180" s="129">
        <f t="shared" si="143"/>
        <v>22.75</v>
      </c>
    </row>
    <row r="9181" spans="1:5" ht="27">
      <c r="A9181" s="127" t="s">
        <v>33103</v>
      </c>
      <c r="B9181" s="128" t="s">
        <v>16495</v>
      </c>
      <c r="C9181" s="127" t="s">
        <v>112</v>
      </c>
      <c r="D9181" s="122">
        <v>7.36</v>
      </c>
      <c r="E9181" s="129">
        <f t="shared" si="143"/>
        <v>7.36</v>
      </c>
    </row>
    <row r="9182" spans="1:5">
      <c r="A9182" s="127" t="s">
        <v>33104</v>
      </c>
      <c r="B9182" s="128" t="s">
        <v>33105</v>
      </c>
      <c r="C9182" s="127" t="s">
        <v>80</v>
      </c>
      <c r="D9182" s="122">
        <v>713.27</v>
      </c>
      <c r="E9182" s="129">
        <f t="shared" si="143"/>
        <v>713.62</v>
      </c>
    </row>
    <row r="9183" spans="1:5">
      <c r="A9183" s="127" t="s">
        <v>33106</v>
      </c>
      <c r="B9183" s="128" t="s">
        <v>33107</v>
      </c>
      <c r="C9183" s="127" t="s">
        <v>80</v>
      </c>
      <c r="D9183" s="122">
        <v>493.89</v>
      </c>
      <c r="E9183" s="129">
        <f t="shared" si="143"/>
        <v>494.13</v>
      </c>
    </row>
    <row r="9184" spans="1:5">
      <c r="A9184" s="127" t="s">
        <v>33108</v>
      </c>
      <c r="B9184" s="128" t="s">
        <v>33109</v>
      </c>
      <c r="C9184" s="127" t="s">
        <v>80</v>
      </c>
      <c r="D9184" s="122">
        <v>404.47</v>
      </c>
      <c r="E9184" s="129">
        <f t="shared" si="143"/>
        <v>404.67</v>
      </c>
    </row>
    <row r="9185" spans="1:5">
      <c r="A9185" s="127" t="s">
        <v>33110</v>
      </c>
      <c r="B9185" s="128" t="s">
        <v>20169</v>
      </c>
      <c r="C9185" s="127" t="s">
        <v>80</v>
      </c>
      <c r="D9185" s="122">
        <v>547.47</v>
      </c>
      <c r="E9185" s="129">
        <f t="shared" si="143"/>
        <v>547.74</v>
      </c>
    </row>
    <row r="9186" spans="1:5">
      <c r="A9186" s="127" t="s">
        <v>33111</v>
      </c>
      <c r="B9186" s="128" t="s">
        <v>33112</v>
      </c>
      <c r="C9186" s="127" t="s">
        <v>80</v>
      </c>
      <c r="D9186" s="122">
        <v>365.83</v>
      </c>
      <c r="E9186" s="129">
        <f t="shared" si="143"/>
        <v>366.01</v>
      </c>
    </row>
    <row r="9187" spans="1:5">
      <c r="A9187" s="127" t="s">
        <v>33113</v>
      </c>
      <c r="B9187" s="128" t="s">
        <v>33114</v>
      </c>
      <c r="C9187" s="127" t="s">
        <v>80</v>
      </c>
      <c r="D9187" s="122">
        <v>341.81</v>
      </c>
      <c r="E9187" s="129">
        <f t="shared" si="143"/>
        <v>341.98</v>
      </c>
    </row>
    <row r="9188" spans="1:5">
      <c r="A9188" s="127" t="s">
        <v>33115</v>
      </c>
      <c r="B9188" s="128" t="s">
        <v>33116</v>
      </c>
      <c r="C9188" s="127" t="s">
        <v>80</v>
      </c>
      <c r="D9188" s="122">
        <v>325.68</v>
      </c>
      <c r="E9188" s="129">
        <f t="shared" si="143"/>
        <v>325.83999999999997</v>
      </c>
    </row>
    <row r="9189" spans="1:5">
      <c r="A9189" s="127" t="s">
        <v>33117</v>
      </c>
      <c r="B9189" s="128" t="s">
        <v>33118</v>
      </c>
      <c r="C9189" s="127" t="s">
        <v>80</v>
      </c>
      <c r="D9189" s="122">
        <v>303.99</v>
      </c>
      <c r="E9189" s="129">
        <f t="shared" si="143"/>
        <v>304.14</v>
      </c>
    </row>
    <row r="9190" spans="1:5">
      <c r="A9190" s="127" t="s">
        <v>33119</v>
      </c>
      <c r="B9190" s="128" t="s">
        <v>20171</v>
      </c>
      <c r="C9190" s="127" t="s">
        <v>80</v>
      </c>
      <c r="D9190" s="122">
        <v>452.83</v>
      </c>
      <c r="E9190" s="129">
        <f t="shared" si="143"/>
        <v>453.05</v>
      </c>
    </row>
    <row r="9191" spans="1:5">
      <c r="A9191" s="127" t="s">
        <v>33120</v>
      </c>
      <c r="B9191" s="128" t="s">
        <v>33121</v>
      </c>
      <c r="C9191" s="127" t="s">
        <v>80</v>
      </c>
      <c r="D9191" s="122">
        <v>343.8</v>
      </c>
      <c r="E9191" s="129">
        <f t="shared" si="143"/>
        <v>343.97</v>
      </c>
    </row>
    <row r="9192" spans="1:5">
      <c r="A9192" s="127" t="s">
        <v>33122</v>
      </c>
      <c r="B9192" s="128" t="s">
        <v>33123</v>
      </c>
      <c r="C9192" s="127" t="s">
        <v>80</v>
      </c>
      <c r="D9192" s="122">
        <v>312.06</v>
      </c>
      <c r="E9192" s="129">
        <f t="shared" si="143"/>
        <v>312.20999999999998</v>
      </c>
    </row>
    <row r="9193" spans="1:5">
      <c r="A9193" s="127" t="s">
        <v>33124</v>
      </c>
      <c r="B9193" s="128" t="s">
        <v>33125</v>
      </c>
      <c r="C9193" s="127" t="s">
        <v>80</v>
      </c>
      <c r="D9193" s="122">
        <v>294.73</v>
      </c>
      <c r="E9193" s="129">
        <f t="shared" si="143"/>
        <v>294.88</v>
      </c>
    </row>
    <row r="9194" spans="1:5">
      <c r="A9194" s="127" t="s">
        <v>33126</v>
      </c>
      <c r="B9194" s="128" t="s">
        <v>33127</v>
      </c>
      <c r="C9194" s="127" t="s">
        <v>80</v>
      </c>
      <c r="D9194" s="122">
        <v>388.51</v>
      </c>
      <c r="E9194" s="129">
        <f t="shared" si="143"/>
        <v>388.7</v>
      </c>
    </row>
    <row r="9195" spans="1:5">
      <c r="A9195" s="127" t="s">
        <v>33128</v>
      </c>
      <c r="B9195" s="128" t="s">
        <v>33129</v>
      </c>
      <c r="C9195" s="127" t="s">
        <v>80</v>
      </c>
      <c r="D9195" s="122">
        <v>376.2</v>
      </c>
      <c r="E9195" s="129">
        <f t="shared" si="143"/>
        <v>376.39</v>
      </c>
    </row>
    <row r="9196" spans="1:5">
      <c r="A9196" s="127" t="s">
        <v>33130</v>
      </c>
      <c r="B9196" s="128" t="s">
        <v>33131</v>
      </c>
      <c r="C9196" s="127" t="s">
        <v>80</v>
      </c>
      <c r="D9196" s="122">
        <v>358.89</v>
      </c>
      <c r="E9196" s="129">
        <f t="shared" si="143"/>
        <v>359.07</v>
      </c>
    </row>
    <row r="9197" spans="1:5" ht="54">
      <c r="A9197" s="127" t="s">
        <v>33132</v>
      </c>
      <c r="B9197" s="128" t="s">
        <v>20221</v>
      </c>
      <c r="C9197" s="127" t="s">
        <v>112</v>
      </c>
      <c r="D9197" s="122">
        <v>101.32</v>
      </c>
      <c r="E9197" s="129">
        <f t="shared" si="143"/>
        <v>101.37</v>
      </c>
    </row>
    <row r="9198" spans="1:5" ht="81">
      <c r="A9198" s="127" t="s">
        <v>33133</v>
      </c>
      <c r="B9198" s="128" t="s">
        <v>33134</v>
      </c>
      <c r="C9198" s="127" t="s">
        <v>112</v>
      </c>
      <c r="D9198" s="122">
        <v>481.86</v>
      </c>
      <c r="E9198" s="129">
        <f t="shared" si="143"/>
        <v>482.1</v>
      </c>
    </row>
    <row r="9199" spans="1:5">
      <c r="A9199" s="127" t="s">
        <v>33135</v>
      </c>
      <c r="B9199" s="128" t="s">
        <v>18067</v>
      </c>
      <c r="C9199" s="127" t="s">
        <v>80</v>
      </c>
      <c r="D9199" s="122">
        <v>3456.05</v>
      </c>
      <c r="E9199" s="129">
        <f t="shared" si="143"/>
        <v>3457.76</v>
      </c>
    </row>
    <row r="9200" spans="1:5" ht="40.5">
      <c r="A9200" s="127" t="s">
        <v>33136</v>
      </c>
      <c r="B9200" s="128" t="s">
        <v>16927</v>
      </c>
      <c r="C9200" s="127" t="s">
        <v>86</v>
      </c>
      <c r="D9200" s="122">
        <v>236.11</v>
      </c>
      <c r="E9200" s="129">
        <f t="shared" si="143"/>
        <v>236.23</v>
      </c>
    </row>
    <row r="9201" spans="1:5" ht="27">
      <c r="A9201" s="127" t="s">
        <v>33137</v>
      </c>
      <c r="B9201" s="128" t="s">
        <v>15666</v>
      </c>
      <c r="C9201" s="127" t="s">
        <v>75</v>
      </c>
      <c r="D9201" s="122">
        <v>41.79</v>
      </c>
      <c r="E9201" s="129">
        <f t="shared" si="143"/>
        <v>41.81</v>
      </c>
    </row>
    <row r="9202" spans="1:5" ht="54">
      <c r="A9202" s="127" t="s">
        <v>33138</v>
      </c>
      <c r="B9202" s="128" t="s">
        <v>21359</v>
      </c>
      <c r="C9202" s="127" t="s">
        <v>75</v>
      </c>
      <c r="D9202" s="122">
        <v>63.59</v>
      </c>
      <c r="E9202" s="129">
        <f t="shared" si="143"/>
        <v>63.62</v>
      </c>
    </row>
    <row r="9203" spans="1:5" ht="40.5">
      <c r="A9203" s="127" t="s">
        <v>33139</v>
      </c>
      <c r="B9203" s="128" t="s">
        <v>21360</v>
      </c>
      <c r="C9203" s="127" t="s">
        <v>75</v>
      </c>
      <c r="D9203" s="122">
        <v>35.409999999999997</v>
      </c>
      <c r="E9203" s="129">
        <f t="shared" si="143"/>
        <v>35.43</v>
      </c>
    </row>
    <row r="9204" spans="1:5" ht="54">
      <c r="A9204" s="127" t="s">
        <v>33140</v>
      </c>
      <c r="B9204" s="128" t="s">
        <v>21366</v>
      </c>
      <c r="C9204" s="127" t="s">
        <v>75</v>
      </c>
      <c r="D9204" s="122">
        <v>52</v>
      </c>
      <c r="E9204" s="129">
        <f t="shared" si="143"/>
        <v>52.03</v>
      </c>
    </row>
    <row r="9205" spans="1:5" ht="54">
      <c r="A9205" s="127" t="s">
        <v>33141</v>
      </c>
      <c r="B9205" s="128" t="s">
        <v>21361</v>
      </c>
      <c r="C9205" s="127" t="s">
        <v>75</v>
      </c>
      <c r="D9205" s="122">
        <v>21.27</v>
      </c>
      <c r="E9205" s="129">
        <f t="shared" si="143"/>
        <v>21.28</v>
      </c>
    </row>
    <row r="9206" spans="1:5" ht="27">
      <c r="A9206" s="127" t="s">
        <v>33142</v>
      </c>
      <c r="B9206" s="128" t="s">
        <v>20190</v>
      </c>
      <c r="C9206" s="127" t="s">
        <v>112</v>
      </c>
      <c r="D9206" s="122">
        <v>9.43</v>
      </c>
      <c r="E9206" s="129">
        <f t="shared" si="143"/>
        <v>9.43</v>
      </c>
    </row>
    <row r="9207" spans="1:5">
      <c r="A9207" s="127" t="s">
        <v>33143</v>
      </c>
      <c r="B9207" s="128" t="s">
        <v>33144</v>
      </c>
      <c r="C9207" s="127" t="s">
        <v>80</v>
      </c>
      <c r="D9207" s="122">
        <v>38.78</v>
      </c>
      <c r="E9207" s="129">
        <f t="shared" si="143"/>
        <v>38.799999999999997</v>
      </c>
    </row>
    <row r="9208" spans="1:5">
      <c r="A9208" s="127" t="s">
        <v>33145</v>
      </c>
      <c r="B9208" s="128" t="s">
        <v>19668</v>
      </c>
      <c r="C9208" s="127" t="s">
        <v>80</v>
      </c>
      <c r="D9208" s="122">
        <v>43.44</v>
      </c>
      <c r="E9208" s="129">
        <f t="shared" si="143"/>
        <v>43.46</v>
      </c>
    </row>
    <row r="9209" spans="1:5">
      <c r="A9209" s="127" t="s">
        <v>33146</v>
      </c>
      <c r="B9209" s="128" t="s">
        <v>33147</v>
      </c>
      <c r="C9209" s="127" t="s">
        <v>86</v>
      </c>
      <c r="D9209" s="122">
        <v>109.81</v>
      </c>
      <c r="E9209" s="129">
        <f t="shared" si="143"/>
        <v>109.86</v>
      </c>
    </row>
    <row r="9210" spans="1:5" ht="27">
      <c r="A9210" s="127" t="s">
        <v>33148</v>
      </c>
      <c r="B9210" s="128" t="s">
        <v>18080</v>
      </c>
      <c r="C9210" s="127" t="s">
        <v>80</v>
      </c>
      <c r="D9210" s="122">
        <v>2192.2199999999998</v>
      </c>
      <c r="E9210" s="129">
        <f t="shared" si="143"/>
        <v>2193.31</v>
      </c>
    </row>
    <row r="9211" spans="1:5" ht="27">
      <c r="A9211" s="127" t="s">
        <v>33149</v>
      </c>
      <c r="B9211" s="128" t="s">
        <v>33150</v>
      </c>
      <c r="C9211" s="127" t="s">
        <v>80</v>
      </c>
      <c r="D9211" s="122">
        <v>202.99</v>
      </c>
      <c r="E9211" s="129">
        <f t="shared" si="143"/>
        <v>203.09</v>
      </c>
    </row>
    <row r="9212" spans="1:5" ht="27">
      <c r="A9212" s="127" t="s">
        <v>33151</v>
      </c>
      <c r="B9212" s="128" t="s">
        <v>33152</v>
      </c>
      <c r="C9212" s="127" t="s">
        <v>80</v>
      </c>
      <c r="D9212" s="122">
        <v>218.9</v>
      </c>
      <c r="E9212" s="129">
        <f t="shared" si="143"/>
        <v>219.01</v>
      </c>
    </row>
    <row r="9213" spans="1:5" ht="27">
      <c r="A9213" s="127" t="s">
        <v>33153</v>
      </c>
      <c r="B9213" s="128" t="s">
        <v>33154</v>
      </c>
      <c r="C9213" s="127" t="s">
        <v>80</v>
      </c>
      <c r="D9213" s="122">
        <v>213.84</v>
      </c>
      <c r="E9213" s="129">
        <f t="shared" si="143"/>
        <v>213.95</v>
      </c>
    </row>
    <row r="9214" spans="1:5" ht="27">
      <c r="A9214" s="127" t="s">
        <v>33155</v>
      </c>
      <c r="B9214" s="128" t="s">
        <v>33156</v>
      </c>
      <c r="C9214" s="127" t="s">
        <v>80</v>
      </c>
      <c r="D9214" s="122">
        <v>217.61</v>
      </c>
      <c r="E9214" s="129">
        <f t="shared" si="143"/>
        <v>217.72</v>
      </c>
    </row>
    <row r="9215" spans="1:5" ht="27">
      <c r="A9215" s="127" t="s">
        <v>33157</v>
      </c>
      <c r="B9215" s="128" t="s">
        <v>33158</v>
      </c>
      <c r="C9215" s="127" t="s">
        <v>80</v>
      </c>
      <c r="D9215" s="122">
        <v>223.37</v>
      </c>
      <c r="E9215" s="129">
        <f t="shared" si="143"/>
        <v>223.48</v>
      </c>
    </row>
    <row r="9216" spans="1:5" ht="27">
      <c r="A9216" s="127" t="s">
        <v>33159</v>
      </c>
      <c r="B9216" s="128" t="s">
        <v>33160</v>
      </c>
      <c r="C9216" s="127" t="s">
        <v>80</v>
      </c>
      <c r="D9216" s="122">
        <v>238</v>
      </c>
      <c r="E9216" s="129">
        <f t="shared" si="143"/>
        <v>238.12</v>
      </c>
    </row>
    <row r="9217" spans="1:5" ht="27">
      <c r="A9217" s="127" t="s">
        <v>33161</v>
      </c>
      <c r="B9217" s="128" t="s">
        <v>33162</v>
      </c>
      <c r="C9217" s="127" t="s">
        <v>80</v>
      </c>
      <c r="D9217" s="122">
        <v>247.23</v>
      </c>
      <c r="E9217" s="129">
        <f t="shared" ref="E9217:E9280" si="144">ROUND((D9217/(1+$J$1))*(1+$L$1),2)</f>
        <v>247.35</v>
      </c>
    </row>
    <row r="9218" spans="1:5" ht="94.5">
      <c r="A9218" s="127" t="s">
        <v>33163</v>
      </c>
      <c r="B9218" s="128" t="s">
        <v>33164</v>
      </c>
      <c r="C9218" s="127" t="s">
        <v>80</v>
      </c>
      <c r="D9218" s="122">
        <v>1652.74</v>
      </c>
      <c r="E9218" s="129">
        <f t="shared" si="144"/>
        <v>1653.56</v>
      </c>
    </row>
    <row r="9219" spans="1:5" ht="40.5">
      <c r="A9219" s="127" t="s">
        <v>33165</v>
      </c>
      <c r="B9219" s="128" t="s">
        <v>16235</v>
      </c>
      <c r="C9219" s="127" t="s">
        <v>112</v>
      </c>
      <c r="D9219" s="122">
        <v>47.03</v>
      </c>
      <c r="E9219" s="129">
        <f t="shared" si="144"/>
        <v>47.05</v>
      </c>
    </row>
    <row r="9220" spans="1:5" ht="27">
      <c r="A9220" s="127" t="s">
        <v>33166</v>
      </c>
      <c r="B9220" s="128" t="s">
        <v>18040</v>
      </c>
      <c r="C9220" s="127" t="s">
        <v>80</v>
      </c>
      <c r="D9220" s="122">
        <v>288.83</v>
      </c>
      <c r="E9220" s="129">
        <f t="shared" si="144"/>
        <v>288.97000000000003</v>
      </c>
    </row>
    <row r="9221" spans="1:5" ht="27">
      <c r="A9221" s="127" t="s">
        <v>33167</v>
      </c>
      <c r="B9221" s="128" t="s">
        <v>18042</v>
      </c>
      <c r="C9221" s="127" t="s">
        <v>80</v>
      </c>
      <c r="D9221" s="122">
        <v>295.87</v>
      </c>
      <c r="E9221" s="129">
        <f t="shared" si="144"/>
        <v>296.02</v>
      </c>
    </row>
    <row r="9222" spans="1:5" ht="27">
      <c r="A9222" s="127" t="s">
        <v>33168</v>
      </c>
      <c r="B9222" s="128" t="s">
        <v>17781</v>
      </c>
      <c r="C9222" s="127" t="s">
        <v>80</v>
      </c>
      <c r="D9222" s="122">
        <v>193.45</v>
      </c>
      <c r="E9222" s="129">
        <f t="shared" si="144"/>
        <v>193.55</v>
      </c>
    </row>
    <row r="9223" spans="1:5" ht="40.5">
      <c r="A9223" s="127" t="s">
        <v>33169</v>
      </c>
      <c r="B9223" s="128" t="s">
        <v>17794</v>
      </c>
      <c r="C9223" s="127" t="s">
        <v>80</v>
      </c>
      <c r="D9223" s="122">
        <v>319.97000000000003</v>
      </c>
      <c r="E9223" s="129">
        <f t="shared" si="144"/>
        <v>320.13</v>
      </c>
    </row>
    <row r="9224" spans="1:5" ht="40.5">
      <c r="A9224" s="127" t="s">
        <v>33170</v>
      </c>
      <c r="B9224" s="128" t="s">
        <v>17796</v>
      </c>
      <c r="C9224" s="127" t="s">
        <v>80</v>
      </c>
      <c r="D9224" s="122">
        <v>319.98</v>
      </c>
      <c r="E9224" s="129">
        <f t="shared" si="144"/>
        <v>320.14</v>
      </c>
    </row>
    <row r="9225" spans="1:5" ht="27">
      <c r="A9225" s="127" t="s">
        <v>33171</v>
      </c>
      <c r="B9225" s="128" t="s">
        <v>33172</v>
      </c>
      <c r="C9225" s="127" t="s">
        <v>80</v>
      </c>
      <c r="D9225" s="122">
        <v>225.55</v>
      </c>
      <c r="E9225" s="129">
        <f t="shared" si="144"/>
        <v>225.66</v>
      </c>
    </row>
    <row r="9226" spans="1:5" ht="40.5">
      <c r="A9226" s="127" t="s">
        <v>33173</v>
      </c>
      <c r="B9226" s="128" t="s">
        <v>17783</v>
      </c>
      <c r="C9226" s="127" t="s">
        <v>80</v>
      </c>
      <c r="D9226" s="122">
        <v>335</v>
      </c>
      <c r="E9226" s="129">
        <f t="shared" si="144"/>
        <v>335.17</v>
      </c>
    </row>
    <row r="9227" spans="1:5" ht="27">
      <c r="A9227" s="127" t="s">
        <v>33174</v>
      </c>
      <c r="B9227" s="128" t="s">
        <v>16338</v>
      </c>
      <c r="C9227" s="127" t="s">
        <v>42</v>
      </c>
      <c r="D9227" s="122">
        <v>167.06</v>
      </c>
      <c r="E9227" s="129">
        <f t="shared" si="144"/>
        <v>167.14</v>
      </c>
    </row>
    <row r="9228" spans="1:5" ht="27">
      <c r="A9228" s="127" t="s">
        <v>33175</v>
      </c>
      <c r="B9228" s="128" t="s">
        <v>16347</v>
      </c>
      <c r="C9228" s="127" t="s">
        <v>42</v>
      </c>
      <c r="D9228" s="122">
        <v>46.58</v>
      </c>
      <c r="E9228" s="129">
        <f t="shared" si="144"/>
        <v>46.6</v>
      </c>
    </row>
    <row r="9229" spans="1:5" ht="54">
      <c r="A9229" s="127" t="s">
        <v>33176</v>
      </c>
      <c r="B9229" s="128" t="s">
        <v>15757</v>
      </c>
      <c r="C9229" s="127" t="s">
        <v>80</v>
      </c>
      <c r="D9229" s="122">
        <v>35.090000000000003</v>
      </c>
      <c r="E9229" s="129">
        <f t="shared" si="144"/>
        <v>35.11</v>
      </c>
    </row>
    <row r="9230" spans="1:5" ht="27">
      <c r="A9230" s="127" t="s">
        <v>33177</v>
      </c>
      <c r="B9230" s="128" t="s">
        <v>20535</v>
      </c>
      <c r="C9230" s="127" t="s">
        <v>80</v>
      </c>
      <c r="D9230" s="122">
        <v>102.17</v>
      </c>
      <c r="E9230" s="129">
        <f t="shared" si="144"/>
        <v>102.22</v>
      </c>
    </row>
    <row r="9231" spans="1:5" ht="27">
      <c r="A9231" s="127" t="s">
        <v>33178</v>
      </c>
      <c r="B9231" s="128" t="s">
        <v>20527</v>
      </c>
      <c r="C9231" s="127" t="s">
        <v>80</v>
      </c>
      <c r="D9231" s="122">
        <v>131.02000000000001</v>
      </c>
      <c r="E9231" s="129">
        <f t="shared" si="144"/>
        <v>131.08000000000001</v>
      </c>
    </row>
    <row r="9232" spans="1:5" ht="27">
      <c r="A9232" s="127" t="s">
        <v>33179</v>
      </c>
      <c r="B9232" s="128" t="s">
        <v>20526</v>
      </c>
      <c r="C9232" s="127" t="s">
        <v>112</v>
      </c>
      <c r="D9232" s="122">
        <v>9.69</v>
      </c>
      <c r="E9232" s="129">
        <f t="shared" si="144"/>
        <v>9.69</v>
      </c>
    </row>
    <row r="9233" spans="1:5" ht="27">
      <c r="A9233" s="127" t="s">
        <v>33180</v>
      </c>
      <c r="B9233" s="128" t="s">
        <v>20531</v>
      </c>
      <c r="C9233" s="127" t="s">
        <v>112</v>
      </c>
      <c r="D9233" s="122">
        <v>15.31</v>
      </c>
      <c r="E9233" s="129">
        <f t="shared" si="144"/>
        <v>15.32</v>
      </c>
    </row>
    <row r="9234" spans="1:5" ht="27">
      <c r="A9234" s="127" t="s">
        <v>33181</v>
      </c>
      <c r="B9234" s="128" t="s">
        <v>20532</v>
      </c>
      <c r="C9234" s="127" t="s">
        <v>112</v>
      </c>
      <c r="D9234" s="122">
        <v>22.99</v>
      </c>
      <c r="E9234" s="129">
        <f t="shared" si="144"/>
        <v>23</v>
      </c>
    </row>
    <row r="9235" spans="1:5" ht="27">
      <c r="A9235" s="127" t="s">
        <v>33182</v>
      </c>
      <c r="B9235" s="128" t="s">
        <v>20528</v>
      </c>
      <c r="C9235" s="127" t="s">
        <v>112</v>
      </c>
      <c r="D9235" s="122">
        <v>20.43</v>
      </c>
      <c r="E9235" s="129">
        <f t="shared" si="144"/>
        <v>20.440000000000001</v>
      </c>
    </row>
    <row r="9236" spans="1:5" ht="27">
      <c r="A9236" s="127" t="s">
        <v>33183</v>
      </c>
      <c r="B9236" s="128" t="s">
        <v>20529</v>
      </c>
      <c r="C9236" s="127" t="s">
        <v>112</v>
      </c>
      <c r="D9236" s="122">
        <v>25.54</v>
      </c>
      <c r="E9236" s="129">
        <f t="shared" si="144"/>
        <v>25.55</v>
      </c>
    </row>
    <row r="9237" spans="1:5" ht="40.5">
      <c r="A9237" s="127" t="s">
        <v>33184</v>
      </c>
      <c r="B9237" s="128" t="s">
        <v>20474</v>
      </c>
      <c r="C9237" s="127" t="s">
        <v>80</v>
      </c>
      <c r="D9237" s="122">
        <v>302.94</v>
      </c>
      <c r="E9237" s="129">
        <f t="shared" si="144"/>
        <v>303.08999999999997</v>
      </c>
    </row>
    <row r="9238" spans="1:5" ht="27">
      <c r="A9238" s="127" t="s">
        <v>33185</v>
      </c>
      <c r="B9238" s="128" t="s">
        <v>20481</v>
      </c>
      <c r="C9238" s="127" t="s">
        <v>112</v>
      </c>
      <c r="D9238" s="122">
        <v>21.09</v>
      </c>
      <c r="E9238" s="129">
        <f t="shared" si="144"/>
        <v>21.1</v>
      </c>
    </row>
    <row r="9239" spans="1:5" ht="40.5">
      <c r="A9239" s="127" t="s">
        <v>33186</v>
      </c>
      <c r="B9239" s="128" t="s">
        <v>19658</v>
      </c>
      <c r="C9239" s="127" t="s">
        <v>80</v>
      </c>
      <c r="D9239" s="122">
        <v>151.53</v>
      </c>
      <c r="E9239" s="129">
        <f t="shared" si="144"/>
        <v>151.61000000000001</v>
      </c>
    </row>
    <row r="9240" spans="1:5" ht="27">
      <c r="A9240" s="127" t="s">
        <v>33187</v>
      </c>
      <c r="B9240" s="128" t="s">
        <v>19627</v>
      </c>
      <c r="C9240" s="127" t="s">
        <v>80</v>
      </c>
      <c r="D9240" s="122">
        <v>82.73</v>
      </c>
      <c r="E9240" s="129">
        <f t="shared" si="144"/>
        <v>82.77</v>
      </c>
    </row>
    <row r="9241" spans="1:5" ht="27">
      <c r="A9241" s="127" t="s">
        <v>33188</v>
      </c>
      <c r="B9241" s="128" t="s">
        <v>19850</v>
      </c>
      <c r="C9241" s="127" t="s">
        <v>86</v>
      </c>
      <c r="D9241" s="122">
        <v>844.21</v>
      </c>
      <c r="E9241" s="129">
        <f t="shared" si="144"/>
        <v>844.63</v>
      </c>
    </row>
    <row r="9242" spans="1:5" ht="27">
      <c r="A9242" s="127" t="s">
        <v>33189</v>
      </c>
      <c r="B9242" s="128" t="s">
        <v>20530</v>
      </c>
      <c r="C9242" s="127" t="s">
        <v>80</v>
      </c>
      <c r="D9242" s="122">
        <v>222.72</v>
      </c>
      <c r="E9242" s="129">
        <f t="shared" si="144"/>
        <v>222.83</v>
      </c>
    </row>
    <row r="9243" spans="1:5" ht="40.5">
      <c r="A9243" s="127" t="s">
        <v>33190</v>
      </c>
      <c r="B9243" s="128" t="s">
        <v>19851</v>
      </c>
      <c r="C9243" s="127" t="s">
        <v>86</v>
      </c>
      <c r="D9243" s="122">
        <v>1283.42</v>
      </c>
      <c r="E9243" s="129">
        <f t="shared" si="144"/>
        <v>1284.06</v>
      </c>
    </row>
    <row r="9244" spans="1:5" ht="27">
      <c r="A9244" s="127" t="s">
        <v>33191</v>
      </c>
      <c r="B9244" s="128" t="s">
        <v>20195</v>
      </c>
      <c r="C9244" s="127" t="s">
        <v>112</v>
      </c>
      <c r="D9244" s="122">
        <v>31.23</v>
      </c>
      <c r="E9244" s="129">
        <f t="shared" si="144"/>
        <v>31.25</v>
      </c>
    </row>
    <row r="9245" spans="1:5" ht="27">
      <c r="A9245" s="127" t="s">
        <v>33192</v>
      </c>
      <c r="B9245" s="128" t="s">
        <v>20197</v>
      </c>
      <c r="C9245" s="127" t="s">
        <v>112</v>
      </c>
      <c r="D9245" s="122">
        <v>30.62</v>
      </c>
      <c r="E9245" s="129">
        <f t="shared" si="144"/>
        <v>30.64</v>
      </c>
    </row>
    <row r="9246" spans="1:5" ht="27">
      <c r="A9246" s="127" t="s">
        <v>33193</v>
      </c>
      <c r="B9246" s="128" t="s">
        <v>20200</v>
      </c>
      <c r="C9246" s="127" t="s">
        <v>112</v>
      </c>
      <c r="D9246" s="122">
        <v>23.17</v>
      </c>
      <c r="E9246" s="129">
        <f t="shared" si="144"/>
        <v>23.18</v>
      </c>
    </row>
    <row r="9247" spans="1:5" ht="27">
      <c r="A9247" s="127" t="s">
        <v>33194</v>
      </c>
      <c r="B9247" s="128" t="s">
        <v>15758</v>
      </c>
      <c r="C9247" s="127" t="s">
        <v>86</v>
      </c>
      <c r="D9247" s="122">
        <v>59.42</v>
      </c>
      <c r="E9247" s="129">
        <f t="shared" si="144"/>
        <v>59.45</v>
      </c>
    </row>
    <row r="9248" spans="1:5" ht="81">
      <c r="A9248" s="127" t="s">
        <v>33195</v>
      </c>
      <c r="B9248" s="128" t="s">
        <v>33196</v>
      </c>
      <c r="C9248" s="127" t="s">
        <v>112</v>
      </c>
      <c r="D9248" s="122">
        <v>196.94</v>
      </c>
      <c r="E9248" s="129">
        <f t="shared" si="144"/>
        <v>197.04</v>
      </c>
    </row>
    <row r="9249" spans="1:5" ht="27">
      <c r="A9249" s="127" t="s">
        <v>33197</v>
      </c>
      <c r="B9249" s="128" t="s">
        <v>20109</v>
      </c>
      <c r="C9249" s="127" t="s">
        <v>112</v>
      </c>
      <c r="D9249" s="122">
        <v>16.600000000000001</v>
      </c>
      <c r="E9249" s="129">
        <f t="shared" si="144"/>
        <v>16.61</v>
      </c>
    </row>
    <row r="9250" spans="1:5" ht="40.5">
      <c r="A9250" s="127" t="s">
        <v>33198</v>
      </c>
      <c r="B9250" s="128" t="s">
        <v>20110</v>
      </c>
      <c r="C9250" s="127" t="s">
        <v>112</v>
      </c>
      <c r="D9250" s="122">
        <v>27.23</v>
      </c>
      <c r="E9250" s="129">
        <f t="shared" si="144"/>
        <v>27.24</v>
      </c>
    </row>
    <row r="9251" spans="1:5" ht="27">
      <c r="A9251" s="127" t="s">
        <v>33199</v>
      </c>
      <c r="B9251" s="128" t="s">
        <v>19630</v>
      </c>
      <c r="C9251" s="127" t="s">
        <v>80</v>
      </c>
      <c r="D9251" s="122">
        <v>43.44</v>
      </c>
      <c r="E9251" s="129">
        <f t="shared" si="144"/>
        <v>43.46</v>
      </c>
    </row>
    <row r="9252" spans="1:5" ht="27">
      <c r="A9252" s="127" t="s">
        <v>33200</v>
      </c>
      <c r="B9252" s="128" t="s">
        <v>19629</v>
      </c>
      <c r="C9252" s="127" t="s">
        <v>80</v>
      </c>
      <c r="D9252" s="122">
        <v>37.22</v>
      </c>
      <c r="E9252" s="129">
        <f t="shared" si="144"/>
        <v>37.24</v>
      </c>
    </row>
    <row r="9253" spans="1:5" ht="27">
      <c r="A9253" s="127" t="s">
        <v>33201</v>
      </c>
      <c r="B9253" s="128" t="s">
        <v>33202</v>
      </c>
      <c r="C9253" s="127" t="s">
        <v>80</v>
      </c>
      <c r="D9253" s="122">
        <v>31.02</v>
      </c>
      <c r="E9253" s="129">
        <f t="shared" si="144"/>
        <v>31.04</v>
      </c>
    </row>
    <row r="9254" spans="1:5" ht="27">
      <c r="A9254" s="127" t="s">
        <v>33203</v>
      </c>
      <c r="B9254" s="128" t="s">
        <v>19612</v>
      </c>
      <c r="C9254" s="127" t="s">
        <v>80</v>
      </c>
      <c r="D9254" s="122">
        <v>69.8</v>
      </c>
      <c r="E9254" s="129">
        <f t="shared" si="144"/>
        <v>69.83</v>
      </c>
    </row>
    <row r="9255" spans="1:5" ht="27">
      <c r="A9255" s="127" t="s">
        <v>33204</v>
      </c>
      <c r="B9255" s="128" t="s">
        <v>19622</v>
      </c>
      <c r="C9255" s="127" t="s">
        <v>80</v>
      </c>
      <c r="D9255" s="122">
        <v>85.31</v>
      </c>
      <c r="E9255" s="129">
        <f t="shared" si="144"/>
        <v>85.35</v>
      </c>
    </row>
    <row r="9256" spans="1:5" ht="27">
      <c r="A9256" s="127" t="s">
        <v>33205</v>
      </c>
      <c r="B9256" s="128" t="s">
        <v>19621</v>
      </c>
      <c r="C9256" s="127" t="s">
        <v>86</v>
      </c>
      <c r="D9256" s="122">
        <v>5.62</v>
      </c>
      <c r="E9256" s="129">
        <f t="shared" si="144"/>
        <v>5.62</v>
      </c>
    </row>
    <row r="9257" spans="1:5" ht="27">
      <c r="A9257" s="127" t="s">
        <v>33206</v>
      </c>
      <c r="B9257" s="128" t="s">
        <v>33207</v>
      </c>
      <c r="C9257" s="127" t="s">
        <v>80</v>
      </c>
      <c r="D9257" s="122">
        <v>6.3</v>
      </c>
      <c r="E9257" s="129">
        <f t="shared" si="144"/>
        <v>6.3</v>
      </c>
    </row>
    <row r="9258" spans="1:5" ht="40.5">
      <c r="A9258" s="127" t="s">
        <v>33208</v>
      </c>
      <c r="B9258" s="128" t="s">
        <v>17893</v>
      </c>
      <c r="C9258" s="127" t="s">
        <v>112</v>
      </c>
      <c r="D9258" s="122">
        <v>34.28</v>
      </c>
      <c r="E9258" s="129">
        <f t="shared" si="144"/>
        <v>34.299999999999997</v>
      </c>
    </row>
    <row r="9259" spans="1:5" ht="27">
      <c r="A9259" s="127" t="s">
        <v>33209</v>
      </c>
      <c r="B9259" s="128" t="s">
        <v>17889</v>
      </c>
      <c r="C9259" s="127" t="s">
        <v>80</v>
      </c>
      <c r="D9259" s="122">
        <v>22.21</v>
      </c>
      <c r="E9259" s="129">
        <f t="shared" si="144"/>
        <v>22.22</v>
      </c>
    </row>
    <row r="9260" spans="1:5" ht="27">
      <c r="A9260" s="127" t="s">
        <v>33210</v>
      </c>
      <c r="B9260" s="128" t="s">
        <v>17887</v>
      </c>
      <c r="C9260" s="127" t="s">
        <v>80</v>
      </c>
      <c r="D9260" s="122">
        <v>9.6999999999999993</v>
      </c>
      <c r="E9260" s="129">
        <f t="shared" si="144"/>
        <v>9.6999999999999993</v>
      </c>
    </row>
    <row r="9261" spans="1:5" ht="40.5">
      <c r="A9261" s="127" t="s">
        <v>33211</v>
      </c>
      <c r="B9261" s="128" t="s">
        <v>17896</v>
      </c>
      <c r="C9261" s="127" t="s">
        <v>112</v>
      </c>
      <c r="D9261" s="122">
        <v>44.33</v>
      </c>
      <c r="E9261" s="129">
        <f t="shared" si="144"/>
        <v>44.35</v>
      </c>
    </row>
    <row r="9262" spans="1:5" ht="27">
      <c r="A9262" s="127" t="s">
        <v>33212</v>
      </c>
      <c r="B9262" s="128" t="s">
        <v>19633</v>
      </c>
      <c r="C9262" s="127" t="s">
        <v>112</v>
      </c>
      <c r="D9262" s="122">
        <v>67.42</v>
      </c>
      <c r="E9262" s="129">
        <f t="shared" si="144"/>
        <v>67.45</v>
      </c>
    </row>
    <row r="9263" spans="1:5" ht="40.5">
      <c r="A9263" s="127" t="s">
        <v>33213</v>
      </c>
      <c r="B9263" s="128" t="s">
        <v>17894</v>
      </c>
      <c r="C9263" s="127" t="s">
        <v>112</v>
      </c>
      <c r="D9263" s="122">
        <v>51.53</v>
      </c>
      <c r="E9263" s="129">
        <f t="shared" si="144"/>
        <v>51.56</v>
      </c>
    </row>
    <row r="9264" spans="1:5" ht="40.5">
      <c r="A9264" s="127" t="s">
        <v>33214</v>
      </c>
      <c r="B9264" s="128" t="s">
        <v>19670</v>
      </c>
      <c r="C9264" s="127" t="s">
        <v>80</v>
      </c>
      <c r="D9264" s="122">
        <v>40.130000000000003</v>
      </c>
      <c r="E9264" s="129">
        <f t="shared" si="144"/>
        <v>40.15</v>
      </c>
    </row>
    <row r="9265" spans="1:5" ht="27">
      <c r="A9265" s="127" t="s">
        <v>33215</v>
      </c>
      <c r="B9265" s="128" t="s">
        <v>33216</v>
      </c>
      <c r="C9265" s="127" t="s">
        <v>44</v>
      </c>
      <c r="D9265" s="122">
        <v>26.35</v>
      </c>
      <c r="E9265" s="129">
        <f t="shared" si="144"/>
        <v>26.36</v>
      </c>
    </row>
    <row r="9266" spans="1:5" ht="67.5">
      <c r="A9266" s="127" t="s">
        <v>33217</v>
      </c>
      <c r="B9266" s="128" t="s">
        <v>33218</v>
      </c>
      <c r="C9266" s="127" t="s">
        <v>92</v>
      </c>
      <c r="D9266" s="122">
        <v>62.42</v>
      </c>
      <c r="E9266" s="129">
        <f t="shared" si="144"/>
        <v>62.45</v>
      </c>
    </row>
    <row r="9267" spans="1:5" ht="27">
      <c r="A9267" s="127" t="s">
        <v>33219</v>
      </c>
      <c r="B9267" s="128" t="s">
        <v>17862</v>
      </c>
      <c r="C9267" s="127" t="s">
        <v>112</v>
      </c>
      <c r="D9267" s="122">
        <v>87.25</v>
      </c>
      <c r="E9267" s="129">
        <f t="shared" si="144"/>
        <v>87.29</v>
      </c>
    </row>
    <row r="9268" spans="1:5" ht="40.5">
      <c r="A9268" s="127" t="s">
        <v>33220</v>
      </c>
      <c r="B9268" s="128" t="s">
        <v>17867</v>
      </c>
      <c r="C9268" s="127" t="s">
        <v>112</v>
      </c>
      <c r="D9268" s="122">
        <v>51.79</v>
      </c>
      <c r="E9268" s="129">
        <f t="shared" si="144"/>
        <v>51.82</v>
      </c>
    </row>
    <row r="9269" spans="1:5" ht="54">
      <c r="A9269" s="127" t="s">
        <v>33221</v>
      </c>
      <c r="B9269" s="128" t="s">
        <v>33222</v>
      </c>
      <c r="C9269" s="127" t="s">
        <v>112</v>
      </c>
      <c r="D9269" s="122">
        <v>69.56</v>
      </c>
      <c r="E9269" s="129">
        <f t="shared" si="144"/>
        <v>69.59</v>
      </c>
    </row>
    <row r="9270" spans="1:5" ht="54">
      <c r="A9270" s="127" t="s">
        <v>33223</v>
      </c>
      <c r="B9270" s="128" t="s">
        <v>17859</v>
      </c>
      <c r="C9270" s="127" t="s">
        <v>112</v>
      </c>
      <c r="D9270" s="122">
        <v>62.33</v>
      </c>
      <c r="E9270" s="129">
        <f t="shared" si="144"/>
        <v>62.36</v>
      </c>
    </row>
    <row r="9271" spans="1:5" ht="27">
      <c r="A9271" s="127" t="s">
        <v>33224</v>
      </c>
      <c r="B9271" s="128" t="s">
        <v>33225</v>
      </c>
      <c r="C9271" s="127" t="s">
        <v>112</v>
      </c>
      <c r="D9271" s="122">
        <v>61.14</v>
      </c>
      <c r="E9271" s="129">
        <f t="shared" si="144"/>
        <v>61.17</v>
      </c>
    </row>
    <row r="9272" spans="1:5" ht="54">
      <c r="A9272" s="127" t="s">
        <v>33226</v>
      </c>
      <c r="B9272" s="128" t="s">
        <v>17874</v>
      </c>
      <c r="C9272" s="127" t="s">
        <v>112</v>
      </c>
      <c r="D9272" s="122">
        <v>69.540000000000006</v>
      </c>
      <c r="E9272" s="129">
        <f t="shared" si="144"/>
        <v>69.569999999999993</v>
      </c>
    </row>
    <row r="9273" spans="1:5" ht="40.5">
      <c r="A9273" s="127" t="s">
        <v>33227</v>
      </c>
      <c r="B9273" s="128" t="s">
        <v>17875</v>
      </c>
      <c r="C9273" s="127" t="s">
        <v>112</v>
      </c>
      <c r="D9273" s="122">
        <v>76.23</v>
      </c>
      <c r="E9273" s="129">
        <f t="shared" si="144"/>
        <v>76.27</v>
      </c>
    </row>
    <row r="9274" spans="1:5" ht="40.5">
      <c r="A9274" s="127" t="s">
        <v>33228</v>
      </c>
      <c r="B9274" s="128" t="s">
        <v>17878</v>
      </c>
      <c r="C9274" s="127" t="s">
        <v>112</v>
      </c>
      <c r="D9274" s="122">
        <v>87.32</v>
      </c>
      <c r="E9274" s="129">
        <f t="shared" si="144"/>
        <v>87.36</v>
      </c>
    </row>
    <row r="9275" spans="1:5" ht="27">
      <c r="A9275" s="127" t="s">
        <v>33229</v>
      </c>
      <c r="B9275" s="128" t="s">
        <v>17856</v>
      </c>
      <c r="C9275" s="127" t="s">
        <v>112</v>
      </c>
      <c r="D9275" s="122">
        <v>24.17</v>
      </c>
      <c r="E9275" s="129">
        <f t="shared" si="144"/>
        <v>24.18</v>
      </c>
    </row>
    <row r="9276" spans="1:5">
      <c r="A9276" s="127" t="s">
        <v>33230</v>
      </c>
      <c r="B9276" s="128" t="s">
        <v>17864</v>
      </c>
      <c r="C9276" s="127" t="s">
        <v>112</v>
      </c>
      <c r="D9276" s="122">
        <v>87.02</v>
      </c>
      <c r="E9276" s="129">
        <f t="shared" si="144"/>
        <v>87.06</v>
      </c>
    </row>
    <row r="9277" spans="1:5" ht="40.5">
      <c r="A9277" s="127" t="s">
        <v>33231</v>
      </c>
      <c r="B9277" s="128" t="s">
        <v>17869</v>
      </c>
      <c r="C9277" s="127" t="s">
        <v>112</v>
      </c>
      <c r="D9277" s="122">
        <v>31.35</v>
      </c>
      <c r="E9277" s="129">
        <f t="shared" si="144"/>
        <v>31.37</v>
      </c>
    </row>
    <row r="9278" spans="1:5">
      <c r="A9278" s="127" t="s">
        <v>33232</v>
      </c>
      <c r="B9278" s="128" t="s">
        <v>20547</v>
      </c>
      <c r="C9278" s="127" t="s">
        <v>86</v>
      </c>
      <c r="D9278" s="122">
        <v>31.02</v>
      </c>
      <c r="E9278" s="129">
        <f t="shared" si="144"/>
        <v>31.04</v>
      </c>
    </row>
    <row r="9279" spans="1:5">
      <c r="A9279" s="127" t="s">
        <v>33233</v>
      </c>
      <c r="B9279" s="128" t="s">
        <v>20548</v>
      </c>
      <c r="C9279" s="127" t="s">
        <v>86</v>
      </c>
      <c r="D9279" s="122">
        <v>69.8</v>
      </c>
      <c r="E9279" s="129">
        <f t="shared" si="144"/>
        <v>69.83</v>
      </c>
    </row>
    <row r="9280" spans="1:5" ht="135">
      <c r="A9280" s="127" t="s">
        <v>33234</v>
      </c>
      <c r="B9280" s="128" t="s">
        <v>33235</v>
      </c>
      <c r="C9280" s="127" t="s">
        <v>112</v>
      </c>
      <c r="D9280" s="122">
        <v>563.20000000000005</v>
      </c>
      <c r="E9280" s="129">
        <f t="shared" si="144"/>
        <v>563.48</v>
      </c>
    </row>
    <row r="9281" spans="1:5" ht="67.5">
      <c r="A9281" s="127" t="s">
        <v>33236</v>
      </c>
      <c r="B9281" s="128" t="s">
        <v>33237</v>
      </c>
      <c r="C9281" s="127" t="s">
        <v>44</v>
      </c>
      <c r="D9281" s="122">
        <v>732.24</v>
      </c>
      <c r="E9281" s="129">
        <f t="shared" ref="E9281:E9344" si="145">ROUND((D9281/(1+$J$1))*(1+$L$1),2)</f>
        <v>732.6</v>
      </c>
    </row>
    <row r="9282" spans="1:5" ht="27">
      <c r="A9282" s="127" t="s">
        <v>33238</v>
      </c>
      <c r="B9282" s="128" t="s">
        <v>16461</v>
      </c>
      <c r="C9282" s="127" t="s">
        <v>112</v>
      </c>
      <c r="D9282" s="122">
        <v>80</v>
      </c>
      <c r="E9282" s="129">
        <f t="shared" si="145"/>
        <v>80.040000000000006</v>
      </c>
    </row>
    <row r="9283" spans="1:5" ht="27">
      <c r="A9283" s="127" t="s">
        <v>33239</v>
      </c>
      <c r="B9283" s="128" t="s">
        <v>18070</v>
      </c>
      <c r="C9283" s="127" t="s">
        <v>18071</v>
      </c>
      <c r="D9283" s="122">
        <v>200.63</v>
      </c>
      <c r="E9283" s="129">
        <f t="shared" si="145"/>
        <v>200.73</v>
      </c>
    </row>
    <row r="9284" spans="1:5" ht="40.5">
      <c r="A9284" s="127" t="s">
        <v>33240</v>
      </c>
      <c r="B9284" s="128" t="s">
        <v>33241</v>
      </c>
      <c r="C9284" s="127" t="s">
        <v>44</v>
      </c>
      <c r="D9284" s="122">
        <v>150.88999999999999</v>
      </c>
      <c r="E9284" s="129">
        <f t="shared" si="145"/>
        <v>150.96</v>
      </c>
    </row>
    <row r="9285" spans="1:5" ht="27">
      <c r="A9285" s="127" t="s">
        <v>33242</v>
      </c>
      <c r="B9285" s="128" t="s">
        <v>33243</v>
      </c>
      <c r="C9285" s="127" t="s">
        <v>86</v>
      </c>
      <c r="D9285" s="122">
        <v>358.93</v>
      </c>
      <c r="E9285" s="129">
        <f t="shared" si="145"/>
        <v>359.11</v>
      </c>
    </row>
    <row r="9286" spans="1:5" ht="27">
      <c r="A9286" s="127" t="s">
        <v>33244</v>
      </c>
      <c r="B9286" s="128" t="s">
        <v>19825</v>
      </c>
      <c r="C9286" s="127" t="s">
        <v>112</v>
      </c>
      <c r="D9286" s="122">
        <v>0.09</v>
      </c>
      <c r="E9286" s="129">
        <f t="shared" si="145"/>
        <v>0.09</v>
      </c>
    </row>
    <row r="9287" spans="1:5" ht="27">
      <c r="A9287" s="127" t="s">
        <v>33245</v>
      </c>
      <c r="B9287" s="128" t="s">
        <v>19826</v>
      </c>
      <c r="C9287" s="127" t="s">
        <v>112</v>
      </c>
      <c r="D9287" s="122">
        <v>0.24</v>
      </c>
      <c r="E9287" s="129">
        <f t="shared" si="145"/>
        <v>0.24</v>
      </c>
    </row>
    <row r="9288" spans="1:5">
      <c r="A9288" s="127" t="s">
        <v>33246</v>
      </c>
      <c r="B9288" s="128" t="s">
        <v>33247</v>
      </c>
      <c r="C9288" s="127" t="s">
        <v>86</v>
      </c>
      <c r="D9288" s="122">
        <v>0.83</v>
      </c>
      <c r="E9288" s="129">
        <f t="shared" si="145"/>
        <v>0.83</v>
      </c>
    </row>
    <row r="9289" spans="1:5" ht="40.5">
      <c r="A9289" s="127" t="s">
        <v>33248</v>
      </c>
      <c r="B9289" s="128" t="s">
        <v>16250</v>
      </c>
      <c r="C9289" s="127" t="s">
        <v>44</v>
      </c>
      <c r="D9289" s="122">
        <v>16.78</v>
      </c>
      <c r="E9289" s="129">
        <f t="shared" si="145"/>
        <v>16.79</v>
      </c>
    </row>
    <row r="9290" spans="1:5" ht="27">
      <c r="A9290" s="127" t="s">
        <v>33249</v>
      </c>
      <c r="B9290" s="128" t="s">
        <v>17790</v>
      </c>
      <c r="C9290" s="127" t="s">
        <v>80</v>
      </c>
      <c r="D9290" s="122">
        <v>44.8</v>
      </c>
      <c r="E9290" s="129">
        <f t="shared" si="145"/>
        <v>44.82</v>
      </c>
    </row>
    <row r="9291" spans="1:5" ht="40.5">
      <c r="A9291" s="127" t="s">
        <v>33250</v>
      </c>
      <c r="B9291" s="128" t="s">
        <v>17789</v>
      </c>
      <c r="C9291" s="127" t="s">
        <v>80</v>
      </c>
      <c r="D9291" s="122">
        <v>52.51</v>
      </c>
      <c r="E9291" s="129">
        <f t="shared" si="145"/>
        <v>52.54</v>
      </c>
    </row>
    <row r="9292" spans="1:5" ht="27">
      <c r="A9292" s="127" t="s">
        <v>33251</v>
      </c>
      <c r="B9292" s="128" t="s">
        <v>17792</v>
      </c>
      <c r="C9292" s="127" t="s">
        <v>80</v>
      </c>
      <c r="D9292" s="122">
        <v>46.1</v>
      </c>
      <c r="E9292" s="129">
        <f t="shared" si="145"/>
        <v>46.12</v>
      </c>
    </row>
    <row r="9293" spans="1:5" ht="27">
      <c r="A9293" s="127" t="s">
        <v>33252</v>
      </c>
      <c r="B9293" s="128" t="s">
        <v>17791</v>
      </c>
      <c r="C9293" s="127" t="s">
        <v>80</v>
      </c>
      <c r="D9293" s="122">
        <v>53.82</v>
      </c>
      <c r="E9293" s="129">
        <f t="shared" si="145"/>
        <v>53.85</v>
      </c>
    </row>
    <row r="9294" spans="1:5" ht="54">
      <c r="A9294" s="127" t="s">
        <v>33253</v>
      </c>
      <c r="B9294" s="128" t="s">
        <v>20805</v>
      </c>
      <c r="C9294" s="127" t="s">
        <v>19805</v>
      </c>
      <c r="D9294" s="122">
        <v>3912.14</v>
      </c>
      <c r="E9294" s="129">
        <f t="shared" si="145"/>
        <v>3914.08</v>
      </c>
    </row>
    <row r="9295" spans="1:5" ht="54">
      <c r="A9295" s="127" t="s">
        <v>33254</v>
      </c>
      <c r="B9295" s="128" t="s">
        <v>20804</v>
      </c>
      <c r="C9295" s="127" t="s">
        <v>19805</v>
      </c>
      <c r="D9295" s="122">
        <v>3665.06</v>
      </c>
      <c r="E9295" s="129">
        <f t="shared" si="145"/>
        <v>3666.88</v>
      </c>
    </row>
    <row r="9296" spans="1:5">
      <c r="A9296" s="127" t="s">
        <v>33255</v>
      </c>
      <c r="B9296" s="128" t="s">
        <v>33256</v>
      </c>
      <c r="C9296" s="127" t="s">
        <v>112</v>
      </c>
      <c r="D9296" s="122">
        <v>7.37</v>
      </c>
      <c r="E9296" s="129">
        <f t="shared" si="145"/>
        <v>7.37</v>
      </c>
    </row>
    <row r="9297" spans="1:5" ht="40.5">
      <c r="A9297" s="127" t="s">
        <v>33257</v>
      </c>
      <c r="B9297" s="128" t="s">
        <v>15661</v>
      </c>
      <c r="C9297" s="127" t="s">
        <v>44</v>
      </c>
      <c r="D9297" s="122">
        <v>19.78</v>
      </c>
      <c r="E9297" s="129">
        <f t="shared" si="145"/>
        <v>19.79</v>
      </c>
    </row>
    <row r="9298" spans="1:5" ht="40.5">
      <c r="A9298" s="127" t="s">
        <v>33258</v>
      </c>
      <c r="B9298" s="128" t="s">
        <v>33259</v>
      </c>
      <c r="C9298" s="127" t="s">
        <v>112</v>
      </c>
      <c r="D9298" s="122">
        <v>1.67</v>
      </c>
      <c r="E9298" s="129">
        <f t="shared" si="145"/>
        <v>1.67</v>
      </c>
    </row>
    <row r="9299" spans="1:5" ht="27">
      <c r="A9299" s="127" t="s">
        <v>33260</v>
      </c>
      <c r="B9299" s="128" t="s">
        <v>33261</v>
      </c>
      <c r="C9299" s="127" t="s">
        <v>112</v>
      </c>
      <c r="D9299" s="122">
        <v>8.02</v>
      </c>
      <c r="E9299" s="129">
        <f t="shared" si="145"/>
        <v>8.02</v>
      </c>
    </row>
    <row r="9300" spans="1:5" ht="54">
      <c r="A9300" s="127" t="s">
        <v>33262</v>
      </c>
      <c r="B9300" s="128" t="s">
        <v>16293</v>
      </c>
      <c r="C9300" s="127" t="s">
        <v>44</v>
      </c>
      <c r="D9300" s="122">
        <v>85.44</v>
      </c>
      <c r="E9300" s="129">
        <f t="shared" si="145"/>
        <v>85.48</v>
      </c>
    </row>
    <row r="9301" spans="1:5" ht="54">
      <c r="A9301" s="127" t="s">
        <v>33263</v>
      </c>
      <c r="B9301" s="128" t="s">
        <v>16292</v>
      </c>
      <c r="C9301" s="127" t="s">
        <v>44</v>
      </c>
      <c r="D9301" s="122">
        <v>58.2</v>
      </c>
      <c r="E9301" s="129">
        <f t="shared" si="145"/>
        <v>58.23</v>
      </c>
    </row>
    <row r="9302" spans="1:5">
      <c r="A9302" s="127" t="s">
        <v>33264</v>
      </c>
      <c r="B9302" s="128" t="s">
        <v>15759</v>
      </c>
      <c r="C9302" s="127" t="s">
        <v>86</v>
      </c>
      <c r="D9302" s="122">
        <v>57.14</v>
      </c>
      <c r="E9302" s="129">
        <f t="shared" si="145"/>
        <v>57.17</v>
      </c>
    </row>
    <row r="9303" spans="1:5">
      <c r="A9303" s="127" t="s">
        <v>33265</v>
      </c>
      <c r="B9303" s="128" t="s">
        <v>20154</v>
      </c>
      <c r="C9303" s="127" t="s">
        <v>80</v>
      </c>
      <c r="D9303" s="122">
        <v>1889.61</v>
      </c>
      <c r="E9303" s="129">
        <f t="shared" si="145"/>
        <v>1890.55</v>
      </c>
    </row>
    <row r="9304" spans="1:5">
      <c r="A9304" s="127" t="s">
        <v>33266</v>
      </c>
      <c r="B9304" s="128" t="s">
        <v>33267</v>
      </c>
      <c r="C9304" s="127" t="s">
        <v>80</v>
      </c>
      <c r="D9304" s="122">
        <v>552.11</v>
      </c>
      <c r="E9304" s="129">
        <f t="shared" si="145"/>
        <v>552.38</v>
      </c>
    </row>
    <row r="9305" spans="1:5">
      <c r="A9305" s="127" t="s">
        <v>33268</v>
      </c>
      <c r="B9305" s="128" t="s">
        <v>20549</v>
      </c>
      <c r="C9305" s="127" t="s">
        <v>44</v>
      </c>
      <c r="D9305" s="122">
        <v>80.97</v>
      </c>
      <c r="E9305" s="129">
        <f t="shared" si="145"/>
        <v>81.010000000000005</v>
      </c>
    </row>
    <row r="9306" spans="1:5" ht="27">
      <c r="A9306" s="127" t="s">
        <v>33269</v>
      </c>
      <c r="B9306" s="128" t="s">
        <v>33270</v>
      </c>
      <c r="C9306" s="127" t="s">
        <v>86</v>
      </c>
      <c r="D9306" s="122">
        <v>69.209999999999994</v>
      </c>
      <c r="E9306" s="129">
        <f t="shared" si="145"/>
        <v>69.239999999999995</v>
      </c>
    </row>
    <row r="9307" spans="1:5" ht="40.5">
      <c r="A9307" s="127" t="s">
        <v>33271</v>
      </c>
      <c r="B9307" s="128" t="s">
        <v>20121</v>
      </c>
      <c r="C9307" s="127" t="s">
        <v>112</v>
      </c>
      <c r="D9307" s="122">
        <v>20.13</v>
      </c>
      <c r="E9307" s="129">
        <f t="shared" si="145"/>
        <v>20.14</v>
      </c>
    </row>
    <row r="9308" spans="1:5" ht="27">
      <c r="A9308" s="127" t="s">
        <v>33272</v>
      </c>
      <c r="B9308" s="128" t="s">
        <v>33273</v>
      </c>
      <c r="C9308" s="127" t="s">
        <v>112</v>
      </c>
      <c r="D9308" s="122">
        <v>8.27</v>
      </c>
      <c r="E9308" s="129">
        <f t="shared" si="145"/>
        <v>8.27</v>
      </c>
    </row>
    <row r="9309" spans="1:5" ht="40.5">
      <c r="A9309" s="127" t="s">
        <v>33274</v>
      </c>
      <c r="B9309" s="128" t="s">
        <v>20129</v>
      </c>
      <c r="C9309" s="127" t="s">
        <v>112</v>
      </c>
      <c r="D9309" s="122">
        <v>15.86</v>
      </c>
      <c r="E9309" s="129">
        <f t="shared" si="145"/>
        <v>15.87</v>
      </c>
    </row>
    <row r="9310" spans="1:5" ht="40.5">
      <c r="A9310" s="127" t="s">
        <v>33275</v>
      </c>
      <c r="B9310" s="128" t="s">
        <v>33276</v>
      </c>
      <c r="C9310" s="127" t="s">
        <v>112</v>
      </c>
      <c r="D9310" s="122">
        <v>7.71</v>
      </c>
      <c r="E9310" s="129">
        <f t="shared" si="145"/>
        <v>7.71</v>
      </c>
    </row>
    <row r="9311" spans="1:5">
      <c r="A9311" s="127" t="s">
        <v>33277</v>
      </c>
      <c r="B9311" s="128" t="s">
        <v>33278</v>
      </c>
      <c r="C9311" s="127" t="s">
        <v>112</v>
      </c>
      <c r="D9311" s="122">
        <v>2.37</v>
      </c>
      <c r="E9311" s="129">
        <f t="shared" si="145"/>
        <v>2.37</v>
      </c>
    </row>
    <row r="9312" spans="1:5">
      <c r="A9312" s="127" t="s">
        <v>33279</v>
      </c>
      <c r="B9312" s="128" t="s">
        <v>20064</v>
      </c>
      <c r="C9312" s="127" t="s">
        <v>112</v>
      </c>
      <c r="D9312" s="122">
        <v>3.43</v>
      </c>
      <c r="E9312" s="129">
        <f t="shared" si="145"/>
        <v>3.43</v>
      </c>
    </row>
    <row r="9313" spans="1:5" ht="54">
      <c r="A9313" s="127" t="s">
        <v>33280</v>
      </c>
      <c r="B9313" s="128" t="s">
        <v>20073</v>
      </c>
      <c r="C9313" s="127" t="s">
        <v>112</v>
      </c>
      <c r="D9313" s="122">
        <v>26.01</v>
      </c>
      <c r="E9313" s="129">
        <f t="shared" si="145"/>
        <v>26.02</v>
      </c>
    </row>
    <row r="9314" spans="1:5">
      <c r="A9314" s="127" t="s">
        <v>33281</v>
      </c>
      <c r="B9314" s="128" t="s">
        <v>16228</v>
      </c>
      <c r="C9314" s="127" t="s">
        <v>112</v>
      </c>
      <c r="D9314" s="122">
        <v>2.5499999999999998</v>
      </c>
      <c r="E9314" s="129">
        <f t="shared" si="145"/>
        <v>2.5499999999999998</v>
      </c>
    </row>
    <row r="9315" spans="1:5">
      <c r="A9315" s="127" t="s">
        <v>33282</v>
      </c>
      <c r="B9315" s="128" t="s">
        <v>33283</v>
      </c>
      <c r="C9315" s="127" t="s">
        <v>112</v>
      </c>
      <c r="D9315" s="122">
        <v>162.13</v>
      </c>
      <c r="E9315" s="129">
        <f t="shared" si="145"/>
        <v>162.21</v>
      </c>
    </row>
    <row r="9316" spans="1:5">
      <c r="A9316" s="127" t="s">
        <v>33284</v>
      </c>
      <c r="B9316" s="128" t="s">
        <v>20118</v>
      </c>
      <c r="C9316" s="127" t="s">
        <v>112</v>
      </c>
      <c r="D9316" s="122">
        <v>6.17</v>
      </c>
      <c r="E9316" s="129">
        <f t="shared" si="145"/>
        <v>6.17</v>
      </c>
    </row>
    <row r="9317" spans="1:5" ht="40.5">
      <c r="A9317" s="127" t="s">
        <v>33285</v>
      </c>
      <c r="B9317" s="128" t="s">
        <v>33286</v>
      </c>
      <c r="C9317" s="127" t="s">
        <v>112</v>
      </c>
      <c r="D9317" s="122">
        <v>24.31</v>
      </c>
      <c r="E9317" s="129">
        <f t="shared" si="145"/>
        <v>24.32</v>
      </c>
    </row>
    <row r="9318" spans="1:5" ht="40.5">
      <c r="A9318" s="127" t="s">
        <v>33287</v>
      </c>
      <c r="B9318" s="128" t="s">
        <v>33288</v>
      </c>
      <c r="C9318" s="127" t="s">
        <v>112</v>
      </c>
      <c r="D9318" s="122">
        <v>33.869999999999997</v>
      </c>
      <c r="E9318" s="129">
        <f t="shared" si="145"/>
        <v>33.89</v>
      </c>
    </row>
    <row r="9319" spans="1:5" ht="40.5">
      <c r="A9319" s="127" t="s">
        <v>33289</v>
      </c>
      <c r="B9319" s="128" t="s">
        <v>20100</v>
      </c>
      <c r="C9319" s="127" t="s">
        <v>112</v>
      </c>
      <c r="D9319" s="122">
        <v>13.31</v>
      </c>
      <c r="E9319" s="129">
        <f t="shared" si="145"/>
        <v>13.32</v>
      </c>
    </row>
    <row r="9320" spans="1:5" ht="27">
      <c r="A9320" s="127" t="s">
        <v>33290</v>
      </c>
      <c r="B9320" s="128" t="s">
        <v>20114</v>
      </c>
      <c r="C9320" s="127" t="s">
        <v>112</v>
      </c>
      <c r="D9320" s="122">
        <v>26.85</v>
      </c>
      <c r="E9320" s="129">
        <f t="shared" si="145"/>
        <v>26.86</v>
      </c>
    </row>
    <row r="9321" spans="1:5" ht="40.5">
      <c r="A9321" s="127" t="s">
        <v>33291</v>
      </c>
      <c r="B9321" s="128" t="s">
        <v>20123</v>
      </c>
      <c r="C9321" s="127" t="s">
        <v>112</v>
      </c>
      <c r="D9321" s="122">
        <v>20.96</v>
      </c>
      <c r="E9321" s="129">
        <f t="shared" si="145"/>
        <v>20.97</v>
      </c>
    </row>
    <row r="9322" spans="1:5" ht="54">
      <c r="A9322" s="127" t="s">
        <v>33292</v>
      </c>
      <c r="B9322" s="128" t="s">
        <v>20122</v>
      </c>
      <c r="C9322" s="127" t="s">
        <v>112</v>
      </c>
      <c r="D9322" s="122">
        <v>24.93</v>
      </c>
      <c r="E9322" s="129">
        <f t="shared" si="145"/>
        <v>24.94</v>
      </c>
    </row>
    <row r="9323" spans="1:5" ht="40.5">
      <c r="A9323" s="127" t="s">
        <v>33293</v>
      </c>
      <c r="B9323" s="128" t="s">
        <v>20101</v>
      </c>
      <c r="C9323" s="127" t="s">
        <v>112</v>
      </c>
      <c r="D9323" s="122">
        <v>34.65</v>
      </c>
      <c r="E9323" s="129">
        <f t="shared" si="145"/>
        <v>34.67</v>
      </c>
    </row>
    <row r="9324" spans="1:5" ht="27">
      <c r="A9324" s="127" t="s">
        <v>33294</v>
      </c>
      <c r="B9324" s="128" t="s">
        <v>20288</v>
      </c>
      <c r="C9324" s="127" t="s">
        <v>112</v>
      </c>
      <c r="D9324" s="122">
        <v>30.25</v>
      </c>
      <c r="E9324" s="129">
        <f t="shared" si="145"/>
        <v>30.27</v>
      </c>
    </row>
    <row r="9325" spans="1:5" ht="54">
      <c r="A9325" s="127" t="s">
        <v>33295</v>
      </c>
      <c r="B9325" s="128" t="s">
        <v>16246</v>
      </c>
      <c r="C9325" s="127" t="s">
        <v>112</v>
      </c>
      <c r="D9325" s="122">
        <v>150.29</v>
      </c>
      <c r="E9325" s="129">
        <f t="shared" si="145"/>
        <v>150.36000000000001</v>
      </c>
    </row>
    <row r="9326" spans="1:5" ht="27">
      <c r="A9326" s="127" t="s">
        <v>33296</v>
      </c>
      <c r="B9326" s="128" t="s">
        <v>33297</v>
      </c>
      <c r="C9326" s="127" t="s">
        <v>112</v>
      </c>
      <c r="D9326" s="122">
        <v>94.94</v>
      </c>
      <c r="E9326" s="129">
        <f t="shared" si="145"/>
        <v>94.99</v>
      </c>
    </row>
    <row r="9327" spans="1:5">
      <c r="A9327" s="127" t="s">
        <v>33298</v>
      </c>
      <c r="B9327" s="128" t="s">
        <v>19698</v>
      </c>
      <c r="C9327" s="127" t="s">
        <v>86</v>
      </c>
      <c r="D9327" s="122">
        <v>0.42</v>
      </c>
      <c r="E9327" s="129">
        <f t="shared" si="145"/>
        <v>0.42</v>
      </c>
    </row>
    <row r="9328" spans="1:5" ht="54">
      <c r="A9328" s="127" t="s">
        <v>33299</v>
      </c>
      <c r="B9328" s="128" t="s">
        <v>19858</v>
      </c>
      <c r="C9328" s="127" t="s">
        <v>86</v>
      </c>
      <c r="D9328" s="122">
        <v>1379.91</v>
      </c>
      <c r="E9328" s="129">
        <f t="shared" si="145"/>
        <v>1380.59</v>
      </c>
    </row>
    <row r="9329" spans="1:5" ht="54">
      <c r="A9329" s="127" t="s">
        <v>33300</v>
      </c>
      <c r="B9329" s="128" t="s">
        <v>19857</v>
      </c>
      <c r="C9329" s="127" t="s">
        <v>86</v>
      </c>
      <c r="D9329" s="122">
        <v>689.95</v>
      </c>
      <c r="E9329" s="129">
        <f t="shared" si="145"/>
        <v>690.29</v>
      </c>
    </row>
    <row r="9330" spans="1:5" ht="67.5">
      <c r="A9330" s="127" t="s">
        <v>33301</v>
      </c>
      <c r="B9330" s="128" t="s">
        <v>33302</v>
      </c>
      <c r="C9330" s="127" t="s">
        <v>86</v>
      </c>
      <c r="D9330" s="122">
        <v>115.23</v>
      </c>
      <c r="E9330" s="129">
        <f t="shared" si="145"/>
        <v>115.29</v>
      </c>
    </row>
    <row r="9331" spans="1:5" ht="67.5">
      <c r="A9331" s="127" t="s">
        <v>33303</v>
      </c>
      <c r="B9331" s="128" t="s">
        <v>33304</v>
      </c>
      <c r="C9331" s="127" t="s">
        <v>86</v>
      </c>
      <c r="D9331" s="122">
        <v>255.53</v>
      </c>
      <c r="E9331" s="129">
        <f t="shared" si="145"/>
        <v>255.66</v>
      </c>
    </row>
    <row r="9332" spans="1:5" ht="40.5">
      <c r="A9332" s="127" t="s">
        <v>33305</v>
      </c>
      <c r="B9332" s="128" t="s">
        <v>33306</v>
      </c>
      <c r="C9332" s="127" t="s">
        <v>86</v>
      </c>
      <c r="D9332" s="122">
        <v>1068.3</v>
      </c>
      <c r="E9332" s="129">
        <f t="shared" si="145"/>
        <v>1068.83</v>
      </c>
    </row>
    <row r="9333" spans="1:5" ht="27">
      <c r="A9333" s="127" t="s">
        <v>33307</v>
      </c>
      <c r="B9333" s="128" t="s">
        <v>33308</v>
      </c>
      <c r="C9333" s="127" t="s">
        <v>86</v>
      </c>
      <c r="D9333" s="122">
        <v>14.63</v>
      </c>
      <c r="E9333" s="129">
        <f t="shared" si="145"/>
        <v>14.64</v>
      </c>
    </row>
    <row r="9334" spans="1:5" ht="27">
      <c r="A9334" s="127" t="s">
        <v>33309</v>
      </c>
      <c r="B9334" s="128" t="s">
        <v>17953</v>
      </c>
      <c r="C9334" s="127" t="s">
        <v>44</v>
      </c>
      <c r="D9334" s="122">
        <v>12.28</v>
      </c>
      <c r="E9334" s="129">
        <f t="shared" si="145"/>
        <v>12.29</v>
      </c>
    </row>
    <row r="9335" spans="1:5" ht="27">
      <c r="A9335" s="127" t="s">
        <v>33310</v>
      </c>
      <c r="B9335" s="128" t="s">
        <v>17787</v>
      </c>
      <c r="C9335" s="127" t="s">
        <v>80</v>
      </c>
      <c r="D9335" s="122">
        <v>83.77</v>
      </c>
      <c r="E9335" s="129">
        <f t="shared" si="145"/>
        <v>83.81</v>
      </c>
    </row>
    <row r="9336" spans="1:5" ht="27">
      <c r="A9336" s="127" t="s">
        <v>33311</v>
      </c>
      <c r="B9336" s="128" t="s">
        <v>17786</v>
      </c>
      <c r="C9336" s="127" t="s">
        <v>80</v>
      </c>
      <c r="D9336" s="122">
        <v>56.27</v>
      </c>
      <c r="E9336" s="129">
        <f t="shared" si="145"/>
        <v>56.3</v>
      </c>
    </row>
    <row r="9337" spans="1:5" ht="27">
      <c r="A9337" s="127" t="s">
        <v>33312</v>
      </c>
      <c r="B9337" s="128" t="s">
        <v>19678</v>
      </c>
      <c r="C9337" s="127" t="s">
        <v>112</v>
      </c>
      <c r="D9337" s="122">
        <v>11.75</v>
      </c>
      <c r="E9337" s="129">
        <f t="shared" si="145"/>
        <v>11.76</v>
      </c>
    </row>
    <row r="9338" spans="1:5" ht="27">
      <c r="A9338" s="127" t="s">
        <v>33313</v>
      </c>
      <c r="B9338" s="128" t="s">
        <v>17785</v>
      </c>
      <c r="C9338" s="127" t="s">
        <v>80</v>
      </c>
      <c r="D9338" s="122">
        <v>110.86</v>
      </c>
      <c r="E9338" s="129">
        <f t="shared" si="145"/>
        <v>110.91</v>
      </c>
    </row>
    <row r="9339" spans="1:5" ht="27">
      <c r="A9339" s="127" t="s">
        <v>33314</v>
      </c>
      <c r="B9339" s="128" t="s">
        <v>20765</v>
      </c>
      <c r="C9339" s="127" t="s">
        <v>112</v>
      </c>
      <c r="D9339" s="122">
        <v>9.31</v>
      </c>
      <c r="E9339" s="129">
        <f t="shared" si="145"/>
        <v>9.31</v>
      </c>
    </row>
    <row r="9340" spans="1:5" ht="54">
      <c r="A9340" s="127" t="s">
        <v>33315</v>
      </c>
      <c r="B9340" s="128" t="s">
        <v>21034</v>
      </c>
      <c r="C9340" s="127" t="s">
        <v>112</v>
      </c>
      <c r="D9340" s="122">
        <v>139.93</v>
      </c>
      <c r="E9340" s="129">
        <f t="shared" si="145"/>
        <v>140</v>
      </c>
    </row>
    <row r="9341" spans="1:5" ht="27">
      <c r="A9341" s="127" t="s">
        <v>33316</v>
      </c>
      <c r="B9341" s="128" t="s">
        <v>17957</v>
      </c>
      <c r="C9341" s="127" t="s">
        <v>86</v>
      </c>
      <c r="D9341" s="122">
        <v>1262.6199999999999</v>
      </c>
      <c r="E9341" s="129">
        <f t="shared" si="145"/>
        <v>1263.25</v>
      </c>
    </row>
    <row r="9342" spans="1:5" ht="40.5">
      <c r="A9342" s="127" t="s">
        <v>33317</v>
      </c>
      <c r="B9342" s="128" t="s">
        <v>33318</v>
      </c>
      <c r="C9342" s="127" t="s">
        <v>80</v>
      </c>
      <c r="D9342" s="122">
        <v>3.73</v>
      </c>
      <c r="E9342" s="129">
        <f t="shared" si="145"/>
        <v>3.73</v>
      </c>
    </row>
    <row r="9343" spans="1:5" ht="27">
      <c r="A9343" s="127" t="s">
        <v>33319</v>
      </c>
      <c r="B9343" s="128" t="s">
        <v>33320</v>
      </c>
      <c r="C9343" s="127" t="s">
        <v>80</v>
      </c>
      <c r="D9343" s="122">
        <v>96</v>
      </c>
      <c r="E9343" s="129">
        <f t="shared" si="145"/>
        <v>96.05</v>
      </c>
    </row>
    <row r="9344" spans="1:5" ht="27">
      <c r="A9344" s="127" t="s">
        <v>33321</v>
      </c>
      <c r="B9344" s="128" t="s">
        <v>19671</v>
      </c>
      <c r="C9344" s="127" t="s">
        <v>80</v>
      </c>
      <c r="D9344" s="122">
        <v>32.58</v>
      </c>
      <c r="E9344" s="129">
        <f t="shared" si="145"/>
        <v>32.6</v>
      </c>
    </row>
    <row r="9345" spans="1:5" ht="27">
      <c r="A9345" s="127" t="s">
        <v>33322</v>
      </c>
      <c r="B9345" s="128" t="s">
        <v>20294</v>
      </c>
      <c r="C9345" s="127" t="s">
        <v>112</v>
      </c>
      <c r="D9345" s="122">
        <v>42.9</v>
      </c>
      <c r="E9345" s="129">
        <f t="shared" ref="E9345:E9408" si="146">ROUND((D9345/(1+$J$1))*(1+$L$1),2)</f>
        <v>42.92</v>
      </c>
    </row>
    <row r="9346" spans="1:5" ht="27">
      <c r="A9346" s="127" t="s">
        <v>33323</v>
      </c>
      <c r="B9346" s="128" t="s">
        <v>16277</v>
      </c>
      <c r="C9346" s="127" t="s">
        <v>112</v>
      </c>
      <c r="D9346" s="122">
        <v>20.350000000000001</v>
      </c>
      <c r="E9346" s="129">
        <f t="shared" si="146"/>
        <v>20.36</v>
      </c>
    </row>
    <row r="9347" spans="1:5">
      <c r="A9347" s="127" t="s">
        <v>33324</v>
      </c>
      <c r="B9347" s="128" t="s">
        <v>15760</v>
      </c>
      <c r="C9347" s="127" t="s">
        <v>86</v>
      </c>
      <c r="D9347" s="122">
        <v>15.38</v>
      </c>
      <c r="E9347" s="129">
        <f t="shared" si="146"/>
        <v>15.39</v>
      </c>
    </row>
    <row r="9348" spans="1:5" ht="27">
      <c r="A9348" s="127" t="s">
        <v>33325</v>
      </c>
      <c r="B9348" s="128" t="s">
        <v>20267</v>
      </c>
      <c r="C9348" s="127" t="s">
        <v>112</v>
      </c>
      <c r="D9348" s="122">
        <v>79.540000000000006</v>
      </c>
      <c r="E9348" s="129">
        <f t="shared" si="146"/>
        <v>79.58</v>
      </c>
    </row>
    <row r="9349" spans="1:5">
      <c r="A9349" s="127" t="s">
        <v>33326</v>
      </c>
      <c r="B9349" s="128" t="s">
        <v>20767</v>
      </c>
      <c r="C9349" s="127" t="s">
        <v>112</v>
      </c>
      <c r="D9349" s="122">
        <v>0.93</v>
      </c>
      <c r="E9349" s="129">
        <f t="shared" si="146"/>
        <v>0.93</v>
      </c>
    </row>
    <row r="9350" spans="1:5" ht="40.5">
      <c r="A9350" s="127" t="s">
        <v>33327</v>
      </c>
      <c r="B9350" s="128" t="s">
        <v>33328</v>
      </c>
      <c r="C9350" s="127" t="s">
        <v>44</v>
      </c>
      <c r="D9350" s="122">
        <v>42.08</v>
      </c>
      <c r="E9350" s="129">
        <f t="shared" si="146"/>
        <v>42.1</v>
      </c>
    </row>
    <row r="9351" spans="1:5" ht="40.5">
      <c r="A9351" s="127" t="s">
        <v>33329</v>
      </c>
      <c r="B9351" s="128" t="s">
        <v>33330</v>
      </c>
      <c r="C9351" s="127" t="s">
        <v>44</v>
      </c>
      <c r="D9351" s="122">
        <v>87.16</v>
      </c>
      <c r="E9351" s="129">
        <f t="shared" si="146"/>
        <v>87.2</v>
      </c>
    </row>
    <row r="9352" spans="1:5" ht="40.5">
      <c r="A9352" s="127" t="s">
        <v>33331</v>
      </c>
      <c r="B9352" s="128" t="s">
        <v>33332</v>
      </c>
      <c r="C9352" s="127" t="s">
        <v>44</v>
      </c>
      <c r="D9352" s="122">
        <v>157.56</v>
      </c>
      <c r="E9352" s="129">
        <f t="shared" si="146"/>
        <v>157.63999999999999</v>
      </c>
    </row>
    <row r="9353" spans="1:5">
      <c r="A9353" s="127" t="s">
        <v>33333</v>
      </c>
      <c r="B9353" s="128" t="s">
        <v>20624</v>
      </c>
      <c r="C9353" s="127" t="s">
        <v>86</v>
      </c>
      <c r="D9353" s="122">
        <v>4.99</v>
      </c>
      <c r="E9353" s="129">
        <f t="shared" si="146"/>
        <v>4.99</v>
      </c>
    </row>
    <row r="9354" spans="1:5" ht="27">
      <c r="A9354" s="127" t="s">
        <v>33334</v>
      </c>
      <c r="B9354" s="128" t="s">
        <v>20621</v>
      </c>
      <c r="C9354" s="127" t="s">
        <v>86</v>
      </c>
      <c r="D9354" s="122">
        <v>19.8</v>
      </c>
      <c r="E9354" s="129">
        <f t="shared" si="146"/>
        <v>19.809999999999999</v>
      </c>
    </row>
    <row r="9355" spans="1:5" ht="27">
      <c r="A9355" s="127" t="s">
        <v>33335</v>
      </c>
      <c r="B9355" s="128" t="s">
        <v>20622</v>
      </c>
      <c r="C9355" s="127" t="s">
        <v>86</v>
      </c>
      <c r="D9355" s="122">
        <v>25.51</v>
      </c>
      <c r="E9355" s="129">
        <f t="shared" si="146"/>
        <v>25.52</v>
      </c>
    </row>
    <row r="9356" spans="1:5" ht="27">
      <c r="A9356" s="127" t="s">
        <v>33336</v>
      </c>
      <c r="B9356" s="128" t="s">
        <v>20773</v>
      </c>
      <c r="C9356" s="127" t="s">
        <v>80</v>
      </c>
      <c r="D9356" s="122">
        <v>39.549999999999997</v>
      </c>
      <c r="E9356" s="129">
        <f t="shared" si="146"/>
        <v>39.57</v>
      </c>
    </row>
    <row r="9357" spans="1:5" ht="27">
      <c r="A9357" s="127" t="s">
        <v>33337</v>
      </c>
      <c r="B9357" s="128" t="s">
        <v>15705</v>
      </c>
      <c r="C9357" s="127" t="s">
        <v>112</v>
      </c>
      <c r="D9357" s="122">
        <v>39.22</v>
      </c>
      <c r="E9357" s="129">
        <f t="shared" si="146"/>
        <v>39.24</v>
      </c>
    </row>
    <row r="9358" spans="1:5">
      <c r="A9358" s="127" t="s">
        <v>33338</v>
      </c>
      <c r="B9358" s="128" t="s">
        <v>33339</v>
      </c>
      <c r="C9358" s="127" t="s">
        <v>80</v>
      </c>
      <c r="D9358" s="122">
        <v>15.49</v>
      </c>
      <c r="E9358" s="129">
        <f t="shared" si="146"/>
        <v>15.5</v>
      </c>
    </row>
    <row r="9359" spans="1:5" ht="27">
      <c r="A9359" s="127" t="s">
        <v>33340</v>
      </c>
      <c r="B9359" s="128" t="s">
        <v>33341</v>
      </c>
      <c r="C9359" s="127" t="s">
        <v>112</v>
      </c>
      <c r="D9359" s="122">
        <v>20.309999999999999</v>
      </c>
      <c r="E9359" s="129">
        <f t="shared" si="146"/>
        <v>20.32</v>
      </c>
    </row>
    <row r="9360" spans="1:5" ht="27">
      <c r="A9360" s="127" t="s">
        <v>33342</v>
      </c>
      <c r="B9360" s="128" t="s">
        <v>33343</v>
      </c>
      <c r="C9360" s="127" t="s">
        <v>112</v>
      </c>
      <c r="D9360" s="122">
        <v>15.96</v>
      </c>
      <c r="E9360" s="129">
        <f t="shared" si="146"/>
        <v>15.97</v>
      </c>
    </row>
    <row r="9361" spans="1:5" ht="27">
      <c r="A9361" s="127" t="s">
        <v>33344</v>
      </c>
      <c r="B9361" s="128" t="s">
        <v>20115</v>
      </c>
      <c r="C9361" s="127" t="s">
        <v>112</v>
      </c>
      <c r="D9361" s="122">
        <v>16.89</v>
      </c>
      <c r="E9361" s="129">
        <f t="shared" si="146"/>
        <v>16.899999999999999</v>
      </c>
    </row>
    <row r="9362" spans="1:5" ht="54">
      <c r="A9362" s="127" t="s">
        <v>33345</v>
      </c>
      <c r="B9362" s="128" t="s">
        <v>21328</v>
      </c>
      <c r="C9362" s="127" t="s">
        <v>15674</v>
      </c>
      <c r="D9362" s="122">
        <v>0.92</v>
      </c>
      <c r="E9362" s="129">
        <f t="shared" si="146"/>
        <v>0.92</v>
      </c>
    </row>
    <row r="9363" spans="1:5" ht="54">
      <c r="A9363" s="127" t="s">
        <v>33346</v>
      </c>
      <c r="B9363" s="128" t="s">
        <v>21330</v>
      </c>
      <c r="C9363" s="127" t="s">
        <v>15674</v>
      </c>
      <c r="D9363" s="122">
        <v>1.65</v>
      </c>
      <c r="E9363" s="129">
        <f t="shared" si="146"/>
        <v>1.65</v>
      </c>
    </row>
    <row r="9364" spans="1:5" ht="27">
      <c r="A9364" s="127" t="s">
        <v>33347</v>
      </c>
      <c r="B9364" s="128" t="s">
        <v>33348</v>
      </c>
      <c r="C9364" s="127" t="s">
        <v>15674</v>
      </c>
      <c r="D9364" s="122">
        <v>1.61</v>
      </c>
      <c r="E9364" s="129">
        <f t="shared" si="146"/>
        <v>1.61</v>
      </c>
    </row>
    <row r="9365" spans="1:5" ht="54">
      <c r="A9365" s="127" t="s">
        <v>33349</v>
      </c>
      <c r="B9365" s="128" t="s">
        <v>21327</v>
      </c>
      <c r="C9365" s="127" t="s">
        <v>15674</v>
      </c>
      <c r="D9365" s="122">
        <v>1.23</v>
      </c>
      <c r="E9365" s="129">
        <f t="shared" si="146"/>
        <v>1.23</v>
      </c>
    </row>
    <row r="9366" spans="1:5" ht="54">
      <c r="A9366" s="127" t="s">
        <v>33350</v>
      </c>
      <c r="B9366" s="128" t="s">
        <v>21331</v>
      </c>
      <c r="C9366" s="127" t="s">
        <v>15674</v>
      </c>
      <c r="D9366" s="122">
        <v>0.98</v>
      </c>
      <c r="E9366" s="129">
        <f t="shared" si="146"/>
        <v>0.98</v>
      </c>
    </row>
    <row r="9367" spans="1:5" ht="54">
      <c r="A9367" s="127" t="s">
        <v>33351</v>
      </c>
      <c r="B9367" s="128" t="s">
        <v>21338</v>
      </c>
      <c r="C9367" s="127" t="s">
        <v>15674</v>
      </c>
      <c r="D9367" s="122">
        <v>0.8</v>
      </c>
      <c r="E9367" s="129">
        <f t="shared" si="146"/>
        <v>0.8</v>
      </c>
    </row>
    <row r="9368" spans="1:5" ht="54">
      <c r="A9368" s="127" t="s">
        <v>33352</v>
      </c>
      <c r="B9368" s="128" t="s">
        <v>21334</v>
      </c>
      <c r="C9368" s="127" t="s">
        <v>15674</v>
      </c>
      <c r="D9368" s="122">
        <v>1.24</v>
      </c>
      <c r="E9368" s="129">
        <f t="shared" si="146"/>
        <v>1.24</v>
      </c>
    </row>
    <row r="9369" spans="1:5">
      <c r="A9369" s="127" t="s">
        <v>33353</v>
      </c>
      <c r="B9369" s="128" t="s">
        <v>21349</v>
      </c>
      <c r="C9369" s="127" t="s">
        <v>21350</v>
      </c>
      <c r="D9369" s="122">
        <v>4.1900000000000004</v>
      </c>
      <c r="E9369" s="129">
        <f t="shared" si="146"/>
        <v>4.1900000000000004</v>
      </c>
    </row>
    <row r="9370" spans="1:5">
      <c r="A9370" s="127" t="s">
        <v>33354</v>
      </c>
      <c r="B9370" s="128" t="s">
        <v>33355</v>
      </c>
      <c r="C9370" s="127" t="s">
        <v>44</v>
      </c>
      <c r="D9370" s="122">
        <v>51.31</v>
      </c>
      <c r="E9370" s="129">
        <f t="shared" si="146"/>
        <v>51.34</v>
      </c>
    </row>
    <row r="9371" spans="1:5">
      <c r="A9371" s="127" t="s">
        <v>33356</v>
      </c>
      <c r="B9371" s="128" t="s">
        <v>17802</v>
      </c>
      <c r="C9371" s="127" t="s">
        <v>80</v>
      </c>
      <c r="D9371" s="122">
        <v>1604.18</v>
      </c>
      <c r="E9371" s="129">
        <f t="shared" si="146"/>
        <v>1604.98</v>
      </c>
    </row>
    <row r="9372" spans="1:5">
      <c r="A9372" s="172" t="s">
        <v>33357</v>
      </c>
      <c r="B9372" s="172"/>
      <c r="C9372" s="172"/>
      <c r="D9372" s="177"/>
      <c r="E9372" s="178"/>
    </row>
    <row r="9373" spans="1:5" ht="40.5">
      <c r="A9373" s="127" t="s">
        <v>33358</v>
      </c>
      <c r="B9373" s="128" t="s">
        <v>33359</v>
      </c>
      <c r="C9373" s="127" t="s">
        <v>42</v>
      </c>
      <c r="D9373" s="122">
        <v>137.1</v>
      </c>
      <c r="E9373" s="129">
        <f t="shared" si="146"/>
        <v>137.16999999999999</v>
      </c>
    </row>
    <row r="9374" spans="1:5" ht="40.5">
      <c r="A9374" s="127" t="s">
        <v>33360</v>
      </c>
      <c r="B9374" s="128" t="s">
        <v>33361</v>
      </c>
      <c r="C9374" s="127" t="s">
        <v>42</v>
      </c>
      <c r="D9374" s="122">
        <v>117.49</v>
      </c>
      <c r="E9374" s="129">
        <f t="shared" si="146"/>
        <v>117.55</v>
      </c>
    </row>
    <row r="9375" spans="1:5" ht="40.5">
      <c r="A9375" s="127" t="s">
        <v>33362</v>
      </c>
      <c r="B9375" s="128" t="s">
        <v>33363</v>
      </c>
      <c r="C9375" s="127" t="s">
        <v>42</v>
      </c>
      <c r="D9375" s="122">
        <v>104.45</v>
      </c>
      <c r="E9375" s="129">
        <f t="shared" si="146"/>
        <v>104.5</v>
      </c>
    </row>
    <row r="9376" spans="1:5" ht="40.5">
      <c r="A9376" s="127" t="s">
        <v>33364</v>
      </c>
      <c r="B9376" s="128" t="s">
        <v>33365</v>
      </c>
      <c r="C9376" s="127" t="s">
        <v>42</v>
      </c>
      <c r="D9376" s="122">
        <v>129.25</v>
      </c>
      <c r="E9376" s="129">
        <f t="shared" si="146"/>
        <v>129.31</v>
      </c>
    </row>
    <row r="9377" spans="1:5" ht="40.5">
      <c r="A9377" s="127" t="s">
        <v>33366</v>
      </c>
      <c r="B9377" s="128" t="s">
        <v>33367</v>
      </c>
      <c r="C9377" s="127" t="s">
        <v>42</v>
      </c>
      <c r="D9377" s="122">
        <v>113.48</v>
      </c>
      <c r="E9377" s="129">
        <f t="shared" si="146"/>
        <v>113.54</v>
      </c>
    </row>
    <row r="9378" spans="1:5" ht="40.5">
      <c r="A9378" s="127" t="s">
        <v>33368</v>
      </c>
      <c r="B9378" s="128" t="s">
        <v>33369</v>
      </c>
      <c r="C9378" s="127" t="s">
        <v>42</v>
      </c>
      <c r="D9378" s="122">
        <v>103</v>
      </c>
      <c r="E9378" s="129">
        <f t="shared" si="146"/>
        <v>103.05</v>
      </c>
    </row>
    <row r="9379" spans="1:5" ht="54">
      <c r="A9379" s="127" t="s">
        <v>33370</v>
      </c>
      <c r="B9379" s="128" t="s">
        <v>33371</v>
      </c>
      <c r="C9379" s="127" t="s">
        <v>42</v>
      </c>
      <c r="D9379" s="122">
        <v>174.4</v>
      </c>
      <c r="E9379" s="129">
        <f t="shared" si="146"/>
        <v>174.49</v>
      </c>
    </row>
    <row r="9380" spans="1:5" ht="54">
      <c r="A9380" s="127" t="s">
        <v>33372</v>
      </c>
      <c r="B9380" s="128" t="s">
        <v>33373</v>
      </c>
      <c r="C9380" s="127" t="s">
        <v>42</v>
      </c>
      <c r="D9380" s="122">
        <v>146.91</v>
      </c>
      <c r="E9380" s="129">
        <f t="shared" si="146"/>
        <v>146.97999999999999</v>
      </c>
    </row>
    <row r="9381" spans="1:5" ht="54">
      <c r="A9381" s="127" t="s">
        <v>33374</v>
      </c>
      <c r="B9381" s="128" t="s">
        <v>33375</v>
      </c>
      <c r="C9381" s="127" t="s">
        <v>42</v>
      </c>
      <c r="D9381" s="122">
        <v>128.76</v>
      </c>
      <c r="E9381" s="129">
        <f t="shared" si="146"/>
        <v>128.82</v>
      </c>
    </row>
    <row r="9382" spans="1:5" ht="40.5">
      <c r="A9382" s="127" t="s">
        <v>33376</v>
      </c>
      <c r="B9382" s="128" t="s">
        <v>33377</v>
      </c>
      <c r="C9382" s="127" t="s">
        <v>42</v>
      </c>
      <c r="D9382" s="122">
        <v>145</v>
      </c>
      <c r="E9382" s="129">
        <f t="shared" si="146"/>
        <v>145.07</v>
      </c>
    </row>
    <row r="9383" spans="1:5" ht="40.5">
      <c r="A9383" s="127" t="s">
        <v>33378</v>
      </c>
      <c r="B9383" s="128" t="s">
        <v>33379</v>
      </c>
      <c r="C9383" s="127" t="s">
        <v>42</v>
      </c>
      <c r="D9383" s="122">
        <v>121.54</v>
      </c>
      <c r="E9383" s="129">
        <f t="shared" si="146"/>
        <v>121.6</v>
      </c>
    </row>
    <row r="9384" spans="1:5" ht="40.5">
      <c r="A9384" s="127" t="s">
        <v>33380</v>
      </c>
      <c r="B9384" s="128" t="s">
        <v>33381</v>
      </c>
      <c r="C9384" s="127" t="s">
        <v>42</v>
      </c>
      <c r="D9384" s="122">
        <v>105.95</v>
      </c>
      <c r="E9384" s="129">
        <f t="shared" si="146"/>
        <v>106</v>
      </c>
    </row>
    <row r="9385" spans="1:5" ht="67.5">
      <c r="A9385" s="127" t="s">
        <v>33382</v>
      </c>
      <c r="B9385" s="128" t="s">
        <v>33383</v>
      </c>
      <c r="C9385" s="127" t="s">
        <v>42</v>
      </c>
      <c r="D9385" s="122">
        <v>6.99</v>
      </c>
      <c r="E9385" s="129">
        <f t="shared" si="146"/>
        <v>6.99</v>
      </c>
    </row>
    <row r="9386" spans="1:5" ht="54">
      <c r="A9386" s="127" t="s">
        <v>33384</v>
      </c>
      <c r="B9386" s="128" t="s">
        <v>33385</v>
      </c>
      <c r="C9386" s="127" t="s">
        <v>42</v>
      </c>
      <c r="D9386" s="122">
        <v>2.96</v>
      </c>
      <c r="E9386" s="129">
        <f t="shared" si="146"/>
        <v>2.96</v>
      </c>
    </row>
    <row r="9387" spans="1:5" ht="40.5">
      <c r="A9387" s="127" t="s">
        <v>33386</v>
      </c>
      <c r="B9387" s="128" t="s">
        <v>33387</v>
      </c>
      <c r="C9387" s="127" t="s">
        <v>42</v>
      </c>
      <c r="D9387" s="122">
        <v>0.3</v>
      </c>
      <c r="E9387" s="129">
        <f t="shared" si="146"/>
        <v>0.3</v>
      </c>
    </row>
    <row r="9388" spans="1:5" ht="67.5">
      <c r="A9388" s="127" t="s">
        <v>33388</v>
      </c>
      <c r="B9388" s="128" t="s">
        <v>33389</v>
      </c>
      <c r="C9388" s="127" t="s">
        <v>42</v>
      </c>
      <c r="D9388" s="122">
        <v>8.09</v>
      </c>
      <c r="E9388" s="129">
        <f t="shared" si="146"/>
        <v>8.09</v>
      </c>
    </row>
    <row r="9389" spans="1:5" ht="54">
      <c r="A9389" s="127" t="s">
        <v>33390</v>
      </c>
      <c r="B9389" s="128" t="s">
        <v>33391</v>
      </c>
      <c r="C9389" s="127" t="s">
        <v>42</v>
      </c>
      <c r="D9389" s="122">
        <v>2.98</v>
      </c>
      <c r="E9389" s="129">
        <f t="shared" si="146"/>
        <v>2.98</v>
      </c>
    </row>
    <row r="9390" spans="1:5" ht="67.5">
      <c r="A9390" s="127" t="s">
        <v>33392</v>
      </c>
      <c r="B9390" s="128" t="s">
        <v>33393</v>
      </c>
      <c r="C9390" s="127" t="s">
        <v>42</v>
      </c>
      <c r="D9390" s="122">
        <v>3.62</v>
      </c>
      <c r="E9390" s="129">
        <f t="shared" si="146"/>
        <v>3.62</v>
      </c>
    </row>
    <row r="9391" spans="1:5" ht="40.5">
      <c r="A9391" s="127" t="s">
        <v>33394</v>
      </c>
      <c r="B9391" s="128" t="s">
        <v>33395</v>
      </c>
      <c r="C9391" s="127" t="s">
        <v>42</v>
      </c>
      <c r="D9391" s="122">
        <v>98.23</v>
      </c>
      <c r="E9391" s="129">
        <f t="shared" si="146"/>
        <v>98.28</v>
      </c>
    </row>
    <row r="9392" spans="1:5" ht="40.5">
      <c r="A9392" s="127" t="s">
        <v>33396</v>
      </c>
      <c r="B9392" s="128" t="s">
        <v>33397</v>
      </c>
      <c r="C9392" s="127" t="s">
        <v>42</v>
      </c>
      <c r="D9392" s="122">
        <v>24.38</v>
      </c>
      <c r="E9392" s="129">
        <f t="shared" si="146"/>
        <v>24.39</v>
      </c>
    </row>
    <row r="9393" spans="1:5" ht="40.5">
      <c r="A9393" s="127" t="s">
        <v>33398</v>
      </c>
      <c r="B9393" s="128" t="s">
        <v>33399</v>
      </c>
      <c r="C9393" s="127" t="s">
        <v>15685</v>
      </c>
      <c r="D9393" s="122">
        <v>9612.4</v>
      </c>
      <c r="E9393" s="129">
        <f t="shared" si="146"/>
        <v>9617.17</v>
      </c>
    </row>
    <row r="9394" spans="1:5" ht="40.5">
      <c r="A9394" s="127" t="s">
        <v>33400</v>
      </c>
      <c r="B9394" s="128" t="s">
        <v>17068</v>
      </c>
      <c r="C9394" s="127" t="s">
        <v>42</v>
      </c>
      <c r="D9394" s="122">
        <v>119.4</v>
      </c>
      <c r="E9394" s="129">
        <f t="shared" si="146"/>
        <v>119.46</v>
      </c>
    </row>
    <row r="9395" spans="1:5" ht="40.5">
      <c r="A9395" s="127" t="s">
        <v>33401</v>
      </c>
      <c r="B9395" s="128" t="s">
        <v>17071</v>
      </c>
      <c r="C9395" s="127" t="s">
        <v>42</v>
      </c>
      <c r="D9395" s="122">
        <v>134.59</v>
      </c>
      <c r="E9395" s="129">
        <f t="shared" si="146"/>
        <v>134.66</v>
      </c>
    </row>
    <row r="9396" spans="1:5" ht="40.5">
      <c r="A9396" s="127" t="s">
        <v>33402</v>
      </c>
      <c r="B9396" s="128" t="s">
        <v>17073</v>
      </c>
      <c r="C9396" s="127" t="s">
        <v>42</v>
      </c>
      <c r="D9396" s="122">
        <v>35.46</v>
      </c>
      <c r="E9396" s="129">
        <f t="shared" si="146"/>
        <v>35.479999999999997</v>
      </c>
    </row>
    <row r="9397" spans="1:5" ht="40.5">
      <c r="A9397" s="127" t="s">
        <v>33403</v>
      </c>
      <c r="B9397" s="128" t="s">
        <v>17070</v>
      </c>
      <c r="C9397" s="127" t="s">
        <v>42</v>
      </c>
      <c r="D9397" s="122">
        <v>29.64</v>
      </c>
      <c r="E9397" s="129">
        <f t="shared" si="146"/>
        <v>29.65</v>
      </c>
    </row>
    <row r="9398" spans="1:5" ht="67.5">
      <c r="A9398" s="127" t="s">
        <v>33404</v>
      </c>
      <c r="B9398" s="128" t="s">
        <v>33405</v>
      </c>
      <c r="C9398" s="127" t="s">
        <v>42</v>
      </c>
      <c r="D9398" s="122">
        <v>121.12</v>
      </c>
      <c r="E9398" s="129">
        <f t="shared" si="146"/>
        <v>121.18</v>
      </c>
    </row>
    <row r="9399" spans="1:5" ht="40.5">
      <c r="A9399" s="127" t="s">
        <v>33406</v>
      </c>
      <c r="B9399" s="128" t="s">
        <v>33407</v>
      </c>
      <c r="C9399" s="127" t="s">
        <v>15685</v>
      </c>
      <c r="D9399" s="122">
        <v>8484.9599999999991</v>
      </c>
      <c r="E9399" s="129">
        <f t="shared" si="146"/>
        <v>8489.17</v>
      </c>
    </row>
    <row r="9400" spans="1:5" ht="40.5">
      <c r="A9400" s="127" t="s">
        <v>33408</v>
      </c>
      <c r="B9400" s="128" t="s">
        <v>33409</v>
      </c>
      <c r="C9400" s="127" t="s">
        <v>42</v>
      </c>
      <c r="D9400" s="122">
        <v>87.2</v>
      </c>
      <c r="E9400" s="129">
        <f t="shared" si="146"/>
        <v>87.24</v>
      </c>
    </row>
    <row r="9401" spans="1:5" ht="40.5">
      <c r="A9401" s="127" t="s">
        <v>33410</v>
      </c>
      <c r="B9401" s="128" t="s">
        <v>33411</v>
      </c>
      <c r="C9401" s="127" t="s">
        <v>42</v>
      </c>
      <c r="D9401" s="122">
        <v>44.14</v>
      </c>
      <c r="E9401" s="129">
        <f t="shared" si="146"/>
        <v>44.16</v>
      </c>
    </row>
    <row r="9402" spans="1:5" ht="40.5">
      <c r="A9402" s="127" t="s">
        <v>33412</v>
      </c>
      <c r="B9402" s="128" t="s">
        <v>33413</v>
      </c>
      <c r="C9402" s="127" t="s">
        <v>42</v>
      </c>
      <c r="D9402" s="122">
        <v>22.85</v>
      </c>
      <c r="E9402" s="129">
        <f t="shared" si="146"/>
        <v>22.86</v>
      </c>
    </row>
    <row r="9403" spans="1:5" ht="40.5">
      <c r="A9403" s="127" t="s">
        <v>33414</v>
      </c>
      <c r="B9403" s="128" t="s">
        <v>33415</v>
      </c>
      <c r="C9403" s="127" t="s">
        <v>42</v>
      </c>
      <c r="D9403" s="122">
        <v>114.93</v>
      </c>
      <c r="E9403" s="129">
        <f t="shared" si="146"/>
        <v>114.99</v>
      </c>
    </row>
    <row r="9404" spans="1:5" ht="40.5">
      <c r="A9404" s="127" t="s">
        <v>33416</v>
      </c>
      <c r="B9404" s="128" t="s">
        <v>33417</v>
      </c>
      <c r="C9404" s="127" t="s">
        <v>42</v>
      </c>
      <c r="D9404" s="122">
        <v>55.18</v>
      </c>
      <c r="E9404" s="129">
        <f t="shared" si="146"/>
        <v>55.21</v>
      </c>
    </row>
    <row r="9405" spans="1:5" ht="40.5">
      <c r="A9405" s="127" t="s">
        <v>33418</v>
      </c>
      <c r="B9405" s="128" t="s">
        <v>33419</v>
      </c>
      <c r="C9405" s="127" t="s">
        <v>42</v>
      </c>
      <c r="D9405" s="122">
        <v>22.12</v>
      </c>
      <c r="E9405" s="129">
        <f t="shared" si="146"/>
        <v>22.13</v>
      </c>
    </row>
    <row r="9406" spans="1:5" ht="67.5">
      <c r="A9406" s="127" t="s">
        <v>33420</v>
      </c>
      <c r="B9406" s="128" t="s">
        <v>33421</v>
      </c>
      <c r="C9406" s="127" t="s">
        <v>42</v>
      </c>
      <c r="D9406" s="122">
        <v>124.67</v>
      </c>
      <c r="E9406" s="129">
        <f t="shared" si="146"/>
        <v>124.73</v>
      </c>
    </row>
    <row r="9407" spans="1:5" ht="67.5">
      <c r="A9407" s="127" t="s">
        <v>33422</v>
      </c>
      <c r="B9407" s="128" t="s">
        <v>33423</v>
      </c>
      <c r="C9407" s="127" t="s">
        <v>42</v>
      </c>
      <c r="D9407" s="122">
        <v>149.47</v>
      </c>
      <c r="E9407" s="129">
        <f t="shared" si="146"/>
        <v>149.54</v>
      </c>
    </row>
    <row r="9408" spans="1:5" ht="54">
      <c r="A9408" s="127" t="s">
        <v>33424</v>
      </c>
      <c r="B9408" s="128" t="s">
        <v>33425</v>
      </c>
      <c r="C9408" s="127" t="s">
        <v>42</v>
      </c>
      <c r="D9408" s="122">
        <v>52.51</v>
      </c>
      <c r="E9408" s="129">
        <f t="shared" si="146"/>
        <v>52.54</v>
      </c>
    </row>
    <row r="9409" spans="1:5" ht="67.5">
      <c r="A9409" s="127" t="s">
        <v>33426</v>
      </c>
      <c r="B9409" s="128" t="s">
        <v>33427</v>
      </c>
      <c r="C9409" s="127" t="s">
        <v>42</v>
      </c>
      <c r="D9409" s="122">
        <v>85.57</v>
      </c>
      <c r="E9409" s="129">
        <f t="shared" ref="E9409:E9472" si="147">ROUND((D9409/(1+$J$1))*(1+$L$1),2)</f>
        <v>85.61</v>
      </c>
    </row>
    <row r="9410" spans="1:5" ht="54">
      <c r="A9410" s="127" t="s">
        <v>33428</v>
      </c>
      <c r="B9410" s="128" t="s">
        <v>33429</v>
      </c>
      <c r="C9410" s="127" t="s">
        <v>42</v>
      </c>
      <c r="D9410" s="122">
        <v>131.91999999999999</v>
      </c>
      <c r="E9410" s="129">
        <f t="shared" si="147"/>
        <v>131.99</v>
      </c>
    </row>
    <row r="9411" spans="1:5" ht="40.5">
      <c r="A9411" s="127" t="s">
        <v>33430</v>
      </c>
      <c r="B9411" s="128" t="s">
        <v>33431</v>
      </c>
      <c r="C9411" s="127" t="s">
        <v>42</v>
      </c>
      <c r="D9411" s="122">
        <v>119.43</v>
      </c>
      <c r="E9411" s="129">
        <f t="shared" si="147"/>
        <v>119.49</v>
      </c>
    </row>
    <row r="9412" spans="1:5" ht="40.5">
      <c r="A9412" s="127" t="s">
        <v>33432</v>
      </c>
      <c r="B9412" s="128" t="s">
        <v>33433</v>
      </c>
      <c r="C9412" s="127" t="s">
        <v>42</v>
      </c>
      <c r="D9412" s="122">
        <v>130.26</v>
      </c>
      <c r="E9412" s="129">
        <f t="shared" si="147"/>
        <v>130.32</v>
      </c>
    </row>
    <row r="9413" spans="1:5" ht="40.5">
      <c r="A9413" s="127" t="s">
        <v>33434</v>
      </c>
      <c r="B9413" s="128" t="s">
        <v>33435</v>
      </c>
      <c r="C9413" s="127" t="s">
        <v>42</v>
      </c>
      <c r="D9413" s="122">
        <v>57.12</v>
      </c>
      <c r="E9413" s="129">
        <f t="shared" si="147"/>
        <v>57.15</v>
      </c>
    </row>
    <row r="9414" spans="1:5" ht="40.5">
      <c r="A9414" s="127" t="s">
        <v>33436</v>
      </c>
      <c r="B9414" s="128" t="s">
        <v>33437</v>
      </c>
      <c r="C9414" s="127" t="s">
        <v>42</v>
      </c>
      <c r="D9414" s="122">
        <v>24.06</v>
      </c>
      <c r="E9414" s="129">
        <f t="shared" si="147"/>
        <v>24.07</v>
      </c>
    </row>
    <row r="9415" spans="1:5" ht="54">
      <c r="A9415" s="127" t="s">
        <v>33438</v>
      </c>
      <c r="B9415" s="128" t="s">
        <v>15680</v>
      </c>
      <c r="C9415" s="127" t="s">
        <v>42</v>
      </c>
      <c r="D9415" s="122">
        <v>44.41</v>
      </c>
      <c r="E9415" s="129">
        <f t="shared" si="147"/>
        <v>44.43</v>
      </c>
    </row>
    <row r="9416" spans="1:5" ht="40.5">
      <c r="A9416" s="127" t="s">
        <v>33439</v>
      </c>
      <c r="B9416" s="128" t="s">
        <v>15684</v>
      </c>
      <c r="C9416" s="127" t="s">
        <v>15685</v>
      </c>
      <c r="D9416" s="122">
        <v>5479.53</v>
      </c>
      <c r="E9416" s="129">
        <f t="shared" si="147"/>
        <v>5482.25</v>
      </c>
    </row>
    <row r="9417" spans="1:5" ht="40.5">
      <c r="A9417" s="127" t="s">
        <v>33440</v>
      </c>
      <c r="B9417" s="128" t="s">
        <v>15681</v>
      </c>
      <c r="C9417" s="127" t="s">
        <v>42</v>
      </c>
      <c r="D9417" s="122">
        <v>115.44</v>
      </c>
      <c r="E9417" s="129">
        <f t="shared" si="147"/>
        <v>115.5</v>
      </c>
    </row>
    <row r="9418" spans="1:5" ht="40.5">
      <c r="A9418" s="127" t="s">
        <v>33441</v>
      </c>
      <c r="B9418" s="128" t="s">
        <v>15682</v>
      </c>
      <c r="C9418" s="127" t="s">
        <v>42</v>
      </c>
      <c r="D9418" s="122">
        <v>58.01</v>
      </c>
      <c r="E9418" s="129">
        <f t="shared" si="147"/>
        <v>58.04</v>
      </c>
    </row>
    <row r="9419" spans="1:5" ht="40.5">
      <c r="A9419" s="127" t="s">
        <v>33442</v>
      </c>
      <c r="B9419" s="128" t="s">
        <v>15683</v>
      </c>
      <c r="C9419" s="127" t="s">
        <v>42</v>
      </c>
      <c r="D9419" s="122">
        <v>19.91</v>
      </c>
      <c r="E9419" s="129">
        <f t="shared" si="147"/>
        <v>19.920000000000002</v>
      </c>
    </row>
    <row r="9420" spans="1:5" ht="40.5">
      <c r="A9420" s="127" t="s">
        <v>33443</v>
      </c>
      <c r="B9420" s="128" t="s">
        <v>33444</v>
      </c>
      <c r="C9420" s="127" t="s">
        <v>42</v>
      </c>
      <c r="D9420" s="122">
        <v>20.84</v>
      </c>
      <c r="E9420" s="129">
        <f t="shared" si="147"/>
        <v>20.85</v>
      </c>
    </row>
    <row r="9421" spans="1:5" ht="40.5">
      <c r="A9421" s="127" t="s">
        <v>33445</v>
      </c>
      <c r="B9421" s="128" t="s">
        <v>33446</v>
      </c>
      <c r="C9421" s="127" t="s">
        <v>42</v>
      </c>
      <c r="D9421" s="122">
        <v>15.6</v>
      </c>
      <c r="E9421" s="129">
        <f t="shared" si="147"/>
        <v>15.61</v>
      </c>
    </row>
    <row r="9422" spans="1:5" ht="81">
      <c r="A9422" s="127" t="s">
        <v>33447</v>
      </c>
      <c r="B9422" s="128" t="s">
        <v>33448</v>
      </c>
      <c r="C9422" s="127" t="s">
        <v>42</v>
      </c>
      <c r="D9422" s="122">
        <v>150.55000000000001</v>
      </c>
      <c r="E9422" s="129">
        <f t="shared" si="147"/>
        <v>150.62</v>
      </c>
    </row>
    <row r="9423" spans="1:5" ht="81">
      <c r="A9423" s="127" t="s">
        <v>33449</v>
      </c>
      <c r="B9423" s="128" t="s">
        <v>33450</v>
      </c>
      <c r="C9423" s="127" t="s">
        <v>42</v>
      </c>
      <c r="D9423" s="122">
        <v>69.83</v>
      </c>
      <c r="E9423" s="129">
        <f t="shared" si="147"/>
        <v>69.86</v>
      </c>
    </row>
    <row r="9424" spans="1:5" ht="81">
      <c r="A9424" s="127" t="s">
        <v>33451</v>
      </c>
      <c r="B9424" s="128" t="s">
        <v>33452</v>
      </c>
      <c r="C9424" s="127" t="s">
        <v>42</v>
      </c>
      <c r="D9424" s="122">
        <v>50.04</v>
      </c>
      <c r="E9424" s="129">
        <f t="shared" si="147"/>
        <v>50.06</v>
      </c>
    </row>
    <row r="9425" spans="1:5" ht="40.5">
      <c r="A9425" s="127" t="s">
        <v>33453</v>
      </c>
      <c r="B9425" s="128" t="s">
        <v>33454</v>
      </c>
      <c r="C9425" s="127" t="s">
        <v>42</v>
      </c>
      <c r="D9425" s="122">
        <v>261.8</v>
      </c>
      <c r="E9425" s="129">
        <f t="shared" si="147"/>
        <v>261.93</v>
      </c>
    </row>
    <row r="9426" spans="1:5" ht="40.5">
      <c r="A9426" s="127" t="s">
        <v>33455</v>
      </c>
      <c r="B9426" s="128" t="s">
        <v>33456</v>
      </c>
      <c r="C9426" s="127" t="s">
        <v>42</v>
      </c>
      <c r="D9426" s="122">
        <v>85.43</v>
      </c>
      <c r="E9426" s="129">
        <f t="shared" si="147"/>
        <v>85.47</v>
      </c>
    </row>
    <row r="9427" spans="1:5" ht="54">
      <c r="A9427" s="127" t="s">
        <v>33457</v>
      </c>
      <c r="B9427" s="128" t="s">
        <v>33458</v>
      </c>
      <c r="C9427" s="127" t="s">
        <v>42</v>
      </c>
      <c r="D9427" s="122">
        <v>322.08</v>
      </c>
      <c r="E9427" s="129">
        <f t="shared" si="147"/>
        <v>322.24</v>
      </c>
    </row>
    <row r="9428" spans="1:5" ht="54">
      <c r="A9428" s="127" t="s">
        <v>33459</v>
      </c>
      <c r="B9428" s="128" t="s">
        <v>33460</v>
      </c>
      <c r="C9428" s="127" t="s">
        <v>42</v>
      </c>
      <c r="D9428" s="122">
        <v>224.01</v>
      </c>
      <c r="E9428" s="129">
        <f t="shared" si="147"/>
        <v>224.12</v>
      </c>
    </row>
    <row r="9429" spans="1:5" ht="54">
      <c r="A9429" s="127" t="s">
        <v>33461</v>
      </c>
      <c r="B9429" s="128" t="s">
        <v>33462</v>
      </c>
      <c r="C9429" s="127" t="s">
        <v>42</v>
      </c>
      <c r="D9429" s="122">
        <v>145.25</v>
      </c>
      <c r="E9429" s="129">
        <f t="shared" si="147"/>
        <v>145.32</v>
      </c>
    </row>
    <row r="9430" spans="1:5" ht="54">
      <c r="A9430" s="127" t="s">
        <v>33463</v>
      </c>
      <c r="B9430" s="128" t="s">
        <v>33464</v>
      </c>
      <c r="C9430" s="127" t="s">
        <v>42</v>
      </c>
      <c r="D9430" s="122">
        <v>120.29</v>
      </c>
      <c r="E9430" s="129">
        <f t="shared" si="147"/>
        <v>120.35</v>
      </c>
    </row>
    <row r="9431" spans="1:5" ht="81">
      <c r="A9431" s="127" t="s">
        <v>33465</v>
      </c>
      <c r="B9431" s="128" t="s">
        <v>33466</v>
      </c>
      <c r="C9431" s="127" t="s">
        <v>42</v>
      </c>
      <c r="D9431" s="122">
        <v>123.49</v>
      </c>
      <c r="E9431" s="129">
        <f t="shared" si="147"/>
        <v>123.55</v>
      </c>
    </row>
    <row r="9432" spans="1:5" ht="81">
      <c r="A9432" s="127" t="s">
        <v>33467</v>
      </c>
      <c r="B9432" s="128" t="s">
        <v>33468</v>
      </c>
      <c r="C9432" s="127" t="s">
        <v>42</v>
      </c>
      <c r="D9432" s="122">
        <v>66.69</v>
      </c>
      <c r="E9432" s="129">
        <f t="shared" si="147"/>
        <v>66.72</v>
      </c>
    </row>
    <row r="9433" spans="1:5" ht="67.5">
      <c r="A9433" s="127" t="s">
        <v>33469</v>
      </c>
      <c r="B9433" s="128" t="s">
        <v>33470</v>
      </c>
      <c r="C9433" s="127" t="s">
        <v>42</v>
      </c>
      <c r="D9433" s="122">
        <v>38.32</v>
      </c>
      <c r="E9433" s="129">
        <f t="shared" si="147"/>
        <v>38.340000000000003</v>
      </c>
    </row>
    <row r="9434" spans="1:5" ht="54">
      <c r="A9434" s="127" t="s">
        <v>33471</v>
      </c>
      <c r="B9434" s="128" t="s">
        <v>33472</v>
      </c>
      <c r="C9434" s="127" t="s">
        <v>42</v>
      </c>
      <c r="D9434" s="122">
        <v>4.92</v>
      </c>
      <c r="E9434" s="129">
        <f t="shared" si="147"/>
        <v>4.92</v>
      </c>
    </row>
    <row r="9435" spans="1:5" ht="54">
      <c r="A9435" s="127" t="s">
        <v>33473</v>
      </c>
      <c r="B9435" s="128" t="s">
        <v>33474</v>
      </c>
      <c r="C9435" s="127" t="s">
        <v>42</v>
      </c>
      <c r="D9435" s="122">
        <v>3.29</v>
      </c>
      <c r="E9435" s="129">
        <f t="shared" si="147"/>
        <v>3.29</v>
      </c>
    </row>
    <row r="9436" spans="1:5" ht="54">
      <c r="A9436" s="127" t="s">
        <v>33475</v>
      </c>
      <c r="B9436" s="128" t="s">
        <v>33476</v>
      </c>
      <c r="C9436" s="127" t="s">
        <v>42</v>
      </c>
      <c r="D9436" s="122">
        <v>61.66</v>
      </c>
      <c r="E9436" s="129">
        <f t="shared" si="147"/>
        <v>61.69</v>
      </c>
    </row>
    <row r="9437" spans="1:5" ht="40.5">
      <c r="A9437" s="127" t="s">
        <v>33477</v>
      </c>
      <c r="B9437" s="128" t="s">
        <v>33478</v>
      </c>
      <c r="C9437" s="127" t="s">
        <v>42</v>
      </c>
      <c r="D9437" s="122">
        <v>26.01</v>
      </c>
      <c r="E9437" s="129">
        <f t="shared" si="147"/>
        <v>26.02</v>
      </c>
    </row>
    <row r="9438" spans="1:5" ht="40.5">
      <c r="A9438" s="127" t="s">
        <v>33479</v>
      </c>
      <c r="B9438" s="128" t="s">
        <v>33480</v>
      </c>
      <c r="C9438" s="127" t="s">
        <v>42</v>
      </c>
      <c r="D9438" s="122">
        <v>6.72</v>
      </c>
      <c r="E9438" s="129">
        <f t="shared" si="147"/>
        <v>6.72</v>
      </c>
    </row>
    <row r="9439" spans="1:5" ht="54">
      <c r="A9439" s="127" t="s">
        <v>33481</v>
      </c>
      <c r="B9439" s="128" t="s">
        <v>33482</v>
      </c>
      <c r="C9439" s="127" t="s">
        <v>42</v>
      </c>
      <c r="D9439" s="122">
        <v>63.14</v>
      </c>
      <c r="E9439" s="129">
        <f t="shared" si="147"/>
        <v>63.17</v>
      </c>
    </row>
    <row r="9440" spans="1:5" ht="40.5">
      <c r="A9440" s="127" t="s">
        <v>33483</v>
      </c>
      <c r="B9440" s="128" t="s">
        <v>33484</v>
      </c>
      <c r="C9440" s="127" t="s">
        <v>42</v>
      </c>
      <c r="D9440" s="122">
        <v>26.75</v>
      </c>
      <c r="E9440" s="129">
        <f t="shared" si="147"/>
        <v>26.76</v>
      </c>
    </row>
    <row r="9441" spans="1:5" ht="40.5">
      <c r="A9441" s="127" t="s">
        <v>33485</v>
      </c>
      <c r="B9441" s="128" t="s">
        <v>33486</v>
      </c>
      <c r="C9441" s="127" t="s">
        <v>42</v>
      </c>
      <c r="D9441" s="122">
        <v>7.46</v>
      </c>
      <c r="E9441" s="129">
        <f t="shared" si="147"/>
        <v>7.46</v>
      </c>
    </row>
    <row r="9442" spans="1:5" ht="54">
      <c r="A9442" s="127" t="s">
        <v>33487</v>
      </c>
      <c r="B9442" s="128" t="s">
        <v>33488</v>
      </c>
      <c r="C9442" s="127" t="s">
        <v>42</v>
      </c>
      <c r="D9442" s="122">
        <v>108.08</v>
      </c>
      <c r="E9442" s="129">
        <f t="shared" si="147"/>
        <v>108.13</v>
      </c>
    </row>
    <row r="9443" spans="1:5" ht="40.5">
      <c r="A9443" s="127" t="s">
        <v>33489</v>
      </c>
      <c r="B9443" s="128" t="s">
        <v>33490</v>
      </c>
      <c r="C9443" s="127" t="s">
        <v>42</v>
      </c>
      <c r="D9443" s="122">
        <v>143.6</v>
      </c>
      <c r="E9443" s="129">
        <f t="shared" si="147"/>
        <v>143.66999999999999</v>
      </c>
    </row>
    <row r="9444" spans="1:5" ht="40.5">
      <c r="A9444" s="127" t="s">
        <v>33491</v>
      </c>
      <c r="B9444" s="128" t="s">
        <v>33492</v>
      </c>
      <c r="C9444" s="127" t="s">
        <v>42</v>
      </c>
      <c r="D9444" s="122">
        <v>30.22</v>
      </c>
      <c r="E9444" s="129">
        <f t="shared" si="147"/>
        <v>30.23</v>
      </c>
    </row>
    <row r="9445" spans="1:5" ht="40.5">
      <c r="A9445" s="127" t="s">
        <v>33493</v>
      </c>
      <c r="B9445" s="128" t="s">
        <v>33494</v>
      </c>
      <c r="C9445" s="127" t="s">
        <v>42</v>
      </c>
      <c r="D9445" s="122">
        <v>18.39</v>
      </c>
      <c r="E9445" s="129">
        <f t="shared" si="147"/>
        <v>18.399999999999999</v>
      </c>
    </row>
    <row r="9446" spans="1:5">
      <c r="A9446" s="127" t="s">
        <v>33495</v>
      </c>
      <c r="B9446" s="128" t="s">
        <v>33496</v>
      </c>
      <c r="C9446" s="127" t="s">
        <v>42</v>
      </c>
      <c r="D9446" s="122">
        <v>24.51</v>
      </c>
      <c r="E9446" s="129">
        <f t="shared" si="147"/>
        <v>24.52</v>
      </c>
    </row>
    <row r="9447" spans="1:5">
      <c r="A9447" s="127" t="s">
        <v>33497</v>
      </c>
      <c r="B9447" s="128" t="s">
        <v>20854</v>
      </c>
      <c r="C9447" s="127" t="s">
        <v>42</v>
      </c>
      <c r="D9447" s="122">
        <v>418.84</v>
      </c>
      <c r="E9447" s="129">
        <f t="shared" si="147"/>
        <v>419.05</v>
      </c>
    </row>
    <row r="9448" spans="1:5">
      <c r="A9448" s="127" t="s">
        <v>33498</v>
      </c>
      <c r="B9448" s="128" t="s">
        <v>20855</v>
      </c>
      <c r="C9448" s="127" t="s">
        <v>42</v>
      </c>
      <c r="D9448" s="122">
        <v>144.59</v>
      </c>
      <c r="E9448" s="129">
        <f t="shared" si="147"/>
        <v>144.66</v>
      </c>
    </row>
    <row r="9449" spans="1:5" ht="27">
      <c r="A9449" s="127" t="s">
        <v>33499</v>
      </c>
      <c r="B9449" s="128" t="s">
        <v>20858</v>
      </c>
      <c r="C9449" s="127" t="s">
        <v>42</v>
      </c>
      <c r="D9449" s="122">
        <v>182.22</v>
      </c>
      <c r="E9449" s="129">
        <f t="shared" si="147"/>
        <v>182.31</v>
      </c>
    </row>
    <row r="9450" spans="1:5">
      <c r="A9450" s="127" t="s">
        <v>33500</v>
      </c>
      <c r="B9450" s="128" t="s">
        <v>20856</v>
      </c>
      <c r="C9450" s="127" t="s">
        <v>42</v>
      </c>
      <c r="D9450" s="122">
        <v>182.22</v>
      </c>
      <c r="E9450" s="129">
        <f t="shared" si="147"/>
        <v>182.31</v>
      </c>
    </row>
    <row r="9451" spans="1:5" ht="27">
      <c r="A9451" s="127" t="s">
        <v>33501</v>
      </c>
      <c r="B9451" s="128" t="s">
        <v>20857</v>
      </c>
      <c r="C9451" s="127" t="s">
        <v>42</v>
      </c>
      <c r="D9451" s="122">
        <v>122.87</v>
      </c>
      <c r="E9451" s="129">
        <f t="shared" si="147"/>
        <v>122.93</v>
      </c>
    </row>
    <row r="9452" spans="1:5">
      <c r="A9452" s="127" t="s">
        <v>33502</v>
      </c>
      <c r="B9452" s="128" t="s">
        <v>20859</v>
      </c>
      <c r="C9452" s="127" t="s">
        <v>42</v>
      </c>
      <c r="D9452" s="122">
        <v>338.61</v>
      </c>
      <c r="E9452" s="129">
        <f t="shared" si="147"/>
        <v>338.78</v>
      </c>
    </row>
    <row r="9453" spans="1:5">
      <c r="A9453" s="127" t="s">
        <v>33503</v>
      </c>
      <c r="B9453" s="128" t="s">
        <v>20860</v>
      </c>
      <c r="C9453" s="127" t="s">
        <v>42</v>
      </c>
      <c r="D9453" s="122">
        <v>120.49</v>
      </c>
      <c r="E9453" s="129">
        <f t="shared" si="147"/>
        <v>120.55</v>
      </c>
    </row>
    <row r="9454" spans="1:5">
      <c r="A9454" s="127" t="s">
        <v>33504</v>
      </c>
      <c r="B9454" s="128" t="s">
        <v>20861</v>
      </c>
      <c r="C9454" s="127" t="s">
        <v>42</v>
      </c>
      <c r="D9454" s="122">
        <v>0.99</v>
      </c>
      <c r="E9454" s="129">
        <f t="shared" si="147"/>
        <v>0.99</v>
      </c>
    </row>
    <row r="9455" spans="1:5" ht="135">
      <c r="A9455" s="127" t="s">
        <v>33505</v>
      </c>
      <c r="B9455" s="128" t="s">
        <v>33506</v>
      </c>
      <c r="C9455" s="127" t="s">
        <v>42</v>
      </c>
      <c r="D9455" s="122">
        <v>197.36</v>
      </c>
      <c r="E9455" s="129">
        <f t="shared" si="147"/>
        <v>197.46</v>
      </c>
    </row>
    <row r="9456" spans="1:5" ht="121.5">
      <c r="A9456" s="127" t="s">
        <v>33507</v>
      </c>
      <c r="B9456" s="128" t="s">
        <v>33508</v>
      </c>
      <c r="C9456" s="127" t="s">
        <v>42</v>
      </c>
      <c r="D9456" s="122">
        <v>55.79</v>
      </c>
      <c r="E9456" s="129">
        <f t="shared" si="147"/>
        <v>55.82</v>
      </c>
    </row>
    <row r="9457" spans="1:5" ht="54">
      <c r="A9457" s="127" t="s">
        <v>33509</v>
      </c>
      <c r="B9457" s="128" t="s">
        <v>33510</v>
      </c>
      <c r="C9457" s="127" t="s">
        <v>42</v>
      </c>
      <c r="D9457" s="122">
        <v>20.27</v>
      </c>
      <c r="E9457" s="129">
        <f t="shared" si="147"/>
        <v>20.28</v>
      </c>
    </row>
    <row r="9458" spans="1:5" ht="54">
      <c r="A9458" s="127" t="s">
        <v>33511</v>
      </c>
      <c r="B9458" s="128" t="s">
        <v>33512</v>
      </c>
      <c r="C9458" s="127" t="s">
        <v>42</v>
      </c>
      <c r="D9458" s="122">
        <v>162.84</v>
      </c>
      <c r="E9458" s="129">
        <f t="shared" si="147"/>
        <v>162.91999999999999</v>
      </c>
    </row>
    <row r="9459" spans="1:5" ht="54">
      <c r="A9459" s="127" t="s">
        <v>33513</v>
      </c>
      <c r="B9459" s="128" t="s">
        <v>33514</v>
      </c>
      <c r="C9459" s="127" t="s">
        <v>42</v>
      </c>
      <c r="D9459" s="122">
        <v>85.63</v>
      </c>
      <c r="E9459" s="129">
        <f t="shared" si="147"/>
        <v>85.67</v>
      </c>
    </row>
    <row r="9460" spans="1:5" ht="54">
      <c r="A9460" s="127" t="s">
        <v>33515</v>
      </c>
      <c r="B9460" s="128" t="s">
        <v>33516</v>
      </c>
      <c r="C9460" s="127" t="s">
        <v>42</v>
      </c>
      <c r="D9460" s="122">
        <v>54.32</v>
      </c>
      <c r="E9460" s="129">
        <f t="shared" si="147"/>
        <v>54.35</v>
      </c>
    </row>
    <row r="9461" spans="1:5" ht="67.5">
      <c r="A9461" s="127" t="s">
        <v>33517</v>
      </c>
      <c r="B9461" s="128" t="s">
        <v>33518</v>
      </c>
      <c r="C9461" s="127" t="s">
        <v>42</v>
      </c>
      <c r="D9461" s="122">
        <v>3.8</v>
      </c>
      <c r="E9461" s="129">
        <f t="shared" si="147"/>
        <v>3.8</v>
      </c>
    </row>
    <row r="9462" spans="1:5" ht="27">
      <c r="A9462" s="127" t="s">
        <v>33519</v>
      </c>
      <c r="B9462" s="128" t="s">
        <v>17381</v>
      </c>
      <c r="C9462" s="127" t="s">
        <v>42</v>
      </c>
      <c r="D9462" s="122">
        <v>9.66</v>
      </c>
      <c r="E9462" s="129">
        <f t="shared" si="147"/>
        <v>9.66</v>
      </c>
    </row>
    <row r="9463" spans="1:5" ht="40.5">
      <c r="A9463" s="127" t="s">
        <v>33520</v>
      </c>
      <c r="B9463" s="128" t="s">
        <v>33521</v>
      </c>
      <c r="C9463" s="127" t="s">
        <v>42</v>
      </c>
      <c r="D9463" s="122">
        <v>548.98</v>
      </c>
      <c r="E9463" s="129">
        <f t="shared" si="147"/>
        <v>549.25</v>
      </c>
    </row>
    <row r="9464" spans="1:5" ht="40.5">
      <c r="A9464" s="127" t="s">
        <v>33522</v>
      </c>
      <c r="B9464" s="128" t="s">
        <v>33523</v>
      </c>
      <c r="C9464" s="127" t="s">
        <v>42</v>
      </c>
      <c r="D9464" s="122">
        <v>116.96</v>
      </c>
      <c r="E9464" s="129">
        <f t="shared" si="147"/>
        <v>117.02</v>
      </c>
    </row>
    <row r="9465" spans="1:5" ht="40.5">
      <c r="A9465" s="127" t="s">
        <v>33524</v>
      </c>
      <c r="B9465" s="128" t="s">
        <v>33525</v>
      </c>
      <c r="C9465" s="127" t="s">
        <v>42</v>
      </c>
      <c r="D9465" s="122">
        <v>4.13</v>
      </c>
      <c r="E9465" s="129">
        <f t="shared" si="147"/>
        <v>4.13</v>
      </c>
    </row>
    <row r="9466" spans="1:5" ht="40.5">
      <c r="A9466" s="127" t="s">
        <v>33526</v>
      </c>
      <c r="B9466" s="128" t="s">
        <v>33527</v>
      </c>
      <c r="C9466" s="127" t="s">
        <v>42</v>
      </c>
      <c r="D9466" s="122">
        <v>2.17</v>
      </c>
      <c r="E9466" s="129">
        <f t="shared" si="147"/>
        <v>2.17</v>
      </c>
    </row>
    <row r="9467" spans="1:5" ht="40.5">
      <c r="A9467" s="127" t="s">
        <v>33528</v>
      </c>
      <c r="B9467" s="128" t="s">
        <v>33529</v>
      </c>
      <c r="C9467" s="127" t="s">
        <v>42</v>
      </c>
      <c r="D9467" s="122">
        <v>121.42</v>
      </c>
      <c r="E9467" s="129">
        <f t="shared" si="147"/>
        <v>121.48</v>
      </c>
    </row>
    <row r="9468" spans="1:5" ht="54">
      <c r="A9468" s="127" t="s">
        <v>33530</v>
      </c>
      <c r="B9468" s="128" t="s">
        <v>33531</v>
      </c>
      <c r="C9468" s="127" t="s">
        <v>42</v>
      </c>
      <c r="D9468" s="122">
        <v>6.87</v>
      </c>
      <c r="E9468" s="129">
        <f t="shared" si="147"/>
        <v>6.87</v>
      </c>
    </row>
    <row r="9469" spans="1:5" ht="40.5">
      <c r="A9469" s="127" t="s">
        <v>33532</v>
      </c>
      <c r="B9469" s="128" t="s">
        <v>33533</v>
      </c>
      <c r="C9469" s="127" t="s">
        <v>42</v>
      </c>
      <c r="D9469" s="122">
        <v>0.31</v>
      </c>
      <c r="E9469" s="129">
        <f t="shared" si="147"/>
        <v>0.31</v>
      </c>
    </row>
    <row r="9470" spans="1:5" ht="54">
      <c r="A9470" s="127" t="s">
        <v>33534</v>
      </c>
      <c r="B9470" s="128" t="s">
        <v>33535</v>
      </c>
      <c r="C9470" s="127" t="s">
        <v>42</v>
      </c>
      <c r="D9470" s="122">
        <v>9.48</v>
      </c>
      <c r="E9470" s="129">
        <f t="shared" si="147"/>
        <v>9.48</v>
      </c>
    </row>
    <row r="9471" spans="1:5" ht="54">
      <c r="A9471" s="127" t="s">
        <v>33536</v>
      </c>
      <c r="B9471" s="128" t="s">
        <v>33537</v>
      </c>
      <c r="C9471" s="127" t="s">
        <v>42</v>
      </c>
      <c r="D9471" s="122">
        <v>1.88</v>
      </c>
      <c r="E9471" s="129">
        <f t="shared" si="147"/>
        <v>1.88</v>
      </c>
    </row>
    <row r="9472" spans="1:5" ht="54">
      <c r="A9472" s="127" t="s">
        <v>33538</v>
      </c>
      <c r="B9472" s="128" t="s">
        <v>33539</v>
      </c>
      <c r="C9472" s="127" t="s">
        <v>42</v>
      </c>
      <c r="D9472" s="122">
        <v>43.42</v>
      </c>
      <c r="E9472" s="129">
        <f t="shared" si="147"/>
        <v>43.44</v>
      </c>
    </row>
    <row r="9473" spans="1:5" ht="40.5">
      <c r="A9473" s="127" t="s">
        <v>33540</v>
      </c>
      <c r="B9473" s="128" t="s">
        <v>33541</v>
      </c>
      <c r="C9473" s="127" t="s">
        <v>42</v>
      </c>
      <c r="D9473" s="122">
        <v>39.4</v>
      </c>
      <c r="E9473" s="129">
        <f t="shared" ref="E9473:E9536" si="148">ROUND((D9473/(1+$J$1))*(1+$L$1),2)</f>
        <v>39.42</v>
      </c>
    </row>
    <row r="9474" spans="1:5" ht="54">
      <c r="A9474" s="127" t="s">
        <v>33542</v>
      </c>
      <c r="B9474" s="128" t="s">
        <v>33543</v>
      </c>
      <c r="C9474" s="127" t="s">
        <v>42</v>
      </c>
      <c r="D9474" s="122">
        <v>145.59</v>
      </c>
      <c r="E9474" s="129">
        <f t="shared" si="148"/>
        <v>145.66</v>
      </c>
    </row>
    <row r="9475" spans="1:5" ht="54">
      <c r="A9475" s="127" t="s">
        <v>33544</v>
      </c>
      <c r="B9475" s="128" t="s">
        <v>33545</v>
      </c>
      <c r="C9475" s="127" t="s">
        <v>42</v>
      </c>
      <c r="D9475" s="122">
        <v>83.28</v>
      </c>
      <c r="E9475" s="129">
        <f t="shared" si="148"/>
        <v>83.32</v>
      </c>
    </row>
    <row r="9476" spans="1:5" ht="54">
      <c r="A9476" s="127" t="s">
        <v>33546</v>
      </c>
      <c r="B9476" s="128" t="s">
        <v>33547</v>
      </c>
      <c r="C9476" s="127" t="s">
        <v>42</v>
      </c>
      <c r="D9476" s="122">
        <v>52.97</v>
      </c>
      <c r="E9476" s="129">
        <f t="shared" si="148"/>
        <v>53</v>
      </c>
    </row>
    <row r="9477" spans="1:5" ht="67.5">
      <c r="A9477" s="127" t="s">
        <v>33548</v>
      </c>
      <c r="B9477" s="128" t="s">
        <v>33549</v>
      </c>
      <c r="C9477" s="127" t="s">
        <v>42</v>
      </c>
      <c r="D9477" s="122">
        <v>168.66</v>
      </c>
      <c r="E9477" s="129">
        <f t="shared" si="148"/>
        <v>168.74</v>
      </c>
    </row>
    <row r="9478" spans="1:5" ht="54">
      <c r="A9478" s="127" t="s">
        <v>33550</v>
      </c>
      <c r="B9478" s="128" t="s">
        <v>33551</v>
      </c>
      <c r="C9478" s="127" t="s">
        <v>42</v>
      </c>
      <c r="D9478" s="122">
        <v>122.84</v>
      </c>
      <c r="E9478" s="129">
        <f t="shared" si="148"/>
        <v>122.9</v>
      </c>
    </row>
    <row r="9479" spans="1:5" ht="54">
      <c r="A9479" s="127" t="s">
        <v>33552</v>
      </c>
      <c r="B9479" s="128" t="s">
        <v>33553</v>
      </c>
      <c r="C9479" s="127" t="s">
        <v>42</v>
      </c>
      <c r="D9479" s="122">
        <v>283.41000000000003</v>
      </c>
      <c r="E9479" s="129">
        <f t="shared" si="148"/>
        <v>283.55</v>
      </c>
    </row>
    <row r="9480" spans="1:5" ht="67.5">
      <c r="A9480" s="127" t="s">
        <v>33554</v>
      </c>
      <c r="B9480" s="128" t="s">
        <v>33555</v>
      </c>
      <c r="C9480" s="127" t="s">
        <v>42</v>
      </c>
      <c r="D9480" s="122">
        <v>388.45</v>
      </c>
      <c r="E9480" s="129">
        <f t="shared" si="148"/>
        <v>388.64</v>
      </c>
    </row>
    <row r="9481" spans="1:5" ht="54">
      <c r="A9481" s="127" t="s">
        <v>33556</v>
      </c>
      <c r="B9481" s="128" t="s">
        <v>33557</v>
      </c>
      <c r="C9481" s="127" t="s">
        <v>42</v>
      </c>
      <c r="D9481" s="122">
        <v>138.35</v>
      </c>
      <c r="E9481" s="129">
        <f t="shared" si="148"/>
        <v>138.41999999999999</v>
      </c>
    </row>
    <row r="9482" spans="1:5">
      <c r="A9482" s="127" t="s">
        <v>33558</v>
      </c>
      <c r="B9482" s="128" t="s">
        <v>33559</v>
      </c>
      <c r="C9482" s="127" t="s">
        <v>42</v>
      </c>
      <c r="D9482" s="122">
        <v>1.98</v>
      </c>
      <c r="E9482" s="129">
        <f t="shared" si="148"/>
        <v>1.98</v>
      </c>
    </row>
    <row r="9483" spans="1:5" ht="27">
      <c r="A9483" s="127" t="s">
        <v>33560</v>
      </c>
      <c r="B9483" s="128" t="s">
        <v>33561</v>
      </c>
      <c r="C9483" s="127" t="s">
        <v>42</v>
      </c>
      <c r="D9483" s="122">
        <v>167.87</v>
      </c>
      <c r="E9483" s="129">
        <f t="shared" si="148"/>
        <v>167.95</v>
      </c>
    </row>
    <row r="9484" spans="1:5">
      <c r="A9484" s="127" t="s">
        <v>33562</v>
      </c>
      <c r="B9484" s="128" t="s">
        <v>33563</v>
      </c>
      <c r="C9484" s="127" t="s">
        <v>42</v>
      </c>
      <c r="D9484" s="122">
        <v>148.16</v>
      </c>
      <c r="E9484" s="129">
        <f t="shared" si="148"/>
        <v>148.22999999999999</v>
      </c>
    </row>
    <row r="9485" spans="1:5" ht="27">
      <c r="A9485" s="127" t="s">
        <v>33564</v>
      </c>
      <c r="B9485" s="128" t="s">
        <v>33565</v>
      </c>
      <c r="C9485" s="127" t="s">
        <v>42</v>
      </c>
      <c r="D9485" s="122">
        <v>276.77999999999997</v>
      </c>
      <c r="E9485" s="129">
        <f t="shared" si="148"/>
        <v>276.92</v>
      </c>
    </row>
    <row r="9486" spans="1:5" ht="67.5">
      <c r="A9486" s="127" t="s">
        <v>33566</v>
      </c>
      <c r="B9486" s="128" t="s">
        <v>33567</v>
      </c>
      <c r="C9486" s="127" t="s">
        <v>42</v>
      </c>
      <c r="D9486" s="122">
        <v>438.27</v>
      </c>
      <c r="E9486" s="129">
        <f t="shared" si="148"/>
        <v>438.49</v>
      </c>
    </row>
    <row r="9487" spans="1:5" ht="27">
      <c r="A9487" s="127" t="s">
        <v>33568</v>
      </c>
      <c r="B9487" s="128" t="s">
        <v>33569</v>
      </c>
      <c r="C9487" s="127" t="s">
        <v>42</v>
      </c>
      <c r="D9487" s="122">
        <v>10.81</v>
      </c>
      <c r="E9487" s="129">
        <f t="shared" si="148"/>
        <v>10.82</v>
      </c>
    </row>
    <row r="9488" spans="1:5" ht="81">
      <c r="A9488" s="127" t="s">
        <v>33570</v>
      </c>
      <c r="B9488" s="128" t="s">
        <v>33571</v>
      </c>
      <c r="C9488" s="127" t="s">
        <v>42</v>
      </c>
      <c r="D9488" s="122">
        <v>198.22</v>
      </c>
      <c r="E9488" s="129">
        <f t="shared" si="148"/>
        <v>198.32</v>
      </c>
    </row>
    <row r="9489" spans="1:5" ht="81">
      <c r="A9489" s="127" t="s">
        <v>33572</v>
      </c>
      <c r="B9489" s="128" t="s">
        <v>33573</v>
      </c>
      <c r="C9489" s="127" t="s">
        <v>42</v>
      </c>
      <c r="D9489" s="122">
        <v>103.32</v>
      </c>
      <c r="E9489" s="129">
        <f t="shared" si="148"/>
        <v>103.37</v>
      </c>
    </row>
    <row r="9490" spans="1:5" ht="67.5">
      <c r="A9490" s="127" t="s">
        <v>33574</v>
      </c>
      <c r="B9490" s="128" t="s">
        <v>33575</v>
      </c>
      <c r="C9490" s="127" t="s">
        <v>42</v>
      </c>
      <c r="D9490" s="122">
        <v>72.010000000000005</v>
      </c>
      <c r="E9490" s="129">
        <f t="shared" si="148"/>
        <v>72.05</v>
      </c>
    </row>
    <row r="9491" spans="1:5" ht="40.5">
      <c r="A9491" s="127" t="s">
        <v>33576</v>
      </c>
      <c r="B9491" s="128" t="s">
        <v>33577</v>
      </c>
      <c r="C9491" s="127" t="s">
        <v>42</v>
      </c>
      <c r="D9491" s="122">
        <v>3.2</v>
      </c>
      <c r="E9491" s="129">
        <f t="shared" si="148"/>
        <v>3.2</v>
      </c>
    </row>
    <row r="9492" spans="1:5" ht="40.5">
      <c r="A9492" s="127" t="s">
        <v>33578</v>
      </c>
      <c r="B9492" s="128" t="s">
        <v>33579</v>
      </c>
      <c r="C9492" s="127" t="s">
        <v>42</v>
      </c>
      <c r="D9492" s="122">
        <v>0.96</v>
      </c>
      <c r="E9492" s="129">
        <f t="shared" si="148"/>
        <v>0.96</v>
      </c>
    </row>
    <row r="9493" spans="1:5" ht="54">
      <c r="A9493" s="127" t="s">
        <v>33580</v>
      </c>
      <c r="B9493" s="128" t="s">
        <v>33581</v>
      </c>
      <c r="C9493" s="127" t="s">
        <v>42</v>
      </c>
      <c r="D9493" s="122">
        <v>1.23</v>
      </c>
      <c r="E9493" s="129">
        <f t="shared" si="148"/>
        <v>1.23</v>
      </c>
    </row>
    <row r="9494" spans="1:5" ht="54">
      <c r="A9494" s="127" t="s">
        <v>33582</v>
      </c>
      <c r="B9494" s="128" t="s">
        <v>33583</v>
      </c>
      <c r="C9494" s="127" t="s">
        <v>42</v>
      </c>
      <c r="D9494" s="122">
        <v>0.82</v>
      </c>
      <c r="E9494" s="129">
        <f t="shared" si="148"/>
        <v>0.82</v>
      </c>
    </row>
    <row r="9495" spans="1:5" ht="54">
      <c r="A9495" s="127" t="s">
        <v>33584</v>
      </c>
      <c r="B9495" s="128" t="s">
        <v>33585</v>
      </c>
      <c r="C9495" s="127" t="s">
        <v>42</v>
      </c>
      <c r="D9495" s="122">
        <v>69.3</v>
      </c>
      <c r="E9495" s="129">
        <f t="shared" si="148"/>
        <v>69.33</v>
      </c>
    </row>
    <row r="9496" spans="1:5" ht="40.5">
      <c r="A9496" s="127" t="s">
        <v>33586</v>
      </c>
      <c r="B9496" s="128" t="s">
        <v>33587</v>
      </c>
      <c r="C9496" s="127" t="s">
        <v>42</v>
      </c>
      <c r="D9496" s="122">
        <v>41.41</v>
      </c>
      <c r="E9496" s="129">
        <f t="shared" si="148"/>
        <v>41.43</v>
      </c>
    </row>
    <row r="9497" spans="1:5" ht="54">
      <c r="A9497" s="127" t="s">
        <v>33588</v>
      </c>
      <c r="B9497" s="128" t="s">
        <v>33589</v>
      </c>
      <c r="C9497" s="127" t="s">
        <v>42</v>
      </c>
      <c r="D9497" s="122">
        <v>17.510000000000002</v>
      </c>
      <c r="E9497" s="129">
        <f t="shared" si="148"/>
        <v>17.52</v>
      </c>
    </row>
    <row r="9498" spans="1:5" ht="27">
      <c r="A9498" s="127" t="s">
        <v>33590</v>
      </c>
      <c r="B9498" s="128" t="s">
        <v>33591</v>
      </c>
      <c r="C9498" s="127" t="s">
        <v>42</v>
      </c>
      <c r="D9498" s="122">
        <v>29.44</v>
      </c>
      <c r="E9498" s="129">
        <f t="shared" si="148"/>
        <v>29.45</v>
      </c>
    </row>
    <row r="9499" spans="1:5" ht="27">
      <c r="A9499" s="127" t="s">
        <v>33592</v>
      </c>
      <c r="B9499" s="128" t="s">
        <v>33593</v>
      </c>
      <c r="C9499" s="127" t="s">
        <v>42</v>
      </c>
      <c r="D9499" s="122">
        <v>81.540000000000006</v>
      </c>
      <c r="E9499" s="129">
        <f t="shared" si="148"/>
        <v>81.58</v>
      </c>
    </row>
    <row r="9500" spans="1:5" ht="27">
      <c r="A9500" s="127" t="s">
        <v>33594</v>
      </c>
      <c r="B9500" s="128" t="s">
        <v>33595</v>
      </c>
      <c r="C9500" s="127" t="s">
        <v>42</v>
      </c>
      <c r="D9500" s="122">
        <v>50.51</v>
      </c>
      <c r="E9500" s="129">
        <f t="shared" si="148"/>
        <v>50.54</v>
      </c>
    </row>
    <row r="9501" spans="1:5" ht="27">
      <c r="A9501" s="127" t="s">
        <v>33596</v>
      </c>
      <c r="B9501" s="128" t="s">
        <v>17382</v>
      </c>
      <c r="C9501" s="127" t="s">
        <v>42</v>
      </c>
      <c r="D9501" s="122">
        <v>20</v>
      </c>
      <c r="E9501" s="129">
        <f t="shared" si="148"/>
        <v>20.010000000000002</v>
      </c>
    </row>
    <row r="9502" spans="1:5">
      <c r="A9502" s="127" t="s">
        <v>33597</v>
      </c>
      <c r="B9502" s="128" t="s">
        <v>33598</v>
      </c>
      <c r="C9502" s="127" t="s">
        <v>42</v>
      </c>
      <c r="D9502" s="122">
        <v>17.05</v>
      </c>
      <c r="E9502" s="129">
        <f t="shared" si="148"/>
        <v>17.059999999999999</v>
      </c>
    </row>
    <row r="9503" spans="1:5" ht="121.5">
      <c r="A9503" s="127" t="s">
        <v>33599</v>
      </c>
      <c r="B9503" s="128" t="s">
        <v>33600</v>
      </c>
      <c r="C9503" s="127" t="s">
        <v>42</v>
      </c>
      <c r="D9503" s="122">
        <v>103.55</v>
      </c>
      <c r="E9503" s="129">
        <f t="shared" si="148"/>
        <v>103.6</v>
      </c>
    </row>
    <row r="9504" spans="1:5" ht="108">
      <c r="A9504" s="127" t="s">
        <v>33601</v>
      </c>
      <c r="B9504" s="128" t="s">
        <v>33602</v>
      </c>
      <c r="C9504" s="127" t="s">
        <v>42</v>
      </c>
      <c r="D9504" s="122">
        <v>39.08</v>
      </c>
      <c r="E9504" s="129">
        <f t="shared" si="148"/>
        <v>39.1</v>
      </c>
    </row>
    <row r="9505" spans="1:5" ht="40.5">
      <c r="A9505" s="127" t="s">
        <v>33603</v>
      </c>
      <c r="B9505" s="128" t="s">
        <v>33604</v>
      </c>
      <c r="C9505" s="127" t="s">
        <v>42</v>
      </c>
      <c r="D9505" s="122">
        <v>1.93</v>
      </c>
      <c r="E9505" s="129">
        <f t="shared" si="148"/>
        <v>1.93</v>
      </c>
    </row>
    <row r="9506" spans="1:5" ht="27">
      <c r="A9506" s="127" t="s">
        <v>33605</v>
      </c>
      <c r="B9506" s="128" t="s">
        <v>33606</v>
      </c>
      <c r="C9506" s="127" t="s">
        <v>42</v>
      </c>
      <c r="D9506" s="122">
        <v>0.7</v>
      </c>
      <c r="E9506" s="129">
        <f t="shared" si="148"/>
        <v>0.7</v>
      </c>
    </row>
    <row r="9507" spans="1:5" ht="40.5">
      <c r="A9507" s="127" t="s">
        <v>33607</v>
      </c>
      <c r="B9507" s="128" t="s">
        <v>33608</v>
      </c>
      <c r="C9507" s="127" t="s">
        <v>42</v>
      </c>
      <c r="D9507" s="122">
        <v>75.69</v>
      </c>
      <c r="E9507" s="129">
        <f t="shared" si="148"/>
        <v>75.73</v>
      </c>
    </row>
    <row r="9508" spans="1:5" ht="27">
      <c r="A9508" s="127" t="s">
        <v>33609</v>
      </c>
      <c r="B9508" s="128" t="s">
        <v>33610</v>
      </c>
      <c r="C9508" s="127" t="s">
        <v>42</v>
      </c>
      <c r="D9508" s="122">
        <v>31.57</v>
      </c>
      <c r="E9508" s="129">
        <f t="shared" si="148"/>
        <v>31.59</v>
      </c>
    </row>
    <row r="9509" spans="1:5" ht="54">
      <c r="A9509" s="127" t="s">
        <v>33611</v>
      </c>
      <c r="B9509" s="128" t="s">
        <v>33612</v>
      </c>
      <c r="C9509" s="127" t="s">
        <v>42</v>
      </c>
      <c r="D9509" s="122">
        <v>44.2</v>
      </c>
      <c r="E9509" s="129">
        <f t="shared" si="148"/>
        <v>44.22</v>
      </c>
    </row>
    <row r="9510" spans="1:5" ht="54">
      <c r="A9510" s="127" t="s">
        <v>33613</v>
      </c>
      <c r="B9510" s="128" t="s">
        <v>33614</v>
      </c>
      <c r="C9510" s="127" t="s">
        <v>42</v>
      </c>
      <c r="D9510" s="122">
        <v>30.92</v>
      </c>
      <c r="E9510" s="129">
        <f t="shared" si="148"/>
        <v>30.94</v>
      </c>
    </row>
    <row r="9511" spans="1:5" ht="67.5">
      <c r="A9511" s="127" t="s">
        <v>33615</v>
      </c>
      <c r="B9511" s="128" t="s">
        <v>33616</v>
      </c>
      <c r="C9511" s="127" t="s">
        <v>42</v>
      </c>
      <c r="D9511" s="122">
        <v>24.24</v>
      </c>
      <c r="E9511" s="129">
        <f t="shared" si="148"/>
        <v>24.25</v>
      </c>
    </row>
    <row r="9512" spans="1:5" ht="81">
      <c r="A9512" s="127" t="s">
        <v>33617</v>
      </c>
      <c r="B9512" s="128" t="s">
        <v>17200</v>
      </c>
      <c r="C9512" s="127" t="s">
        <v>42</v>
      </c>
      <c r="D9512" s="122">
        <v>103.28</v>
      </c>
      <c r="E9512" s="129">
        <f t="shared" si="148"/>
        <v>103.33</v>
      </c>
    </row>
    <row r="9513" spans="1:5" ht="81">
      <c r="A9513" s="127" t="s">
        <v>33618</v>
      </c>
      <c r="B9513" s="128" t="s">
        <v>17201</v>
      </c>
      <c r="C9513" s="127" t="s">
        <v>42</v>
      </c>
      <c r="D9513" s="122">
        <v>61.14</v>
      </c>
      <c r="E9513" s="129">
        <f t="shared" si="148"/>
        <v>61.17</v>
      </c>
    </row>
    <row r="9514" spans="1:5" ht="40.5">
      <c r="A9514" s="127" t="s">
        <v>33619</v>
      </c>
      <c r="B9514" s="128" t="s">
        <v>33620</v>
      </c>
      <c r="C9514" s="127" t="s">
        <v>42</v>
      </c>
      <c r="D9514" s="122">
        <v>55.69</v>
      </c>
      <c r="E9514" s="129">
        <f t="shared" si="148"/>
        <v>55.72</v>
      </c>
    </row>
    <row r="9515" spans="1:5" ht="40.5">
      <c r="A9515" s="127" t="s">
        <v>33621</v>
      </c>
      <c r="B9515" s="128" t="s">
        <v>33622</v>
      </c>
      <c r="C9515" s="127" t="s">
        <v>42</v>
      </c>
      <c r="D9515" s="122">
        <v>31.12</v>
      </c>
      <c r="E9515" s="129">
        <f t="shared" si="148"/>
        <v>31.14</v>
      </c>
    </row>
    <row r="9516" spans="1:5" ht="40.5">
      <c r="A9516" s="127" t="s">
        <v>33623</v>
      </c>
      <c r="B9516" s="128" t="s">
        <v>33624</v>
      </c>
      <c r="C9516" s="127" t="s">
        <v>42</v>
      </c>
      <c r="D9516" s="122">
        <v>95.59</v>
      </c>
      <c r="E9516" s="129">
        <f t="shared" si="148"/>
        <v>95.64</v>
      </c>
    </row>
    <row r="9517" spans="1:5" ht="40.5">
      <c r="A9517" s="127" t="s">
        <v>33625</v>
      </c>
      <c r="B9517" s="128" t="s">
        <v>33626</v>
      </c>
      <c r="C9517" s="127" t="s">
        <v>42</v>
      </c>
      <c r="D9517" s="122">
        <v>55.04</v>
      </c>
      <c r="E9517" s="129">
        <f t="shared" si="148"/>
        <v>55.07</v>
      </c>
    </row>
    <row r="9518" spans="1:5" ht="40.5">
      <c r="A9518" s="127" t="s">
        <v>33627</v>
      </c>
      <c r="B9518" s="128" t="s">
        <v>33628</v>
      </c>
      <c r="C9518" s="127" t="s">
        <v>42</v>
      </c>
      <c r="D9518" s="122">
        <v>1.69</v>
      </c>
      <c r="E9518" s="129">
        <f t="shared" si="148"/>
        <v>1.69</v>
      </c>
    </row>
    <row r="9519" spans="1:5" ht="40.5">
      <c r="A9519" s="127" t="s">
        <v>33629</v>
      </c>
      <c r="B9519" s="128" t="s">
        <v>33630</v>
      </c>
      <c r="C9519" s="127" t="s">
        <v>42</v>
      </c>
      <c r="D9519" s="122">
        <v>1.1299999999999999</v>
      </c>
      <c r="E9519" s="129">
        <f t="shared" si="148"/>
        <v>1.1299999999999999</v>
      </c>
    </row>
    <row r="9520" spans="1:5" ht="54">
      <c r="A9520" s="127" t="s">
        <v>33631</v>
      </c>
      <c r="B9520" s="128" t="s">
        <v>33632</v>
      </c>
      <c r="C9520" s="127" t="s">
        <v>42</v>
      </c>
      <c r="D9520" s="122">
        <v>3.28</v>
      </c>
      <c r="E9520" s="129">
        <f t="shared" si="148"/>
        <v>3.28</v>
      </c>
    </row>
    <row r="9521" spans="1:5" ht="67.5">
      <c r="A9521" s="127" t="s">
        <v>33633</v>
      </c>
      <c r="B9521" s="128" t="s">
        <v>33634</v>
      </c>
      <c r="C9521" s="127" t="s">
        <v>42</v>
      </c>
      <c r="D9521" s="122">
        <v>38.65</v>
      </c>
      <c r="E9521" s="129">
        <f t="shared" si="148"/>
        <v>38.67</v>
      </c>
    </row>
    <row r="9522" spans="1:5" ht="67.5">
      <c r="A9522" s="127" t="s">
        <v>33635</v>
      </c>
      <c r="B9522" s="128" t="s">
        <v>33636</v>
      </c>
      <c r="C9522" s="127" t="s">
        <v>42</v>
      </c>
      <c r="D9522" s="122">
        <v>225.46</v>
      </c>
      <c r="E9522" s="129">
        <f t="shared" si="148"/>
        <v>225.57</v>
      </c>
    </row>
    <row r="9523" spans="1:5" ht="81">
      <c r="A9523" s="127" t="s">
        <v>33637</v>
      </c>
      <c r="B9523" s="128" t="s">
        <v>17188</v>
      </c>
      <c r="C9523" s="127" t="s">
        <v>42</v>
      </c>
      <c r="D9523" s="122">
        <v>404.85</v>
      </c>
      <c r="E9523" s="129">
        <f t="shared" si="148"/>
        <v>405.05</v>
      </c>
    </row>
    <row r="9524" spans="1:5" ht="40.5">
      <c r="A9524" s="127" t="s">
        <v>33638</v>
      </c>
      <c r="B9524" s="128" t="s">
        <v>33639</v>
      </c>
      <c r="C9524" s="127" t="s">
        <v>42</v>
      </c>
      <c r="D9524" s="122">
        <v>6.14</v>
      </c>
      <c r="E9524" s="129">
        <f t="shared" si="148"/>
        <v>6.14</v>
      </c>
    </row>
    <row r="9525" spans="1:5" ht="40.5">
      <c r="A9525" s="127" t="s">
        <v>33640</v>
      </c>
      <c r="B9525" s="128" t="s">
        <v>33641</v>
      </c>
      <c r="C9525" s="127" t="s">
        <v>42</v>
      </c>
      <c r="D9525" s="122">
        <v>0.1</v>
      </c>
      <c r="E9525" s="129">
        <f t="shared" si="148"/>
        <v>0.1</v>
      </c>
    </row>
    <row r="9526" spans="1:5" ht="27">
      <c r="A9526" s="127" t="s">
        <v>33642</v>
      </c>
      <c r="B9526" s="128" t="s">
        <v>33643</v>
      </c>
      <c r="C9526" s="127" t="s">
        <v>42</v>
      </c>
      <c r="D9526" s="122">
        <v>0.45</v>
      </c>
      <c r="E9526" s="129">
        <f t="shared" si="148"/>
        <v>0.45</v>
      </c>
    </row>
    <row r="9527" spans="1:5" ht="54">
      <c r="A9527" s="127" t="s">
        <v>33644</v>
      </c>
      <c r="B9527" s="128" t="s">
        <v>33645</v>
      </c>
      <c r="C9527" s="127" t="s">
        <v>42</v>
      </c>
      <c r="D9527" s="122">
        <v>232.81</v>
      </c>
      <c r="E9527" s="129">
        <f t="shared" si="148"/>
        <v>232.93</v>
      </c>
    </row>
    <row r="9528" spans="1:5" ht="54">
      <c r="A9528" s="127" t="s">
        <v>33646</v>
      </c>
      <c r="B9528" s="128" t="s">
        <v>33647</v>
      </c>
      <c r="C9528" s="127" t="s">
        <v>42</v>
      </c>
      <c r="D9528" s="122">
        <v>78.92</v>
      </c>
      <c r="E9528" s="129">
        <f t="shared" si="148"/>
        <v>78.959999999999994</v>
      </c>
    </row>
    <row r="9529" spans="1:5" ht="40.5">
      <c r="A9529" s="127" t="s">
        <v>33648</v>
      </c>
      <c r="B9529" s="128" t="s">
        <v>33649</v>
      </c>
      <c r="C9529" s="127" t="s">
        <v>42</v>
      </c>
      <c r="D9529" s="122">
        <v>78.22</v>
      </c>
      <c r="E9529" s="129">
        <f t="shared" si="148"/>
        <v>78.260000000000005</v>
      </c>
    </row>
    <row r="9530" spans="1:5" ht="40.5">
      <c r="A9530" s="127" t="s">
        <v>33650</v>
      </c>
      <c r="B9530" s="128" t="s">
        <v>33651</v>
      </c>
      <c r="C9530" s="127" t="s">
        <v>42</v>
      </c>
      <c r="D9530" s="122">
        <v>30.8</v>
      </c>
      <c r="E9530" s="129">
        <f t="shared" si="148"/>
        <v>30.82</v>
      </c>
    </row>
    <row r="9531" spans="1:5" ht="108">
      <c r="A9531" s="127" t="s">
        <v>33652</v>
      </c>
      <c r="B9531" s="128" t="s">
        <v>17216</v>
      </c>
      <c r="C9531" s="127" t="s">
        <v>42</v>
      </c>
      <c r="D9531" s="122">
        <v>3691.85</v>
      </c>
      <c r="E9531" s="129">
        <f t="shared" si="148"/>
        <v>3693.68</v>
      </c>
    </row>
    <row r="9532" spans="1:5" ht="108">
      <c r="A9532" s="127" t="s">
        <v>33653</v>
      </c>
      <c r="B9532" s="128" t="s">
        <v>17216</v>
      </c>
      <c r="C9532" s="127" t="s">
        <v>42</v>
      </c>
      <c r="D9532" s="122">
        <v>529.9</v>
      </c>
      <c r="E9532" s="129">
        <f t="shared" si="148"/>
        <v>530.16</v>
      </c>
    </row>
    <row r="9533" spans="1:5" ht="121.5">
      <c r="A9533" s="127" t="s">
        <v>33654</v>
      </c>
      <c r="B9533" s="128" t="s">
        <v>33655</v>
      </c>
      <c r="C9533" s="127" t="s">
        <v>42</v>
      </c>
      <c r="D9533" s="122">
        <v>232.42</v>
      </c>
      <c r="E9533" s="129">
        <f t="shared" si="148"/>
        <v>232.54</v>
      </c>
    </row>
    <row r="9534" spans="1:5" ht="81">
      <c r="A9534" s="127" t="s">
        <v>33656</v>
      </c>
      <c r="B9534" s="128" t="s">
        <v>33657</v>
      </c>
      <c r="C9534" s="127" t="s">
        <v>42</v>
      </c>
      <c r="D9534" s="122">
        <v>284.45</v>
      </c>
      <c r="E9534" s="129">
        <f t="shared" si="148"/>
        <v>284.58999999999997</v>
      </c>
    </row>
    <row r="9535" spans="1:5" ht="40.5">
      <c r="A9535" s="127" t="s">
        <v>33658</v>
      </c>
      <c r="B9535" s="128" t="s">
        <v>33659</v>
      </c>
      <c r="C9535" s="127" t="s">
        <v>42</v>
      </c>
      <c r="D9535" s="122">
        <v>8.5500000000000007</v>
      </c>
      <c r="E9535" s="129">
        <f t="shared" si="148"/>
        <v>8.5500000000000007</v>
      </c>
    </row>
    <row r="9536" spans="1:5" ht="27">
      <c r="A9536" s="127" t="s">
        <v>33660</v>
      </c>
      <c r="B9536" s="128" t="s">
        <v>33661</v>
      </c>
      <c r="C9536" s="127" t="s">
        <v>42</v>
      </c>
      <c r="D9536" s="122">
        <v>3.42</v>
      </c>
      <c r="E9536" s="129">
        <f t="shared" si="148"/>
        <v>3.42</v>
      </c>
    </row>
    <row r="9537" spans="1:5" ht="54">
      <c r="A9537" s="127" t="s">
        <v>33662</v>
      </c>
      <c r="B9537" s="128" t="s">
        <v>33663</v>
      </c>
      <c r="C9537" s="127" t="s">
        <v>42</v>
      </c>
      <c r="D9537" s="122">
        <v>1.57</v>
      </c>
      <c r="E9537" s="129">
        <f t="shared" ref="E9537:E9542" si="149">ROUND((D9537/(1+$J$1))*(1+$L$1),2)</f>
        <v>1.57</v>
      </c>
    </row>
    <row r="9538" spans="1:5" ht="40.5">
      <c r="A9538" s="127" t="s">
        <v>33664</v>
      </c>
      <c r="B9538" s="128" t="s">
        <v>33665</v>
      </c>
      <c r="C9538" s="127" t="s">
        <v>42</v>
      </c>
      <c r="D9538" s="122">
        <v>0.36</v>
      </c>
      <c r="E9538" s="129">
        <f t="shared" si="149"/>
        <v>0.36</v>
      </c>
    </row>
    <row r="9539" spans="1:5" ht="54">
      <c r="A9539" s="127" t="s">
        <v>33666</v>
      </c>
      <c r="B9539" s="128" t="s">
        <v>33667</v>
      </c>
      <c r="C9539" s="127" t="s">
        <v>42</v>
      </c>
      <c r="D9539" s="122">
        <v>273.06</v>
      </c>
      <c r="E9539" s="129">
        <f t="shared" si="149"/>
        <v>273.2</v>
      </c>
    </row>
    <row r="9540" spans="1:5" ht="54">
      <c r="A9540" s="127" t="s">
        <v>33668</v>
      </c>
      <c r="B9540" s="128" t="s">
        <v>33669</v>
      </c>
      <c r="C9540" s="127" t="s">
        <v>42</v>
      </c>
      <c r="D9540" s="122">
        <v>108.43</v>
      </c>
      <c r="E9540" s="129">
        <f t="shared" si="149"/>
        <v>108.48</v>
      </c>
    </row>
    <row r="9541" spans="1:5" ht="54">
      <c r="A9541" s="127" t="s">
        <v>33670</v>
      </c>
      <c r="B9541" s="128" t="s">
        <v>33671</v>
      </c>
      <c r="C9541" s="127" t="s">
        <v>42</v>
      </c>
      <c r="D9541" s="122">
        <v>207.22</v>
      </c>
      <c r="E9541" s="129">
        <f t="shared" si="149"/>
        <v>207.32</v>
      </c>
    </row>
    <row r="9542" spans="1:5" ht="40.5">
      <c r="A9542" s="127" t="s">
        <v>33672</v>
      </c>
      <c r="B9542" s="128" t="s">
        <v>33673</v>
      </c>
      <c r="C9542" s="127" t="s">
        <v>42</v>
      </c>
      <c r="D9542" s="122">
        <v>81.849999999999994</v>
      </c>
      <c r="E9542" s="129">
        <f t="shared" si="149"/>
        <v>81.89</v>
      </c>
    </row>
  </sheetData>
  <autoFilter ref="A1:E9542" xr:uid="{44017BD1-2400-4CDB-9D05-BFAB19C37D50}"/>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CEC57-102B-4E2B-B9D6-ED5220D792AD}">
  <sheetPr codeName="Planilha7"/>
  <dimension ref="A1:L9542"/>
  <sheetViews>
    <sheetView workbookViewId="0"/>
  </sheetViews>
  <sheetFormatPr defaultColWidth="9.140625" defaultRowHeight="13.5"/>
  <cols>
    <col min="1" max="1" width="23.28515625" style="131" customWidth="1"/>
    <col min="2" max="2" width="100.7109375" style="132" customWidth="1"/>
    <col min="3" max="3" width="18.7109375" style="131" customWidth="1"/>
    <col min="4" max="5" width="18.7109375" style="162" customWidth="1"/>
    <col min="6" max="6" width="9.140625" style="123"/>
    <col min="7" max="12" width="15.7109375" style="123" customWidth="1"/>
    <col min="13" max="16384" width="9.140625" style="123"/>
  </cols>
  <sheetData>
    <row r="1" spans="1:12" ht="36" customHeight="1" thickBot="1">
      <c r="A1" s="133" t="s">
        <v>1232</v>
      </c>
      <c r="B1" s="133" t="s">
        <v>24</v>
      </c>
      <c r="C1" s="133" t="s">
        <v>40</v>
      </c>
      <c r="D1" s="133" t="s">
        <v>14276</v>
      </c>
      <c r="E1" s="133" t="s">
        <v>14277</v>
      </c>
      <c r="G1" s="124" t="s">
        <v>35</v>
      </c>
      <c r="H1" s="163" t="s">
        <v>33681</v>
      </c>
      <c r="I1" s="124" t="s">
        <v>22</v>
      </c>
      <c r="J1" s="125">
        <v>0</v>
      </c>
      <c r="K1" s="134" t="s">
        <v>15617</v>
      </c>
      <c r="L1" s="164">
        <f>'FGV-39'!$Q$6</f>
        <v>5.9189999999999998E-3</v>
      </c>
    </row>
    <row r="2" spans="1:12">
      <c r="A2" s="168" t="s">
        <v>33674</v>
      </c>
      <c r="B2" s="169"/>
      <c r="C2" s="168"/>
      <c r="D2" s="170"/>
      <c r="E2" s="171">
        <f t="shared" ref="E2:E65" si="0">ROUND((D2/(1+$J$1))*(1+$L$1),2)</f>
        <v>0</v>
      </c>
    </row>
    <row r="3" spans="1:12">
      <c r="A3" s="127">
        <v>1416201</v>
      </c>
      <c r="B3" s="128" t="s">
        <v>33682</v>
      </c>
      <c r="C3" s="127" t="s">
        <v>33683</v>
      </c>
      <c r="D3" s="122">
        <v>0.57999999999999996</v>
      </c>
      <c r="E3" s="129">
        <f t="shared" si="0"/>
        <v>0.57999999999999996</v>
      </c>
    </row>
    <row r="4" spans="1:12">
      <c r="A4" s="127">
        <v>5914389</v>
      </c>
      <c r="B4" s="128" t="s">
        <v>33684</v>
      </c>
      <c r="C4" s="127" t="s">
        <v>33685</v>
      </c>
      <c r="D4" s="122">
        <v>0.4</v>
      </c>
      <c r="E4" s="129">
        <f t="shared" si="0"/>
        <v>0.4</v>
      </c>
    </row>
    <row r="5" spans="1:12">
      <c r="A5" s="127">
        <v>5914374</v>
      </c>
      <c r="B5" s="128" t="s">
        <v>33688</v>
      </c>
      <c r="C5" s="127" t="s">
        <v>33685</v>
      </c>
      <c r="D5" s="122">
        <v>0.49</v>
      </c>
      <c r="E5" s="129">
        <f t="shared" si="0"/>
        <v>0.49</v>
      </c>
    </row>
    <row r="6" spans="1:12">
      <c r="A6" s="127"/>
      <c r="B6" s="128"/>
      <c r="C6" s="127"/>
      <c r="D6" s="122"/>
      <c r="E6" s="129">
        <f t="shared" si="0"/>
        <v>0</v>
      </c>
    </row>
    <row r="7" spans="1:12">
      <c r="A7" s="127"/>
      <c r="B7" s="128"/>
      <c r="C7" s="127"/>
      <c r="D7" s="122"/>
      <c r="E7" s="129">
        <f t="shared" si="0"/>
        <v>0</v>
      </c>
    </row>
    <row r="8" spans="1:12">
      <c r="A8" s="127"/>
      <c r="B8" s="128"/>
      <c r="C8" s="127"/>
      <c r="D8" s="122"/>
      <c r="E8" s="129">
        <f>ROUND((D8/(1+$J$1))*(1+$L$1),2)</f>
        <v>0</v>
      </c>
    </row>
    <row r="9" spans="1:12">
      <c r="A9" s="168" t="s">
        <v>33675</v>
      </c>
      <c r="B9" s="169"/>
      <c r="C9" s="168"/>
      <c r="D9" s="170"/>
      <c r="E9" s="171">
        <f t="shared" si="0"/>
        <v>0</v>
      </c>
    </row>
    <row r="10" spans="1:12">
      <c r="A10" s="127"/>
      <c r="B10" s="128"/>
      <c r="C10" s="127"/>
      <c r="D10" s="122"/>
      <c r="E10" s="129">
        <f t="shared" si="0"/>
        <v>0</v>
      </c>
    </row>
    <row r="11" spans="1:12">
      <c r="A11" s="127"/>
      <c r="B11" s="128"/>
      <c r="C11" s="127"/>
      <c r="D11" s="122"/>
      <c r="E11" s="129">
        <f t="shared" si="0"/>
        <v>0</v>
      </c>
    </row>
    <row r="12" spans="1:12">
      <c r="A12" s="127"/>
      <c r="B12" s="128"/>
      <c r="C12" s="127"/>
      <c r="D12" s="122"/>
      <c r="E12" s="129">
        <f t="shared" si="0"/>
        <v>0</v>
      </c>
    </row>
    <row r="13" spans="1:12">
      <c r="A13" s="168" t="s">
        <v>33676</v>
      </c>
      <c r="B13" s="169"/>
      <c r="C13" s="168"/>
      <c r="D13" s="170"/>
      <c r="E13" s="171">
        <f t="shared" si="0"/>
        <v>0</v>
      </c>
    </row>
    <row r="14" spans="1:12">
      <c r="A14" s="127" t="s">
        <v>83</v>
      </c>
      <c r="B14" s="128" t="s">
        <v>33678</v>
      </c>
      <c r="C14" s="127" t="s">
        <v>86</v>
      </c>
      <c r="D14" s="122">
        <v>154.7003</v>
      </c>
      <c r="E14" s="129">
        <f t="shared" si="0"/>
        <v>155.62</v>
      </c>
    </row>
    <row r="15" spans="1:12">
      <c r="A15" s="127" t="s">
        <v>84</v>
      </c>
      <c r="B15" s="128" t="s">
        <v>33680</v>
      </c>
      <c r="C15" s="127" t="s">
        <v>80</v>
      </c>
      <c r="D15" s="122"/>
      <c r="E15" s="129">
        <f t="shared" si="0"/>
        <v>0</v>
      </c>
    </row>
    <row r="16" spans="1:12">
      <c r="A16" s="127"/>
      <c r="B16" s="128"/>
      <c r="C16" s="127"/>
      <c r="D16" s="122"/>
      <c r="E16" s="129">
        <f t="shared" si="0"/>
        <v>0</v>
      </c>
    </row>
    <row r="17" spans="1:5">
      <c r="A17" s="127"/>
      <c r="B17" s="128"/>
      <c r="C17" s="127"/>
      <c r="D17" s="122"/>
      <c r="E17" s="129">
        <f t="shared" si="0"/>
        <v>0</v>
      </c>
    </row>
    <row r="18" spans="1:5">
      <c r="A18" s="127"/>
      <c r="B18" s="128"/>
      <c r="C18" s="127"/>
      <c r="D18" s="122"/>
      <c r="E18" s="129">
        <f t="shared" si="0"/>
        <v>0</v>
      </c>
    </row>
    <row r="19" spans="1:5">
      <c r="A19" s="168" t="s">
        <v>38</v>
      </c>
      <c r="B19" s="169"/>
      <c r="C19" s="168"/>
      <c r="D19" s="170"/>
      <c r="E19" s="171">
        <f t="shared" si="0"/>
        <v>0</v>
      </c>
    </row>
    <row r="20" spans="1:5">
      <c r="A20" s="168" t="s">
        <v>33677</v>
      </c>
      <c r="B20" s="169"/>
      <c r="C20" s="168"/>
      <c r="D20" s="170"/>
      <c r="E20" s="171">
        <f t="shared" si="0"/>
        <v>0</v>
      </c>
    </row>
    <row r="21" spans="1:5">
      <c r="A21" s="127" t="s">
        <v>33679</v>
      </c>
      <c r="B21" s="128" t="s">
        <v>33686</v>
      </c>
      <c r="C21" s="127" t="s">
        <v>87</v>
      </c>
      <c r="D21" s="122">
        <v>0.30640000000000001</v>
      </c>
      <c r="E21" s="129">
        <f t="shared" si="0"/>
        <v>0.31</v>
      </c>
    </row>
    <row r="22" spans="1:5">
      <c r="A22" s="127" t="s">
        <v>85</v>
      </c>
      <c r="B22" s="128" t="s">
        <v>33687</v>
      </c>
      <c r="C22" s="127" t="s">
        <v>87</v>
      </c>
      <c r="D22" s="122">
        <v>148.8802</v>
      </c>
      <c r="E22" s="129">
        <f>ROUND((D22/(1+$J$1))*(1+$L$1),2)</f>
        <v>149.76</v>
      </c>
    </row>
    <row r="23" spans="1:5">
      <c r="A23" s="127"/>
      <c r="B23" s="128"/>
      <c r="C23" s="127"/>
      <c r="D23" s="122"/>
      <c r="E23" s="129">
        <f t="shared" si="0"/>
        <v>0</v>
      </c>
    </row>
    <row r="24" spans="1:5">
      <c r="A24" s="127"/>
      <c r="B24" s="128"/>
      <c r="C24" s="127"/>
      <c r="D24" s="122"/>
      <c r="E24" s="129">
        <f t="shared" si="0"/>
        <v>0</v>
      </c>
    </row>
    <row r="25" spans="1:5">
      <c r="A25" s="127"/>
      <c r="B25" s="128"/>
      <c r="C25" s="127"/>
      <c r="D25" s="122"/>
      <c r="E25" s="129">
        <f t="shared" si="0"/>
        <v>0</v>
      </c>
    </row>
    <row r="26" spans="1:5">
      <c r="A26" s="127"/>
      <c r="B26" s="128"/>
      <c r="C26" s="127"/>
      <c r="D26" s="122"/>
      <c r="E26" s="129">
        <f t="shared" si="0"/>
        <v>0</v>
      </c>
    </row>
    <row r="27" spans="1:5">
      <c r="A27" s="127"/>
      <c r="B27" s="128"/>
      <c r="C27" s="127"/>
      <c r="D27" s="122"/>
      <c r="E27" s="129">
        <f t="shared" si="0"/>
        <v>0</v>
      </c>
    </row>
    <row r="28" spans="1:5">
      <c r="A28" s="127"/>
      <c r="B28" s="128"/>
      <c r="C28" s="127"/>
      <c r="D28" s="122"/>
      <c r="E28" s="129">
        <f t="shared" si="0"/>
        <v>0</v>
      </c>
    </row>
    <row r="29" spans="1:5">
      <c r="A29" s="127"/>
      <c r="B29" s="128"/>
      <c r="C29" s="127"/>
      <c r="D29" s="122"/>
      <c r="E29" s="129">
        <f t="shared" si="0"/>
        <v>0</v>
      </c>
    </row>
    <row r="30" spans="1:5">
      <c r="A30" s="127"/>
      <c r="B30" s="128"/>
      <c r="C30" s="127"/>
      <c r="D30" s="122"/>
      <c r="E30" s="129">
        <f t="shared" si="0"/>
        <v>0</v>
      </c>
    </row>
    <row r="31" spans="1:5">
      <c r="A31" s="127"/>
      <c r="B31" s="128"/>
      <c r="C31" s="127"/>
      <c r="D31" s="122"/>
      <c r="E31" s="129">
        <f t="shared" si="0"/>
        <v>0</v>
      </c>
    </row>
    <row r="32" spans="1:5">
      <c r="A32" s="127"/>
      <c r="B32" s="128"/>
      <c r="C32" s="127"/>
      <c r="D32" s="122"/>
      <c r="E32" s="129">
        <f t="shared" si="0"/>
        <v>0</v>
      </c>
    </row>
    <row r="33" spans="1:5">
      <c r="A33" s="127"/>
      <c r="B33" s="128"/>
      <c r="C33" s="127"/>
      <c r="D33" s="122"/>
      <c r="E33" s="129">
        <f t="shared" si="0"/>
        <v>0</v>
      </c>
    </row>
    <row r="34" spans="1:5">
      <c r="A34" s="127"/>
      <c r="B34" s="128"/>
      <c r="C34" s="127"/>
      <c r="D34" s="122"/>
      <c r="E34" s="129">
        <f t="shared" si="0"/>
        <v>0</v>
      </c>
    </row>
    <row r="35" spans="1:5">
      <c r="A35" s="127"/>
      <c r="B35" s="128"/>
      <c r="C35" s="127"/>
      <c r="D35" s="122"/>
      <c r="E35" s="129">
        <f t="shared" si="0"/>
        <v>0</v>
      </c>
    </row>
    <row r="36" spans="1:5">
      <c r="A36" s="127"/>
      <c r="B36" s="128"/>
      <c r="C36" s="127"/>
      <c r="D36" s="122"/>
      <c r="E36" s="129">
        <f t="shared" si="0"/>
        <v>0</v>
      </c>
    </row>
    <row r="37" spans="1:5">
      <c r="A37" s="127"/>
      <c r="B37" s="128"/>
      <c r="C37" s="127"/>
      <c r="D37" s="122"/>
      <c r="E37" s="129">
        <f t="shared" si="0"/>
        <v>0</v>
      </c>
    </row>
    <row r="38" spans="1:5">
      <c r="A38" s="127"/>
      <c r="B38" s="128"/>
      <c r="C38" s="127"/>
      <c r="D38" s="122"/>
      <c r="E38" s="129">
        <f t="shared" si="0"/>
        <v>0</v>
      </c>
    </row>
    <row r="39" spans="1:5">
      <c r="A39" s="127"/>
      <c r="B39" s="128"/>
      <c r="C39" s="127"/>
      <c r="D39" s="122"/>
      <c r="E39" s="129">
        <f t="shared" si="0"/>
        <v>0</v>
      </c>
    </row>
    <row r="40" spans="1:5">
      <c r="A40" s="127"/>
      <c r="B40" s="128"/>
      <c r="C40" s="127"/>
      <c r="D40" s="122"/>
      <c r="E40" s="129">
        <f t="shared" si="0"/>
        <v>0</v>
      </c>
    </row>
    <row r="41" spans="1:5">
      <c r="A41" s="127"/>
      <c r="B41" s="128"/>
      <c r="C41" s="127"/>
      <c r="D41" s="122"/>
      <c r="E41" s="129">
        <f t="shared" si="0"/>
        <v>0</v>
      </c>
    </row>
    <row r="42" spans="1:5">
      <c r="A42" s="127"/>
      <c r="B42" s="128"/>
      <c r="C42" s="127"/>
      <c r="D42" s="122"/>
      <c r="E42" s="129">
        <f t="shared" si="0"/>
        <v>0</v>
      </c>
    </row>
    <row r="43" spans="1:5">
      <c r="A43" s="127"/>
      <c r="B43" s="128"/>
      <c r="C43" s="127"/>
      <c r="D43" s="122"/>
      <c r="E43" s="129">
        <f t="shared" si="0"/>
        <v>0</v>
      </c>
    </row>
    <row r="44" spans="1:5">
      <c r="A44" s="127"/>
      <c r="B44" s="128"/>
      <c r="C44" s="127"/>
      <c r="D44" s="122"/>
      <c r="E44" s="129">
        <f t="shared" si="0"/>
        <v>0</v>
      </c>
    </row>
    <row r="45" spans="1:5">
      <c r="A45" s="127"/>
      <c r="B45" s="128"/>
      <c r="C45" s="127"/>
      <c r="D45" s="122"/>
      <c r="E45" s="129">
        <f t="shared" si="0"/>
        <v>0</v>
      </c>
    </row>
    <row r="46" spans="1:5">
      <c r="A46" s="127"/>
      <c r="B46" s="128"/>
      <c r="C46" s="127"/>
      <c r="D46" s="122"/>
      <c r="E46" s="129">
        <f t="shared" si="0"/>
        <v>0</v>
      </c>
    </row>
    <row r="47" spans="1:5">
      <c r="A47" s="127"/>
      <c r="B47" s="128"/>
      <c r="C47" s="127"/>
      <c r="D47" s="122"/>
      <c r="E47" s="129">
        <f t="shared" si="0"/>
        <v>0</v>
      </c>
    </row>
    <row r="48" spans="1:5">
      <c r="A48" s="127"/>
      <c r="B48" s="128"/>
      <c r="C48" s="127"/>
      <c r="D48" s="122"/>
      <c r="E48" s="129">
        <f t="shared" si="0"/>
        <v>0</v>
      </c>
    </row>
    <row r="49" spans="1:5">
      <c r="A49" s="127"/>
      <c r="B49" s="128"/>
      <c r="C49" s="127"/>
      <c r="D49" s="122"/>
      <c r="E49" s="129">
        <f t="shared" si="0"/>
        <v>0</v>
      </c>
    </row>
    <row r="50" spans="1:5">
      <c r="A50" s="127"/>
      <c r="B50" s="128"/>
      <c r="C50" s="127"/>
      <c r="D50" s="122"/>
      <c r="E50" s="129">
        <f t="shared" si="0"/>
        <v>0</v>
      </c>
    </row>
    <row r="51" spans="1:5">
      <c r="A51" s="127"/>
      <c r="B51" s="128"/>
      <c r="C51" s="127"/>
      <c r="D51" s="122"/>
      <c r="E51" s="129">
        <f t="shared" si="0"/>
        <v>0</v>
      </c>
    </row>
    <row r="52" spans="1:5">
      <c r="A52" s="127"/>
      <c r="B52" s="128"/>
      <c r="C52" s="127"/>
      <c r="D52" s="122"/>
      <c r="E52" s="129">
        <f t="shared" si="0"/>
        <v>0</v>
      </c>
    </row>
    <row r="53" spans="1:5">
      <c r="A53" s="127"/>
      <c r="B53" s="128"/>
      <c r="C53" s="127"/>
      <c r="D53" s="122"/>
      <c r="E53" s="129">
        <f t="shared" si="0"/>
        <v>0</v>
      </c>
    </row>
    <row r="54" spans="1:5">
      <c r="A54" s="127"/>
      <c r="B54" s="128"/>
      <c r="C54" s="127"/>
      <c r="D54" s="122"/>
      <c r="E54" s="129">
        <f t="shared" si="0"/>
        <v>0</v>
      </c>
    </row>
    <row r="55" spans="1:5">
      <c r="A55" s="127"/>
      <c r="B55" s="128"/>
      <c r="C55" s="127"/>
      <c r="D55" s="122"/>
      <c r="E55" s="129">
        <f t="shared" si="0"/>
        <v>0</v>
      </c>
    </row>
    <row r="56" spans="1:5">
      <c r="A56" s="127"/>
      <c r="B56" s="128"/>
      <c r="C56" s="127"/>
      <c r="D56" s="122"/>
      <c r="E56" s="129">
        <f t="shared" si="0"/>
        <v>0</v>
      </c>
    </row>
    <row r="57" spans="1:5">
      <c r="A57" s="127"/>
      <c r="B57" s="128"/>
      <c r="C57" s="127"/>
      <c r="D57" s="122"/>
      <c r="E57" s="129">
        <f t="shared" si="0"/>
        <v>0</v>
      </c>
    </row>
    <row r="58" spans="1:5">
      <c r="A58" s="127"/>
      <c r="B58" s="128"/>
      <c r="C58" s="127"/>
      <c r="D58" s="122"/>
      <c r="E58" s="129">
        <f t="shared" si="0"/>
        <v>0</v>
      </c>
    </row>
    <row r="59" spans="1:5">
      <c r="A59" s="127"/>
      <c r="B59" s="128"/>
      <c r="C59" s="127"/>
      <c r="D59" s="122"/>
      <c r="E59" s="129">
        <f t="shared" si="0"/>
        <v>0</v>
      </c>
    </row>
    <row r="60" spans="1:5">
      <c r="A60" s="127"/>
      <c r="B60" s="128"/>
      <c r="C60" s="127"/>
      <c r="D60" s="122"/>
      <c r="E60" s="129">
        <f t="shared" si="0"/>
        <v>0</v>
      </c>
    </row>
    <row r="61" spans="1:5">
      <c r="A61" s="127"/>
      <c r="B61" s="128"/>
      <c r="C61" s="127"/>
      <c r="D61" s="122"/>
      <c r="E61" s="129">
        <f t="shared" si="0"/>
        <v>0</v>
      </c>
    </row>
    <row r="62" spans="1:5">
      <c r="A62" s="127"/>
      <c r="B62" s="128"/>
      <c r="C62" s="127"/>
      <c r="D62" s="122"/>
      <c r="E62" s="129">
        <f t="shared" si="0"/>
        <v>0</v>
      </c>
    </row>
    <row r="63" spans="1:5">
      <c r="A63" s="127"/>
      <c r="B63" s="128"/>
      <c r="C63" s="127"/>
      <c r="D63" s="122"/>
      <c r="E63" s="129">
        <f t="shared" si="0"/>
        <v>0</v>
      </c>
    </row>
    <row r="64" spans="1:5">
      <c r="A64" s="127"/>
      <c r="B64" s="128"/>
      <c r="C64" s="127"/>
      <c r="D64" s="122"/>
      <c r="E64" s="129">
        <f t="shared" si="0"/>
        <v>0</v>
      </c>
    </row>
    <row r="65" spans="1:5">
      <c r="A65" s="127"/>
      <c r="B65" s="128"/>
      <c r="C65" s="127"/>
      <c r="D65" s="122"/>
      <c r="E65" s="129">
        <f t="shared" si="0"/>
        <v>0</v>
      </c>
    </row>
    <row r="66" spans="1:5">
      <c r="A66" s="127"/>
      <c r="B66" s="128"/>
      <c r="C66" s="127"/>
      <c r="D66" s="122"/>
      <c r="E66" s="129">
        <f t="shared" ref="E66:E129" si="1">ROUND((D66/(1+$J$1))*(1+$L$1),2)</f>
        <v>0</v>
      </c>
    </row>
    <row r="67" spans="1:5">
      <c r="A67" s="127"/>
      <c r="B67" s="128"/>
      <c r="C67" s="127"/>
      <c r="D67" s="122"/>
      <c r="E67" s="129">
        <f t="shared" si="1"/>
        <v>0</v>
      </c>
    </row>
    <row r="68" spans="1:5">
      <c r="A68" s="127"/>
      <c r="B68" s="128"/>
      <c r="C68" s="127"/>
      <c r="D68" s="122"/>
      <c r="E68" s="129">
        <f t="shared" si="1"/>
        <v>0</v>
      </c>
    </row>
    <row r="69" spans="1:5">
      <c r="A69" s="127"/>
      <c r="B69" s="128"/>
      <c r="C69" s="127"/>
      <c r="D69" s="122"/>
      <c r="E69" s="129">
        <f t="shared" si="1"/>
        <v>0</v>
      </c>
    </row>
    <row r="70" spans="1:5">
      <c r="A70" s="127"/>
      <c r="B70" s="128"/>
      <c r="C70" s="127"/>
      <c r="D70" s="122"/>
      <c r="E70" s="129">
        <f t="shared" si="1"/>
        <v>0</v>
      </c>
    </row>
    <row r="71" spans="1:5">
      <c r="A71" s="127"/>
      <c r="B71" s="128"/>
      <c r="C71" s="127"/>
      <c r="D71" s="122"/>
      <c r="E71" s="129">
        <f t="shared" si="1"/>
        <v>0</v>
      </c>
    </row>
    <row r="72" spans="1:5">
      <c r="A72" s="127"/>
      <c r="B72" s="128"/>
      <c r="C72" s="127"/>
      <c r="D72" s="122"/>
      <c r="E72" s="129">
        <f t="shared" si="1"/>
        <v>0</v>
      </c>
    </row>
    <row r="73" spans="1:5">
      <c r="A73" s="127"/>
      <c r="B73" s="128"/>
      <c r="C73" s="127"/>
      <c r="D73" s="122"/>
      <c r="E73" s="129">
        <f t="shared" si="1"/>
        <v>0</v>
      </c>
    </row>
    <row r="74" spans="1:5">
      <c r="A74" s="127"/>
      <c r="B74" s="128"/>
      <c r="C74" s="127"/>
      <c r="D74" s="122"/>
      <c r="E74" s="129">
        <f t="shared" si="1"/>
        <v>0</v>
      </c>
    </row>
    <row r="75" spans="1:5">
      <c r="A75" s="127"/>
      <c r="B75" s="128"/>
      <c r="C75" s="127"/>
      <c r="D75" s="122"/>
      <c r="E75" s="129">
        <f t="shared" si="1"/>
        <v>0</v>
      </c>
    </row>
    <row r="76" spans="1:5">
      <c r="A76" s="127"/>
      <c r="B76" s="128"/>
      <c r="C76" s="127"/>
      <c r="D76" s="122"/>
      <c r="E76" s="129">
        <f t="shared" si="1"/>
        <v>0</v>
      </c>
    </row>
    <row r="77" spans="1:5">
      <c r="A77" s="127"/>
      <c r="B77" s="128"/>
      <c r="C77" s="127"/>
      <c r="D77" s="122"/>
      <c r="E77" s="129">
        <f t="shared" si="1"/>
        <v>0</v>
      </c>
    </row>
    <row r="78" spans="1:5">
      <c r="A78" s="127"/>
      <c r="B78" s="128"/>
      <c r="C78" s="127"/>
      <c r="D78" s="122"/>
      <c r="E78" s="129">
        <f t="shared" si="1"/>
        <v>0</v>
      </c>
    </row>
    <row r="79" spans="1:5">
      <c r="A79" s="127"/>
      <c r="B79" s="128"/>
      <c r="C79" s="127"/>
      <c r="D79" s="122"/>
      <c r="E79" s="129">
        <f t="shared" si="1"/>
        <v>0</v>
      </c>
    </row>
    <row r="80" spans="1:5">
      <c r="A80" s="127"/>
      <c r="B80" s="128"/>
      <c r="C80" s="127"/>
      <c r="D80" s="122"/>
      <c r="E80" s="129">
        <f t="shared" si="1"/>
        <v>0</v>
      </c>
    </row>
    <row r="81" spans="1:5">
      <c r="A81" s="127"/>
      <c r="B81" s="128"/>
      <c r="C81" s="127"/>
      <c r="D81" s="122"/>
      <c r="E81" s="129">
        <f t="shared" si="1"/>
        <v>0</v>
      </c>
    </row>
    <row r="82" spans="1:5">
      <c r="A82" s="127"/>
      <c r="B82" s="128"/>
      <c r="C82" s="127"/>
      <c r="D82" s="122"/>
      <c r="E82" s="129">
        <f t="shared" si="1"/>
        <v>0</v>
      </c>
    </row>
    <row r="83" spans="1:5">
      <c r="A83" s="127"/>
      <c r="B83" s="128"/>
      <c r="C83" s="127"/>
      <c r="D83" s="122"/>
      <c r="E83" s="129">
        <f t="shared" si="1"/>
        <v>0</v>
      </c>
    </row>
    <row r="84" spans="1:5">
      <c r="A84" s="127"/>
      <c r="B84" s="128"/>
      <c r="C84" s="127"/>
      <c r="D84" s="122"/>
      <c r="E84" s="129">
        <f t="shared" si="1"/>
        <v>0</v>
      </c>
    </row>
    <row r="85" spans="1:5">
      <c r="A85" s="127"/>
      <c r="B85" s="128"/>
      <c r="C85" s="127"/>
      <c r="D85" s="122"/>
      <c r="E85" s="129">
        <f t="shared" si="1"/>
        <v>0</v>
      </c>
    </row>
    <row r="86" spans="1:5">
      <c r="A86" s="127"/>
      <c r="B86" s="128"/>
      <c r="C86" s="127"/>
      <c r="D86" s="122"/>
      <c r="E86" s="129">
        <f t="shared" si="1"/>
        <v>0</v>
      </c>
    </row>
    <row r="87" spans="1:5">
      <c r="A87" s="127"/>
      <c r="B87" s="128"/>
      <c r="C87" s="127"/>
      <c r="D87" s="122"/>
      <c r="E87" s="129">
        <f t="shared" si="1"/>
        <v>0</v>
      </c>
    </row>
    <row r="88" spans="1:5">
      <c r="A88" s="127"/>
      <c r="B88" s="128"/>
      <c r="C88" s="127"/>
      <c r="D88" s="122"/>
      <c r="E88" s="129">
        <f t="shared" si="1"/>
        <v>0</v>
      </c>
    </row>
    <row r="89" spans="1:5">
      <c r="A89" s="127"/>
      <c r="B89" s="128"/>
      <c r="C89" s="127"/>
      <c r="D89" s="122"/>
      <c r="E89" s="129">
        <f t="shared" si="1"/>
        <v>0</v>
      </c>
    </row>
    <row r="90" spans="1:5">
      <c r="A90" s="127"/>
      <c r="B90" s="128"/>
      <c r="C90" s="127"/>
      <c r="D90" s="122"/>
      <c r="E90" s="129">
        <f t="shared" si="1"/>
        <v>0</v>
      </c>
    </row>
    <row r="91" spans="1:5">
      <c r="A91" s="127"/>
      <c r="B91" s="128"/>
      <c r="C91" s="127"/>
      <c r="D91" s="122"/>
      <c r="E91" s="129">
        <f t="shared" si="1"/>
        <v>0</v>
      </c>
    </row>
    <row r="92" spans="1:5">
      <c r="A92" s="127"/>
      <c r="B92" s="128"/>
      <c r="C92" s="127"/>
      <c r="D92" s="122"/>
      <c r="E92" s="129">
        <f t="shared" si="1"/>
        <v>0</v>
      </c>
    </row>
    <row r="93" spans="1:5">
      <c r="A93" s="127"/>
      <c r="B93" s="128"/>
      <c r="C93" s="127"/>
      <c r="D93" s="122"/>
      <c r="E93" s="129">
        <f t="shared" si="1"/>
        <v>0</v>
      </c>
    </row>
    <row r="94" spans="1:5">
      <c r="A94" s="127"/>
      <c r="B94" s="128"/>
      <c r="C94" s="127"/>
      <c r="D94" s="122"/>
      <c r="E94" s="129">
        <f t="shared" si="1"/>
        <v>0</v>
      </c>
    </row>
    <row r="95" spans="1:5">
      <c r="A95" s="127"/>
      <c r="B95" s="128"/>
      <c r="C95" s="127"/>
      <c r="D95" s="122"/>
      <c r="E95" s="129">
        <f t="shared" si="1"/>
        <v>0</v>
      </c>
    </row>
    <row r="96" spans="1:5">
      <c r="A96" s="127"/>
      <c r="B96" s="128"/>
      <c r="C96" s="127"/>
      <c r="D96" s="122"/>
      <c r="E96" s="129">
        <f t="shared" si="1"/>
        <v>0</v>
      </c>
    </row>
    <row r="97" spans="1:5">
      <c r="A97" s="127"/>
      <c r="B97" s="128"/>
      <c r="C97" s="127"/>
      <c r="D97" s="122"/>
      <c r="E97" s="129">
        <f t="shared" si="1"/>
        <v>0</v>
      </c>
    </row>
    <row r="98" spans="1:5">
      <c r="A98" s="127"/>
      <c r="B98" s="128"/>
      <c r="C98" s="127"/>
      <c r="D98" s="122"/>
      <c r="E98" s="129">
        <f t="shared" si="1"/>
        <v>0</v>
      </c>
    </row>
    <row r="99" spans="1:5">
      <c r="A99" s="127"/>
      <c r="B99" s="128"/>
      <c r="C99" s="127"/>
      <c r="D99" s="122"/>
      <c r="E99" s="129">
        <f t="shared" si="1"/>
        <v>0</v>
      </c>
    </row>
    <row r="100" spans="1:5">
      <c r="A100" s="127"/>
      <c r="B100" s="128"/>
      <c r="C100" s="127"/>
      <c r="D100" s="122"/>
      <c r="E100" s="129">
        <f t="shared" si="1"/>
        <v>0</v>
      </c>
    </row>
    <row r="101" spans="1:5">
      <c r="A101" s="127"/>
      <c r="B101" s="128"/>
      <c r="C101" s="127"/>
      <c r="D101" s="122"/>
      <c r="E101" s="129">
        <f t="shared" si="1"/>
        <v>0</v>
      </c>
    </row>
    <row r="102" spans="1:5">
      <c r="A102" s="127"/>
      <c r="B102" s="128"/>
      <c r="C102" s="127"/>
      <c r="D102" s="122"/>
      <c r="E102" s="129">
        <f t="shared" si="1"/>
        <v>0</v>
      </c>
    </row>
    <row r="103" spans="1:5">
      <c r="A103" s="127"/>
      <c r="B103" s="128"/>
      <c r="C103" s="127"/>
      <c r="D103" s="122"/>
      <c r="E103" s="129">
        <f t="shared" si="1"/>
        <v>0</v>
      </c>
    </row>
    <row r="104" spans="1:5">
      <c r="A104" s="127"/>
      <c r="B104" s="128"/>
      <c r="C104" s="127"/>
      <c r="D104" s="122"/>
      <c r="E104" s="129">
        <f t="shared" si="1"/>
        <v>0</v>
      </c>
    </row>
    <row r="105" spans="1:5">
      <c r="A105" s="127"/>
      <c r="B105" s="128"/>
      <c r="C105" s="127"/>
      <c r="D105" s="122"/>
      <c r="E105" s="129">
        <f t="shared" si="1"/>
        <v>0</v>
      </c>
    </row>
    <row r="106" spans="1:5">
      <c r="A106" s="127"/>
      <c r="B106" s="128"/>
      <c r="C106" s="127"/>
      <c r="D106" s="122"/>
      <c r="E106" s="129">
        <f t="shared" si="1"/>
        <v>0</v>
      </c>
    </row>
    <row r="107" spans="1:5">
      <c r="A107" s="127"/>
      <c r="B107" s="128"/>
      <c r="C107" s="127"/>
      <c r="D107" s="122"/>
      <c r="E107" s="129">
        <f t="shared" si="1"/>
        <v>0</v>
      </c>
    </row>
    <row r="108" spans="1:5">
      <c r="A108" s="127"/>
      <c r="B108" s="128"/>
      <c r="C108" s="127"/>
      <c r="D108" s="122"/>
      <c r="E108" s="129">
        <f t="shared" si="1"/>
        <v>0</v>
      </c>
    </row>
    <row r="109" spans="1:5">
      <c r="A109" s="127"/>
      <c r="B109" s="128"/>
      <c r="C109" s="127"/>
      <c r="D109" s="122"/>
      <c r="E109" s="129">
        <f t="shared" si="1"/>
        <v>0</v>
      </c>
    </row>
    <row r="110" spans="1:5">
      <c r="A110" s="127"/>
      <c r="B110" s="128"/>
      <c r="C110" s="127"/>
      <c r="D110" s="122"/>
      <c r="E110" s="129">
        <f t="shared" si="1"/>
        <v>0</v>
      </c>
    </row>
    <row r="111" spans="1:5">
      <c r="A111" s="127"/>
      <c r="B111" s="128"/>
      <c r="C111" s="127"/>
      <c r="D111" s="122"/>
      <c r="E111" s="129">
        <f t="shared" si="1"/>
        <v>0</v>
      </c>
    </row>
    <row r="112" spans="1:5">
      <c r="A112" s="127"/>
      <c r="B112" s="128"/>
      <c r="C112" s="127"/>
      <c r="D112" s="122"/>
      <c r="E112" s="129">
        <f t="shared" si="1"/>
        <v>0</v>
      </c>
    </row>
    <row r="113" spans="1:5">
      <c r="A113" s="127"/>
      <c r="B113" s="128"/>
      <c r="C113" s="127"/>
      <c r="D113" s="122"/>
      <c r="E113" s="129">
        <f t="shared" si="1"/>
        <v>0</v>
      </c>
    </row>
    <row r="114" spans="1:5">
      <c r="A114" s="127"/>
      <c r="B114" s="128"/>
      <c r="C114" s="127"/>
      <c r="D114" s="122"/>
      <c r="E114" s="129">
        <f t="shared" si="1"/>
        <v>0</v>
      </c>
    </row>
    <row r="115" spans="1:5">
      <c r="A115" s="127"/>
      <c r="B115" s="128"/>
      <c r="C115" s="127"/>
      <c r="D115" s="122"/>
      <c r="E115" s="129">
        <f t="shared" si="1"/>
        <v>0</v>
      </c>
    </row>
    <row r="116" spans="1:5">
      <c r="A116" s="127"/>
      <c r="B116" s="128"/>
      <c r="C116" s="127"/>
      <c r="D116" s="122"/>
      <c r="E116" s="129">
        <f t="shared" si="1"/>
        <v>0</v>
      </c>
    </row>
    <row r="117" spans="1:5">
      <c r="A117" s="127"/>
      <c r="B117" s="128"/>
      <c r="C117" s="127"/>
      <c r="D117" s="122"/>
      <c r="E117" s="129">
        <f t="shared" si="1"/>
        <v>0</v>
      </c>
    </row>
    <row r="118" spans="1:5">
      <c r="A118" s="127"/>
      <c r="B118" s="128"/>
      <c r="C118" s="127"/>
      <c r="D118" s="122"/>
      <c r="E118" s="129">
        <f t="shared" si="1"/>
        <v>0</v>
      </c>
    </row>
    <row r="119" spans="1:5">
      <c r="A119" s="127"/>
      <c r="B119" s="128"/>
      <c r="C119" s="127"/>
      <c r="D119" s="122"/>
      <c r="E119" s="129">
        <f t="shared" si="1"/>
        <v>0</v>
      </c>
    </row>
    <row r="120" spans="1:5">
      <c r="A120" s="127"/>
      <c r="B120" s="128"/>
      <c r="C120" s="127"/>
      <c r="D120" s="122"/>
      <c r="E120" s="129">
        <f t="shared" si="1"/>
        <v>0</v>
      </c>
    </row>
    <row r="121" spans="1:5">
      <c r="A121" s="127"/>
      <c r="B121" s="128"/>
      <c r="C121" s="127"/>
      <c r="D121" s="122"/>
      <c r="E121" s="129">
        <f t="shared" si="1"/>
        <v>0</v>
      </c>
    </row>
    <row r="122" spans="1:5">
      <c r="A122" s="127"/>
      <c r="B122" s="128"/>
      <c r="C122" s="127"/>
      <c r="D122" s="122"/>
      <c r="E122" s="129">
        <f t="shared" si="1"/>
        <v>0</v>
      </c>
    </row>
    <row r="123" spans="1:5">
      <c r="A123" s="127"/>
      <c r="B123" s="128"/>
      <c r="C123" s="127"/>
      <c r="D123" s="122"/>
      <c r="E123" s="129">
        <f t="shared" si="1"/>
        <v>0</v>
      </c>
    </row>
    <row r="124" spans="1:5">
      <c r="A124" s="127"/>
      <c r="B124" s="128"/>
      <c r="C124" s="127"/>
      <c r="D124" s="122"/>
      <c r="E124" s="129">
        <f t="shared" si="1"/>
        <v>0</v>
      </c>
    </row>
    <row r="125" spans="1:5">
      <c r="A125" s="127"/>
      <c r="B125" s="128"/>
      <c r="C125" s="127"/>
      <c r="D125" s="122"/>
      <c r="E125" s="129">
        <f t="shared" si="1"/>
        <v>0</v>
      </c>
    </row>
    <row r="126" spans="1:5">
      <c r="A126" s="127"/>
      <c r="B126" s="128"/>
      <c r="C126" s="127"/>
      <c r="D126" s="122"/>
      <c r="E126" s="129">
        <f t="shared" si="1"/>
        <v>0</v>
      </c>
    </row>
    <row r="127" spans="1:5">
      <c r="A127" s="127"/>
      <c r="B127" s="128"/>
      <c r="C127" s="127"/>
      <c r="D127" s="122"/>
      <c r="E127" s="129">
        <f t="shared" si="1"/>
        <v>0</v>
      </c>
    </row>
    <row r="128" spans="1:5">
      <c r="A128" s="127"/>
      <c r="B128" s="128"/>
      <c r="C128" s="127"/>
      <c r="D128" s="122"/>
      <c r="E128" s="129">
        <f t="shared" si="1"/>
        <v>0</v>
      </c>
    </row>
    <row r="129" spans="1:5">
      <c r="A129" s="127"/>
      <c r="B129" s="128"/>
      <c r="C129" s="127"/>
      <c r="D129" s="122"/>
      <c r="E129" s="129">
        <f t="shared" si="1"/>
        <v>0</v>
      </c>
    </row>
    <row r="130" spans="1:5">
      <c r="A130" s="127"/>
      <c r="B130" s="128"/>
      <c r="C130" s="127"/>
      <c r="D130" s="122"/>
      <c r="E130" s="129">
        <f t="shared" ref="E130:E193" si="2">ROUND((D130/(1+$J$1))*(1+$L$1),2)</f>
        <v>0</v>
      </c>
    </row>
    <row r="131" spans="1:5">
      <c r="A131" s="127"/>
      <c r="B131" s="128"/>
      <c r="C131" s="127"/>
      <c r="D131" s="122"/>
      <c r="E131" s="129">
        <f t="shared" si="2"/>
        <v>0</v>
      </c>
    </row>
    <row r="132" spans="1:5">
      <c r="A132" s="127"/>
      <c r="B132" s="128"/>
      <c r="C132" s="127"/>
      <c r="D132" s="122"/>
      <c r="E132" s="129">
        <f t="shared" si="2"/>
        <v>0</v>
      </c>
    </row>
    <row r="133" spans="1:5">
      <c r="A133" s="127"/>
      <c r="B133" s="128"/>
      <c r="C133" s="127"/>
      <c r="D133" s="122"/>
      <c r="E133" s="129">
        <f t="shared" si="2"/>
        <v>0</v>
      </c>
    </row>
    <row r="134" spans="1:5">
      <c r="A134" s="127"/>
      <c r="B134" s="128"/>
      <c r="C134" s="127"/>
      <c r="D134" s="122"/>
      <c r="E134" s="129">
        <f t="shared" si="2"/>
        <v>0</v>
      </c>
    </row>
    <row r="135" spans="1:5">
      <c r="A135" s="127"/>
      <c r="B135" s="128"/>
      <c r="C135" s="127"/>
      <c r="D135" s="122"/>
      <c r="E135" s="129">
        <f t="shared" si="2"/>
        <v>0</v>
      </c>
    </row>
    <row r="136" spans="1:5">
      <c r="A136" s="127"/>
      <c r="B136" s="128"/>
      <c r="C136" s="127"/>
      <c r="D136" s="122"/>
      <c r="E136" s="129">
        <f t="shared" si="2"/>
        <v>0</v>
      </c>
    </row>
    <row r="137" spans="1:5">
      <c r="A137" s="127"/>
      <c r="B137" s="128"/>
      <c r="C137" s="127"/>
      <c r="D137" s="122"/>
      <c r="E137" s="129">
        <f t="shared" si="2"/>
        <v>0</v>
      </c>
    </row>
    <row r="138" spans="1:5">
      <c r="A138" s="127"/>
      <c r="B138" s="128"/>
      <c r="C138" s="127"/>
      <c r="D138" s="122"/>
      <c r="E138" s="129">
        <f t="shared" si="2"/>
        <v>0</v>
      </c>
    </row>
    <row r="139" spans="1:5">
      <c r="A139" s="127"/>
      <c r="B139" s="128"/>
      <c r="C139" s="127"/>
      <c r="D139" s="122"/>
      <c r="E139" s="129">
        <f t="shared" si="2"/>
        <v>0</v>
      </c>
    </row>
    <row r="140" spans="1:5">
      <c r="A140" s="127"/>
      <c r="B140" s="128"/>
      <c r="C140" s="127"/>
      <c r="D140" s="122"/>
      <c r="E140" s="129">
        <f t="shared" si="2"/>
        <v>0</v>
      </c>
    </row>
    <row r="141" spans="1:5">
      <c r="A141" s="127"/>
      <c r="B141" s="128"/>
      <c r="C141" s="127"/>
      <c r="D141" s="122"/>
      <c r="E141" s="129">
        <f t="shared" si="2"/>
        <v>0</v>
      </c>
    </row>
    <row r="142" spans="1:5">
      <c r="A142" s="127"/>
      <c r="B142" s="128"/>
      <c r="C142" s="127"/>
      <c r="D142" s="122"/>
      <c r="E142" s="129">
        <f t="shared" si="2"/>
        <v>0</v>
      </c>
    </row>
    <row r="143" spans="1:5">
      <c r="A143" s="127"/>
      <c r="B143" s="128"/>
      <c r="C143" s="127"/>
      <c r="D143" s="122"/>
      <c r="E143" s="129">
        <f t="shared" si="2"/>
        <v>0</v>
      </c>
    </row>
    <row r="144" spans="1:5">
      <c r="A144" s="127"/>
      <c r="B144" s="128"/>
      <c r="C144" s="127"/>
      <c r="D144" s="122"/>
      <c r="E144" s="129">
        <f t="shared" si="2"/>
        <v>0</v>
      </c>
    </row>
    <row r="145" spans="1:5">
      <c r="A145" s="127"/>
      <c r="B145" s="128"/>
      <c r="C145" s="127"/>
      <c r="D145" s="122"/>
      <c r="E145" s="129">
        <f t="shared" si="2"/>
        <v>0</v>
      </c>
    </row>
    <row r="146" spans="1:5">
      <c r="A146" s="127"/>
      <c r="B146" s="128"/>
      <c r="C146" s="127"/>
      <c r="D146" s="122"/>
      <c r="E146" s="129">
        <f t="shared" si="2"/>
        <v>0</v>
      </c>
    </row>
    <row r="147" spans="1:5">
      <c r="A147" s="127"/>
      <c r="B147" s="128"/>
      <c r="C147" s="127"/>
      <c r="D147" s="122"/>
      <c r="E147" s="129">
        <f t="shared" si="2"/>
        <v>0</v>
      </c>
    </row>
    <row r="148" spans="1:5">
      <c r="A148" s="127"/>
      <c r="B148" s="128"/>
      <c r="C148" s="127"/>
      <c r="D148" s="122"/>
      <c r="E148" s="129">
        <f t="shared" si="2"/>
        <v>0</v>
      </c>
    </row>
    <row r="149" spans="1:5">
      <c r="A149" s="127"/>
      <c r="B149" s="128"/>
      <c r="C149" s="127"/>
      <c r="D149" s="122"/>
      <c r="E149" s="129">
        <f t="shared" si="2"/>
        <v>0</v>
      </c>
    </row>
    <row r="150" spans="1:5">
      <c r="A150" s="127"/>
      <c r="B150" s="128"/>
      <c r="C150" s="127"/>
      <c r="D150" s="122"/>
      <c r="E150" s="129">
        <f t="shared" si="2"/>
        <v>0</v>
      </c>
    </row>
    <row r="151" spans="1:5">
      <c r="A151" s="127"/>
      <c r="B151" s="128"/>
      <c r="C151" s="127"/>
      <c r="D151" s="122"/>
      <c r="E151" s="129">
        <f t="shared" si="2"/>
        <v>0</v>
      </c>
    </row>
    <row r="152" spans="1:5">
      <c r="A152" s="127"/>
      <c r="B152" s="128"/>
      <c r="C152" s="127"/>
      <c r="D152" s="122"/>
      <c r="E152" s="129">
        <f t="shared" si="2"/>
        <v>0</v>
      </c>
    </row>
    <row r="153" spans="1:5">
      <c r="A153" s="127"/>
      <c r="B153" s="128"/>
      <c r="C153" s="127"/>
      <c r="D153" s="122"/>
      <c r="E153" s="129">
        <f t="shared" si="2"/>
        <v>0</v>
      </c>
    </row>
    <row r="154" spans="1:5">
      <c r="A154" s="127"/>
      <c r="B154" s="128"/>
      <c r="C154" s="127"/>
      <c r="D154" s="122"/>
      <c r="E154" s="129">
        <f t="shared" si="2"/>
        <v>0</v>
      </c>
    </row>
    <row r="155" spans="1:5">
      <c r="A155" s="127"/>
      <c r="B155" s="128"/>
      <c r="C155" s="127"/>
      <c r="D155" s="122"/>
      <c r="E155" s="129">
        <f t="shared" si="2"/>
        <v>0</v>
      </c>
    </row>
    <row r="156" spans="1:5">
      <c r="A156" s="127"/>
      <c r="B156" s="128"/>
      <c r="C156" s="127"/>
      <c r="D156" s="122"/>
      <c r="E156" s="129">
        <f t="shared" si="2"/>
        <v>0</v>
      </c>
    </row>
    <row r="157" spans="1:5">
      <c r="A157" s="127"/>
      <c r="B157" s="128"/>
      <c r="C157" s="127"/>
      <c r="D157" s="122"/>
      <c r="E157" s="129">
        <f t="shared" si="2"/>
        <v>0</v>
      </c>
    </row>
    <row r="158" spans="1:5">
      <c r="A158" s="127"/>
      <c r="B158" s="128"/>
      <c r="C158" s="127"/>
      <c r="D158" s="122"/>
      <c r="E158" s="129">
        <f t="shared" si="2"/>
        <v>0</v>
      </c>
    </row>
    <row r="159" spans="1:5">
      <c r="A159" s="127"/>
      <c r="B159" s="128"/>
      <c r="C159" s="127"/>
      <c r="D159" s="122"/>
      <c r="E159" s="129">
        <f t="shared" si="2"/>
        <v>0</v>
      </c>
    </row>
    <row r="160" spans="1:5">
      <c r="A160" s="127"/>
      <c r="B160" s="128"/>
      <c r="C160" s="127"/>
      <c r="D160" s="122"/>
      <c r="E160" s="129">
        <f t="shared" si="2"/>
        <v>0</v>
      </c>
    </row>
    <row r="161" spans="1:5">
      <c r="A161" s="127"/>
      <c r="B161" s="128"/>
      <c r="C161" s="127"/>
      <c r="D161" s="122"/>
      <c r="E161" s="129">
        <f t="shared" si="2"/>
        <v>0</v>
      </c>
    </row>
    <row r="162" spans="1:5">
      <c r="A162" s="127"/>
      <c r="B162" s="128"/>
      <c r="C162" s="127"/>
      <c r="D162" s="122"/>
      <c r="E162" s="129">
        <f t="shared" si="2"/>
        <v>0</v>
      </c>
    </row>
    <row r="163" spans="1:5">
      <c r="A163" s="127"/>
      <c r="B163" s="128"/>
      <c r="C163" s="127"/>
      <c r="D163" s="122"/>
      <c r="E163" s="129">
        <f t="shared" si="2"/>
        <v>0</v>
      </c>
    </row>
    <row r="164" spans="1:5">
      <c r="A164" s="127"/>
      <c r="B164" s="128"/>
      <c r="C164" s="127"/>
      <c r="D164" s="122"/>
      <c r="E164" s="129">
        <f t="shared" si="2"/>
        <v>0</v>
      </c>
    </row>
    <row r="165" spans="1:5">
      <c r="A165" s="127"/>
      <c r="B165" s="128"/>
      <c r="C165" s="127"/>
      <c r="D165" s="122"/>
      <c r="E165" s="129">
        <f t="shared" si="2"/>
        <v>0</v>
      </c>
    </row>
    <row r="166" spans="1:5">
      <c r="A166" s="127"/>
      <c r="B166" s="128"/>
      <c r="C166" s="127"/>
      <c r="D166" s="122"/>
      <c r="E166" s="129">
        <f t="shared" si="2"/>
        <v>0</v>
      </c>
    </row>
    <row r="167" spans="1:5">
      <c r="A167" s="127"/>
      <c r="B167" s="128"/>
      <c r="C167" s="127"/>
      <c r="D167" s="122"/>
      <c r="E167" s="129">
        <f t="shared" si="2"/>
        <v>0</v>
      </c>
    </row>
    <row r="168" spans="1:5">
      <c r="A168" s="127"/>
      <c r="B168" s="128"/>
      <c r="C168" s="127"/>
      <c r="D168" s="122"/>
      <c r="E168" s="129">
        <f t="shared" si="2"/>
        <v>0</v>
      </c>
    </row>
    <row r="169" spans="1:5">
      <c r="A169" s="127"/>
      <c r="B169" s="128"/>
      <c r="C169" s="127"/>
      <c r="D169" s="122"/>
      <c r="E169" s="129">
        <f t="shared" si="2"/>
        <v>0</v>
      </c>
    </row>
    <row r="170" spans="1:5">
      <c r="A170" s="127"/>
      <c r="B170" s="128"/>
      <c r="C170" s="127"/>
      <c r="D170" s="122"/>
      <c r="E170" s="129">
        <f t="shared" si="2"/>
        <v>0</v>
      </c>
    </row>
    <row r="171" spans="1:5">
      <c r="A171" s="127"/>
      <c r="B171" s="128"/>
      <c r="C171" s="127"/>
      <c r="D171" s="122"/>
      <c r="E171" s="129">
        <f t="shared" si="2"/>
        <v>0</v>
      </c>
    </row>
    <row r="172" spans="1:5">
      <c r="A172" s="127"/>
      <c r="B172" s="128"/>
      <c r="C172" s="127"/>
      <c r="D172" s="122"/>
      <c r="E172" s="129">
        <f t="shared" si="2"/>
        <v>0</v>
      </c>
    </row>
    <row r="173" spans="1:5">
      <c r="A173" s="127"/>
      <c r="B173" s="128"/>
      <c r="C173" s="127"/>
      <c r="D173" s="122"/>
      <c r="E173" s="129">
        <f t="shared" si="2"/>
        <v>0</v>
      </c>
    </row>
    <row r="174" spans="1:5">
      <c r="A174" s="127"/>
      <c r="B174" s="128"/>
      <c r="C174" s="127"/>
      <c r="D174" s="122"/>
      <c r="E174" s="129">
        <f t="shared" si="2"/>
        <v>0</v>
      </c>
    </row>
    <row r="175" spans="1:5">
      <c r="A175" s="127"/>
      <c r="B175" s="128"/>
      <c r="C175" s="127"/>
      <c r="D175" s="122"/>
      <c r="E175" s="129">
        <f t="shared" si="2"/>
        <v>0</v>
      </c>
    </row>
    <row r="176" spans="1:5">
      <c r="A176" s="127"/>
      <c r="B176" s="128"/>
      <c r="C176" s="127"/>
      <c r="D176" s="122"/>
      <c r="E176" s="129">
        <f t="shared" si="2"/>
        <v>0</v>
      </c>
    </row>
    <row r="177" spans="1:5">
      <c r="A177" s="127"/>
      <c r="B177" s="128"/>
      <c r="C177" s="127"/>
      <c r="D177" s="122"/>
      <c r="E177" s="129">
        <f t="shared" si="2"/>
        <v>0</v>
      </c>
    </row>
    <row r="178" spans="1:5">
      <c r="A178" s="127"/>
      <c r="B178" s="128"/>
      <c r="C178" s="127"/>
      <c r="D178" s="122"/>
      <c r="E178" s="129">
        <f t="shared" si="2"/>
        <v>0</v>
      </c>
    </row>
    <row r="179" spans="1:5">
      <c r="A179" s="127"/>
      <c r="B179" s="128"/>
      <c r="C179" s="127"/>
      <c r="D179" s="122"/>
      <c r="E179" s="129">
        <f t="shared" si="2"/>
        <v>0</v>
      </c>
    </row>
    <row r="180" spans="1:5">
      <c r="A180" s="127"/>
      <c r="B180" s="128"/>
      <c r="C180" s="127"/>
      <c r="D180" s="122"/>
      <c r="E180" s="129">
        <f t="shared" si="2"/>
        <v>0</v>
      </c>
    </row>
    <row r="181" spans="1:5">
      <c r="A181" s="127"/>
      <c r="B181" s="128"/>
      <c r="C181" s="127"/>
      <c r="D181" s="122"/>
      <c r="E181" s="129">
        <f t="shared" si="2"/>
        <v>0</v>
      </c>
    </row>
    <row r="182" spans="1:5">
      <c r="A182" s="127"/>
      <c r="B182" s="128"/>
      <c r="C182" s="127"/>
      <c r="D182" s="122"/>
      <c r="E182" s="129">
        <f t="shared" si="2"/>
        <v>0</v>
      </c>
    </row>
    <row r="183" spans="1:5">
      <c r="A183" s="127"/>
      <c r="B183" s="128"/>
      <c r="C183" s="127"/>
      <c r="D183" s="122"/>
      <c r="E183" s="129">
        <f t="shared" si="2"/>
        <v>0</v>
      </c>
    </row>
    <row r="184" spans="1:5">
      <c r="A184" s="127"/>
      <c r="B184" s="128"/>
      <c r="C184" s="127"/>
      <c r="D184" s="122"/>
      <c r="E184" s="129">
        <f t="shared" si="2"/>
        <v>0</v>
      </c>
    </row>
    <row r="185" spans="1:5">
      <c r="A185" s="127"/>
      <c r="B185" s="128"/>
      <c r="C185" s="127"/>
      <c r="D185" s="122"/>
      <c r="E185" s="129">
        <f t="shared" si="2"/>
        <v>0</v>
      </c>
    </row>
    <row r="186" spans="1:5">
      <c r="A186" s="127"/>
      <c r="B186" s="128"/>
      <c r="C186" s="127"/>
      <c r="D186" s="122"/>
      <c r="E186" s="129">
        <f t="shared" si="2"/>
        <v>0</v>
      </c>
    </row>
    <row r="187" spans="1:5">
      <c r="A187" s="127"/>
      <c r="B187" s="128"/>
      <c r="C187" s="127"/>
      <c r="D187" s="122"/>
      <c r="E187" s="129">
        <f t="shared" si="2"/>
        <v>0</v>
      </c>
    </row>
    <row r="188" spans="1:5">
      <c r="A188" s="127"/>
      <c r="B188" s="128"/>
      <c r="C188" s="127"/>
      <c r="D188" s="122"/>
      <c r="E188" s="129">
        <f t="shared" si="2"/>
        <v>0</v>
      </c>
    </row>
    <row r="189" spans="1:5">
      <c r="A189" s="127"/>
      <c r="B189" s="128"/>
      <c r="C189" s="127"/>
      <c r="D189" s="122"/>
      <c r="E189" s="129">
        <f t="shared" si="2"/>
        <v>0</v>
      </c>
    </row>
    <row r="190" spans="1:5">
      <c r="A190" s="127"/>
      <c r="B190" s="128"/>
      <c r="C190" s="127"/>
      <c r="D190" s="122"/>
      <c r="E190" s="129">
        <f t="shared" si="2"/>
        <v>0</v>
      </c>
    </row>
    <row r="191" spans="1:5">
      <c r="A191" s="127"/>
      <c r="B191" s="128"/>
      <c r="C191" s="127"/>
      <c r="D191" s="122"/>
      <c r="E191" s="129">
        <f t="shared" si="2"/>
        <v>0</v>
      </c>
    </row>
    <row r="192" spans="1:5">
      <c r="A192" s="127"/>
      <c r="B192" s="128"/>
      <c r="C192" s="127"/>
      <c r="D192" s="122"/>
      <c r="E192" s="129">
        <f t="shared" si="2"/>
        <v>0</v>
      </c>
    </row>
    <row r="193" spans="1:5">
      <c r="A193" s="127"/>
      <c r="B193" s="128"/>
      <c r="C193" s="127"/>
      <c r="D193" s="122"/>
      <c r="E193" s="129">
        <f t="shared" si="2"/>
        <v>0</v>
      </c>
    </row>
    <row r="194" spans="1:5">
      <c r="A194" s="127"/>
      <c r="B194" s="128"/>
      <c r="C194" s="127"/>
      <c r="D194" s="122"/>
      <c r="E194" s="129">
        <f t="shared" ref="E194:E257" si="3">ROUND((D194/(1+$J$1))*(1+$L$1),2)</f>
        <v>0</v>
      </c>
    </row>
    <row r="195" spans="1:5">
      <c r="A195" s="127"/>
      <c r="B195" s="128"/>
      <c r="C195" s="127"/>
      <c r="D195" s="122"/>
      <c r="E195" s="129">
        <f t="shared" si="3"/>
        <v>0</v>
      </c>
    </row>
    <row r="196" spans="1:5">
      <c r="A196" s="127"/>
      <c r="B196" s="128"/>
      <c r="C196" s="127"/>
      <c r="D196" s="122"/>
      <c r="E196" s="129">
        <f t="shared" si="3"/>
        <v>0</v>
      </c>
    </row>
    <row r="197" spans="1:5">
      <c r="A197" s="127"/>
      <c r="B197" s="128"/>
      <c r="C197" s="127"/>
      <c r="D197" s="122"/>
      <c r="E197" s="129">
        <f t="shared" si="3"/>
        <v>0</v>
      </c>
    </row>
    <row r="198" spans="1:5">
      <c r="A198" s="127"/>
      <c r="B198" s="128"/>
      <c r="C198" s="127"/>
      <c r="D198" s="122"/>
      <c r="E198" s="129">
        <f t="shared" si="3"/>
        <v>0</v>
      </c>
    </row>
    <row r="199" spans="1:5">
      <c r="A199" s="127"/>
      <c r="B199" s="128"/>
      <c r="C199" s="127"/>
      <c r="D199" s="122"/>
      <c r="E199" s="129">
        <f t="shared" si="3"/>
        <v>0</v>
      </c>
    </row>
    <row r="200" spans="1:5">
      <c r="A200" s="127"/>
      <c r="B200" s="128"/>
      <c r="C200" s="127"/>
      <c r="D200" s="122"/>
      <c r="E200" s="129">
        <f t="shared" si="3"/>
        <v>0</v>
      </c>
    </row>
    <row r="201" spans="1:5">
      <c r="A201" s="127"/>
      <c r="B201" s="128"/>
      <c r="C201" s="127"/>
      <c r="D201" s="122"/>
      <c r="E201" s="129">
        <f t="shared" si="3"/>
        <v>0</v>
      </c>
    </row>
    <row r="202" spans="1:5">
      <c r="A202" s="127"/>
      <c r="B202" s="128"/>
      <c r="C202" s="127"/>
      <c r="D202" s="122"/>
      <c r="E202" s="129">
        <f t="shared" si="3"/>
        <v>0</v>
      </c>
    </row>
    <row r="203" spans="1:5">
      <c r="A203" s="127"/>
      <c r="B203" s="128"/>
      <c r="C203" s="127"/>
      <c r="D203" s="122"/>
      <c r="E203" s="129">
        <f t="shared" si="3"/>
        <v>0</v>
      </c>
    </row>
    <row r="204" spans="1:5">
      <c r="A204" s="127"/>
      <c r="B204" s="128"/>
      <c r="C204" s="127"/>
      <c r="D204" s="122"/>
      <c r="E204" s="129">
        <f t="shared" si="3"/>
        <v>0</v>
      </c>
    </row>
    <row r="205" spans="1:5">
      <c r="A205" s="127"/>
      <c r="B205" s="128"/>
      <c r="C205" s="127"/>
      <c r="D205" s="122"/>
      <c r="E205" s="129">
        <f t="shared" si="3"/>
        <v>0</v>
      </c>
    </row>
    <row r="206" spans="1:5">
      <c r="A206" s="127"/>
      <c r="B206" s="128"/>
      <c r="C206" s="127"/>
      <c r="D206" s="122"/>
      <c r="E206" s="129">
        <f t="shared" si="3"/>
        <v>0</v>
      </c>
    </row>
    <row r="207" spans="1:5">
      <c r="A207" s="127"/>
      <c r="B207" s="128"/>
      <c r="C207" s="127"/>
      <c r="D207" s="122"/>
      <c r="E207" s="129">
        <f t="shared" si="3"/>
        <v>0</v>
      </c>
    </row>
    <row r="208" spans="1:5">
      <c r="A208" s="127"/>
      <c r="B208" s="128"/>
      <c r="C208" s="127"/>
      <c r="D208" s="122"/>
      <c r="E208" s="129">
        <f t="shared" si="3"/>
        <v>0</v>
      </c>
    </row>
    <row r="209" spans="1:5">
      <c r="A209" s="127"/>
      <c r="B209" s="128"/>
      <c r="C209" s="127"/>
      <c r="D209" s="122"/>
      <c r="E209" s="129">
        <f t="shared" si="3"/>
        <v>0</v>
      </c>
    </row>
    <row r="210" spans="1:5">
      <c r="A210" s="127"/>
      <c r="B210" s="128"/>
      <c r="C210" s="127"/>
      <c r="D210" s="122"/>
      <c r="E210" s="129">
        <f t="shared" si="3"/>
        <v>0</v>
      </c>
    </row>
    <row r="211" spans="1:5">
      <c r="A211" s="127"/>
      <c r="B211" s="128"/>
      <c r="C211" s="127"/>
      <c r="D211" s="122"/>
      <c r="E211" s="129">
        <f t="shared" si="3"/>
        <v>0</v>
      </c>
    </row>
    <row r="212" spans="1:5">
      <c r="A212" s="127"/>
      <c r="B212" s="128"/>
      <c r="C212" s="127"/>
      <c r="D212" s="122"/>
      <c r="E212" s="129">
        <f t="shared" si="3"/>
        <v>0</v>
      </c>
    </row>
    <row r="213" spans="1:5">
      <c r="A213" s="127"/>
      <c r="B213" s="128"/>
      <c r="C213" s="127"/>
      <c r="D213" s="122"/>
      <c r="E213" s="129">
        <f t="shared" si="3"/>
        <v>0</v>
      </c>
    </row>
    <row r="214" spans="1:5">
      <c r="A214" s="127"/>
      <c r="B214" s="128"/>
      <c r="C214" s="127"/>
      <c r="D214" s="122"/>
      <c r="E214" s="129">
        <f t="shared" si="3"/>
        <v>0</v>
      </c>
    </row>
    <row r="215" spans="1:5">
      <c r="A215" s="127"/>
      <c r="B215" s="128"/>
      <c r="C215" s="127"/>
      <c r="D215" s="122"/>
      <c r="E215" s="129">
        <f t="shared" si="3"/>
        <v>0</v>
      </c>
    </row>
    <row r="216" spans="1:5">
      <c r="A216" s="127"/>
      <c r="B216" s="128"/>
      <c r="C216" s="127"/>
      <c r="D216" s="122"/>
      <c r="E216" s="129">
        <f t="shared" si="3"/>
        <v>0</v>
      </c>
    </row>
    <row r="217" spans="1:5">
      <c r="A217" s="127"/>
      <c r="B217" s="128"/>
      <c r="C217" s="127"/>
      <c r="D217" s="122"/>
      <c r="E217" s="129">
        <f t="shared" si="3"/>
        <v>0</v>
      </c>
    </row>
    <row r="218" spans="1:5">
      <c r="A218" s="127"/>
      <c r="B218" s="128"/>
      <c r="C218" s="127"/>
      <c r="D218" s="122"/>
      <c r="E218" s="129">
        <f t="shared" si="3"/>
        <v>0</v>
      </c>
    </row>
    <row r="219" spans="1:5">
      <c r="A219" s="127"/>
      <c r="B219" s="128"/>
      <c r="C219" s="127"/>
      <c r="D219" s="122"/>
      <c r="E219" s="129">
        <f t="shared" si="3"/>
        <v>0</v>
      </c>
    </row>
    <row r="220" spans="1:5">
      <c r="A220" s="127"/>
      <c r="B220" s="128"/>
      <c r="C220" s="127"/>
      <c r="D220" s="122"/>
      <c r="E220" s="129">
        <f t="shared" si="3"/>
        <v>0</v>
      </c>
    </row>
    <row r="221" spans="1:5">
      <c r="A221" s="127"/>
      <c r="B221" s="128"/>
      <c r="C221" s="127"/>
      <c r="D221" s="122"/>
      <c r="E221" s="129">
        <f t="shared" si="3"/>
        <v>0</v>
      </c>
    </row>
    <row r="222" spans="1:5">
      <c r="A222" s="127"/>
      <c r="B222" s="128"/>
      <c r="C222" s="127"/>
      <c r="D222" s="122"/>
      <c r="E222" s="129">
        <f t="shared" si="3"/>
        <v>0</v>
      </c>
    </row>
    <row r="223" spans="1:5">
      <c r="A223" s="127"/>
      <c r="B223" s="128"/>
      <c r="C223" s="127"/>
      <c r="D223" s="122"/>
      <c r="E223" s="129">
        <f t="shared" si="3"/>
        <v>0</v>
      </c>
    </row>
    <row r="224" spans="1:5">
      <c r="A224" s="127"/>
      <c r="B224" s="128"/>
      <c r="C224" s="127"/>
      <c r="D224" s="122"/>
      <c r="E224" s="129">
        <f t="shared" si="3"/>
        <v>0</v>
      </c>
    </row>
    <row r="225" spans="1:5">
      <c r="A225" s="127"/>
      <c r="B225" s="128"/>
      <c r="C225" s="127"/>
      <c r="D225" s="122"/>
      <c r="E225" s="129">
        <f t="shared" si="3"/>
        <v>0</v>
      </c>
    </row>
    <row r="226" spans="1:5">
      <c r="A226" s="127"/>
      <c r="B226" s="128"/>
      <c r="C226" s="127"/>
      <c r="D226" s="122"/>
      <c r="E226" s="129">
        <f t="shared" si="3"/>
        <v>0</v>
      </c>
    </row>
    <row r="227" spans="1:5">
      <c r="A227" s="127"/>
      <c r="B227" s="128"/>
      <c r="C227" s="127"/>
      <c r="D227" s="122"/>
      <c r="E227" s="129">
        <f t="shared" si="3"/>
        <v>0</v>
      </c>
    </row>
    <row r="228" spans="1:5">
      <c r="A228" s="127"/>
      <c r="B228" s="128"/>
      <c r="C228" s="127"/>
      <c r="D228" s="122"/>
      <c r="E228" s="129">
        <f t="shared" si="3"/>
        <v>0</v>
      </c>
    </row>
    <row r="229" spans="1:5">
      <c r="A229" s="127"/>
      <c r="B229" s="128"/>
      <c r="C229" s="127"/>
      <c r="D229" s="122"/>
      <c r="E229" s="129">
        <f t="shared" si="3"/>
        <v>0</v>
      </c>
    </row>
    <row r="230" spans="1:5">
      <c r="A230" s="127"/>
      <c r="B230" s="128"/>
      <c r="C230" s="127"/>
      <c r="D230" s="122"/>
      <c r="E230" s="129">
        <f t="shared" si="3"/>
        <v>0</v>
      </c>
    </row>
    <row r="231" spans="1:5">
      <c r="A231" s="127"/>
      <c r="B231" s="128"/>
      <c r="C231" s="127"/>
      <c r="D231" s="122"/>
      <c r="E231" s="129">
        <f t="shared" si="3"/>
        <v>0</v>
      </c>
    </row>
    <row r="232" spans="1:5">
      <c r="A232" s="127"/>
      <c r="B232" s="128"/>
      <c r="C232" s="127"/>
      <c r="D232" s="122"/>
      <c r="E232" s="129">
        <f t="shared" si="3"/>
        <v>0</v>
      </c>
    </row>
    <row r="233" spans="1:5">
      <c r="A233" s="127"/>
      <c r="B233" s="128"/>
      <c r="C233" s="127"/>
      <c r="D233" s="122"/>
      <c r="E233" s="129">
        <f t="shared" si="3"/>
        <v>0</v>
      </c>
    </row>
    <row r="234" spans="1:5">
      <c r="A234" s="127"/>
      <c r="B234" s="128"/>
      <c r="C234" s="127"/>
      <c r="D234" s="122"/>
      <c r="E234" s="129">
        <f t="shared" si="3"/>
        <v>0</v>
      </c>
    </row>
    <row r="235" spans="1:5">
      <c r="A235" s="127"/>
      <c r="B235" s="128"/>
      <c r="C235" s="127"/>
      <c r="D235" s="122"/>
      <c r="E235" s="129">
        <f t="shared" si="3"/>
        <v>0</v>
      </c>
    </row>
    <row r="236" spans="1:5">
      <c r="A236" s="127"/>
      <c r="B236" s="128"/>
      <c r="C236" s="127"/>
      <c r="D236" s="122"/>
      <c r="E236" s="129">
        <f t="shared" si="3"/>
        <v>0</v>
      </c>
    </row>
    <row r="237" spans="1:5">
      <c r="A237" s="127"/>
      <c r="B237" s="128"/>
      <c r="C237" s="127"/>
      <c r="D237" s="122"/>
      <c r="E237" s="129">
        <f t="shared" si="3"/>
        <v>0</v>
      </c>
    </row>
    <row r="238" spans="1:5">
      <c r="A238" s="127"/>
      <c r="B238" s="128"/>
      <c r="C238" s="127"/>
      <c r="D238" s="122"/>
      <c r="E238" s="129">
        <f t="shared" si="3"/>
        <v>0</v>
      </c>
    </row>
    <row r="239" spans="1:5">
      <c r="A239" s="127"/>
      <c r="B239" s="128"/>
      <c r="C239" s="127"/>
      <c r="D239" s="122"/>
      <c r="E239" s="129">
        <f t="shared" si="3"/>
        <v>0</v>
      </c>
    </row>
    <row r="240" spans="1:5">
      <c r="A240" s="127"/>
      <c r="B240" s="128"/>
      <c r="C240" s="127"/>
      <c r="D240" s="122"/>
      <c r="E240" s="129">
        <f t="shared" si="3"/>
        <v>0</v>
      </c>
    </row>
    <row r="241" spans="1:5">
      <c r="A241" s="127"/>
      <c r="B241" s="128"/>
      <c r="C241" s="127"/>
      <c r="D241" s="122"/>
      <c r="E241" s="129">
        <f t="shared" si="3"/>
        <v>0</v>
      </c>
    </row>
    <row r="242" spans="1:5">
      <c r="A242" s="127"/>
      <c r="B242" s="128"/>
      <c r="C242" s="127"/>
      <c r="D242" s="122"/>
      <c r="E242" s="129">
        <f t="shared" si="3"/>
        <v>0</v>
      </c>
    </row>
    <row r="243" spans="1:5">
      <c r="A243" s="127"/>
      <c r="B243" s="128"/>
      <c r="C243" s="127"/>
      <c r="D243" s="122"/>
      <c r="E243" s="129">
        <f t="shared" si="3"/>
        <v>0</v>
      </c>
    </row>
    <row r="244" spans="1:5">
      <c r="A244" s="127"/>
      <c r="B244" s="128"/>
      <c r="C244" s="127"/>
      <c r="D244" s="122"/>
      <c r="E244" s="129">
        <f t="shared" si="3"/>
        <v>0</v>
      </c>
    </row>
    <row r="245" spans="1:5">
      <c r="A245" s="127"/>
      <c r="B245" s="128"/>
      <c r="C245" s="127"/>
      <c r="D245" s="122"/>
      <c r="E245" s="129">
        <f t="shared" si="3"/>
        <v>0</v>
      </c>
    </row>
    <row r="246" spans="1:5">
      <c r="A246" s="127"/>
      <c r="B246" s="128"/>
      <c r="C246" s="127"/>
      <c r="D246" s="122"/>
      <c r="E246" s="129">
        <f t="shared" si="3"/>
        <v>0</v>
      </c>
    </row>
    <row r="247" spans="1:5">
      <c r="A247" s="127"/>
      <c r="B247" s="128"/>
      <c r="C247" s="127"/>
      <c r="D247" s="122"/>
      <c r="E247" s="129">
        <f t="shared" si="3"/>
        <v>0</v>
      </c>
    </row>
    <row r="248" spans="1:5">
      <c r="A248" s="127"/>
      <c r="B248" s="128"/>
      <c r="C248" s="127"/>
      <c r="D248" s="122"/>
      <c r="E248" s="129">
        <f t="shared" si="3"/>
        <v>0</v>
      </c>
    </row>
    <row r="249" spans="1:5">
      <c r="A249" s="127"/>
      <c r="B249" s="128"/>
      <c r="C249" s="127"/>
      <c r="D249" s="122"/>
      <c r="E249" s="129">
        <f t="shared" si="3"/>
        <v>0</v>
      </c>
    </row>
    <row r="250" spans="1:5">
      <c r="A250" s="127"/>
      <c r="B250" s="128"/>
      <c r="C250" s="127"/>
      <c r="D250" s="122"/>
      <c r="E250" s="129">
        <f t="shared" si="3"/>
        <v>0</v>
      </c>
    </row>
    <row r="251" spans="1:5">
      <c r="A251" s="127"/>
      <c r="B251" s="128"/>
      <c r="C251" s="127"/>
      <c r="D251" s="122"/>
      <c r="E251" s="129">
        <f t="shared" si="3"/>
        <v>0</v>
      </c>
    </row>
    <row r="252" spans="1:5">
      <c r="A252" s="127"/>
      <c r="B252" s="128"/>
      <c r="C252" s="127"/>
      <c r="D252" s="122"/>
      <c r="E252" s="129">
        <f t="shared" si="3"/>
        <v>0</v>
      </c>
    </row>
    <row r="253" spans="1:5">
      <c r="A253" s="127"/>
      <c r="B253" s="128"/>
      <c r="C253" s="127"/>
      <c r="D253" s="122"/>
      <c r="E253" s="129">
        <f t="shared" si="3"/>
        <v>0</v>
      </c>
    </row>
    <row r="254" spans="1:5">
      <c r="A254" s="127"/>
      <c r="B254" s="128"/>
      <c r="C254" s="127"/>
      <c r="D254" s="122"/>
      <c r="E254" s="129">
        <f t="shared" si="3"/>
        <v>0</v>
      </c>
    </row>
    <row r="255" spans="1:5">
      <c r="A255" s="127"/>
      <c r="B255" s="128"/>
      <c r="C255" s="127"/>
      <c r="D255" s="122"/>
      <c r="E255" s="129">
        <f t="shared" si="3"/>
        <v>0</v>
      </c>
    </row>
    <row r="256" spans="1:5">
      <c r="A256" s="127"/>
      <c r="B256" s="128"/>
      <c r="C256" s="127"/>
      <c r="D256" s="122"/>
      <c r="E256" s="129">
        <f t="shared" si="3"/>
        <v>0</v>
      </c>
    </row>
    <row r="257" spans="1:5">
      <c r="A257" s="127"/>
      <c r="B257" s="128"/>
      <c r="C257" s="127"/>
      <c r="D257" s="122"/>
      <c r="E257" s="129">
        <f t="shared" si="3"/>
        <v>0</v>
      </c>
    </row>
    <row r="258" spans="1:5">
      <c r="A258" s="127"/>
      <c r="B258" s="128"/>
      <c r="C258" s="127"/>
      <c r="D258" s="122"/>
      <c r="E258" s="129">
        <f t="shared" ref="E258:E321" si="4">ROUND((D258/(1+$J$1))*(1+$L$1),2)</f>
        <v>0</v>
      </c>
    </row>
    <row r="259" spans="1:5">
      <c r="A259" s="127"/>
      <c r="B259" s="128"/>
      <c r="C259" s="127"/>
      <c r="D259" s="122"/>
      <c r="E259" s="129">
        <f t="shared" si="4"/>
        <v>0</v>
      </c>
    </row>
    <row r="260" spans="1:5">
      <c r="A260" s="127"/>
      <c r="B260" s="128"/>
      <c r="C260" s="127"/>
      <c r="D260" s="122"/>
      <c r="E260" s="129">
        <f t="shared" si="4"/>
        <v>0</v>
      </c>
    </row>
    <row r="261" spans="1:5">
      <c r="A261" s="127"/>
      <c r="B261" s="128"/>
      <c r="C261" s="127"/>
      <c r="D261" s="122"/>
      <c r="E261" s="129">
        <f t="shared" si="4"/>
        <v>0</v>
      </c>
    </row>
    <row r="262" spans="1:5">
      <c r="A262" s="127"/>
      <c r="B262" s="128"/>
      <c r="C262" s="127"/>
      <c r="D262" s="122"/>
      <c r="E262" s="129">
        <f t="shared" si="4"/>
        <v>0</v>
      </c>
    </row>
    <row r="263" spans="1:5">
      <c r="A263" s="127"/>
      <c r="B263" s="128"/>
      <c r="C263" s="127"/>
      <c r="D263" s="122"/>
      <c r="E263" s="129">
        <f t="shared" si="4"/>
        <v>0</v>
      </c>
    </row>
    <row r="264" spans="1:5">
      <c r="A264" s="127"/>
      <c r="B264" s="128"/>
      <c r="C264" s="127"/>
      <c r="D264" s="122"/>
      <c r="E264" s="129">
        <f t="shared" si="4"/>
        <v>0</v>
      </c>
    </row>
    <row r="265" spans="1:5">
      <c r="A265" s="127"/>
      <c r="B265" s="128"/>
      <c r="C265" s="127"/>
      <c r="D265" s="122"/>
      <c r="E265" s="129">
        <f t="shared" si="4"/>
        <v>0</v>
      </c>
    </row>
    <row r="266" spans="1:5">
      <c r="A266" s="127"/>
      <c r="B266" s="128"/>
      <c r="C266" s="127"/>
      <c r="D266" s="122"/>
      <c r="E266" s="129">
        <f t="shared" si="4"/>
        <v>0</v>
      </c>
    </row>
    <row r="267" spans="1:5">
      <c r="A267" s="127"/>
      <c r="B267" s="128"/>
      <c r="C267" s="127"/>
      <c r="D267" s="122"/>
      <c r="E267" s="129">
        <f t="shared" si="4"/>
        <v>0</v>
      </c>
    </row>
    <row r="268" spans="1:5">
      <c r="A268" s="127"/>
      <c r="B268" s="128"/>
      <c r="C268" s="127"/>
      <c r="D268" s="122"/>
      <c r="E268" s="129">
        <f t="shared" si="4"/>
        <v>0</v>
      </c>
    </row>
    <row r="269" spans="1:5">
      <c r="A269" s="127"/>
      <c r="B269" s="128"/>
      <c r="C269" s="127"/>
      <c r="D269" s="122"/>
      <c r="E269" s="129">
        <f t="shared" si="4"/>
        <v>0</v>
      </c>
    </row>
    <row r="270" spans="1:5">
      <c r="A270" s="127"/>
      <c r="B270" s="128"/>
      <c r="C270" s="127"/>
      <c r="D270" s="122"/>
      <c r="E270" s="129">
        <f t="shared" si="4"/>
        <v>0</v>
      </c>
    </row>
    <row r="271" spans="1:5">
      <c r="A271" s="127"/>
      <c r="B271" s="128"/>
      <c r="C271" s="127"/>
      <c r="D271" s="122"/>
      <c r="E271" s="129">
        <f t="shared" si="4"/>
        <v>0</v>
      </c>
    </row>
    <row r="272" spans="1:5">
      <c r="A272" s="127"/>
      <c r="B272" s="128"/>
      <c r="C272" s="127"/>
      <c r="D272" s="122"/>
      <c r="E272" s="129">
        <f t="shared" si="4"/>
        <v>0</v>
      </c>
    </row>
    <row r="273" spans="1:5">
      <c r="A273" s="127"/>
      <c r="B273" s="128"/>
      <c r="C273" s="127"/>
      <c r="D273" s="122"/>
      <c r="E273" s="129">
        <f t="shared" si="4"/>
        <v>0</v>
      </c>
    </row>
    <row r="274" spans="1:5">
      <c r="A274" s="127"/>
      <c r="B274" s="128"/>
      <c r="C274" s="127"/>
      <c r="D274" s="122"/>
      <c r="E274" s="129">
        <f t="shared" si="4"/>
        <v>0</v>
      </c>
    </row>
    <row r="275" spans="1:5">
      <c r="A275" s="127"/>
      <c r="B275" s="128"/>
      <c r="C275" s="127"/>
      <c r="D275" s="122"/>
      <c r="E275" s="129">
        <f t="shared" si="4"/>
        <v>0</v>
      </c>
    </row>
    <row r="276" spans="1:5">
      <c r="A276" s="127"/>
      <c r="B276" s="128"/>
      <c r="C276" s="127"/>
      <c r="D276" s="122"/>
      <c r="E276" s="129">
        <f t="shared" si="4"/>
        <v>0</v>
      </c>
    </row>
    <row r="277" spans="1:5">
      <c r="A277" s="127"/>
      <c r="B277" s="128"/>
      <c r="C277" s="127"/>
      <c r="D277" s="122"/>
      <c r="E277" s="129">
        <f t="shared" si="4"/>
        <v>0</v>
      </c>
    </row>
    <row r="278" spans="1:5">
      <c r="A278" s="127"/>
      <c r="B278" s="128"/>
      <c r="C278" s="127"/>
      <c r="D278" s="122"/>
      <c r="E278" s="129">
        <f t="shared" si="4"/>
        <v>0</v>
      </c>
    </row>
    <row r="279" spans="1:5">
      <c r="A279" s="127"/>
      <c r="B279" s="128"/>
      <c r="C279" s="127"/>
      <c r="D279" s="122"/>
      <c r="E279" s="129">
        <f t="shared" si="4"/>
        <v>0</v>
      </c>
    </row>
    <row r="280" spans="1:5">
      <c r="A280" s="127"/>
      <c r="B280" s="128"/>
      <c r="C280" s="127"/>
      <c r="D280" s="122"/>
      <c r="E280" s="129">
        <f t="shared" si="4"/>
        <v>0</v>
      </c>
    </row>
    <row r="281" spans="1:5">
      <c r="A281" s="127"/>
      <c r="B281" s="128"/>
      <c r="C281" s="127"/>
      <c r="D281" s="122"/>
      <c r="E281" s="129">
        <f t="shared" si="4"/>
        <v>0</v>
      </c>
    </row>
    <row r="282" spans="1:5">
      <c r="A282" s="127"/>
      <c r="B282" s="128"/>
      <c r="C282" s="127"/>
      <c r="D282" s="122"/>
      <c r="E282" s="129">
        <f t="shared" si="4"/>
        <v>0</v>
      </c>
    </row>
    <row r="283" spans="1:5">
      <c r="A283" s="127"/>
      <c r="B283" s="128"/>
      <c r="C283" s="127"/>
      <c r="D283" s="122"/>
      <c r="E283" s="129">
        <f t="shared" si="4"/>
        <v>0</v>
      </c>
    </row>
    <row r="284" spans="1:5">
      <c r="A284" s="127"/>
      <c r="B284" s="128"/>
      <c r="C284" s="127"/>
      <c r="D284" s="122"/>
      <c r="E284" s="129">
        <f t="shared" si="4"/>
        <v>0</v>
      </c>
    </row>
    <row r="285" spans="1:5">
      <c r="A285" s="127"/>
      <c r="B285" s="128"/>
      <c r="C285" s="127"/>
      <c r="D285" s="122"/>
      <c r="E285" s="129">
        <f t="shared" si="4"/>
        <v>0</v>
      </c>
    </row>
    <row r="286" spans="1:5">
      <c r="A286" s="127"/>
      <c r="B286" s="128"/>
      <c r="C286" s="127"/>
      <c r="D286" s="122"/>
      <c r="E286" s="129">
        <f t="shared" si="4"/>
        <v>0</v>
      </c>
    </row>
    <row r="287" spans="1:5">
      <c r="A287" s="127"/>
      <c r="B287" s="128"/>
      <c r="C287" s="127"/>
      <c r="D287" s="122"/>
      <c r="E287" s="129">
        <f t="shared" si="4"/>
        <v>0</v>
      </c>
    </row>
    <row r="288" spans="1:5">
      <c r="A288" s="127"/>
      <c r="B288" s="128"/>
      <c r="C288" s="127"/>
      <c r="D288" s="122"/>
      <c r="E288" s="129">
        <f t="shared" si="4"/>
        <v>0</v>
      </c>
    </row>
    <row r="289" spans="1:5">
      <c r="A289" s="127"/>
      <c r="B289" s="128"/>
      <c r="C289" s="127"/>
      <c r="D289" s="122"/>
      <c r="E289" s="129">
        <f t="shared" si="4"/>
        <v>0</v>
      </c>
    </row>
    <row r="290" spans="1:5">
      <c r="A290" s="127"/>
      <c r="B290" s="128"/>
      <c r="C290" s="127"/>
      <c r="D290" s="122"/>
      <c r="E290" s="129">
        <f t="shared" si="4"/>
        <v>0</v>
      </c>
    </row>
    <row r="291" spans="1:5">
      <c r="A291" s="127"/>
      <c r="B291" s="128"/>
      <c r="C291" s="127"/>
      <c r="D291" s="122"/>
      <c r="E291" s="129">
        <f t="shared" si="4"/>
        <v>0</v>
      </c>
    </row>
    <row r="292" spans="1:5">
      <c r="A292" s="127"/>
      <c r="B292" s="128"/>
      <c r="C292" s="127"/>
      <c r="D292" s="122"/>
      <c r="E292" s="129">
        <f t="shared" si="4"/>
        <v>0</v>
      </c>
    </row>
    <row r="293" spans="1:5">
      <c r="A293" s="127"/>
      <c r="B293" s="128"/>
      <c r="C293" s="127"/>
      <c r="D293" s="122"/>
      <c r="E293" s="129">
        <f t="shared" si="4"/>
        <v>0</v>
      </c>
    </row>
    <row r="294" spans="1:5">
      <c r="A294" s="127"/>
      <c r="B294" s="128"/>
      <c r="C294" s="127"/>
      <c r="D294" s="122"/>
      <c r="E294" s="129">
        <f t="shared" si="4"/>
        <v>0</v>
      </c>
    </row>
    <row r="295" spans="1:5">
      <c r="A295" s="127"/>
      <c r="B295" s="128"/>
      <c r="C295" s="127"/>
      <c r="D295" s="122"/>
      <c r="E295" s="129">
        <f t="shared" si="4"/>
        <v>0</v>
      </c>
    </row>
    <row r="296" spans="1:5">
      <c r="A296" s="127"/>
      <c r="B296" s="128"/>
      <c r="C296" s="127"/>
      <c r="D296" s="122"/>
      <c r="E296" s="129">
        <f t="shared" si="4"/>
        <v>0</v>
      </c>
    </row>
    <row r="297" spans="1:5">
      <c r="A297" s="127"/>
      <c r="B297" s="128"/>
      <c r="C297" s="127"/>
      <c r="D297" s="122"/>
      <c r="E297" s="129">
        <f t="shared" si="4"/>
        <v>0</v>
      </c>
    </row>
    <row r="298" spans="1:5">
      <c r="A298" s="127"/>
      <c r="B298" s="128"/>
      <c r="C298" s="127"/>
      <c r="D298" s="122"/>
      <c r="E298" s="129">
        <f t="shared" si="4"/>
        <v>0</v>
      </c>
    </row>
    <row r="299" spans="1:5">
      <c r="A299" s="127"/>
      <c r="B299" s="128"/>
      <c r="C299" s="127"/>
      <c r="D299" s="122"/>
      <c r="E299" s="129">
        <f t="shared" si="4"/>
        <v>0</v>
      </c>
    </row>
    <row r="300" spans="1:5">
      <c r="A300" s="127"/>
      <c r="B300" s="128"/>
      <c r="C300" s="127"/>
      <c r="D300" s="122"/>
      <c r="E300" s="129">
        <f t="shared" si="4"/>
        <v>0</v>
      </c>
    </row>
    <row r="301" spans="1:5">
      <c r="A301" s="127"/>
      <c r="B301" s="128"/>
      <c r="C301" s="127"/>
      <c r="D301" s="122"/>
      <c r="E301" s="129">
        <f t="shared" si="4"/>
        <v>0</v>
      </c>
    </row>
    <row r="302" spans="1:5">
      <c r="A302" s="127"/>
      <c r="B302" s="128"/>
      <c r="C302" s="127"/>
      <c r="D302" s="122"/>
      <c r="E302" s="129">
        <f t="shared" si="4"/>
        <v>0</v>
      </c>
    </row>
    <row r="303" spans="1:5">
      <c r="A303" s="127"/>
      <c r="B303" s="128"/>
      <c r="C303" s="127"/>
      <c r="D303" s="122"/>
      <c r="E303" s="129">
        <f t="shared" si="4"/>
        <v>0</v>
      </c>
    </row>
    <row r="304" spans="1:5">
      <c r="A304" s="127"/>
      <c r="B304" s="128"/>
      <c r="C304" s="127"/>
      <c r="D304" s="122"/>
      <c r="E304" s="129">
        <f t="shared" si="4"/>
        <v>0</v>
      </c>
    </row>
    <row r="305" spans="1:5">
      <c r="A305" s="127"/>
      <c r="B305" s="128"/>
      <c r="C305" s="127"/>
      <c r="D305" s="122"/>
      <c r="E305" s="129">
        <f t="shared" si="4"/>
        <v>0</v>
      </c>
    </row>
    <row r="306" spans="1:5">
      <c r="A306" s="127"/>
      <c r="B306" s="128"/>
      <c r="C306" s="127"/>
      <c r="D306" s="122"/>
      <c r="E306" s="129">
        <f t="shared" si="4"/>
        <v>0</v>
      </c>
    </row>
    <row r="307" spans="1:5">
      <c r="A307" s="127"/>
      <c r="B307" s="128"/>
      <c r="C307" s="127"/>
      <c r="D307" s="122"/>
      <c r="E307" s="129">
        <f t="shared" si="4"/>
        <v>0</v>
      </c>
    </row>
    <row r="308" spans="1:5">
      <c r="A308" s="127"/>
      <c r="B308" s="128"/>
      <c r="C308" s="127"/>
      <c r="D308" s="122"/>
      <c r="E308" s="129">
        <f t="shared" si="4"/>
        <v>0</v>
      </c>
    </row>
    <row r="309" spans="1:5">
      <c r="A309" s="127"/>
      <c r="B309" s="128"/>
      <c r="C309" s="127"/>
      <c r="D309" s="122"/>
      <c r="E309" s="129">
        <f t="shared" si="4"/>
        <v>0</v>
      </c>
    </row>
    <row r="310" spans="1:5">
      <c r="A310" s="127"/>
      <c r="B310" s="128"/>
      <c r="C310" s="127"/>
      <c r="D310" s="122"/>
      <c r="E310" s="129">
        <f t="shared" si="4"/>
        <v>0</v>
      </c>
    </row>
    <row r="311" spans="1:5">
      <c r="A311" s="127"/>
      <c r="B311" s="128"/>
      <c r="C311" s="127"/>
      <c r="D311" s="122"/>
      <c r="E311" s="129">
        <f t="shared" si="4"/>
        <v>0</v>
      </c>
    </row>
    <row r="312" spans="1:5">
      <c r="A312" s="127"/>
      <c r="B312" s="128"/>
      <c r="C312" s="127"/>
      <c r="D312" s="122"/>
      <c r="E312" s="129">
        <f t="shared" si="4"/>
        <v>0</v>
      </c>
    </row>
    <row r="313" spans="1:5">
      <c r="A313" s="127"/>
      <c r="B313" s="128"/>
      <c r="C313" s="127"/>
      <c r="D313" s="122"/>
      <c r="E313" s="129">
        <f t="shared" si="4"/>
        <v>0</v>
      </c>
    </row>
    <row r="314" spans="1:5">
      <c r="A314" s="127"/>
      <c r="B314" s="128"/>
      <c r="C314" s="127"/>
      <c r="D314" s="122"/>
      <c r="E314" s="129">
        <f t="shared" si="4"/>
        <v>0</v>
      </c>
    </row>
    <row r="315" spans="1:5">
      <c r="A315" s="127"/>
      <c r="B315" s="128"/>
      <c r="C315" s="127"/>
      <c r="D315" s="122"/>
      <c r="E315" s="129">
        <f t="shared" si="4"/>
        <v>0</v>
      </c>
    </row>
    <row r="316" spans="1:5">
      <c r="A316" s="127"/>
      <c r="B316" s="128"/>
      <c r="C316" s="127"/>
      <c r="D316" s="122"/>
      <c r="E316" s="129">
        <f t="shared" si="4"/>
        <v>0</v>
      </c>
    </row>
    <row r="317" spans="1:5">
      <c r="A317" s="127"/>
      <c r="B317" s="128"/>
      <c r="C317" s="127"/>
      <c r="D317" s="122"/>
      <c r="E317" s="129">
        <f t="shared" si="4"/>
        <v>0</v>
      </c>
    </row>
    <row r="318" spans="1:5">
      <c r="A318" s="127"/>
      <c r="B318" s="128"/>
      <c r="C318" s="127"/>
      <c r="D318" s="122"/>
      <c r="E318" s="129">
        <f t="shared" si="4"/>
        <v>0</v>
      </c>
    </row>
    <row r="319" spans="1:5">
      <c r="A319" s="127"/>
      <c r="B319" s="128"/>
      <c r="C319" s="127"/>
      <c r="D319" s="122"/>
      <c r="E319" s="129">
        <f t="shared" si="4"/>
        <v>0</v>
      </c>
    </row>
    <row r="320" spans="1:5">
      <c r="A320" s="127"/>
      <c r="B320" s="128"/>
      <c r="C320" s="127"/>
      <c r="D320" s="122"/>
      <c r="E320" s="129">
        <f t="shared" si="4"/>
        <v>0</v>
      </c>
    </row>
    <row r="321" spans="1:5">
      <c r="A321" s="127"/>
      <c r="B321" s="128"/>
      <c r="C321" s="127"/>
      <c r="D321" s="122"/>
      <c r="E321" s="129">
        <f t="shared" si="4"/>
        <v>0</v>
      </c>
    </row>
    <row r="322" spans="1:5">
      <c r="A322" s="127"/>
      <c r="B322" s="128"/>
      <c r="C322" s="127"/>
      <c r="D322" s="122"/>
      <c r="E322" s="129">
        <f t="shared" ref="E322:E385" si="5">ROUND((D322/(1+$J$1))*(1+$L$1),2)</f>
        <v>0</v>
      </c>
    </row>
    <row r="323" spans="1:5">
      <c r="A323" s="127"/>
      <c r="B323" s="128"/>
      <c r="C323" s="127"/>
      <c r="D323" s="122"/>
      <c r="E323" s="129">
        <f t="shared" si="5"/>
        <v>0</v>
      </c>
    </row>
    <row r="324" spans="1:5">
      <c r="A324" s="127"/>
      <c r="B324" s="128"/>
      <c r="C324" s="127"/>
      <c r="D324" s="122"/>
      <c r="E324" s="129">
        <f t="shared" si="5"/>
        <v>0</v>
      </c>
    </row>
    <row r="325" spans="1:5">
      <c r="A325" s="127"/>
      <c r="B325" s="128"/>
      <c r="C325" s="127"/>
      <c r="D325" s="122"/>
      <c r="E325" s="129">
        <f t="shared" si="5"/>
        <v>0</v>
      </c>
    </row>
    <row r="326" spans="1:5">
      <c r="A326" s="127"/>
      <c r="B326" s="128"/>
      <c r="C326" s="127"/>
      <c r="D326" s="122"/>
      <c r="E326" s="129">
        <f t="shared" si="5"/>
        <v>0</v>
      </c>
    </row>
    <row r="327" spans="1:5">
      <c r="A327" s="127"/>
      <c r="B327" s="128"/>
      <c r="C327" s="127"/>
      <c r="D327" s="122"/>
      <c r="E327" s="129">
        <f t="shared" si="5"/>
        <v>0</v>
      </c>
    </row>
    <row r="328" spans="1:5">
      <c r="A328" s="127"/>
      <c r="B328" s="128"/>
      <c r="C328" s="127"/>
      <c r="D328" s="122"/>
      <c r="E328" s="129">
        <f t="shared" si="5"/>
        <v>0</v>
      </c>
    </row>
    <row r="329" spans="1:5">
      <c r="A329" s="127"/>
      <c r="B329" s="128"/>
      <c r="C329" s="127"/>
      <c r="D329" s="122"/>
      <c r="E329" s="129">
        <f t="shared" si="5"/>
        <v>0</v>
      </c>
    </row>
    <row r="330" spans="1:5">
      <c r="A330" s="127"/>
      <c r="B330" s="128"/>
      <c r="C330" s="127"/>
      <c r="D330" s="122"/>
      <c r="E330" s="129">
        <f t="shared" si="5"/>
        <v>0</v>
      </c>
    </row>
    <row r="331" spans="1:5">
      <c r="A331" s="127"/>
      <c r="B331" s="128"/>
      <c r="C331" s="127"/>
      <c r="D331" s="122"/>
      <c r="E331" s="129">
        <f t="shared" si="5"/>
        <v>0</v>
      </c>
    </row>
    <row r="332" spans="1:5">
      <c r="A332" s="127"/>
      <c r="B332" s="128"/>
      <c r="C332" s="127"/>
      <c r="D332" s="122"/>
      <c r="E332" s="129">
        <f t="shared" si="5"/>
        <v>0</v>
      </c>
    </row>
    <row r="333" spans="1:5">
      <c r="A333" s="127"/>
      <c r="B333" s="128"/>
      <c r="C333" s="127"/>
      <c r="D333" s="122"/>
      <c r="E333" s="129">
        <f t="shared" si="5"/>
        <v>0</v>
      </c>
    </row>
    <row r="334" spans="1:5">
      <c r="A334" s="127"/>
      <c r="B334" s="128"/>
      <c r="C334" s="127"/>
      <c r="D334" s="122"/>
      <c r="E334" s="129">
        <f t="shared" si="5"/>
        <v>0</v>
      </c>
    </row>
    <row r="335" spans="1:5">
      <c r="A335" s="127"/>
      <c r="B335" s="128"/>
      <c r="C335" s="127"/>
      <c r="D335" s="122"/>
      <c r="E335" s="129">
        <f t="shared" si="5"/>
        <v>0</v>
      </c>
    </row>
    <row r="336" spans="1:5">
      <c r="A336" s="127"/>
      <c r="B336" s="128"/>
      <c r="C336" s="127"/>
      <c r="D336" s="122"/>
      <c r="E336" s="129">
        <f t="shared" si="5"/>
        <v>0</v>
      </c>
    </row>
    <row r="337" spans="1:5">
      <c r="A337" s="127"/>
      <c r="B337" s="128"/>
      <c r="C337" s="127"/>
      <c r="D337" s="122"/>
      <c r="E337" s="129">
        <f t="shared" si="5"/>
        <v>0</v>
      </c>
    </row>
    <row r="338" spans="1:5">
      <c r="A338" s="127"/>
      <c r="B338" s="128"/>
      <c r="C338" s="127"/>
      <c r="D338" s="122"/>
      <c r="E338" s="129">
        <f t="shared" si="5"/>
        <v>0</v>
      </c>
    </row>
    <row r="339" spans="1:5">
      <c r="A339" s="127"/>
      <c r="B339" s="128"/>
      <c r="C339" s="127"/>
      <c r="D339" s="122"/>
      <c r="E339" s="129">
        <f t="shared" si="5"/>
        <v>0</v>
      </c>
    </row>
    <row r="340" spans="1:5">
      <c r="A340" s="127"/>
      <c r="B340" s="128"/>
      <c r="C340" s="127"/>
      <c r="D340" s="122"/>
      <c r="E340" s="129">
        <f t="shared" si="5"/>
        <v>0</v>
      </c>
    </row>
    <row r="341" spans="1:5">
      <c r="A341" s="127"/>
      <c r="B341" s="128"/>
      <c r="C341" s="127"/>
      <c r="D341" s="122"/>
      <c r="E341" s="129">
        <f t="shared" si="5"/>
        <v>0</v>
      </c>
    </row>
    <row r="342" spans="1:5">
      <c r="A342" s="127"/>
      <c r="B342" s="128"/>
      <c r="C342" s="127"/>
      <c r="D342" s="122"/>
      <c r="E342" s="129">
        <f t="shared" si="5"/>
        <v>0</v>
      </c>
    </row>
    <row r="343" spans="1:5">
      <c r="A343" s="127"/>
      <c r="B343" s="128"/>
      <c r="C343" s="127"/>
      <c r="D343" s="122"/>
      <c r="E343" s="129">
        <f t="shared" si="5"/>
        <v>0</v>
      </c>
    </row>
    <row r="344" spans="1:5">
      <c r="A344" s="127"/>
      <c r="B344" s="128"/>
      <c r="C344" s="127"/>
      <c r="D344" s="122"/>
      <c r="E344" s="129">
        <f t="shared" si="5"/>
        <v>0</v>
      </c>
    </row>
    <row r="345" spans="1:5">
      <c r="A345" s="127"/>
      <c r="B345" s="128"/>
      <c r="C345" s="127"/>
      <c r="D345" s="122"/>
      <c r="E345" s="129">
        <f t="shared" si="5"/>
        <v>0</v>
      </c>
    </row>
    <row r="346" spans="1:5">
      <c r="A346" s="127"/>
      <c r="B346" s="128"/>
      <c r="C346" s="127"/>
      <c r="D346" s="122"/>
      <c r="E346" s="129">
        <f t="shared" si="5"/>
        <v>0</v>
      </c>
    </row>
    <row r="347" spans="1:5">
      <c r="A347" s="127"/>
      <c r="B347" s="128"/>
      <c r="C347" s="127"/>
      <c r="D347" s="122"/>
      <c r="E347" s="129">
        <f t="shared" si="5"/>
        <v>0</v>
      </c>
    </row>
    <row r="348" spans="1:5">
      <c r="A348" s="127"/>
      <c r="B348" s="128"/>
      <c r="C348" s="127"/>
      <c r="D348" s="122"/>
      <c r="E348" s="129">
        <f t="shared" si="5"/>
        <v>0</v>
      </c>
    </row>
    <row r="349" spans="1:5">
      <c r="A349" s="127"/>
      <c r="B349" s="128"/>
      <c r="C349" s="127"/>
      <c r="D349" s="122"/>
      <c r="E349" s="129">
        <f t="shared" si="5"/>
        <v>0</v>
      </c>
    </row>
    <row r="350" spans="1:5">
      <c r="A350" s="127"/>
      <c r="B350" s="128"/>
      <c r="C350" s="127"/>
      <c r="D350" s="122"/>
      <c r="E350" s="129">
        <f t="shared" si="5"/>
        <v>0</v>
      </c>
    </row>
    <row r="351" spans="1:5">
      <c r="A351" s="127"/>
      <c r="B351" s="128"/>
      <c r="C351" s="127"/>
      <c r="D351" s="122"/>
      <c r="E351" s="129">
        <f t="shared" si="5"/>
        <v>0</v>
      </c>
    </row>
    <row r="352" spans="1:5">
      <c r="A352" s="127"/>
      <c r="B352" s="128"/>
      <c r="C352" s="127"/>
      <c r="D352" s="122"/>
      <c r="E352" s="129">
        <f t="shared" si="5"/>
        <v>0</v>
      </c>
    </row>
    <row r="353" spans="1:5">
      <c r="A353" s="127"/>
      <c r="B353" s="128"/>
      <c r="C353" s="127"/>
      <c r="D353" s="122"/>
      <c r="E353" s="129">
        <f t="shared" si="5"/>
        <v>0</v>
      </c>
    </row>
    <row r="354" spans="1:5">
      <c r="A354" s="127"/>
      <c r="B354" s="128"/>
      <c r="C354" s="127"/>
      <c r="D354" s="122"/>
      <c r="E354" s="129">
        <f t="shared" si="5"/>
        <v>0</v>
      </c>
    </row>
    <row r="355" spans="1:5">
      <c r="A355" s="127"/>
      <c r="B355" s="128"/>
      <c r="C355" s="127"/>
      <c r="D355" s="122"/>
      <c r="E355" s="129">
        <f t="shared" si="5"/>
        <v>0</v>
      </c>
    </row>
    <row r="356" spans="1:5">
      <c r="A356" s="127"/>
      <c r="B356" s="128"/>
      <c r="C356" s="127"/>
      <c r="D356" s="122"/>
      <c r="E356" s="129">
        <f t="shared" si="5"/>
        <v>0</v>
      </c>
    </row>
    <row r="357" spans="1:5">
      <c r="A357" s="127"/>
      <c r="B357" s="128"/>
      <c r="C357" s="127"/>
      <c r="D357" s="122"/>
      <c r="E357" s="129">
        <f t="shared" si="5"/>
        <v>0</v>
      </c>
    </row>
    <row r="358" spans="1:5">
      <c r="A358" s="127"/>
      <c r="B358" s="128"/>
      <c r="C358" s="127"/>
      <c r="D358" s="122"/>
      <c r="E358" s="129">
        <f t="shared" si="5"/>
        <v>0</v>
      </c>
    </row>
    <row r="359" spans="1:5">
      <c r="A359" s="127"/>
      <c r="B359" s="128"/>
      <c r="C359" s="127"/>
      <c r="D359" s="122"/>
      <c r="E359" s="129">
        <f t="shared" si="5"/>
        <v>0</v>
      </c>
    </row>
    <row r="360" spans="1:5">
      <c r="A360" s="127"/>
      <c r="B360" s="128"/>
      <c r="C360" s="127"/>
      <c r="D360" s="122"/>
      <c r="E360" s="129">
        <f t="shared" si="5"/>
        <v>0</v>
      </c>
    </row>
    <row r="361" spans="1:5">
      <c r="A361" s="127"/>
      <c r="B361" s="128"/>
      <c r="C361" s="127"/>
      <c r="D361" s="122"/>
      <c r="E361" s="129">
        <f t="shared" si="5"/>
        <v>0</v>
      </c>
    </row>
    <row r="362" spans="1:5">
      <c r="A362" s="127"/>
      <c r="B362" s="128"/>
      <c r="C362" s="127"/>
      <c r="D362" s="122"/>
      <c r="E362" s="129">
        <f t="shared" si="5"/>
        <v>0</v>
      </c>
    </row>
    <row r="363" spans="1:5">
      <c r="A363" s="127"/>
      <c r="B363" s="128"/>
      <c r="C363" s="127"/>
      <c r="D363" s="122"/>
      <c r="E363" s="129">
        <f t="shared" si="5"/>
        <v>0</v>
      </c>
    </row>
    <row r="364" spans="1:5">
      <c r="A364" s="127"/>
      <c r="B364" s="128"/>
      <c r="C364" s="127"/>
      <c r="D364" s="122"/>
      <c r="E364" s="129">
        <f t="shared" si="5"/>
        <v>0</v>
      </c>
    </row>
    <row r="365" spans="1:5">
      <c r="A365" s="127"/>
      <c r="B365" s="128"/>
      <c r="C365" s="127"/>
      <c r="D365" s="122"/>
      <c r="E365" s="129">
        <f t="shared" si="5"/>
        <v>0</v>
      </c>
    </row>
    <row r="366" spans="1:5">
      <c r="A366" s="127"/>
      <c r="B366" s="128"/>
      <c r="C366" s="127"/>
      <c r="D366" s="122"/>
      <c r="E366" s="129">
        <f t="shared" si="5"/>
        <v>0</v>
      </c>
    </row>
    <row r="367" spans="1:5">
      <c r="A367" s="127"/>
      <c r="B367" s="128"/>
      <c r="C367" s="127"/>
      <c r="D367" s="122"/>
      <c r="E367" s="129">
        <f t="shared" si="5"/>
        <v>0</v>
      </c>
    </row>
    <row r="368" spans="1:5">
      <c r="A368" s="127"/>
      <c r="B368" s="128"/>
      <c r="C368" s="127"/>
      <c r="D368" s="122"/>
      <c r="E368" s="129">
        <f t="shared" si="5"/>
        <v>0</v>
      </c>
    </row>
    <row r="369" spans="1:5">
      <c r="A369" s="127"/>
      <c r="B369" s="128"/>
      <c r="C369" s="127"/>
      <c r="D369" s="122"/>
      <c r="E369" s="129">
        <f t="shared" si="5"/>
        <v>0</v>
      </c>
    </row>
    <row r="370" spans="1:5">
      <c r="A370" s="127"/>
      <c r="B370" s="128"/>
      <c r="C370" s="127"/>
      <c r="D370" s="122"/>
      <c r="E370" s="129">
        <f t="shared" si="5"/>
        <v>0</v>
      </c>
    </row>
    <row r="371" spans="1:5">
      <c r="A371" s="127"/>
      <c r="B371" s="128"/>
      <c r="C371" s="127"/>
      <c r="D371" s="122"/>
      <c r="E371" s="129">
        <f t="shared" si="5"/>
        <v>0</v>
      </c>
    </row>
    <row r="372" spans="1:5">
      <c r="A372" s="127"/>
      <c r="B372" s="128"/>
      <c r="C372" s="127"/>
      <c r="D372" s="122"/>
      <c r="E372" s="129">
        <f t="shared" si="5"/>
        <v>0</v>
      </c>
    </row>
    <row r="373" spans="1:5">
      <c r="A373" s="127"/>
      <c r="B373" s="128"/>
      <c r="C373" s="127"/>
      <c r="D373" s="122"/>
      <c r="E373" s="129">
        <f t="shared" si="5"/>
        <v>0</v>
      </c>
    </row>
    <row r="374" spans="1:5">
      <c r="A374" s="127"/>
      <c r="B374" s="128"/>
      <c r="C374" s="127"/>
      <c r="D374" s="122"/>
      <c r="E374" s="129">
        <f t="shared" si="5"/>
        <v>0</v>
      </c>
    </row>
    <row r="375" spans="1:5">
      <c r="A375" s="127"/>
      <c r="B375" s="128"/>
      <c r="C375" s="127"/>
      <c r="D375" s="122"/>
      <c r="E375" s="129">
        <f t="shared" si="5"/>
        <v>0</v>
      </c>
    </row>
    <row r="376" spans="1:5">
      <c r="A376" s="127"/>
      <c r="B376" s="128"/>
      <c r="C376" s="127"/>
      <c r="D376" s="122"/>
      <c r="E376" s="129">
        <f t="shared" si="5"/>
        <v>0</v>
      </c>
    </row>
    <row r="377" spans="1:5">
      <c r="A377" s="127"/>
      <c r="B377" s="128"/>
      <c r="C377" s="127"/>
      <c r="D377" s="122"/>
      <c r="E377" s="129">
        <f t="shared" si="5"/>
        <v>0</v>
      </c>
    </row>
    <row r="378" spans="1:5">
      <c r="A378" s="127"/>
      <c r="B378" s="128"/>
      <c r="C378" s="127"/>
      <c r="D378" s="122"/>
      <c r="E378" s="129">
        <f t="shared" si="5"/>
        <v>0</v>
      </c>
    </row>
    <row r="379" spans="1:5">
      <c r="A379" s="127"/>
      <c r="B379" s="128"/>
      <c r="C379" s="127"/>
      <c r="D379" s="122"/>
      <c r="E379" s="129">
        <f t="shared" si="5"/>
        <v>0</v>
      </c>
    </row>
    <row r="380" spans="1:5">
      <c r="A380" s="127"/>
      <c r="B380" s="128"/>
      <c r="C380" s="127"/>
      <c r="D380" s="122"/>
      <c r="E380" s="129">
        <f t="shared" si="5"/>
        <v>0</v>
      </c>
    </row>
    <row r="381" spans="1:5">
      <c r="A381" s="127"/>
      <c r="B381" s="128"/>
      <c r="C381" s="127"/>
      <c r="D381" s="122"/>
      <c r="E381" s="129">
        <f t="shared" si="5"/>
        <v>0</v>
      </c>
    </row>
    <row r="382" spans="1:5">
      <c r="A382" s="127"/>
      <c r="B382" s="128"/>
      <c r="C382" s="127"/>
      <c r="D382" s="122"/>
      <c r="E382" s="129">
        <f t="shared" si="5"/>
        <v>0</v>
      </c>
    </row>
    <row r="383" spans="1:5">
      <c r="A383" s="127"/>
      <c r="B383" s="128"/>
      <c r="C383" s="127"/>
      <c r="D383" s="122"/>
      <c r="E383" s="129">
        <f t="shared" si="5"/>
        <v>0</v>
      </c>
    </row>
    <row r="384" spans="1:5">
      <c r="A384" s="127"/>
      <c r="B384" s="128"/>
      <c r="C384" s="127"/>
      <c r="D384" s="122"/>
      <c r="E384" s="129">
        <f t="shared" si="5"/>
        <v>0</v>
      </c>
    </row>
    <row r="385" spans="1:5">
      <c r="A385" s="127"/>
      <c r="B385" s="128"/>
      <c r="C385" s="127"/>
      <c r="D385" s="122"/>
      <c r="E385" s="129">
        <f t="shared" si="5"/>
        <v>0</v>
      </c>
    </row>
    <row r="386" spans="1:5">
      <c r="A386" s="127"/>
      <c r="B386" s="128"/>
      <c r="C386" s="127"/>
      <c r="D386" s="122"/>
      <c r="E386" s="129">
        <f t="shared" ref="E386:E449" si="6">ROUND((D386/(1+$J$1))*(1+$L$1),2)</f>
        <v>0</v>
      </c>
    </row>
    <row r="387" spans="1:5">
      <c r="A387" s="127"/>
      <c r="B387" s="128"/>
      <c r="C387" s="127"/>
      <c r="D387" s="122"/>
      <c r="E387" s="129">
        <f t="shared" si="6"/>
        <v>0</v>
      </c>
    </row>
    <row r="388" spans="1:5">
      <c r="A388" s="127"/>
      <c r="B388" s="128"/>
      <c r="C388" s="127"/>
      <c r="D388" s="122"/>
      <c r="E388" s="129">
        <f t="shared" si="6"/>
        <v>0</v>
      </c>
    </row>
    <row r="389" spans="1:5">
      <c r="A389" s="127"/>
      <c r="B389" s="128"/>
      <c r="C389" s="127"/>
      <c r="D389" s="122"/>
      <c r="E389" s="129">
        <f t="shared" si="6"/>
        <v>0</v>
      </c>
    </row>
    <row r="390" spans="1:5">
      <c r="A390" s="127"/>
      <c r="B390" s="128"/>
      <c r="C390" s="127"/>
      <c r="D390" s="122"/>
      <c r="E390" s="129">
        <f t="shared" si="6"/>
        <v>0</v>
      </c>
    </row>
    <row r="391" spans="1:5">
      <c r="A391" s="127"/>
      <c r="B391" s="128"/>
      <c r="C391" s="127"/>
      <c r="D391" s="122"/>
      <c r="E391" s="129">
        <f t="shared" si="6"/>
        <v>0</v>
      </c>
    </row>
    <row r="392" spans="1:5">
      <c r="A392" s="127"/>
      <c r="B392" s="128"/>
      <c r="C392" s="127"/>
      <c r="D392" s="122"/>
      <c r="E392" s="129">
        <f t="shared" si="6"/>
        <v>0</v>
      </c>
    </row>
    <row r="393" spans="1:5">
      <c r="A393" s="127"/>
      <c r="B393" s="128"/>
      <c r="C393" s="127"/>
      <c r="D393" s="122"/>
      <c r="E393" s="129">
        <f t="shared" si="6"/>
        <v>0</v>
      </c>
    </row>
    <row r="394" spans="1:5">
      <c r="A394" s="127"/>
      <c r="B394" s="128"/>
      <c r="C394" s="127"/>
      <c r="D394" s="122"/>
      <c r="E394" s="129">
        <f t="shared" si="6"/>
        <v>0</v>
      </c>
    </row>
    <row r="395" spans="1:5">
      <c r="A395" s="127"/>
      <c r="B395" s="128"/>
      <c r="C395" s="127"/>
      <c r="D395" s="122"/>
      <c r="E395" s="129">
        <f t="shared" si="6"/>
        <v>0</v>
      </c>
    </row>
    <row r="396" spans="1:5">
      <c r="A396" s="127"/>
      <c r="B396" s="128"/>
      <c r="C396" s="127"/>
      <c r="D396" s="122"/>
      <c r="E396" s="129">
        <f t="shared" si="6"/>
        <v>0</v>
      </c>
    </row>
    <row r="397" spans="1:5">
      <c r="A397" s="127"/>
      <c r="B397" s="128"/>
      <c r="C397" s="127"/>
      <c r="D397" s="122"/>
      <c r="E397" s="129">
        <f t="shared" si="6"/>
        <v>0</v>
      </c>
    </row>
    <row r="398" spans="1:5">
      <c r="A398" s="127"/>
      <c r="B398" s="128"/>
      <c r="C398" s="127"/>
      <c r="D398" s="122"/>
      <c r="E398" s="129">
        <f t="shared" si="6"/>
        <v>0</v>
      </c>
    </row>
    <row r="399" spans="1:5">
      <c r="A399" s="127"/>
      <c r="B399" s="128"/>
      <c r="C399" s="127"/>
      <c r="D399" s="122"/>
      <c r="E399" s="129">
        <f t="shared" si="6"/>
        <v>0</v>
      </c>
    </row>
    <row r="400" spans="1:5">
      <c r="A400" s="127"/>
      <c r="B400" s="128"/>
      <c r="C400" s="127"/>
      <c r="D400" s="122"/>
      <c r="E400" s="129">
        <f t="shared" si="6"/>
        <v>0</v>
      </c>
    </row>
    <row r="401" spans="1:5">
      <c r="A401" s="127"/>
      <c r="B401" s="128"/>
      <c r="C401" s="127"/>
      <c r="D401" s="122"/>
      <c r="E401" s="129">
        <f t="shared" si="6"/>
        <v>0</v>
      </c>
    </row>
    <row r="402" spans="1:5">
      <c r="A402" s="127"/>
      <c r="B402" s="128"/>
      <c r="C402" s="127"/>
      <c r="D402" s="122"/>
      <c r="E402" s="129">
        <f t="shared" si="6"/>
        <v>0</v>
      </c>
    </row>
    <row r="403" spans="1:5">
      <c r="A403" s="127"/>
      <c r="B403" s="128"/>
      <c r="C403" s="127"/>
      <c r="D403" s="122"/>
      <c r="E403" s="129">
        <f t="shared" si="6"/>
        <v>0</v>
      </c>
    </row>
    <row r="404" spans="1:5">
      <c r="A404" s="127"/>
      <c r="B404" s="128"/>
      <c r="C404" s="127"/>
      <c r="D404" s="122"/>
      <c r="E404" s="129">
        <f t="shared" si="6"/>
        <v>0</v>
      </c>
    </row>
    <row r="405" spans="1:5">
      <c r="A405" s="127"/>
      <c r="B405" s="128"/>
      <c r="C405" s="127"/>
      <c r="D405" s="122"/>
      <c r="E405" s="129">
        <f t="shared" si="6"/>
        <v>0</v>
      </c>
    </row>
    <row r="406" spans="1:5">
      <c r="A406" s="127"/>
      <c r="B406" s="128"/>
      <c r="C406" s="127"/>
      <c r="D406" s="122"/>
      <c r="E406" s="129">
        <f t="shared" si="6"/>
        <v>0</v>
      </c>
    </row>
    <row r="407" spans="1:5">
      <c r="A407" s="127"/>
      <c r="B407" s="128"/>
      <c r="C407" s="127"/>
      <c r="D407" s="122"/>
      <c r="E407" s="129">
        <f t="shared" si="6"/>
        <v>0</v>
      </c>
    </row>
    <row r="408" spans="1:5">
      <c r="A408" s="127"/>
      <c r="B408" s="128"/>
      <c r="C408" s="127"/>
      <c r="D408" s="122"/>
      <c r="E408" s="129">
        <f t="shared" si="6"/>
        <v>0</v>
      </c>
    </row>
    <row r="409" spans="1:5">
      <c r="A409" s="127"/>
      <c r="B409" s="128"/>
      <c r="C409" s="127"/>
      <c r="D409" s="122"/>
      <c r="E409" s="129">
        <f t="shared" si="6"/>
        <v>0</v>
      </c>
    </row>
    <row r="410" spans="1:5">
      <c r="A410" s="127"/>
      <c r="B410" s="128"/>
      <c r="C410" s="127"/>
      <c r="D410" s="122"/>
      <c r="E410" s="129">
        <f t="shared" si="6"/>
        <v>0</v>
      </c>
    </row>
    <row r="411" spans="1:5">
      <c r="A411" s="127"/>
      <c r="B411" s="128"/>
      <c r="C411" s="127"/>
      <c r="D411" s="122"/>
      <c r="E411" s="129">
        <f t="shared" si="6"/>
        <v>0</v>
      </c>
    </row>
    <row r="412" spans="1:5">
      <c r="A412" s="127"/>
      <c r="B412" s="128"/>
      <c r="C412" s="127"/>
      <c r="D412" s="122"/>
      <c r="E412" s="129">
        <f t="shared" si="6"/>
        <v>0</v>
      </c>
    </row>
    <row r="413" spans="1:5">
      <c r="A413" s="127"/>
      <c r="B413" s="128"/>
      <c r="C413" s="127"/>
      <c r="D413" s="122"/>
      <c r="E413" s="129">
        <f t="shared" si="6"/>
        <v>0</v>
      </c>
    </row>
    <row r="414" spans="1:5">
      <c r="A414" s="127"/>
      <c r="B414" s="128"/>
      <c r="C414" s="127"/>
      <c r="D414" s="122"/>
      <c r="E414" s="129">
        <f t="shared" si="6"/>
        <v>0</v>
      </c>
    </row>
    <row r="415" spans="1:5">
      <c r="A415" s="127"/>
      <c r="B415" s="128"/>
      <c r="C415" s="127"/>
      <c r="D415" s="122"/>
      <c r="E415" s="129">
        <f t="shared" si="6"/>
        <v>0</v>
      </c>
    </row>
    <row r="416" spans="1:5">
      <c r="A416" s="127"/>
      <c r="B416" s="128"/>
      <c r="C416" s="127"/>
      <c r="D416" s="122"/>
      <c r="E416" s="129">
        <f t="shared" si="6"/>
        <v>0</v>
      </c>
    </row>
    <row r="417" spans="1:5">
      <c r="A417" s="127"/>
      <c r="B417" s="128"/>
      <c r="C417" s="127"/>
      <c r="D417" s="122"/>
      <c r="E417" s="129">
        <f t="shared" si="6"/>
        <v>0</v>
      </c>
    </row>
    <row r="418" spans="1:5">
      <c r="A418" s="127"/>
      <c r="B418" s="128"/>
      <c r="C418" s="127"/>
      <c r="D418" s="122"/>
      <c r="E418" s="129">
        <f t="shared" si="6"/>
        <v>0</v>
      </c>
    </row>
    <row r="419" spans="1:5">
      <c r="A419" s="127"/>
      <c r="B419" s="128"/>
      <c r="C419" s="127"/>
      <c r="D419" s="122"/>
      <c r="E419" s="129">
        <f t="shared" si="6"/>
        <v>0</v>
      </c>
    </row>
    <row r="420" spans="1:5">
      <c r="A420" s="127"/>
      <c r="B420" s="128"/>
      <c r="C420" s="127"/>
      <c r="D420" s="122"/>
      <c r="E420" s="129">
        <f t="shared" si="6"/>
        <v>0</v>
      </c>
    </row>
    <row r="421" spans="1:5">
      <c r="A421" s="127"/>
      <c r="B421" s="128"/>
      <c r="C421" s="127"/>
      <c r="D421" s="122"/>
      <c r="E421" s="129">
        <f t="shared" si="6"/>
        <v>0</v>
      </c>
    </row>
    <row r="422" spans="1:5">
      <c r="A422" s="127"/>
      <c r="B422" s="128"/>
      <c r="C422" s="127"/>
      <c r="D422" s="122"/>
      <c r="E422" s="129">
        <f t="shared" si="6"/>
        <v>0</v>
      </c>
    </row>
    <row r="423" spans="1:5">
      <c r="A423" s="127"/>
      <c r="B423" s="128"/>
      <c r="C423" s="127"/>
      <c r="D423" s="122"/>
      <c r="E423" s="129">
        <f t="shared" si="6"/>
        <v>0</v>
      </c>
    </row>
    <row r="424" spans="1:5">
      <c r="A424" s="127"/>
      <c r="B424" s="128"/>
      <c r="C424" s="127"/>
      <c r="D424" s="122"/>
      <c r="E424" s="129">
        <f t="shared" si="6"/>
        <v>0</v>
      </c>
    </row>
    <row r="425" spans="1:5">
      <c r="A425" s="127"/>
      <c r="B425" s="128"/>
      <c r="C425" s="127"/>
      <c r="D425" s="122"/>
      <c r="E425" s="129">
        <f t="shared" si="6"/>
        <v>0</v>
      </c>
    </row>
    <row r="426" spans="1:5">
      <c r="A426" s="127"/>
      <c r="B426" s="128"/>
      <c r="C426" s="127"/>
      <c r="D426" s="122"/>
      <c r="E426" s="129">
        <f t="shared" si="6"/>
        <v>0</v>
      </c>
    </row>
    <row r="427" spans="1:5">
      <c r="A427" s="127"/>
      <c r="B427" s="128"/>
      <c r="C427" s="127"/>
      <c r="D427" s="122"/>
      <c r="E427" s="129">
        <f t="shared" si="6"/>
        <v>0</v>
      </c>
    </row>
    <row r="428" spans="1:5">
      <c r="A428" s="127"/>
      <c r="B428" s="128"/>
      <c r="C428" s="127"/>
      <c r="D428" s="122"/>
      <c r="E428" s="129">
        <f t="shared" si="6"/>
        <v>0</v>
      </c>
    </row>
    <row r="429" spans="1:5">
      <c r="A429" s="127"/>
      <c r="B429" s="128"/>
      <c r="C429" s="127"/>
      <c r="D429" s="122"/>
      <c r="E429" s="129">
        <f t="shared" si="6"/>
        <v>0</v>
      </c>
    </row>
    <row r="430" spans="1:5">
      <c r="A430" s="127"/>
      <c r="B430" s="128"/>
      <c r="C430" s="127"/>
      <c r="D430" s="122"/>
      <c r="E430" s="129">
        <f t="shared" si="6"/>
        <v>0</v>
      </c>
    </row>
    <row r="431" spans="1:5">
      <c r="A431" s="127"/>
      <c r="B431" s="128"/>
      <c r="C431" s="127"/>
      <c r="D431" s="122"/>
      <c r="E431" s="129">
        <f t="shared" si="6"/>
        <v>0</v>
      </c>
    </row>
    <row r="432" spans="1:5">
      <c r="A432" s="127"/>
      <c r="B432" s="128"/>
      <c r="C432" s="127"/>
      <c r="D432" s="122"/>
      <c r="E432" s="129">
        <f t="shared" si="6"/>
        <v>0</v>
      </c>
    </row>
    <row r="433" spans="1:5">
      <c r="A433" s="127"/>
      <c r="B433" s="128"/>
      <c r="C433" s="127"/>
      <c r="D433" s="122"/>
      <c r="E433" s="129">
        <f t="shared" si="6"/>
        <v>0</v>
      </c>
    </row>
    <row r="434" spans="1:5">
      <c r="A434" s="127"/>
      <c r="B434" s="128"/>
      <c r="C434" s="127"/>
      <c r="D434" s="122"/>
      <c r="E434" s="129">
        <f t="shared" si="6"/>
        <v>0</v>
      </c>
    </row>
    <row r="435" spans="1:5">
      <c r="A435" s="127"/>
      <c r="B435" s="128"/>
      <c r="C435" s="127"/>
      <c r="D435" s="122"/>
      <c r="E435" s="129">
        <f t="shared" si="6"/>
        <v>0</v>
      </c>
    </row>
    <row r="436" spans="1:5">
      <c r="A436" s="127"/>
      <c r="B436" s="128"/>
      <c r="C436" s="127"/>
      <c r="D436" s="122"/>
      <c r="E436" s="129">
        <f t="shared" si="6"/>
        <v>0</v>
      </c>
    </row>
    <row r="437" spans="1:5">
      <c r="A437" s="127"/>
      <c r="B437" s="128"/>
      <c r="C437" s="127"/>
      <c r="D437" s="122"/>
      <c r="E437" s="129">
        <f t="shared" si="6"/>
        <v>0</v>
      </c>
    </row>
    <row r="438" spans="1:5">
      <c r="A438" s="127"/>
      <c r="B438" s="128"/>
      <c r="C438" s="127"/>
      <c r="D438" s="122"/>
      <c r="E438" s="129">
        <f t="shared" si="6"/>
        <v>0</v>
      </c>
    </row>
    <row r="439" spans="1:5">
      <c r="A439" s="127"/>
      <c r="B439" s="128"/>
      <c r="C439" s="127"/>
      <c r="D439" s="122"/>
      <c r="E439" s="129">
        <f t="shared" si="6"/>
        <v>0</v>
      </c>
    </row>
    <row r="440" spans="1:5">
      <c r="A440" s="127"/>
      <c r="B440" s="128"/>
      <c r="C440" s="127"/>
      <c r="D440" s="122"/>
      <c r="E440" s="129">
        <f t="shared" si="6"/>
        <v>0</v>
      </c>
    </row>
    <row r="441" spans="1:5">
      <c r="A441" s="127"/>
      <c r="B441" s="128"/>
      <c r="C441" s="127"/>
      <c r="D441" s="122"/>
      <c r="E441" s="129">
        <f t="shared" si="6"/>
        <v>0</v>
      </c>
    </row>
    <row r="442" spans="1:5">
      <c r="A442" s="127"/>
      <c r="B442" s="128"/>
      <c r="C442" s="127"/>
      <c r="D442" s="122"/>
      <c r="E442" s="129">
        <f t="shared" si="6"/>
        <v>0</v>
      </c>
    </row>
    <row r="443" spans="1:5">
      <c r="A443" s="127"/>
      <c r="B443" s="128"/>
      <c r="C443" s="127"/>
      <c r="D443" s="122"/>
      <c r="E443" s="129">
        <f t="shared" si="6"/>
        <v>0</v>
      </c>
    </row>
    <row r="444" spans="1:5">
      <c r="A444" s="127"/>
      <c r="B444" s="128"/>
      <c r="C444" s="127"/>
      <c r="D444" s="122"/>
      <c r="E444" s="129">
        <f t="shared" si="6"/>
        <v>0</v>
      </c>
    </row>
    <row r="445" spans="1:5">
      <c r="A445" s="127"/>
      <c r="B445" s="128"/>
      <c r="C445" s="127"/>
      <c r="D445" s="122"/>
      <c r="E445" s="129">
        <f t="shared" si="6"/>
        <v>0</v>
      </c>
    </row>
    <row r="446" spans="1:5">
      <c r="A446" s="127"/>
      <c r="B446" s="128"/>
      <c r="C446" s="127"/>
      <c r="D446" s="122"/>
      <c r="E446" s="129">
        <f t="shared" si="6"/>
        <v>0</v>
      </c>
    </row>
    <row r="447" spans="1:5">
      <c r="A447" s="127"/>
      <c r="B447" s="128"/>
      <c r="C447" s="127"/>
      <c r="D447" s="122"/>
      <c r="E447" s="129">
        <f t="shared" si="6"/>
        <v>0</v>
      </c>
    </row>
    <row r="448" spans="1:5">
      <c r="A448" s="127"/>
      <c r="B448" s="128"/>
      <c r="C448" s="127"/>
      <c r="D448" s="122"/>
      <c r="E448" s="129">
        <f t="shared" si="6"/>
        <v>0</v>
      </c>
    </row>
    <row r="449" spans="1:5">
      <c r="A449" s="127"/>
      <c r="B449" s="128"/>
      <c r="C449" s="127"/>
      <c r="D449" s="122"/>
      <c r="E449" s="129">
        <f t="shared" si="6"/>
        <v>0</v>
      </c>
    </row>
    <row r="450" spans="1:5">
      <c r="A450" s="127"/>
      <c r="B450" s="128"/>
      <c r="C450" s="127"/>
      <c r="D450" s="122"/>
      <c r="E450" s="129">
        <f t="shared" ref="E450:E513" si="7">ROUND((D450/(1+$J$1))*(1+$L$1),2)</f>
        <v>0</v>
      </c>
    </row>
    <row r="451" spans="1:5">
      <c r="A451" s="127"/>
      <c r="B451" s="128"/>
      <c r="C451" s="127"/>
      <c r="D451" s="122"/>
      <c r="E451" s="129">
        <f t="shared" si="7"/>
        <v>0</v>
      </c>
    </row>
    <row r="452" spans="1:5">
      <c r="A452" s="127"/>
      <c r="B452" s="128"/>
      <c r="C452" s="127"/>
      <c r="D452" s="122"/>
      <c r="E452" s="129">
        <f t="shared" si="7"/>
        <v>0</v>
      </c>
    </row>
    <row r="453" spans="1:5">
      <c r="A453" s="127"/>
      <c r="B453" s="128"/>
      <c r="C453" s="127"/>
      <c r="D453" s="122"/>
      <c r="E453" s="129">
        <f t="shared" si="7"/>
        <v>0</v>
      </c>
    </row>
    <row r="454" spans="1:5">
      <c r="A454" s="127"/>
      <c r="B454" s="128"/>
      <c r="C454" s="127"/>
      <c r="D454" s="122"/>
      <c r="E454" s="129">
        <f t="shared" si="7"/>
        <v>0</v>
      </c>
    </row>
    <row r="455" spans="1:5">
      <c r="A455" s="127"/>
      <c r="B455" s="128"/>
      <c r="C455" s="127"/>
      <c r="D455" s="122"/>
      <c r="E455" s="129">
        <f t="shared" si="7"/>
        <v>0</v>
      </c>
    </row>
    <row r="456" spans="1:5">
      <c r="A456" s="127"/>
      <c r="B456" s="128"/>
      <c r="C456" s="127"/>
      <c r="D456" s="122"/>
      <c r="E456" s="129">
        <f t="shared" si="7"/>
        <v>0</v>
      </c>
    </row>
    <row r="457" spans="1:5">
      <c r="A457" s="127"/>
      <c r="B457" s="128"/>
      <c r="C457" s="127"/>
      <c r="D457" s="122"/>
      <c r="E457" s="129">
        <f t="shared" si="7"/>
        <v>0</v>
      </c>
    </row>
    <row r="458" spans="1:5">
      <c r="A458" s="127"/>
      <c r="B458" s="128"/>
      <c r="C458" s="127"/>
      <c r="D458" s="122"/>
      <c r="E458" s="129">
        <f t="shared" si="7"/>
        <v>0</v>
      </c>
    </row>
    <row r="459" spans="1:5">
      <c r="A459" s="127"/>
      <c r="B459" s="128"/>
      <c r="C459" s="127"/>
      <c r="D459" s="122"/>
      <c r="E459" s="129">
        <f t="shared" si="7"/>
        <v>0</v>
      </c>
    </row>
    <row r="460" spans="1:5">
      <c r="A460" s="127"/>
      <c r="B460" s="128"/>
      <c r="C460" s="127"/>
      <c r="D460" s="122"/>
      <c r="E460" s="129">
        <f t="shared" si="7"/>
        <v>0</v>
      </c>
    </row>
    <row r="461" spans="1:5">
      <c r="A461" s="127"/>
      <c r="B461" s="128"/>
      <c r="C461" s="127"/>
      <c r="D461" s="122"/>
      <c r="E461" s="129">
        <f t="shared" si="7"/>
        <v>0</v>
      </c>
    </row>
    <row r="462" spans="1:5">
      <c r="A462" s="127"/>
      <c r="B462" s="128"/>
      <c r="C462" s="127"/>
      <c r="D462" s="122"/>
      <c r="E462" s="129">
        <f t="shared" si="7"/>
        <v>0</v>
      </c>
    </row>
    <row r="463" spans="1:5">
      <c r="A463" s="127"/>
      <c r="B463" s="128"/>
      <c r="C463" s="127"/>
      <c r="D463" s="122"/>
      <c r="E463" s="129">
        <f t="shared" si="7"/>
        <v>0</v>
      </c>
    </row>
    <row r="464" spans="1:5">
      <c r="A464" s="127"/>
      <c r="B464" s="128"/>
      <c r="C464" s="127"/>
      <c r="D464" s="122"/>
      <c r="E464" s="129">
        <f t="shared" si="7"/>
        <v>0</v>
      </c>
    </row>
    <row r="465" spans="1:5">
      <c r="A465" s="127"/>
      <c r="B465" s="128"/>
      <c r="C465" s="127"/>
      <c r="D465" s="122"/>
      <c r="E465" s="129">
        <f t="shared" si="7"/>
        <v>0</v>
      </c>
    </row>
    <row r="466" spans="1:5">
      <c r="A466" s="127"/>
      <c r="B466" s="128"/>
      <c r="C466" s="127"/>
      <c r="D466" s="122"/>
      <c r="E466" s="129">
        <f t="shared" si="7"/>
        <v>0</v>
      </c>
    </row>
    <row r="467" spans="1:5">
      <c r="A467" s="127"/>
      <c r="B467" s="128"/>
      <c r="C467" s="127"/>
      <c r="D467" s="122"/>
      <c r="E467" s="129">
        <f t="shared" si="7"/>
        <v>0</v>
      </c>
    </row>
    <row r="468" spans="1:5">
      <c r="A468" s="127"/>
      <c r="B468" s="128"/>
      <c r="C468" s="127"/>
      <c r="D468" s="122"/>
      <c r="E468" s="129">
        <f t="shared" si="7"/>
        <v>0</v>
      </c>
    </row>
    <row r="469" spans="1:5">
      <c r="A469" s="127"/>
      <c r="B469" s="128"/>
      <c r="C469" s="127"/>
      <c r="D469" s="122"/>
      <c r="E469" s="129">
        <f t="shared" si="7"/>
        <v>0</v>
      </c>
    </row>
    <row r="470" spans="1:5">
      <c r="A470" s="127"/>
      <c r="B470" s="128"/>
      <c r="C470" s="127"/>
      <c r="D470" s="122"/>
      <c r="E470" s="129">
        <f t="shared" si="7"/>
        <v>0</v>
      </c>
    </row>
    <row r="471" spans="1:5">
      <c r="A471" s="127"/>
      <c r="B471" s="128"/>
      <c r="C471" s="127"/>
      <c r="D471" s="122"/>
      <c r="E471" s="129">
        <f t="shared" si="7"/>
        <v>0</v>
      </c>
    </row>
    <row r="472" spans="1:5">
      <c r="A472" s="127"/>
      <c r="B472" s="128"/>
      <c r="C472" s="127"/>
      <c r="D472" s="122"/>
      <c r="E472" s="129">
        <f t="shared" si="7"/>
        <v>0</v>
      </c>
    </row>
    <row r="473" spans="1:5">
      <c r="A473" s="127"/>
      <c r="B473" s="128"/>
      <c r="C473" s="127"/>
      <c r="D473" s="122"/>
      <c r="E473" s="129">
        <f t="shared" si="7"/>
        <v>0</v>
      </c>
    </row>
    <row r="474" spans="1:5">
      <c r="A474" s="127"/>
      <c r="B474" s="128"/>
      <c r="C474" s="127"/>
      <c r="D474" s="122"/>
      <c r="E474" s="129">
        <f t="shared" si="7"/>
        <v>0</v>
      </c>
    </row>
    <row r="475" spans="1:5">
      <c r="A475" s="127"/>
      <c r="B475" s="128"/>
      <c r="C475" s="127"/>
      <c r="D475" s="122"/>
      <c r="E475" s="129">
        <f t="shared" si="7"/>
        <v>0</v>
      </c>
    </row>
    <row r="476" spans="1:5">
      <c r="A476" s="127"/>
      <c r="B476" s="128"/>
      <c r="C476" s="127"/>
      <c r="D476" s="122"/>
      <c r="E476" s="129">
        <f t="shared" si="7"/>
        <v>0</v>
      </c>
    </row>
    <row r="477" spans="1:5">
      <c r="A477" s="127"/>
      <c r="B477" s="128"/>
      <c r="C477" s="127"/>
      <c r="D477" s="122"/>
      <c r="E477" s="129">
        <f t="shared" si="7"/>
        <v>0</v>
      </c>
    </row>
    <row r="478" spans="1:5">
      <c r="A478" s="127"/>
      <c r="B478" s="128"/>
      <c r="C478" s="127"/>
      <c r="D478" s="122"/>
      <c r="E478" s="129">
        <f t="shared" si="7"/>
        <v>0</v>
      </c>
    </row>
    <row r="479" spans="1:5">
      <c r="A479" s="127"/>
      <c r="B479" s="128"/>
      <c r="C479" s="127"/>
      <c r="D479" s="122"/>
      <c r="E479" s="129">
        <f t="shared" si="7"/>
        <v>0</v>
      </c>
    </row>
    <row r="480" spans="1:5">
      <c r="A480" s="127"/>
      <c r="B480" s="128"/>
      <c r="C480" s="127"/>
      <c r="D480" s="122"/>
      <c r="E480" s="129">
        <f t="shared" si="7"/>
        <v>0</v>
      </c>
    </row>
    <row r="481" spans="1:5">
      <c r="A481" s="127"/>
      <c r="B481" s="128"/>
      <c r="C481" s="127"/>
      <c r="D481" s="122"/>
      <c r="E481" s="129">
        <f t="shared" si="7"/>
        <v>0</v>
      </c>
    </row>
    <row r="482" spans="1:5">
      <c r="A482" s="127"/>
      <c r="B482" s="128"/>
      <c r="C482" s="127"/>
      <c r="D482" s="122"/>
      <c r="E482" s="129">
        <f t="shared" si="7"/>
        <v>0</v>
      </c>
    </row>
    <row r="483" spans="1:5">
      <c r="A483" s="127"/>
      <c r="B483" s="128"/>
      <c r="C483" s="127"/>
      <c r="D483" s="122"/>
      <c r="E483" s="129">
        <f t="shared" si="7"/>
        <v>0</v>
      </c>
    </row>
    <row r="484" spans="1:5">
      <c r="A484" s="127"/>
      <c r="B484" s="128"/>
      <c r="C484" s="127"/>
      <c r="D484" s="122"/>
      <c r="E484" s="129">
        <f t="shared" si="7"/>
        <v>0</v>
      </c>
    </row>
    <row r="485" spans="1:5">
      <c r="A485" s="127"/>
      <c r="B485" s="128"/>
      <c r="C485" s="127"/>
      <c r="D485" s="122"/>
      <c r="E485" s="129">
        <f t="shared" si="7"/>
        <v>0</v>
      </c>
    </row>
    <row r="486" spans="1:5">
      <c r="A486" s="127"/>
      <c r="B486" s="128"/>
      <c r="C486" s="127"/>
      <c r="D486" s="122"/>
      <c r="E486" s="129">
        <f t="shared" si="7"/>
        <v>0</v>
      </c>
    </row>
    <row r="487" spans="1:5">
      <c r="A487" s="127"/>
      <c r="B487" s="128"/>
      <c r="C487" s="127"/>
      <c r="D487" s="122"/>
      <c r="E487" s="129">
        <f t="shared" si="7"/>
        <v>0</v>
      </c>
    </row>
    <row r="488" spans="1:5">
      <c r="A488" s="127"/>
      <c r="B488" s="128"/>
      <c r="C488" s="127"/>
      <c r="D488" s="122"/>
      <c r="E488" s="129">
        <f t="shared" si="7"/>
        <v>0</v>
      </c>
    </row>
    <row r="489" spans="1:5">
      <c r="A489" s="127"/>
      <c r="B489" s="128"/>
      <c r="C489" s="127"/>
      <c r="D489" s="122"/>
      <c r="E489" s="129">
        <f t="shared" si="7"/>
        <v>0</v>
      </c>
    </row>
    <row r="490" spans="1:5">
      <c r="A490" s="127"/>
      <c r="B490" s="128"/>
      <c r="C490" s="127"/>
      <c r="D490" s="122"/>
      <c r="E490" s="129">
        <f t="shared" si="7"/>
        <v>0</v>
      </c>
    </row>
    <row r="491" spans="1:5">
      <c r="A491" s="127"/>
      <c r="B491" s="128"/>
      <c r="C491" s="127"/>
      <c r="D491" s="122"/>
      <c r="E491" s="129">
        <f t="shared" si="7"/>
        <v>0</v>
      </c>
    </row>
    <row r="492" spans="1:5">
      <c r="A492" s="127"/>
      <c r="B492" s="128"/>
      <c r="C492" s="127"/>
      <c r="D492" s="122"/>
      <c r="E492" s="129">
        <f t="shared" si="7"/>
        <v>0</v>
      </c>
    </row>
    <row r="493" spans="1:5">
      <c r="A493" s="127"/>
      <c r="B493" s="128"/>
      <c r="C493" s="127"/>
      <c r="D493" s="122"/>
      <c r="E493" s="129">
        <f t="shared" si="7"/>
        <v>0</v>
      </c>
    </row>
    <row r="494" spans="1:5">
      <c r="A494" s="127"/>
      <c r="B494" s="128"/>
      <c r="C494" s="127"/>
      <c r="D494" s="122"/>
      <c r="E494" s="129">
        <f t="shared" si="7"/>
        <v>0</v>
      </c>
    </row>
    <row r="495" spans="1:5">
      <c r="A495" s="127"/>
      <c r="B495" s="128"/>
      <c r="C495" s="127"/>
      <c r="D495" s="122"/>
      <c r="E495" s="129">
        <f t="shared" si="7"/>
        <v>0</v>
      </c>
    </row>
    <row r="496" spans="1:5">
      <c r="A496" s="127"/>
      <c r="B496" s="128"/>
      <c r="C496" s="127"/>
      <c r="D496" s="122"/>
      <c r="E496" s="129">
        <f t="shared" si="7"/>
        <v>0</v>
      </c>
    </row>
    <row r="497" spans="1:5">
      <c r="A497" s="127"/>
      <c r="B497" s="128"/>
      <c r="C497" s="127"/>
      <c r="D497" s="122"/>
      <c r="E497" s="129">
        <f t="shared" si="7"/>
        <v>0</v>
      </c>
    </row>
    <row r="498" spans="1:5">
      <c r="A498" s="127"/>
      <c r="B498" s="128"/>
      <c r="C498" s="127"/>
      <c r="D498" s="122"/>
      <c r="E498" s="129">
        <f t="shared" si="7"/>
        <v>0</v>
      </c>
    </row>
    <row r="499" spans="1:5">
      <c r="A499" s="127"/>
      <c r="B499" s="128"/>
      <c r="C499" s="127"/>
      <c r="D499" s="122"/>
      <c r="E499" s="129">
        <f t="shared" si="7"/>
        <v>0</v>
      </c>
    </row>
    <row r="500" spans="1:5">
      <c r="A500" s="127"/>
      <c r="B500" s="128"/>
      <c r="C500" s="127"/>
      <c r="D500" s="122"/>
      <c r="E500" s="129">
        <f t="shared" si="7"/>
        <v>0</v>
      </c>
    </row>
    <row r="501" spans="1:5">
      <c r="A501" s="127"/>
      <c r="B501" s="128"/>
      <c r="C501" s="127"/>
      <c r="D501" s="122"/>
      <c r="E501" s="129">
        <f t="shared" si="7"/>
        <v>0</v>
      </c>
    </row>
    <row r="502" spans="1:5">
      <c r="A502" s="127"/>
      <c r="B502" s="128"/>
      <c r="C502" s="127"/>
      <c r="D502" s="122"/>
      <c r="E502" s="129">
        <f t="shared" si="7"/>
        <v>0</v>
      </c>
    </row>
    <row r="503" spans="1:5">
      <c r="A503" s="127"/>
      <c r="B503" s="128"/>
      <c r="C503" s="127"/>
      <c r="D503" s="122"/>
      <c r="E503" s="129">
        <f t="shared" si="7"/>
        <v>0</v>
      </c>
    </row>
    <row r="504" spans="1:5">
      <c r="A504" s="127"/>
      <c r="B504" s="128"/>
      <c r="C504" s="127"/>
      <c r="D504" s="122"/>
      <c r="E504" s="129">
        <f t="shared" si="7"/>
        <v>0</v>
      </c>
    </row>
    <row r="505" spans="1:5">
      <c r="A505" s="127"/>
      <c r="B505" s="128"/>
      <c r="C505" s="127"/>
      <c r="D505" s="122"/>
      <c r="E505" s="129">
        <f t="shared" si="7"/>
        <v>0</v>
      </c>
    </row>
    <row r="506" spans="1:5">
      <c r="A506" s="127"/>
      <c r="B506" s="128"/>
      <c r="C506" s="127"/>
      <c r="D506" s="122"/>
      <c r="E506" s="129">
        <f t="shared" si="7"/>
        <v>0</v>
      </c>
    </row>
    <row r="507" spans="1:5">
      <c r="A507" s="127"/>
      <c r="B507" s="128"/>
      <c r="C507" s="127"/>
      <c r="D507" s="122"/>
      <c r="E507" s="129">
        <f t="shared" si="7"/>
        <v>0</v>
      </c>
    </row>
    <row r="508" spans="1:5">
      <c r="A508" s="127"/>
      <c r="B508" s="128"/>
      <c r="C508" s="127"/>
      <c r="D508" s="122"/>
      <c r="E508" s="129">
        <f t="shared" si="7"/>
        <v>0</v>
      </c>
    </row>
    <row r="509" spans="1:5">
      <c r="A509" s="127"/>
      <c r="B509" s="128"/>
      <c r="C509" s="127"/>
      <c r="D509" s="122"/>
      <c r="E509" s="129">
        <f t="shared" si="7"/>
        <v>0</v>
      </c>
    </row>
    <row r="510" spans="1:5">
      <c r="A510" s="127"/>
      <c r="B510" s="128"/>
      <c r="C510" s="127"/>
      <c r="D510" s="122"/>
      <c r="E510" s="129">
        <f t="shared" si="7"/>
        <v>0</v>
      </c>
    </row>
    <row r="511" spans="1:5">
      <c r="A511" s="127"/>
      <c r="B511" s="128"/>
      <c r="C511" s="127"/>
      <c r="D511" s="122"/>
      <c r="E511" s="129">
        <f t="shared" si="7"/>
        <v>0</v>
      </c>
    </row>
    <row r="512" spans="1:5">
      <c r="A512" s="127"/>
      <c r="B512" s="128"/>
      <c r="C512" s="127"/>
      <c r="D512" s="122"/>
      <c r="E512" s="129">
        <f t="shared" si="7"/>
        <v>0</v>
      </c>
    </row>
    <row r="513" spans="1:5">
      <c r="A513" s="127"/>
      <c r="B513" s="128"/>
      <c r="C513" s="127"/>
      <c r="D513" s="122"/>
      <c r="E513" s="129">
        <f t="shared" si="7"/>
        <v>0</v>
      </c>
    </row>
    <row r="514" spans="1:5">
      <c r="A514" s="127"/>
      <c r="B514" s="128"/>
      <c r="C514" s="127"/>
      <c r="D514" s="122"/>
      <c r="E514" s="129">
        <f t="shared" ref="E514:E577" si="8">ROUND((D514/(1+$J$1))*(1+$L$1),2)</f>
        <v>0</v>
      </c>
    </row>
    <row r="515" spans="1:5">
      <c r="A515" s="127"/>
      <c r="B515" s="128"/>
      <c r="C515" s="127"/>
      <c r="D515" s="122"/>
      <c r="E515" s="129">
        <f t="shared" si="8"/>
        <v>0</v>
      </c>
    </row>
    <row r="516" spans="1:5">
      <c r="A516" s="127"/>
      <c r="B516" s="128"/>
      <c r="C516" s="127"/>
      <c r="D516" s="122"/>
      <c r="E516" s="129">
        <f t="shared" si="8"/>
        <v>0</v>
      </c>
    </row>
    <row r="517" spans="1:5">
      <c r="A517" s="127"/>
      <c r="B517" s="128"/>
      <c r="C517" s="127"/>
      <c r="D517" s="122"/>
      <c r="E517" s="129">
        <f t="shared" si="8"/>
        <v>0</v>
      </c>
    </row>
    <row r="518" spans="1:5">
      <c r="A518" s="127"/>
      <c r="B518" s="128"/>
      <c r="C518" s="127"/>
      <c r="D518" s="122"/>
      <c r="E518" s="129">
        <f t="shared" si="8"/>
        <v>0</v>
      </c>
    </row>
    <row r="519" spans="1:5">
      <c r="A519" s="127"/>
      <c r="B519" s="128"/>
      <c r="C519" s="127"/>
      <c r="D519" s="122"/>
      <c r="E519" s="129">
        <f t="shared" si="8"/>
        <v>0</v>
      </c>
    </row>
    <row r="520" spans="1:5">
      <c r="A520" s="127"/>
      <c r="B520" s="128"/>
      <c r="C520" s="127"/>
      <c r="D520" s="122"/>
      <c r="E520" s="129">
        <f t="shared" si="8"/>
        <v>0</v>
      </c>
    </row>
    <row r="521" spans="1:5">
      <c r="A521" s="127"/>
      <c r="B521" s="128"/>
      <c r="C521" s="127"/>
      <c r="D521" s="122"/>
      <c r="E521" s="129">
        <f t="shared" si="8"/>
        <v>0</v>
      </c>
    </row>
    <row r="522" spans="1:5">
      <c r="A522" s="127"/>
      <c r="B522" s="128"/>
      <c r="C522" s="127"/>
      <c r="D522" s="122"/>
      <c r="E522" s="129">
        <f t="shared" si="8"/>
        <v>0</v>
      </c>
    </row>
    <row r="523" spans="1:5">
      <c r="A523" s="127"/>
      <c r="B523" s="128"/>
      <c r="C523" s="127"/>
      <c r="D523" s="122"/>
      <c r="E523" s="129">
        <f t="shared" si="8"/>
        <v>0</v>
      </c>
    </row>
    <row r="524" spans="1:5">
      <c r="A524" s="127"/>
      <c r="B524" s="128"/>
      <c r="C524" s="127"/>
      <c r="D524" s="122"/>
      <c r="E524" s="129">
        <f t="shared" si="8"/>
        <v>0</v>
      </c>
    </row>
    <row r="525" spans="1:5">
      <c r="A525" s="127"/>
      <c r="B525" s="128"/>
      <c r="C525" s="127"/>
      <c r="D525" s="122"/>
      <c r="E525" s="129">
        <f t="shared" si="8"/>
        <v>0</v>
      </c>
    </row>
    <row r="526" spans="1:5">
      <c r="A526" s="127"/>
      <c r="B526" s="128"/>
      <c r="C526" s="127"/>
      <c r="D526" s="122"/>
      <c r="E526" s="129">
        <f t="shared" si="8"/>
        <v>0</v>
      </c>
    </row>
    <row r="527" spans="1:5">
      <c r="A527" s="127"/>
      <c r="B527" s="128"/>
      <c r="C527" s="127"/>
      <c r="D527" s="122"/>
      <c r="E527" s="129">
        <f t="shared" si="8"/>
        <v>0</v>
      </c>
    </row>
    <row r="528" spans="1:5">
      <c r="A528" s="127"/>
      <c r="B528" s="128"/>
      <c r="C528" s="127"/>
      <c r="D528" s="122"/>
      <c r="E528" s="129">
        <f t="shared" si="8"/>
        <v>0</v>
      </c>
    </row>
    <row r="529" spans="1:5">
      <c r="A529" s="127"/>
      <c r="B529" s="128"/>
      <c r="C529" s="127"/>
      <c r="D529" s="122"/>
      <c r="E529" s="129">
        <f t="shared" si="8"/>
        <v>0</v>
      </c>
    </row>
    <row r="530" spans="1:5">
      <c r="A530" s="127"/>
      <c r="B530" s="128"/>
      <c r="C530" s="127"/>
      <c r="D530" s="122"/>
      <c r="E530" s="129">
        <f t="shared" si="8"/>
        <v>0</v>
      </c>
    </row>
    <row r="531" spans="1:5">
      <c r="A531" s="127"/>
      <c r="B531" s="128"/>
      <c r="C531" s="127"/>
      <c r="D531" s="122"/>
      <c r="E531" s="129">
        <f t="shared" si="8"/>
        <v>0</v>
      </c>
    </row>
    <row r="532" spans="1:5">
      <c r="A532" s="127"/>
      <c r="B532" s="128"/>
      <c r="C532" s="127"/>
      <c r="D532" s="122"/>
      <c r="E532" s="129">
        <f t="shared" si="8"/>
        <v>0</v>
      </c>
    </row>
    <row r="533" spans="1:5">
      <c r="A533" s="127"/>
      <c r="B533" s="128"/>
      <c r="C533" s="127"/>
      <c r="D533" s="122"/>
      <c r="E533" s="129">
        <f t="shared" si="8"/>
        <v>0</v>
      </c>
    </row>
    <row r="534" spans="1:5">
      <c r="A534" s="127"/>
      <c r="B534" s="128"/>
      <c r="C534" s="127"/>
      <c r="D534" s="122"/>
      <c r="E534" s="129">
        <f t="shared" si="8"/>
        <v>0</v>
      </c>
    </row>
    <row r="535" spans="1:5">
      <c r="A535" s="127"/>
      <c r="B535" s="128"/>
      <c r="C535" s="127"/>
      <c r="D535" s="122"/>
      <c r="E535" s="129">
        <f t="shared" si="8"/>
        <v>0</v>
      </c>
    </row>
    <row r="536" spans="1:5">
      <c r="A536" s="127"/>
      <c r="B536" s="128"/>
      <c r="C536" s="127"/>
      <c r="D536" s="122"/>
      <c r="E536" s="129">
        <f t="shared" si="8"/>
        <v>0</v>
      </c>
    </row>
    <row r="537" spans="1:5">
      <c r="A537" s="127"/>
      <c r="B537" s="128"/>
      <c r="C537" s="127"/>
      <c r="D537" s="122"/>
      <c r="E537" s="129">
        <f t="shared" si="8"/>
        <v>0</v>
      </c>
    </row>
    <row r="538" spans="1:5">
      <c r="A538" s="127"/>
      <c r="B538" s="128"/>
      <c r="C538" s="127"/>
      <c r="D538" s="122"/>
      <c r="E538" s="129">
        <f t="shared" si="8"/>
        <v>0</v>
      </c>
    </row>
    <row r="539" spans="1:5">
      <c r="A539" s="127"/>
      <c r="B539" s="128"/>
      <c r="C539" s="127"/>
      <c r="D539" s="122"/>
      <c r="E539" s="129">
        <f t="shared" si="8"/>
        <v>0</v>
      </c>
    </row>
    <row r="540" spans="1:5">
      <c r="A540" s="127"/>
      <c r="B540" s="128"/>
      <c r="C540" s="127"/>
      <c r="D540" s="122"/>
      <c r="E540" s="129">
        <f t="shared" si="8"/>
        <v>0</v>
      </c>
    </row>
    <row r="541" spans="1:5">
      <c r="A541" s="127"/>
      <c r="B541" s="128"/>
      <c r="C541" s="127"/>
      <c r="D541" s="122"/>
      <c r="E541" s="129">
        <f t="shared" si="8"/>
        <v>0</v>
      </c>
    </row>
    <row r="542" spans="1:5">
      <c r="A542" s="127"/>
      <c r="B542" s="128"/>
      <c r="C542" s="127"/>
      <c r="D542" s="122"/>
      <c r="E542" s="129">
        <f t="shared" si="8"/>
        <v>0</v>
      </c>
    </row>
    <row r="543" spans="1:5">
      <c r="A543" s="127"/>
      <c r="B543" s="128"/>
      <c r="C543" s="127"/>
      <c r="D543" s="122"/>
      <c r="E543" s="129">
        <f t="shared" si="8"/>
        <v>0</v>
      </c>
    </row>
    <row r="544" spans="1:5">
      <c r="A544" s="127"/>
      <c r="B544" s="128"/>
      <c r="C544" s="127"/>
      <c r="D544" s="122"/>
      <c r="E544" s="129">
        <f t="shared" si="8"/>
        <v>0</v>
      </c>
    </row>
    <row r="545" spans="1:5">
      <c r="A545" s="127"/>
      <c r="B545" s="128"/>
      <c r="C545" s="127"/>
      <c r="D545" s="122"/>
      <c r="E545" s="129">
        <f t="shared" si="8"/>
        <v>0</v>
      </c>
    </row>
    <row r="546" spans="1:5">
      <c r="A546" s="127"/>
      <c r="B546" s="128"/>
      <c r="C546" s="127"/>
      <c r="D546" s="122"/>
      <c r="E546" s="129">
        <f t="shared" si="8"/>
        <v>0</v>
      </c>
    </row>
    <row r="547" spans="1:5">
      <c r="A547" s="127"/>
      <c r="B547" s="128"/>
      <c r="C547" s="127"/>
      <c r="D547" s="122"/>
      <c r="E547" s="129">
        <f t="shared" si="8"/>
        <v>0</v>
      </c>
    </row>
    <row r="548" spans="1:5">
      <c r="A548" s="127"/>
      <c r="B548" s="128"/>
      <c r="C548" s="127"/>
      <c r="D548" s="122"/>
      <c r="E548" s="129">
        <f t="shared" si="8"/>
        <v>0</v>
      </c>
    </row>
    <row r="549" spans="1:5">
      <c r="A549" s="127"/>
      <c r="B549" s="128"/>
      <c r="C549" s="127"/>
      <c r="D549" s="122"/>
      <c r="E549" s="129">
        <f t="shared" si="8"/>
        <v>0</v>
      </c>
    </row>
    <row r="550" spans="1:5">
      <c r="A550" s="127"/>
      <c r="B550" s="128"/>
      <c r="C550" s="127"/>
      <c r="D550" s="122"/>
      <c r="E550" s="129">
        <f t="shared" si="8"/>
        <v>0</v>
      </c>
    </row>
    <row r="551" spans="1:5">
      <c r="A551" s="127"/>
      <c r="B551" s="128"/>
      <c r="C551" s="127"/>
      <c r="D551" s="122"/>
      <c r="E551" s="129">
        <f t="shared" si="8"/>
        <v>0</v>
      </c>
    </row>
    <row r="552" spans="1:5">
      <c r="A552" s="127"/>
      <c r="B552" s="128"/>
      <c r="C552" s="127"/>
      <c r="D552" s="122"/>
      <c r="E552" s="129">
        <f t="shared" si="8"/>
        <v>0</v>
      </c>
    </row>
    <row r="553" spans="1:5">
      <c r="A553" s="127"/>
      <c r="B553" s="128"/>
      <c r="C553" s="127"/>
      <c r="D553" s="122"/>
      <c r="E553" s="129">
        <f t="shared" si="8"/>
        <v>0</v>
      </c>
    </row>
    <row r="554" spans="1:5">
      <c r="A554" s="127"/>
      <c r="B554" s="128"/>
      <c r="C554" s="127"/>
      <c r="D554" s="122"/>
      <c r="E554" s="129">
        <f t="shared" si="8"/>
        <v>0</v>
      </c>
    </row>
    <row r="555" spans="1:5">
      <c r="A555" s="127"/>
      <c r="B555" s="128"/>
      <c r="C555" s="127"/>
      <c r="D555" s="122"/>
      <c r="E555" s="129">
        <f t="shared" si="8"/>
        <v>0</v>
      </c>
    </row>
    <row r="556" spans="1:5">
      <c r="A556" s="127"/>
      <c r="B556" s="128"/>
      <c r="C556" s="127"/>
      <c r="D556" s="122"/>
      <c r="E556" s="129">
        <f t="shared" si="8"/>
        <v>0</v>
      </c>
    </row>
    <row r="557" spans="1:5">
      <c r="A557" s="127"/>
      <c r="B557" s="128"/>
      <c r="C557" s="127"/>
      <c r="D557" s="122"/>
      <c r="E557" s="129">
        <f t="shared" si="8"/>
        <v>0</v>
      </c>
    </row>
    <row r="558" spans="1:5">
      <c r="A558" s="127"/>
      <c r="B558" s="128"/>
      <c r="C558" s="127"/>
      <c r="D558" s="122"/>
      <c r="E558" s="129">
        <f t="shared" si="8"/>
        <v>0</v>
      </c>
    </row>
    <row r="559" spans="1:5">
      <c r="A559" s="127"/>
      <c r="B559" s="128"/>
      <c r="C559" s="127"/>
      <c r="D559" s="122"/>
      <c r="E559" s="129">
        <f t="shared" si="8"/>
        <v>0</v>
      </c>
    </row>
    <row r="560" spans="1:5">
      <c r="A560" s="127"/>
      <c r="B560" s="128"/>
      <c r="C560" s="127"/>
      <c r="D560" s="122"/>
      <c r="E560" s="129">
        <f t="shared" si="8"/>
        <v>0</v>
      </c>
    </row>
    <row r="561" spans="1:5">
      <c r="A561" s="127"/>
      <c r="B561" s="128"/>
      <c r="C561" s="127"/>
      <c r="D561" s="122"/>
      <c r="E561" s="129">
        <f t="shared" si="8"/>
        <v>0</v>
      </c>
    </row>
    <row r="562" spans="1:5">
      <c r="A562" s="127"/>
      <c r="B562" s="128"/>
      <c r="C562" s="127"/>
      <c r="D562" s="122"/>
      <c r="E562" s="129">
        <f t="shared" si="8"/>
        <v>0</v>
      </c>
    </row>
    <row r="563" spans="1:5">
      <c r="A563" s="127"/>
      <c r="B563" s="128"/>
      <c r="C563" s="127"/>
      <c r="D563" s="122"/>
      <c r="E563" s="129">
        <f t="shared" si="8"/>
        <v>0</v>
      </c>
    </row>
    <row r="564" spans="1:5">
      <c r="A564" s="127"/>
      <c r="B564" s="128"/>
      <c r="C564" s="127"/>
      <c r="D564" s="122"/>
      <c r="E564" s="129">
        <f t="shared" si="8"/>
        <v>0</v>
      </c>
    </row>
    <row r="565" spans="1:5">
      <c r="A565" s="127"/>
      <c r="B565" s="128"/>
      <c r="C565" s="127"/>
      <c r="D565" s="122"/>
      <c r="E565" s="129">
        <f t="shared" si="8"/>
        <v>0</v>
      </c>
    </row>
    <row r="566" spans="1:5">
      <c r="A566" s="127"/>
      <c r="B566" s="128"/>
      <c r="C566" s="127"/>
      <c r="D566" s="122"/>
      <c r="E566" s="129">
        <f t="shared" si="8"/>
        <v>0</v>
      </c>
    </row>
    <row r="567" spans="1:5">
      <c r="A567" s="127"/>
      <c r="B567" s="128"/>
      <c r="C567" s="127"/>
      <c r="D567" s="122"/>
      <c r="E567" s="129">
        <f t="shared" si="8"/>
        <v>0</v>
      </c>
    </row>
    <row r="568" spans="1:5">
      <c r="A568" s="127"/>
      <c r="B568" s="128"/>
      <c r="C568" s="127"/>
      <c r="D568" s="122"/>
      <c r="E568" s="129">
        <f t="shared" si="8"/>
        <v>0</v>
      </c>
    </row>
    <row r="569" spans="1:5">
      <c r="A569" s="127"/>
      <c r="B569" s="128"/>
      <c r="C569" s="127"/>
      <c r="D569" s="122"/>
      <c r="E569" s="129">
        <f t="shared" si="8"/>
        <v>0</v>
      </c>
    </row>
    <row r="570" spans="1:5">
      <c r="A570" s="127"/>
      <c r="B570" s="128"/>
      <c r="C570" s="127"/>
      <c r="D570" s="122"/>
      <c r="E570" s="129">
        <f t="shared" si="8"/>
        <v>0</v>
      </c>
    </row>
    <row r="571" spans="1:5">
      <c r="A571" s="127"/>
      <c r="B571" s="128"/>
      <c r="C571" s="127"/>
      <c r="D571" s="122"/>
      <c r="E571" s="129">
        <f t="shared" si="8"/>
        <v>0</v>
      </c>
    </row>
    <row r="572" spans="1:5">
      <c r="A572" s="127"/>
      <c r="B572" s="128"/>
      <c r="C572" s="127"/>
      <c r="D572" s="122"/>
      <c r="E572" s="129">
        <f t="shared" si="8"/>
        <v>0</v>
      </c>
    </row>
    <row r="573" spans="1:5">
      <c r="A573" s="127"/>
      <c r="B573" s="128"/>
      <c r="C573" s="127"/>
      <c r="D573" s="122"/>
      <c r="E573" s="129">
        <f t="shared" si="8"/>
        <v>0</v>
      </c>
    </row>
    <row r="574" spans="1:5">
      <c r="A574" s="127"/>
      <c r="B574" s="128"/>
      <c r="C574" s="127"/>
      <c r="D574" s="122"/>
      <c r="E574" s="129">
        <f t="shared" si="8"/>
        <v>0</v>
      </c>
    </row>
    <row r="575" spans="1:5">
      <c r="A575" s="127"/>
      <c r="B575" s="128"/>
      <c r="C575" s="127"/>
      <c r="D575" s="122"/>
      <c r="E575" s="129">
        <f t="shared" si="8"/>
        <v>0</v>
      </c>
    </row>
    <row r="576" spans="1:5">
      <c r="A576" s="127"/>
      <c r="B576" s="128"/>
      <c r="C576" s="127"/>
      <c r="D576" s="122"/>
      <c r="E576" s="129">
        <f t="shared" si="8"/>
        <v>0</v>
      </c>
    </row>
    <row r="577" spans="1:5">
      <c r="A577" s="127"/>
      <c r="B577" s="128"/>
      <c r="C577" s="127"/>
      <c r="D577" s="122"/>
      <c r="E577" s="129">
        <f t="shared" si="8"/>
        <v>0</v>
      </c>
    </row>
    <row r="578" spans="1:5">
      <c r="A578" s="127"/>
      <c r="B578" s="128"/>
      <c r="C578" s="127"/>
      <c r="D578" s="122"/>
      <c r="E578" s="129">
        <f t="shared" ref="E578:E641" si="9">ROUND((D578/(1+$J$1))*(1+$L$1),2)</f>
        <v>0</v>
      </c>
    </row>
    <row r="579" spans="1:5">
      <c r="A579" s="127"/>
      <c r="B579" s="128"/>
      <c r="C579" s="127"/>
      <c r="D579" s="122"/>
      <c r="E579" s="129">
        <f t="shared" si="9"/>
        <v>0</v>
      </c>
    </row>
    <row r="580" spans="1:5">
      <c r="A580" s="127"/>
      <c r="B580" s="128"/>
      <c r="C580" s="127"/>
      <c r="D580" s="122"/>
      <c r="E580" s="129">
        <f t="shared" si="9"/>
        <v>0</v>
      </c>
    </row>
    <row r="581" spans="1:5">
      <c r="A581" s="127"/>
      <c r="B581" s="128"/>
      <c r="C581" s="127"/>
      <c r="D581" s="122"/>
      <c r="E581" s="129">
        <f t="shared" si="9"/>
        <v>0</v>
      </c>
    </row>
    <row r="582" spans="1:5">
      <c r="A582" s="127"/>
      <c r="B582" s="128"/>
      <c r="C582" s="127"/>
      <c r="D582" s="122"/>
      <c r="E582" s="129">
        <f t="shared" si="9"/>
        <v>0</v>
      </c>
    </row>
    <row r="583" spans="1:5">
      <c r="A583" s="127"/>
      <c r="B583" s="128"/>
      <c r="C583" s="127"/>
      <c r="D583" s="122"/>
      <c r="E583" s="129">
        <f t="shared" si="9"/>
        <v>0</v>
      </c>
    </row>
    <row r="584" spans="1:5">
      <c r="A584" s="127"/>
      <c r="B584" s="128"/>
      <c r="C584" s="127"/>
      <c r="D584" s="122"/>
      <c r="E584" s="129">
        <f t="shared" si="9"/>
        <v>0</v>
      </c>
    </row>
    <row r="585" spans="1:5">
      <c r="A585" s="127"/>
      <c r="B585" s="128"/>
      <c r="C585" s="127"/>
      <c r="D585" s="122"/>
      <c r="E585" s="129">
        <f t="shared" si="9"/>
        <v>0</v>
      </c>
    </row>
    <row r="586" spans="1:5">
      <c r="A586" s="127"/>
      <c r="B586" s="128"/>
      <c r="C586" s="127"/>
      <c r="D586" s="122"/>
      <c r="E586" s="129">
        <f t="shared" si="9"/>
        <v>0</v>
      </c>
    </row>
    <row r="587" spans="1:5">
      <c r="A587" s="127"/>
      <c r="B587" s="128"/>
      <c r="C587" s="127"/>
      <c r="D587" s="122"/>
      <c r="E587" s="129">
        <f t="shared" si="9"/>
        <v>0</v>
      </c>
    </row>
    <row r="588" spans="1:5">
      <c r="A588" s="127"/>
      <c r="B588" s="128"/>
      <c r="C588" s="127"/>
      <c r="D588" s="122"/>
      <c r="E588" s="129">
        <f t="shared" si="9"/>
        <v>0</v>
      </c>
    </row>
    <row r="589" spans="1:5">
      <c r="A589" s="127"/>
      <c r="B589" s="128"/>
      <c r="C589" s="127"/>
      <c r="D589" s="122"/>
      <c r="E589" s="129">
        <f t="shared" si="9"/>
        <v>0</v>
      </c>
    </row>
    <row r="590" spans="1:5">
      <c r="A590" s="127"/>
      <c r="B590" s="128"/>
      <c r="C590" s="127"/>
      <c r="D590" s="122"/>
      <c r="E590" s="129">
        <f t="shared" si="9"/>
        <v>0</v>
      </c>
    </row>
    <row r="591" spans="1:5">
      <c r="A591" s="127"/>
      <c r="B591" s="128"/>
      <c r="C591" s="127"/>
      <c r="D591" s="122"/>
      <c r="E591" s="129">
        <f t="shared" si="9"/>
        <v>0</v>
      </c>
    </row>
    <row r="592" spans="1:5">
      <c r="A592" s="127"/>
      <c r="B592" s="128"/>
      <c r="C592" s="127"/>
      <c r="D592" s="122"/>
      <c r="E592" s="129">
        <f t="shared" si="9"/>
        <v>0</v>
      </c>
    </row>
    <row r="593" spans="1:5">
      <c r="A593" s="127"/>
      <c r="B593" s="128"/>
      <c r="C593" s="127"/>
      <c r="D593" s="122"/>
      <c r="E593" s="129">
        <f t="shared" si="9"/>
        <v>0</v>
      </c>
    </row>
    <row r="594" spans="1:5">
      <c r="A594" s="127"/>
      <c r="B594" s="128"/>
      <c r="C594" s="127"/>
      <c r="D594" s="122"/>
      <c r="E594" s="129">
        <f t="shared" si="9"/>
        <v>0</v>
      </c>
    </row>
    <row r="595" spans="1:5">
      <c r="A595" s="127"/>
      <c r="B595" s="128"/>
      <c r="C595" s="127"/>
      <c r="D595" s="122"/>
      <c r="E595" s="129">
        <f t="shared" si="9"/>
        <v>0</v>
      </c>
    </row>
    <row r="596" spans="1:5">
      <c r="A596" s="127"/>
      <c r="B596" s="128"/>
      <c r="C596" s="127"/>
      <c r="D596" s="122"/>
      <c r="E596" s="129">
        <f t="shared" si="9"/>
        <v>0</v>
      </c>
    </row>
    <row r="597" spans="1:5">
      <c r="A597" s="127"/>
      <c r="B597" s="128"/>
      <c r="C597" s="127"/>
      <c r="D597" s="122"/>
      <c r="E597" s="129">
        <f t="shared" si="9"/>
        <v>0</v>
      </c>
    </row>
    <row r="598" spans="1:5">
      <c r="A598" s="127"/>
      <c r="B598" s="128"/>
      <c r="C598" s="127"/>
      <c r="D598" s="122"/>
      <c r="E598" s="129">
        <f t="shared" si="9"/>
        <v>0</v>
      </c>
    </row>
    <row r="599" spans="1:5">
      <c r="A599" s="127"/>
      <c r="B599" s="128"/>
      <c r="C599" s="127"/>
      <c r="D599" s="122"/>
      <c r="E599" s="129">
        <f t="shared" si="9"/>
        <v>0</v>
      </c>
    </row>
    <row r="600" spans="1:5">
      <c r="A600" s="127"/>
      <c r="B600" s="128"/>
      <c r="C600" s="127"/>
      <c r="D600" s="122"/>
      <c r="E600" s="129">
        <f t="shared" si="9"/>
        <v>0</v>
      </c>
    </row>
    <row r="601" spans="1:5">
      <c r="A601" s="127"/>
      <c r="B601" s="128"/>
      <c r="C601" s="127"/>
      <c r="D601" s="122"/>
      <c r="E601" s="129">
        <f t="shared" si="9"/>
        <v>0</v>
      </c>
    </row>
    <row r="602" spans="1:5">
      <c r="A602" s="127"/>
      <c r="B602" s="128"/>
      <c r="C602" s="127"/>
      <c r="D602" s="122"/>
      <c r="E602" s="129">
        <f t="shared" si="9"/>
        <v>0</v>
      </c>
    </row>
    <row r="603" spans="1:5">
      <c r="A603" s="127"/>
      <c r="B603" s="128"/>
      <c r="C603" s="127"/>
      <c r="D603" s="122"/>
      <c r="E603" s="129">
        <f t="shared" si="9"/>
        <v>0</v>
      </c>
    </row>
    <row r="604" spans="1:5">
      <c r="A604" s="127"/>
      <c r="B604" s="128"/>
      <c r="C604" s="127"/>
      <c r="D604" s="122"/>
      <c r="E604" s="129">
        <f t="shared" si="9"/>
        <v>0</v>
      </c>
    </row>
    <row r="605" spans="1:5">
      <c r="A605" s="127"/>
      <c r="B605" s="128"/>
      <c r="C605" s="127"/>
      <c r="D605" s="122"/>
      <c r="E605" s="129">
        <f t="shared" si="9"/>
        <v>0</v>
      </c>
    </row>
    <row r="606" spans="1:5">
      <c r="A606" s="127"/>
      <c r="B606" s="128"/>
      <c r="C606" s="127"/>
      <c r="D606" s="122"/>
      <c r="E606" s="129">
        <f t="shared" si="9"/>
        <v>0</v>
      </c>
    </row>
    <row r="607" spans="1:5">
      <c r="A607" s="127"/>
      <c r="B607" s="128"/>
      <c r="C607" s="127"/>
      <c r="D607" s="122"/>
      <c r="E607" s="129">
        <f t="shared" si="9"/>
        <v>0</v>
      </c>
    </row>
    <row r="608" spans="1:5">
      <c r="A608" s="127"/>
      <c r="B608" s="128"/>
      <c r="C608" s="127"/>
      <c r="D608" s="122"/>
      <c r="E608" s="129">
        <f t="shared" si="9"/>
        <v>0</v>
      </c>
    </row>
    <row r="609" spans="1:5">
      <c r="A609" s="127"/>
      <c r="B609" s="128"/>
      <c r="C609" s="127"/>
      <c r="D609" s="122"/>
      <c r="E609" s="129">
        <f t="shared" si="9"/>
        <v>0</v>
      </c>
    </row>
    <row r="610" spans="1:5">
      <c r="A610" s="127"/>
      <c r="B610" s="128"/>
      <c r="C610" s="127"/>
      <c r="D610" s="122"/>
      <c r="E610" s="129">
        <f t="shared" si="9"/>
        <v>0</v>
      </c>
    </row>
    <row r="611" spans="1:5">
      <c r="A611" s="127"/>
      <c r="B611" s="128"/>
      <c r="C611" s="127"/>
      <c r="D611" s="122"/>
      <c r="E611" s="129">
        <f t="shared" si="9"/>
        <v>0</v>
      </c>
    </row>
    <row r="612" spans="1:5">
      <c r="A612" s="127"/>
      <c r="B612" s="128"/>
      <c r="C612" s="127"/>
      <c r="D612" s="122"/>
      <c r="E612" s="129">
        <f t="shared" si="9"/>
        <v>0</v>
      </c>
    </row>
    <row r="613" spans="1:5">
      <c r="A613" s="127"/>
      <c r="B613" s="128"/>
      <c r="C613" s="127"/>
      <c r="D613" s="122"/>
      <c r="E613" s="129">
        <f t="shared" si="9"/>
        <v>0</v>
      </c>
    </row>
    <row r="614" spans="1:5">
      <c r="A614" s="127"/>
      <c r="B614" s="128"/>
      <c r="C614" s="127"/>
      <c r="D614" s="122"/>
      <c r="E614" s="129">
        <f t="shared" si="9"/>
        <v>0</v>
      </c>
    </row>
    <row r="615" spans="1:5">
      <c r="A615" s="127"/>
      <c r="B615" s="128"/>
      <c r="C615" s="127"/>
      <c r="D615" s="122"/>
      <c r="E615" s="129">
        <f t="shared" si="9"/>
        <v>0</v>
      </c>
    </row>
    <row r="616" spans="1:5">
      <c r="A616" s="127"/>
      <c r="B616" s="128"/>
      <c r="C616" s="127"/>
      <c r="D616" s="122"/>
      <c r="E616" s="129">
        <f t="shared" si="9"/>
        <v>0</v>
      </c>
    </row>
    <row r="617" spans="1:5">
      <c r="A617" s="127"/>
      <c r="B617" s="128"/>
      <c r="C617" s="127"/>
      <c r="D617" s="122"/>
      <c r="E617" s="129">
        <f t="shared" si="9"/>
        <v>0</v>
      </c>
    </row>
    <row r="618" spans="1:5">
      <c r="A618" s="127"/>
      <c r="B618" s="128"/>
      <c r="C618" s="127"/>
      <c r="D618" s="122"/>
      <c r="E618" s="129">
        <f t="shared" si="9"/>
        <v>0</v>
      </c>
    </row>
    <row r="619" spans="1:5">
      <c r="A619" s="127"/>
      <c r="B619" s="128"/>
      <c r="C619" s="127"/>
      <c r="D619" s="122"/>
      <c r="E619" s="129">
        <f t="shared" si="9"/>
        <v>0</v>
      </c>
    </row>
    <row r="620" spans="1:5">
      <c r="A620" s="127"/>
      <c r="B620" s="128"/>
      <c r="C620" s="127"/>
      <c r="D620" s="122"/>
      <c r="E620" s="129">
        <f t="shared" si="9"/>
        <v>0</v>
      </c>
    </row>
    <row r="621" spans="1:5">
      <c r="A621" s="127"/>
      <c r="B621" s="128"/>
      <c r="C621" s="127"/>
      <c r="D621" s="122"/>
      <c r="E621" s="129">
        <f t="shared" si="9"/>
        <v>0</v>
      </c>
    </row>
    <row r="622" spans="1:5">
      <c r="A622" s="127"/>
      <c r="B622" s="128"/>
      <c r="C622" s="127"/>
      <c r="D622" s="122"/>
      <c r="E622" s="129">
        <f t="shared" si="9"/>
        <v>0</v>
      </c>
    </row>
    <row r="623" spans="1:5">
      <c r="A623" s="127"/>
      <c r="B623" s="128"/>
      <c r="C623" s="127"/>
      <c r="D623" s="122"/>
      <c r="E623" s="129">
        <f t="shared" si="9"/>
        <v>0</v>
      </c>
    </row>
    <row r="624" spans="1:5">
      <c r="A624" s="127"/>
      <c r="B624" s="128"/>
      <c r="C624" s="127"/>
      <c r="D624" s="122"/>
      <c r="E624" s="129">
        <f t="shared" si="9"/>
        <v>0</v>
      </c>
    </row>
    <row r="625" spans="1:5">
      <c r="A625" s="127"/>
      <c r="B625" s="128"/>
      <c r="C625" s="127"/>
      <c r="D625" s="122"/>
      <c r="E625" s="129">
        <f t="shared" si="9"/>
        <v>0</v>
      </c>
    </row>
    <row r="626" spans="1:5">
      <c r="A626" s="127"/>
      <c r="B626" s="128"/>
      <c r="C626" s="127"/>
      <c r="D626" s="122"/>
      <c r="E626" s="129">
        <f t="shared" si="9"/>
        <v>0</v>
      </c>
    </row>
    <row r="627" spans="1:5">
      <c r="A627" s="127"/>
      <c r="B627" s="128"/>
      <c r="C627" s="127"/>
      <c r="D627" s="122"/>
      <c r="E627" s="129">
        <f t="shared" si="9"/>
        <v>0</v>
      </c>
    </row>
    <row r="628" spans="1:5">
      <c r="A628" s="127"/>
      <c r="B628" s="128"/>
      <c r="C628" s="127"/>
      <c r="D628" s="122"/>
      <c r="E628" s="129">
        <f t="shared" si="9"/>
        <v>0</v>
      </c>
    </row>
    <row r="629" spans="1:5">
      <c r="A629" s="127"/>
      <c r="B629" s="128"/>
      <c r="C629" s="127"/>
      <c r="D629" s="122"/>
      <c r="E629" s="129">
        <f t="shared" si="9"/>
        <v>0</v>
      </c>
    </row>
    <row r="630" spans="1:5">
      <c r="A630" s="127"/>
      <c r="B630" s="128"/>
      <c r="C630" s="127"/>
      <c r="D630" s="122"/>
      <c r="E630" s="129">
        <f t="shared" si="9"/>
        <v>0</v>
      </c>
    </row>
    <row r="631" spans="1:5">
      <c r="A631" s="127"/>
      <c r="B631" s="128"/>
      <c r="C631" s="127"/>
      <c r="D631" s="122"/>
      <c r="E631" s="129">
        <f t="shared" si="9"/>
        <v>0</v>
      </c>
    </row>
    <row r="632" spans="1:5">
      <c r="A632" s="127"/>
      <c r="B632" s="128"/>
      <c r="C632" s="127"/>
      <c r="D632" s="122"/>
      <c r="E632" s="129">
        <f t="shared" si="9"/>
        <v>0</v>
      </c>
    </row>
    <row r="633" spans="1:5">
      <c r="A633" s="127"/>
      <c r="B633" s="128"/>
      <c r="C633" s="127"/>
      <c r="D633" s="122"/>
      <c r="E633" s="129">
        <f t="shared" si="9"/>
        <v>0</v>
      </c>
    </row>
    <row r="634" spans="1:5">
      <c r="A634" s="127"/>
      <c r="B634" s="128"/>
      <c r="C634" s="127"/>
      <c r="D634" s="122"/>
      <c r="E634" s="129">
        <f t="shared" si="9"/>
        <v>0</v>
      </c>
    </row>
    <row r="635" spans="1:5">
      <c r="A635" s="127"/>
      <c r="B635" s="128"/>
      <c r="C635" s="127"/>
      <c r="D635" s="122"/>
      <c r="E635" s="129">
        <f t="shared" si="9"/>
        <v>0</v>
      </c>
    </row>
    <row r="636" spans="1:5">
      <c r="A636" s="127"/>
      <c r="B636" s="128"/>
      <c r="C636" s="127"/>
      <c r="D636" s="122"/>
      <c r="E636" s="129">
        <f t="shared" si="9"/>
        <v>0</v>
      </c>
    </row>
    <row r="637" spans="1:5">
      <c r="A637" s="127"/>
      <c r="B637" s="128"/>
      <c r="C637" s="127"/>
      <c r="D637" s="122"/>
      <c r="E637" s="129">
        <f t="shared" si="9"/>
        <v>0</v>
      </c>
    </row>
    <row r="638" spans="1:5">
      <c r="A638" s="127"/>
      <c r="B638" s="128"/>
      <c r="C638" s="127"/>
      <c r="D638" s="122"/>
      <c r="E638" s="129">
        <f t="shared" si="9"/>
        <v>0</v>
      </c>
    </row>
    <row r="639" spans="1:5">
      <c r="A639" s="127"/>
      <c r="B639" s="128"/>
      <c r="C639" s="127"/>
      <c r="D639" s="122"/>
      <c r="E639" s="129">
        <f t="shared" si="9"/>
        <v>0</v>
      </c>
    </row>
    <row r="640" spans="1:5">
      <c r="A640" s="127"/>
      <c r="B640" s="128"/>
      <c r="C640" s="127"/>
      <c r="D640" s="122"/>
      <c r="E640" s="129">
        <f t="shared" si="9"/>
        <v>0</v>
      </c>
    </row>
    <row r="641" spans="1:5">
      <c r="A641" s="127"/>
      <c r="B641" s="128"/>
      <c r="C641" s="127"/>
      <c r="D641" s="122"/>
      <c r="E641" s="129">
        <f t="shared" si="9"/>
        <v>0</v>
      </c>
    </row>
    <row r="642" spans="1:5">
      <c r="A642" s="127"/>
      <c r="B642" s="128"/>
      <c r="C642" s="127"/>
      <c r="D642" s="122"/>
      <c r="E642" s="129">
        <f t="shared" ref="E642:E705" si="10">ROUND((D642/(1+$J$1))*(1+$L$1),2)</f>
        <v>0</v>
      </c>
    </row>
    <row r="643" spans="1:5">
      <c r="A643" s="127"/>
      <c r="B643" s="128"/>
      <c r="C643" s="127"/>
      <c r="D643" s="122"/>
      <c r="E643" s="129">
        <f t="shared" si="10"/>
        <v>0</v>
      </c>
    </row>
    <row r="644" spans="1:5">
      <c r="A644" s="127"/>
      <c r="B644" s="128"/>
      <c r="C644" s="127"/>
      <c r="D644" s="122"/>
      <c r="E644" s="129">
        <f t="shared" si="10"/>
        <v>0</v>
      </c>
    </row>
    <row r="645" spans="1:5">
      <c r="A645" s="127"/>
      <c r="B645" s="128"/>
      <c r="C645" s="127"/>
      <c r="D645" s="122"/>
      <c r="E645" s="129">
        <f t="shared" si="10"/>
        <v>0</v>
      </c>
    </row>
    <row r="646" spans="1:5">
      <c r="A646" s="127"/>
      <c r="B646" s="128"/>
      <c r="C646" s="127"/>
      <c r="D646" s="122"/>
      <c r="E646" s="129">
        <f t="shared" si="10"/>
        <v>0</v>
      </c>
    </row>
    <row r="647" spans="1:5">
      <c r="A647" s="127"/>
      <c r="B647" s="128"/>
      <c r="C647" s="127"/>
      <c r="D647" s="122"/>
      <c r="E647" s="129">
        <f t="shared" si="10"/>
        <v>0</v>
      </c>
    </row>
    <row r="648" spans="1:5">
      <c r="A648" s="127"/>
      <c r="B648" s="128"/>
      <c r="C648" s="127"/>
      <c r="D648" s="122"/>
      <c r="E648" s="129">
        <f t="shared" si="10"/>
        <v>0</v>
      </c>
    </row>
    <row r="649" spans="1:5">
      <c r="A649" s="127"/>
      <c r="B649" s="128"/>
      <c r="C649" s="127"/>
      <c r="D649" s="122"/>
      <c r="E649" s="129">
        <f t="shared" si="10"/>
        <v>0</v>
      </c>
    </row>
    <row r="650" spans="1:5">
      <c r="A650" s="127"/>
      <c r="B650" s="128"/>
      <c r="C650" s="127"/>
      <c r="D650" s="122"/>
      <c r="E650" s="129">
        <f t="shared" si="10"/>
        <v>0</v>
      </c>
    </row>
    <row r="651" spans="1:5">
      <c r="A651" s="127"/>
      <c r="B651" s="128"/>
      <c r="C651" s="127"/>
      <c r="D651" s="122"/>
      <c r="E651" s="129">
        <f t="shared" si="10"/>
        <v>0</v>
      </c>
    </row>
    <row r="652" spans="1:5">
      <c r="A652" s="127"/>
      <c r="B652" s="128"/>
      <c r="C652" s="127"/>
      <c r="D652" s="122"/>
      <c r="E652" s="129">
        <f t="shared" si="10"/>
        <v>0</v>
      </c>
    </row>
    <row r="653" spans="1:5">
      <c r="A653" s="127"/>
      <c r="B653" s="128"/>
      <c r="C653" s="127"/>
      <c r="D653" s="122"/>
      <c r="E653" s="129">
        <f t="shared" si="10"/>
        <v>0</v>
      </c>
    </row>
    <row r="654" spans="1:5">
      <c r="A654" s="127"/>
      <c r="B654" s="128"/>
      <c r="C654" s="127"/>
      <c r="D654" s="122"/>
      <c r="E654" s="129">
        <f t="shared" si="10"/>
        <v>0</v>
      </c>
    </row>
    <row r="655" spans="1:5">
      <c r="A655" s="127"/>
      <c r="B655" s="128"/>
      <c r="C655" s="127"/>
      <c r="D655" s="122"/>
      <c r="E655" s="129">
        <f t="shared" si="10"/>
        <v>0</v>
      </c>
    </row>
    <row r="656" spans="1:5">
      <c r="A656" s="127"/>
      <c r="B656" s="128"/>
      <c r="C656" s="127"/>
      <c r="D656" s="122"/>
      <c r="E656" s="129">
        <f t="shared" si="10"/>
        <v>0</v>
      </c>
    </row>
    <row r="657" spans="1:5">
      <c r="A657" s="127"/>
      <c r="B657" s="128"/>
      <c r="C657" s="127"/>
      <c r="D657" s="122"/>
      <c r="E657" s="129">
        <f t="shared" si="10"/>
        <v>0</v>
      </c>
    </row>
    <row r="658" spans="1:5">
      <c r="A658" s="127"/>
      <c r="B658" s="128"/>
      <c r="C658" s="127"/>
      <c r="D658" s="122"/>
      <c r="E658" s="129">
        <f t="shared" si="10"/>
        <v>0</v>
      </c>
    </row>
    <row r="659" spans="1:5">
      <c r="A659" s="127"/>
      <c r="B659" s="128"/>
      <c r="C659" s="127"/>
      <c r="D659" s="122"/>
      <c r="E659" s="129">
        <f t="shared" si="10"/>
        <v>0</v>
      </c>
    </row>
    <row r="660" spans="1:5">
      <c r="A660" s="127"/>
      <c r="B660" s="128"/>
      <c r="C660" s="127"/>
      <c r="D660" s="122"/>
      <c r="E660" s="129">
        <f t="shared" si="10"/>
        <v>0</v>
      </c>
    </row>
    <row r="661" spans="1:5">
      <c r="A661" s="127"/>
      <c r="B661" s="128"/>
      <c r="C661" s="127"/>
      <c r="D661" s="122"/>
      <c r="E661" s="129">
        <f t="shared" si="10"/>
        <v>0</v>
      </c>
    </row>
    <row r="662" spans="1:5">
      <c r="A662" s="127"/>
      <c r="B662" s="128"/>
      <c r="C662" s="127"/>
      <c r="D662" s="122"/>
      <c r="E662" s="129">
        <f t="shared" si="10"/>
        <v>0</v>
      </c>
    </row>
    <row r="663" spans="1:5">
      <c r="A663" s="127"/>
      <c r="B663" s="128"/>
      <c r="C663" s="127"/>
      <c r="D663" s="122"/>
      <c r="E663" s="129">
        <f t="shared" si="10"/>
        <v>0</v>
      </c>
    </row>
    <row r="664" spans="1:5">
      <c r="A664" s="127"/>
      <c r="B664" s="128"/>
      <c r="C664" s="127"/>
      <c r="D664" s="122"/>
      <c r="E664" s="129">
        <f t="shared" si="10"/>
        <v>0</v>
      </c>
    </row>
    <row r="665" spans="1:5">
      <c r="A665" s="127"/>
      <c r="B665" s="128"/>
      <c r="C665" s="127"/>
      <c r="D665" s="122"/>
      <c r="E665" s="129">
        <f t="shared" si="10"/>
        <v>0</v>
      </c>
    </row>
    <row r="666" spans="1:5">
      <c r="A666" s="127"/>
      <c r="B666" s="128"/>
      <c r="C666" s="127"/>
      <c r="D666" s="122"/>
      <c r="E666" s="129">
        <f t="shared" si="10"/>
        <v>0</v>
      </c>
    </row>
    <row r="667" spans="1:5">
      <c r="A667" s="127"/>
      <c r="B667" s="128"/>
      <c r="C667" s="127"/>
      <c r="D667" s="122"/>
      <c r="E667" s="129">
        <f t="shared" si="10"/>
        <v>0</v>
      </c>
    </row>
    <row r="668" spans="1:5">
      <c r="A668" s="127"/>
      <c r="B668" s="128"/>
      <c r="C668" s="127"/>
      <c r="D668" s="122"/>
      <c r="E668" s="129">
        <f t="shared" si="10"/>
        <v>0</v>
      </c>
    </row>
    <row r="669" spans="1:5">
      <c r="A669" s="127"/>
      <c r="B669" s="128"/>
      <c r="C669" s="127"/>
      <c r="D669" s="122"/>
      <c r="E669" s="129">
        <f t="shared" si="10"/>
        <v>0</v>
      </c>
    </row>
    <row r="670" spans="1:5">
      <c r="A670" s="127"/>
      <c r="B670" s="128"/>
      <c r="C670" s="127"/>
      <c r="D670" s="122"/>
      <c r="E670" s="129">
        <f t="shared" si="10"/>
        <v>0</v>
      </c>
    </row>
    <row r="671" spans="1:5">
      <c r="A671" s="127"/>
      <c r="B671" s="128"/>
      <c r="C671" s="127"/>
      <c r="D671" s="122"/>
      <c r="E671" s="129">
        <f t="shared" si="10"/>
        <v>0</v>
      </c>
    </row>
    <row r="672" spans="1:5">
      <c r="A672" s="127"/>
      <c r="B672" s="128"/>
      <c r="C672" s="127"/>
      <c r="D672" s="122"/>
      <c r="E672" s="129">
        <f t="shared" si="10"/>
        <v>0</v>
      </c>
    </row>
    <row r="673" spans="1:5">
      <c r="A673" s="127"/>
      <c r="B673" s="128"/>
      <c r="C673" s="127"/>
      <c r="D673" s="122"/>
      <c r="E673" s="129">
        <f t="shared" si="10"/>
        <v>0</v>
      </c>
    </row>
    <row r="674" spans="1:5">
      <c r="A674" s="127"/>
      <c r="B674" s="128"/>
      <c r="C674" s="127"/>
      <c r="D674" s="122"/>
      <c r="E674" s="129">
        <f t="shared" si="10"/>
        <v>0</v>
      </c>
    </row>
    <row r="675" spans="1:5">
      <c r="A675" s="127"/>
      <c r="B675" s="128"/>
      <c r="C675" s="127"/>
      <c r="D675" s="122"/>
      <c r="E675" s="129">
        <f t="shared" si="10"/>
        <v>0</v>
      </c>
    </row>
    <row r="676" spans="1:5">
      <c r="A676" s="127"/>
      <c r="B676" s="128"/>
      <c r="C676" s="127"/>
      <c r="D676" s="122"/>
      <c r="E676" s="129">
        <f t="shared" si="10"/>
        <v>0</v>
      </c>
    </row>
    <row r="677" spans="1:5">
      <c r="A677" s="127"/>
      <c r="B677" s="128"/>
      <c r="C677" s="127"/>
      <c r="D677" s="122"/>
      <c r="E677" s="129">
        <f t="shared" si="10"/>
        <v>0</v>
      </c>
    </row>
    <row r="678" spans="1:5">
      <c r="A678" s="127"/>
      <c r="B678" s="128"/>
      <c r="C678" s="127"/>
      <c r="D678" s="122"/>
      <c r="E678" s="129">
        <f t="shared" si="10"/>
        <v>0</v>
      </c>
    </row>
    <row r="679" spans="1:5">
      <c r="A679" s="127"/>
      <c r="B679" s="128"/>
      <c r="C679" s="127"/>
      <c r="D679" s="122"/>
      <c r="E679" s="129">
        <f t="shared" si="10"/>
        <v>0</v>
      </c>
    </row>
    <row r="680" spans="1:5">
      <c r="A680" s="127"/>
      <c r="B680" s="128"/>
      <c r="C680" s="127"/>
      <c r="D680" s="122"/>
      <c r="E680" s="129">
        <f t="shared" si="10"/>
        <v>0</v>
      </c>
    </row>
    <row r="681" spans="1:5">
      <c r="A681" s="127"/>
      <c r="B681" s="128"/>
      <c r="C681" s="127"/>
      <c r="D681" s="122"/>
      <c r="E681" s="129">
        <f t="shared" si="10"/>
        <v>0</v>
      </c>
    </row>
    <row r="682" spans="1:5">
      <c r="A682" s="127"/>
      <c r="B682" s="128"/>
      <c r="C682" s="127"/>
      <c r="D682" s="122"/>
      <c r="E682" s="129">
        <f t="shared" si="10"/>
        <v>0</v>
      </c>
    </row>
    <row r="683" spans="1:5">
      <c r="A683" s="127"/>
      <c r="B683" s="128"/>
      <c r="C683" s="127"/>
      <c r="D683" s="122"/>
      <c r="E683" s="129">
        <f t="shared" si="10"/>
        <v>0</v>
      </c>
    </row>
    <row r="684" spans="1:5">
      <c r="A684" s="127"/>
      <c r="B684" s="128"/>
      <c r="C684" s="127"/>
      <c r="D684" s="122"/>
      <c r="E684" s="129">
        <f t="shared" si="10"/>
        <v>0</v>
      </c>
    </row>
    <row r="685" spans="1:5">
      <c r="A685" s="127"/>
      <c r="B685" s="128"/>
      <c r="C685" s="127"/>
      <c r="D685" s="122"/>
      <c r="E685" s="129">
        <f t="shared" si="10"/>
        <v>0</v>
      </c>
    </row>
    <row r="686" spans="1:5">
      <c r="A686" s="127"/>
      <c r="B686" s="128"/>
      <c r="C686" s="127"/>
      <c r="D686" s="122"/>
      <c r="E686" s="129">
        <f t="shared" si="10"/>
        <v>0</v>
      </c>
    </row>
    <row r="687" spans="1:5">
      <c r="A687" s="127"/>
      <c r="B687" s="128"/>
      <c r="C687" s="127"/>
      <c r="D687" s="122"/>
      <c r="E687" s="129">
        <f t="shared" si="10"/>
        <v>0</v>
      </c>
    </row>
    <row r="688" spans="1:5">
      <c r="A688" s="127"/>
      <c r="B688" s="128"/>
      <c r="C688" s="127"/>
      <c r="D688" s="122"/>
      <c r="E688" s="129">
        <f t="shared" si="10"/>
        <v>0</v>
      </c>
    </row>
    <row r="689" spans="1:5">
      <c r="A689" s="127"/>
      <c r="B689" s="128"/>
      <c r="C689" s="127"/>
      <c r="D689" s="122"/>
      <c r="E689" s="129">
        <f t="shared" si="10"/>
        <v>0</v>
      </c>
    </row>
    <row r="690" spans="1:5">
      <c r="A690" s="127"/>
      <c r="B690" s="128"/>
      <c r="C690" s="127"/>
      <c r="D690" s="122"/>
      <c r="E690" s="129">
        <f t="shared" si="10"/>
        <v>0</v>
      </c>
    </row>
    <row r="691" spans="1:5">
      <c r="A691" s="127"/>
      <c r="B691" s="128"/>
      <c r="C691" s="127"/>
      <c r="D691" s="122"/>
      <c r="E691" s="129">
        <f t="shared" si="10"/>
        <v>0</v>
      </c>
    </row>
    <row r="692" spans="1:5">
      <c r="A692" s="127"/>
      <c r="B692" s="128"/>
      <c r="C692" s="127"/>
      <c r="D692" s="122"/>
      <c r="E692" s="129">
        <f t="shared" si="10"/>
        <v>0</v>
      </c>
    </row>
    <row r="693" spans="1:5">
      <c r="A693" s="127"/>
      <c r="B693" s="128"/>
      <c r="C693" s="127"/>
      <c r="D693" s="122"/>
      <c r="E693" s="129">
        <f t="shared" si="10"/>
        <v>0</v>
      </c>
    </row>
    <row r="694" spans="1:5">
      <c r="A694" s="127"/>
      <c r="B694" s="128"/>
      <c r="C694" s="127"/>
      <c r="D694" s="122"/>
      <c r="E694" s="129">
        <f t="shared" si="10"/>
        <v>0</v>
      </c>
    </row>
    <row r="695" spans="1:5">
      <c r="A695" s="127"/>
      <c r="B695" s="128"/>
      <c r="C695" s="127"/>
      <c r="D695" s="122"/>
      <c r="E695" s="129">
        <f t="shared" si="10"/>
        <v>0</v>
      </c>
    </row>
    <row r="696" spans="1:5">
      <c r="A696" s="127"/>
      <c r="B696" s="128"/>
      <c r="C696" s="127"/>
      <c r="D696" s="122"/>
      <c r="E696" s="129">
        <f t="shared" si="10"/>
        <v>0</v>
      </c>
    </row>
    <row r="697" spans="1:5">
      <c r="A697" s="127"/>
      <c r="B697" s="128"/>
      <c r="C697" s="127"/>
      <c r="D697" s="122"/>
      <c r="E697" s="129">
        <f t="shared" si="10"/>
        <v>0</v>
      </c>
    </row>
    <row r="698" spans="1:5">
      <c r="A698" s="127"/>
      <c r="B698" s="128"/>
      <c r="C698" s="127"/>
      <c r="D698" s="122"/>
      <c r="E698" s="129">
        <f t="shared" si="10"/>
        <v>0</v>
      </c>
    </row>
    <row r="699" spans="1:5">
      <c r="A699" s="127"/>
      <c r="B699" s="128"/>
      <c r="C699" s="127"/>
      <c r="D699" s="122"/>
      <c r="E699" s="129">
        <f t="shared" si="10"/>
        <v>0</v>
      </c>
    </row>
    <row r="700" spans="1:5">
      <c r="A700" s="127"/>
      <c r="B700" s="128"/>
      <c r="C700" s="127"/>
      <c r="D700" s="122"/>
      <c r="E700" s="129">
        <f t="shared" si="10"/>
        <v>0</v>
      </c>
    </row>
    <row r="701" spans="1:5">
      <c r="A701" s="127"/>
      <c r="B701" s="128"/>
      <c r="C701" s="127"/>
      <c r="D701" s="122"/>
      <c r="E701" s="129">
        <f t="shared" si="10"/>
        <v>0</v>
      </c>
    </row>
    <row r="702" spans="1:5">
      <c r="A702" s="127"/>
      <c r="B702" s="128"/>
      <c r="C702" s="127"/>
      <c r="D702" s="122"/>
      <c r="E702" s="129">
        <f t="shared" si="10"/>
        <v>0</v>
      </c>
    </row>
    <row r="703" spans="1:5">
      <c r="A703" s="127"/>
      <c r="B703" s="128"/>
      <c r="C703" s="127"/>
      <c r="D703" s="122"/>
      <c r="E703" s="129">
        <f t="shared" si="10"/>
        <v>0</v>
      </c>
    </row>
    <row r="704" spans="1:5">
      <c r="A704" s="127"/>
      <c r="B704" s="128"/>
      <c r="C704" s="127"/>
      <c r="D704" s="122"/>
      <c r="E704" s="129">
        <f t="shared" si="10"/>
        <v>0</v>
      </c>
    </row>
    <row r="705" spans="1:5">
      <c r="A705" s="127"/>
      <c r="B705" s="128"/>
      <c r="C705" s="127"/>
      <c r="D705" s="122"/>
      <c r="E705" s="129">
        <f t="shared" si="10"/>
        <v>0</v>
      </c>
    </row>
    <row r="706" spans="1:5">
      <c r="A706" s="127"/>
      <c r="B706" s="128"/>
      <c r="C706" s="127"/>
      <c r="D706" s="122"/>
      <c r="E706" s="129">
        <f t="shared" ref="E706:E769" si="11">ROUND((D706/(1+$J$1))*(1+$L$1),2)</f>
        <v>0</v>
      </c>
    </row>
    <row r="707" spans="1:5">
      <c r="A707" s="127"/>
      <c r="B707" s="128"/>
      <c r="C707" s="127"/>
      <c r="D707" s="122"/>
      <c r="E707" s="129">
        <f t="shared" si="11"/>
        <v>0</v>
      </c>
    </row>
    <row r="708" spans="1:5">
      <c r="A708" s="127"/>
      <c r="B708" s="128"/>
      <c r="C708" s="127"/>
      <c r="D708" s="122"/>
      <c r="E708" s="129">
        <f t="shared" si="11"/>
        <v>0</v>
      </c>
    </row>
    <row r="709" spans="1:5">
      <c r="A709" s="127"/>
      <c r="B709" s="128"/>
      <c r="C709" s="127"/>
      <c r="D709" s="122"/>
      <c r="E709" s="129">
        <f t="shared" si="11"/>
        <v>0</v>
      </c>
    </row>
    <row r="710" spans="1:5">
      <c r="A710" s="127"/>
      <c r="B710" s="128"/>
      <c r="C710" s="127"/>
      <c r="D710" s="122"/>
      <c r="E710" s="129">
        <f t="shared" si="11"/>
        <v>0</v>
      </c>
    </row>
    <row r="711" spans="1:5">
      <c r="A711" s="127"/>
      <c r="B711" s="128"/>
      <c r="C711" s="127"/>
      <c r="D711" s="122"/>
      <c r="E711" s="129">
        <f t="shared" si="11"/>
        <v>0</v>
      </c>
    </row>
    <row r="712" spans="1:5">
      <c r="A712" s="127"/>
      <c r="B712" s="128"/>
      <c r="C712" s="127"/>
      <c r="D712" s="122"/>
      <c r="E712" s="129">
        <f t="shared" si="11"/>
        <v>0</v>
      </c>
    </row>
    <row r="713" spans="1:5">
      <c r="A713" s="127"/>
      <c r="B713" s="128"/>
      <c r="C713" s="127"/>
      <c r="D713" s="122"/>
      <c r="E713" s="129">
        <f t="shared" si="11"/>
        <v>0</v>
      </c>
    </row>
    <row r="714" spans="1:5">
      <c r="A714" s="127"/>
      <c r="B714" s="128"/>
      <c r="C714" s="127"/>
      <c r="D714" s="122"/>
      <c r="E714" s="129">
        <f t="shared" si="11"/>
        <v>0</v>
      </c>
    </row>
    <row r="715" spans="1:5">
      <c r="A715" s="127"/>
      <c r="B715" s="128"/>
      <c r="C715" s="127"/>
      <c r="D715" s="122"/>
      <c r="E715" s="129">
        <f t="shared" si="11"/>
        <v>0</v>
      </c>
    </row>
    <row r="716" spans="1:5">
      <c r="A716" s="127"/>
      <c r="B716" s="128"/>
      <c r="C716" s="127"/>
      <c r="D716" s="122"/>
      <c r="E716" s="129">
        <f t="shared" si="11"/>
        <v>0</v>
      </c>
    </row>
    <row r="717" spans="1:5">
      <c r="A717" s="127"/>
      <c r="B717" s="128"/>
      <c r="C717" s="127"/>
      <c r="D717" s="122"/>
      <c r="E717" s="129">
        <f t="shared" si="11"/>
        <v>0</v>
      </c>
    </row>
    <row r="718" spans="1:5">
      <c r="A718" s="127"/>
      <c r="B718" s="128"/>
      <c r="C718" s="127"/>
      <c r="D718" s="122"/>
      <c r="E718" s="129">
        <f t="shared" si="11"/>
        <v>0</v>
      </c>
    </row>
    <row r="719" spans="1:5">
      <c r="A719" s="127"/>
      <c r="B719" s="128"/>
      <c r="C719" s="127"/>
      <c r="D719" s="122"/>
      <c r="E719" s="129">
        <f t="shared" si="11"/>
        <v>0</v>
      </c>
    </row>
    <row r="720" spans="1:5">
      <c r="A720" s="127"/>
      <c r="B720" s="128"/>
      <c r="C720" s="127"/>
      <c r="D720" s="122"/>
      <c r="E720" s="129">
        <f t="shared" si="11"/>
        <v>0</v>
      </c>
    </row>
    <row r="721" spans="1:5">
      <c r="A721" s="127"/>
      <c r="B721" s="128"/>
      <c r="C721" s="127"/>
      <c r="D721" s="122"/>
      <c r="E721" s="129">
        <f t="shared" si="11"/>
        <v>0</v>
      </c>
    </row>
    <row r="722" spans="1:5">
      <c r="A722" s="127"/>
      <c r="B722" s="128"/>
      <c r="C722" s="127"/>
      <c r="D722" s="122"/>
      <c r="E722" s="129">
        <f t="shared" si="11"/>
        <v>0</v>
      </c>
    </row>
    <row r="723" spans="1:5">
      <c r="A723" s="127"/>
      <c r="B723" s="128"/>
      <c r="C723" s="127"/>
      <c r="D723" s="122"/>
      <c r="E723" s="129">
        <f t="shared" si="11"/>
        <v>0</v>
      </c>
    </row>
    <row r="724" spans="1:5">
      <c r="A724" s="127"/>
      <c r="B724" s="128"/>
      <c r="C724" s="127"/>
      <c r="D724" s="122"/>
      <c r="E724" s="129">
        <f t="shared" si="11"/>
        <v>0</v>
      </c>
    </row>
    <row r="725" spans="1:5">
      <c r="A725" s="127"/>
      <c r="B725" s="128"/>
      <c r="C725" s="127"/>
      <c r="D725" s="122"/>
      <c r="E725" s="129">
        <f t="shared" si="11"/>
        <v>0</v>
      </c>
    </row>
    <row r="726" spans="1:5">
      <c r="A726" s="127"/>
      <c r="B726" s="128"/>
      <c r="C726" s="127"/>
      <c r="D726" s="122"/>
      <c r="E726" s="129">
        <f t="shared" si="11"/>
        <v>0</v>
      </c>
    </row>
    <row r="727" spans="1:5">
      <c r="A727" s="127"/>
      <c r="B727" s="128"/>
      <c r="C727" s="127"/>
      <c r="D727" s="122"/>
      <c r="E727" s="129">
        <f t="shared" si="11"/>
        <v>0</v>
      </c>
    </row>
    <row r="728" spans="1:5">
      <c r="A728" s="127"/>
      <c r="B728" s="128"/>
      <c r="C728" s="127"/>
      <c r="D728" s="122"/>
      <c r="E728" s="129">
        <f t="shared" si="11"/>
        <v>0</v>
      </c>
    </row>
    <row r="729" spans="1:5">
      <c r="A729" s="127"/>
      <c r="B729" s="128"/>
      <c r="C729" s="127"/>
      <c r="D729" s="122"/>
      <c r="E729" s="129">
        <f t="shared" si="11"/>
        <v>0</v>
      </c>
    </row>
    <row r="730" spans="1:5">
      <c r="A730" s="127"/>
      <c r="B730" s="128"/>
      <c r="C730" s="127"/>
      <c r="D730" s="122"/>
      <c r="E730" s="129">
        <f t="shared" si="11"/>
        <v>0</v>
      </c>
    </row>
    <row r="731" spans="1:5">
      <c r="A731" s="127"/>
      <c r="B731" s="128"/>
      <c r="C731" s="127"/>
      <c r="D731" s="122"/>
      <c r="E731" s="129">
        <f t="shared" si="11"/>
        <v>0</v>
      </c>
    </row>
    <row r="732" spans="1:5">
      <c r="A732" s="127"/>
      <c r="B732" s="128"/>
      <c r="C732" s="127"/>
      <c r="D732" s="122"/>
      <c r="E732" s="129">
        <f t="shared" si="11"/>
        <v>0</v>
      </c>
    </row>
    <row r="733" spans="1:5">
      <c r="A733" s="127"/>
      <c r="B733" s="128"/>
      <c r="C733" s="127"/>
      <c r="D733" s="122"/>
      <c r="E733" s="129">
        <f t="shared" si="11"/>
        <v>0</v>
      </c>
    </row>
    <row r="734" spans="1:5">
      <c r="A734" s="127"/>
      <c r="B734" s="128"/>
      <c r="C734" s="127"/>
      <c r="D734" s="122"/>
      <c r="E734" s="129">
        <f t="shared" si="11"/>
        <v>0</v>
      </c>
    </row>
    <row r="735" spans="1:5">
      <c r="A735" s="127"/>
      <c r="B735" s="128"/>
      <c r="C735" s="127"/>
      <c r="D735" s="122"/>
      <c r="E735" s="129">
        <f t="shared" si="11"/>
        <v>0</v>
      </c>
    </row>
    <row r="736" spans="1:5">
      <c r="A736" s="127"/>
      <c r="B736" s="128"/>
      <c r="C736" s="127"/>
      <c r="D736" s="122"/>
      <c r="E736" s="129">
        <f t="shared" si="11"/>
        <v>0</v>
      </c>
    </row>
    <row r="737" spans="1:5">
      <c r="A737" s="127"/>
      <c r="B737" s="128"/>
      <c r="C737" s="127"/>
      <c r="D737" s="122"/>
      <c r="E737" s="129">
        <f t="shared" si="11"/>
        <v>0</v>
      </c>
    </row>
    <row r="738" spans="1:5">
      <c r="A738" s="127"/>
      <c r="B738" s="128"/>
      <c r="C738" s="127"/>
      <c r="D738" s="122"/>
      <c r="E738" s="129">
        <f t="shared" si="11"/>
        <v>0</v>
      </c>
    </row>
    <row r="739" spans="1:5">
      <c r="A739" s="127"/>
      <c r="B739" s="128"/>
      <c r="C739" s="127"/>
      <c r="D739" s="122"/>
      <c r="E739" s="129">
        <f t="shared" si="11"/>
        <v>0</v>
      </c>
    </row>
    <row r="740" spans="1:5">
      <c r="A740" s="127"/>
      <c r="B740" s="128"/>
      <c r="C740" s="127"/>
      <c r="D740" s="122"/>
      <c r="E740" s="129">
        <f t="shared" si="11"/>
        <v>0</v>
      </c>
    </row>
    <row r="741" spans="1:5">
      <c r="A741" s="127"/>
      <c r="B741" s="128"/>
      <c r="C741" s="127"/>
      <c r="D741" s="122"/>
      <c r="E741" s="129">
        <f t="shared" si="11"/>
        <v>0</v>
      </c>
    </row>
    <row r="742" spans="1:5">
      <c r="A742" s="127"/>
      <c r="B742" s="128"/>
      <c r="C742" s="127"/>
      <c r="D742" s="122"/>
      <c r="E742" s="129">
        <f t="shared" si="11"/>
        <v>0</v>
      </c>
    </row>
    <row r="743" spans="1:5">
      <c r="A743" s="127"/>
      <c r="B743" s="128"/>
      <c r="C743" s="127"/>
      <c r="D743" s="122"/>
      <c r="E743" s="129">
        <f t="shared" si="11"/>
        <v>0</v>
      </c>
    </row>
    <row r="744" spans="1:5">
      <c r="A744" s="127"/>
      <c r="B744" s="128"/>
      <c r="C744" s="127"/>
      <c r="D744" s="122"/>
      <c r="E744" s="129">
        <f t="shared" si="11"/>
        <v>0</v>
      </c>
    </row>
    <row r="745" spans="1:5">
      <c r="A745" s="127"/>
      <c r="B745" s="128"/>
      <c r="C745" s="127"/>
      <c r="D745" s="122"/>
      <c r="E745" s="129">
        <f t="shared" si="11"/>
        <v>0</v>
      </c>
    </row>
    <row r="746" spans="1:5">
      <c r="A746" s="127"/>
      <c r="B746" s="128"/>
      <c r="C746" s="127"/>
      <c r="D746" s="122"/>
      <c r="E746" s="129">
        <f t="shared" si="11"/>
        <v>0</v>
      </c>
    </row>
    <row r="747" spans="1:5">
      <c r="A747" s="127"/>
      <c r="B747" s="128"/>
      <c r="C747" s="127"/>
      <c r="D747" s="122"/>
      <c r="E747" s="129">
        <f t="shared" si="11"/>
        <v>0</v>
      </c>
    </row>
    <row r="748" spans="1:5">
      <c r="A748" s="127"/>
      <c r="B748" s="128"/>
      <c r="C748" s="127"/>
      <c r="D748" s="122"/>
      <c r="E748" s="129">
        <f t="shared" si="11"/>
        <v>0</v>
      </c>
    </row>
    <row r="749" spans="1:5">
      <c r="A749" s="127"/>
      <c r="B749" s="128"/>
      <c r="C749" s="127"/>
      <c r="D749" s="122"/>
      <c r="E749" s="129">
        <f t="shared" si="11"/>
        <v>0</v>
      </c>
    </row>
    <row r="750" spans="1:5">
      <c r="A750" s="127"/>
      <c r="B750" s="128"/>
      <c r="C750" s="127"/>
      <c r="D750" s="122"/>
      <c r="E750" s="129">
        <f t="shared" si="11"/>
        <v>0</v>
      </c>
    </row>
    <row r="751" spans="1:5">
      <c r="A751" s="127"/>
      <c r="B751" s="128"/>
      <c r="C751" s="127"/>
      <c r="D751" s="122"/>
      <c r="E751" s="129">
        <f t="shared" si="11"/>
        <v>0</v>
      </c>
    </row>
    <row r="752" spans="1:5">
      <c r="A752" s="127"/>
      <c r="B752" s="128"/>
      <c r="C752" s="127"/>
      <c r="D752" s="122"/>
      <c r="E752" s="129">
        <f t="shared" si="11"/>
        <v>0</v>
      </c>
    </row>
    <row r="753" spans="1:5">
      <c r="A753" s="127"/>
      <c r="B753" s="128"/>
      <c r="C753" s="127"/>
      <c r="D753" s="122"/>
      <c r="E753" s="129">
        <f t="shared" si="11"/>
        <v>0</v>
      </c>
    </row>
    <row r="754" spans="1:5">
      <c r="A754" s="127"/>
      <c r="B754" s="128"/>
      <c r="C754" s="127"/>
      <c r="D754" s="122"/>
      <c r="E754" s="129">
        <f t="shared" si="11"/>
        <v>0</v>
      </c>
    </row>
    <row r="755" spans="1:5">
      <c r="A755" s="127"/>
      <c r="B755" s="128"/>
      <c r="C755" s="127"/>
      <c r="D755" s="122"/>
      <c r="E755" s="129">
        <f t="shared" si="11"/>
        <v>0</v>
      </c>
    </row>
    <row r="756" spans="1:5">
      <c r="A756" s="127"/>
      <c r="B756" s="128"/>
      <c r="C756" s="127"/>
      <c r="D756" s="122"/>
      <c r="E756" s="129">
        <f t="shared" si="11"/>
        <v>0</v>
      </c>
    </row>
    <row r="757" spans="1:5">
      <c r="A757" s="127"/>
      <c r="B757" s="128"/>
      <c r="C757" s="127"/>
      <c r="D757" s="122"/>
      <c r="E757" s="129">
        <f t="shared" si="11"/>
        <v>0</v>
      </c>
    </row>
    <row r="758" spans="1:5">
      <c r="A758" s="127"/>
      <c r="B758" s="128"/>
      <c r="C758" s="127"/>
      <c r="D758" s="122"/>
      <c r="E758" s="129">
        <f t="shared" si="11"/>
        <v>0</v>
      </c>
    </row>
    <row r="759" spans="1:5">
      <c r="A759" s="127"/>
      <c r="B759" s="128"/>
      <c r="C759" s="127"/>
      <c r="D759" s="122"/>
      <c r="E759" s="129">
        <f t="shared" si="11"/>
        <v>0</v>
      </c>
    </row>
    <row r="760" spans="1:5">
      <c r="A760" s="127"/>
      <c r="B760" s="128"/>
      <c r="C760" s="127"/>
      <c r="D760" s="122"/>
      <c r="E760" s="129">
        <f t="shared" si="11"/>
        <v>0</v>
      </c>
    </row>
    <row r="761" spans="1:5">
      <c r="A761" s="127"/>
      <c r="B761" s="128"/>
      <c r="C761" s="127"/>
      <c r="D761" s="122"/>
      <c r="E761" s="129">
        <f t="shared" si="11"/>
        <v>0</v>
      </c>
    </row>
    <row r="762" spans="1:5">
      <c r="A762" s="127"/>
      <c r="B762" s="128"/>
      <c r="C762" s="127"/>
      <c r="D762" s="122"/>
      <c r="E762" s="129">
        <f t="shared" si="11"/>
        <v>0</v>
      </c>
    </row>
    <row r="763" spans="1:5">
      <c r="A763" s="127"/>
      <c r="B763" s="128"/>
      <c r="C763" s="127"/>
      <c r="D763" s="122"/>
      <c r="E763" s="129">
        <f t="shared" si="11"/>
        <v>0</v>
      </c>
    </row>
    <row r="764" spans="1:5">
      <c r="A764" s="127"/>
      <c r="B764" s="128"/>
      <c r="C764" s="127"/>
      <c r="D764" s="122"/>
      <c r="E764" s="129">
        <f t="shared" si="11"/>
        <v>0</v>
      </c>
    </row>
    <row r="765" spans="1:5">
      <c r="A765" s="127"/>
      <c r="B765" s="128"/>
      <c r="C765" s="127"/>
      <c r="D765" s="122"/>
      <c r="E765" s="129">
        <f t="shared" si="11"/>
        <v>0</v>
      </c>
    </row>
    <row r="766" spans="1:5">
      <c r="A766" s="127"/>
      <c r="B766" s="128"/>
      <c r="C766" s="127"/>
      <c r="D766" s="122"/>
      <c r="E766" s="129">
        <f t="shared" si="11"/>
        <v>0</v>
      </c>
    </row>
    <row r="767" spans="1:5">
      <c r="A767" s="127"/>
      <c r="B767" s="128"/>
      <c r="C767" s="127"/>
      <c r="D767" s="122"/>
      <c r="E767" s="129">
        <f t="shared" si="11"/>
        <v>0</v>
      </c>
    </row>
    <row r="768" spans="1:5">
      <c r="A768" s="127"/>
      <c r="B768" s="128"/>
      <c r="C768" s="127"/>
      <c r="D768" s="122"/>
      <c r="E768" s="129">
        <f t="shared" si="11"/>
        <v>0</v>
      </c>
    </row>
    <row r="769" spans="1:5">
      <c r="A769" s="127"/>
      <c r="B769" s="128"/>
      <c r="C769" s="127"/>
      <c r="D769" s="122"/>
      <c r="E769" s="129">
        <f t="shared" si="11"/>
        <v>0</v>
      </c>
    </row>
    <row r="770" spans="1:5">
      <c r="A770" s="127"/>
      <c r="B770" s="128"/>
      <c r="C770" s="127"/>
      <c r="D770" s="122"/>
      <c r="E770" s="129">
        <f t="shared" ref="E770:E833" si="12">ROUND((D770/(1+$J$1))*(1+$L$1),2)</f>
        <v>0</v>
      </c>
    </row>
    <row r="771" spans="1:5">
      <c r="A771" s="127"/>
      <c r="B771" s="128"/>
      <c r="C771" s="127"/>
      <c r="D771" s="122"/>
      <c r="E771" s="129">
        <f t="shared" si="12"/>
        <v>0</v>
      </c>
    </row>
    <row r="772" spans="1:5">
      <c r="A772" s="127"/>
      <c r="B772" s="128"/>
      <c r="C772" s="127"/>
      <c r="D772" s="122"/>
      <c r="E772" s="129">
        <f t="shared" si="12"/>
        <v>0</v>
      </c>
    </row>
    <row r="773" spans="1:5">
      <c r="A773" s="127"/>
      <c r="B773" s="128"/>
      <c r="C773" s="127"/>
      <c r="D773" s="122"/>
      <c r="E773" s="129">
        <f t="shared" si="12"/>
        <v>0</v>
      </c>
    </row>
    <row r="774" spans="1:5">
      <c r="A774" s="127"/>
      <c r="B774" s="128"/>
      <c r="C774" s="127"/>
      <c r="D774" s="122"/>
      <c r="E774" s="129">
        <f t="shared" si="12"/>
        <v>0</v>
      </c>
    </row>
    <row r="775" spans="1:5">
      <c r="A775" s="127"/>
      <c r="B775" s="128"/>
      <c r="C775" s="127"/>
      <c r="D775" s="122"/>
      <c r="E775" s="129">
        <f t="shared" si="12"/>
        <v>0</v>
      </c>
    </row>
    <row r="776" spans="1:5">
      <c r="A776" s="127"/>
      <c r="B776" s="128"/>
      <c r="C776" s="127"/>
      <c r="D776" s="122"/>
      <c r="E776" s="129">
        <f t="shared" si="12"/>
        <v>0</v>
      </c>
    </row>
    <row r="777" spans="1:5">
      <c r="A777" s="127"/>
      <c r="B777" s="128"/>
      <c r="C777" s="127"/>
      <c r="D777" s="122"/>
      <c r="E777" s="129">
        <f t="shared" si="12"/>
        <v>0</v>
      </c>
    </row>
    <row r="778" spans="1:5">
      <c r="A778" s="127"/>
      <c r="B778" s="128"/>
      <c r="C778" s="127"/>
      <c r="D778" s="122"/>
      <c r="E778" s="129">
        <f t="shared" si="12"/>
        <v>0</v>
      </c>
    </row>
    <row r="779" spans="1:5">
      <c r="A779" s="127"/>
      <c r="B779" s="128"/>
      <c r="C779" s="127"/>
      <c r="D779" s="122"/>
      <c r="E779" s="129">
        <f t="shared" si="12"/>
        <v>0</v>
      </c>
    </row>
    <row r="780" spans="1:5">
      <c r="A780" s="127"/>
      <c r="B780" s="128"/>
      <c r="C780" s="127"/>
      <c r="D780" s="122"/>
      <c r="E780" s="129">
        <f t="shared" si="12"/>
        <v>0</v>
      </c>
    </row>
    <row r="781" spans="1:5">
      <c r="A781" s="127"/>
      <c r="B781" s="128"/>
      <c r="C781" s="127"/>
      <c r="D781" s="122"/>
      <c r="E781" s="129">
        <f t="shared" si="12"/>
        <v>0</v>
      </c>
    </row>
    <row r="782" spans="1:5">
      <c r="A782" s="127"/>
      <c r="B782" s="128"/>
      <c r="C782" s="127"/>
      <c r="D782" s="122"/>
      <c r="E782" s="129">
        <f t="shared" si="12"/>
        <v>0</v>
      </c>
    </row>
    <row r="783" spans="1:5">
      <c r="A783" s="127"/>
      <c r="B783" s="128"/>
      <c r="C783" s="127"/>
      <c r="D783" s="122"/>
      <c r="E783" s="129">
        <f t="shared" si="12"/>
        <v>0</v>
      </c>
    </row>
    <row r="784" spans="1:5">
      <c r="A784" s="127"/>
      <c r="B784" s="128"/>
      <c r="C784" s="127"/>
      <c r="D784" s="122"/>
      <c r="E784" s="129">
        <f t="shared" si="12"/>
        <v>0</v>
      </c>
    </row>
    <row r="785" spans="1:5">
      <c r="A785" s="127"/>
      <c r="B785" s="128"/>
      <c r="C785" s="127"/>
      <c r="D785" s="122"/>
      <c r="E785" s="129">
        <f t="shared" si="12"/>
        <v>0</v>
      </c>
    </row>
    <row r="786" spans="1:5">
      <c r="A786" s="127"/>
      <c r="B786" s="128"/>
      <c r="C786" s="127"/>
      <c r="D786" s="122"/>
      <c r="E786" s="129">
        <f t="shared" si="12"/>
        <v>0</v>
      </c>
    </row>
    <row r="787" spans="1:5">
      <c r="A787" s="127"/>
      <c r="B787" s="128"/>
      <c r="C787" s="127"/>
      <c r="D787" s="122"/>
      <c r="E787" s="129">
        <f t="shared" si="12"/>
        <v>0</v>
      </c>
    </row>
    <row r="788" spans="1:5">
      <c r="A788" s="127"/>
      <c r="B788" s="128"/>
      <c r="C788" s="127"/>
      <c r="D788" s="122"/>
      <c r="E788" s="129">
        <f t="shared" si="12"/>
        <v>0</v>
      </c>
    </row>
    <row r="789" spans="1:5">
      <c r="A789" s="127"/>
      <c r="B789" s="128"/>
      <c r="C789" s="127"/>
      <c r="D789" s="122"/>
      <c r="E789" s="129">
        <f t="shared" si="12"/>
        <v>0</v>
      </c>
    </row>
    <row r="790" spans="1:5">
      <c r="A790" s="127"/>
      <c r="B790" s="128"/>
      <c r="C790" s="127"/>
      <c r="D790" s="122"/>
      <c r="E790" s="129">
        <f t="shared" si="12"/>
        <v>0</v>
      </c>
    </row>
    <row r="791" spans="1:5">
      <c r="A791" s="127"/>
      <c r="B791" s="128"/>
      <c r="C791" s="127"/>
      <c r="D791" s="122"/>
      <c r="E791" s="129">
        <f t="shared" si="12"/>
        <v>0</v>
      </c>
    </row>
    <row r="792" spans="1:5">
      <c r="A792" s="127"/>
      <c r="B792" s="128"/>
      <c r="C792" s="127"/>
      <c r="D792" s="122"/>
      <c r="E792" s="129">
        <f t="shared" si="12"/>
        <v>0</v>
      </c>
    </row>
    <row r="793" spans="1:5">
      <c r="A793" s="127"/>
      <c r="B793" s="128"/>
      <c r="C793" s="127"/>
      <c r="D793" s="122"/>
      <c r="E793" s="129">
        <f t="shared" si="12"/>
        <v>0</v>
      </c>
    </row>
    <row r="794" spans="1:5">
      <c r="A794" s="127"/>
      <c r="B794" s="128"/>
      <c r="C794" s="127"/>
      <c r="D794" s="122"/>
      <c r="E794" s="129">
        <f t="shared" si="12"/>
        <v>0</v>
      </c>
    </row>
    <row r="795" spans="1:5">
      <c r="A795" s="127"/>
      <c r="B795" s="128"/>
      <c r="C795" s="127"/>
      <c r="D795" s="122"/>
      <c r="E795" s="129">
        <f t="shared" si="12"/>
        <v>0</v>
      </c>
    </row>
    <row r="796" spans="1:5">
      <c r="A796" s="127"/>
      <c r="B796" s="128"/>
      <c r="C796" s="127"/>
      <c r="D796" s="122"/>
      <c r="E796" s="129">
        <f t="shared" si="12"/>
        <v>0</v>
      </c>
    </row>
    <row r="797" spans="1:5">
      <c r="A797" s="127"/>
      <c r="B797" s="128"/>
      <c r="C797" s="127"/>
      <c r="D797" s="122"/>
      <c r="E797" s="129">
        <f t="shared" si="12"/>
        <v>0</v>
      </c>
    </row>
    <row r="798" spans="1:5">
      <c r="A798" s="127"/>
      <c r="B798" s="128"/>
      <c r="C798" s="127"/>
      <c r="D798" s="122"/>
      <c r="E798" s="129">
        <f t="shared" si="12"/>
        <v>0</v>
      </c>
    </row>
    <row r="799" spans="1:5">
      <c r="A799" s="127"/>
      <c r="B799" s="128"/>
      <c r="C799" s="127"/>
      <c r="D799" s="122"/>
      <c r="E799" s="129">
        <f t="shared" si="12"/>
        <v>0</v>
      </c>
    </row>
    <row r="800" spans="1:5">
      <c r="A800" s="127"/>
      <c r="B800" s="128"/>
      <c r="C800" s="127"/>
      <c r="D800" s="122"/>
      <c r="E800" s="129">
        <f t="shared" si="12"/>
        <v>0</v>
      </c>
    </row>
    <row r="801" spans="1:5">
      <c r="A801" s="127"/>
      <c r="B801" s="128"/>
      <c r="C801" s="127"/>
      <c r="D801" s="122"/>
      <c r="E801" s="129">
        <f t="shared" si="12"/>
        <v>0</v>
      </c>
    </row>
    <row r="802" spans="1:5">
      <c r="A802" s="127"/>
      <c r="B802" s="128"/>
      <c r="C802" s="127"/>
      <c r="D802" s="122"/>
      <c r="E802" s="129">
        <f t="shared" si="12"/>
        <v>0</v>
      </c>
    </row>
    <row r="803" spans="1:5">
      <c r="A803" s="127"/>
      <c r="B803" s="128"/>
      <c r="C803" s="127"/>
      <c r="D803" s="122"/>
      <c r="E803" s="129">
        <f t="shared" si="12"/>
        <v>0</v>
      </c>
    </row>
    <row r="804" spans="1:5">
      <c r="A804" s="127"/>
      <c r="B804" s="128"/>
      <c r="C804" s="127"/>
      <c r="D804" s="122"/>
      <c r="E804" s="129">
        <f t="shared" si="12"/>
        <v>0</v>
      </c>
    </row>
    <row r="805" spans="1:5">
      <c r="A805" s="127"/>
      <c r="B805" s="128"/>
      <c r="C805" s="127"/>
      <c r="D805" s="122"/>
      <c r="E805" s="129">
        <f t="shared" si="12"/>
        <v>0</v>
      </c>
    </row>
    <row r="806" spans="1:5">
      <c r="A806" s="127"/>
      <c r="B806" s="128"/>
      <c r="C806" s="127"/>
      <c r="D806" s="122"/>
      <c r="E806" s="129">
        <f t="shared" si="12"/>
        <v>0</v>
      </c>
    </row>
    <row r="807" spans="1:5">
      <c r="A807" s="127"/>
      <c r="B807" s="128"/>
      <c r="C807" s="127"/>
      <c r="D807" s="122"/>
      <c r="E807" s="129">
        <f t="shared" si="12"/>
        <v>0</v>
      </c>
    </row>
    <row r="808" spans="1:5">
      <c r="A808" s="127"/>
      <c r="B808" s="128"/>
      <c r="C808" s="127"/>
      <c r="D808" s="122"/>
      <c r="E808" s="129">
        <f t="shared" si="12"/>
        <v>0</v>
      </c>
    </row>
    <row r="809" spans="1:5">
      <c r="A809" s="127"/>
      <c r="B809" s="128"/>
      <c r="C809" s="127"/>
      <c r="D809" s="122"/>
      <c r="E809" s="129">
        <f t="shared" si="12"/>
        <v>0</v>
      </c>
    </row>
    <row r="810" spans="1:5">
      <c r="A810" s="127"/>
      <c r="B810" s="128"/>
      <c r="C810" s="127"/>
      <c r="D810" s="122"/>
      <c r="E810" s="129">
        <f t="shared" si="12"/>
        <v>0</v>
      </c>
    </row>
    <row r="811" spans="1:5">
      <c r="A811" s="127"/>
      <c r="B811" s="128"/>
      <c r="C811" s="127"/>
      <c r="D811" s="122"/>
      <c r="E811" s="129">
        <f t="shared" si="12"/>
        <v>0</v>
      </c>
    </row>
    <row r="812" spans="1:5">
      <c r="A812" s="127"/>
      <c r="B812" s="128"/>
      <c r="C812" s="127"/>
      <c r="D812" s="122"/>
      <c r="E812" s="129">
        <f t="shared" si="12"/>
        <v>0</v>
      </c>
    </row>
    <row r="813" spans="1:5">
      <c r="A813" s="127"/>
      <c r="B813" s="128"/>
      <c r="C813" s="127"/>
      <c r="D813" s="122"/>
      <c r="E813" s="129">
        <f t="shared" si="12"/>
        <v>0</v>
      </c>
    </row>
    <row r="814" spans="1:5">
      <c r="A814" s="127"/>
      <c r="B814" s="128"/>
      <c r="C814" s="127"/>
      <c r="D814" s="122"/>
      <c r="E814" s="129">
        <f t="shared" si="12"/>
        <v>0</v>
      </c>
    </row>
    <row r="815" spans="1:5">
      <c r="A815" s="127"/>
      <c r="B815" s="128"/>
      <c r="C815" s="127"/>
      <c r="D815" s="122"/>
      <c r="E815" s="129">
        <f t="shared" si="12"/>
        <v>0</v>
      </c>
    </row>
    <row r="816" spans="1:5">
      <c r="A816" s="127"/>
      <c r="B816" s="128"/>
      <c r="C816" s="127"/>
      <c r="D816" s="122"/>
      <c r="E816" s="129">
        <f t="shared" si="12"/>
        <v>0</v>
      </c>
    </row>
    <row r="817" spans="1:5">
      <c r="A817" s="127"/>
      <c r="B817" s="128"/>
      <c r="C817" s="127"/>
      <c r="D817" s="122"/>
      <c r="E817" s="129">
        <f t="shared" si="12"/>
        <v>0</v>
      </c>
    </row>
    <row r="818" spans="1:5">
      <c r="A818" s="127"/>
      <c r="B818" s="128"/>
      <c r="C818" s="127"/>
      <c r="D818" s="122"/>
      <c r="E818" s="129">
        <f t="shared" si="12"/>
        <v>0</v>
      </c>
    </row>
    <row r="819" spans="1:5">
      <c r="A819" s="127"/>
      <c r="B819" s="128"/>
      <c r="C819" s="127"/>
      <c r="D819" s="122"/>
      <c r="E819" s="129">
        <f t="shared" si="12"/>
        <v>0</v>
      </c>
    </row>
    <row r="820" spans="1:5">
      <c r="A820" s="127"/>
      <c r="B820" s="128"/>
      <c r="C820" s="127"/>
      <c r="D820" s="122"/>
      <c r="E820" s="129">
        <f t="shared" si="12"/>
        <v>0</v>
      </c>
    </row>
    <row r="821" spans="1:5">
      <c r="A821" s="127"/>
      <c r="B821" s="128"/>
      <c r="C821" s="127"/>
      <c r="D821" s="122"/>
      <c r="E821" s="129">
        <f t="shared" si="12"/>
        <v>0</v>
      </c>
    </row>
    <row r="822" spans="1:5">
      <c r="A822" s="127"/>
      <c r="B822" s="128"/>
      <c r="C822" s="127"/>
      <c r="D822" s="122"/>
      <c r="E822" s="129">
        <f t="shared" si="12"/>
        <v>0</v>
      </c>
    </row>
    <row r="823" spans="1:5">
      <c r="A823" s="127"/>
      <c r="B823" s="128"/>
      <c r="C823" s="127"/>
      <c r="D823" s="122"/>
      <c r="E823" s="129">
        <f t="shared" si="12"/>
        <v>0</v>
      </c>
    </row>
    <row r="824" spans="1:5">
      <c r="A824" s="127"/>
      <c r="B824" s="128"/>
      <c r="C824" s="127"/>
      <c r="D824" s="122"/>
      <c r="E824" s="129">
        <f t="shared" si="12"/>
        <v>0</v>
      </c>
    </row>
    <row r="825" spans="1:5">
      <c r="A825" s="127"/>
      <c r="B825" s="128"/>
      <c r="C825" s="127"/>
      <c r="D825" s="122"/>
      <c r="E825" s="129">
        <f t="shared" si="12"/>
        <v>0</v>
      </c>
    </row>
    <row r="826" spans="1:5">
      <c r="A826" s="127"/>
      <c r="B826" s="128"/>
      <c r="C826" s="127"/>
      <c r="D826" s="122"/>
      <c r="E826" s="129">
        <f t="shared" si="12"/>
        <v>0</v>
      </c>
    </row>
    <row r="827" spans="1:5">
      <c r="A827" s="127"/>
      <c r="B827" s="128"/>
      <c r="C827" s="127"/>
      <c r="D827" s="122"/>
      <c r="E827" s="129">
        <f t="shared" si="12"/>
        <v>0</v>
      </c>
    </row>
    <row r="828" spans="1:5">
      <c r="A828" s="127"/>
      <c r="B828" s="128"/>
      <c r="C828" s="127"/>
      <c r="D828" s="122"/>
      <c r="E828" s="129">
        <f t="shared" si="12"/>
        <v>0</v>
      </c>
    </row>
    <row r="829" spans="1:5">
      <c r="A829" s="127"/>
      <c r="B829" s="128"/>
      <c r="C829" s="127"/>
      <c r="D829" s="122"/>
      <c r="E829" s="129">
        <f t="shared" si="12"/>
        <v>0</v>
      </c>
    </row>
    <row r="830" spans="1:5">
      <c r="A830" s="127"/>
      <c r="B830" s="128"/>
      <c r="C830" s="127"/>
      <c r="D830" s="122"/>
      <c r="E830" s="129">
        <f t="shared" si="12"/>
        <v>0</v>
      </c>
    </row>
    <row r="831" spans="1:5">
      <c r="A831" s="127"/>
      <c r="B831" s="128"/>
      <c r="C831" s="127"/>
      <c r="D831" s="122"/>
      <c r="E831" s="129">
        <f t="shared" si="12"/>
        <v>0</v>
      </c>
    </row>
    <row r="832" spans="1:5">
      <c r="A832" s="127"/>
      <c r="B832" s="128"/>
      <c r="C832" s="127"/>
      <c r="D832" s="122"/>
      <c r="E832" s="129">
        <f t="shared" si="12"/>
        <v>0</v>
      </c>
    </row>
    <row r="833" spans="1:5">
      <c r="A833" s="127"/>
      <c r="B833" s="128"/>
      <c r="C833" s="127"/>
      <c r="D833" s="122"/>
      <c r="E833" s="129">
        <f t="shared" si="12"/>
        <v>0</v>
      </c>
    </row>
    <row r="834" spans="1:5">
      <c r="A834" s="127"/>
      <c r="B834" s="128"/>
      <c r="C834" s="127"/>
      <c r="D834" s="122"/>
      <c r="E834" s="129">
        <f t="shared" ref="E834:E897" si="13">ROUND((D834/(1+$J$1))*(1+$L$1),2)</f>
        <v>0</v>
      </c>
    </row>
    <row r="835" spans="1:5">
      <c r="A835" s="127"/>
      <c r="B835" s="128"/>
      <c r="C835" s="127"/>
      <c r="D835" s="122"/>
      <c r="E835" s="129">
        <f t="shared" si="13"/>
        <v>0</v>
      </c>
    </row>
    <row r="836" spans="1:5">
      <c r="A836" s="127"/>
      <c r="B836" s="128"/>
      <c r="C836" s="127"/>
      <c r="D836" s="122"/>
      <c r="E836" s="129">
        <f t="shared" si="13"/>
        <v>0</v>
      </c>
    </row>
    <row r="837" spans="1:5">
      <c r="A837" s="127"/>
      <c r="B837" s="128"/>
      <c r="C837" s="127"/>
      <c r="D837" s="122"/>
      <c r="E837" s="129">
        <f t="shared" si="13"/>
        <v>0</v>
      </c>
    </row>
    <row r="838" spans="1:5">
      <c r="A838" s="127"/>
      <c r="B838" s="128"/>
      <c r="C838" s="127"/>
      <c r="D838" s="122"/>
      <c r="E838" s="129">
        <f t="shared" si="13"/>
        <v>0</v>
      </c>
    </row>
    <row r="839" spans="1:5">
      <c r="A839" s="127"/>
      <c r="B839" s="128"/>
      <c r="C839" s="127"/>
      <c r="D839" s="122"/>
      <c r="E839" s="129">
        <f t="shared" si="13"/>
        <v>0</v>
      </c>
    </row>
    <row r="840" spans="1:5">
      <c r="A840" s="127"/>
      <c r="B840" s="128"/>
      <c r="C840" s="127"/>
      <c r="D840" s="122"/>
      <c r="E840" s="129">
        <f t="shared" si="13"/>
        <v>0</v>
      </c>
    </row>
    <row r="841" spans="1:5">
      <c r="A841" s="127"/>
      <c r="B841" s="128"/>
      <c r="C841" s="127"/>
      <c r="D841" s="122"/>
      <c r="E841" s="129">
        <f t="shared" si="13"/>
        <v>0</v>
      </c>
    </row>
    <row r="842" spans="1:5">
      <c r="A842" s="127"/>
      <c r="B842" s="128"/>
      <c r="C842" s="127"/>
      <c r="D842" s="122"/>
      <c r="E842" s="129">
        <f t="shared" si="13"/>
        <v>0</v>
      </c>
    </row>
    <row r="843" spans="1:5">
      <c r="A843" s="127"/>
      <c r="B843" s="128"/>
      <c r="C843" s="127"/>
      <c r="D843" s="122"/>
      <c r="E843" s="129">
        <f t="shared" si="13"/>
        <v>0</v>
      </c>
    </row>
    <row r="844" spans="1:5">
      <c r="A844" s="127"/>
      <c r="B844" s="128"/>
      <c r="C844" s="127"/>
      <c r="D844" s="122"/>
      <c r="E844" s="129">
        <f t="shared" si="13"/>
        <v>0</v>
      </c>
    </row>
    <row r="845" spans="1:5">
      <c r="A845" s="127"/>
      <c r="B845" s="128"/>
      <c r="C845" s="127"/>
      <c r="D845" s="122"/>
      <c r="E845" s="129">
        <f t="shared" si="13"/>
        <v>0</v>
      </c>
    </row>
    <row r="846" spans="1:5">
      <c r="A846" s="127"/>
      <c r="B846" s="128"/>
      <c r="C846" s="127"/>
      <c r="D846" s="122"/>
      <c r="E846" s="129">
        <f t="shared" si="13"/>
        <v>0</v>
      </c>
    </row>
    <row r="847" spans="1:5">
      <c r="A847" s="127"/>
      <c r="B847" s="128"/>
      <c r="C847" s="127"/>
      <c r="D847" s="122"/>
      <c r="E847" s="129">
        <f t="shared" si="13"/>
        <v>0</v>
      </c>
    </row>
    <row r="848" spans="1:5">
      <c r="A848" s="127"/>
      <c r="B848" s="128"/>
      <c r="C848" s="127"/>
      <c r="D848" s="122"/>
      <c r="E848" s="129">
        <f t="shared" si="13"/>
        <v>0</v>
      </c>
    </row>
    <row r="849" spans="1:5">
      <c r="A849" s="127"/>
      <c r="B849" s="128"/>
      <c r="C849" s="127"/>
      <c r="D849" s="122"/>
      <c r="E849" s="129">
        <f t="shared" si="13"/>
        <v>0</v>
      </c>
    </row>
    <row r="850" spans="1:5">
      <c r="A850" s="127"/>
      <c r="B850" s="128"/>
      <c r="C850" s="127"/>
      <c r="D850" s="122"/>
      <c r="E850" s="129">
        <f t="shared" si="13"/>
        <v>0</v>
      </c>
    </row>
    <row r="851" spans="1:5">
      <c r="A851" s="127"/>
      <c r="B851" s="128"/>
      <c r="C851" s="127"/>
      <c r="D851" s="122"/>
      <c r="E851" s="129">
        <f t="shared" si="13"/>
        <v>0</v>
      </c>
    </row>
    <row r="852" spans="1:5">
      <c r="A852" s="127"/>
      <c r="B852" s="128"/>
      <c r="C852" s="127"/>
      <c r="D852" s="122"/>
      <c r="E852" s="129">
        <f t="shared" si="13"/>
        <v>0</v>
      </c>
    </row>
    <row r="853" spans="1:5">
      <c r="A853" s="127"/>
      <c r="B853" s="128"/>
      <c r="C853" s="127"/>
      <c r="D853" s="122"/>
      <c r="E853" s="129">
        <f t="shared" si="13"/>
        <v>0</v>
      </c>
    </row>
    <row r="854" spans="1:5">
      <c r="A854" s="127"/>
      <c r="B854" s="128"/>
      <c r="C854" s="127"/>
      <c r="D854" s="122"/>
      <c r="E854" s="129">
        <f t="shared" si="13"/>
        <v>0</v>
      </c>
    </row>
    <row r="855" spans="1:5">
      <c r="A855" s="127"/>
      <c r="B855" s="128"/>
      <c r="C855" s="127"/>
      <c r="D855" s="122"/>
      <c r="E855" s="129">
        <f t="shared" si="13"/>
        <v>0</v>
      </c>
    </row>
    <row r="856" spans="1:5">
      <c r="A856" s="127"/>
      <c r="B856" s="128"/>
      <c r="C856" s="127"/>
      <c r="D856" s="122"/>
      <c r="E856" s="129">
        <f t="shared" si="13"/>
        <v>0</v>
      </c>
    </row>
    <row r="857" spans="1:5">
      <c r="A857" s="127"/>
      <c r="B857" s="128"/>
      <c r="C857" s="127"/>
      <c r="D857" s="122"/>
      <c r="E857" s="129">
        <f t="shared" si="13"/>
        <v>0</v>
      </c>
    </row>
    <row r="858" spans="1:5">
      <c r="A858" s="127"/>
      <c r="B858" s="128"/>
      <c r="C858" s="127"/>
      <c r="D858" s="122"/>
      <c r="E858" s="129">
        <f t="shared" si="13"/>
        <v>0</v>
      </c>
    </row>
    <row r="859" spans="1:5">
      <c r="A859" s="127"/>
      <c r="B859" s="128"/>
      <c r="C859" s="127"/>
      <c r="D859" s="122"/>
      <c r="E859" s="129">
        <f t="shared" si="13"/>
        <v>0</v>
      </c>
    </row>
    <row r="860" spans="1:5">
      <c r="A860" s="127"/>
      <c r="B860" s="128"/>
      <c r="C860" s="127"/>
      <c r="D860" s="122"/>
      <c r="E860" s="129">
        <f t="shared" si="13"/>
        <v>0</v>
      </c>
    </row>
    <row r="861" spans="1:5">
      <c r="A861" s="127"/>
      <c r="B861" s="128"/>
      <c r="C861" s="127"/>
      <c r="D861" s="122"/>
      <c r="E861" s="129">
        <f t="shared" si="13"/>
        <v>0</v>
      </c>
    </row>
    <row r="862" spans="1:5">
      <c r="A862" s="127"/>
      <c r="B862" s="128"/>
      <c r="C862" s="127"/>
      <c r="D862" s="122"/>
      <c r="E862" s="129">
        <f t="shared" si="13"/>
        <v>0</v>
      </c>
    </row>
    <row r="863" spans="1:5">
      <c r="A863" s="127"/>
      <c r="B863" s="128"/>
      <c r="C863" s="127"/>
      <c r="D863" s="122"/>
      <c r="E863" s="129">
        <f t="shared" si="13"/>
        <v>0</v>
      </c>
    </row>
    <row r="864" spans="1:5">
      <c r="A864" s="127"/>
      <c r="B864" s="128"/>
      <c r="C864" s="127"/>
      <c r="D864" s="122"/>
      <c r="E864" s="129">
        <f t="shared" si="13"/>
        <v>0</v>
      </c>
    </row>
    <row r="865" spans="1:5">
      <c r="A865" s="127"/>
      <c r="B865" s="128"/>
      <c r="C865" s="127"/>
      <c r="D865" s="122"/>
      <c r="E865" s="129">
        <f t="shared" si="13"/>
        <v>0</v>
      </c>
    </row>
    <row r="866" spans="1:5">
      <c r="A866" s="127"/>
      <c r="B866" s="128"/>
      <c r="C866" s="127"/>
      <c r="D866" s="122"/>
      <c r="E866" s="129">
        <f t="shared" si="13"/>
        <v>0</v>
      </c>
    </row>
    <row r="867" spans="1:5">
      <c r="A867" s="127"/>
      <c r="B867" s="128"/>
      <c r="C867" s="127"/>
      <c r="D867" s="122"/>
      <c r="E867" s="129">
        <f t="shared" si="13"/>
        <v>0</v>
      </c>
    </row>
    <row r="868" spans="1:5">
      <c r="A868" s="127"/>
      <c r="B868" s="128"/>
      <c r="C868" s="127"/>
      <c r="D868" s="122"/>
      <c r="E868" s="129">
        <f t="shared" si="13"/>
        <v>0</v>
      </c>
    </row>
    <row r="869" spans="1:5">
      <c r="A869" s="127"/>
      <c r="B869" s="128"/>
      <c r="C869" s="127"/>
      <c r="D869" s="122"/>
      <c r="E869" s="129">
        <f t="shared" si="13"/>
        <v>0</v>
      </c>
    </row>
    <row r="870" spans="1:5">
      <c r="A870" s="127"/>
      <c r="B870" s="128"/>
      <c r="C870" s="127"/>
      <c r="D870" s="122"/>
      <c r="E870" s="129">
        <f t="shared" si="13"/>
        <v>0</v>
      </c>
    </row>
    <row r="871" spans="1:5">
      <c r="A871" s="127"/>
      <c r="B871" s="128"/>
      <c r="C871" s="127"/>
      <c r="D871" s="122"/>
      <c r="E871" s="129">
        <f t="shared" si="13"/>
        <v>0</v>
      </c>
    </row>
    <row r="872" spans="1:5">
      <c r="A872" s="127"/>
      <c r="B872" s="128"/>
      <c r="C872" s="127"/>
      <c r="D872" s="122"/>
      <c r="E872" s="129">
        <f t="shared" si="13"/>
        <v>0</v>
      </c>
    </row>
    <row r="873" spans="1:5">
      <c r="A873" s="127"/>
      <c r="B873" s="128"/>
      <c r="C873" s="127"/>
      <c r="D873" s="122"/>
      <c r="E873" s="129">
        <f t="shared" si="13"/>
        <v>0</v>
      </c>
    </row>
    <row r="874" spans="1:5">
      <c r="A874" s="127"/>
      <c r="B874" s="128"/>
      <c r="C874" s="127"/>
      <c r="D874" s="122"/>
      <c r="E874" s="129">
        <f t="shared" si="13"/>
        <v>0</v>
      </c>
    </row>
    <row r="875" spans="1:5">
      <c r="A875" s="127"/>
      <c r="B875" s="128"/>
      <c r="C875" s="127"/>
      <c r="D875" s="122"/>
      <c r="E875" s="129">
        <f t="shared" si="13"/>
        <v>0</v>
      </c>
    </row>
    <row r="876" spans="1:5">
      <c r="A876" s="127"/>
      <c r="B876" s="128"/>
      <c r="C876" s="127"/>
      <c r="D876" s="122"/>
      <c r="E876" s="129">
        <f t="shared" si="13"/>
        <v>0</v>
      </c>
    </row>
    <row r="877" spans="1:5">
      <c r="A877" s="127"/>
      <c r="B877" s="128"/>
      <c r="C877" s="127"/>
      <c r="D877" s="122"/>
      <c r="E877" s="129">
        <f t="shared" si="13"/>
        <v>0</v>
      </c>
    </row>
    <row r="878" spans="1:5">
      <c r="A878" s="127"/>
      <c r="B878" s="128"/>
      <c r="C878" s="127"/>
      <c r="D878" s="122"/>
      <c r="E878" s="129">
        <f t="shared" si="13"/>
        <v>0</v>
      </c>
    </row>
    <row r="879" spans="1:5">
      <c r="A879" s="127"/>
      <c r="B879" s="128"/>
      <c r="C879" s="127"/>
      <c r="D879" s="122"/>
      <c r="E879" s="129">
        <f t="shared" si="13"/>
        <v>0</v>
      </c>
    </row>
    <row r="880" spans="1:5">
      <c r="A880" s="127"/>
      <c r="B880" s="128"/>
      <c r="C880" s="127"/>
      <c r="D880" s="122"/>
      <c r="E880" s="129">
        <f t="shared" si="13"/>
        <v>0</v>
      </c>
    </row>
    <row r="881" spans="1:5">
      <c r="A881" s="127"/>
      <c r="B881" s="128"/>
      <c r="C881" s="127"/>
      <c r="D881" s="122"/>
      <c r="E881" s="129">
        <f t="shared" si="13"/>
        <v>0</v>
      </c>
    </row>
    <row r="882" spans="1:5">
      <c r="A882" s="127"/>
      <c r="B882" s="128"/>
      <c r="C882" s="127"/>
      <c r="D882" s="122"/>
      <c r="E882" s="129">
        <f t="shared" si="13"/>
        <v>0</v>
      </c>
    </row>
    <row r="883" spans="1:5">
      <c r="A883" s="127"/>
      <c r="B883" s="128"/>
      <c r="C883" s="127"/>
      <c r="D883" s="122"/>
      <c r="E883" s="129">
        <f t="shared" si="13"/>
        <v>0</v>
      </c>
    </row>
    <row r="884" spans="1:5">
      <c r="A884" s="127"/>
      <c r="B884" s="128"/>
      <c r="C884" s="127"/>
      <c r="D884" s="122"/>
      <c r="E884" s="129">
        <f t="shared" si="13"/>
        <v>0</v>
      </c>
    </row>
    <row r="885" spans="1:5">
      <c r="A885" s="127"/>
      <c r="B885" s="128"/>
      <c r="C885" s="127"/>
      <c r="D885" s="122"/>
      <c r="E885" s="129">
        <f t="shared" si="13"/>
        <v>0</v>
      </c>
    </row>
    <row r="886" spans="1:5">
      <c r="A886" s="127"/>
      <c r="B886" s="128"/>
      <c r="C886" s="127"/>
      <c r="D886" s="122"/>
      <c r="E886" s="129">
        <f t="shared" si="13"/>
        <v>0</v>
      </c>
    </row>
    <row r="887" spans="1:5">
      <c r="A887" s="127"/>
      <c r="B887" s="128"/>
      <c r="C887" s="127"/>
      <c r="D887" s="122"/>
      <c r="E887" s="129">
        <f t="shared" si="13"/>
        <v>0</v>
      </c>
    </row>
    <row r="888" spans="1:5">
      <c r="A888" s="127"/>
      <c r="B888" s="128"/>
      <c r="C888" s="127"/>
      <c r="D888" s="122"/>
      <c r="E888" s="129">
        <f t="shared" si="13"/>
        <v>0</v>
      </c>
    </row>
    <row r="889" spans="1:5">
      <c r="A889" s="127"/>
      <c r="B889" s="128"/>
      <c r="C889" s="127"/>
      <c r="D889" s="122"/>
      <c r="E889" s="129">
        <f t="shared" si="13"/>
        <v>0</v>
      </c>
    </row>
    <row r="890" spans="1:5">
      <c r="A890" s="127"/>
      <c r="B890" s="128"/>
      <c r="C890" s="127"/>
      <c r="D890" s="122"/>
      <c r="E890" s="129">
        <f t="shared" si="13"/>
        <v>0</v>
      </c>
    </row>
    <row r="891" spans="1:5">
      <c r="A891" s="127"/>
      <c r="B891" s="128"/>
      <c r="C891" s="127"/>
      <c r="D891" s="122"/>
      <c r="E891" s="129">
        <f t="shared" si="13"/>
        <v>0</v>
      </c>
    </row>
    <row r="892" spans="1:5">
      <c r="A892" s="127"/>
      <c r="B892" s="128"/>
      <c r="C892" s="127"/>
      <c r="D892" s="122"/>
      <c r="E892" s="129">
        <f t="shared" si="13"/>
        <v>0</v>
      </c>
    </row>
    <row r="893" spans="1:5">
      <c r="A893" s="127"/>
      <c r="B893" s="128"/>
      <c r="C893" s="127"/>
      <c r="D893" s="122"/>
      <c r="E893" s="129">
        <f t="shared" si="13"/>
        <v>0</v>
      </c>
    </row>
    <row r="894" spans="1:5">
      <c r="A894" s="127"/>
      <c r="B894" s="128"/>
      <c r="C894" s="127"/>
      <c r="D894" s="122"/>
      <c r="E894" s="129">
        <f t="shared" si="13"/>
        <v>0</v>
      </c>
    </row>
    <row r="895" spans="1:5">
      <c r="A895" s="127"/>
      <c r="B895" s="128"/>
      <c r="C895" s="127"/>
      <c r="D895" s="122"/>
      <c r="E895" s="129">
        <f t="shared" si="13"/>
        <v>0</v>
      </c>
    </row>
    <row r="896" spans="1:5">
      <c r="A896" s="127"/>
      <c r="B896" s="128"/>
      <c r="C896" s="127"/>
      <c r="D896" s="122"/>
      <c r="E896" s="129">
        <f t="shared" si="13"/>
        <v>0</v>
      </c>
    </row>
    <row r="897" spans="1:5">
      <c r="A897" s="127"/>
      <c r="B897" s="128"/>
      <c r="C897" s="127"/>
      <c r="D897" s="122"/>
      <c r="E897" s="129">
        <f t="shared" si="13"/>
        <v>0</v>
      </c>
    </row>
    <row r="898" spans="1:5">
      <c r="A898" s="127"/>
      <c r="B898" s="128"/>
      <c r="C898" s="127"/>
      <c r="D898" s="122"/>
      <c r="E898" s="129">
        <f t="shared" ref="E898:E961" si="14">ROUND((D898/(1+$J$1))*(1+$L$1),2)</f>
        <v>0</v>
      </c>
    </row>
    <row r="899" spans="1:5">
      <c r="A899" s="127"/>
      <c r="B899" s="128"/>
      <c r="C899" s="127"/>
      <c r="D899" s="122"/>
      <c r="E899" s="129">
        <f t="shared" si="14"/>
        <v>0</v>
      </c>
    </row>
    <row r="900" spans="1:5">
      <c r="A900" s="127"/>
      <c r="B900" s="128"/>
      <c r="C900" s="127"/>
      <c r="D900" s="122"/>
      <c r="E900" s="129">
        <f t="shared" si="14"/>
        <v>0</v>
      </c>
    </row>
    <row r="901" spans="1:5">
      <c r="A901" s="127"/>
      <c r="B901" s="128"/>
      <c r="C901" s="127"/>
      <c r="D901" s="122"/>
      <c r="E901" s="129">
        <f t="shared" si="14"/>
        <v>0</v>
      </c>
    </row>
    <row r="902" spans="1:5">
      <c r="A902" s="127"/>
      <c r="B902" s="128"/>
      <c r="C902" s="127"/>
      <c r="D902" s="122"/>
      <c r="E902" s="129">
        <f t="shared" si="14"/>
        <v>0</v>
      </c>
    </row>
    <row r="903" spans="1:5">
      <c r="A903" s="127"/>
      <c r="B903" s="128"/>
      <c r="C903" s="127"/>
      <c r="D903" s="122"/>
      <c r="E903" s="129">
        <f t="shared" si="14"/>
        <v>0</v>
      </c>
    </row>
    <row r="904" spans="1:5">
      <c r="A904" s="127"/>
      <c r="B904" s="128"/>
      <c r="C904" s="127"/>
      <c r="D904" s="122"/>
      <c r="E904" s="129">
        <f t="shared" si="14"/>
        <v>0</v>
      </c>
    </row>
    <row r="905" spans="1:5">
      <c r="A905" s="127"/>
      <c r="B905" s="128"/>
      <c r="C905" s="127"/>
      <c r="D905" s="122"/>
      <c r="E905" s="129">
        <f t="shared" si="14"/>
        <v>0</v>
      </c>
    </row>
    <row r="906" spans="1:5">
      <c r="A906" s="127"/>
      <c r="B906" s="128"/>
      <c r="C906" s="127"/>
      <c r="D906" s="122"/>
      <c r="E906" s="129">
        <f t="shared" si="14"/>
        <v>0</v>
      </c>
    </row>
    <row r="907" spans="1:5">
      <c r="A907" s="127"/>
      <c r="B907" s="128"/>
      <c r="C907" s="127"/>
      <c r="D907" s="122"/>
      <c r="E907" s="129">
        <f t="shared" si="14"/>
        <v>0</v>
      </c>
    </row>
    <row r="908" spans="1:5">
      <c r="A908" s="127"/>
      <c r="B908" s="128"/>
      <c r="C908" s="127"/>
      <c r="D908" s="122"/>
      <c r="E908" s="129">
        <f t="shared" si="14"/>
        <v>0</v>
      </c>
    </row>
    <row r="909" spans="1:5">
      <c r="A909" s="127"/>
      <c r="B909" s="128"/>
      <c r="C909" s="127"/>
      <c r="D909" s="122"/>
      <c r="E909" s="129">
        <f t="shared" si="14"/>
        <v>0</v>
      </c>
    </row>
    <row r="910" spans="1:5">
      <c r="A910" s="127"/>
      <c r="B910" s="128"/>
      <c r="C910" s="127"/>
      <c r="D910" s="122"/>
      <c r="E910" s="129">
        <f t="shared" si="14"/>
        <v>0</v>
      </c>
    </row>
    <row r="911" spans="1:5">
      <c r="A911" s="127"/>
      <c r="B911" s="128"/>
      <c r="C911" s="127"/>
      <c r="D911" s="122"/>
      <c r="E911" s="129">
        <f t="shared" si="14"/>
        <v>0</v>
      </c>
    </row>
    <row r="912" spans="1:5">
      <c r="A912" s="127"/>
      <c r="B912" s="128"/>
      <c r="C912" s="127"/>
      <c r="D912" s="122"/>
      <c r="E912" s="129">
        <f t="shared" si="14"/>
        <v>0</v>
      </c>
    </row>
    <row r="913" spans="1:5">
      <c r="A913" s="127"/>
      <c r="B913" s="128"/>
      <c r="C913" s="127"/>
      <c r="D913" s="122"/>
      <c r="E913" s="129">
        <f t="shared" si="14"/>
        <v>0</v>
      </c>
    </row>
    <row r="914" spans="1:5">
      <c r="A914" s="127"/>
      <c r="B914" s="128"/>
      <c r="C914" s="127"/>
      <c r="D914" s="122"/>
      <c r="E914" s="129">
        <f t="shared" si="14"/>
        <v>0</v>
      </c>
    </row>
    <row r="915" spans="1:5">
      <c r="A915" s="127"/>
      <c r="B915" s="128"/>
      <c r="C915" s="127"/>
      <c r="D915" s="122"/>
      <c r="E915" s="129">
        <f t="shared" si="14"/>
        <v>0</v>
      </c>
    </row>
    <row r="916" spans="1:5">
      <c r="A916" s="127"/>
      <c r="B916" s="128"/>
      <c r="C916" s="127"/>
      <c r="D916" s="122"/>
      <c r="E916" s="129">
        <f t="shared" si="14"/>
        <v>0</v>
      </c>
    </row>
    <row r="917" spans="1:5">
      <c r="A917" s="127"/>
      <c r="B917" s="128"/>
      <c r="C917" s="127"/>
      <c r="D917" s="122"/>
      <c r="E917" s="129">
        <f t="shared" si="14"/>
        <v>0</v>
      </c>
    </row>
    <row r="918" spans="1:5">
      <c r="A918" s="127"/>
      <c r="B918" s="128"/>
      <c r="C918" s="127"/>
      <c r="D918" s="122"/>
      <c r="E918" s="129">
        <f t="shared" si="14"/>
        <v>0</v>
      </c>
    </row>
    <row r="919" spans="1:5">
      <c r="A919" s="127"/>
      <c r="B919" s="128"/>
      <c r="C919" s="127"/>
      <c r="D919" s="122"/>
      <c r="E919" s="129">
        <f t="shared" si="14"/>
        <v>0</v>
      </c>
    </row>
    <row r="920" spans="1:5">
      <c r="A920" s="127"/>
      <c r="B920" s="128"/>
      <c r="C920" s="127"/>
      <c r="D920" s="122"/>
      <c r="E920" s="129">
        <f t="shared" si="14"/>
        <v>0</v>
      </c>
    </row>
    <row r="921" spans="1:5">
      <c r="A921" s="127"/>
      <c r="B921" s="128"/>
      <c r="C921" s="127"/>
      <c r="D921" s="122"/>
      <c r="E921" s="129">
        <f t="shared" si="14"/>
        <v>0</v>
      </c>
    </row>
    <row r="922" spans="1:5">
      <c r="A922" s="127"/>
      <c r="B922" s="128"/>
      <c r="C922" s="127"/>
      <c r="D922" s="122"/>
      <c r="E922" s="129">
        <f t="shared" si="14"/>
        <v>0</v>
      </c>
    </row>
    <row r="923" spans="1:5">
      <c r="A923" s="127"/>
      <c r="B923" s="128"/>
      <c r="C923" s="127"/>
      <c r="D923" s="122"/>
      <c r="E923" s="129">
        <f t="shared" si="14"/>
        <v>0</v>
      </c>
    </row>
    <row r="924" spans="1:5">
      <c r="A924" s="127"/>
      <c r="B924" s="128"/>
      <c r="C924" s="127"/>
      <c r="D924" s="122"/>
      <c r="E924" s="129">
        <f t="shared" si="14"/>
        <v>0</v>
      </c>
    </row>
    <row r="925" spans="1:5">
      <c r="A925" s="127"/>
      <c r="B925" s="128"/>
      <c r="C925" s="127"/>
      <c r="D925" s="122"/>
      <c r="E925" s="129">
        <f t="shared" si="14"/>
        <v>0</v>
      </c>
    </row>
    <row r="926" spans="1:5">
      <c r="A926" s="127"/>
      <c r="B926" s="128"/>
      <c r="C926" s="127"/>
      <c r="D926" s="122"/>
      <c r="E926" s="129">
        <f t="shared" si="14"/>
        <v>0</v>
      </c>
    </row>
    <row r="927" spans="1:5">
      <c r="A927" s="127"/>
      <c r="B927" s="128"/>
      <c r="C927" s="127"/>
      <c r="D927" s="122"/>
      <c r="E927" s="129">
        <f t="shared" si="14"/>
        <v>0</v>
      </c>
    </row>
    <row r="928" spans="1:5">
      <c r="A928" s="127"/>
      <c r="B928" s="128"/>
      <c r="C928" s="127"/>
      <c r="D928" s="122"/>
      <c r="E928" s="129">
        <f t="shared" si="14"/>
        <v>0</v>
      </c>
    </row>
    <row r="929" spans="1:5">
      <c r="A929" s="127"/>
      <c r="B929" s="128"/>
      <c r="C929" s="127"/>
      <c r="D929" s="122"/>
      <c r="E929" s="129">
        <f t="shared" si="14"/>
        <v>0</v>
      </c>
    </row>
    <row r="930" spans="1:5">
      <c r="A930" s="127"/>
      <c r="B930" s="128"/>
      <c r="C930" s="127"/>
      <c r="D930" s="122"/>
      <c r="E930" s="129">
        <f t="shared" si="14"/>
        <v>0</v>
      </c>
    </row>
    <row r="931" spans="1:5">
      <c r="A931" s="127"/>
      <c r="B931" s="128"/>
      <c r="C931" s="127"/>
      <c r="D931" s="122"/>
      <c r="E931" s="129">
        <f t="shared" si="14"/>
        <v>0</v>
      </c>
    </row>
    <row r="932" spans="1:5">
      <c r="A932" s="127"/>
      <c r="B932" s="128"/>
      <c r="C932" s="127"/>
      <c r="D932" s="122"/>
      <c r="E932" s="129">
        <f t="shared" si="14"/>
        <v>0</v>
      </c>
    </row>
    <row r="933" spans="1:5">
      <c r="A933" s="127"/>
      <c r="B933" s="128"/>
      <c r="C933" s="127"/>
      <c r="D933" s="122"/>
      <c r="E933" s="129">
        <f t="shared" si="14"/>
        <v>0</v>
      </c>
    </row>
    <row r="934" spans="1:5">
      <c r="A934" s="127"/>
      <c r="B934" s="128"/>
      <c r="C934" s="127"/>
      <c r="D934" s="122"/>
      <c r="E934" s="129">
        <f t="shared" si="14"/>
        <v>0</v>
      </c>
    </row>
    <row r="935" spans="1:5">
      <c r="A935" s="127"/>
      <c r="B935" s="128"/>
      <c r="C935" s="127"/>
      <c r="D935" s="122"/>
      <c r="E935" s="129">
        <f t="shared" si="14"/>
        <v>0</v>
      </c>
    </row>
    <row r="936" spans="1:5">
      <c r="A936" s="127"/>
      <c r="B936" s="128"/>
      <c r="C936" s="127"/>
      <c r="D936" s="122"/>
      <c r="E936" s="129">
        <f t="shared" si="14"/>
        <v>0</v>
      </c>
    </row>
    <row r="937" spans="1:5">
      <c r="A937" s="127"/>
      <c r="B937" s="128"/>
      <c r="C937" s="127"/>
      <c r="D937" s="122"/>
      <c r="E937" s="129">
        <f t="shared" si="14"/>
        <v>0</v>
      </c>
    </row>
    <row r="938" spans="1:5">
      <c r="A938" s="127"/>
      <c r="B938" s="128"/>
      <c r="C938" s="127"/>
      <c r="D938" s="122"/>
      <c r="E938" s="129">
        <f t="shared" si="14"/>
        <v>0</v>
      </c>
    </row>
    <row r="939" spans="1:5">
      <c r="A939" s="127"/>
      <c r="B939" s="128"/>
      <c r="C939" s="127"/>
      <c r="D939" s="122"/>
      <c r="E939" s="129">
        <f t="shared" si="14"/>
        <v>0</v>
      </c>
    </row>
    <row r="940" spans="1:5">
      <c r="A940" s="127"/>
      <c r="B940" s="128"/>
      <c r="C940" s="127"/>
      <c r="D940" s="122"/>
      <c r="E940" s="129">
        <f t="shared" si="14"/>
        <v>0</v>
      </c>
    </row>
    <row r="941" spans="1:5">
      <c r="A941" s="127"/>
      <c r="B941" s="128"/>
      <c r="C941" s="127"/>
      <c r="D941" s="122"/>
      <c r="E941" s="129">
        <f t="shared" si="14"/>
        <v>0</v>
      </c>
    </row>
    <row r="942" spans="1:5">
      <c r="A942" s="127"/>
      <c r="B942" s="128"/>
      <c r="C942" s="127"/>
      <c r="D942" s="122"/>
      <c r="E942" s="129">
        <f t="shared" si="14"/>
        <v>0</v>
      </c>
    </row>
    <row r="943" spans="1:5">
      <c r="A943" s="127"/>
      <c r="B943" s="128"/>
      <c r="C943" s="127"/>
      <c r="D943" s="122"/>
      <c r="E943" s="129">
        <f t="shared" si="14"/>
        <v>0</v>
      </c>
    </row>
    <row r="944" spans="1:5">
      <c r="A944" s="127"/>
      <c r="B944" s="128"/>
      <c r="C944" s="127"/>
      <c r="D944" s="122"/>
      <c r="E944" s="129">
        <f t="shared" si="14"/>
        <v>0</v>
      </c>
    </row>
    <row r="945" spans="1:5">
      <c r="A945" s="127"/>
      <c r="B945" s="128"/>
      <c r="C945" s="127"/>
      <c r="D945" s="122"/>
      <c r="E945" s="129">
        <f t="shared" si="14"/>
        <v>0</v>
      </c>
    </row>
    <row r="946" spans="1:5">
      <c r="A946" s="127"/>
      <c r="B946" s="128"/>
      <c r="C946" s="127"/>
      <c r="D946" s="122"/>
      <c r="E946" s="129">
        <f t="shared" si="14"/>
        <v>0</v>
      </c>
    </row>
    <row r="947" spans="1:5">
      <c r="A947" s="127"/>
      <c r="B947" s="128"/>
      <c r="C947" s="127"/>
      <c r="D947" s="122"/>
      <c r="E947" s="129">
        <f t="shared" si="14"/>
        <v>0</v>
      </c>
    </row>
    <row r="948" spans="1:5">
      <c r="A948" s="127"/>
      <c r="B948" s="128"/>
      <c r="C948" s="127"/>
      <c r="D948" s="122"/>
      <c r="E948" s="129">
        <f t="shared" si="14"/>
        <v>0</v>
      </c>
    </row>
    <row r="949" spans="1:5">
      <c r="A949" s="127"/>
      <c r="B949" s="128"/>
      <c r="C949" s="127"/>
      <c r="D949" s="122"/>
      <c r="E949" s="129">
        <f t="shared" si="14"/>
        <v>0</v>
      </c>
    </row>
    <row r="950" spans="1:5">
      <c r="A950" s="127"/>
      <c r="B950" s="128"/>
      <c r="C950" s="127"/>
      <c r="D950" s="122"/>
      <c r="E950" s="129">
        <f t="shared" si="14"/>
        <v>0</v>
      </c>
    </row>
    <row r="951" spans="1:5">
      <c r="A951" s="127"/>
      <c r="B951" s="128"/>
      <c r="C951" s="127"/>
      <c r="D951" s="122"/>
      <c r="E951" s="129">
        <f t="shared" si="14"/>
        <v>0</v>
      </c>
    </row>
    <row r="952" spans="1:5">
      <c r="A952" s="127"/>
      <c r="B952" s="128"/>
      <c r="C952" s="127"/>
      <c r="D952" s="122"/>
      <c r="E952" s="129">
        <f t="shared" si="14"/>
        <v>0</v>
      </c>
    </row>
    <row r="953" spans="1:5">
      <c r="A953" s="127"/>
      <c r="B953" s="128"/>
      <c r="C953" s="127"/>
      <c r="D953" s="122"/>
      <c r="E953" s="129">
        <f t="shared" si="14"/>
        <v>0</v>
      </c>
    </row>
    <row r="954" spans="1:5">
      <c r="A954" s="127"/>
      <c r="B954" s="128"/>
      <c r="C954" s="127"/>
      <c r="D954" s="122"/>
      <c r="E954" s="129">
        <f t="shared" si="14"/>
        <v>0</v>
      </c>
    </row>
    <row r="955" spans="1:5">
      <c r="A955" s="127"/>
      <c r="B955" s="128"/>
      <c r="C955" s="127"/>
      <c r="D955" s="122"/>
      <c r="E955" s="129">
        <f t="shared" si="14"/>
        <v>0</v>
      </c>
    </row>
    <row r="956" spans="1:5">
      <c r="A956" s="127"/>
      <c r="B956" s="128"/>
      <c r="C956" s="127"/>
      <c r="D956" s="122"/>
      <c r="E956" s="129">
        <f t="shared" si="14"/>
        <v>0</v>
      </c>
    </row>
    <row r="957" spans="1:5">
      <c r="A957" s="127"/>
      <c r="B957" s="128"/>
      <c r="C957" s="127"/>
      <c r="D957" s="122"/>
      <c r="E957" s="129">
        <f t="shared" si="14"/>
        <v>0</v>
      </c>
    </row>
    <row r="958" spans="1:5">
      <c r="A958" s="127"/>
      <c r="B958" s="128"/>
      <c r="C958" s="127"/>
      <c r="D958" s="122"/>
      <c r="E958" s="129">
        <f t="shared" si="14"/>
        <v>0</v>
      </c>
    </row>
    <row r="959" spans="1:5">
      <c r="A959" s="127"/>
      <c r="B959" s="128"/>
      <c r="C959" s="127"/>
      <c r="D959" s="122"/>
      <c r="E959" s="129">
        <f t="shared" si="14"/>
        <v>0</v>
      </c>
    </row>
    <row r="960" spans="1:5">
      <c r="A960" s="127"/>
      <c r="B960" s="128"/>
      <c r="C960" s="127"/>
      <c r="D960" s="122"/>
      <c r="E960" s="129">
        <f t="shared" si="14"/>
        <v>0</v>
      </c>
    </row>
    <row r="961" spans="1:5">
      <c r="A961" s="127"/>
      <c r="B961" s="128"/>
      <c r="C961" s="127"/>
      <c r="D961" s="122"/>
      <c r="E961" s="129">
        <f t="shared" si="14"/>
        <v>0</v>
      </c>
    </row>
    <row r="962" spans="1:5">
      <c r="A962" s="127"/>
      <c r="B962" s="128"/>
      <c r="C962" s="127"/>
      <c r="D962" s="122"/>
      <c r="E962" s="129">
        <f t="shared" ref="E962:E1025" si="15">ROUND((D962/(1+$J$1))*(1+$L$1),2)</f>
        <v>0</v>
      </c>
    </row>
    <row r="963" spans="1:5">
      <c r="A963" s="127"/>
      <c r="B963" s="128"/>
      <c r="C963" s="127"/>
      <c r="D963" s="122"/>
      <c r="E963" s="129">
        <f t="shared" si="15"/>
        <v>0</v>
      </c>
    </row>
    <row r="964" spans="1:5">
      <c r="A964" s="127"/>
      <c r="B964" s="128"/>
      <c r="C964" s="127"/>
      <c r="D964" s="122"/>
      <c r="E964" s="129">
        <f t="shared" si="15"/>
        <v>0</v>
      </c>
    </row>
    <row r="965" spans="1:5">
      <c r="A965" s="127"/>
      <c r="B965" s="128"/>
      <c r="C965" s="127"/>
      <c r="D965" s="122"/>
      <c r="E965" s="129">
        <f t="shared" si="15"/>
        <v>0</v>
      </c>
    </row>
    <row r="966" spans="1:5">
      <c r="A966" s="127"/>
      <c r="B966" s="128"/>
      <c r="C966" s="127"/>
      <c r="D966" s="122"/>
      <c r="E966" s="129">
        <f t="shared" si="15"/>
        <v>0</v>
      </c>
    </row>
    <row r="967" spans="1:5">
      <c r="A967" s="127"/>
      <c r="B967" s="128"/>
      <c r="C967" s="127"/>
      <c r="D967" s="122"/>
      <c r="E967" s="129">
        <f t="shared" si="15"/>
        <v>0</v>
      </c>
    </row>
    <row r="968" spans="1:5">
      <c r="A968" s="127"/>
      <c r="B968" s="128"/>
      <c r="C968" s="127"/>
      <c r="D968" s="122"/>
      <c r="E968" s="129">
        <f t="shared" si="15"/>
        <v>0</v>
      </c>
    </row>
    <row r="969" spans="1:5">
      <c r="A969" s="127"/>
      <c r="B969" s="128"/>
      <c r="C969" s="127"/>
      <c r="D969" s="122"/>
      <c r="E969" s="129">
        <f t="shared" si="15"/>
        <v>0</v>
      </c>
    </row>
    <row r="970" spans="1:5">
      <c r="A970" s="127"/>
      <c r="B970" s="128"/>
      <c r="C970" s="127"/>
      <c r="D970" s="122"/>
      <c r="E970" s="129">
        <f t="shared" si="15"/>
        <v>0</v>
      </c>
    </row>
    <row r="971" spans="1:5">
      <c r="A971" s="127"/>
      <c r="B971" s="128"/>
      <c r="C971" s="127"/>
      <c r="D971" s="122"/>
      <c r="E971" s="129">
        <f t="shared" si="15"/>
        <v>0</v>
      </c>
    </row>
    <row r="972" spans="1:5">
      <c r="A972" s="127"/>
      <c r="B972" s="128"/>
      <c r="C972" s="127"/>
      <c r="D972" s="122"/>
      <c r="E972" s="129">
        <f t="shared" si="15"/>
        <v>0</v>
      </c>
    </row>
    <row r="973" spans="1:5">
      <c r="A973" s="127"/>
      <c r="B973" s="128"/>
      <c r="C973" s="127"/>
      <c r="D973" s="122"/>
      <c r="E973" s="129">
        <f t="shared" si="15"/>
        <v>0</v>
      </c>
    </row>
    <row r="974" spans="1:5">
      <c r="A974" s="127"/>
      <c r="B974" s="128"/>
      <c r="C974" s="127"/>
      <c r="D974" s="122"/>
      <c r="E974" s="129">
        <f t="shared" si="15"/>
        <v>0</v>
      </c>
    </row>
    <row r="975" spans="1:5">
      <c r="A975" s="127"/>
      <c r="B975" s="128"/>
      <c r="C975" s="127"/>
      <c r="D975" s="122"/>
      <c r="E975" s="129">
        <f t="shared" si="15"/>
        <v>0</v>
      </c>
    </row>
    <row r="976" spans="1:5">
      <c r="A976" s="127"/>
      <c r="B976" s="128"/>
      <c r="C976" s="127"/>
      <c r="D976" s="122"/>
      <c r="E976" s="129">
        <f t="shared" si="15"/>
        <v>0</v>
      </c>
    </row>
    <row r="977" spans="1:5">
      <c r="A977" s="127"/>
      <c r="B977" s="128"/>
      <c r="C977" s="127"/>
      <c r="D977" s="122"/>
      <c r="E977" s="129">
        <f t="shared" si="15"/>
        <v>0</v>
      </c>
    </row>
    <row r="978" spans="1:5">
      <c r="A978" s="127"/>
      <c r="B978" s="128"/>
      <c r="C978" s="127"/>
      <c r="D978" s="122"/>
      <c r="E978" s="129">
        <f t="shared" si="15"/>
        <v>0</v>
      </c>
    </row>
    <row r="979" spans="1:5">
      <c r="A979" s="127"/>
      <c r="B979" s="128"/>
      <c r="C979" s="127"/>
      <c r="D979" s="122"/>
      <c r="E979" s="129">
        <f t="shared" si="15"/>
        <v>0</v>
      </c>
    </row>
    <row r="980" spans="1:5">
      <c r="A980" s="127"/>
      <c r="B980" s="128"/>
      <c r="C980" s="127"/>
      <c r="D980" s="122"/>
      <c r="E980" s="129">
        <f t="shared" si="15"/>
        <v>0</v>
      </c>
    </row>
    <row r="981" spans="1:5">
      <c r="A981" s="127"/>
      <c r="B981" s="128"/>
      <c r="C981" s="127"/>
      <c r="D981" s="122"/>
      <c r="E981" s="129">
        <f t="shared" si="15"/>
        <v>0</v>
      </c>
    </row>
    <row r="982" spans="1:5">
      <c r="A982" s="127"/>
      <c r="B982" s="128"/>
      <c r="C982" s="127"/>
      <c r="D982" s="122"/>
      <c r="E982" s="129">
        <f t="shared" si="15"/>
        <v>0</v>
      </c>
    </row>
    <row r="983" spans="1:5">
      <c r="A983" s="127"/>
      <c r="B983" s="128"/>
      <c r="C983" s="127"/>
      <c r="D983" s="122"/>
      <c r="E983" s="129">
        <f t="shared" si="15"/>
        <v>0</v>
      </c>
    </row>
    <row r="984" spans="1:5">
      <c r="A984" s="127"/>
      <c r="B984" s="128"/>
      <c r="C984" s="127"/>
      <c r="D984" s="122"/>
      <c r="E984" s="129">
        <f t="shared" si="15"/>
        <v>0</v>
      </c>
    </row>
    <row r="985" spans="1:5">
      <c r="A985" s="127"/>
      <c r="B985" s="128"/>
      <c r="C985" s="127"/>
      <c r="D985" s="122"/>
      <c r="E985" s="129">
        <f t="shared" si="15"/>
        <v>0</v>
      </c>
    </row>
    <row r="986" spans="1:5">
      <c r="A986" s="127"/>
      <c r="B986" s="128"/>
      <c r="C986" s="127"/>
      <c r="D986" s="122"/>
      <c r="E986" s="129">
        <f t="shared" si="15"/>
        <v>0</v>
      </c>
    </row>
    <row r="987" spans="1:5">
      <c r="A987" s="127"/>
      <c r="B987" s="128"/>
      <c r="C987" s="127"/>
      <c r="D987" s="122"/>
      <c r="E987" s="129">
        <f t="shared" si="15"/>
        <v>0</v>
      </c>
    </row>
    <row r="988" spans="1:5">
      <c r="A988" s="127"/>
      <c r="B988" s="128"/>
      <c r="C988" s="127"/>
      <c r="D988" s="122"/>
      <c r="E988" s="129">
        <f t="shared" si="15"/>
        <v>0</v>
      </c>
    </row>
    <row r="989" spans="1:5">
      <c r="A989" s="127"/>
      <c r="B989" s="128"/>
      <c r="C989" s="127"/>
      <c r="D989" s="122"/>
      <c r="E989" s="129">
        <f t="shared" si="15"/>
        <v>0</v>
      </c>
    </row>
    <row r="990" spans="1:5">
      <c r="A990" s="127"/>
      <c r="B990" s="128"/>
      <c r="C990" s="127"/>
      <c r="D990" s="122"/>
      <c r="E990" s="129">
        <f t="shared" si="15"/>
        <v>0</v>
      </c>
    </row>
    <row r="991" spans="1:5">
      <c r="A991" s="127"/>
      <c r="B991" s="128"/>
      <c r="C991" s="127"/>
      <c r="D991" s="122"/>
      <c r="E991" s="129">
        <f t="shared" si="15"/>
        <v>0</v>
      </c>
    </row>
    <row r="992" spans="1:5">
      <c r="A992" s="127"/>
      <c r="B992" s="128"/>
      <c r="C992" s="127"/>
      <c r="D992" s="122"/>
      <c r="E992" s="129">
        <f t="shared" si="15"/>
        <v>0</v>
      </c>
    </row>
    <row r="993" spans="1:5">
      <c r="A993" s="127"/>
      <c r="B993" s="128"/>
      <c r="C993" s="127"/>
      <c r="D993" s="122"/>
      <c r="E993" s="129">
        <f t="shared" si="15"/>
        <v>0</v>
      </c>
    </row>
    <row r="994" spans="1:5">
      <c r="A994" s="127"/>
      <c r="B994" s="128"/>
      <c r="C994" s="127"/>
      <c r="D994" s="122"/>
      <c r="E994" s="129">
        <f t="shared" si="15"/>
        <v>0</v>
      </c>
    </row>
    <row r="995" spans="1:5">
      <c r="A995" s="127"/>
      <c r="B995" s="128"/>
      <c r="C995" s="127"/>
      <c r="D995" s="122"/>
      <c r="E995" s="129">
        <f t="shared" si="15"/>
        <v>0</v>
      </c>
    </row>
    <row r="996" spans="1:5">
      <c r="A996" s="127"/>
      <c r="B996" s="128"/>
      <c r="C996" s="127"/>
      <c r="D996" s="122"/>
      <c r="E996" s="129">
        <f t="shared" si="15"/>
        <v>0</v>
      </c>
    </row>
    <row r="997" spans="1:5">
      <c r="A997" s="127"/>
      <c r="B997" s="128"/>
      <c r="C997" s="127"/>
      <c r="D997" s="122"/>
      <c r="E997" s="129">
        <f t="shared" si="15"/>
        <v>0</v>
      </c>
    </row>
    <row r="998" spans="1:5">
      <c r="A998" s="127"/>
      <c r="B998" s="128"/>
      <c r="C998" s="127"/>
      <c r="D998" s="122"/>
      <c r="E998" s="129">
        <f t="shared" si="15"/>
        <v>0</v>
      </c>
    </row>
    <row r="999" spans="1:5">
      <c r="A999" s="127"/>
      <c r="B999" s="128"/>
      <c r="C999" s="127"/>
      <c r="D999" s="122"/>
      <c r="E999" s="129">
        <f t="shared" si="15"/>
        <v>0</v>
      </c>
    </row>
    <row r="1000" spans="1:5">
      <c r="A1000" s="127"/>
      <c r="B1000" s="128"/>
      <c r="C1000" s="127"/>
      <c r="D1000" s="122"/>
      <c r="E1000" s="129">
        <f t="shared" si="15"/>
        <v>0</v>
      </c>
    </row>
    <row r="1001" spans="1:5">
      <c r="A1001" s="127"/>
      <c r="B1001" s="128"/>
      <c r="C1001" s="127"/>
      <c r="D1001" s="122"/>
      <c r="E1001" s="129">
        <f t="shared" si="15"/>
        <v>0</v>
      </c>
    </row>
    <row r="1002" spans="1:5">
      <c r="A1002" s="127"/>
      <c r="B1002" s="128"/>
      <c r="C1002" s="127"/>
      <c r="D1002" s="122"/>
      <c r="E1002" s="129">
        <f t="shared" si="15"/>
        <v>0</v>
      </c>
    </row>
    <row r="1003" spans="1:5">
      <c r="A1003" s="127"/>
      <c r="B1003" s="128"/>
      <c r="C1003" s="127"/>
      <c r="D1003" s="122"/>
      <c r="E1003" s="129">
        <f t="shared" si="15"/>
        <v>0</v>
      </c>
    </row>
    <row r="1004" spans="1:5">
      <c r="A1004" s="127"/>
      <c r="B1004" s="128"/>
      <c r="C1004" s="127"/>
      <c r="D1004" s="122"/>
      <c r="E1004" s="129">
        <f t="shared" si="15"/>
        <v>0</v>
      </c>
    </row>
    <row r="1005" spans="1:5">
      <c r="A1005" s="127"/>
      <c r="B1005" s="128"/>
      <c r="C1005" s="127"/>
      <c r="D1005" s="122"/>
      <c r="E1005" s="129">
        <f t="shared" si="15"/>
        <v>0</v>
      </c>
    </row>
    <row r="1006" spans="1:5">
      <c r="A1006" s="127"/>
      <c r="B1006" s="128"/>
      <c r="C1006" s="127"/>
      <c r="D1006" s="122"/>
      <c r="E1006" s="129">
        <f t="shared" si="15"/>
        <v>0</v>
      </c>
    </row>
    <row r="1007" spans="1:5">
      <c r="A1007" s="127"/>
      <c r="B1007" s="128"/>
      <c r="C1007" s="127"/>
      <c r="D1007" s="122"/>
      <c r="E1007" s="129">
        <f t="shared" si="15"/>
        <v>0</v>
      </c>
    </row>
    <row r="1008" spans="1:5">
      <c r="A1008" s="127"/>
      <c r="B1008" s="128"/>
      <c r="C1008" s="127"/>
      <c r="D1008" s="122"/>
      <c r="E1008" s="129">
        <f t="shared" si="15"/>
        <v>0</v>
      </c>
    </row>
    <row r="1009" spans="1:5">
      <c r="A1009" s="127"/>
      <c r="B1009" s="128"/>
      <c r="C1009" s="127"/>
      <c r="D1009" s="122"/>
      <c r="E1009" s="129">
        <f t="shared" si="15"/>
        <v>0</v>
      </c>
    </row>
    <row r="1010" spans="1:5">
      <c r="A1010" s="127"/>
      <c r="B1010" s="128"/>
      <c r="C1010" s="127"/>
      <c r="D1010" s="122"/>
      <c r="E1010" s="129">
        <f t="shared" si="15"/>
        <v>0</v>
      </c>
    </row>
    <row r="1011" spans="1:5">
      <c r="A1011" s="127"/>
      <c r="B1011" s="128"/>
      <c r="C1011" s="127"/>
      <c r="D1011" s="122"/>
      <c r="E1011" s="129">
        <f t="shared" si="15"/>
        <v>0</v>
      </c>
    </row>
    <row r="1012" spans="1:5">
      <c r="A1012" s="127"/>
      <c r="B1012" s="128"/>
      <c r="C1012" s="127"/>
      <c r="D1012" s="122"/>
      <c r="E1012" s="129">
        <f t="shared" si="15"/>
        <v>0</v>
      </c>
    </row>
    <row r="1013" spans="1:5">
      <c r="A1013" s="127"/>
      <c r="B1013" s="128"/>
      <c r="C1013" s="127"/>
      <c r="D1013" s="122"/>
      <c r="E1013" s="129">
        <f t="shared" si="15"/>
        <v>0</v>
      </c>
    </row>
    <row r="1014" spans="1:5">
      <c r="A1014" s="127"/>
      <c r="B1014" s="128"/>
      <c r="C1014" s="127"/>
      <c r="D1014" s="122"/>
      <c r="E1014" s="129">
        <f t="shared" si="15"/>
        <v>0</v>
      </c>
    </row>
    <row r="1015" spans="1:5">
      <c r="A1015" s="127"/>
      <c r="B1015" s="128"/>
      <c r="C1015" s="127"/>
      <c r="D1015" s="122"/>
      <c r="E1015" s="129">
        <f t="shared" si="15"/>
        <v>0</v>
      </c>
    </row>
    <row r="1016" spans="1:5">
      <c r="A1016" s="127"/>
      <c r="B1016" s="128"/>
      <c r="C1016" s="127"/>
      <c r="D1016" s="122"/>
      <c r="E1016" s="129">
        <f t="shared" si="15"/>
        <v>0</v>
      </c>
    </row>
    <row r="1017" spans="1:5">
      <c r="A1017" s="127"/>
      <c r="B1017" s="128"/>
      <c r="C1017" s="127"/>
      <c r="D1017" s="122"/>
      <c r="E1017" s="129">
        <f t="shared" si="15"/>
        <v>0</v>
      </c>
    </row>
    <row r="1018" spans="1:5">
      <c r="A1018" s="127"/>
      <c r="B1018" s="128"/>
      <c r="C1018" s="127"/>
      <c r="D1018" s="122"/>
      <c r="E1018" s="129">
        <f t="shared" si="15"/>
        <v>0</v>
      </c>
    </row>
    <row r="1019" spans="1:5">
      <c r="A1019" s="127"/>
      <c r="B1019" s="128"/>
      <c r="C1019" s="127"/>
      <c r="D1019" s="122"/>
      <c r="E1019" s="129">
        <f t="shared" si="15"/>
        <v>0</v>
      </c>
    </row>
    <row r="1020" spans="1:5">
      <c r="A1020" s="127"/>
      <c r="B1020" s="128"/>
      <c r="C1020" s="127"/>
      <c r="D1020" s="122"/>
      <c r="E1020" s="129">
        <f t="shared" si="15"/>
        <v>0</v>
      </c>
    </row>
    <row r="1021" spans="1:5">
      <c r="A1021" s="127"/>
      <c r="B1021" s="128"/>
      <c r="C1021" s="127"/>
      <c r="D1021" s="122"/>
      <c r="E1021" s="129">
        <f t="shared" si="15"/>
        <v>0</v>
      </c>
    </row>
    <row r="1022" spans="1:5">
      <c r="A1022" s="127"/>
      <c r="B1022" s="128"/>
      <c r="C1022" s="127"/>
      <c r="D1022" s="122"/>
      <c r="E1022" s="129">
        <f t="shared" si="15"/>
        <v>0</v>
      </c>
    </row>
    <row r="1023" spans="1:5">
      <c r="A1023" s="127"/>
      <c r="B1023" s="128"/>
      <c r="C1023" s="127"/>
      <c r="D1023" s="122"/>
      <c r="E1023" s="129">
        <f t="shared" si="15"/>
        <v>0</v>
      </c>
    </row>
    <row r="1024" spans="1:5">
      <c r="A1024" s="127"/>
      <c r="B1024" s="128"/>
      <c r="C1024" s="127"/>
      <c r="D1024" s="122"/>
      <c r="E1024" s="129">
        <f t="shared" si="15"/>
        <v>0</v>
      </c>
    </row>
    <row r="1025" spans="1:5">
      <c r="A1025" s="127"/>
      <c r="B1025" s="128"/>
      <c r="C1025" s="127"/>
      <c r="D1025" s="122"/>
      <c r="E1025" s="129">
        <f t="shared" si="15"/>
        <v>0</v>
      </c>
    </row>
    <row r="1026" spans="1:5">
      <c r="A1026" s="127"/>
      <c r="B1026" s="128"/>
      <c r="C1026" s="127"/>
      <c r="D1026" s="122"/>
      <c r="E1026" s="129">
        <f t="shared" ref="E1026:E1089" si="16">ROUND((D1026/(1+$J$1))*(1+$L$1),2)</f>
        <v>0</v>
      </c>
    </row>
    <row r="1027" spans="1:5">
      <c r="A1027" s="127"/>
      <c r="B1027" s="128"/>
      <c r="C1027" s="127"/>
      <c r="D1027" s="122"/>
      <c r="E1027" s="129">
        <f t="shared" si="16"/>
        <v>0</v>
      </c>
    </row>
    <row r="1028" spans="1:5">
      <c r="A1028" s="127"/>
      <c r="B1028" s="128"/>
      <c r="C1028" s="127"/>
      <c r="D1028" s="122"/>
      <c r="E1028" s="129">
        <f t="shared" si="16"/>
        <v>0</v>
      </c>
    </row>
    <row r="1029" spans="1:5">
      <c r="A1029" s="127"/>
      <c r="B1029" s="128"/>
      <c r="C1029" s="127"/>
      <c r="D1029" s="122"/>
      <c r="E1029" s="129">
        <f t="shared" si="16"/>
        <v>0</v>
      </c>
    </row>
    <row r="1030" spans="1:5">
      <c r="A1030" s="127"/>
      <c r="B1030" s="128"/>
      <c r="C1030" s="127"/>
      <c r="D1030" s="122"/>
      <c r="E1030" s="129">
        <f t="shared" si="16"/>
        <v>0</v>
      </c>
    </row>
    <row r="1031" spans="1:5">
      <c r="A1031" s="127"/>
      <c r="B1031" s="128"/>
      <c r="C1031" s="127"/>
      <c r="D1031" s="122"/>
      <c r="E1031" s="129">
        <f t="shared" si="16"/>
        <v>0</v>
      </c>
    </row>
    <row r="1032" spans="1:5">
      <c r="A1032" s="127"/>
      <c r="B1032" s="128"/>
      <c r="C1032" s="127"/>
      <c r="D1032" s="122"/>
      <c r="E1032" s="129">
        <f t="shared" si="16"/>
        <v>0</v>
      </c>
    </row>
    <row r="1033" spans="1:5">
      <c r="A1033" s="127"/>
      <c r="B1033" s="128"/>
      <c r="C1033" s="127"/>
      <c r="D1033" s="122"/>
      <c r="E1033" s="129">
        <f t="shared" si="16"/>
        <v>0</v>
      </c>
    </row>
    <row r="1034" spans="1:5">
      <c r="A1034" s="127"/>
      <c r="B1034" s="128"/>
      <c r="C1034" s="127"/>
      <c r="D1034" s="122"/>
      <c r="E1034" s="129">
        <f t="shared" si="16"/>
        <v>0</v>
      </c>
    </row>
    <row r="1035" spans="1:5">
      <c r="A1035" s="127"/>
      <c r="B1035" s="128"/>
      <c r="C1035" s="127"/>
      <c r="D1035" s="122"/>
      <c r="E1035" s="129">
        <f t="shared" si="16"/>
        <v>0</v>
      </c>
    </row>
    <row r="1036" spans="1:5">
      <c r="A1036" s="127"/>
      <c r="B1036" s="128"/>
      <c r="C1036" s="127"/>
      <c r="D1036" s="122"/>
      <c r="E1036" s="129">
        <f t="shared" si="16"/>
        <v>0</v>
      </c>
    </row>
    <row r="1037" spans="1:5">
      <c r="A1037" s="127"/>
      <c r="B1037" s="128"/>
      <c r="C1037" s="127"/>
      <c r="D1037" s="122"/>
      <c r="E1037" s="129">
        <f t="shared" si="16"/>
        <v>0</v>
      </c>
    </row>
    <row r="1038" spans="1:5">
      <c r="A1038" s="127"/>
      <c r="B1038" s="128"/>
      <c r="C1038" s="127"/>
      <c r="D1038" s="122"/>
      <c r="E1038" s="129">
        <f t="shared" si="16"/>
        <v>0</v>
      </c>
    </row>
    <row r="1039" spans="1:5">
      <c r="A1039" s="127"/>
      <c r="B1039" s="128"/>
      <c r="C1039" s="127"/>
      <c r="D1039" s="122"/>
      <c r="E1039" s="129">
        <f t="shared" si="16"/>
        <v>0</v>
      </c>
    </row>
    <row r="1040" spans="1:5">
      <c r="A1040" s="127"/>
      <c r="B1040" s="128"/>
      <c r="C1040" s="127"/>
      <c r="D1040" s="122"/>
      <c r="E1040" s="129">
        <f t="shared" si="16"/>
        <v>0</v>
      </c>
    </row>
    <row r="1041" spans="1:5">
      <c r="A1041" s="127"/>
      <c r="B1041" s="128"/>
      <c r="C1041" s="127"/>
      <c r="D1041" s="122"/>
      <c r="E1041" s="129">
        <f t="shared" si="16"/>
        <v>0</v>
      </c>
    </row>
    <row r="1042" spans="1:5">
      <c r="A1042" s="127"/>
      <c r="B1042" s="128"/>
      <c r="C1042" s="127"/>
      <c r="D1042" s="122"/>
      <c r="E1042" s="129">
        <f t="shared" si="16"/>
        <v>0</v>
      </c>
    </row>
    <row r="1043" spans="1:5">
      <c r="A1043" s="127"/>
      <c r="B1043" s="128"/>
      <c r="C1043" s="127"/>
      <c r="D1043" s="122"/>
      <c r="E1043" s="129">
        <f t="shared" si="16"/>
        <v>0</v>
      </c>
    </row>
    <row r="1044" spans="1:5">
      <c r="A1044" s="127"/>
      <c r="B1044" s="128"/>
      <c r="C1044" s="127"/>
      <c r="D1044" s="122"/>
      <c r="E1044" s="129">
        <f t="shared" si="16"/>
        <v>0</v>
      </c>
    </row>
    <row r="1045" spans="1:5">
      <c r="A1045" s="127"/>
      <c r="B1045" s="128"/>
      <c r="C1045" s="127"/>
      <c r="D1045" s="122"/>
      <c r="E1045" s="129">
        <f t="shared" si="16"/>
        <v>0</v>
      </c>
    </row>
    <row r="1046" spans="1:5">
      <c r="A1046" s="127"/>
      <c r="B1046" s="128"/>
      <c r="C1046" s="127"/>
      <c r="D1046" s="122"/>
      <c r="E1046" s="129">
        <f t="shared" si="16"/>
        <v>0</v>
      </c>
    </row>
    <row r="1047" spans="1:5">
      <c r="A1047" s="127"/>
      <c r="B1047" s="128"/>
      <c r="C1047" s="127"/>
      <c r="D1047" s="122"/>
      <c r="E1047" s="129">
        <f t="shared" si="16"/>
        <v>0</v>
      </c>
    </row>
    <row r="1048" spans="1:5">
      <c r="A1048" s="127"/>
      <c r="B1048" s="128"/>
      <c r="C1048" s="127"/>
      <c r="D1048" s="122"/>
      <c r="E1048" s="129">
        <f t="shared" si="16"/>
        <v>0</v>
      </c>
    </row>
    <row r="1049" spans="1:5">
      <c r="A1049" s="127"/>
      <c r="B1049" s="128"/>
      <c r="C1049" s="127"/>
      <c r="D1049" s="122"/>
      <c r="E1049" s="129">
        <f t="shared" si="16"/>
        <v>0</v>
      </c>
    </row>
    <row r="1050" spans="1:5">
      <c r="A1050" s="127"/>
      <c r="B1050" s="128"/>
      <c r="C1050" s="127"/>
      <c r="D1050" s="122"/>
      <c r="E1050" s="129">
        <f t="shared" si="16"/>
        <v>0</v>
      </c>
    </row>
    <row r="1051" spans="1:5">
      <c r="A1051" s="127"/>
      <c r="B1051" s="128"/>
      <c r="C1051" s="127"/>
      <c r="D1051" s="122"/>
      <c r="E1051" s="129">
        <f t="shared" si="16"/>
        <v>0</v>
      </c>
    </row>
    <row r="1052" spans="1:5">
      <c r="A1052" s="127"/>
      <c r="B1052" s="128"/>
      <c r="C1052" s="127"/>
      <c r="D1052" s="122"/>
      <c r="E1052" s="129">
        <f t="shared" si="16"/>
        <v>0</v>
      </c>
    </row>
    <row r="1053" spans="1:5">
      <c r="A1053" s="127"/>
      <c r="B1053" s="128"/>
      <c r="C1053" s="127"/>
      <c r="D1053" s="122"/>
      <c r="E1053" s="129">
        <f t="shared" si="16"/>
        <v>0</v>
      </c>
    </row>
    <row r="1054" spans="1:5">
      <c r="A1054" s="127"/>
      <c r="B1054" s="128"/>
      <c r="C1054" s="127"/>
      <c r="D1054" s="122"/>
      <c r="E1054" s="129">
        <f t="shared" si="16"/>
        <v>0</v>
      </c>
    </row>
    <row r="1055" spans="1:5">
      <c r="A1055" s="127"/>
      <c r="B1055" s="128"/>
      <c r="C1055" s="127"/>
      <c r="D1055" s="122"/>
      <c r="E1055" s="129">
        <f t="shared" si="16"/>
        <v>0</v>
      </c>
    </row>
    <row r="1056" spans="1:5">
      <c r="A1056" s="127"/>
      <c r="B1056" s="128"/>
      <c r="C1056" s="127"/>
      <c r="D1056" s="122"/>
      <c r="E1056" s="129">
        <f t="shared" si="16"/>
        <v>0</v>
      </c>
    </row>
    <row r="1057" spans="1:5">
      <c r="A1057" s="127"/>
      <c r="B1057" s="128"/>
      <c r="C1057" s="127"/>
      <c r="D1057" s="122"/>
      <c r="E1057" s="129">
        <f t="shared" si="16"/>
        <v>0</v>
      </c>
    </row>
    <row r="1058" spans="1:5">
      <c r="A1058" s="127"/>
      <c r="B1058" s="128"/>
      <c r="C1058" s="127"/>
      <c r="D1058" s="122"/>
      <c r="E1058" s="129">
        <f t="shared" si="16"/>
        <v>0</v>
      </c>
    </row>
    <row r="1059" spans="1:5">
      <c r="A1059" s="127"/>
      <c r="B1059" s="128"/>
      <c r="C1059" s="127"/>
      <c r="D1059" s="122"/>
      <c r="E1059" s="129">
        <f t="shared" si="16"/>
        <v>0</v>
      </c>
    </row>
    <row r="1060" spans="1:5">
      <c r="A1060" s="127"/>
      <c r="B1060" s="128"/>
      <c r="C1060" s="127"/>
      <c r="D1060" s="122"/>
      <c r="E1060" s="129">
        <f t="shared" si="16"/>
        <v>0</v>
      </c>
    </row>
    <row r="1061" spans="1:5">
      <c r="A1061" s="127"/>
      <c r="B1061" s="128"/>
      <c r="C1061" s="127"/>
      <c r="D1061" s="122"/>
      <c r="E1061" s="129">
        <f t="shared" si="16"/>
        <v>0</v>
      </c>
    </row>
    <row r="1062" spans="1:5">
      <c r="A1062" s="127"/>
      <c r="B1062" s="128"/>
      <c r="C1062" s="127"/>
      <c r="D1062" s="122"/>
      <c r="E1062" s="129">
        <f t="shared" si="16"/>
        <v>0</v>
      </c>
    </row>
    <row r="1063" spans="1:5">
      <c r="A1063" s="127"/>
      <c r="B1063" s="128"/>
      <c r="C1063" s="127"/>
      <c r="D1063" s="122"/>
      <c r="E1063" s="129">
        <f t="shared" si="16"/>
        <v>0</v>
      </c>
    </row>
    <row r="1064" spans="1:5">
      <c r="A1064" s="127"/>
      <c r="B1064" s="128"/>
      <c r="C1064" s="127"/>
      <c r="D1064" s="122"/>
      <c r="E1064" s="129">
        <f t="shared" si="16"/>
        <v>0</v>
      </c>
    </row>
    <row r="1065" spans="1:5">
      <c r="A1065" s="127"/>
      <c r="B1065" s="128"/>
      <c r="C1065" s="127"/>
      <c r="D1065" s="122"/>
      <c r="E1065" s="129">
        <f t="shared" si="16"/>
        <v>0</v>
      </c>
    </row>
    <row r="1066" spans="1:5">
      <c r="A1066" s="127"/>
      <c r="B1066" s="128"/>
      <c r="C1066" s="127"/>
      <c r="D1066" s="122"/>
      <c r="E1066" s="129">
        <f t="shared" si="16"/>
        <v>0</v>
      </c>
    </row>
    <row r="1067" spans="1:5">
      <c r="A1067" s="127"/>
      <c r="B1067" s="128"/>
      <c r="C1067" s="127"/>
      <c r="D1067" s="122"/>
      <c r="E1067" s="129">
        <f t="shared" si="16"/>
        <v>0</v>
      </c>
    </row>
    <row r="1068" spans="1:5">
      <c r="A1068" s="127"/>
      <c r="B1068" s="128"/>
      <c r="C1068" s="127"/>
      <c r="D1068" s="122"/>
      <c r="E1068" s="129">
        <f t="shared" si="16"/>
        <v>0</v>
      </c>
    </row>
    <row r="1069" spans="1:5">
      <c r="A1069" s="127"/>
      <c r="B1069" s="128"/>
      <c r="C1069" s="127"/>
      <c r="D1069" s="122"/>
      <c r="E1069" s="129">
        <f t="shared" si="16"/>
        <v>0</v>
      </c>
    </row>
    <row r="1070" spans="1:5">
      <c r="A1070" s="127"/>
      <c r="B1070" s="128"/>
      <c r="C1070" s="127"/>
      <c r="D1070" s="122"/>
      <c r="E1070" s="129">
        <f t="shared" si="16"/>
        <v>0</v>
      </c>
    </row>
    <row r="1071" spans="1:5">
      <c r="A1071" s="127"/>
      <c r="B1071" s="128"/>
      <c r="C1071" s="127"/>
      <c r="D1071" s="122"/>
      <c r="E1071" s="129">
        <f t="shared" si="16"/>
        <v>0</v>
      </c>
    </row>
    <row r="1072" spans="1:5">
      <c r="A1072" s="127"/>
      <c r="B1072" s="128"/>
      <c r="C1072" s="127"/>
      <c r="D1072" s="122"/>
      <c r="E1072" s="129">
        <f t="shared" si="16"/>
        <v>0</v>
      </c>
    </row>
    <row r="1073" spans="1:5">
      <c r="A1073" s="127"/>
      <c r="B1073" s="128"/>
      <c r="C1073" s="127"/>
      <c r="D1073" s="122"/>
      <c r="E1073" s="129">
        <f t="shared" si="16"/>
        <v>0</v>
      </c>
    </row>
    <row r="1074" spans="1:5">
      <c r="A1074" s="127"/>
      <c r="B1074" s="128"/>
      <c r="C1074" s="127"/>
      <c r="D1074" s="122"/>
      <c r="E1074" s="129">
        <f t="shared" si="16"/>
        <v>0</v>
      </c>
    </row>
    <row r="1075" spans="1:5">
      <c r="A1075" s="127"/>
      <c r="B1075" s="128"/>
      <c r="C1075" s="127"/>
      <c r="D1075" s="122"/>
      <c r="E1075" s="129">
        <f t="shared" si="16"/>
        <v>0</v>
      </c>
    </row>
    <row r="1076" spans="1:5">
      <c r="A1076" s="127"/>
      <c r="B1076" s="128"/>
      <c r="C1076" s="127"/>
      <c r="D1076" s="122"/>
      <c r="E1076" s="129">
        <f t="shared" si="16"/>
        <v>0</v>
      </c>
    </row>
    <row r="1077" spans="1:5">
      <c r="A1077" s="127"/>
      <c r="B1077" s="128"/>
      <c r="C1077" s="127"/>
      <c r="D1077" s="122"/>
      <c r="E1077" s="129">
        <f t="shared" si="16"/>
        <v>0</v>
      </c>
    </row>
    <row r="1078" spans="1:5">
      <c r="A1078" s="127"/>
      <c r="B1078" s="128"/>
      <c r="C1078" s="127"/>
      <c r="D1078" s="122"/>
      <c r="E1078" s="129">
        <f t="shared" si="16"/>
        <v>0</v>
      </c>
    </row>
    <row r="1079" spans="1:5">
      <c r="A1079" s="127"/>
      <c r="B1079" s="128"/>
      <c r="C1079" s="127"/>
      <c r="D1079" s="122"/>
      <c r="E1079" s="129">
        <f t="shared" si="16"/>
        <v>0</v>
      </c>
    </row>
    <row r="1080" spans="1:5">
      <c r="A1080" s="127"/>
      <c r="B1080" s="128"/>
      <c r="C1080" s="127"/>
      <c r="D1080" s="122"/>
      <c r="E1080" s="129">
        <f t="shared" si="16"/>
        <v>0</v>
      </c>
    </row>
    <row r="1081" spans="1:5">
      <c r="A1081" s="127"/>
      <c r="B1081" s="128"/>
      <c r="C1081" s="127"/>
      <c r="D1081" s="122"/>
      <c r="E1081" s="129">
        <f t="shared" si="16"/>
        <v>0</v>
      </c>
    </row>
    <row r="1082" spans="1:5">
      <c r="A1082" s="127"/>
      <c r="B1082" s="128"/>
      <c r="C1082" s="127"/>
      <c r="D1082" s="122"/>
      <c r="E1082" s="129">
        <f t="shared" si="16"/>
        <v>0</v>
      </c>
    </row>
    <row r="1083" spans="1:5">
      <c r="A1083" s="127"/>
      <c r="B1083" s="128"/>
      <c r="C1083" s="127"/>
      <c r="D1083" s="122"/>
      <c r="E1083" s="129">
        <f t="shared" si="16"/>
        <v>0</v>
      </c>
    </row>
    <row r="1084" spans="1:5">
      <c r="A1084" s="127"/>
      <c r="B1084" s="128"/>
      <c r="C1084" s="127"/>
      <c r="D1084" s="122"/>
      <c r="E1084" s="129">
        <f t="shared" si="16"/>
        <v>0</v>
      </c>
    </row>
    <row r="1085" spans="1:5">
      <c r="A1085" s="127"/>
      <c r="B1085" s="128"/>
      <c r="C1085" s="127"/>
      <c r="D1085" s="122"/>
      <c r="E1085" s="129">
        <f t="shared" si="16"/>
        <v>0</v>
      </c>
    </row>
    <row r="1086" spans="1:5">
      <c r="A1086" s="127"/>
      <c r="B1086" s="128"/>
      <c r="C1086" s="127"/>
      <c r="D1086" s="122"/>
      <c r="E1086" s="129">
        <f t="shared" si="16"/>
        <v>0</v>
      </c>
    </row>
    <row r="1087" spans="1:5">
      <c r="A1087" s="127"/>
      <c r="B1087" s="128"/>
      <c r="C1087" s="127"/>
      <c r="D1087" s="122"/>
      <c r="E1087" s="129">
        <f t="shared" si="16"/>
        <v>0</v>
      </c>
    </row>
    <row r="1088" spans="1:5">
      <c r="A1088" s="127"/>
      <c r="B1088" s="128"/>
      <c r="C1088" s="127"/>
      <c r="D1088" s="122"/>
      <c r="E1088" s="129">
        <f t="shared" si="16"/>
        <v>0</v>
      </c>
    </row>
    <row r="1089" spans="1:5">
      <c r="A1089" s="127"/>
      <c r="B1089" s="128"/>
      <c r="C1089" s="127"/>
      <c r="D1089" s="122"/>
      <c r="E1089" s="129">
        <f t="shared" si="16"/>
        <v>0</v>
      </c>
    </row>
    <row r="1090" spans="1:5">
      <c r="A1090" s="127"/>
      <c r="B1090" s="128"/>
      <c r="C1090" s="127"/>
      <c r="D1090" s="122"/>
      <c r="E1090" s="129">
        <f t="shared" ref="E1090:E1153" si="17">ROUND((D1090/(1+$J$1))*(1+$L$1),2)</f>
        <v>0</v>
      </c>
    </row>
    <row r="1091" spans="1:5">
      <c r="A1091" s="127"/>
      <c r="B1091" s="128"/>
      <c r="C1091" s="127"/>
      <c r="D1091" s="122"/>
      <c r="E1091" s="129">
        <f t="shared" si="17"/>
        <v>0</v>
      </c>
    </row>
    <row r="1092" spans="1:5">
      <c r="A1092" s="127"/>
      <c r="B1092" s="128"/>
      <c r="C1092" s="127"/>
      <c r="D1092" s="122"/>
      <c r="E1092" s="129">
        <f t="shared" si="17"/>
        <v>0</v>
      </c>
    </row>
    <row r="1093" spans="1:5">
      <c r="A1093" s="127"/>
      <c r="B1093" s="128"/>
      <c r="C1093" s="127"/>
      <c r="D1093" s="122"/>
      <c r="E1093" s="129">
        <f t="shared" si="17"/>
        <v>0</v>
      </c>
    </row>
    <row r="1094" spans="1:5">
      <c r="A1094" s="127"/>
      <c r="B1094" s="128"/>
      <c r="C1094" s="127"/>
      <c r="D1094" s="122"/>
      <c r="E1094" s="129">
        <f t="shared" si="17"/>
        <v>0</v>
      </c>
    </row>
    <row r="1095" spans="1:5">
      <c r="A1095" s="127"/>
      <c r="B1095" s="128"/>
      <c r="C1095" s="127"/>
      <c r="D1095" s="122"/>
      <c r="E1095" s="129">
        <f t="shared" si="17"/>
        <v>0</v>
      </c>
    </row>
    <row r="1096" spans="1:5">
      <c r="A1096" s="127"/>
      <c r="B1096" s="128"/>
      <c r="C1096" s="127"/>
      <c r="D1096" s="122"/>
      <c r="E1096" s="129">
        <f t="shared" si="17"/>
        <v>0</v>
      </c>
    </row>
    <row r="1097" spans="1:5">
      <c r="A1097" s="127"/>
      <c r="B1097" s="128"/>
      <c r="C1097" s="127"/>
      <c r="D1097" s="122"/>
      <c r="E1097" s="129">
        <f t="shared" si="17"/>
        <v>0</v>
      </c>
    </row>
    <row r="1098" spans="1:5">
      <c r="A1098" s="127"/>
      <c r="B1098" s="128"/>
      <c r="C1098" s="127"/>
      <c r="D1098" s="122"/>
      <c r="E1098" s="129">
        <f t="shared" si="17"/>
        <v>0</v>
      </c>
    </row>
    <row r="1099" spans="1:5">
      <c r="A1099" s="127"/>
      <c r="B1099" s="128"/>
      <c r="C1099" s="127"/>
      <c r="D1099" s="122"/>
      <c r="E1099" s="129">
        <f t="shared" si="17"/>
        <v>0</v>
      </c>
    </row>
    <row r="1100" spans="1:5">
      <c r="A1100" s="127"/>
      <c r="B1100" s="128"/>
      <c r="C1100" s="127"/>
      <c r="D1100" s="122"/>
      <c r="E1100" s="129">
        <f t="shared" si="17"/>
        <v>0</v>
      </c>
    </row>
    <row r="1101" spans="1:5">
      <c r="A1101" s="127"/>
      <c r="B1101" s="128"/>
      <c r="C1101" s="127"/>
      <c r="D1101" s="122"/>
      <c r="E1101" s="129">
        <f t="shared" si="17"/>
        <v>0</v>
      </c>
    </row>
    <row r="1102" spans="1:5">
      <c r="A1102" s="127"/>
      <c r="B1102" s="128"/>
      <c r="C1102" s="127"/>
      <c r="D1102" s="122"/>
      <c r="E1102" s="129">
        <f t="shared" si="17"/>
        <v>0</v>
      </c>
    </row>
    <row r="1103" spans="1:5">
      <c r="A1103" s="127"/>
      <c r="B1103" s="128"/>
      <c r="C1103" s="127"/>
      <c r="D1103" s="122"/>
      <c r="E1103" s="129">
        <f t="shared" si="17"/>
        <v>0</v>
      </c>
    </row>
    <row r="1104" spans="1:5">
      <c r="A1104" s="127"/>
      <c r="B1104" s="128"/>
      <c r="C1104" s="127"/>
      <c r="D1104" s="122"/>
      <c r="E1104" s="129">
        <f t="shared" si="17"/>
        <v>0</v>
      </c>
    </row>
    <row r="1105" spans="1:5">
      <c r="A1105" s="127"/>
      <c r="B1105" s="128"/>
      <c r="C1105" s="127"/>
      <c r="D1105" s="122"/>
      <c r="E1105" s="129">
        <f t="shared" si="17"/>
        <v>0</v>
      </c>
    </row>
    <row r="1106" spans="1:5">
      <c r="A1106" s="127"/>
      <c r="B1106" s="128"/>
      <c r="C1106" s="127"/>
      <c r="D1106" s="122"/>
      <c r="E1106" s="129">
        <f t="shared" si="17"/>
        <v>0</v>
      </c>
    </row>
    <row r="1107" spans="1:5">
      <c r="A1107" s="127"/>
      <c r="B1107" s="128"/>
      <c r="C1107" s="127"/>
      <c r="D1107" s="122"/>
      <c r="E1107" s="129">
        <f t="shared" si="17"/>
        <v>0</v>
      </c>
    </row>
    <row r="1108" spans="1:5">
      <c r="A1108" s="127"/>
      <c r="B1108" s="128"/>
      <c r="C1108" s="127"/>
      <c r="D1108" s="122"/>
      <c r="E1108" s="129">
        <f t="shared" si="17"/>
        <v>0</v>
      </c>
    </row>
    <row r="1109" spans="1:5">
      <c r="A1109" s="127"/>
      <c r="B1109" s="128"/>
      <c r="C1109" s="127"/>
      <c r="D1109" s="122"/>
      <c r="E1109" s="129">
        <f t="shared" si="17"/>
        <v>0</v>
      </c>
    </row>
    <row r="1110" spans="1:5">
      <c r="A1110" s="127"/>
      <c r="B1110" s="128"/>
      <c r="C1110" s="127"/>
      <c r="D1110" s="122"/>
      <c r="E1110" s="129">
        <f t="shared" si="17"/>
        <v>0</v>
      </c>
    </row>
    <row r="1111" spans="1:5">
      <c r="A1111" s="127"/>
      <c r="B1111" s="128"/>
      <c r="C1111" s="127"/>
      <c r="D1111" s="122"/>
      <c r="E1111" s="129">
        <f t="shared" si="17"/>
        <v>0</v>
      </c>
    </row>
    <row r="1112" spans="1:5">
      <c r="A1112" s="127"/>
      <c r="B1112" s="128"/>
      <c r="C1112" s="127"/>
      <c r="D1112" s="122"/>
      <c r="E1112" s="129">
        <f t="shared" si="17"/>
        <v>0</v>
      </c>
    </row>
    <row r="1113" spans="1:5">
      <c r="A1113" s="127"/>
      <c r="B1113" s="128"/>
      <c r="C1113" s="127"/>
      <c r="D1113" s="122"/>
      <c r="E1113" s="129">
        <f t="shared" si="17"/>
        <v>0</v>
      </c>
    </row>
    <row r="1114" spans="1:5">
      <c r="A1114" s="127"/>
      <c r="B1114" s="128"/>
      <c r="C1114" s="127"/>
      <c r="D1114" s="122"/>
      <c r="E1114" s="129">
        <f t="shared" si="17"/>
        <v>0</v>
      </c>
    </row>
    <row r="1115" spans="1:5">
      <c r="A1115" s="127"/>
      <c r="B1115" s="128"/>
      <c r="C1115" s="127"/>
      <c r="D1115" s="122"/>
      <c r="E1115" s="129">
        <f t="shared" si="17"/>
        <v>0</v>
      </c>
    </row>
    <row r="1116" spans="1:5">
      <c r="A1116" s="127"/>
      <c r="B1116" s="128"/>
      <c r="C1116" s="127"/>
      <c r="D1116" s="122"/>
      <c r="E1116" s="129">
        <f t="shared" si="17"/>
        <v>0</v>
      </c>
    </row>
    <row r="1117" spans="1:5">
      <c r="A1117" s="127"/>
      <c r="B1117" s="128"/>
      <c r="C1117" s="127"/>
      <c r="D1117" s="122"/>
      <c r="E1117" s="129">
        <f t="shared" si="17"/>
        <v>0</v>
      </c>
    </row>
    <row r="1118" spans="1:5">
      <c r="A1118" s="127"/>
      <c r="B1118" s="128"/>
      <c r="C1118" s="127"/>
      <c r="D1118" s="122"/>
      <c r="E1118" s="129">
        <f t="shared" si="17"/>
        <v>0</v>
      </c>
    </row>
    <row r="1119" spans="1:5">
      <c r="A1119" s="127"/>
      <c r="B1119" s="128"/>
      <c r="C1119" s="127"/>
      <c r="D1119" s="122"/>
      <c r="E1119" s="129">
        <f t="shared" si="17"/>
        <v>0</v>
      </c>
    </row>
    <row r="1120" spans="1:5">
      <c r="A1120" s="127"/>
      <c r="B1120" s="128"/>
      <c r="C1120" s="127"/>
      <c r="D1120" s="122"/>
      <c r="E1120" s="129">
        <f t="shared" si="17"/>
        <v>0</v>
      </c>
    </row>
    <row r="1121" spans="1:5">
      <c r="A1121" s="127"/>
      <c r="B1121" s="128"/>
      <c r="C1121" s="127"/>
      <c r="D1121" s="122"/>
      <c r="E1121" s="129">
        <f t="shared" si="17"/>
        <v>0</v>
      </c>
    </row>
    <row r="1122" spans="1:5">
      <c r="A1122" s="127"/>
      <c r="B1122" s="128"/>
      <c r="C1122" s="127"/>
      <c r="D1122" s="122"/>
      <c r="E1122" s="129">
        <f t="shared" si="17"/>
        <v>0</v>
      </c>
    </row>
    <row r="1123" spans="1:5">
      <c r="A1123" s="127"/>
      <c r="B1123" s="128"/>
      <c r="C1123" s="127"/>
      <c r="D1123" s="122"/>
      <c r="E1123" s="129">
        <f t="shared" si="17"/>
        <v>0</v>
      </c>
    </row>
    <row r="1124" spans="1:5">
      <c r="A1124" s="127"/>
      <c r="B1124" s="128"/>
      <c r="C1124" s="127"/>
      <c r="D1124" s="122"/>
      <c r="E1124" s="129">
        <f t="shared" si="17"/>
        <v>0</v>
      </c>
    </row>
    <row r="1125" spans="1:5">
      <c r="A1125" s="127"/>
      <c r="B1125" s="128"/>
      <c r="C1125" s="127"/>
      <c r="D1125" s="122"/>
      <c r="E1125" s="129">
        <f t="shared" si="17"/>
        <v>0</v>
      </c>
    </row>
    <row r="1126" spans="1:5">
      <c r="A1126" s="127"/>
      <c r="B1126" s="128"/>
      <c r="C1126" s="127"/>
      <c r="D1126" s="122"/>
      <c r="E1126" s="129">
        <f t="shared" si="17"/>
        <v>0</v>
      </c>
    </row>
    <row r="1127" spans="1:5">
      <c r="A1127" s="127"/>
      <c r="B1127" s="128"/>
      <c r="C1127" s="127"/>
      <c r="D1127" s="122"/>
      <c r="E1127" s="129">
        <f t="shared" si="17"/>
        <v>0</v>
      </c>
    </row>
    <row r="1128" spans="1:5">
      <c r="A1128" s="127"/>
      <c r="B1128" s="128"/>
      <c r="C1128" s="127"/>
      <c r="D1128" s="122"/>
      <c r="E1128" s="129">
        <f t="shared" si="17"/>
        <v>0</v>
      </c>
    </row>
    <row r="1129" spans="1:5">
      <c r="A1129" s="127"/>
      <c r="B1129" s="128"/>
      <c r="C1129" s="127"/>
      <c r="D1129" s="122"/>
      <c r="E1129" s="129">
        <f t="shared" si="17"/>
        <v>0</v>
      </c>
    </row>
    <row r="1130" spans="1:5">
      <c r="A1130" s="127"/>
      <c r="B1130" s="128"/>
      <c r="C1130" s="127"/>
      <c r="D1130" s="122"/>
      <c r="E1130" s="129">
        <f t="shared" si="17"/>
        <v>0</v>
      </c>
    </row>
    <row r="1131" spans="1:5">
      <c r="A1131" s="127"/>
      <c r="B1131" s="128"/>
      <c r="C1131" s="127"/>
      <c r="D1131" s="122"/>
      <c r="E1131" s="129">
        <f t="shared" si="17"/>
        <v>0</v>
      </c>
    </row>
    <row r="1132" spans="1:5">
      <c r="A1132" s="127"/>
      <c r="B1132" s="128"/>
      <c r="C1132" s="127"/>
      <c r="D1132" s="122"/>
      <c r="E1132" s="129">
        <f t="shared" si="17"/>
        <v>0</v>
      </c>
    </row>
    <row r="1133" spans="1:5">
      <c r="A1133" s="127"/>
      <c r="B1133" s="128"/>
      <c r="C1133" s="127"/>
      <c r="D1133" s="122"/>
      <c r="E1133" s="129">
        <f t="shared" si="17"/>
        <v>0</v>
      </c>
    </row>
    <row r="1134" spans="1:5">
      <c r="A1134" s="127"/>
      <c r="B1134" s="128"/>
      <c r="C1134" s="127"/>
      <c r="D1134" s="122"/>
      <c r="E1134" s="129">
        <f t="shared" si="17"/>
        <v>0</v>
      </c>
    </row>
    <row r="1135" spans="1:5">
      <c r="A1135" s="127"/>
      <c r="B1135" s="128"/>
      <c r="C1135" s="127"/>
      <c r="D1135" s="122"/>
      <c r="E1135" s="129">
        <f t="shared" si="17"/>
        <v>0</v>
      </c>
    </row>
    <row r="1136" spans="1:5">
      <c r="A1136" s="127"/>
      <c r="B1136" s="128"/>
      <c r="C1136" s="127"/>
      <c r="D1136" s="122"/>
      <c r="E1136" s="129">
        <f t="shared" si="17"/>
        <v>0</v>
      </c>
    </row>
    <row r="1137" spans="1:5">
      <c r="A1137" s="127"/>
      <c r="B1137" s="128"/>
      <c r="C1137" s="127"/>
      <c r="D1137" s="122"/>
      <c r="E1137" s="129">
        <f t="shared" si="17"/>
        <v>0</v>
      </c>
    </row>
    <row r="1138" spans="1:5">
      <c r="A1138" s="127"/>
      <c r="B1138" s="128"/>
      <c r="C1138" s="127"/>
      <c r="D1138" s="122"/>
      <c r="E1138" s="129">
        <f t="shared" si="17"/>
        <v>0</v>
      </c>
    </row>
    <row r="1139" spans="1:5">
      <c r="A1139" s="127"/>
      <c r="B1139" s="128"/>
      <c r="C1139" s="127"/>
      <c r="D1139" s="122"/>
      <c r="E1139" s="129">
        <f t="shared" si="17"/>
        <v>0</v>
      </c>
    </row>
    <row r="1140" spans="1:5">
      <c r="A1140" s="127"/>
      <c r="B1140" s="128"/>
      <c r="C1140" s="127"/>
      <c r="D1140" s="122"/>
      <c r="E1140" s="129">
        <f t="shared" si="17"/>
        <v>0</v>
      </c>
    </row>
    <row r="1141" spans="1:5">
      <c r="A1141" s="127"/>
      <c r="B1141" s="128"/>
      <c r="C1141" s="127"/>
      <c r="D1141" s="122"/>
      <c r="E1141" s="129">
        <f t="shared" si="17"/>
        <v>0</v>
      </c>
    </row>
    <row r="1142" spans="1:5">
      <c r="A1142" s="127"/>
      <c r="B1142" s="128"/>
      <c r="C1142" s="127"/>
      <c r="D1142" s="122"/>
      <c r="E1142" s="129">
        <f t="shared" si="17"/>
        <v>0</v>
      </c>
    </row>
    <row r="1143" spans="1:5">
      <c r="A1143" s="127"/>
      <c r="B1143" s="128"/>
      <c r="C1143" s="127"/>
      <c r="D1143" s="122"/>
      <c r="E1143" s="129">
        <f t="shared" si="17"/>
        <v>0</v>
      </c>
    </row>
    <row r="1144" spans="1:5">
      <c r="A1144" s="127"/>
      <c r="B1144" s="128"/>
      <c r="C1144" s="127"/>
      <c r="D1144" s="122"/>
      <c r="E1144" s="129">
        <f t="shared" si="17"/>
        <v>0</v>
      </c>
    </row>
    <row r="1145" spans="1:5">
      <c r="A1145" s="127"/>
      <c r="B1145" s="128"/>
      <c r="C1145" s="127"/>
      <c r="D1145" s="122"/>
      <c r="E1145" s="129">
        <f t="shared" si="17"/>
        <v>0</v>
      </c>
    </row>
    <row r="1146" spans="1:5">
      <c r="A1146" s="127"/>
      <c r="B1146" s="128"/>
      <c r="C1146" s="127"/>
      <c r="D1146" s="122"/>
      <c r="E1146" s="129">
        <f t="shared" si="17"/>
        <v>0</v>
      </c>
    </row>
    <row r="1147" spans="1:5">
      <c r="A1147" s="127"/>
      <c r="B1147" s="128"/>
      <c r="C1147" s="127"/>
      <c r="D1147" s="122"/>
      <c r="E1147" s="129">
        <f t="shared" si="17"/>
        <v>0</v>
      </c>
    </row>
    <row r="1148" spans="1:5">
      <c r="A1148" s="127"/>
      <c r="B1148" s="128"/>
      <c r="C1148" s="127"/>
      <c r="D1148" s="122"/>
      <c r="E1148" s="129">
        <f t="shared" si="17"/>
        <v>0</v>
      </c>
    </row>
    <row r="1149" spans="1:5">
      <c r="A1149" s="127"/>
      <c r="B1149" s="128"/>
      <c r="C1149" s="127"/>
      <c r="D1149" s="122"/>
      <c r="E1149" s="129">
        <f t="shared" si="17"/>
        <v>0</v>
      </c>
    </row>
    <row r="1150" spans="1:5">
      <c r="A1150" s="127"/>
      <c r="B1150" s="128"/>
      <c r="C1150" s="127"/>
      <c r="D1150" s="122"/>
      <c r="E1150" s="129">
        <f t="shared" si="17"/>
        <v>0</v>
      </c>
    </row>
    <row r="1151" spans="1:5">
      <c r="A1151" s="127"/>
      <c r="B1151" s="128"/>
      <c r="C1151" s="127"/>
      <c r="D1151" s="122"/>
      <c r="E1151" s="129">
        <f t="shared" si="17"/>
        <v>0</v>
      </c>
    </row>
    <row r="1152" spans="1:5">
      <c r="A1152" s="127"/>
      <c r="B1152" s="128"/>
      <c r="C1152" s="127"/>
      <c r="D1152" s="122"/>
      <c r="E1152" s="129">
        <f t="shared" si="17"/>
        <v>0</v>
      </c>
    </row>
    <row r="1153" spans="1:5">
      <c r="A1153" s="127"/>
      <c r="B1153" s="128"/>
      <c r="C1153" s="127"/>
      <c r="D1153" s="122"/>
      <c r="E1153" s="129">
        <f t="shared" si="17"/>
        <v>0</v>
      </c>
    </row>
    <row r="1154" spans="1:5">
      <c r="A1154" s="127"/>
      <c r="B1154" s="128"/>
      <c r="C1154" s="127"/>
      <c r="D1154" s="122"/>
      <c r="E1154" s="129">
        <f t="shared" ref="E1154:E1217" si="18">ROUND((D1154/(1+$J$1))*(1+$L$1),2)</f>
        <v>0</v>
      </c>
    </row>
    <row r="1155" spans="1:5">
      <c r="A1155" s="127"/>
      <c r="B1155" s="128"/>
      <c r="C1155" s="127"/>
      <c r="D1155" s="122"/>
      <c r="E1155" s="129">
        <f t="shared" si="18"/>
        <v>0</v>
      </c>
    </row>
    <row r="1156" spans="1:5">
      <c r="A1156" s="127"/>
      <c r="B1156" s="128"/>
      <c r="C1156" s="127"/>
      <c r="D1156" s="122"/>
      <c r="E1156" s="129">
        <f t="shared" si="18"/>
        <v>0</v>
      </c>
    </row>
    <row r="1157" spans="1:5">
      <c r="A1157" s="127"/>
      <c r="B1157" s="128"/>
      <c r="C1157" s="127"/>
      <c r="D1157" s="122"/>
      <c r="E1157" s="129">
        <f t="shared" si="18"/>
        <v>0</v>
      </c>
    </row>
    <row r="1158" spans="1:5">
      <c r="A1158" s="127"/>
      <c r="B1158" s="128"/>
      <c r="C1158" s="127"/>
      <c r="D1158" s="122"/>
      <c r="E1158" s="129">
        <f t="shared" si="18"/>
        <v>0</v>
      </c>
    </row>
    <row r="1159" spans="1:5">
      <c r="A1159" s="127"/>
      <c r="B1159" s="128"/>
      <c r="C1159" s="127"/>
      <c r="D1159" s="122"/>
      <c r="E1159" s="129">
        <f t="shared" si="18"/>
        <v>0</v>
      </c>
    </row>
    <row r="1160" spans="1:5">
      <c r="A1160" s="127"/>
      <c r="B1160" s="128"/>
      <c r="C1160" s="127"/>
      <c r="D1160" s="122"/>
      <c r="E1160" s="129">
        <f t="shared" si="18"/>
        <v>0</v>
      </c>
    </row>
    <row r="1161" spans="1:5">
      <c r="A1161" s="127"/>
      <c r="B1161" s="128"/>
      <c r="C1161" s="127"/>
      <c r="D1161" s="122"/>
      <c r="E1161" s="129">
        <f t="shared" si="18"/>
        <v>0</v>
      </c>
    </row>
    <row r="1162" spans="1:5">
      <c r="A1162" s="127"/>
      <c r="B1162" s="128"/>
      <c r="C1162" s="127"/>
      <c r="D1162" s="122"/>
      <c r="E1162" s="129">
        <f t="shared" si="18"/>
        <v>0</v>
      </c>
    </row>
    <row r="1163" spans="1:5">
      <c r="A1163" s="127"/>
      <c r="B1163" s="128"/>
      <c r="C1163" s="127"/>
      <c r="D1163" s="122"/>
      <c r="E1163" s="129">
        <f t="shared" si="18"/>
        <v>0</v>
      </c>
    </row>
    <row r="1164" spans="1:5">
      <c r="A1164" s="127"/>
      <c r="B1164" s="128"/>
      <c r="C1164" s="127"/>
      <c r="D1164" s="122"/>
      <c r="E1164" s="129">
        <f t="shared" si="18"/>
        <v>0</v>
      </c>
    </row>
    <row r="1165" spans="1:5">
      <c r="A1165" s="127"/>
      <c r="B1165" s="128"/>
      <c r="C1165" s="127"/>
      <c r="D1165" s="122"/>
      <c r="E1165" s="129">
        <f t="shared" si="18"/>
        <v>0</v>
      </c>
    </row>
    <row r="1166" spans="1:5">
      <c r="A1166" s="127"/>
      <c r="B1166" s="128"/>
      <c r="C1166" s="127"/>
      <c r="D1166" s="122"/>
      <c r="E1166" s="129">
        <f t="shared" si="18"/>
        <v>0</v>
      </c>
    </row>
    <row r="1167" spans="1:5">
      <c r="A1167" s="127"/>
      <c r="B1167" s="128"/>
      <c r="C1167" s="127"/>
      <c r="D1167" s="122"/>
      <c r="E1167" s="129">
        <f t="shared" si="18"/>
        <v>0</v>
      </c>
    </row>
    <row r="1168" spans="1:5">
      <c r="A1168" s="127"/>
      <c r="B1168" s="128"/>
      <c r="C1168" s="127"/>
      <c r="D1168" s="122"/>
      <c r="E1168" s="129">
        <f t="shared" si="18"/>
        <v>0</v>
      </c>
    </row>
    <row r="1169" spans="1:5">
      <c r="A1169" s="127"/>
      <c r="B1169" s="128"/>
      <c r="C1169" s="127"/>
      <c r="D1169" s="122"/>
      <c r="E1169" s="129">
        <f t="shared" si="18"/>
        <v>0</v>
      </c>
    </row>
    <row r="1170" spans="1:5">
      <c r="A1170" s="127"/>
      <c r="B1170" s="128"/>
      <c r="C1170" s="127"/>
      <c r="D1170" s="122"/>
      <c r="E1170" s="129">
        <f t="shared" si="18"/>
        <v>0</v>
      </c>
    </row>
    <row r="1171" spans="1:5">
      <c r="A1171" s="127"/>
      <c r="B1171" s="128"/>
      <c r="C1171" s="127"/>
      <c r="D1171" s="122"/>
      <c r="E1171" s="129">
        <f t="shared" si="18"/>
        <v>0</v>
      </c>
    </row>
    <row r="1172" spans="1:5">
      <c r="A1172" s="127"/>
      <c r="B1172" s="128"/>
      <c r="C1172" s="127"/>
      <c r="D1172" s="122"/>
      <c r="E1172" s="129">
        <f t="shared" si="18"/>
        <v>0</v>
      </c>
    </row>
    <row r="1173" spans="1:5">
      <c r="A1173" s="127"/>
      <c r="B1173" s="128"/>
      <c r="C1173" s="127"/>
      <c r="D1173" s="122"/>
      <c r="E1173" s="129">
        <f t="shared" si="18"/>
        <v>0</v>
      </c>
    </row>
    <row r="1174" spans="1:5">
      <c r="A1174" s="127"/>
      <c r="B1174" s="128"/>
      <c r="C1174" s="127"/>
      <c r="D1174" s="122"/>
      <c r="E1174" s="129">
        <f t="shared" si="18"/>
        <v>0</v>
      </c>
    </row>
    <row r="1175" spans="1:5">
      <c r="A1175" s="127"/>
      <c r="B1175" s="128"/>
      <c r="C1175" s="127"/>
      <c r="D1175" s="122"/>
      <c r="E1175" s="129">
        <f t="shared" si="18"/>
        <v>0</v>
      </c>
    </row>
    <row r="1176" spans="1:5">
      <c r="A1176" s="127"/>
      <c r="B1176" s="128"/>
      <c r="C1176" s="127"/>
      <c r="D1176" s="122"/>
      <c r="E1176" s="129">
        <f t="shared" si="18"/>
        <v>0</v>
      </c>
    </row>
    <row r="1177" spans="1:5">
      <c r="A1177" s="127"/>
      <c r="B1177" s="128"/>
      <c r="C1177" s="127"/>
      <c r="D1177" s="122"/>
      <c r="E1177" s="129">
        <f t="shared" si="18"/>
        <v>0</v>
      </c>
    </row>
    <row r="1178" spans="1:5">
      <c r="A1178" s="127"/>
      <c r="B1178" s="128"/>
      <c r="C1178" s="127"/>
      <c r="D1178" s="122"/>
      <c r="E1178" s="129">
        <f t="shared" si="18"/>
        <v>0</v>
      </c>
    </row>
    <row r="1179" spans="1:5">
      <c r="A1179" s="127"/>
      <c r="B1179" s="128"/>
      <c r="C1179" s="127"/>
      <c r="D1179" s="122"/>
      <c r="E1179" s="129">
        <f t="shared" si="18"/>
        <v>0</v>
      </c>
    </row>
    <row r="1180" spans="1:5">
      <c r="A1180" s="127"/>
      <c r="B1180" s="128"/>
      <c r="C1180" s="127"/>
      <c r="D1180" s="122"/>
      <c r="E1180" s="129">
        <f t="shared" si="18"/>
        <v>0</v>
      </c>
    </row>
    <row r="1181" spans="1:5">
      <c r="A1181" s="127"/>
      <c r="B1181" s="128"/>
      <c r="C1181" s="127"/>
      <c r="D1181" s="122"/>
      <c r="E1181" s="129">
        <f t="shared" si="18"/>
        <v>0</v>
      </c>
    </row>
    <row r="1182" spans="1:5">
      <c r="A1182" s="127"/>
      <c r="B1182" s="128"/>
      <c r="C1182" s="127"/>
      <c r="D1182" s="122"/>
      <c r="E1182" s="129">
        <f t="shared" si="18"/>
        <v>0</v>
      </c>
    </row>
    <row r="1183" spans="1:5">
      <c r="A1183" s="127"/>
      <c r="B1183" s="128"/>
      <c r="C1183" s="127"/>
      <c r="D1183" s="122"/>
      <c r="E1183" s="129">
        <f t="shared" si="18"/>
        <v>0</v>
      </c>
    </row>
    <row r="1184" spans="1:5">
      <c r="A1184" s="127"/>
      <c r="B1184" s="128"/>
      <c r="C1184" s="127"/>
      <c r="D1184" s="122"/>
      <c r="E1184" s="129">
        <f t="shared" si="18"/>
        <v>0</v>
      </c>
    </row>
    <row r="1185" spans="1:5">
      <c r="A1185" s="127"/>
      <c r="B1185" s="128"/>
      <c r="C1185" s="127"/>
      <c r="D1185" s="122"/>
      <c r="E1185" s="129">
        <f t="shared" si="18"/>
        <v>0</v>
      </c>
    </row>
    <row r="1186" spans="1:5">
      <c r="A1186" s="127"/>
      <c r="B1186" s="128"/>
      <c r="C1186" s="127"/>
      <c r="D1186" s="122"/>
      <c r="E1186" s="129">
        <f t="shared" si="18"/>
        <v>0</v>
      </c>
    </row>
    <row r="1187" spans="1:5">
      <c r="A1187" s="127"/>
      <c r="B1187" s="128"/>
      <c r="C1187" s="127"/>
      <c r="D1187" s="122"/>
      <c r="E1187" s="129">
        <f t="shared" si="18"/>
        <v>0</v>
      </c>
    </row>
    <row r="1188" spans="1:5">
      <c r="A1188" s="127"/>
      <c r="B1188" s="128"/>
      <c r="C1188" s="127"/>
      <c r="D1188" s="122"/>
      <c r="E1188" s="129">
        <f t="shared" si="18"/>
        <v>0</v>
      </c>
    </row>
    <row r="1189" spans="1:5">
      <c r="A1189" s="127"/>
      <c r="B1189" s="128"/>
      <c r="C1189" s="127"/>
      <c r="D1189" s="122"/>
      <c r="E1189" s="129">
        <f t="shared" si="18"/>
        <v>0</v>
      </c>
    </row>
    <row r="1190" spans="1:5">
      <c r="A1190" s="127"/>
      <c r="B1190" s="128"/>
      <c r="C1190" s="127"/>
      <c r="D1190" s="122"/>
      <c r="E1190" s="129">
        <f t="shared" si="18"/>
        <v>0</v>
      </c>
    </row>
    <row r="1191" spans="1:5">
      <c r="A1191" s="127"/>
      <c r="B1191" s="128"/>
      <c r="C1191" s="127"/>
      <c r="D1191" s="122"/>
      <c r="E1191" s="129">
        <f t="shared" si="18"/>
        <v>0</v>
      </c>
    </row>
    <row r="1192" spans="1:5">
      <c r="A1192" s="127"/>
      <c r="B1192" s="128"/>
      <c r="C1192" s="127"/>
      <c r="D1192" s="122"/>
      <c r="E1192" s="129">
        <f t="shared" si="18"/>
        <v>0</v>
      </c>
    </row>
    <row r="1193" spans="1:5">
      <c r="A1193" s="127"/>
      <c r="B1193" s="128"/>
      <c r="C1193" s="127"/>
      <c r="D1193" s="122"/>
      <c r="E1193" s="129">
        <f t="shared" si="18"/>
        <v>0</v>
      </c>
    </row>
    <row r="1194" spans="1:5">
      <c r="A1194" s="127"/>
      <c r="B1194" s="128"/>
      <c r="C1194" s="127"/>
      <c r="D1194" s="122"/>
      <c r="E1194" s="129">
        <f t="shared" si="18"/>
        <v>0</v>
      </c>
    </row>
    <row r="1195" spans="1:5">
      <c r="A1195" s="127"/>
      <c r="B1195" s="128"/>
      <c r="C1195" s="127"/>
      <c r="D1195" s="122"/>
      <c r="E1195" s="129">
        <f t="shared" si="18"/>
        <v>0</v>
      </c>
    </row>
    <row r="1196" spans="1:5">
      <c r="A1196" s="127"/>
      <c r="B1196" s="128"/>
      <c r="C1196" s="127"/>
      <c r="D1196" s="122"/>
      <c r="E1196" s="129">
        <f t="shared" si="18"/>
        <v>0</v>
      </c>
    </row>
    <row r="1197" spans="1:5">
      <c r="A1197" s="127"/>
      <c r="B1197" s="128"/>
      <c r="C1197" s="127"/>
      <c r="D1197" s="122"/>
      <c r="E1197" s="129">
        <f t="shared" si="18"/>
        <v>0</v>
      </c>
    </row>
    <row r="1198" spans="1:5">
      <c r="A1198" s="127"/>
      <c r="B1198" s="128"/>
      <c r="C1198" s="127"/>
      <c r="D1198" s="122"/>
      <c r="E1198" s="129">
        <f t="shared" si="18"/>
        <v>0</v>
      </c>
    </row>
    <row r="1199" spans="1:5">
      <c r="A1199" s="127"/>
      <c r="B1199" s="128"/>
      <c r="C1199" s="127"/>
      <c r="D1199" s="122"/>
      <c r="E1199" s="129">
        <f t="shared" si="18"/>
        <v>0</v>
      </c>
    </row>
    <row r="1200" spans="1:5">
      <c r="A1200" s="127"/>
      <c r="B1200" s="128"/>
      <c r="C1200" s="127"/>
      <c r="D1200" s="122"/>
      <c r="E1200" s="129">
        <f t="shared" si="18"/>
        <v>0</v>
      </c>
    </row>
    <row r="1201" spans="1:5">
      <c r="A1201" s="127"/>
      <c r="B1201" s="128"/>
      <c r="C1201" s="127"/>
      <c r="D1201" s="122"/>
      <c r="E1201" s="129">
        <f t="shared" si="18"/>
        <v>0</v>
      </c>
    </row>
    <row r="1202" spans="1:5">
      <c r="A1202" s="127"/>
      <c r="B1202" s="128"/>
      <c r="C1202" s="127"/>
      <c r="D1202" s="122"/>
      <c r="E1202" s="129">
        <f t="shared" si="18"/>
        <v>0</v>
      </c>
    </row>
    <row r="1203" spans="1:5">
      <c r="A1203" s="127"/>
      <c r="B1203" s="128"/>
      <c r="C1203" s="127"/>
      <c r="D1203" s="122"/>
      <c r="E1203" s="129">
        <f t="shared" si="18"/>
        <v>0</v>
      </c>
    </row>
    <row r="1204" spans="1:5">
      <c r="A1204" s="127"/>
      <c r="B1204" s="128"/>
      <c r="C1204" s="127"/>
      <c r="D1204" s="122"/>
      <c r="E1204" s="129">
        <f t="shared" si="18"/>
        <v>0</v>
      </c>
    </row>
    <row r="1205" spans="1:5">
      <c r="A1205" s="127"/>
      <c r="B1205" s="128"/>
      <c r="C1205" s="127"/>
      <c r="D1205" s="122"/>
      <c r="E1205" s="129">
        <f t="shared" si="18"/>
        <v>0</v>
      </c>
    </row>
    <row r="1206" spans="1:5">
      <c r="A1206" s="127"/>
      <c r="B1206" s="128"/>
      <c r="C1206" s="127"/>
      <c r="D1206" s="122"/>
      <c r="E1206" s="129">
        <f t="shared" si="18"/>
        <v>0</v>
      </c>
    </row>
    <row r="1207" spans="1:5">
      <c r="A1207" s="127"/>
      <c r="B1207" s="128"/>
      <c r="C1207" s="127"/>
      <c r="D1207" s="122"/>
      <c r="E1207" s="129">
        <f t="shared" si="18"/>
        <v>0</v>
      </c>
    </row>
    <row r="1208" spans="1:5">
      <c r="A1208" s="127"/>
      <c r="B1208" s="128"/>
      <c r="C1208" s="127"/>
      <c r="D1208" s="122"/>
      <c r="E1208" s="129">
        <f t="shared" si="18"/>
        <v>0</v>
      </c>
    </row>
    <row r="1209" spans="1:5">
      <c r="A1209" s="127"/>
      <c r="B1209" s="128"/>
      <c r="C1209" s="127"/>
      <c r="D1209" s="122"/>
      <c r="E1209" s="129">
        <f t="shared" si="18"/>
        <v>0</v>
      </c>
    </row>
    <row r="1210" spans="1:5">
      <c r="A1210" s="127"/>
      <c r="B1210" s="128"/>
      <c r="C1210" s="127"/>
      <c r="D1210" s="122"/>
      <c r="E1210" s="129">
        <f t="shared" si="18"/>
        <v>0</v>
      </c>
    </row>
    <row r="1211" spans="1:5">
      <c r="A1211" s="127"/>
      <c r="B1211" s="128"/>
      <c r="C1211" s="127"/>
      <c r="D1211" s="122"/>
      <c r="E1211" s="129">
        <f t="shared" si="18"/>
        <v>0</v>
      </c>
    </row>
    <row r="1212" spans="1:5">
      <c r="A1212" s="127"/>
      <c r="B1212" s="128"/>
      <c r="C1212" s="127"/>
      <c r="D1212" s="122"/>
      <c r="E1212" s="129">
        <f t="shared" si="18"/>
        <v>0</v>
      </c>
    </row>
    <row r="1213" spans="1:5">
      <c r="A1213" s="127"/>
      <c r="B1213" s="128"/>
      <c r="C1213" s="127"/>
      <c r="D1213" s="122"/>
      <c r="E1213" s="129">
        <f t="shared" si="18"/>
        <v>0</v>
      </c>
    </row>
    <row r="1214" spans="1:5">
      <c r="A1214" s="127"/>
      <c r="B1214" s="128"/>
      <c r="C1214" s="127"/>
      <c r="D1214" s="122"/>
      <c r="E1214" s="129">
        <f t="shared" si="18"/>
        <v>0</v>
      </c>
    </row>
    <row r="1215" spans="1:5">
      <c r="A1215" s="127"/>
      <c r="B1215" s="128"/>
      <c r="C1215" s="127"/>
      <c r="D1215" s="122"/>
      <c r="E1215" s="129">
        <f t="shared" si="18"/>
        <v>0</v>
      </c>
    </row>
    <row r="1216" spans="1:5">
      <c r="A1216" s="127"/>
      <c r="B1216" s="128"/>
      <c r="C1216" s="127"/>
      <c r="D1216" s="122"/>
      <c r="E1216" s="129">
        <f t="shared" si="18"/>
        <v>0</v>
      </c>
    </row>
    <row r="1217" spans="1:5">
      <c r="A1217" s="127"/>
      <c r="B1217" s="128"/>
      <c r="C1217" s="127"/>
      <c r="D1217" s="122"/>
      <c r="E1217" s="129">
        <f t="shared" si="18"/>
        <v>0</v>
      </c>
    </row>
    <row r="1218" spans="1:5">
      <c r="A1218" s="127"/>
      <c r="B1218" s="128"/>
      <c r="C1218" s="127"/>
      <c r="D1218" s="122"/>
      <c r="E1218" s="129">
        <f t="shared" ref="E1218:E1281" si="19">ROUND((D1218/(1+$J$1))*(1+$L$1),2)</f>
        <v>0</v>
      </c>
    </row>
    <row r="1219" spans="1:5">
      <c r="A1219" s="127"/>
      <c r="B1219" s="128"/>
      <c r="C1219" s="127"/>
      <c r="D1219" s="122"/>
      <c r="E1219" s="129">
        <f t="shared" si="19"/>
        <v>0</v>
      </c>
    </row>
    <row r="1220" spans="1:5">
      <c r="A1220" s="127"/>
      <c r="B1220" s="128"/>
      <c r="C1220" s="127"/>
      <c r="D1220" s="122"/>
      <c r="E1220" s="129">
        <f t="shared" si="19"/>
        <v>0</v>
      </c>
    </row>
    <row r="1221" spans="1:5">
      <c r="A1221" s="127"/>
      <c r="B1221" s="128"/>
      <c r="C1221" s="127"/>
      <c r="D1221" s="122"/>
      <c r="E1221" s="129">
        <f t="shared" si="19"/>
        <v>0</v>
      </c>
    </row>
    <row r="1222" spans="1:5">
      <c r="A1222" s="127"/>
      <c r="B1222" s="128"/>
      <c r="C1222" s="127"/>
      <c r="D1222" s="122"/>
      <c r="E1222" s="129">
        <f t="shared" si="19"/>
        <v>0</v>
      </c>
    </row>
    <row r="1223" spans="1:5">
      <c r="A1223" s="127"/>
      <c r="B1223" s="128"/>
      <c r="C1223" s="127"/>
      <c r="D1223" s="122"/>
      <c r="E1223" s="129">
        <f t="shared" si="19"/>
        <v>0</v>
      </c>
    </row>
    <row r="1224" spans="1:5">
      <c r="A1224" s="127"/>
      <c r="B1224" s="128"/>
      <c r="C1224" s="127"/>
      <c r="D1224" s="122"/>
      <c r="E1224" s="129">
        <f t="shared" si="19"/>
        <v>0</v>
      </c>
    </row>
    <row r="1225" spans="1:5">
      <c r="A1225" s="127"/>
      <c r="B1225" s="128"/>
      <c r="C1225" s="127"/>
      <c r="D1225" s="122"/>
      <c r="E1225" s="129">
        <f t="shared" si="19"/>
        <v>0</v>
      </c>
    </row>
    <row r="1226" spans="1:5">
      <c r="A1226" s="127"/>
      <c r="B1226" s="128"/>
      <c r="C1226" s="127"/>
      <c r="D1226" s="122"/>
      <c r="E1226" s="129">
        <f t="shared" si="19"/>
        <v>0</v>
      </c>
    </row>
    <row r="1227" spans="1:5">
      <c r="A1227" s="127"/>
      <c r="B1227" s="128"/>
      <c r="C1227" s="127"/>
      <c r="D1227" s="122"/>
      <c r="E1227" s="129">
        <f t="shared" si="19"/>
        <v>0</v>
      </c>
    </row>
    <row r="1228" spans="1:5">
      <c r="A1228" s="127"/>
      <c r="B1228" s="128"/>
      <c r="C1228" s="127"/>
      <c r="D1228" s="122"/>
      <c r="E1228" s="129">
        <f t="shared" si="19"/>
        <v>0</v>
      </c>
    </row>
    <row r="1229" spans="1:5">
      <c r="A1229" s="127"/>
      <c r="B1229" s="128"/>
      <c r="C1229" s="127"/>
      <c r="D1229" s="122"/>
      <c r="E1229" s="129">
        <f t="shared" si="19"/>
        <v>0</v>
      </c>
    </row>
    <row r="1230" spans="1:5">
      <c r="A1230" s="127"/>
      <c r="B1230" s="128"/>
      <c r="C1230" s="127"/>
      <c r="D1230" s="122"/>
      <c r="E1230" s="129">
        <f t="shared" si="19"/>
        <v>0</v>
      </c>
    </row>
    <row r="1231" spans="1:5">
      <c r="A1231" s="127"/>
      <c r="B1231" s="128"/>
      <c r="C1231" s="127"/>
      <c r="D1231" s="122"/>
      <c r="E1231" s="129">
        <f t="shared" si="19"/>
        <v>0</v>
      </c>
    </row>
    <row r="1232" spans="1:5">
      <c r="A1232" s="127"/>
      <c r="B1232" s="128"/>
      <c r="C1232" s="127"/>
      <c r="D1232" s="122"/>
      <c r="E1232" s="129">
        <f t="shared" si="19"/>
        <v>0</v>
      </c>
    </row>
    <row r="1233" spans="1:5">
      <c r="A1233" s="127"/>
      <c r="B1233" s="128"/>
      <c r="C1233" s="127"/>
      <c r="D1233" s="122"/>
      <c r="E1233" s="129">
        <f t="shared" si="19"/>
        <v>0</v>
      </c>
    </row>
    <row r="1234" spans="1:5">
      <c r="A1234" s="127"/>
      <c r="B1234" s="128"/>
      <c r="C1234" s="127"/>
      <c r="D1234" s="122"/>
      <c r="E1234" s="129">
        <f t="shared" si="19"/>
        <v>0</v>
      </c>
    </row>
    <row r="1235" spans="1:5">
      <c r="A1235" s="127"/>
      <c r="B1235" s="128"/>
      <c r="C1235" s="127"/>
      <c r="D1235" s="122"/>
      <c r="E1235" s="129">
        <f t="shared" si="19"/>
        <v>0</v>
      </c>
    </row>
    <row r="1236" spans="1:5">
      <c r="A1236" s="127"/>
      <c r="B1236" s="128"/>
      <c r="C1236" s="127"/>
      <c r="D1236" s="122"/>
      <c r="E1236" s="129">
        <f t="shared" si="19"/>
        <v>0</v>
      </c>
    </row>
    <row r="1237" spans="1:5">
      <c r="A1237" s="127"/>
      <c r="B1237" s="128"/>
      <c r="C1237" s="127"/>
      <c r="D1237" s="122"/>
      <c r="E1237" s="129">
        <f t="shared" si="19"/>
        <v>0</v>
      </c>
    </row>
    <row r="1238" spans="1:5">
      <c r="A1238" s="127"/>
      <c r="B1238" s="128"/>
      <c r="C1238" s="127"/>
      <c r="D1238" s="122"/>
      <c r="E1238" s="129">
        <f t="shared" si="19"/>
        <v>0</v>
      </c>
    </row>
    <row r="1239" spans="1:5">
      <c r="A1239" s="127"/>
      <c r="B1239" s="128"/>
      <c r="C1239" s="127"/>
      <c r="D1239" s="122"/>
      <c r="E1239" s="129">
        <f t="shared" si="19"/>
        <v>0</v>
      </c>
    </row>
    <row r="1240" spans="1:5">
      <c r="A1240" s="127"/>
      <c r="B1240" s="128"/>
      <c r="C1240" s="127"/>
      <c r="D1240" s="122"/>
      <c r="E1240" s="129">
        <f t="shared" si="19"/>
        <v>0</v>
      </c>
    </row>
    <row r="1241" spans="1:5">
      <c r="A1241" s="127"/>
      <c r="B1241" s="128"/>
      <c r="C1241" s="127"/>
      <c r="D1241" s="122"/>
      <c r="E1241" s="129">
        <f t="shared" si="19"/>
        <v>0</v>
      </c>
    </row>
    <row r="1242" spans="1:5">
      <c r="A1242" s="127"/>
      <c r="B1242" s="128"/>
      <c r="C1242" s="127"/>
      <c r="D1242" s="122"/>
      <c r="E1242" s="129">
        <f t="shared" si="19"/>
        <v>0</v>
      </c>
    </row>
    <row r="1243" spans="1:5">
      <c r="A1243" s="127"/>
      <c r="B1243" s="128"/>
      <c r="C1243" s="127"/>
      <c r="D1243" s="122"/>
      <c r="E1243" s="129">
        <f t="shared" si="19"/>
        <v>0</v>
      </c>
    </row>
    <row r="1244" spans="1:5">
      <c r="A1244" s="127"/>
      <c r="B1244" s="128"/>
      <c r="C1244" s="127"/>
      <c r="D1244" s="122"/>
      <c r="E1244" s="129">
        <f t="shared" si="19"/>
        <v>0</v>
      </c>
    </row>
    <row r="1245" spans="1:5">
      <c r="A1245" s="127"/>
      <c r="B1245" s="128"/>
      <c r="C1245" s="127"/>
      <c r="D1245" s="122"/>
      <c r="E1245" s="129">
        <f t="shared" si="19"/>
        <v>0</v>
      </c>
    </row>
    <row r="1246" spans="1:5">
      <c r="A1246" s="127"/>
      <c r="B1246" s="128"/>
      <c r="C1246" s="127"/>
      <c r="D1246" s="122"/>
      <c r="E1246" s="129">
        <f t="shared" si="19"/>
        <v>0</v>
      </c>
    </row>
    <row r="1247" spans="1:5">
      <c r="A1247" s="127"/>
      <c r="B1247" s="128"/>
      <c r="C1247" s="127"/>
      <c r="D1247" s="122"/>
      <c r="E1247" s="129">
        <f t="shared" si="19"/>
        <v>0</v>
      </c>
    </row>
    <row r="1248" spans="1:5">
      <c r="A1248" s="127"/>
      <c r="B1248" s="128"/>
      <c r="C1248" s="127"/>
      <c r="D1248" s="122"/>
      <c r="E1248" s="129">
        <f t="shared" si="19"/>
        <v>0</v>
      </c>
    </row>
    <row r="1249" spans="1:5">
      <c r="A1249" s="127"/>
      <c r="B1249" s="128"/>
      <c r="C1249" s="127"/>
      <c r="D1249" s="122"/>
      <c r="E1249" s="129">
        <f t="shared" si="19"/>
        <v>0</v>
      </c>
    </row>
    <row r="1250" spans="1:5">
      <c r="A1250" s="127"/>
      <c r="B1250" s="128"/>
      <c r="C1250" s="127"/>
      <c r="D1250" s="122"/>
      <c r="E1250" s="129">
        <f t="shared" si="19"/>
        <v>0</v>
      </c>
    </row>
    <row r="1251" spans="1:5">
      <c r="A1251" s="127"/>
      <c r="B1251" s="128"/>
      <c r="C1251" s="127"/>
      <c r="D1251" s="122"/>
      <c r="E1251" s="129">
        <f t="shared" si="19"/>
        <v>0</v>
      </c>
    </row>
    <row r="1252" spans="1:5">
      <c r="A1252" s="127"/>
      <c r="B1252" s="128"/>
      <c r="C1252" s="127"/>
      <c r="D1252" s="122"/>
      <c r="E1252" s="129">
        <f t="shared" si="19"/>
        <v>0</v>
      </c>
    </row>
    <row r="1253" spans="1:5">
      <c r="A1253" s="127"/>
      <c r="B1253" s="128"/>
      <c r="C1253" s="127"/>
      <c r="D1253" s="122"/>
      <c r="E1253" s="129">
        <f t="shared" si="19"/>
        <v>0</v>
      </c>
    </row>
    <row r="1254" spans="1:5">
      <c r="A1254" s="127"/>
      <c r="B1254" s="128"/>
      <c r="C1254" s="127"/>
      <c r="D1254" s="122"/>
      <c r="E1254" s="129">
        <f t="shared" si="19"/>
        <v>0</v>
      </c>
    </row>
    <row r="1255" spans="1:5">
      <c r="A1255" s="127"/>
      <c r="B1255" s="128"/>
      <c r="C1255" s="127"/>
      <c r="D1255" s="122"/>
      <c r="E1255" s="129">
        <f t="shared" si="19"/>
        <v>0</v>
      </c>
    </row>
    <row r="1256" spans="1:5">
      <c r="A1256" s="127"/>
      <c r="B1256" s="128"/>
      <c r="C1256" s="127"/>
      <c r="D1256" s="122"/>
      <c r="E1256" s="129">
        <f t="shared" si="19"/>
        <v>0</v>
      </c>
    </row>
    <row r="1257" spans="1:5">
      <c r="A1257" s="127"/>
      <c r="B1257" s="128"/>
      <c r="C1257" s="127"/>
      <c r="D1257" s="122"/>
      <c r="E1257" s="129">
        <f t="shared" si="19"/>
        <v>0</v>
      </c>
    </row>
    <row r="1258" spans="1:5">
      <c r="A1258" s="127"/>
      <c r="B1258" s="128"/>
      <c r="C1258" s="127"/>
      <c r="D1258" s="122"/>
      <c r="E1258" s="129">
        <f t="shared" si="19"/>
        <v>0</v>
      </c>
    </row>
    <row r="1259" spans="1:5">
      <c r="A1259" s="127"/>
      <c r="B1259" s="128"/>
      <c r="C1259" s="127"/>
      <c r="D1259" s="122"/>
      <c r="E1259" s="129">
        <f t="shared" si="19"/>
        <v>0</v>
      </c>
    </row>
    <row r="1260" spans="1:5">
      <c r="A1260" s="127"/>
      <c r="B1260" s="128"/>
      <c r="C1260" s="127"/>
      <c r="D1260" s="122"/>
      <c r="E1260" s="129">
        <f t="shared" si="19"/>
        <v>0</v>
      </c>
    </row>
    <row r="1261" spans="1:5">
      <c r="A1261" s="127"/>
      <c r="B1261" s="128"/>
      <c r="C1261" s="127"/>
      <c r="D1261" s="122"/>
      <c r="E1261" s="129">
        <f t="shared" si="19"/>
        <v>0</v>
      </c>
    </row>
    <row r="1262" spans="1:5">
      <c r="A1262" s="127"/>
      <c r="B1262" s="128"/>
      <c r="C1262" s="127"/>
      <c r="D1262" s="122"/>
      <c r="E1262" s="129">
        <f t="shared" si="19"/>
        <v>0</v>
      </c>
    </row>
    <row r="1263" spans="1:5">
      <c r="A1263" s="127"/>
      <c r="B1263" s="128"/>
      <c r="C1263" s="127"/>
      <c r="D1263" s="122"/>
      <c r="E1263" s="129">
        <f t="shared" si="19"/>
        <v>0</v>
      </c>
    </row>
    <row r="1264" spans="1:5">
      <c r="A1264" s="127"/>
      <c r="B1264" s="128"/>
      <c r="C1264" s="127"/>
      <c r="D1264" s="122"/>
      <c r="E1264" s="129">
        <f t="shared" si="19"/>
        <v>0</v>
      </c>
    </row>
    <row r="1265" spans="1:5">
      <c r="A1265" s="127"/>
      <c r="B1265" s="128"/>
      <c r="C1265" s="127"/>
      <c r="D1265" s="122"/>
      <c r="E1265" s="129">
        <f t="shared" si="19"/>
        <v>0</v>
      </c>
    </row>
    <row r="1266" spans="1:5">
      <c r="A1266" s="127"/>
      <c r="B1266" s="128"/>
      <c r="C1266" s="127"/>
      <c r="D1266" s="122"/>
      <c r="E1266" s="129">
        <f t="shared" si="19"/>
        <v>0</v>
      </c>
    </row>
    <row r="1267" spans="1:5">
      <c r="A1267" s="127"/>
      <c r="B1267" s="128"/>
      <c r="C1267" s="127"/>
      <c r="D1267" s="122"/>
      <c r="E1267" s="129">
        <f t="shared" si="19"/>
        <v>0</v>
      </c>
    </row>
    <row r="1268" spans="1:5">
      <c r="A1268" s="127"/>
      <c r="B1268" s="128"/>
      <c r="C1268" s="127"/>
      <c r="D1268" s="122"/>
      <c r="E1268" s="129">
        <f t="shared" si="19"/>
        <v>0</v>
      </c>
    </row>
    <row r="1269" spans="1:5">
      <c r="A1269" s="127"/>
      <c r="B1269" s="128"/>
      <c r="C1269" s="127"/>
      <c r="D1269" s="122"/>
      <c r="E1269" s="129">
        <f t="shared" si="19"/>
        <v>0</v>
      </c>
    </row>
    <row r="1270" spans="1:5">
      <c r="A1270" s="127"/>
      <c r="B1270" s="128"/>
      <c r="C1270" s="127"/>
      <c r="D1270" s="122"/>
      <c r="E1270" s="129">
        <f t="shared" si="19"/>
        <v>0</v>
      </c>
    </row>
    <row r="1271" spans="1:5">
      <c r="A1271" s="127"/>
      <c r="B1271" s="128"/>
      <c r="C1271" s="127"/>
      <c r="D1271" s="122"/>
      <c r="E1271" s="129">
        <f t="shared" si="19"/>
        <v>0</v>
      </c>
    </row>
    <row r="1272" spans="1:5">
      <c r="A1272" s="127"/>
      <c r="B1272" s="128"/>
      <c r="C1272" s="127"/>
      <c r="D1272" s="122"/>
      <c r="E1272" s="129">
        <f t="shared" si="19"/>
        <v>0</v>
      </c>
    </row>
    <row r="1273" spans="1:5">
      <c r="A1273" s="127"/>
      <c r="B1273" s="128"/>
      <c r="C1273" s="127"/>
      <c r="D1273" s="122"/>
      <c r="E1273" s="129">
        <f t="shared" si="19"/>
        <v>0</v>
      </c>
    </row>
    <row r="1274" spans="1:5">
      <c r="A1274" s="127"/>
      <c r="B1274" s="128"/>
      <c r="C1274" s="127"/>
      <c r="D1274" s="122"/>
      <c r="E1274" s="129">
        <f t="shared" si="19"/>
        <v>0</v>
      </c>
    </row>
    <row r="1275" spans="1:5">
      <c r="A1275" s="127"/>
      <c r="B1275" s="128"/>
      <c r="C1275" s="127"/>
      <c r="D1275" s="122"/>
      <c r="E1275" s="129">
        <f t="shared" si="19"/>
        <v>0</v>
      </c>
    </row>
    <row r="1276" spans="1:5">
      <c r="A1276" s="127"/>
      <c r="B1276" s="128"/>
      <c r="C1276" s="127"/>
      <c r="D1276" s="122"/>
      <c r="E1276" s="129">
        <f t="shared" si="19"/>
        <v>0</v>
      </c>
    </row>
    <row r="1277" spans="1:5">
      <c r="A1277" s="127"/>
      <c r="B1277" s="128"/>
      <c r="C1277" s="127"/>
      <c r="D1277" s="122"/>
      <c r="E1277" s="129">
        <f t="shared" si="19"/>
        <v>0</v>
      </c>
    </row>
    <row r="1278" spans="1:5">
      <c r="A1278" s="127"/>
      <c r="B1278" s="128"/>
      <c r="C1278" s="127"/>
      <c r="D1278" s="122"/>
      <c r="E1278" s="129">
        <f t="shared" si="19"/>
        <v>0</v>
      </c>
    </row>
    <row r="1279" spans="1:5">
      <c r="A1279" s="127"/>
      <c r="B1279" s="128"/>
      <c r="C1279" s="127"/>
      <c r="D1279" s="122"/>
      <c r="E1279" s="129">
        <f t="shared" si="19"/>
        <v>0</v>
      </c>
    </row>
    <row r="1280" spans="1:5">
      <c r="A1280" s="127"/>
      <c r="B1280" s="128"/>
      <c r="C1280" s="127"/>
      <c r="D1280" s="122"/>
      <c r="E1280" s="129">
        <f t="shared" si="19"/>
        <v>0</v>
      </c>
    </row>
    <row r="1281" spans="1:5">
      <c r="A1281" s="127"/>
      <c r="B1281" s="128"/>
      <c r="C1281" s="127"/>
      <c r="D1281" s="122"/>
      <c r="E1281" s="129">
        <f t="shared" si="19"/>
        <v>0</v>
      </c>
    </row>
    <row r="1282" spans="1:5">
      <c r="A1282" s="127"/>
      <c r="B1282" s="128"/>
      <c r="C1282" s="127"/>
      <c r="D1282" s="122"/>
      <c r="E1282" s="129">
        <f t="shared" ref="E1282:E1345" si="20">ROUND((D1282/(1+$J$1))*(1+$L$1),2)</f>
        <v>0</v>
      </c>
    </row>
    <row r="1283" spans="1:5">
      <c r="A1283" s="127"/>
      <c r="B1283" s="128"/>
      <c r="C1283" s="127"/>
      <c r="D1283" s="122"/>
      <c r="E1283" s="129">
        <f t="shared" si="20"/>
        <v>0</v>
      </c>
    </row>
    <row r="1284" spans="1:5">
      <c r="A1284" s="127"/>
      <c r="B1284" s="128"/>
      <c r="C1284" s="127"/>
      <c r="D1284" s="122"/>
      <c r="E1284" s="129">
        <f t="shared" si="20"/>
        <v>0</v>
      </c>
    </row>
    <row r="1285" spans="1:5">
      <c r="A1285" s="127"/>
      <c r="B1285" s="128"/>
      <c r="C1285" s="127"/>
      <c r="D1285" s="122"/>
      <c r="E1285" s="129">
        <f t="shared" si="20"/>
        <v>0</v>
      </c>
    </row>
    <row r="1286" spans="1:5">
      <c r="A1286" s="127"/>
      <c r="B1286" s="128"/>
      <c r="C1286" s="127"/>
      <c r="D1286" s="122"/>
      <c r="E1286" s="129">
        <f t="shared" si="20"/>
        <v>0</v>
      </c>
    </row>
    <row r="1287" spans="1:5">
      <c r="A1287" s="127"/>
      <c r="B1287" s="128"/>
      <c r="C1287" s="127"/>
      <c r="D1287" s="122"/>
      <c r="E1287" s="129">
        <f t="shared" si="20"/>
        <v>0</v>
      </c>
    </row>
    <row r="1288" spans="1:5">
      <c r="A1288" s="127"/>
      <c r="B1288" s="128"/>
      <c r="C1288" s="127"/>
      <c r="D1288" s="122"/>
      <c r="E1288" s="129">
        <f t="shared" si="20"/>
        <v>0</v>
      </c>
    </row>
    <row r="1289" spans="1:5">
      <c r="A1289" s="127"/>
      <c r="B1289" s="128"/>
      <c r="C1289" s="127"/>
      <c r="D1289" s="122"/>
      <c r="E1289" s="129">
        <f t="shared" si="20"/>
        <v>0</v>
      </c>
    </row>
    <row r="1290" spans="1:5">
      <c r="A1290" s="127"/>
      <c r="B1290" s="128"/>
      <c r="C1290" s="127"/>
      <c r="D1290" s="122"/>
      <c r="E1290" s="129">
        <f t="shared" si="20"/>
        <v>0</v>
      </c>
    </row>
    <row r="1291" spans="1:5">
      <c r="A1291" s="127"/>
      <c r="B1291" s="128"/>
      <c r="C1291" s="127"/>
      <c r="D1291" s="122"/>
      <c r="E1291" s="129">
        <f t="shared" si="20"/>
        <v>0</v>
      </c>
    </row>
    <row r="1292" spans="1:5">
      <c r="A1292" s="127"/>
      <c r="B1292" s="128"/>
      <c r="C1292" s="127"/>
      <c r="D1292" s="122"/>
      <c r="E1292" s="129">
        <f t="shared" si="20"/>
        <v>0</v>
      </c>
    </row>
    <row r="1293" spans="1:5">
      <c r="A1293" s="127"/>
      <c r="B1293" s="128"/>
      <c r="C1293" s="127"/>
      <c r="D1293" s="122"/>
      <c r="E1293" s="129">
        <f t="shared" si="20"/>
        <v>0</v>
      </c>
    </row>
    <row r="1294" spans="1:5">
      <c r="A1294" s="127"/>
      <c r="B1294" s="128"/>
      <c r="C1294" s="127"/>
      <c r="D1294" s="122"/>
      <c r="E1294" s="129">
        <f t="shared" si="20"/>
        <v>0</v>
      </c>
    </row>
    <row r="1295" spans="1:5">
      <c r="A1295" s="127"/>
      <c r="B1295" s="128"/>
      <c r="C1295" s="127"/>
      <c r="D1295" s="122"/>
      <c r="E1295" s="129">
        <f t="shared" si="20"/>
        <v>0</v>
      </c>
    </row>
    <row r="1296" spans="1:5">
      <c r="A1296" s="127"/>
      <c r="B1296" s="128"/>
      <c r="C1296" s="127"/>
      <c r="D1296" s="122"/>
      <c r="E1296" s="129">
        <f t="shared" si="20"/>
        <v>0</v>
      </c>
    </row>
    <row r="1297" spans="1:5">
      <c r="A1297" s="127"/>
      <c r="B1297" s="128"/>
      <c r="C1297" s="127"/>
      <c r="D1297" s="122"/>
      <c r="E1297" s="129">
        <f t="shared" si="20"/>
        <v>0</v>
      </c>
    </row>
    <row r="1298" spans="1:5">
      <c r="A1298" s="127"/>
      <c r="B1298" s="128"/>
      <c r="C1298" s="127"/>
      <c r="D1298" s="122"/>
      <c r="E1298" s="129">
        <f t="shared" si="20"/>
        <v>0</v>
      </c>
    </row>
    <row r="1299" spans="1:5">
      <c r="A1299" s="127"/>
      <c r="B1299" s="128"/>
      <c r="C1299" s="127"/>
      <c r="D1299" s="122"/>
      <c r="E1299" s="129">
        <f t="shared" si="20"/>
        <v>0</v>
      </c>
    </row>
    <row r="1300" spans="1:5">
      <c r="A1300" s="127"/>
      <c r="B1300" s="128"/>
      <c r="C1300" s="127"/>
      <c r="D1300" s="122"/>
      <c r="E1300" s="129">
        <f t="shared" si="20"/>
        <v>0</v>
      </c>
    </row>
    <row r="1301" spans="1:5">
      <c r="A1301" s="127"/>
      <c r="B1301" s="128"/>
      <c r="C1301" s="127"/>
      <c r="D1301" s="122"/>
      <c r="E1301" s="129">
        <f t="shared" si="20"/>
        <v>0</v>
      </c>
    </row>
    <row r="1302" spans="1:5">
      <c r="A1302" s="127"/>
      <c r="B1302" s="128"/>
      <c r="C1302" s="127"/>
      <c r="D1302" s="122"/>
      <c r="E1302" s="129">
        <f t="shared" si="20"/>
        <v>0</v>
      </c>
    </row>
    <row r="1303" spans="1:5">
      <c r="A1303" s="127"/>
      <c r="B1303" s="128"/>
      <c r="C1303" s="127"/>
      <c r="D1303" s="122"/>
      <c r="E1303" s="129">
        <f t="shared" si="20"/>
        <v>0</v>
      </c>
    </row>
    <row r="1304" spans="1:5">
      <c r="A1304" s="127"/>
      <c r="B1304" s="128"/>
      <c r="C1304" s="127"/>
      <c r="D1304" s="122"/>
      <c r="E1304" s="129">
        <f t="shared" si="20"/>
        <v>0</v>
      </c>
    </row>
    <row r="1305" spans="1:5">
      <c r="A1305" s="127"/>
      <c r="B1305" s="128"/>
      <c r="C1305" s="127"/>
      <c r="D1305" s="122"/>
      <c r="E1305" s="129">
        <f t="shared" si="20"/>
        <v>0</v>
      </c>
    </row>
    <row r="1306" spans="1:5">
      <c r="A1306" s="127"/>
      <c r="B1306" s="128"/>
      <c r="C1306" s="127"/>
      <c r="D1306" s="122"/>
      <c r="E1306" s="129">
        <f t="shared" si="20"/>
        <v>0</v>
      </c>
    </row>
    <row r="1307" spans="1:5">
      <c r="A1307" s="127"/>
      <c r="B1307" s="128"/>
      <c r="C1307" s="127"/>
      <c r="D1307" s="122"/>
      <c r="E1307" s="129">
        <f t="shared" si="20"/>
        <v>0</v>
      </c>
    </row>
    <row r="1308" spans="1:5">
      <c r="A1308" s="127"/>
      <c r="B1308" s="128"/>
      <c r="C1308" s="127"/>
      <c r="D1308" s="122"/>
      <c r="E1308" s="129">
        <f t="shared" si="20"/>
        <v>0</v>
      </c>
    </row>
    <row r="1309" spans="1:5">
      <c r="A1309" s="127"/>
      <c r="B1309" s="128"/>
      <c r="C1309" s="127"/>
      <c r="D1309" s="122"/>
      <c r="E1309" s="129">
        <f t="shared" si="20"/>
        <v>0</v>
      </c>
    </row>
    <row r="1310" spans="1:5">
      <c r="A1310" s="127"/>
      <c r="B1310" s="128"/>
      <c r="C1310" s="127"/>
      <c r="D1310" s="122"/>
      <c r="E1310" s="129">
        <f t="shared" si="20"/>
        <v>0</v>
      </c>
    </row>
    <row r="1311" spans="1:5">
      <c r="A1311" s="127"/>
      <c r="B1311" s="128"/>
      <c r="C1311" s="127"/>
      <c r="D1311" s="122"/>
      <c r="E1311" s="129">
        <f t="shared" si="20"/>
        <v>0</v>
      </c>
    </row>
    <row r="1312" spans="1:5">
      <c r="A1312" s="127"/>
      <c r="B1312" s="128"/>
      <c r="C1312" s="127"/>
      <c r="D1312" s="122"/>
      <c r="E1312" s="129">
        <f t="shared" si="20"/>
        <v>0</v>
      </c>
    </row>
    <row r="1313" spans="1:5">
      <c r="A1313" s="127"/>
      <c r="B1313" s="128"/>
      <c r="C1313" s="127"/>
      <c r="D1313" s="122"/>
      <c r="E1313" s="129">
        <f t="shared" si="20"/>
        <v>0</v>
      </c>
    </row>
    <row r="1314" spans="1:5">
      <c r="A1314" s="127"/>
      <c r="B1314" s="128"/>
      <c r="C1314" s="127"/>
      <c r="D1314" s="122"/>
      <c r="E1314" s="129">
        <f t="shared" si="20"/>
        <v>0</v>
      </c>
    </row>
    <row r="1315" spans="1:5">
      <c r="A1315" s="127"/>
      <c r="B1315" s="128"/>
      <c r="C1315" s="127"/>
      <c r="D1315" s="122"/>
      <c r="E1315" s="129">
        <f t="shared" si="20"/>
        <v>0</v>
      </c>
    </row>
    <row r="1316" spans="1:5">
      <c r="A1316" s="127"/>
      <c r="B1316" s="128"/>
      <c r="C1316" s="127"/>
      <c r="D1316" s="122"/>
      <c r="E1316" s="129">
        <f t="shared" si="20"/>
        <v>0</v>
      </c>
    </row>
    <row r="1317" spans="1:5">
      <c r="A1317" s="127"/>
      <c r="B1317" s="128"/>
      <c r="C1317" s="127"/>
      <c r="D1317" s="122"/>
      <c r="E1317" s="129">
        <f t="shared" si="20"/>
        <v>0</v>
      </c>
    </row>
    <row r="1318" spans="1:5">
      <c r="A1318" s="127"/>
      <c r="B1318" s="128"/>
      <c r="C1318" s="127"/>
      <c r="D1318" s="122"/>
      <c r="E1318" s="129">
        <f t="shared" si="20"/>
        <v>0</v>
      </c>
    </row>
    <row r="1319" spans="1:5">
      <c r="A1319" s="127"/>
      <c r="B1319" s="128"/>
      <c r="C1319" s="127"/>
      <c r="D1319" s="122"/>
      <c r="E1319" s="129">
        <f t="shared" si="20"/>
        <v>0</v>
      </c>
    </row>
    <row r="1320" spans="1:5">
      <c r="A1320" s="127"/>
      <c r="B1320" s="128"/>
      <c r="C1320" s="127"/>
      <c r="D1320" s="122"/>
      <c r="E1320" s="129">
        <f t="shared" si="20"/>
        <v>0</v>
      </c>
    </row>
    <row r="1321" spans="1:5">
      <c r="A1321" s="127"/>
      <c r="B1321" s="128"/>
      <c r="C1321" s="127"/>
      <c r="D1321" s="122"/>
      <c r="E1321" s="129">
        <f t="shared" si="20"/>
        <v>0</v>
      </c>
    </row>
    <row r="1322" spans="1:5">
      <c r="A1322" s="127"/>
      <c r="B1322" s="128"/>
      <c r="C1322" s="127"/>
      <c r="D1322" s="122"/>
      <c r="E1322" s="129">
        <f t="shared" si="20"/>
        <v>0</v>
      </c>
    </row>
    <row r="1323" spans="1:5">
      <c r="A1323" s="127"/>
      <c r="B1323" s="128"/>
      <c r="C1323" s="127"/>
      <c r="D1323" s="122"/>
      <c r="E1323" s="129">
        <f t="shared" si="20"/>
        <v>0</v>
      </c>
    </row>
    <row r="1324" spans="1:5">
      <c r="A1324" s="127"/>
      <c r="B1324" s="128"/>
      <c r="C1324" s="127"/>
      <c r="D1324" s="122"/>
      <c r="E1324" s="129">
        <f t="shared" si="20"/>
        <v>0</v>
      </c>
    </row>
    <row r="1325" spans="1:5">
      <c r="A1325" s="127"/>
      <c r="B1325" s="128"/>
      <c r="C1325" s="127"/>
      <c r="D1325" s="122"/>
      <c r="E1325" s="129">
        <f t="shared" si="20"/>
        <v>0</v>
      </c>
    </row>
    <row r="1326" spans="1:5">
      <c r="A1326" s="127"/>
      <c r="B1326" s="128"/>
      <c r="C1326" s="127"/>
      <c r="D1326" s="122"/>
      <c r="E1326" s="129">
        <f t="shared" si="20"/>
        <v>0</v>
      </c>
    </row>
    <row r="1327" spans="1:5">
      <c r="A1327" s="127"/>
      <c r="B1327" s="128"/>
      <c r="C1327" s="127"/>
      <c r="D1327" s="122"/>
      <c r="E1327" s="129">
        <f t="shared" si="20"/>
        <v>0</v>
      </c>
    </row>
    <row r="1328" spans="1:5">
      <c r="A1328" s="127"/>
      <c r="B1328" s="128"/>
      <c r="C1328" s="127"/>
      <c r="D1328" s="122"/>
      <c r="E1328" s="129">
        <f t="shared" si="20"/>
        <v>0</v>
      </c>
    </row>
    <row r="1329" spans="1:5">
      <c r="A1329" s="127"/>
      <c r="B1329" s="128"/>
      <c r="C1329" s="127"/>
      <c r="D1329" s="122"/>
      <c r="E1329" s="129">
        <f t="shared" si="20"/>
        <v>0</v>
      </c>
    </row>
    <row r="1330" spans="1:5">
      <c r="A1330" s="127"/>
      <c r="B1330" s="128"/>
      <c r="C1330" s="127"/>
      <c r="D1330" s="122"/>
      <c r="E1330" s="129">
        <f t="shared" si="20"/>
        <v>0</v>
      </c>
    </row>
    <row r="1331" spans="1:5">
      <c r="A1331" s="127"/>
      <c r="B1331" s="128"/>
      <c r="C1331" s="127"/>
      <c r="D1331" s="122"/>
      <c r="E1331" s="129">
        <f t="shared" si="20"/>
        <v>0</v>
      </c>
    </row>
    <row r="1332" spans="1:5">
      <c r="A1332" s="127"/>
      <c r="B1332" s="128"/>
      <c r="C1332" s="127"/>
      <c r="D1332" s="122"/>
      <c r="E1332" s="129">
        <f t="shared" si="20"/>
        <v>0</v>
      </c>
    </row>
    <row r="1333" spans="1:5">
      <c r="A1333" s="127"/>
      <c r="B1333" s="128"/>
      <c r="C1333" s="127"/>
      <c r="D1333" s="122"/>
      <c r="E1333" s="129">
        <f t="shared" si="20"/>
        <v>0</v>
      </c>
    </row>
    <row r="1334" spans="1:5">
      <c r="A1334" s="127"/>
      <c r="B1334" s="128"/>
      <c r="C1334" s="127"/>
      <c r="D1334" s="122"/>
      <c r="E1334" s="129">
        <f t="shared" si="20"/>
        <v>0</v>
      </c>
    </row>
    <row r="1335" spans="1:5">
      <c r="A1335" s="127"/>
      <c r="B1335" s="128"/>
      <c r="C1335" s="127"/>
      <c r="D1335" s="122"/>
      <c r="E1335" s="129">
        <f t="shared" si="20"/>
        <v>0</v>
      </c>
    </row>
    <row r="1336" spans="1:5">
      <c r="A1336" s="127"/>
      <c r="B1336" s="128"/>
      <c r="C1336" s="127"/>
      <c r="D1336" s="122"/>
      <c r="E1336" s="129">
        <f t="shared" si="20"/>
        <v>0</v>
      </c>
    </row>
    <row r="1337" spans="1:5">
      <c r="A1337" s="127"/>
      <c r="B1337" s="128"/>
      <c r="C1337" s="127"/>
      <c r="D1337" s="122"/>
      <c r="E1337" s="129">
        <f t="shared" si="20"/>
        <v>0</v>
      </c>
    </row>
    <row r="1338" spans="1:5">
      <c r="A1338" s="127"/>
      <c r="B1338" s="128"/>
      <c r="C1338" s="127"/>
      <c r="D1338" s="122"/>
      <c r="E1338" s="129">
        <f t="shared" si="20"/>
        <v>0</v>
      </c>
    </row>
    <row r="1339" spans="1:5">
      <c r="A1339" s="127"/>
      <c r="B1339" s="128"/>
      <c r="C1339" s="127"/>
      <c r="D1339" s="122"/>
      <c r="E1339" s="129">
        <f t="shared" si="20"/>
        <v>0</v>
      </c>
    </row>
    <row r="1340" spans="1:5">
      <c r="A1340" s="127"/>
      <c r="B1340" s="128"/>
      <c r="C1340" s="127"/>
      <c r="D1340" s="122"/>
      <c r="E1340" s="129">
        <f t="shared" si="20"/>
        <v>0</v>
      </c>
    </row>
    <row r="1341" spans="1:5">
      <c r="A1341" s="127"/>
      <c r="B1341" s="128"/>
      <c r="C1341" s="127"/>
      <c r="D1341" s="122"/>
      <c r="E1341" s="129">
        <f t="shared" si="20"/>
        <v>0</v>
      </c>
    </row>
    <row r="1342" spans="1:5">
      <c r="A1342" s="127"/>
      <c r="B1342" s="128"/>
      <c r="C1342" s="127"/>
      <c r="D1342" s="122"/>
      <c r="E1342" s="129">
        <f t="shared" si="20"/>
        <v>0</v>
      </c>
    </row>
    <row r="1343" spans="1:5">
      <c r="A1343" s="127"/>
      <c r="B1343" s="128"/>
      <c r="C1343" s="127"/>
      <c r="D1343" s="122"/>
      <c r="E1343" s="129">
        <f t="shared" si="20"/>
        <v>0</v>
      </c>
    </row>
    <row r="1344" spans="1:5">
      <c r="A1344" s="127"/>
      <c r="B1344" s="128"/>
      <c r="C1344" s="127"/>
      <c r="D1344" s="122"/>
      <c r="E1344" s="129">
        <f t="shared" si="20"/>
        <v>0</v>
      </c>
    </row>
    <row r="1345" spans="1:5">
      <c r="A1345" s="127"/>
      <c r="B1345" s="128"/>
      <c r="C1345" s="127"/>
      <c r="D1345" s="122"/>
      <c r="E1345" s="129">
        <f t="shared" si="20"/>
        <v>0</v>
      </c>
    </row>
    <row r="1346" spans="1:5">
      <c r="A1346" s="127"/>
      <c r="B1346" s="128"/>
      <c r="C1346" s="127"/>
      <c r="D1346" s="122"/>
      <c r="E1346" s="129">
        <f t="shared" ref="E1346:E1409" si="21">ROUND((D1346/(1+$J$1))*(1+$L$1),2)</f>
        <v>0</v>
      </c>
    </row>
    <row r="1347" spans="1:5">
      <c r="A1347" s="127"/>
      <c r="B1347" s="128"/>
      <c r="C1347" s="127"/>
      <c r="D1347" s="122"/>
      <c r="E1347" s="129">
        <f t="shared" si="21"/>
        <v>0</v>
      </c>
    </row>
    <row r="1348" spans="1:5">
      <c r="A1348" s="127"/>
      <c r="B1348" s="128"/>
      <c r="C1348" s="127"/>
      <c r="D1348" s="122"/>
      <c r="E1348" s="129">
        <f t="shared" si="21"/>
        <v>0</v>
      </c>
    </row>
    <row r="1349" spans="1:5">
      <c r="A1349" s="127"/>
      <c r="B1349" s="128"/>
      <c r="C1349" s="127"/>
      <c r="D1349" s="122"/>
      <c r="E1349" s="129">
        <f t="shared" si="21"/>
        <v>0</v>
      </c>
    </row>
    <row r="1350" spans="1:5">
      <c r="A1350" s="127"/>
      <c r="B1350" s="128"/>
      <c r="C1350" s="127"/>
      <c r="D1350" s="122"/>
      <c r="E1350" s="129">
        <f t="shared" si="21"/>
        <v>0</v>
      </c>
    </row>
    <row r="1351" spans="1:5">
      <c r="A1351" s="127"/>
      <c r="B1351" s="128"/>
      <c r="C1351" s="127"/>
      <c r="D1351" s="122"/>
      <c r="E1351" s="129">
        <f t="shared" si="21"/>
        <v>0</v>
      </c>
    </row>
    <row r="1352" spans="1:5">
      <c r="A1352" s="127"/>
      <c r="B1352" s="128"/>
      <c r="C1352" s="127"/>
      <c r="D1352" s="122"/>
      <c r="E1352" s="129">
        <f t="shared" si="21"/>
        <v>0</v>
      </c>
    </row>
    <row r="1353" spans="1:5">
      <c r="A1353" s="127"/>
      <c r="B1353" s="128"/>
      <c r="C1353" s="127"/>
      <c r="D1353" s="122"/>
      <c r="E1353" s="129">
        <f t="shared" si="21"/>
        <v>0</v>
      </c>
    </row>
    <row r="1354" spans="1:5">
      <c r="A1354" s="127"/>
      <c r="B1354" s="128"/>
      <c r="C1354" s="127"/>
      <c r="D1354" s="122"/>
      <c r="E1354" s="129">
        <f t="shared" si="21"/>
        <v>0</v>
      </c>
    </row>
    <row r="1355" spans="1:5">
      <c r="A1355" s="127"/>
      <c r="B1355" s="128"/>
      <c r="C1355" s="127"/>
      <c r="D1355" s="122"/>
      <c r="E1355" s="129">
        <f t="shared" si="21"/>
        <v>0</v>
      </c>
    </row>
    <row r="1356" spans="1:5">
      <c r="A1356" s="127"/>
      <c r="B1356" s="128"/>
      <c r="C1356" s="127"/>
      <c r="D1356" s="122"/>
      <c r="E1356" s="129">
        <f t="shared" si="21"/>
        <v>0</v>
      </c>
    </row>
    <row r="1357" spans="1:5">
      <c r="A1357" s="127"/>
      <c r="B1357" s="128"/>
      <c r="C1357" s="127"/>
      <c r="D1357" s="122"/>
      <c r="E1357" s="129">
        <f t="shared" si="21"/>
        <v>0</v>
      </c>
    </row>
    <row r="1358" spans="1:5">
      <c r="A1358" s="127"/>
      <c r="B1358" s="128"/>
      <c r="C1358" s="127"/>
      <c r="D1358" s="122"/>
      <c r="E1358" s="129">
        <f t="shared" si="21"/>
        <v>0</v>
      </c>
    </row>
    <row r="1359" spans="1:5">
      <c r="A1359" s="127"/>
      <c r="B1359" s="128"/>
      <c r="C1359" s="127"/>
      <c r="D1359" s="122"/>
      <c r="E1359" s="129">
        <f t="shared" si="21"/>
        <v>0</v>
      </c>
    </row>
    <row r="1360" spans="1:5">
      <c r="A1360" s="127"/>
      <c r="B1360" s="128"/>
      <c r="C1360" s="127"/>
      <c r="D1360" s="122"/>
      <c r="E1360" s="129">
        <f t="shared" si="21"/>
        <v>0</v>
      </c>
    </row>
    <row r="1361" spans="1:5">
      <c r="A1361" s="127"/>
      <c r="B1361" s="128"/>
      <c r="C1361" s="127"/>
      <c r="D1361" s="122"/>
      <c r="E1361" s="129">
        <f t="shared" si="21"/>
        <v>0</v>
      </c>
    </row>
    <row r="1362" spans="1:5">
      <c r="A1362" s="127"/>
      <c r="B1362" s="128"/>
      <c r="C1362" s="127"/>
      <c r="D1362" s="122"/>
      <c r="E1362" s="129">
        <f t="shared" si="21"/>
        <v>0</v>
      </c>
    </row>
    <row r="1363" spans="1:5">
      <c r="A1363" s="127"/>
      <c r="B1363" s="128"/>
      <c r="C1363" s="127"/>
      <c r="D1363" s="122"/>
      <c r="E1363" s="129">
        <f t="shared" si="21"/>
        <v>0</v>
      </c>
    </row>
    <row r="1364" spans="1:5">
      <c r="A1364" s="127"/>
      <c r="B1364" s="128"/>
      <c r="C1364" s="127"/>
      <c r="D1364" s="122"/>
      <c r="E1364" s="129">
        <f t="shared" si="21"/>
        <v>0</v>
      </c>
    </row>
    <row r="1365" spans="1:5">
      <c r="A1365" s="127"/>
      <c r="B1365" s="128"/>
      <c r="C1365" s="127"/>
      <c r="D1365" s="122"/>
      <c r="E1365" s="129">
        <f t="shared" si="21"/>
        <v>0</v>
      </c>
    </row>
    <row r="1366" spans="1:5">
      <c r="A1366" s="127"/>
      <c r="B1366" s="128"/>
      <c r="C1366" s="127"/>
      <c r="D1366" s="122"/>
      <c r="E1366" s="129">
        <f t="shared" si="21"/>
        <v>0</v>
      </c>
    </row>
    <row r="1367" spans="1:5">
      <c r="A1367" s="127"/>
      <c r="B1367" s="128"/>
      <c r="C1367" s="127"/>
      <c r="D1367" s="122"/>
      <c r="E1367" s="129">
        <f t="shared" si="21"/>
        <v>0</v>
      </c>
    </row>
    <row r="1368" spans="1:5">
      <c r="A1368" s="127"/>
      <c r="B1368" s="128"/>
      <c r="C1368" s="127"/>
      <c r="D1368" s="122"/>
      <c r="E1368" s="129">
        <f t="shared" si="21"/>
        <v>0</v>
      </c>
    </row>
    <row r="1369" spans="1:5">
      <c r="A1369" s="127"/>
      <c r="B1369" s="128"/>
      <c r="C1369" s="127"/>
      <c r="D1369" s="122"/>
      <c r="E1369" s="129">
        <f t="shared" si="21"/>
        <v>0</v>
      </c>
    </row>
    <row r="1370" spans="1:5">
      <c r="A1370" s="127"/>
      <c r="B1370" s="128"/>
      <c r="C1370" s="127"/>
      <c r="D1370" s="122"/>
      <c r="E1370" s="129">
        <f t="shared" si="21"/>
        <v>0</v>
      </c>
    </row>
    <row r="1371" spans="1:5">
      <c r="A1371" s="127"/>
      <c r="B1371" s="128"/>
      <c r="C1371" s="127"/>
      <c r="D1371" s="122"/>
      <c r="E1371" s="129">
        <f t="shared" si="21"/>
        <v>0</v>
      </c>
    </row>
    <row r="1372" spans="1:5">
      <c r="A1372" s="127"/>
      <c r="B1372" s="128"/>
      <c r="C1372" s="127"/>
      <c r="D1372" s="122"/>
      <c r="E1372" s="129">
        <f t="shared" si="21"/>
        <v>0</v>
      </c>
    </row>
    <row r="1373" spans="1:5">
      <c r="A1373" s="127"/>
      <c r="B1373" s="128"/>
      <c r="C1373" s="127"/>
      <c r="D1373" s="122"/>
      <c r="E1373" s="129">
        <f t="shared" si="21"/>
        <v>0</v>
      </c>
    </row>
    <row r="1374" spans="1:5">
      <c r="A1374" s="127"/>
      <c r="B1374" s="128"/>
      <c r="C1374" s="127"/>
      <c r="D1374" s="122"/>
      <c r="E1374" s="129">
        <f t="shared" si="21"/>
        <v>0</v>
      </c>
    </row>
    <row r="1375" spans="1:5">
      <c r="A1375" s="127"/>
      <c r="B1375" s="128"/>
      <c r="C1375" s="127"/>
      <c r="D1375" s="122"/>
      <c r="E1375" s="129">
        <f t="shared" si="21"/>
        <v>0</v>
      </c>
    </row>
    <row r="1376" spans="1:5">
      <c r="A1376" s="127"/>
      <c r="B1376" s="128"/>
      <c r="C1376" s="127"/>
      <c r="D1376" s="122"/>
      <c r="E1376" s="129">
        <f t="shared" si="21"/>
        <v>0</v>
      </c>
    </row>
    <row r="1377" spans="1:5">
      <c r="A1377" s="127"/>
      <c r="B1377" s="128"/>
      <c r="C1377" s="127"/>
      <c r="D1377" s="122"/>
      <c r="E1377" s="129">
        <f t="shared" si="21"/>
        <v>0</v>
      </c>
    </row>
    <row r="1378" spans="1:5">
      <c r="A1378" s="127"/>
      <c r="B1378" s="128"/>
      <c r="C1378" s="127"/>
      <c r="D1378" s="122"/>
      <c r="E1378" s="129">
        <f t="shared" si="21"/>
        <v>0</v>
      </c>
    </row>
    <row r="1379" spans="1:5">
      <c r="A1379" s="127"/>
      <c r="B1379" s="128"/>
      <c r="C1379" s="127"/>
      <c r="D1379" s="122"/>
      <c r="E1379" s="129">
        <f t="shared" si="21"/>
        <v>0</v>
      </c>
    </row>
    <row r="1380" spans="1:5">
      <c r="A1380" s="127"/>
      <c r="B1380" s="128"/>
      <c r="C1380" s="127"/>
      <c r="D1380" s="122"/>
      <c r="E1380" s="129">
        <f t="shared" si="21"/>
        <v>0</v>
      </c>
    </row>
    <row r="1381" spans="1:5">
      <c r="A1381" s="127"/>
      <c r="B1381" s="128"/>
      <c r="C1381" s="127"/>
      <c r="D1381" s="122"/>
      <c r="E1381" s="129">
        <f t="shared" si="21"/>
        <v>0</v>
      </c>
    </row>
    <row r="1382" spans="1:5">
      <c r="A1382" s="127"/>
      <c r="B1382" s="128"/>
      <c r="C1382" s="127"/>
      <c r="D1382" s="122"/>
      <c r="E1382" s="129">
        <f t="shared" si="21"/>
        <v>0</v>
      </c>
    </row>
    <row r="1383" spans="1:5">
      <c r="A1383" s="127"/>
      <c r="B1383" s="128"/>
      <c r="C1383" s="127"/>
      <c r="D1383" s="122"/>
      <c r="E1383" s="129">
        <f t="shared" si="21"/>
        <v>0</v>
      </c>
    </row>
    <row r="1384" spans="1:5">
      <c r="A1384" s="127"/>
      <c r="B1384" s="128"/>
      <c r="C1384" s="127"/>
      <c r="D1384" s="122"/>
      <c r="E1384" s="129">
        <f t="shared" si="21"/>
        <v>0</v>
      </c>
    </row>
    <row r="1385" spans="1:5">
      <c r="A1385" s="127"/>
      <c r="B1385" s="128"/>
      <c r="C1385" s="127"/>
      <c r="D1385" s="122"/>
      <c r="E1385" s="129">
        <f t="shared" si="21"/>
        <v>0</v>
      </c>
    </row>
    <row r="1386" spans="1:5">
      <c r="A1386" s="127"/>
      <c r="B1386" s="128"/>
      <c r="C1386" s="127"/>
      <c r="D1386" s="122"/>
      <c r="E1386" s="129">
        <f t="shared" si="21"/>
        <v>0</v>
      </c>
    </row>
    <row r="1387" spans="1:5">
      <c r="A1387" s="127"/>
      <c r="B1387" s="128"/>
      <c r="C1387" s="127"/>
      <c r="D1387" s="122"/>
      <c r="E1387" s="129">
        <f t="shared" si="21"/>
        <v>0</v>
      </c>
    </row>
    <row r="1388" spans="1:5">
      <c r="A1388" s="127"/>
      <c r="B1388" s="128"/>
      <c r="C1388" s="127"/>
      <c r="D1388" s="122"/>
      <c r="E1388" s="129">
        <f t="shared" si="21"/>
        <v>0</v>
      </c>
    </row>
    <row r="1389" spans="1:5">
      <c r="A1389" s="127"/>
      <c r="B1389" s="128"/>
      <c r="C1389" s="127"/>
      <c r="D1389" s="122"/>
      <c r="E1389" s="129">
        <f t="shared" si="21"/>
        <v>0</v>
      </c>
    </row>
    <row r="1390" spans="1:5">
      <c r="A1390" s="127"/>
      <c r="B1390" s="128"/>
      <c r="C1390" s="127"/>
      <c r="D1390" s="122"/>
      <c r="E1390" s="129">
        <f t="shared" si="21"/>
        <v>0</v>
      </c>
    </row>
    <row r="1391" spans="1:5">
      <c r="A1391" s="127"/>
      <c r="B1391" s="128"/>
      <c r="C1391" s="127"/>
      <c r="D1391" s="122"/>
      <c r="E1391" s="129">
        <f t="shared" si="21"/>
        <v>0</v>
      </c>
    </row>
    <row r="1392" spans="1:5">
      <c r="A1392" s="127"/>
      <c r="B1392" s="128"/>
      <c r="C1392" s="127"/>
      <c r="D1392" s="122"/>
      <c r="E1392" s="129">
        <f t="shared" si="21"/>
        <v>0</v>
      </c>
    </row>
    <row r="1393" spans="1:5">
      <c r="A1393" s="127"/>
      <c r="B1393" s="128"/>
      <c r="C1393" s="127"/>
      <c r="D1393" s="122"/>
      <c r="E1393" s="129">
        <f t="shared" si="21"/>
        <v>0</v>
      </c>
    </row>
    <row r="1394" spans="1:5">
      <c r="A1394" s="127"/>
      <c r="B1394" s="128"/>
      <c r="C1394" s="127"/>
      <c r="D1394" s="122"/>
      <c r="E1394" s="129">
        <f t="shared" si="21"/>
        <v>0</v>
      </c>
    </row>
    <row r="1395" spans="1:5">
      <c r="A1395" s="127"/>
      <c r="B1395" s="128"/>
      <c r="C1395" s="127"/>
      <c r="D1395" s="122"/>
      <c r="E1395" s="129">
        <f t="shared" si="21"/>
        <v>0</v>
      </c>
    </row>
    <row r="1396" spans="1:5">
      <c r="A1396" s="127"/>
      <c r="B1396" s="128"/>
      <c r="C1396" s="127"/>
      <c r="D1396" s="122"/>
      <c r="E1396" s="129">
        <f t="shared" si="21"/>
        <v>0</v>
      </c>
    </row>
    <row r="1397" spans="1:5">
      <c r="A1397" s="127"/>
      <c r="B1397" s="128"/>
      <c r="C1397" s="127"/>
      <c r="D1397" s="122"/>
      <c r="E1397" s="129">
        <f t="shared" si="21"/>
        <v>0</v>
      </c>
    </row>
    <row r="1398" spans="1:5">
      <c r="A1398" s="127"/>
      <c r="B1398" s="128"/>
      <c r="C1398" s="127"/>
      <c r="D1398" s="122"/>
      <c r="E1398" s="129">
        <f t="shared" si="21"/>
        <v>0</v>
      </c>
    </row>
    <row r="1399" spans="1:5">
      <c r="A1399" s="127"/>
      <c r="B1399" s="128"/>
      <c r="C1399" s="127"/>
      <c r="D1399" s="122"/>
      <c r="E1399" s="129">
        <f t="shared" si="21"/>
        <v>0</v>
      </c>
    </row>
    <row r="1400" spans="1:5">
      <c r="A1400" s="127"/>
      <c r="B1400" s="128"/>
      <c r="C1400" s="127"/>
      <c r="D1400" s="122"/>
      <c r="E1400" s="129">
        <f t="shared" si="21"/>
        <v>0</v>
      </c>
    </row>
    <row r="1401" spans="1:5">
      <c r="A1401" s="127"/>
      <c r="B1401" s="128"/>
      <c r="C1401" s="127"/>
      <c r="D1401" s="122"/>
      <c r="E1401" s="129">
        <f t="shared" si="21"/>
        <v>0</v>
      </c>
    </row>
    <row r="1402" spans="1:5">
      <c r="A1402" s="127"/>
      <c r="B1402" s="128"/>
      <c r="C1402" s="127"/>
      <c r="D1402" s="122"/>
      <c r="E1402" s="129">
        <f t="shared" si="21"/>
        <v>0</v>
      </c>
    </row>
    <row r="1403" spans="1:5">
      <c r="A1403" s="127"/>
      <c r="B1403" s="128"/>
      <c r="C1403" s="127"/>
      <c r="D1403" s="122"/>
      <c r="E1403" s="129">
        <f t="shared" si="21"/>
        <v>0</v>
      </c>
    </row>
    <row r="1404" spans="1:5">
      <c r="A1404" s="127"/>
      <c r="B1404" s="128"/>
      <c r="C1404" s="127"/>
      <c r="D1404" s="122"/>
      <c r="E1404" s="129">
        <f t="shared" si="21"/>
        <v>0</v>
      </c>
    </row>
    <row r="1405" spans="1:5">
      <c r="A1405" s="127"/>
      <c r="B1405" s="128"/>
      <c r="C1405" s="127"/>
      <c r="D1405" s="122"/>
      <c r="E1405" s="129">
        <f t="shared" si="21"/>
        <v>0</v>
      </c>
    </row>
    <row r="1406" spans="1:5">
      <c r="A1406" s="127"/>
      <c r="B1406" s="128"/>
      <c r="C1406" s="127"/>
      <c r="D1406" s="122"/>
      <c r="E1406" s="129">
        <f t="shared" si="21"/>
        <v>0</v>
      </c>
    </row>
    <row r="1407" spans="1:5">
      <c r="A1407" s="127"/>
      <c r="B1407" s="128"/>
      <c r="C1407" s="127"/>
      <c r="D1407" s="122"/>
      <c r="E1407" s="129">
        <f t="shared" si="21"/>
        <v>0</v>
      </c>
    </row>
    <row r="1408" spans="1:5">
      <c r="A1408" s="127"/>
      <c r="B1408" s="128"/>
      <c r="C1408" s="127"/>
      <c r="D1408" s="122"/>
      <c r="E1408" s="129">
        <f t="shared" si="21"/>
        <v>0</v>
      </c>
    </row>
    <row r="1409" spans="1:5">
      <c r="A1409" s="127"/>
      <c r="B1409" s="128"/>
      <c r="C1409" s="127"/>
      <c r="D1409" s="122"/>
      <c r="E1409" s="129">
        <f t="shared" si="21"/>
        <v>0</v>
      </c>
    </row>
    <row r="1410" spans="1:5">
      <c r="A1410" s="127"/>
      <c r="B1410" s="128"/>
      <c r="C1410" s="127"/>
      <c r="D1410" s="122"/>
      <c r="E1410" s="129">
        <f t="shared" ref="E1410:E1473" si="22">ROUND((D1410/(1+$J$1))*(1+$L$1),2)</f>
        <v>0</v>
      </c>
    </row>
    <row r="1411" spans="1:5">
      <c r="A1411" s="127"/>
      <c r="B1411" s="128"/>
      <c r="C1411" s="127"/>
      <c r="D1411" s="122"/>
      <c r="E1411" s="129">
        <f t="shared" si="22"/>
        <v>0</v>
      </c>
    </row>
    <row r="1412" spans="1:5">
      <c r="A1412" s="127"/>
      <c r="B1412" s="128"/>
      <c r="C1412" s="127"/>
      <c r="D1412" s="122"/>
      <c r="E1412" s="129">
        <f t="shared" si="22"/>
        <v>0</v>
      </c>
    </row>
    <row r="1413" spans="1:5">
      <c r="A1413" s="127"/>
      <c r="B1413" s="128"/>
      <c r="C1413" s="127"/>
      <c r="D1413" s="122"/>
      <c r="E1413" s="129">
        <f t="shared" si="22"/>
        <v>0</v>
      </c>
    </row>
    <row r="1414" spans="1:5">
      <c r="A1414" s="127"/>
      <c r="B1414" s="128"/>
      <c r="C1414" s="127"/>
      <c r="D1414" s="122"/>
      <c r="E1414" s="129">
        <f t="shared" si="22"/>
        <v>0</v>
      </c>
    </row>
    <row r="1415" spans="1:5">
      <c r="A1415" s="127"/>
      <c r="B1415" s="128"/>
      <c r="C1415" s="127"/>
      <c r="D1415" s="122"/>
      <c r="E1415" s="129">
        <f t="shared" si="22"/>
        <v>0</v>
      </c>
    </row>
    <row r="1416" spans="1:5">
      <c r="A1416" s="127"/>
      <c r="B1416" s="128"/>
      <c r="C1416" s="127"/>
      <c r="D1416" s="122"/>
      <c r="E1416" s="129">
        <f t="shared" si="22"/>
        <v>0</v>
      </c>
    </row>
    <row r="1417" spans="1:5">
      <c r="A1417" s="127"/>
      <c r="B1417" s="128"/>
      <c r="C1417" s="127"/>
      <c r="D1417" s="122"/>
      <c r="E1417" s="129">
        <f t="shared" si="22"/>
        <v>0</v>
      </c>
    </row>
    <row r="1418" spans="1:5">
      <c r="A1418" s="127"/>
      <c r="B1418" s="128"/>
      <c r="C1418" s="127"/>
      <c r="D1418" s="122"/>
      <c r="E1418" s="129">
        <f t="shared" si="22"/>
        <v>0</v>
      </c>
    </row>
    <row r="1419" spans="1:5">
      <c r="A1419" s="127"/>
      <c r="B1419" s="128"/>
      <c r="C1419" s="127"/>
      <c r="D1419" s="122"/>
      <c r="E1419" s="129">
        <f t="shared" si="22"/>
        <v>0</v>
      </c>
    </row>
    <row r="1420" spans="1:5">
      <c r="A1420" s="127"/>
      <c r="B1420" s="128"/>
      <c r="C1420" s="127"/>
      <c r="D1420" s="122"/>
      <c r="E1420" s="129">
        <f t="shared" si="22"/>
        <v>0</v>
      </c>
    </row>
    <row r="1421" spans="1:5">
      <c r="A1421" s="127"/>
      <c r="B1421" s="128"/>
      <c r="C1421" s="127"/>
      <c r="D1421" s="122"/>
      <c r="E1421" s="129">
        <f t="shared" si="22"/>
        <v>0</v>
      </c>
    </row>
    <row r="1422" spans="1:5">
      <c r="A1422" s="127"/>
      <c r="B1422" s="128"/>
      <c r="C1422" s="127"/>
      <c r="D1422" s="122"/>
      <c r="E1422" s="129">
        <f t="shared" si="22"/>
        <v>0</v>
      </c>
    </row>
    <row r="1423" spans="1:5">
      <c r="A1423" s="127"/>
      <c r="B1423" s="128"/>
      <c r="C1423" s="127"/>
      <c r="D1423" s="122"/>
      <c r="E1423" s="129">
        <f t="shared" si="22"/>
        <v>0</v>
      </c>
    </row>
    <row r="1424" spans="1:5">
      <c r="A1424" s="127"/>
      <c r="B1424" s="128"/>
      <c r="C1424" s="127"/>
      <c r="D1424" s="122"/>
      <c r="E1424" s="129">
        <f t="shared" si="22"/>
        <v>0</v>
      </c>
    </row>
    <row r="1425" spans="1:5">
      <c r="A1425" s="127"/>
      <c r="B1425" s="128"/>
      <c r="C1425" s="127"/>
      <c r="D1425" s="122"/>
      <c r="E1425" s="129">
        <f t="shared" si="22"/>
        <v>0</v>
      </c>
    </row>
    <row r="1426" spans="1:5">
      <c r="A1426" s="127"/>
      <c r="B1426" s="128"/>
      <c r="C1426" s="127"/>
      <c r="D1426" s="122"/>
      <c r="E1426" s="129">
        <f t="shared" si="22"/>
        <v>0</v>
      </c>
    </row>
    <row r="1427" spans="1:5">
      <c r="A1427" s="127"/>
      <c r="B1427" s="128"/>
      <c r="C1427" s="127"/>
      <c r="D1427" s="122"/>
      <c r="E1427" s="129">
        <f t="shared" si="22"/>
        <v>0</v>
      </c>
    </row>
    <row r="1428" spans="1:5">
      <c r="A1428" s="127"/>
      <c r="B1428" s="128"/>
      <c r="C1428" s="127"/>
      <c r="D1428" s="122"/>
      <c r="E1428" s="129">
        <f t="shared" si="22"/>
        <v>0</v>
      </c>
    </row>
    <row r="1429" spans="1:5">
      <c r="A1429" s="127"/>
      <c r="B1429" s="128"/>
      <c r="C1429" s="127"/>
      <c r="D1429" s="122"/>
      <c r="E1429" s="129">
        <f t="shared" si="22"/>
        <v>0</v>
      </c>
    </row>
    <row r="1430" spans="1:5">
      <c r="A1430" s="127"/>
      <c r="B1430" s="128"/>
      <c r="C1430" s="127"/>
      <c r="D1430" s="122"/>
      <c r="E1430" s="129">
        <f t="shared" si="22"/>
        <v>0</v>
      </c>
    </row>
    <row r="1431" spans="1:5">
      <c r="A1431" s="127"/>
      <c r="B1431" s="128"/>
      <c r="C1431" s="127"/>
      <c r="D1431" s="122"/>
      <c r="E1431" s="129">
        <f t="shared" si="22"/>
        <v>0</v>
      </c>
    </row>
    <row r="1432" spans="1:5">
      <c r="A1432" s="127"/>
      <c r="B1432" s="128"/>
      <c r="C1432" s="127"/>
      <c r="D1432" s="122"/>
      <c r="E1432" s="129">
        <f t="shared" si="22"/>
        <v>0</v>
      </c>
    </row>
    <row r="1433" spans="1:5">
      <c r="A1433" s="127"/>
      <c r="B1433" s="128"/>
      <c r="C1433" s="127"/>
      <c r="D1433" s="122"/>
      <c r="E1433" s="129">
        <f t="shared" si="22"/>
        <v>0</v>
      </c>
    </row>
    <row r="1434" spans="1:5">
      <c r="A1434" s="127"/>
      <c r="B1434" s="128"/>
      <c r="C1434" s="127"/>
      <c r="D1434" s="122"/>
      <c r="E1434" s="129">
        <f t="shared" si="22"/>
        <v>0</v>
      </c>
    </row>
    <row r="1435" spans="1:5">
      <c r="A1435" s="127"/>
      <c r="B1435" s="128"/>
      <c r="C1435" s="127"/>
      <c r="D1435" s="122"/>
      <c r="E1435" s="129">
        <f t="shared" si="22"/>
        <v>0</v>
      </c>
    </row>
    <row r="1436" spans="1:5">
      <c r="A1436" s="127"/>
      <c r="B1436" s="128"/>
      <c r="C1436" s="127"/>
      <c r="D1436" s="122"/>
      <c r="E1436" s="129">
        <f t="shared" si="22"/>
        <v>0</v>
      </c>
    </row>
    <row r="1437" spans="1:5">
      <c r="A1437" s="127"/>
      <c r="B1437" s="128"/>
      <c r="C1437" s="127"/>
      <c r="D1437" s="122"/>
      <c r="E1437" s="129">
        <f t="shared" si="22"/>
        <v>0</v>
      </c>
    </row>
    <row r="1438" spans="1:5">
      <c r="A1438" s="127"/>
      <c r="B1438" s="128"/>
      <c r="C1438" s="127"/>
      <c r="D1438" s="122"/>
      <c r="E1438" s="129">
        <f t="shared" si="22"/>
        <v>0</v>
      </c>
    </row>
    <row r="1439" spans="1:5">
      <c r="A1439" s="127"/>
      <c r="B1439" s="128"/>
      <c r="C1439" s="127"/>
      <c r="D1439" s="122"/>
      <c r="E1439" s="129">
        <f t="shared" si="22"/>
        <v>0</v>
      </c>
    </row>
    <row r="1440" spans="1:5">
      <c r="A1440" s="127"/>
      <c r="B1440" s="128"/>
      <c r="C1440" s="127"/>
      <c r="D1440" s="122"/>
      <c r="E1440" s="129">
        <f t="shared" si="22"/>
        <v>0</v>
      </c>
    </row>
    <row r="1441" spans="1:5">
      <c r="A1441" s="127"/>
      <c r="B1441" s="128"/>
      <c r="C1441" s="127"/>
      <c r="D1441" s="122"/>
      <c r="E1441" s="129">
        <f t="shared" si="22"/>
        <v>0</v>
      </c>
    </row>
    <row r="1442" spans="1:5">
      <c r="A1442" s="127"/>
      <c r="B1442" s="128"/>
      <c r="C1442" s="127"/>
      <c r="D1442" s="122"/>
      <c r="E1442" s="129">
        <f t="shared" si="22"/>
        <v>0</v>
      </c>
    </row>
    <row r="1443" spans="1:5">
      <c r="A1443" s="127"/>
      <c r="B1443" s="128"/>
      <c r="C1443" s="127"/>
      <c r="D1443" s="122"/>
      <c r="E1443" s="129">
        <f t="shared" si="22"/>
        <v>0</v>
      </c>
    </row>
    <row r="1444" spans="1:5">
      <c r="A1444" s="127"/>
      <c r="B1444" s="128"/>
      <c r="C1444" s="127"/>
      <c r="D1444" s="122"/>
      <c r="E1444" s="129">
        <f t="shared" si="22"/>
        <v>0</v>
      </c>
    </row>
    <row r="1445" spans="1:5">
      <c r="A1445" s="127"/>
      <c r="B1445" s="128"/>
      <c r="C1445" s="127"/>
      <c r="D1445" s="122"/>
      <c r="E1445" s="129">
        <f t="shared" si="22"/>
        <v>0</v>
      </c>
    </row>
    <row r="1446" spans="1:5">
      <c r="A1446" s="127"/>
      <c r="B1446" s="128"/>
      <c r="C1446" s="127"/>
      <c r="D1446" s="122"/>
      <c r="E1446" s="129">
        <f t="shared" si="22"/>
        <v>0</v>
      </c>
    </row>
    <row r="1447" spans="1:5">
      <c r="A1447" s="127"/>
      <c r="B1447" s="128"/>
      <c r="C1447" s="127"/>
      <c r="D1447" s="122"/>
      <c r="E1447" s="129">
        <f t="shared" si="22"/>
        <v>0</v>
      </c>
    </row>
    <row r="1448" spans="1:5">
      <c r="A1448" s="127"/>
      <c r="B1448" s="128"/>
      <c r="C1448" s="127"/>
      <c r="D1448" s="122"/>
      <c r="E1448" s="129">
        <f t="shared" si="22"/>
        <v>0</v>
      </c>
    </row>
    <row r="1449" spans="1:5">
      <c r="A1449" s="127"/>
      <c r="B1449" s="128"/>
      <c r="C1449" s="127"/>
      <c r="D1449" s="122"/>
      <c r="E1449" s="129">
        <f t="shared" si="22"/>
        <v>0</v>
      </c>
    </row>
    <row r="1450" spans="1:5">
      <c r="A1450" s="127"/>
      <c r="B1450" s="128"/>
      <c r="C1450" s="127"/>
      <c r="D1450" s="122"/>
      <c r="E1450" s="129">
        <f t="shared" si="22"/>
        <v>0</v>
      </c>
    </row>
    <row r="1451" spans="1:5">
      <c r="A1451" s="127"/>
      <c r="B1451" s="128"/>
      <c r="C1451" s="127"/>
      <c r="D1451" s="122"/>
      <c r="E1451" s="129">
        <f t="shared" si="22"/>
        <v>0</v>
      </c>
    </row>
    <row r="1452" spans="1:5">
      <c r="A1452" s="127"/>
      <c r="B1452" s="128"/>
      <c r="C1452" s="127"/>
      <c r="D1452" s="122"/>
      <c r="E1452" s="129">
        <f t="shared" si="22"/>
        <v>0</v>
      </c>
    </row>
    <row r="1453" spans="1:5">
      <c r="A1453" s="127"/>
      <c r="B1453" s="128"/>
      <c r="C1453" s="127"/>
      <c r="D1453" s="122"/>
      <c r="E1453" s="129">
        <f t="shared" si="22"/>
        <v>0</v>
      </c>
    </row>
    <row r="1454" spans="1:5">
      <c r="A1454" s="127"/>
      <c r="B1454" s="128"/>
      <c r="C1454" s="127"/>
      <c r="D1454" s="122"/>
      <c r="E1454" s="129">
        <f t="shared" si="22"/>
        <v>0</v>
      </c>
    </row>
    <row r="1455" spans="1:5">
      <c r="A1455" s="127"/>
      <c r="B1455" s="128"/>
      <c r="C1455" s="127"/>
      <c r="D1455" s="122"/>
      <c r="E1455" s="129">
        <f t="shared" si="22"/>
        <v>0</v>
      </c>
    </row>
    <row r="1456" spans="1:5">
      <c r="A1456" s="127"/>
      <c r="B1456" s="128"/>
      <c r="C1456" s="127"/>
      <c r="D1456" s="122"/>
      <c r="E1456" s="129">
        <f t="shared" si="22"/>
        <v>0</v>
      </c>
    </row>
    <row r="1457" spans="1:5">
      <c r="A1457" s="127"/>
      <c r="B1457" s="128"/>
      <c r="C1457" s="127"/>
      <c r="D1457" s="122"/>
      <c r="E1457" s="129">
        <f t="shared" si="22"/>
        <v>0</v>
      </c>
    </row>
    <row r="1458" spans="1:5">
      <c r="A1458" s="127"/>
      <c r="B1458" s="128"/>
      <c r="C1458" s="127"/>
      <c r="D1458" s="122"/>
      <c r="E1458" s="129">
        <f t="shared" si="22"/>
        <v>0</v>
      </c>
    </row>
    <row r="1459" spans="1:5">
      <c r="A1459" s="127"/>
      <c r="B1459" s="128"/>
      <c r="C1459" s="127"/>
      <c r="D1459" s="122"/>
      <c r="E1459" s="129">
        <f t="shared" si="22"/>
        <v>0</v>
      </c>
    </row>
    <row r="1460" spans="1:5">
      <c r="A1460" s="127"/>
      <c r="B1460" s="128"/>
      <c r="C1460" s="127"/>
      <c r="D1460" s="122"/>
      <c r="E1460" s="129">
        <f t="shared" si="22"/>
        <v>0</v>
      </c>
    </row>
    <row r="1461" spans="1:5">
      <c r="A1461" s="127"/>
      <c r="B1461" s="128"/>
      <c r="C1461" s="127"/>
      <c r="D1461" s="122"/>
      <c r="E1461" s="129">
        <f t="shared" si="22"/>
        <v>0</v>
      </c>
    </row>
    <row r="1462" spans="1:5">
      <c r="A1462" s="127"/>
      <c r="B1462" s="128"/>
      <c r="C1462" s="127"/>
      <c r="D1462" s="122"/>
      <c r="E1462" s="129">
        <f t="shared" si="22"/>
        <v>0</v>
      </c>
    </row>
    <row r="1463" spans="1:5">
      <c r="A1463" s="127"/>
      <c r="B1463" s="128"/>
      <c r="C1463" s="127"/>
      <c r="D1463" s="122"/>
      <c r="E1463" s="129">
        <f t="shared" si="22"/>
        <v>0</v>
      </c>
    </row>
    <row r="1464" spans="1:5">
      <c r="A1464" s="127"/>
      <c r="B1464" s="128"/>
      <c r="C1464" s="127"/>
      <c r="D1464" s="122"/>
      <c r="E1464" s="129">
        <f t="shared" si="22"/>
        <v>0</v>
      </c>
    </row>
    <row r="1465" spans="1:5">
      <c r="A1465" s="127"/>
      <c r="B1465" s="128"/>
      <c r="C1465" s="127"/>
      <c r="D1465" s="122"/>
      <c r="E1465" s="129">
        <f t="shared" si="22"/>
        <v>0</v>
      </c>
    </row>
    <row r="1466" spans="1:5">
      <c r="A1466" s="127"/>
      <c r="B1466" s="128"/>
      <c r="C1466" s="127"/>
      <c r="D1466" s="122"/>
      <c r="E1466" s="129">
        <f t="shared" si="22"/>
        <v>0</v>
      </c>
    </row>
    <row r="1467" spans="1:5">
      <c r="A1467" s="127"/>
      <c r="B1467" s="128"/>
      <c r="C1467" s="127"/>
      <c r="D1467" s="122"/>
      <c r="E1467" s="129">
        <f t="shared" si="22"/>
        <v>0</v>
      </c>
    </row>
    <row r="1468" spans="1:5">
      <c r="A1468" s="127"/>
      <c r="B1468" s="128"/>
      <c r="C1468" s="127"/>
      <c r="D1468" s="122"/>
      <c r="E1468" s="129">
        <f t="shared" si="22"/>
        <v>0</v>
      </c>
    </row>
    <row r="1469" spans="1:5">
      <c r="A1469" s="127"/>
      <c r="B1469" s="128"/>
      <c r="C1469" s="127"/>
      <c r="D1469" s="122"/>
      <c r="E1469" s="129">
        <f t="shared" si="22"/>
        <v>0</v>
      </c>
    </row>
    <row r="1470" spans="1:5">
      <c r="A1470" s="127"/>
      <c r="B1470" s="128"/>
      <c r="C1470" s="127"/>
      <c r="D1470" s="122"/>
      <c r="E1470" s="129">
        <f t="shared" si="22"/>
        <v>0</v>
      </c>
    </row>
    <row r="1471" spans="1:5">
      <c r="A1471" s="127"/>
      <c r="B1471" s="128"/>
      <c r="C1471" s="127"/>
      <c r="D1471" s="122"/>
      <c r="E1471" s="129">
        <f t="shared" si="22"/>
        <v>0</v>
      </c>
    </row>
    <row r="1472" spans="1:5">
      <c r="A1472" s="127"/>
      <c r="B1472" s="128"/>
      <c r="C1472" s="127"/>
      <c r="D1472" s="122"/>
      <c r="E1472" s="129">
        <f t="shared" si="22"/>
        <v>0</v>
      </c>
    </row>
    <row r="1473" spans="1:5">
      <c r="A1473" s="127"/>
      <c r="B1473" s="128"/>
      <c r="C1473" s="127"/>
      <c r="D1473" s="122"/>
      <c r="E1473" s="129">
        <f t="shared" si="22"/>
        <v>0</v>
      </c>
    </row>
    <row r="1474" spans="1:5">
      <c r="A1474" s="127"/>
      <c r="B1474" s="128"/>
      <c r="C1474" s="127"/>
      <c r="D1474" s="122"/>
      <c r="E1474" s="129">
        <f t="shared" ref="E1474:E1537" si="23">ROUND((D1474/(1+$J$1))*(1+$L$1),2)</f>
        <v>0</v>
      </c>
    </row>
    <row r="1475" spans="1:5">
      <c r="A1475" s="127"/>
      <c r="B1475" s="128"/>
      <c r="C1475" s="127"/>
      <c r="D1475" s="122"/>
      <c r="E1475" s="129">
        <f t="shared" si="23"/>
        <v>0</v>
      </c>
    </row>
    <row r="1476" spans="1:5">
      <c r="A1476" s="127"/>
      <c r="B1476" s="128"/>
      <c r="C1476" s="127"/>
      <c r="D1476" s="122"/>
      <c r="E1476" s="129">
        <f t="shared" si="23"/>
        <v>0</v>
      </c>
    </row>
    <row r="1477" spans="1:5">
      <c r="A1477" s="127"/>
      <c r="B1477" s="128"/>
      <c r="C1477" s="127"/>
      <c r="D1477" s="122"/>
      <c r="E1477" s="129">
        <f t="shared" si="23"/>
        <v>0</v>
      </c>
    </row>
    <row r="1478" spans="1:5">
      <c r="A1478" s="127"/>
      <c r="B1478" s="128"/>
      <c r="C1478" s="127"/>
      <c r="D1478" s="122"/>
      <c r="E1478" s="129">
        <f t="shared" si="23"/>
        <v>0</v>
      </c>
    </row>
    <row r="1479" spans="1:5">
      <c r="A1479" s="127"/>
      <c r="B1479" s="128"/>
      <c r="C1479" s="127"/>
      <c r="D1479" s="122"/>
      <c r="E1479" s="129">
        <f t="shared" si="23"/>
        <v>0</v>
      </c>
    </row>
    <row r="1480" spans="1:5">
      <c r="A1480" s="127"/>
      <c r="B1480" s="128"/>
      <c r="C1480" s="127"/>
      <c r="D1480" s="122"/>
      <c r="E1480" s="129">
        <f t="shared" si="23"/>
        <v>0</v>
      </c>
    </row>
    <row r="1481" spans="1:5">
      <c r="A1481" s="127"/>
      <c r="B1481" s="128"/>
      <c r="C1481" s="127"/>
      <c r="D1481" s="122"/>
      <c r="E1481" s="129">
        <f t="shared" si="23"/>
        <v>0</v>
      </c>
    </row>
    <row r="1482" spans="1:5">
      <c r="A1482" s="127"/>
      <c r="B1482" s="128"/>
      <c r="C1482" s="127"/>
      <c r="D1482" s="122"/>
      <c r="E1482" s="129">
        <f t="shared" si="23"/>
        <v>0</v>
      </c>
    </row>
    <row r="1483" spans="1:5">
      <c r="A1483" s="127"/>
      <c r="B1483" s="128"/>
      <c r="C1483" s="127"/>
      <c r="D1483" s="122"/>
      <c r="E1483" s="129">
        <f t="shared" si="23"/>
        <v>0</v>
      </c>
    </row>
    <row r="1484" spans="1:5">
      <c r="A1484" s="127"/>
      <c r="B1484" s="128"/>
      <c r="C1484" s="127"/>
      <c r="D1484" s="122"/>
      <c r="E1484" s="129">
        <f t="shared" si="23"/>
        <v>0</v>
      </c>
    </row>
    <row r="1485" spans="1:5">
      <c r="A1485" s="127"/>
      <c r="B1485" s="128"/>
      <c r="C1485" s="127"/>
      <c r="D1485" s="122"/>
      <c r="E1485" s="129">
        <f t="shared" si="23"/>
        <v>0</v>
      </c>
    </row>
    <row r="1486" spans="1:5">
      <c r="A1486" s="127"/>
      <c r="B1486" s="128"/>
      <c r="C1486" s="127"/>
      <c r="D1486" s="122"/>
      <c r="E1486" s="129">
        <f t="shared" si="23"/>
        <v>0</v>
      </c>
    </row>
    <row r="1487" spans="1:5">
      <c r="A1487" s="127"/>
      <c r="B1487" s="128"/>
      <c r="C1487" s="127"/>
      <c r="D1487" s="122"/>
      <c r="E1487" s="129">
        <f t="shared" si="23"/>
        <v>0</v>
      </c>
    </row>
    <row r="1488" spans="1:5">
      <c r="A1488" s="127"/>
      <c r="B1488" s="128"/>
      <c r="C1488" s="127"/>
      <c r="D1488" s="122"/>
      <c r="E1488" s="129">
        <f t="shared" si="23"/>
        <v>0</v>
      </c>
    </row>
    <row r="1489" spans="1:5">
      <c r="A1489" s="127"/>
      <c r="B1489" s="128"/>
      <c r="C1489" s="127"/>
      <c r="D1489" s="122"/>
      <c r="E1489" s="129">
        <f t="shared" si="23"/>
        <v>0</v>
      </c>
    </row>
    <row r="1490" spans="1:5">
      <c r="A1490" s="127"/>
      <c r="B1490" s="128"/>
      <c r="C1490" s="127"/>
      <c r="D1490" s="122"/>
      <c r="E1490" s="129">
        <f t="shared" si="23"/>
        <v>0</v>
      </c>
    </row>
    <row r="1491" spans="1:5">
      <c r="A1491" s="127"/>
      <c r="B1491" s="128"/>
      <c r="C1491" s="127"/>
      <c r="D1491" s="122"/>
      <c r="E1491" s="129">
        <f t="shared" si="23"/>
        <v>0</v>
      </c>
    </row>
    <row r="1492" spans="1:5">
      <c r="A1492" s="127"/>
      <c r="B1492" s="128"/>
      <c r="C1492" s="127"/>
      <c r="D1492" s="122"/>
      <c r="E1492" s="129">
        <f t="shared" si="23"/>
        <v>0</v>
      </c>
    </row>
    <row r="1493" spans="1:5">
      <c r="A1493" s="127"/>
      <c r="B1493" s="128"/>
      <c r="C1493" s="127"/>
      <c r="D1493" s="122"/>
      <c r="E1493" s="129">
        <f t="shared" si="23"/>
        <v>0</v>
      </c>
    </row>
    <row r="1494" spans="1:5">
      <c r="A1494" s="127"/>
      <c r="B1494" s="128"/>
      <c r="C1494" s="127"/>
      <c r="D1494" s="122"/>
      <c r="E1494" s="129">
        <f t="shared" si="23"/>
        <v>0</v>
      </c>
    </row>
    <row r="1495" spans="1:5">
      <c r="A1495" s="127"/>
      <c r="B1495" s="128"/>
      <c r="C1495" s="127"/>
      <c r="D1495" s="122"/>
      <c r="E1495" s="129">
        <f t="shared" si="23"/>
        <v>0</v>
      </c>
    </row>
    <row r="1496" spans="1:5">
      <c r="A1496" s="127"/>
      <c r="B1496" s="128"/>
      <c r="C1496" s="127"/>
      <c r="D1496" s="122"/>
      <c r="E1496" s="129">
        <f t="shared" si="23"/>
        <v>0</v>
      </c>
    </row>
    <row r="1497" spans="1:5">
      <c r="A1497" s="127"/>
      <c r="B1497" s="128"/>
      <c r="C1497" s="127"/>
      <c r="D1497" s="122"/>
      <c r="E1497" s="129">
        <f t="shared" si="23"/>
        <v>0</v>
      </c>
    </row>
    <row r="1498" spans="1:5">
      <c r="A1498" s="127"/>
      <c r="B1498" s="128"/>
      <c r="C1498" s="127"/>
      <c r="D1498" s="122"/>
      <c r="E1498" s="129">
        <f t="shared" si="23"/>
        <v>0</v>
      </c>
    </row>
    <row r="1499" spans="1:5">
      <c r="A1499" s="127"/>
      <c r="B1499" s="128"/>
      <c r="C1499" s="127"/>
      <c r="D1499" s="122"/>
      <c r="E1499" s="129">
        <f t="shared" si="23"/>
        <v>0</v>
      </c>
    </row>
    <row r="1500" spans="1:5">
      <c r="A1500" s="127"/>
      <c r="B1500" s="128"/>
      <c r="C1500" s="127"/>
      <c r="D1500" s="122"/>
      <c r="E1500" s="129">
        <f t="shared" si="23"/>
        <v>0</v>
      </c>
    </row>
    <row r="1501" spans="1:5">
      <c r="A1501" s="127"/>
      <c r="B1501" s="128"/>
      <c r="C1501" s="127"/>
      <c r="D1501" s="122"/>
      <c r="E1501" s="129">
        <f t="shared" si="23"/>
        <v>0</v>
      </c>
    </row>
    <row r="1502" spans="1:5">
      <c r="A1502" s="127"/>
      <c r="B1502" s="128"/>
      <c r="C1502" s="127"/>
      <c r="D1502" s="122"/>
      <c r="E1502" s="129">
        <f t="shared" si="23"/>
        <v>0</v>
      </c>
    </row>
    <row r="1503" spans="1:5">
      <c r="A1503" s="127"/>
      <c r="B1503" s="128"/>
      <c r="C1503" s="127"/>
      <c r="D1503" s="122"/>
      <c r="E1503" s="129">
        <f t="shared" si="23"/>
        <v>0</v>
      </c>
    </row>
    <row r="1504" spans="1:5">
      <c r="A1504" s="127"/>
      <c r="B1504" s="128"/>
      <c r="C1504" s="127"/>
      <c r="D1504" s="122"/>
      <c r="E1504" s="129">
        <f t="shared" si="23"/>
        <v>0</v>
      </c>
    </row>
    <row r="1505" spans="1:5">
      <c r="A1505" s="127"/>
      <c r="B1505" s="128"/>
      <c r="C1505" s="127"/>
      <c r="D1505" s="122"/>
      <c r="E1505" s="129">
        <f t="shared" si="23"/>
        <v>0</v>
      </c>
    </row>
    <row r="1506" spans="1:5">
      <c r="A1506" s="127"/>
      <c r="B1506" s="128"/>
      <c r="C1506" s="127"/>
      <c r="D1506" s="122"/>
      <c r="E1506" s="129">
        <f t="shared" si="23"/>
        <v>0</v>
      </c>
    </row>
    <row r="1507" spans="1:5">
      <c r="A1507" s="127"/>
      <c r="B1507" s="128"/>
      <c r="C1507" s="127"/>
      <c r="D1507" s="122"/>
      <c r="E1507" s="129">
        <f t="shared" si="23"/>
        <v>0</v>
      </c>
    </row>
    <row r="1508" spans="1:5">
      <c r="A1508" s="127"/>
      <c r="B1508" s="128"/>
      <c r="C1508" s="127"/>
      <c r="D1508" s="122"/>
      <c r="E1508" s="129">
        <f t="shared" si="23"/>
        <v>0</v>
      </c>
    </row>
    <row r="1509" spans="1:5">
      <c r="A1509" s="127"/>
      <c r="B1509" s="128"/>
      <c r="C1509" s="127"/>
      <c r="D1509" s="122"/>
      <c r="E1509" s="129">
        <f t="shared" si="23"/>
        <v>0</v>
      </c>
    </row>
    <row r="1510" spans="1:5">
      <c r="A1510" s="127"/>
      <c r="B1510" s="128"/>
      <c r="C1510" s="127"/>
      <c r="D1510" s="122"/>
      <c r="E1510" s="129">
        <f t="shared" si="23"/>
        <v>0</v>
      </c>
    </row>
    <row r="1511" spans="1:5">
      <c r="A1511" s="127"/>
      <c r="B1511" s="128"/>
      <c r="C1511" s="127"/>
      <c r="D1511" s="122"/>
      <c r="E1511" s="129">
        <f t="shared" si="23"/>
        <v>0</v>
      </c>
    </row>
    <row r="1512" spans="1:5">
      <c r="A1512" s="127"/>
      <c r="B1512" s="128"/>
      <c r="C1512" s="127"/>
      <c r="D1512" s="122"/>
      <c r="E1512" s="129">
        <f t="shared" si="23"/>
        <v>0</v>
      </c>
    </row>
    <row r="1513" spans="1:5">
      <c r="A1513" s="127"/>
      <c r="B1513" s="128"/>
      <c r="C1513" s="127"/>
      <c r="D1513" s="122"/>
      <c r="E1513" s="129">
        <f t="shared" si="23"/>
        <v>0</v>
      </c>
    </row>
    <row r="1514" spans="1:5">
      <c r="A1514" s="127"/>
      <c r="B1514" s="128"/>
      <c r="C1514" s="127"/>
      <c r="D1514" s="122"/>
      <c r="E1514" s="129">
        <f t="shared" si="23"/>
        <v>0</v>
      </c>
    </row>
    <row r="1515" spans="1:5">
      <c r="A1515" s="127"/>
      <c r="B1515" s="128"/>
      <c r="C1515" s="127"/>
      <c r="D1515" s="122"/>
      <c r="E1515" s="129">
        <f t="shared" si="23"/>
        <v>0</v>
      </c>
    </row>
    <row r="1516" spans="1:5">
      <c r="A1516" s="127"/>
      <c r="B1516" s="128"/>
      <c r="C1516" s="127"/>
      <c r="D1516" s="122"/>
      <c r="E1516" s="129">
        <f t="shared" si="23"/>
        <v>0</v>
      </c>
    </row>
    <row r="1517" spans="1:5">
      <c r="A1517" s="127"/>
      <c r="B1517" s="128"/>
      <c r="C1517" s="127"/>
      <c r="D1517" s="122"/>
      <c r="E1517" s="129">
        <f t="shared" si="23"/>
        <v>0</v>
      </c>
    </row>
    <row r="1518" spans="1:5">
      <c r="A1518" s="127"/>
      <c r="B1518" s="128"/>
      <c r="C1518" s="127"/>
      <c r="D1518" s="122"/>
      <c r="E1518" s="129">
        <f t="shared" si="23"/>
        <v>0</v>
      </c>
    </row>
    <row r="1519" spans="1:5">
      <c r="A1519" s="127"/>
      <c r="B1519" s="128"/>
      <c r="C1519" s="127"/>
      <c r="D1519" s="122"/>
      <c r="E1519" s="129">
        <f t="shared" si="23"/>
        <v>0</v>
      </c>
    </row>
    <row r="1520" spans="1:5">
      <c r="A1520" s="127"/>
      <c r="B1520" s="128"/>
      <c r="C1520" s="127"/>
      <c r="D1520" s="122"/>
      <c r="E1520" s="129">
        <f t="shared" si="23"/>
        <v>0</v>
      </c>
    </row>
    <row r="1521" spans="1:5">
      <c r="A1521" s="127"/>
      <c r="B1521" s="128"/>
      <c r="C1521" s="127"/>
      <c r="D1521" s="122"/>
      <c r="E1521" s="129">
        <f t="shared" si="23"/>
        <v>0</v>
      </c>
    </row>
    <row r="1522" spans="1:5">
      <c r="A1522" s="127"/>
      <c r="B1522" s="128"/>
      <c r="C1522" s="127"/>
      <c r="D1522" s="122"/>
      <c r="E1522" s="129">
        <f t="shared" si="23"/>
        <v>0</v>
      </c>
    </row>
    <row r="1523" spans="1:5">
      <c r="A1523" s="127"/>
      <c r="B1523" s="128"/>
      <c r="C1523" s="127"/>
      <c r="D1523" s="122"/>
      <c r="E1523" s="129">
        <f t="shared" si="23"/>
        <v>0</v>
      </c>
    </row>
    <row r="1524" spans="1:5">
      <c r="A1524" s="127"/>
      <c r="B1524" s="128"/>
      <c r="C1524" s="127"/>
      <c r="D1524" s="122"/>
      <c r="E1524" s="129">
        <f t="shared" si="23"/>
        <v>0</v>
      </c>
    </row>
    <row r="1525" spans="1:5">
      <c r="A1525" s="127"/>
      <c r="B1525" s="128"/>
      <c r="C1525" s="127"/>
      <c r="D1525" s="122"/>
      <c r="E1525" s="129">
        <f t="shared" si="23"/>
        <v>0</v>
      </c>
    </row>
    <row r="1526" spans="1:5">
      <c r="A1526" s="127"/>
      <c r="B1526" s="128"/>
      <c r="C1526" s="127"/>
      <c r="D1526" s="122"/>
      <c r="E1526" s="129">
        <f t="shared" si="23"/>
        <v>0</v>
      </c>
    </row>
    <row r="1527" spans="1:5">
      <c r="A1527" s="127"/>
      <c r="B1527" s="128"/>
      <c r="C1527" s="127"/>
      <c r="D1527" s="122"/>
      <c r="E1527" s="129">
        <f t="shared" si="23"/>
        <v>0</v>
      </c>
    </row>
    <row r="1528" spans="1:5">
      <c r="A1528" s="127"/>
      <c r="B1528" s="128"/>
      <c r="C1528" s="127"/>
      <c r="D1528" s="122"/>
      <c r="E1528" s="129">
        <f t="shared" si="23"/>
        <v>0</v>
      </c>
    </row>
    <row r="1529" spans="1:5">
      <c r="A1529" s="127"/>
      <c r="B1529" s="128"/>
      <c r="C1529" s="127"/>
      <c r="D1529" s="122"/>
      <c r="E1529" s="129">
        <f t="shared" si="23"/>
        <v>0</v>
      </c>
    </row>
    <row r="1530" spans="1:5">
      <c r="A1530" s="127"/>
      <c r="B1530" s="128"/>
      <c r="C1530" s="127"/>
      <c r="D1530" s="122"/>
      <c r="E1530" s="129">
        <f t="shared" si="23"/>
        <v>0</v>
      </c>
    </row>
    <row r="1531" spans="1:5">
      <c r="A1531" s="127"/>
      <c r="B1531" s="128"/>
      <c r="C1531" s="127"/>
      <c r="D1531" s="122"/>
      <c r="E1531" s="129">
        <f t="shared" si="23"/>
        <v>0</v>
      </c>
    </row>
    <row r="1532" spans="1:5">
      <c r="A1532" s="127"/>
      <c r="B1532" s="128"/>
      <c r="C1532" s="127"/>
      <c r="D1532" s="122"/>
      <c r="E1532" s="129">
        <f t="shared" si="23"/>
        <v>0</v>
      </c>
    </row>
    <row r="1533" spans="1:5">
      <c r="A1533" s="127"/>
      <c r="B1533" s="128"/>
      <c r="C1533" s="127"/>
      <c r="D1533" s="122"/>
      <c r="E1533" s="129">
        <f t="shared" si="23"/>
        <v>0</v>
      </c>
    </row>
    <row r="1534" spans="1:5">
      <c r="A1534" s="127"/>
      <c r="B1534" s="128"/>
      <c r="C1534" s="127"/>
      <c r="D1534" s="122"/>
      <c r="E1534" s="129">
        <f t="shared" si="23"/>
        <v>0</v>
      </c>
    </row>
    <row r="1535" spans="1:5">
      <c r="A1535" s="127"/>
      <c r="B1535" s="128"/>
      <c r="C1535" s="127"/>
      <c r="D1535" s="122"/>
      <c r="E1535" s="129">
        <f t="shared" si="23"/>
        <v>0</v>
      </c>
    </row>
    <row r="1536" spans="1:5">
      <c r="A1536" s="127"/>
      <c r="B1536" s="128"/>
      <c r="C1536" s="127"/>
      <c r="D1536" s="122"/>
      <c r="E1536" s="129">
        <f t="shared" si="23"/>
        <v>0</v>
      </c>
    </row>
    <row r="1537" spans="1:5">
      <c r="A1537" s="127"/>
      <c r="B1537" s="128"/>
      <c r="C1537" s="127"/>
      <c r="D1537" s="122"/>
      <c r="E1537" s="129">
        <f t="shared" si="23"/>
        <v>0</v>
      </c>
    </row>
    <row r="1538" spans="1:5">
      <c r="A1538" s="127"/>
      <c r="B1538" s="128"/>
      <c r="C1538" s="127"/>
      <c r="D1538" s="122"/>
      <c r="E1538" s="129">
        <f t="shared" ref="E1538:E1601" si="24">ROUND((D1538/(1+$J$1))*(1+$L$1),2)</f>
        <v>0</v>
      </c>
    </row>
    <row r="1539" spans="1:5">
      <c r="A1539" s="127"/>
      <c r="B1539" s="128"/>
      <c r="C1539" s="127"/>
      <c r="D1539" s="122"/>
      <c r="E1539" s="129">
        <f t="shared" si="24"/>
        <v>0</v>
      </c>
    </row>
    <row r="1540" spans="1:5">
      <c r="A1540" s="127"/>
      <c r="B1540" s="128"/>
      <c r="C1540" s="127"/>
      <c r="D1540" s="122"/>
      <c r="E1540" s="129">
        <f t="shared" si="24"/>
        <v>0</v>
      </c>
    </row>
    <row r="1541" spans="1:5">
      <c r="A1541" s="127"/>
      <c r="B1541" s="128"/>
      <c r="C1541" s="127"/>
      <c r="D1541" s="122"/>
      <c r="E1541" s="129">
        <f t="shared" si="24"/>
        <v>0</v>
      </c>
    </row>
    <row r="1542" spans="1:5">
      <c r="A1542" s="127"/>
      <c r="B1542" s="128"/>
      <c r="C1542" s="127"/>
      <c r="D1542" s="122"/>
      <c r="E1542" s="129">
        <f t="shared" si="24"/>
        <v>0</v>
      </c>
    </row>
    <row r="1543" spans="1:5">
      <c r="A1543" s="127"/>
      <c r="B1543" s="128"/>
      <c r="C1543" s="127"/>
      <c r="D1543" s="122"/>
      <c r="E1543" s="129">
        <f t="shared" si="24"/>
        <v>0</v>
      </c>
    </row>
    <row r="1544" spans="1:5">
      <c r="A1544" s="127"/>
      <c r="B1544" s="128"/>
      <c r="C1544" s="127"/>
      <c r="D1544" s="122"/>
      <c r="E1544" s="129">
        <f t="shared" si="24"/>
        <v>0</v>
      </c>
    </row>
    <row r="1545" spans="1:5">
      <c r="A1545" s="127"/>
      <c r="B1545" s="128"/>
      <c r="C1545" s="127"/>
      <c r="D1545" s="122"/>
      <c r="E1545" s="129">
        <f t="shared" si="24"/>
        <v>0</v>
      </c>
    </row>
    <row r="1546" spans="1:5">
      <c r="A1546" s="127"/>
      <c r="B1546" s="128"/>
      <c r="C1546" s="127"/>
      <c r="D1546" s="122"/>
      <c r="E1546" s="129">
        <f t="shared" si="24"/>
        <v>0</v>
      </c>
    </row>
    <row r="1547" spans="1:5">
      <c r="A1547" s="127"/>
      <c r="B1547" s="128"/>
      <c r="C1547" s="127"/>
      <c r="D1547" s="122"/>
      <c r="E1547" s="129">
        <f t="shared" si="24"/>
        <v>0</v>
      </c>
    </row>
    <row r="1548" spans="1:5">
      <c r="A1548" s="127"/>
      <c r="B1548" s="128"/>
      <c r="C1548" s="127"/>
      <c r="D1548" s="122"/>
      <c r="E1548" s="129">
        <f t="shared" si="24"/>
        <v>0</v>
      </c>
    </row>
    <row r="1549" spans="1:5">
      <c r="A1549" s="127"/>
      <c r="B1549" s="128"/>
      <c r="C1549" s="127"/>
      <c r="D1549" s="122"/>
      <c r="E1549" s="129">
        <f t="shared" si="24"/>
        <v>0</v>
      </c>
    </row>
    <row r="1550" spans="1:5">
      <c r="A1550" s="127"/>
      <c r="B1550" s="128"/>
      <c r="C1550" s="127"/>
      <c r="D1550" s="122"/>
      <c r="E1550" s="129">
        <f t="shared" si="24"/>
        <v>0</v>
      </c>
    </row>
    <row r="1551" spans="1:5">
      <c r="A1551" s="127"/>
      <c r="B1551" s="128"/>
      <c r="C1551" s="127"/>
      <c r="D1551" s="122"/>
      <c r="E1551" s="129">
        <f t="shared" si="24"/>
        <v>0</v>
      </c>
    </row>
    <row r="1552" spans="1:5">
      <c r="A1552" s="127"/>
      <c r="B1552" s="128"/>
      <c r="C1552" s="127"/>
      <c r="D1552" s="122"/>
      <c r="E1552" s="129">
        <f t="shared" si="24"/>
        <v>0</v>
      </c>
    </row>
    <row r="1553" spans="1:5">
      <c r="A1553" s="127"/>
      <c r="B1553" s="128"/>
      <c r="C1553" s="127"/>
      <c r="D1553" s="122"/>
      <c r="E1553" s="129">
        <f t="shared" si="24"/>
        <v>0</v>
      </c>
    </row>
    <row r="1554" spans="1:5">
      <c r="A1554" s="127"/>
      <c r="B1554" s="128"/>
      <c r="C1554" s="127"/>
      <c r="D1554" s="122"/>
      <c r="E1554" s="129">
        <f t="shared" si="24"/>
        <v>0</v>
      </c>
    </row>
    <row r="1555" spans="1:5">
      <c r="A1555" s="127"/>
      <c r="B1555" s="128"/>
      <c r="C1555" s="127"/>
      <c r="D1555" s="122"/>
      <c r="E1555" s="129">
        <f t="shared" si="24"/>
        <v>0</v>
      </c>
    </row>
    <row r="1556" spans="1:5">
      <c r="A1556" s="127"/>
      <c r="B1556" s="128"/>
      <c r="C1556" s="127"/>
      <c r="D1556" s="122"/>
      <c r="E1556" s="129">
        <f t="shared" si="24"/>
        <v>0</v>
      </c>
    </row>
    <row r="1557" spans="1:5">
      <c r="A1557" s="127"/>
      <c r="B1557" s="128"/>
      <c r="C1557" s="127"/>
      <c r="D1557" s="122"/>
      <c r="E1557" s="129">
        <f t="shared" si="24"/>
        <v>0</v>
      </c>
    </row>
    <row r="1558" spans="1:5">
      <c r="A1558" s="127"/>
      <c r="B1558" s="128"/>
      <c r="C1558" s="127"/>
      <c r="D1558" s="122"/>
      <c r="E1558" s="129">
        <f t="shared" si="24"/>
        <v>0</v>
      </c>
    </row>
    <row r="1559" spans="1:5">
      <c r="A1559" s="127"/>
      <c r="B1559" s="128"/>
      <c r="C1559" s="127"/>
      <c r="D1559" s="122"/>
      <c r="E1559" s="129">
        <f t="shared" si="24"/>
        <v>0</v>
      </c>
    </row>
    <row r="1560" spans="1:5">
      <c r="A1560" s="127"/>
      <c r="B1560" s="128"/>
      <c r="C1560" s="127"/>
      <c r="D1560" s="122"/>
      <c r="E1560" s="129">
        <f t="shared" si="24"/>
        <v>0</v>
      </c>
    </row>
    <row r="1561" spans="1:5">
      <c r="A1561" s="127"/>
      <c r="B1561" s="128"/>
      <c r="C1561" s="127"/>
      <c r="D1561" s="122"/>
      <c r="E1561" s="129">
        <f t="shared" si="24"/>
        <v>0</v>
      </c>
    </row>
    <row r="1562" spans="1:5">
      <c r="A1562" s="127"/>
      <c r="B1562" s="128"/>
      <c r="C1562" s="127"/>
      <c r="D1562" s="122"/>
      <c r="E1562" s="129">
        <f t="shared" si="24"/>
        <v>0</v>
      </c>
    </row>
    <row r="1563" spans="1:5">
      <c r="A1563" s="127"/>
      <c r="B1563" s="128"/>
      <c r="C1563" s="127"/>
      <c r="D1563" s="122"/>
      <c r="E1563" s="129">
        <f t="shared" si="24"/>
        <v>0</v>
      </c>
    </row>
    <row r="1564" spans="1:5">
      <c r="A1564" s="127"/>
      <c r="B1564" s="128"/>
      <c r="C1564" s="127"/>
      <c r="D1564" s="122"/>
      <c r="E1564" s="129">
        <f t="shared" si="24"/>
        <v>0</v>
      </c>
    </row>
    <row r="1565" spans="1:5">
      <c r="A1565" s="127"/>
      <c r="B1565" s="128"/>
      <c r="C1565" s="127"/>
      <c r="D1565" s="122"/>
      <c r="E1565" s="129">
        <f t="shared" si="24"/>
        <v>0</v>
      </c>
    </row>
    <row r="1566" spans="1:5">
      <c r="A1566" s="127"/>
      <c r="B1566" s="128"/>
      <c r="C1566" s="127"/>
      <c r="D1566" s="122"/>
      <c r="E1566" s="129">
        <f t="shared" si="24"/>
        <v>0</v>
      </c>
    </row>
    <row r="1567" spans="1:5">
      <c r="A1567" s="127"/>
      <c r="B1567" s="128"/>
      <c r="C1567" s="127"/>
      <c r="D1567" s="122"/>
      <c r="E1567" s="129">
        <f t="shared" si="24"/>
        <v>0</v>
      </c>
    </row>
    <row r="1568" spans="1:5">
      <c r="A1568" s="127"/>
      <c r="B1568" s="128"/>
      <c r="C1568" s="127"/>
      <c r="D1568" s="122"/>
      <c r="E1568" s="129">
        <f t="shared" si="24"/>
        <v>0</v>
      </c>
    </row>
    <row r="1569" spans="1:5">
      <c r="A1569" s="127"/>
      <c r="B1569" s="128"/>
      <c r="C1569" s="127"/>
      <c r="D1569" s="122"/>
      <c r="E1569" s="129">
        <f t="shared" si="24"/>
        <v>0</v>
      </c>
    </row>
    <row r="1570" spans="1:5">
      <c r="A1570" s="127"/>
      <c r="B1570" s="128"/>
      <c r="C1570" s="127"/>
      <c r="D1570" s="122"/>
      <c r="E1570" s="129">
        <f t="shared" si="24"/>
        <v>0</v>
      </c>
    </row>
    <row r="1571" spans="1:5">
      <c r="A1571" s="127"/>
      <c r="B1571" s="128"/>
      <c r="C1571" s="127"/>
      <c r="D1571" s="122"/>
      <c r="E1571" s="129">
        <f t="shared" si="24"/>
        <v>0</v>
      </c>
    </row>
    <row r="1572" spans="1:5">
      <c r="A1572" s="127"/>
      <c r="B1572" s="128"/>
      <c r="C1572" s="127"/>
      <c r="D1572" s="122"/>
      <c r="E1572" s="129">
        <f t="shared" si="24"/>
        <v>0</v>
      </c>
    </row>
    <row r="1573" spans="1:5">
      <c r="A1573" s="127"/>
      <c r="B1573" s="128"/>
      <c r="C1573" s="127"/>
      <c r="D1573" s="122"/>
      <c r="E1573" s="129">
        <f t="shared" si="24"/>
        <v>0</v>
      </c>
    </row>
    <row r="1574" spans="1:5">
      <c r="A1574" s="127"/>
      <c r="B1574" s="128"/>
      <c r="C1574" s="127"/>
      <c r="D1574" s="122"/>
      <c r="E1574" s="129">
        <f t="shared" si="24"/>
        <v>0</v>
      </c>
    </row>
    <row r="1575" spans="1:5">
      <c r="A1575" s="127"/>
      <c r="B1575" s="128"/>
      <c r="C1575" s="127"/>
      <c r="D1575" s="122"/>
      <c r="E1575" s="129">
        <f t="shared" si="24"/>
        <v>0</v>
      </c>
    </row>
    <row r="1576" spans="1:5">
      <c r="A1576" s="127"/>
      <c r="B1576" s="128"/>
      <c r="C1576" s="127"/>
      <c r="D1576" s="122"/>
      <c r="E1576" s="129">
        <f t="shared" si="24"/>
        <v>0</v>
      </c>
    </row>
    <row r="1577" spans="1:5">
      <c r="A1577" s="127"/>
      <c r="B1577" s="128"/>
      <c r="C1577" s="127"/>
      <c r="D1577" s="122"/>
      <c r="E1577" s="129">
        <f t="shared" si="24"/>
        <v>0</v>
      </c>
    </row>
    <row r="1578" spans="1:5">
      <c r="A1578" s="127"/>
      <c r="B1578" s="128"/>
      <c r="C1578" s="127"/>
      <c r="D1578" s="122"/>
      <c r="E1578" s="129">
        <f t="shared" si="24"/>
        <v>0</v>
      </c>
    </row>
    <row r="1579" spans="1:5">
      <c r="A1579" s="127"/>
      <c r="B1579" s="128"/>
      <c r="C1579" s="127"/>
      <c r="D1579" s="122"/>
      <c r="E1579" s="129">
        <f t="shared" si="24"/>
        <v>0</v>
      </c>
    </row>
    <row r="1580" spans="1:5">
      <c r="A1580" s="127"/>
      <c r="B1580" s="128"/>
      <c r="C1580" s="127"/>
      <c r="D1580" s="122"/>
      <c r="E1580" s="129">
        <f t="shared" si="24"/>
        <v>0</v>
      </c>
    </row>
    <row r="1581" spans="1:5">
      <c r="A1581" s="127"/>
      <c r="B1581" s="128"/>
      <c r="C1581" s="127"/>
      <c r="D1581" s="122"/>
      <c r="E1581" s="129">
        <f t="shared" si="24"/>
        <v>0</v>
      </c>
    </row>
    <row r="1582" spans="1:5">
      <c r="A1582" s="127"/>
      <c r="B1582" s="128"/>
      <c r="C1582" s="127"/>
      <c r="D1582" s="122"/>
      <c r="E1582" s="129">
        <f t="shared" si="24"/>
        <v>0</v>
      </c>
    </row>
    <row r="1583" spans="1:5">
      <c r="A1583" s="127"/>
      <c r="B1583" s="128"/>
      <c r="C1583" s="127"/>
      <c r="D1583" s="122"/>
      <c r="E1583" s="129">
        <f t="shared" si="24"/>
        <v>0</v>
      </c>
    </row>
    <row r="1584" spans="1:5">
      <c r="A1584" s="127"/>
      <c r="B1584" s="128"/>
      <c r="C1584" s="127"/>
      <c r="D1584" s="122"/>
      <c r="E1584" s="129">
        <f t="shared" si="24"/>
        <v>0</v>
      </c>
    </row>
    <row r="1585" spans="1:5">
      <c r="A1585" s="127"/>
      <c r="B1585" s="128"/>
      <c r="C1585" s="127"/>
      <c r="D1585" s="122"/>
      <c r="E1585" s="129">
        <f t="shared" si="24"/>
        <v>0</v>
      </c>
    </row>
    <row r="1586" spans="1:5">
      <c r="A1586" s="127"/>
      <c r="B1586" s="128"/>
      <c r="C1586" s="127"/>
      <c r="D1586" s="122"/>
      <c r="E1586" s="129">
        <f t="shared" si="24"/>
        <v>0</v>
      </c>
    </row>
    <row r="1587" spans="1:5">
      <c r="A1587" s="127"/>
      <c r="B1587" s="128"/>
      <c r="C1587" s="127"/>
      <c r="D1587" s="122"/>
      <c r="E1587" s="129">
        <f t="shared" si="24"/>
        <v>0</v>
      </c>
    </row>
    <row r="1588" spans="1:5">
      <c r="A1588" s="127"/>
      <c r="B1588" s="128"/>
      <c r="C1588" s="127"/>
      <c r="D1588" s="122"/>
      <c r="E1588" s="129">
        <f t="shared" si="24"/>
        <v>0</v>
      </c>
    </row>
    <row r="1589" spans="1:5">
      <c r="A1589" s="127"/>
      <c r="B1589" s="128"/>
      <c r="C1589" s="127"/>
      <c r="D1589" s="122"/>
      <c r="E1589" s="129">
        <f t="shared" si="24"/>
        <v>0</v>
      </c>
    </row>
    <row r="1590" spans="1:5">
      <c r="A1590" s="127"/>
      <c r="B1590" s="128"/>
      <c r="C1590" s="127"/>
      <c r="D1590" s="122"/>
      <c r="E1590" s="129">
        <f t="shared" si="24"/>
        <v>0</v>
      </c>
    </row>
    <row r="1591" spans="1:5">
      <c r="A1591" s="127"/>
      <c r="B1591" s="128"/>
      <c r="C1591" s="127"/>
      <c r="D1591" s="122"/>
      <c r="E1591" s="129">
        <f t="shared" si="24"/>
        <v>0</v>
      </c>
    </row>
    <row r="1592" spans="1:5">
      <c r="A1592" s="127"/>
      <c r="B1592" s="128"/>
      <c r="C1592" s="127"/>
      <c r="D1592" s="122"/>
      <c r="E1592" s="129">
        <f t="shared" si="24"/>
        <v>0</v>
      </c>
    </row>
    <row r="1593" spans="1:5">
      <c r="A1593" s="127"/>
      <c r="B1593" s="128"/>
      <c r="C1593" s="127"/>
      <c r="D1593" s="122"/>
      <c r="E1593" s="129">
        <f t="shared" si="24"/>
        <v>0</v>
      </c>
    </row>
    <row r="1594" spans="1:5">
      <c r="A1594" s="127"/>
      <c r="B1594" s="128"/>
      <c r="C1594" s="127"/>
      <c r="D1594" s="122"/>
      <c r="E1594" s="129">
        <f t="shared" si="24"/>
        <v>0</v>
      </c>
    </row>
    <row r="1595" spans="1:5">
      <c r="A1595" s="127"/>
      <c r="B1595" s="128"/>
      <c r="C1595" s="127"/>
      <c r="D1595" s="122"/>
      <c r="E1595" s="129">
        <f t="shared" si="24"/>
        <v>0</v>
      </c>
    </row>
    <row r="1596" spans="1:5">
      <c r="A1596" s="127"/>
      <c r="B1596" s="128"/>
      <c r="C1596" s="127"/>
      <c r="D1596" s="122"/>
      <c r="E1596" s="129">
        <f t="shared" si="24"/>
        <v>0</v>
      </c>
    </row>
    <row r="1597" spans="1:5">
      <c r="A1597" s="127"/>
      <c r="B1597" s="128"/>
      <c r="C1597" s="127"/>
      <c r="D1597" s="122"/>
      <c r="E1597" s="129">
        <f t="shared" si="24"/>
        <v>0</v>
      </c>
    </row>
    <row r="1598" spans="1:5">
      <c r="A1598" s="127"/>
      <c r="B1598" s="128"/>
      <c r="C1598" s="127"/>
      <c r="D1598" s="122"/>
      <c r="E1598" s="129">
        <f t="shared" si="24"/>
        <v>0</v>
      </c>
    </row>
    <row r="1599" spans="1:5">
      <c r="A1599" s="127"/>
      <c r="B1599" s="128"/>
      <c r="C1599" s="127"/>
      <c r="D1599" s="122"/>
      <c r="E1599" s="129">
        <f t="shared" si="24"/>
        <v>0</v>
      </c>
    </row>
    <row r="1600" spans="1:5">
      <c r="A1600" s="127"/>
      <c r="B1600" s="128"/>
      <c r="C1600" s="127"/>
      <c r="D1600" s="122"/>
      <c r="E1600" s="129">
        <f t="shared" si="24"/>
        <v>0</v>
      </c>
    </row>
    <row r="1601" spans="1:5">
      <c r="A1601" s="127"/>
      <c r="B1601" s="128"/>
      <c r="C1601" s="127"/>
      <c r="D1601" s="122"/>
      <c r="E1601" s="129">
        <f t="shared" si="24"/>
        <v>0</v>
      </c>
    </row>
    <row r="1602" spans="1:5">
      <c r="A1602" s="127"/>
      <c r="B1602" s="128"/>
      <c r="C1602" s="127"/>
      <c r="D1602" s="122"/>
      <c r="E1602" s="129">
        <f t="shared" ref="E1602:E1665" si="25">ROUND((D1602/(1+$J$1))*(1+$L$1),2)</f>
        <v>0</v>
      </c>
    </row>
    <row r="1603" spans="1:5">
      <c r="A1603" s="127"/>
      <c r="B1603" s="128"/>
      <c r="C1603" s="127"/>
      <c r="D1603" s="122"/>
      <c r="E1603" s="129">
        <f t="shared" si="25"/>
        <v>0</v>
      </c>
    </row>
    <row r="1604" spans="1:5">
      <c r="A1604" s="127"/>
      <c r="B1604" s="128"/>
      <c r="C1604" s="127"/>
      <c r="D1604" s="122"/>
      <c r="E1604" s="129">
        <f t="shared" si="25"/>
        <v>0</v>
      </c>
    </row>
    <row r="1605" spans="1:5">
      <c r="A1605" s="127"/>
      <c r="B1605" s="128"/>
      <c r="C1605" s="127"/>
      <c r="D1605" s="122"/>
      <c r="E1605" s="129">
        <f t="shared" si="25"/>
        <v>0</v>
      </c>
    </row>
    <row r="1606" spans="1:5">
      <c r="A1606" s="127"/>
      <c r="B1606" s="128"/>
      <c r="C1606" s="127"/>
      <c r="D1606" s="122"/>
      <c r="E1606" s="129">
        <f t="shared" si="25"/>
        <v>0</v>
      </c>
    </row>
    <row r="1607" spans="1:5">
      <c r="A1607" s="127"/>
      <c r="B1607" s="128"/>
      <c r="C1607" s="127"/>
      <c r="D1607" s="122"/>
      <c r="E1607" s="129">
        <f t="shared" si="25"/>
        <v>0</v>
      </c>
    </row>
    <row r="1608" spans="1:5">
      <c r="A1608" s="127"/>
      <c r="B1608" s="128"/>
      <c r="C1608" s="127"/>
      <c r="D1608" s="122"/>
      <c r="E1608" s="129">
        <f t="shared" si="25"/>
        <v>0</v>
      </c>
    </row>
    <row r="1609" spans="1:5">
      <c r="A1609" s="127"/>
      <c r="B1609" s="128"/>
      <c r="C1609" s="127"/>
      <c r="D1609" s="122"/>
      <c r="E1609" s="129">
        <f t="shared" si="25"/>
        <v>0</v>
      </c>
    </row>
    <row r="1610" spans="1:5">
      <c r="A1610" s="127"/>
      <c r="B1610" s="128"/>
      <c r="C1610" s="127"/>
      <c r="D1610" s="122"/>
      <c r="E1610" s="129">
        <f t="shared" si="25"/>
        <v>0</v>
      </c>
    </row>
    <row r="1611" spans="1:5">
      <c r="A1611" s="127"/>
      <c r="B1611" s="128"/>
      <c r="C1611" s="127"/>
      <c r="D1611" s="122"/>
      <c r="E1611" s="129">
        <f t="shared" si="25"/>
        <v>0</v>
      </c>
    </row>
    <row r="1612" spans="1:5">
      <c r="A1612" s="127"/>
      <c r="B1612" s="128"/>
      <c r="C1612" s="127"/>
      <c r="D1612" s="122"/>
      <c r="E1612" s="129">
        <f t="shared" si="25"/>
        <v>0</v>
      </c>
    </row>
    <row r="1613" spans="1:5">
      <c r="A1613" s="127"/>
      <c r="B1613" s="128"/>
      <c r="C1613" s="127"/>
      <c r="D1613" s="122"/>
      <c r="E1613" s="129">
        <f t="shared" si="25"/>
        <v>0</v>
      </c>
    </row>
    <row r="1614" spans="1:5">
      <c r="A1614" s="127"/>
      <c r="B1614" s="128"/>
      <c r="C1614" s="127"/>
      <c r="D1614" s="122"/>
      <c r="E1614" s="129">
        <f t="shared" si="25"/>
        <v>0</v>
      </c>
    </row>
    <row r="1615" spans="1:5">
      <c r="A1615" s="127"/>
      <c r="B1615" s="128"/>
      <c r="C1615" s="127"/>
      <c r="D1615" s="122"/>
      <c r="E1615" s="129">
        <f t="shared" si="25"/>
        <v>0</v>
      </c>
    </row>
    <row r="1616" spans="1:5">
      <c r="A1616" s="127"/>
      <c r="B1616" s="128"/>
      <c r="C1616" s="127"/>
      <c r="D1616" s="122"/>
      <c r="E1616" s="129">
        <f t="shared" si="25"/>
        <v>0</v>
      </c>
    </row>
    <row r="1617" spans="1:5">
      <c r="A1617" s="127"/>
      <c r="B1617" s="128"/>
      <c r="C1617" s="127"/>
      <c r="D1617" s="122"/>
      <c r="E1617" s="129">
        <f t="shared" si="25"/>
        <v>0</v>
      </c>
    </row>
    <row r="1618" spans="1:5">
      <c r="A1618" s="127"/>
      <c r="B1618" s="128"/>
      <c r="C1618" s="127"/>
      <c r="D1618" s="122"/>
      <c r="E1618" s="129">
        <f t="shared" si="25"/>
        <v>0</v>
      </c>
    </row>
    <row r="1619" spans="1:5">
      <c r="A1619" s="127"/>
      <c r="B1619" s="128"/>
      <c r="C1619" s="127"/>
      <c r="D1619" s="122"/>
      <c r="E1619" s="129">
        <f t="shared" si="25"/>
        <v>0</v>
      </c>
    </row>
    <row r="1620" spans="1:5">
      <c r="A1620" s="127"/>
      <c r="B1620" s="128"/>
      <c r="C1620" s="127"/>
      <c r="D1620" s="122"/>
      <c r="E1620" s="129">
        <f t="shared" si="25"/>
        <v>0</v>
      </c>
    </row>
    <row r="1621" spans="1:5">
      <c r="A1621" s="127"/>
      <c r="B1621" s="128"/>
      <c r="C1621" s="127"/>
      <c r="D1621" s="122"/>
      <c r="E1621" s="129">
        <f t="shared" si="25"/>
        <v>0</v>
      </c>
    </row>
    <row r="1622" spans="1:5">
      <c r="A1622" s="127"/>
      <c r="B1622" s="128"/>
      <c r="C1622" s="127"/>
      <c r="D1622" s="122"/>
      <c r="E1622" s="129">
        <f t="shared" si="25"/>
        <v>0</v>
      </c>
    </row>
    <row r="1623" spans="1:5">
      <c r="A1623" s="127"/>
      <c r="B1623" s="128"/>
      <c r="C1623" s="127"/>
      <c r="D1623" s="122"/>
      <c r="E1623" s="129">
        <f t="shared" si="25"/>
        <v>0</v>
      </c>
    </row>
    <row r="1624" spans="1:5">
      <c r="A1624" s="127"/>
      <c r="B1624" s="128"/>
      <c r="C1624" s="127"/>
      <c r="D1624" s="122"/>
      <c r="E1624" s="129">
        <f t="shared" si="25"/>
        <v>0</v>
      </c>
    </row>
    <row r="1625" spans="1:5">
      <c r="A1625" s="127"/>
      <c r="B1625" s="128"/>
      <c r="C1625" s="127"/>
      <c r="D1625" s="122"/>
      <c r="E1625" s="129">
        <f t="shared" si="25"/>
        <v>0</v>
      </c>
    </row>
    <row r="1626" spans="1:5">
      <c r="A1626" s="127"/>
      <c r="B1626" s="128"/>
      <c r="C1626" s="127"/>
      <c r="D1626" s="122"/>
      <c r="E1626" s="129">
        <f t="shared" si="25"/>
        <v>0</v>
      </c>
    </row>
    <row r="1627" spans="1:5">
      <c r="A1627" s="127"/>
      <c r="B1627" s="128"/>
      <c r="C1627" s="127"/>
      <c r="D1627" s="122"/>
      <c r="E1627" s="129">
        <f t="shared" si="25"/>
        <v>0</v>
      </c>
    </row>
    <row r="1628" spans="1:5">
      <c r="A1628" s="127"/>
      <c r="B1628" s="128"/>
      <c r="C1628" s="127"/>
      <c r="D1628" s="122"/>
      <c r="E1628" s="129">
        <f t="shared" si="25"/>
        <v>0</v>
      </c>
    </row>
    <row r="1629" spans="1:5">
      <c r="A1629" s="127"/>
      <c r="B1629" s="128"/>
      <c r="C1629" s="127"/>
      <c r="D1629" s="122"/>
      <c r="E1629" s="129">
        <f t="shared" si="25"/>
        <v>0</v>
      </c>
    </row>
    <row r="1630" spans="1:5">
      <c r="A1630" s="127"/>
      <c r="B1630" s="128"/>
      <c r="C1630" s="127"/>
      <c r="D1630" s="122"/>
      <c r="E1630" s="129">
        <f t="shared" si="25"/>
        <v>0</v>
      </c>
    </row>
    <row r="1631" spans="1:5">
      <c r="A1631" s="127"/>
      <c r="B1631" s="128"/>
      <c r="C1631" s="127"/>
      <c r="D1631" s="122"/>
      <c r="E1631" s="129">
        <f t="shared" si="25"/>
        <v>0</v>
      </c>
    </row>
    <row r="1632" spans="1:5">
      <c r="A1632" s="127"/>
      <c r="B1632" s="128"/>
      <c r="C1632" s="127"/>
      <c r="D1632" s="122"/>
      <c r="E1632" s="129">
        <f t="shared" si="25"/>
        <v>0</v>
      </c>
    </row>
    <row r="1633" spans="1:5">
      <c r="A1633" s="127"/>
      <c r="B1633" s="128"/>
      <c r="C1633" s="127"/>
      <c r="D1633" s="122"/>
      <c r="E1633" s="129">
        <f t="shared" si="25"/>
        <v>0</v>
      </c>
    </row>
    <row r="1634" spans="1:5">
      <c r="A1634" s="127"/>
      <c r="B1634" s="128"/>
      <c r="C1634" s="127"/>
      <c r="D1634" s="122"/>
      <c r="E1634" s="129">
        <f t="shared" si="25"/>
        <v>0</v>
      </c>
    </row>
    <row r="1635" spans="1:5">
      <c r="A1635" s="127"/>
      <c r="B1635" s="128"/>
      <c r="C1635" s="127"/>
      <c r="D1635" s="122"/>
      <c r="E1635" s="129">
        <f t="shared" si="25"/>
        <v>0</v>
      </c>
    </row>
    <row r="1636" spans="1:5">
      <c r="A1636" s="127"/>
      <c r="B1636" s="128"/>
      <c r="C1636" s="127"/>
      <c r="D1636" s="122"/>
      <c r="E1636" s="129">
        <f t="shared" si="25"/>
        <v>0</v>
      </c>
    </row>
    <row r="1637" spans="1:5">
      <c r="A1637" s="127"/>
      <c r="B1637" s="128"/>
      <c r="C1637" s="127"/>
      <c r="D1637" s="122"/>
      <c r="E1637" s="129">
        <f t="shared" si="25"/>
        <v>0</v>
      </c>
    </row>
    <row r="1638" spans="1:5">
      <c r="A1638" s="127"/>
      <c r="B1638" s="128"/>
      <c r="C1638" s="127"/>
      <c r="D1638" s="122"/>
      <c r="E1638" s="129">
        <f t="shared" si="25"/>
        <v>0</v>
      </c>
    </row>
    <row r="1639" spans="1:5">
      <c r="A1639" s="127"/>
      <c r="B1639" s="128"/>
      <c r="C1639" s="127"/>
      <c r="D1639" s="122"/>
      <c r="E1639" s="129">
        <f t="shared" si="25"/>
        <v>0</v>
      </c>
    </row>
    <row r="1640" spans="1:5">
      <c r="A1640" s="127"/>
      <c r="B1640" s="128"/>
      <c r="C1640" s="127"/>
      <c r="D1640" s="122"/>
      <c r="E1640" s="129">
        <f t="shared" si="25"/>
        <v>0</v>
      </c>
    </row>
    <row r="1641" spans="1:5">
      <c r="A1641" s="127"/>
      <c r="B1641" s="128"/>
      <c r="C1641" s="127"/>
      <c r="D1641" s="122"/>
      <c r="E1641" s="129">
        <f t="shared" si="25"/>
        <v>0</v>
      </c>
    </row>
    <row r="1642" spans="1:5">
      <c r="A1642" s="127"/>
      <c r="B1642" s="128"/>
      <c r="C1642" s="127"/>
      <c r="D1642" s="122"/>
      <c r="E1642" s="129">
        <f t="shared" si="25"/>
        <v>0</v>
      </c>
    </row>
    <row r="1643" spans="1:5">
      <c r="A1643" s="127"/>
      <c r="B1643" s="128"/>
      <c r="C1643" s="127"/>
      <c r="D1643" s="122"/>
      <c r="E1643" s="129">
        <f t="shared" si="25"/>
        <v>0</v>
      </c>
    </row>
    <row r="1644" spans="1:5">
      <c r="A1644" s="127"/>
      <c r="B1644" s="128"/>
      <c r="C1644" s="127"/>
      <c r="D1644" s="122"/>
      <c r="E1644" s="129">
        <f t="shared" si="25"/>
        <v>0</v>
      </c>
    </row>
    <row r="1645" spans="1:5">
      <c r="A1645" s="127"/>
      <c r="B1645" s="128"/>
      <c r="C1645" s="127"/>
      <c r="D1645" s="122"/>
      <c r="E1645" s="129">
        <f t="shared" si="25"/>
        <v>0</v>
      </c>
    </row>
    <row r="1646" spans="1:5">
      <c r="A1646" s="127"/>
      <c r="B1646" s="128"/>
      <c r="C1646" s="127"/>
      <c r="D1646" s="122"/>
      <c r="E1646" s="129">
        <f t="shared" si="25"/>
        <v>0</v>
      </c>
    </row>
    <row r="1647" spans="1:5">
      <c r="A1647" s="127"/>
      <c r="B1647" s="128"/>
      <c r="C1647" s="127"/>
      <c r="D1647" s="122"/>
      <c r="E1647" s="129">
        <f t="shared" si="25"/>
        <v>0</v>
      </c>
    </row>
    <row r="1648" spans="1:5">
      <c r="A1648" s="127"/>
      <c r="B1648" s="128"/>
      <c r="C1648" s="127"/>
      <c r="D1648" s="122"/>
      <c r="E1648" s="129">
        <f t="shared" si="25"/>
        <v>0</v>
      </c>
    </row>
    <row r="1649" spans="1:5">
      <c r="A1649" s="127"/>
      <c r="B1649" s="128"/>
      <c r="C1649" s="127"/>
      <c r="D1649" s="122"/>
      <c r="E1649" s="129">
        <f t="shared" si="25"/>
        <v>0</v>
      </c>
    </row>
    <row r="1650" spans="1:5">
      <c r="A1650" s="127"/>
      <c r="B1650" s="128"/>
      <c r="C1650" s="127"/>
      <c r="D1650" s="122"/>
      <c r="E1650" s="129">
        <f t="shared" si="25"/>
        <v>0</v>
      </c>
    </row>
    <row r="1651" spans="1:5">
      <c r="A1651" s="127"/>
      <c r="B1651" s="128"/>
      <c r="C1651" s="127"/>
      <c r="D1651" s="122"/>
      <c r="E1651" s="129">
        <f t="shared" si="25"/>
        <v>0</v>
      </c>
    </row>
    <row r="1652" spans="1:5">
      <c r="A1652" s="127"/>
      <c r="B1652" s="128"/>
      <c r="C1652" s="127"/>
      <c r="D1652" s="122"/>
      <c r="E1652" s="129">
        <f t="shared" si="25"/>
        <v>0</v>
      </c>
    </row>
    <row r="1653" spans="1:5">
      <c r="A1653" s="127"/>
      <c r="B1653" s="128"/>
      <c r="C1653" s="127"/>
      <c r="D1653" s="122"/>
      <c r="E1653" s="129">
        <f t="shared" si="25"/>
        <v>0</v>
      </c>
    </row>
    <row r="1654" spans="1:5">
      <c r="A1654" s="127"/>
      <c r="B1654" s="128"/>
      <c r="C1654" s="127"/>
      <c r="D1654" s="122"/>
      <c r="E1654" s="129">
        <f t="shared" si="25"/>
        <v>0</v>
      </c>
    </row>
    <row r="1655" spans="1:5">
      <c r="A1655" s="127"/>
      <c r="B1655" s="128"/>
      <c r="C1655" s="127"/>
      <c r="D1655" s="122"/>
      <c r="E1655" s="129">
        <f t="shared" si="25"/>
        <v>0</v>
      </c>
    </row>
    <row r="1656" spans="1:5">
      <c r="A1656" s="127"/>
      <c r="B1656" s="128"/>
      <c r="C1656" s="127"/>
      <c r="D1656" s="122"/>
      <c r="E1656" s="129">
        <f t="shared" si="25"/>
        <v>0</v>
      </c>
    </row>
    <row r="1657" spans="1:5">
      <c r="A1657" s="127"/>
      <c r="B1657" s="128"/>
      <c r="C1657" s="127"/>
      <c r="D1657" s="122"/>
      <c r="E1657" s="129">
        <f t="shared" si="25"/>
        <v>0</v>
      </c>
    </row>
    <row r="1658" spans="1:5">
      <c r="A1658" s="127"/>
      <c r="B1658" s="128"/>
      <c r="C1658" s="127"/>
      <c r="D1658" s="122"/>
      <c r="E1658" s="129">
        <f t="shared" si="25"/>
        <v>0</v>
      </c>
    </row>
    <row r="1659" spans="1:5">
      <c r="A1659" s="127"/>
      <c r="B1659" s="128"/>
      <c r="C1659" s="127"/>
      <c r="D1659" s="122"/>
      <c r="E1659" s="129">
        <f t="shared" si="25"/>
        <v>0</v>
      </c>
    </row>
    <row r="1660" spans="1:5">
      <c r="A1660" s="127"/>
      <c r="B1660" s="128"/>
      <c r="C1660" s="127"/>
      <c r="D1660" s="122"/>
      <c r="E1660" s="129">
        <f t="shared" si="25"/>
        <v>0</v>
      </c>
    </row>
    <row r="1661" spans="1:5">
      <c r="A1661" s="127"/>
      <c r="B1661" s="128"/>
      <c r="C1661" s="127"/>
      <c r="D1661" s="122"/>
      <c r="E1661" s="129">
        <f t="shared" si="25"/>
        <v>0</v>
      </c>
    </row>
    <row r="1662" spans="1:5">
      <c r="A1662" s="127"/>
      <c r="B1662" s="128"/>
      <c r="C1662" s="127"/>
      <c r="D1662" s="122"/>
      <c r="E1662" s="129">
        <f t="shared" si="25"/>
        <v>0</v>
      </c>
    </row>
    <row r="1663" spans="1:5">
      <c r="A1663" s="127"/>
      <c r="B1663" s="128"/>
      <c r="C1663" s="127"/>
      <c r="D1663" s="122"/>
      <c r="E1663" s="129">
        <f t="shared" si="25"/>
        <v>0</v>
      </c>
    </row>
    <row r="1664" spans="1:5">
      <c r="A1664" s="127"/>
      <c r="B1664" s="128"/>
      <c r="C1664" s="127"/>
      <c r="D1664" s="122"/>
      <c r="E1664" s="129">
        <f t="shared" si="25"/>
        <v>0</v>
      </c>
    </row>
    <row r="1665" spans="1:5">
      <c r="A1665" s="127"/>
      <c r="B1665" s="128"/>
      <c r="C1665" s="127"/>
      <c r="D1665" s="122"/>
      <c r="E1665" s="129">
        <f t="shared" si="25"/>
        <v>0</v>
      </c>
    </row>
    <row r="1666" spans="1:5">
      <c r="A1666" s="127"/>
      <c r="B1666" s="128"/>
      <c r="C1666" s="127"/>
      <c r="D1666" s="122"/>
      <c r="E1666" s="129">
        <f t="shared" ref="E1666:E1729" si="26">ROUND((D1666/(1+$J$1))*(1+$L$1),2)</f>
        <v>0</v>
      </c>
    </row>
    <row r="1667" spans="1:5">
      <c r="A1667" s="127"/>
      <c r="B1667" s="128"/>
      <c r="C1667" s="127"/>
      <c r="D1667" s="122"/>
      <c r="E1667" s="129">
        <f t="shared" si="26"/>
        <v>0</v>
      </c>
    </row>
    <row r="1668" spans="1:5">
      <c r="A1668" s="127"/>
      <c r="B1668" s="128"/>
      <c r="C1668" s="127"/>
      <c r="D1668" s="122"/>
      <c r="E1668" s="129">
        <f t="shared" si="26"/>
        <v>0</v>
      </c>
    </row>
    <row r="1669" spans="1:5">
      <c r="A1669" s="127"/>
      <c r="B1669" s="128"/>
      <c r="C1669" s="127"/>
      <c r="D1669" s="122"/>
      <c r="E1669" s="129">
        <f t="shared" si="26"/>
        <v>0</v>
      </c>
    </row>
    <row r="1670" spans="1:5">
      <c r="A1670" s="127"/>
      <c r="B1670" s="128"/>
      <c r="C1670" s="127"/>
      <c r="D1670" s="122"/>
      <c r="E1670" s="129">
        <f t="shared" si="26"/>
        <v>0</v>
      </c>
    </row>
    <row r="1671" spans="1:5">
      <c r="A1671" s="127"/>
      <c r="B1671" s="128"/>
      <c r="C1671" s="127"/>
      <c r="D1671" s="122"/>
      <c r="E1671" s="129">
        <f t="shared" si="26"/>
        <v>0</v>
      </c>
    </row>
    <row r="1672" spans="1:5">
      <c r="A1672" s="127"/>
      <c r="B1672" s="128"/>
      <c r="C1672" s="127"/>
      <c r="D1672" s="122"/>
      <c r="E1672" s="129">
        <f t="shared" si="26"/>
        <v>0</v>
      </c>
    </row>
    <row r="1673" spans="1:5">
      <c r="A1673" s="127"/>
      <c r="B1673" s="128"/>
      <c r="C1673" s="127"/>
      <c r="D1673" s="122"/>
      <c r="E1673" s="129">
        <f t="shared" si="26"/>
        <v>0</v>
      </c>
    </row>
    <row r="1674" spans="1:5">
      <c r="A1674" s="127"/>
      <c r="B1674" s="128"/>
      <c r="C1674" s="127"/>
      <c r="D1674" s="122"/>
      <c r="E1674" s="129">
        <f t="shared" si="26"/>
        <v>0</v>
      </c>
    </row>
    <row r="1675" spans="1:5">
      <c r="A1675" s="127"/>
      <c r="B1675" s="128"/>
      <c r="C1675" s="127"/>
      <c r="D1675" s="122"/>
      <c r="E1675" s="129">
        <f t="shared" si="26"/>
        <v>0</v>
      </c>
    </row>
    <row r="1676" spans="1:5">
      <c r="A1676" s="127"/>
      <c r="B1676" s="128"/>
      <c r="C1676" s="127"/>
      <c r="D1676" s="122"/>
      <c r="E1676" s="129">
        <f t="shared" si="26"/>
        <v>0</v>
      </c>
    </row>
    <row r="1677" spans="1:5">
      <c r="A1677" s="127"/>
      <c r="B1677" s="128"/>
      <c r="C1677" s="127"/>
      <c r="D1677" s="122"/>
      <c r="E1677" s="129">
        <f t="shared" si="26"/>
        <v>0</v>
      </c>
    </row>
    <row r="1678" spans="1:5">
      <c r="A1678" s="127"/>
      <c r="B1678" s="128"/>
      <c r="C1678" s="127"/>
      <c r="D1678" s="122"/>
      <c r="E1678" s="129">
        <f t="shared" si="26"/>
        <v>0</v>
      </c>
    </row>
    <row r="1679" spans="1:5">
      <c r="A1679" s="127"/>
      <c r="B1679" s="128"/>
      <c r="C1679" s="127"/>
      <c r="D1679" s="122"/>
      <c r="E1679" s="129">
        <f t="shared" si="26"/>
        <v>0</v>
      </c>
    </row>
    <row r="1680" spans="1:5">
      <c r="A1680" s="127"/>
      <c r="B1680" s="128"/>
      <c r="C1680" s="127"/>
      <c r="D1680" s="122"/>
      <c r="E1680" s="129">
        <f t="shared" si="26"/>
        <v>0</v>
      </c>
    </row>
    <row r="1681" spans="1:5">
      <c r="A1681" s="127"/>
      <c r="B1681" s="128"/>
      <c r="C1681" s="127"/>
      <c r="D1681" s="122"/>
      <c r="E1681" s="129">
        <f t="shared" si="26"/>
        <v>0</v>
      </c>
    </row>
    <row r="1682" spans="1:5">
      <c r="A1682" s="127"/>
      <c r="B1682" s="128"/>
      <c r="C1682" s="127"/>
      <c r="D1682" s="122"/>
      <c r="E1682" s="129">
        <f t="shared" si="26"/>
        <v>0</v>
      </c>
    </row>
    <row r="1683" spans="1:5">
      <c r="A1683" s="127"/>
      <c r="B1683" s="128"/>
      <c r="C1683" s="127"/>
      <c r="D1683" s="122"/>
      <c r="E1683" s="129">
        <f t="shared" si="26"/>
        <v>0</v>
      </c>
    </row>
    <row r="1684" spans="1:5">
      <c r="A1684" s="127"/>
      <c r="B1684" s="128"/>
      <c r="C1684" s="127"/>
      <c r="D1684" s="122"/>
      <c r="E1684" s="129">
        <f t="shared" si="26"/>
        <v>0</v>
      </c>
    </row>
    <row r="1685" spans="1:5">
      <c r="A1685" s="127"/>
      <c r="B1685" s="128"/>
      <c r="C1685" s="127"/>
      <c r="D1685" s="122"/>
      <c r="E1685" s="129">
        <f t="shared" si="26"/>
        <v>0</v>
      </c>
    </row>
    <row r="1686" spans="1:5">
      <c r="A1686" s="127"/>
      <c r="B1686" s="128"/>
      <c r="C1686" s="127"/>
      <c r="D1686" s="122"/>
      <c r="E1686" s="129">
        <f t="shared" si="26"/>
        <v>0</v>
      </c>
    </row>
    <row r="1687" spans="1:5">
      <c r="A1687" s="127"/>
      <c r="B1687" s="128"/>
      <c r="C1687" s="127"/>
      <c r="D1687" s="122"/>
      <c r="E1687" s="129">
        <f t="shared" si="26"/>
        <v>0</v>
      </c>
    </row>
    <row r="1688" spans="1:5">
      <c r="A1688" s="127"/>
      <c r="B1688" s="128"/>
      <c r="C1688" s="127"/>
      <c r="D1688" s="122"/>
      <c r="E1688" s="129">
        <f t="shared" si="26"/>
        <v>0</v>
      </c>
    </row>
    <row r="1689" spans="1:5">
      <c r="A1689" s="127"/>
      <c r="B1689" s="128"/>
      <c r="C1689" s="127"/>
      <c r="D1689" s="122"/>
      <c r="E1689" s="129">
        <f t="shared" si="26"/>
        <v>0</v>
      </c>
    </row>
    <row r="1690" spans="1:5">
      <c r="A1690" s="127"/>
      <c r="B1690" s="128"/>
      <c r="C1690" s="127"/>
      <c r="D1690" s="122"/>
      <c r="E1690" s="129">
        <f t="shared" si="26"/>
        <v>0</v>
      </c>
    </row>
    <row r="1691" spans="1:5">
      <c r="A1691" s="127"/>
      <c r="B1691" s="128"/>
      <c r="C1691" s="127"/>
      <c r="D1691" s="122"/>
      <c r="E1691" s="129">
        <f t="shared" si="26"/>
        <v>0</v>
      </c>
    </row>
    <row r="1692" spans="1:5">
      <c r="A1692" s="127"/>
      <c r="B1692" s="128"/>
      <c r="C1692" s="127"/>
      <c r="D1692" s="122"/>
      <c r="E1692" s="129">
        <f t="shared" si="26"/>
        <v>0</v>
      </c>
    </row>
    <row r="1693" spans="1:5">
      <c r="A1693" s="127"/>
      <c r="B1693" s="128"/>
      <c r="C1693" s="127"/>
      <c r="D1693" s="122"/>
      <c r="E1693" s="129">
        <f t="shared" si="26"/>
        <v>0</v>
      </c>
    </row>
    <row r="1694" spans="1:5">
      <c r="A1694" s="127"/>
      <c r="B1694" s="128"/>
      <c r="C1694" s="127"/>
      <c r="D1694" s="122"/>
      <c r="E1694" s="129">
        <f t="shared" si="26"/>
        <v>0</v>
      </c>
    </row>
    <row r="1695" spans="1:5">
      <c r="A1695" s="127"/>
      <c r="B1695" s="128"/>
      <c r="C1695" s="127"/>
      <c r="D1695" s="122"/>
      <c r="E1695" s="129">
        <f t="shared" si="26"/>
        <v>0</v>
      </c>
    </row>
    <row r="1696" spans="1:5">
      <c r="A1696" s="127"/>
      <c r="B1696" s="128"/>
      <c r="C1696" s="127"/>
      <c r="D1696" s="122"/>
      <c r="E1696" s="129">
        <f t="shared" si="26"/>
        <v>0</v>
      </c>
    </row>
    <row r="1697" spans="1:5">
      <c r="A1697" s="127"/>
      <c r="B1697" s="128"/>
      <c r="C1697" s="127"/>
      <c r="D1697" s="122"/>
      <c r="E1697" s="129">
        <f t="shared" si="26"/>
        <v>0</v>
      </c>
    </row>
    <row r="1698" spans="1:5">
      <c r="A1698" s="127"/>
      <c r="B1698" s="128"/>
      <c r="C1698" s="127"/>
      <c r="D1698" s="122"/>
      <c r="E1698" s="129">
        <f t="shared" si="26"/>
        <v>0</v>
      </c>
    </row>
    <row r="1699" spans="1:5">
      <c r="A1699" s="127"/>
      <c r="B1699" s="128"/>
      <c r="C1699" s="127"/>
      <c r="D1699" s="122"/>
      <c r="E1699" s="129">
        <f t="shared" si="26"/>
        <v>0</v>
      </c>
    </row>
    <row r="1700" spans="1:5">
      <c r="A1700" s="127"/>
      <c r="B1700" s="128"/>
      <c r="C1700" s="127"/>
      <c r="D1700" s="122"/>
      <c r="E1700" s="129">
        <f t="shared" si="26"/>
        <v>0</v>
      </c>
    </row>
    <row r="1701" spans="1:5">
      <c r="A1701" s="127"/>
      <c r="B1701" s="128"/>
      <c r="C1701" s="127"/>
      <c r="D1701" s="122"/>
      <c r="E1701" s="129">
        <f t="shared" si="26"/>
        <v>0</v>
      </c>
    </row>
    <row r="1702" spans="1:5">
      <c r="A1702" s="127"/>
      <c r="B1702" s="128"/>
      <c r="C1702" s="127"/>
      <c r="D1702" s="122"/>
      <c r="E1702" s="129">
        <f t="shared" si="26"/>
        <v>0</v>
      </c>
    </row>
    <row r="1703" spans="1:5">
      <c r="A1703" s="127"/>
      <c r="B1703" s="128"/>
      <c r="C1703" s="127"/>
      <c r="D1703" s="122"/>
      <c r="E1703" s="129">
        <f t="shared" si="26"/>
        <v>0</v>
      </c>
    </row>
    <row r="1704" spans="1:5">
      <c r="A1704" s="127"/>
      <c r="B1704" s="128"/>
      <c r="C1704" s="127"/>
      <c r="D1704" s="122"/>
      <c r="E1704" s="129">
        <f t="shared" si="26"/>
        <v>0</v>
      </c>
    </row>
    <row r="1705" spans="1:5">
      <c r="A1705" s="127"/>
      <c r="B1705" s="128"/>
      <c r="C1705" s="127"/>
      <c r="D1705" s="122"/>
      <c r="E1705" s="129">
        <f t="shared" si="26"/>
        <v>0</v>
      </c>
    </row>
    <row r="1706" spans="1:5">
      <c r="A1706" s="127"/>
      <c r="B1706" s="128"/>
      <c r="C1706" s="127"/>
      <c r="D1706" s="122"/>
      <c r="E1706" s="129">
        <f t="shared" si="26"/>
        <v>0</v>
      </c>
    </row>
    <row r="1707" spans="1:5">
      <c r="A1707" s="127"/>
      <c r="B1707" s="128"/>
      <c r="C1707" s="127"/>
      <c r="D1707" s="122"/>
      <c r="E1707" s="129">
        <f t="shared" si="26"/>
        <v>0</v>
      </c>
    </row>
    <row r="1708" spans="1:5">
      <c r="A1708" s="127"/>
      <c r="B1708" s="128"/>
      <c r="C1708" s="127"/>
      <c r="D1708" s="122"/>
      <c r="E1708" s="129">
        <f t="shared" si="26"/>
        <v>0</v>
      </c>
    </row>
    <row r="1709" spans="1:5">
      <c r="A1709" s="127"/>
      <c r="B1709" s="128"/>
      <c r="C1709" s="127"/>
      <c r="D1709" s="122"/>
      <c r="E1709" s="129">
        <f t="shared" si="26"/>
        <v>0</v>
      </c>
    </row>
    <row r="1710" spans="1:5">
      <c r="A1710" s="127"/>
      <c r="B1710" s="128"/>
      <c r="C1710" s="127"/>
      <c r="D1710" s="122"/>
      <c r="E1710" s="129">
        <f t="shared" si="26"/>
        <v>0</v>
      </c>
    </row>
    <row r="1711" spans="1:5">
      <c r="A1711" s="127"/>
      <c r="B1711" s="128"/>
      <c r="C1711" s="127"/>
      <c r="D1711" s="122"/>
      <c r="E1711" s="129">
        <f t="shared" si="26"/>
        <v>0</v>
      </c>
    </row>
    <row r="1712" spans="1:5">
      <c r="A1712" s="127"/>
      <c r="B1712" s="128"/>
      <c r="C1712" s="127"/>
      <c r="D1712" s="122"/>
      <c r="E1712" s="129">
        <f t="shared" si="26"/>
        <v>0</v>
      </c>
    </row>
    <row r="1713" spans="1:5">
      <c r="A1713" s="127"/>
      <c r="B1713" s="128"/>
      <c r="C1713" s="127"/>
      <c r="D1713" s="122"/>
      <c r="E1713" s="129">
        <f t="shared" si="26"/>
        <v>0</v>
      </c>
    </row>
    <row r="1714" spans="1:5">
      <c r="A1714" s="127"/>
      <c r="B1714" s="128"/>
      <c r="C1714" s="127"/>
      <c r="D1714" s="122"/>
      <c r="E1714" s="129">
        <f t="shared" si="26"/>
        <v>0</v>
      </c>
    </row>
    <row r="1715" spans="1:5">
      <c r="A1715" s="127"/>
      <c r="B1715" s="128"/>
      <c r="C1715" s="127"/>
      <c r="D1715" s="122"/>
      <c r="E1715" s="129">
        <f t="shared" si="26"/>
        <v>0</v>
      </c>
    </row>
    <row r="1716" spans="1:5">
      <c r="A1716" s="127"/>
      <c r="B1716" s="128"/>
      <c r="C1716" s="127"/>
      <c r="D1716" s="122"/>
      <c r="E1716" s="129">
        <f t="shared" si="26"/>
        <v>0</v>
      </c>
    </row>
    <row r="1717" spans="1:5">
      <c r="A1717" s="127"/>
      <c r="B1717" s="128"/>
      <c r="C1717" s="127"/>
      <c r="D1717" s="122"/>
      <c r="E1717" s="129">
        <f t="shared" si="26"/>
        <v>0</v>
      </c>
    </row>
    <row r="1718" spans="1:5">
      <c r="A1718" s="127"/>
      <c r="B1718" s="128"/>
      <c r="C1718" s="127"/>
      <c r="D1718" s="122"/>
      <c r="E1718" s="129">
        <f t="shared" si="26"/>
        <v>0</v>
      </c>
    </row>
    <row r="1719" spans="1:5">
      <c r="A1719" s="127"/>
      <c r="B1719" s="128"/>
      <c r="C1719" s="127"/>
      <c r="D1719" s="122"/>
      <c r="E1719" s="129">
        <f t="shared" si="26"/>
        <v>0</v>
      </c>
    </row>
    <row r="1720" spans="1:5">
      <c r="A1720" s="127"/>
      <c r="B1720" s="128"/>
      <c r="C1720" s="127"/>
      <c r="D1720" s="122"/>
      <c r="E1720" s="129">
        <f t="shared" si="26"/>
        <v>0</v>
      </c>
    </row>
    <row r="1721" spans="1:5">
      <c r="A1721" s="127"/>
      <c r="B1721" s="128"/>
      <c r="C1721" s="127"/>
      <c r="D1721" s="122"/>
      <c r="E1721" s="129">
        <f t="shared" si="26"/>
        <v>0</v>
      </c>
    </row>
    <row r="1722" spans="1:5">
      <c r="A1722" s="127"/>
      <c r="B1722" s="128"/>
      <c r="C1722" s="127"/>
      <c r="D1722" s="122"/>
      <c r="E1722" s="129">
        <f t="shared" si="26"/>
        <v>0</v>
      </c>
    </row>
    <row r="1723" spans="1:5">
      <c r="A1723" s="127"/>
      <c r="B1723" s="128"/>
      <c r="C1723" s="127"/>
      <c r="D1723" s="122"/>
      <c r="E1723" s="129">
        <f t="shared" si="26"/>
        <v>0</v>
      </c>
    </row>
    <row r="1724" spans="1:5">
      <c r="A1724" s="127"/>
      <c r="B1724" s="128"/>
      <c r="C1724" s="127"/>
      <c r="D1724" s="122"/>
      <c r="E1724" s="129">
        <f t="shared" si="26"/>
        <v>0</v>
      </c>
    </row>
    <row r="1725" spans="1:5">
      <c r="A1725" s="127"/>
      <c r="B1725" s="128"/>
      <c r="C1725" s="127"/>
      <c r="D1725" s="122"/>
      <c r="E1725" s="129">
        <f t="shared" si="26"/>
        <v>0</v>
      </c>
    </row>
    <row r="1726" spans="1:5">
      <c r="A1726" s="127"/>
      <c r="B1726" s="128"/>
      <c r="C1726" s="127"/>
      <c r="D1726" s="122"/>
      <c r="E1726" s="129">
        <f t="shared" si="26"/>
        <v>0</v>
      </c>
    </row>
    <row r="1727" spans="1:5">
      <c r="A1727" s="127"/>
      <c r="B1727" s="128"/>
      <c r="C1727" s="127"/>
      <c r="D1727" s="122"/>
      <c r="E1727" s="129">
        <f t="shared" si="26"/>
        <v>0</v>
      </c>
    </row>
    <row r="1728" spans="1:5">
      <c r="A1728" s="127"/>
      <c r="B1728" s="128"/>
      <c r="C1728" s="127"/>
      <c r="D1728" s="122"/>
      <c r="E1728" s="129">
        <f t="shared" si="26"/>
        <v>0</v>
      </c>
    </row>
    <row r="1729" spans="1:5">
      <c r="A1729" s="127"/>
      <c r="B1729" s="128"/>
      <c r="C1729" s="127"/>
      <c r="D1729" s="122"/>
      <c r="E1729" s="129">
        <f t="shared" si="26"/>
        <v>0</v>
      </c>
    </row>
    <row r="1730" spans="1:5">
      <c r="A1730" s="127"/>
      <c r="B1730" s="128"/>
      <c r="C1730" s="127"/>
      <c r="D1730" s="122"/>
      <c r="E1730" s="129">
        <f t="shared" ref="E1730:E1793" si="27">ROUND((D1730/(1+$J$1))*(1+$L$1),2)</f>
        <v>0</v>
      </c>
    </row>
    <row r="1731" spans="1:5">
      <c r="A1731" s="127"/>
      <c r="B1731" s="128"/>
      <c r="C1731" s="127"/>
      <c r="D1731" s="122"/>
      <c r="E1731" s="129">
        <f t="shared" si="27"/>
        <v>0</v>
      </c>
    </row>
    <row r="1732" spans="1:5">
      <c r="A1732" s="127"/>
      <c r="B1732" s="128"/>
      <c r="C1732" s="127"/>
      <c r="D1732" s="122"/>
      <c r="E1732" s="129">
        <f t="shared" si="27"/>
        <v>0</v>
      </c>
    </row>
    <row r="1733" spans="1:5">
      <c r="A1733" s="127"/>
      <c r="B1733" s="128"/>
      <c r="C1733" s="127"/>
      <c r="D1733" s="122"/>
      <c r="E1733" s="129">
        <f t="shared" si="27"/>
        <v>0</v>
      </c>
    </row>
    <row r="1734" spans="1:5">
      <c r="A1734" s="127"/>
      <c r="B1734" s="128"/>
      <c r="C1734" s="127"/>
      <c r="D1734" s="122"/>
      <c r="E1734" s="129">
        <f t="shared" si="27"/>
        <v>0</v>
      </c>
    </row>
    <row r="1735" spans="1:5">
      <c r="A1735" s="127"/>
      <c r="B1735" s="128"/>
      <c r="C1735" s="127"/>
      <c r="D1735" s="122"/>
      <c r="E1735" s="129">
        <f t="shared" si="27"/>
        <v>0</v>
      </c>
    </row>
    <row r="1736" spans="1:5">
      <c r="A1736" s="127"/>
      <c r="B1736" s="128"/>
      <c r="C1736" s="127"/>
      <c r="D1736" s="122"/>
      <c r="E1736" s="129">
        <f t="shared" si="27"/>
        <v>0</v>
      </c>
    </row>
    <row r="1737" spans="1:5">
      <c r="A1737" s="127"/>
      <c r="B1737" s="128"/>
      <c r="C1737" s="127"/>
      <c r="D1737" s="122"/>
      <c r="E1737" s="129">
        <f t="shared" si="27"/>
        <v>0</v>
      </c>
    </row>
    <row r="1738" spans="1:5">
      <c r="A1738" s="127"/>
      <c r="B1738" s="128"/>
      <c r="C1738" s="127"/>
      <c r="D1738" s="122"/>
      <c r="E1738" s="129">
        <f t="shared" si="27"/>
        <v>0</v>
      </c>
    </row>
    <row r="1739" spans="1:5">
      <c r="A1739" s="127"/>
      <c r="B1739" s="128"/>
      <c r="C1739" s="127"/>
      <c r="D1739" s="122"/>
      <c r="E1739" s="129">
        <f t="shared" si="27"/>
        <v>0</v>
      </c>
    </row>
    <row r="1740" spans="1:5">
      <c r="A1740" s="127"/>
      <c r="B1740" s="128"/>
      <c r="C1740" s="127"/>
      <c r="D1740" s="122"/>
      <c r="E1740" s="129">
        <f t="shared" si="27"/>
        <v>0</v>
      </c>
    </row>
    <row r="1741" spans="1:5">
      <c r="A1741" s="127"/>
      <c r="B1741" s="128"/>
      <c r="C1741" s="127"/>
      <c r="D1741" s="122"/>
      <c r="E1741" s="129">
        <f t="shared" si="27"/>
        <v>0</v>
      </c>
    </row>
    <row r="1742" spans="1:5">
      <c r="A1742" s="127"/>
      <c r="B1742" s="128"/>
      <c r="C1742" s="127"/>
      <c r="D1742" s="122"/>
      <c r="E1742" s="129">
        <f t="shared" si="27"/>
        <v>0</v>
      </c>
    </row>
    <row r="1743" spans="1:5">
      <c r="A1743" s="127"/>
      <c r="B1743" s="128"/>
      <c r="C1743" s="127"/>
      <c r="D1743" s="122"/>
      <c r="E1743" s="129">
        <f t="shared" si="27"/>
        <v>0</v>
      </c>
    </row>
    <row r="1744" spans="1:5">
      <c r="A1744" s="127"/>
      <c r="B1744" s="128"/>
      <c r="C1744" s="127"/>
      <c r="D1744" s="122"/>
      <c r="E1744" s="129">
        <f t="shared" si="27"/>
        <v>0</v>
      </c>
    </row>
    <row r="1745" spans="1:5">
      <c r="A1745" s="127"/>
      <c r="B1745" s="128"/>
      <c r="C1745" s="127"/>
      <c r="D1745" s="122"/>
      <c r="E1745" s="129">
        <f t="shared" si="27"/>
        <v>0</v>
      </c>
    </row>
    <row r="1746" spans="1:5">
      <c r="A1746" s="127"/>
      <c r="B1746" s="128"/>
      <c r="C1746" s="127"/>
      <c r="D1746" s="122"/>
      <c r="E1746" s="129">
        <f t="shared" si="27"/>
        <v>0</v>
      </c>
    </row>
    <row r="1747" spans="1:5">
      <c r="A1747" s="127"/>
      <c r="B1747" s="128"/>
      <c r="C1747" s="127"/>
      <c r="D1747" s="122"/>
      <c r="E1747" s="129">
        <f t="shared" si="27"/>
        <v>0</v>
      </c>
    </row>
    <row r="1748" spans="1:5">
      <c r="A1748" s="127"/>
      <c r="B1748" s="128"/>
      <c r="C1748" s="127"/>
      <c r="D1748" s="122"/>
      <c r="E1748" s="129">
        <f t="shared" si="27"/>
        <v>0</v>
      </c>
    </row>
    <row r="1749" spans="1:5">
      <c r="A1749" s="127"/>
      <c r="B1749" s="128"/>
      <c r="C1749" s="127"/>
      <c r="D1749" s="122"/>
      <c r="E1749" s="129">
        <f t="shared" si="27"/>
        <v>0</v>
      </c>
    </row>
    <row r="1750" spans="1:5">
      <c r="A1750" s="127"/>
      <c r="B1750" s="128"/>
      <c r="C1750" s="127"/>
      <c r="D1750" s="122"/>
      <c r="E1750" s="129">
        <f t="shared" si="27"/>
        <v>0</v>
      </c>
    </row>
    <row r="1751" spans="1:5">
      <c r="A1751" s="127"/>
      <c r="B1751" s="128"/>
      <c r="C1751" s="127"/>
      <c r="D1751" s="122"/>
      <c r="E1751" s="129">
        <f t="shared" si="27"/>
        <v>0</v>
      </c>
    </row>
    <row r="1752" spans="1:5">
      <c r="A1752" s="127"/>
      <c r="B1752" s="128"/>
      <c r="C1752" s="127"/>
      <c r="D1752" s="122"/>
      <c r="E1752" s="129">
        <f t="shared" si="27"/>
        <v>0</v>
      </c>
    </row>
    <row r="1753" spans="1:5">
      <c r="A1753" s="127"/>
      <c r="B1753" s="128"/>
      <c r="C1753" s="127"/>
      <c r="D1753" s="122"/>
      <c r="E1753" s="129">
        <f t="shared" si="27"/>
        <v>0</v>
      </c>
    </row>
    <row r="1754" spans="1:5">
      <c r="A1754" s="127"/>
      <c r="B1754" s="128"/>
      <c r="C1754" s="127"/>
      <c r="D1754" s="122"/>
      <c r="E1754" s="129">
        <f t="shared" si="27"/>
        <v>0</v>
      </c>
    </row>
    <row r="1755" spans="1:5">
      <c r="A1755" s="127"/>
      <c r="B1755" s="128"/>
      <c r="C1755" s="127"/>
      <c r="D1755" s="122"/>
      <c r="E1755" s="129">
        <f t="shared" si="27"/>
        <v>0</v>
      </c>
    </row>
    <row r="1756" spans="1:5">
      <c r="A1756" s="127"/>
      <c r="B1756" s="128"/>
      <c r="C1756" s="127"/>
      <c r="D1756" s="122"/>
      <c r="E1756" s="129">
        <f t="shared" si="27"/>
        <v>0</v>
      </c>
    </row>
    <row r="1757" spans="1:5">
      <c r="A1757" s="127"/>
      <c r="B1757" s="128"/>
      <c r="C1757" s="127"/>
      <c r="D1757" s="122"/>
      <c r="E1757" s="129">
        <f t="shared" si="27"/>
        <v>0</v>
      </c>
    </row>
    <row r="1758" spans="1:5">
      <c r="A1758" s="127"/>
      <c r="B1758" s="128"/>
      <c r="C1758" s="127"/>
      <c r="D1758" s="122"/>
      <c r="E1758" s="129">
        <f t="shared" si="27"/>
        <v>0</v>
      </c>
    </row>
    <row r="1759" spans="1:5">
      <c r="A1759" s="127"/>
      <c r="B1759" s="128"/>
      <c r="C1759" s="127"/>
      <c r="D1759" s="122"/>
      <c r="E1759" s="129">
        <f t="shared" si="27"/>
        <v>0</v>
      </c>
    </row>
    <row r="1760" spans="1:5">
      <c r="A1760" s="127"/>
      <c r="B1760" s="128"/>
      <c r="C1760" s="127"/>
      <c r="D1760" s="122"/>
      <c r="E1760" s="129">
        <f t="shared" si="27"/>
        <v>0</v>
      </c>
    </row>
    <row r="1761" spans="1:5">
      <c r="A1761" s="127"/>
      <c r="B1761" s="128"/>
      <c r="C1761" s="127"/>
      <c r="D1761" s="122"/>
      <c r="E1761" s="129">
        <f t="shared" si="27"/>
        <v>0</v>
      </c>
    </row>
    <row r="1762" spans="1:5">
      <c r="A1762" s="127"/>
      <c r="B1762" s="128"/>
      <c r="C1762" s="127"/>
      <c r="D1762" s="122"/>
      <c r="E1762" s="129">
        <f t="shared" si="27"/>
        <v>0</v>
      </c>
    </row>
    <row r="1763" spans="1:5">
      <c r="A1763" s="127"/>
      <c r="B1763" s="128"/>
      <c r="C1763" s="127"/>
      <c r="D1763" s="122"/>
      <c r="E1763" s="129">
        <f t="shared" si="27"/>
        <v>0</v>
      </c>
    </row>
    <row r="1764" spans="1:5">
      <c r="A1764" s="127"/>
      <c r="B1764" s="128"/>
      <c r="C1764" s="127"/>
      <c r="D1764" s="122"/>
      <c r="E1764" s="129">
        <f t="shared" si="27"/>
        <v>0</v>
      </c>
    </row>
    <row r="1765" spans="1:5">
      <c r="A1765" s="127"/>
      <c r="B1765" s="128"/>
      <c r="C1765" s="127"/>
      <c r="D1765" s="122"/>
      <c r="E1765" s="129">
        <f t="shared" si="27"/>
        <v>0</v>
      </c>
    </row>
    <row r="1766" spans="1:5">
      <c r="A1766" s="127"/>
      <c r="B1766" s="128"/>
      <c r="C1766" s="127"/>
      <c r="D1766" s="122"/>
      <c r="E1766" s="129">
        <f t="shared" si="27"/>
        <v>0</v>
      </c>
    </row>
    <row r="1767" spans="1:5">
      <c r="A1767" s="127"/>
      <c r="B1767" s="128"/>
      <c r="C1767" s="127"/>
      <c r="D1767" s="122"/>
      <c r="E1767" s="129">
        <f t="shared" si="27"/>
        <v>0</v>
      </c>
    </row>
    <row r="1768" spans="1:5">
      <c r="A1768" s="127"/>
      <c r="B1768" s="128"/>
      <c r="C1768" s="127"/>
      <c r="D1768" s="122"/>
      <c r="E1768" s="129">
        <f t="shared" si="27"/>
        <v>0</v>
      </c>
    </row>
    <row r="1769" spans="1:5">
      <c r="A1769" s="127"/>
      <c r="B1769" s="128"/>
      <c r="C1769" s="127"/>
      <c r="D1769" s="122"/>
      <c r="E1769" s="129">
        <f t="shared" si="27"/>
        <v>0</v>
      </c>
    </row>
    <row r="1770" spans="1:5">
      <c r="A1770" s="127"/>
      <c r="B1770" s="128"/>
      <c r="C1770" s="127"/>
      <c r="D1770" s="122"/>
      <c r="E1770" s="129">
        <f t="shared" si="27"/>
        <v>0</v>
      </c>
    </row>
    <row r="1771" spans="1:5">
      <c r="A1771" s="127"/>
      <c r="B1771" s="128"/>
      <c r="C1771" s="127"/>
      <c r="D1771" s="122"/>
      <c r="E1771" s="129">
        <f t="shared" si="27"/>
        <v>0</v>
      </c>
    </row>
    <row r="1772" spans="1:5">
      <c r="A1772" s="127"/>
      <c r="B1772" s="128"/>
      <c r="C1772" s="127"/>
      <c r="D1772" s="122"/>
      <c r="E1772" s="129">
        <f t="shared" si="27"/>
        <v>0</v>
      </c>
    </row>
    <row r="1773" spans="1:5">
      <c r="A1773" s="127"/>
      <c r="B1773" s="128"/>
      <c r="C1773" s="127"/>
      <c r="D1773" s="122"/>
      <c r="E1773" s="129">
        <f t="shared" si="27"/>
        <v>0</v>
      </c>
    </row>
    <row r="1774" spans="1:5">
      <c r="A1774" s="127"/>
      <c r="B1774" s="128"/>
      <c r="C1774" s="127"/>
      <c r="D1774" s="122"/>
      <c r="E1774" s="129">
        <f t="shared" si="27"/>
        <v>0</v>
      </c>
    </row>
    <row r="1775" spans="1:5">
      <c r="A1775" s="127"/>
      <c r="B1775" s="128"/>
      <c r="C1775" s="127"/>
      <c r="D1775" s="122"/>
      <c r="E1775" s="129">
        <f t="shared" si="27"/>
        <v>0</v>
      </c>
    </row>
    <row r="1776" spans="1:5">
      <c r="A1776" s="127"/>
      <c r="B1776" s="128"/>
      <c r="C1776" s="127"/>
      <c r="D1776" s="122"/>
      <c r="E1776" s="129">
        <f t="shared" si="27"/>
        <v>0</v>
      </c>
    </row>
    <row r="1777" spans="1:5">
      <c r="A1777" s="127"/>
      <c r="B1777" s="128"/>
      <c r="C1777" s="127"/>
      <c r="D1777" s="122"/>
      <c r="E1777" s="129">
        <f t="shared" si="27"/>
        <v>0</v>
      </c>
    </row>
    <row r="1778" spans="1:5">
      <c r="A1778" s="127"/>
      <c r="B1778" s="128"/>
      <c r="C1778" s="127"/>
      <c r="D1778" s="122"/>
      <c r="E1778" s="129">
        <f t="shared" si="27"/>
        <v>0</v>
      </c>
    </row>
    <row r="1779" spans="1:5">
      <c r="A1779" s="127"/>
      <c r="B1779" s="128"/>
      <c r="C1779" s="127"/>
      <c r="D1779" s="122"/>
      <c r="E1779" s="129">
        <f t="shared" si="27"/>
        <v>0</v>
      </c>
    </row>
    <row r="1780" spans="1:5">
      <c r="A1780" s="127"/>
      <c r="B1780" s="128"/>
      <c r="C1780" s="127"/>
      <c r="D1780" s="122"/>
      <c r="E1780" s="129">
        <f t="shared" si="27"/>
        <v>0</v>
      </c>
    </row>
    <row r="1781" spans="1:5">
      <c r="A1781" s="127"/>
      <c r="B1781" s="128"/>
      <c r="C1781" s="127"/>
      <c r="D1781" s="122"/>
      <c r="E1781" s="129">
        <f t="shared" si="27"/>
        <v>0</v>
      </c>
    </row>
    <row r="1782" spans="1:5">
      <c r="A1782" s="127"/>
      <c r="B1782" s="128"/>
      <c r="C1782" s="127"/>
      <c r="D1782" s="122"/>
      <c r="E1782" s="129">
        <f t="shared" si="27"/>
        <v>0</v>
      </c>
    </row>
    <row r="1783" spans="1:5">
      <c r="A1783" s="127"/>
      <c r="B1783" s="128"/>
      <c r="C1783" s="127"/>
      <c r="D1783" s="122"/>
      <c r="E1783" s="129">
        <f t="shared" si="27"/>
        <v>0</v>
      </c>
    </row>
    <row r="1784" spans="1:5">
      <c r="A1784" s="127"/>
      <c r="B1784" s="128"/>
      <c r="C1784" s="127"/>
      <c r="D1784" s="122"/>
      <c r="E1784" s="129">
        <f t="shared" si="27"/>
        <v>0</v>
      </c>
    </row>
    <row r="1785" spans="1:5">
      <c r="A1785" s="127"/>
      <c r="B1785" s="128"/>
      <c r="C1785" s="127"/>
      <c r="D1785" s="122"/>
      <c r="E1785" s="129">
        <f t="shared" si="27"/>
        <v>0</v>
      </c>
    </row>
    <row r="1786" spans="1:5">
      <c r="A1786" s="127"/>
      <c r="B1786" s="128"/>
      <c r="C1786" s="127"/>
      <c r="D1786" s="122"/>
      <c r="E1786" s="129">
        <f t="shared" si="27"/>
        <v>0</v>
      </c>
    </row>
    <row r="1787" spans="1:5">
      <c r="A1787" s="127"/>
      <c r="B1787" s="128"/>
      <c r="C1787" s="127"/>
      <c r="D1787" s="122"/>
      <c r="E1787" s="129">
        <f t="shared" si="27"/>
        <v>0</v>
      </c>
    </row>
    <row r="1788" spans="1:5">
      <c r="A1788" s="127"/>
      <c r="B1788" s="128"/>
      <c r="C1788" s="127"/>
      <c r="D1788" s="122"/>
      <c r="E1788" s="129">
        <f t="shared" si="27"/>
        <v>0</v>
      </c>
    </row>
    <row r="1789" spans="1:5">
      <c r="A1789" s="127"/>
      <c r="B1789" s="128"/>
      <c r="C1789" s="127"/>
      <c r="D1789" s="122"/>
      <c r="E1789" s="129">
        <f t="shared" si="27"/>
        <v>0</v>
      </c>
    </row>
    <row r="1790" spans="1:5">
      <c r="A1790" s="127"/>
      <c r="B1790" s="128"/>
      <c r="C1790" s="127"/>
      <c r="D1790" s="122"/>
      <c r="E1790" s="129">
        <f t="shared" si="27"/>
        <v>0</v>
      </c>
    </row>
    <row r="1791" spans="1:5">
      <c r="A1791" s="127"/>
      <c r="B1791" s="128"/>
      <c r="C1791" s="127"/>
      <c r="D1791" s="122"/>
      <c r="E1791" s="129">
        <f t="shared" si="27"/>
        <v>0</v>
      </c>
    </row>
    <row r="1792" spans="1:5">
      <c r="A1792" s="127"/>
      <c r="B1792" s="128"/>
      <c r="C1792" s="127"/>
      <c r="D1792" s="122"/>
      <c r="E1792" s="129">
        <f t="shared" si="27"/>
        <v>0</v>
      </c>
    </row>
    <row r="1793" spans="1:5">
      <c r="A1793" s="127"/>
      <c r="B1793" s="128"/>
      <c r="C1793" s="127"/>
      <c r="D1793" s="122"/>
      <c r="E1793" s="129">
        <f t="shared" si="27"/>
        <v>0</v>
      </c>
    </row>
    <row r="1794" spans="1:5">
      <c r="A1794" s="127"/>
      <c r="B1794" s="128"/>
      <c r="C1794" s="127"/>
      <c r="D1794" s="122"/>
      <c r="E1794" s="129">
        <f t="shared" ref="E1794:E1857" si="28">ROUND((D1794/(1+$J$1))*(1+$L$1),2)</f>
        <v>0</v>
      </c>
    </row>
    <row r="1795" spans="1:5">
      <c r="A1795" s="127"/>
      <c r="B1795" s="128"/>
      <c r="C1795" s="127"/>
      <c r="D1795" s="122"/>
      <c r="E1795" s="129">
        <f t="shared" si="28"/>
        <v>0</v>
      </c>
    </row>
    <row r="1796" spans="1:5">
      <c r="A1796" s="127"/>
      <c r="B1796" s="128"/>
      <c r="C1796" s="127"/>
      <c r="D1796" s="122"/>
      <c r="E1796" s="129">
        <f t="shared" si="28"/>
        <v>0</v>
      </c>
    </row>
    <row r="1797" spans="1:5">
      <c r="A1797" s="127"/>
      <c r="B1797" s="128"/>
      <c r="C1797" s="127"/>
      <c r="D1797" s="122"/>
      <c r="E1797" s="129">
        <f t="shared" si="28"/>
        <v>0</v>
      </c>
    </row>
    <row r="1798" spans="1:5">
      <c r="A1798" s="127"/>
      <c r="B1798" s="128"/>
      <c r="C1798" s="127"/>
      <c r="D1798" s="122"/>
      <c r="E1798" s="129">
        <f t="shared" si="28"/>
        <v>0</v>
      </c>
    </row>
    <row r="1799" spans="1:5">
      <c r="A1799" s="127"/>
      <c r="B1799" s="128"/>
      <c r="C1799" s="127"/>
      <c r="D1799" s="122"/>
      <c r="E1799" s="129">
        <f t="shared" si="28"/>
        <v>0</v>
      </c>
    </row>
    <row r="1800" spans="1:5">
      <c r="A1800" s="127"/>
      <c r="B1800" s="128"/>
      <c r="C1800" s="127"/>
      <c r="D1800" s="122"/>
      <c r="E1800" s="129">
        <f t="shared" si="28"/>
        <v>0</v>
      </c>
    </row>
    <row r="1801" spans="1:5">
      <c r="A1801" s="127"/>
      <c r="B1801" s="128"/>
      <c r="C1801" s="127"/>
      <c r="D1801" s="122"/>
      <c r="E1801" s="129">
        <f t="shared" si="28"/>
        <v>0</v>
      </c>
    </row>
    <row r="1802" spans="1:5">
      <c r="A1802" s="127"/>
      <c r="B1802" s="128"/>
      <c r="C1802" s="127"/>
      <c r="D1802" s="122"/>
      <c r="E1802" s="129">
        <f t="shared" si="28"/>
        <v>0</v>
      </c>
    </row>
    <row r="1803" spans="1:5">
      <c r="A1803" s="127"/>
      <c r="B1803" s="128"/>
      <c r="C1803" s="127"/>
      <c r="D1803" s="122"/>
      <c r="E1803" s="129">
        <f t="shared" si="28"/>
        <v>0</v>
      </c>
    </row>
    <row r="1804" spans="1:5">
      <c r="A1804" s="127"/>
      <c r="B1804" s="128"/>
      <c r="C1804" s="127"/>
      <c r="D1804" s="122"/>
      <c r="E1804" s="129">
        <f t="shared" si="28"/>
        <v>0</v>
      </c>
    </row>
    <row r="1805" spans="1:5">
      <c r="A1805" s="127"/>
      <c r="B1805" s="128"/>
      <c r="C1805" s="127"/>
      <c r="D1805" s="122"/>
      <c r="E1805" s="129">
        <f t="shared" si="28"/>
        <v>0</v>
      </c>
    </row>
    <row r="1806" spans="1:5">
      <c r="A1806" s="127"/>
      <c r="B1806" s="128"/>
      <c r="C1806" s="127"/>
      <c r="D1806" s="122"/>
      <c r="E1806" s="129">
        <f t="shared" si="28"/>
        <v>0</v>
      </c>
    </row>
    <row r="1807" spans="1:5">
      <c r="A1807" s="127"/>
      <c r="B1807" s="128"/>
      <c r="C1807" s="127"/>
      <c r="D1807" s="122"/>
      <c r="E1807" s="129">
        <f t="shared" si="28"/>
        <v>0</v>
      </c>
    </row>
    <row r="1808" spans="1:5">
      <c r="A1808" s="127"/>
      <c r="B1808" s="128"/>
      <c r="C1808" s="127"/>
      <c r="D1808" s="122"/>
      <c r="E1808" s="129">
        <f t="shared" si="28"/>
        <v>0</v>
      </c>
    </row>
    <row r="1809" spans="1:5">
      <c r="A1809" s="127"/>
      <c r="B1809" s="128"/>
      <c r="C1809" s="127"/>
      <c r="D1809" s="122"/>
      <c r="E1809" s="129">
        <f t="shared" si="28"/>
        <v>0</v>
      </c>
    </row>
    <row r="1810" spans="1:5">
      <c r="A1810" s="127"/>
      <c r="B1810" s="128"/>
      <c r="C1810" s="127"/>
      <c r="D1810" s="122"/>
      <c r="E1810" s="129">
        <f t="shared" si="28"/>
        <v>0</v>
      </c>
    </row>
    <row r="1811" spans="1:5">
      <c r="A1811" s="127"/>
      <c r="B1811" s="128"/>
      <c r="C1811" s="127"/>
      <c r="D1811" s="122"/>
      <c r="E1811" s="129">
        <f t="shared" si="28"/>
        <v>0</v>
      </c>
    </row>
    <row r="1812" spans="1:5">
      <c r="A1812" s="127"/>
      <c r="B1812" s="128"/>
      <c r="C1812" s="127"/>
      <c r="D1812" s="122"/>
      <c r="E1812" s="129">
        <f t="shared" si="28"/>
        <v>0</v>
      </c>
    </row>
    <row r="1813" spans="1:5">
      <c r="A1813" s="127"/>
      <c r="B1813" s="128"/>
      <c r="C1813" s="127"/>
      <c r="D1813" s="122"/>
      <c r="E1813" s="129">
        <f t="shared" si="28"/>
        <v>0</v>
      </c>
    </row>
    <row r="1814" spans="1:5">
      <c r="A1814" s="127"/>
      <c r="B1814" s="128"/>
      <c r="C1814" s="127"/>
      <c r="D1814" s="122"/>
      <c r="E1814" s="129">
        <f t="shared" si="28"/>
        <v>0</v>
      </c>
    </row>
    <row r="1815" spans="1:5">
      <c r="A1815" s="127"/>
      <c r="B1815" s="128"/>
      <c r="C1815" s="127"/>
      <c r="D1815" s="122"/>
      <c r="E1815" s="129">
        <f t="shared" si="28"/>
        <v>0</v>
      </c>
    </row>
    <row r="1816" spans="1:5">
      <c r="A1816" s="127"/>
      <c r="B1816" s="128"/>
      <c r="C1816" s="127"/>
      <c r="D1816" s="122"/>
      <c r="E1816" s="129">
        <f t="shared" si="28"/>
        <v>0</v>
      </c>
    </row>
    <row r="1817" spans="1:5">
      <c r="A1817" s="127"/>
      <c r="B1817" s="128"/>
      <c r="C1817" s="127"/>
      <c r="D1817" s="122"/>
      <c r="E1817" s="129">
        <f t="shared" si="28"/>
        <v>0</v>
      </c>
    </row>
    <row r="1818" spans="1:5">
      <c r="A1818" s="127"/>
      <c r="B1818" s="128"/>
      <c r="C1818" s="127"/>
      <c r="D1818" s="122"/>
      <c r="E1818" s="129">
        <f t="shared" si="28"/>
        <v>0</v>
      </c>
    </row>
    <row r="1819" spans="1:5">
      <c r="A1819" s="127"/>
      <c r="B1819" s="128"/>
      <c r="C1819" s="127"/>
      <c r="D1819" s="122"/>
      <c r="E1819" s="129">
        <f t="shared" si="28"/>
        <v>0</v>
      </c>
    </row>
    <row r="1820" spans="1:5">
      <c r="A1820" s="127"/>
      <c r="B1820" s="128"/>
      <c r="C1820" s="127"/>
      <c r="D1820" s="122"/>
      <c r="E1820" s="129">
        <f t="shared" si="28"/>
        <v>0</v>
      </c>
    </row>
    <row r="1821" spans="1:5">
      <c r="A1821" s="127"/>
      <c r="B1821" s="128"/>
      <c r="C1821" s="127"/>
      <c r="D1821" s="122"/>
      <c r="E1821" s="129">
        <f t="shared" si="28"/>
        <v>0</v>
      </c>
    </row>
    <row r="1822" spans="1:5">
      <c r="A1822" s="127"/>
      <c r="B1822" s="128"/>
      <c r="C1822" s="127"/>
      <c r="D1822" s="122"/>
      <c r="E1822" s="129">
        <f t="shared" si="28"/>
        <v>0</v>
      </c>
    </row>
    <row r="1823" spans="1:5">
      <c r="A1823" s="127"/>
      <c r="B1823" s="128"/>
      <c r="C1823" s="127"/>
      <c r="D1823" s="122"/>
      <c r="E1823" s="129">
        <f t="shared" si="28"/>
        <v>0</v>
      </c>
    </row>
    <row r="1824" spans="1:5">
      <c r="A1824" s="127"/>
      <c r="B1824" s="128"/>
      <c r="C1824" s="127"/>
      <c r="D1824" s="122"/>
      <c r="E1824" s="129">
        <f t="shared" si="28"/>
        <v>0</v>
      </c>
    </row>
    <row r="1825" spans="1:5">
      <c r="A1825" s="127"/>
      <c r="B1825" s="128"/>
      <c r="C1825" s="127"/>
      <c r="D1825" s="122"/>
      <c r="E1825" s="129">
        <f t="shared" si="28"/>
        <v>0</v>
      </c>
    </row>
    <row r="1826" spans="1:5">
      <c r="A1826" s="127"/>
      <c r="B1826" s="128"/>
      <c r="C1826" s="127"/>
      <c r="D1826" s="122"/>
      <c r="E1826" s="129">
        <f t="shared" si="28"/>
        <v>0</v>
      </c>
    </row>
    <row r="1827" spans="1:5">
      <c r="A1827" s="127"/>
      <c r="B1827" s="128"/>
      <c r="C1827" s="127"/>
      <c r="D1827" s="122"/>
      <c r="E1827" s="129">
        <f t="shared" si="28"/>
        <v>0</v>
      </c>
    </row>
    <row r="1828" spans="1:5">
      <c r="A1828" s="127"/>
      <c r="B1828" s="128"/>
      <c r="C1828" s="127"/>
      <c r="D1828" s="122"/>
      <c r="E1828" s="129">
        <f t="shared" si="28"/>
        <v>0</v>
      </c>
    </row>
    <row r="1829" spans="1:5">
      <c r="A1829" s="127"/>
      <c r="B1829" s="128"/>
      <c r="C1829" s="127"/>
      <c r="D1829" s="122"/>
      <c r="E1829" s="129">
        <f t="shared" si="28"/>
        <v>0</v>
      </c>
    </row>
    <row r="1830" spans="1:5">
      <c r="A1830" s="127"/>
      <c r="B1830" s="128"/>
      <c r="C1830" s="127"/>
      <c r="D1830" s="122"/>
      <c r="E1830" s="129">
        <f t="shared" si="28"/>
        <v>0</v>
      </c>
    </row>
    <row r="1831" spans="1:5">
      <c r="A1831" s="127"/>
      <c r="B1831" s="128"/>
      <c r="C1831" s="127"/>
      <c r="D1831" s="122"/>
      <c r="E1831" s="129">
        <f t="shared" si="28"/>
        <v>0</v>
      </c>
    </row>
    <row r="1832" spans="1:5">
      <c r="A1832" s="127"/>
      <c r="B1832" s="128"/>
      <c r="C1832" s="127"/>
      <c r="D1832" s="122"/>
      <c r="E1832" s="129">
        <f t="shared" si="28"/>
        <v>0</v>
      </c>
    </row>
    <row r="1833" spans="1:5">
      <c r="A1833" s="127"/>
      <c r="B1833" s="128"/>
      <c r="C1833" s="127"/>
      <c r="D1833" s="122"/>
      <c r="E1833" s="129">
        <f t="shared" si="28"/>
        <v>0</v>
      </c>
    </row>
    <row r="1834" spans="1:5">
      <c r="A1834" s="127"/>
      <c r="B1834" s="128"/>
      <c r="C1834" s="127"/>
      <c r="D1834" s="122"/>
      <c r="E1834" s="129">
        <f t="shared" si="28"/>
        <v>0</v>
      </c>
    </row>
    <row r="1835" spans="1:5">
      <c r="A1835" s="127"/>
      <c r="B1835" s="128"/>
      <c r="C1835" s="127"/>
      <c r="D1835" s="122"/>
      <c r="E1835" s="129">
        <f t="shared" si="28"/>
        <v>0</v>
      </c>
    </row>
    <row r="1836" spans="1:5">
      <c r="A1836" s="127"/>
      <c r="B1836" s="128"/>
      <c r="C1836" s="127"/>
      <c r="D1836" s="122"/>
      <c r="E1836" s="129">
        <f t="shared" si="28"/>
        <v>0</v>
      </c>
    </row>
    <row r="1837" spans="1:5">
      <c r="A1837" s="127"/>
      <c r="B1837" s="128"/>
      <c r="C1837" s="127"/>
      <c r="D1837" s="122"/>
      <c r="E1837" s="129">
        <f t="shared" si="28"/>
        <v>0</v>
      </c>
    </row>
    <row r="1838" spans="1:5">
      <c r="A1838" s="127"/>
      <c r="B1838" s="128"/>
      <c r="C1838" s="127"/>
      <c r="D1838" s="122"/>
      <c r="E1838" s="129">
        <f t="shared" si="28"/>
        <v>0</v>
      </c>
    </row>
    <row r="1839" spans="1:5">
      <c r="A1839" s="127"/>
      <c r="B1839" s="128"/>
      <c r="C1839" s="127"/>
      <c r="D1839" s="122"/>
      <c r="E1839" s="129">
        <f t="shared" si="28"/>
        <v>0</v>
      </c>
    </row>
    <row r="1840" spans="1:5">
      <c r="A1840" s="127"/>
      <c r="B1840" s="128"/>
      <c r="C1840" s="127"/>
      <c r="D1840" s="122"/>
      <c r="E1840" s="129">
        <f t="shared" si="28"/>
        <v>0</v>
      </c>
    </row>
    <row r="1841" spans="1:5">
      <c r="A1841" s="127"/>
      <c r="B1841" s="128"/>
      <c r="C1841" s="127"/>
      <c r="D1841" s="122"/>
      <c r="E1841" s="129">
        <f t="shared" si="28"/>
        <v>0</v>
      </c>
    </row>
    <row r="1842" spans="1:5">
      <c r="A1842" s="127"/>
      <c r="B1842" s="128"/>
      <c r="C1842" s="127"/>
      <c r="D1842" s="122"/>
      <c r="E1842" s="129">
        <f t="shared" si="28"/>
        <v>0</v>
      </c>
    </row>
    <row r="1843" spans="1:5">
      <c r="A1843" s="127"/>
      <c r="B1843" s="128"/>
      <c r="C1843" s="127"/>
      <c r="D1843" s="122"/>
      <c r="E1843" s="129">
        <f t="shared" si="28"/>
        <v>0</v>
      </c>
    </row>
    <row r="1844" spans="1:5">
      <c r="A1844" s="127"/>
      <c r="B1844" s="128"/>
      <c r="C1844" s="127"/>
      <c r="D1844" s="122"/>
      <c r="E1844" s="129">
        <f t="shared" si="28"/>
        <v>0</v>
      </c>
    </row>
    <row r="1845" spans="1:5">
      <c r="A1845" s="127"/>
      <c r="B1845" s="128"/>
      <c r="C1845" s="127"/>
      <c r="D1845" s="122"/>
      <c r="E1845" s="129">
        <f t="shared" si="28"/>
        <v>0</v>
      </c>
    </row>
    <row r="1846" spans="1:5">
      <c r="A1846" s="127"/>
      <c r="B1846" s="128"/>
      <c r="C1846" s="127"/>
      <c r="D1846" s="122"/>
      <c r="E1846" s="129">
        <f t="shared" si="28"/>
        <v>0</v>
      </c>
    </row>
    <row r="1847" spans="1:5">
      <c r="A1847" s="127"/>
      <c r="B1847" s="128"/>
      <c r="C1847" s="127"/>
      <c r="D1847" s="122"/>
      <c r="E1847" s="129">
        <f t="shared" si="28"/>
        <v>0</v>
      </c>
    </row>
    <row r="1848" spans="1:5">
      <c r="A1848" s="127"/>
      <c r="B1848" s="128"/>
      <c r="C1848" s="127"/>
      <c r="D1848" s="122"/>
      <c r="E1848" s="129">
        <f t="shared" si="28"/>
        <v>0</v>
      </c>
    </row>
    <row r="1849" spans="1:5">
      <c r="A1849" s="127"/>
      <c r="B1849" s="128"/>
      <c r="C1849" s="127"/>
      <c r="D1849" s="122"/>
      <c r="E1849" s="129">
        <f t="shared" si="28"/>
        <v>0</v>
      </c>
    </row>
    <row r="1850" spans="1:5">
      <c r="A1850" s="127"/>
      <c r="B1850" s="128"/>
      <c r="C1850" s="127"/>
      <c r="D1850" s="122"/>
      <c r="E1850" s="129">
        <f t="shared" si="28"/>
        <v>0</v>
      </c>
    </row>
    <row r="1851" spans="1:5">
      <c r="A1851" s="127"/>
      <c r="B1851" s="128"/>
      <c r="C1851" s="127"/>
      <c r="D1851" s="122"/>
      <c r="E1851" s="129">
        <f t="shared" si="28"/>
        <v>0</v>
      </c>
    </row>
    <row r="1852" spans="1:5">
      <c r="A1852" s="127"/>
      <c r="B1852" s="128"/>
      <c r="C1852" s="127"/>
      <c r="D1852" s="122"/>
      <c r="E1852" s="129">
        <f t="shared" si="28"/>
        <v>0</v>
      </c>
    </row>
    <row r="1853" spans="1:5">
      <c r="A1853" s="127"/>
      <c r="B1853" s="128"/>
      <c r="C1853" s="127"/>
      <c r="D1853" s="122"/>
      <c r="E1853" s="129">
        <f t="shared" si="28"/>
        <v>0</v>
      </c>
    </row>
    <row r="1854" spans="1:5">
      <c r="A1854" s="127"/>
      <c r="B1854" s="128"/>
      <c r="C1854" s="127"/>
      <c r="D1854" s="122"/>
      <c r="E1854" s="129">
        <f t="shared" si="28"/>
        <v>0</v>
      </c>
    </row>
    <row r="1855" spans="1:5">
      <c r="A1855" s="127"/>
      <c r="B1855" s="128"/>
      <c r="C1855" s="127"/>
      <c r="D1855" s="122"/>
      <c r="E1855" s="129">
        <f t="shared" si="28"/>
        <v>0</v>
      </c>
    </row>
    <row r="1856" spans="1:5">
      <c r="A1856" s="127"/>
      <c r="B1856" s="128"/>
      <c r="C1856" s="127"/>
      <c r="D1856" s="122"/>
      <c r="E1856" s="129">
        <f t="shared" si="28"/>
        <v>0</v>
      </c>
    </row>
    <row r="1857" spans="1:5">
      <c r="A1857" s="127"/>
      <c r="B1857" s="128"/>
      <c r="C1857" s="127"/>
      <c r="D1857" s="122"/>
      <c r="E1857" s="129">
        <f t="shared" si="28"/>
        <v>0</v>
      </c>
    </row>
    <row r="1858" spans="1:5">
      <c r="A1858" s="127"/>
      <c r="B1858" s="128"/>
      <c r="C1858" s="127"/>
      <c r="D1858" s="122"/>
      <c r="E1858" s="129">
        <f t="shared" ref="E1858:E1921" si="29">ROUND((D1858/(1+$J$1))*(1+$L$1),2)</f>
        <v>0</v>
      </c>
    </row>
    <row r="1859" spans="1:5">
      <c r="A1859" s="127"/>
      <c r="B1859" s="128"/>
      <c r="C1859" s="127"/>
      <c r="D1859" s="122"/>
      <c r="E1859" s="129">
        <f t="shared" si="29"/>
        <v>0</v>
      </c>
    </row>
    <row r="1860" spans="1:5">
      <c r="A1860" s="127"/>
      <c r="B1860" s="128"/>
      <c r="C1860" s="127"/>
      <c r="D1860" s="122"/>
      <c r="E1860" s="129">
        <f t="shared" si="29"/>
        <v>0</v>
      </c>
    </row>
    <row r="1861" spans="1:5">
      <c r="A1861" s="127"/>
      <c r="B1861" s="128"/>
      <c r="C1861" s="127"/>
      <c r="D1861" s="122"/>
      <c r="E1861" s="129">
        <f t="shared" si="29"/>
        <v>0</v>
      </c>
    </row>
    <row r="1862" spans="1:5">
      <c r="A1862" s="127"/>
      <c r="B1862" s="128"/>
      <c r="C1862" s="127"/>
      <c r="D1862" s="122"/>
      <c r="E1862" s="129">
        <f t="shared" si="29"/>
        <v>0</v>
      </c>
    </row>
    <row r="1863" spans="1:5">
      <c r="A1863" s="127"/>
      <c r="B1863" s="128"/>
      <c r="C1863" s="127"/>
      <c r="D1863" s="122"/>
      <c r="E1863" s="129">
        <f t="shared" si="29"/>
        <v>0</v>
      </c>
    </row>
    <row r="1864" spans="1:5">
      <c r="A1864" s="127"/>
      <c r="B1864" s="128"/>
      <c r="C1864" s="127"/>
      <c r="D1864" s="122"/>
      <c r="E1864" s="129">
        <f t="shared" si="29"/>
        <v>0</v>
      </c>
    </row>
    <row r="1865" spans="1:5">
      <c r="A1865" s="127"/>
      <c r="B1865" s="128"/>
      <c r="C1865" s="127"/>
      <c r="D1865" s="122"/>
      <c r="E1865" s="129">
        <f t="shared" si="29"/>
        <v>0</v>
      </c>
    </row>
    <row r="1866" spans="1:5">
      <c r="A1866" s="127"/>
      <c r="B1866" s="128"/>
      <c r="C1866" s="127"/>
      <c r="D1866" s="122"/>
      <c r="E1866" s="129">
        <f t="shared" si="29"/>
        <v>0</v>
      </c>
    </row>
    <row r="1867" spans="1:5">
      <c r="A1867" s="127"/>
      <c r="B1867" s="128"/>
      <c r="C1867" s="127"/>
      <c r="D1867" s="122"/>
      <c r="E1867" s="129">
        <f t="shared" si="29"/>
        <v>0</v>
      </c>
    </row>
    <row r="1868" spans="1:5">
      <c r="A1868" s="127"/>
      <c r="B1868" s="128"/>
      <c r="C1868" s="127"/>
      <c r="D1868" s="122"/>
      <c r="E1868" s="129">
        <f t="shared" si="29"/>
        <v>0</v>
      </c>
    </row>
    <row r="1869" spans="1:5">
      <c r="A1869" s="127"/>
      <c r="B1869" s="128"/>
      <c r="C1869" s="127"/>
      <c r="D1869" s="122"/>
      <c r="E1869" s="129">
        <f t="shared" si="29"/>
        <v>0</v>
      </c>
    </row>
    <row r="1870" spans="1:5">
      <c r="A1870" s="127"/>
      <c r="B1870" s="128"/>
      <c r="C1870" s="127"/>
      <c r="D1870" s="122"/>
      <c r="E1870" s="129">
        <f t="shared" si="29"/>
        <v>0</v>
      </c>
    </row>
    <row r="1871" spans="1:5">
      <c r="A1871" s="127"/>
      <c r="B1871" s="128"/>
      <c r="C1871" s="127"/>
      <c r="D1871" s="122"/>
      <c r="E1871" s="129">
        <f t="shared" si="29"/>
        <v>0</v>
      </c>
    </row>
    <row r="1872" spans="1:5">
      <c r="A1872" s="127"/>
      <c r="B1872" s="128"/>
      <c r="C1872" s="127"/>
      <c r="D1872" s="122"/>
      <c r="E1872" s="129">
        <f t="shared" si="29"/>
        <v>0</v>
      </c>
    </row>
    <row r="1873" spans="1:5">
      <c r="A1873" s="127"/>
      <c r="B1873" s="128"/>
      <c r="C1873" s="127"/>
      <c r="D1873" s="122"/>
      <c r="E1873" s="129">
        <f t="shared" si="29"/>
        <v>0</v>
      </c>
    </row>
    <row r="1874" spans="1:5">
      <c r="A1874" s="127"/>
      <c r="B1874" s="128"/>
      <c r="C1874" s="127"/>
      <c r="D1874" s="122"/>
      <c r="E1874" s="129">
        <f t="shared" si="29"/>
        <v>0</v>
      </c>
    </row>
    <row r="1875" spans="1:5">
      <c r="A1875" s="127"/>
      <c r="B1875" s="128"/>
      <c r="C1875" s="127"/>
      <c r="D1875" s="122"/>
      <c r="E1875" s="129">
        <f t="shared" si="29"/>
        <v>0</v>
      </c>
    </row>
    <row r="1876" spans="1:5">
      <c r="A1876" s="127"/>
      <c r="B1876" s="128"/>
      <c r="C1876" s="127"/>
      <c r="D1876" s="122"/>
      <c r="E1876" s="129">
        <f t="shared" si="29"/>
        <v>0</v>
      </c>
    </row>
    <row r="1877" spans="1:5">
      <c r="A1877" s="127"/>
      <c r="B1877" s="128"/>
      <c r="C1877" s="127"/>
      <c r="D1877" s="122"/>
      <c r="E1877" s="129">
        <f t="shared" si="29"/>
        <v>0</v>
      </c>
    </row>
    <row r="1878" spans="1:5">
      <c r="A1878" s="127"/>
      <c r="B1878" s="128"/>
      <c r="C1878" s="127"/>
      <c r="D1878" s="122"/>
      <c r="E1878" s="129">
        <f t="shared" si="29"/>
        <v>0</v>
      </c>
    </row>
    <row r="1879" spans="1:5">
      <c r="A1879" s="127"/>
      <c r="B1879" s="128"/>
      <c r="C1879" s="127"/>
      <c r="D1879" s="122"/>
      <c r="E1879" s="129">
        <f t="shared" si="29"/>
        <v>0</v>
      </c>
    </row>
    <row r="1880" spans="1:5">
      <c r="A1880" s="127"/>
      <c r="B1880" s="128"/>
      <c r="C1880" s="127"/>
      <c r="D1880" s="122"/>
      <c r="E1880" s="129">
        <f t="shared" si="29"/>
        <v>0</v>
      </c>
    </row>
    <row r="1881" spans="1:5">
      <c r="A1881" s="127"/>
      <c r="B1881" s="128"/>
      <c r="C1881" s="127"/>
      <c r="D1881" s="122"/>
      <c r="E1881" s="129">
        <f t="shared" si="29"/>
        <v>0</v>
      </c>
    </row>
    <row r="1882" spans="1:5">
      <c r="A1882" s="127"/>
      <c r="B1882" s="128"/>
      <c r="C1882" s="127"/>
      <c r="D1882" s="122"/>
      <c r="E1882" s="129">
        <f t="shared" si="29"/>
        <v>0</v>
      </c>
    </row>
    <row r="1883" spans="1:5">
      <c r="A1883" s="127"/>
      <c r="B1883" s="128"/>
      <c r="C1883" s="127"/>
      <c r="D1883" s="122"/>
      <c r="E1883" s="129">
        <f t="shared" si="29"/>
        <v>0</v>
      </c>
    </row>
    <row r="1884" spans="1:5">
      <c r="A1884" s="127"/>
      <c r="B1884" s="128"/>
      <c r="C1884" s="127"/>
      <c r="D1884" s="122"/>
      <c r="E1884" s="129">
        <f t="shared" si="29"/>
        <v>0</v>
      </c>
    </row>
    <row r="1885" spans="1:5">
      <c r="A1885" s="127"/>
      <c r="B1885" s="128"/>
      <c r="C1885" s="127"/>
      <c r="D1885" s="122"/>
      <c r="E1885" s="129">
        <f t="shared" si="29"/>
        <v>0</v>
      </c>
    </row>
    <row r="1886" spans="1:5">
      <c r="A1886" s="127"/>
      <c r="B1886" s="128"/>
      <c r="C1886" s="127"/>
      <c r="D1886" s="122"/>
      <c r="E1886" s="129">
        <f t="shared" si="29"/>
        <v>0</v>
      </c>
    </row>
    <row r="1887" spans="1:5">
      <c r="A1887" s="127"/>
      <c r="B1887" s="128"/>
      <c r="C1887" s="127"/>
      <c r="D1887" s="122"/>
      <c r="E1887" s="129">
        <f t="shared" si="29"/>
        <v>0</v>
      </c>
    </row>
    <row r="1888" spans="1:5">
      <c r="A1888" s="127"/>
      <c r="B1888" s="128"/>
      <c r="C1888" s="127"/>
      <c r="D1888" s="122"/>
      <c r="E1888" s="129">
        <f t="shared" si="29"/>
        <v>0</v>
      </c>
    </row>
    <row r="1889" spans="1:5">
      <c r="A1889" s="127"/>
      <c r="B1889" s="128"/>
      <c r="C1889" s="127"/>
      <c r="D1889" s="122"/>
      <c r="E1889" s="129">
        <f t="shared" si="29"/>
        <v>0</v>
      </c>
    </row>
    <row r="1890" spans="1:5">
      <c r="A1890" s="127"/>
      <c r="B1890" s="128"/>
      <c r="C1890" s="127"/>
      <c r="D1890" s="122"/>
      <c r="E1890" s="129">
        <f t="shared" si="29"/>
        <v>0</v>
      </c>
    </row>
    <row r="1891" spans="1:5">
      <c r="A1891" s="127"/>
      <c r="B1891" s="128"/>
      <c r="C1891" s="127"/>
      <c r="D1891" s="122"/>
      <c r="E1891" s="129">
        <f t="shared" si="29"/>
        <v>0</v>
      </c>
    </row>
    <row r="1892" spans="1:5">
      <c r="A1892" s="127"/>
      <c r="B1892" s="128"/>
      <c r="C1892" s="127"/>
      <c r="D1892" s="122"/>
      <c r="E1892" s="129">
        <f t="shared" si="29"/>
        <v>0</v>
      </c>
    </row>
    <row r="1893" spans="1:5">
      <c r="A1893" s="127"/>
      <c r="B1893" s="128"/>
      <c r="C1893" s="127"/>
      <c r="D1893" s="122"/>
      <c r="E1893" s="129">
        <f t="shared" si="29"/>
        <v>0</v>
      </c>
    </row>
    <row r="1894" spans="1:5">
      <c r="A1894" s="127"/>
      <c r="B1894" s="128"/>
      <c r="C1894" s="127"/>
      <c r="D1894" s="122"/>
      <c r="E1894" s="129">
        <f t="shared" si="29"/>
        <v>0</v>
      </c>
    </row>
    <row r="1895" spans="1:5">
      <c r="A1895" s="127"/>
      <c r="B1895" s="128"/>
      <c r="C1895" s="127"/>
      <c r="D1895" s="122"/>
      <c r="E1895" s="129">
        <f t="shared" si="29"/>
        <v>0</v>
      </c>
    </row>
    <row r="1896" spans="1:5">
      <c r="A1896" s="127"/>
      <c r="B1896" s="128"/>
      <c r="C1896" s="127"/>
      <c r="D1896" s="122"/>
      <c r="E1896" s="129">
        <f t="shared" si="29"/>
        <v>0</v>
      </c>
    </row>
    <row r="1897" spans="1:5">
      <c r="A1897" s="127"/>
      <c r="B1897" s="128"/>
      <c r="C1897" s="127"/>
      <c r="D1897" s="122"/>
      <c r="E1897" s="129">
        <f t="shared" si="29"/>
        <v>0</v>
      </c>
    </row>
    <row r="1898" spans="1:5">
      <c r="A1898" s="127"/>
      <c r="B1898" s="128"/>
      <c r="C1898" s="127"/>
      <c r="D1898" s="122"/>
      <c r="E1898" s="129">
        <f t="shared" si="29"/>
        <v>0</v>
      </c>
    </row>
    <row r="1899" spans="1:5">
      <c r="A1899" s="127"/>
      <c r="B1899" s="128"/>
      <c r="C1899" s="127"/>
      <c r="D1899" s="122"/>
      <c r="E1899" s="129">
        <f t="shared" si="29"/>
        <v>0</v>
      </c>
    </row>
    <row r="1900" spans="1:5">
      <c r="A1900" s="127"/>
      <c r="B1900" s="128"/>
      <c r="C1900" s="127"/>
      <c r="D1900" s="122"/>
      <c r="E1900" s="129">
        <f t="shared" si="29"/>
        <v>0</v>
      </c>
    </row>
    <row r="1901" spans="1:5">
      <c r="A1901" s="127"/>
      <c r="B1901" s="128"/>
      <c r="C1901" s="127"/>
      <c r="D1901" s="122"/>
      <c r="E1901" s="129">
        <f t="shared" si="29"/>
        <v>0</v>
      </c>
    </row>
    <row r="1902" spans="1:5">
      <c r="A1902" s="127"/>
      <c r="B1902" s="128"/>
      <c r="C1902" s="127"/>
      <c r="D1902" s="122"/>
      <c r="E1902" s="129">
        <f t="shared" si="29"/>
        <v>0</v>
      </c>
    </row>
    <row r="1903" spans="1:5">
      <c r="A1903" s="127"/>
      <c r="B1903" s="128"/>
      <c r="C1903" s="127"/>
      <c r="D1903" s="122"/>
      <c r="E1903" s="129">
        <f t="shared" si="29"/>
        <v>0</v>
      </c>
    </row>
    <row r="1904" spans="1:5">
      <c r="A1904" s="127"/>
      <c r="B1904" s="128"/>
      <c r="C1904" s="127"/>
      <c r="D1904" s="122"/>
      <c r="E1904" s="129">
        <f t="shared" si="29"/>
        <v>0</v>
      </c>
    </row>
    <row r="1905" spans="1:5">
      <c r="A1905" s="127"/>
      <c r="B1905" s="128"/>
      <c r="C1905" s="127"/>
      <c r="D1905" s="122"/>
      <c r="E1905" s="129">
        <f t="shared" si="29"/>
        <v>0</v>
      </c>
    </row>
    <row r="1906" spans="1:5">
      <c r="A1906" s="127"/>
      <c r="B1906" s="128"/>
      <c r="C1906" s="127"/>
      <c r="D1906" s="122"/>
      <c r="E1906" s="129">
        <f t="shared" si="29"/>
        <v>0</v>
      </c>
    </row>
    <row r="1907" spans="1:5">
      <c r="A1907" s="127"/>
      <c r="B1907" s="128"/>
      <c r="C1907" s="127"/>
      <c r="D1907" s="122"/>
      <c r="E1907" s="129">
        <f t="shared" si="29"/>
        <v>0</v>
      </c>
    </row>
    <row r="1908" spans="1:5">
      <c r="A1908" s="127"/>
      <c r="B1908" s="128"/>
      <c r="C1908" s="127"/>
      <c r="D1908" s="122"/>
      <c r="E1908" s="129">
        <f t="shared" si="29"/>
        <v>0</v>
      </c>
    </row>
    <row r="1909" spans="1:5">
      <c r="A1909" s="127"/>
      <c r="B1909" s="128"/>
      <c r="C1909" s="127"/>
      <c r="D1909" s="122"/>
      <c r="E1909" s="129">
        <f t="shared" si="29"/>
        <v>0</v>
      </c>
    </row>
    <row r="1910" spans="1:5">
      <c r="A1910" s="127"/>
      <c r="B1910" s="128"/>
      <c r="C1910" s="127"/>
      <c r="D1910" s="122"/>
      <c r="E1910" s="129">
        <f t="shared" si="29"/>
        <v>0</v>
      </c>
    </row>
    <row r="1911" spans="1:5">
      <c r="A1911" s="127"/>
      <c r="B1911" s="128"/>
      <c r="C1911" s="127"/>
      <c r="D1911" s="122"/>
      <c r="E1911" s="129">
        <f t="shared" si="29"/>
        <v>0</v>
      </c>
    </row>
    <row r="1912" spans="1:5">
      <c r="A1912" s="127"/>
      <c r="B1912" s="128"/>
      <c r="C1912" s="127"/>
      <c r="D1912" s="122"/>
      <c r="E1912" s="129">
        <f t="shared" si="29"/>
        <v>0</v>
      </c>
    </row>
    <row r="1913" spans="1:5">
      <c r="A1913" s="127"/>
      <c r="B1913" s="128"/>
      <c r="C1913" s="127"/>
      <c r="D1913" s="122"/>
      <c r="E1913" s="129">
        <f t="shared" si="29"/>
        <v>0</v>
      </c>
    </row>
    <row r="1914" spans="1:5">
      <c r="A1914" s="127"/>
      <c r="B1914" s="128"/>
      <c r="C1914" s="127"/>
      <c r="D1914" s="122"/>
      <c r="E1914" s="129">
        <f t="shared" si="29"/>
        <v>0</v>
      </c>
    </row>
    <row r="1915" spans="1:5">
      <c r="A1915" s="127"/>
      <c r="B1915" s="128"/>
      <c r="C1915" s="127"/>
      <c r="D1915" s="122"/>
      <c r="E1915" s="129">
        <f t="shared" si="29"/>
        <v>0</v>
      </c>
    </row>
    <row r="1916" spans="1:5">
      <c r="A1916" s="127"/>
      <c r="B1916" s="128"/>
      <c r="C1916" s="127"/>
      <c r="D1916" s="122"/>
      <c r="E1916" s="129">
        <f t="shared" si="29"/>
        <v>0</v>
      </c>
    </row>
    <row r="1917" spans="1:5">
      <c r="A1917" s="127"/>
      <c r="B1917" s="128"/>
      <c r="C1917" s="127"/>
      <c r="D1917" s="122"/>
      <c r="E1917" s="129">
        <f t="shared" si="29"/>
        <v>0</v>
      </c>
    </row>
    <row r="1918" spans="1:5">
      <c r="A1918" s="127"/>
      <c r="B1918" s="128"/>
      <c r="C1918" s="127"/>
      <c r="D1918" s="122"/>
      <c r="E1918" s="129">
        <f t="shared" si="29"/>
        <v>0</v>
      </c>
    </row>
    <row r="1919" spans="1:5">
      <c r="A1919" s="127"/>
      <c r="B1919" s="128"/>
      <c r="C1919" s="127"/>
      <c r="D1919" s="122"/>
      <c r="E1919" s="129">
        <f t="shared" si="29"/>
        <v>0</v>
      </c>
    </row>
    <row r="1920" spans="1:5">
      <c r="A1920" s="127"/>
      <c r="B1920" s="128"/>
      <c r="C1920" s="127"/>
      <c r="D1920" s="122"/>
      <c r="E1920" s="129">
        <f t="shared" si="29"/>
        <v>0</v>
      </c>
    </row>
    <row r="1921" spans="1:5">
      <c r="A1921" s="127"/>
      <c r="B1921" s="128"/>
      <c r="C1921" s="127"/>
      <c r="D1921" s="122"/>
      <c r="E1921" s="129">
        <f t="shared" si="29"/>
        <v>0</v>
      </c>
    </row>
    <row r="1922" spans="1:5">
      <c r="A1922" s="127"/>
      <c r="B1922" s="128"/>
      <c r="C1922" s="127"/>
      <c r="D1922" s="122"/>
      <c r="E1922" s="129">
        <f t="shared" ref="E1922:E1985" si="30">ROUND((D1922/(1+$J$1))*(1+$L$1),2)</f>
        <v>0</v>
      </c>
    </row>
    <row r="1923" spans="1:5">
      <c r="A1923" s="127"/>
      <c r="B1923" s="128"/>
      <c r="C1923" s="127"/>
      <c r="D1923" s="122"/>
      <c r="E1923" s="129">
        <f t="shared" si="30"/>
        <v>0</v>
      </c>
    </row>
    <row r="1924" spans="1:5">
      <c r="A1924" s="127"/>
      <c r="B1924" s="128"/>
      <c r="C1924" s="127"/>
      <c r="D1924" s="122"/>
      <c r="E1924" s="129">
        <f t="shared" si="30"/>
        <v>0</v>
      </c>
    </row>
    <row r="1925" spans="1:5">
      <c r="A1925" s="127"/>
      <c r="B1925" s="128"/>
      <c r="C1925" s="127"/>
      <c r="D1925" s="122"/>
      <c r="E1925" s="129">
        <f t="shared" si="30"/>
        <v>0</v>
      </c>
    </row>
    <row r="1926" spans="1:5">
      <c r="A1926" s="127"/>
      <c r="B1926" s="128"/>
      <c r="C1926" s="127"/>
      <c r="D1926" s="122"/>
      <c r="E1926" s="129">
        <f t="shared" si="30"/>
        <v>0</v>
      </c>
    </row>
    <row r="1927" spans="1:5">
      <c r="A1927" s="127"/>
      <c r="B1927" s="128"/>
      <c r="C1927" s="127"/>
      <c r="D1927" s="122"/>
      <c r="E1927" s="129">
        <f t="shared" si="30"/>
        <v>0</v>
      </c>
    </row>
    <row r="1928" spans="1:5">
      <c r="A1928" s="127"/>
      <c r="B1928" s="128"/>
      <c r="C1928" s="127"/>
      <c r="D1928" s="122"/>
      <c r="E1928" s="129">
        <f t="shared" si="30"/>
        <v>0</v>
      </c>
    </row>
    <row r="1929" spans="1:5">
      <c r="A1929" s="127"/>
      <c r="B1929" s="128"/>
      <c r="C1929" s="127"/>
      <c r="D1929" s="122"/>
      <c r="E1929" s="129">
        <f t="shared" si="30"/>
        <v>0</v>
      </c>
    </row>
    <row r="1930" spans="1:5">
      <c r="A1930" s="127"/>
      <c r="B1930" s="128"/>
      <c r="C1930" s="127"/>
      <c r="D1930" s="122"/>
      <c r="E1930" s="129">
        <f t="shared" si="30"/>
        <v>0</v>
      </c>
    </row>
    <row r="1931" spans="1:5">
      <c r="A1931" s="127"/>
      <c r="B1931" s="128"/>
      <c r="C1931" s="127"/>
      <c r="D1931" s="122"/>
      <c r="E1931" s="129">
        <f t="shared" si="30"/>
        <v>0</v>
      </c>
    </row>
    <row r="1932" spans="1:5">
      <c r="A1932" s="127"/>
      <c r="B1932" s="128"/>
      <c r="C1932" s="127"/>
      <c r="D1932" s="122"/>
      <c r="E1932" s="129">
        <f t="shared" si="30"/>
        <v>0</v>
      </c>
    </row>
    <row r="1933" spans="1:5">
      <c r="A1933" s="127"/>
      <c r="B1933" s="128"/>
      <c r="C1933" s="127"/>
      <c r="D1933" s="122"/>
      <c r="E1933" s="129">
        <f t="shared" si="30"/>
        <v>0</v>
      </c>
    </row>
    <row r="1934" spans="1:5">
      <c r="A1934" s="127"/>
      <c r="B1934" s="128"/>
      <c r="C1934" s="127"/>
      <c r="D1934" s="122"/>
      <c r="E1934" s="129">
        <f t="shared" si="30"/>
        <v>0</v>
      </c>
    </row>
    <row r="1935" spans="1:5">
      <c r="A1935" s="127"/>
      <c r="B1935" s="128"/>
      <c r="C1935" s="127"/>
      <c r="D1935" s="122"/>
      <c r="E1935" s="129">
        <f t="shared" si="30"/>
        <v>0</v>
      </c>
    </row>
    <row r="1936" spans="1:5">
      <c r="A1936" s="127"/>
      <c r="B1936" s="128"/>
      <c r="C1936" s="127"/>
      <c r="D1936" s="122"/>
      <c r="E1936" s="129">
        <f t="shared" si="30"/>
        <v>0</v>
      </c>
    </row>
    <row r="1937" spans="1:5">
      <c r="A1937" s="127"/>
      <c r="B1937" s="128"/>
      <c r="C1937" s="127"/>
      <c r="D1937" s="122"/>
      <c r="E1937" s="129">
        <f t="shared" si="30"/>
        <v>0</v>
      </c>
    </row>
    <row r="1938" spans="1:5">
      <c r="A1938" s="127"/>
      <c r="B1938" s="128"/>
      <c r="C1938" s="127"/>
      <c r="D1938" s="122"/>
      <c r="E1938" s="129">
        <f t="shared" si="30"/>
        <v>0</v>
      </c>
    </row>
    <row r="1939" spans="1:5">
      <c r="A1939" s="127"/>
      <c r="B1939" s="128"/>
      <c r="C1939" s="127"/>
      <c r="D1939" s="122"/>
      <c r="E1939" s="129">
        <f t="shared" si="30"/>
        <v>0</v>
      </c>
    </row>
    <row r="1940" spans="1:5">
      <c r="A1940" s="127"/>
      <c r="B1940" s="128"/>
      <c r="C1940" s="127"/>
      <c r="D1940" s="122"/>
      <c r="E1940" s="129">
        <f t="shared" si="30"/>
        <v>0</v>
      </c>
    </row>
    <row r="1941" spans="1:5">
      <c r="A1941" s="127"/>
      <c r="B1941" s="128"/>
      <c r="C1941" s="127"/>
      <c r="D1941" s="122"/>
      <c r="E1941" s="129">
        <f t="shared" si="30"/>
        <v>0</v>
      </c>
    </row>
    <row r="1942" spans="1:5">
      <c r="A1942" s="127"/>
      <c r="B1942" s="128"/>
      <c r="C1942" s="127"/>
      <c r="D1942" s="122"/>
      <c r="E1942" s="129">
        <f t="shared" si="30"/>
        <v>0</v>
      </c>
    </row>
    <row r="1943" spans="1:5">
      <c r="A1943" s="127"/>
      <c r="B1943" s="128"/>
      <c r="C1943" s="127"/>
      <c r="D1943" s="122"/>
      <c r="E1943" s="129">
        <f t="shared" si="30"/>
        <v>0</v>
      </c>
    </row>
    <row r="1944" spans="1:5">
      <c r="A1944" s="127"/>
      <c r="B1944" s="128"/>
      <c r="C1944" s="127"/>
      <c r="D1944" s="122"/>
      <c r="E1944" s="129">
        <f t="shared" si="30"/>
        <v>0</v>
      </c>
    </row>
    <row r="1945" spans="1:5">
      <c r="A1945" s="127"/>
      <c r="B1945" s="128"/>
      <c r="C1945" s="127"/>
      <c r="D1945" s="122"/>
      <c r="E1945" s="129">
        <f t="shared" si="30"/>
        <v>0</v>
      </c>
    </row>
    <row r="1946" spans="1:5">
      <c r="A1946" s="127"/>
      <c r="B1946" s="128"/>
      <c r="C1946" s="127"/>
      <c r="D1946" s="122"/>
      <c r="E1946" s="129">
        <f t="shared" si="30"/>
        <v>0</v>
      </c>
    </row>
    <row r="1947" spans="1:5">
      <c r="A1947" s="127"/>
      <c r="B1947" s="128"/>
      <c r="C1947" s="127"/>
      <c r="D1947" s="122"/>
      <c r="E1947" s="129">
        <f t="shared" si="30"/>
        <v>0</v>
      </c>
    </row>
    <row r="1948" spans="1:5">
      <c r="A1948" s="127"/>
      <c r="B1948" s="128"/>
      <c r="C1948" s="127"/>
      <c r="D1948" s="122"/>
      <c r="E1948" s="129">
        <f t="shared" si="30"/>
        <v>0</v>
      </c>
    </row>
    <row r="1949" spans="1:5">
      <c r="A1949" s="127"/>
      <c r="B1949" s="128"/>
      <c r="C1949" s="127"/>
      <c r="D1949" s="122"/>
      <c r="E1949" s="129">
        <f t="shared" si="30"/>
        <v>0</v>
      </c>
    </row>
    <row r="1950" spans="1:5">
      <c r="A1950" s="127"/>
      <c r="B1950" s="128"/>
      <c r="C1950" s="127"/>
      <c r="D1950" s="122"/>
      <c r="E1950" s="129">
        <f t="shared" si="30"/>
        <v>0</v>
      </c>
    </row>
    <row r="1951" spans="1:5">
      <c r="A1951" s="127"/>
      <c r="B1951" s="128"/>
      <c r="C1951" s="127"/>
      <c r="D1951" s="122"/>
      <c r="E1951" s="129">
        <f t="shared" si="30"/>
        <v>0</v>
      </c>
    </row>
    <row r="1952" spans="1:5">
      <c r="A1952" s="127"/>
      <c r="B1952" s="128"/>
      <c r="C1952" s="127"/>
      <c r="D1952" s="122"/>
      <c r="E1952" s="129">
        <f t="shared" si="30"/>
        <v>0</v>
      </c>
    </row>
    <row r="1953" spans="1:5">
      <c r="A1953" s="127"/>
      <c r="B1953" s="128"/>
      <c r="C1953" s="127"/>
      <c r="D1953" s="122"/>
      <c r="E1953" s="129">
        <f t="shared" si="30"/>
        <v>0</v>
      </c>
    </row>
    <row r="1954" spans="1:5">
      <c r="A1954" s="127"/>
      <c r="B1954" s="128"/>
      <c r="C1954" s="127"/>
      <c r="D1954" s="122"/>
      <c r="E1954" s="129">
        <f t="shared" si="30"/>
        <v>0</v>
      </c>
    </row>
    <row r="1955" spans="1:5">
      <c r="A1955" s="127"/>
      <c r="B1955" s="128"/>
      <c r="C1955" s="127"/>
      <c r="D1955" s="122"/>
      <c r="E1955" s="129">
        <f t="shared" si="30"/>
        <v>0</v>
      </c>
    </row>
    <row r="1956" spans="1:5">
      <c r="A1956" s="127"/>
      <c r="B1956" s="128"/>
      <c r="C1956" s="127"/>
      <c r="D1956" s="122"/>
      <c r="E1956" s="129">
        <f t="shared" si="30"/>
        <v>0</v>
      </c>
    </row>
    <row r="1957" spans="1:5">
      <c r="A1957" s="127"/>
      <c r="B1957" s="128"/>
      <c r="C1957" s="127"/>
      <c r="D1957" s="122"/>
      <c r="E1957" s="129">
        <f t="shared" si="30"/>
        <v>0</v>
      </c>
    </row>
    <row r="1958" spans="1:5">
      <c r="A1958" s="127"/>
      <c r="B1958" s="128"/>
      <c r="C1958" s="127"/>
      <c r="D1958" s="122"/>
      <c r="E1958" s="129">
        <f t="shared" si="30"/>
        <v>0</v>
      </c>
    </row>
    <row r="1959" spans="1:5">
      <c r="A1959" s="127"/>
      <c r="B1959" s="128"/>
      <c r="C1959" s="127"/>
      <c r="D1959" s="122"/>
      <c r="E1959" s="129">
        <f t="shared" si="30"/>
        <v>0</v>
      </c>
    </row>
    <row r="1960" spans="1:5">
      <c r="A1960" s="127"/>
      <c r="B1960" s="128"/>
      <c r="C1960" s="127"/>
      <c r="D1960" s="122"/>
      <c r="E1960" s="129">
        <f t="shared" si="30"/>
        <v>0</v>
      </c>
    </row>
    <row r="1961" spans="1:5">
      <c r="A1961" s="127"/>
      <c r="B1961" s="128"/>
      <c r="C1961" s="127"/>
      <c r="D1961" s="122"/>
      <c r="E1961" s="129">
        <f t="shared" si="30"/>
        <v>0</v>
      </c>
    </row>
    <row r="1962" spans="1:5">
      <c r="A1962" s="127"/>
      <c r="B1962" s="128"/>
      <c r="C1962" s="127"/>
      <c r="D1962" s="122"/>
      <c r="E1962" s="129">
        <f t="shared" si="30"/>
        <v>0</v>
      </c>
    </row>
    <row r="1963" spans="1:5">
      <c r="A1963" s="127"/>
      <c r="B1963" s="128"/>
      <c r="C1963" s="127"/>
      <c r="D1963" s="122"/>
      <c r="E1963" s="129">
        <f t="shared" si="30"/>
        <v>0</v>
      </c>
    </row>
    <row r="1964" spans="1:5">
      <c r="A1964" s="127"/>
      <c r="B1964" s="128"/>
      <c r="C1964" s="127"/>
      <c r="D1964" s="122"/>
      <c r="E1964" s="129">
        <f t="shared" si="30"/>
        <v>0</v>
      </c>
    </row>
    <row r="1965" spans="1:5">
      <c r="A1965" s="127"/>
      <c r="B1965" s="128"/>
      <c r="C1965" s="127"/>
      <c r="D1965" s="122"/>
      <c r="E1965" s="129">
        <f t="shared" si="30"/>
        <v>0</v>
      </c>
    </row>
    <row r="1966" spans="1:5">
      <c r="A1966" s="127"/>
      <c r="B1966" s="128"/>
      <c r="C1966" s="127"/>
      <c r="D1966" s="122"/>
      <c r="E1966" s="129">
        <f t="shared" si="30"/>
        <v>0</v>
      </c>
    </row>
    <row r="1967" spans="1:5">
      <c r="A1967" s="127"/>
      <c r="B1967" s="128"/>
      <c r="C1967" s="127"/>
      <c r="D1967" s="122"/>
      <c r="E1967" s="129">
        <f t="shared" si="30"/>
        <v>0</v>
      </c>
    </row>
    <row r="1968" spans="1:5">
      <c r="A1968" s="127"/>
      <c r="B1968" s="128"/>
      <c r="C1968" s="127"/>
      <c r="D1968" s="122"/>
      <c r="E1968" s="129">
        <f t="shared" si="30"/>
        <v>0</v>
      </c>
    </row>
    <row r="1969" spans="1:5">
      <c r="A1969" s="127"/>
      <c r="B1969" s="128"/>
      <c r="C1969" s="127"/>
      <c r="D1969" s="122"/>
      <c r="E1969" s="129">
        <f t="shared" si="30"/>
        <v>0</v>
      </c>
    </row>
    <row r="1970" spans="1:5">
      <c r="A1970" s="127"/>
      <c r="B1970" s="128"/>
      <c r="C1970" s="127"/>
      <c r="D1970" s="122"/>
      <c r="E1970" s="129">
        <f t="shared" si="30"/>
        <v>0</v>
      </c>
    </row>
    <row r="1971" spans="1:5">
      <c r="A1971" s="127"/>
      <c r="B1971" s="128"/>
      <c r="C1971" s="127"/>
      <c r="D1971" s="122"/>
      <c r="E1971" s="129">
        <f t="shared" si="30"/>
        <v>0</v>
      </c>
    </row>
    <row r="1972" spans="1:5">
      <c r="A1972" s="127"/>
      <c r="B1972" s="128"/>
      <c r="C1972" s="127"/>
      <c r="D1972" s="122"/>
      <c r="E1972" s="129">
        <f t="shared" si="30"/>
        <v>0</v>
      </c>
    </row>
    <row r="1973" spans="1:5">
      <c r="A1973" s="127"/>
      <c r="B1973" s="128"/>
      <c r="C1973" s="127"/>
      <c r="D1973" s="122"/>
      <c r="E1973" s="129">
        <f t="shared" si="30"/>
        <v>0</v>
      </c>
    </row>
    <row r="1974" spans="1:5">
      <c r="A1974" s="127"/>
      <c r="B1974" s="128"/>
      <c r="C1974" s="127"/>
      <c r="D1974" s="122"/>
      <c r="E1974" s="129">
        <f t="shared" si="30"/>
        <v>0</v>
      </c>
    </row>
    <row r="1975" spans="1:5">
      <c r="A1975" s="127"/>
      <c r="B1975" s="128"/>
      <c r="C1975" s="127"/>
      <c r="D1975" s="122"/>
      <c r="E1975" s="129">
        <f t="shared" si="30"/>
        <v>0</v>
      </c>
    </row>
    <row r="1976" spans="1:5">
      <c r="A1976" s="127"/>
      <c r="B1976" s="128"/>
      <c r="C1976" s="127"/>
      <c r="D1976" s="122"/>
      <c r="E1976" s="129">
        <f t="shared" si="30"/>
        <v>0</v>
      </c>
    </row>
    <row r="1977" spans="1:5">
      <c r="A1977" s="127"/>
      <c r="B1977" s="128"/>
      <c r="C1977" s="127"/>
      <c r="D1977" s="122"/>
      <c r="E1977" s="129">
        <f t="shared" si="30"/>
        <v>0</v>
      </c>
    </row>
    <row r="1978" spans="1:5">
      <c r="A1978" s="127"/>
      <c r="B1978" s="128"/>
      <c r="C1978" s="127"/>
      <c r="D1978" s="122"/>
      <c r="E1978" s="129">
        <f t="shared" si="30"/>
        <v>0</v>
      </c>
    </row>
    <row r="1979" spans="1:5">
      <c r="A1979" s="127"/>
      <c r="B1979" s="128"/>
      <c r="C1979" s="127"/>
      <c r="D1979" s="122"/>
      <c r="E1979" s="129">
        <f t="shared" si="30"/>
        <v>0</v>
      </c>
    </row>
    <row r="1980" spans="1:5">
      <c r="A1980" s="127"/>
      <c r="B1980" s="128"/>
      <c r="C1980" s="127"/>
      <c r="D1980" s="122"/>
      <c r="E1980" s="129">
        <f t="shared" si="30"/>
        <v>0</v>
      </c>
    </row>
    <row r="1981" spans="1:5">
      <c r="A1981" s="127"/>
      <c r="B1981" s="128"/>
      <c r="C1981" s="127"/>
      <c r="D1981" s="122"/>
      <c r="E1981" s="129">
        <f t="shared" si="30"/>
        <v>0</v>
      </c>
    </row>
    <row r="1982" spans="1:5">
      <c r="A1982" s="127"/>
      <c r="B1982" s="128"/>
      <c r="C1982" s="127"/>
      <c r="D1982" s="122"/>
      <c r="E1982" s="129">
        <f t="shared" si="30"/>
        <v>0</v>
      </c>
    </row>
    <row r="1983" spans="1:5">
      <c r="A1983" s="127"/>
      <c r="B1983" s="128"/>
      <c r="C1983" s="127"/>
      <c r="D1983" s="122"/>
      <c r="E1983" s="129">
        <f t="shared" si="30"/>
        <v>0</v>
      </c>
    </row>
    <row r="1984" spans="1:5">
      <c r="A1984" s="127"/>
      <c r="B1984" s="128"/>
      <c r="C1984" s="127"/>
      <c r="D1984" s="122"/>
      <c r="E1984" s="129">
        <f t="shared" si="30"/>
        <v>0</v>
      </c>
    </row>
    <row r="1985" spans="1:5">
      <c r="A1985" s="127"/>
      <c r="B1985" s="128"/>
      <c r="C1985" s="127"/>
      <c r="D1985" s="122"/>
      <c r="E1985" s="129">
        <f t="shared" si="30"/>
        <v>0</v>
      </c>
    </row>
    <row r="1986" spans="1:5">
      <c r="A1986" s="127"/>
      <c r="B1986" s="128"/>
      <c r="C1986" s="127"/>
      <c r="D1986" s="122"/>
      <c r="E1986" s="129">
        <f t="shared" ref="E1986:E2049" si="31">ROUND((D1986/(1+$J$1))*(1+$L$1),2)</f>
        <v>0</v>
      </c>
    </row>
    <row r="1987" spans="1:5">
      <c r="A1987" s="127"/>
      <c r="B1987" s="128"/>
      <c r="C1987" s="127"/>
      <c r="D1987" s="122"/>
      <c r="E1987" s="129">
        <f t="shared" si="31"/>
        <v>0</v>
      </c>
    </row>
    <row r="1988" spans="1:5">
      <c r="A1988" s="127"/>
      <c r="B1988" s="128"/>
      <c r="C1988" s="127"/>
      <c r="D1988" s="122"/>
      <c r="E1988" s="129">
        <f t="shared" si="31"/>
        <v>0</v>
      </c>
    </row>
    <row r="1989" spans="1:5">
      <c r="A1989" s="127"/>
      <c r="B1989" s="128"/>
      <c r="C1989" s="127"/>
      <c r="D1989" s="122"/>
      <c r="E1989" s="129">
        <f t="shared" si="31"/>
        <v>0</v>
      </c>
    </row>
    <row r="1990" spans="1:5">
      <c r="A1990" s="127"/>
      <c r="B1990" s="128"/>
      <c r="C1990" s="127"/>
      <c r="D1990" s="122"/>
      <c r="E1990" s="129">
        <f t="shared" si="31"/>
        <v>0</v>
      </c>
    </row>
    <row r="1991" spans="1:5">
      <c r="A1991" s="127"/>
      <c r="B1991" s="128"/>
      <c r="C1991" s="127"/>
      <c r="D1991" s="122"/>
      <c r="E1991" s="129">
        <f t="shared" si="31"/>
        <v>0</v>
      </c>
    </row>
    <row r="1992" spans="1:5">
      <c r="A1992" s="127"/>
      <c r="B1992" s="128"/>
      <c r="C1992" s="127"/>
      <c r="D1992" s="122"/>
      <c r="E1992" s="129">
        <f t="shared" si="31"/>
        <v>0</v>
      </c>
    </row>
    <row r="1993" spans="1:5">
      <c r="A1993" s="127"/>
      <c r="B1993" s="128"/>
      <c r="C1993" s="127"/>
      <c r="D1993" s="122"/>
      <c r="E1993" s="129">
        <f t="shared" si="31"/>
        <v>0</v>
      </c>
    </row>
    <row r="1994" spans="1:5">
      <c r="A1994" s="127"/>
      <c r="B1994" s="128"/>
      <c r="C1994" s="127"/>
      <c r="D1994" s="122"/>
      <c r="E1994" s="129">
        <f t="shared" si="31"/>
        <v>0</v>
      </c>
    </row>
    <row r="1995" spans="1:5">
      <c r="A1995" s="127"/>
      <c r="B1995" s="128"/>
      <c r="C1995" s="127"/>
      <c r="D1995" s="122"/>
      <c r="E1995" s="129">
        <f t="shared" si="31"/>
        <v>0</v>
      </c>
    </row>
    <row r="1996" spans="1:5">
      <c r="A1996" s="127"/>
      <c r="B1996" s="128"/>
      <c r="C1996" s="127"/>
      <c r="D1996" s="122"/>
      <c r="E1996" s="129">
        <f t="shared" si="31"/>
        <v>0</v>
      </c>
    </row>
    <row r="1997" spans="1:5">
      <c r="A1997" s="127"/>
      <c r="B1997" s="128"/>
      <c r="C1997" s="127"/>
      <c r="D1997" s="122"/>
      <c r="E1997" s="129">
        <f t="shared" si="31"/>
        <v>0</v>
      </c>
    </row>
    <row r="1998" spans="1:5">
      <c r="A1998" s="127"/>
      <c r="B1998" s="128"/>
      <c r="C1998" s="127"/>
      <c r="D1998" s="122"/>
      <c r="E1998" s="129">
        <f t="shared" si="31"/>
        <v>0</v>
      </c>
    </row>
    <row r="1999" spans="1:5">
      <c r="A1999" s="127"/>
      <c r="B1999" s="128"/>
      <c r="C1999" s="127"/>
      <c r="D1999" s="122"/>
      <c r="E1999" s="129">
        <f t="shared" si="31"/>
        <v>0</v>
      </c>
    </row>
    <row r="2000" spans="1:5">
      <c r="A2000" s="127"/>
      <c r="B2000" s="128"/>
      <c r="C2000" s="127"/>
      <c r="D2000" s="122"/>
      <c r="E2000" s="129">
        <f t="shared" si="31"/>
        <v>0</v>
      </c>
    </row>
    <row r="2001" spans="1:5">
      <c r="A2001" s="127"/>
      <c r="B2001" s="128"/>
      <c r="C2001" s="127"/>
      <c r="D2001" s="122"/>
      <c r="E2001" s="129">
        <f t="shared" si="31"/>
        <v>0</v>
      </c>
    </row>
    <row r="2002" spans="1:5">
      <c r="A2002" s="127"/>
      <c r="B2002" s="128"/>
      <c r="C2002" s="127"/>
      <c r="D2002" s="122"/>
      <c r="E2002" s="129">
        <f t="shared" si="31"/>
        <v>0</v>
      </c>
    </row>
    <row r="2003" spans="1:5">
      <c r="A2003" s="127"/>
      <c r="B2003" s="128"/>
      <c r="C2003" s="127"/>
      <c r="D2003" s="122"/>
      <c r="E2003" s="129">
        <f t="shared" si="31"/>
        <v>0</v>
      </c>
    </row>
    <row r="2004" spans="1:5">
      <c r="A2004" s="127"/>
      <c r="B2004" s="128"/>
      <c r="C2004" s="127"/>
      <c r="D2004" s="122"/>
      <c r="E2004" s="129">
        <f t="shared" si="31"/>
        <v>0</v>
      </c>
    </row>
    <row r="2005" spans="1:5">
      <c r="A2005" s="127"/>
      <c r="B2005" s="128"/>
      <c r="C2005" s="127"/>
      <c r="D2005" s="122"/>
      <c r="E2005" s="129">
        <f t="shared" si="31"/>
        <v>0</v>
      </c>
    </row>
    <row r="2006" spans="1:5">
      <c r="A2006" s="127"/>
      <c r="B2006" s="128"/>
      <c r="C2006" s="127"/>
      <c r="D2006" s="122"/>
      <c r="E2006" s="129">
        <f t="shared" si="31"/>
        <v>0</v>
      </c>
    </row>
    <row r="2007" spans="1:5">
      <c r="A2007" s="127"/>
      <c r="B2007" s="128"/>
      <c r="C2007" s="127"/>
      <c r="D2007" s="122"/>
      <c r="E2007" s="129">
        <f t="shared" si="31"/>
        <v>0</v>
      </c>
    </row>
    <row r="2008" spans="1:5">
      <c r="A2008" s="127"/>
      <c r="B2008" s="128"/>
      <c r="C2008" s="127"/>
      <c r="D2008" s="122"/>
      <c r="E2008" s="129">
        <f t="shared" si="31"/>
        <v>0</v>
      </c>
    </row>
    <row r="2009" spans="1:5">
      <c r="A2009" s="127"/>
      <c r="B2009" s="128"/>
      <c r="C2009" s="127"/>
      <c r="D2009" s="122"/>
      <c r="E2009" s="129">
        <f t="shared" si="31"/>
        <v>0</v>
      </c>
    </row>
    <row r="2010" spans="1:5">
      <c r="A2010" s="127"/>
      <c r="B2010" s="128"/>
      <c r="C2010" s="127"/>
      <c r="D2010" s="122"/>
      <c r="E2010" s="129">
        <f t="shared" si="31"/>
        <v>0</v>
      </c>
    </row>
    <row r="2011" spans="1:5">
      <c r="A2011" s="127"/>
      <c r="B2011" s="128"/>
      <c r="C2011" s="127"/>
      <c r="D2011" s="122"/>
      <c r="E2011" s="129">
        <f t="shared" si="31"/>
        <v>0</v>
      </c>
    </row>
    <row r="2012" spans="1:5">
      <c r="A2012" s="127"/>
      <c r="B2012" s="128"/>
      <c r="C2012" s="127"/>
      <c r="D2012" s="122"/>
      <c r="E2012" s="129">
        <f t="shared" si="31"/>
        <v>0</v>
      </c>
    </row>
    <row r="2013" spans="1:5">
      <c r="A2013" s="127"/>
      <c r="B2013" s="128"/>
      <c r="C2013" s="127"/>
      <c r="D2013" s="122"/>
      <c r="E2013" s="129">
        <f t="shared" si="31"/>
        <v>0</v>
      </c>
    </row>
    <row r="2014" spans="1:5">
      <c r="A2014" s="127"/>
      <c r="B2014" s="128"/>
      <c r="C2014" s="127"/>
      <c r="D2014" s="122"/>
      <c r="E2014" s="129">
        <f t="shared" si="31"/>
        <v>0</v>
      </c>
    </row>
    <row r="2015" spans="1:5">
      <c r="A2015" s="127"/>
      <c r="B2015" s="128"/>
      <c r="C2015" s="127"/>
      <c r="D2015" s="122"/>
      <c r="E2015" s="129">
        <f t="shared" si="31"/>
        <v>0</v>
      </c>
    </row>
    <row r="2016" spans="1:5">
      <c r="A2016" s="127"/>
      <c r="B2016" s="128"/>
      <c r="C2016" s="127"/>
      <c r="D2016" s="122"/>
      <c r="E2016" s="129">
        <f t="shared" si="31"/>
        <v>0</v>
      </c>
    </row>
    <row r="2017" spans="1:5">
      <c r="A2017" s="127"/>
      <c r="B2017" s="128"/>
      <c r="C2017" s="127"/>
      <c r="D2017" s="122"/>
      <c r="E2017" s="129">
        <f t="shared" si="31"/>
        <v>0</v>
      </c>
    </row>
    <row r="2018" spans="1:5">
      <c r="A2018" s="127"/>
      <c r="B2018" s="128"/>
      <c r="C2018" s="127"/>
      <c r="D2018" s="122"/>
      <c r="E2018" s="129">
        <f t="shared" si="31"/>
        <v>0</v>
      </c>
    </row>
    <row r="2019" spans="1:5">
      <c r="A2019" s="127"/>
      <c r="B2019" s="128"/>
      <c r="C2019" s="127"/>
      <c r="D2019" s="122"/>
      <c r="E2019" s="129">
        <f t="shared" si="31"/>
        <v>0</v>
      </c>
    </row>
    <row r="2020" spans="1:5">
      <c r="A2020" s="127"/>
      <c r="B2020" s="128"/>
      <c r="C2020" s="127"/>
      <c r="D2020" s="122"/>
      <c r="E2020" s="129">
        <f t="shared" si="31"/>
        <v>0</v>
      </c>
    </row>
    <row r="2021" spans="1:5">
      <c r="A2021" s="127"/>
      <c r="B2021" s="128"/>
      <c r="C2021" s="127"/>
      <c r="D2021" s="122"/>
      <c r="E2021" s="129">
        <f t="shared" si="31"/>
        <v>0</v>
      </c>
    </row>
    <row r="2022" spans="1:5">
      <c r="A2022" s="127"/>
      <c r="B2022" s="128"/>
      <c r="C2022" s="127"/>
      <c r="D2022" s="122"/>
      <c r="E2022" s="129">
        <f t="shared" si="31"/>
        <v>0</v>
      </c>
    </row>
    <row r="2023" spans="1:5">
      <c r="A2023" s="127"/>
      <c r="B2023" s="128"/>
      <c r="C2023" s="127"/>
      <c r="D2023" s="122"/>
      <c r="E2023" s="129">
        <f t="shared" si="31"/>
        <v>0</v>
      </c>
    </row>
    <row r="2024" spans="1:5">
      <c r="A2024" s="127"/>
      <c r="B2024" s="128"/>
      <c r="C2024" s="127"/>
      <c r="D2024" s="122"/>
      <c r="E2024" s="129">
        <f t="shared" si="31"/>
        <v>0</v>
      </c>
    </row>
    <row r="2025" spans="1:5">
      <c r="A2025" s="127"/>
      <c r="B2025" s="128"/>
      <c r="C2025" s="127"/>
      <c r="D2025" s="122"/>
      <c r="E2025" s="129">
        <f t="shared" si="31"/>
        <v>0</v>
      </c>
    </row>
    <row r="2026" spans="1:5">
      <c r="A2026" s="127"/>
      <c r="B2026" s="128"/>
      <c r="C2026" s="127"/>
      <c r="D2026" s="122"/>
      <c r="E2026" s="129">
        <f t="shared" si="31"/>
        <v>0</v>
      </c>
    </row>
    <row r="2027" spans="1:5">
      <c r="A2027" s="127"/>
      <c r="B2027" s="128"/>
      <c r="C2027" s="127"/>
      <c r="D2027" s="122"/>
      <c r="E2027" s="129">
        <f t="shared" si="31"/>
        <v>0</v>
      </c>
    </row>
    <row r="2028" spans="1:5">
      <c r="A2028" s="127"/>
      <c r="B2028" s="128"/>
      <c r="C2028" s="127"/>
      <c r="D2028" s="122"/>
      <c r="E2028" s="129">
        <f t="shared" si="31"/>
        <v>0</v>
      </c>
    </row>
    <row r="2029" spans="1:5">
      <c r="A2029" s="127"/>
      <c r="B2029" s="128"/>
      <c r="C2029" s="127"/>
      <c r="D2029" s="122"/>
      <c r="E2029" s="129">
        <f t="shared" si="31"/>
        <v>0</v>
      </c>
    </row>
    <row r="2030" spans="1:5">
      <c r="A2030" s="127"/>
      <c r="B2030" s="128"/>
      <c r="C2030" s="127"/>
      <c r="D2030" s="122"/>
      <c r="E2030" s="129">
        <f t="shared" si="31"/>
        <v>0</v>
      </c>
    </row>
    <row r="2031" spans="1:5">
      <c r="A2031" s="127"/>
      <c r="B2031" s="128"/>
      <c r="C2031" s="127"/>
      <c r="D2031" s="122"/>
      <c r="E2031" s="129">
        <f t="shared" si="31"/>
        <v>0</v>
      </c>
    </row>
    <row r="2032" spans="1:5">
      <c r="A2032" s="127"/>
      <c r="B2032" s="128"/>
      <c r="C2032" s="127"/>
      <c r="D2032" s="122"/>
      <c r="E2032" s="129">
        <f t="shared" si="31"/>
        <v>0</v>
      </c>
    </row>
    <row r="2033" spans="1:5">
      <c r="A2033" s="127"/>
      <c r="B2033" s="128"/>
      <c r="C2033" s="127"/>
      <c r="D2033" s="122"/>
      <c r="E2033" s="129">
        <f t="shared" si="31"/>
        <v>0</v>
      </c>
    </row>
    <row r="2034" spans="1:5">
      <c r="A2034" s="127"/>
      <c r="B2034" s="128"/>
      <c r="C2034" s="127"/>
      <c r="D2034" s="122"/>
      <c r="E2034" s="129">
        <f t="shared" si="31"/>
        <v>0</v>
      </c>
    </row>
    <row r="2035" spans="1:5">
      <c r="A2035" s="127"/>
      <c r="B2035" s="128"/>
      <c r="C2035" s="127"/>
      <c r="D2035" s="122"/>
      <c r="E2035" s="129">
        <f t="shared" si="31"/>
        <v>0</v>
      </c>
    </row>
    <row r="2036" spans="1:5">
      <c r="A2036" s="127"/>
      <c r="B2036" s="128"/>
      <c r="C2036" s="127"/>
      <c r="D2036" s="122"/>
      <c r="E2036" s="129">
        <f t="shared" si="31"/>
        <v>0</v>
      </c>
    </row>
    <row r="2037" spans="1:5">
      <c r="A2037" s="127"/>
      <c r="B2037" s="128"/>
      <c r="C2037" s="127"/>
      <c r="D2037" s="122"/>
      <c r="E2037" s="129">
        <f t="shared" si="31"/>
        <v>0</v>
      </c>
    </row>
    <row r="2038" spans="1:5">
      <c r="A2038" s="127"/>
      <c r="B2038" s="128"/>
      <c r="C2038" s="127"/>
      <c r="D2038" s="122"/>
      <c r="E2038" s="129">
        <f t="shared" si="31"/>
        <v>0</v>
      </c>
    </row>
    <row r="2039" spans="1:5">
      <c r="A2039" s="127"/>
      <c r="B2039" s="128"/>
      <c r="C2039" s="127"/>
      <c r="D2039" s="122"/>
      <c r="E2039" s="129">
        <f t="shared" si="31"/>
        <v>0</v>
      </c>
    </row>
    <row r="2040" spans="1:5">
      <c r="A2040" s="127"/>
      <c r="B2040" s="128"/>
      <c r="C2040" s="127"/>
      <c r="D2040" s="122"/>
      <c r="E2040" s="129">
        <f t="shared" si="31"/>
        <v>0</v>
      </c>
    </row>
    <row r="2041" spans="1:5">
      <c r="A2041" s="127"/>
      <c r="B2041" s="128"/>
      <c r="C2041" s="127"/>
      <c r="D2041" s="122"/>
      <c r="E2041" s="129">
        <f t="shared" si="31"/>
        <v>0</v>
      </c>
    </row>
    <row r="2042" spans="1:5">
      <c r="A2042" s="127"/>
      <c r="B2042" s="128"/>
      <c r="C2042" s="127"/>
      <c r="D2042" s="122"/>
      <c r="E2042" s="129">
        <f t="shared" si="31"/>
        <v>0</v>
      </c>
    </row>
    <row r="2043" spans="1:5">
      <c r="A2043" s="127"/>
      <c r="B2043" s="128"/>
      <c r="C2043" s="127"/>
      <c r="D2043" s="122"/>
      <c r="E2043" s="129">
        <f t="shared" si="31"/>
        <v>0</v>
      </c>
    </row>
    <row r="2044" spans="1:5">
      <c r="A2044" s="127"/>
      <c r="B2044" s="128"/>
      <c r="C2044" s="127"/>
      <c r="D2044" s="122"/>
      <c r="E2044" s="129">
        <f t="shared" si="31"/>
        <v>0</v>
      </c>
    </row>
    <row r="2045" spans="1:5">
      <c r="A2045" s="127"/>
      <c r="B2045" s="128"/>
      <c r="C2045" s="127"/>
      <c r="D2045" s="122"/>
      <c r="E2045" s="129">
        <f t="shared" si="31"/>
        <v>0</v>
      </c>
    </row>
    <row r="2046" spans="1:5">
      <c r="A2046" s="127"/>
      <c r="B2046" s="128"/>
      <c r="C2046" s="127"/>
      <c r="D2046" s="122"/>
      <c r="E2046" s="129">
        <f t="shared" si="31"/>
        <v>0</v>
      </c>
    </row>
    <row r="2047" spans="1:5">
      <c r="A2047" s="127"/>
      <c r="B2047" s="128"/>
      <c r="C2047" s="127"/>
      <c r="D2047" s="122"/>
      <c r="E2047" s="129">
        <f t="shared" si="31"/>
        <v>0</v>
      </c>
    </row>
    <row r="2048" spans="1:5">
      <c r="A2048" s="127"/>
      <c r="B2048" s="128"/>
      <c r="C2048" s="127"/>
      <c r="D2048" s="122"/>
      <c r="E2048" s="129">
        <f t="shared" si="31"/>
        <v>0</v>
      </c>
    </row>
    <row r="2049" spans="1:5">
      <c r="A2049" s="127"/>
      <c r="B2049" s="128"/>
      <c r="C2049" s="127"/>
      <c r="D2049" s="122"/>
      <c r="E2049" s="129">
        <f t="shared" si="31"/>
        <v>0</v>
      </c>
    </row>
    <row r="2050" spans="1:5">
      <c r="A2050" s="127"/>
      <c r="B2050" s="128"/>
      <c r="C2050" s="127"/>
      <c r="D2050" s="122"/>
      <c r="E2050" s="129">
        <f t="shared" ref="E2050:E2113" si="32">ROUND((D2050/(1+$J$1))*(1+$L$1),2)</f>
        <v>0</v>
      </c>
    </row>
    <row r="2051" spans="1:5">
      <c r="A2051" s="127"/>
      <c r="B2051" s="128"/>
      <c r="C2051" s="127"/>
      <c r="D2051" s="122"/>
      <c r="E2051" s="129">
        <f t="shared" si="32"/>
        <v>0</v>
      </c>
    </row>
    <row r="2052" spans="1:5">
      <c r="A2052" s="127"/>
      <c r="B2052" s="128"/>
      <c r="C2052" s="127"/>
      <c r="D2052" s="122"/>
      <c r="E2052" s="129">
        <f t="shared" si="32"/>
        <v>0</v>
      </c>
    </row>
    <row r="2053" spans="1:5">
      <c r="A2053" s="127"/>
      <c r="B2053" s="128"/>
      <c r="C2053" s="127"/>
      <c r="D2053" s="122"/>
      <c r="E2053" s="129">
        <f t="shared" si="32"/>
        <v>0</v>
      </c>
    </row>
    <row r="2054" spans="1:5">
      <c r="A2054" s="127"/>
      <c r="B2054" s="128"/>
      <c r="C2054" s="127"/>
      <c r="D2054" s="122"/>
      <c r="E2054" s="129">
        <f t="shared" si="32"/>
        <v>0</v>
      </c>
    </row>
    <row r="2055" spans="1:5">
      <c r="A2055" s="127"/>
      <c r="B2055" s="128"/>
      <c r="C2055" s="127"/>
      <c r="D2055" s="122"/>
      <c r="E2055" s="129">
        <f t="shared" si="32"/>
        <v>0</v>
      </c>
    </row>
    <row r="2056" spans="1:5">
      <c r="A2056" s="127"/>
      <c r="B2056" s="128"/>
      <c r="C2056" s="127"/>
      <c r="D2056" s="122"/>
      <c r="E2056" s="129">
        <f t="shared" si="32"/>
        <v>0</v>
      </c>
    </row>
    <row r="2057" spans="1:5">
      <c r="A2057" s="127"/>
      <c r="B2057" s="128"/>
      <c r="C2057" s="127"/>
      <c r="D2057" s="122"/>
      <c r="E2057" s="129">
        <f t="shared" si="32"/>
        <v>0</v>
      </c>
    </row>
    <row r="2058" spans="1:5">
      <c r="A2058" s="127"/>
      <c r="B2058" s="128"/>
      <c r="C2058" s="127"/>
      <c r="D2058" s="122"/>
      <c r="E2058" s="129">
        <f t="shared" si="32"/>
        <v>0</v>
      </c>
    </row>
    <row r="2059" spans="1:5">
      <c r="A2059" s="127"/>
      <c r="B2059" s="128"/>
      <c r="C2059" s="127"/>
      <c r="D2059" s="122"/>
      <c r="E2059" s="129">
        <f t="shared" si="32"/>
        <v>0</v>
      </c>
    </row>
    <row r="2060" spans="1:5">
      <c r="A2060" s="127"/>
      <c r="B2060" s="128"/>
      <c r="C2060" s="127"/>
      <c r="D2060" s="122"/>
      <c r="E2060" s="129">
        <f t="shared" si="32"/>
        <v>0</v>
      </c>
    </row>
    <row r="2061" spans="1:5">
      <c r="A2061" s="127"/>
      <c r="B2061" s="128"/>
      <c r="C2061" s="127"/>
      <c r="D2061" s="122"/>
      <c r="E2061" s="129">
        <f t="shared" si="32"/>
        <v>0</v>
      </c>
    </row>
    <row r="2062" spans="1:5">
      <c r="A2062" s="127"/>
      <c r="B2062" s="128"/>
      <c r="C2062" s="127"/>
      <c r="D2062" s="122"/>
      <c r="E2062" s="129">
        <f t="shared" si="32"/>
        <v>0</v>
      </c>
    </row>
    <row r="2063" spans="1:5">
      <c r="A2063" s="127"/>
      <c r="B2063" s="128"/>
      <c r="C2063" s="127"/>
      <c r="D2063" s="122"/>
      <c r="E2063" s="129">
        <f t="shared" si="32"/>
        <v>0</v>
      </c>
    </row>
    <row r="2064" spans="1:5">
      <c r="A2064" s="127"/>
      <c r="B2064" s="128"/>
      <c r="C2064" s="127"/>
      <c r="D2064" s="122"/>
      <c r="E2064" s="129">
        <f t="shared" si="32"/>
        <v>0</v>
      </c>
    </row>
    <row r="2065" spans="1:5">
      <c r="A2065" s="127"/>
      <c r="B2065" s="128"/>
      <c r="C2065" s="127"/>
      <c r="D2065" s="122"/>
      <c r="E2065" s="129">
        <f t="shared" si="32"/>
        <v>0</v>
      </c>
    </row>
    <row r="2066" spans="1:5">
      <c r="A2066" s="127"/>
      <c r="B2066" s="128"/>
      <c r="C2066" s="127"/>
      <c r="D2066" s="122"/>
      <c r="E2066" s="129">
        <f t="shared" si="32"/>
        <v>0</v>
      </c>
    </row>
    <row r="2067" spans="1:5">
      <c r="A2067" s="127"/>
      <c r="B2067" s="128"/>
      <c r="C2067" s="127"/>
      <c r="D2067" s="122"/>
      <c r="E2067" s="129">
        <f t="shared" si="32"/>
        <v>0</v>
      </c>
    </row>
    <row r="2068" spans="1:5">
      <c r="A2068" s="127"/>
      <c r="B2068" s="128"/>
      <c r="C2068" s="127"/>
      <c r="D2068" s="122"/>
      <c r="E2068" s="129">
        <f t="shared" si="32"/>
        <v>0</v>
      </c>
    </row>
    <row r="2069" spans="1:5">
      <c r="A2069" s="127"/>
      <c r="B2069" s="128"/>
      <c r="C2069" s="127"/>
      <c r="D2069" s="122"/>
      <c r="E2069" s="129">
        <f t="shared" si="32"/>
        <v>0</v>
      </c>
    </row>
    <row r="2070" spans="1:5">
      <c r="A2070" s="127"/>
      <c r="B2070" s="128"/>
      <c r="C2070" s="127"/>
      <c r="D2070" s="122"/>
      <c r="E2070" s="129">
        <f t="shared" si="32"/>
        <v>0</v>
      </c>
    </row>
    <row r="2071" spans="1:5">
      <c r="A2071" s="127"/>
      <c r="B2071" s="128"/>
      <c r="C2071" s="127"/>
      <c r="D2071" s="122"/>
      <c r="E2071" s="129">
        <f t="shared" si="32"/>
        <v>0</v>
      </c>
    </row>
    <row r="2072" spans="1:5">
      <c r="A2072" s="127"/>
      <c r="B2072" s="128"/>
      <c r="C2072" s="127"/>
      <c r="D2072" s="122"/>
      <c r="E2072" s="129">
        <f t="shared" si="32"/>
        <v>0</v>
      </c>
    </row>
    <row r="2073" spans="1:5">
      <c r="A2073" s="127"/>
      <c r="B2073" s="128"/>
      <c r="C2073" s="127"/>
      <c r="D2073" s="122"/>
      <c r="E2073" s="129">
        <f t="shared" si="32"/>
        <v>0</v>
      </c>
    </row>
    <row r="2074" spans="1:5">
      <c r="A2074" s="127"/>
      <c r="B2074" s="128"/>
      <c r="C2074" s="127"/>
      <c r="D2074" s="122"/>
      <c r="E2074" s="129">
        <f t="shared" si="32"/>
        <v>0</v>
      </c>
    </row>
    <row r="2075" spans="1:5">
      <c r="A2075" s="127"/>
      <c r="B2075" s="128"/>
      <c r="C2075" s="127"/>
      <c r="D2075" s="122"/>
      <c r="E2075" s="129">
        <f t="shared" si="32"/>
        <v>0</v>
      </c>
    </row>
    <row r="2076" spans="1:5">
      <c r="A2076" s="127"/>
      <c r="B2076" s="128"/>
      <c r="C2076" s="127"/>
      <c r="D2076" s="122"/>
      <c r="E2076" s="129">
        <f t="shared" si="32"/>
        <v>0</v>
      </c>
    </row>
    <row r="2077" spans="1:5">
      <c r="A2077" s="127"/>
      <c r="B2077" s="128"/>
      <c r="C2077" s="127"/>
      <c r="D2077" s="122"/>
      <c r="E2077" s="129">
        <f t="shared" si="32"/>
        <v>0</v>
      </c>
    </row>
    <row r="2078" spans="1:5">
      <c r="A2078" s="127"/>
      <c r="B2078" s="128"/>
      <c r="C2078" s="127"/>
      <c r="D2078" s="122"/>
      <c r="E2078" s="129">
        <f t="shared" si="32"/>
        <v>0</v>
      </c>
    </row>
    <row r="2079" spans="1:5">
      <c r="A2079" s="127"/>
      <c r="B2079" s="128"/>
      <c r="C2079" s="127"/>
      <c r="D2079" s="122"/>
      <c r="E2079" s="129">
        <f t="shared" si="32"/>
        <v>0</v>
      </c>
    </row>
    <row r="2080" spans="1:5">
      <c r="A2080" s="127"/>
      <c r="B2080" s="128"/>
      <c r="C2080" s="127"/>
      <c r="D2080" s="122"/>
      <c r="E2080" s="129">
        <f t="shared" si="32"/>
        <v>0</v>
      </c>
    </row>
    <row r="2081" spans="1:5">
      <c r="A2081" s="127"/>
      <c r="B2081" s="128"/>
      <c r="C2081" s="127"/>
      <c r="D2081" s="122"/>
      <c r="E2081" s="129">
        <f t="shared" si="32"/>
        <v>0</v>
      </c>
    </row>
    <row r="2082" spans="1:5">
      <c r="A2082" s="127"/>
      <c r="B2082" s="128"/>
      <c r="C2082" s="127"/>
      <c r="D2082" s="122"/>
      <c r="E2082" s="129">
        <f t="shared" si="32"/>
        <v>0</v>
      </c>
    </row>
    <row r="2083" spans="1:5">
      <c r="A2083" s="127"/>
      <c r="B2083" s="128"/>
      <c r="C2083" s="127"/>
      <c r="D2083" s="122"/>
      <c r="E2083" s="129">
        <f t="shared" si="32"/>
        <v>0</v>
      </c>
    </row>
    <row r="2084" spans="1:5">
      <c r="A2084" s="127"/>
      <c r="B2084" s="128"/>
      <c r="C2084" s="127"/>
      <c r="D2084" s="122"/>
      <c r="E2084" s="129">
        <f t="shared" si="32"/>
        <v>0</v>
      </c>
    </row>
    <row r="2085" spans="1:5">
      <c r="A2085" s="127"/>
      <c r="B2085" s="128"/>
      <c r="C2085" s="127"/>
      <c r="D2085" s="122"/>
      <c r="E2085" s="129">
        <f t="shared" si="32"/>
        <v>0</v>
      </c>
    </row>
    <row r="2086" spans="1:5">
      <c r="A2086" s="127"/>
      <c r="B2086" s="128"/>
      <c r="C2086" s="127"/>
      <c r="D2086" s="122"/>
      <c r="E2086" s="129">
        <f t="shared" si="32"/>
        <v>0</v>
      </c>
    </row>
    <row r="2087" spans="1:5">
      <c r="A2087" s="127"/>
      <c r="B2087" s="128"/>
      <c r="C2087" s="127"/>
      <c r="D2087" s="122"/>
      <c r="E2087" s="129">
        <f t="shared" si="32"/>
        <v>0</v>
      </c>
    </row>
    <row r="2088" spans="1:5">
      <c r="A2088" s="127"/>
      <c r="B2088" s="128"/>
      <c r="C2088" s="127"/>
      <c r="D2088" s="122"/>
      <c r="E2088" s="129">
        <f t="shared" si="32"/>
        <v>0</v>
      </c>
    </row>
    <row r="2089" spans="1:5">
      <c r="A2089" s="127"/>
      <c r="B2089" s="128"/>
      <c r="C2089" s="127"/>
      <c r="D2089" s="122"/>
      <c r="E2089" s="129">
        <f t="shared" si="32"/>
        <v>0</v>
      </c>
    </row>
    <row r="2090" spans="1:5">
      <c r="A2090" s="127"/>
      <c r="B2090" s="128"/>
      <c r="C2090" s="127"/>
      <c r="D2090" s="122"/>
      <c r="E2090" s="129">
        <f t="shared" si="32"/>
        <v>0</v>
      </c>
    </row>
    <row r="2091" spans="1:5">
      <c r="A2091" s="127"/>
      <c r="B2091" s="128"/>
      <c r="C2091" s="127"/>
      <c r="D2091" s="122"/>
      <c r="E2091" s="129">
        <f t="shared" si="32"/>
        <v>0</v>
      </c>
    </row>
    <row r="2092" spans="1:5">
      <c r="A2092" s="127"/>
      <c r="B2092" s="128"/>
      <c r="C2092" s="127"/>
      <c r="D2092" s="122"/>
      <c r="E2092" s="129">
        <f t="shared" si="32"/>
        <v>0</v>
      </c>
    </row>
    <row r="2093" spans="1:5">
      <c r="A2093" s="127"/>
      <c r="B2093" s="128"/>
      <c r="C2093" s="127"/>
      <c r="D2093" s="122"/>
      <c r="E2093" s="129">
        <f t="shared" si="32"/>
        <v>0</v>
      </c>
    </row>
    <row r="2094" spans="1:5">
      <c r="A2094" s="127"/>
      <c r="B2094" s="128"/>
      <c r="C2094" s="127"/>
      <c r="D2094" s="122"/>
      <c r="E2094" s="129">
        <f t="shared" si="32"/>
        <v>0</v>
      </c>
    </row>
    <row r="2095" spans="1:5">
      <c r="A2095" s="127"/>
      <c r="B2095" s="128"/>
      <c r="C2095" s="127"/>
      <c r="D2095" s="122"/>
      <c r="E2095" s="129">
        <f t="shared" si="32"/>
        <v>0</v>
      </c>
    </row>
    <row r="2096" spans="1:5">
      <c r="A2096" s="127"/>
      <c r="B2096" s="128"/>
      <c r="C2096" s="127"/>
      <c r="D2096" s="122"/>
      <c r="E2096" s="129">
        <f t="shared" si="32"/>
        <v>0</v>
      </c>
    </row>
    <row r="2097" spans="1:5">
      <c r="A2097" s="127"/>
      <c r="B2097" s="128"/>
      <c r="C2097" s="127"/>
      <c r="D2097" s="122"/>
      <c r="E2097" s="129">
        <f t="shared" si="32"/>
        <v>0</v>
      </c>
    </row>
    <row r="2098" spans="1:5">
      <c r="A2098" s="127"/>
      <c r="B2098" s="128"/>
      <c r="C2098" s="127"/>
      <c r="D2098" s="122"/>
      <c r="E2098" s="129">
        <f t="shared" si="32"/>
        <v>0</v>
      </c>
    </row>
    <row r="2099" spans="1:5">
      <c r="A2099" s="127"/>
      <c r="B2099" s="128"/>
      <c r="C2099" s="127"/>
      <c r="D2099" s="122"/>
      <c r="E2099" s="129">
        <f t="shared" si="32"/>
        <v>0</v>
      </c>
    </row>
    <row r="2100" spans="1:5">
      <c r="A2100" s="127"/>
      <c r="B2100" s="128"/>
      <c r="C2100" s="127"/>
      <c r="D2100" s="122"/>
      <c r="E2100" s="129">
        <f t="shared" si="32"/>
        <v>0</v>
      </c>
    </row>
    <row r="2101" spans="1:5">
      <c r="A2101" s="127"/>
      <c r="B2101" s="128"/>
      <c r="C2101" s="127"/>
      <c r="D2101" s="122"/>
      <c r="E2101" s="129">
        <f t="shared" si="32"/>
        <v>0</v>
      </c>
    </row>
    <row r="2102" spans="1:5">
      <c r="A2102" s="127"/>
      <c r="B2102" s="128"/>
      <c r="C2102" s="127"/>
      <c r="D2102" s="122"/>
      <c r="E2102" s="129">
        <f t="shared" si="32"/>
        <v>0</v>
      </c>
    </row>
    <row r="2103" spans="1:5">
      <c r="A2103" s="127"/>
      <c r="B2103" s="128"/>
      <c r="C2103" s="127"/>
      <c r="D2103" s="122"/>
      <c r="E2103" s="129">
        <f t="shared" si="32"/>
        <v>0</v>
      </c>
    </row>
    <row r="2104" spans="1:5">
      <c r="A2104" s="127"/>
      <c r="B2104" s="128"/>
      <c r="C2104" s="127"/>
      <c r="D2104" s="122"/>
      <c r="E2104" s="129">
        <f t="shared" si="32"/>
        <v>0</v>
      </c>
    </row>
    <row r="2105" spans="1:5">
      <c r="A2105" s="127"/>
      <c r="B2105" s="128"/>
      <c r="C2105" s="127"/>
      <c r="D2105" s="122"/>
      <c r="E2105" s="129">
        <f t="shared" si="32"/>
        <v>0</v>
      </c>
    </row>
    <row r="2106" spans="1:5">
      <c r="A2106" s="127"/>
      <c r="B2106" s="128"/>
      <c r="C2106" s="127"/>
      <c r="D2106" s="122"/>
      <c r="E2106" s="129">
        <f t="shared" si="32"/>
        <v>0</v>
      </c>
    </row>
    <row r="2107" spans="1:5">
      <c r="A2107" s="127"/>
      <c r="B2107" s="128"/>
      <c r="C2107" s="127"/>
      <c r="D2107" s="122"/>
      <c r="E2107" s="129">
        <f t="shared" si="32"/>
        <v>0</v>
      </c>
    </row>
    <row r="2108" spans="1:5">
      <c r="A2108" s="127"/>
      <c r="B2108" s="128"/>
      <c r="C2108" s="127"/>
      <c r="D2108" s="122"/>
      <c r="E2108" s="129">
        <f t="shared" si="32"/>
        <v>0</v>
      </c>
    </row>
    <row r="2109" spans="1:5">
      <c r="A2109" s="127"/>
      <c r="B2109" s="128"/>
      <c r="C2109" s="127"/>
      <c r="D2109" s="122"/>
      <c r="E2109" s="129">
        <f t="shared" si="32"/>
        <v>0</v>
      </c>
    </row>
    <row r="2110" spans="1:5">
      <c r="A2110" s="127"/>
      <c r="B2110" s="128"/>
      <c r="C2110" s="127"/>
      <c r="D2110" s="122"/>
      <c r="E2110" s="129">
        <f t="shared" si="32"/>
        <v>0</v>
      </c>
    </row>
    <row r="2111" spans="1:5">
      <c r="A2111" s="127"/>
      <c r="B2111" s="128"/>
      <c r="C2111" s="127"/>
      <c r="D2111" s="122"/>
      <c r="E2111" s="129">
        <f t="shared" si="32"/>
        <v>0</v>
      </c>
    </row>
    <row r="2112" spans="1:5">
      <c r="A2112" s="127"/>
      <c r="B2112" s="128"/>
      <c r="C2112" s="127"/>
      <c r="D2112" s="122"/>
      <c r="E2112" s="129">
        <f t="shared" si="32"/>
        <v>0</v>
      </c>
    </row>
    <row r="2113" spans="1:5">
      <c r="A2113" s="127"/>
      <c r="B2113" s="128"/>
      <c r="C2113" s="127"/>
      <c r="D2113" s="122"/>
      <c r="E2113" s="129">
        <f t="shared" si="32"/>
        <v>0</v>
      </c>
    </row>
    <row r="2114" spans="1:5">
      <c r="A2114" s="127"/>
      <c r="B2114" s="128"/>
      <c r="C2114" s="127"/>
      <c r="D2114" s="122"/>
      <c r="E2114" s="129">
        <f t="shared" ref="E2114:E2177" si="33">ROUND((D2114/(1+$J$1))*(1+$L$1),2)</f>
        <v>0</v>
      </c>
    </row>
    <row r="2115" spans="1:5">
      <c r="A2115" s="127"/>
      <c r="B2115" s="128"/>
      <c r="C2115" s="127"/>
      <c r="D2115" s="122"/>
      <c r="E2115" s="129">
        <f t="shared" si="33"/>
        <v>0</v>
      </c>
    </row>
    <row r="2116" spans="1:5">
      <c r="A2116" s="127"/>
      <c r="B2116" s="128"/>
      <c r="C2116" s="127"/>
      <c r="D2116" s="122"/>
      <c r="E2116" s="129">
        <f t="shared" si="33"/>
        <v>0</v>
      </c>
    </row>
    <row r="2117" spans="1:5">
      <c r="A2117" s="127"/>
      <c r="B2117" s="128"/>
      <c r="C2117" s="127"/>
      <c r="D2117" s="122"/>
      <c r="E2117" s="129">
        <f t="shared" si="33"/>
        <v>0</v>
      </c>
    </row>
    <row r="2118" spans="1:5">
      <c r="A2118" s="127"/>
      <c r="B2118" s="128"/>
      <c r="C2118" s="127"/>
      <c r="D2118" s="122"/>
      <c r="E2118" s="129">
        <f t="shared" si="33"/>
        <v>0</v>
      </c>
    </row>
    <row r="2119" spans="1:5">
      <c r="A2119" s="127"/>
      <c r="B2119" s="128"/>
      <c r="C2119" s="127"/>
      <c r="D2119" s="122"/>
      <c r="E2119" s="129">
        <f t="shared" si="33"/>
        <v>0</v>
      </c>
    </row>
    <row r="2120" spans="1:5">
      <c r="A2120" s="127"/>
      <c r="B2120" s="128"/>
      <c r="C2120" s="127"/>
      <c r="D2120" s="122"/>
      <c r="E2120" s="129">
        <f t="shared" si="33"/>
        <v>0</v>
      </c>
    </row>
    <row r="2121" spans="1:5">
      <c r="A2121" s="127"/>
      <c r="B2121" s="128"/>
      <c r="C2121" s="127"/>
      <c r="D2121" s="122"/>
      <c r="E2121" s="129">
        <f t="shared" si="33"/>
        <v>0</v>
      </c>
    </row>
    <row r="2122" spans="1:5">
      <c r="A2122" s="127"/>
      <c r="B2122" s="128"/>
      <c r="C2122" s="127"/>
      <c r="D2122" s="122"/>
      <c r="E2122" s="129">
        <f t="shared" si="33"/>
        <v>0</v>
      </c>
    </row>
    <row r="2123" spans="1:5">
      <c r="A2123" s="127"/>
      <c r="B2123" s="128"/>
      <c r="C2123" s="127"/>
      <c r="D2123" s="122"/>
      <c r="E2123" s="129">
        <f t="shared" si="33"/>
        <v>0</v>
      </c>
    </row>
    <row r="2124" spans="1:5">
      <c r="A2124" s="127"/>
      <c r="B2124" s="128"/>
      <c r="C2124" s="127"/>
      <c r="D2124" s="122"/>
      <c r="E2124" s="129">
        <f t="shared" si="33"/>
        <v>0</v>
      </c>
    </row>
    <row r="2125" spans="1:5">
      <c r="A2125" s="127"/>
      <c r="B2125" s="128"/>
      <c r="C2125" s="127"/>
      <c r="D2125" s="122"/>
      <c r="E2125" s="129">
        <f t="shared" si="33"/>
        <v>0</v>
      </c>
    </row>
    <row r="2126" spans="1:5">
      <c r="A2126" s="127"/>
      <c r="B2126" s="128"/>
      <c r="C2126" s="127"/>
      <c r="D2126" s="122"/>
      <c r="E2126" s="129">
        <f t="shared" si="33"/>
        <v>0</v>
      </c>
    </row>
    <row r="2127" spans="1:5">
      <c r="A2127" s="127"/>
      <c r="B2127" s="128"/>
      <c r="C2127" s="127"/>
      <c r="D2127" s="122"/>
      <c r="E2127" s="129">
        <f t="shared" si="33"/>
        <v>0</v>
      </c>
    </row>
    <row r="2128" spans="1:5">
      <c r="A2128" s="127"/>
      <c r="B2128" s="128"/>
      <c r="C2128" s="127"/>
      <c r="D2128" s="122"/>
      <c r="E2128" s="129">
        <f t="shared" si="33"/>
        <v>0</v>
      </c>
    </row>
    <row r="2129" spans="1:5">
      <c r="A2129" s="127"/>
      <c r="B2129" s="128"/>
      <c r="C2129" s="127"/>
      <c r="D2129" s="122"/>
      <c r="E2129" s="129">
        <f t="shared" si="33"/>
        <v>0</v>
      </c>
    </row>
    <row r="2130" spans="1:5">
      <c r="A2130" s="127"/>
      <c r="B2130" s="128"/>
      <c r="C2130" s="127"/>
      <c r="D2130" s="122"/>
      <c r="E2130" s="129">
        <f t="shared" si="33"/>
        <v>0</v>
      </c>
    </row>
    <row r="2131" spans="1:5">
      <c r="A2131" s="127"/>
      <c r="B2131" s="128"/>
      <c r="C2131" s="127"/>
      <c r="D2131" s="122"/>
      <c r="E2131" s="129">
        <f t="shared" si="33"/>
        <v>0</v>
      </c>
    </row>
    <row r="2132" spans="1:5">
      <c r="A2132" s="127"/>
      <c r="B2132" s="128"/>
      <c r="C2132" s="127"/>
      <c r="D2132" s="122"/>
      <c r="E2132" s="129">
        <f t="shared" si="33"/>
        <v>0</v>
      </c>
    </row>
    <row r="2133" spans="1:5">
      <c r="A2133" s="127"/>
      <c r="B2133" s="128"/>
      <c r="C2133" s="127"/>
      <c r="D2133" s="122"/>
      <c r="E2133" s="129">
        <f t="shared" si="33"/>
        <v>0</v>
      </c>
    </row>
    <row r="2134" spans="1:5">
      <c r="A2134" s="127"/>
      <c r="B2134" s="128"/>
      <c r="C2134" s="127"/>
      <c r="D2134" s="122"/>
      <c r="E2134" s="129">
        <f t="shared" si="33"/>
        <v>0</v>
      </c>
    </row>
    <row r="2135" spans="1:5">
      <c r="A2135" s="127"/>
      <c r="B2135" s="128"/>
      <c r="C2135" s="127"/>
      <c r="D2135" s="122"/>
      <c r="E2135" s="129">
        <f t="shared" si="33"/>
        <v>0</v>
      </c>
    </row>
    <row r="2136" spans="1:5">
      <c r="A2136" s="127"/>
      <c r="B2136" s="128"/>
      <c r="C2136" s="127"/>
      <c r="D2136" s="122"/>
      <c r="E2136" s="129">
        <f t="shared" si="33"/>
        <v>0</v>
      </c>
    </row>
    <row r="2137" spans="1:5">
      <c r="A2137" s="127"/>
      <c r="B2137" s="128"/>
      <c r="C2137" s="127"/>
      <c r="D2137" s="122"/>
      <c r="E2137" s="129">
        <f t="shared" si="33"/>
        <v>0</v>
      </c>
    </row>
    <row r="2138" spans="1:5">
      <c r="A2138" s="127"/>
      <c r="B2138" s="128"/>
      <c r="C2138" s="127"/>
      <c r="D2138" s="122"/>
      <c r="E2138" s="129">
        <f t="shared" si="33"/>
        <v>0</v>
      </c>
    </row>
    <row r="2139" spans="1:5">
      <c r="A2139" s="127"/>
      <c r="B2139" s="128"/>
      <c r="C2139" s="127"/>
      <c r="D2139" s="122"/>
      <c r="E2139" s="129">
        <f t="shared" si="33"/>
        <v>0</v>
      </c>
    </row>
    <row r="2140" spans="1:5">
      <c r="A2140" s="127"/>
      <c r="B2140" s="128"/>
      <c r="C2140" s="127"/>
      <c r="D2140" s="122"/>
      <c r="E2140" s="129">
        <f t="shared" si="33"/>
        <v>0</v>
      </c>
    </row>
    <row r="2141" spans="1:5">
      <c r="A2141" s="127"/>
      <c r="B2141" s="128"/>
      <c r="C2141" s="127"/>
      <c r="D2141" s="122"/>
      <c r="E2141" s="129">
        <f t="shared" si="33"/>
        <v>0</v>
      </c>
    </row>
    <row r="2142" spans="1:5">
      <c r="A2142" s="127"/>
      <c r="B2142" s="128"/>
      <c r="C2142" s="127"/>
      <c r="D2142" s="122"/>
      <c r="E2142" s="129">
        <f t="shared" si="33"/>
        <v>0</v>
      </c>
    </row>
    <row r="2143" spans="1:5">
      <c r="A2143" s="127"/>
      <c r="B2143" s="128"/>
      <c r="C2143" s="127"/>
      <c r="D2143" s="122"/>
      <c r="E2143" s="129">
        <f t="shared" si="33"/>
        <v>0</v>
      </c>
    </row>
    <row r="2144" spans="1:5">
      <c r="A2144" s="127"/>
      <c r="B2144" s="128"/>
      <c r="C2144" s="127"/>
      <c r="D2144" s="122"/>
      <c r="E2144" s="129">
        <f t="shared" si="33"/>
        <v>0</v>
      </c>
    </row>
    <row r="2145" spans="1:5">
      <c r="A2145" s="127"/>
      <c r="B2145" s="128"/>
      <c r="C2145" s="127"/>
      <c r="D2145" s="122"/>
      <c r="E2145" s="129">
        <f t="shared" si="33"/>
        <v>0</v>
      </c>
    </row>
    <row r="2146" spans="1:5">
      <c r="A2146" s="127"/>
      <c r="B2146" s="128"/>
      <c r="C2146" s="127"/>
      <c r="D2146" s="122"/>
      <c r="E2146" s="129">
        <f t="shared" si="33"/>
        <v>0</v>
      </c>
    </row>
    <row r="2147" spans="1:5">
      <c r="A2147" s="127"/>
      <c r="B2147" s="128"/>
      <c r="C2147" s="127"/>
      <c r="D2147" s="122"/>
      <c r="E2147" s="129">
        <f t="shared" si="33"/>
        <v>0</v>
      </c>
    </row>
    <row r="2148" spans="1:5">
      <c r="A2148" s="127"/>
      <c r="B2148" s="128"/>
      <c r="C2148" s="127"/>
      <c r="D2148" s="122"/>
      <c r="E2148" s="129">
        <f t="shared" si="33"/>
        <v>0</v>
      </c>
    </row>
    <row r="2149" spans="1:5">
      <c r="A2149" s="127"/>
      <c r="B2149" s="128"/>
      <c r="C2149" s="127"/>
      <c r="D2149" s="122"/>
      <c r="E2149" s="129">
        <f t="shared" si="33"/>
        <v>0</v>
      </c>
    </row>
    <row r="2150" spans="1:5">
      <c r="A2150" s="127"/>
      <c r="B2150" s="128"/>
      <c r="C2150" s="127"/>
      <c r="D2150" s="122"/>
      <c r="E2150" s="129">
        <f t="shared" si="33"/>
        <v>0</v>
      </c>
    </row>
    <row r="2151" spans="1:5">
      <c r="A2151" s="127"/>
      <c r="B2151" s="128"/>
      <c r="C2151" s="127"/>
      <c r="D2151" s="122"/>
      <c r="E2151" s="129">
        <f t="shared" si="33"/>
        <v>0</v>
      </c>
    </row>
    <row r="2152" spans="1:5">
      <c r="A2152" s="127"/>
      <c r="B2152" s="128"/>
      <c r="C2152" s="127"/>
      <c r="D2152" s="122"/>
      <c r="E2152" s="129">
        <f t="shared" si="33"/>
        <v>0</v>
      </c>
    </row>
    <row r="2153" spans="1:5">
      <c r="A2153" s="127"/>
      <c r="B2153" s="128"/>
      <c r="C2153" s="127"/>
      <c r="D2153" s="122"/>
      <c r="E2153" s="129">
        <f t="shared" si="33"/>
        <v>0</v>
      </c>
    </row>
    <row r="2154" spans="1:5">
      <c r="A2154" s="127"/>
      <c r="B2154" s="128"/>
      <c r="C2154" s="127"/>
      <c r="D2154" s="122"/>
      <c r="E2154" s="129">
        <f t="shared" si="33"/>
        <v>0</v>
      </c>
    </row>
    <row r="2155" spans="1:5">
      <c r="A2155" s="127"/>
      <c r="B2155" s="128"/>
      <c r="C2155" s="127"/>
      <c r="D2155" s="122"/>
      <c r="E2155" s="129">
        <f t="shared" si="33"/>
        <v>0</v>
      </c>
    </row>
    <row r="2156" spans="1:5">
      <c r="A2156" s="127"/>
      <c r="B2156" s="128"/>
      <c r="C2156" s="127"/>
      <c r="D2156" s="122"/>
      <c r="E2156" s="129">
        <f t="shared" si="33"/>
        <v>0</v>
      </c>
    </row>
    <row r="2157" spans="1:5">
      <c r="A2157" s="127"/>
      <c r="B2157" s="128"/>
      <c r="C2157" s="127"/>
      <c r="D2157" s="122"/>
      <c r="E2157" s="129">
        <f t="shared" si="33"/>
        <v>0</v>
      </c>
    </row>
    <row r="2158" spans="1:5">
      <c r="A2158" s="127"/>
      <c r="B2158" s="128"/>
      <c r="C2158" s="127"/>
      <c r="D2158" s="122"/>
      <c r="E2158" s="129">
        <f t="shared" si="33"/>
        <v>0</v>
      </c>
    </row>
    <row r="2159" spans="1:5">
      <c r="A2159" s="127"/>
      <c r="B2159" s="128"/>
      <c r="C2159" s="127"/>
      <c r="D2159" s="122"/>
      <c r="E2159" s="129">
        <f t="shared" si="33"/>
        <v>0</v>
      </c>
    </row>
    <row r="2160" spans="1:5">
      <c r="A2160" s="127"/>
      <c r="B2160" s="128"/>
      <c r="C2160" s="127"/>
      <c r="D2160" s="122"/>
      <c r="E2160" s="129">
        <f t="shared" si="33"/>
        <v>0</v>
      </c>
    </row>
    <row r="2161" spans="1:5">
      <c r="A2161" s="127"/>
      <c r="B2161" s="128"/>
      <c r="C2161" s="127"/>
      <c r="D2161" s="122"/>
      <c r="E2161" s="129">
        <f t="shared" si="33"/>
        <v>0</v>
      </c>
    </row>
    <row r="2162" spans="1:5">
      <c r="A2162" s="127"/>
      <c r="B2162" s="128"/>
      <c r="C2162" s="127"/>
      <c r="D2162" s="122"/>
      <c r="E2162" s="129">
        <f t="shared" si="33"/>
        <v>0</v>
      </c>
    </row>
    <row r="2163" spans="1:5">
      <c r="A2163" s="127"/>
      <c r="B2163" s="128"/>
      <c r="C2163" s="127"/>
      <c r="D2163" s="122"/>
      <c r="E2163" s="129">
        <f t="shared" si="33"/>
        <v>0</v>
      </c>
    </row>
    <row r="2164" spans="1:5">
      <c r="A2164" s="127"/>
      <c r="B2164" s="128"/>
      <c r="C2164" s="127"/>
      <c r="D2164" s="122"/>
      <c r="E2164" s="129">
        <f t="shared" si="33"/>
        <v>0</v>
      </c>
    </row>
    <row r="2165" spans="1:5">
      <c r="A2165" s="127"/>
      <c r="B2165" s="128"/>
      <c r="C2165" s="127"/>
      <c r="D2165" s="122"/>
      <c r="E2165" s="129">
        <f t="shared" si="33"/>
        <v>0</v>
      </c>
    </row>
    <row r="2166" spans="1:5">
      <c r="A2166" s="127"/>
      <c r="B2166" s="128"/>
      <c r="C2166" s="127"/>
      <c r="D2166" s="122"/>
      <c r="E2166" s="129">
        <f t="shared" si="33"/>
        <v>0</v>
      </c>
    </row>
    <row r="2167" spans="1:5">
      <c r="A2167" s="127"/>
      <c r="B2167" s="128"/>
      <c r="C2167" s="127"/>
      <c r="D2167" s="122"/>
      <c r="E2167" s="129">
        <f t="shared" si="33"/>
        <v>0</v>
      </c>
    </row>
    <row r="2168" spans="1:5">
      <c r="A2168" s="127"/>
      <c r="B2168" s="128"/>
      <c r="C2168" s="127"/>
      <c r="D2168" s="122"/>
      <c r="E2168" s="129">
        <f t="shared" si="33"/>
        <v>0</v>
      </c>
    </row>
    <row r="2169" spans="1:5">
      <c r="A2169" s="127"/>
      <c r="B2169" s="128"/>
      <c r="C2169" s="127"/>
      <c r="D2169" s="122"/>
      <c r="E2169" s="129">
        <f t="shared" si="33"/>
        <v>0</v>
      </c>
    </row>
    <row r="2170" spans="1:5">
      <c r="A2170" s="127"/>
      <c r="B2170" s="128"/>
      <c r="C2170" s="127"/>
      <c r="D2170" s="122"/>
      <c r="E2170" s="129">
        <f t="shared" si="33"/>
        <v>0</v>
      </c>
    </row>
    <row r="2171" spans="1:5">
      <c r="A2171" s="127"/>
      <c r="B2171" s="128"/>
      <c r="C2171" s="127"/>
      <c r="D2171" s="122"/>
      <c r="E2171" s="129">
        <f t="shared" si="33"/>
        <v>0</v>
      </c>
    </row>
    <row r="2172" spans="1:5">
      <c r="A2172" s="127"/>
      <c r="B2172" s="128"/>
      <c r="C2172" s="127"/>
      <c r="D2172" s="122"/>
      <c r="E2172" s="129">
        <f t="shared" si="33"/>
        <v>0</v>
      </c>
    </row>
    <row r="2173" spans="1:5">
      <c r="A2173" s="127"/>
      <c r="B2173" s="128"/>
      <c r="C2173" s="127"/>
      <c r="D2173" s="122"/>
      <c r="E2173" s="129">
        <f t="shared" si="33"/>
        <v>0</v>
      </c>
    </row>
    <row r="2174" spans="1:5">
      <c r="A2174" s="127"/>
      <c r="B2174" s="128"/>
      <c r="C2174" s="127"/>
      <c r="D2174" s="122"/>
      <c r="E2174" s="129">
        <f t="shared" si="33"/>
        <v>0</v>
      </c>
    </row>
    <row r="2175" spans="1:5">
      <c r="A2175" s="127"/>
      <c r="B2175" s="128"/>
      <c r="C2175" s="127"/>
      <c r="D2175" s="122"/>
      <c r="E2175" s="129">
        <f t="shared" si="33"/>
        <v>0</v>
      </c>
    </row>
    <row r="2176" spans="1:5">
      <c r="A2176" s="127"/>
      <c r="B2176" s="128"/>
      <c r="C2176" s="127"/>
      <c r="D2176" s="122"/>
      <c r="E2176" s="129">
        <f t="shared" si="33"/>
        <v>0</v>
      </c>
    </row>
    <row r="2177" spans="1:5">
      <c r="A2177" s="127"/>
      <c r="B2177" s="128"/>
      <c r="C2177" s="127"/>
      <c r="D2177" s="122"/>
      <c r="E2177" s="129">
        <f t="shared" si="33"/>
        <v>0</v>
      </c>
    </row>
    <row r="2178" spans="1:5">
      <c r="A2178" s="127"/>
      <c r="B2178" s="128"/>
      <c r="C2178" s="127"/>
      <c r="D2178" s="122"/>
      <c r="E2178" s="129">
        <f t="shared" ref="E2178:E2241" si="34">ROUND((D2178/(1+$J$1))*(1+$L$1),2)</f>
        <v>0</v>
      </c>
    </row>
    <row r="2179" spans="1:5">
      <c r="A2179" s="127"/>
      <c r="B2179" s="128"/>
      <c r="C2179" s="127"/>
      <c r="D2179" s="122"/>
      <c r="E2179" s="129">
        <f t="shared" si="34"/>
        <v>0</v>
      </c>
    </row>
    <row r="2180" spans="1:5">
      <c r="A2180" s="127"/>
      <c r="B2180" s="128"/>
      <c r="C2180" s="127"/>
      <c r="D2180" s="122"/>
      <c r="E2180" s="129">
        <f t="shared" si="34"/>
        <v>0</v>
      </c>
    </row>
    <row r="2181" spans="1:5">
      <c r="A2181" s="127"/>
      <c r="B2181" s="128"/>
      <c r="C2181" s="127"/>
      <c r="D2181" s="122"/>
      <c r="E2181" s="129">
        <f t="shared" si="34"/>
        <v>0</v>
      </c>
    </row>
    <row r="2182" spans="1:5">
      <c r="A2182" s="127"/>
      <c r="B2182" s="128"/>
      <c r="C2182" s="127"/>
      <c r="D2182" s="122"/>
      <c r="E2182" s="129">
        <f t="shared" si="34"/>
        <v>0</v>
      </c>
    </row>
    <row r="2183" spans="1:5">
      <c r="A2183" s="127"/>
      <c r="B2183" s="128"/>
      <c r="C2183" s="127"/>
      <c r="D2183" s="122"/>
      <c r="E2183" s="129">
        <f t="shared" si="34"/>
        <v>0</v>
      </c>
    </row>
    <row r="2184" spans="1:5">
      <c r="A2184" s="127"/>
      <c r="B2184" s="128"/>
      <c r="C2184" s="127"/>
      <c r="D2184" s="122"/>
      <c r="E2184" s="129">
        <f t="shared" si="34"/>
        <v>0</v>
      </c>
    </row>
    <row r="2185" spans="1:5">
      <c r="A2185" s="127"/>
      <c r="B2185" s="128"/>
      <c r="C2185" s="127"/>
      <c r="D2185" s="122"/>
      <c r="E2185" s="129">
        <f t="shared" si="34"/>
        <v>0</v>
      </c>
    </row>
    <row r="2186" spans="1:5">
      <c r="A2186" s="127"/>
      <c r="B2186" s="128"/>
      <c r="C2186" s="127"/>
      <c r="D2186" s="122"/>
      <c r="E2186" s="129">
        <f t="shared" si="34"/>
        <v>0</v>
      </c>
    </row>
    <row r="2187" spans="1:5">
      <c r="A2187" s="127"/>
      <c r="B2187" s="128"/>
      <c r="C2187" s="127"/>
      <c r="D2187" s="122"/>
      <c r="E2187" s="129">
        <f t="shared" si="34"/>
        <v>0</v>
      </c>
    </row>
    <row r="2188" spans="1:5">
      <c r="A2188" s="127"/>
      <c r="B2188" s="128"/>
      <c r="C2188" s="127"/>
      <c r="D2188" s="122"/>
      <c r="E2188" s="129">
        <f t="shared" si="34"/>
        <v>0</v>
      </c>
    </row>
    <row r="2189" spans="1:5">
      <c r="A2189" s="127"/>
      <c r="B2189" s="128"/>
      <c r="C2189" s="127"/>
      <c r="D2189" s="122"/>
      <c r="E2189" s="129">
        <f t="shared" si="34"/>
        <v>0</v>
      </c>
    </row>
    <row r="2190" spans="1:5">
      <c r="A2190" s="127"/>
      <c r="B2190" s="128"/>
      <c r="C2190" s="127"/>
      <c r="D2190" s="122"/>
      <c r="E2190" s="129">
        <f t="shared" si="34"/>
        <v>0</v>
      </c>
    </row>
    <row r="2191" spans="1:5">
      <c r="A2191" s="127"/>
      <c r="B2191" s="128"/>
      <c r="C2191" s="127"/>
      <c r="D2191" s="122"/>
      <c r="E2191" s="129">
        <f t="shared" si="34"/>
        <v>0</v>
      </c>
    </row>
    <row r="2192" spans="1:5">
      <c r="A2192" s="127"/>
      <c r="B2192" s="128"/>
      <c r="C2192" s="127"/>
      <c r="D2192" s="122"/>
      <c r="E2192" s="129">
        <f t="shared" si="34"/>
        <v>0</v>
      </c>
    </row>
    <row r="2193" spans="1:5">
      <c r="A2193" s="127"/>
      <c r="B2193" s="128"/>
      <c r="C2193" s="127"/>
      <c r="D2193" s="122"/>
      <c r="E2193" s="129">
        <f t="shared" si="34"/>
        <v>0</v>
      </c>
    </row>
    <row r="2194" spans="1:5">
      <c r="A2194" s="127"/>
      <c r="B2194" s="128"/>
      <c r="C2194" s="127"/>
      <c r="D2194" s="122"/>
      <c r="E2194" s="129">
        <f t="shared" si="34"/>
        <v>0</v>
      </c>
    </row>
    <row r="2195" spans="1:5">
      <c r="A2195" s="127"/>
      <c r="B2195" s="128"/>
      <c r="C2195" s="127"/>
      <c r="D2195" s="122"/>
      <c r="E2195" s="129">
        <f t="shared" si="34"/>
        <v>0</v>
      </c>
    </row>
    <row r="2196" spans="1:5">
      <c r="A2196" s="127"/>
      <c r="B2196" s="128"/>
      <c r="C2196" s="127"/>
      <c r="D2196" s="122"/>
      <c r="E2196" s="129">
        <f t="shared" si="34"/>
        <v>0</v>
      </c>
    </row>
    <row r="2197" spans="1:5">
      <c r="A2197" s="127"/>
      <c r="B2197" s="128"/>
      <c r="C2197" s="127"/>
      <c r="D2197" s="122"/>
      <c r="E2197" s="129">
        <f t="shared" si="34"/>
        <v>0</v>
      </c>
    </row>
    <row r="2198" spans="1:5">
      <c r="A2198" s="127"/>
      <c r="B2198" s="128"/>
      <c r="C2198" s="127"/>
      <c r="D2198" s="122"/>
      <c r="E2198" s="129">
        <f t="shared" si="34"/>
        <v>0</v>
      </c>
    </row>
    <row r="2199" spans="1:5">
      <c r="A2199" s="127"/>
      <c r="B2199" s="128"/>
      <c r="C2199" s="127"/>
      <c r="D2199" s="122"/>
      <c r="E2199" s="129">
        <f t="shared" si="34"/>
        <v>0</v>
      </c>
    </row>
    <row r="2200" spans="1:5">
      <c r="A2200" s="127"/>
      <c r="B2200" s="128"/>
      <c r="C2200" s="127"/>
      <c r="D2200" s="122"/>
      <c r="E2200" s="129">
        <f t="shared" si="34"/>
        <v>0</v>
      </c>
    </row>
    <row r="2201" spans="1:5">
      <c r="A2201" s="127"/>
      <c r="B2201" s="128"/>
      <c r="C2201" s="127"/>
      <c r="D2201" s="122"/>
      <c r="E2201" s="129">
        <f t="shared" si="34"/>
        <v>0</v>
      </c>
    </row>
    <row r="2202" spans="1:5">
      <c r="A2202" s="127"/>
      <c r="B2202" s="128"/>
      <c r="C2202" s="127"/>
      <c r="D2202" s="122"/>
      <c r="E2202" s="129">
        <f t="shared" si="34"/>
        <v>0</v>
      </c>
    </row>
    <row r="2203" spans="1:5">
      <c r="A2203" s="127"/>
      <c r="B2203" s="128"/>
      <c r="C2203" s="127"/>
      <c r="D2203" s="122"/>
      <c r="E2203" s="129">
        <f t="shared" si="34"/>
        <v>0</v>
      </c>
    </row>
    <row r="2204" spans="1:5">
      <c r="A2204" s="127"/>
      <c r="B2204" s="128"/>
      <c r="C2204" s="127"/>
      <c r="D2204" s="122"/>
      <c r="E2204" s="129">
        <f t="shared" si="34"/>
        <v>0</v>
      </c>
    </row>
    <row r="2205" spans="1:5">
      <c r="A2205" s="127"/>
      <c r="B2205" s="128"/>
      <c r="C2205" s="127"/>
      <c r="D2205" s="122"/>
      <c r="E2205" s="129">
        <f t="shared" si="34"/>
        <v>0</v>
      </c>
    </row>
    <row r="2206" spans="1:5">
      <c r="A2206" s="127"/>
      <c r="B2206" s="128"/>
      <c r="C2206" s="127"/>
      <c r="D2206" s="122"/>
      <c r="E2206" s="129">
        <f t="shared" si="34"/>
        <v>0</v>
      </c>
    </row>
    <row r="2207" spans="1:5">
      <c r="A2207" s="127"/>
      <c r="B2207" s="128"/>
      <c r="C2207" s="127"/>
      <c r="D2207" s="122"/>
      <c r="E2207" s="129">
        <f t="shared" si="34"/>
        <v>0</v>
      </c>
    </row>
    <row r="2208" spans="1:5">
      <c r="A2208" s="127"/>
      <c r="B2208" s="128"/>
      <c r="C2208" s="127"/>
      <c r="D2208" s="122"/>
      <c r="E2208" s="129">
        <f t="shared" si="34"/>
        <v>0</v>
      </c>
    </row>
    <row r="2209" spans="1:5">
      <c r="A2209" s="127"/>
      <c r="B2209" s="128"/>
      <c r="C2209" s="127"/>
      <c r="D2209" s="122"/>
      <c r="E2209" s="129">
        <f t="shared" si="34"/>
        <v>0</v>
      </c>
    </row>
    <row r="2210" spans="1:5">
      <c r="A2210" s="127"/>
      <c r="B2210" s="128"/>
      <c r="C2210" s="127"/>
      <c r="D2210" s="122"/>
      <c r="E2210" s="129">
        <f t="shared" si="34"/>
        <v>0</v>
      </c>
    </row>
    <row r="2211" spans="1:5">
      <c r="A2211" s="127"/>
      <c r="B2211" s="128"/>
      <c r="C2211" s="127"/>
      <c r="D2211" s="122"/>
      <c r="E2211" s="129">
        <f t="shared" si="34"/>
        <v>0</v>
      </c>
    </row>
    <row r="2212" spans="1:5">
      <c r="A2212" s="127"/>
      <c r="B2212" s="128"/>
      <c r="C2212" s="127"/>
      <c r="D2212" s="122"/>
      <c r="E2212" s="129">
        <f t="shared" si="34"/>
        <v>0</v>
      </c>
    </row>
    <row r="2213" spans="1:5">
      <c r="A2213" s="127"/>
      <c r="B2213" s="128"/>
      <c r="C2213" s="127"/>
      <c r="D2213" s="122"/>
      <c r="E2213" s="129">
        <f t="shared" si="34"/>
        <v>0</v>
      </c>
    </row>
    <row r="2214" spans="1:5">
      <c r="A2214" s="127"/>
      <c r="B2214" s="128"/>
      <c r="C2214" s="127"/>
      <c r="D2214" s="122"/>
      <c r="E2214" s="129">
        <f t="shared" si="34"/>
        <v>0</v>
      </c>
    </row>
    <row r="2215" spans="1:5">
      <c r="A2215" s="127"/>
      <c r="B2215" s="128"/>
      <c r="C2215" s="127"/>
      <c r="D2215" s="122"/>
      <c r="E2215" s="129">
        <f t="shared" si="34"/>
        <v>0</v>
      </c>
    </row>
    <row r="2216" spans="1:5">
      <c r="A2216" s="127"/>
      <c r="B2216" s="128"/>
      <c r="C2216" s="127"/>
      <c r="D2216" s="122"/>
      <c r="E2216" s="129">
        <f t="shared" si="34"/>
        <v>0</v>
      </c>
    </row>
    <row r="2217" spans="1:5">
      <c r="A2217" s="127"/>
      <c r="B2217" s="128"/>
      <c r="C2217" s="127"/>
      <c r="D2217" s="122"/>
      <c r="E2217" s="129">
        <f t="shared" si="34"/>
        <v>0</v>
      </c>
    </row>
    <row r="2218" spans="1:5">
      <c r="A2218" s="127"/>
      <c r="B2218" s="128"/>
      <c r="C2218" s="127"/>
      <c r="D2218" s="122"/>
      <c r="E2218" s="129">
        <f t="shared" si="34"/>
        <v>0</v>
      </c>
    </row>
    <row r="2219" spans="1:5">
      <c r="A2219" s="127"/>
      <c r="B2219" s="128"/>
      <c r="C2219" s="127"/>
      <c r="D2219" s="122"/>
      <c r="E2219" s="129">
        <f t="shared" si="34"/>
        <v>0</v>
      </c>
    </row>
    <row r="2220" spans="1:5">
      <c r="A2220" s="127"/>
      <c r="B2220" s="128"/>
      <c r="C2220" s="127"/>
      <c r="D2220" s="122"/>
      <c r="E2220" s="129">
        <f t="shared" si="34"/>
        <v>0</v>
      </c>
    </row>
    <row r="2221" spans="1:5">
      <c r="A2221" s="127"/>
      <c r="B2221" s="128"/>
      <c r="C2221" s="127"/>
      <c r="D2221" s="122"/>
      <c r="E2221" s="129">
        <f t="shared" si="34"/>
        <v>0</v>
      </c>
    </row>
    <row r="2222" spans="1:5">
      <c r="A2222" s="127"/>
      <c r="B2222" s="128"/>
      <c r="C2222" s="127"/>
      <c r="D2222" s="122"/>
      <c r="E2222" s="129">
        <f t="shared" si="34"/>
        <v>0</v>
      </c>
    </row>
    <row r="2223" spans="1:5">
      <c r="A2223" s="127"/>
      <c r="B2223" s="128"/>
      <c r="C2223" s="127"/>
      <c r="D2223" s="122"/>
      <c r="E2223" s="129">
        <f t="shared" si="34"/>
        <v>0</v>
      </c>
    </row>
    <row r="2224" spans="1:5">
      <c r="A2224" s="127"/>
      <c r="B2224" s="128"/>
      <c r="C2224" s="127"/>
      <c r="D2224" s="122"/>
      <c r="E2224" s="129">
        <f t="shared" si="34"/>
        <v>0</v>
      </c>
    </row>
    <row r="2225" spans="1:5">
      <c r="A2225" s="127"/>
      <c r="B2225" s="128"/>
      <c r="C2225" s="127"/>
      <c r="D2225" s="122"/>
      <c r="E2225" s="129">
        <f t="shared" si="34"/>
        <v>0</v>
      </c>
    </row>
    <row r="2226" spans="1:5">
      <c r="A2226" s="127"/>
      <c r="B2226" s="128"/>
      <c r="C2226" s="127"/>
      <c r="D2226" s="122"/>
      <c r="E2226" s="129">
        <f t="shared" si="34"/>
        <v>0</v>
      </c>
    </row>
    <row r="2227" spans="1:5">
      <c r="A2227" s="127"/>
      <c r="B2227" s="128"/>
      <c r="C2227" s="127"/>
      <c r="D2227" s="122"/>
      <c r="E2227" s="129">
        <f t="shared" si="34"/>
        <v>0</v>
      </c>
    </row>
    <row r="2228" spans="1:5">
      <c r="A2228" s="127"/>
      <c r="B2228" s="128"/>
      <c r="C2228" s="127"/>
      <c r="D2228" s="122"/>
      <c r="E2228" s="129">
        <f t="shared" si="34"/>
        <v>0</v>
      </c>
    </row>
    <row r="2229" spans="1:5">
      <c r="A2229" s="127"/>
      <c r="B2229" s="128"/>
      <c r="C2229" s="127"/>
      <c r="D2229" s="122"/>
      <c r="E2229" s="129">
        <f t="shared" si="34"/>
        <v>0</v>
      </c>
    </row>
    <row r="2230" spans="1:5">
      <c r="A2230" s="127"/>
      <c r="B2230" s="128"/>
      <c r="C2230" s="127"/>
      <c r="D2230" s="122"/>
      <c r="E2230" s="129">
        <f t="shared" si="34"/>
        <v>0</v>
      </c>
    </row>
    <row r="2231" spans="1:5">
      <c r="A2231" s="127"/>
      <c r="B2231" s="128"/>
      <c r="C2231" s="127"/>
      <c r="D2231" s="122"/>
      <c r="E2231" s="129">
        <f t="shared" si="34"/>
        <v>0</v>
      </c>
    </row>
    <row r="2232" spans="1:5">
      <c r="A2232" s="127"/>
      <c r="B2232" s="128"/>
      <c r="C2232" s="127"/>
      <c r="D2232" s="122"/>
      <c r="E2232" s="129">
        <f t="shared" si="34"/>
        <v>0</v>
      </c>
    </row>
    <row r="2233" spans="1:5">
      <c r="A2233" s="127"/>
      <c r="B2233" s="128"/>
      <c r="C2233" s="127"/>
      <c r="D2233" s="122"/>
      <c r="E2233" s="129">
        <f t="shared" si="34"/>
        <v>0</v>
      </c>
    </row>
    <row r="2234" spans="1:5">
      <c r="A2234" s="127"/>
      <c r="B2234" s="128"/>
      <c r="C2234" s="127"/>
      <c r="D2234" s="122"/>
      <c r="E2234" s="129">
        <f t="shared" si="34"/>
        <v>0</v>
      </c>
    </row>
    <row r="2235" spans="1:5">
      <c r="A2235" s="127"/>
      <c r="B2235" s="128"/>
      <c r="C2235" s="127"/>
      <c r="D2235" s="122"/>
      <c r="E2235" s="129">
        <f t="shared" si="34"/>
        <v>0</v>
      </c>
    </row>
    <row r="2236" spans="1:5">
      <c r="A2236" s="127"/>
      <c r="B2236" s="128"/>
      <c r="C2236" s="127"/>
      <c r="D2236" s="122"/>
      <c r="E2236" s="129">
        <f t="shared" si="34"/>
        <v>0</v>
      </c>
    </row>
    <row r="2237" spans="1:5">
      <c r="A2237" s="127"/>
      <c r="B2237" s="128"/>
      <c r="C2237" s="127"/>
      <c r="D2237" s="122"/>
      <c r="E2237" s="129">
        <f t="shared" si="34"/>
        <v>0</v>
      </c>
    </row>
    <row r="2238" spans="1:5">
      <c r="A2238" s="127"/>
      <c r="B2238" s="128"/>
      <c r="C2238" s="127"/>
      <c r="D2238" s="122"/>
      <c r="E2238" s="129">
        <f t="shared" si="34"/>
        <v>0</v>
      </c>
    </row>
    <row r="2239" spans="1:5">
      <c r="A2239" s="127"/>
      <c r="B2239" s="128"/>
      <c r="C2239" s="127"/>
      <c r="D2239" s="122"/>
      <c r="E2239" s="129">
        <f t="shared" si="34"/>
        <v>0</v>
      </c>
    </row>
    <row r="2240" spans="1:5">
      <c r="A2240" s="127"/>
      <c r="B2240" s="128"/>
      <c r="C2240" s="127"/>
      <c r="D2240" s="122"/>
      <c r="E2240" s="129">
        <f t="shared" si="34"/>
        <v>0</v>
      </c>
    </row>
    <row r="2241" spans="1:5">
      <c r="A2241" s="127"/>
      <c r="B2241" s="128"/>
      <c r="C2241" s="127"/>
      <c r="D2241" s="122"/>
      <c r="E2241" s="129">
        <f t="shared" si="34"/>
        <v>0</v>
      </c>
    </row>
    <row r="2242" spans="1:5">
      <c r="A2242" s="127"/>
      <c r="B2242" s="128"/>
      <c r="C2242" s="127"/>
      <c r="D2242" s="122"/>
      <c r="E2242" s="129">
        <f t="shared" ref="E2242:E2305" si="35">ROUND((D2242/(1+$J$1))*(1+$L$1),2)</f>
        <v>0</v>
      </c>
    </row>
    <row r="2243" spans="1:5">
      <c r="A2243" s="127"/>
      <c r="B2243" s="128"/>
      <c r="C2243" s="127"/>
      <c r="D2243" s="122"/>
      <c r="E2243" s="129">
        <f t="shared" si="35"/>
        <v>0</v>
      </c>
    </row>
    <row r="2244" spans="1:5">
      <c r="A2244" s="127"/>
      <c r="B2244" s="128"/>
      <c r="C2244" s="127"/>
      <c r="D2244" s="122"/>
      <c r="E2244" s="129">
        <f t="shared" si="35"/>
        <v>0</v>
      </c>
    </row>
    <row r="2245" spans="1:5">
      <c r="A2245" s="127"/>
      <c r="B2245" s="128"/>
      <c r="C2245" s="127"/>
      <c r="D2245" s="122"/>
      <c r="E2245" s="129">
        <f t="shared" si="35"/>
        <v>0</v>
      </c>
    </row>
    <row r="2246" spans="1:5">
      <c r="A2246" s="127"/>
      <c r="B2246" s="128"/>
      <c r="C2246" s="127"/>
      <c r="D2246" s="122"/>
      <c r="E2246" s="129">
        <f t="shared" si="35"/>
        <v>0</v>
      </c>
    </row>
    <row r="2247" spans="1:5">
      <c r="A2247" s="127"/>
      <c r="B2247" s="128"/>
      <c r="C2247" s="127"/>
      <c r="D2247" s="122"/>
      <c r="E2247" s="129">
        <f t="shared" si="35"/>
        <v>0</v>
      </c>
    </row>
    <row r="2248" spans="1:5">
      <c r="A2248" s="127"/>
      <c r="B2248" s="128"/>
      <c r="C2248" s="127"/>
      <c r="D2248" s="122"/>
      <c r="E2248" s="129">
        <f t="shared" si="35"/>
        <v>0</v>
      </c>
    </row>
    <row r="2249" spans="1:5">
      <c r="A2249" s="127"/>
      <c r="B2249" s="128"/>
      <c r="C2249" s="127"/>
      <c r="D2249" s="122"/>
      <c r="E2249" s="129">
        <f t="shared" si="35"/>
        <v>0</v>
      </c>
    </row>
    <row r="2250" spans="1:5">
      <c r="A2250" s="127"/>
      <c r="B2250" s="128"/>
      <c r="C2250" s="127"/>
      <c r="D2250" s="122"/>
      <c r="E2250" s="129">
        <f t="shared" si="35"/>
        <v>0</v>
      </c>
    </row>
    <row r="2251" spans="1:5">
      <c r="A2251" s="127"/>
      <c r="B2251" s="128"/>
      <c r="C2251" s="127"/>
      <c r="D2251" s="122"/>
      <c r="E2251" s="129">
        <f t="shared" si="35"/>
        <v>0</v>
      </c>
    </row>
    <row r="2252" spans="1:5">
      <c r="A2252" s="127"/>
      <c r="B2252" s="128"/>
      <c r="C2252" s="127"/>
      <c r="D2252" s="122"/>
      <c r="E2252" s="129">
        <f t="shared" si="35"/>
        <v>0</v>
      </c>
    </row>
    <row r="2253" spans="1:5">
      <c r="A2253" s="127"/>
      <c r="B2253" s="128"/>
      <c r="C2253" s="127"/>
      <c r="D2253" s="122"/>
      <c r="E2253" s="129">
        <f t="shared" si="35"/>
        <v>0</v>
      </c>
    </row>
    <row r="2254" spans="1:5">
      <c r="A2254" s="127"/>
      <c r="B2254" s="128"/>
      <c r="C2254" s="127"/>
      <c r="D2254" s="122"/>
      <c r="E2254" s="129">
        <f t="shared" si="35"/>
        <v>0</v>
      </c>
    </row>
    <row r="2255" spans="1:5">
      <c r="A2255" s="127"/>
      <c r="B2255" s="128"/>
      <c r="C2255" s="127"/>
      <c r="D2255" s="122"/>
      <c r="E2255" s="129">
        <f t="shared" si="35"/>
        <v>0</v>
      </c>
    </row>
    <row r="2256" spans="1:5">
      <c r="A2256" s="127"/>
      <c r="B2256" s="128"/>
      <c r="C2256" s="127"/>
      <c r="D2256" s="122"/>
      <c r="E2256" s="129">
        <f t="shared" si="35"/>
        <v>0</v>
      </c>
    </row>
    <row r="2257" spans="1:5">
      <c r="A2257" s="127"/>
      <c r="B2257" s="128"/>
      <c r="C2257" s="127"/>
      <c r="D2257" s="122"/>
      <c r="E2257" s="129">
        <f t="shared" si="35"/>
        <v>0</v>
      </c>
    </row>
    <row r="2258" spans="1:5">
      <c r="A2258" s="127"/>
      <c r="B2258" s="128"/>
      <c r="C2258" s="127"/>
      <c r="D2258" s="122"/>
      <c r="E2258" s="129">
        <f t="shared" si="35"/>
        <v>0</v>
      </c>
    </row>
    <row r="2259" spans="1:5">
      <c r="A2259" s="127"/>
      <c r="B2259" s="128"/>
      <c r="C2259" s="127"/>
      <c r="D2259" s="122"/>
      <c r="E2259" s="129">
        <f t="shared" si="35"/>
        <v>0</v>
      </c>
    </row>
    <row r="2260" spans="1:5">
      <c r="A2260" s="127"/>
      <c r="B2260" s="128"/>
      <c r="C2260" s="127"/>
      <c r="D2260" s="122"/>
      <c r="E2260" s="129">
        <f t="shared" si="35"/>
        <v>0</v>
      </c>
    </row>
    <row r="2261" spans="1:5">
      <c r="A2261" s="127"/>
      <c r="B2261" s="128"/>
      <c r="C2261" s="127"/>
      <c r="D2261" s="122"/>
      <c r="E2261" s="129">
        <f t="shared" si="35"/>
        <v>0</v>
      </c>
    </row>
    <row r="2262" spans="1:5">
      <c r="A2262" s="127"/>
      <c r="B2262" s="128"/>
      <c r="C2262" s="127"/>
      <c r="D2262" s="122"/>
      <c r="E2262" s="129">
        <f t="shared" si="35"/>
        <v>0</v>
      </c>
    </row>
    <row r="2263" spans="1:5">
      <c r="A2263" s="127"/>
      <c r="B2263" s="128"/>
      <c r="C2263" s="127"/>
      <c r="D2263" s="122"/>
      <c r="E2263" s="129">
        <f t="shared" si="35"/>
        <v>0</v>
      </c>
    </row>
    <row r="2264" spans="1:5">
      <c r="A2264" s="127"/>
      <c r="B2264" s="128"/>
      <c r="C2264" s="127"/>
      <c r="D2264" s="122"/>
      <c r="E2264" s="129">
        <f t="shared" si="35"/>
        <v>0</v>
      </c>
    </row>
    <row r="2265" spans="1:5">
      <c r="A2265" s="127"/>
      <c r="B2265" s="128"/>
      <c r="C2265" s="127"/>
      <c r="D2265" s="122"/>
      <c r="E2265" s="129">
        <f t="shared" si="35"/>
        <v>0</v>
      </c>
    </row>
    <row r="2266" spans="1:5">
      <c r="A2266" s="127"/>
      <c r="B2266" s="128"/>
      <c r="C2266" s="127"/>
      <c r="D2266" s="122"/>
      <c r="E2266" s="129">
        <f t="shared" si="35"/>
        <v>0</v>
      </c>
    </row>
    <row r="2267" spans="1:5">
      <c r="A2267" s="127"/>
      <c r="B2267" s="128"/>
      <c r="C2267" s="127"/>
      <c r="D2267" s="122"/>
      <c r="E2267" s="129">
        <f t="shared" si="35"/>
        <v>0</v>
      </c>
    </row>
    <row r="2268" spans="1:5">
      <c r="A2268" s="127"/>
      <c r="B2268" s="128"/>
      <c r="C2268" s="127"/>
      <c r="D2268" s="122"/>
      <c r="E2268" s="129">
        <f t="shared" si="35"/>
        <v>0</v>
      </c>
    </row>
    <row r="2269" spans="1:5">
      <c r="A2269" s="127"/>
      <c r="B2269" s="128"/>
      <c r="C2269" s="127"/>
      <c r="D2269" s="122"/>
      <c r="E2269" s="129">
        <f t="shared" si="35"/>
        <v>0</v>
      </c>
    </row>
    <row r="2270" spans="1:5">
      <c r="A2270" s="127"/>
      <c r="B2270" s="128"/>
      <c r="C2270" s="127"/>
      <c r="D2270" s="122"/>
      <c r="E2270" s="129">
        <f t="shared" si="35"/>
        <v>0</v>
      </c>
    </row>
    <row r="2271" spans="1:5">
      <c r="A2271" s="127"/>
      <c r="B2271" s="128"/>
      <c r="C2271" s="127"/>
      <c r="D2271" s="122"/>
      <c r="E2271" s="129">
        <f t="shared" si="35"/>
        <v>0</v>
      </c>
    </row>
    <row r="2272" spans="1:5">
      <c r="A2272" s="127"/>
      <c r="B2272" s="128"/>
      <c r="C2272" s="127"/>
      <c r="D2272" s="122"/>
      <c r="E2272" s="129">
        <f t="shared" si="35"/>
        <v>0</v>
      </c>
    </row>
    <row r="2273" spans="1:5">
      <c r="A2273" s="127"/>
      <c r="B2273" s="128"/>
      <c r="C2273" s="127"/>
      <c r="D2273" s="122"/>
      <c r="E2273" s="129">
        <f t="shared" si="35"/>
        <v>0</v>
      </c>
    </row>
    <row r="2274" spans="1:5">
      <c r="A2274" s="127"/>
      <c r="B2274" s="128"/>
      <c r="C2274" s="127"/>
      <c r="D2274" s="122"/>
      <c r="E2274" s="129">
        <f t="shared" si="35"/>
        <v>0</v>
      </c>
    </row>
    <row r="2275" spans="1:5">
      <c r="A2275" s="127"/>
      <c r="B2275" s="128"/>
      <c r="C2275" s="127"/>
      <c r="D2275" s="122"/>
      <c r="E2275" s="129">
        <f t="shared" si="35"/>
        <v>0</v>
      </c>
    </row>
    <row r="2276" spans="1:5">
      <c r="A2276" s="127"/>
      <c r="B2276" s="128"/>
      <c r="C2276" s="127"/>
      <c r="D2276" s="122"/>
      <c r="E2276" s="129">
        <f t="shared" si="35"/>
        <v>0</v>
      </c>
    </row>
    <row r="2277" spans="1:5">
      <c r="A2277" s="127"/>
      <c r="B2277" s="128"/>
      <c r="C2277" s="127"/>
      <c r="D2277" s="122"/>
      <c r="E2277" s="129">
        <f t="shared" si="35"/>
        <v>0</v>
      </c>
    </row>
    <row r="2278" spans="1:5">
      <c r="A2278" s="127"/>
      <c r="B2278" s="128"/>
      <c r="C2278" s="127"/>
      <c r="D2278" s="122"/>
      <c r="E2278" s="129">
        <f t="shared" si="35"/>
        <v>0</v>
      </c>
    </row>
    <row r="2279" spans="1:5">
      <c r="A2279" s="127"/>
      <c r="B2279" s="128"/>
      <c r="C2279" s="127"/>
      <c r="D2279" s="122"/>
      <c r="E2279" s="129">
        <f t="shared" si="35"/>
        <v>0</v>
      </c>
    </row>
    <row r="2280" spans="1:5">
      <c r="A2280" s="127"/>
      <c r="B2280" s="128"/>
      <c r="C2280" s="127"/>
      <c r="D2280" s="122"/>
      <c r="E2280" s="129">
        <f t="shared" si="35"/>
        <v>0</v>
      </c>
    </row>
    <row r="2281" spans="1:5">
      <c r="A2281" s="127"/>
      <c r="B2281" s="128"/>
      <c r="C2281" s="127"/>
      <c r="D2281" s="122"/>
      <c r="E2281" s="129">
        <f t="shared" si="35"/>
        <v>0</v>
      </c>
    </row>
    <row r="2282" spans="1:5">
      <c r="A2282" s="127"/>
      <c r="B2282" s="128"/>
      <c r="C2282" s="127"/>
      <c r="D2282" s="122"/>
      <c r="E2282" s="129">
        <f t="shared" si="35"/>
        <v>0</v>
      </c>
    </row>
    <row r="2283" spans="1:5">
      <c r="A2283" s="127"/>
      <c r="B2283" s="128"/>
      <c r="C2283" s="127"/>
      <c r="D2283" s="122"/>
      <c r="E2283" s="129">
        <f t="shared" si="35"/>
        <v>0</v>
      </c>
    </row>
    <row r="2284" spans="1:5">
      <c r="A2284" s="127"/>
      <c r="B2284" s="128"/>
      <c r="C2284" s="127"/>
      <c r="D2284" s="122"/>
      <c r="E2284" s="129">
        <f t="shared" si="35"/>
        <v>0</v>
      </c>
    </row>
    <row r="2285" spans="1:5">
      <c r="A2285" s="127"/>
      <c r="B2285" s="128"/>
      <c r="C2285" s="127"/>
      <c r="D2285" s="122"/>
      <c r="E2285" s="129">
        <f t="shared" si="35"/>
        <v>0</v>
      </c>
    </row>
    <row r="2286" spans="1:5">
      <c r="A2286" s="127"/>
      <c r="B2286" s="128"/>
      <c r="C2286" s="127"/>
      <c r="D2286" s="122"/>
      <c r="E2286" s="129">
        <f t="shared" si="35"/>
        <v>0</v>
      </c>
    </row>
    <row r="2287" spans="1:5">
      <c r="A2287" s="127"/>
      <c r="B2287" s="128"/>
      <c r="C2287" s="127"/>
      <c r="D2287" s="122"/>
      <c r="E2287" s="129">
        <f t="shared" si="35"/>
        <v>0</v>
      </c>
    </row>
    <row r="2288" spans="1:5">
      <c r="A2288" s="127"/>
      <c r="B2288" s="128"/>
      <c r="C2288" s="127"/>
      <c r="D2288" s="122"/>
      <c r="E2288" s="129">
        <f t="shared" si="35"/>
        <v>0</v>
      </c>
    </row>
    <row r="2289" spans="1:5">
      <c r="A2289" s="127"/>
      <c r="B2289" s="128"/>
      <c r="C2289" s="127"/>
      <c r="D2289" s="122"/>
      <c r="E2289" s="129">
        <f t="shared" si="35"/>
        <v>0</v>
      </c>
    </row>
    <row r="2290" spans="1:5">
      <c r="A2290" s="127"/>
      <c r="B2290" s="128"/>
      <c r="C2290" s="127"/>
      <c r="D2290" s="122"/>
      <c r="E2290" s="129">
        <f t="shared" si="35"/>
        <v>0</v>
      </c>
    </row>
    <row r="2291" spans="1:5">
      <c r="A2291" s="127"/>
      <c r="B2291" s="128"/>
      <c r="C2291" s="127"/>
      <c r="D2291" s="122"/>
      <c r="E2291" s="129">
        <f t="shared" si="35"/>
        <v>0</v>
      </c>
    </row>
    <row r="2292" spans="1:5">
      <c r="A2292" s="127"/>
      <c r="B2292" s="128"/>
      <c r="C2292" s="127"/>
      <c r="D2292" s="122"/>
      <c r="E2292" s="129">
        <f t="shared" si="35"/>
        <v>0</v>
      </c>
    </row>
    <row r="2293" spans="1:5">
      <c r="A2293" s="127"/>
      <c r="B2293" s="128"/>
      <c r="C2293" s="127"/>
      <c r="D2293" s="122"/>
      <c r="E2293" s="129">
        <f t="shared" si="35"/>
        <v>0</v>
      </c>
    </row>
    <row r="2294" spans="1:5">
      <c r="A2294" s="127"/>
      <c r="B2294" s="128"/>
      <c r="C2294" s="127"/>
      <c r="D2294" s="122"/>
      <c r="E2294" s="129">
        <f t="shared" si="35"/>
        <v>0</v>
      </c>
    </row>
    <row r="2295" spans="1:5">
      <c r="A2295" s="127"/>
      <c r="B2295" s="128"/>
      <c r="C2295" s="127"/>
      <c r="D2295" s="122"/>
      <c r="E2295" s="129">
        <f t="shared" si="35"/>
        <v>0</v>
      </c>
    </row>
    <row r="2296" spans="1:5">
      <c r="A2296" s="127"/>
      <c r="B2296" s="128"/>
      <c r="C2296" s="127"/>
      <c r="D2296" s="122"/>
      <c r="E2296" s="129">
        <f t="shared" si="35"/>
        <v>0</v>
      </c>
    </row>
    <row r="2297" spans="1:5">
      <c r="A2297" s="127"/>
      <c r="B2297" s="128"/>
      <c r="C2297" s="127"/>
      <c r="D2297" s="122"/>
      <c r="E2297" s="129">
        <f t="shared" si="35"/>
        <v>0</v>
      </c>
    </row>
    <row r="2298" spans="1:5">
      <c r="A2298" s="127"/>
      <c r="B2298" s="128"/>
      <c r="C2298" s="127"/>
      <c r="D2298" s="122"/>
      <c r="E2298" s="129">
        <f t="shared" si="35"/>
        <v>0</v>
      </c>
    </row>
    <row r="2299" spans="1:5">
      <c r="A2299" s="127"/>
      <c r="B2299" s="128"/>
      <c r="C2299" s="127"/>
      <c r="D2299" s="122"/>
      <c r="E2299" s="129">
        <f t="shared" si="35"/>
        <v>0</v>
      </c>
    </row>
    <row r="2300" spans="1:5">
      <c r="A2300" s="127"/>
      <c r="B2300" s="128"/>
      <c r="C2300" s="127"/>
      <c r="D2300" s="122"/>
      <c r="E2300" s="129">
        <f t="shared" si="35"/>
        <v>0</v>
      </c>
    </row>
    <row r="2301" spans="1:5">
      <c r="A2301" s="127"/>
      <c r="B2301" s="128"/>
      <c r="C2301" s="127"/>
      <c r="D2301" s="122"/>
      <c r="E2301" s="129">
        <f t="shared" si="35"/>
        <v>0</v>
      </c>
    </row>
    <row r="2302" spans="1:5">
      <c r="A2302" s="127"/>
      <c r="B2302" s="128"/>
      <c r="C2302" s="127"/>
      <c r="D2302" s="122"/>
      <c r="E2302" s="129">
        <f t="shared" si="35"/>
        <v>0</v>
      </c>
    </row>
    <row r="2303" spans="1:5">
      <c r="A2303" s="127"/>
      <c r="B2303" s="128"/>
      <c r="C2303" s="127"/>
      <c r="D2303" s="122"/>
      <c r="E2303" s="129">
        <f t="shared" si="35"/>
        <v>0</v>
      </c>
    </row>
    <row r="2304" spans="1:5">
      <c r="A2304" s="127"/>
      <c r="B2304" s="128"/>
      <c r="C2304" s="127"/>
      <c r="D2304" s="122"/>
      <c r="E2304" s="129">
        <f t="shared" si="35"/>
        <v>0</v>
      </c>
    </row>
    <row r="2305" spans="1:5">
      <c r="A2305" s="127"/>
      <c r="B2305" s="128"/>
      <c r="C2305" s="127"/>
      <c r="D2305" s="122"/>
      <c r="E2305" s="129">
        <f t="shared" si="35"/>
        <v>0</v>
      </c>
    </row>
    <row r="2306" spans="1:5">
      <c r="A2306" s="127"/>
      <c r="B2306" s="128"/>
      <c r="C2306" s="127"/>
      <c r="D2306" s="122"/>
      <c r="E2306" s="129">
        <f t="shared" ref="E2306:E2369" si="36">ROUND((D2306/(1+$J$1))*(1+$L$1),2)</f>
        <v>0</v>
      </c>
    </row>
    <row r="2307" spans="1:5">
      <c r="A2307" s="127"/>
      <c r="B2307" s="128"/>
      <c r="C2307" s="127"/>
      <c r="D2307" s="122"/>
      <c r="E2307" s="129">
        <f t="shared" si="36"/>
        <v>0</v>
      </c>
    </row>
    <row r="2308" spans="1:5">
      <c r="A2308" s="127"/>
      <c r="B2308" s="128"/>
      <c r="C2308" s="127"/>
      <c r="D2308" s="122"/>
      <c r="E2308" s="129">
        <f t="shared" si="36"/>
        <v>0</v>
      </c>
    </row>
    <row r="2309" spans="1:5">
      <c r="A2309" s="127"/>
      <c r="B2309" s="128"/>
      <c r="C2309" s="127"/>
      <c r="D2309" s="122"/>
      <c r="E2309" s="129">
        <f t="shared" si="36"/>
        <v>0</v>
      </c>
    </row>
    <row r="2310" spans="1:5">
      <c r="A2310" s="127"/>
      <c r="B2310" s="128"/>
      <c r="C2310" s="127"/>
      <c r="D2310" s="122"/>
      <c r="E2310" s="129">
        <f t="shared" si="36"/>
        <v>0</v>
      </c>
    </row>
    <row r="2311" spans="1:5">
      <c r="A2311" s="127"/>
      <c r="B2311" s="128"/>
      <c r="C2311" s="127"/>
      <c r="D2311" s="122"/>
      <c r="E2311" s="129">
        <f t="shared" si="36"/>
        <v>0</v>
      </c>
    </row>
    <row r="2312" spans="1:5">
      <c r="A2312" s="127"/>
      <c r="B2312" s="128"/>
      <c r="C2312" s="127"/>
      <c r="D2312" s="122"/>
      <c r="E2312" s="129">
        <f t="shared" si="36"/>
        <v>0</v>
      </c>
    </row>
    <row r="2313" spans="1:5">
      <c r="A2313" s="127"/>
      <c r="B2313" s="128"/>
      <c r="C2313" s="127"/>
      <c r="D2313" s="122"/>
      <c r="E2313" s="129">
        <f t="shared" si="36"/>
        <v>0</v>
      </c>
    </row>
    <row r="2314" spans="1:5">
      <c r="A2314" s="127"/>
      <c r="B2314" s="128"/>
      <c r="C2314" s="127"/>
      <c r="D2314" s="122"/>
      <c r="E2314" s="129">
        <f t="shared" si="36"/>
        <v>0</v>
      </c>
    </row>
    <row r="2315" spans="1:5">
      <c r="A2315" s="127"/>
      <c r="B2315" s="128"/>
      <c r="C2315" s="127"/>
      <c r="D2315" s="122"/>
      <c r="E2315" s="129">
        <f t="shared" si="36"/>
        <v>0</v>
      </c>
    </row>
    <row r="2316" spans="1:5">
      <c r="A2316" s="127"/>
      <c r="B2316" s="128"/>
      <c r="C2316" s="127"/>
      <c r="D2316" s="122"/>
      <c r="E2316" s="129">
        <f t="shared" si="36"/>
        <v>0</v>
      </c>
    </row>
    <row r="2317" spans="1:5">
      <c r="A2317" s="127"/>
      <c r="B2317" s="128"/>
      <c r="C2317" s="127"/>
      <c r="D2317" s="122"/>
      <c r="E2317" s="129">
        <f t="shared" si="36"/>
        <v>0</v>
      </c>
    </row>
    <row r="2318" spans="1:5">
      <c r="A2318" s="127"/>
      <c r="B2318" s="128"/>
      <c r="C2318" s="127"/>
      <c r="D2318" s="122"/>
      <c r="E2318" s="129">
        <f t="shared" si="36"/>
        <v>0</v>
      </c>
    </row>
    <row r="2319" spans="1:5">
      <c r="A2319" s="127"/>
      <c r="B2319" s="128"/>
      <c r="C2319" s="127"/>
      <c r="D2319" s="122"/>
      <c r="E2319" s="129">
        <f t="shared" si="36"/>
        <v>0</v>
      </c>
    </row>
    <row r="2320" spans="1:5">
      <c r="A2320" s="127"/>
      <c r="B2320" s="128"/>
      <c r="C2320" s="127"/>
      <c r="D2320" s="122"/>
      <c r="E2320" s="129">
        <f t="shared" si="36"/>
        <v>0</v>
      </c>
    </row>
    <row r="2321" spans="1:5">
      <c r="A2321" s="127"/>
      <c r="B2321" s="128"/>
      <c r="C2321" s="127"/>
      <c r="D2321" s="122"/>
      <c r="E2321" s="129">
        <f t="shared" si="36"/>
        <v>0</v>
      </c>
    </row>
    <row r="2322" spans="1:5">
      <c r="A2322" s="127"/>
      <c r="B2322" s="128"/>
      <c r="C2322" s="127"/>
      <c r="D2322" s="122"/>
      <c r="E2322" s="129">
        <f t="shared" si="36"/>
        <v>0</v>
      </c>
    </row>
    <row r="2323" spans="1:5">
      <c r="A2323" s="127"/>
      <c r="B2323" s="128"/>
      <c r="C2323" s="127"/>
      <c r="D2323" s="122"/>
      <c r="E2323" s="129">
        <f t="shared" si="36"/>
        <v>0</v>
      </c>
    </row>
    <row r="2324" spans="1:5">
      <c r="A2324" s="127"/>
      <c r="B2324" s="128"/>
      <c r="C2324" s="127"/>
      <c r="D2324" s="122"/>
      <c r="E2324" s="129">
        <f t="shared" si="36"/>
        <v>0</v>
      </c>
    </row>
    <row r="2325" spans="1:5">
      <c r="A2325" s="127"/>
      <c r="B2325" s="128"/>
      <c r="C2325" s="127"/>
      <c r="D2325" s="122"/>
      <c r="E2325" s="129">
        <f t="shared" si="36"/>
        <v>0</v>
      </c>
    </row>
    <row r="2326" spans="1:5">
      <c r="A2326" s="127"/>
      <c r="B2326" s="128"/>
      <c r="C2326" s="127"/>
      <c r="D2326" s="122"/>
      <c r="E2326" s="129">
        <f t="shared" si="36"/>
        <v>0</v>
      </c>
    </row>
    <row r="2327" spans="1:5">
      <c r="A2327" s="127"/>
      <c r="B2327" s="128"/>
      <c r="C2327" s="127"/>
      <c r="D2327" s="122"/>
      <c r="E2327" s="129">
        <f t="shared" si="36"/>
        <v>0</v>
      </c>
    </row>
    <row r="2328" spans="1:5">
      <c r="A2328" s="127"/>
      <c r="B2328" s="128"/>
      <c r="C2328" s="127"/>
      <c r="D2328" s="122"/>
      <c r="E2328" s="129">
        <f t="shared" si="36"/>
        <v>0</v>
      </c>
    </row>
    <row r="2329" spans="1:5">
      <c r="A2329" s="127"/>
      <c r="B2329" s="128"/>
      <c r="C2329" s="127"/>
      <c r="D2329" s="122"/>
      <c r="E2329" s="129">
        <f t="shared" si="36"/>
        <v>0</v>
      </c>
    </row>
    <row r="2330" spans="1:5">
      <c r="A2330" s="127"/>
      <c r="B2330" s="128"/>
      <c r="C2330" s="127"/>
      <c r="D2330" s="122"/>
      <c r="E2330" s="129">
        <f t="shared" si="36"/>
        <v>0</v>
      </c>
    </row>
    <row r="2331" spans="1:5">
      <c r="A2331" s="127"/>
      <c r="B2331" s="128"/>
      <c r="C2331" s="127"/>
      <c r="D2331" s="122"/>
      <c r="E2331" s="129">
        <f t="shared" si="36"/>
        <v>0</v>
      </c>
    </row>
    <row r="2332" spans="1:5">
      <c r="A2332" s="127"/>
      <c r="B2332" s="128"/>
      <c r="C2332" s="127"/>
      <c r="D2332" s="122"/>
      <c r="E2332" s="129">
        <f t="shared" si="36"/>
        <v>0</v>
      </c>
    </row>
    <row r="2333" spans="1:5">
      <c r="A2333" s="127"/>
      <c r="B2333" s="128"/>
      <c r="C2333" s="127"/>
      <c r="D2333" s="122"/>
      <c r="E2333" s="129">
        <f t="shared" si="36"/>
        <v>0</v>
      </c>
    </row>
    <row r="2334" spans="1:5">
      <c r="A2334" s="127"/>
      <c r="B2334" s="128"/>
      <c r="C2334" s="127"/>
      <c r="D2334" s="122"/>
      <c r="E2334" s="129">
        <f t="shared" si="36"/>
        <v>0</v>
      </c>
    </row>
    <row r="2335" spans="1:5">
      <c r="A2335" s="127"/>
      <c r="B2335" s="128"/>
      <c r="C2335" s="127"/>
      <c r="D2335" s="122"/>
      <c r="E2335" s="129">
        <f t="shared" si="36"/>
        <v>0</v>
      </c>
    </row>
    <row r="2336" spans="1:5">
      <c r="A2336" s="127"/>
      <c r="B2336" s="128"/>
      <c r="C2336" s="127"/>
      <c r="D2336" s="122"/>
      <c r="E2336" s="129">
        <f t="shared" si="36"/>
        <v>0</v>
      </c>
    </row>
    <row r="2337" spans="1:5">
      <c r="A2337" s="127"/>
      <c r="B2337" s="128"/>
      <c r="C2337" s="127"/>
      <c r="D2337" s="122"/>
      <c r="E2337" s="129">
        <f t="shared" si="36"/>
        <v>0</v>
      </c>
    </row>
    <row r="2338" spans="1:5">
      <c r="A2338" s="127"/>
      <c r="B2338" s="128"/>
      <c r="C2338" s="127"/>
      <c r="D2338" s="122"/>
      <c r="E2338" s="129">
        <f t="shared" si="36"/>
        <v>0</v>
      </c>
    </row>
    <row r="2339" spans="1:5">
      <c r="A2339" s="127"/>
      <c r="B2339" s="128"/>
      <c r="C2339" s="127"/>
      <c r="D2339" s="122"/>
      <c r="E2339" s="129">
        <f t="shared" si="36"/>
        <v>0</v>
      </c>
    </row>
    <row r="2340" spans="1:5">
      <c r="A2340" s="127"/>
      <c r="B2340" s="128"/>
      <c r="C2340" s="127"/>
      <c r="D2340" s="122"/>
      <c r="E2340" s="129">
        <f t="shared" si="36"/>
        <v>0</v>
      </c>
    </row>
    <row r="2341" spans="1:5">
      <c r="A2341" s="127"/>
      <c r="B2341" s="128"/>
      <c r="C2341" s="127"/>
      <c r="D2341" s="122"/>
      <c r="E2341" s="129">
        <f t="shared" si="36"/>
        <v>0</v>
      </c>
    </row>
    <row r="2342" spans="1:5">
      <c r="A2342" s="127"/>
      <c r="B2342" s="128"/>
      <c r="C2342" s="127"/>
      <c r="D2342" s="122"/>
      <c r="E2342" s="129">
        <f t="shared" si="36"/>
        <v>0</v>
      </c>
    </row>
    <row r="2343" spans="1:5">
      <c r="A2343" s="127"/>
      <c r="B2343" s="128"/>
      <c r="C2343" s="127"/>
      <c r="D2343" s="122"/>
      <c r="E2343" s="129">
        <f t="shared" si="36"/>
        <v>0</v>
      </c>
    </row>
    <row r="2344" spans="1:5">
      <c r="A2344" s="127"/>
      <c r="B2344" s="128"/>
      <c r="C2344" s="127"/>
      <c r="D2344" s="122"/>
      <c r="E2344" s="129">
        <f t="shared" si="36"/>
        <v>0</v>
      </c>
    </row>
    <row r="2345" spans="1:5">
      <c r="A2345" s="127"/>
      <c r="B2345" s="128"/>
      <c r="C2345" s="127"/>
      <c r="D2345" s="122"/>
      <c r="E2345" s="129">
        <f t="shared" si="36"/>
        <v>0</v>
      </c>
    </row>
    <row r="2346" spans="1:5">
      <c r="A2346" s="127"/>
      <c r="B2346" s="128"/>
      <c r="C2346" s="127"/>
      <c r="D2346" s="122"/>
      <c r="E2346" s="129">
        <f t="shared" si="36"/>
        <v>0</v>
      </c>
    </row>
    <row r="2347" spans="1:5">
      <c r="A2347" s="127"/>
      <c r="B2347" s="128"/>
      <c r="C2347" s="127"/>
      <c r="D2347" s="122"/>
      <c r="E2347" s="129">
        <f t="shared" si="36"/>
        <v>0</v>
      </c>
    </row>
    <row r="2348" spans="1:5">
      <c r="A2348" s="127"/>
      <c r="B2348" s="128"/>
      <c r="C2348" s="127"/>
      <c r="D2348" s="122"/>
      <c r="E2348" s="129">
        <f t="shared" si="36"/>
        <v>0</v>
      </c>
    </row>
    <row r="2349" spans="1:5">
      <c r="A2349" s="127"/>
      <c r="B2349" s="128"/>
      <c r="C2349" s="127"/>
      <c r="D2349" s="122"/>
      <c r="E2349" s="129">
        <f t="shared" si="36"/>
        <v>0</v>
      </c>
    </row>
    <row r="2350" spans="1:5">
      <c r="A2350" s="127"/>
      <c r="B2350" s="128"/>
      <c r="C2350" s="127"/>
      <c r="D2350" s="122"/>
      <c r="E2350" s="129">
        <f t="shared" si="36"/>
        <v>0</v>
      </c>
    </row>
    <row r="2351" spans="1:5">
      <c r="A2351" s="127"/>
      <c r="B2351" s="128"/>
      <c r="C2351" s="127"/>
      <c r="D2351" s="122"/>
      <c r="E2351" s="129">
        <f t="shared" si="36"/>
        <v>0</v>
      </c>
    </row>
    <row r="2352" spans="1:5">
      <c r="A2352" s="127"/>
      <c r="B2352" s="128"/>
      <c r="C2352" s="127"/>
      <c r="D2352" s="122"/>
      <c r="E2352" s="129">
        <f t="shared" si="36"/>
        <v>0</v>
      </c>
    </row>
    <row r="2353" spans="1:5">
      <c r="A2353" s="127"/>
      <c r="B2353" s="128"/>
      <c r="C2353" s="127"/>
      <c r="D2353" s="122"/>
      <c r="E2353" s="129">
        <f t="shared" si="36"/>
        <v>0</v>
      </c>
    </row>
    <row r="2354" spans="1:5">
      <c r="A2354" s="127"/>
      <c r="B2354" s="128"/>
      <c r="C2354" s="127"/>
      <c r="D2354" s="122"/>
      <c r="E2354" s="129">
        <f t="shared" si="36"/>
        <v>0</v>
      </c>
    </row>
    <row r="2355" spans="1:5">
      <c r="A2355" s="127"/>
      <c r="B2355" s="128"/>
      <c r="C2355" s="127"/>
      <c r="D2355" s="122"/>
      <c r="E2355" s="129">
        <f t="shared" si="36"/>
        <v>0</v>
      </c>
    </row>
    <row r="2356" spans="1:5">
      <c r="A2356" s="127"/>
      <c r="B2356" s="128"/>
      <c r="C2356" s="127"/>
      <c r="D2356" s="122"/>
      <c r="E2356" s="129">
        <f t="shared" si="36"/>
        <v>0</v>
      </c>
    </row>
    <row r="2357" spans="1:5">
      <c r="A2357" s="127"/>
      <c r="B2357" s="128"/>
      <c r="C2357" s="127"/>
      <c r="D2357" s="122"/>
      <c r="E2357" s="129">
        <f t="shared" si="36"/>
        <v>0</v>
      </c>
    </row>
    <row r="2358" spans="1:5">
      <c r="A2358" s="127"/>
      <c r="B2358" s="128"/>
      <c r="C2358" s="127"/>
      <c r="D2358" s="122"/>
      <c r="E2358" s="129">
        <f t="shared" si="36"/>
        <v>0</v>
      </c>
    </row>
    <row r="2359" spans="1:5">
      <c r="A2359" s="127"/>
      <c r="B2359" s="128"/>
      <c r="C2359" s="127"/>
      <c r="D2359" s="122"/>
      <c r="E2359" s="129">
        <f t="shared" si="36"/>
        <v>0</v>
      </c>
    </row>
    <row r="2360" spans="1:5">
      <c r="A2360" s="127"/>
      <c r="B2360" s="128"/>
      <c r="C2360" s="127"/>
      <c r="D2360" s="122"/>
      <c r="E2360" s="129">
        <f t="shared" si="36"/>
        <v>0</v>
      </c>
    </row>
    <row r="2361" spans="1:5">
      <c r="A2361" s="127"/>
      <c r="B2361" s="128"/>
      <c r="C2361" s="127"/>
      <c r="D2361" s="122"/>
      <c r="E2361" s="129">
        <f t="shared" si="36"/>
        <v>0</v>
      </c>
    </row>
    <row r="2362" spans="1:5">
      <c r="A2362" s="127"/>
      <c r="B2362" s="128"/>
      <c r="C2362" s="127"/>
      <c r="D2362" s="122"/>
      <c r="E2362" s="129">
        <f t="shared" si="36"/>
        <v>0</v>
      </c>
    </row>
    <row r="2363" spans="1:5">
      <c r="A2363" s="127"/>
      <c r="B2363" s="128"/>
      <c r="C2363" s="127"/>
      <c r="D2363" s="122"/>
      <c r="E2363" s="129">
        <f t="shared" si="36"/>
        <v>0</v>
      </c>
    </row>
    <row r="2364" spans="1:5">
      <c r="A2364" s="127"/>
      <c r="B2364" s="128"/>
      <c r="C2364" s="127"/>
      <c r="D2364" s="122"/>
      <c r="E2364" s="129">
        <f t="shared" si="36"/>
        <v>0</v>
      </c>
    </row>
    <row r="2365" spans="1:5">
      <c r="A2365" s="127"/>
      <c r="B2365" s="128"/>
      <c r="C2365" s="127"/>
      <c r="D2365" s="122"/>
      <c r="E2365" s="129">
        <f t="shared" si="36"/>
        <v>0</v>
      </c>
    </row>
    <row r="2366" spans="1:5">
      <c r="A2366" s="127"/>
      <c r="B2366" s="128"/>
      <c r="C2366" s="127"/>
      <c r="D2366" s="122"/>
      <c r="E2366" s="129">
        <f t="shared" si="36"/>
        <v>0</v>
      </c>
    </row>
    <row r="2367" spans="1:5">
      <c r="A2367" s="127"/>
      <c r="B2367" s="128"/>
      <c r="C2367" s="127"/>
      <c r="D2367" s="122"/>
      <c r="E2367" s="129">
        <f t="shared" si="36"/>
        <v>0</v>
      </c>
    </row>
    <row r="2368" spans="1:5">
      <c r="A2368" s="127"/>
      <c r="B2368" s="128"/>
      <c r="C2368" s="127"/>
      <c r="D2368" s="122"/>
      <c r="E2368" s="129">
        <f t="shared" si="36"/>
        <v>0</v>
      </c>
    </row>
    <row r="2369" spans="1:5">
      <c r="A2369" s="127"/>
      <c r="B2369" s="128"/>
      <c r="C2369" s="127"/>
      <c r="D2369" s="122"/>
      <c r="E2369" s="129">
        <f t="shared" si="36"/>
        <v>0</v>
      </c>
    </row>
    <row r="2370" spans="1:5">
      <c r="A2370" s="127"/>
      <c r="B2370" s="128"/>
      <c r="C2370" s="127"/>
      <c r="D2370" s="122"/>
      <c r="E2370" s="129">
        <f t="shared" ref="E2370:E2433" si="37">ROUND((D2370/(1+$J$1))*(1+$L$1),2)</f>
        <v>0</v>
      </c>
    </row>
    <row r="2371" spans="1:5">
      <c r="A2371" s="127"/>
      <c r="B2371" s="128"/>
      <c r="C2371" s="127"/>
      <c r="D2371" s="122"/>
      <c r="E2371" s="129">
        <f t="shared" si="37"/>
        <v>0</v>
      </c>
    </row>
    <row r="2372" spans="1:5">
      <c r="A2372" s="127"/>
      <c r="B2372" s="128"/>
      <c r="C2372" s="127"/>
      <c r="D2372" s="122"/>
      <c r="E2372" s="129">
        <f t="shared" si="37"/>
        <v>0</v>
      </c>
    </row>
    <row r="2373" spans="1:5">
      <c r="A2373" s="127"/>
      <c r="B2373" s="128"/>
      <c r="C2373" s="127"/>
      <c r="D2373" s="122"/>
      <c r="E2373" s="129">
        <f t="shared" si="37"/>
        <v>0</v>
      </c>
    </row>
    <row r="2374" spans="1:5">
      <c r="A2374" s="127"/>
      <c r="B2374" s="128"/>
      <c r="C2374" s="127"/>
      <c r="D2374" s="122"/>
      <c r="E2374" s="129">
        <f t="shared" si="37"/>
        <v>0</v>
      </c>
    </row>
    <row r="2375" spans="1:5">
      <c r="A2375" s="127"/>
      <c r="B2375" s="128"/>
      <c r="C2375" s="127"/>
      <c r="D2375" s="122"/>
      <c r="E2375" s="129">
        <f t="shared" si="37"/>
        <v>0</v>
      </c>
    </row>
    <row r="2376" spans="1:5">
      <c r="A2376" s="127"/>
      <c r="B2376" s="128"/>
      <c r="C2376" s="127"/>
      <c r="D2376" s="122"/>
      <c r="E2376" s="129">
        <f t="shared" si="37"/>
        <v>0</v>
      </c>
    </row>
    <row r="2377" spans="1:5">
      <c r="A2377" s="127"/>
      <c r="B2377" s="128"/>
      <c r="C2377" s="127"/>
      <c r="D2377" s="122"/>
      <c r="E2377" s="129">
        <f t="shared" si="37"/>
        <v>0</v>
      </c>
    </row>
    <row r="2378" spans="1:5">
      <c r="A2378" s="127"/>
      <c r="B2378" s="128"/>
      <c r="C2378" s="127"/>
      <c r="D2378" s="122"/>
      <c r="E2378" s="129">
        <f t="shared" si="37"/>
        <v>0</v>
      </c>
    </row>
    <row r="2379" spans="1:5">
      <c r="A2379" s="127"/>
      <c r="B2379" s="128"/>
      <c r="C2379" s="127"/>
      <c r="D2379" s="122"/>
      <c r="E2379" s="129">
        <f t="shared" si="37"/>
        <v>0</v>
      </c>
    </row>
    <row r="2380" spans="1:5">
      <c r="A2380" s="127"/>
      <c r="B2380" s="128"/>
      <c r="C2380" s="127"/>
      <c r="D2380" s="122"/>
      <c r="E2380" s="129">
        <f t="shared" si="37"/>
        <v>0</v>
      </c>
    </row>
    <row r="2381" spans="1:5">
      <c r="A2381" s="127"/>
      <c r="B2381" s="128"/>
      <c r="C2381" s="127"/>
      <c r="D2381" s="122"/>
      <c r="E2381" s="129">
        <f t="shared" si="37"/>
        <v>0</v>
      </c>
    </row>
    <row r="2382" spans="1:5">
      <c r="A2382" s="127"/>
      <c r="B2382" s="128"/>
      <c r="C2382" s="127"/>
      <c r="D2382" s="122"/>
      <c r="E2382" s="129">
        <f t="shared" si="37"/>
        <v>0</v>
      </c>
    </row>
    <row r="2383" spans="1:5">
      <c r="A2383" s="127"/>
      <c r="B2383" s="128"/>
      <c r="C2383" s="127"/>
      <c r="D2383" s="122"/>
      <c r="E2383" s="129">
        <f t="shared" si="37"/>
        <v>0</v>
      </c>
    </row>
    <row r="2384" spans="1:5">
      <c r="A2384" s="127"/>
      <c r="B2384" s="128"/>
      <c r="C2384" s="127"/>
      <c r="D2384" s="122"/>
      <c r="E2384" s="129">
        <f t="shared" si="37"/>
        <v>0</v>
      </c>
    </row>
    <row r="2385" spans="1:5">
      <c r="A2385" s="127"/>
      <c r="B2385" s="128"/>
      <c r="C2385" s="127"/>
      <c r="D2385" s="122"/>
      <c r="E2385" s="129">
        <f t="shared" si="37"/>
        <v>0</v>
      </c>
    </row>
    <row r="2386" spans="1:5">
      <c r="A2386" s="127"/>
      <c r="B2386" s="128"/>
      <c r="C2386" s="127"/>
      <c r="D2386" s="122"/>
      <c r="E2386" s="129">
        <f t="shared" si="37"/>
        <v>0</v>
      </c>
    </row>
    <row r="2387" spans="1:5">
      <c r="A2387" s="127"/>
      <c r="B2387" s="128"/>
      <c r="C2387" s="127"/>
      <c r="D2387" s="122"/>
      <c r="E2387" s="129">
        <f t="shared" si="37"/>
        <v>0</v>
      </c>
    </row>
    <row r="2388" spans="1:5">
      <c r="A2388" s="127"/>
      <c r="B2388" s="128"/>
      <c r="C2388" s="127"/>
      <c r="D2388" s="122"/>
      <c r="E2388" s="129">
        <f t="shared" si="37"/>
        <v>0</v>
      </c>
    </row>
    <row r="2389" spans="1:5">
      <c r="A2389" s="127"/>
      <c r="B2389" s="128"/>
      <c r="C2389" s="127"/>
      <c r="D2389" s="122"/>
      <c r="E2389" s="129">
        <f t="shared" si="37"/>
        <v>0</v>
      </c>
    </row>
    <row r="2390" spans="1:5">
      <c r="A2390" s="127"/>
      <c r="B2390" s="128"/>
      <c r="C2390" s="127"/>
      <c r="D2390" s="122"/>
      <c r="E2390" s="129">
        <f t="shared" si="37"/>
        <v>0</v>
      </c>
    </row>
    <row r="2391" spans="1:5">
      <c r="A2391" s="127"/>
      <c r="B2391" s="128"/>
      <c r="C2391" s="127"/>
      <c r="D2391" s="122"/>
      <c r="E2391" s="129">
        <f t="shared" si="37"/>
        <v>0</v>
      </c>
    </row>
    <row r="2392" spans="1:5">
      <c r="A2392" s="127"/>
      <c r="B2392" s="128"/>
      <c r="C2392" s="127"/>
      <c r="D2392" s="122"/>
      <c r="E2392" s="129">
        <f t="shared" si="37"/>
        <v>0</v>
      </c>
    </row>
    <row r="2393" spans="1:5">
      <c r="A2393" s="127"/>
      <c r="B2393" s="128"/>
      <c r="C2393" s="127"/>
      <c r="D2393" s="122"/>
      <c r="E2393" s="129">
        <f t="shared" si="37"/>
        <v>0</v>
      </c>
    </row>
    <row r="2394" spans="1:5">
      <c r="A2394" s="127"/>
      <c r="B2394" s="128"/>
      <c r="C2394" s="127"/>
      <c r="D2394" s="122"/>
      <c r="E2394" s="129">
        <f t="shared" si="37"/>
        <v>0</v>
      </c>
    </row>
    <row r="2395" spans="1:5">
      <c r="A2395" s="127"/>
      <c r="B2395" s="128"/>
      <c r="C2395" s="127"/>
      <c r="D2395" s="122"/>
      <c r="E2395" s="129">
        <f t="shared" si="37"/>
        <v>0</v>
      </c>
    </row>
    <row r="2396" spans="1:5">
      <c r="A2396" s="127"/>
      <c r="B2396" s="128"/>
      <c r="C2396" s="127"/>
      <c r="D2396" s="122"/>
      <c r="E2396" s="129">
        <f t="shared" si="37"/>
        <v>0</v>
      </c>
    </row>
    <row r="2397" spans="1:5">
      <c r="A2397" s="127"/>
      <c r="B2397" s="128"/>
      <c r="C2397" s="127"/>
      <c r="D2397" s="122"/>
      <c r="E2397" s="129">
        <f t="shared" si="37"/>
        <v>0</v>
      </c>
    </row>
    <row r="2398" spans="1:5">
      <c r="A2398" s="127"/>
      <c r="B2398" s="128"/>
      <c r="C2398" s="127"/>
      <c r="D2398" s="122"/>
      <c r="E2398" s="129">
        <f t="shared" si="37"/>
        <v>0</v>
      </c>
    </row>
    <row r="2399" spans="1:5">
      <c r="A2399" s="127"/>
      <c r="B2399" s="128"/>
      <c r="C2399" s="127"/>
      <c r="D2399" s="122"/>
      <c r="E2399" s="129">
        <f t="shared" si="37"/>
        <v>0</v>
      </c>
    </row>
    <row r="2400" spans="1:5">
      <c r="A2400" s="127"/>
      <c r="B2400" s="128"/>
      <c r="C2400" s="127"/>
      <c r="D2400" s="122"/>
      <c r="E2400" s="129">
        <f t="shared" si="37"/>
        <v>0</v>
      </c>
    </row>
    <row r="2401" spans="1:5">
      <c r="A2401" s="127"/>
      <c r="B2401" s="128"/>
      <c r="C2401" s="127"/>
      <c r="D2401" s="122"/>
      <c r="E2401" s="129">
        <f t="shared" si="37"/>
        <v>0</v>
      </c>
    </row>
    <row r="2402" spans="1:5">
      <c r="A2402" s="127"/>
      <c r="B2402" s="128"/>
      <c r="C2402" s="127"/>
      <c r="D2402" s="122"/>
      <c r="E2402" s="129">
        <f t="shared" si="37"/>
        <v>0</v>
      </c>
    </row>
    <row r="2403" spans="1:5">
      <c r="A2403" s="127"/>
      <c r="B2403" s="128"/>
      <c r="C2403" s="127"/>
      <c r="D2403" s="122"/>
      <c r="E2403" s="129">
        <f t="shared" si="37"/>
        <v>0</v>
      </c>
    </row>
    <row r="2404" spans="1:5">
      <c r="A2404" s="127"/>
      <c r="B2404" s="128"/>
      <c r="C2404" s="127"/>
      <c r="D2404" s="122"/>
      <c r="E2404" s="129">
        <f t="shared" si="37"/>
        <v>0</v>
      </c>
    </row>
    <row r="2405" spans="1:5">
      <c r="A2405" s="127"/>
      <c r="B2405" s="128"/>
      <c r="C2405" s="127"/>
      <c r="D2405" s="122"/>
      <c r="E2405" s="129">
        <f t="shared" si="37"/>
        <v>0</v>
      </c>
    </row>
    <row r="2406" spans="1:5">
      <c r="A2406" s="127"/>
      <c r="B2406" s="128"/>
      <c r="C2406" s="127"/>
      <c r="D2406" s="122"/>
      <c r="E2406" s="129">
        <f t="shared" si="37"/>
        <v>0</v>
      </c>
    </row>
    <row r="2407" spans="1:5">
      <c r="A2407" s="127"/>
      <c r="B2407" s="128"/>
      <c r="C2407" s="127"/>
      <c r="D2407" s="122"/>
      <c r="E2407" s="129">
        <f t="shared" si="37"/>
        <v>0</v>
      </c>
    </row>
    <row r="2408" spans="1:5">
      <c r="A2408" s="127"/>
      <c r="B2408" s="128"/>
      <c r="C2408" s="127"/>
      <c r="D2408" s="122"/>
      <c r="E2408" s="129">
        <f t="shared" si="37"/>
        <v>0</v>
      </c>
    </row>
    <row r="2409" spans="1:5">
      <c r="A2409" s="127"/>
      <c r="B2409" s="128"/>
      <c r="C2409" s="127"/>
      <c r="D2409" s="122"/>
      <c r="E2409" s="129">
        <f t="shared" si="37"/>
        <v>0</v>
      </c>
    </row>
    <row r="2410" spans="1:5">
      <c r="A2410" s="127"/>
      <c r="B2410" s="128"/>
      <c r="C2410" s="127"/>
      <c r="D2410" s="122"/>
      <c r="E2410" s="129">
        <f t="shared" si="37"/>
        <v>0</v>
      </c>
    </row>
    <row r="2411" spans="1:5">
      <c r="A2411" s="127"/>
      <c r="B2411" s="128"/>
      <c r="C2411" s="127"/>
      <c r="D2411" s="122"/>
      <c r="E2411" s="129">
        <f t="shared" si="37"/>
        <v>0</v>
      </c>
    </row>
    <row r="2412" spans="1:5">
      <c r="A2412" s="127"/>
      <c r="B2412" s="128"/>
      <c r="C2412" s="127"/>
      <c r="D2412" s="122"/>
      <c r="E2412" s="129">
        <f t="shared" si="37"/>
        <v>0</v>
      </c>
    </row>
    <row r="2413" spans="1:5">
      <c r="A2413" s="127"/>
      <c r="B2413" s="128"/>
      <c r="C2413" s="127"/>
      <c r="D2413" s="122"/>
      <c r="E2413" s="129">
        <f t="shared" si="37"/>
        <v>0</v>
      </c>
    </row>
    <row r="2414" spans="1:5">
      <c r="A2414" s="127"/>
      <c r="B2414" s="128"/>
      <c r="C2414" s="127"/>
      <c r="D2414" s="122"/>
      <c r="E2414" s="129">
        <f t="shared" si="37"/>
        <v>0</v>
      </c>
    </row>
    <row r="2415" spans="1:5">
      <c r="A2415" s="127"/>
      <c r="B2415" s="128"/>
      <c r="C2415" s="127"/>
      <c r="D2415" s="122"/>
      <c r="E2415" s="129">
        <f t="shared" si="37"/>
        <v>0</v>
      </c>
    </row>
    <row r="2416" spans="1:5">
      <c r="A2416" s="127"/>
      <c r="B2416" s="128"/>
      <c r="C2416" s="127"/>
      <c r="D2416" s="122"/>
      <c r="E2416" s="129">
        <f t="shared" si="37"/>
        <v>0</v>
      </c>
    </row>
    <row r="2417" spans="1:5">
      <c r="A2417" s="127"/>
      <c r="B2417" s="128"/>
      <c r="C2417" s="127"/>
      <c r="D2417" s="122"/>
      <c r="E2417" s="129">
        <f t="shared" si="37"/>
        <v>0</v>
      </c>
    </row>
    <row r="2418" spans="1:5">
      <c r="A2418" s="127"/>
      <c r="B2418" s="128"/>
      <c r="C2418" s="127"/>
      <c r="D2418" s="122"/>
      <c r="E2418" s="129">
        <f t="shared" si="37"/>
        <v>0</v>
      </c>
    </row>
    <row r="2419" spans="1:5">
      <c r="A2419" s="127"/>
      <c r="B2419" s="128"/>
      <c r="C2419" s="127"/>
      <c r="D2419" s="122"/>
      <c r="E2419" s="129">
        <f t="shared" si="37"/>
        <v>0</v>
      </c>
    </row>
    <row r="2420" spans="1:5">
      <c r="A2420" s="127"/>
      <c r="B2420" s="128"/>
      <c r="C2420" s="127"/>
      <c r="D2420" s="122"/>
      <c r="E2420" s="129">
        <f t="shared" si="37"/>
        <v>0</v>
      </c>
    </row>
    <row r="2421" spans="1:5">
      <c r="A2421" s="127"/>
      <c r="B2421" s="128"/>
      <c r="C2421" s="127"/>
      <c r="D2421" s="122"/>
      <c r="E2421" s="129">
        <f t="shared" si="37"/>
        <v>0</v>
      </c>
    </row>
    <row r="2422" spans="1:5">
      <c r="A2422" s="127"/>
      <c r="B2422" s="128"/>
      <c r="C2422" s="127"/>
      <c r="D2422" s="122"/>
      <c r="E2422" s="129">
        <f t="shared" si="37"/>
        <v>0</v>
      </c>
    </row>
    <row r="2423" spans="1:5">
      <c r="A2423" s="127"/>
      <c r="B2423" s="128"/>
      <c r="C2423" s="127"/>
      <c r="D2423" s="122"/>
      <c r="E2423" s="129">
        <f t="shared" si="37"/>
        <v>0</v>
      </c>
    </row>
    <row r="2424" spans="1:5">
      <c r="A2424" s="127"/>
      <c r="B2424" s="128"/>
      <c r="C2424" s="127"/>
      <c r="D2424" s="122"/>
      <c r="E2424" s="129">
        <f t="shared" si="37"/>
        <v>0</v>
      </c>
    </row>
    <row r="2425" spans="1:5">
      <c r="A2425" s="127"/>
      <c r="B2425" s="128"/>
      <c r="C2425" s="127"/>
      <c r="D2425" s="122"/>
      <c r="E2425" s="129">
        <f t="shared" si="37"/>
        <v>0</v>
      </c>
    </row>
    <row r="2426" spans="1:5">
      <c r="A2426" s="127"/>
      <c r="B2426" s="128"/>
      <c r="C2426" s="127"/>
      <c r="D2426" s="122"/>
      <c r="E2426" s="129">
        <f t="shared" si="37"/>
        <v>0</v>
      </c>
    </row>
    <row r="2427" spans="1:5">
      <c r="A2427" s="127"/>
      <c r="B2427" s="128"/>
      <c r="C2427" s="127"/>
      <c r="D2427" s="122"/>
      <c r="E2427" s="129">
        <f t="shared" si="37"/>
        <v>0</v>
      </c>
    </row>
    <row r="2428" spans="1:5">
      <c r="A2428" s="127"/>
      <c r="B2428" s="128"/>
      <c r="C2428" s="127"/>
      <c r="D2428" s="122"/>
      <c r="E2428" s="129">
        <f t="shared" si="37"/>
        <v>0</v>
      </c>
    </row>
    <row r="2429" spans="1:5">
      <c r="A2429" s="127"/>
      <c r="B2429" s="128"/>
      <c r="C2429" s="127"/>
      <c r="D2429" s="122"/>
      <c r="E2429" s="129">
        <f t="shared" si="37"/>
        <v>0</v>
      </c>
    </row>
    <row r="2430" spans="1:5">
      <c r="A2430" s="127"/>
      <c r="B2430" s="128"/>
      <c r="C2430" s="127"/>
      <c r="D2430" s="122"/>
      <c r="E2430" s="129">
        <f t="shared" si="37"/>
        <v>0</v>
      </c>
    </row>
    <row r="2431" spans="1:5">
      <c r="A2431" s="127"/>
      <c r="B2431" s="128"/>
      <c r="C2431" s="127"/>
      <c r="D2431" s="122"/>
      <c r="E2431" s="129">
        <f t="shared" si="37"/>
        <v>0</v>
      </c>
    </row>
    <row r="2432" spans="1:5">
      <c r="A2432" s="127"/>
      <c r="B2432" s="128"/>
      <c r="C2432" s="127"/>
      <c r="D2432" s="122"/>
      <c r="E2432" s="129">
        <f t="shared" si="37"/>
        <v>0</v>
      </c>
    </row>
    <row r="2433" spans="1:5">
      <c r="A2433" s="127"/>
      <c r="B2433" s="128"/>
      <c r="C2433" s="127"/>
      <c r="D2433" s="122"/>
      <c r="E2433" s="129">
        <f t="shared" si="37"/>
        <v>0</v>
      </c>
    </row>
    <row r="2434" spans="1:5">
      <c r="A2434" s="127"/>
      <c r="B2434" s="128"/>
      <c r="C2434" s="127"/>
      <c r="D2434" s="122"/>
      <c r="E2434" s="129">
        <f t="shared" ref="E2434:E2497" si="38">ROUND((D2434/(1+$J$1))*(1+$L$1),2)</f>
        <v>0</v>
      </c>
    </row>
    <row r="2435" spans="1:5">
      <c r="A2435" s="127"/>
      <c r="B2435" s="128"/>
      <c r="C2435" s="127"/>
      <c r="D2435" s="122"/>
      <c r="E2435" s="129">
        <f t="shared" si="38"/>
        <v>0</v>
      </c>
    </row>
    <row r="2436" spans="1:5">
      <c r="A2436" s="127"/>
      <c r="B2436" s="128"/>
      <c r="C2436" s="127"/>
      <c r="D2436" s="122"/>
      <c r="E2436" s="129">
        <f t="shared" si="38"/>
        <v>0</v>
      </c>
    </row>
    <row r="2437" spans="1:5">
      <c r="A2437" s="127"/>
      <c r="B2437" s="128"/>
      <c r="C2437" s="127"/>
      <c r="D2437" s="122"/>
      <c r="E2437" s="129">
        <f t="shared" si="38"/>
        <v>0</v>
      </c>
    </row>
    <row r="2438" spans="1:5">
      <c r="A2438" s="127"/>
      <c r="B2438" s="128"/>
      <c r="C2438" s="127"/>
      <c r="D2438" s="122"/>
      <c r="E2438" s="129">
        <f t="shared" si="38"/>
        <v>0</v>
      </c>
    </row>
    <row r="2439" spans="1:5">
      <c r="A2439" s="127"/>
      <c r="B2439" s="128"/>
      <c r="C2439" s="127"/>
      <c r="D2439" s="122"/>
      <c r="E2439" s="129">
        <f t="shared" si="38"/>
        <v>0</v>
      </c>
    </row>
    <row r="2440" spans="1:5">
      <c r="A2440" s="127"/>
      <c r="B2440" s="128"/>
      <c r="C2440" s="127"/>
      <c r="D2440" s="122"/>
      <c r="E2440" s="129">
        <f t="shared" si="38"/>
        <v>0</v>
      </c>
    </row>
    <row r="2441" spans="1:5">
      <c r="A2441" s="127"/>
      <c r="B2441" s="128"/>
      <c r="C2441" s="127"/>
      <c r="D2441" s="122"/>
      <c r="E2441" s="129">
        <f t="shared" si="38"/>
        <v>0</v>
      </c>
    </row>
    <row r="2442" spans="1:5">
      <c r="A2442" s="127"/>
      <c r="B2442" s="128"/>
      <c r="C2442" s="127"/>
      <c r="D2442" s="122"/>
      <c r="E2442" s="129">
        <f t="shared" si="38"/>
        <v>0</v>
      </c>
    </row>
    <row r="2443" spans="1:5">
      <c r="A2443" s="127"/>
      <c r="B2443" s="128"/>
      <c r="C2443" s="127"/>
      <c r="D2443" s="122"/>
      <c r="E2443" s="129">
        <f t="shared" si="38"/>
        <v>0</v>
      </c>
    </row>
    <row r="2444" spans="1:5">
      <c r="A2444" s="127"/>
      <c r="B2444" s="128"/>
      <c r="C2444" s="127"/>
      <c r="D2444" s="122"/>
      <c r="E2444" s="129">
        <f t="shared" si="38"/>
        <v>0</v>
      </c>
    </row>
    <row r="2445" spans="1:5">
      <c r="A2445" s="127"/>
      <c r="B2445" s="128"/>
      <c r="C2445" s="127"/>
      <c r="D2445" s="122"/>
      <c r="E2445" s="129">
        <f t="shared" si="38"/>
        <v>0</v>
      </c>
    </row>
    <row r="2446" spans="1:5">
      <c r="A2446" s="127"/>
      <c r="B2446" s="128"/>
      <c r="C2446" s="127"/>
      <c r="D2446" s="122"/>
      <c r="E2446" s="129">
        <f t="shared" si="38"/>
        <v>0</v>
      </c>
    </row>
    <row r="2447" spans="1:5">
      <c r="A2447" s="127"/>
      <c r="B2447" s="128"/>
      <c r="C2447" s="127"/>
      <c r="D2447" s="122"/>
      <c r="E2447" s="129">
        <f t="shared" si="38"/>
        <v>0</v>
      </c>
    </row>
    <row r="2448" spans="1:5">
      <c r="A2448" s="127"/>
      <c r="B2448" s="128"/>
      <c r="C2448" s="127"/>
      <c r="D2448" s="122"/>
      <c r="E2448" s="129">
        <f t="shared" si="38"/>
        <v>0</v>
      </c>
    </row>
    <row r="2449" spans="1:5">
      <c r="A2449" s="127"/>
      <c r="B2449" s="128"/>
      <c r="C2449" s="127"/>
      <c r="D2449" s="122"/>
      <c r="E2449" s="129">
        <f t="shared" si="38"/>
        <v>0</v>
      </c>
    </row>
    <row r="2450" spans="1:5">
      <c r="A2450" s="127"/>
      <c r="B2450" s="128"/>
      <c r="C2450" s="127"/>
      <c r="D2450" s="122"/>
      <c r="E2450" s="129">
        <f t="shared" si="38"/>
        <v>0</v>
      </c>
    </row>
    <row r="2451" spans="1:5">
      <c r="A2451" s="127"/>
      <c r="B2451" s="128"/>
      <c r="C2451" s="127"/>
      <c r="D2451" s="122"/>
      <c r="E2451" s="129">
        <f t="shared" si="38"/>
        <v>0</v>
      </c>
    </row>
    <row r="2452" spans="1:5">
      <c r="A2452" s="127"/>
      <c r="B2452" s="128"/>
      <c r="C2452" s="127"/>
      <c r="D2452" s="122"/>
      <c r="E2452" s="129">
        <f t="shared" si="38"/>
        <v>0</v>
      </c>
    </row>
    <row r="2453" spans="1:5">
      <c r="A2453" s="127"/>
      <c r="B2453" s="128"/>
      <c r="C2453" s="127"/>
      <c r="D2453" s="122"/>
      <c r="E2453" s="129">
        <f t="shared" si="38"/>
        <v>0</v>
      </c>
    </row>
    <row r="2454" spans="1:5">
      <c r="A2454" s="127"/>
      <c r="B2454" s="128"/>
      <c r="C2454" s="127"/>
      <c r="D2454" s="122"/>
      <c r="E2454" s="129">
        <f t="shared" si="38"/>
        <v>0</v>
      </c>
    </row>
    <row r="2455" spans="1:5">
      <c r="A2455" s="127"/>
      <c r="B2455" s="128"/>
      <c r="C2455" s="127"/>
      <c r="D2455" s="122"/>
      <c r="E2455" s="129">
        <f t="shared" si="38"/>
        <v>0</v>
      </c>
    </row>
    <row r="2456" spans="1:5">
      <c r="A2456" s="127"/>
      <c r="B2456" s="128"/>
      <c r="C2456" s="127"/>
      <c r="D2456" s="122"/>
      <c r="E2456" s="129">
        <f t="shared" si="38"/>
        <v>0</v>
      </c>
    </row>
    <row r="2457" spans="1:5">
      <c r="A2457" s="127"/>
      <c r="B2457" s="128"/>
      <c r="C2457" s="127"/>
      <c r="D2457" s="122"/>
      <c r="E2457" s="129">
        <f t="shared" si="38"/>
        <v>0</v>
      </c>
    </row>
    <row r="2458" spans="1:5">
      <c r="A2458" s="127"/>
      <c r="B2458" s="128"/>
      <c r="C2458" s="127"/>
      <c r="D2458" s="122"/>
      <c r="E2458" s="129">
        <f t="shared" si="38"/>
        <v>0</v>
      </c>
    </row>
    <row r="2459" spans="1:5">
      <c r="A2459" s="127"/>
      <c r="B2459" s="128"/>
      <c r="C2459" s="127"/>
      <c r="D2459" s="122"/>
      <c r="E2459" s="129">
        <f t="shared" si="38"/>
        <v>0</v>
      </c>
    </row>
    <row r="2460" spans="1:5">
      <c r="A2460" s="127"/>
      <c r="B2460" s="128"/>
      <c r="C2460" s="127"/>
      <c r="D2460" s="122"/>
      <c r="E2460" s="129">
        <f t="shared" si="38"/>
        <v>0</v>
      </c>
    </row>
    <row r="2461" spans="1:5">
      <c r="A2461" s="127"/>
      <c r="B2461" s="128"/>
      <c r="C2461" s="127"/>
      <c r="D2461" s="122"/>
      <c r="E2461" s="129">
        <f t="shared" si="38"/>
        <v>0</v>
      </c>
    </row>
    <row r="2462" spans="1:5">
      <c r="A2462" s="127"/>
      <c r="B2462" s="128"/>
      <c r="C2462" s="127"/>
      <c r="D2462" s="122"/>
      <c r="E2462" s="129">
        <f t="shared" si="38"/>
        <v>0</v>
      </c>
    </row>
    <row r="2463" spans="1:5">
      <c r="A2463" s="127"/>
      <c r="B2463" s="128"/>
      <c r="C2463" s="127"/>
      <c r="D2463" s="122"/>
      <c r="E2463" s="129">
        <f t="shared" si="38"/>
        <v>0</v>
      </c>
    </row>
    <row r="2464" spans="1:5">
      <c r="A2464" s="127"/>
      <c r="B2464" s="128"/>
      <c r="C2464" s="127"/>
      <c r="D2464" s="122"/>
      <c r="E2464" s="129">
        <f t="shared" si="38"/>
        <v>0</v>
      </c>
    </row>
    <row r="2465" spans="1:5">
      <c r="A2465" s="127"/>
      <c r="B2465" s="128"/>
      <c r="C2465" s="127"/>
      <c r="D2465" s="122"/>
      <c r="E2465" s="129">
        <f t="shared" si="38"/>
        <v>0</v>
      </c>
    </row>
    <row r="2466" spans="1:5">
      <c r="A2466" s="127"/>
      <c r="B2466" s="128"/>
      <c r="C2466" s="127"/>
      <c r="D2466" s="122"/>
      <c r="E2466" s="129">
        <f t="shared" si="38"/>
        <v>0</v>
      </c>
    </row>
    <row r="2467" spans="1:5">
      <c r="A2467" s="127"/>
      <c r="B2467" s="128"/>
      <c r="C2467" s="127"/>
      <c r="D2467" s="122"/>
      <c r="E2467" s="129">
        <f t="shared" si="38"/>
        <v>0</v>
      </c>
    </row>
    <row r="2468" spans="1:5">
      <c r="A2468" s="127"/>
      <c r="B2468" s="128"/>
      <c r="C2468" s="127"/>
      <c r="D2468" s="122"/>
      <c r="E2468" s="129">
        <f t="shared" si="38"/>
        <v>0</v>
      </c>
    </row>
    <row r="2469" spans="1:5">
      <c r="A2469" s="127"/>
      <c r="B2469" s="128"/>
      <c r="C2469" s="127"/>
      <c r="D2469" s="122"/>
      <c r="E2469" s="129">
        <f t="shared" si="38"/>
        <v>0</v>
      </c>
    </row>
    <row r="2470" spans="1:5">
      <c r="A2470" s="127"/>
      <c r="B2470" s="128"/>
      <c r="C2470" s="127"/>
      <c r="D2470" s="122"/>
      <c r="E2470" s="129">
        <f t="shared" si="38"/>
        <v>0</v>
      </c>
    </row>
    <row r="2471" spans="1:5">
      <c r="A2471" s="127"/>
      <c r="B2471" s="128"/>
      <c r="C2471" s="127"/>
      <c r="D2471" s="122"/>
      <c r="E2471" s="129">
        <f t="shared" si="38"/>
        <v>0</v>
      </c>
    </row>
    <row r="2472" spans="1:5">
      <c r="A2472" s="127"/>
      <c r="B2472" s="128"/>
      <c r="C2472" s="127"/>
      <c r="D2472" s="122"/>
      <c r="E2472" s="129">
        <f t="shared" si="38"/>
        <v>0</v>
      </c>
    </row>
    <row r="2473" spans="1:5">
      <c r="A2473" s="127"/>
      <c r="B2473" s="128"/>
      <c r="C2473" s="127"/>
      <c r="D2473" s="122"/>
      <c r="E2473" s="129">
        <f t="shared" si="38"/>
        <v>0</v>
      </c>
    </row>
    <row r="2474" spans="1:5">
      <c r="A2474" s="127"/>
      <c r="B2474" s="128"/>
      <c r="C2474" s="127"/>
      <c r="D2474" s="122"/>
      <c r="E2474" s="129">
        <f t="shared" si="38"/>
        <v>0</v>
      </c>
    </row>
    <row r="2475" spans="1:5">
      <c r="A2475" s="127"/>
      <c r="B2475" s="128"/>
      <c r="C2475" s="127"/>
      <c r="D2475" s="122"/>
      <c r="E2475" s="129">
        <f t="shared" si="38"/>
        <v>0</v>
      </c>
    </row>
    <row r="2476" spans="1:5">
      <c r="A2476" s="127"/>
      <c r="B2476" s="128"/>
      <c r="C2476" s="127"/>
      <c r="D2476" s="122"/>
      <c r="E2476" s="129">
        <f t="shared" si="38"/>
        <v>0</v>
      </c>
    </row>
    <row r="2477" spans="1:5">
      <c r="A2477" s="127"/>
      <c r="B2477" s="128"/>
      <c r="C2477" s="127"/>
      <c r="D2477" s="122"/>
      <c r="E2477" s="129">
        <f t="shared" si="38"/>
        <v>0</v>
      </c>
    </row>
    <row r="2478" spans="1:5">
      <c r="A2478" s="127"/>
      <c r="B2478" s="128"/>
      <c r="C2478" s="127"/>
      <c r="D2478" s="122"/>
      <c r="E2478" s="129">
        <f t="shared" si="38"/>
        <v>0</v>
      </c>
    </row>
    <row r="2479" spans="1:5">
      <c r="A2479" s="127"/>
      <c r="B2479" s="128"/>
      <c r="C2479" s="127"/>
      <c r="D2479" s="122"/>
      <c r="E2479" s="129">
        <f t="shared" si="38"/>
        <v>0</v>
      </c>
    </row>
    <row r="2480" spans="1:5">
      <c r="A2480" s="127"/>
      <c r="B2480" s="128"/>
      <c r="C2480" s="127"/>
      <c r="D2480" s="122"/>
      <c r="E2480" s="129">
        <f t="shared" si="38"/>
        <v>0</v>
      </c>
    </row>
    <row r="2481" spans="1:5">
      <c r="A2481" s="127"/>
      <c r="B2481" s="128"/>
      <c r="C2481" s="127"/>
      <c r="D2481" s="122"/>
      <c r="E2481" s="129">
        <f t="shared" si="38"/>
        <v>0</v>
      </c>
    </row>
    <row r="2482" spans="1:5">
      <c r="A2482" s="127"/>
      <c r="B2482" s="128"/>
      <c r="C2482" s="127"/>
      <c r="D2482" s="122"/>
      <c r="E2482" s="129">
        <f t="shared" si="38"/>
        <v>0</v>
      </c>
    </row>
    <row r="2483" spans="1:5">
      <c r="A2483" s="127"/>
      <c r="B2483" s="128"/>
      <c r="C2483" s="127"/>
      <c r="D2483" s="122"/>
      <c r="E2483" s="129">
        <f t="shared" si="38"/>
        <v>0</v>
      </c>
    </row>
    <row r="2484" spans="1:5">
      <c r="A2484" s="127"/>
      <c r="B2484" s="128"/>
      <c r="C2484" s="127"/>
      <c r="D2484" s="122"/>
      <c r="E2484" s="129">
        <f t="shared" si="38"/>
        <v>0</v>
      </c>
    </row>
    <row r="2485" spans="1:5">
      <c r="A2485" s="127"/>
      <c r="B2485" s="128"/>
      <c r="C2485" s="127"/>
      <c r="D2485" s="122"/>
      <c r="E2485" s="129">
        <f t="shared" si="38"/>
        <v>0</v>
      </c>
    </row>
    <row r="2486" spans="1:5">
      <c r="A2486" s="127"/>
      <c r="B2486" s="128"/>
      <c r="C2486" s="127"/>
      <c r="D2486" s="122"/>
      <c r="E2486" s="129">
        <f t="shared" si="38"/>
        <v>0</v>
      </c>
    </row>
    <row r="2487" spans="1:5">
      <c r="A2487" s="127"/>
      <c r="B2487" s="128"/>
      <c r="C2487" s="127"/>
      <c r="D2487" s="122"/>
      <c r="E2487" s="129">
        <f t="shared" si="38"/>
        <v>0</v>
      </c>
    </row>
    <row r="2488" spans="1:5">
      <c r="A2488" s="127"/>
      <c r="B2488" s="128"/>
      <c r="C2488" s="127"/>
      <c r="D2488" s="122"/>
      <c r="E2488" s="129">
        <f t="shared" si="38"/>
        <v>0</v>
      </c>
    </row>
    <row r="2489" spans="1:5">
      <c r="A2489" s="127"/>
      <c r="B2489" s="128"/>
      <c r="C2489" s="127"/>
      <c r="D2489" s="122"/>
      <c r="E2489" s="129">
        <f t="shared" si="38"/>
        <v>0</v>
      </c>
    </row>
    <row r="2490" spans="1:5">
      <c r="A2490" s="127"/>
      <c r="B2490" s="128"/>
      <c r="C2490" s="127"/>
      <c r="D2490" s="122"/>
      <c r="E2490" s="129">
        <f t="shared" si="38"/>
        <v>0</v>
      </c>
    </row>
    <row r="2491" spans="1:5">
      <c r="A2491" s="127"/>
      <c r="B2491" s="128"/>
      <c r="C2491" s="127"/>
      <c r="D2491" s="122"/>
      <c r="E2491" s="129">
        <f t="shared" si="38"/>
        <v>0</v>
      </c>
    </row>
    <row r="2492" spans="1:5">
      <c r="A2492" s="127"/>
      <c r="B2492" s="128"/>
      <c r="C2492" s="127"/>
      <c r="D2492" s="122"/>
      <c r="E2492" s="129">
        <f t="shared" si="38"/>
        <v>0</v>
      </c>
    </row>
    <row r="2493" spans="1:5">
      <c r="A2493" s="127"/>
      <c r="B2493" s="128"/>
      <c r="C2493" s="127"/>
      <c r="D2493" s="122"/>
      <c r="E2493" s="129">
        <f t="shared" si="38"/>
        <v>0</v>
      </c>
    </row>
    <row r="2494" spans="1:5">
      <c r="A2494" s="127"/>
      <c r="B2494" s="128"/>
      <c r="C2494" s="127"/>
      <c r="D2494" s="122"/>
      <c r="E2494" s="129">
        <f t="shared" si="38"/>
        <v>0</v>
      </c>
    </row>
    <row r="2495" spans="1:5">
      <c r="A2495" s="127"/>
      <c r="B2495" s="128"/>
      <c r="C2495" s="127"/>
      <c r="D2495" s="122"/>
      <c r="E2495" s="129">
        <f t="shared" si="38"/>
        <v>0</v>
      </c>
    </row>
    <row r="2496" spans="1:5">
      <c r="A2496" s="127"/>
      <c r="B2496" s="128"/>
      <c r="C2496" s="127"/>
      <c r="D2496" s="122"/>
      <c r="E2496" s="129">
        <f t="shared" si="38"/>
        <v>0</v>
      </c>
    </row>
    <row r="2497" spans="1:5">
      <c r="A2497" s="127"/>
      <c r="B2497" s="128"/>
      <c r="C2497" s="127"/>
      <c r="D2497" s="122"/>
      <c r="E2497" s="129">
        <f t="shared" si="38"/>
        <v>0</v>
      </c>
    </row>
    <row r="2498" spans="1:5">
      <c r="A2498" s="127"/>
      <c r="B2498" s="128"/>
      <c r="C2498" s="127"/>
      <c r="D2498" s="122"/>
      <c r="E2498" s="129">
        <f t="shared" ref="E2498:E2561" si="39">ROUND((D2498/(1+$J$1))*(1+$L$1),2)</f>
        <v>0</v>
      </c>
    </row>
    <row r="2499" spans="1:5">
      <c r="A2499" s="127"/>
      <c r="B2499" s="128"/>
      <c r="C2499" s="127"/>
      <c r="D2499" s="122"/>
      <c r="E2499" s="129">
        <f t="shared" si="39"/>
        <v>0</v>
      </c>
    </row>
    <row r="2500" spans="1:5">
      <c r="A2500" s="127"/>
      <c r="B2500" s="128"/>
      <c r="C2500" s="127"/>
      <c r="D2500" s="122"/>
      <c r="E2500" s="129">
        <f t="shared" si="39"/>
        <v>0</v>
      </c>
    </row>
    <row r="2501" spans="1:5">
      <c r="A2501" s="127"/>
      <c r="B2501" s="128"/>
      <c r="C2501" s="127"/>
      <c r="D2501" s="122"/>
      <c r="E2501" s="129">
        <f t="shared" si="39"/>
        <v>0</v>
      </c>
    </row>
    <row r="2502" spans="1:5">
      <c r="A2502" s="127"/>
      <c r="B2502" s="128"/>
      <c r="C2502" s="127"/>
      <c r="D2502" s="122"/>
      <c r="E2502" s="129">
        <f t="shared" si="39"/>
        <v>0</v>
      </c>
    </row>
    <row r="2503" spans="1:5">
      <c r="A2503" s="127"/>
      <c r="B2503" s="128"/>
      <c r="C2503" s="127"/>
      <c r="D2503" s="122"/>
      <c r="E2503" s="129">
        <f t="shared" si="39"/>
        <v>0</v>
      </c>
    </row>
    <row r="2504" spans="1:5">
      <c r="A2504" s="127"/>
      <c r="B2504" s="128"/>
      <c r="C2504" s="127"/>
      <c r="D2504" s="122"/>
      <c r="E2504" s="129">
        <f t="shared" si="39"/>
        <v>0</v>
      </c>
    </row>
    <row r="2505" spans="1:5">
      <c r="A2505" s="127"/>
      <c r="B2505" s="128"/>
      <c r="C2505" s="127"/>
      <c r="D2505" s="122"/>
      <c r="E2505" s="129">
        <f t="shared" si="39"/>
        <v>0</v>
      </c>
    </row>
    <row r="2506" spans="1:5">
      <c r="A2506" s="127"/>
      <c r="B2506" s="128"/>
      <c r="C2506" s="127"/>
      <c r="D2506" s="122"/>
      <c r="E2506" s="129">
        <f t="shared" si="39"/>
        <v>0</v>
      </c>
    </row>
    <row r="2507" spans="1:5">
      <c r="A2507" s="127"/>
      <c r="B2507" s="128"/>
      <c r="C2507" s="127"/>
      <c r="D2507" s="122"/>
      <c r="E2507" s="129">
        <f t="shared" si="39"/>
        <v>0</v>
      </c>
    </row>
    <row r="2508" spans="1:5">
      <c r="A2508" s="127"/>
      <c r="B2508" s="128"/>
      <c r="C2508" s="127"/>
      <c r="D2508" s="122"/>
      <c r="E2508" s="129">
        <f t="shared" si="39"/>
        <v>0</v>
      </c>
    </row>
    <row r="2509" spans="1:5">
      <c r="A2509" s="127"/>
      <c r="B2509" s="128"/>
      <c r="C2509" s="127"/>
      <c r="D2509" s="122"/>
      <c r="E2509" s="129">
        <f t="shared" si="39"/>
        <v>0</v>
      </c>
    </row>
    <row r="2510" spans="1:5">
      <c r="A2510" s="127"/>
      <c r="B2510" s="128"/>
      <c r="C2510" s="127"/>
      <c r="D2510" s="122"/>
      <c r="E2510" s="129">
        <f t="shared" si="39"/>
        <v>0</v>
      </c>
    </row>
    <row r="2511" spans="1:5">
      <c r="A2511" s="127"/>
      <c r="B2511" s="128"/>
      <c r="C2511" s="127"/>
      <c r="D2511" s="122"/>
      <c r="E2511" s="129">
        <f t="shared" si="39"/>
        <v>0</v>
      </c>
    </row>
    <row r="2512" spans="1:5">
      <c r="A2512" s="127"/>
      <c r="B2512" s="128"/>
      <c r="C2512" s="127"/>
      <c r="D2512" s="122"/>
      <c r="E2512" s="129">
        <f t="shared" si="39"/>
        <v>0</v>
      </c>
    </row>
    <row r="2513" spans="1:5">
      <c r="A2513" s="127"/>
      <c r="B2513" s="128"/>
      <c r="C2513" s="127"/>
      <c r="D2513" s="122"/>
      <c r="E2513" s="129">
        <f t="shared" si="39"/>
        <v>0</v>
      </c>
    </row>
    <row r="2514" spans="1:5">
      <c r="A2514" s="127"/>
      <c r="B2514" s="128"/>
      <c r="C2514" s="127"/>
      <c r="D2514" s="122"/>
      <c r="E2514" s="129">
        <f t="shared" si="39"/>
        <v>0</v>
      </c>
    </row>
    <row r="2515" spans="1:5">
      <c r="A2515" s="127"/>
      <c r="B2515" s="128"/>
      <c r="C2515" s="127"/>
      <c r="D2515" s="122"/>
      <c r="E2515" s="129">
        <f t="shared" si="39"/>
        <v>0</v>
      </c>
    </row>
    <row r="2516" spans="1:5">
      <c r="A2516" s="127"/>
      <c r="B2516" s="128"/>
      <c r="C2516" s="127"/>
      <c r="D2516" s="122"/>
      <c r="E2516" s="129">
        <f t="shared" si="39"/>
        <v>0</v>
      </c>
    </row>
    <row r="2517" spans="1:5">
      <c r="A2517" s="127"/>
      <c r="B2517" s="128"/>
      <c r="C2517" s="127"/>
      <c r="D2517" s="122"/>
      <c r="E2517" s="129">
        <f t="shared" si="39"/>
        <v>0</v>
      </c>
    </row>
    <row r="2518" spans="1:5">
      <c r="A2518" s="127"/>
      <c r="B2518" s="128"/>
      <c r="C2518" s="127"/>
      <c r="D2518" s="122"/>
      <c r="E2518" s="129">
        <f t="shared" si="39"/>
        <v>0</v>
      </c>
    </row>
    <row r="2519" spans="1:5">
      <c r="A2519" s="127"/>
      <c r="B2519" s="128"/>
      <c r="C2519" s="127"/>
      <c r="D2519" s="122"/>
      <c r="E2519" s="129">
        <f t="shared" si="39"/>
        <v>0</v>
      </c>
    </row>
    <row r="2520" spans="1:5">
      <c r="A2520" s="127"/>
      <c r="B2520" s="128"/>
      <c r="C2520" s="127"/>
      <c r="D2520" s="122"/>
      <c r="E2520" s="129">
        <f t="shared" si="39"/>
        <v>0</v>
      </c>
    </row>
    <row r="2521" spans="1:5">
      <c r="A2521" s="127"/>
      <c r="B2521" s="128"/>
      <c r="C2521" s="127"/>
      <c r="D2521" s="122"/>
      <c r="E2521" s="129">
        <f t="shared" si="39"/>
        <v>0</v>
      </c>
    </row>
    <row r="2522" spans="1:5">
      <c r="A2522" s="127"/>
      <c r="B2522" s="128"/>
      <c r="C2522" s="127"/>
      <c r="D2522" s="122"/>
      <c r="E2522" s="129">
        <f t="shared" si="39"/>
        <v>0</v>
      </c>
    </row>
    <row r="2523" spans="1:5">
      <c r="A2523" s="127"/>
      <c r="B2523" s="128"/>
      <c r="C2523" s="127"/>
      <c r="D2523" s="122"/>
      <c r="E2523" s="129">
        <f t="shared" si="39"/>
        <v>0</v>
      </c>
    </row>
    <row r="2524" spans="1:5">
      <c r="A2524" s="127"/>
      <c r="B2524" s="128"/>
      <c r="C2524" s="127"/>
      <c r="D2524" s="122"/>
      <c r="E2524" s="129">
        <f t="shared" si="39"/>
        <v>0</v>
      </c>
    </row>
    <row r="2525" spans="1:5">
      <c r="A2525" s="127"/>
      <c r="B2525" s="128"/>
      <c r="C2525" s="127"/>
      <c r="D2525" s="122"/>
      <c r="E2525" s="129">
        <f t="shared" si="39"/>
        <v>0</v>
      </c>
    </row>
    <row r="2526" spans="1:5">
      <c r="A2526" s="127"/>
      <c r="B2526" s="128"/>
      <c r="C2526" s="127"/>
      <c r="D2526" s="122"/>
      <c r="E2526" s="129">
        <f t="shared" si="39"/>
        <v>0</v>
      </c>
    </row>
    <row r="2527" spans="1:5">
      <c r="A2527" s="127"/>
      <c r="B2527" s="128"/>
      <c r="C2527" s="127"/>
      <c r="D2527" s="122"/>
      <c r="E2527" s="129">
        <f t="shared" si="39"/>
        <v>0</v>
      </c>
    </row>
    <row r="2528" spans="1:5">
      <c r="A2528" s="127"/>
      <c r="B2528" s="128"/>
      <c r="C2528" s="127"/>
      <c r="D2528" s="122"/>
      <c r="E2528" s="129">
        <f t="shared" si="39"/>
        <v>0</v>
      </c>
    </row>
    <row r="2529" spans="1:5">
      <c r="A2529" s="127"/>
      <c r="B2529" s="128"/>
      <c r="C2529" s="127"/>
      <c r="D2529" s="122"/>
      <c r="E2529" s="129">
        <f t="shared" si="39"/>
        <v>0</v>
      </c>
    </row>
    <row r="2530" spans="1:5">
      <c r="A2530" s="127"/>
      <c r="B2530" s="128"/>
      <c r="C2530" s="127"/>
      <c r="D2530" s="122"/>
      <c r="E2530" s="129">
        <f t="shared" si="39"/>
        <v>0</v>
      </c>
    </row>
    <row r="2531" spans="1:5">
      <c r="A2531" s="127"/>
      <c r="B2531" s="128"/>
      <c r="C2531" s="127"/>
      <c r="D2531" s="122"/>
      <c r="E2531" s="129">
        <f t="shared" si="39"/>
        <v>0</v>
      </c>
    </row>
    <row r="2532" spans="1:5">
      <c r="A2532" s="127"/>
      <c r="B2532" s="128"/>
      <c r="C2532" s="127"/>
      <c r="D2532" s="122"/>
      <c r="E2532" s="129">
        <f t="shared" si="39"/>
        <v>0</v>
      </c>
    </row>
    <row r="2533" spans="1:5">
      <c r="A2533" s="127"/>
      <c r="B2533" s="128"/>
      <c r="C2533" s="127"/>
      <c r="D2533" s="122"/>
      <c r="E2533" s="129">
        <f t="shared" si="39"/>
        <v>0</v>
      </c>
    </row>
    <row r="2534" spans="1:5">
      <c r="A2534" s="127"/>
      <c r="B2534" s="128"/>
      <c r="C2534" s="127"/>
      <c r="D2534" s="122"/>
      <c r="E2534" s="129">
        <f t="shared" si="39"/>
        <v>0</v>
      </c>
    </row>
    <row r="2535" spans="1:5">
      <c r="A2535" s="127"/>
      <c r="B2535" s="128"/>
      <c r="C2535" s="127"/>
      <c r="D2535" s="122"/>
      <c r="E2535" s="129">
        <f t="shared" si="39"/>
        <v>0</v>
      </c>
    </row>
    <row r="2536" spans="1:5">
      <c r="A2536" s="127"/>
      <c r="B2536" s="128"/>
      <c r="C2536" s="127"/>
      <c r="D2536" s="122"/>
      <c r="E2536" s="129">
        <f t="shared" si="39"/>
        <v>0</v>
      </c>
    </row>
    <row r="2537" spans="1:5">
      <c r="A2537" s="127"/>
      <c r="B2537" s="128"/>
      <c r="C2537" s="127"/>
      <c r="D2537" s="122"/>
      <c r="E2537" s="129">
        <f t="shared" si="39"/>
        <v>0</v>
      </c>
    </row>
    <row r="2538" spans="1:5">
      <c r="A2538" s="127"/>
      <c r="B2538" s="128"/>
      <c r="C2538" s="127"/>
      <c r="D2538" s="122"/>
      <c r="E2538" s="129">
        <f t="shared" si="39"/>
        <v>0</v>
      </c>
    </row>
    <row r="2539" spans="1:5">
      <c r="A2539" s="127"/>
      <c r="B2539" s="128"/>
      <c r="C2539" s="127"/>
      <c r="D2539" s="122"/>
      <c r="E2539" s="129">
        <f t="shared" si="39"/>
        <v>0</v>
      </c>
    </row>
    <row r="2540" spans="1:5">
      <c r="A2540" s="127"/>
      <c r="B2540" s="128"/>
      <c r="C2540" s="127"/>
      <c r="D2540" s="122"/>
      <c r="E2540" s="129">
        <f t="shared" si="39"/>
        <v>0</v>
      </c>
    </row>
    <row r="2541" spans="1:5">
      <c r="A2541" s="127"/>
      <c r="B2541" s="128"/>
      <c r="C2541" s="127"/>
      <c r="D2541" s="122"/>
      <c r="E2541" s="129">
        <f t="shared" si="39"/>
        <v>0</v>
      </c>
    </row>
    <row r="2542" spans="1:5">
      <c r="A2542" s="127"/>
      <c r="B2542" s="128"/>
      <c r="C2542" s="127"/>
      <c r="D2542" s="122"/>
      <c r="E2542" s="129">
        <f t="shared" si="39"/>
        <v>0</v>
      </c>
    </row>
    <row r="2543" spans="1:5">
      <c r="A2543" s="127"/>
      <c r="B2543" s="128"/>
      <c r="C2543" s="127"/>
      <c r="D2543" s="122"/>
      <c r="E2543" s="129">
        <f t="shared" si="39"/>
        <v>0</v>
      </c>
    </row>
    <row r="2544" spans="1:5">
      <c r="A2544" s="127"/>
      <c r="B2544" s="128"/>
      <c r="C2544" s="127"/>
      <c r="D2544" s="122"/>
      <c r="E2544" s="129">
        <f t="shared" si="39"/>
        <v>0</v>
      </c>
    </row>
    <row r="2545" spans="1:5">
      <c r="A2545" s="127"/>
      <c r="B2545" s="128"/>
      <c r="C2545" s="127"/>
      <c r="D2545" s="122"/>
      <c r="E2545" s="129">
        <f t="shared" si="39"/>
        <v>0</v>
      </c>
    </row>
    <row r="2546" spans="1:5">
      <c r="A2546" s="127"/>
      <c r="B2546" s="128"/>
      <c r="C2546" s="127"/>
      <c r="D2546" s="122"/>
      <c r="E2546" s="129">
        <f t="shared" si="39"/>
        <v>0</v>
      </c>
    </row>
    <row r="2547" spans="1:5">
      <c r="A2547" s="127"/>
      <c r="B2547" s="128"/>
      <c r="C2547" s="127"/>
      <c r="D2547" s="122"/>
      <c r="E2547" s="129">
        <f t="shared" si="39"/>
        <v>0</v>
      </c>
    </row>
    <row r="2548" spans="1:5">
      <c r="A2548" s="127"/>
      <c r="B2548" s="128"/>
      <c r="C2548" s="127"/>
      <c r="D2548" s="122"/>
      <c r="E2548" s="129">
        <f t="shared" si="39"/>
        <v>0</v>
      </c>
    </row>
    <row r="2549" spans="1:5">
      <c r="A2549" s="127"/>
      <c r="B2549" s="128"/>
      <c r="C2549" s="127"/>
      <c r="D2549" s="122"/>
      <c r="E2549" s="129">
        <f t="shared" si="39"/>
        <v>0</v>
      </c>
    </row>
    <row r="2550" spans="1:5">
      <c r="A2550" s="127"/>
      <c r="B2550" s="128"/>
      <c r="C2550" s="127"/>
      <c r="D2550" s="122"/>
      <c r="E2550" s="129">
        <f t="shared" si="39"/>
        <v>0</v>
      </c>
    </row>
    <row r="2551" spans="1:5">
      <c r="A2551" s="127"/>
      <c r="B2551" s="128"/>
      <c r="C2551" s="127"/>
      <c r="D2551" s="122"/>
      <c r="E2551" s="129">
        <f t="shared" si="39"/>
        <v>0</v>
      </c>
    </row>
    <row r="2552" spans="1:5">
      <c r="A2552" s="127"/>
      <c r="B2552" s="128"/>
      <c r="C2552" s="127"/>
      <c r="D2552" s="122"/>
      <c r="E2552" s="129">
        <f t="shared" si="39"/>
        <v>0</v>
      </c>
    </row>
    <row r="2553" spans="1:5">
      <c r="A2553" s="127"/>
      <c r="B2553" s="128"/>
      <c r="C2553" s="127"/>
      <c r="D2553" s="122"/>
      <c r="E2553" s="129">
        <f t="shared" si="39"/>
        <v>0</v>
      </c>
    </row>
    <row r="2554" spans="1:5">
      <c r="A2554" s="127"/>
      <c r="B2554" s="128"/>
      <c r="C2554" s="127"/>
      <c r="D2554" s="122"/>
      <c r="E2554" s="129">
        <f t="shared" si="39"/>
        <v>0</v>
      </c>
    </row>
    <row r="2555" spans="1:5">
      <c r="A2555" s="127"/>
      <c r="B2555" s="128"/>
      <c r="C2555" s="127"/>
      <c r="D2555" s="122"/>
      <c r="E2555" s="129">
        <f t="shared" si="39"/>
        <v>0</v>
      </c>
    </row>
    <row r="2556" spans="1:5">
      <c r="A2556" s="127"/>
      <c r="B2556" s="128"/>
      <c r="C2556" s="127"/>
      <c r="D2556" s="122"/>
      <c r="E2556" s="129">
        <f t="shared" si="39"/>
        <v>0</v>
      </c>
    </row>
    <row r="2557" spans="1:5">
      <c r="A2557" s="127"/>
      <c r="B2557" s="128"/>
      <c r="C2557" s="127"/>
      <c r="D2557" s="122"/>
      <c r="E2557" s="129">
        <f t="shared" si="39"/>
        <v>0</v>
      </c>
    </row>
    <row r="2558" spans="1:5">
      <c r="A2558" s="127"/>
      <c r="B2558" s="128"/>
      <c r="C2558" s="127"/>
      <c r="D2558" s="122"/>
      <c r="E2558" s="129">
        <f t="shared" si="39"/>
        <v>0</v>
      </c>
    </row>
    <row r="2559" spans="1:5">
      <c r="A2559" s="127"/>
      <c r="B2559" s="128"/>
      <c r="C2559" s="127"/>
      <c r="D2559" s="122"/>
      <c r="E2559" s="129">
        <f t="shared" si="39"/>
        <v>0</v>
      </c>
    </row>
    <row r="2560" spans="1:5">
      <c r="A2560" s="127"/>
      <c r="B2560" s="128"/>
      <c r="C2560" s="127"/>
      <c r="D2560" s="122"/>
      <c r="E2560" s="129">
        <f t="shared" si="39"/>
        <v>0</v>
      </c>
    </row>
    <row r="2561" spans="1:5">
      <c r="A2561" s="127"/>
      <c r="B2561" s="128"/>
      <c r="C2561" s="127"/>
      <c r="D2561" s="122"/>
      <c r="E2561" s="129">
        <f t="shared" si="39"/>
        <v>0</v>
      </c>
    </row>
    <row r="2562" spans="1:5">
      <c r="A2562" s="127"/>
      <c r="B2562" s="128"/>
      <c r="C2562" s="127"/>
      <c r="D2562" s="122"/>
      <c r="E2562" s="129">
        <f t="shared" ref="E2562:E2625" si="40">ROUND((D2562/(1+$J$1))*(1+$L$1),2)</f>
        <v>0</v>
      </c>
    </row>
    <row r="2563" spans="1:5">
      <c r="A2563" s="127"/>
      <c r="B2563" s="128"/>
      <c r="C2563" s="127"/>
      <c r="D2563" s="122"/>
      <c r="E2563" s="129">
        <f t="shared" si="40"/>
        <v>0</v>
      </c>
    </row>
    <row r="2564" spans="1:5">
      <c r="A2564" s="127"/>
      <c r="B2564" s="128"/>
      <c r="C2564" s="127"/>
      <c r="D2564" s="122"/>
      <c r="E2564" s="129">
        <f t="shared" si="40"/>
        <v>0</v>
      </c>
    </row>
    <row r="2565" spans="1:5">
      <c r="A2565" s="127"/>
      <c r="B2565" s="128"/>
      <c r="C2565" s="127"/>
      <c r="D2565" s="122"/>
      <c r="E2565" s="129">
        <f t="shared" si="40"/>
        <v>0</v>
      </c>
    </row>
    <row r="2566" spans="1:5">
      <c r="A2566" s="127"/>
      <c r="B2566" s="128"/>
      <c r="C2566" s="127"/>
      <c r="D2566" s="122"/>
      <c r="E2566" s="129">
        <f t="shared" si="40"/>
        <v>0</v>
      </c>
    </row>
    <row r="2567" spans="1:5">
      <c r="A2567" s="127"/>
      <c r="B2567" s="128"/>
      <c r="C2567" s="127"/>
      <c r="D2567" s="122"/>
      <c r="E2567" s="129">
        <f t="shared" si="40"/>
        <v>0</v>
      </c>
    </row>
    <row r="2568" spans="1:5">
      <c r="A2568" s="127"/>
      <c r="B2568" s="128"/>
      <c r="C2568" s="127"/>
      <c r="D2568" s="122"/>
      <c r="E2568" s="129">
        <f t="shared" si="40"/>
        <v>0</v>
      </c>
    </row>
    <row r="2569" spans="1:5">
      <c r="A2569" s="127"/>
      <c r="B2569" s="128"/>
      <c r="C2569" s="127"/>
      <c r="D2569" s="122"/>
      <c r="E2569" s="129">
        <f t="shared" si="40"/>
        <v>0</v>
      </c>
    </row>
    <row r="2570" spans="1:5">
      <c r="A2570" s="127"/>
      <c r="B2570" s="128"/>
      <c r="C2570" s="127"/>
      <c r="D2570" s="122"/>
      <c r="E2570" s="129">
        <f t="shared" si="40"/>
        <v>0</v>
      </c>
    </row>
    <row r="2571" spans="1:5">
      <c r="A2571" s="127"/>
      <c r="B2571" s="128"/>
      <c r="C2571" s="127"/>
      <c r="D2571" s="122"/>
      <c r="E2571" s="129">
        <f t="shared" si="40"/>
        <v>0</v>
      </c>
    </row>
    <row r="2572" spans="1:5">
      <c r="A2572" s="127"/>
      <c r="B2572" s="128"/>
      <c r="C2572" s="127"/>
      <c r="D2572" s="122"/>
      <c r="E2572" s="129">
        <f t="shared" si="40"/>
        <v>0</v>
      </c>
    </row>
    <row r="2573" spans="1:5">
      <c r="A2573" s="127"/>
      <c r="B2573" s="128"/>
      <c r="C2573" s="127"/>
      <c r="D2573" s="122"/>
      <c r="E2573" s="129">
        <f t="shared" si="40"/>
        <v>0</v>
      </c>
    </row>
    <row r="2574" spans="1:5">
      <c r="A2574" s="127"/>
      <c r="B2574" s="128"/>
      <c r="C2574" s="127"/>
      <c r="D2574" s="122"/>
      <c r="E2574" s="129">
        <f t="shared" si="40"/>
        <v>0</v>
      </c>
    </row>
    <row r="2575" spans="1:5">
      <c r="A2575" s="127"/>
      <c r="B2575" s="128"/>
      <c r="C2575" s="127"/>
      <c r="D2575" s="122"/>
      <c r="E2575" s="129">
        <f t="shared" si="40"/>
        <v>0</v>
      </c>
    </row>
    <row r="2576" spans="1:5">
      <c r="A2576" s="127"/>
      <c r="B2576" s="128"/>
      <c r="C2576" s="127"/>
      <c r="D2576" s="122"/>
      <c r="E2576" s="129">
        <f t="shared" si="40"/>
        <v>0</v>
      </c>
    </row>
    <row r="2577" spans="1:5">
      <c r="A2577" s="127"/>
      <c r="B2577" s="128"/>
      <c r="C2577" s="127"/>
      <c r="D2577" s="122"/>
      <c r="E2577" s="129">
        <f t="shared" si="40"/>
        <v>0</v>
      </c>
    </row>
    <row r="2578" spans="1:5">
      <c r="A2578" s="127"/>
      <c r="B2578" s="128"/>
      <c r="C2578" s="127"/>
      <c r="D2578" s="122"/>
      <c r="E2578" s="129">
        <f t="shared" si="40"/>
        <v>0</v>
      </c>
    </row>
    <row r="2579" spans="1:5">
      <c r="A2579" s="127"/>
      <c r="B2579" s="128"/>
      <c r="C2579" s="127"/>
      <c r="D2579" s="122"/>
      <c r="E2579" s="129">
        <f t="shared" si="40"/>
        <v>0</v>
      </c>
    </row>
    <row r="2580" spans="1:5">
      <c r="A2580" s="127"/>
      <c r="B2580" s="128"/>
      <c r="C2580" s="127"/>
      <c r="D2580" s="122"/>
      <c r="E2580" s="129">
        <f t="shared" si="40"/>
        <v>0</v>
      </c>
    </row>
    <row r="2581" spans="1:5">
      <c r="A2581" s="127"/>
      <c r="B2581" s="128"/>
      <c r="C2581" s="127"/>
      <c r="D2581" s="122"/>
      <c r="E2581" s="129">
        <f t="shared" si="40"/>
        <v>0</v>
      </c>
    </row>
    <row r="2582" spans="1:5">
      <c r="A2582" s="127"/>
      <c r="B2582" s="128"/>
      <c r="C2582" s="127"/>
      <c r="D2582" s="122"/>
      <c r="E2582" s="129">
        <f t="shared" si="40"/>
        <v>0</v>
      </c>
    </row>
    <row r="2583" spans="1:5">
      <c r="A2583" s="127"/>
      <c r="B2583" s="128"/>
      <c r="C2583" s="127"/>
      <c r="D2583" s="122"/>
      <c r="E2583" s="129">
        <f t="shared" si="40"/>
        <v>0</v>
      </c>
    </row>
    <row r="2584" spans="1:5">
      <c r="A2584" s="127"/>
      <c r="B2584" s="128"/>
      <c r="C2584" s="127"/>
      <c r="D2584" s="122"/>
      <c r="E2584" s="129">
        <f t="shared" si="40"/>
        <v>0</v>
      </c>
    </row>
    <row r="2585" spans="1:5">
      <c r="A2585" s="127"/>
      <c r="B2585" s="128"/>
      <c r="C2585" s="127"/>
      <c r="D2585" s="122"/>
      <c r="E2585" s="129">
        <f t="shared" si="40"/>
        <v>0</v>
      </c>
    </row>
    <row r="2586" spans="1:5">
      <c r="A2586" s="127"/>
      <c r="B2586" s="128"/>
      <c r="C2586" s="127"/>
      <c r="D2586" s="122"/>
      <c r="E2586" s="129">
        <f t="shared" si="40"/>
        <v>0</v>
      </c>
    </row>
    <row r="2587" spans="1:5">
      <c r="A2587" s="127"/>
      <c r="B2587" s="128"/>
      <c r="C2587" s="127"/>
      <c r="D2587" s="122"/>
      <c r="E2587" s="129">
        <f t="shared" si="40"/>
        <v>0</v>
      </c>
    </row>
    <row r="2588" spans="1:5">
      <c r="A2588" s="127"/>
      <c r="B2588" s="128"/>
      <c r="C2588" s="127"/>
      <c r="D2588" s="122"/>
      <c r="E2588" s="129">
        <f t="shared" si="40"/>
        <v>0</v>
      </c>
    </row>
    <row r="2589" spans="1:5">
      <c r="A2589" s="127"/>
      <c r="B2589" s="128"/>
      <c r="C2589" s="127"/>
      <c r="D2589" s="122"/>
      <c r="E2589" s="129">
        <f t="shared" si="40"/>
        <v>0</v>
      </c>
    </row>
    <row r="2590" spans="1:5">
      <c r="A2590" s="127"/>
      <c r="B2590" s="128"/>
      <c r="C2590" s="127"/>
      <c r="D2590" s="122"/>
      <c r="E2590" s="129">
        <f t="shared" si="40"/>
        <v>0</v>
      </c>
    </row>
    <row r="2591" spans="1:5">
      <c r="A2591" s="127"/>
      <c r="B2591" s="128"/>
      <c r="C2591" s="127"/>
      <c r="D2591" s="122"/>
      <c r="E2591" s="129">
        <f t="shared" si="40"/>
        <v>0</v>
      </c>
    </row>
    <row r="2592" spans="1:5">
      <c r="A2592" s="127"/>
      <c r="B2592" s="128"/>
      <c r="C2592" s="127"/>
      <c r="D2592" s="122"/>
      <c r="E2592" s="129">
        <f t="shared" si="40"/>
        <v>0</v>
      </c>
    </row>
    <row r="2593" spans="1:5">
      <c r="A2593" s="127"/>
      <c r="B2593" s="128"/>
      <c r="C2593" s="127"/>
      <c r="D2593" s="122"/>
      <c r="E2593" s="129">
        <f t="shared" si="40"/>
        <v>0</v>
      </c>
    </row>
    <row r="2594" spans="1:5">
      <c r="A2594" s="127"/>
      <c r="B2594" s="128"/>
      <c r="C2594" s="127"/>
      <c r="D2594" s="122"/>
      <c r="E2594" s="129">
        <f t="shared" si="40"/>
        <v>0</v>
      </c>
    </row>
    <row r="2595" spans="1:5">
      <c r="A2595" s="127"/>
      <c r="B2595" s="128"/>
      <c r="C2595" s="127"/>
      <c r="D2595" s="122"/>
      <c r="E2595" s="129">
        <f t="shared" si="40"/>
        <v>0</v>
      </c>
    </row>
    <row r="2596" spans="1:5">
      <c r="A2596" s="127"/>
      <c r="B2596" s="128"/>
      <c r="C2596" s="127"/>
      <c r="D2596" s="122"/>
      <c r="E2596" s="129">
        <f t="shared" si="40"/>
        <v>0</v>
      </c>
    </row>
    <row r="2597" spans="1:5">
      <c r="A2597" s="127"/>
      <c r="B2597" s="128"/>
      <c r="C2597" s="127"/>
      <c r="D2597" s="122"/>
      <c r="E2597" s="129">
        <f t="shared" si="40"/>
        <v>0</v>
      </c>
    </row>
    <row r="2598" spans="1:5">
      <c r="A2598" s="127"/>
      <c r="B2598" s="128"/>
      <c r="C2598" s="127"/>
      <c r="D2598" s="122"/>
      <c r="E2598" s="129">
        <f t="shared" si="40"/>
        <v>0</v>
      </c>
    </row>
    <row r="2599" spans="1:5">
      <c r="A2599" s="127"/>
      <c r="B2599" s="128"/>
      <c r="C2599" s="127"/>
      <c r="D2599" s="122"/>
      <c r="E2599" s="129">
        <f t="shared" si="40"/>
        <v>0</v>
      </c>
    </row>
    <row r="2600" spans="1:5">
      <c r="A2600" s="127"/>
      <c r="B2600" s="128"/>
      <c r="C2600" s="127"/>
      <c r="D2600" s="122"/>
      <c r="E2600" s="129">
        <f t="shared" si="40"/>
        <v>0</v>
      </c>
    </row>
    <row r="2601" spans="1:5">
      <c r="A2601" s="127"/>
      <c r="B2601" s="128"/>
      <c r="C2601" s="127"/>
      <c r="D2601" s="122"/>
      <c r="E2601" s="129">
        <f t="shared" si="40"/>
        <v>0</v>
      </c>
    </row>
    <row r="2602" spans="1:5">
      <c r="A2602" s="127"/>
      <c r="B2602" s="128"/>
      <c r="C2602" s="127"/>
      <c r="D2602" s="122"/>
      <c r="E2602" s="129">
        <f t="shared" si="40"/>
        <v>0</v>
      </c>
    </row>
    <row r="2603" spans="1:5">
      <c r="A2603" s="127"/>
      <c r="B2603" s="128"/>
      <c r="C2603" s="127"/>
      <c r="D2603" s="122"/>
      <c r="E2603" s="129">
        <f t="shared" si="40"/>
        <v>0</v>
      </c>
    </row>
    <row r="2604" spans="1:5">
      <c r="A2604" s="127"/>
      <c r="B2604" s="128"/>
      <c r="C2604" s="127"/>
      <c r="D2604" s="122"/>
      <c r="E2604" s="129">
        <f t="shared" si="40"/>
        <v>0</v>
      </c>
    </row>
    <row r="2605" spans="1:5">
      <c r="A2605" s="127"/>
      <c r="B2605" s="128"/>
      <c r="C2605" s="127"/>
      <c r="D2605" s="122"/>
      <c r="E2605" s="129">
        <f t="shared" si="40"/>
        <v>0</v>
      </c>
    </row>
    <row r="2606" spans="1:5">
      <c r="A2606" s="127"/>
      <c r="B2606" s="128"/>
      <c r="C2606" s="127"/>
      <c r="D2606" s="122"/>
      <c r="E2606" s="129">
        <f t="shared" si="40"/>
        <v>0</v>
      </c>
    </row>
    <row r="2607" spans="1:5">
      <c r="A2607" s="127"/>
      <c r="B2607" s="128"/>
      <c r="C2607" s="127"/>
      <c r="D2607" s="122"/>
      <c r="E2607" s="129">
        <f t="shared" si="40"/>
        <v>0</v>
      </c>
    </row>
    <row r="2608" spans="1:5">
      <c r="A2608" s="127"/>
      <c r="B2608" s="128"/>
      <c r="C2608" s="127"/>
      <c r="D2608" s="122"/>
      <c r="E2608" s="129">
        <f t="shared" si="40"/>
        <v>0</v>
      </c>
    </row>
    <row r="2609" spans="1:5">
      <c r="A2609" s="127"/>
      <c r="B2609" s="128"/>
      <c r="C2609" s="127"/>
      <c r="D2609" s="122"/>
      <c r="E2609" s="129">
        <f t="shared" si="40"/>
        <v>0</v>
      </c>
    </row>
    <row r="2610" spans="1:5">
      <c r="A2610" s="127"/>
      <c r="B2610" s="128"/>
      <c r="C2610" s="127"/>
      <c r="D2610" s="122"/>
      <c r="E2610" s="129">
        <f t="shared" si="40"/>
        <v>0</v>
      </c>
    </row>
    <row r="2611" spans="1:5">
      <c r="A2611" s="127"/>
      <c r="B2611" s="128"/>
      <c r="C2611" s="127"/>
      <c r="D2611" s="122"/>
      <c r="E2611" s="129">
        <f t="shared" si="40"/>
        <v>0</v>
      </c>
    </row>
    <row r="2612" spans="1:5">
      <c r="A2612" s="127"/>
      <c r="B2612" s="128"/>
      <c r="C2612" s="127"/>
      <c r="D2612" s="122"/>
      <c r="E2612" s="129">
        <f t="shared" si="40"/>
        <v>0</v>
      </c>
    </row>
    <row r="2613" spans="1:5">
      <c r="A2613" s="127"/>
      <c r="B2613" s="128"/>
      <c r="C2613" s="127"/>
      <c r="D2613" s="122"/>
      <c r="E2613" s="129">
        <f t="shared" si="40"/>
        <v>0</v>
      </c>
    </row>
    <row r="2614" spans="1:5">
      <c r="A2614" s="127"/>
      <c r="B2614" s="128"/>
      <c r="C2614" s="127"/>
      <c r="D2614" s="122"/>
      <c r="E2614" s="129">
        <f t="shared" si="40"/>
        <v>0</v>
      </c>
    </row>
    <row r="2615" spans="1:5">
      <c r="A2615" s="127"/>
      <c r="B2615" s="128"/>
      <c r="C2615" s="127"/>
      <c r="D2615" s="122"/>
      <c r="E2615" s="129">
        <f t="shared" si="40"/>
        <v>0</v>
      </c>
    </row>
    <row r="2616" spans="1:5">
      <c r="A2616" s="127"/>
      <c r="B2616" s="128"/>
      <c r="C2616" s="127"/>
      <c r="D2616" s="122"/>
      <c r="E2616" s="129">
        <f t="shared" si="40"/>
        <v>0</v>
      </c>
    </row>
    <row r="2617" spans="1:5">
      <c r="A2617" s="127"/>
      <c r="B2617" s="128"/>
      <c r="C2617" s="127"/>
      <c r="D2617" s="122"/>
      <c r="E2617" s="129">
        <f t="shared" si="40"/>
        <v>0</v>
      </c>
    </row>
    <row r="2618" spans="1:5">
      <c r="A2618" s="127"/>
      <c r="B2618" s="128"/>
      <c r="C2618" s="127"/>
      <c r="D2618" s="122"/>
      <c r="E2618" s="129">
        <f t="shared" si="40"/>
        <v>0</v>
      </c>
    </row>
    <row r="2619" spans="1:5">
      <c r="A2619" s="127"/>
      <c r="B2619" s="128"/>
      <c r="C2619" s="127"/>
      <c r="D2619" s="122"/>
      <c r="E2619" s="129">
        <f t="shared" si="40"/>
        <v>0</v>
      </c>
    </row>
    <row r="2620" spans="1:5">
      <c r="A2620" s="127"/>
      <c r="B2620" s="128"/>
      <c r="C2620" s="127"/>
      <c r="D2620" s="122"/>
      <c r="E2620" s="129">
        <f t="shared" si="40"/>
        <v>0</v>
      </c>
    </row>
    <row r="2621" spans="1:5">
      <c r="A2621" s="127"/>
      <c r="B2621" s="128"/>
      <c r="C2621" s="127"/>
      <c r="D2621" s="122"/>
      <c r="E2621" s="129">
        <f t="shared" si="40"/>
        <v>0</v>
      </c>
    </row>
    <row r="2622" spans="1:5">
      <c r="A2622" s="127"/>
      <c r="B2622" s="128"/>
      <c r="C2622" s="127"/>
      <c r="D2622" s="122"/>
      <c r="E2622" s="129">
        <f t="shared" si="40"/>
        <v>0</v>
      </c>
    </row>
    <row r="2623" spans="1:5">
      <c r="A2623" s="127"/>
      <c r="B2623" s="128"/>
      <c r="C2623" s="127"/>
      <c r="D2623" s="122"/>
      <c r="E2623" s="129">
        <f t="shared" si="40"/>
        <v>0</v>
      </c>
    </row>
    <row r="2624" spans="1:5">
      <c r="A2624" s="127"/>
      <c r="B2624" s="128"/>
      <c r="C2624" s="127"/>
      <c r="D2624" s="122"/>
      <c r="E2624" s="129">
        <f t="shared" si="40"/>
        <v>0</v>
      </c>
    </row>
    <row r="2625" spans="1:5">
      <c r="A2625" s="127"/>
      <c r="B2625" s="128"/>
      <c r="C2625" s="127"/>
      <c r="D2625" s="122"/>
      <c r="E2625" s="129">
        <f t="shared" si="40"/>
        <v>0</v>
      </c>
    </row>
    <row r="2626" spans="1:5">
      <c r="A2626" s="127"/>
      <c r="B2626" s="128"/>
      <c r="C2626" s="127"/>
      <c r="D2626" s="122"/>
      <c r="E2626" s="129">
        <f t="shared" ref="E2626:E2689" si="41">ROUND((D2626/(1+$J$1))*(1+$L$1),2)</f>
        <v>0</v>
      </c>
    </row>
    <row r="2627" spans="1:5">
      <c r="A2627" s="127"/>
      <c r="B2627" s="128"/>
      <c r="C2627" s="127"/>
      <c r="D2627" s="122"/>
      <c r="E2627" s="129">
        <f t="shared" si="41"/>
        <v>0</v>
      </c>
    </row>
    <row r="2628" spans="1:5">
      <c r="A2628" s="127"/>
      <c r="B2628" s="128"/>
      <c r="C2628" s="127"/>
      <c r="D2628" s="122"/>
      <c r="E2628" s="129">
        <f t="shared" si="41"/>
        <v>0</v>
      </c>
    </row>
    <row r="2629" spans="1:5">
      <c r="A2629" s="127"/>
      <c r="B2629" s="128"/>
      <c r="C2629" s="127"/>
      <c r="D2629" s="122"/>
      <c r="E2629" s="129">
        <f t="shared" si="41"/>
        <v>0</v>
      </c>
    </row>
    <row r="2630" spans="1:5">
      <c r="A2630" s="127"/>
      <c r="B2630" s="128"/>
      <c r="C2630" s="127"/>
      <c r="D2630" s="122"/>
      <c r="E2630" s="129">
        <f t="shared" si="41"/>
        <v>0</v>
      </c>
    </row>
    <row r="2631" spans="1:5">
      <c r="A2631" s="127"/>
      <c r="B2631" s="128"/>
      <c r="C2631" s="127"/>
      <c r="D2631" s="122"/>
      <c r="E2631" s="129">
        <f t="shared" si="41"/>
        <v>0</v>
      </c>
    </row>
    <row r="2632" spans="1:5">
      <c r="A2632" s="127"/>
      <c r="B2632" s="128"/>
      <c r="C2632" s="127"/>
      <c r="D2632" s="122"/>
      <c r="E2632" s="129">
        <f t="shared" si="41"/>
        <v>0</v>
      </c>
    </row>
    <row r="2633" spans="1:5">
      <c r="A2633" s="127"/>
      <c r="B2633" s="128"/>
      <c r="C2633" s="127"/>
      <c r="D2633" s="122"/>
      <c r="E2633" s="129">
        <f t="shared" si="41"/>
        <v>0</v>
      </c>
    </row>
    <row r="2634" spans="1:5">
      <c r="A2634" s="127"/>
      <c r="B2634" s="128"/>
      <c r="C2634" s="127"/>
      <c r="D2634" s="122"/>
      <c r="E2634" s="129">
        <f t="shared" si="41"/>
        <v>0</v>
      </c>
    </row>
    <row r="2635" spans="1:5">
      <c r="A2635" s="127"/>
      <c r="B2635" s="128"/>
      <c r="C2635" s="127"/>
      <c r="D2635" s="122"/>
      <c r="E2635" s="129">
        <f t="shared" si="41"/>
        <v>0</v>
      </c>
    </row>
    <row r="2636" spans="1:5">
      <c r="A2636" s="127"/>
      <c r="B2636" s="128"/>
      <c r="C2636" s="127"/>
      <c r="D2636" s="122"/>
      <c r="E2636" s="129">
        <f t="shared" si="41"/>
        <v>0</v>
      </c>
    </row>
    <row r="2637" spans="1:5">
      <c r="A2637" s="127"/>
      <c r="B2637" s="128"/>
      <c r="C2637" s="127"/>
      <c r="D2637" s="122"/>
      <c r="E2637" s="129">
        <f t="shared" si="41"/>
        <v>0</v>
      </c>
    </row>
    <row r="2638" spans="1:5">
      <c r="A2638" s="127"/>
      <c r="B2638" s="128"/>
      <c r="C2638" s="127"/>
      <c r="D2638" s="122"/>
      <c r="E2638" s="129">
        <f t="shared" si="41"/>
        <v>0</v>
      </c>
    </row>
    <row r="2639" spans="1:5">
      <c r="A2639" s="127"/>
      <c r="B2639" s="128"/>
      <c r="C2639" s="127"/>
      <c r="D2639" s="122"/>
      <c r="E2639" s="129">
        <f t="shared" si="41"/>
        <v>0</v>
      </c>
    </row>
    <row r="2640" spans="1:5">
      <c r="A2640" s="127"/>
      <c r="B2640" s="128"/>
      <c r="C2640" s="127"/>
      <c r="D2640" s="122"/>
      <c r="E2640" s="129">
        <f t="shared" si="41"/>
        <v>0</v>
      </c>
    </row>
    <row r="2641" spans="1:5">
      <c r="A2641" s="127"/>
      <c r="B2641" s="128"/>
      <c r="C2641" s="127"/>
      <c r="D2641" s="122"/>
      <c r="E2641" s="129">
        <f t="shared" si="41"/>
        <v>0</v>
      </c>
    </row>
    <row r="2642" spans="1:5">
      <c r="A2642" s="127"/>
      <c r="B2642" s="128"/>
      <c r="C2642" s="127"/>
      <c r="D2642" s="122"/>
      <c r="E2642" s="129">
        <f t="shared" si="41"/>
        <v>0</v>
      </c>
    </row>
    <row r="2643" spans="1:5">
      <c r="A2643" s="127"/>
      <c r="B2643" s="128"/>
      <c r="C2643" s="127"/>
      <c r="D2643" s="122"/>
      <c r="E2643" s="129">
        <f t="shared" si="41"/>
        <v>0</v>
      </c>
    </row>
    <row r="2644" spans="1:5">
      <c r="A2644" s="127"/>
      <c r="B2644" s="128"/>
      <c r="C2644" s="127"/>
      <c r="D2644" s="122"/>
      <c r="E2644" s="129">
        <f t="shared" si="41"/>
        <v>0</v>
      </c>
    </row>
    <row r="2645" spans="1:5">
      <c r="A2645" s="127"/>
      <c r="B2645" s="128"/>
      <c r="C2645" s="127"/>
      <c r="D2645" s="122"/>
      <c r="E2645" s="129">
        <f t="shared" si="41"/>
        <v>0</v>
      </c>
    </row>
    <row r="2646" spans="1:5">
      <c r="A2646" s="127"/>
      <c r="B2646" s="128"/>
      <c r="C2646" s="127"/>
      <c r="D2646" s="122"/>
      <c r="E2646" s="129">
        <f t="shared" si="41"/>
        <v>0</v>
      </c>
    </row>
    <row r="2647" spans="1:5">
      <c r="A2647" s="127"/>
      <c r="B2647" s="128"/>
      <c r="C2647" s="127"/>
      <c r="D2647" s="122"/>
      <c r="E2647" s="129">
        <f t="shared" si="41"/>
        <v>0</v>
      </c>
    </row>
    <row r="2648" spans="1:5">
      <c r="A2648" s="127"/>
      <c r="B2648" s="128"/>
      <c r="C2648" s="127"/>
      <c r="D2648" s="122"/>
      <c r="E2648" s="129">
        <f t="shared" si="41"/>
        <v>0</v>
      </c>
    </row>
    <row r="2649" spans="1:5">
      <c r="A2649" s="127"/>
      <c r="B2649" s="128"/>
      <c r="C2649" s="127"/>
      <c r="D2649" s="122"/>
      <c r="E2649" s="129">
        <f t="shared" si="41"/>
        <v>0</v>
      </c>
    </row>
    <row r="2650" spans="1:5">
      <c r="A2650" s="127"/>
      <c r="B2650" s="128"/>
      <c r="C2650" s="127"/>
      <c r="D2650" s="122"/>
      <c r="E2650" s="129">
        <f t="shared" si="41"/>
        <v>0</v>
      </c>
    </row>
    <row r="2651" spans="1:5">
      <c r="A2651" s="127"/>
      <c r="B2651" s="128"/>
      <c r="C2651" s="127"/>
      <c r="D2651" s="122"/>
      <c r="E2651" s="129">
        <f t="shared" si="41"/>
        <v>0</v>
      </c>
    </row>
    <row r="2652" spans="1:5">
      <c r="A2652" s="127"/>
      <c r="B2652" s="128"/>
      <c r="C2652" s="127"/>
      <c r="D2652" s="122"/>
      <c r="E2652" s="129">
        <f t="shared" si="41"/>
        <v>0</v>
      </c>
    </row>
    <row r="2653" spans="1:5">
      <c r="A2653" s="127"/>
      <c r="B2653" s="128"/>
      <c r="C2653" s="127"/>
      <c r="D2653" s="122"/>
      <c r="E2653" s="129">
        <f t="shared" si="41"/>
        <v>0</v>
      </c>
    </row>
    <row r="2654" spans="1:5">
      <c r="A2654" s="127"/>
      <c r="B2654" s="128"/>
      <c r="C2654" s="127"/>
      <c r="D2654" s="122"/>
      <c r="E2654" s="129">
        <f t="shared" si="41"/>
        <v>0</v>
      </c>
    </row>
    <row r="2655" spans="1:5">
      <c r="A2655" s="127"/>
      <c r="B2655" s="128"/>
      <c r="C2655" s="127"/>
      <c r="D2655" s="122"/>
      <c r="E2655" s="129">
        <f t="shared" si="41"/>
        <v>0</v>
      </c>
    </row>
    <row r="2656" spans="1:5">
      <c r="A2656" s="127"/>
      <c r="B2656" s="128"/>
      <c r="C2656" s="127"/>
      <c r="D2656" s="122"/>
      <c r="E2656" s="129">
        <f t="shared" si="41"/>
        <v>0</v>
      </c>
    </row>
    <row r="2657" spans="1:5">
      <c r="A2657" s="127"/>
      <c r="B2657" s="128"/>
      <c r="C2657" s="127"/>
      <c r="D2657" s="122"/>
      <c r="E2657" s="129">
        <f t="shared" si="41"/>
        <v>0</v>
      </c>
    </row>
    <row r="2658" spans="1:5">
      <c r="A2658" s="127"/>
      <c r="B2658" s="128"/>
      <c r="C2658" s="127"/>
      <c r="D2658" s="122"/>
      <c r="E2658" s="129">
        <f t="shared" si="41"/>
        <v>0</v>
      </c>
    </row>
    <row r="2659" spans="1:5">
      <c r="A2659" s="127"/>
      <c r="B2659" s="128"/>
      <c r="C2659" s="127"/>
      <c r="D2659" s="122"/>
      <c r="E2659" s="129">
        <f t="shared" si="41"/>
        <v>0</v>
      </c>
    </row>
    <row r="2660" spans="1:5">
      <c r="A2660" s="127"/>
      <c r="B2660" s="128"/>
      <c r="C2660" s="127"/>
      <c r="D2660" s="122"/>
      <c r="E2660" s="129">
        <f t="shared" si="41"/>
        <v>0</v>
      </c>
    </row>
    <row r="2661" spans="1:5">
      <c r="A2661" s="127"/>
      <c r="B2661" s="128"/>
      <c r="C2661" s="127"/>
      <c r="D2661" s="122"/>
      <c r="E2661" s="129">
        <f t="shared" si="41"/>
        <v>0</v>
      </c>
    </row>
    <row r="2662" spans="1:5">
      <c r="A2662" s="127"/>
      <c r="B2662" s="128"/>
      <c r="C2662" s="127"/>
      <c r="D2662" s="122"/>
      <c r="E2662" s="129">
        <f t="shared" si="41"/>
        <v>0</v>
      </c>
    </row>
    <row r="2663" spans="1:5">
      <c r="A2663" s="127"/>
      <c r="B2663" s="128"/>
      <c r="C2663" s="127"/>
      <c r="D2663" s="122"/>
      <c r="E2663" s="129">
        <f t="shared" si="41"/>
        <v>0</v>
      </c>
    </row>
    <row r="2664" spans="1:5">
      <c r="A2664" s="127"/>
      <c r="B2664" s="128"/>
      <c r="C2664" s="127"/>
      <c r="D2664" s="122"/>
      <c r="E2664" s="129">
        <f t="shared" si="41"/>
        <v>0</v>
      </c>
    </row>
    <row r="2665" spans="1:5">
      <c r="A2665" s="127"/>
      <c r="B2665" s="128"/>
      <c r="C2665" s="127"/>
      <c r="D2665" s="122"/>
      <c r="E2665" s="129">
        <f t="shared" si="41"/>
        <v>0</v>
      </c>
    </row>
    <row r="2666" spans="1:5">
      <c r="A2666" s="127"/>
      <c r="B2666" s="128"/>
      <c r="C2666" s="127"/>
      <c r="D2666" s="122"/>
      <c r="E2666" s="129">
        <f t="shared" si="41"/>
        <v>0</v>
      </c>
    </row>
    <row r="2667" spans="1:5">
      <c r="A2667" s="127"/>
      <c r="B2667" s="128"/>
      <c r="C2667" s="127"/>
      <c r="D2667" s="122"/>
      <c r="E2667" s="129">
        <f t="shared" si="41"/>
        <v>0</v>
      </c>
    </row>
    <row r="2668" spans="1:5">
      <c r="A2668" s="127"/>
      <c r="B2668" s="128"/>
      <c r="C2668" s="127"/>
      <c r="D2668" s="122"/>
      <c r="E2668" s="129">
        <f t="shared" si="41"/>
        <v>0</v>
      </c>
    </row>
    <row r="2669" spans="1:5">
      <c r="A2669" s="127"/>
      <c r="B2669" s="128"/>
      <c r="C2669" s="127"/>
      <c r="D2669" s="122"/>
      <c r="E2669" s="129">
        <f t="shared" si="41"/>
        <v>0</v>
      </c>
    </row>
    <row r="2670" spans="1:5">
      <c r="A2670" s="127"/>
      <c r="B2670" s="128"/>
      <c r="C2670" s="127"/>
      <c r="D2670" s="122"/>
      <c r="E2670" s="129">
        <f t="shared" si="41"/>
        <v>0</v>
      </c>
    </row>
    <row r="2671" spans="1:5">
      <c r="A2671" s="127"/>
      <c r="B2671" s="128"/>
      <c r="C2671" s="127"/>
      <c r="D2671" s="122"/>
      <c r="E2671" s="129">
        <f t="shared" si="41"/>
        <v>0</v>
      </c>
    </row>
    <row r="2672" spans="1:5">
      <c r="A2672" s="127"/>
      <c r="B2672" s="128"/>
      <c r="C2672" s="127"/>
      <c r="D2672" s="122"/>
      <c r="E2672" s="129">
        <f t="shared" si="41"/>
        <v>0</v>
      </c>
    </row>
    <row r="2673" spans="1:5">
      <c r="A2673" s="127"/>
      <c r="B2673" s="128"/>
      <c r="C2673" s="127"/>
      <c r="D2673" s="122"/>
      <c r="E2673" s="129">
        <f t="shared" si="41"/>
        <v>0</v>
      </c>
    </row>
    <row r="2674" spans="1:5">
      <c r="A2674" s="127"/>
      <c r="B2674" s="128"/>
      <c r="C2674" s="127"/>
      <c r="D2674" s="122"/>
      <c r="E2674" s="129">
        <f t="shared" si="41"/>
        <v>0</v>
      </c>
    </row>
    <row r="2675" spans="1:5">
      <c r="A2675" s="127"/>
      <c r="B2675" s="128"/>
      <c r="C2675" s="127"/>
      <c r="D2675" s="122"/>
      <c r="E2675" s="129">
        <f t="shared" si="41"/>
        <v>0</v>
      </c>
    </row>
    <row r="2676" spans="1:5">
      <c r="A2676" s="127"/>
      <c r="B2676" s="128"/>
      <c r="C2676" s="127"/>
      <c r="D2676" s="122"/>
      <c r="E2676" s="129">
        <f t="shared" si="41"/>
        <v>0</v>
      </c>
    </row>
    <row r="2677" spans="1:5">
      <c r="A2677" s="127"/>
      <c r="B2677" s="128"/>
      <c r="C2677" s="127"/>
      <c r="D2677" s="122"/>
      <c r="E2677" s="129">
        <f t="shared" si="41"/>
        <v>0</v>
      </c>
    </row>
    <row r="2678" spans="1:5">
      <c r="A2678" s="127"/>
      <c r="B2678" s="128"/>
      <c r="C2678" s="127"/>
      <c r="D2678" s="122"/>
      <c r="E2678" s="129">
        <f t="shared" si="41"/>
        <v>0</v>
      </c>
    </row>
    <row r="2679" spans="1:5">
      <c r="A2679" s="127"/>
      <c r="B2679" s="128"/>
      <c r="C2679" s="127"/>
      <c r="D2679" s="122"/>
      <c r="E2679" s="129">
        <f t="shared" si="41"/>
        <v>0</v>
      </c>
    </row>
    <row r="2680" spans="1:5">
      <c r="A2680" s="127"/>
      <c r="B2680" s="128"/>
      <c r="C2680" s="127"/>
      <c r="D2680" s="122"/>
      <c r="E2680" s="129">
        <f t="shared" si="41"/>
        <v>0</v>
      </c>
    </row>
    <row r="2681" spans="1:5">
      <c r="A2681" s="127"/>
      <c r="B2681" s="128"/>
      <c r="C2681" s="127"/>
      <c r="D2681" s="122"/>
      <c r="E2681" s="129">
        <f t="shared" si="41"/>
        <v>0</v>
      </c>
    </row>
    <row r="2682" spans="1:5">
      <c r="A2682" s="127"/>
      <c r="B2682" s="128"/>
      <c r="C2682" s="127"/>
      <c r="D2682" s="122"/>
      <c r="E2682" s="129">
        <f t="shared" si="41"/>
        <v>0</v>
      </c>
    </row>
    <row r="2683" spans="1:5">
      <c r="A2683" s="127"/>
      <c r="B2683" s="128"/>
      <c r="C2683" s="127"/>
      <c r="D2683" s="122"/>
      <c r="E2683" s="129">
        <f t="shared" si="41"/>
        <v>0</v>
      </c>
    </row>
    <row r="2684" spans="1:5">
      <c r="A2684" s="127"/>
      <c r="B2684" s="128"/>
      <c r="C2684" s="127"/>
      <c r="D2684" s="122"/>
      <c r="E2684" s="129">
        <f t="shared" si="41"/>
        <v>0</v>
      </c>
    </row>
    <row r="2685" spans="1:5">
      <c r="A2685" s="127"/>
      <c r="B2685" s="128"/>
      <c r="C2685" s="127"/>
      <c r="D2685" s="122"/>
      <c r="E2685" s="129">
        <f t="shared" si="41"/>
        <v>0</v>
      </c>
    </row>
    <row r="2686" spans="1:5">
      <c r="A2686" s="127"/>
      <c r="B2686" s="128"/>
      <c r="C2686" s="127"/>
      <c r="D2686" s="122"/>
      <c r="E2686" s="129">
        <f t="shared" si="41"/>
        <v>0</v>
      </c>
    </row>
    <row r="2687" spans="1:5">
      <c r="A2687" s="127"/>
      <c r="B2687" s="128"/>
      <c r="C2687" s="127"/>
      <c r="D2687" s="122"/>
      <c r="E2687" s="129">
        <f t="shared" si="41"/>
        <v>0</v>
      </c>
    </row>
    <row r="2688" spans="1:5">
      <c r="A2688" s="127"/>
      <c r="B2688" s="128"/>
      <c r="C2688" s="127"/>
      <c r="D2688" s="122"/>
      <c r="E2688" s="129">
        <f t="shared" si="41"/>
        <v>0</v>
      </c>
    </row>
    <row r="2689" spans="1:5">
      <c r="A2689" s="127"/>
      <c r="B2689" s="128"/>
      <c r="C2689" s="127"/>
      <c r="D2689" s="122"/>
      <c r="E2689" s="129">
        <f t="shared" si="41"/>
        <v>0</v>
      </c>
    </row>
    <row r="2690" spans="1:5">
      <c r="A2690" s="127"/>
      <c r="B2690" s="128"/>
      <c r="C2690" s="127"/>
      <c r="D2690" s="122"/>
      <c r="E2690" s="129">
        <f t="shared" ref="E2690:E2753" si="42">ROUND((D2690/(1+$J$1))*(1+$L$1),2)</f>
        <v>0</v>
      </c>
    </row>
    <row r="2691" spans="1:5">
      <c r="A2691" s="127"/>
      <c r="B2691" s="128"/>
      <c r="C2691" s="127"/>
      <c r="D2691" s="122"/>
      <c r="E2691" s="129">
        <f t="shared" si="42"/>
        <v>0</v>
      </c>
    </row>
    <row r="2692" spans="1:5">
      <c r="A2692" s="127"/>
      <c r="B2692" s="128"/>
      <c r="C2692" s="127"/>
      <c r="D2692" s="122"/>
      <c r="E2692" s="129">
        <f t="shared" si="42"/>
        <v>0</v>
      </c>
    </row>
    <row r="2693" spans="1:5">
      <c r="A2693" s="127"/>
      <c r="B2693" s="128"/>
      <c r="C2693" s="127"/>
      <c r="D2693" s="122"/>
      <c r="E2693" s="129">
        <f t="shared" si="42"/>
        <v>0</v>
      </c>
    </row>
    <row r="2694" spans="1:5">
      <c r="A2694" s="127"/>
      <c r="B2694" s="128"/>
      <c r="C2694" s="127"/>
      <c r="D2694" s="122"/>
      <c r="E2694" s="129">
        <f t="shared" si="42"/>
        <v>0</v>
      </c>
    </row>
    <row r="2695" spans="1:5">
      <c r="A2695" s="127"/>
      <c r="B2695" s="128"/>
      <c r="C2695" s="127"/>
      <c r="D2695" s="122"/>
      <c r="E2695" s="129">
        <f t="shared" si="42"/>
        <v>0</v>
      </c>
    </row>
    <row r="2696" spans="1:5">
      <c r="A2696" s="127"/>
      <c r="B2696" s="128"/>
      <c r="C2696" s="127"/>
      <c r="D2696" s="122"/>
      <c r="E2696" s="129">
        <f t="shared" si="42"/>
        <v>0</v>
      </c>
    </row>
    <row r="2697" spans="1:5">
      <c r="A2697" s="127"/>
      <c r="B2697" s="128"/>
      <c r="C2697" s="127"/>
      <c r="D2697" s="122"/>
      <c r="E2697" s="129">
        <f t="shared" si="42"/>
        <v>0</v>
      </c>
    </row>
    <row r="2698" spans="1:5">
      <c r="A2698" s="127"/>
      <c r="B2698" s="128"/>
      <c r="C2698" s="127"/>
      <c r="D2698" s="122"/>
      <c r="E2698" s="129">
        <f t="shared" si="42"/>
        <v>0</v>
      </c>
    </row>
    <row r="2699" spans="1:5">
      <c r="A2699" s="127"/>
      <c r="B2699" s="128"/>
      <c r="C2699" s="127"/>
      <c r="D2699" s="122"/>
      <c r="E2699" s="129">
        <f t="shared" si="42"/>
        <v>0</v>
      </c>
    </row>
    <row r="2700" spans="1:5">
      <c r="A2700" s="127"/>
      <c r="B2700" s="128"/>
      <c r="C2700" s="127"/>
      <c r="D2700" s="122"/>
      <c r="E2700" s="129">
        <f t="shared" si="42"/>
        <v>0</v>
      </c>
    </row>
    <row r="2701" spans="1:5">
      <c r="A2701" s="127"/>
      <c r="B2701" s="128"/>
      <c r="C2701" s="127"/>
      <c r="D2701" s="122"/>
      <c r="E2701" s="129">
        <f t="shared" si="42"/>
        <v>0</v>
      </c>
    </row>
    <row r="2702" spans="1:5">
      <c r="A2702" s="127"/>
      <c r="B2702" s="128"/>
      <c r="C2702" s="127"/>
      <c r="D2702" s="122"/>
      <c r="E2702" s="129">
        <f t="shared" si="42"/>
        <v>0</v>
      </c>
    </row>
    <row r="2703" spans="1:5">
      <c r="A2703" s="127"/>
      <c r="B2703" s="128"/>
      <c r="C2703" s="127"/>
      <c r="D2703" s="122"/>
      <c r="E2703" s="129">
        <f t="shared" si="42"/>
        <v>0</v>
      </c>
    </row>
    <row r="2704" spans="1:5">
      <c r="A2704" s="127"/>
      <c r="B2704" s="128"/>
      <c r="C2704" s="127"/>
      <c r="D2704" s="122"/>
      <c r="E2704" s="129">
        <f t="shared" si="42"/>
        <v>0</v>
      </c>
    </row>
    <row r="2705" spans="1:5">
      <c r="A2705" s="127"/>
      <c r="B2705" s="128"/>
      <c r="C2705" s="127"/>
      <c r="D2705" s="122"/>
      <c r="E2705" s="129">
        <f t="shared" si="42"/>
        <v>0</v>
      </c>
    </row>
    <row r="2706" spans="1:5">
      <c r="A2706" s="127"/>
      <c r="B2706" s="128"/>
      <c r="C2706" s="127"/>
      <c r="D2706" s="122"/>
      <c r="E2706" s="129">
        <f t="shared" si="42"/>
        <v>0</v>
      </c>
    </row>
    <row r="2707" spans="1:5">
      <c r="A2707" s="127"/>
      <c r="B2707" s="128"/>
      <c r="C2707" s="127"/>
      <c r="D2707" s="122"/>
      <c r="E2707" s="129">
        <f t="shared" si="42"/>
        <v>0</v>
      </c>
    </row>
    <row r="2708" spans="1:5">
      <c r="A2708" s="127"/>
      <c r="B2708" s="128"/>
      <c r="C2708" s="127"/>
      <c r="D2708" s="122"/>
      <c r="E2708" s="129">
        <f t="shared" si="42"/>
        <v>0</v>
      </c>
    </row>
    <row r="2709" spans="1:5">
      <c r="A2709" s="127"/>
      <c r="B2709" s="128"/>
      <c r="C2709" s="127"/>
      <c r="D2709" s="122"/>
      <c r="E2709" s="129">
        <f t="shared" si="42"/>
        <v>0</v>
      </c>
    </row>
    <row r="2710" spans="1:5">
      <c r="A2710" s="127"/>
      <c r="B2710" s="128"/>
      <c r="C2710" s="127"/>
      <c r="D2710" s="122"/>
      <c r="E2710" s="129">
        <f t="shared" si="42"/>
        <v>0</v>
      </c>
    </row>
    <row r="2711" spans="1:5">
      <c r="A2711" s="127"/>
      <c r="B2711" s="128"/>
      <c r="C2711" s="127"/>
      <c r="D2711" s="122"/>
      <c r="E2711" s="129">
        <f t="shared" si="42"/>
        <v>0</v>
      </c>
    </row>
    <row r="2712" spans="1:5">
      <c r="A2712" s="127"/>
      <c r="B2712" s="128"/>
      <c r="C2712" s="127"/>
      <c r="D2712" s="122"/>
      <c r="E2712" s="129">
        <f t="shared" si="42"/>
        <v>0</v>
      </c>
    </row>
    <row r="2713" spans="1:5">
      <c r="A2713" s="127"/>
      <c r="B2713" s="128"/>
      <c r="C2713" s="127"/>
      <c r="D2713" s="122"/>
      <c r="E2713" s="129">
        <f t="shared" si="42"/>
        <v>0</v>
      </c>
    </row>
    <row r="2714" spans="1:5">
      <c r="A2714" s="127"/>
      <c r="B2714" s="128"/>
      <c r="C2714" s="127"/>
      <c r="D2714" s="122"/>
      <c r="E2714" s="129">
        <f t="shared" si="42"/>
        <v>0</v>
      </c>
    </row>
    <row r="2715" spans="1:5">
      <c r="A2715" s="127"/>
      <c r="B2715" s="128"/>
      <c r="C2715" s="127"/>
      <c r="D2715" s="122"/>
      <c r="E2715" s="129">
        <f t="shared" si="42"/>
        <v>0</v>
      </c>
    </row>
    <row r="2716" spans="1:5">
      <c r="A2716" s="127"/>
      <c r="B2716" s="128"/>
      <c r="C2716" s="127"/>
      <c r="D2716" s="122"/>
      <c r="E2716" s="129">
        <f t="shared" si="42"/>
        <v>0</v>
      </c>
    </row>
    <row r="2717" spans="1:5">
      <c r="A2717" s="127"/>
      <c r="B2717" s="128"/>
      <c r="C2717" s="127"/>
      <c r="D2717" s="122"/>
      <c r="E2717" s="129">
        <f t="shared" si="42"/>
        <v>0</v>
      </c>
    </row>
    <row r="2718" spans="1:5">
      <c r="A2718" s="127"/>
      <c r="B2718" s="128"/>
      <c r="C2718" s="127"/>
      <c r="D2718" s="122"/>
      <c r="E2718" s="129">
        <f t="shared" si="42"/>
        <v>0</v>
      </c>
    </row>
    <row r="2719" spans="1:5">
      <c r="A2719" s="127"/>
      <c r="B2719" s="128"/>
      <c r="C2719" s="127"/>
      <c r="D2719" s="122"/>
      <c r="E2719" s="129">
        <f t="shared" si="42"/>
        <v>0</v>
      </c>
    </row>
    <row r="2720" spans="1:5">
      <c r="A2720" s="127"/>
      <c r="B2720" s="128"/>
      <c r="C2720" s="127"/>
      <c r="D2720" s="122"/>
      <c r="E2720" s="129">
        <f t="shared" si="42"/>
        <v>0</v>
      </c>
    </row>
    <row r="2721" spans="1:5">
      <c r="A2721" s="127"/>
      <c r="B2721" s="128"/>
      <c r="C2721" s="127"/>
      <c r="D2721" s="122"/>
      <c r="E2721" s="129">
        <f t="shared" si="42"/>
        <v>0</v>
      </c>
    </row>
    <row r="2722" spans="1:5">
      <c r="A2722" s="127"/>
      <c r="B2722" s="128"/>
      <c r="C2722" s="127"/>
      <c r="D2722" s="122"/>
      <c r="E2722" s="129">
        <f t="shared" si="42"/>
        <v>0</v>
      </c>
    </row>
    <row r="2723" spans="1:5">
      <c r="A2723" s="127"/>
      <c r="B2723" s="128"/>
      <c r="C2723" s="127"/>
      <c r="D2723" s="122"/>
      <c r="E2723" s="129">
        <f t="shared" si="42"/>
        <v>0</v>
      </c>
    </row>
    <row r="2724" spans="1:5">
      <c r="A2724" s="127"/>
      <c r="B2724" s="128"/>
      <c r="C2724" s="127"/>
      <c r="D2724" s="122"/>
      <c r="E2724" s="129">
        <f t="shared" si="42"/>
        <v>0</v>
      </c>
    </row>
    <row r="2725" spans="1:5">
      <c r="A2725" s="127"/>
      <c r="B2725" s="128"/>
      <c r="C2725" s="127"/>
      <c r="D2725" s="122"/>
      <c r="E2725" s="129">
        <f t="shared" si="42"/>
        <v>0</v>
      </c>
    </row>
    <row r="2726" spans="1:5">
      <c r="A2726" s="127"/>
      <c r="B2726" s="128"/>
      <c r="C2726" s="127"/>
      <c r="D2726" s="122"/>
      <c r="E2726" s="129">
        <f t="shared" si="42"/>
        <v>0</v>
      </c>
    </row>
    <row r="2727" spans="1:5">
      <c r="A2727" s="127"/>
      <c r="B2727" s="128"/>
      <c r="C2727" s="127"/>
      <c r="D2727" s="122"/>
      <c r="E2727" s="129">
        <f t="shared" si="42"/>
        <v>0</v>
      </c>
    </row>
    <row r="2728" spans="1:5">
      <c r="A2728" s="127"/>
      <c r="B2728" s="128"/>
      <c r="C2728" s="127"/>
      <c r="D2728" s="122"/>
      <c r="E2728" s="129">
        <f t="shared" si="42"/>
        <v>0</v>
      </c>
    </row>
    <row r="2729" spans="1:5">
      <c r="A2729" s="127"/>
      <c r="B2729" s="128"/>
      <c r="C2729" s="127"/>
      <c r="D2729" s="122"/>
      <c r="E2729" s="129">
        <f t="shared" si="42"/>
        <v>0</v>
      </c>
    </row>
    <row r="2730" spans="1:5">
      <c r="A2730" s="127"/>
      <c r="B2730" s="128"/>
      <c r="C2730" s="127"/>
      <c r="D2730" s="122"/>
      <c r="E2730" s="129">
        <f t="shared" si="42"/>
        <v>0</v>
      </c>
    </row>
    <row r="2731" spans="1:5">
      <c r="A2731" s="127"/>
      <c r="B2731" s="128"/>
      <c r="C2731" s="127"/>
      <c r="D2731" s="122"/>
      <c r="E2731" s="129">
        <f t="shared" si="42"/>
        <v>0</v>
      </c>
    </row>
    <row r="2732" spans="1:5">
      <c r="A2732" s="127"/>
      <c r="B2732" s="128"/>
      <c r="C2732" s="127"/>
      <c r="D2732" s="122"/>
      <c r="E2732" s="129">
        <f t="shared" si="42"/>
        <v>0</v>
      </c>
    </row>
    <row r="2733" spans="1:5">
      <c r="A2733" s="127"/>
      <c r="B2733" s="128"/>
      <c r="C2733" s="127"/>
      <c r="D2733" s="122"/>
      <c r="E2733" s="129">
        <f t="shared" si="42"/>
        <v>0</v>
      </c>
    </row>
    <row r="2734" spans="1:5">
      <c r="A2734" s="127"/>
      <c r="B2734" s="128"/>
      <c r="C2734" s="127"/>
      <c r="D2734" s="122"/>
      <c r="E2734" s="129">
        <f t="shared" si="42"/>
        <v>0</v>
      </c>
    </row>
    <row r="2735" spans="1:5">
      <c r="A2735" s="127"/>
      <c r="B2735" s="128"/>
      <c r="C2735" s="127"/>
      <c r="D2735" s="122"/>
      <c r="E2735" s="129">
        <f t="shared" si="42"/>
        <v>0</v>
      </c>
    </row>
    <row r="2736" spans="1:5">
      <c r="A2736" s="127"/>
      <c r="B2736" s="128"/>
      <c r="C2736" s="127"/>
      <c r="D2736" s="122"/>
      <c r="E2736" s="129">
        <f t="shared" si="42"/>
        <v>0</v>
      </c>
    </row>
    <row r="2737" spans="1:5">
      <c r="A2737" s="127"/>
      <c r="B2737" s="128"/>
      <c r="C2737" s="127"/>
      <c r="D2737" s="122"/>
      <c r="E2737" s="129">
        <f t="shared" si="42"/>
        <v>0</v>
      </c>
    </row>
    <row r="2738" spans="1:5">
      <c r="A2738" s="127"/>
      <c r="B2738" s="128"/>
      <c r="C2738" s="127"/>
      <c r="D2738" s="122"/>
      <c r="E2738" s="129">
        <f t="shared" si="42"/>
        <v>0</v>
      </c>
    </row>
    <row r="2739" spans="1:5">
      <c r="A2739" s="127"/>
      <c r="B2739" s="128"/>
      <c r="C2739" s="127"/>
      <c r="D2739" s="122"/>
      <c r="E2739" s="129">
        <f t="shared" si="42"/>
        <v>0</v>
      </c>
    </row>
    <row r="2740" spans="1:5">
      <c r="A2740" s="127"/>
      <c r="B2740" s="128"/>
      <c r="C2740" s="127"/>
      <c r="D2740" s="122"/>
      <c r="E2740" s="129">
        <f t="shared" si="42"/>
        <v>0</v>
      </c>
    </row>
    <row r="2741" spans="1:5">
      <c r="A2741" s="127"/>
      <c r="B2741" s="128"/>
      <c r="C2741" s="127"/>
      <c r="D2741" s="122"/>
      <c r="E2741" s="129">
        <f t="shared" si="42"/>
        <v>0</v>
      </c>
    </row>
    <row r="2742" spans="1:5">
      <c r="A2742" s="127"/>
      <c r="B2742" s="128"/>
      <c r="C2742" s="127"/>
      <c r="D2742" s="122"/>
      <c r="E2742" s="129">
        <f t="shared" si="42"/>
        <v>0</v>
      </c>
    </row>
    <row r="2743" spans="1:5">
      <c r="A2743" s="127"/>
      <c r="B2743" s="128"/>
      <c r="C2743" s="127"/>
      <c r="D2743" s="122"/>
      <c r="E2743" s="129">
        <f t="shared" si="42"/>
        <v>0</v>
      </c>
    </row>
    <row r="2744" spans="1:5">
      <c r="A2744" s="127"/>
      <c r="B2744" s="128"/>
      <c r="C2744" s="127"/>
      <c r="D2744" s="122"/>
      <c r="E2744" s="129">
        <f t="shared" si="42"/>
        <v>0</v>
      </c>
    </row>
    <row r="2745" spans="1:5">
      <c r="A2745" s="127"/>
      <c r="B2745" s="128"/>
      <c r="C2745" s="127"/>
      <c r="D2745" s="122"/>
      <c r="E2745" s="129">
        <f t="shared" si="42"/>
        <v>0</v>
      </c>
    </row>
    <row r="2746" spans="1:5">
      <c r="A2746" s="127"/>
      <c r="B2746" s="128"/>
      <c r="C2746" s="127"/>
      <c r="D2746" s="122"/>
      <c r="E2746" s="129">
        <f t="shared" si="42"/>
        <v>0</v>
      </c>
    </row>
    <row r="2747" spans="1:5">
      <c r="A2747" s="127"/>
      <c r="B2747" s="128"/>
      <c r="C2747" s="127"/>
      <c r="D2747" s="122"/>
      <c r="E2747" s="129">
        <f t="shared" si="42"/>
        <v>0</v>
      </c>
    </row>
    <row r="2748" spans="1:5">
      <c r="A2748" s="127"/>
      <c r="B2748" s="128"/>
      <c r="C2748" s="127"/>
      <c r="D2748" s="122"/>
      <c r="E2748" s="129">
        <f t="shared" si="42"/>
        <v>0</v>
      </c>
    </row>
    <row r="2749" spans="1:5">
      <c r="A2749" s="127"/>
      <c r="B2749" s="128"/>
      <c r="C2749" s="127"/>
      <c r="D2749" s="122"/>
      <c r="E2749" s="129">
        <f t="shared" si="42"/>
        <v>0</v>
      </c>
    </row>
    <row r="2750" spans="1:5">
      <c r="A2750" s="127"/>
      <c r="B2750" s="128"/>
      <c r="C2750" s="127"/>
      <c r="D2750" s="122"/>
      <c r="E2750" s="129">
        <f t="shared" si="42"/>
        <v>0</v>
      </c>
    </row>
    <row r="2751" spans="1:5">
      <c r="A2751" s="127"/>
      <c r="B2751" s="128"/>
      <c r="C2751" s="127"/>
      <c r="D2751" s="122"/>
      <c r="E2751" s="129">
        <f t="shared" si="42"/>
        <v>0</v>
      </c>
    </row>
    <row r="2752" spans="1:5">
      <c r="A2752" s="127"/>
      <c r="B2752" s="128"/>
      <c r="C2752" s="127"/>
      <c r="D2752" s="122"/>
      <c r="E2752" s="129">
        <f t="shared" si="42"/>
        <v>0</v>
      </c>
    </row>
    <row r="2753" spans="1:5">
      <c r="A2753" s="127"/>
      <c r="B2753" s="128"/>
      <c r="C2753" s="127"/>
      <c r="D2753" s="122"/>
      <c r="E2753" s="129">
        <f t="shared" si="42"/>
        <v>0</v>
      </c>
    </row>
    <row r="2754" spans="1:5">
      <c r="A2754" s="127"/>
      <c r="B2754" s="128"/>
      <c r="C2754" s="127"/>
      <c r="D2754" s="122"/>
      <c r="E2754" s="129">
        <f t="shared" ref="E2754:E2817" si="43">ROUND((D2754/(1+$J$1))*(1+$L$1),2)</f>
        <v>0</v>
      </c>
    </row>
    <row r="2755" spans="1:5">
      <c r="A2755" s="127"/>
      <c r="B2755" s="128"/>
      <c r="C2755" s="127"/>
      <c r="D2755" s="122"/>
      <c r="E2755" s="129">
        <f t="shared" si="43"/>
        <v>0</v>
      </c>
    </row>
    <row r="2756" spans="1:5">
      <c r="A2756" s="127"/>
      <c r="B2756" s="128"/>
      <c r="C2756" s="127"/>
      <c r="D2756" s="122"/>
      <c r="E2756" s="129">
        <f t="shared" si="43"/>
        <v>0</v>
      </c>
    </row>
    <row r="2757" spans="1:5">
      <c r="A2757" s="127"/>
      <c r="B2757" s="128"/>
      <c r="C2757" s="127"/>
      <c r="D2757" s="122"/>
      <c r="E2757" s="129">
        <f t="shared" si="43"/>
        <v>0</v>
      </c>
    </row>
    <row r="2758" spans="1:5">
      <c r="A2758" s="127"/>
      <c r="B2758" s="128"/>
      <c r="C2758" s="127"/>
      <c r="D2758" s="122"/>
      <c r="E2758" s="129">
        <f t="shared" si="43"/>
        <v>0</v>
      </c>
    </row>
    <row r="2759" spans="1:5">
      <c r="A2759" s="127"/>
      <c r="B2759" s="128"/>
      <c r="C2759" s="127"/>
      <c r="D2759" s="122"/>
      <c r="E2759" s="129">
        <f t="shared" si="43"/>
        <v>0</v>
      </c>
    </row>
    <row r="2760" spans="1:5">
      <c r="A2760" s="127"/>
      <c r="B2760" s="128"/>
      <c r="C2760" s="127"/>
      <c r="D2760" s="122"/>
      <c r="E2760" s="129">
        <f t="shared" si="43"/>
        <v>0</v>
      </c>
    </row>
    <row r="2761" spans="1:5">
      <c r="A2761" s="127"/>
      <c r="B2761" s="128"/>
      <c r="C2761" s="127"/>
      <c r="D2761" s="122"/>
      <c r="E2761" s="129">
        <f t="shared" si="43"/>
        <v>0</v>
      </c>
    </row>
    <row r="2762" spans="1:5">
      <c r="A2762" s="127"/>
      <c r="B2762" s="128"/>
      <c r="C2762" s="127"/>
      <c r="D2762" s="122"/>
      <c r="E2762" s="129">
        <f t="shared" si="43"/>
        <v>0</v>
      </c>
    </row>
    <row r="2763" spans="1:5">
      <c r="A2763" s="127"/>
      <c r="B2763" s="128"/>
      <c r="C2763" s="127"/>
      <c r="D2763" s="122"/>
      <c r="E2763" s="129">
        <f t="shared" si="43"/>
        <v>0</v>
      </c>
    </row>
    <row r="2764" spans="1:5">
      <c r="A2764" s="127"/>
      <c r="B2764" s="128"/>
      <c r="C2764" s="127"/>
      <c r="D2764" s="122"/>
      <c r="E2764" s="129">
        <f t="shared" si="43"/>
        <v>0</v>
      </c>
    </row>
    <row r="2765" spans="1:5">
      <c r="A2765" s="127"/>
      <c r="B2765" s="128"/>
      <c r="C2765" s="127"/>
      <c r="D2765" s="122"/>
      <c r="E2765" s="129">
        <f t="shared" si="43"/>
        <v>0</v>
      </c>
    </row>
    <row r="2766" spans="1:5">
      <c r="A2766" s="127"/>
      <c r="B2766" s="128"/>
      <c r="C2766" s="127"/>
      <c r="D2766" s="122"/>
      <c r="E2766" s="129">
        <f t="shared" si="43"/>
        <v>0</v>
      </c>
    </row>
    <row r="2767" spans="1:5">
      <c r="A2767" s="127"/>
      <c r="B2767" s="128"/>
      <c r="C2767" s="127"/>
      <c r="D2767" s="122"/>
      <c r="E2767" s="129">
        <f t="shared" si="43"/>
        <v>0</v>
      </c>
    </row>
    <row r="2768" spans="1:5">
      <c r="A2768" s="127"/>
      <c r="B2768" s="128"/>
      <c r="C2768" s="127"/>
      <c r="D2768" s="122"/>
      <c r="E2768" s="129">
        <f t="shared" si="43"/>
        <v>0</v>
      </c>
    </row>
    <row r="2769" spans="1:5">
      <c r="A2769" s="127"/>
      <c r="B2769" s="128"/>
      <c r="C2769" s="127"/>
      <c r="D2769" s="122"/>
      <c r="E2769" s="129">
        <f t="shared" si="43"/>
        <v>0</v>
      </c>
    </row>
    <row r="2770" spans="1:5">
      <c r="A2770" s="127"/>
      <c r="B2770" s="128"/>
      <c r="C2770" s="127"/>
      <c r="D2770" s="122"/>
      <c r="E2770" s="129">
        <f t="shared" si="43"/>
        <v>0</v>
      </c>
    </row>
    <row r="2771" spans="1:5">
      <c r="A2771" s="127"/>
      <c r="B2771" s="128"/>
      <c r="C2771" s="127"/>
      <c r="D2771" s="122"/>
      <c r="E2771" s="129">
        <f t="shared" si="43"/>
        <v>0</v>
      </c>
    </row>
    <row r="2772" spans="1:5">
      <c r="A2772" s="127"/>
      <c r="B2772" s="128"/>
      <c r="C2772" s="127"/>
      <c r="D2772" s="122"/>
      <c r="E2772" s="129">
        <f t="shared" si="43"/>
        <v>0</v>
      </c>
    </row>
    <row r="2773" spans="1:5">
      <c r="A2773" s="127"/>
      <c r="B2773" s="128"/>
      <c r="C2773" s="127"/>
      <c r="D2773" s="122"/>
      <c r="E2773" s="129">
        <f t="shared" si="43"/>
        <v>0</v>
      </c>
    </row>
    <row r="2774" spans="1:5">
      <c r="A2774" s="127"/>
      <c r="B2774" s="128"/>
      <c r="C2774" s="127"/>
      <c r="D2774" s="122"/>
      <c r="E2774" s="129">
        <f t="shared" si="43"/>
        <v>0</v>
      </c>
    </row>
    <row r="2775" spans="1:5">
      <c r="A2775" s="127"/>
      <c r="B2775" s="128"/>
      <c r="C2775" s="127"/>
      <c r="D2775" s="122"/>
      <c r="E2775" s="129">
        <f t="shared" si="43"/>
        <v>0</v>
      </c>
    </row>
    <row r="2776" spans="1:5">
      <c r="A2776" s="127"/>
      <c r="B2776" s="128"/>
      <c r="C2776" s="127"/>
      <c r="D2776" s="122"/>
      <c r="E2776" s="129">
        <f t="shared" si="43"/>
        <v>0</v>
      </c>
    </row>
    <row r="2777" spans="1:5">
      <c r="A2777" s="127"/>
      <c r="B2777" s="128"/>
      <c r="C2777" s="127"/>
      <c r="D2777" s="122"/>
      <c r="E2777" s="129">
        <f t="shared" si="43"/>
        <v>0</v>
      </c>
    </row>
    <row r="2778" spans="1:5">
      <c r="A2778" s="127"/>
      <c r="B2778" s="128"/>
      <c r="C2778" s="127"/>
      <c r="D2778" s="122"/>
      <c r="E2778" s="129">
        <f t="shared" si="43"/>
        <v>0</v>
      </c>
    </row>
    <row r="2779" spans="1:5">
      <c r="A2779" s="127"/>
      <c r="B2779" s="128"/>
      <c r="C2779" s="127"/>
      <c r="D2779" s="122"/>
      <c r="E2779" s="129">
        <f t="shared" si="43"/>
        <v>0</v>
      </c>
    </row>
    <row r="2780" spans="1:5">
      <c r="A2780" s="127"/>
      <c r="B2780" s="128"/>
      <c r="C2780" s="127"/>
      <c r="D2780" s="122"/>
      <c r="E2780" s="129">
        <f t="shared" si="43"/>
        <v>0</v>
      </c>
    </row>
    <row r="2781" spans="1:5">
      <c r="A2781" s="127"/>
      <c r="B2781" s="128"/>
      <c r="C2781" s="127"/>
      <c r="D2781" s="122"/>
      <c r="E2781" s="129">
        <f t="shared" si="43"/>
        <v>0</v>
      </c>
    </row>
    <row r="2782" spans="1:5">
      <c r="A2782" s="127"/>
      <c r="B2782" s="128"/>
      <c r="C2782" s="127"/>
      <c r="D2782" s="122"/>
      <c r="E2782" s="129">
        <f t="shared" si="43"/>
        <v>0</v>
      </c>
    </row>
    <row r="2783" spans="1:5">
      <c r="A2783" s="127"/>
      <c r="B2783" s="128"/>
      <c r="C2783" s="127"/>
      <c r="D2783" s="122"/>
      <c r="E2783" s="129">
        <f t="shared" si="43"/>
        <v>0</v>
      </c>
    </row>
    <row r="2784" spans="1:5">
      <c r="A2784" s="127"/>
      <c r="B2784" s="128"/>
      <c r="C2784" s="127"/>
      <c r="D2784" s="122"/>
      <c r="E2784" s="129">
        <f t="shared" si="43"/>
        <v>0</v>
      </c>
    </row>
    <row r="2785" spans="1:5">
      <c r="A2785" s="127"/>
      <c r="B2785" s="128"/>
      <c r="C2785" s="127"/>
      <c r="D2785" s="122"/>
      <c r="E2785" s="129">
        <f t="shared" si="43"/>
        <v>0</v>
      </c>
    </row>
    <row r="2786" spans="1:5">
      <c r="A2786" s="127"/>
      <c r="B2786" s="128"/>
      <c r="C2786" s="127"/>
      <c r="D2786" s="122"/>
      <c r="E2786" s="129">
        <f t="shared" si="43"/>
        <v>0</v>
      </c>
    </row>
    <row r="2787" spans="1:5">
      <c r="A2787" s="127"/>
      <c r="B2787" s="128"/>
      <c r="C2787" s="127"/>
      <c r="D2787" s="122"/>
      <c r="E2787" s="129">
        <f t="shared" si="43"/>
        <v>0</v>
      </c>
    </row>
    <row r="2788" spans="1:5">
      <c r="A2788" s="127"/>
      <c r="B2788" s="128"/>
      <c r="C2788" s="127"/>
      <c r="D2788" s="122"/>
      <c r="E2788" s="129">
        <f t="shared" si="43"/>
        <v>0</v>
      </c>
    </row>
    <row r="2789" spans="1:5">
      <c r="A2789" s="127"/>
      <c r="B2789" s="128"/>
      <c r="C2789" s="127"/>
      <c r="D2789" s="122"/>
      <c r="E2789" s="129">
        <f t="shared" si="43"/>
        <v>0</v>
      </c>
    </row>
    <row r="2790" spans="1:5">
      <c r="A2790" s="127"/>
      <c r="B2790" s="128"/>
      <c r="C2790" s="127"/>
      <c r="D2790" s="122"/>
      <c r="E2790" s="129">
        <f t="shared" si="43"/>
        <v>0</v>
      </c>
    </row>
    <row r="2791" spans="1:5">
      <c r="A2791" s="127"/>
      <c r="B2791" s="128"/>
      <c r="C2791" s="127"/>
      <c r="D2791" s="122"/>
      <c r="E2791" s="129">
        <f t="shared" si="43"/>
        <v>0</v>
      </c>
    </row>
    <row r="2792" spans="1:5">
      <c r="A2792" s="127"/>
      <c r="B2792" s="128"/>
      <c r="C2792" s="127"/>
      <c r="D2792" s="122"/>
      <c r="E2792" s="129">
        <f t="shared" si="43"/>
        <v>0</v>
      </c>
    </row>
    <row r="2793" spans="1:5">
      <c r="A2793" s="127"/>
      <c r="B2793" s="128"/>
      <c r="C2793" s="127"/>
      <c r="D2793" s="122"/>
      <c r="E2793" s="129">
        <f t="shared" si="43"/>
        <v>0</v>
      </c>
    </row>
    <row r="2794" spans="1:5">
      <c r="A2794" s="127"/>
      <c r="B2794" s="128"/>
      <c r="C2794" s="127"/>
      <c r="D2794" s="122"/>
      <c r="E2794" s="129">
        <f t="shared" si="43"/>
        <v>0</v>
      </c>
    </row>
    <row r="2795" spans="1:5">
      <c r="A2795" s="127"/>
      <c r="B2795" s="128"/>
      <c r="C2795" s="127"/>
      <c r="D2795" s="122"/>
      <c r="E2795" s="129">
        <f t="shared" si="43"/>
        <v>0</v>
      </c>
    </row>
    <row r="2796" spans="1:5">
      <c r="A2796" s="127"/>
      <c r="B2796" s="128"/>
      <c r="C2796" s="127"/>
      <c r="D2796" s="122"/>
      <c r="E2796" s="129">
        <f t="shared" si="43"/>
        <v>0</v>
      </c>
    </row>
    <row r="2797" spans="1:5">
      <c r="A2797" s="127"/>
      <c r="B2797" s="128"/>
      <c r="C2797" s="127"/>
      <c r="D2797" s="122"/>
      <c r="E2797" s="129">
        <f t="shared" si="43"/>
        <v>0</v>
      </c>
    </row>
    <row r="2798" spans="1:5">
      <c r="A2798" s="127"/>
      <c r="B2798" s="128"/>
      <c r="C2798" s="127"/>
      <c r="D2798" s="122"/>
      <c r="E2798" s="129">
        <f t="shared" si="43"/>
        <v>0</v>
      </c>
    </row>
    <row r="2799" spans="1:5">
      <c r="A2799" s="127"/>
      <c r="B2799" s="128"/>
      <c r="C2799" s="127"/>
      <c r="D2799" s="122"/>
      <c r="E2799" s="129">
        <f t="shared" si="43"/>
        <v>0</v>
      </c>
    </row>
    <row r="2800" spans="1:5">
      <c r="A2800" s="127"/>
      <c r="B2800" s="128"/>
      <c r="C2800" s="127"/>
      <c r="D2800" s="122"/>
      <c r="E2800" s="129">
        <f t="shared" si="43"/>
        <v>0</v>
      </c>
    </row>
    <row r="2801" spans="1:5">
      <c r="A2801" s="127"/>
      <c r="B2801" s="128"/>
      <c r="C2801" s="127"/>
      <c r="D2801" s="122"/>
      <c r="E2801" s="129">
        <f t="shared" si="43"/>
        <v>0</v>
      </c>
    </row>
    <row r="2802" spans="1:5">
      <c r="A2802" s="127"/>
      <c r="B2802" s="128"/>
      <c r="C2802" s="127"/>
      <c r="D2802" s="122"/>
      <c r="E2802" s="129">
        <f t="shared" si="43"/>
        <v>0</v>
      </c>
    </row>
    <row r="2803" spans="1:5">
      <c r="A2803" s="127"/>
      <c r="B2803" s="128"/>
      <c r="C2803" s="127"/>
      <c r="D2803" s="122"/>
      <c r="E2803" s="129">
        <f t="shared" si="43"/>
        <v>0</v>
      </c>
    </row>
    <row r="2804" spans="1:5">
      <c r="A2804" s="127"/>
      <c r="B2804" s="128"/>
      <c r="C2804" s="127"/>
      <c r="D2804" s="122"/>
      <c r="E2804" s="129">
        <f t="shared" si="43"/>
        <v>0</v>
      </c>
    </row>
    <row r="2805" spans="1:5">
      <c r="A2805" s="127"/>
      <c r="B2805" s="128"/>
      <c r="C2805" s="127"/>
      <c r="D2805" s="122"/>
      <c r="E2805" s="129">
        <f t="shared" si="43"/>
        <v>0</v>
      </c>
    </row>
    <row r="2806" spans="1:5">
      <c r="A2806" s="127"/>
      <c r="B2806" s="128"/>
      <c r="C2806" s="127"/>
      <c r="D2806" s="122"/>
      <c r="E2806" s="129">
        <f t="shared" si="43"/>
        <v>0</v>
      </c>
    </row>
    <row r="2807" spans="1:5">
      <c r="A2807" s="127"/>
      <c r="B2807" s="128"/>
      <c r="C2807" s="127"/>
      <c r="D2807" s="122"/>
      <c r="E2807" s="129">
        <f t="shared" si="43"/>
        <v>0</v>
      </c>
    </row>
    <row r="2808" spans="1:5">
      <c r="A2808" s="127"/>
      <c r="B2808" s="128"/>
      <c r="C2808" s="127"/>
      <c r="D2808" s="122"/>
      <c r="E2808" s="129">
        <f t="shared" si="43"/>
        <v>0</v>
      </c>
    </row>
    <row r="2809" spans="1:5">
      <c r="A2809" s="127"/>
      <c r="B2809" s="128"/>
      <c r="C2809" s="127"/>
      <c r="D2809" s="122"/>
      <c r="E2809" s="129">
        <f t="shared" si="43"/>
        <v>0</v>
      </c>
    </row>
    <row r="2810" spans="1:5">
      <c r="A2810" s="127"/>
      <c r="B2810" s="128"/>
      <c r="C2810" s="127"/>
      <c r="D2810" s="122"/>
      <c r="E2810" s="129">
        <f t="shared" si="43"/>
        <v>0</v>
      </c>
    </row>
    <row r="2811" spans="1:5">
      <c r="A2811" s="127"/>
      <c r="B2811" s="128"/>
      <c r="C2811" s="127"/>
      <c r="D2811" s="122"/>
      <c r="E2811" s="129">
        <f t="shared" si="43"/>
        <v>0</v>
      </c>
    </row>
    <row r="2812" spans="1:5">
      <c r="A2812" s="127"/>
      <c r="B2812" s="128"/>
      <c r="C2812" s="127"/>
      <c r="D2812" s="122"/>
      <c r="E2812" s="129">
        <f t="shared" si="43"/>
        <v>0</v>
      </c>
    </row>
    <row r="2813" spans="1:5">
      <c r="A2813" s="127"/>
      <c r="B2813" s="128"/>
      <c r="C2813" s="127"/>
      <c r="D2813" s="122"/>
      <c r="E2813" s="129">
        <f t="shared" si="43"/>
        <v>0</v>
      </c>
    </row>
    <row r="2814" spans="1:5">
      <c r="A2814" s="127"/>
      <c r="B2814" s="128"/>
      <c r="C2814" s="127"/>
      <c r="D2814" s="122"/>
      <c r="E2814" s="129">
        <f t="shared" si="43"/>
        <v>0</v>
      </c>
    </row>
    <row r="2815" spans="1:5">
      <c r="A2815" s="127"/>
      <c r="B2815" s="128"/>
      <c r="C2815" s="127"/>
      <c r="D2815" s="122"/>
      <c r="E2815" s="129">
        <f t="shared" si="43"/>
        <v>0</v>
      </c>
    </row>
    <row r="2816" spans="1:5">
      <c r="A2816" s="127"/>
      <c r="B2816" s="128"/>
      <c r="C2816" s="127"/>
      <c r="D2816" s="122"/>
      <c r="E2816" s="129">
        <f t="shared" si="43"/>
        <v>0</v>
      </c>
    </row>
    <row r="2817" spans="1:5">
      <c r="A2817" s="127"/>
      <c r="B2817" s="128"/>
      <c r="C2817" s="127"/>
      <c r="D2817" s="122"/>
      <c r="E2817" s="129">
        <f t="shared" si="43"/>
        <v>0</v>
      </c>
    </row>
    <row r="2818" spans="1:5">
      <c r="A2818" s="127"/>
      <c r="B2818" s="128"/>
      <c r="C2818" s="127"/>
      <c r="D2818" s="122"/>
      <c r="E2818" s="129">
        <f t="shared" ref="E2818:E2881" si="44">ROUND((D2818/(1+$J$1))*(1+$L$1),2)</f>
        <v>0</v>
      </c>
    </row>
    <row r="2819" spans="1:5">
      <c r="A2819" s="127"/>
      <c r="B2819" s="128"/>
      <c r="C2819" s="127"/>
      <c r="D2819" s="122"/>
      <c r="E2819" s="129">
        <f t="shared" si="44"/>
        <v>0</v>
      </c>
    </row>
    <row r="2820" spans="1:5">
      <c r="A2820" s="127"/>
      <c r="B2820" s="128"/>
      <c r="C2820" s="127"/>
      <c r="D2820" s="122"/>
      <c r="E2820" s="129">
        <f t="shared" si="44"/>
        <v>0</v>
      </c>
    </row>
    <row r="2821" spans="1:5">
      <c r="A2821" s="127"/>
      <c r="B2821" s="128"/>
      <c r="C2821" s="127"/>
      <c r="D2821" s="122"/>
      <c r="E2821" s="129">
        <f t="shared" si="44"/>
        <v>0</v>
      </c>
    </row>
    <row r="2822" spans="1:5">
      <c r="A2822" s="127"/>
      <c r="B2822" s="128"/>
      <c r="C2822" s="127"/>
      <c r="D2822" s="122"/>
      <c r="E2822" s="129">
        <f t="shared" si="44"/>
        <v>0</v>
      </c>
    </row>
    <row r="2823" spans="1:5">
      <c r="A2823" s="127"/>
      <c r="B2823" s="128"/>
      <c r="C2823" s="127"/>
      <c r="D2823" s="122"/>
      <c r="E2823" s="129">
        <f t="shared" si="44"/>
        <v>0</v>
      </c>
    </row>
    <row r="2824" spans="1:5">
      <c r="A2824" s="127"/>
      <c r="B2824" s="128"/>
      <c r="C2824" s="127"/>
      <c r="D2824" s="122"/>
      <c r="E2824" s="129">
        <f t="shared" si="44"/>
        <v>0</v>
      </c>
    </row>
    <row r="2825" spans="1:5">
      <c r="A2825" s="127"/>
      <c r="B2825" s="128"/>
      <c r="C2825" s="127"/>
      <c r="D2825" s="122"/>
      <c r="E2825" s="129">
        <f t="shared" si="44"/>
        <v>0</v>
      </c>
    </row>
    <row r="2826" spans="1:5">
      <c r="A2826" s="127"/>
      <c r="B2826" s="128"/>
      <c r="C2826" s="127"/>
      <c r="D2826" s="122"/>
      <c r="E2826" s="129">
        <f t="shared" si="44"/>
        <v>0</v>
      </c>
    </row>
    <row r="2827" spans="1:5">
      <c r="A2827" s="127"/>
      <c r="B2827" s="128"/>
      <c r="C2827" s="127"/>
      <c r="D2827" s="122"/>
      <c r="E2827" s="129">
        <f t="shared" si="44"/>
        <v>0</v>
      </c>
    </row>
    <row r="2828" spans="1:5">
      <c r="A2828" s="127"/>
      <c r="B2828" s="128"/>
      <c r="C2828" s="127"/>
      <c r="D2828" s="122"/>
      <c r="E2828" s="129">
        <f t="shared" si="44"/>
        <v>0</v>
      </c>
    </row>
    <row r="2829" spans="1:5">
      <c r="A2829" s="127"/>
      <c r="B2829" s="128"/>
      <c r="C2829" s="127"/>
      <c r="D2829" s="122"/>
      <c r="E2829" s="129">
        <f t="shared" si="44"/>
        <v>0</v>
      </c>
    </row>
    <row r="2830" spans="1:5">
      <c r="A2830" s="127"/>
      <c r="B2830" s="128"/>
      <c r="C2830" s="127"/>
      <c r="D2830" s="122"/>
      <c r="E2830" s="129">
        <f t="shared" si="44"/>
        <v>0</v>
      </c>
    </row>
    <row r="2831" spans="1:5">
      <c r="A2831" s="127"/>
      <c r="B2831" s="128"/>
      <c r="C2831" s="127"/>
      <c r="D2831" s="122"/>
      <c r="E2831" s="129">
        <f t="shared" si="44"/>
        <v>0</v>
      </c>
    </row>
    <row r="2832" spans="1:5">
      <c r="A2832" s="127"/>
      <c r="B2832" s="128"/>
      <c r="C2832" s="127"/>
      <c r="D2832" s="122"/>
      <c r="E2832" s="129">
        <f t="shared" si="44"/>
        <v>0</v>
      </c>
    </row>
    <row r="2833" spans="1:5">
      <c r="A2833" s="127"/>
      <c r="B2833" s="128"/>
      <c r="C2833" s="127"/>
      <c r="D2833" s="122"/>
      <c r="E2833" s="129">
        <f t="shared" si="44"/>
        <v>0</v>
      </c>
    </row>
    <row r="2834" spans="1:5">
      <c r="A2834" s="127"/>
      <c r="B2834" s="128"/>
      <c r="C2834" s="127"/>
      <c r="D2834" s="122"/>
      <c r="E2834" s="129">
        <f t="shared" si="44"/>
        <v>0</v>
      </c>
    </row>
    <row r="2835" spans="1:5">
      <c r="A2835" s="127"/>
      <c r="B2835" s="128"/>
      <c r="C2835" s="127"/>
      <c r="D2835" s="122"/>
      <c r="E2835" s="129">
        <f t="shared" si="44"/>
        <v>0</v>
      </c>
    </row>
    <row r="2836" spans="1:5">
      <c r="A2836" s="127"/>
      <c r="B2836" s="128"/>
      <c r="C2836" s="127"/>
      <c r="D2836" s="122"/>
      <c r="E2836" s="129">
        <f t="shared" si="44"/>
        <v>0</v>
      </c>
    </row>
    <row r="2837" spans="1:5">
      <c r="A2837" s="127"/>
      <c r="B2837" s="128"/>
      <c r="C2837" s="127"/>
      <c r="D2837" s="122"/>
      <c r="E2837" s="129">
        <f t="shared" si="44"/>
        <v>0</v>
      </c>
    </row>
    <row r="2838" spans="1:5">
      <c r="A2838" s="127"/>
      <c r="B2838" s="128"/>
      <c r="C2838" s="127"/>
      <c r="D2838" s="122"/>
      <c r="E2838" s="129">
        <f t="shared" si="44"/>
        <v>0</v>
      </c>
    </row>
    <row r="2839" spans="1:5">
      <c r="A2839" s="127"/>
      <c r="B2839" s="128"/>
      <c r="C2839" s="127"/>
      <c r="D2839" s="122"/>
      <c r="E2839" s="129">
        <f t="shared" si="44"/>
        <v>0</v>
      </c>
    </row>
    <row r="2840" spans="1:5">
      <c r="A2840" s="127"/>
      <c r="B2840" s="128"/>
      <c r="C2840" s="127"/>
      <c r="D2840" s="122"/>
      <c r="E2840" s="129">
        <f t="shared" si="44"/>
        <v>0</v>
      </c>
    </row>
    <row r="2841" spans="1:5">
      <c r="A2841" s="127"/>
      <c r="B2841" s="128"/>
      <c r="C2841" s="127"/>
      <c r="D2841" s="122"/>
      <c r="E2841" s="129">
        <f t="shared" si="44"/>
        <v>0</v>
      </c>
    </row>
    <row r="2842" spans="1:5">
      <c r="A2842" s="127"/>
      <c r="B2842" s="128"/>
      <c r="C2842" s="127"/>
      <c r="D2842" s="122"/>
      <c r="E2842" s="129">
        <f t="shared" si="44"/>
        <v>0</v>
      </c>
    </row>
    <row r="2843" spans="1:5">
      <c r="A2843" s="127"/>
      <c r="B2843" s="128"/>
      <c r="C2843" s="127"/>
      <c r="D2843" s="122"/>
      <c r="E2843" s="129">
        <f t="shared" si="44"/>
        <v>0</v>
      </c>
    </row>
    <row r="2844" spans="1:5">
      <c r="A2844" s="127"/>
      <c r="B2844" s="128"/>
      <c r="C2844" s="127"/>
      <c r="D2844" s="122"/>
      <c r="E2844" s="129">
        <f t="shared" si="44"/>
        <v>0</v>
      </c>
    </row>
    <row r="2845" spans="1:5">
      <c r="A2845" s="127"/>
      <c r="B2845" s="128"/>
      <c r="C2845" s="127"/>
      <c r="D2845" s="122"/>
      <c r="E2845" s="129">
        <f t="shared" si="44"/>
        <v>0</v>
      </c>
    </row>
    <row r="2846" spans="1:5">
      <c r="A2846" s="127"/>
      <c r="B2846" s="128"/>
      <c r="C2846" s="127"/>
      <c r="D2846" s="122"/>
      <c r="E2846" s="129">
        <f t="shared" si="44"/>
        <v>0</v>
      </c>
    </row>
    <row r="2847" spans="1:5">
      <c r="A2847" s="127"/>
      <c r="B2847" s="128"/>
      <c r="C2847" s="127"/>
      <c r="D2847" s="122"/>
      <c r="E2847" s="129">
        <f t="shared" si="44"/>
        <v>0</v>
      </c>
    </row>
    <row r="2848" spans="1:5">
      <c r="A2848" s="127"/>
      <c r="B2848" s="128"/>
      <c r="C2848" s="127"/>
      <c r="D2848" s="122"/>
      <c r="E2848" s="129">
        <f t="shared" si="44"/>
        <v>0</v>
      </c>
    </row>
    <row r="2849" spans="1:5">
      <c r="A2849" s="127"/>
      <c r="B2849" s="128"/>
      <c r="C2849" s="127"/>
      <c r="D2849" s="122"/>
      <c r="E2849" s="129">
        <f t="shared" si="44"/>
        <v>0</v>
      </c>
    </row>
    <row r="2850" spans="1:5">
      <c r="A2850" s="127"/>
      <c r="B2850" s="128"/>
      <c r="C2850" s="127"/>
      <c r="D2850" s="122"/>
      <c r="E2850" s="129">
        <f t="shared" si="44"/>
        <v>0</v>
      </c>
    </row>
    <row r="2851" spans="1:5">
      <c r="A2851" s="127"/>
      <c r="B2851" s="128"/>
      <c r="C2851" s="127"/>
      <c r="D2851" s="122"/>
      <c r="E2851" s="129">
        <f t="shared" si="44"/>
        <v>0</v>
      </c>
    </row>
    <row r="2852" spans="1:5">
      <c r="A2852" s="127"/>
      <c r="B2852" s="128"/>
      <c r="C2852" s="127"/>
      <c r="D2852" s="122"/>
      <c r="E2852" s="129">
        <f t="shared" si="44"/>
        <v>0</v>
      </c>
    </row>
    <row r="2853" spans="1:5">
      <c r="A2853" s="127"/>
      <c r="B2853" s="128"/>
      <c r="C2853" s="127"/>
      <c r="D2853" s="122"/>
      <c r="E2853" s="129">
        <f t="shared" si="44"/>
        <v>0</v>
      </c>
    </row>
    <row r="2854" spans="1:5">
      <c r="A2854" s="127"/>
      <c r="B2854" s="128"/>
      <c r="C2854" s="127"/>
      <c r="D2854" s="122"/>
      <c r="E2854" s="129">
        <f t="shared" si="44"/>
        <v>0</v>
      </c>
    </row>
    <row r="2855" spans="1:5">
      <c r="A2855" s="127"/>
      <c r="B2855" s="128"/>
      <c r="C2855" s="127"/>
      <c r="D2855" s="122"/>
      <c r="E2855" s="129">
        <f t="shared" si="44"/>
        <v>0</v>
      </c>
    </row>
    <row r="2856" spans="1:5">
      <c r="A2856" s="127"/>
      <c r="B2856" s="128"/>
      <c r="C2856" s="127"/>
      <c r="D2856" s="122"/>
      <c r="E2856" s="129">
        <f t="shared" si="44"/>
        <v>0</v>
      </c>
    </row>
    <row r="2857" spans="1:5">
      <c r="A2857" s="127"/>
      <c r="B2857" s="128"/>
      <c r="C2857" s="127"/>
      <c r="D2857" s="122"/>
      <c r="E2857" s="129">
        <f t="shared" si="44"/>
        <v>0</v>
      </c>
    </row>
    <row r="2858" spans="1:5">
      <c r="A2858" s="127"/>
      <c r="B2858" s="128"/>
      <c r="C2858" s="127"/>
      <c r="D2858" s="122"/>
      <c r="E2858" s="129">
        <f t="shared" si="44"/>
        <v>0</v>
      </c>
    </row>
    <row r="2859" spans="1:5">
      <c r="A2859" s="127"/>
      <c r="B2859" s="128"/>
      <c r="C2859" s="127"/>
      <c r="D2859" s="122"/>
      <c r="E2859" s="129">
        <f t="shared" si="44"/>
        <v>0</v>
      </c>
    </row>
    <row r="2860" spans="1:5">
      <c r="A2860" s="127"/>
      <c r="B2860" s="128"/>
      <c r="C2860" s="127"/>
      <c r="D2860" s="122"/>
      <c r="E2860" s="129">
        <f t="shared" si="44"/>
        <v>0</v>
      </c>
    </row>
    <row r="2861" spans="1:5">
      <c r="A2861" s="127"/>
      <c r="B2861" s="128"/>
      <c r="C2861" s="127"/>
      <c r="D2861" s="122"/>
      <c r="E2861" s="129">
        <f t="shared" si="44"/>
        <v>0</v>
      </c>
    </row>
    <row r="2862" spans="1:5">
      <c r="A2862" s="127"/>
      <c r="B2862" s="128"/>
      <c r="C2862" s="127"/>
      <c r="D2862" s="122"/>
      <c r="E2862" s="129">
        <f t="shared" si="44"/>
        <v>0</v>
      </c>
    </row>
    <row r="2863" spans="1:5">
      <c r="A2863" s="127"/>
      <c r="B2863" s="128"/>
      <c r="C2863" s="127"/>
      <c r="D2863" s="122"/>
      <c r="E2863" s="129">
        <f t="shared" si="44"/>
        <v>0</v>
      </c>
    </row>
    <row r="2864" spans="1:5">
      <c r="A2864" s="127"/>
      <c r="B2864" s="128"/>
      <c r="C2864" s="127"/>
      <c r="D2864" s="122"/>
      <c r="E2864" s="129">
        <f t="shared" si="44"/>
        <v>0</v>
      </c>
    </row>
    <row r="2865" spans="1:5">
      <c r="A2865" s="127"/>
      <c r="B2865" s="128"/>
      <c r="C2865" s="127"/>
      <c r="D2865" s="122"/>
      <c r="E2865" s="129">
        <f t="shared" si="44"/>
        <v>0</v>
      </c>
    </row>
    <row r="2866" spans="1:5">
      <c r="A2866" s="127"/>
      <c r="B2866" s="128"/>
      <c r="C2866" s="127"/>
      <c r="D2866" s="122"/>
      <c r="E2866" s="129">
        <f t="shared" si="44"/>
        <v>0</v>
      </c>
    </row>
    <row r="2867" spans="1:5">
      <c r="A2867" s="127"/>
      <c r="B2867" s="128"/>
      <c r="C2867" s="127"/>
      <c r="D2867" s="122"/>
      <c r="E2867" s="129">
        <f t="shared" si="44"/>
        <v>0</v>
      </c>
    </row>
    <row r="2868" spans="1:5">
      <c r="A2868" s="127"/>
      <c r="B2868" s="128"/>
      <c r="C2868" s="127"/>
      <c r="D2868" s="122"/>
      <c r="E2868" s="129">
        <f t="shared" si="44"/>
        <v>0</v>
      </c>
    </row>
    <row r="2869" spans="1:5">
      <c r="A2869" s="127"/>
      <c r="B2869" s="128"/>
      <c r="C2869" s="127"/>
      <c r="D2869" s="122"/>
      <c r="E2869" s="129">
        <f t="shared" si="44"/>
        <v>0</v>
      </c>
    </row>
    <row r="2870" spans="1:5">
      <c r="A2870" s="127"/>
      <c r="B2870" s="128"/>
      <c r="C2870" s="127"/>
      <c r="D2870" s="122"/>
      <c r="E2870" s="129">
        <f t="shared" si="44"/>
        <v>0</v>
      </c>
    </row>
    <row r="2871" spans="1:5">
      <c r="A2871" s="127"/>
      <c r="B2871" s="128"/>
      <c r="C2871" s="127"/>
      <c r="D2871" s="122"/>
      <c r="E2871" s="129">
        <f t="shared" si="44"/>
        <v>0</v>
      </c>
    </row>
    <row r="2872" spans="1:5">
      <c r="A2872" s="127"/>
      <c r="B2872" s="128"/>
      <c r="C2872" s="127"/>
      <c r="D2872" s="122"/>
      <c r="E2872" s="129">
        <f t="shared" si="44"/>
        <v>0</v>
      </c>
    </row>
    <row r="2873" spans="1:5">
      <c r="A2873" s="127"/>
      <c r="B2873" s="128"/>
      <c r="C2873" s="127"/>
      <c r="D2873" s="122"/>
      <c r="E2873" s="129">
        <f t="shared" si="44"/>
        <v>0</v>
      </c>
    </row>
    <row r="2874" spans="1:5">
      <c r="A2874" s="127"/>
      <c r="B2874" s="128"/>
      <c r="C2874" s="127"/>
      <c r="D2874" s="122"/>
      <c r="E2874" s="129">
        <f t="shared" si="44"/>
        <v>0</v>
      </c>
    </row>
    <row r="2875" spans="1:5">
      <c r="A2875" s="127"/>
      <c r="B2875" s="128"/>
      <c r="C2875" s="127"/>
      <c r="D2875" s="122"/>
      <c r="E2875" s="129">
        <f t="shared" si="44"/>
        <v>0</v>
      </c>
    </row>
    <row r="2876" spans="1:5">
      <c r="A2876" s="127"/>
      <c r="B2876" s="128"/>
      <c r="C2876" s="127"/>
      <c r="D2876" s="122"/>
      <c r="E2876" s="129">
        <f t="shared" si="44"/>
        <v>0</v>
      </c>
    </row>
    <row r="2877" spans="1:5">
      <c r="A2877" s="127"/>
      <c r="B2877" s="128"/>
      <c r="C2877" s="127"/>
      <c r="D2877" s="122"/>
      <c r="E2877" s="129">
        <f t="shared" si="44"/>
        <v>0</v>
      </c>
    </row>
    <row r="2878" spans="1:5">
      <c r="A2878" s="127"/>
      <c r="B2878" s="128"/>
      <c r="C2878" s="127"/>
      <c r="D2878" s="122"/>
      <c r="E2878" s="129">
        <f t="shared" si="44"/>
        <v>0</v>
      </c>
    </row>
    <row r="2879" spans="1:5">
      <c r="A2879" s="127"/>
      <c r="B2879" s="128"/>
      <c r="C2879" s="127"/>
      <c r="D2879" s="122"/>
      <c r="E2879" s="129">
        <f t="shared" si="44"/>
        <v>0</v>
      </c>
    </row>
    <row r="2880" spans="1:5">
      <c r="A2880" s="127"/>
      <c r="B2880" s="128"/>
      <c r="C2880" s="127"/>
      <c r="D2880" s="122"/>
      <c r="E2880" s="129">
        <f t="shared" si="44"/>
        <v>0</v>
      </c>
    </row>
    <row r="2881" spans="1:5">
      <c r="A2881" s="127"/>
      <c r="B2881" s="128"/>
      <c r="C2881" s="127"/>
      <c r="D2881" s="122"/>
      <c r="E2881" s="129">
        <f t="shared" si="44"/>
        <v>0</v>
      </c>
    </row>
    <row r="2882" spans="1:5">
      <c r="A2882" s="127"/>
      <c r="B2882" s="128"/>
      <c r="C2882" s="127"/>
      <c r="D2882" s="122"/>
      <c r="E2882" s="129">
        <f t="shared" ref="E2882:E2945" si="45">ROUND((D2882/(1+$J$1))*(1+$L$1),2)</f>
        <v>0</v>
      </c>
    </row>
    <row r="2883" spans="1:5">
      <c r="A2883" s="127"/>
      <c r="B2883" s="128"/>
      <c r="C2883" s="127"/>
      <c r="D2883" s="122"/>
      <c r="E2883" s="129">
        <f t="shared" si="45"/>
        <v>0</v>
      </c>
    </row>
    <row r="2884" spans="1:5">
      <c r="A2884" s="127"/>
      <c r="B2884" s="128"/>
      <c r="C2884" s="127"/>
      <c r="D2884" s="122"/>
      <c r="E2884" s="129">
        <f t="shared" si="45"/>
        <v>0</v>
      </c>
    </row>
    <row r="2885" spans="1:5">
      <c r="A2885" s="127"/>
      <c r="B2885" s="128"/>
      <c r="C2885" s="127"/>
      <c r="D2885" s="122"/>
      <c r="E2885" s="129">
        <f t="shared" si="45"/>
        <v>0</v>
      </c>
    </row>
    <row r="2886" spans="1:5">
      <c r="A2886" s="127"/>
      <c r="B2886" s="128"/>
      <c r="C2886" s="127"/>
      <c r="D2886" s="122"/>
      <c r="E2886" s="129">
        <f t="shared" si="45"/>
        <v>0</v>
      </c>
    </row>
    <row r="2887" spans="1:5">
      <c r="A2887" s="127"/>
      <c r="B2887" s="128"/>
      <c r="C2887" s="127"/>
      <c r="D2887" s="122"/>
      <c r="E2887" s="129">
        <f t="shared" si="45"/>
        <v>0</v>
      </c>
    </row>
    <row r="2888" spans="1:5">
      <c r="A2888" s="127"/>
      <c r="B2888" s="128"/>
      <c r="C2888" s="127"/>
      <c r="D2888" s="122"/>
      <c r="E2888" s="129">
        <f t="shared" si="45"/>
        <v>0</v>
      </c>
    </row>
    <row r="2889" spans="1:5">
      <c r="A2889" s="127"/>
      <c r="B2889" s="128"/>
      <c r="C2889" s="127"/>
      <c r="D2889" s="122"/>
      <c r="E2889" s="129">
        <f t="shared" si="45"/>
        <v>0</v>
      </c>
    </row>
    <row r="2890" spans="1:5">
      <c r="A2890" s="127"/>
      <c r="B2890" s="128"/>
      <c r="C2890" s="127"/>
      <c r="D2890" s="122"/>
      <c r="E2890" s="129">
        <f t="shared" si="45"/>
        <v>0</v>
      </c>
    </row>
    <row r="2891" spans="1:5">
      <c r="A2891" s="127"/>
      <c r="B2891" s="128"/>
      <c r="C2891" s="127"/>
      <c r="D2891" s="122"/>
      <c r="E2891" s="129">
        <f t="shared" si="45"/>
        <v>0</v>
      </c>
    </row>
    <row r="2892" spans="1:5">
      <c r="A2892" s="127"/>
      <c r="B2892" s="128"/>
      <c r="C2892" s="127"/>
      <c r="D2892" s="122"/>
      <c r="E2892" s="129">
        <f t="shared" si="45"/>
        <v>0</v>
      </c>
    </row>
    <row r="2893" spans="1:5">
      <c r="A2893" s="127"/>
      <c r="B2893" s="128"/>
      <c r="C2893" s="127"/>
      <c r="D2893" s="122"/>
      <c r="E2893" s="129">
        <f t="shared" si="45"/>
        <v>0</v>
      </c>
    </row>
    <row r="2894" spans="1:5">
      <c r="A2894" s="127"/>
      <c r="B2894" s="128"/>
      <c r="C2894" s="127"/>
      <c r="D2894" s="122"/>
      <c r="E2894" s="129">
        <f t="shared" si="45"/>
        <v>0</v>
      </c>
    </row>
    <row r="2895" spans="1:5">
      <c r="A2895" s="127"/>
      <c r="B2895" s="128"/>
      <c r="C2895" s="127"/>
      <c r="D2895" s="122"/>
      <c r="E2895" s="129">
        <f t="shared" si="45"/>
        <v>0</v>
      </c>
    </row>
    <row r="2896" spans="1:5">
      <c r="A2896" s="127"/>
      <c r="B2896" s="128"/>
      <c r="C2896" s="127"/>
      <c r="D2896" s="122"/>
      <c r="E2896" s="129">
        <f t="shared" si="45"/>
        <v>0</v>
      </c>
    </row>
    <row r="2897" spans="1:5">
      <c r="A2897" s="127"/>
      <c r="B2897" s="128"/>
      <c r="C2897" s="127"/>
      <c r="D2897" s="122"/>
      <c r="E2897" s="129">
        <f t="shared" si="45"/>
        <v>0</v>
      </c>
    </row>
    <row r="2898" spans="1:5">
      <c r="A2898" s="127"/>
      <c r="B2898" s="128"/>
      <c r="C2898" s="127"/>
      <c r="D2898" s="122"/>
      <c r="E2898" s="129">
        <f t="shared" si="45"/>
        <v>0</v>
      </c>
    </row>
    <row r="2899" spans="1:5">
      <c r="A2899" s="127"/>
      <c r="B2899" s="128"/>
      <c r="C2899" s="127"/>
      <c r="D2899" s="122"/>
      <c r="E2899" s="129">
        <f t="shared" si="45"/>
        <v>0</v>
      </c>
    </row>
    <row r="2900" spans="1:5">
      <c r="A2900" s="127"/>
      <c r="B2900" s="128"/>
      <c r="C2900" s="127"/>
      <c r="D2900" s="122"/>
      <c r="E2900" s="129">
        <f t="shared" si="45"/>
        <v>0</v>
      </c>
    </row>
    <row r="2901" spans="1:5">
      <c r="A2901" s="127"/>
      <c r="B2901" s="128"/>
      <c r="C2901" s="127"/>
      <c r="D2901" s="122"/>
      <c r="E2901" s="129">
        <f t="shared" si="45"/>
        <v>0</v>
      </c>
    </row>
    <row r="2902" spans="1:5">
      <c r="A2902" s="127"/>
      <c r="B2902" s="128"/>
      <c r="C2902" s="127"/>
      <c r="D2902" s="122"/>
      <c r="E2902" s="129">
        <f t="shared" si="45"/>
        <v>0</v>
      </c>
    </row>
    <row r="2903" spans="1:5">
      <c r="A2903" s="127"/>
      <c r="B2903" s="128"/>
      <c r="C2903" s="127"/>
      <c r="D2903" s="122"/>
      <c r="E2903" s="129">
        <f t="shared" si="45"/>
        <v>0</v>
      </c>
    </row>
    <row r="2904" spans="1:5">
      <c r="A2904" s="127"/>
      <c r="B2904" s="128"/>
      <c r="C2904" s="127"/>
      <c r="D2904" s="122"/>
      <c r="E2904" s="129">
        <f t="shared" si="45"/>
        <v>0</v>
      </c>
    </row>
    <row r="2905" spans="1:5">
      <c r="A2905" s="127"/>
      <c r="B2905" s="128"/>
      <c r="C2905" s="127"/>
      <c r="D2905" s="122"/>
      <c r="E2905" s="129">
        <f t="shared" si="45"/>
        <v>0</v>
      </c>
    </row>
    <row r="2906" spans="1:5">
      <c r="A2906" s="127"/>
      <c r="B2906" s="128"/>
      <c r="C2906" s="127"/>
      <c r="D2906" s="122"/>
      <c r="E2906" s="129">
        <f t="shared" si="45"/>
        <v>0</v>
      </c>
    </row>
    <row r="2907" spans="1:5">
      <c r="A2907" s="127"/>
      <c r="B2907" s="128"/>
      <c r="C2907" s="127"/>
      <c r="D2907" s="122"/>
      <c r="E2907" s="129">
        <f t="shared" si="45"/>
        <v>0</v>
      </c>
    </row>
    <row r="2908" spans="1:5">
      <c r="A2908" s="127"/>
      <c r="B2908" s="128"/>
      <c r="C2908" s="127"/>
      <c r="D2908" s="122"/>
      <c r="E2908" s="129">
        <f t="shared" si="45"/>
        <v>0</v>
      </c>
    </row>
    <row r="2909" spans="1:5">
      <c r="A2909" s="127"/>
      <c r="B2909" s="128"/>
      <c r="C2909" s="127"/>
      <c r="D2909" s="122"/>
      <c r="E2909" s="129">
        <f t="shared" si="45"/>
        <v>0</v>
      </c>
    </row>
    <row r="2910" spans="1:5">
      <c r="A2910" s="127"/>
      <c r="B2910" s="128"/>
      <c r="C2910" s="127"/>
      <c r="D2910" s="122"/>
      <c r="E2910" s="129">
        <f t="shared" si="45"/>
        <v>0</v>
      </c>
    </row>
    <row r="2911" spans="1:5">
      <c r="A2911" s="127"/>
      <c r="B2911" s="128"/>
      <c r="C2911" s="127"/>
      <c r="D2911" s="122"/>
      <c r="E2911" s="129">
        <f t="shared" si="45"/>
        <v>0</v>
      </c>
    </row>
    <row r="2912" spans="1:5">
      <c r="A2912" s="127"/>
      <c r="B2912" s="128"/>
      <c r="C2912" s="127"/>
      <c r="D2912" s="122"/>
      <c r="E2912" s="129">
        <f t="shared" si="45"/>
        <v>0</v>
      </c>
    </row>
    <row r="2913" spans="1:5">
      <c r="A2913" s="127"/>
      <c r="B2913" s="128"/>
      <c r="C2913" s="127"/>
      <c r="D2913" s="122"/>
      <c r="E2913" s="129">
        <f t="shared" si="45"/>
        <v>0</v>
      </c>
    </row>
    <row r="2914" spans="1:5">
      <c r="A2914" s="127"/>
      <c r="B2914" s="128"/>
      <c r="C2914" s="127"/>
      <c r="D2914" s="122"/>
      <c r="E2914" s="129">
        <f t="shared" si="45"/>
        <v>0</v>
      </c>
    </row>
    <row r="2915" spans="1:5">
      <c r="A2915" s="127"/>
      <c r="B2915" s="128"/>
      <c r="C2915" s="127"/>
      <c r="D2915" s="122"/>
      <c r="E2915" s="129">
        <f t="shared" si="45"/>
        <v>0</v>
      </c>
    </row>
    <row r="2916" spans="1:5">
      <c r="A2916" s="127"/>
      <c r="B2916" s="128"/>
      <c r="C2916" s="127"/>
      <c r="D2916" s="122"/>
      <c r="E2916" s="129">
        <f t="shared" si="45"/>
        <v>0</v>
      </c>
    </row>
    <row r="2917" spans="1:5">
      <c r="A2917" s="127"/>
      <c r="B2917" s="128"/>
      <c r="C2917" s="127"/>
      <c r="D2917" s="122"/>
      <c r="E2917" s="129">
        <f t="shared" si="45"/>
        <v>0</v>
      </c>
    </row>
    <row r="2918" spans="1:5">
      <c r="A2918" s="127"/>
      <c r="B2918" s="128"/>
      <c r="C2918" s="127"/>
      <c r="D2918" s="122"/>
      <c r="E2918" s="129">
        <f t="shared" si="45"/>
        <v>0</v>
      </c>
    </row>
    <row r="2919" spans="1:5">
      <c r="A2919" s="127"/>
      <c r="B2919" s="128"/>
      <c r="C2919" s="127"/>
      <c r="D2919" s="122"/>
      <c r="E2919" s="129">
        <f t="shared" si="45"/>
        <v>0</v>
      </c>
    </row>
    <row r="2920" spans="1:5">
      <c r="A2920" s="127"/>
      <c r="B2920" s="128"/>
      <c r="C2920" s="127"/>
      <c r="D2920" s="122"/>
      <c r="E2920" s="129">
        <f t="shared" si="45"/>
        <v>0</v>
      </c>
    </row>
    <row r="2921" spans="1:5">
      <c r="A2921" s="127"/>
      <c r="B2921" s="128"/>
      <c r="C2921" s="127"/>
      <c r="D2921" s="122"/>
      <c r="E2921" s="129">
        <f t="shared" si="45"/>
        <v>0</v>
      </c>
    </row>
    <row r="2922" spans="1:5">
      <c r="A2922" s="127"/>
      <c r="B2922" s="128"/>
      <c r="C2922" s="127"/>
      <c r="D2922" s="122"/>
      <c r="E2922" s="129">
        <f t="shared" si="45"/>
        <v>0</v>
      </c>
    </row>
    <row r="2923" spans="1:5">
      <c r="A2923" s="127"/>
      <c r="B2923" s="128"/>
      <c r="C2923" s="127"/>
      <c r="D2923" s="122"/>
      <c r="E2923" s="129">
        <f t="shared" si="45"/>
        <v>0</v>
      </c>
    </row>
    <row r="2924" spans="1:5">
      <c r="A2924" s="127"/>
      <c r="B2924" s="128"/>
      <c r="C2924" s="127"/>
      <c r="D2924" s="122"/>
      <c r="E2924" s="129">
        <f t="shared" si="45"/>
        <v>0</v>
      </c>
    </row>
    <row r="2925" spans="1:5">
      <c r="A2925" s="127"/>
      <c r="B2925" s="128"/>
      <c r="C2925" s="127"/>
      <c r="D2925" s="122"/>
      <c r="E2925" s="129">
        <f t="shared" si="45"/>
        <v>0</v>
      </c>
    </row>
    <row r="2926" spans="1:5">
      <c r="A2926" s="127"/>
      <c r="B2926" s="128"/>
      <c r="C2926" s="127"/>
      <c r="D2926" s="122"/>
      <c r="E2926" s="129">
        <f t="shared" si="45"/>
        <v>0</v>
      </c>
    </row>
    <row r="2927" spans="1:5">
      <c r="A2927" s="127"/>
      <c r="B2927" s="128"/>
      <c r="C2927" s="127"/>
      <c r="D2927" s="122"/>
      <c r="E2927" s="129">
        <f t="shared" si="45"/>
        <v>0</v>
      </c>
    </row>
    <row r="2928" spans="1:5">
      <c r="A2928" s="127"/>
      <c r="B2928" s="128"/>
      <c r="C2928" s="127"/>
      <c r="D2928" s="122"/>
      <c r="E2928" s="129">
        <f t="shared" si="45"/>
        <v>0</v>
      </c>
    </row>
    <row r="2929" spans="1:5">
      <c r="A2929" s="127"/>
      <c r="B2929" s="128"/>
      <c r="C2929" s="127"/>
      <c r="D2929" s="122"/>
      <c r="E2929" s="129">
        <f t="shared" si="45"/>
        <v>0</v>
      </c>
    </row>
    <row r="2930" spans="1:5">
      <c r="A2930" s="127"/>
      <c r="B2930" s="128"/>
      <c r="C2930" s="127"/>
      <c r="D2930" s="122"/>
      <c r="E2930" s="129">
        <f t="shared" si="45"/>
        <v>0</v>
      </c>
    </row>
    <row r="2931" spans="1:5">
      <c r="A2931" s="127"/>
      <c r="B2931" s="128"/>
      <c r="C2931" s="127"/>
      <c r="D2931" s="122"/>
      <c r="E2931" s="129">
        <f t="shared" si="45"/>
        <v>0</v>
      </c>
    </row>
    <row r="2932" spans="1:5">
      <c r="A2932" s="127"/>
      <c r="B2932" s="128"/>
      <c r="C2932" s="127"/>
      <c r="D2932" s="122"/>
      <c r="E2932" s="129">
        <f t="shared" si="45"/>
        <v>0</v>
      </c>
    </row>
    <row r="2933" spans="1:5">
      <c r="A2933" s="127"/>
      <c r="B2933" s="128"/>
      <c r="C2933" s="127"/>
      <c r="D2933" s="122"/>
      <c r="E2933" s="129">
        <f t="shared" si="45"/>
        <v>0</v>
      </c>
    </row>
    <row r="2934" spans="1:5">
      <c r="A2934" s="127"/>
      <c r="B2934" s="128"/>
      <c r="C2934" s="127"/>
      <c r="D2934" s="122"/>
      <c r="E2934" s="129">
        <f t="shared" si="45"/>
        <v>0</v>
      </c>
    </row>
    <row r="2935" spans="1:5">
      <c r="A2935" s="127"/>
      <c r="B2935" s="128"/>
      <c r="C2935" s="127"/>
      <c r="D2935" s="122"/>
      <c r="E2935" s="129">
        <f t="shared" si="45"/>
        <v>0</v>
      </c>
    </row>
    <row r="2936" spans="1:5">
      <c r="A2936" s="127"/>
      <c r="B2936" s="128"/>
      <c r="C2936" s="127"/>
      <c r="D2936" s="122"/>
      <c r="E2936" s="129">
        <f t="shared" si="45"/>
        <v>0</v>
      </c>
    </row>
    <row r="2937" spans="1:5">
      <c r="A2937" s="127"/>
      <c r="B2937" s="128"/>
      <c r="C2937" s="127"/>
      <c r="D2937" s="122"/>
      <c r="E2937" s="129">
        <f t="shared" si="45"/>
        <v>0</v>
      </c>
    </row>
    <row r="2938" spans="1:5">
      <c r="A2938" s="127"/>
      <c r="B2938" s="128"/>
      <c r="C2938" s="127"/>
      <c r="D2938" s="122"/>
      <c r="E2938" s="129">
        <f t="shared" si="45"/>
        <v>0</v>
      </c>
    </row>
    <row r="2939" spans="1:5">
      <c r="A2939" s="127"/>
      <c r="B2939" s="128"/>
      <c r="C2939" s="127"/>
      <c r="D2939" s="122"/>
      <c r="E2939" s="129">
        <f t="shared" si="45"/>
        <v>0</v>
      </c>
    </row>
    <row r="2940" spans="1:5">
      <c r="A2940" s="127"/>
      <c r="B2940" s="128"/>
      <c r="C2940" s="127"/>
      <c r="D2940" s="122"/>
      <c r="E2940" s="129">
        <f t="shared" si="45"/>
        <v>0</v>
      </c>
    </row>
    <row r="2941" spans="1:5">
      <c r="A2941" s="127"/>
      <c r="B2941" s="128"/>
      <c r="C2941" s="127"/>
      <c r="D2941" s="122"/>
      <c r="E2941" s="129">
        <f t="shared" si="45"/>
        <v>0</v>
      </c>
    </row>
    <row r="2942" spans="1:5">
      <c r="A2942" s="127"/>
      <c r="B2942" s="128"/>
      <c r="C2942" s="127"/>
      <c r="D2942" s="122"/>
      <c r="E2942" s="129">
        <f t="shared" si="45"/>
        <v>0</v>
      </c>
    </row>
    <row r="2943" spans="1:5">
      <c r="A2943" s="127"/>
      <c r="B2943" s="128"/>
      <c r="C2943" s="127"/>
      <c r="D2943" s="122"/>
      <c r="E2943" s="129">
        <f t="shared" si="45"/>
        <v>0</v>
      </c>
    </row>
    <row r="2944" spans="1:5">
      <c r="A2944" s="127"/>
      <c r="B2944" s="128"/>
      <c r="C2944" s="127"/>
      <c r="D2944" s="122"/>
      <c r="E2944" s="129">
        <f t="shared" si="45"/>
        <v>0</v>
      </c>
    </row>
    <row r="2945" spans="1:5">
      <c r="A2945" s="127"/>
      <c r="B2945" s="128"/>
      <c r="C2945" s="127"/>
      <c r="D2945" s="122"/>
      <c r="E2945" s="129">
        <f t="shared" si="45"/>
        <v>0</v>
      </c>
    </row>
    <row r="2946" spans="1:5">
      <c r="A2946" s="127"/>
      <c r="B2946" s="128"/>
      <c r="C2946" s="127"/>
      <c r="D2946" s="122"/>
      <c r="E2946" s="129">
        <f t="shared" ref="E2946:E3009" si="46">ROUND((D2946/(1+$J$1))*(1+$L$1),2)</f>
        <v>0</v>
      </c>
    </row>
    <row r="2947" spans="1:5">
      <c r="A2947" s="127"/>
      <c r="B2947" s="128"/>
      <c r="C2947" s="127"/>
      <c r="D2947" s="122"/>
      <c r="E2947" s="129">
        <f t="shared" si="46"/>
        <v>0</v>
      </c>
    </row>
    <row r="2948" spans="1:5">
      <c r="A2948" s="127"/>
      <c r="B2948" s="128"/>
      <c r="C2948" s="127"/>
      <c r="D2948" s="122"/>
      <c r="E2948" s="129">
        <f t="shared" si="46"/>
        <v>0</v>
      </c>
    </row>
    <row r="2949" spans="1:5">
      <c r="A2949" s="127"/>
      <c r="B2949" s="128"/>
      <c r="C2949" s="127"/>
      <c r="D2949" s="122"/>
      <c r="E2949" s="129">
        <f t="shared" si="46"/>
        <v>0</v>
      </c>
    </row>
    <row r="2950" spans="1:5">
      <c r="A2950" s="127"/>
      <c r="B2950" s="128"/>
      <c r="C2950" s="127"/>
      <c r="D2950" s="122"/>
      <c r="E2950" s="129">
        <f t="shared" si="46"/>
        <v>0</v>
      </c>
    </row>
    <row r="2951" spans="1:5">
      <c r="A2951" s="127"/>
      <c r="B2951" s="128"/>
      <c r="C2951" s="127"/>
      <c r="D2951" s="122"/>
      <c r="E2951" s="129">
        <f t="shared" si="46"/>
        <v>0</v>
      </c>
    </row>
    <row r="2952" spans="1:5">
      <c r="A2952" s="127"/>
      <c r="B2952" s="128"/>
      <c r="C2952" s="127"/>
      <c r="D2952" s="122"/>
      <c r="E2952" s="129">
        <f t="shared" si="46"/>
        <v>0</v>
      </c>
    </row>
    <row r="2953" spans="1:5">
      <c r="A2953" s="127"/>
      <c r="B2953" s="128"/>
      <c r="C2953" s="127"/>
      <c r="D2953" s="122"/>
      <c r="E2953" s="129">
        <f t="shared" si="46"/>
        <v>0</v>
      </c>
    </row>
    <row r="2954" spans="1:5">
      <c r="A2954" s="127"/>
      <c r="B2954" s="128"/>
      <c r="C2954" s="127"/>
      <c r="D2954" s="122"/>
      <c r="E2954" s="129">
        <f t="shared" si="46"/>
        <v>0</v>
      </c>
    </row>
    <row r="2955" spans="1:5">
      <c r="A2955" s="127"/>
      <c r="B2955" s="128"/>
      <c r="C2955" s="127"/>
      <c r="D2955" s="122"/>
      <c r="E2955" s="129">
        <f t="shared" si="46"/>
        <v>0</v>
      </c>
    </row>
    <row r="2956" spans="1:5">
      <c r="A2956" s="127"/>
      <c r="B2956" s="128"/>
      <c r="C2956" s="127"/>
      <c r="D2956" s="122"/>
      <c r="E2956" s="129">
        <f t="shared" si="46"/>
        <v>0</v>
      </c>
    </row>
    <row r="2957" spans="1:5">
      <c r="A2957" s="127"/>
      <c r="B2957" s="128"/>
      <c r="C2957" s="127"/>
      <c r="D2957" s="122"/>
      <c r="E2957" s="129">
        <f t="shared" si="46"/>
        <v>0</v>
      </c>
    </row>
    <row r="2958" spans="1:5">
      <c r="A2958" s="127"/>
      <c r="B2958" s="128"/>
      <c r="C2958" s="127"/>
      <c r="D2958" s="122"/>
      <c r="E2958" s="129">
        <f t="shared" si="46"/>
        <v>0</v>
      </c>
    </row>
    <row r="2959" spans="1:5">
      <c r="A2959" s="127"/>
      <c r="B2959" s="128"/>
      <c r="C2959" s="127"/>
      <c r="D2959" s="122"/>
      <c r="E2959" s="129">
        <f t="shared" si="46"/>
        <v>0</v>
      </c>
    </row>
    <row r="2960" spans="1:5">
      <c r="A2960" s="127"/>
      <c r="B2960" s="128"/>
      <c r="C2960" s="127"/>
      <c r="D2960" s="122"/>
      <c r="E2960" s="129">
        <f t="shared" si="46"/>
        <v>0</v>
      </c>
    </row>
    <row r="2961" spans="1:5">
      <c r="A2961" s="127"/>
      <c r="B2961" s="128"/>
      <c r="C2961" s="127"/>
      <c r="D2961" s="122"/>
      <c r="E2961" s="129">
        <f t="shared" si="46"/>
        <v>0</v>
      </c>
    </row>
    <row r="2962" spans="1:5">
      <c r="A2962" s="127"/>
      <c r="B2962" s="128"/>
      <c r="C2962" s="127"/>
      <c r="D2962" s="122"/>
      <c r="E2962" s="129">
        <f t="shared" si="46"/>
        <v>0</v>
      </c>
    </row>
    <row r="2963" spans="1:5">
      <c r="A2963" s="127"/>
      <c r="B2963" s="128"/>
      <c r="C2963" s="127"/>
      <c r="D2963" s="122"/>
      <c r="E2963" s="129">
        <f t="shared" si="46"/>
        <v>0</v>
      </c>
    </row>
    <row r="2964" spans="1:5">
      <c r="A2964" s="127"/>
      <c r="B2964" s="128"/>
      <c r="C2964" s="127"/>
      <c r="D2964" s="122"/>
      <c r="E2964" s="129">
        <f t="shared" si="46"/>
        <v>0</v>
      </c>
    </row>
    <row r="2965" spans="1:5">
      <c r="A2965" s="127"/>
      <c r="B2965" s="128"/>
      <c r="C2965" s="127"/>
      <c r="D2965" s="122"/>
      <c r="E2965" s="129">
        <f t="shared" si="46"/>
        <v>0</v>
      </c>
    </row>
    <row r="2966" spans="1:5">
      <c r="A2966" s="127"/>
      <c r="B2966" s="128"/>
      <c r="C2966" s="127"/>
      <c r="D2966" s="122"/>
      <c r="E2966" s="129">
        <f t="shared" si="46"/>
        <v>0</v>
      </c>
    </row>
    <row r="2967" spans="1:5">
      <c r="A2967" s="127"/>
      <c r="B2967" s="128"/>
      <c r="C2967" s="127"/>
      <c r="D2967" s="122"/>
      <c r="E2967" s="129">
        <f t="shared" si="46"/>
        <v>0</v>
      </c>
    </row>
    <row r="2968" spans="1:5">
      <c r="A2968" s="127"/>
      <c r="B2968" s="128"/>
      <c r="C2968" s="127"/>
      <c r="D2968" s="122"/>
      <c r="E2968" s="129">
        <f t="shared" si="46"/>
        <v>0</v>
      </c>
    </row>
    <row r="2969" spans="1:5">
      <c r="A2969" s="127"/>
      <c r="B2969" s="128"/>
      <c r="C2969" s="127"/>
      <c r="D2969" s="122"/>
      <c r="E2969" s="129">
        <f t="shared" si="46"/>
        <v>0</v>
      </c>
    </row>
    <row r="2970" spans="1:5">
      <c r="A2970" s="127"/>
      <c r="B2970" s="128"/>
      <c r="C2970" s="127"/>
      <c r="D2970" s="122"/>
      <c r="E2970" s="129">
        <f t="shared" si="46"/>
        <v>0</v>
      </c>
    </row>
    <row r="2971" spans="1:5">
      <c r="A2971" s="127"/>
      <c r="B2971" s="128"/>
      <c r="C2971" s="127"/>
      <c r="D2971" s="122"/>
      <c r="E2971" s="129">
        <f t="shared" si="46"/>
        <v>0</v>
      </c>
    </row>
    <row r="2972" spans="1:5">
      <c r="A2972" s="127"/>
      <c r="B2972" s="128"/>
      <c r="C2972" s="127"/>
      <c r="D2972" s="122"/>
      <c r="E2972" s="129">
        <f t="shared" si="46"/>
        <v>0</v>
      </c>
    </row>
    <row r="2973" spans="1:5">
      <c r="A2973" s="127"/>
      <c r="B2973" s="128"/>
      <c r="C2973" s="127"/>
      <c r="D2973" s="122"/>
      <c r="E2973" s="129">
        <f t="shared" si="46"/>
        <v>0</v>
      </c>
    </row>
    <row r="2974" spans="1:5">
      <c r="A2974" s="127"/>
      <c r="B2974" s="128"/>
      <c r="C2974" s="127"/>
      <c r="D2974" s="122"/>
      <c r="E2974" s="129">
        <f t="shared" si="46"/>
        <v>0</v>
      </c>
    </row>
    <row r="2975" spans="1:5">
      <c r="A2975" s="127"/>
      <c r="B2975" s="128"/>
      <c r="C2975" s="127"/>
      <c r="D2975" s="122"/>
      <c r="E2975" s="129">
        <f t="shared" si="46"/>
        <v>0</v>
      </c>
    </row>
    <row r="2976" spans="1:5">
      <c r="A2976" s="127"/>
      <c r="B2976" s="128"/>
      <c r="C2976" s="127"/>
      <c r="D2976" s="122"/>
      <c r="E2976" s="129">
        <f t="shared" si="46"/>
        <v>0</v>
      </c>
    </row>
    <row r="2977" spans="1:5">
      <c r="A2977" s="127"/>
      <c r="B2977" s="128"/>
      <c r="C2977" s="127"/>
      <c r="D2977" s="122"/>
      <c r="E2977" s="129">
        <f t="shared" si="46"/>
        <v>0</v>
      </c>
    </row>
    <row r="2978" spans="1:5">
      <c r="A2978" s="127"/>
      <c r="B2978" s="128"/>
      <c r="C2978" s="127"/>
      <c r="D2978" s="122"/>
      <c r="E2978" s="129">
        <f t="shared" si="46"/>
        <v>0</v>
      </c>
    </row>
    <row r="2979" spans="1:5">
      <c r="A2979" s="127"/>
      <c r="B2979" s="128"/>
      <c r="C2979" s="127"/>
      <c r="D2979" s="122"/>
      <c r="E2979" s="129">
        <f t="shared" si="46"/>
        <v>0</v>
      </c>
    </row>
    <row r="2980" spans="1:5">
      <c r="A2980" s="127"/>
      <c r="B2980" s="128"/>
      <c r="C2980" s="127"/>
      <c r="D2980" s="122"/>
      <c r="E2980" s="129">
        <f t="shared" si="46"/>
        <v>0</v>
      </c>
    </row>
    <row r="2981" spans="1:5">
      <c r="A2981" s="127"/>
      <c r="B2981" s="128"/>
      <c r="C2981" s="127"/>
      <c r="D2981" s="122"/>
      <c r="E2981" s="129">
        <f t="shared" si="46"/>
        <v>0</v>
      </c>
    </row>
    <row r="2982" spans="1:5">
      <c r="A2982" s="127"/>
      <c r="B2982" s="128"/>
      <c r="C2982" s="127"/>
      <c r="D2982" s="122"/>
      <c r="E2982" s="129">
        <f t="shared" si="46"/>
        <v>0</v>
      </c>
    </row>
    <row r="2983" spans="1:5">
      <c r="A2983" s="127"/>
      <c r="B2983" s="128"/>
      <c r="C2983" s="127"/>
      <c r="D2983" s="122"/>
      <c r="E2983" s="129">
        <f t="shared" si="46"/>
        <v>0</v>
      </c>
    </row>
    <row r="2984" spans="1:5">
      <c r="A2984" s="127"/>
      <c r="B2984" s="128"/>
      <c r="C2984" s="127"/>
      <c r="D2984" s="122"/>
      <c r="E2984" s="129">
        <f t="shared" si="46"/>
        <v>0</v>
      </c>
    </row>
    <row r="2985" spans="1:5">
      <c r="A2985" s="127"/>
      <c r="B2985" s="128"/>
      <c r="C2985" s="127"/>
      <c r="D2985" s="122"/>
      <c r="E2985" s="129">
        <f t="shared" si="46"/>
        <v>0</v>
      </c>
    </row>
    <row r="2986" spans="1:5">
      <c r="A2986" s="127"/>
      <c r="B2986" s="128"/>
      <c r="C2986" s="127"/>
      <c r="D2986" s="122"/>
      <c r="E2986" s="129">
        <f t="shared" si="46"/>
        <v>0</v>
      </c>
    </row>
    <row r="2987" spans="1:5">
      <c r="A2987" s="127"/>
      <c r="B2987" s="128"/>
      <c r="C2987" s="127"/>
      <c r="D2987" s="122"/>
      <c r="E2987" s="129">
        <f t="shared" si="46"/>
        <v>0</v>
      </c>
    </row>
    <row r="2988" spans="1:5">
      <c r="A2988" s="127"/>
      <c r="B2988" s="128"/>
      <c r="C2988" s="127"/>
      <c r="D2988" s="122"/>
      <c r="E2988" s="129">
        <f t="shared" si="46"/>
        <v>0</v>
      </c>
    </row>
    <row r="2989" spans="1:5">
      <c r="A2989" s="127"/>
      <c r="B2989" s="128"/>
      <c r="C2989" s="127"/>
      <c r="D2989" s="122"/>
      <c r="E2989" s="129">
        <f t="shared" si="46"/>
        <v>0</v>
      </c>
    </row>
    <row r="2990" spans="1:5">
      <c r="A2990" s="127"/>
      <c r="B2990" s="128"/>
      <c r="C2990" s="127"/>
      <c r="D2990" s="122"/>
      <c r="E2990" s="129">
        <f t="shared" si="46"/>
        <v>0</v>
      </c>
    </row>
    <row r="2991" spans="1:5">
      <c r="A2991" s="127"/>
      <c r="B2991" s="128"/>
      <c r="C2991" s="127"/>
      <c r="D2991" s="122"/>
      <c r="E2991" s="129">
        <f t="shared" si="46"/>
        <v>0</v>
      </c>
    </row>
    <row r="2992" spans="1:5">
      <c r="A2992" s="127"/>
      <c r="B2992" s="128"/>
      <c r="C2992" s="127"/>
      <c r="D2992" s="122"/>
      <c r="E2992" s="129">
        <f t="shared" si="46"/>
        <v>0</v>
      </c>
    </row>
    <row r="2993" spans="1:5">
      <c r="A2993" s="127"/>
      <c r="B2993" s="128"/>
      <c r="C2993" s="127"/>
      <c r="D2993" s="122"/>
      <c r="E2993" s="129">
        <f t="shared" si="46"/>
        <v>0</v>
      </c>
    </row>
    <row r="2994" spans="1:5">
      <c r="A2994" s="127"/>
      <c r="B2994" s="128"/>
      <c r="C2994" s="127"/>
      <c r="D2994" s="122"/>
      <c r="E2994" s="129">
        <f t="shared" si="46"/>
        <v>0</v>
      </c>
    </row>
    <row r="2995" spans="1:5">
      <c r="A2995" s="127"/>
      <c r="B2995" s="128"/>
      <c r="C2995" s="127"/>
      <c r="D2995" s="122"/>
      <c r="E2995" s="129">
        <f t="shared" si="46"/>
        <v>0</v>
      </c>
    </row>
    <row r="2996" spans="1:5">
      <c r="A2996" s="127"/>
      <c r="B2996" s="128"/>
      <c r="C2996" s="127"/>
      <c r="D2996" s="122"/>
      <c r="E2996" s="129">
        <f t="shared" si="46"/>
        <v>0</v>
      </c>
    </row>
    <row r="2997" spans="1:5">
      <c r="A2997" s="127"/>
      <c r="B2997" s="128"/>
      <c r="C2997" s="127"/>
      <c r="D2997" s="122"/>
      <c r="E2997" s="129">
        <f t="shared" si="46"/>
        <v>0</v>
      </c>
    </row>
    <row r="2998" spans="1:5">
      <c r="A2998" s="127"/>
      <c r="B2998" s="128"/>
      <c r="C2998" s="127"/>
      <c r="D2998" s="122"/>
      <c r="E2998" s="129">
        <f t="shared" si="46"/>
        <v>0</v>
      </c>
    </row>
    <row r="2999" spans="1:5">
      <c r="A2999" s="127"/>
      <c r="B2999" s="128"/>
      <c r="C2999" s="127"/>
      <c r="D2999" s="122"/>
      <c r="E2999" s="129">
        <f t="shared" si="46"/>
        <v>0</v>
      </c>
    </row>
    <row r="3000" spans="1:5">
      <c r="A3000" s="127"/>
      <c r="B3000" s="128"/>
      <c r="C3000" s="127"/>
      <c r="D3000" s="122"/>
      <c r="E3000" s="129">
        <f t="shared" si="46"/>
        <v>0</v>
      </c>
    </row>
    <row r="3001" spans="1:5">
      <c r="A3001" s="127"/>
      <c r="B3001" s="128"/>
      <c r="C3001" s="127"/>
      <c r="D3001" s="122"/>
      <c r="E3001" s="129">
        <f t="shared" si="46"/>
        <v>0</v>
      </c>
    </row>
    <row r="3002" spans="1:5">
      <c r="A3002" s="127"/>
      <c r="B3002" s="128"/>
      <c r="C3002" s="127"/>
      <c r="D3002" s="122"/>
      <c r="E3002" s="129">
        <f t="shared" si="46"/>
        <v>0</v>
      </c>
    </row>
    <row r="3003" spans="1:5">
      <c r="A3003" s="127"/>
      <c r="B3003" s="128"/>
      <c r="C3003" s="127"/>
      <c r="D3003" s="122"/>
      <c r="E3003" s="129">
        <f t="shared" si="46"/>
        <v>0</v>
      </c>
    </row>
    <row r="3004" spans="1:5">
      <c r="A3004" s="127"/>
      <c r="B3004" s="128"/>
      <c r="C3004" s="127"/>
      <c r="D3004" s="122"/>
      <c r="E3004" s="129">
        <f t="shared" si="46"/>
        <v>0</v>
      </c>
    </row>
    <row r="3005" spans="1:5">
      <c r="A3005" s="127"/>
      <c r="B3005" s="128"/>
      <c r="C3005" s="127"/>
      <c r="D3005" s="122"/>
      <c r="E3005" s="129">
        <f t="shared" si="46"/>
        <v>0</v>
      </c>
    </row>
    <row r="3006" spans="1:5">
      <c r="A3006" s="127"/>
      <c r="B3006" s="128"/>
      <c r="C3006" s="127"/>
      <c r="D3006" s="122"/>
      <c r="E3006" s="129">
        <f t="shared" si="46"/>
        <v>0</v>
      </c>
    </row>
    <row r="3007" spans="1:5">
      <c r="A3007" s="127"/>
      <c r="B3007" s="128"/>
      <c r="C3007" s="127"/>
      <c r="D3007" s="122"/>
      <c r="E3007" s="129">
        <f t="shared" si="46"/>
        <v>0</v>
      </c>
    </row>
    <row r="3008" spans="1:5">
      <c r="A3008" s="127"/>
      <c r="B3008" s="128"/>
      <c r="C3008" s="127"/>
      <c r="D3008" s="122"/>
      <c r="E3008" s="129">
        <f t="shared" si="46"/>
        <v>0</v>
      </c>
    </row>
    <row r="3009" spans="1:5">
      <c r="A3009" s="127"/>
      <c r="B3009" s="128"/>
      <c r="C3009" s="127"/>
      <c r="D3009" s="122"/>
      <c r="E3009" s="129">
        <f t="shared" si="46"/>
        <v>0</v>
      </c>
    </row>
    <row r="3010" spans="1:5">
      <c r="A3010" s="127"/>
      <c r="B3010" s="128"/>
      <c r="C3010" s="127"/>
      <c r="D3010" s="122"/>
      <c r="E3010" s="129">
        <f t="shared" ref="E3010:E3073" si="47">ROUND((D3010/(1+$J$1))*(1+$L$1),2)</f>
        <v>0</v>
      </c>
    </row>
    <row r="3011" spans="1:5">
      <c r="A3011" s="127"/>
      <c r="B3011" s="128"/>
      <c r="C3011" s="127"/>
      <c r="D3011" s="122"/>
      <c r="E3011" s="129">
        <f t="shared" si="47"/>
        <v>0</v>
      </c>
    </row>
    <row r="3012" spans="1:5">
      <c r="A3012" s="127"/>
      <c r="B3012" s="128"/>
      <c r="C3012" s="127"/>
      <c r="D3012" s="122"/>
      <c r="E3012" s="129">
        <f t="shared" si="47"/>
        <v>0</v>
      </c>
    </row>
    <row r="3013" spans="1:5">
      <c r="A3013" s="127"/>
      <c r="B3013" s="128"/>
      <c r="C3013" s="127"/>
      <c r="D3013" s="122"/>
      <c r="E3013" s="129">
        <f t="shared" si="47"/>
        <v>0</v>
      </c>
    </row>
    <row r="3014" spans="1:5">
      <c r="A3014" s="127"/>
      <c r="B3014" s="128"/>
      <c r="C3014" s="127"/>
      <c r="D3014" s="122"/>
      <c r="E3014" s="129">
        <f t="shared" si="47"/>
        <v>0</v>
      </c>
    </row>
    <row r="3015" spans="1:5">
      <c r="A3015" s="127"/>
      <c r="B3015" s="128"/>
      <c r="C3015" s="127"/>
      <c r="D3015" s="122"/>
      <c r="E3015" s="129">
        <f t="shared" si="47"/>
        <v>0</v>
      </c>
    </row>
    <row r="3016" spans="1:5">
      <c r="A3016" s="127"/>
      <c r="B3016" s="128"/>
      <c r="C3016" s="127"/>
      <c r="D3016" s="122"/>
      <c r="E3016" s="129">
        <f t="shared" si="47"/>
        <v>0</v>
      </c>
    </row>
    <row r="3017" spans="1:5">
      <c r="A3017" s="127"/>
      <c r="B3017" s="128"/>
      <c r="C3017" s="127"/>
      <c r="D3017" s="122"/>
      <c r="E3017" s="129">
        <f t="shared" si="47"/>
        <v>0</v>
      </c>
    </row>
    <row r="3018" spans="1:5">
      <c r="A3018" s="127"/>
      <c r="B3018" s="128"/>
      <c r="C3018" s="127"/>
      <c r="D3018" s="122"/>
      <c r="E3018" s="129">
        <f t="shared" si="47"/>
        <v>0</v>
      </c>
    </row>
    <row r="3019" spans="1:5">
      <c r="A3019" s="127"/>
      <c r="B3019" s="128"/>
      <c r="C3019" s="127"/>
      <c r="D3019" s="122"/>
      <c r="E3019" s="129">
        <f t="shared" si="47"/>
        <v>0</v>
      </c>
    </row>
    <row r="3020" spans="1:5">
      <c r="A3020" s="127"/>
      <c r="B3020" s="128"/>
      <c r="C3020" s="127"/>
      <c r="D3020" s="122"/>
      <c r="E3020" s="129">
        <f t="shared" si="47"/>
        <v>0</v>
      </c>
    </row>
    <row r="3021" spans="1:5">
      <c r="A3021" s="127"/>
      <c r="B3021" s="128"/>
      <c r="C3021" s="127"/>
      <c r="D3021" s="122"/>
      <c r="E3021" s="129">
        <f t="shared" si="47"/>
        <v>0</v>
      </c>
    </row>
    <row r="3022" spans="1:5">
      <c r="A3022" s="127"/>
      <c r="B3022" s="128"/>
      <c r="C3022" s="127"/>
      <c r="D3022" s="122"/>
      <c r="E3022" s="129">
        <f t="shared" si="47"/>
        <v>0</v>
      </c>
    </row>
    <row r="3023" spans="1:5">
      <c r="A3023" s="127"/>
      <c r="B3023" s="128"/>
      <c r="C3023" s="127"/>
      <c r="D3023" s="122"/>
      <c r="E3023" s="129">
        <f t="shared" si="47"/>
        <v>0</v>
      </c>
    </row>
    <row r="3024" spans="1:5">
      <c r="A3024" s="127"/>
      <c r="B3024" s="128"/>
      <c r="C3024" s="127"/>
      <c r="D3024" s="122"/>
      <c r="E3024" s="129">
        <f t="shared" si="47"/>
        <v>0</v>
      </c>
    </row>
    <row r="3025" spans="1:5">
      <c r="A3025" s="127"/>
      <c r="B3025" s="128"/>
      <c r="C3025" s="127"/>
      <c r="D3025" s="122"/>
      <c r="E3025" s="129">
        <f t="shared" si="47"/>
        <v>0</v>
      </c>
    </row>
    <row r="3026" spans="1:5">
      <c r="A3026" s="127"/>
      <c r="B3026" s="128"/>
      <c r="C3026" s="127"/>
      <c r="D3026" s="122"/>
      <c r="E3026" s="129">
        <f t="shared" si="47"/>
        <v>0</v>
      </c>
    </row>
    <row r="3027" spans="1:5">
      <c r="A3027" s="127"/>
      <c r="B3027" s="128"/>
      <c r="C3027" s="127"/>
      <c r="D3027" s="122"/>
      <c r="E3027" s="129">
        <f t="shared" si="47"/>
        <v>0</v>
      </c>
    </row>
    <row r="3028" spans="1:5">
      <c r="A3028" s="127"/>
      <c r="B3028" s="128"/>
      <c r="C3028" s="127"/>
      <c r="D3028" s="122"/>
      <c r="E3028" s="129">
        <f t="shared" si="47"/>
        <v>0</v>
      </c>
    </row>
    <row r="3029" spans="1:5">
      <c r="A3029" s="127"/>
      <c r="B3029" s="128"/>
      <c r="C3029" s="127"/>
      <c r="D3029" s="122"/>
      <c r="E3029" s="129">
        <f t="shared" si="47"/>
        <v>0</v>
      </c>
    </row>
    <row r="3030" spans="1:5">
      <c r="A3030" s="127"/>
      <c r="B3030" s="128"/>
      <c r="C3030" s="127"/>
      <c r="D3030" s="122"/>
      <c r="E3030" s="129">
        <f t="shared" si="47"/>
        <v>0</v>
      </c>
    </row>
    <row r="3031" spans="1:5">
      <c r="A3031" s="127"/>
      <c r="B3031" s="128"/>
      <c r="C3031" s="127"/>
      <c r="D3031" s="122"/>
      <c r="E3031" s="129">
        <f t="shared" si="47"/>
        <v>0</v>
      </c>
    </row>
    <row r="3032" spans="1:5">
      <c r="A3032" s="127"/>
      <c r="B3032" s="128"/>
      <c r="C3032" s="127"/>
      <c r="D3032" s="122"/>
      <c r="E3032" s="129">
        <f t="shared" si="47"/>
        <v>0</v>
      </c>
    </row>
    <row r="3033" spans="1:5">
      <c r="A3033" s="127"/>
      <c r="B3033" s="128"/>
      <c r="C3033" s="127"/>
      <c r="D3033" s="122"/>
      <c r="E3033" s="129">
        <f t="shared" si="47"/>
        <v>0</v>
      </c>
    </row>
    <row r="3034" spans="1:5">
      <c r="A3034" s="127"/>
      <c r="B3034" s="128"/>
      <c r="C3034" s="127"/>
      <c r="D3034" s="122"/>
      <c r="E3034" s="129">
        <f t="shared" si="47"/>
        <v>0</v>
      </c>
    </row>
    <row r="3035" spans="1:5">
      <c r="A3035" s="127"/>
      <c r="B3035" s="128"/>
      <c r="C3035" s="127"/>
      <c r="D3035" s="122"/>
      <c r="E3035" s="129">
        <f t="shared" si="47"/>
        <v>0</v>
      </c>
    </row>
    <row r="3036" spans="1:5">
      <c r="A3036" s="127"/>
      <c r="B3036" s="128"/>
      <c r="C3036" s="127"/>
      <c r="D3036" s="122"/>
      <c r="E3036" s="129">
        <f t="shared" si="47"/>
        <v>0</v>
      </c>
    </row>
    <row r="3037" spans="1:5">
      <c r="A3037" s="127"/>
      <c r="B3037" s="128"/>
      <c r="C3037" s="127"/>
      <c r="D3037" s="122"/>
      <c r="E3037" s="129">
        <f t="shared" si="47"/>
        <v>0</v>
      </c>
    </row>
    <row r="3038" spans="1:5">
      <c r="A3038" s="127"/>
      <c r="B3038" s="128"/>
      <c r="C3038" s="127"/>
      <c r="D3038" s="122"/>
      <c r="E3038" s="129">
        <f t="shared" si="47"/>
        <v>0</v>
      </c>
    </row>
    <row r="3039" spans="1:5">
      <c r="A3039" s="127"/>
      <c r="B3039" s="128"/>
      <c r="C3039" s="127"/>
      <c r="D3039" s="122"/>
      <c r="E3039" s="129">
        <f t="shared" si="47"/>
        <v>0</v>
      </c>
    </row>
    <row r="3040" spans="1:5">
      <c r="A3040" s="127"/>
      <c r="B3040" s="128"/>
      <c r="C3040" s="127"/>
      <c r="D3040" s="122"/>
      <c r="E3040" s="129">
        <f t="shared" si="47"/>
        <v>0</v>
      </c>
    </row>
    <row r="3041" spans="1:5">
      <c r="A3041" s="127"/>
      <c r="B3041" s="128"/>
      <c r="C3041" s="127"/>
      <c r="D3041" s="122"/>
      <c r="E3041" s="129">
        <f t="shared" si="47"/>
        <v>0</v>
      </c>
    </row>
    <row r="3042" spans="1:5">
      <c r="A3042" s="127"/>
      <c r="B3042" s="128"/>
      <c r="C3042" s="127"/>
      <c r="D3042" s="122"/>
      <c r="E3042" s="129">
        <f t="shared" si="47"/>
        <v>0</v>
      </c>
    </row>
    <row r="3043" spans="1:5">
      <c r="A3043" s="127"/>
      <c r="B3043" s="128"/>
      <c r="C3043" s="127"/>
      <c r="D3043" s="122"/>
      <c r="E3043" s="129">
        <f t="shared" si="47"/>
        <v>0</v>
      </c>
    </row>
    <row r="3044" spans="1:5">
      <c r="A3044" s="127"/>
      <c r="B3044" s="128"/>
      <c r="C3044" s="127"/>
      <c r="D3044" s="122"/>
      <c r="E3044" s="129">
        <f t="shared" si="47"/>
        <v>0</v>
      </c>
    </row>
    <row r="3045" spans="1:5">
      <c r="A3045" s="127"/>
      <c r="B3045" s="128"/>
      <c r="C3045" s="127"/>
      <c r="D3045" s="122"/>
      <c r="E3045" s="129">
        <f t="shared" si="47"/>
        <v>0</v>
      </c>
    </row>
    <row r="3046" spans="1:5">
      <c r="A3046" s="127"/>
      <c r="B3046" s="128"/>
      <c r="C3046" s="127"/>
      <c r="D3046" s="122"/>
      <c r="E3046" s="129">
        <f t="shared" si="47"/>
        <v>0</v>
      </c>
    </row>
    <row r="3047" spans="1:5">
      <c r="A3047" s="127"/>
      <c r="B3047" s="128"/>
      <c r="C3047" s="127"/>
      <c r="D3047" s="122"/>
      <c r="E3047" s="129">
        <f t="shared" si="47"/>
        <v>0</v>
      </c>
    </row>
    <row r="3048" spans="1:5">
      <c r="A3048" s="127"/>
      <c r="B3048" s="128"/>
      <c r="C3048" s="127"/>
      <c r="D3048" s="122"/>
      <c r="E3048" s="129">
        <f t="shared" si="47"/>
        <v>0</v>
      </c>
    </row>
    <row r="3049" spans="1:5">
      <c r="A3049" s="127"/>
      <c r="B3049" s="128"/>
      <c r="C3049" s="127"/>
      <c r="D3049" s="122"/>
      <c r="E3049" s="129">
        <f t="shared" si="47"/>
        <v>0</v>
      </c>
    </row>
    <row r="3050" spans="1:5">
      <c r="A3050" s="127"/>
      <c r="B3050" s="128"/>
      <c r="C3050" s="127"/>
      <c r="D3050" s="122"/>
      <c r="E3050" s="129">
        <f t="shared" si="47"/>
        <v>0</v>
      </c>
    </row>
    <row r="3051" spans="1:5">
      <c r="A3051" s="127"/>
      <c r="B3051" s="128"/>
      <c r="C3051" s="127"/>
      <c r="D3051" s="122"/>
      <c r="E3051" s="129">
        <f t="shared" si="47"/>
        <v>0</v>
      </c>
    </row>
    <row r="3052" spans="1:5">
      <c r="A3052" s="127"/>
      <c r="B3052" s="128"/>
      <c r="C3052" s="127"/>
      <c r="D3052" s="122"/>
      <c r="E3052" s="129">
        <f t="shared" si="47"/>
        <v>0</v>
      </c>
    </row>
    <row r="3053" spans="1:5">
      <c r="A3053" s="127"/>
      <c r="B3053" s="128"/>
      <c r="C3053" s="127"/>
      <c r="D3053" s="122"/>
      <c r="E3053" s="129">
        <f t="shared" si="47"/>
        <v>0</v>
      </c>
    </row>
    <row r="3054" spans="1:5">
      <c r="A3054" s="127"/>
      <c r="B3054" s="128"/>
      <c r="C3054" s="127"/>
      <c r="D3054" s="122"/>
      <c r="E3054" s="129">
        <f t="shared" si="47"/>
        <v>0</v>
      </c>
    </row>
    <row r="3055" spans="1:5">
      <c r="A3055" s="127"/>
      <c r="B3055" s="128"/>
      <c r="C3055" s="127"/>
      <c r="D3055" s="122"/>
      <c r="E3055" s="129">
        <f t="shared" si="47"/>
        <v>0</v>
      </c>
    </row>
    <row r="3056" spans="1:5">
      <c r="A3056" s="127"/>
      <c r="B3056" s="128"/>
      <c r="C3056" s="127"/>
      <c r="D3056" s="122"/>
      <c r="E3056" s="129">
        <f t="shared" si="47"/>
        <v>0</v>
      </c>
    </row>
    <row r="3057" spans="1:5">
      <c r="A3057" s="127"/>
      <c r="B3057" s="128"/>
      <c r="C3057" s="127"/>
      <c r="D3057" s="122"/>
      <c r="E3057" s="129">
        <f t="shared" si="47"/>
        <v>0</v>
      </c>
    </row>
    <row r="3058" spans="1:5">
      <c r="A3058" s="127"/>
      <c r="B3058" s="128"/>
      <c r="C3058" s="127"/>
      <c r="D3058" s="122"/>
      <c r="E3058" s="129">
        <f t="shared" si="47"/>
        <v>0</v>
      </c>
    </row>
    <row r="3059" spans="1:5">
      <c r="A3059" s="127"/>
      <c r="B3059" s="128"/>
      <c r="C3059" s="127"/>
      <c r="D3059" s="122"/>
      <c r="E3059" s="129">
        <f t="shared" si="47"/>
        <v>0</v>
      </c>
    </row>
    <row r="3060" spans="1:5">
      <c r="A3060" s="127"/>
      <c r="B3060" s="128"/>
      <c r="C3060" s="127"/>
      <c r="D3060" s="122"/>
      <c r="E3060" s="129">
        <f t="shared" si="47"/>
        <v>0</v>
      </c>
    </row>
    <row r="3061" spans="1:5">
      <c r="A3061" s="127"/>
      <c r="B3061" s="128"/>
      <c r="C3061" s="127"/>
      <c r="D3061" s="122"/>
      <c r="E3061" s="129">
        <f t="shared" si="47"/>
        <v>0</v>
      </c>
    </row>
    <row r="3062" spans="1:5">
      <c r="A3062" s="127"/>
      <c r="B3062" s="128"/>
      <c r="C3062" s="127"/>
      <c r="D3062" s="122"/>
      <c r="E3062" s="129">
        <f t="shared" si="47"/>
        <v>0</v>
      </c>
    </row>
    <row r="3063" spans="1:5">
      <c r="A3063" s="127"/>
      <c r="B3063" s="128"/>
      <c r="C3063" s="127"/>
      <c r="D3063" s="122"/>
      <c r="E3063" s="129">
        <f t="shared" si="47"/>
        <v>0</v>
      </c>
    </row>
    <row r="3064" spans="1:5">
      <c r="A3064" s="127"/>
      <c r="B3064" s="128"/>
      <c r="C3064" s="127"/>
      <c r="D3064" s="122"/>
      <c r="E3064" s="129">
        <f t="shared" si="47"/>
        <v>0</v>
      </c>
    </row>
    <row r="3065" spans="1:5">
      <c r="A3065" s="127"/>
      <c r="B3065" s="128"/>
      <c r="C3065" s="127"/>
      <c r="D3065" s="122"/>
      <c r="E3065" s="129">
        <f t="shared" si="47"/>
        <v>0</v>
      </c>
    </row>
    <row r="3066" spans="1:5">
      <c r="A3066" s="127"/>
      <c r="B3066" s="128"/>
      <c r="C3066" s="127"/>
      <c r="D3066" s="122"/>
      <c r="E3066" s="129">
        <f t="shared" si="47"/>
        <v>0</v>
      </c>
    </row>
    <row r="3067" spans="1:5">
      <c r="A3067" s="127"/>
      <c r="B3067" s="128"/>
      <c r="C3067" s="127"/>
      <c r="D3067" s="122"/>
      <c r="E3067" s="129">
        <f t="shared" si="47"/>
        <v>0</v>
      </c>
    </row>
    <row r="3068" spans="1:5">
      <c r="A3068" s="127"/>
      <c r="B3068" s="128"/>
      <c r="C3068" s="127"/>
      <c r="D3068" s="122"/>
      <c r="E3068" s="129">
        <f t="shared" si="47"/>
        <v>0</v>
      </c>
    </row>
    <row r="3069" spans="1:5">
      <c r="A3069" s="127"/>
      <c r="B3069" s="128"/>
      <c r="C3069" s="127"/>
      <c r="D3069" s="122"/>
      <c r="E3069" s="129">
        <f t="shared" si="47"/>
        <v>0</v>
      </c>
    </row>
    <row r="3070" spans="1:5">
      <c r="A3070" s="127"/>
      <c r="B3070" s="128"/>
      <c r="C3070" s="127"/>
      <c r="D3070" s="122"/>
      <c r="E3070" s="129">
        <f t="shared" si="47"/>
        <v>0</v>
      </c>
    </row>
    <row r="3071" spans="1:5">
      <c r="A3071" s="127"/>
      <c r="B3071" s="128"/>
      <c r="C3071" s="127"/>
      <c r="D3071" s="122"/>
      <c r="E3071" s="129">
        <f t="shared" si="47"/>
        <v>0</v>
      </c>
    </row>
    <row r="3072" spans="1:5">
      <c r="A3072" s="127"/>
      <c r="B3072" s="128"/>
      <c r="C3072" s="127"/>
      <c r="D3072" s="122"/>
      <c r="E3072" s="129">
        <f t="shared" si="47"/>
        <v>0</v>
      </c>
    </row>
    <row r="3073" spans="1:5">
      <c r="A3073" s="127"/>
      <c r="B3073" s="128"/>
      <c r="C3073" s="127"/>
      <c r="D3073" s="122"/>
      <c r="E3073" s="129">
        <f t="shared" si="47"/>
        <v>0</v>
      </c>
    </row>
    <row r="3074" spans="1:5">
      <c r="A3074" s="127"/>
      <c r="B3074" s="128"/>
      <c r="C3074" s="127"/>
      <c r="D3074" s="122"/>
      <c r="E3074" s="129">
        <f t="shared" ref="E3074:E3137" si="48">ROUND((D3074/(1+$J$1))*(1+$L$1),2)</f>
        <v>0</v>
      </c>
    </row>
    <row r="3075" spans="1:5">
      <c r="A3075" s="127"/>
      <c r="B3075" s="128"/>
      <c r="C3075" s="127"/>
      <c r="D3075" s="122"/>
      <c r="E3075" s="129">
        <f t="shared" si="48"/>
        <v>0</v>
      </c>
    </row>
    <row r="3076" spans="1:5">
      <c r="A3076" s="127"/>
      <c r="B3076" s="128"/>
      <c r="C3076" s="127"/>
      <c r="D3076" s="122"/>
      <c r="E3076" s="129">
        <f t="shared" si="48"/>
        <v>0</v>
      </c>
    </row>
    <row r="3077" spans="1:5">
      <c r="A3077" s="127"/>
      <c r="B3077" s="128"/>
      <c r="C3077" s="127"/>
      <c r="D3077" s="122"/>
      <c r="E3077" s="129">
        <f t="shared" si="48"/>
        <v>0</v>
      </c>
    </row>
    <row r="3078" spans="1:5">
      <c r="A3078" s="127"/>
      <c r="B3078" s="128"/>
      <c r="C3078" s="127"/>
      <c r="D3078" s="122"/>
      <c r="E3078" s="129">
        <f t="shared" si="48"/>
        <v>0</v>
      </c>
    </row>
    <row r="3079" spans="1:5">
      <c r="A3079" s="127"/>
      <c r="B3079" s="128"/>
      <c r="C3079" s="127"/>
      <c r="D3079" s="122"/>
      <c r="E3079" s="129">
        <f t="shared" si="48"/>
        <v>0</v>
      </c>
    </row>
    <row r="3080" spans="1:5">
      <c r="A3080" s="127"/>
      <c r="B3080" s="128"/>
      <c r="C3080" s="127"/>
      <c r="D3080" s="122"/>
      <c r="E3080" s="129">
        <f t="shared" si="48"/>
        <v>0</v>
      </c>
    </row>
    <row r="3081" spans="1:5">
      <c r="A3081" s="127"/>
      <c r="B3081" s="128"/>
      <c r="C3081" s="127"/>
      <c r="D3081" s="122"/>
      <c r="E3081" s="129">
        <f t="shared" si="48"/>
        <v>0</v>
      </c>
    </row>
    <row r="3082" spans="1:5">
      <c r="A3082" s="127"/>
      <c r="B3082" s="128"/>
      <c r="C3082" s="127"/>
      <c r="D3082" s="122"/>
      <c r="E3082" s="129">
        <f t="shared" si="48"/>
        <v>0</v>
      </c>
    </row>
    <row r="3083" spans="1:5">
      <c r="A3083" s="127"/>
      <c r="B3083" s="128"/>
      <c r="C3083" s="127"/>
      <c r="D3083" s="122"/>
      <c r="E3083" s="129">
        <f t="shared" si="48"/>
        <v>0</v>
      </c>
    </row>
    <row r="3084" spans="1:5">
      <c r="A3084" s="127"/>
      <c r="B3084" s="128"/>
      <c r="C3084" s="127"/>
      <c r="D3084" s="122"/>
      <c r="E3084" s="129">
        <f t="shared" si="48"/>
        <v>0</v>
      </c>
    </row>
    <row r="3085" spans="1:5">
      <c r="A3085" s="127"/>
      <c r="B3085" s="128"/>
      <c r="C3085" s="127"/>
      <c r="D3085" s="122"/>
      <c r="E3085" s="129">
        <f t="shared" si="48"/>
        <v>0</v>
      </c>
    </row>
    <row r="3086" spans="1:5">
      <c r="A3086" s="127"/>
      <c r="B3086" s="128"/>
      <c r="C3086" s="127"/>
      <c r="D3086" s="122"/>
      <c r="E3086" s="129">
        <f t="shared" si="48"/>
        <v>0</v>
      </c>
    </row>
    <row r="3087" spans="1:5">
      <c r="A3087" s="127"/>
      <c r="B3087" s="128"/>
      <c r="C3087" s="127"/>
      <c r="D3087" s="122"/>
      <c r="E3087" s="129">
        <f t="shared" si="48"/>
        <v>0</v>
      </c>
    </row>
    <row r="3088" spans="1:5">
      <c r="A3088" s="127"/>
      <c r="B3088" s="128"/>
      <c r="C3088" s="127"/>
      <c r="D3088" s="122"/>
      <c r="E3088" s="129">
        <f t="shared" si="48"/>
        <v>0</v>
      </c>
    </row>
    <row r="3089" spans="1:5">
      <c r="A3089" s="127"/>
      <c r="B3089" s="128"/>
      <c r="C3089" s="127"/>
      <c r="D3089" s="122"/>
      <c r="E3089" s="129">
        <f t="shared" si="48"/>
        <v>0</v>
      </c>
    </row>
    <row r="3090" spans="1:5">
      <c r="A3090" s="127"/>
      <c r="B3090" s="128"/>
      <c r="C3090" s="127"/>
      <c r="D3090" s="122"/>
      <c r="E3090" s="129">
        <f t="shared" si="48"/>
        <v>0</v>
      </c>
    </row>
    <row r="3091" spans="1:5">
      <c r="A3091" s="127"/>
      <c r="B3091" s="128"/>
      <c r="C3091" s="127"/>
      <c r="D3091" s="122"/>
      <c r="E3091" s="129">
        <f t="shared" si="48"/>
        <v>0</v>
      </c>
    </row>
    <row r="3092" spans="1:5">
      <c r="A3092" s="127"/>
      <c r="B3092" s="128"/>
      <c r="C3092" s="127"/>
      <c r="D3092" s="122"/>
      <c r="E3092" s="129">
        <f t="shared" si="48"/>
        <v>0</v>
      </c>
    </row>
    <row r="3093" spans="1:5">
      <c r="A3093" s="127"/>
      <c r="B3093" s="128"/>
      <c r="C3093" s="127"/>
      <c r="D3093" s="122"/>
      <c r="E3093" s="129">
        <f t="shared" si="48"/>
        <v>0</v>
      </c>
    </row>
    <row r="3094" spans="1:5">
      <c r="A3094" s="127"/>
      <c r="B3094" s="128"/>
      <c r="C3094" s="127"/>
      <c r="D3094" s="122"/>
      <c r="E3094" s="129">
        <f t="shared" si="48"/>
        <v>0</v>
      </c>
    </row>
    <row r="3095" spans="1:5">
      <c r="A3095" s="127"/>
      <c r="B3095" s="128"/>
      <c r="C3095" s="127"/>
      <c r="D3095" s="122"/>
      <c r="E3095" s="129">
        <f t="shared" si="48"/>
        <v>0</v>
      </c>
    </row>
    <row r="3096" spans="1:5">
      <c r="A3096" s="127"/>
      <c r="B3096" s="128"/>
      <c r="C3096" s="127"/>
      <c r="D3096" s="122"/>
      <c r="E3096" s="129">
        <f t="shared" si="48"/>
        <v>0</v>
      </c>
    </row>
    <row r="3097" spans="1:5">
      <c r="A3097" s="127"/>
      <c r="B3097" s="128"/>
      <c r="C3097" s="127"/>
      <c r="D3097" s="122"/>
      <c r="E3097" s="129">
        <f t="shared" si="48"/>
        <v>0</v>
      </c>
    </row>
    <row r="3098" spans="1:5">
      <c r="A3098" s="127"/>
      <c r="B3098" s="128"/>
      <c r="C3098" s="127"/>
      <c r="D3098" s="122"/>
      <c r="E3098" s="129">
        <f t="shared" si="48"/>
        <v>0</v>
      </c>
    </row>
    <row r="3099" spans="1:5">
      <c r="A3099" s="127"/>
      <c r="B3099" s="128"/>
      <c r="C3099" s="127"/>
      <c r="D3099" s="122"/>
      <c r="E3099" s="129">
        <f t="shared" si="48"/>
        <v>0</v>
      </c>
    </row>
    <row r="3100" spans="1:5">
      <c r="A3100" s="127"/>
      <c r="B3100" s="128"/>
      <c r="C3100" s="127"/>
      <c r="D3100" s="122"/>
      <c r="E3100" s="129">
        <f t="shared" si="48"/>
        <v>0</v>
      </c>
    </row>
    <row r="3101" spans="1:5">
      <c r="A3101" s="127"/>
      <c r="B3101" s="128"/>
      <c r="C3101" s="127"/>
      <c r="D3101" s="122"/>
      <c r="E3101" s="129">
        <f t="shared" si="48"/>
        <v>0</v>
      </c>
    </row>
    <row r="3102" spans="1:5">
      <c r="A3102" s="127"/>
      <c r="B3102" s="128"/>
      <c r="C3102" s="127"/>
      <c r="D3102" s="122"/>
      <c r="E3102" s="129">
        <f t="shared" si="48"/>
        <v>0</v>
      </c>
    </row>
    <row r="3103" spans="1:5">
      <c r="A3103" s="127"/>
      <c r="B3103" s="128"/>
      <c r="C3103" s="127"/>
      <c r="D3103" s="122"/>
      <c r="E3103" s="129">
        <f t="shared" si="48"/>
        <v>0</v>
      </c>
    </row>
    <row r="3104" spans="1:5">
      <c r="A3104" s="127"/>
      <c r="B3104" s="128"/>
      <c r="C3104" s="127"/>
      <c r="D3104" s="122"/>
      <c r="E3104" s="129">
        <f t="shared" si="48"/>
        <v>0</v>
      </c>
    </row>
    <row r="3105" spans="1:5">
      <c r="A3105" s="127"/>
      <c r="B3105" s="128"/>
      <c r="C3105" s="127"/>
      <c r="D3105" s="122"/>
      <c r="E3105" s="129">
        <f t="shared" si="48"/>
        <v>0</v>
      </c>
    </row>
    <row r="3106" spans="1:5">
      <c r="A3106" s="127"/>
      <c r="B3106" s="128"/>
      <c r="C3106" s="127"/>
      <c r="D3106" s="122"/>
      <c r="E3106" s="129">
        <f t="shared" si="48"/>
        <v>0</v>
      </c>
    </row>
    <row r="3107" spans="1:5">
      <c r="A3107" s="127"/>
      <c r="B3107" s="128"/>
      <c r="C3107" s="127"/>
      <c r="D3107" s="122"/>
      <c r="E3107" s="129">
        <f t="shared" si="48"/>
        <v>0</v>
      </c>
    </row>
    <row r="3108" spans="1:5">
      <c r="A3108" s="127"/>
      <c r="B3108" s="128"/>
      <c r="C3108" s="127"/>
      <c r="D3108" s="122"/>
      <c r="E3108" s="129">
        <f t="shared" si="48"/>
        <v>0</v>
      </c>
    </row>
    <row r="3109" spans="1:5">
      <c r="A3109" s="127"/>
      <c r="B3109" s="128"/>
      <c r="C3109" s="127"/>
      <c r="D3109" s="122"/>
      <c r="E3109" s="129">
        <f t="shared" si="48"/>
        <v>0</v>
      </c>
    </row>
    <row r="3110" spans="1:5">
      <c r="A3110" s="127"/>
      <c r="B3110" s="128"/>
      <c r="C3110" s="127"/>
      <c r="D3110" s="122"/>
      <c r="E3110" s="129">
        <f t="shared" si="48"/>
        <v>0</v>
      </c>
    </row>
    <row r="3111" spans="1:5">
      <c r="A3111" s="127"/>
      <c r="B3111" s="128"/>
      <c r="C3111" s="127"/>
      <c r="D3111" s="122"/>
      <c r="E3111" s="129">
        <f t="shared" si="48"/>
        <v>0</v>
      </c>
    </row>
    <row r="3112" spans="1:5">
      <c r="A3112" s="127"/>
      <c r="B3112" s="128"/>
      <c r="C3112" s="127"/>
      <c r="D3112" s="122"/>
      <c r="E3112" s="129">
        <f t="shared" si="48"/>
        <v>0</v>
      </c>
    </row>
    <row r="3113" spans="1:5">
      <c r="A3113" s="127"/>
      <c r="B3113" s="128"/>
      <c r="C3113" s="127"/>
      <c r="D3113" s="122"/>
      <c r="E3113" s="129">
        <f t="shared" si="48"/>
        <v>0</v>
      </c>
    </row>
    <row r="3114" spans="1:5">
      <c r="A3114" s="127"/>
      <c r="B3114" s="128"/>
      <c r="C3114" s="127"/>
      <c r="D3114" s="122"/>
      <c r="E3114" s="129">
        <f t="shared" si="48"/>
        <v>0</v>
      </c>
    </row>
    <row r="3115" spans="1:5">
      <c r="A3115" s="127"/>
      <c r="B3115" s="128"/>
      <c r="C3115" s="127"/>
      <c r="D3115" s="122"/>
      <c r="E3115" s="129">
        <f t="shared" si="48"/>
        <v>0</v>
      </c>
    </row>
    <row r="3116" spans="1:5">
      <c r="A3116" s="127"/>
      <c r="B3116" s="128"/>
      <c r="C3116" s="127"/>
      <c r="D3116" s="122"/>
      <c r="E3116" s="129">
        <f t="shared" si="48"/>
        <v>0</v>
      </c>
    </row>
    <row r="3117" spans="1:5">
      <c r="A3117" s="127"/>
      <c r="B3117" s="128"/>
      <c r="C3117" s="127"/>
      <c r="D3117" s="122"/>
      <c r="E3117" s="129">
        <f t="shared" si="48"/>
        <v>0</v>
      </c>
    </row>
    <row r="3118" spans="1:5">
      <c r="A3118" s="127"/>
      <c r="B3118" s="128"/>
      <c r="C3118" s="127"/>
      <c r="D3118" s="122"/>
      <c r="E3118" s="129">
        <f t="shared" si="48"/>
        <v>0</v>
      </c>
    </row>
    <row r="3119" spans="1:5">
      <c r="A3119" s="127"/>
      <c r="B3119" s="128"/>
      <c r="C3119" s="127"/>
      <c r="D3119" s="122"/>
      <c r="E3119" s="129">
        <f t="shared" si="48"/>
        <v>0</v>
      </c>
    </row>
    <row r="3120" spans="1:5">
      <c r="A3120" s="127"/>
      <c r="B3120" s="128"/>
      <c r="C3120" s="127"/>
      <c r="D3120" s="122"/>
      <c r="E3120" s="129">
        <f t="shared" si="48"/>
        <v>0</v>
      </c>
    </row>
    <row r="3121" spans="1:5">
      <c r="A3121" s="127"/>
      <c r="B3121" s="128"/>
      <c r="C3121" s="127"/>
      <c r="D3121" s="122"/>
      <c r="E3121" s="129">
        <f t="shared" si="48"/>
        <v>0</v>
      </c>
    </row>
    <row r="3122" spans="1:5">
      <c r="A3122" s="127"/>
      <c r="B3122" s="128"/>
      <c r="C3122" s="127"/>
      <c r="D3122" s="122"/>
      <c r="E3122" s="129">
        <f t="shared" si="48"/>
        <v>0</v>
      </c>
    </row>
    <row r="3123" spans="1:5">
      <c r="A3123" s="127"/>
      <c r="B3123" s="128"/>
      <c r="C3123" s="127"/>
      <c r="D3123" s="122"/>
      <c r="E3123" s="129">
        <f t="shared" si="48"/>
        <v>0</v>
      </c>
    </row>
    <row r="3124" spans="1:5">
      <c r="A3124" s="127"/>
      <c r="B3124" s="128"/>
      <c r="C3124" s="127"/>
      <c r="D3124" s="122"/>
      <c r="E3124" s="129">
        <f t="shared" si="48"/>
        <v>0</v>
      </c>
    </row>
    <row r="3125" spans="1:5">
      <c r="A3125" s="127"/>
      <c r="B3125" s="128"/>
      <c r="C3125" s="127"/>
      <c r="D3125" s="122"/>
      <c r="E3125" s="129">
        <f t="shared" si="48"/>
        <v>0</v>
      </c>
    </row>
    <row r="3126" spans="1:5">
      <c r="A3126" s="127"/>
      <c r="B3126" s="128"/>
      <c r="C3126" s="127"/>
      <c r="D3126" s="122"/>
      <c r="E3126" s="129">
        <f t="shared" si="48"/>
        <v>0</v>
      </c>
    </row>
    <row r="3127" spans="1:5">
      <c r="A3127" s="127"/>
      <c r="B3127" s="128"/>
      <c r="C3127" s="127"/>
      <c r="D3127" s="122"/>
      <c r="E3127" s="129">
        <f t="shared" si="48"/>
        <v>0</v>
      </c>
    </row>
    <row r="3128" spans="1:5">
      <c r="A3128" s="127"/>
      <c r="B3128" s="128"/>
      <c r="C3128" s="127"/>
      <c r="D3128" s="122"/>
      <c r="E3128" s="129">
        <f t="shared" si="48"/>
        <v>0</v>
      </c>
    </row>
    <row r="3129" spans="1:5">
      <c r="A3129" s="127"/>
      <c r="B3129" s="128"/>
      <c r="C3129" s="127"/>
      <c r="D3129" s="122"/>
      <c r="E3129" s="129">
        <f t="shared" si="48"/>
        <v>0</v>
      </c>
    </row>
    <row r="3130" spans="1:5">
      <c r="A3130" s="127"/>
      <c r="B3130" s="128"/>
      <c r="C3130" s="127"/>
      <c r="D3130" s="122"/>
      <c r="E3130" s="129">
        <f t="shared" si="48"/>
        <v>0</v>
      </c>
    </row>
    <row r="3131" spans="1:5">
      <c r="A3131" s="127"/>
      <c r="B3131" s="128"/>
      <c r="C3131" s="127"/>
      <c r="D3131" s="122"/>
      <c r="E3131" s="129">
        <f t="shared" si="48"/>
        <v>0</v>
      </c>
    </row>
    <row r="3132" spans="1:5">
      <c r="A3132" s="127"/>
      <c r="B3132" s="128"/>
      <c r="C3132" s="127"/>
      <c r="D3132" s="122"/>
      <c r="E3132" s="129">
        <f t="shared" si="48"/>
        <v>0</v>
      </c>
    </row>
    <row r="3133" spans="1:5">
      <c r="A3133" s="127"/>
      <c r="B3133" s="128"/>
      <c r="C3133" s="127"/>
      <c r="D3133" s="122"/>
      <c r="E3133" s="129">
        <f t="shared" si="48"/>
        <v>0</v>
      </c>
    </row>
    <row r="3134" spans="1:5">
      <c r="A3134" s="127"/>
      <c r="B3134" s="128"/>
      <c r="C3134" s="127"/>
      <c r="D3134" s="122"/>
      <c r="E3134" s="129">
        <f t="shared" si="48"/>
        <v>0</v>
      </c>
    </row>
    <row r="3135" spans="1:5">
      <c r="A3135" s="127"/>
      <c r="B3135" s="128"/>
      <c r="C3135" s="127"/>
      <c r="D3135" s="122"/>
      <c r="E3135" s="129">
        <f t="shared" si="48"/>
        <v>0</v>
      </c>
    </row>
    <row r="3136" spans="1:5">
      <c r="A3136" s="127"/>
      <c r="B3136" s="128"/>
      <c r="C3136" s="127"/>
      <c r="D3136" s="122"/>
      <c r="E3136" s="129">
        <f t="shared" si="48"/>
        <v>0</v>
      </c>
    </row>
    <row r="3137" spans="1:5">
      <c r="A3137" s="127"/>
      <c r="B3137" s="128"/>
      <c r="C3137" s="127"/>
      <c r="D3137" s="122"/>
      <c r="E3137" s="129">
        <f t="shared" si="48"/>
        <v>0</v>
      </c>
    </row>
    <row r="3138" spans="1:5">
      <c r="A3138" s="127"/>
      <c r="B3138" s="128"/>
      <c r="C3138" s="127"/>
      <c r="D3138" s="122"/>
      <c r="E3138" s="129">
        <f t="shared" ref="E3138:E3201" si="49">ROUND((D3138/(1+$J$1))*(1+$L$1),2)</f>
        <v>0</v>
      </c>
    </row>
    <row r="3139" spans="1:5">
      <c r="A3139" s="127"/>
      <c r="B3139" s="128"/>
      <c r="C3139" s="127"/>
      <c r="D3139" s="122"/>
      <c r="E3139" s="129">
        <f t="shared" si="49"/>
        <v>0</v>
      </c>
    </row>
    <row r="3140" spans="1:5">
      <c r="A3140" s="127"/>
      <c r="B3140" s="128"/>
      <c r="C3140" s="127"/>
      <c r="D3140" s="122"/>
      <c r="E3140" s="129">
        <f t="shared" si="49"/>
        <v>0</v>
      </c>
    </row>
    <row r="3141" spans="1:5">
      <c r="A3141" s="127"/>
      <c r="B3141" s="128"/>
      <c r="C3141" s="127"/>
      <c r="D3141" s="122"/>
      <c r="E3141" s="129">
        <f t="shared" si="49"/>
        <v>0</v>
      </c>
    </row>
    <row r="3142" spans="1:5">
      <c r="A3142" s="127"/>
      <c r="B3142" s="128"/>
      <c r="C3142" s="127"/>
      <c r="D3142" s="122"/>
      <c r="E3142" s="129">
        <f t="shared" si="49"/>
        <v>0</v>
      </c>
    </row>
    <row r="3143" spans="1:5">
      <c r="A3143" s="127"/>
      <c r="B3143" s="128"/>
      <c r="C3143" s="127"/>
      <c r="D3143" s="122"/>
      <c r="E3143" s="129">
        <f t="shared" si="49"/>
        <v>0</v>
      </c>
    </row>
    <row r="3144" spans="1:5">
      <c r="A3144" s="127"/>
      <c r="B3144" s="128"/>
      <c r="C3144" s="127"/>
      <c r="D3144" s="122"/>
      <c r="E3144" s="129">
        <f t="shared" si="49"/>
        <v>0</v>
      </c>
    </row>
    <row r="3145" spans="1:5">
      <c r="A3145" s="127"/>
      <c r="B3145" s="128"/>
      <c r="C3145" s="127"/>
      <c r="D3145" s="122"/>
      <c r="E3145" s="129">
        <f t="shared" si="49"/>
        <v>0</v>
      </c>
    </row>
    <row r="3146" spans="1:5">
      <c r="A3146" s="127"/>
      <c r="B3146" s="128"/>
      <c r="C3146" s="127"/>
      <c r="D3146" s="122"/>
      <c r="E3146" s="129">
        <f t="shared" si="49"/>
        <v>0</v>
      </c>
    </row>
    <row r="3147" spans="1:5">
      <c r="A3147" s="127"/>
      <c r="B3147" s="128"/>
      <c r="C3147" s="127"/>
      <c r="D3147" s="122"/>
      <c r="E3147" s="129">
        <f t="shared" si="49"/>
        <v>0</v>
      </c>
    </row>
    <row r="3148" spans="1:5">
      <c r="A3148" s="127"/>
      <c r="B3148" s="128"/>
      <c r="C3148" s="127"/>
      <c r="D3148" s="122"/>
      <c r="E3148" s="129">
        <f t="shared" si="49"/>
        <v>0</v>
      </c>
    </row>
    <row r="3149" spans="1:5">
      <c r="A3149" s="127"/>
      <c r="B3149" s="128"/>
      <c r="C3149" s="127"/>
      <c r="D3149" s="122"/>
      <c r="E3149" s="129">
        <f t="shared" si="49"/>
        <v>0</v>
      </c>
    </row>
    <row r="3150" spans="1:5">
      <c r="A3150" s="127"/>
      <c r="B3150" s="128"/>
      <c r="C3150" s="127"/>
      <c r="D3150" s="122"/>
      <c r="E3150" s="129">
        <f t="shared" si="49"/>
        <v>0</v>
      </c>
    </row>
    <row r="3151" spans="1:5">
      <c r="A3151" s="127"/>
      <c r="B3151" s="128"/>
      <c r="C3151" s="127"/>
      <c r="D3151" s="122"/>
      <c r="E3151" s="129">
        <f t="shared" si="49"/>
        <v>0</v>
      </c>
    </row>
    <row r="3152" spans="1:5">
      <c r="A3152" s="127"/>
      <c r="B3152" s="128"/>
      <c r="C3152" s="127"/>
      <c r="D3152" s="122"/>
      <c r="E3152" s="129">
        <f t="shared" si="49"/>
        <v>0</v>
      </c>
    </row>
    <row r="3153" spans="1:5">
      <c r="A3153" s="127"/>
      <c r="B3153" s="128"/>
      <c r="C3153" s="127"/>
      <c r="D3153" s="122"/>
      <c r="E3153" s="129">
        <f t="shared" si="49"/>
        <v>0</v>
      </c>
    </row>
    <row r="3154" spans="1:5">
      <c r="A3154" s="127"/>
      <c r="B3154" s="128"/>
      <c r="C3154" s="127"/>
      <c r="D3154" s="122"/>
      <c r="E3154" s="129">
        <f t="shared" si="49"/>
        <v>0</v>
      </c>
    </row>
    <row r="3155" spans="1:5">
      <c r="A3155" s="127"/>
      <c r="B3155" s="128"/>
      <c r="C3155" s="127"/>
      <c r="D3155" s="122"/>
      <c r="E3155" s="129">
        <f t="shared" si="49"/>
        <v>0</v>
      </c>
    </row>
    <row r="3156" spans="1:5">
      <c r="A3156" s="127"/>
      <c r="B3156" s="128"/>
      <c r="C3156" s="127"/>
      <c r="D3156" s="122"/>
      <c r="E3156" s="129">
        <f t="shared" si="49"/>
        <v>0</v>
      </c>
    </row>
    <row r="3157" spans="1:5">
      <c r="A3157" s="127"/>
      <c r="B3157" s="128"/>
      <c r="C3157" s="127"/>
      <c r="D3157" s="122"/>
      <c r="E3157" s="129">
        <f t="shared" si="49"/>
        <v>0</v>
      </c>
    </row>
    <row r="3158" spans="1:5">
      <c r="A3158" s="127"/>
      <c r="B3158" s="128"/>
      <c r="C3158" s="127"/>
      <c r="D3158" s="122"/>
      <c r="E3158" s="129">
        <f t="shared" si="49"/>
        <v>0</v>
      </c>
    </row>
    <row r="3159" spans="1:5">
      <c r="A3159" s="127"/>
      <c r="B3159" s="128"/>
      <c r="C3159" s="127"/>
      <c r="D3159" s="122"/>
      <c r="E3159" s="129">
        <f t="shared" si="49"/>
        <v>0</v>
      </c>
    </row>
    <row r="3160" spans="1:5">
      <c r="A3160" s="127"/>
      <c r="B3160" s="128"/>
      <c r="C3160" s="127"/>
      <c r="D3160" s="122"/>
      <c r="E3160" s="129">
        <f t="shared" si="49"/>
        <v>0</v>
      </c>
    </row>
    <row r="3161" spans="1:5">
      <c r="A3161" s="127"/>
      <c r="B3161" s="128"/>
      <c r="C3161" s="127"/>
      <c r="D3161" s="122"/>
      <c r="E3161" s="129">
        <f t="shared" si="49"/>
        <v>0</v>
      </c>
    </row>
    <row r="3162" spans="1:5">
      <c r="A3162" s="127"/>
      <c r="B3162" s="128"/>
      <c r="C3162" s="127"/>
      <c r="D3162" s="122"/>
      <c r="E3162" s="129">
        <f t="shared" si="49"/>
        <v>0</v>
      </c>
    </row>
    <row r="3163" spans="1:5">
      <c r="A3163" s="127"/>
      <c r="B3163" s="128"/>
      <c r="C3163" s="127"/>
      <c r="D3163" s="122"/>
      <c r="E3163" s="129">
        <f t="shared" si="49"/>
        <v>0</v>
      </c>
    </row>
    <row r="3164" spans="1:5">
      <c r="A3164" s="127"/>
      <c r="B3164" s="128"/>
      <c r="C3164" s="127"/>
      <c r="D3164" s="122"/>
      <c r="E3164" s="129">
        <f t="shared" si="49"/>
        <v>0</v>
      </c>
    </row>
    <row r="3165" spans="1:5">
      <c r="A3165" s="127"/>
      <c r="B3165" s="128"/>
      <c r="C3165" s="127"/>
      <c r="D3165" s="122"/>
      <c r="E3165" s="129">
        <f t="shared" si="49"/>
        <v>0</v>
      </c>
    </row>
    <row r="3166" spans="1:5">
      <c r="A3166" s="127"/>
      <c r="B3166" s="128"/>
      <c r="C3166" s="127"/>
      <c r="D3166" s="122"/>
      <c r="E3166" s="129">
        <f t="shared" si="49"/>
        <v>0</v>
      </c>
    </row>
    <row r="3167" spans="1:5">
      <c r="A3167" s="127"/>
      <c r="B3167" s="128"/>
      <c r="C3167" s="127"/>
      <c r="D3167" s="122"/>
      <c r="E3167" s="129">
        <f t="shared" si="49"/>
        <v>0</v>
      </c>
    </row>
    <row r="3168" spans="1:5">
      <c r="A3168" s="127"/>
      <c r="B3168" s="128"/>
      <c r="C3168" s="127"/>
      <c r="D3168" s="122"/>
      <c r="E3168" s="129">
        <f t="shared" si="49"/>
        <v>0</v>
      </c>
    </row>
    <row r="3169" spans="1:5">
      <c r="A3169" s="127"/>
      <c r="B3169" s="128"/>
      <c r="C3169" s="127"/>
      <c r="D3169" s="122"/>
      <c r="E3169" s="129">
        <f t="shared" si="49"/>
        <v>0</v>
      </c>
    </row>
    <row r="3170" spans="1:5">
      <c r="A3170" s="127"/>
      <c r="B3170" s="128"/>
      <c r="C3170" s="127"/>
      <c r="D3170" s="122"/>
      <c r="E3170" s="129">
        <f t="shared" si="49"/>
        <v>0</v>
      </c>
    </row>
    <row r="3171" spans="1:5">
      <c r="A3171" s="127"/>
      <c r="B3171" s="128"/>
      <c r="C3171" s="127"/>
      <c r="D3171" s="122"/>
      <c r="E3171" s="129">
        <f t="shared" si="49"/>
        <v>0</v>
      </c>
    </row>
    <row r="3172" spans="1:5">
      <c r="A3172" s="127"/>
      <c r="B3172" s="128"/>
      <c r="C3172" s="127"/>
      <c r="D3172" s="122"/>
      <c r="E3172" s="129">
        <f t="shared" si="49"/>
        <v>0</v>
      </c>
    </row>
    <row r="3173" spans="1:5">
      <c r="A3173" s="127"/>
      <c r="B3173" s="128"/>
      <c r="C3173" s="127"/>
      <c r="D3173" s="122"/>
      <c r="E3173" s="129">
        <f t="shared" si="49"/>
        <v>0</v>
      </c>
    </row>
    <row r="3174" spans="1:5">
      <c r="A3174" s="127"/>
      <c r="B3174" s="128"/>
      <c r="C3174" s="127"/>
      <c r="D3174" s="122"/>
      <c r="E3174" s="129">
        <f t="shared" si="49"/>
        <v>0</v>
      </c>
    </row>
    <row r="3175" spans="1:5">
      <c r="A3175" s="127"/>
      <c r="B3175" s="128"/>
      <c r="C3175" s="127"/>
      <c r="D3175" s="122"/>
      <c r="E3175" s="129">
        <f t="shared" si="49"/>
        <v>0</v>
      </c>
    </row>
    <row r="3176" spans="1:5">
      <c r="A3176" s="127"/>
      <c r="B3176" s="128"/>
      <c r="C3176" s="127"/>
      <c r="D3176" s="122"/>
      <c r="E3176" s="129">
        <f t="shared" si="49"/>
        <v>0</v>
      </c>
    </row>
    <row r="3177" spans="1:5">
      <c r="A3177" s="127"/>
      <c r="B3177" s="128"/>
      <c r="C3177" s="127"/>
      <c r="D3177" s="122"/>
      <c r="E3177" s="129">
        <f t="shared" si="49"/>
        <v>0</v>
      </c>
    </row>
    <row r="3178" spans="1:5">
      <c r="A3178" s="127"/>
      <c r="B3178" s="128"/>
      <c r="C3178" s="127"/>
      <c r="D3178" s="122"/>
      <c r="E3178" s="129">
        <f t="shared" si="49"/>
        <v>0</v>
      </c>
    </row>
    <row r="3179" spans="1:5">
      <c r="A3179" s="127"/>
      <c r="B3179" s="128"/>
      <c r="C3179" s="127"/>
      <c r="D3179" s="122"/>
      <c r="E3179" s="129">
        <f t="shared" si="49"/>
        <v>0</v>
      </c>
    </row>
    <row r="3180" spans="1:5">
      <c r="A3180" s="127"/>
      <c r="B3180" s="128"/>
      <c r="C3180" s="127"/>
      <c r="D3180" s="122"/>
      <c r="E3180" s="129">
        <f t="shared" si="49"/>
        <v>0</v>
      </c>
    </row>
    <row r="3181" spans="1:5">
      <c r="A3181" s="127"/>
      <c r="B3181" s="128"/>
      <c r="C3181" s="127"/>
      <c r="D3181" s="122"/>
      <c r="E3181" s="129">
        <f t="shared" si="49"/>
        <v>0</v>
      </c>
    </row>
    <row r="3182" spans="1:5">
      <c r="A3182" s="127"/>
      <c r="B3182" s="128"/>
      <c r="C3182" s="127"/>
      <c r="D3182" s="122"/>
      <c r="E3182" s="129">
        <f t="shared" si="49"/>
        <v>0</v>
      </c>
    </row>
    <row r="3183" spans="1:5">
      <c r="A3183" s="127"/>
      <c r="B3183" s="128"/>
      <c r="C3183" s="127"/>
      <c r="D3183" s="122"/>
      <c r="E3183" s="129">
        <f t="shared" si="49"/>
        <v>0</v>
      </c>
    </row>
    <row r="3184" spans="1:5">
      <c r="A3184" s="127"/>
      <c r="B3184" s="128"/>
      <c r="C3184" s="127"/>
      <c r="D3184" s="122"/>
      <c r="E3184" s="129">
        <f t="shared" si="49"/>
        <v>0</v>
      </c>
    </row>
    <row r="3185" spans="1:5">
      <c r="A3185" s="127"/>
      <c r="B3185" s="128"/>
      <c r="C3185" s="127"/>
      <c r="D3185" s="122"/>
      <c r="E3185" s="129">
        <f t="shared" si="49"/>
        <v>0</v>
      </c>
    </row>
    <row r="3186" spans="1:5">
      <c r="A3186" s="127"/>
      <c r="B3186" s="128"/>
      <c r="C3186" s="127"/>
      <c r="D3186" s="122"/>
      <c r="E3186" s="129">
        <f t="shared" si="49"/>
        <v>0</v>
      </c>
    </row>
    <row r="3187" spans="1:5">
      <c r="A3187" s="127"/>
      <c r="B3187" s="128"/>
      <c r="C3187" s="127"/>
      <c r="D3187" s="122"/>
      <c r="E3187" s="129">
        <f t="shared" si="49"/>
        <v>0</v>
      </c>
    </row>
    <row r="3188" spans="1:5">
      <c r="A3188" s="127"/>
      <c r="B3188" s="128"/>
      <c r="C3188" s="127"/>
      <c r="D3188" s="122"/>
      <c r="E3188" s="129">
        <f t="shared" si="49"/>
        <v>0</v>
      </c>
    </row>
    <row r="3189" spans="1:5">
      <c r="A3189" s="127"/>
      <c r="B3189" s="128"/>
      <c r="C3189" s="127"/>
      <c r="D3189" s="122"/>
      <c r="E3189" s="129">
        <f t="shared" si="49"/>
        <v>0</v>
      </c>
    </row>
    <row r="3190" spans="1:5">
      <c r="A3190" s="127"/>
      <c r="B3190" s="128"/>
      <c r="C3190" s="127"/>
      <c r="D3190" s="122"/>
      <c r="E3190" s="129">
        <f t="shared" si="49"/>
        <v>0</v>
      </c>
    </row>
    <row r="3191" spans="1:5">
      <c r="A3191" s="127"/>
      <c r="B3191" s="128"/>
      <c r="C3191" s="127"/>
      <c r="D3191" s="122"/>
      <c r="E3191" s="129">
        <f t="shared" si="49"/>
        <v>0</v>
      </c>
    </row>
    <row r="3192" spans="1:5">
      <c r="A3192" s="127"/>
      <c r="B3192" s="128"/>
      <c r="C3192" s="127"/>
      <c r="D3192" s="122"/>
      <c r="E3192" s="129">
        <f t="shared" si="49"/>
        <v>0</v>
      </c>
    </row>
    <row r="3193" spans="1:5">
      <c r="A3193" s="127"/>
      <c r="B3193" s="128"/>
      <c r="C3193" s="127"/>
      <c r="D3193" s="122"/>
      <c r="E3193" s="129">
        <f t="shared" si="49"/>
        <v>0</v>
      </c>
    </row>
    <row r="3194" spans="1:5">
      <c r="A3194" s="127"/>
      <c r="B3194" s="128"/>
      <c r="C3194" s="127"/>
      <c r="D3194" s="122"/>
      <c r="E3194" s="129">
        <f t="shared" si="49"/>
        <v>0</v>
      </c>
    </row>
    <row r="3195" spans="1:5">
      <c r="A3195" s="127"/>
      <c r="B3195" s="128"/>
      <c r="C3195" s="127"/>
      <c r="D3195" s="122"/>
      <c r="E3195" s="129">
        <f t="shared" si="49"/>
        <v>0</v>
      </c>
    </row>
    <row r="3196" spans="1:5">
      <c r="A3196" s="127"/>
      <c r="B3196" s="128"/>
      <c r="C3196" s="127"/>
      <c r="D3196" s="122"/>
      <c r="E3196" s="129">
        <f t="shared" si="49"/>
        <v>0</v>
      </c>
    </row>
    <row r="3197" spans="1:5">
      <c r="A3197" s="127"/>
      <c r="B3197" s="128"/>
      <c r="C3197" s="127"/>
      <c r="D3197" s="122"/>
      <c r="E3197" s="129">
        <f t="shared" si="49"/>
        <v>0</v>
      </c>
    </row>
    <row r="3198" spans="1:5">
      <c r="A3198" s="127"/>
      <c r="B3198" s="128"/>
      <c r="C3198" s="127"/>
      <c r="D3198" s="122"/>
      <c r="E3198" s="129">
        <f t="shared" si="49"/>
        <v>0</v>
      </c>
    </row>
    <row r="3199" spans="1:5">
      <c r="A3199" s="127"/>
      <c r="B3199" s="128"/>
      <c r="C3199" s="127"/>
      <c r="D3199" s="122"/>
      <c r="E3199" s="129">
        <f t="shared" si="49"/>
        <v>0</v>
      </c>
    </row>
    <row r="3200" spans="1:5">
      <c r="A3200" s="127"/>
      <c r="B3200" s="128"/>
      <c r="C3200" s="127"/>
      <c r="D3200" s="122"/>
      <c r="E3200" s="129">
        <f t="shared" si="49"/>
        <v>0</v>
      </c>
    </row>
    <row r="3201" spans="1:5">
      <c r="A3201" s="127"/>
      <c r="B3201" s="128"/>
      <c r="C3201" s="127"/>
      <c r="D3201" s="122"/>
      <c r="E3201" s="129">
        <f t="shared" si="49"/>
        <v>0</v>
      </c>
    </row>
    <row r="3202" spans="1:5">
      <c r="A3202" s="127"/>
      <c r="B3202" s="128"/>
      <c r="C3202" s="127"/>
      <c r="D3202" s="122"/>
      <c r="E3202" s="129">
        <f t="shared" ref="E3202:E3265" si="50">ROUND((D3202/(1+$J$1))*(1+$L$1),2)</f>
        <v>0</v>
      </c>
    </row>
    <row r="3203" spans="1:5">
      <c r="A3203" s="127"/>
      <c r="B3203" s="128"/>
      <c r="C3203" s="127"/>
      <c r="D3203" s="122"/>
      <c r="E3203" s="129">
        <f t="shared" si="50"/>
        <v>0</v>
      </c>
    </row>
    <row r="3204" spans="1:5">
      <c r="A3204" s="127"/>
      <c r="B3204" s="128"/>
      <c r="C3204" s="127"/>
      <c r="D3204" s="122"/>
      <c r="E3204" s="129">
        <f t="shared" si="50"/>
        <v>0</v>
      </c>
    </row>
    <row r="3205" spans="1:5">
      <c r="A3205" s="127"/>
      <c r="B3205" s="128"/>
      <c r="C3205" s="127"/>
      <c r="D3205" s="122"/>
      <c r="E3205" s="129">
        <f t="shared" si="50"/>
        <v>0</v>
      </c>
    </row>
    <row r="3206" spans="1:5">
      <c r="A3206" s="127"/>
      <c r="B3206" s="128"/>
      <c r="C3206" s="127"/>
      <c r="D3206" s="122"/>
      <c r="E3206" s="129">
        <f t="shared" si="50"/>
        <v>0</v>
      </c>
    </row>
    <row r="3207" spans="1:5">
      <c r="A3207" s="127"/>
      <c r="B3207" s="128"/>
      <c r="C3207" s="127"/>
      <c r="D3207" s="122"/>
      <c r="E3207" s="129">
        <f t="shared" si="50"/>
        <v>0</v>
      </c>
    </row>
    <row r="3208" spans="1:5">
      <c r="A3208" s="127"/>
      <c r="B3208" s="128"/>
      <c r="C3208" s="127"/>
      <c r="D3208" s="122"/>
      <c r="E3208" s="129">
        <f t="shared" si="50"/>
        <v>0</v>
      </c>
    </row>
    <row r="3209" spans="1:5">
      <c r="A3209" s="127"/>
      <c r="B3209" s="128"/>
      <c r="C3209" s="127"/>
      <c r="D3209" s="122"/>
      <c r="E3209" s="129">
        <f t="shared" si="50"/>
        <v>0</v>
      </c>
    </row>
    <row r="3210" spans="1:5">
      <c r="A3210" s="127"/>
      <c r="B3210" s="128"/>
      <c r="C3210" s="127"/>
      <c r="D3210" s="122"/>
      <c r="E3210" s="129">
        <f t="shared" si="50"/>
        <v>0</v>
      </c>
    </row>
    <row r="3211" spans="1:5">
      <c r="A3211" s="127"/>
      <c r="B3211" s="128"/>
      <c r="C3211" s="127"/>
      <c r="D3211" s="122"/>
      <c r="E3211" s="129">
        <f t="shared" si="50"/>
        <v>0</v>
      </c>
    </row>
    <row r="3212" spans="1:5">
      <c r="A3212" s="127"/>
      <c r="B3212" s="128"/>
      <c r="C3212" s="127"/>
      <c r="D3212" s="122"/>
      <c r="E3212" s="129">
        <f t="shared" si="50"/>
        <v>0</v>
      </c>
    </row>
    <row r="3213" spans="1:5">
      <c r="A3213" s="127"/>
      <c r="B3213" s="128"/>
      <c r="C3213" s="127"/>
      <c r="D3213" s="122"/>
      <c r="E3213" s="129">
        <f t="shared" si="50"/>
        <v>0</v>
      </c>
    </row>
    <row r="3214" spans="1:5">
      <c r="A3214" s="127"/>
      <c r="B3214" s="128"/>
      <c r="C3214" s="127"/>
      <c r="D3214" s="122"/>
      <c r="E3214" s="129">
        <f t="shared" si="50"/>
        <v>0</v>
      </c>
    </row>
    <row r="3215" spans="1:5">
      <c r="A3215" s="127"/>
      <c r="B3215" s="128"/>
      <c r="C3215" s="127"/>
      <c r="D3215" s="122"/>
      <c r="E3215" s="129">
        <f t="shared" si="50"/>
        <v>0</v>
      </c>
    </row>
    <row r="3216" spans="1:5">
      <c r="A3216" s="127"/>
      <c r="B3216" s="128"/>
      <c r="C3216" s="127"/>
      <c r="D3216" s="122"/>
      <c r="E3216" s="129">
        <f t="shared" si="50"/>
        <v>0</v>
      </c>
    </row>
    <row r="3217" spans="1:5">
      <c r="A3217" s="127"/>
      <c r="B3217" s="128"/>
      <c r="C3217" s="127"/>
      <c r="D3217" s="122"/>
      <c r="E3217" s="129">
        <f t="shared" si="50"/>
        <v>0</v>
      </c>
    </row>
    <row r="3218" spans="1:5">
      <c r="A3218" s="127"/>
      <c r="B3218" s="128"/>
      <c r="C3218" s="127"/>
      <c r="D3218" s="122"/>
      <c r="E3218" s="129">
        <f t="shared" si="50"/>
        <v>0</v>
      </c>
    </row>
    <row r="3219" spans="1:5">
      <c r="A3219" s="127"/>
      <c r="B3219" s="128"/>
      <c r="C3219" s="127"/>
      <c r="D3219" s="122"/>
      <c r="E3219" s="129">
        <f t="shared" si="50"/>
        <v>0</v>
      </c>
    </row>
    <row r="3220" spans="1:5">
      <c r="A3220" s="127"/>
      <c r="B3220" s="128"/>
      <c r="C3220" s="127"/>
      <c r="D3220" s="122"/>
      <c r="E3220" s="129">
        <f t="shared" si="50"/>
        <v>0</v>
      </c>
    </row>
    <row r="3221" spans="1:5">
      <c r="A3221" s="127"/>
      <c r="B3221" s="128"/>
      <c r="C3221" s="127"/>
      <c r="D3221" s="122"/>
      <c r="E3221" s="129">
        <f t="shared" si="50"/>
        <v>0</v>
      </c>
    </row>
    <row r="3222" spans="1:5">
      <c r="A3222" s="127"/>
      <c r="B3222" s="128"/>
      <c r="C3222" s="127"/>
      <c r="D3222" s="122"/>
      <c r="E3222" s="129">
        <f t="shared" si="50"/>
        <v>0</v>
      </c>
    </row>
    <row r="3223" spans="1:5">
      <c r="A3223" s="127"/>
      <c r="B3223" s="128"/>
      <c r="C3223" s="127"/>
      <c r="D3223" s="122"/>
      <c r="E3223" s="129">
        <f t="shared" si="50"/>
        <v>0</v>
      </c>
    </row>
    <row r="3224" spans="1:5">
      <c r="A3224" s="127"/>
      <c r="B3224" s="128"/>
      <c r="C3224" s="127"/>
      <c r="D3224" s="122"/>
      <c r="E3224" s="129">
        <f t="shared" si="50"/>
        <v>0</v>
      </c>
    </row>
    <row r="3225" spans="1:5">
      <c r="A3225" s="127"/>
      <c r="B3225" s="128"/>
      <c r="C3225" s="127"/>
      <c r="D3225" s="122"/>
      <c r="E3225" s="129">
        <f t="shared" si="50"/>
        <v>0</v>
      </c>
    </row>
    <row r="3226" spans="1:5">
      <c r="A3226" s="127"/>
      <c r="B3226" s="128"/>
      <c r="C3226" s="127"/>
      <c r="D3226" s="122"/>
      <c r="E3226" s="129">
        <f t="shared" si="50"/>
        <v>0</v>
      </c>
    </row>
    <row r="3227" spans="1:5">
      <c r="A3227" s="127"/>
      <c r="B3227" s="128"/>
      <c r="C3227" s="127"/>
      <c r="D3227" s="122"/>
      <c r="E3227" s="129">
        <f t="shared" si="50"/>
        <v>0</v>
      </c>
    </row>
    <row r="3228" spans="1:5">
      <c r="A3228" s="127"/>
      <c r="B3228" s="128"/>
      <c r="C3228" s="127"/>
      <c r="D3228" s="122"/>
      <c r="E3228" s="129">
        <f t="shared" si="50"/>
        <v>0</v>
      </c>
    </row>
    <row r="3229" spans="1:5">
      <c r="A3229" s="127"/>
      <c r="B3229" s="128"/>
      <c r="C3229" s="127"/>
      <c r="D3229" s="122"/>
      <c r="E3229" s="129">
        <f t="shared" si="50"/>
        <v>0</v>
      </c>
    </row>
    <row r="3230" spans="1:5">
      <c r="A3230" s="127"/>
      <c r="B3230" s="128"/>
      <c r="C3230" s="127"/>
      <c r="D3230" s="122"/>
      <c r="E3230" s="129">
        <f t="shared" si="50"/>
        <v>0</v>
      </c>
    </row>
    <row r="3231" spans="1:5">
      <c r="A3231" s="127"/>
      <c r="B3231" s="128"/>
      <c r="C3231" s="127"/>
      <c r="D3231" s="122"/>
      <c r="E3231" s="129">
        <f t="shared" si="50"/>
        <v>0</v>
      </c>
    </row>
    <row r="3232" spans="1:5">
      <c r="A3232" s="127"/>
      <c r="B3232" s="128"/>
      <c r="C3232" s="127"/>
      <c r="D3232" s="122"/>
      <c r="E3232" s="129">
        <f t="shared" si="50"/>
        <v>0</v>
      </c>
    </row>
    <row r="3233" spans="1:5">
      <c r="A3233" s="127"/>
      <c r="B3233" s="128"/>
      <c r="C3233" s="127"/>
      <c r="D3233" s="122"/>
      <c r="E3233" s="129">
        <f t="shared" si="50"/>
        <v>0</v>
      </c>
    </row>
    <row r="3234" spans="1:5">
      <c r="A3234" s="127"/>
      <c r="B3234" s="128"/>
      <c r="C3234" s="127"/>
      <c r="D3234" s="122"/>
      <c r="E3234" s="129">
        <f t="shared" si="50"/>
        <v>0</v>
      </c>
    </row>
    <row r="3235" spans="1:5">
      <c r="A3235" s="127"/>
      <c r="B3235" s="128"/>
      <c r="C3235" s="127"/>
      <c r="D3235" s="122"/>
      <c r="E3235" s="129">
        <f t="shared" si="50"/>
        <v>0</v>
      </c>
    </row>
    <row r="3236" spans="1:5">
      <c r="A3236" s="127"/>
      <c r="B3236" s="128"/>
      <c r="C3236" s="127"/>
      <c r="D3236" s="122"/>
      <c r="E3236" s="129">
        <f t="shared" si="50"/>
        <v>0</v>
      </c>
    </row>
    <row r="3237" spans="1:5">
      <c r="A3237" s="127"/>
      <c r="B3237" s="128"/>
      <c r="C3237" s="127"/>
      <c r="D3237" s="122"/>
      <c r="E3237" s="129">
        <f t="shared" si="50"/>
        <v>0</v>
      </c>
    </row>
    <row r="3238" spans="1:5">
      <c r="A3238" s="127"/>
      <c r="B3238" s="128"/>
      <c r="C3238" s="127"/>
      <c r="D3238" s="122"/>
      <c r="E3238" s="129">
        <f t="shared" si="50"/>
        <v>0</v>
      </c>
    </row>
    <row r="3239" spans="1:5">
      <c r="A3239" s="127"/>
      <c r="B3239" s="128"/>
      <c r="C3239" s="127"/>
      <c r="D3239" s="122"/>
      <c r="E3239" s="129">
        <f t="shared" si="50"/>
        <v>0</v>
      </c>
    </row>
    <row r="3240" spans="1:5">
      <c r="A3240" s="127"/>
      <c r="B3240" s="128"/>
      <c r="C3240" s="127"/>
      <c r="D3240" s="122"/>
      <c r="E3240" s="129">
        <f t="shared" si="50"/>
        <v>0</v>
      </c>
    </row>
    <row r="3241" spans="1:5">
      <c r="A3241" s="127"/>
      <c r="B3241" s="128"/>
      <c r="C3241" s="127"/>
      <c r="D3241" s="122"/>
      <c r="E3241" s="129">
        <f t="shared" si="50"/>
        <v>0</v>
      </c>
    </row>
    <row r="3242" spans="1:5">
      <c r="A3242" s="127"/>
      <c r="B3242" s="128"/>
      <c r="C3242" s="127"/>
      <c r="D3242" s="122"/>
      <c r="E3242" s="129">
        <f t="shared" si="50"/>
        <v>0</v>
      </c>
    </row>
    <row r="3243" spans="1:5">
      <c r="A3243" s="127"/>
      <c r="B3243" s="128"/>
      <c r="C3243" s="127"/>
      <c r="D3243" s="122"/>
      <c r="E3243" s="129">
        <f t="shared" si="50"/>
        <v>0</v>
      </c>
    </row>
    <row r="3244" spans="1:5">
      <c r="A3244" s="127"/>
      <c r="B3244" s="128"/>
      <c r="C3244" s="127"/>
      <c r="D3244" s="122"/>
      <c r="E3244" s="129">
        <f t="shared" si="50"/>
        <v>0</v>
      </c>
    </row>
    <row r="3245" spans="1:5">
      <c r="A3245" s="127"/>
      <c r="B3245" s="128"/>
      <c r="C3245" s="127"/>
      <c r="D3245" s="122"/>
      <c r="E3245" s="129">
        <f t="shared" si="50"/>
        <v>0</v>
      </c>
    </row>
    <row r="3246" spans="1:5">
      <c r="A3246" s="127"/>
      <c r="B3246" s="128"/>
      <c r="C3246" s="127"/>
      <c r="D3246" s="122"/>
      <c r="E3246" s="129">
        <f t="shared" si="50"/>
        <v>0</v>
      </c>
    </row>
    <row r="3247" spans="1:5">
      <c r="A3247" s="127"/>
      <c r="B3247" s="128"/>
      <c r="C3247" s="127"/>
      <c r="D3247" s="122"/>
      <c r="E3247" s="129">
        <f t="shared" si="50"/>
        <v>0</v>
      </c>
    </row>
    <row r="3248" spans="1:5">
      <c r="A3248" s="127"/>
      <c r="B3248" s="128"/>
      <c r="C3248" s="127"/>
      <c r="D3248" s="122"/>
      <c r="E3248" s="129">
        <f t="shared" si="50"/>
        <v>0</v>
      </c>
    </row>
    <row r="3249" spans="1:5">
      <c r="A3249" s="127"/>
      <c r="B3249" s="128"/>
      <c r="C3249" s="127"/>
      <c r="D3249" s="122"/>
      <c r="E3249" s="129">
        <f t="shared" si="50"/>
        <v>0</v>
      </c>
    </row>
    <row r="3250" spans="1:5">
      <c r="A3250" s="127"/>
      <c r="B3250" s="128"/>
      <c r="C3250" s="127"/>
      <c r="D3250" s="122"/>
      <c r="E3250" s="129">
        <f t="shared" si="50"/>
        <v>0</v>
      </c>
    </row>
    <row r="3251" spans="1:5">
      <c r="A3251" s="127"/>
      <c r="B3251" s="128"/>
      <c r="C3251" s="127"/>
      <c r="D3251" s="122"/>
      <c r="E3251" s="129">
        <f t="shared" si="50"/>
        <v>0</v>
      </c>
    </row>
    <row r="3252" spans="1:5">
      <c r="A3252" s="127"/>
      <c r="B3252" s="128"/>
      <c r="C3252" s="127"/>
      <c r="D3252" s="122"/>
      <c r="E3252" s="129">
        <f t="shared" si="50"/>
        <v>0</v>
      </c>
    </row>
    <row r="3253" spans="1:5">
      <c r="A3253" s="127"/>
      <c r="B3253" s="128"/>
      <c r="C3253" s="127"/>
      <c r="D3253" s="122"/>
      <c r="E3253" s="129">
        <f t="shared" si="50"/>
        <v>0</v>
      </c>
    </row>
    <row r="3254" spans="1:5">
      <c r="A3254" s="127"/>
      <c r="B3254" s="128"/>
      <c r="C3254" s="127"/>
      <c r="D3254" s="122"/>
      <c r="E3254" s="129">
        <f t="shared" si="50"/>
        <v>0</v>
      </c>
    </row>
    <row r="3255" spans="1:5">
      <c r="A3255" s="127"/>
      <c r="B3255" s="128"/>
      <c r="C3255" s="127"/>
      <c r="D3255" s="122"/>
      <c r="E3255" s="129">
        <f t="shared" si="50"/>
        <v>0</v>
      </c>
    </row>
    <row r="3256" spans="1:5">
      <c r="A3256" s="127"/>
      <c r="B3256" s="128"/>
      <c r="C3256" s="127"/>
      <c r="D3256" s="122"/>
      <c r="E3256" s="129">
        <f t="shared" si="50"/>
        <v>0</v>
      </c>
    </row>
    <row r="3257" spans="1:5">
      <c r="A3257" s="127"/>
      <c r="B3257" s="128"/>
      <c r="C3257" s="127"/>
      <c r="D3257" s="122"/>
      <c r="E3257" s="129">
        <f t="shared" si="50"/>
        <v>0</v>
      </c>
    </row>
    <row r="3258" spans="1:5">
      <c r="A3258" s="127"/>
      <c r="B3258" s="128"/>
      <c r="C3258" s="127"/>
      <c r="D3258" s="122"/>
      <c r="E3258" s="129">
        <f t="shared" si="50"/>
        <v>0</v>
      </c>
    </row>
    <row r="3259" spans="1:5">
      <c r="A3259" s="127"/>
      <c r="B3259" s="128"/>
      <c r="C3259" s="127"/>
      <c r="D3259" s="122"/>
      <c r="E3259" s="129">
        <f t="shared" si="50"/>
        <v>0</v>
      </c>
    </row>
    <row r="3260" spans="1:5">
      <c r="A3260" s="127"/>
      <c r="B3260" s="128"/>
      <c r="C3260" s="127"/>
      <c r="D3260" s="122"/>
      <c r="E3260" s="129">
        <f t="shared" si="50"/>
        <v>0</v>
      </c>
    </row>
    <row r="3261" spans="1:5">
      <c r="A3261" s="127"/>
      <c r="B3261" s="128"/>
      <c r="C3261" s="127"/>
      <c r="D3261" s="122"/>
      <c r="E3261" s="129">
        <f t="shared" si="50"/>
        <v>0</v>
      </c>
    </row>
    <row r="3262" spans="1:5">
      <c r="A3262" s="127"/>
      <c r="B3262" s="128"/>
      <c r="C3262" s="127"/>
      <c r="D3262" s="122"/>
      <c r="E3262" s="129">
        <f t="shared" si="50"/>
        <v>0</v>
      </c>
    </row>
    <row r="3263" spans="1:5">
      <c r="A3263" s="127"/>
      <c r="B3263" s="128"/>
      <c r="C3263" s="127"/>
      <c r="D3263" s="122"/>
      <c r="E3263" s="129">
        <f t="shared" si="50"/>
        <v>0</v>
      </c>
    </row>
    <row r="3264" spans="1:5">
      <c r="A3264" s="127"/>
      <c r="B3264" s="128"/>
      <c r="C3264" s="127"/>
      <c r="D3264" s="122"/>
      <c r="E3264" s="129">
        <f t="shared" si="50"/>
        <v>0</v>
      </c>
    </row>
    <row r="3265" spans="1:5">
      <c r="A3265" s="127"/>
      <c r="B3265" s="128"/>
      <c r="C3265" s="127"/>
      <c r="D3265" s="122"/>
      <c r="E3265" s="129">
        <f t="shared" si="50"/>
        <v>0</v>
      </c>
    </row>
    <row r="3266" spans="1:5">
      <c r="A3266" s="127"/>
      <c r="B3266" s="128"/>
      <c r="C3266" s="127"/>
      <c r="D3266" s="122"/>
      <c r="E3266" s="129">
        <f t="shared" ref="E3266:E3329" si="51">ROUND((D3266/(1+$J$1))*(1+$L$1),2)</f>
        <v>0</v>
      </c>
    </row>
    <row r="3267" spans="1:5">
      <c r="A3267" s="127"/>
      <c r="B3267" s="128"/>
      <c r="C3267" s="127"/>
      <c r="D3267" s="122"/>
      <c r="E3267" s="129">
        <f t="shared" si="51"/>
        <v>0</v>
      </c>
    </row>
    <row r="3268" spans="1:5">
      <c r="A3268" s="127"/>
      <c r="B3268" s="128"/>
      <c r="C3268" s="127"/>
      <c r="D3268" s="122"/>
      <c r="E3268" s="129">
        <f t="shared" si="51"/>
        <v>0</v>
      </c>
    </row>
    <row r="3269" spans="1:5">
      <c r="A3269" s="127"/>
      <c r="B3269" s="128"/>
      <c r="C3269" s="127"/>
      <c r="D3269" s="122"/>
      <c r="E3269" s="129">
        <f t="shared" si="51"/>
        <v>0</v>
      </c>
    </row>
    <row r="3270" spans="1:5">
      <c r="A3270" s="127"/>
      <c r="B3270" s="128"/>
      <c r="C3270" s="127"/>
      <c r="D3270" s="122"/>
      <c r="E3270" s="129">
        <f t="shared" si="51"/>
        <v>0</v>
      </c>
    </row>
    <row r="3271" spans="1:5">
      <c r="A3271" s="127"/>
      <c r="B3271" s="128"/>
      <c r="C3271" s="127"/>
      <c r="D3271" s="122"/>
      <c r="E3271" s="129">
        <f t="shared" si="51"/>
        <v>0</v>
      </c>
    </row>
    <row r="3272" spans="1:5">
      <c r="A3272" s="127"/>
      <c r="B3272" s="128"/>
      <c r="C3272" s="127"/>
      <c r="D3272" s="122"/>
      <c r="E3272" s="129">
        <f t="shared" si="51"/>
        <v>0</v>
      </c>
    </row>
    <row r="3273" spans="1:5">
      <c r="A3273" s="127"/>
      <c r="B3273" s="128"/>
      <c r="C3273" s="127"/>
      <c r="D3273" s="122"/>
      <c r="E3273" s="129">
        <f t="shared" si="51"/>
        <v>0</v>
      </c>
    </row>
    <row r="3274" spans="1:5">
      <c r="A3274" s="127"/>
      <c r="B3274" s="128"/>
      <c r="C3274" s="127"/>
      <c r="D3274" s="122"/>
      <c r="E3274" s="129">
        <f t="shared" si="51"/>
        <v>0</v>
      </c>
    </row>
    <row r="3275" spans="1:5">
      <c r="A3275" s="127"/>
      <c r="B3275" s="128"/>
      <c r="C3275" s="127"/>
      <c r="D3275" s="122"/>
      <c r="E3275" s="129">
        <f t="shared" si="51"/>
        <v>0</v>
      </c>
    </row>
    <row r="3276" spans="1:5">
      <c r="A3276" s="127"/>
      <c r="B3276" s="128"/>
      <c r="C3276" s="127"/>
      <c r="D3276" s="122"/>
      <c r="E3276" s="129">
        <f t="shared" si="51"/>
        <v>0</v>
      </c>
    </row>
    <row r="3277" spans="1:5">
      <c r="A3277" s="127"/>
      <c r="B3277" s="128"/>
      <c r="C3277" s="127"/>
      <c r="D3277" s="122"/>
      <c r="E3277" s="129">
        <f t="shared" si="51"/>
        <v>0</v>
      </c>
    </row>
    <row r="3278" spans="1:5">
      <c r="A3278" s="127"/>
      <c r="B3278" s="128"/>
      <c r="C3278" s="127"/>
      <c r="D3278" s="122"/>
      <c r="E3278" s="129">
        <f t="shared" si="51"/>
        <v>0</v>
      </c>
    </row>
    <row r="3279" spans="1:5">
      <c r="A3279" s="127"/>
      <c r="B3279" s="128"/>
      <c r="C3279" s="127"/>
      <c r="D3279" s="122"/>
      <c r="E3279" s="129">
        <f t="shared" si="51"/>
        <v>0</v>
      </c>
    </row>
    <row r="3280" spans="1:5">
      <c r="A3280" s="127"/>
      <c r="B3280" s="128"/>
      <c r="C3280" s="127"/>
      <c r="D3280" s="122"/>
      <c r="E3280" s="129">
        <f t="shared" si="51"/>
        <v>0</v>
      </c>
    </row>
    <row r="3281" spans="1:5">
      <c r="A3281" s="127"/>
      <c r="B3281" s="128"/>
      <c r="C3281" s="127"/>
      <c r="D3281" s="122"/>
      <c r="E3281" s="129">
        <f t="shared" si="51"/>
        <v>0</v>
      </c>
    </row>
    <row r="3282" spans="1:5">
      <c r="A3282" s="127"/>
      <c r="B3282" s="128"/>
      <c r="C3282" s="127"/>
      <c r="D3282" s="122"/>
      <c r="E3282" s="129">
        <f t="shared" si="51"/>
        <v>0</v>
      </c>
    </row>
    <row r="3283" spans="1:5">
      <c r="A3283" s="127"/>
      <c r="B3283" s="128"/>
      <c r="C3283" s="127"/>
      <c r="D3283" s="122"/>
      <c r="E3283" s="129">
        <f t="shared" si="51"/>
        <v>0</v>
      </c>
    </row>
    <row r="3284" spans="1:5">
      <c r="A3284" s="127"/>
      <c r="B3284" s="128"/>
      <c r="C3284" s="127"/>
      <c r="D3284" s="122"/>
      <c r="E3284" s="129">
        <f t="shared" si="51"/>
        <v>0</v>
      </c>
    </row>
    <row r="3285" spans="1:5">
      <c r="A3285" s="127"/>
      <c r="B3285" s="128"/>
      <c r="C3285" s="127"/>
      <c r="D3285" s="122"/>
      <c r="E3285" s="129">
        <f t="shared" si="51"/>
        <v>0</v>
      </c>
    </row>
    <row r="3286" spans="1:5">
      <c r="A3286" s="127"/>
      <c r="B3286" s="128"/>
      <c r="C3286" s="127"/>
      <c r="D3286" s="122"/>
      <c r="E3286" s="129">
        <f t="shared" si="51"/>
        <v>0</v>
      </c>
    </row>
    <row r="3287" spans="1:5">
      <c r="A3287" s="127"/>
      <c r="B3287" s="128"/>
      <c r="C3287" s="127"/>
      <c r="D3287" s="122"/>
      <c r="E3287" s="129">
        <f t="shared" si="51"/>
        <v>0</v>
      </c>
    </row>
    <row r="3288" spans="1:5">
      <c r="A3288" s="127"/>
      <c r="B3288" s="128"/>
      <c r="C3288" s="127"/>
      <c r="D3288" s="122"/>
      <c r="E3288" s="129">
        <f t="shared" si="51"/>
        <v>0</v>
      </c>
    </row>
    <row r="3289" spans="1:5">
      <c r="A3289" s="127"/>
      <c r="B3289" s="128"/>
      <c r="C3289" s="127"/>
      <c r="D3289" s="122"/>
      <c r="E3289" s="129">
        <f t="shared" si="51"/>
        <v>0</v>
      </c>
    </row>
    <row r="3290" spans="1:5">
      <c r="A3290" s="127"/>
      <c r="B3290" s="128"/>
      <c r="C3290" s="127"/>
      <c r="D3290" s="122"/>
      <c r="E3290" s="129">
        <f t="shared" si="51"/>
        <v>0</v>
      </c>
    </row>
    <row r="3291" spans="1:5">
      <c r="A3291" s="127"/>
      <c r="B3291" s="128"/>
      <c r="C3291" s="127"/>
      <c r="D3291" s="122"/>
      <c r="E3291" s="129">
        <f t="shared" si="51"/>
        <v>0</v>
      </c>
    </row>
    <row r="3292" spans="1:5">
      <c r="A3292" s="127"/>
      <c r="B3292" s="128"/>
      <c r="C3292" s="127"/>
      <c r="D3292" s="122"/>
      <c r="E3292" s="129">
        <f t="shared" si="51"/>
        <v>0</v>
      </c>
    </row>
    <row r="3293" spans="1:5">
      <c r="A3293" s="127"/>
      <c r="B3293" s="128"/>
      <c r="C3293" s="127"/>
      <c r="D3293" s="122"/>
      <c r="E3293" s="129">
        <f t="shared" si="51"/>
        <v>0</v>
      </c>
    </row>
    <row r="3294" spans="1:5">
      <c r="A3294" s="127"/>
      <c r="B3294" s="128"/>
      <c r="C3294" s="127"/>
      <c r="D3294" s="122"/>
      <c r="E3294" s="129">
        <f t="shared" si="51"/>
        <v>0</v>
      </c>
    </row>
    <row r="3295" spans="1:5">
      <c r="A3295" s="127"/>
      <c r="B3295" s="128"/>
      <c r="C3295" s="127"/>
      <c r="D3295" s="122"/>
      <c r="E3295" s="129">
        <f t="shared" si="51"/>
        <v>0</v>
      </c>
    </row>
    <row r="3296" spans="1:5">
      <c r="A3296" s="127"/>
      <c r="B3296" s="128"/>
      <c r="C3296" s="127"/>
      <c r="D3296" s="122"/>
      <c r="E3296" s="129">
        <f t="shared" si="51"/>
        <v>0</v>
      </c>
    </row>
    <row r="3297" spans="1:5">
      <c r="A3297" s="127"/>
      <c r="B3297" s="128"/>
      <c r="C3297" s="127"/>
      <c r="D3297" s="122"/>
      <c r="E3297" s="129">
        <f t="shared" si="51"/>
        <v>0</v>
      </c>
    </row>
    <row r="3298" spans="1:5">
      <c r="A3298" s="127"/>
      <c r="B3298" s="128"/>
      <c r="C3298" s="127"/>
      <c r="D3298" s="122"/>
      <c r="E3298" s="129">
        <f t="shared" si="51"/>
        <v>0</v>
      </c>
    </row>
    <row r="3299" spans="1:5">
      <c r="A3299" s="127"/>
      <c r="B3299" s="128"/>
      <c r="C3299" s="127"/>
      <c r="D3299" s="122"/>
      <c r="E3299" s="129">
        <f t="shared" si="51"/>
        <v>0</v>
      </c>
    </row>
    <row r="3300" spans="1:5">
      <c r="A3300" s="127"/>
      <c r="B3300" s="128"/>
      <c r="C3300" s="127"/>
      <c r="D3300" s="122"/>
      <c r="E3300" s="129">
        <f t="shared" si="51"/>
        <v>0</v>
      </c>
    </row>
    <row r="3301" spans="1:5">
      <c r="A3301" s="127"/>
      <c r="B3301" s="128"/>
      <c r="C3301" s="127"/>
      <c r="D3301" s="122"/>
      <c r="E3301" s="129">
        <f t="shared" si="51"/>
        <v>0</v>
      </c>
    </row>
    <row r="3302" spans="1:5">
      <c r="A3302" s="127"/>
      <c r="B3302" s="128"/>
      <c r="C3302" s="127"/>
      <c r="D3302" s="122"/>
      <c r="E3302" s="129">
        <f t="shared" si="51"/>
        <v>0</v>
      </c>
    </row>
    <row r="3303" spans="1:5">
      <c r="A3303" s="127"/>
      <c r="B3303" s="128"/>
      <c r="C3303" s="127"/>
      <c r="D3303" s="122"/>
      <c r="E3303" s="129">
        <f t="shared" si="51"/>
        <v>0</v>
      </c>
    </row>
    <row r="3304" spans="1:5">
      <c r="A3304" s="127"/>
      <c r="B3304" s="128"/>
      <c r="C3304" s="127"/>
      <c r="D3304" s="122"/>
      <c r="E3304" s="129">
        <f t="shared" si="51"/>
        <v>0</v>
      </c>
    </row>
    <row r="3305" spans="1:5">
      <c r="A3305" s="127"/>
      <c r="B3305" s="128"/>
      <c r="C3305" s="127"/>
      <c r="D3305" s="122"/>
      <c r="E3305" s="129">
        <f t="shared" si="51"/>
        <v>0</v>
      </c>
    </row>
    <row r="3306" spans="1:5">
      <c r="A3306" s="127"/>
      <c r="B3306" s="128"/>
      <c r="C3306" s="127"/>
      <c r="D3306" s="122"/>
      <c r="E3306" s="129">
        <f t="shared" si="51"/>
        <v>0</v>
      </c>
    </row>
    <row r="3307" spans="1:5">
      <c r="A3307" s="127"/>
      <c r="B3307" s="128"/>
      <c r="C3307" s="127"/>
      <c r="D3307" s="122"/>
      <c r="E3307" s="129">
        <f t="shared" si="51"/>
        <v>0</v>
      </c>
    </row>
    <row r="3308" spans="1:5">
      <c r="A3308" s="127"/>
      <c r="B3308" s="128"/>
      <c r="C3308" s="127"/>
      <c r="D3308" s="122"/>
      <c r="E3308" s="129">
        <f t="shared" si="51"/>
        <v>0</v>
      </c>
    </row>
    <row r="3309" spans="1:5">
      <c r="A3309" s="127"/>
      <c r="B3309" s="128"/>
      <c r="C3309" s="127"/>
      <c r="D3309" s="122"/>
      <c r="E3309" s="129">
        <f t="shared" si="51"/>
        <v>0</v>
      </c>
    </row>
    <row r="3310" spans="1:5">
      <c r="A3310" s="127"/>
      <c r="B3310" s="128"/>
      <c r="C3310" s="127"/>
      <c r="D3310" s="122"/>
      <c r="E3310" s="129">
        <f t="shared" si="51"/>
        <v>0</v>
      </c>
    </row>
    <row r="3311" spans="1:5">
      <c r="A3311" s="127"/>
      <c r="B3311" s="128"/>
      <c r="C3311" s="127"/>
      <c r="D3311" s="122"/>
      <c r="E3311" s="129">
        <f t="shared" si="51"/>
        <v>0</v>
      </c>
    </row>
    <row r="3312" spans="1:5">
      <c r="A3312" s="127"/>
      <c r="B3312" s="128"/>
      <c r="C3312" s="127"/>
      <c r="D3312" s="122"/>
      <c r="E3312" s="129">
        <f t="shared" si="51"/>
        <v>0</v>
      </c>
    </row>
    <row r="3313" spans="1:5">
      <c r="A3313" s="127"/>
      <c r="B3313" s="128"/>
      <c r="C3313" s="127"/>
      <c r="D3313" s="122"/>
      <c r="E3313" s="129">
        <f t="shared" si="51"/>
        <v>0</v>
      </c>
    </row>
    <row r="3314" spans="1:5">
      <c r="A3314" s="127"/>
      <c r="B3314" s="128"/>
      <c r="C3314" s="127"/>
      <c r="D3314" s="122"/>
      <c r="E3314" s="129">
        <f t="shared" si="51"/>
        <v>0</v>
      </c>
    </row>
    <row r="3315" spans="1:5">
      <c r="A3315" s="127"/>
      <c r="B3315" s="128"/>
      <c r="C3315" s="127"/>
      <c r="D3315" s="122"/>
      <c r="E3315" s="129">
        <f t="shared" si="51"/>
        <v>0</v>
      </c>
    </row>
    <row r="3316" spans="1:5">
      <c r="A3316" s="127"/>
      <c r="B3316" s="128"/>
      <c r="C3316" s="127"/>
      <c r="D3316" s="122"/>
      <c r="E3316" s="129">
        <f t="shared" si="51"/>
        <v>0</v>
      </c>
    </row>
    <row r="3317" spans="1:5">
      <c r="A3317" s="127"/>
      <c r="B3317" s="128"/>
      <c r="C3317" s="127"/>
      <c r="D3317" s="122"/>
      <c r="E3317" s="129">
        <f t="shared" si="51"/>
        <v>0</v>
      </c>
    </row>
    <row r="3318" spans="1:5">
      <c r="A3318" s="127"/>
      <c r="B3318" s="128"/>
      <c r="C3318" s="127"/>
      <c r="D3318" s="122"/>
      <c r="E3318" s="129">
        <f t="shared" si="51"/>
        <v>0</v>
      </c>
    </row>
    <row r="3319" spans="1:5">
      <c r="A3319" s="127"/>
      <c r="B3319" s="128"/>
      <c r="C3319" s="127"/>
      <c r="D3319" s="122"/>
      <c r="E3319" s="129">
        <f t="shared" si="51"/>
        <v>0</v>
      </c>
    </row>
    <row r="3320" spans="1:5">
      <c r="A3320" s="127"/>
      <c r="B3320" s="128"/>
      <c r="C3320" s="127"/>
      <c r="D3320" s="122"/>
      <c r="E3320" s="129">
        <f t="shared" si="51"/>
        <v>0</v>
      </c>
    </row>
    <row r="3321" spans="1:5">
      <c r="A3321" s="127"/>
      <c r="B3321" s="128"/>
      <c r="C3321" s="127"/>
      <c r="D3321" s="122"/>
      <c r="E3321" s="129">
        <f t="shared" si="51"/>
        <v>0</v>
      </c>
    </row>
    <row r="3322" spans="1:5">
      <c r="A3322" s="127"/>
      <c r="B3322" s="128"/>
      <c r="C3322" s="127"/>
      <c r="D3322" s="122"/>
      <c r="E3322" s="129">
        <f t="shared" si="51"/>
        <v>0</v>
      </c>
    </row>
    <row r="3323" spans="1:5">
      <c r="A3323" s="127"/>
      <c r="B3323" s="128"/>
      <c r="C3323" s="127"/>
      <c r="D3323" s="122"/>
      <c r="E3323" s="129">
        <f t="shared" si="51"/>
        <v>0</v>
      </c>
    </row>
    <row r="3324" spans="1:5">
      <c r="A3324" s="127"/>
      <c r="B3324" s="128"/>
      <c r="C3324" s="127"/>
      <c r="D3324" s="122"/>
      <c r="E3324" s="129">
        <f t="shared" si="51"/>
        <v>0</v>
      </c>
    </row>
    <row r="3325" spans="1:5">
      <c r="A3325" s="127"/>
      <c r="B3325" s="128"/>
      <c r="C3325" s="127"/>
      <c r="D3325" s="122"/>
      <c r="E3325" s="129">
        <f t="shared" si="51"/>
        <v>0</v>
      </c>
    </row>
    <row r="3326" spans="1:5">
      <c r="A3326" s="127"/>
      <c r="B3326" s="128"/>
      <c r="C3326" s="127"/>
      <c r="D3326" s="122"/>
      <c r="E3326" s="129">
        <f t="shared" si="51"/>
        <v>0</v>
      </c>
    </row>
    <row r="3327" spans="1:5">
      <c r="A3327" s="127"/>
      <c r="B3327" s="128"/>
      <c r="C3327" s="127"/>
      <c r="D3327" s="122"/>
      <c r="E3327" s="129">
        <f t="shared" si="51"/>
        <v>0</v>
      </c>
    </row>
    <row r="3328" spans="1:5">
      <c r="A3328" s="127"/>
      <c r="B3328" s="128"/>
      <c r="C3328" s="127"/>
      <c r="D3328" s="122"/>
      <c r="E3328" s="129">
        <f t="shared" si="51"/>
        <v>0</v>
      </c>
    </row>
    <row r="3329" spans="1:5">
      <c r="A3329" s="127"/>
      <c r="B3329" s="128"/>
      <c r="C3329" s="127"/>
      <c r="D3329" s="122"/>
      <c r="E3329" s="129">
        <f t="shared" si="51"/>
        <v>0</v>
      </c>
    </row>
    <row r="3330" spans="1:5">
      <c r="A3330" s="127"/>
      <c r="B3330" s="128"/>
      <c r="C3330" s="127"/>
      <c r="D3330" s="122"/>
      <c r="E3330" s="129">
        <f t="shared" ref="E3330:E3393" si="52">ROUND((D3330/(1+$J$1))*(1+$L$1),2)</f>
        <v>0</v>
      </c>
    </row>
    <row r="3331" spans="1:5">
      <c r="A3331" s="127"/>
      <c r="B3331" s="128"/>
      <c r="C3331" s="127"/>
      <c r="D3331" s="122"/>
      <c r="E3331" s="129">
        <f t="shared" si="52"/>
        <v>0</v>
      </c>
    </row>
    <row r="3332" spans="1:5">
      <c r="A3332" s="127"/>
      <c r="B3332" s="128"/>
      <c r="C3332" s="127"/>
      <c r="D3332" s="122"/>
      <c r="E3332" s="129">
        <f t="shared" si="52"/>
        <v>0</v>
      </c>
    </row>
    <row r="3333" spans="1:5">
      <c r="A3333" s="127"/>
      <c r="B3333" s="128"/>
      <c r="C3333" s="127"/>
      <c r="D3333" s="122"/>
      <c r="E3333" s="129">
        <f t="shared" si="52"/>
        <v>0</v>
      </c>
    </row>
    <row r="3334" spans="1:5">
      <c r="A3334" s="127"/>
      <c r="B3334" s="128"/>
      <c r="C3334" s="127"/>
      <c r="D3334" s="122"/>
      <c r="E3334" s="129">
        <f t="shared" si="52"/>
        <v>0</v>
      </c>
    </row>
    <row r="3335" spans="1:5">
      <c r="A3335" s="127"/>
      <c r="B3335" s="128"/>
      <c r="C3335" s="127"/>
      <c r="D3335" s="122"/>
      <c r="E3335" s="129">
        <f t="shared" si="52"/>
        <v>0</v>
      </c>
    </row>
    <row r="3336" spans="1:5">
      <c r="A3336" s="127"/>
      <c r="B3336" s="128"/>
      <c r="C3336" s="127"/>
      <c r="D3336" s="122"/>
      <c r="E3336" s="129">
        <f t="shared" si="52"/>
        <v>0</v>
      </c>
    </row>
    <row r="3337" spans="1:5">
      <c r="A3337" s="127"/>
      <c r="B3337" s="128"/>
      <c r="C3337" s="127"/>
      <c r="D3337" s="122"/>
      <c r="E3337" s="129">
        <f t="shared" si="52"/>
        <v>0</v>
      </c>
    </row>
    <row r="3338" spans="1:5">
      <c r="A3338" s="127"/>
      <c r="B3338" s="128"/>
      <c r="C3338" s="127"/>
      <c r="D3338" s="122"/>
      <c r="E3338" s="129">
        <f t="shared" si="52"/>
        <v>0</v>
      </c>
    </row>
    <row r="3339" spans="1:5">
      <c r="A3339" s="127"/>
      <c r="B3339" s="128"/>
      <c r="C3339" s="127"/>
      <c r="D3339" s="122"/>
      <c r="E3339" s="129">
        <f t="shared" si="52"/>
        <v>0</v>
      </c>
    </row>
    <row r="3340" spans="1:5">
      <c r="A3340" s="127"/>
      <c r="B3340" s="128"/>
      <c r="C3340" s="127"/>
      <c r="D3340" s="122"/>
      <c r="E3340" s="129">
        <f t="shared" si="52"/>
        <v>0</v>
      </c>
    </row>
    <row r="3341" spans="1:5">
      <c r="A3341" s="127"/>
      <c r="B3341" s="128"/>
      <c r="C3341" s="127"/>
      <c r="D3341" s="122"/>
      <c r="E3341" s="129">
        <f t="shared" si="52"/>
        <v>0</v>
      </c>
    </row>
    <row r="3342" spans="1:5">
      <c r="A3342" s="127"/>
      <c r="B3342" s="128"/>
      <c r="C3342" s="127"/>
      <c r="D3342" s="122"/>
      <c r="E3342" s="129">
        <f t="shared" si="52"/>
        <v>0</v>
      </c>
    </row>
    <row r="3343" spans="1:5">
      <c r="A3343" s="127"/>
      <c r="B3343" s="128"/>
      <c r="C3343" s="127"/>
      <c r="D3343" s="122"/>
      <c r="E3343" s="129">
        <f t="shared" si="52"/>
        <v>0</v>
      </c>
    </row>
    <row r="3344" spans="1:5">
      <c r="A3344" s="127"/>
      <c r="B3344" s="128"/>
      <c r="C3344" s="127"/>
      <c r="D3344" s="122"/>
      <c r="E3344" s="129">
        <f t="shared" si="52"/>
        <v>0</v>
      </c>
    </row>
    <row r="3345" spans="1:5">
      <c r="A3345" s="127"/>
      <c r="B3345" s="128"/>
      <c r="C3345" s="127"/>
      <c r="D3345" s="122"/>
      <c r="E3345" s="129">
        <f t="shared" si="52"/>
        <v>0</v>
      </c>
    </row>
    <row r="3346" spans="1:5">
      <c r="A3346" s="127"/>
      <c r="B3346" s="128"/>
      <c r="C3346" s="127"/>
      <c r="D3346" s="122"/>
      <c r="E3346" s="129">
        <f t="shared" si="52"/>
        <v>0</v>
      </c>
    </row>
    <row r="3347" spans="1:5">
      <c r="A3347" s="127"/>
      <c r="B3347" s="128"/>
      <c r="C3347" s="127"/>
      <c r="D3347" s="122"/>
      <c r="E3347" s="129">
        <f t="shared" si="52"/>
        <v>0</v>
      </c>
    </row>
    <row r="3348" spans="1:5">
      <c r="A3348" s="127"/>
      <c r="B3348" s="128"/>
      <c r="C3348" s="127"/>
      <c r="D3348" s="122"/>
      <c r="E3348" s="129">
        <f t="shared" si="52"/>
        <v>0</v>
      </c>
    </row>
    <row r="3349" spans="1:5">
      <c r="A3349" s="127"/>
      <c r="B3349" s="128"/>
      <c r="C3349" s="127"/>
      <c r="D3349" s="122"/>
      <c r="E3349" s="129">
        <f t="shared" si="52"/>
        <v>0</v>
      </c>
    </row>
    <row r="3350" spans="1:5">
      <c r="A3350" s="127"/>
      <c r="B3350" s="128"/>
      <c r="C3350" s="127"/>
      <c r="D3350" s="122"/>
      <c r="E3350" s="129">
        <f t="shared" si="52"/>
        <v>0</v>
      </c>
    </row>
    <row r="3351" spans="1:5">
      <c r="A3351" s="127"/>
      <c r="B3351" s="128"/>
      <c r="C3351" s="127"/>
      <c r="D3351" s="122"/>
      <c r="E3351" s="129">
        <f t="shared" si="52"/>
        <v>0</v>
      </c>
    </row>
    <row r="3352" spans="1:5">
      <c r="A3352" s="127"/>
      <c r="B3352" s="128"/>
      <c r="C3352" s="127"/>
      <c r="D3352" s="122"/>
      <c r="E3352" s="129">
        <f t="shared" si="52"/>
        <v>0</v>
      </c>
    </row>
    <row r="3353" spans="1:5">
      <c r="A3353" s="127"/>
      <c r="B3353" s="128"/>
      <c r="C3353" s="127"/>
      <c r="D3353" s="122"/>
      <c r="E3353" s="129">
        <f t="shared" si="52"/>
        <v>0</v>
      </c>
    </row>
    <row r="3354" spans="1:5">
      <c r="A3354" s="127"/>
      <c r="B3354" s="128"/>
      <c r="C3354" s="127"/>
      <c r="D3354" s="122"/>
      <c r="E3354" s="129">
        <f t="shared" si="52"/>
        <v>0</v>
      </c>
    </row>
    <row r="3355" spans="1:5">
      <c r="A3355" s="127"/>
      <c r="B3355" s="128"/>
      <c r="C3355" s="127"/>
      <c r="D3355" s="122"/>
      <c r="E3355" s="129">
        <f t="shared" si="52"/>
        <v>0</v>
      </c>
    </row>
    <row r="3356" spans="1:5">
      <c r="A3356" s="127"/>
      <c r="B3356" s="128"/>
      <c r="C3356" s="127"/>
      <c r="D3356" s="122"/>
      <c r="E3356" s="129">
        <f t="shared" si="52"/>
        <v>0</v>
      </c>
    </row>
    <row r="3357" spans="1:5">
      <c r="A3357" s="127"/>
      <c r="B3357" s="128"/>
      <c r="C3357" s="127"/>
      <c r="D3357" s="122"/>
      <c r="E3357" s="129">
        <f t="shared" si="52"/>
        <v>0</v>
      </c>
    </row>
    <row r="3358" spans="1:5">
      <c r="A3358" s="127"/>
      <c r="B3358" s="128"/>
      <c r="C3358" s="127"/>
      <c r="D3358" s="122"/>
      <c r="E3358" s="129">
        <f t="shared" si="52"/>
        <v>0</v>
      </c>
    </row>
    <row r="3359" spans="1:5">
      <c r="A3359" s="127"/>
      <c r="B3359" s="128"/>
      <c r="C3359" s="127"/>
      <c r="D3359" s="122"/>
      <c r="E3359" s="129">
        <f t="shared" si="52"/>
        <v>0</v>
      </c>
    </row>
    <row r="3360" spans="1:5">
      <c r="A3360" s="127"/>
      <c r="B3360" s="128"/>
      <c r="C3360" s="127"/>
      <c r="D3360" s="122"/>
      <c r="E3360" s="129">
        <f t="shared" si="52"/>
        <v>0</v>
      </c>
    </row>
    <row r="3361" spans="1:5">
      <c r="A3361" s="127"/>
      <c r="B3361" s="128"/>
      <c r="C3361" s="127"/>
      <c r="D3361" s="122"/>
      <c r="E3361" s="129">
        <f t="shared" si="52"/>
        <v>0</v>
      </c>
    </row>
    <row r="3362" spans="1:5">
      <c r="A3362" s="127"/>
      <c r="B3362" s="128"/>
      <c r="C3362" s="127"/>
      <c r="D3362" s="122"/>
      <c r="E3362" s="129">
        <f t="shared" si="52"/>
        <v>0</v>
      </c>
    </row>
    <row r="3363" spans="1:5">
      <c r="A3363" s="127"/>
      <c r="B3363" s="128"/>
      <c r="C3363" s="127"/>
      <c r="D3363" s="122"/>
      <c r="E3363" s="129">
        <f t="shared" si="52"/>
        <v>0</v>
      </c>
    </row>
    <row r="3364" spans="1:5">
      <c r="A3364" s="127"/>
      <c r="B3364" s="128"/>
      <c r="C3364" s="127"/>
      <c r="D3364" s="122"/>
      <c r="E3364" s="129">
        <f t="shared" si="52"/>
        <v>0</v>
      </c>
    </row>
    <row r="3365" spans="1:5">
      <c r="A3365" s="127"/>
      <c r="B3365" s="128"/>
      <c r="C3365" s="127"/>
      <c r="D3365" s="122"/>
      <c r="E3365" s="129">
        <f t="shared" si="52"/>
        <v>0</v>
      </c>
    </row>
    <row r="3366" spans="1:5">
      <c r="A3366" s="127"/>
      <c r="B3366" s="128"/>
      <c r="C3366" s="127"/>
      <c r="D3366" s="122"/>
      <c r="E3366" s="129">
        <f t="shared" si="52"/>
        <v>0</v>
      </c>
    </row>
    <row r="3367" spans="1:5">
      <c r="A3367" s="127"/>
      <c r="B3367" s="128"/>
      <c r="C3367" s="127"/>
      <c r="D3367" s="122"/>
      <c r="E3367" s="129">
        <f t="shared" si="52"/>
        <v>0</v>
      </c>
    </row>
    <row r="3368" spans="1:5">
      <c r="A3368" s="127"/>
      <c r="B3368" s="128"/>
      <c r="C3368" s="127"/>
      <c r="D3368" s="122"/>
      <c r="E3368" s="129">
        <f t="shared" si="52"/>
        <v>0</v>
      </c>
    </row>
    <row r="3369" spans="1:5">
      <c r="A3369" s="127"/>
      <c r="B3369" s="128"/>
      <c r="C3369" s="127"/>
      <c r="D3369" s="122"/>
      <c r="E3369" s="129">
        <f t="shared" si="52"/>
        <v>0</v>
      </c>
    </row>
    <row r="3370" spans="1:5">
      <c r="A3370" s="127"/>
      <c r="B3370" s="128"/>
      <c r="C3370" s="127"/>
      <c r="D3370" s="122"/>
      <c r="E3370" s="129">
        <f t="shared" si="52"/>
        <v>0</v>
      </c>
    </row>
    <row r="3371" spans="1:5">
      <c r="A3371" s="127"/>
      <c r="B3371" s="128"/>
      <c r="C3371" s="127"/>
      <c r="D3371" s="122"/>
      <c r="E3371" s="129">
        <f t="shared" si="52"/>
        <v>0</v>
      </c>
    </row>
    <row r="3372" spans="1:5">
      <c r="A3372" s="127"/>
      <c r="B3372" s="128"/>
      <c r="C3372" s="127"/>
      <c r="D3372" s="122"/>
      <c r="E3372" s="129">
        <f t="shared" si="52"/>
        <v>0</v>
      </c>
    </row>
    <row r="3373" spans="1:5">
      <c r="A3373" s="127"/>
      <c r="B3373" s="128"/>
      <c r="C3373" s="127"/>
      <c r="D3373" s="122"/>
      <c r="E3373" s="129">
        <f t="shared" si="52"/>
        <v>0</v>
      </c>
    </row>
    <row r="3374" spans="1:5">
      <c r="A3374" s="127"/>
      <c r="B3374" s="128"/>
      <c r="C3374" s="127"/>
      <c r="D3374" s="122"/>
      <c r="E3374" s="129">
        <f t="shared" si="52"/>
        <v>0</v>
      </c>
    </row>
    <row r="3375" spans="1:5">
      <c r="A3375" s="127"/>
      <c r="B3375" s="128"/>
      <c r="C3375" s="127"/>
      <c r="D3375" s="122"/>
      <c r="E3375" s="129">
        <f t="shared" si="52"/>
        <v>0</v>
      </c>
    </row>
    <row r="3376" spans="1:5">
      <c r="A3376" s="127"/>
      <c r="B3376" s="128"/>
      <c r="C3376" s="127"/>
      <c r="D3376" s="122"/>
      <c r="E3376" s="129">
        <f t="shared" si="52"/>
        <v>0</v>
      </c>
    </row>
    <row r="3377" spans="1:5">
      <c r="A3377" s="127"/>
      <c r="B3377" s="128"/>
      <c r="C3377" s="127"/>
      <c r="D3377" s="122"/>
      <c r="E3377" s="129">
        <f t="shared" si="52"/>
        <v>0</v>
      </c>
    </row>
    <row r="3378" spans="1:5">
      <c r="A3378" s="127"/>
      <c r="B3378" s="128"/>
      <c r="C3378" s="127"/>
      <c r="D3378" s="122"/>
      <c r="E3378" s="129">
        <f t="shared" si="52"/>
        <v>0</v>
      </c>
    </row>
    <row r="3379" spans="1:5">
      <c r="A3379" s="127"/>
      <c r="B3379" s="128"/>
      <c r="C3379" s="127"/>
      <c r="D3379" s="122"/>
      <c r="E3379" s="129">
        <f t="shared" si="52"/>
        <v>0</v>
      </c>
    </row>
    <row r="3380" spans="1:5">
      <c r="A3380" s="127"/>
      <c r="B3380" s="128"/>
      <c r="C3380" s="127"/>
      <c r="D3380" s="122"/>
      <c r="E3380" s="129">
        <f t="shared" si="52"/>
        <v>0</v>
      </c>
    </row>
    <row r="3381" spans="1:5">
      <c r="A3381" s="127"/>
      <c r="B3381" s="128"/>
      <c r="C3381" s="127"/>
      <c r="D3381" s="122"/>
      <c r="E3381" s="129">
        <f t="shared" si="52"/>
        <v>0</v>
      </c>
    </row>
    <row r="3382" spans="1:5">
      <c r="A3382" s="127"/>
      <c r="B3382" s="128"/>
      <c r="C3382" s="127"/>
      <c r="D3382" s="122"/>
      <c r="E3382" s="129">
        <f t="shared" si="52"/>
        <v>0</v>
      </c>
    </row>
    <row r="3383" spans="1:5">
      <c r="A3383" s="127"/>
      <c r="B3383" s="128"/>
      <c r="C3383" s="127"/>
      <c r="D3383" s="122"/>
      <c r="E3383" s="129">
        <f t="shared" si="52"/>
        <v>0</v>
      </c>
    </row>
    <row r="3384" spans="1:5">
      <c r="A3384" s="127"/>
      <c r="B3384" s="128"/>
      <c r="C3384" s="127"/>
      <c r="D3384" s="122"/>
      <c r="E3384" s="129">
        <f t="shared" si="52"/>
        <v>0</v>
      </c>
    </row>
    <row r="3385" spans="1:5">
      <c r="A3385" s="127"/>
      <c r="B3385" s="128"/>
      <c r="C3385" s="127"/>
      <c r="D3385" s="122"/>
      <c r="E3385" s="129">
        <f t="shared" si="52"/>
        <v>0</v>
      </c>
    </row>
    <row r="3386" spans="1:5">
      <c r="A3386" s="127"/>
      <c r="B3386" s="128"/>
      <c r="C3386" s="127"/>
      <c r="D3386" s="122"/>
      <c r="E3386" s="129">
        <f t="shared" si="52"/>
        <v>0</v>
      </c>
    </row>
    <row r="3387" spans="1:5">
      <c r="A3387" s="127"/>
      <c r="B3387" s="128"/>
      <c r="C3387" s="127"/>
      <c r="D3387" s="122"/>
      <c r="E3387" s="129">
        <f t="shared" si="52"/>
        <v>0</v>
      </c>
    </row>
    <row r="3388" spans="1:5">
      <c r="A3388" s="127"/>
      <c r="B3388" s="128"/>
      <c r="C3388" s="127"/>
      <c r="D3388" s="122"/>
      <c r="E3388" s="129">
        <f t="shared" si="52"/>
        <v>0</v>
      </c>
    </row>
    <row r="3389" spans="1:5">
      <c r="A3389" s="127"/>
      <c r="B3389" s="128"/>
      <c r="C3389" s="127"/>
      <c r="D3389" s="122"/>
      <c r="E3389" s="129">
        <f t="shared" si="52"/>
        <v>0</v>
      </c>
    </row>
    <row r="3390" spans="1:5">
      <c r="A3390" s="127"/>
      <c r="B3390" s="128"/>
      <c r="C3390" s="127"/>
      <c r="D3390" s="122"/>
      <c r="E3390" s="129">
        <f t="shared" si="52"/>
        <v>0</v>
      </c>
    </row>
    <row r="3391" spans="1:5">
      <c r="A3391" s="127"/>
      <c r="B3391" s="128"/>
      <c r="C3391" s="127"/>
      <c r="D3391" s="122"/>
      <c r="E3391" s="129">
        <f t="shared" si="52"/>
        <v>0</v>
      </c>
    </row>
    <row r="3392" spans="1:5">
      <c r="A3392" s="127"/>
      <c r="B3392" s="128"/>
      <c r="C3392" s="127"/>
      <c r="D3392" s="122"/>
      <c r="E3392" s="129">
        <f t="shared" si="52"/>
        <v>0</v>
      </c>
    </row>
    <row r="3393" spans="1:5">
      <c r="A3393" s="127"/>
      <c r="B3393" s="128"/>
      <c r="C3393" s="127"/>
      <c r="D3393" s="122"/>
      <c r="E3393" s="129">
        <f t="shared" si="52"/>
        <v>0</v>
      </c>
    </row>
    <row r="3394" spans="1:5">
      <c r="A3394" s="127"/>
      <c r="B3394" s="128"/>
      <c r="C3394" s="127"/>
      <c r="D3394" s="122"/>
      <c r="E3394" s="129">
        <f t="shared" ref="E3394:E3457" si="53">ROUND((D3394/(1+$J$1))*(1+$L$1),2)</f>
        <v>0</v>
      </c>
    </row>
    <row r="3395" spans="1:5">
      <c r="A3395" s="127"/>
      <c r="B3395" s="128"/>
      <c r="C3395" s="127"/>
      <c r="D3395" s="122"/>
      <c r="E3395" s="129">
        <f t="shared" si="53"/>
        <v>0</v>
      </c>
    </row>
    <row r="3396" spans="1:5">
      <c r="A3396" s="127"/>
      <c r="B3396" s="128"/>
      <c r="C3396" s="127"/>
      <c r="D3396" s="122"/>
      <c r="E3396" s="129">
        <f t="shared" si="53"/>
        <v>0</v>
      </c>
    </row>
    <row r="3397" spans="1:5">
      <c r="A3397" s="127"/>
      <c r="B3397" s="128"/>
      <c r="C3397" s="127"/>
      <c r="D3397" s="122"/>
      <c r="E3397" s="129">
        <f t="shared" si="53"/>
        <v>0</v>
      </c>
    </row>
    <row r="3398" spans="1:5">
      <c r="A3398" s="127"/>
      <c r="B3398" s="128"/>
      <c r="C3398" s="127"/>
      <c r="D3398" s="122"/>
      <c r="E3398" s="129">
        <f t="shared" si="53"/>
        <v>0</v>
      </c>
    </row>
    <row r="3399" spans="1:5">
      <c r="A3399" s="127"/>
      <c r="B3399" s="128"/>
      <c r="C3399" s="127"/>
      <c r="D3399" s="122"/>
      <c r="E3399" s="129">
        <f t="shared" si="53"/>
        <v>0</v>
      </c>
    </row>
    <row r="3400" spans="1:5">
      <c r="A3400" s="127"/>
      <c r="B3400" s="128"/>
      <c r="C3400" s="127"/>
      <c r="D3400" s="122"/>
      <c r="E3400" s="129">
        <f t="shared" si="53"/>
        <v>0</v>
      </c>
    </row>
    <row r="3401" spans="1:5">
      <c r="A3401" s="127"/>
      <c r="B3401" s="128"/>
      <c r="C3401" s="127"/>
      <c r="D3401" s="122"/>
      <c r="E3401" s="129">
        <f t="shared" si="53"/>
        <v>0</v>
      </c>
    </row>
    <row r="3402" spans="1:5">
      <c r="A3402" s="127"/>
      <c r="B3402" s="128"/>
      <c r="C3402" s="127"/>
      <c r="D3402" s="122"/>
      <c r="E3402" s="129">
        <f t="shared" si="53"/>
        <v>0</v>
      </c>
    </row>
    <row r="3403" spans="1:5">
      <c r="A3403" s="127"/>
      <c r="B3403" s="128"/>
      <c r="C3403" s="127"/>
      <c r="D3403" s="122"/>
      <c r="E3403" s="129">
        <f t="shared" si="53"/>
        <v>0</v>
      </c>
    </row>
    <row r="3404" spans="1:5">
      <c r="A3404" s="127"/>
      <c r="B3404" s="128"/>
      <c r="C3404" s="127"/>
      <c r="D3404" s="122"/>
      <c r="E3404" s="129">
        <f t="shared" si="53"/>
        <v>0</v>
      </c>
    </row>
    <row r="3405" spans="1:5">
      <c r="A3405" s="127"/>
      <c r="B3405" s="128"/>
      <c r="C3405" s="127"/>
      <c r="D3405" s="122"/>
      <c r="E3405" s="129">
        <f t="shared" si="53"/>
        <v>0</v>
      </c>
    </row>
    <row r="3406" spans="1:5">
      <c r="A3406" s="127"/>
      <c r="B3406" s="128"/>
      <c r="C3406" s="127"/>
      <c r="D3406" s="122"/>
      <c r="E3406" s="129">
        <f t="shared" si="53"/>
        <v>0</v>
      </c>
    </row>
    <row r="3407" spans="1:5">
      <c r="A3407" s="127"/>
      <c r="B3407" s="128"/>
      <c r="C3407" s="127"/>
      <c r="D3407" s="122"/>
      <c r="E3407" s="129">
        <f t="shared" si="53"/>
        <v>0</v>
      </c>
    </row>
    <row r="3408" spans="1:5">
      <c r="A3408" s="127"/>
      <c r="B3408" s="128"/>
      <c r="C3408" s="127"/>
      <c r="D3408" s="122"/>
      <c r="E3408" s="129">
        <f t="shared" si="53"/>
        <v>0</v>
      </c>
    </row>
    <row r="3409" spans="1:5">
      <c r="A3409" s="127"/>
      <c r="B3409" s="128"/>
      <c r="C3409" s="127"/>
      <c r="D3409" s="122"/>
      <c r="E3409" s="129">
        <f t="shared" si="53"/>
        <v>0</v>
      </c>
    </row>
    <row r="3410" spans="1:5">
      <c r="A3410" s="127"/>
      <c r="B3410" s="128"/>
      <c r="C3410" s="127"/>
      <c r="D3410" s="122"/>
      <c r="E3410" s="129">
        <f t="shared" si="53"/>
        <v>0</v>
      </c>
    </row>
    <row r="3411" spans="1:5">
      <c r="A3411" s="127"/>
      <c r="B3411" s="128"/>
      <c r="C3411" s="127"/>
      <c r="D3411" s="122"/>
      <c r="E3411" s="129">
        <f t="shared" si="53"/>
        <v>0</v>
      </c>
    </row>
    <row r="3412" spans="1:5">
      <c r="A3412" s="127"/>
      <c r="B3412" s="128"/>
      <c r="C3412" s="127"/>
      <c r="D3412" s="122"/>
      <c r="E3412" s="129">
        <f t="shared" si="53"/>
        <v>0</v>
      </c>
    </row>
    <row r="3413" spans="1:5">
      <c r="A3413" s="127"/>
      <c r="B3413" s="128"/>
      <c r="C3413" s="127"/>
      <c r="D3413" s="122"/>
      <c r="E3413" s="129">
        <f t="shared" si="53"/>
        <v>0</v>
      </c>
    </row>
    <row r="3414" spans="1:5">
      <c r="A3414" s="127"/>
      <c r="B3414" s="128"/>
      <c r="C3414" s="127"/>
      <c r="D3414" s="122"/>
      <c r="E3414" s="129">
        <f t="shared" si="53"/>
        <v>0</v>
      </c>
    </row>
    <row r="3415" spans="1:5">
      <c r="A3415" s="127"/>
      <c r="B3415" s="128"/>
      <c r="C3415" s="127"/>
      <c r="D3415" s="122"/>
      <c r="E3415" s="129">
        <f t="shared" si="53"/>
        <v>0</v>
      </c>
    </row>
    <row r="3416" spans="1:5">
      <c r="A3416" s="127"/>
      <c r="B3416" s="128"/>
      <c r="C3416" s="127"/>
      <c r="D3416" s="122"/>
      <c r="E3416" s="129">
        <f t="shared" si="53"/>
        <v>0</v>
      </c>
    </row>
    <row r="3417" spans="1:5">
      <c r="A3417" s="127"/>
      <c r="B3417" s="128"/>
      <c r="C3417" s="127"/>
      <c r="D3417" s="122"/>
      <c r="E3417" s="129">
        <f t="shared" si="53"/>
        <v>0</v>
      </c>
    </row>
    <row r="3418" spans="1:5">
      <c r="A3418" s="127"/>
      <c r="B3418" s="128"/>
      <c r="C3418" s="127"/>
      <c r="D3418" s="122"/>
      <c r="E3418" s="129">
        <f t="shared" si="53"/>
        <v>0</v>
      </c>
    </row>
    <row r="3419" spans="1:5">
      <c r="A3419" s="127"/>
      <c r="B3419" s="128"/>
      <c r="C3419" s="127"/>
      <c r="D3419" s="122"/>
      <c r="E3419" s="129">
        <f t="shared" si="53"/>
        <v>0</v>
      </c>
    </row>
    <row r="3420" spans="1:5">
      <c r="A3420" s="127"/>
      <c r="B3420" s="128"/>
      <c r="C3420" s="127"/>
      <c r="D3420" s="122"/>
      <c r="E3420" s="129">
        <f t="shared" si="53"/>
        <v>0</v>
      </c>
    </row>
    <row r="3421" spans="1:5">
      <c r="A3421" s="127"/>
      <c r="B3421" s="128"/>
      <c r="C3421" s="127"/>
      <c r="D3421" s="122"/>
      <c r="E3421" s="129">
        <f t="shared" si="53"/>
        <v>0</v>
      </c>
    </row>
    <row r="3422" spans="1:5">
      <c r="A3422" s="127"/>
      <c r="B3422" s="128"/>
      <c r="C3422" s="127"/>
      <c r="D3422" s="122"/>
      <c r="E3422" s="129">
        <f t="shared" si="53"/>
        <v>0</v>
      </c>
    </row>
    <row r="3423" spans="1:5">
      <c r="A3423" s="127"/>
      <c r="B3423" s="128"/>
      <c r="C3423" s="127"/>
      <c r="D3423" s="122"/>
      <c r="E3423" s="129">
        <f t="shared" si="53"/>
        <v>0</v>
      </c>
    </row>
    <row r="3424" spans="1:5">
      <c r="A3424" s="127"/>
      <c r="B3424" s="128"/>
      <c r="C3424" s="127"/>
      <c r="D3424" s="122"/>
      <c r="E3424" s="129">
        <f t="shared" si="53"/>
        <v>0</v>
      </c>
    </row>
    <row r="3425" spans="1:5">
      <c r="A3425" s="127"/>
      <c r="B3425" s="128"/>
      <c r="C3425" s="127"/>
      <c r="D3425" s="122"/>
      <c r="E3425" s="129">
        <f t="shared" si="53"/>
        <v>0</v>
      </c>
    </row>
    <row r="3426" spans="1:5">
      <c r="A3426" s="127"/>
      <c r="B3426" s="128"/>
      <c r="C3426" s="127"/>
      <c r="D3426" s="122"/>
      <c r="E3426" s="129">
        <f t="shared" si="53"/>
        <v>0</v>
      </c>
    </row>
    <row r="3427" spans="1:5">
      <c r="A3427" s="127"/>
      <c r="B3427" s="128"/>
      <c r="C3427" s="127"/>
      <c r="D3427" s="122"/>
      <c r="E3427" s="129">
        <f t="shared" si="53"/>
        <v>0</v>
      </c>
    </row>
    <row r="3428" spans="1:5">
      <c r="A3428" s="127"/>
      <c r="B3428" s="128"/>
      <c r="C3428" s="127"/>
      <c r="D3428" s="122"/>
      <c r="E3428" s="129">
        <f t="shared" si="53"/>
        <v>0</v>
      </c>
    </row>
    <row r="3429" spans="1:5">
      <c r="A3429" s="127"/>
      <c r="B3429" s="128"/>
      <c r="C3429" s="127"/>
      <c r="D3429" s="122"/>
      <c r="E3429" s="129">
        <f t="shared" si="53"/>
        <v>0</v>
      </c>
    </row>
    <row r="3430" spans="1:5">
      <c r="A3430" s="127"/>
      <c r="B3430" s="128"/>
      <c r="C3430" s="127"/>
      <c r="D3430" s="122"/>
      <c r="E3430" s="129">
        <f t="shared" si="53"/>
        <v>0</v>
      </c>
    </row>
    <row r="3431" spans="1:5">
      <c r="A3431" s="127"/>
      <c r="B3431" s="128"/>
      <c r="C3431" s="127"/>
      <c r="D3431" s="122"/>
      <c r="E3431" s="129">
        <f t="shared" si="53"/>
        <v>0</v>
      </c>
    </row>
    <row r="3432" spans="1:5">
      <c r="A3432" s="127"/>
      <c r="B3432" s="128"/>
      <c r="C3432" s="127"/>
      <c r="D3432" s="122"/>
      <c r="E3432" s="129">
        <f t="shared" si="53"/>
        <v>0</v>
      </c>
    </row>
    <row r="3433" spans="1:5">
      <c r="A3433" s="127"/>
      <c r="B3433" s="128"/>
      <c r="C3433" s="127"/>
      <c r="D3433" s="122"/>
      <c r="E3433" s="129">
        <f t="shared" si="53"/>
        <v>0</v>
      </c>
    </row>
    <row r="3434" spans="1:5">
      <c r="A3434" s="127"/>
      <c r="B3434" s="128"/>
      <c r="C3434" s="127"/>
      <c r="D3434" s="122"/>
      <c r="E3434" s="129">
        <f t="shared" si="53"/>
        <v>0</v>
      </c>
    </row>
    <row r="3435" spans="1:5">
      <c r="A3435" s="127"/>
      <c r="B3435" s="128"/>
      <c r="C3435" s="127"/>
      <c r="D3435" s="122"/>
      <c r="E3435" s="129">
        <f t="shared" si="53"/>
        <v>0</v>
      </c>
    </row>
    <row r="3436" spans="1:5">
      <c r="A3436" s="127"/>
      <c r="B3436" s="128"/>
      <c r="C3436" s="127"/>
      <c r="D3436" s="122"/>
      <c r="E3436" s="129">
        <f t="shared" si="53"/>
        <v>0</v>
      </c>
    </row>
    <row r="3437" spans="1:5">
      <c r="A3437" s="127"/>
      <c r="B3437" s="128"/>
      <c r="C3437" s="127"/>
      <c r="D3437" s="122"/>
      <c r="E3437" s="129">
        <f t="shared" si="53"/>
        <v>0</v>
      </c>
    </row>
    <row r="3438" spans="1:5">
      <c r="A3438" s="127"/>
      <c r="B3438" s="128"/>
      <c r="C3438" s="127"/>
      <c r="D3438" s="122"/>
      <c r="E3438" s="129">
        <f t="shared" si="53"/>
        <v>0</v>
      </c>
    </row>
    <row r="3439" spans="1:5">
      <c r="A3439" s="127"/>
      <c r="B3439" s="128"/>
      <c r="C3439" s="127"/>
      <c r="D3439" s="122"/>
      <c r="E3439" s="129">
        <f t="shared" si="53"/>
        <v>0</v>
      </c>
    </row>
    <row r="3440" spans="1:5">
      <c r="A3440" s="127"/>
      <c r="B3440" s="128"/>
      <c r="C3440" s="127"/>
      <c r="D3440" s="122"/>
      <c r="E3440" s="129">
        <f t="shared" si="53"/>
        <v>0</v>
      </c>
    </row>
    <row r="3441" spans="1:5">
      <c r="A3441" s="127"/>
      <c r="B3441" s="128"/>
      <c r="C3441" s="127"/>
      <c r="D3441" s="122"/>
      <c r="E3441" s="129">
        <f t="shared" si="53"/>
        <v>0</v>
      </c>
    </row>
    <row r="3442" spans="1:5">
      <c r="A3442" s="127"/>
      <c r="B3442" s="128"/>
      <c r="C3442" s="127"/>
      <c r="D3442" s="122"/>
      <c r="E3442" s="129">
        <f t="shared" si="53"/>
        <v>0</v>
      </c>
    </row>
    <row r="3443" spans="1:5">
      <c r="A3443" s="127"/>
      <c r="B3443" s="128"/>
      <c r="C3443" s="127"/>
      <c r="D3443" s="122"/>
      <c r="E3443" s="129">
        <f t="shared" si="53"/>
        <v>0</v>
      </c>
    </row>
    <row r="3444" spans="1:5">
      <c r="A3444" s="127"/>
      <c r="B3444" s="128"/>
      <c r="C3444" s="127"/>
      <c r="D3444" s="122"/>
      <c r="E3444" s="129">
        <f t="shared" si="53"/>
        <v>0</v>
      </c>
    </row>
    <row r="3445" spans="1:5">
      <c r="A3445" s="127"/>
      <c r="B3445" s="128"/>
      <c r="C3445" s="127"/>
      <c r="D3445" s="122"/>
      <c r="E3445" s="129">
        <f t="shared" si="53"/>
        <v>0</v>
      </c>
    </row>
    <row r="3446" spans="1:5">
      <c r="A3446" s="127"/>
      <c r="B3446" s="128"/>
      <c r="C3446" s="127"/>
      <c r="D3446" s="122"/>
      <c r="E3446" s="129">
        <f t="shared" si="53"/>
        <v>0</v>
      </c>
    </row>
    <row r="3447" spans="1:5">
      <c r="A3447" s="127"/>
      <c r="B3447" s="128"/>
      <c r="C3447" s="127"/>
      <c r="D3447" s="122"/>
      <c r="E3447" s="129">
        <f t="shared" si="53"/>
        <v>0</v>
      </c>
    </row>
    <row r="3448" spans="1:5">
      <c r="A3448" s="127"/>
      <c r="B3448" s="128"/>
      <c r="C3448" s="127"/>
      <c r="D3448" s="122"/>
      <c r="E3448" s="129">
        <f t="shared" si="53"/>
        <v>0</v>
      </c>
    </row>
    <row r="3449" spans="1:5">
      <c r="A3449" s="127"/>
      <c r="B3449" s="128"/>
      <c r="C3449" s="127"/>
      <c r="D3449" s="122"/>
      <c r="E3449" s="129">
        <f t="shared" si="53"/>
        <v>0</v>
      </c>
    </row>
    <row r="3450" spans="1:5">
      <c r="A3450" s="127"/>
      <c r="B3450" s="128"/>
      <c r="C3450" s="127"/>
      <c r="D3450" s="122"/>
      <c r="E3450" s="129">
        <f t="shared" si="53"/>
        <v>0</v>
      </c>
    </row>
    <row r="3451" spans="1:5">
      <c r="A3451" s="127"/>
      <c r="B3451" s="128"/>
      <c r="C3451" s="127"/>
      <c r="D3451" s="122"/>
      <c r="E3451" s="129">
        <f t="shared" si="53"/>
        <v>0</v>
      </c>
    </row>
    <row r="3452" spans="1:5">
      <c r="A3452" s="127"/>
      <c r="B3452" s="128"/>
      <c r="C3452" s="127"/>
      <c r="D3452" s="122"/>
      <c r="E3452" s="129">
        <f t="shared" si="53"/>
        <v>0</v>
      </c>
    </row>
    <row r="3453" spans="1:5">
      <c r="A3453" s="127"/>
      <c r="B3453" s="128"/>
      <c r="C3453" s="127"/>
      <c r="D3453" s="122"/>
      <c r="E3453" s="129">
        <f t="shared" si="53"/>
        <v>0</v>
      </c>
    </row>
    <row r="3454" spans="1:5">
      <c r="A3454" s="127"/>
      <c r="B3454" s="128"/>
      <c r="C3454" s="127"/>
      <c r="D3454" s="122"/>
      <c r="E3454" s="129">
        <f t="shared" si="53"/>
        <v>0</v>
      </c>
    </row>
    <row r="3455" spans="1:5">
      <c r="A3455" s="127"/>
      <c r="B3455" s="128"/>
      <c r="C3455" s="127"/>
      <c r="D3455" s="122"/>
      <c r="E3455" s="129">
        <f t="shared" si="53"/>
        <v>0</v>
      </c>
    </row>
    <row r="3456" spans="1:5">
      <c r="A3456" s="127"/>
      <c r="B3456" s="128"/>
      <c r="C3456" s="127"/>
      <c r="D3456" s="122"/>
      <c r="E3456" s="129">
        <f t="shared" si="53"/>
        <v>0</v>
      </c>
    </row>
    <row r="3457" spans="1:5">
      <c r="A3457" s="127"/>
      <c r="B3457" s="128"/>
      <c r="C3457" s="127"/>
      <c r="D3457" s="122"/>
      <c r="E3457" s="129">
        <f t="shared" si="53"/>
        <v>0</v>
      </c>
    </row>
    <row r="3458" spans="1:5">
      <c r="A3458" s="127"/>
      <c r="B3458" s="128"/>
      <c r="C3458" s="127"/>
      <c r="D3458" s="122"/>
      <c r="E3458" s="129">
        <f t="shared" ref="E3458:E3521" si="54">ROUND((D3458/(1+$J$1))*(1+$L$1),2)</f>
        <v>0</v>
      </c>
    </row>
    <row r="3459" spans="1:5">
      <c r="A3459" s="127"/>
      <c r="B3459" s="128"/>
      <c r="C3459" s="127"/>
      <c r="D3459" s="122"/>
      <c r="E3459" s="129">
        <f t="shared" si="54"/>
        <v>0</v>
      </c>
    </row>
    <row r="3460" spans="1:5">
      <c r="A3460" s="127"/>
      <c r="B3460" s="128"/>
      <c r="C3460" s="127"/>
      <c r="D3460" s="122"/>
      <c r="E3460" s="129">
        <f t="shared" si="54"/>
        <v>0</v>
      </c>
    </row>
    <row r="3461" spans="1:5">
      <c r="A3461" s="127"/>
      <c r="B3461" s="128"/>
      <c r="C3461" s="127"/>
      <c r="D3461" s="122"/>
      <c r="E3461" s="129">
        <f t="shared" si="54"/>
        <v>0</v>
      </c>
    </row>
    <row r="3462" spans="1:5">
      <c r="A3462" s="127"/>
      <c r="B3462" s="128"/>
      <c r="C3462" s="127"/>
      <c r="D3462" s="122"/>
      <c r="E3462" s="129">
        <f t="shared" si="54"/>
        <v>0</v>
      </c>
    </row>
    <row r="3463" spans="1:5">
      <c r="A3463" s="127"/>
      <c r="B3463" s="128"/>
      <c r="C3463" s="127"/>
      <c r="D3463" s="122"/>
      <c r="E3463" s="129">
        <f t="shared" si="54"/>
        <v>0</v>
      </c>
    </row>
    <row r="3464" spans="1:5">
      <c r="A3464" s="127"/>
      <c r="B3464" s="128"/>
      <c r="C3464" s="127"/>
      <c r="D3464" s="122"/>
      <c r="E3464" s="129">
        <f t="shared" si="54"/>
        <v>0</v>
      </c>
    </row>
    <row r="3465" spans="1:5">
      <c r="A3465" s="127"/>
      <c r="B3465" s="128"/>
      <c r="C3465" s="127"/>
      <c r="D3465" s="122"/>
      <c r="E3465" s="129">
        <f t="shared" si="54"/>
        <v>0</v>
      </c>
    </row>
    <row r="3466" spans="1:5">
      <c r="A3466" s="127"/>
      <c r="B3466" s="128"/>
      <c r="C3466" s="127"/>
      <c r="D3466" s="122"/>
      <c r="E3466" s="129">
        <f t="shared" si="54"/>
        <v>0</v>
      </c>
    </row>
    <row r="3467" spans="1:5">
      <c r="A3467" s="127"/>
      <c r="B3467" s="128"/>
      <c r="C3467" s="127"/>
      <c r="D3467" s="122"/>
      <c r="E3467" s="129">
        <f t="shared" si="54"/>
        <v>0</v>
      </c>
    </row>
    <row r="3468" spans="1:5">
      <c r="A3468" s="127"/>
      <c r="B3468" s="128"/>
      <c r="C3468" s="127"/>
      <c r="D3468" s="122"/>
      <c r="E3468" s="129">
        <f t="shared" si="54"/>
        <v>0</v>
      </c>
    </row>
    <row r="3469" spans="1:5">
      <c r="A3469" s="127"/>
      <c r="B3469" s="128"/>
      <c r="C3469" s="127"/>
      <c r="D3469" s="122"/>
      <c r="E3469" s="129">
        <f t="shared" si="54"/>
        <v>0</v>
      </c>
    </row>
    <row r="3470" spans="1:5">
      <c r="A3470" s="127"/>
      <c r="B3470" s="128"/>
      <c r="C3470" s="127"/>
      <c r="D3470" s="122"/>
      <c r="E3470" s="129">
        <f t="shared" si="54"/>
        <v>0</v>
      </c>
    </row>
    <row r="3471" spans="1:5">
      <c r="A3471" s="127"/>
      <c r="B3471" s="128"/>
      <c r="C3471" s="127"/>
      <c r="D3471" s="122"/>
      <c r="E3471" s="129">
        <f t="shared" si="54"/>
        <v>0</v>
      </c>
    </row>
    <row r="3472" spans="1:5">
      <c r="A3472" s="127"/>
      <c r="B3472" s="128"/>
      <c r="C3472" s="127"/>
      <c r="D3472" s="122"/>
      <c r="E3472" s="129">
        <f t="shared" si="54"/>
        <v>0</v>
      </c>
    </row>
    <row r="3473" spans="1:5">
      <c r="A3473" s="127"/>
      <c r="B3473" s="128"/>
      <c r="C3473" s="127"/>
      <c r="D3473" s="122"/>
      <c r="E3473" s="129">
        <f t="shared" si="54"/>
        <v>0</v>
      </c>
    </row>
    <row r="3474" spans="1:5">
      <c r="A3474" s="127"/>
      <c r="B3474" s="128"/>
      <c r="C3474" s="127"/>
      <c r="D3474" s="122"/>
      <c r="E3474" s="129">
        <f t="shared" si="54"/>
        <v>0</v>
      </c>
    </row>
    <row r="3475" spans="1:5">
      <c r="A3475" s="127"/>
      <c r="B3475" s="128"/>
      <c r="C3475" s="127"/>
      <c r="D3475" s="122"/>
      <c r="E3475" s="129">
        <f t="shared" si="54"/>
        <v>0</v>
      </c>
    </row>
    <row r="3476" spans="1:5">
      <c r="A3476" s="127"/>
      <c r="B3476" s="128"/>
      <c r="C3476" s="127"/>
      <c r="D3476" s="122"/>
      <c r="E3476" s="129">
        <f t="shared" si="54"/>
        <v>0</v>
      </c>
    </row>
    <row r="3477" spans="1:5">
      <c r="A3477" s="127"/>
      <c r="B3477" s="128"/>
      <c r="C3477" s="127"/>
      <c r="D3477" s="122"/>
      <c r="E3477" s="129">
        <f t="shared" si="54"/>
        <v>0</v>
      </c>
    </row>
    <row r="3478" spans="1:5">
      <c r="A3478" s="127"/>
      <c r="B3478" s="128"/>
      <c r="C3478" s="127"/>
      <c r="D3478" s="122"/>
      <c r="E3478" s="129">
        <f t="shared" si="54"/>
        <v>0</v>
      </c>
    </row>
    <row r="3479" spans="1:5">
      <c r="A3479" s="127"/>
      <c r="B3479" s="128"/>
      <c r="C3479" s="127"/>
      <c r="D3479" s="122"/>
      <c r="E3479" s="129">
        <f t="shared" si="54"/>
        <v>0</v>
      </c>
    </row>
    <row r="3480" spans="1:5">
      <c r="A3480" s="127"/>
      <c r="B3480" s="128"/>
      <c r="C3480" s="127"/>
      <c r="D3480" s="122"/>
      <c r="E3480" s="129">
        <f t="shared" si="54"/>
        <v>0</v>
      </c>
    </row>
    <row r="3481" spans="1:5">
      <c r="A3481" s="127"/>
      <c r="B3481" s="128"/>
      <c r="C3481" s="127"/>
      <c r="D3481" s="122"/>
      <c r="E3481" s="129">
        <f t="shared" si="54"/>
        <v>0</v>
      </c>
    </row>
    <row r="3482" spans="1:5">
      <c r="A3482" s="127"/>
      <c r="B3482" s="128"/>
      <c r="C3482" s="127"/>
      <c r="D3482" s="122"/>
      <c r="E3482" s="129">
        <f t="shared" si="54"/>
        <v>0</v>
      </c>
    </row>
    <row r="3483" spans="1:5">
      <c r="A3483" s="127"/>
      <c r="B3483" s="128"/>
      <c r="C3483" s="127"/>
      <c r="D3483" s="122"/>
      <c r="E3483" s="129">
        <f t="shared" si="54"/>
        <v>0</v>
      </c>
    </row>
    <row r="3484" spans="1:5">
      <c r="A3484" s="127"/>
      <c r="B3484" s="128"/>
      <c r="C3484" s="127"/>
      <c r="D3484" s="122"/>
      <c r="E3484" s="129">
        <f t="shared" si="54"/>
        <v>0</v>
      </c>
    </row>
    <row r="3485" spans="1:5">
      <c r="A3485" s="127"/>
      <c r="B3485" s="128"/>
      <c r="C3485" s="127"/>
      <c r="D3485" s="122"/>
      <c r="E3485" s="129">
        <f t="shared" si="54"/>
        <v>0</v>
      </c>
    </row>
    <row r="3486" spans="1:5">
      <c r="A3486" s="127"/>
      <c r="B3486" s="128"/>
      <c r="C3486" s="127"/>
      <c r="D3486" s="122"/>
      <c r="E3486" s="129">
        <f t="shared" si="54"/>
        <v>0</v>
      </c>
    </row>
    <row r="3487" spans="1:5">
      <c r="A3487" s="127"/>
      <c r="B3487" s="128"/>
      <c r="C3487" s="127"/>
      <c r="D3487" s="122"/>
      <c r="E3487" s="129">
        <f t="shared" si="54"/>
        <v>0</v>
      </c>
    </row>
    <row r="3488" spans="1:5">
      <c r="A3488" s="127"/>
      <c r="B3488" s="128"/>
      <c r="C3488" s="127"/>
      <c r="D3488" s="122"/>
      <c r="E3488" s="129">
        <f t="shared" si="54"/>
        <v>0</v>
      </c>
    </row>
    <row r="3489" spans="1:5">
      <c r="A3489" s="127"/>
      <c r="B3489" s="128"/>
      <c r="C3489" s="127"/>
      <c r="D3489" s="122"/>
      <c r="E3489" s="129">
        <f t="shared" si="54"/>
        <v>0</v>
      </c>
    </row>
    <row r="3490" spans="1:5">
      <c r="A3490" s="127"/>
      <c r="B3490" s="128"/>
      <c r="C3490" s="127"/>
      <c r="D3490" s="122"/>
      <c r="E3490" s="129">
        <f t="shared" si="54"/>
        <v>0</v>
      </c>
    </row>
    <row r="3491" spans="1:5">
      <c r="A3491" s="127"/>
      <c r="B3491" s="128"/>
      <c r="C3491" s="127"/>
      <c r="D3491" s="122"/>
      <c r="E3491" s="129">
        <f t="shared" si="54"/>
        <v>0</v>
      </c>
    </row>
    <row r="3492" spans="1:5">
      <c r="A3492" s="127"/>
      <c r="B3492" s="128"/>
      <c r="C3492" s="127"/>
      <c r="D3492" s="122"/>
      <c r="E3492" s="129">
        <f t="shared" si="54"/>
        <v>0</v>
      </c>
    </row>
    <row r="3493" spans="1:5">
      <c r="A3493" s="127"/>
      <c r="B3493" s="128"/>
      <c r="C3493" s="127"/>
      <c r="D3493" s="122"/>
      <c r="E3493" s="129">
        <f t="shared" si="54"/>
        <v>0</v>
      </c>
    </row>
    <row r="3494" spans="1:5">
      <c r="A3494" s="127"/>
      <c r="B3494" s="128"/>
      <c r="C3494" s="127"/>
      <c r="D3494" s="122"/>
      <c r="E3494" s="129">
        <f t="shared" si="54"/>
        <v>0</v>
      </c>
    </row>
    <row r="3495" spans="1:5">
      <c r="A3495" s="127"/>
      <c r="B3495" s="128"/>
      <c r="C3495" s="127"/>
      <c r="D3495" s="122"/>
      <c r="E3495" s="129">
        <f t="shared" si="54"/>
        <v>0</v>
      </c>
    </row>
    <row r="3496" spans="1:5">
      <c r="A3496" s="127"/>
      <c r="B3496" s="128"/>
      <c r="C3496" s="127"/>
      <c r="D3496" s="122"/>
      <c r="E3496" s="129">
        <f t="shared" si="54"/>
        <v>0</v>
      </c>
    </row>
    <row r="3497" spans="1:5">
      <c r="A3497" s="127"/>
      <c r="B3497" s="128"/>
      <c r="C3497" s="127"/>
      <c r="D3497" s="122"/>
      <c r="E3497" s="129">
        <f t="shared" si="54"/>
        <v>0</v>
      </c>
    </row>
    <row r="3498" spans="1:5">
      <c r="A3498" s="127"/>
      <c r="B3498" s="128"/>
      <c r="C3498" s="127"/>
      <c r="D3498" s="122"/>
      <c r="E3498" s="129">
        <f t="shared" si="54"/>
        <v>0</v>
      </c>
    </row>
    <row r="3499" spans="1:5">
      <c r="A3499" s="127"/>
      <c r="B3499" s="128"/>
      <c r="C3499" s="127"/>
      <c r="D3499" s="122"/>
      <c r="E3499" s="129">
        <f t="shared" si="54"/>
        <v>0</v>
      </c>
    </row>
    <row r="3500" spans="1:5">
      <c r="A3500" s="127"/>
      <c r="B3500" s="128"/>
      <c r="C3500" s="127"/>
      <c r="D3500" s="122"/>
      <c r="E3500" s="129">
        <f t="shared" si="54"/>
        <v>0</v>
      </c>
    </row>
    <row r="3501" spans="1:5">
      <c r="A3501" s="127"/>
      <c r="B3501" s="128"/>
      <c r="C3501" s="127"/>
      <c r="D3501" s="122"/>
      <c r="E3501" s="129">
        <f t="shared" si="54"/>
        <v>0</v>
      </c>
    </row>
    <row r="3502" spans="1:5">
      <c r="A3502" s="127"/>
      <c r="B3502" s="128"/>
      <c r="C3502" s="127"/>
      <c r="D3502" s="122"/>
      <c r="E3502" s="129">
        <f t="shared" si="54"/>
        <v>0</v>
      </c>
    </row>
    <row r="3503" spans="1:5">
      <c r="A3503" s="127"/>
      <c r="B3503" s="128"/>
      <c r="C3503" s="127"/>
      <c r="D3503" s="122"/>
      <c r="E3503" s="129">
        <f t="shared" si="54"/>
        <v>0</v>
      </c>
    </row>
    <row r="3504" spans="1:5">
      <c r="A3504" s="127"/>
      <c r="B3504" s="128"/>
      <c r="C3504" s="127"/>
      <c r="D3504" s="122"/>
      <c r="E3504" s="129">
        <f t="shared" si="54"/>
        <v>0</v>
      </c>
    </row>
    <row r="3505" spans="1:5">
      <c r="A3505" s="127"/>
      <c r="B3505" s="128"/>
      <c r="C3505" s="127"/>
      <c r="D3505" s="122"/>
      <c r="E3505" s="129">
        <f t="shared" si="54"/>
        <v>0</v>
      </c>
    </row>
    <row r="3506" spans="1:5">
      <c r="A3506" s="127"/>
      <c r="B3506" s="128"/>
      <c r="C3506" s="127"/>
      <c r="D3506" s="122"/>
      <c r="E3506" s="129">
        <f t="shared" si="54"/>
        <v>0</v>
      </c>
    </row>
    <row r="3507" spans="1:5">
      <c r="A3507" s="127"/>
      <c r="B3507" s="128"/>
      <c r="C3507" s="127"/>
      <c r="D3507" s="122"/>
      <c r="E3507" s="129">
        <f t="shared" si="54"/>
        <v>0</v>
      </c>
    </row>
    <row r="3508" spans="1:5">
      <c r="A3508" s="127"/>
      <c r="B3508" s="128"/>
      <c r="C3508" s="127"/>
      <c r="D3508" s="122"/>
      <c r="E3508" s="129">
        <f t="shared" si="54"/>
        <v>0</v>
      </c>
    </row>
    <row r="3509" spans="1:5">
      <c r="A3509" s="127"/>
      <c r="B3509" s="128"/>
      <c r="C3509" s="127"/>
      <c r="D3509" s="122"/>
      <c r="E3509" s="129">
        <f t="shared" si="54"/>
        <v>0</v>
      </c>
    </row>
    <row r="3510" spans="1:5">
      <c r="A3510" s="127"/>
      <c r="B3510" s="128"/>
      <c r="C3510" s="127"/>
      <c r="D3510" s="122"/>
      <c r="E3510" s="129">
        <f t="shared" si="54"/>
        <v>0</v>
      </c>
    </row>
    <row r="3511" spans="1:5">
      <c r="A3511" s="127"/>
      <c r="B3511" s="128"/>
      <c r="C3511" s="127"/>
      <c r="D3511" s="122"/>
      <c r="E3511" s="129">
        <f t="shared" si="54"/>
        <v>0</v>
      </c>
    </row>
    <row r="3512" spans="1:5">
      <c r="A3512" s="127"/>
      <c r="B3512" s="128"/>
      <c r="C3512" s="127"/>
      <c r="D3512" s="122"/>
      <c r="E3512" s="129">
        <f t="shared" si="54"/>
        <v>0</v>
      </c>
    </row>
    <row r="3513" spans="1:5">
      <c r="A3513" s="127"/>
      <c r="B3513" s="128"/>
      <c r="C3513" s="127"/>
      <c r="D3513" s="122"/>
      <c r="E3513" s="129">
        <f t="shared" si="54"/>
        <v>0</v>
      </c>
    </row>
    <row r="3514" spans="1:5">
      <c r="A3514" s="127"/>
      <c r="B3514" s="128"/>
      <c r="C3514" s="127"/>
      <c r="D3514" s="122"/>
      <c r="E3514" s="129">
        <f t="shared" si="54"/>
        <v>0</v>
      </c>
    </row>
    <row r="3515" spans="1:5">
      <c r="A3515" s="127"/>
      <c r="B3515" s="128"/>
      <c r="C3515" s="127"/>
      <c r="D3515" s="122"/>
      <c r="E3515" s="129">
        <f t="shared" si="54"/>
        <v>0</v>
      </c>
    </row>
    <row r="3516" spans="1:5">
      <c r="A3516" s="127"/>
      <c r="B3516" s="128"/>
      <c r="C3516" s="127"/>
      <c r="D3516" s="122"/>
      <c r="E3516" s="129">
        <f t="shared" si="54"/>
        <v>0</v>
      </c>
    </row>
    <row r="3517" spans="1:5">
      <c r="A3517" s="127"/>
      <c r="B3517" s="128"/>
      <c r="C3517" s="127"/>
      <c r="D3517" s="122"/>
      <c r="E3517" s="129">
        <f t="shared" si="54"/>
        <v>0</v>
      </c>
    </row>
    <row r="3518" spans="1:5">
      <c r="A3518" s="127"/>
      <c r="B3518" s="128"/>
      <c r="C3518" s="127"/>
      <c r="D3518" s="122"/>
      <c r="E3518" s="129">
        <f t="shared" si="54"/>
        <v>0</v>
      </c>
    </row>
    <row r="3519" spans="1:5">
      <c r="A3519" s="127"/>
      <c r="B3519" s="128"/>
      <c r="C3519" s="127"/>
      <c r="D3519" s="122"/>
      <c r="E3519" s="129">
        <f t="shared" si="54"/>
        <v>0</v>
      </c>
    </row>
    <row r="3520" spans="1:5">
      <c r="A3520" s="127"/>
      <c r="B3520" s="128"/>
      <c r="C3520" s="127"/>
      <c r="D3520" s="122"/>
      <c r="E3520" s="129">
        <f t="shared" si="54"/>
        <v>0</v>
      </c>
    </row>
    <row r="3521" spans="1:5">
      <c r="A3521" s="127"/>
      <c r="B3521" s="128"/>
      <c r="C3521" s="127"/>
      <c r="D3521" s="122"/>
      <c r="E3521" s="129">
        <f t="shared" si="54"/>
        <v>0</v>
      </c>
    </row>
    <row r="3522" spans="1:5">
      <c r="A3522" s="127"/>
      <c r="B3522" s="128"/>
      <c r="C3522" s="127"/>
      <c r="D3522" s="122"/>
      <c r="E3522" s="129">
        <f t="shared" ref="E3522:E3585" si="55">ROUND((D3522/(1+$J$1))*(1+$L$1),2)</f>
        <v>0</v>
      </c>
    </row>
    <row r="3523" spans="1:5">
      <c r="A3523" s="127"/>
      <c r="B3523" s="128"/>
      <c r="C3523" s="127"/>
      <c r="D3523" s="122"/>
      <c r="E3523" s="129">
        <f t="shared" si="55"/>
        <v>0</v>
      </c>
    </row>
    <row r="3524" spans="1:5">
      <c r="A3524" s="127"/>
      <c r="B3524" s="128"/>
      <c r="C3524" s="127"/>
      <c r="D3524" s="122"/>
      <c r="E3524" s="129">
        <f t="shared" si="55"/>
        <v>0</v>
      </c>
    </row>
    <row r="3525" spans="1:5">
      <c r="A3525" s="127"/>
      <c r="B3525" s="128"/>
      <c r="C3525" s="127"/>
      <c r="D3525" s="122"/>
      <c r="E3525" s="129">
        <f t="shared" si="55"/>
        <v>0</v>
      </c>
    </row>
    <row r="3526" spans="1:5">
      <c r="A3526" s="127"/>
      <c r="B3526" s="128"/>
      <c r="C3526" s="127"/>
      <c r="D3526" s="122"/>
      <c r="E3526" s="129">
        <f t="shared" si="55"/>
        <v>0</v>
      </c>
    </row>
    <row r="3527" spans="1:5">
      <c r="A3527" s="127"/>
      <c r="B3527" s="128"/>
      <c r="C3527" s="127"/>
      <c r="D3527" s="122"/>
      <c r="E3527" s="129">
        <f t="shared" si="55"/>
        <v>0</v>
      </c>
    </row>
    <row r="3528" spans="1:5">
      <c r="A3528" s="127"/>
      <c r="B3528" s="128"/>
      <c r="C3528" s="127"/>
      <c r="D3528" s="122"/>
      <c r="E3528" s="129">
        <f t="shared" si="55"/>
        <v>0</v>
      </c>
    </row>
    <row r="3529" spans="1:5">
      <c r="A3529" s="127"/>
      <c r="B3529" s="128"/>
      <c r="C3529" s="127"/>
      <c r="D3529" s="122"/>
      <c r="E3529" s="129">
        <f t="shared" si="55"/>
        <v>0</v>
      </c>
    </row>
    <row r="3530" spans="1:5">
      <c r="A3530" s="127"/>
      <c r="B3530" s="128"/>
      <c r="C3530" s="127"/>
      <c r="D3530" s="122"/>
      <c r="E3530" s="129">
        <f t="shared" si="55"/>
        <v>0</v>
      </c>
    </row>
    <row r="3531" spans="1:5">
      <c r="A3531" s="127"/>
      <c r="B3531" s="128"/>
      <c r="C3531" s="127"/>
      <c r="D3531" s="122"/>
      <c r="E3531" s="129">
        <f t="shared" si="55"/>
        <v>0</v>
      </c>
    </row>
    <row r="3532" spans="1:5">
      <c r="A3532" s="127"/>
      <c r="B3532" s="128"/>
      <c r="C3532" s="127"/>
      <c r="D3532" s="122"/>
      <c r="E3532" s="129">
        <f t="shared" si="55"/>
        <v>0</v>
      </c>
    </row>
    <row r="3533" spans="1:5">
      <c r="A3533" s="127"/>
      <c r="B3533" s="128"/>
      <c r="C3533" s="127"/>
      <c r="D3533" s="122"/>
      <c r="E3533" s="129">
        <f t="shared" si="55"/>
        <v>0</v>
      </c>
    </row>
    <row r="3534" spans="1:5">
      <c r="A3534" s="127"/>
      <c r="B3534" s="128"/>
      <c r="C3534" s="127"/>
      <c r="D3534" s="122"/>
      <c r="E3534" s="129">
        <f t="shared" si="55"/>
        <v>0</v>
      </c>
    </row>
    <row r="3535" spans="1:5">
      <c r="A3535" s="127"/>
      <c r="B3535" s="128"/>
      <c r="C3535" s="127"/>
      <c r="D3535" s="122"/>
      <c r="E3535" s="129">
        <f t="shared" si="55"/>
        <v>0</v>
      </c>
    </row>
    <row r="3536" spans="1:5">
      <c r="A3536" s="127"/>
      <c r="B3536" s="128"/>
      <c r="C3536" s="127"/>
      <c r="D3536" s="122"/>
      <c r="E3536" s="129">
        <f t="shared" si="55"/>
        <v>0</v>
      </c>
    </row>
    <row r="3537" spans="1:5">
      <c r="A3537" s="127"/>
      <c r="B3537" s="128"/>
      <c r="C3537" s="127"/>
      <c r="D3537" s="122"/>
      <c r="E3537" s="129">
        <f t="shared" si="55"/>
        <v>0</v>
      </c>
    </row>
    <row r="3538" spans="1:5">
      <c r="A3538" s="127"/>
      <c r="B3538" s="128"/>
      <c r="C3538" s="127"/>
      <c r="D3538" s="122"/>
      <c r="E3538" s="129">
        <f t="shared" si="55"/>
        <v>0</v>
      </c>
    </row>
    <row r="3539" spans="1:5">
      <c r="A3539" s="127"/>
      <c r="B3539" s="128"/>
      <c r="C3539" s="127"/>
      <c r="D3539" s="122"/>
      <c r="E3539" s="129">
        <f t="shared" si="55"/>
        <v>0</v>
      </c>
    </row>
    <row r="3540" spans="1:5">
      <c r="A3540" s="127"/>
      <c r="B3540" s="128"/>
      <c r="C3540" s="127"/>
      <c r="D3540" s="122"/>
      <c r="E3540" s="129">
        <f t="shared" si="55"/>
        <v>0</v>
      </c>
    </row>
    <row r="3541" spans="1:5">
      <c r="A3541" s="127"/>
      <c r="B3541" s="128"/>
      <c r="C3541" s="127"/>
      <c r="D3541" s="122"/>
      <c r="E3541" s="129">
        <f t="shared" si="55"/>
        <v>0</v>
      </c>
    </row>
    <row r="3542" spans="1:5">
      <c r="A3542" s="127"/>
      <c r="B3542" s="128"/>
      <c r="C3542" s="127"/>
      <c r="D3542" s="122"/>
      <c r="E3542" s="129">
        <f t="shared" si="55"/>
        <v>0</v>
      </c>
    </row>
    <row r="3543" spans="1:5">
      <c r="A3543" s="127"/>
      <c r="B3543" s="128"/>
      <c r="C3543" s="127"/>
      <c r="D3543" s="122"/>
      <c r="E3543" s="129">
        <f t="shared" si="55"/>
        <v>0</v>
      </c>
    </row>
    <row r="3544" spans="1:5">
      <c r="A3544" s="127"/>
      <c r="B3544" s="128"/>
      <c r="C3544" s="127"/>
      <c r="D3544" s="122"/>
      <c r="E3544" s="129">
        <f t="shared" si="55"/>
        <v>0</v>
      </c>
    </row>
    <row r="3545" spans="1:5">
      <c r="A3545" s="127"/>
      <c r="B3545" s="128"/>
      <c r="C3545" s="127"/>
      <c r="D3545" s="122"/>
      <c r="E3545" s="129">
        <f t="shared" si="55"/>
        <v>0</v>
      </c>
    </row>
    <row r="3546" spans="1:5">
      <c r="A3546" s="127"/>
      <c r="B3546" s="128"/>
      <c r="C3546" s="127"/>
      <c r="D3546" s="122"/>
      <c r="E3546" s="129">
        <f t="shared" si="55"/>
        <v>0</v>
      </c>
    </row>
    <row r="3547" spans="1:5">
      <c r="A3547" s="127"/>
      <c r="B3547" s="128"/>
      <c r="C3547" s="127"/>
      <c r="D3547" s="122"/>
      <c r="E3547" s="129">
        <f t="shared" si="55"/>
        <v>0</v>
      </c>
    </row>
    <row r="3548" spans="1:5">
      <c r="A3548" s="127"/>
      <c r="B3548" s="128"/>
      <c r="C3548" s="127"/>
      <c r="D3548" s="122"/>
      <c r="E3548" s="129">
        <f t="shared" si="55"/>
        <v>0</v>
      </c>
    </row>
    <row r="3549" spans="1:5">
      <c r="A3549" s="127"/>
      <c r="B3549" s="128"/>
      <c r="C3549" s="127"/>
      <c r="D3549" s="122"/>
      <c r="E3549" s="129">
        <f t="shared" si="55"/>
        <v>0</v>
      </c>
    </row>
    <row r="3550" spans="1:5">
      <c r="A3550" s="127"/>
      <c r="B3550" s="128"/>
      <c r="C3550" s="127"/>
      <c r="D3550" s="122"/>
      <c r="E3550" s="129">
        <f t="shared" si="55"/>
        <v>0</v>
      </c>
    </row>
    <row r="3551" spans="1:5">
      <c r="A3551" s="127"/>
      <c r="B3551" s="128"/>
      <c r="C3551" s="127"/>
      <c r="D3551" s="122"/>
      <c r="E3551" s="129">
        <f t="shared" si="55"/>
        <v>0</v>
      </c>
    </row>
    <row r="3552" spans="1:5">
      <c r="A3552" s="127"/>
      <c r="B3552" s="128"/>
      <c r="C3552" s="127"/>
      <c r="D3552" s="122"/>
      <c r="E3552" s="129">
        <f t="shared" si="55"/>
        <v>0</v>
      </c>
    </row>
    <row r="3553" spans="1:5">
      <c r="A3553" s="127"/>
      <c r="B3553" s="128"/>
      <c r="C3553" s="127"/>
      <c r="D3553" s="122"/>
      <c r="E3553" s="129">
        <f t="shared" si="55"/>
        <v>0</v>
      </c>
    </row>
    <row r="3554" spans="1:5">
      <c r="A3554" s="127"/>
      <c r="B3554" s="128"/>
      <c r="C3554" s="127"/>
      <c r="D3554" s="122"/>
      <c r="E3554" s="129">
        <f t="shared" si="55"/>
        <v>0</v>
      </c>
    </row>
    <row r="3555" spans="1:5">
      <c r="A3555" s="127"/>
      <c r="B3555" s="128"/>
      <c r="C3555" s="127"/>
      <c r="D3555" s="122"/>
      <c r="E3555" s="129">
        <f t="shared" si="55"/>
        <v>0</v>
      </c>
    </row>
    <row r="3556" spans="1:5">
      <c r="A3556" s="127"/>
      <c r="B3556" s="128"/>
      <c r="C3556" s="127"/>
      <c r="D3556" s="122"/>
      <c r="E3556" s="129">
        <f t="shared" si="55"/>
        <v>0</v>
      </c>
    </row>
    <row r="3557" spans="1:5">
      <c r="A3557" s="127"/>
      <c r="B3557" s="128"/>
      <c r="C3557" s="127"/>
      <c r="D3557" s="122"/>
      <c r="E3557" s="129">
        <f t="shared" si="55"/>
        <v>0</v>
      </c>
    </row>
    <row r="3558" spans="1:5">
      <c r="A3558" s="127"/>
      <c r="B3558" s="128"/>
      <c r="C3558" s="127"/>
      <c r="D3558" s="122"/>
      <c r="E3558" s="129">
        <f t="shared" si="55"/>
        <v>0</v>
      </c>
    </row>
    <row r="3559" spans="1:5">
      <c r="A3559" s="127"/>
      <c r="B3559" s="128"/>
      <c r="C3559" s="127"/>
      <c r="D3559" s="122"/>
      <c r="E3559" s="129">
        <f t="shared" si="55"/>
        <v>0</v>
      </c>
    </row>
    <row r="3560" spans="1:5">
      <c r="A3560" s="127"/>
      <c r="B3560" s="128"/>
      <c r="C3560" s="127"/>
      <c r="D3560" s="122"/>
      <c r="E3560" s="129">
        <f t="shared" si="55"/>
        <v>0</v>
      </c>
    </row>
    <row r="3561" spans="1:5">
      <c r="A3561" s="127"/>
      <c r="B3561" s="128"/>
      <c r="C3561" s="127"/>
      <c r="D3561" s="122"/>
      <c r="E3561" s="129">
        <f t="shared" si="55"/>
        <v>0</v>
      </c>
    </row>
    <row r="3562" spans="1:5">
      <c r="A3562" s="127"/>
      <c r="B3562" s="128"/>
      <c r="C3562" s="127"/>
      <c r="D3562" s="122"/>
      <c r="E3562" s="129">
        <f t="shared" si="55"/>
        <v>0</v>
      </c>
    </row>
    <row r="3563" spans="1:5">
      <c r="A3563" s="127"/>
      <c r="B3563" s="128"/>
      <c r="C3563" s="127"/>
      <c r="D3563" s="122"/>
      <c r="E3563" s="129">
        <f t="shared" si="55"/>
        <v>0</v>
      </c>
    </row>
    <row r="3564" spans="1:5">
      <c r="A3564" s="127"/>
      <c r="B3564" s="128"/>
      <c r="C3564" s="127"/>
      <c r="D3564" s="122"/>
      <c r="E3564" s="129">
        <f t="shared" si="55"/>
        <v>0</v>
      </c>
    </row>
    <row r="3565" spans="1:5">
      <c r="A3565" s="127"/>
      <c r="B3565" s="128"/>
      <c r="C3565" s="127"/>
      <c r="D3565" s="122"/>
      <c r="E3565" s="129">
        <f t="shared" si="55"/>
        <v>0</v>
      </c>
    </row>
    <row r="3566" spans="1:5">
      <c r="A3566" s="127"/>
      <c r="B3566" s="128"/>
      <c r="C3566" s="127"/>
      <c r="D3566" s="122"/>
      <c r="E3566" s="129">
        <f t="shared" si="55"/>
        <v>0</v>
      </c>
    </row>
    <row r="3567" spans="1:5">
      <c r="A3567" s="127"/>
      <c r="B3567" s="128"/>
      <c r="C3567" s="127"/>
      <c r="D3567" s="122"/>
      <c r="E3567" s="129">
        <f t="shared" si="55"/>
        <v>0</v>
      </c>
    </row>
    <row r="3568" spans="1:5">
      <c r="A3568" s="127"/>
      <c r="B3568" s="128"/>
      <c r="C3568" s="127"/>
      <c r="D3568" s="122"/>
      <c r="E3568" s="129">
        <f t="shared" si="55"/>
        <v>0</v>
      </c>
    </row>
    <row r="3569" spans="1:5">
      <c r="A3569" s="127"/>
      <c r="B3569" s="128"/>
      <c r="C3569" s="127"/>
      <c r="D3569" s="122"/>
      <c r="E3569" s="129">
        <f t="shared" si="55"/>
        <v>0</v>
      </c>
    </row>
    <row r="3570" spans="1:5">
      <c r="A3570" s="127"/>
      <c r="B3570" s="128"/>
      <c r="C3570" s="127"/>
      <c r="D3570" s="122"/>
      <c r="E3570" s="129">
        <f t="shared" si="55"/>
        <v>0</v>
      </c>
    </row>
    <row r="3571" spans="1:5">
      <c r="A3571" s="127"/>
      <c r="B3571" s="128"/>
      <c r="C3571" s="127"/>
      <c r="D3571" s="122"/>
      <c r="E3571" s="129">
        <f t="shared" si="55"/>
        <v>0</v>
      </c>
    </row>
    <row r="3572" spans="1:5">
      <c r="A3572" s="127"/>
      <c r="B3572" s="128"/>
      <c r="C3572" s="127"/>
      <c r="D3572" s="122"/>
      <c r="E3572" s="129">
        <f t="shared" si="55"/>
        <v>0</v>
      </c>
    </row>
    <row r="3573" spans="1:5">
      <c r="A3573" s="127"/>
      <c r="B3573" s="128"/>
      <c r="C3573" s="127"/>
      <c r="D3573" s="122"/>
      <c r="E3573" s="129">
        <f t="shared" si="55"/>
        <v>0</v>
      </c>
    </row>
    <row r="3574" spans="1:5">
      <c r="A3574" s="127"/>
      <c r="B3574" s="128"/>
      <c r="C3574" s="127"/>
      <c r="D3574" s="122"/>
      <c r="E3574" s="129">
        <f t="shared" si="55"/>
        <v>0</v>
      </c>
    </row>
    <row r="3575" spans="1:5">
      <c r="A3575" s="127"/>
      <c r="B3575" s="128"/>
      <c r="C3575" s="127"/>
      <c r="D3575" s="122"/>
      <c r="E3575" s="129">
        <f t="shared" si="55"/>
        <v>0</v>
      </c>
    </row>
    <row r="3576" spans="1:5">
      <c r="A3576" s="127"/>
      <c r="B3576" s="128"/>
      <c r="C3576" s="127"/>
      <c r="D3576" s="122"/>
      <c r="E3576" s="129">
        <f t="shared" si="55"/>
        <v>0</v>
      </c>
    </row>
    <row r="3577" spans="1:5">
      <c r="A3577" s="127"/>
      <c r="B3577" s="128"/>
      <c r="C3577" s="127"/>
      <c r="D3577" s="122"/>
      <c r="E3577" s="129">
        <f t="shared" si="55"/>
        <v>0</v>
      </c>
    </row>
    <row r="3578" spans="1:5">
      <c r="A3578" s="127"/>
      <c r="B3578" s="128"/>
      <c r="C3578" s="127"/>
      <c r="D3578" s="122"/>
      <c r="E3578" s="129">
        <f t="shared" si="55"/>
        <v>0</v>
      </c>
    </row>
    <row r="3579" spans="1:5">
      <c r="A3579" s="127"/>
      <c r="B3579" s="128"/>
      <c r="C3579" s="127"/>
      <c r="D3579" s="122"/>
      <c r="E3579" s="129">
        <f t="shared" si="55"/>
        <v>0</v>
      </c>
    </row>
    <row r="3580" spans="1:5">
      <c r="A3580" s="127"/>
      <c r="B3580" s="128"/>
      <c r="C3580" s="127"/>
      <c r="D3580" s="122"/>
      <c r="E3580" s="129">
        <f t="shared" si="55"/>
        <v>0</v>
      </c>
    </row>
    <row r="3581" spans="1:5">
      <c r="A3581" s="127"/>
      <c r="B3581" s="128"/>
      <c r="C3581" s="127"/>
      <c r="D3581" s="122"/>
      <c r="E3581" s="129">
        <f t="shared" si="55"/>
        <v>0</v>
      </c>
    </row>
    <row r="3582" spans="1:5">
      <c r="A3582" s="127"/>
      <c r="B3582" s="128"/>
      <c r="C3582" s="127"/>
      <c r="D3582" s="122"/>
      <c r="E3582" s="129">
        <f t="shared" si="55"/>
        <v>0</v>
      </c>
    </row>
    <row r="3583" spans="1:5">
      <c r="A3583" s="127"/>
      <c r="B3583" s="128"/>
      <c r="C3583" s="127"/>
      <c r="D3583" s="122"/>
      <c r="E3583" s="129">
        <f t="shared" si="55"/>
        <v>0</v>
      </c>
    </row>
    <row r="3584" spans="1:5">
      <c r="A3584" s="127"/>
      <c r="B3584" s="128"/>
      <c r="C3584" s="127"/>
      <c r="D3584" s="122"/>
      <c r="E3584" s="129">
        <f t="shared" si="55"/>
        <v>0</v>
      </c>
    </row>
    <row r="3585" spans="1:5">
      <c r="A3585" s="127"/>
      <c r="B3585" s="128"/>
      <c r="C3585" s="127"/>
      <c r="D3585" s="122"/>
      <c r="E3585" s="129">
        <f t="shared" si="55"/>
        <v>0</v>
      </c>
    </row>
    <row r="3586" spans="1:5">
      <c r="A3586" s="127"/>
      <c r="B3586" s="128"/>
      <c r="C3586" s="127"/>
      <c r="D3586" s="122"/>
      <c r="E3586" s="129">
        <f t="shared" ref="E3586:E3649" si="56">ROUND((D3586/(1+$J$1))*(1+$L$1),2)</f>
        <v>0</v>
      </c>
    </row>
    <row r="3587" spans="1:5">
      <c r="A3587" s="127"/>
      <c r="B3587" s="128"/>
      <c r="C3587" s="127"/>
      <c r="D3587" s="122"/>
      <c r="E3587" s="129">
        <f t="shared" si="56"/>
        <v>0</v>
      </c>
    </row>
    <row r="3588" spans="1:5">
      <c r="A3588" s="127"/>
      <c r="B3588" s="128"/>
      <c r="C3588" s="127"/>
      <c r="D3588" s="122"/>
      <c r="E3588" s="129">
        <f t="shared" si="56"/>
        <v>0</v>
      </c>
    </row>
    <row r="3589" spans="1:5">
      <c r="A3589" s="127"/>
      <c r="B3589" s="128"/>
      <c r="C3589" s="127"/>
      <c r="D3589" s="122"/>
      <c r="E3589" s="129">
        <f t="shared" si="56"/>
        <v>0</v>
      </c>
    </row>
    <row r="3590" spans="1:5">
      <c r="A3590" s="127"/>
      <c r="B3590" s="128"/>
      <c r="C3590" s="127"/>
      <c r="D3590" s="122"/>
      <c r="E3590" s="129">
        <f t="shared" si="56"/>
        <v>0</v>
      </c>
    </row>
    <row r="3591" spans="1:5">
      <c r="A3591" s="127"/>
      <c r="B3591" s="128"/>
      <c r="C3591" s="127"/>
      <c r="D3591" s="122"/>
      <c r="E3591" s="129">
        <f t="shared" si="56"/>
        <v>0</v>
      </c>
    </row>
    <row r="3592" spans="1:5">
      <c r="A3592" s="127"/>
      <c r="B3592" s="128"/>
      <c r="C3592" s="127"/>
      <c r="D3592" s="122"/>
      <c r="E3592" s="129">
        <f t="shared" si="56"/>
        <v>0</v>
      </c>
    </row>
    <row r="3593" spans="1:5">
      <c r="A3593" s="127"/>
      <c r="B3593" s="128"/>
      <c r="C3593" s="127"/>
      <c r="D3593" s="122"/>
      <c r="E3593" s="129">
        <f t="shared" si="56"/>
        <v>0</v>
      </c>
    </row>
    <row r="3594" spans="1:5">
      <c r="A3594" s="127"/>
      <c r="B3594" s="128"/>
      <c r="C3594" s="127"/>
      <c r="D3594" s="122"/>
      <c r="E3594" s="129">
        <f t="shared" si="56"/>
        <v>0</v>
      </c>
    </row>
    <row r="3595" spans="1:5">
      <c r="A3595" s="127"/>
      <c r="B3595" s="128"/>
      <c r="C3595" s="127"/>
      <c r="D3595" s="122"/>
      <c r="E3595" s="129">
        <f t="shared" si="56"/>
        <v>0</v>
      </c>
    </row>
    <row r="3596" spans="1:5">
      <c r="A3596" s="127"/>
      <c r="B3596" s="128"/>
      <c r="C3596" s="127"/>
      <c r="D3596" s="122"/>
      <c r="E3596" s="129">
        <f t="shared" si="56"/>
        <v>0</v>
      </c>
    </row>
    <row r="3597" spans="1:5">
      <c r="A3597" s="127"/>
      <c r="B3597" s="128"/>
      <c r="C3597" s="127"/>
      <c r="D3597" s="122"/>
      <c r="E3597" s="129">
        <f t="shared" si="56"/>
        <v>0</v>
      </c>
    </row>
    <row r="3598" spans="1:5">
      <c r="A3598" s="127"/>
      <c r="B3598" s="128"/>
      <c r="C3598" s="127"/>
      <c r="D3598" s="122"/>
      <c r="E3598" s="129">
        <f t="shared" si="56"/>
        <v>0</v>
      </c>
    </row>
    <row r="3599" spans="1:5">
      <c r="A3599" s="127"/>
      <c r="B3599" s="128"/>
      <c r="C3599" s="127"/>
      <c r="D3599" s="122"/>
      <c r="E3599" s="129">
        <f t="shared" si="56"/>
        <v>0</v>
      </c>
    </row>
    <row r="3600" spans="1:5">
      <c r="A3600" s="127"/>
      <c r="B3600" s="128"/>
      <c r="C3600" s="127"/>
      <c r="D3600" s="122"/>
      <c r="E3600" s="129">
        <f t="shared" si="56"/>
        <v>0</v>
      </c>
    </row>
    <row r="3601" spans="1:5">
      <c r="A3601" s="127"/>
      <c r="B3601" s="128"/>
      <c r="C3601" s="127"/>
      <c r="D3601" s="122"/>
      <c r="E3601" s="129">
        <f t="shared" si="56"/>
        <v>0</v>
      </c>
    </row>
    <row r="3602" spans="1:5">
      <c r="A3602" s="127"/>
      <c r="B3602" s="128"/>
      <c r="C3602" s="127"/>
      <c r="D3602" s="122"/>
      <c r="E3602" s="129">
        <f t="shared" si="56"/>
        <v>0</v>
      </c>
    </row>
    <row r="3603" spans="1:5">
      <c r="A3603" s="127"/>
      <c r="B3603" s="128"/>
      <c r="C3603" s="127"/>
      <c r="D3603" s="122"/>
      <c r="E3603" s="129">
        <f t="shared" si="56"/>
        <v>0</v>
      </c>
    </row>
    <row r="3604" spans="1:5">
      <c r="A3604" s="127"/>
      <c r="B3604" s="128"/>
      <c r="C3604" s="127"/>
      <c r="D3604" s="122"/>
      <c r="E3604" s="129">
        <f t="shared" si="56"/>
        <v>0</v>
      </c>
    </row>
    <row r="3605" spans="1:5">
      <c r="A3605" s="127"/>
      <c r="B3605" s="128"/>
      <c r="C3605" s="127"/>
      <c r="D3605" s="122"/>
      <c r="E3605" s="129">
        <f t="shared" si="56"/>
        <v>0</v>
      </c>
    </row>
    <row r="3606" spans="1:5">
      <c r="A3606" s="127"/>
      <c r="B3606" s="128"/>
      <c r="C3606" s="127"/>
      <c r="D3606" s="122"/>
      <c r="E3606" s="129">
        <f t="shared" si="56"/>
        <v>0</v>
      </c>
    </row>
    <row r="3607" spans="1:5">
      <c r="A3607" s="127"/>
      <c r="B3607" s="128"/>
      <c r="C3607" s="127"/>
      <c r="D3607" s="122"/>
      <c r="E3607" s="129">
        <f t="shared" si="56"/>
        <v>0</v>
      </c>
    </row>
    <row r="3608" spans="1:5">
      <c r="A3608" s="127"/>
      <c r="B3608" s="128"/>
      <c r="C3608" s="127"/>
      <c r="D3608" s="122"/>
      <c r="E3608" s="129">
        <f t="shared" si="56"/>
        <v>0</v>
      </c>
    </row>
    <row r="3609" spans="1:5">
      <c r="A3609" s="127"/>
      <c r="B3609" s="128"/>
      <c r="C3609" s="127"/>
      <c r="D3609" s="122"/>
      <c r="E3609" s="129">
        <f t="shared" si="56"/>
        <v>0</v>
      </c>
    </row>
    <row r="3610" spans="1:5">
      <c r="A3610" s="127"/>
      <c r="B3610" s="128"/>
      <c r="C3610" s="127"/>
      <c r="D3610" s="122"/>
      <c r="E3610" s="129">
        <f t="shared" si="56"/>
        <v>0</v>
      </c>
    </row>
    <row r="3611" spans="1:5">
      <c r="A3611" s="127"/>
      <c r="B3611" s="128"/>
      <c r="C3611" s="127"/>
      <c r="D3611" s="122"/>
      <c r="E3611" s="129">
        <f t="shared" si="56"/>
        <v>0</v>
      </c>
    </row>
    <row r="3612" spans="1:5">
      <c r="A3612" s="127"/>
      <c r="B3612" s="128"/>
      <c r="C3612" s="127"/>
      <c r="D3612" s="122"/>
      <c r="E3612" s="129">
        <f t="shared" si="56"/>
        <v>0</v>
      </c>
    </row>
    <row r="3613" spans="1:5">
      <c r="A3613" s="127"/>
      <c r="B3613" s="128"/>
      <c r="C3613" s="127"/>
      <c r="D3613" s="122"/>
      <c r="E3613" s="129">
        <f t="shared" si="56"/>
        <v>0</v>
      </c>
    </row>
    <row r="3614" spans="1:5">
      <c r="A3614" s="127"/>
      <c r="B3614" s="128"/>
      <c r="C3614" s="127"/>
      <c r="D3614" s="122"/>
      <c r="E3614" s="129">
        <f t="shared" si="56"/>
        <v>0</v>
      </c>
    </row>
    <row r="3615" spans="1:5">
      <c r="A3615" s="127"/>
      <c r="B3615" s="128"/>
      <c r="C3615" s="127"/>
      <c r="D3615" s="122"/>
      <c r="E3615" s="129">
        <f t="shared" si="56"/>
        <v>0</v>
      </c>
    </row>
    <row r="3616" spans="1:5">
      <c r="A3616" s="127"/>
      <c r="B3616" s="128"/>
      <c r="C3616" s="127"/>
      <c r="D3616" s="122"/>
      <c r="E3616" s="129">
        <f t="shared" si="56"/>
        <v>0</v>
      </c>
    </row>
    <row r="3617" spans="1:5">
      <c r="A3617" s="127"/>
      <c r="B3617" s="128"/>
      <c r="C3617" s="127"/>
      <c r="D3617" s="122"/>
      <c r="E3617" s="129">
        <f t="shared" si="56"/>
        <v>0</v>
      </c>
    </row>
    <row r="3618" spans="1:5">
      <c r="A3618" s="127"/>
      <c r="B3618" s="128"/>
      <c r="C3618" s="127"/>
      <c r="D3618" s="122"/>
      <c r="E3618" s="129">
        <f t="shared" si="56"/>
        <v>0</v>
      </c>
    </row>
    <row r="3619" spans="1:5">
      <c r="A3619" s="127"/>
      <c r="B3619" s="128"/>
      <c r="C3619" s="127"/>
      <c r="D3619" s="122"/>
      <c r="E3619" s="129">
        <f t="shared" si="56"/>
        <v>0</v>
      </c>
    </row>
    <row r="3620" spans="1:5">
      <c r="A3620" s="127"/>
      <c r="B3620" s="128"/>
      <c r="C3620" s="127"/>
      <c r="D3620" s="122"/>
      <c r="E3620" s="129">
        <f t="shared" si="56"/>
        <v>0</v>
      </c>
    </row>
    <row r="3621" spans="1:5">
      <c r="A3621" s="127"/>
      <c r="B3621" s="128"/>
      <c r="C3621" s="127"/>
      <c r="D3621" s="122"/>
      <c r="E3621" s="129">
        <f t="shared" si="56"/>
        <v>0</v>
      </c>
    </row>
    <row r="3622" spans="1:5">
      <c r="A3622" s="127"/>
      <c r="B3622" s="128"/>
      <c r="C3622" s="127"/>
      <c r="D3622" s="122"/>
      <c r="E3622" s="129">
        <f t="shared" si="56"/>
        <v>0</v>
      </c>
    </row>
    <row r="3623" spans="1:5">
      <c r="A3623" s="127"/>
      <c r="B3623" s="128"/>
      <c r="C3623" s="127"/>
      <c r="D3623" s="122"/>
      <c r="E3623" s="129">
        <f t="shared" si="56"/>
        <v>0</v>
      </c>
    </row>
    <row r="3624" spans="1:5">
      <c r="A3624" s="127"/>
      <c r="B3624" s="128"/>
      <c r="C3624" s="127"/>
      <c r="D3624" s="122"/>
      <c r="E3624" s="129">
        <f t="shared" si="56"/>
        <v>0</v>
      </c>
    </row>
    <row r="3625" spans="1:5">
      <c r="A3625" s="127"/>
      <c r="B3625" s="128"/>
      <c r="C3625" s="127"/>
      <c r="D3625" s="122"/>
      <c r="E3625" s="129">
        <f t="shared" si="56"/>
        <v>0</v>
      </c>
    </row>
    <row r="3626" spans="1:5">
      <c r="A3626" s="127"/>
      <c r="B3626" s="128"/>
      <c r="C3626" s="127"/>
      <c r="D3626" s="122"/>
      <c r="E3626" s="129">
        <f t="shared" si="56"/>
        <v>0</v>
      </c>
    </row>
    <row r="3627" spans="1:5">
      <c r="A3627" s="127"/>
      <c r="B3627" s="128"/>
      <c r="C3627" s="127"/>
      <c r="D3627" s="122"/>
      <c r="E3627" s="129">
        <f t="shared" si="56"/>
        <v>0</v>
      </c>
    </row>
    <row r="3628" spans="1:5">
      <c r="A3628" s="127"/>
      <c r="B3628" s="128"/>
      <c r="C3628" s="127"/>
      <c r="D3628" s="122"/>
      <c r="E3628" s="129">
        <f t="shared" si="56"/>
        <v>0</v>
      </c>
    </row>
    <row r="3629" spans="1:5">
      <c r="A3629" s="127"/>
      <c r="B3629" s="128"/>
      <c r="C3629" s="127"/>
      <c r="D3629" s="122"/>
      <c r="E3629" s="129">
        <f t="shared" si="56"/>
        <v>0</v>
      </c>
    </row>
    <row r="3630" spans="1:5">
      <c r="A3630" s="127"/>
      <c r="B3630" s="128"/>
      <c r="C3630" s="127"/>
      <c r="D3630" s="122"/>
      <c r="E3630" s="129">
        <f t="shared" si="56"/>
        <v>0</v>
      </c>
    </row>
    <row r="3631" spans="1:5">
      <c r="A3631" s="127"/>
      <c r="B3631" s="128"/>
      <c r="C3631" s="127"/>
      <c r="D3631" s="122"/>
      <c r="E3631" s="129">
        <f t="shared" si="56"/>
        <v>0</v>
      </c>
    </row>
    <row r="3632" spans="1:5">
      <c r="A3632" s="127"/>
      <c r="B3632" s="128"/>
      <c r="C3632" s="127"/>
      <c r="D3632" s="122"/>
      <c r="E3632" s="129">
        <f t="shared" si="56"/>
        <v>0</v>
      </c>
    </row>
    <row r="3633" spans="1:5">
      <c r="A3633" s="127"/>
      <c r="B3633" s="128"/>
      <c r="C3633" s="127"/>
      <c r="D3633" s="122"/>
      <c r="E3633" s="129">
        <f t="shared" si="56"/>
        <v>0</v>
      </c>
    </row>
    <row r="3634" spans="1:5">
      <c r="A3634" s="127"/>
      <c r="B3634" s="128"/>
      <c r="C3634" s="127"/>
      <c r="D3634" s="122"/>
      <c r="E3634" s="129">
        <f t="shared" si="56"/>
        <v>0</v>
      </c>
    </row>
    <row r="3635" spans="1:5">
      <c r="A3635" s="127"/>
      <c r="B3635" s="128"/>
      <c r="C3635" s="127"/>
      <c r="D3635" s="122"/>
      <c r="E3635" s="129">
        <f t="shared" si="56"/>
        <v>0</v>
      </c>
    </row>
    <row r="3636" spans="1:5">
      <c r="A3636" s="127"/>
      <c r="B3636" s="128"/>
      <c r="C3636" s="127"/>
      <c r="D3636" s="122"/>
      <c r="E3636" s="129">
        <f t="shared" si="56"/>
        <v>0</v>
      </c>
    </row>
    <row r="3637" spans="1:5">
      <c r="A3637" s="127"/>
      <c r="B3637" s="128"/>
      <c r="C3637" s="127"/>
      <c r="D3637" s="122"/>
      <c r="E3637" s="129">
        <f t="shared" si="56"/>
        <v>0</v>
      </c>
    </row>
    <row r="3638" spans="1:5">
      <c r="A3638" s="127"/>
      <c r="B3638" s="128"/>
      <c r="C3638" s="127"/>
      <c r="D3638" s="122"/>
      <c r="E3638" s="129">
        <f t="shared" si="56"/>
        <v>0</v>
      </c>
    </row>
    <row r="3639" spans="1:5">
      <c r="A3639" s="127"/>
      <c r="B3639" s="128"/>
      <c r="C3639" s="127"/>
      <c r="D3639" s="122"/>
      <c r="E3639" s="129">
        <f t="shared" si="56"/>
        <v>0</v>
      </c>
    </row>
    <row r="3640" spans="1:5">
      <c r="A3640" s="127"/>
      <c r="B3640" s="128"/>
      <c r="C3640" s="127"/>
      <c r="D3640" s="122"/>
      <c r="E3640" s="129">
        <f t="shared" si="56"/>
        <v>0</v>
      </c>
    </row>
    <row r="3641" spans="1:5">
      <c r="A3641" s="127"/>
      <c r="B3641" s="128"/>
      <c r="C3641" s="127"/>
      <c r="D3641" s="122"/>
      <c r="E3641" s="129">
        <f t="shared" si="56"/>
        <v>0</v>
      </c>
    </row>
    <row r="3642" spans="1:5">
      <c r="A3642" s="127"/>
      <c r="B3642" s="128"/>
      <c r="C3642" s="127"/>
      <c r="D3642" s="122"/>
      <c r="E3642" s="129">
        <f t="shared" si="56"/>
        <v>0</v>
      </c>
    </row>
    <row r="3643" spans="1:5">
      <c r="A3643" s="127"/>
      <c r="B3643" s="128"/>
      <c r="C3643" s="127"/>
      <c r="D3643" s="122"/>
      <c r="E3643" s="129">
        <f t="shared" si="56"/>
        <v>0</v>
      </c>
    </row>
    <row r="3644" spans="1:5">
      <c r="A3644" s="127"/>
      <c r="B3644" s="128"/>
      <c r="C3644" s="127"/>
      <c r="D3644" s="122"/>
      <c r="E3644" s="129">
        <f t="shared" si="56"/>
        <v>0</v>
      </c>
    </row>
    <row r="3645" spans="1:5">
      <c r="A3645" s="127"/>
      <c r="B3645" s="128"/>
      <c r="C3645" s="127"/>
      <c r="D3645" s="122"/>
      <c r="E3645" s="129">
        <f t="shared" si="56"/>
        <v>0</v>
      </c>
    </row>
    <row r="3646" spans="1:5">
      <c r="A3646" s="127"/>
      <c r="B3646" s="128"/>
      <c r="C3646" s="127"/>
      <c r="D3646" s="122"/>
      <c r="E3646" s="129">
        <f t="shared" si="56"/>
        <v>0</v>
      </c>
    </row>
    <row r="3647" spans="1:5">
      <c r="A3647" s="127"/>
      <c r="B3647" s="128"/>
      <c r="C3647" s="127"/>
      <c r="D3647" s="122"/>
      <c r="E3647" s="129">
        <f t="shared" si="56"/>
        <v>0</v>
      </c>
    </row>
    <row r="3648" spans="1:5">
      <c r="A3648" s="127"/>
      <c r="B3648" s="128"/>
      <c r="C3648" s="127"/>
      <c r="D3648" s="122"/>
      <c r="E3648" s="129">
        <f t="shared" si="56"/>
        <v>0</v>
      </c>
    </row>
    <row r="3649" spans="1:5">
      <c r="A3649" s="127"/>
      <c r="B3649" s="128"/>
      <c r="C3649" s="127"/>
      <c r="D3649" s="122"/>
      <c r="E3649" s="129">
        <f t="shared" si="56"/>
        <v>0</v>
      </c>
    </row>
    <row r="3650" spans="1:5">
      <c r="A3650" s="127"/>
      <c r="B3650" s="128"/>
      <c r="C3650" s="127"/>
      <c r="D3650" s="122"/>
      <c r="E3650" s="129">
        <f t="shared" ref="E3650:E3713" si="57">ROUND((D3650/(1+$J$1))*(1+$L$1),2)</f>
        <v>0</v>
      </c>
    </row>
    <row r="3651" spans="1:5">
      <c r="A3651" s="127"/>
      <c r="B3651" s="128"/>
      <c r="C3651" s="127"/>
      <c r="D3651" s="122"/>
      <c r="E3651" s="129">
        <f t="shared" si="57"/>
        <v>0</v>
      </c>
    </row>
    <row r="3652" spans="1:5">
      <c r="A3652" s="127"/>
      <c r="B3652" s="128"/>
      <c r="C3652" s="127"/>
      <c r="D3652" s="122"/>
      <c r="E3652" s="129">
        <f t="shared" si="57"/>
        <v>0</v>
      </c>
    </row>
    <row r="3653" spans="1:5">
      <c r="A3653" s="127"/>
      <c r="B3653" s="128"/>
      <c r="C3653" s="127"/>
      <c r="D3653" s="122"/>
      <c r="E3653" s="129">
        <f t="shared" si="57"/>
        <v>0</v>
      </c>
    </row>
    <row r="3654" spans="1:5">
      <c r="A3654" s="127"/>
      <c r="B3654" s="128"/>
      <c r="C3654" s="127"/>
      <c r="D3654" s="122"/>
      <c r="E3654" s="129">
        <f t="shared" si="57"/>
        <v>0</v>
      </c>
    </row>
    <row r="3655" spans="1:5">
      <c r="A3655" s="127"/>
      <c r="B3655" s="128"/>
      <c r="C3655" s="127"/>
      <c r="D3655" s="122"/>
      <c r="E3655" s="129">
        <f t="shared" si="57"/>
        <v>0</v>
      </c>
    </row>
    <row r="3656" spans="1:5">
      <c r="A3656" s="127"/>
      <c r="B3656" s="128"/>
      <c r="C3656" s="127"/>
      <c r="D3656" s="122"/>
      <c r="E3656" s="129">
        <f t="shared" si="57"/>
        <v>0</v>
      </c>
    </row>
    <row r="3657" spans="1:5">
      <c r="A3657" s="127"/>
      <c r="B3657" s="128"/>
      <c r="C3657" s="127"/>
      <c r="D3657" s="122"/>
      <c r="E3657" s="129">
        <f t="shared" si="57"/>
        <v>0</v>
      </c>
    </row>
    <row r="3658" spans="1:5">
      <c r="A3658" s="127"/>
      <c r="B3658" s="128"/>
      <c r="C3658" s="127"/>
      <c r="D3658" s="122"/>
      <c r="E3658" s="129">
        <f t="shared" si="57"/>
        <v>0</v>
      </c>
    </row>
    <row r="3659" spans="1:5">
      <c r="A3659" s="127"/>
      <c r="B3659" s="128"/>
      <c r="C3659" s="127"/>
      <c r="D3659" s="122"/>
      <c r="E3659" s="129">
        <f t="shared" si="57"/>
        <v>0</v>
      </c>
    </row>
    <row r="3660" spans="1:5">
      <c r="A3660" s="127"/>
      <c r="B3660" s="128"/>
      <c r="C3660" s="127"/>
      <c r="D3660" s="122"/>
      <c r="E3660" s="129">
        <f t="shared" si="57"/>
        <v>0</v>
      </c>
    </row>
    <row r="3661" spans="1:5">
      <c r="A3661" s="127"/>
      <c r="B3661" s="128"/>
      <c r="C3661" s="127"/>
      <c r="D3661" s="122"/>
      <c r="E3661" s="129">
        <f t="shared" si="57"/>
        <v>0</v>
      </c>
    </row>
    <row r="3662" spans="1:5">
      <c r="A3662" s="127"/>
      <c r="B3662" s="128"/>
      <c r="C3662" s="127"/>
      <c r="D3662" s="122"/>
      <c r="E3662" s="129">
        <f t="shared" si="57"/>
        <v>0</v>
      </c>
    </row>
    <row r="3663" spans="1:5">
      <c r="A3663" s="127"/>
      <c r="B3663" s="128"/>
      <c r="C3663" s="127"/>
      <c r="D3663" s="122"/>
      <c r="E3663" s="129">
        <f t="shared" si="57"/>
        <v>0</v>
      </c>
    </row>
    <row r="3664" spans="1:5">
      <c r="A3664" s="127"/>
      <c r="B3664" s="128"/>
      <c r="C3664" s="127"/>
      <c r="D3664" s="122"/>
      <c r="E3664" s="129">
        <f t="shared" si="57"/>
        <v>0</v>
      </c>
    </row>
    <row r="3665" spans="1:5">
      <c r="A3665" s="127"/>
      <c r="B3665" s="128"/>
      <c r="C3665" s="127"/>
      <c r="D3665" s="122"/>
      <c r="E3665" s="129">
        <f t="shared" si="57"/>
        <v>0</v>
      </c>
    </row>
    <row r="3666" spans="1:5">
      <c r="A3666" s="127"/>
      <c r="B3666" s="128"/>
      <c r="C3666" s="127"/>
      <c r="D3666" s="122"/>
      <c r="E3666" s="129">
        <f t="shared" si="57"/>
        <v>0</v>
      </c>
    </row>
    <row r="3667" spans="1:5">
      <c r="A3667" s="127"/>
      <c r="B3667" s="128"/>
      <c r="C3667" s="127"/>
      <c r="D3667" s="122"/>
      <c r="E3667" s="129">
        <f t="shared" si="57"/>
        <v>0</v>
      </c>
    </row>
    <row r="3668" spans="1:5">
      <c r="A3668" s="127"/>
      <c r="B3668" s="128"/>
      <c r="C3668" s="127"/>
      <c r="D3668" s="122"/>
      <c r="E3668" s="129">
        <f t="shared" si="57"/>
        <v>0</v>
      </c>
    </row>
    <row r="3669" spans="1:5">
      <c r="A3669" s="127"/>
      <c r="B3669" s="128"/>
      <c r="C3669" s="127"/>
      <c r="D3669" s="122"/>
      <c r="E3669" s="129">
        <f t="shared" si="57"/>
        <v>0</v>
      </c>
    </row>
    <row r="3670" spans="1:5">
      <c r="A3670" s="127"/>
      <c r="B3670" s="128"/>
      <c r="C3670" s="127"/>
      <c r="D3670" s="122"/>
      <c r="E3670" s="129">
        <f t="shared" si="57"/>
        <v>0</v>
      </c>
    </row>
    <row r="3671" spans="1:5">
      <c r="A3671" s="127"/>
      <c r="B3671" s="128"/>
      <c r="C3671" s="127"/>
      <c r="D3671" s="122"/>
      <c r="E3671" s="129">
        <f t="shared" si="57"/>
        <v>0</v>
      </c>
    </row>
    <row r="3672" spans="1:5">
      <c r="A3672" s="127"/>
      <c r="B3672" s="128"/>
      <c r="C3672" s="127"/>
      <c r="D3672" s="122"/>
      <c r="E3672" s="129">
        <f t="shared" si="57"/>
        <v>0</v>
      </c>
    </row>
    <row r="3673" spans="1:5">
      <c r="A3673" s="127"/>
      <c r="B3673" s="128"/>
      <c r="C3673" s="127"/>
      <c r="D3673" s="122"/>
      <c r="E3673" s="129">
        <f t="shared" si="57"/>
        <v>0</v>
      </c>
    </row>
    <row r="3674" spans="1:5">
      <c r="A3674" s="127"/>
      <c r="B3674" s="128"/>
      <c r="C3674" s="127"/>
      <c r="D3674" s="122"/>
      <c r="E3674" s="129">
        <f t="shared" si="57"/>
        <v>0</v>
      </c>
    </row>
    <row r="3675" spans="1:5">
      <c r="A3675" s="127"/>
      <c r="B3675" s="128"/>
      <c r="C3675" s="127"/>
      <c r="D3675" s="122"/>
      <c r="E3675" s="129">
        <f t="shared" si="57"/>
        <v>0</v>
      </c>
    </row>
    <row r="3676" spans="1:5">
      <c r="A3676" s="127"/>
      <c r="B3676" s="128"/>
      <c r="C3676" s="127"/>
      <c r="D3676" s="122"/>
      <c r="E3676" s="129">
        <f t="shared" si="57"/>
        <v>0</v>
      </c>
    </row>
    <row r="3677" spans="1:5">
      <c r="A3677" s="127"/>
      <c r="B3677" s="128"/>
      <c r="C3677" s="127"/>
      <c r="D3677" s="122"/>
      <c r="E3677" s="129">
        <f t="shared" si="57"/>
        <v>0</v>
      </c>
    </row>
    <row r="3678" spans="1:5">
      <c r="A3678" s="127"/>
      <c r="B3678" s="128"/>
      <c r="C3678" s="127"/>
      <c r="D3678" s="122"/>
      <c r="E3678" s="129">
        <f t="shared" si="57"/>
        <v>0</v>
      </c>
    </row>
    <row r="3679" spans="1:5">
      <c r="A3679" s="127"/>
      <c r="B3679" s="128"/>
      <c r="C3679" s="127"/>
      <c r="D3679" s="122"/>
      <c r="E3679" s="129">
        <f t="shared" si="57"/>
        <v>0</v>
      </c>
    </row>
    <row r="3680" spans="1:5">
      <c r="A3680" s="127"/>
      <c r="B3680" s="128"/>
      <c r="C3680" s="127"/>
      <c r="D3680" s="122"/>
      <c r="E3680" s="129">
        <f t="shared" si="57"/>
        <v>0</v>
      </c>
    </row>
    <row r="3681" spans="1:5">
      <c r="A3681" s="127"/>
      <c r="B3681" s="128"/>
      <c r="C3681" s="127"/>
      <c r="D3681" s="122"/>
      <c r="E3681" s="129">
        <f t="shared" si="57"/>
        <v>0</v>
      </c>
    </row>
    <row r="3682" spans="1:5">
      <c r="A3682" s="127"/>
      <c r="B3682" s="128"/>
      <c r="C3682" s="127"/>
      <c r="D3682" s="122"/>
      <c r="E3682" s="129">
        <f t="shared" si="57"/>
        <v>0</v>
      </c>
    </row>
    <row r="3683" spans="1:5">
      <c r="A3683" s="127"/>
      <c r="B3683" s="128"/>
      <c r="C3683" s="127"/>
      <c r="D3683" s="122"/>
      <c r="E3683" s="129">
        <f t="shared" si="57"/>
        <v>0</v>
      </c>
    </row>
    <row r="3684" spans="1:5">
      <c r="A3684" s="127"/>
      <c r="B3684" s="128"/>
      <c r="C3684" s="127"/>
      <c r="D3684" s="122"/>
      <c r="E3684" s="129">
        <f t="shared" si="57"/>
        <v>0</v>
      </c>
    </row>
    <row r="3685" spans="1:5">
      <c r="A3685" s="127"/>
      <c r="B3685" s="128"/>
      <c r="C3685" s="127"/>
      <c r="D3685" s="122"/>
      <c r="E3685" s="129">
        <f t="shared" si="57"/>
        <v>0</v>
      </c>
    </row>
    <row r="3686" spans="1:5">
      <c r="A3686" s="127"/>
      <c r="B3686" s="128"/>
      <c r="C3686" s="127"/>
      <c r="D3686" s="122"/>
      <c r="E3686" s="129">
        <f t="shared" si="57"/>
        <v>0</v>
      </c>
    </row>
    <row r="3687" spans="1:5">
      <c r="A3687" s="127"/>
      <c r="B3687" s="128"/>
      <c r="C3687" s="127"/>
      <c r="D3687" s="122"/>
      <c r="E3687" s="129">
        <f t="shared" si="57"/>
        <v>0</v>
      </c>
    </row>
    <row r="3688" spans="1:5">
      <c r="A3688" s="127"/>
      <c r="B3688" s="128"/>
      <c r="C3688" s="127"/>
      <c r="D3688" s="122"/>
      <c r="E3688" s="129">
        <f t="shared" si="57"/>
        <v>0</v>
      </c>
    </row>
    <row r="3689" spans="1:5">
      <c r="A3689" s="127"/>
      <c r="B3689" s="128"/>
      <c r="C3689" s="127"/>
      <c r="D3689" s="122"/>
      <c r="E3689" s="129">
        <f t="shared" si="57"/>
        <v>0</v>
      </c>
    </row>
    <row r="3690" spans="1:5">
      <c r="A3690" s="127"/>
      <c r="B3690" s="128"/>
      <c r="C3690" s="127"/>
      <c r="D3690" s="122"/>
      <c r="E3690" s="129">
        <f t="shared" si="57"/>
        <v>0</v>
      </c>
    </row>
    <row r="3691" spans="1:5">
      <c r="A3691" s="127"/>
      <c r="B3691" s="128"/>
      <c r="C3691" s="127"/>
      <c r="D3691" s="122"/>
      <c r="E3691" s="129">
        <f t="shared" si="57"/>
        <v>0</v>
      </c>
    </row>
    <row r="3692" spans="1:5">
      <c r="A3692" s="127"/>
      <c r="B3692" s="128"/>
      <c r="C3692" s="127"/>
      <c r="D3692" s="122"/>
      <c r="E3692" s="129">
        <f t="shared" si="57"/>
        <v>0</v>
      </c>
    </row>
    <row r="3693" spans="1:5">
      <c r="A3693" s="127"/>
      <c r="B3693" s="128"/>
      <c r="C3693" s="127"/>
      <c r="D3693" s="122"/>
      <c r="E3693" s="129">
        <f t="shared" si="57"/>
        <v>0</v>
      </c>
    </row>
    <row r="3694" spans="1:5">
      <c r="A3694" s="127"/>
      <c r="B3694" s="128"/>
      <c r="C3694" s="127"/>
      <c r="D3694" s="122"/>
      <c r="E3694" s="129">
        <f t="shared" si="57"/>
        <v>0</v>
      </c>
    </row>
    <row r="3695" spans="1:5">
      <c r="A3695" s="127"/>
      <c r="B3695" s="128"/>
      <c r="C3695" s="127"/>
      <c r="D3695" s="122"/>
      <c r="E3695" s="129">
        <f t="shared" si="57"/>
        <v>0</v>
      </c>
    </row>
    <row r="3696" spans="1:5">
      <c r="A3696" s="127"/>
      <c r="B3696" s="128"/>
      <c r="C3696" s="127"/>
      <c r="D3696" s="122"/>
      <c r="E3696" s="129">
        <f t="shared" si="57"/>
        <v>0</v>
      </c>
    </row>
    <row r="3697" spans="1:5">
      <c r="A3697" s="127"/>
      <c r="B3697" s="128"/>
      <c r="C3697" s="127"/>
      <c r="D3697" s="122"/>
      <c r="E3697" s="129">
        <f t="shared" si="57"/>
        <v>0</v>
      </c>
    </row>
    <row r="3698" spans="1:5">
      <c r="A3698" s="127"/>
      <c r="B3698" s="128"/>
      <c r="C3698" s="127"/>
      <c r="D3698" s="122"/>
      <c r="E3698" s="129">
        <f t="shared" si="57"/>
        <v>0</v>
      </c>
    </row>
    <row r="3699" spans="1:5">
      <c r="A3699" s="127"/>
      <c r="B3699" s="128"/>
      <c r="C3699" s="127"/>
      <c r="D3699" s="122"/>
      <c r="E3699" s="129">
        <f t="shared" si="57"/>
        <v>0</v>
      </c>
    </row>
    <row r="3700" spans="1:5">
      <c r="A3700" s="127"/>
      <c r="B3700" s="128"/>
      <c r="C3700" s="127"/>
      <c r="D3700" s="122"/>
      <c r="E3700" s="129">
        <f t="shared" si="57"/>
        <v>0</v>
      </c>
    </row>
    <row r="3701" spans="1:5">
      <c r="A3701" s="127"/>
      <c r="B3701" s="128"/>
      <c r="C3701" s="127"/>
      <c r="D3701" s="122"/>
      <c r="E3701" s="129">
        <f t="shared" si="57"/>
        <v>0</v>
      </c>
    </row>
    <row r="3702" spans="1:5">
      <c r="A3702" s="127"/>
      <c r="B3702" s="128"/>
      <c r="C3702" s="127"/>
      <c r="D3702" s="122"/>
      <c r="E3702" s="129">
        <f t="shared" si="57"/>
        <v>0</v>
      </c>
    </row>
    <row r="3703" spans="1:5">
      <c r="A3703" s="127"/>
      <c r="B3703" s="128"/>
      <c r="C3703" s="127"/>
      <c r="D3703" s="122"/>
      <c r="E3703" s="129">
        <f t="shared" si="57"/>
        <v>0</v>
      </c>
    </row>
    <row r="3704" spans="1:5">
      <c r="A3704" s="127"/>
      <c r="B3704" s="128"/>
      <c r="C3704" s="127"/>
      <c r="D3704" s="122"/>
      <c r="E3704" s="129">
        <f t="shared" si="57"/>
        <v>0</v>
      </c>
    </row>
    <row r="3705" spans="1:5">
      <c r="A3705" s="127"/>
      <c r="B3705" s="128"/>
      <c r="C3705" s="127"/>
      <c r="D3705" s="122"/>
      <c r="E3705" s="129">
        <f t="shared" si="57"/>
        <v>0</v>
      </c>
    </row>
    <row r="3706" spans="1:5">
      <c r="A3706" s="127"/>
      <c r="B3706" s="128"/>
      <c r="C3706" s="127"/>
      <c r="D3706" s="122"/>
      <c r="E3706" s="129">
        <f t="shared" si="57"/>
        <v>0</v>
      </c>
    </row>
    <row r="3707" spans="1:5">
      <c r="A3707" s="127"/>
      <c r="B3707" s="128"/>
      <c r="C3707" s="127"/>
      <c r="D3707" s="122"/>
      <c r="E3707" s="129">
        <f t="shared" si="57"/>
        <v>0</v>
      </c>
    </row>
    <row r="3708" spans="1:5">
      <c r="A3708" s="127"/>
      <c r="B3708" s="128"/>
      <c r="C3708" s="127"/>
      <c r="D3708" s="122"/>
      <c r="E3708" s="129">
        <f t="shared" si="57"/>
        <v>0</v>
      </c>
    </row>
    <row r="3709" spans="1:5">
      <c r="A3709" s="127"/>
      <c r="B3709" s="128"/>
      <c r="C3709" s="127"/>
      <c r="D3709" s="122"/>
      <c r="E3709" s="129">
        <f t="shared" si="57"/>
        <v>0</v>
      </c>
    </row>
    <row r="3710" spans="1:5">
      <c r="A3710" s="127"/>
      <c r="B3710" s="128"/>
      <c r="C3710" s="127"/>
      <c r="D3710" s="122"/>
      <c r="E3710" s="129">
        <f t="shared" si="57"/>
        <v>0</v>
      </c>
    </row>
    <row r="3711" spans="1:5">
      <c r="A3711" s="127"/>
      <c r="B3711" s="128"/>
      <c r="C3711" s="127"/>
      <c r="D3711" s="122"/>
      <c r="E3711" s="129">
        <f t="shared" si="57"/>
        <v>0</v>
      </c>
    </row>
    <row r="3712" spans="1:5">
      <c r="A3712" s="127"/>
      <c r="B3712" s="128"/>
      <c r="C3712" s="127"/>
      <c r="D3712" s="122"/>
      <c r="E3712" s="129">
        <f t="shared" si="57"/>
        <v>0</v>
      </c>
    </row>
    <row r="3713" spans="1:5">
      <c r="A3713" s="127"/>
      <c r="B3713" s="128"/>
      <c r="C3713" s="127"/>
      <c r="D3713" s="122"/>
      <c r="E3713" s="129">
        <f t="shared" si="57"/>
        <v>0</v>
      </c>
    </row>
    <row r="3714" spans="1:5">
      <c r="A3714" s="127"/>
      <c r="B3714" s="128"/>
      <c r="C3714" s="127"/>
      <c r="D3714" s="122"/>
      <c r="E3714" s="129">
        <f t="shared" ref="E3714:E3777" si="58">ROUND((D3714/(1+$J$1))*(1+$L$1),2)</f>
        <v>0</v>
      </c>
    </row>
    <row r="3715" spans="1:5">
      <c r="A3715" s="127"/>
      <c r="B3715" s="128"/>
      <c r="C3715" s="127"/>
      <c r="D3715" s="122"/>
      <c r="E3715" s="129">
        <f t="shared" si="58"/>
        <v>0</v>
      </c>
    </row>
    <row r="3716" spans="1:5">
      <c r="A3716" s="127"/>
      <c r="B3716" s="128"/>
      <c r="C3716" s="127"/>
      <c r="D3716" s="122"/>
      <c r="E3716" s="129">
        <f t="shared" si="58"/>
        <v>0</v>
      </c>
    </row>
    <row r="3717" spans="1:5">
      <c r="A3717" s="127"/>
      <c r="B3717" s="128"/>
      <c r="C3717" s="127"/>
      <c r="D3717" s="122"/>
      <c r="E3717" s="129">
        <f t="shared" si="58"/>
        <v>0</v>
      </c>
    </row>
    <row r="3718" spans="1:5">
      <c r="A3718" s="127"/>
      <c r="B3718" s="128"/>
      <c r="C3718" s="127"/>
      <c r="D3718" s="122"/>
      <c r="E3718" s="129">
        <f t="shared" si="58"/>
        <v>0</v>
      </c>
    </row>
    <row r="3719" spans="1:5">
      <c r="A3719" s="127"/>
      <c r="B3719" s="128"/>
      <c r="C3719" s="127"/>
      <c r="D3719" s="122"/>
      <c r="E3719" s="129">
        <f t="shared" si="58"/>
        <v>0</v>
      </c>
    </row>
    <row r="3720" spans="1:5">
      <c r="A3720" s="127"/>
      <c r="B3720" s="128"/>
      <c r="C3720" s="127"/>
      <c r="D3720" s="122"/>
      <c r="E3720" s="129">
        <f t="shared" si="58"/>
        <v>0</v>
      </c>
    </row>
    <row r="3721" spans="1:5">
      <c r="A3721" s="127"/>
      <c r="B3721" s="128"/>
      <c r="C3721" s="127"/>
      <c r="D3721" s="122"/>
      <c r="E3721" s="129">
        <f t="shared" si="58"/>
        <v>0</v>
      </c>
    </row>
    <row r="3722" spans="1:5">
      <c r="A3722" s="127"/>
      <c r="B3722" s="128"/>
      <c r="C3722" s="127"/>
      <c r="D3722" s="122"/>
      <c r="E3722" s="129">
        <f t="shared" si="58"/>
        <v>0</v>
      </c>
    </row>
    <row r="3723" spans="1:5">
      <c r="A3723" s="127"/>
      <c r="B3723" s="128"/>
      <c r="C3723" s="127"/>
      <c r="D3723" s="122"/>
      <c r="E3723" s="129">
        <f t="shared" si="58"/>
        <v>0</v>
      </c>
    </row>
    <row r="3724" spans="1:5">
      <c r="A3724" s="127"/>
      <c r="B3724" s="128"/>
      <c r="C3724" s="127"/>
      <c r="D3724" s="122"/>
      <c r="E3724" s="129">
        <f t="shared" si="58"/>
        <v>0</v>
      </c>
    </row>
    <row r="3725" spans="1:5">
      <c r="A3725" s="127"/>
      <c r="B3725" s="128"/>
      <c r="C3725" s="127"/>
      <c r="D3725" s="122"/>
      <c r="E3725" s="129">
        <f t="shared" si="58"/>
        <v>0</v>
      </c>
    </row>
    <row r="3726" spans="1:5">
      <c r="A3726" s="127"/>
      <c r="B3726" s="128"/>
      <c r="C3726" s="127"/>
      <c r="D3726" s="122"/>
      <c r="E3726" s="129">
        <f t="shared" si="58"/>
        <v>0</v>
      </c>
    </row>
    <row r="3727" spans="1:5">
      <c r="A3727" s="127"/>
      <c r="B3727" s="128"/>
      <c r="C3727" s="127"/>
      <c r="D3727" s="122"/>
      <c r="E3727" s="129">
        <f t="shared" si="58"/>
        <v>0</v>
      </c>
    </row>
    <row r="3728" spans="1:5">
      <c r="A3728" s="127"/>
      <c r="B3728" s="128"/>
      <c r="C3728" s="127"/>
      <c r="D3728" s="122"/>
      <c r="E3728" s="129">
        <f t="shared" si="58"/>
        <v>0</v>
      </c>
    </row>
    <row r="3729" spans="1:5">
      <c r="A3729" s="127"/>
      <c r="B3729" s="128"/>
      <c r="C3729" s="127"/>
      <c r="D3729" s="122"/>
      <c r="E3729" s="129">
        <f t="shared" si="58"/>
        <v>0</v>
      </c>
    </row>
    <row r="3730" spans="1:5">
      <c r="A3730" s="127"/>
      <c r="B3730" s="128"/>
      <c r="C3730" s="127"/>
      <c r="D3730" s="122"/>
      <c r="E3730" s="129">
        <f t="shared" si="58"/>
        <v>0</v>
      </c>
    </row>
    <row r="3731" spans="1:5">
      <c r="A3731" s="127"/>
      <c r="B3731" s="128"/>
      <c r="C3731" s="127"/>
      <c r="D3731" s="122"/>
      <c r="E3731" s="129">
        <f t="shared" si="58"/>
        <v>0</v>
      </c>
    </row>
    <row r="3732" spans="1:5">
      <c r="A3732" s="127"/>
      <c r="B3732" s="128"/>
      <c r="C3732" s="127"/>
      <c r="D3732" s="122"/>
      <c r="E3732" s="129">
        <f t="shared" si="58"/>
        <v>0</v>
      </c>
    </row>
    <row r="3733" spans="1:5">
      <c r="A3733" s="127"/>
      <c r="B3733" s="128"/>
      <c r="C3733" s="127"/>
      <c r="D3733" s="122"/>
      <c r="E3733" s="129">
        <f t="shared" si="58"/>
        <v>0</v>
      </c>
    </row>
    <row r="3734" spans="1:5">
      <c r="A3734" s="127"/>
      <c r="B3734" s="128"/>
      <c r="C3734" s="127"/>
      <c r="D3734" s="122"/>
      <c r="E3734" s="129">
        <f t="shared" si="58"/>
        <v>0</v>
      </c>
    </row>
    <row r="3735" spans="1:5">
      <c r="A3735" s="127"/>
      <c r="B3735" s="128"/>
      <c r="C3735" s="127"/>
      <c r="D3735" s="122"/>
      <c r="E3735" s="129">
        <f t="shared" si="58"/>
        <v>0</v>
      </c>
    </row>
    <row r="3736" spans="1:5">
      <c r="A3736" s="127"/>
      <c r="B3736" s="128"/>
      <c r="C3736" s="127"/>
      <c r="D3736" s="122"/>
      <c r="E3736" s="129">
        <f t="shared" si="58"/>
        <v>0</v>
      </c>
    </row>
    <row r="3737" spans="1:5">
      <c r="A3737" s="127"/>
      <c r="B3737" s="128"/>
      <c r="C3737" s="127"/>
      <c r="D3737" s="122"/>
      <c r="E3737" s="129">
        <f t="shared" si="58"/>
        <v>0</v>
      </c>
    </row>
    <row r="3738" spans="1:5">
      <c r="A3738" s="127"/>
      <c r="B3738" s="128"/>
      <c r="C3738" s="127"/>
      <c r="D3738" s="122"/>
      <c r="E3738" s="129">
        <f t="shared" si="58"/>
        <v>0</v>
      </c>
    </row>
    <row r="3739" spans="1:5">
      <c r="A3739" s="127"/>
      <c r="B3739" s="128"/>
      <c r="C3739" s="127"/>
      <c r="D3739" s="122"/>
      <c r="E3739" s="129">
        <f t="shared" si="58"/>
        <v>0</v>
      </c>
    </row>
    <row r="3740" spans="1:5">
      <c r="A3740" s="127"/>
      <c r="B3740" s="128"/>
      <c r="C3740" s="127"/>
      <c r="D3740" s="122"/>
      <c r="E3740" s="129">
        <f t="shared" si="58"/>
        <v>0</v>
      </c>
    </row>
    <row r="3741" spans="1:5">
      <c r="A3741" s="127"/>
      <c r="B3741" s="128"/>
      <c r="C3741" s="127"/>
      <c r="D3741" s="122"/>
      <c r="E3741" s="129">
        <f t="shared" si="58"/>
        <v>0</v>
      </c>
    </row>
    <row r="3742" spans="1:5">
      <c r="A3742" s="127"/>
      <c r="B3742" s="128"/>
      <c r="C3742" s="127"/>
      <c r="D3742" s="122"/>
      <c r="E3742" s="129">
        <f t="shared" si="58"/>
        <v>0</v>
      </c>
    </row>
    <row r="3743" spans="1:5">
      <c r="A3743" s="127"/>
      <c r="B3743" s="128"/>
      <c r="C3743" s="127"/>
      <c r="D3743" s="122"/>
      <c r="E3743" s="129">
        <f t="shared" si="58"/>
        <v>0</v>
      </c>
    </row>
    <row r="3744" spans="1:5">
      <c r="A3744" s="127"/>
      <c r="B3744" s="128"/>
      <c r="C3744" s="127"/>
      <c r="D3744" s="122"/>
      <c r="E3744" s="129">
        <f t="shared" si="58"/>
        <v>0</v>
      </c>
    </row>
    <row r="3745" spans="1:5">
      <c r="A3745" s="127"/>
      <c r="B3745" s="128"/>
      <c r="C3745" s="127"/>
      <c r="D3745" s="122"/>
      <c r="E3745" s="129">
        <f t="shared" si="58"/>
        <v>0</v>
      </c>
    </row>
    <row r="3746" spans="1:5">
      <c r="A3746" s="127"/>
      <c r="B3746" s="128"/>
      <c r="C3746" s="127"/>
      <c r="D3746" s="122"/>
      <c r="E3746" s="129">
        <f t="shared" si="58"/>
        <v>0</v>
      </c>
    </row>
    <row r="3747" spans="1:5">
      <c r="A3747" s="127"/>
      <c r="B3747" s="128"/>
      <c r="C3747" s="127"/>
      <c r="D3747" s="122"/>
      <c r="E3747" s="129">
        <f t="shared" si="58"/>
        <v>0</v>
      </c>
    </row>
    <row r="3748" spans="1:5">
      <c r="A3748" s="127"/>
      <c r="B3748" s="128"/>
      <c r="C3748" s="127"/>
      <c r="D3748" s="122"/>
      <c r="E3748" s="129">
        <f t="shared" si="58"/>
        <v>0</v>
      </c>
    </row>
    <row r="3749" spans="1:5">
      <c r="A3749" s="127"/>
      <c r="B3749" s="128"/>
      <c r="C3749" s="127"/>
      <c r="D3749" s="122"/>
      <c r="E3749" s="129">
        <f t="shared" si="58"/>
        <v>0</v>
      </c>
    </row>
    <row r="3750" spans="1:5">
      <c r="A3750" s="127"/>
      <c r="B3750" s="128"/>
      <c r="C3750" s="127"/>
      <c r="D3750" s="122"/>
      <c r="E3750" s="129">
        <f t="shared" si="58"/>
        <v>0</v>
      </c>
    </row>
    <row r="3751" spans="1:5">
      <c r="A3751" s="127"/>
      <c r="B3751" s="128"/>
      <c r="C3751" s="127"/>
      <c r="D3751" s="122"/>
      <c r="E3751" s="129">
        <f t="shared" si="58"/>
        <v>0</v>
      </c>
    </row>
    <row r="3752" spans="1:5">
      <c r="A3752" s="127"/>
      <c r="B3752" s="128"/>
      <c r="C3752" s="127"/>
      <c r="D3752" s="122"/>
      <c r="E3752" s="129">
        <f t="shared" si="58"/>
        <v>0</v>
      </c>
    </row>
    <row r="3753" spans="1:5">
      <c r="A3753" s="127"/>
      <c r="B3753" s="128"/>
      <c r="C3753" s="127"/>
      <c r="D3753" s="122"/>
      <c r="E3753" s="129">
        <f t="shared" si="58"/>
        <v>0</v>
      </c>
    </row>
    <row r="3754" spans="1:5">
      <c r="A3754" s="127"/>
      <c r="B3754" s="128"/>
      <c r="C3754" s="127"/>
      <c r="D3754" s="122"/>
      <c r="E3754" s="129">
        <f t="shared" si="58"/>
        <v>0</v>
      </c>
    </row>
    <row r="3755" spans="1:5">
      <c r="A3755" s="127"/>
      <c r="B3755" s="128"/>
      <c r="C3755" s="127"/>
      <c r="D3755" s="122"/>
      <c r="E3755" s="129">
        <f t="shared" si="58"/>
        <v>0</v>
      </c>
    </row>
    <row r="3756" spans="1:5">
      <c r="A3756" s="127"/>
      <c r="B3756" s="128"/>
      <c r="C3756" s="127"/>
      <c r="D3756" s="122"/>
      <c r="E3756" s="129">
        <f t="shared" si="58"/>
        <v>0</v>
      </c>
    </row>
    <row r="3757" spans="1:5">
      <c r="A3757" s="127"/>
      <c r="B3757" s="128"/>
      <c r="C3757" s="127"/>
      <c r="D3757" s="122"/>
      <c r="E3757" s="129">
        <f t="shared" si="58"/>
        <v>0</v>
      </c>
    </row>
    <row r="3758" spans="1:5">
      <c r="A3758" s="127"/>
      <c r="B3758" s="128"/>
      <c r="C3758" s="127"/>
      <c r="D3758" s="122"/>
      <c r="E3758" s="129">
        <f t="shared" si="58"/>
        <v>0</v>
      </c>
    </row>
    <row r="3759" spans="1:5">
      <c r="A3759" s="127"/>
      <c r="B3759" s="128"/>
      <c r="C3759" s="127"/>
      <c r="D3759" s="122"/>
      <c r="E3759" s="129">
        <f t="shared" si="58"/>
        <v>0</v>
      </c>
    </row>
    <row r="3760" spans="1:5">
      <c r="A3760" s="127"/>
      <c r="B3760" s="128"/>
      <c r="C3760" s="127"/>
      <c r="D3760" s="122"/>
      <c r="E3760" s="129">
        <f t="shared" si="58"/>
        <v>0</v>
      </c>
    </row>
    <row r="3761" spans="1:5">
      <c r="A3761" s="127"/>
      <c r="B3761" s="128"/>
      <c r="C3761" s="127"/>
      <c r="D3761" s="122"/>
      <c r="E3761" s="129">
        <f t="shared" si="58"/>
        <v>0</v>
      </c>
    </row>
    <row r="3762" spans="1:5">
      <c r="A3762" s="127"/>
      <c r="B3762" s="128"/>
      <c r="C3762" s="127"/>
      <c r="D3762" s="122"/>
      <c r="E3762" s="129">
        <f t="shared" si="58"/>
        <v>0</v>
      </c>
    </row>
    <row r="3763" spans="1:5">
      <c r="A3763" s="127"/>
      <c r="B3763" s="128"/>
      <c r="C3763" s="127"/>
      <c r="D3763" s="122"/>
      <c r="E3763" s="129">
        <f t="shared" si="58"/>
        <v>0</v>
      </c>
    </row>
    <row r="3764" spans="1:5">
      <c r="A3764" s="127"/>
      <c r="B3764" s="128"/>
      <c r="C3764" s="127"/>
      <c r="D3764" s="122"/>
      <c r="E3764" s="129">
        <f t="shared" si="58"/>
        <v>0</v>
      </c>
    </row>
    <row r="3765" spans="1:5">
      <c r="A3765" s="127"/>
      <c r="B3765" s="128"/>
      <c r="C3765" s="127"/>
      <c r="D3765" s="122"/>
      <c r="E3765" s="129">
        <f t="shared" si="58"/>
        <v>0</v>
      </c>
    </row>
    <row r="3766" spans="1:5">
      <c r="A3766" s="127"/>
      <c r="B3766" s="128"/>
      <c r="C3766" s="127"/>
      <c r="D3766" s="122"/>
      <c r="E3766" s="129">
        <f t="shared" si="58"/>
        <v>0</v>
      </c>
    </row>
    <row r="3767" spans="1:5">
      <c r="A3767" s="127"/>
      <c r="B3767" s="128"/>
      <c r="C3767" s="127"/>
      <c r="D3767" s="122"/>
      <c r="E3767" s="129">
        <f t="shared" si="58"/>
        <v>0</v>
      </c>
    </row>
    <row r="3768" spans="1:5">
      <c r="A3768" s="127"/>
      <c r="B3768" s="128"/>
      <c r="C3768" s="127"/>
      <c r="D3768" s="122"/>
      <c r="E3768" s="129">
        <f t="shared" si="58"/>
        <v>0</v>
      </c>
    </row>
    <row r="3769" spans="1:5">
      <c r="A3769" s="127"/>
      <c r="B3769" s="128"/>
      <c r="C3769" s="127"/>
      <c r="D3769" s="122"/>
      <c r="E3769" s="129">
        <f t="shared" si="58"/>
        <v>0</v>
      </c>
    </row>
    <row r="3770" spans="1:5">
      <c r="A3770" s="127"/>
      <c r="B3770" s="128"/>
      <c r="C3770" s="127"/>
      <c r="D3770" s="122"/>
      <c r="E3770" s="129">
        <f t="shared" si="58"/>
        <v>0</v>
      </c>
    </row>
    <row r="3771" spans="1:5">
      <c r="A3771" s="127"/>
      <c r="B3771" s="128"/>
      <c r="C3771" s="127"/>
      <c r="D3771" s="122"/>
      <c r="E3771" s="129">
        <f t="shared" si="58"/>
        <v>0</v>
      </c>
    </row>
    <row r="3772" spans="1:5">
      <c r="A3772" s="127"/>
      <c r="B3772" s="128"/>
      <c r="C3772" s="127"/>
      <c r="D3772" s="122"/>
      <c r="E3772" s="129">
        <f t="shared" si="58"/>
        <v>0</v>
      </c>
    </row>
    <row r="3773" spans="1:5">
      <c r="A3773" s="127"/>
      <c r="B3773" s="128"/>
      <c r="C3773" s="127"/>
      <c r="D3773" s="122"/>
      <c r="E3773" s="129">
        <f t="shared" si="58"/>
        <v>0</v>
      </c>
    </row>
    <row r="3774" spans="1:5">
      <c r="A3774" s="127"/>
      <c r="B3774" s="128"/>
      <c r="C3774" s="127"/>
      <c r="D3774" s="122"/>
      <c r="E3774" s="129">
        <f t="shared" si="58"/>
        <v>0</v>
      </c>
    </row>
    <row r="3775" spans="1:5">
      <c r="A3775" s="127"/>
      <c r="B3775" s="128"/>
      <c r="C3775" s="127"/>
      <c r="D3775" s="122"/>
      <c r="E3775" s="129">
        <f t="shared" si="58"/>
        <v>0</v>
      </c>
    </row>
    <row r="3776" spans="1:5">
      <c r="A3776" s="127"/>
      <c r="B3776" s="128"/>
      <c r="C3776" s="127"/>
      <c r="D3776" s="122"/>
      <c r="E3776" s="129">
        <f t="shared" si="58"/>
        <v>0</v>
      </c>
    </row>
    <row r="3777" spans="1:5">
      <c r="A3777" s="127"/>
      <c r="B3777" s="128"/>
      <c r="C3777" s="127"/>
      <c r="D3777" s="122"/>
      <c r="E3777" s="129">
        <f t="shared" si="58"/>
        <v>0</v>
      </c>
    </row>
    <row r="3778" spans="1:5">
      <c r="A3778" s="127"/>
      <c r="B3778" s="128"/>
      <c r="C3778" s="127"/>
      <c r="D3778" s="122"/>
      <c r="E3778" s="129">
        <f t="shared" ref="E3778:E3841" si="59">ROUND((D3778/(1+$J$1))*(1+$L$1),2)</f>
        <v>0</v>
      </c>
    </row>
    <row r="3779" spans="1:5">
      <c r="A3779" s="127"/>
      <c r="B3779" s="128"/>
      <c r="C3779" s="127"/>
      <c r="D3779" s="122"/>
      <c r="E3779" s="129">
        <f t="shared" si="59"/>
        <v>0</v>
      </c>
    </row>
    <row r="3780" spans="1:5">
      <c r="A3780" s="127"/>
      <c r="B3780" s="128"/>
      <c r="C3780" s="127"/>
      <c r="D3780" s="122"/>
      <c r="E3780" s="129">
        <f t="shared" si="59"/>
        <v>0</v>
      </c>
    </row>
    <row r="3781" spans="1:5">
      <c r="A3781" s="127"/>
      <c r="B3781" s="128"/>
      <c r="C3781" s="127"/>
      <c r="D3781" s="122"/>
      <c r="E3781" s="129">
        <f t="shared" si="59"/>
        <v>0</v>
      </c>
    </row>
    <row r="3782" spans="1:5">
      <c r="A3782" s="127"/>
      <c r="B3782" s="128"/>
      <c r="C3782" s="127"/>
      <c r="D3782" s="122"/>
      <c r="E3782" s="129">
        <f t="shared" si="59"/>
        <v>0</v>
      </c>
    </row>
    <row r="3783" spans="1:5">
      <c r="A3783" s="127"/>
      <c r="B3783" s="128"/>
      <c r="C3783" s="127"/>
      <c r="D3783" s="122"/>
      <c r="E3783" s="129">
        <f t="shared" si="59"/>
        <v>0</v>
      </c>
    </row>
    <row r="3784" spans="1:5">
      <c r="A3784" s="127"/>
      <c r="B3784" s="128"/>
      <c r="C3784" s="127"/>
      <c r="D3784" s="122"/>
      <c r="E3784" s="129">
        <f t="shared" si="59"/>
        <v>0</v>
      </c>
    </row>
    <row r="3785" spans="1:5">
      <c r="A3785" s="127"/>
      <c r="B3785" s="128"/>
      <c r="C3785" s="127"/>
      <c r="D3785" s="122"/>
      <c r="E3785" s="129">
        <f t="shared" si="59"/>
        <v>0</v>
      </c>
    </row>
    <row r="3786" spans="1:5">
      <c r="A3786" s="127"/>
      <c r="B3786" s="128"/>
      <c r="C3786" s="127"/>
      <c r="D3786" s="122"/>
      <c r="E3786" s="129">
        <f t="shared" si="59"/>
        <v>0</v>
      </c>
    </row>
    <row r="3787" spans="1:5">
      <c r="A3787" s="127"/>
      <c r="B3787" s="128"/>
      <c r="C3787" s="127"/>
      <c r="D3787" s="122"/>
      <c r="E3787" s="129">
        <f t="shared" si="59"/>
        <v>0</v>
      </c>
    </row>
    <row r="3788" spans="1:5">
      <c r="A3788" s="127"/>
      <c r="B3788" s="128"/>
      <c r="C3788" s="127"/>
      <c r="D3788" s="122"/>
      <c r="E3788" s="129">
        <f t="shared" si="59"/>
        <v>0</v>
      </c>
    </row>
    <row r="3789" spans="1:5">
      <c r="A3789" s="127"/>
      <c r="B3789" s="128"/>
      <c r="C3789" s="127"/>
      <c r="D3789" s="122"/>
      <c r="E3789" s="129">
        <f t="shared" si="59"/>
        <v>0</v>
      </c>
    </row>
    <row r="3790" spans="1:5">
      <c r="A3790" s="127"/>
      <c r="B3790" s="128"/>
      <c r="C3790" s="127"/>
      <c r="D3790" s="122"/>
      <c r="E3790" s="129">
        <f t="shared" si="59"/>
        <v>0</v>
      </c>
    </row>
    <row r="3791" spans="1:5">
      <c r="A3791" s="127"/>
      <c r="B3791" s="128"/>
      <c r="C3791" s="127"/>
      <c r="D3791" s="122"/>
      <c r="E3791" s="129">
        <f t="shared" si="59"/>
        <v>0</v>
      </c>
    </row>
    <row r="3792" spans="1:5">
      <c r="A3792" s="127"/>
      <c r="B3792" s="128"/>
      <c r="C3792" s="127"/>
      <c r="D3792" s="122"/>
      <c r="E3792" s="129">
        <f t="shared" si="59"/>
        <v>0</v>
      </c>
    </row>
    <row r="3793" spans="1:5">
      <c r="A3793" s="127"/>
      <c r="B3793" s="128"/>
      <c r="C3793" s="127"/>
      <c r="D3793" s="122"/>
      <c r="E3793" s="129">
        <f t="shared" si="59"/>
        <v>0</v>
      </c>
    </row>
    <row r="3794" spans="1:5">
      <c r="A3794" s="127"/>
      <c r="B3794" s="128"/>
      <c r="C3794" s="127"/>
      <c r="D3794" s="122"/>
      <c r="E3794" s="129">
        <f t="shared" si="59"/>
        <v>0</v>
      </c>
    </row>
    <row r="3795" spans="1:5">
      <c r="A3795" s="127"/>
      <c r="B3795" s="128"/>
      <c r="C3795" s="127"/>
      <c r="D3795" s="122"/>
      <c r="E3795" s="129">
        <f t="shared" si="59"/>
        <v>0</v>
      </c>
    </row>
    <row r="3796" spans="1:5">
      <c r="A3796" s="127"/>
      <c r="B3796" s="128"/>
      <c r="C3796" s="127"/>
      <c r="D3796" s="122"/>
      <c r="E3796" s="129">
        <f t="shared" si="59"/>
        <v>0</v>
      </c>
    </row>
    <row r="3797" spans="1:5">
      <c r="A3797" s="127"/>
      <c r="B3797" s="128"/>
      <c r="C3797" s="127"/>
      <c r="D3797" s="122"/>
      <c r="E3797" s="129">
        <f t="shared" si="59"/>
        <v>0</v>
      </c>
    </row>
    <row r="3798" spans="1:5">
      <c r="A3798" s="127"/>
      <c r="B3798" s="128"/>
      <c r="C3798" s="127"/>
      <c r="D3798" s="122"/>
      <c r="E3798" s="129">
        <f t="shared" si="59"/>
        <v>0</v>
      </c>
    </row>
    <row r="3799" spans="1:5">
      <c r="A3799" s="127"/>
      <c r="B3799" s="128"/>
      <c r="C3799" s="127"/>
      <c r="D3799" s="122"/>
      <c r="E3799" s="129">
        <f t="shared" si="59"/>
        <v>0</v>
      </c>
    </row>
    <row r="3800" spans="1:5">
      <c r="A3800" s="127"/>
      <c r="B3800" s="128"/>
      <c r="C3800" s="127"/>
      <c r="D3800" s="122"/>
      <c r="E3800" s="129">
        <f t="shared" si="59"/>
        <v>0</v>
      </c>
    </row>
    <row r="3801" spans="1:5">
      <c r="A3801" s="127"/>
      <c r="B3801" s="128"/>
      <c r="C3801" s="127"/>
      <c r="D3801" s="122"/>
      <c r="E3801" s="129">
        <f t="shared" si="59"/>
        <v>0</v>
      </c>
    </row>
    <row r="3802" spans="1:5">
      <c r="A3802" s="127"/>
      <c r="B3802" s="128"/>
      <c r="C3802" s="127"/>
      <c r="D3802" s="122"/>
      <c r="E3802" s="129">
        <f t="shared" si="59"/>
        <v>0</v>
      </c>
    </row>
    <row r="3803" spans="1:5">
      <c r="A3803" s="127"/>
      <c r="B3803" s="128"/>
      <c r="C3803" s="127"/>
      <c r="D3803" s="122"/>
      <c r="E3803" s="129">
        <f t="shared" si="59"/>
        <v>0</v>
      </c>
    </row>
    <row r="3804" spans="1:5">
      <c r="A3804" s="127"/>
      <c r="B3804" s="128"/>
      <c r="C3804" s="127"/>
      <c r="D3804" s="122"/>
      <c r="E3804" s="129">
        <f t="shared" si="59"/>
        <v>0</v>
      </c>
    </row>
    <row r="3805" spans="1:5">
      <c r="A3805" s="127"/>
      <c r="B3805" s="128"/>
      <c r="C3805" s="127"/>
      <c r="D3805" s="122"/>
      <c r="E3805" s="129">
        <f t="shared" si="59"/>
        <v>0</v>
      </c>
    </row>
    <row r="3806" spans="1:5">
      <c r="A3806" s="127"/>
      <c r="B3806" s="128"/>
      <c r="C3806" s="127"/>
      <c r="D3806" s="122"/>
      <c r="E3806" s="129">
        <f t="shared" si="59"/>
        <v>0</v>
      </c>
    </row>
    <row r="3807" spans="1:5">
      <c r="A3807" s="127"/>
      <c r="B3807" s="128"/>
      <c r="C3807" s="127"/>
      <c r="D3807" s="122"/>
      <c r="E3807" s="129">
        <f t="shared" si="59"/>
        <v>0</v>
      </c>
    </row>
    <row r="3808" spans="1:5">
      <c r="A3808" s="127"/>
      <c r="B3808" s="128"/>
      <c r="C3808" s="127"/>
      <c r="D3808" s="122"/>
      <c r="E3808" s="129">
        <f t="shared" si="59"/>
        <v>0</v>
      </c>
    </row>
    <row r="3809" spans="1:5">
      <c r="A3809" s="127"/>
      <c r="B3809" s="128"/>
      <c r="C3809" s="127"/>
      <c r="D3809" s="122"/>
      <c r="E3809" s="129">
        <f t="shared" si="59"/>
        <v>0</v>
      </c>
    </row>
    <row r="3810" spans="1:5">
      <c r="A3810" s="127"/>
      <c r="B3810" s="128"/>
      <c r="C3810" s="127"/>
      <c r="D3810" s="122"/>
      <c r="E3810" s="129">
        <f t="shared" si="59"/>
        <v>0</v>
      </c>
    </row>
    <row r="3811" spans="1:5">
      <c r="A3811" s="127"/>
      <c r="B3811" s="128"/>
      <c r="C3811" s="127"/>
      <c r="D3811" s="122"/>
      <c r="E3811" s="129">
        <f t="shared" si="59"/>
        <v>0</v>
      </c>
    </row>
    <row r="3812" spans="1:5">
      <c r="A3812" s="127"/>
      <c r="B3812" s="128"/>
      <c r="C3812" s="127"/>
      <c r="D3812" s="122"/>
      <c r="E3812" s="129">
        <f t="shared" si="59"/>
        <v>0</v>
      </c>
    </row>
    <row r="3813" spans="1:5">
      <c r="A3813" s="127"/>
      <c r="B3813" s="128"/>
      <c r="C3813" s="127"/>
      <c r="D3813" s="122"/>
      <c r="E3813" s="129">
        <f t="shared" si="59"/>
        <v>0</v>
      </c>
    </row>
    <row r="3814" spans="1:5">
      <c r="A3814" s="127"/>
      <c r="B3814" s="128"/>
      <c r="C3814" s="127"/>
      <c r="D3814" s="122"/>
      <c r="E3814" s="129">
        <f t="shared" si="59"/>
        <v>0</v>
      </c>
    </row>
    <row r="3815" spans="1:5">
      <c r="A3815" s="127"/>
      <c r="B3815" s="128"/>
      <c r="C3815" s="127"/>
      <c r="D3815" s="122"/>
      <c r="E3815" s="129">
        <f t="shared" si="59"/>
        <v>0</v>
      </c>
    </row>
    <row r="3816" spans="1:5">
      <c r="A3816" s="127"/>
      <c r="B3816" s="128"/>
      <c r="C3816" s="127"/>
      <c r="D3816" s="122"/>
      <c r="E3816" s="129">
        <f t="shared" si="59"/>
        <v>0</v>
      </c>
    </row>
    <row r="3817" spans="1:5">
      <c r="A3817" s="127"/>
      <c r="B3817" s="128"/>
      <c r="C3817" s="127"/>
      <c r="D3817" s="122"/>
      <c r="E3817" s="129">
        <f t="shared" si="59"/>
        <v>0</v>
      </c>
    </row>
    <row r="3818" spans="1:5">
      <c r="A3818" s="127"/>
      <c r="B3818" s="128"/>
      <c r="C3818" s="127"/>
      <c r="D3818" s="122"/>
      <c r="E3818" s="129">
        <f t="shared" si="59"/>
        <v>0</v>
      </c>
    </row>
    <row r="3819" spans="1:5">
      <c r="A3819" s="127"/>
      <c r="B3819" s="128"/>
      <c r="C3819" s="127"/>
      <c r="D3819" s="122"/>
      <c r="E3819" s="129">
        <f t="shared" si="59"/>
        <v>0</v>
      </c>
    </row>
    <row r="3820" spans="1:5">
      <c r="A3820" s="127"/>
      <c r="B3820" s="128"/>
      <c r="C3820" s="127"/>
      <c r="D3820" s="122"/>
      <c r="E3820" s="129">
        <f t="shared" si="59"/>
        <v>0</v>
      </c>
    </row>
    <row r="3821" spans="1:5">
      <c r="A3821" s="127"/>
      <c r="B3821" s="128"/>
      <c r="C3821" s="127"/>
      <c r="D3821" s="122"/>
      <c r="E3821" s="129">
        <f t="shared" si="59"/>
        <v>0</v>
      </c>
    </row>
    <row r="3822" spans="1:5">
      <c r="A3822" s="127"/>
      <c r="B3822" s="128"/>
      <c r="C3822" s="127"/>
      <c r="D3822" s="122"/>
      <c r="E3822" s="129">
        <f t="shared" si="59"/>
        <v>0</v>
      </c>
    </row>
    <row r="3823" spans="1:5">
      <c r="A3823" s="127"/>
      <c r="B3823" s="128"/>
      <c r="C3823" s="127"/>
      <c r="D3823" s="122"/>
      <c r="E3823" s="129">
        <f t="shared" si="59"/>
        <v>0</v>
      </c>
    </row>
    <row r="3824" spans="1:5">
      <c r="A3824" s="127"/>
      <c r="B3824" s="128"/>
      <c r="C3824" s="127"/>
      <c r="D3824" s="122"/>
      <c r="E3824" s="129">
        <f t="shared" si="59"/>
        <v>0</v>
      </c>
    </row>
    <row r="3825" spans="1:5">
      <c r="A3825" s="127"/>
      <c r="B3825" s="128"/>
      <c r="C3825" s="127"/>
      <c r="D3825" s="122"/>
      <c r="E3825" s="129">
        <f t="shared" si="59"/>
        <v>0</v>
      </c>
    </row>
    <row r="3826" spans="1:5">
      <c r="A3826" s="127"/>
      <c r="B3826" s="128"/>
      <c r="C3826" s="127"/>
      <c r="D3826" s="122"/>
      <c r="E3826" s="129">
        <f t="shared" si="59"/>
        <v>0</v>
      </c>
    </row>
    <row r="3827" spans="1:5">
      <c r="A3827" s="127"/>
      <c r="B3827" s="128"/>
      <c r="C3827" s="127"/>
      <c r="D3827" s="122"/>
      <c r="E3827" s="129">
        <f t="shared" si="59"/>
        <v>0</v>
      </c>
    </row>
    <row r="3828" spans="1:5">
      <c r="A3828" s="127"/>
      <c r="B3828" s="128"/>
      <c r="C3828" s="127"/>
      <c r="D3828" s="122"/>
      <c r="E3828" s="129">
        <f t="shared" si="59"/>
        <v>0</v>
      </c>
    </row>
    <row r="3829" spans="1:5">
      <c r="A3829" s="127"/>
      <c r="B3829" s="128"/>
      <c r="C3829" s="127"/>
      <c r="D3829" s="122"/>
      <c r="E3829" s="129">
        <f t="shared" si="59"/>
        <v>0</v>
      </c>
    </row>
    <row r="3830" spans="1:5">
      <c r="A3830" s="127"/>
      <c r="B3830" s="128"/>
      <c r="C3830" s="127"/>
      <c r="D3830" s="122"/>
      <c r="E3830" s="129">
        <f t="shared" si="59"/>
        <v>0</v>
      </c>
    </row>
    <row r="3831" spans="1:5">
      <c r="A3831" s="127"/>
      <c r="B3831" s="128"/>
      <c r="C3831" s="127"/>
      <c r="D3831" s="122"/>
      <c r="E3831" s="129">
        <f t="shared" si="59"/>
        <v>0</v>
      </c>
    </row>
    <row r="3832" spans="1:5">
      <c r="A3832" s="127"/>
      <c r="B3832" s="128"/>
      <c r="C3832" s="127"/>
      <c r="D3832" s="122"/>
      <c r="E3832" s="129">
        <f t="shared" si="59"/>
        <v>0</v>
      </c>
    </row>
    <row r="3833" spans="1:5">
      <c r="A3833" s="127"/>
      <c r="B3833" s="128"/>
      <c r="C3833" s="127"/>
      <c r="D3833" s="122"/>
      <c r="E3833" s="129">
        <f t="shared" si="59"/>
        <v>0</v>
      </c>
    </row>
    <row r="3834" spans="1:5">
      <c r="A3834" s="127"/>
      <c r="B3834" s="128"/>
      <c r="C3834" s="127"/>
      <c r="D3834" s="122"/>
      <c r="E3834" s="129">
        <f t="shared" si="59"/>
        <v>0</v>
      </c>
    </row>
    <row r="3835" spans="1:5">
      <c r="A3835" s="127"/>
      <c r="B3835" s="128"/>
      <c r="C3835" s="127"/>
      <c r="D3835" s="122"/>
      <c r="E3835" s="129">
        <f t="shared" si="59"/>
        <v>0</v>
      </c>
    </row>
    <row r="3836" spans="1:5">
      <c r="A3836" s="127"/>
      <c r="B3836" s="128"/>
      <c r="C3836" s="127"/>
      <c r="D3836" s="122"/>
      <c r="E3836" s="129">
        <f t="shared" si="59"/>
        <v>0</v>
      </c>
    </row>
    <row r="3837" spans="1:5">
      <c r="A3837" s="127"/>
      <c r="B3837" s="128"/>
      <c r="C3837" s="127"/>
      <c r="D3837" s="122"/>
      <c r="E3837" s="129">
        <f t="shared" si="59"/>
        <v>0</v>
      </c>
    </row>
    <row r="3838" spans="1:5">
      <c r="A3838" s="127"/>
      <c r="B3838" s="128"/>
      <c r="C3838" s="127"/>
      <c r="D3838" s="122"/>
      <c r="E3838" s="129">
        <f t="shared" si="59"/>
        <v>0</v>
      </c>
    </row>
    <row r="3839" spans="1:5">
      <c r="A3839" s="127"/>
      <c r="B3839" s="128"/>
      <c r="C3839" s="127"/>
      <c r="D3839" s="122"/>
      <c r="E3839" s="129">
        <f t="shared" si="59"/>
        <v>0</v>
      </c>
    </row>
    <row r="3840" spans="1:5">
      <c r="A3840" s="127"/>
      <c r="B3840" s="128"/>
      <c r="C3840" s="127"/>
      <c r="D3840" s="122"/>
      <c r="E3840" s="129">
        <f t="shared" si="59"/>
        <v>0</v>
      </c>
    </row>
    <row r="3841" spans="1:5">
      <c r="A3841" s="127"/>
      <c r="B3841" s="128"/>
      <c r="C3841" s="127"/>
      <c r="D3841" s="122"/>
      <c r="E3841" s="129">
        <f t="shared" si="59"/>
        <v>0</v>
      </c>
    </row>
    <row r="3842" spans="1:5">
      <c r="A3842" s="127"/>
      <c r="B3842" s="128"/>
      <c r="C3842" s="127"/>
      <c r="D3842" s="122"/>
      <c r="E3842" s="129">
        <f t="shared" ref="E3842:E3905" si="60">ROUND((D3842/(1+$J$1))*(1+$L$1),2)</f>
        <v>0</v>
      </c>
    </row>
    <row r="3843" spans="1:5">
      <c r="A3843" s="127"/>
      <c r="B3843" s="128"/>
      <c r="C3843" s="127"/>
      <c r="D3843" s="122"/>
      <c r="E3843" s="129">
        <f t="shared" si="60"/>
        <v>0</v>
      </c>
    </row>
    <row r="3844" spans="1:5">
      <c r="A3844" s="127"/>
      <c r="B3844" s="128"/>
      <c r="C3844" s="127"/>
      <c r="D3844" s="122"/>
      <c r="E3844" s="129">
        <f t="shared" si="60"/>
        <v>0</v>
      </c>
    </row>
    <row r="3845" spans="1:5">
      <c r="A3845" s="127"/>
      <c r="B3845" s="128"/>
      <c r="C3845" s="127"/>
      <c r="D3845" s="122"/>
      <c r="E3845" s="129">
        <f t="shared" si="60"/>
        <v>0</v>
      </c>
    </row>
    <row r="3846" spans="1:5">
      <c r="A3846" s="127"/>
      <c r="B3846" s="128"/>
      <c r="C3846" s="127"/>
      <c r="D3846" s="122"/>
      <c r="E3846" s="129">
        <f t="shared" si="60"/>
        <v>0</v>
      </c>
    </row>
    <row r="3847" spans="1:5">
      <c r="A3847" s="127"/>
      <c r="B3847" s="128"/>
      <c r="C3847" s="127"/>
      <c r="D3847" s="122"/>
      <c r="E3847" s="129">
        <f t="shared" si="60"/>
        <v>0</v>
      </c>
    </row>
    <row r="3848" spans="1:5">
      <c r="A3848" s="127"/>
      <c r="B3848" s="128"/>
      <c r="C3848" s="127"/>
      <c r="D3848" s="122"/>
      <c r="E3848" s="129">
        <f t="shared" si="60"/>
        <v>0</v>
      </c>
    </row>
    <row r="3849" spans="1:5">
      <c r="A3849" s="127"/>
      <c r="B3849" s="128"/>
      <c r="C3849" s="127"/>
      <c r="D3849" s="122"/>
      <c r="E3849" s="129">
        <f t="shared" si="60"/>
        <v>0</v>
      </c>
    </row>
    <row r="3850" spans="1:5">
      <c r="A3850" s="127"/>
      <c r="B3850" s="128"/>
      <c r="C3850" s="127"/>
      <c r="D3850" s="122"/>
      <c r="E3850" s="129">
        <f t="shared" si="60"/>
        <v>0</v>
      </c>
    </row>
    <row r="3851" spans="1:5">
      <c r="A3851" s="127"/>
      <c r="B3851" s="128"/>
      <c r="C3851" s="127"/>
      <c r="D3851" s="122"/>
      <c r="E3851" s="129">
        <f t="shared" si="60"/>
        <v>0</v>
      </c>
    </row>
    <row r="3852" spans="1:5">
      <c r="A3852" s="127"/>
      <c r="B3852" s="128"/>
      <c r="C3852" s="127"/>
      <c r="D3852" s="122"/>
      <c r="E3852" s="129">
        <f t="shared" si="60"/>
        <v>0</v>
      </c>
    </row>
    <row r="3853" spans="1:5">
      <c r="A3853" s="127"/>
      <c r="B3853" s="128"/>
      <c r="C3853" s="127"/>
      <c r="D3853" s="122"/>
      <c r="E3853" s="129">
        <f t="shared" si="60"/>
        <v>0</v>
      </c>
    </row>
    <row r="3854" spans="1:5">
      <c r="A3854" s="127"/>
      <c r="B3854" s="128"/>
      <c r="C3854" s="127"/>
      <c r="D3854" s="122"/>
      <c r="E3854" s="129">
        <f t="shared" si="60"/>
        <v>0</v>
      </c>
    </row>
    <row r="3855" spans="1:5">
      <c r="A3855" s="127"/>
      <c r="B3855" s="128"/>
      <c r="C3855" s="127"/>
      <c r="D3855" s="122"/>
      <c r="E3855" s="129">
        <f t="shared" si="60"/>
        <v>0</v>
      </c>
    </row>
    <row r="3856" spans="1:5">
      <c r="A3856" s="127"/>
      <c r="B3856" s="128"/>
      <c r="C3856" s="127"/>
      <c r="D3856" s="122"/>
      <c r="E3856" s="129">
        <f t="shared" si="60"/>
        <v>0</v>
      </c>
    </row>
    <row r="3857" spans="1:5">
      <c r="A3857" s="127"/>
      <c r="B3857" s="128"/>
      <c r="C3857" s="127"/>
      <c r="D3857" s="122"/>
      <c r="E3857" s="129">
        <f t="shared" si="60"/>
        <v>0</v>
      </c>
    </row>
    <row r="3858" spans="1:5">
      <c r="A3858" s="127"/>
      <c r="B3858" s="128"/>
      <c r="C3858" s="127"/>
      <c r="D3858" s="122"/>
      <c r="E3858" s="129">
        <f t="shared" si="60"/>
        <v>0</v>
      </c>
    </row>
    <row r="3859" spans="1:5">
      <c r="A3859" s="127"/>
      <c r="B3859" s="128"/>
      <c r="C3859" s="127"/>
      <c r="D3859" s="122"/>
      <c r="E3859" s="129">
        <f t="shared" si="60"/>
        <v>0</v>
      </c>
    </row>
    <row r="3860" spans="1:5">
      <c r="A3860" s="127"/>
      <c r="B3860" s="128"/>
      <c r="C3860" s="127"/>
      <c r="D3860" s="122"/>
      <c r="E3860" s="129">
        <f t="shared" si="60"/>
        <v>0</v>
      </c>
    </row>
    <row r="3861" spans="1:5">
      <c r="A3861" s="127"/>
      <c r="B3861" s="128"/>
      <c r="C3861" s="127"/>
      <c r="D3861" s="122"/>
      <c r="E3861" s="129">
        <f t="shared" si="60"/>
        <v>0</v>
      </c>
    </row>
    <row r="3862" spans="1:5">
      <c r="A3862" s="127"/>
      <c r="B3862" s="128"/>
      <c r="C3862" s="127"/>
      <c r="D3862" s="122"/>
      <c r="E3862" s="129">
        <f t="shared" si="60"/>
        <v>0</v>
      </c>
    </row>
    <row r="3863" spans="1:5">
      <c r="A3863" s="127"/>
      <c r="B3863" s="128"/>
      <c r="C3863" s="127"/>
      <c r="D3863" s="122"/>
      <c r="E3863" s="129">
        <f t="shared" si="60"/>
        <v>0</v>
      </c>
    </row>
    <row r="3864" spans="1:5">
      <c r="A3864" s="127"/>
      <c r="B3864" s="128"/>
      <c r="C3864" s="127"/>
      <c r="D3864" s="122"/>
      <c r="E3864" s="129">
        <f t="shared" si="60"/>
        <v>0</v>
      </c>
    </row>
    <row r="3865" spans="1:5">
      <c r="A3865" s="127"/>
      <c r="B3865" s="128"/>
      <c r="C3865" s="127"/>
      <c r="D3865" s="122"/>
      <c r="E3865" s="129">
        <f t="shared" si="60"/>
        <v>0</v>
      </c>
    </row>
    <row r="3866" spans="1:5">
      <c r="A3866" s="127"/>
      <c r="B3866" s="128"/>
      <c r="C3866" s="127"/>
      <c r="D3866" s="122"/>
      <c r="E3866" s="129">
        <f t="shared" si="60"/>
        <v>0</v>
      </c>
    </row>
    <row r="3867" spans="1:5">
      <c r="A3867" s="127"/>
      <c r="B3867" s="128"/>
      <c r="C3867" s="127"/>
      <c r="D3867" s="122"/>
      <c r="E3867" s="129">
        <f t="shared" si="60"/>
        <v>0</v>
      </c>
    </row>
    <row r="3868" spans="1:5">
      <c r="A3868" s="127"/>
      <c r="B3868" s="128"/>
      <c r="C3868" s="127"/>
      <c r="D3868" s="122"/>
      <c r="E3868" s="129">
        <f t="shared" si="60"/>
        <v>0</v>
      </c>
    </row>
    <row r="3869" spans="1:5">
      <c r="A3869" s="127"/>
      <c r="B3869" s="128"/>
      <c r="C3869" s="127"/>
      <c r="D3869" s="122"/>
      <c r="E3869" s="129">
        <f t="shared" si="60"/>
        <v>0</v>
      </c>
    </row>
    <row r="3870" spans="1:5">
      <c r="A3870" s="127"/>
      <c r="B3870" s="128"/>
      <c r="C3870" s="127"/>
      <c r="D3870" s="122"/>
      <c r="E3870" s="129">
        <f t="shared" si="60"/>
        <v>0</v>
      </c>
    </row>
    <row r="3871" spans="1:5">
      <c r="A3871" s="127"/>
      <c r="B3871" s="128"/>
      <c r="C3871" s="127"/>
      <c r="D3871" s="122"/>
      <c r="E3871" s="129">
        <f t="shared" si="60"/>
        <v>0</v>
      </c>
    </row>
    <row r="3872" spans="1:5">
      <c r="A3872" s="127"/>
      <c r="B3872" s="128"/>
      <c r="C3872" s="127"/>
      <c r="D3872" s="122"/>
      <c r="E3872" s="129">
        <f t="shared" si="60"/>
        <v>0</v>
      </c>
    </row>
    <row r="3873" spans="1:5">
      <c r="A3873" s="127"/>
      <c r="B3873" s="128"/>
      <c r="C3873" s="127"/>
      <c r="D3873" s="122"/>
      <c r="E3873" s="129">
        <f t="shared" si="60"/>
        <v>0</v>
      </c>
    </row>
    <row r="3874" spans="1:5">
      <c r="A3874" s="127"/>
      <c r="B3874" s="128"/>
      <c r="C3874" s="127"/>
      <c r="D3874" s="122"/>
      <c r="E3874" s="129">
        <f t="shared" si="60"/>
        <v>0</v>
      </c>
    </row>
    <row r="3875" spans="1:5">
      <c r="A3875" s="127"/>
      <c r="B3875" s="128"/>
      <c r="C3875" s="127"/>
      <c r="D3875" s="122"/>
      <c r="E3875" s="129">
        <f t="shared" si="60"/>
        <v>0</v>
      </c>
    </row>
    <row r="3876" spans="1:5">
      <c r="A3876" s="127"/>
      <c r="B3876" s="128"/>
      <c r="C3876" s="127"/>
      <c r="D3876" s="122"/>
      <c r="E3876" s="129">
        <f t="shared" si="60"/>
        <v>0</v>
      </c>
    </row>
    <row r="3877" spans="1:5">
      <c r="A3877" s="127"/>
      <c r="B3877" s="128"/>
      <c r="C3877" s="127"/>
      <c r="D3877" s="122"/>
      <c r="E3877" s="129">
        <f t="shared" si="60"/>
        <v>0</v>
      </c>
    </row>
    <row r="3878" spans="1:5">
      <c r="A3878" s="127"/>
      <c r="B3878" s="128"/>
      <c r="C3878" s="127"/>
      <c r="D3878" s="122"/>
      <c r="E3878" s="129">
        <f t="shared" si="60"/>
        <v>0</v>
      </c>
    </row>
    <row r="3879" spans="1:5">
      <c r="A3879" s="127"/>
      <c r="B3879" s="128"/>
      <c r="C3879" s="127"/>
      <c r="D3879" s="122"/>
      <c r="E3879" s="129">
        <f t="shared" si="60"/>
        <v>0</v>
      </c>
    </row>
    <row r="3880" spans="1:5">
      <c r="A3880" s="127"/>
      <c r="B3880" s="128"/>
      <c r="C3880" s="127"/>
      <c r="D3880" s="122"/>
      <c r="E3880" s="129">
        <f t="shared" si="60"/>
        <v>0</v>
      </c>
    </row>
    <row r="3881" spans="1:5">
      <c r="A3881" s="127"/>
      <c r="B3881" s="128"/>
      <c r="C3881" s="127"/>
      <c r="D3881" s="122"/>
      <c r="E3881" s="129">
        <f t="shared" si="60"/>
        <v>0</v>
      </c>
    </row>
    <row r="3882" spans="1:5">
      <c r="A3882" s="127"/>
      <c r="B3882" s="128"/>
      <c r="C3882" s="127"/>
      <c r="D3882" s="122"/>
      <c r="E3882" s="129">
        <f t="shared" si="60"/>
        <v>0</v>
      </c>
    </row>
    <row r="3883" spans="1:5">
      <c r="A3883" s="127"/>
      <c r="B3883" s="128"/>
      <c r="C3883" s="127"/>
      <c r="D3883" s="122"/>
      <c r="E3883" s="129">
        <f t="shared" si="60"/>
        <v>0</v>
      </c>
    </row>
    <row r="3884" spans="1:5">
      <c r="A3884" s="127"/>
      <c r="B3884" s="128"/>
      <c r="C3884" s="127"/>
      <c r="D3884" s="122"/>
      <c r="E3884" s="129">
        <f t="shared" si="60"/>
        <v>0</v>
      </c>
    </row>
    <row r="3885" spans="1:5">
      <c r="A3885" s="127"/>
      <c r="B3885" s="128"/>
      <c r="C3885" s="127"/>
      <c r="D3885" s="122"/>
      <c r="E3885" s="129">
        <f t="shared" si="60"/>
        <v>0</v>
      </c>
    </row>
    <row r="3886" spans="1:5">
      <c r="A3886" s="127"/>
      <c r="B3886" s="128"/>
      <c r="C3886" s="127"/>
      <c r="D3886" s="122"/>
      <c r="E3886" s="129">
        <f t="shared" si="60"/>
        <v>0</v>
      </c>
    </row>
    <row r="3887" spans="1:5">
      <c r="A3887" s="127"/>
      <c r="B3887" s="128"/>
      <c r="C3887" s="127"/>
      <c r="D3887" s="122"/>
      <c r="E3887" s="129">
        <f t="shared" si="60"/>
        <v>0</v>
      </c>
    </row>
    <row r="3888" spans="1:5">
      <c r="A3888" s="127"/>
      <c r="B3888" s="128"/>
      <c r="C3888" s="127"/>
      <c r="D3888" s="122"/>
      <c r="E3888" s="129">
        <f t="shared" si="60"/>
        <v>0</v>
      </c>
    </row>
    <row r="3889" spans="1:5">
      <c r="A3889" s="127"/>
      <c r="B3889" s="128"/>
      <c r="C3889" s="127"/>
      <c r="D3889" s="122"/>
      <c r="E3889" s="129">
        <f t="shared" si="60"/>
        <v>0</v>
      </c>
    </row>
    <row r="3890" spans="1:5">
      <c r="A3890" s="127"/>
      <c r="B3890" s="128"/>
      <c r="C3890" s="127"/>
      <c r="D3890" s="122"/>
      <c r="E3890" s="129">
        <f t="shared" si="60"/>
        <v>0</v>
      </c>
    </row>
    <row r="3891" spans="1:5">
      <c r="A3891" s="127"/>
      <c r="B3891" s="128"/>
      <c r="C3891" s="127"/>
      <c r="D3891" s="122"/>
      <c r="E3891" s="129">
        <f t="shared" si="60"/>
        <v>0</v>
      </c>
    </row>
    <row r="3892" spans="1:5">
      <c r="A3892" s="127"/>
      <c r="B3892" s="128"/>
      <c r="C3892" s="127"/>
      <c r="D3892" s="122"/>
      <c r="E3892" s="129">
        <f t="shared" si="60"/>
        <v>0</v>
      </c>
    </row>
    <row r="3893" spans="1:5">
      <c r="A3893" s="127"/>
      <c r="B3893" s="128"/>
      <c r="C3893" s="127"/>
      <c r="D3893" s="122"/>
      <c r="E3893" s="129">
        <f t="shared" si="60"/>
        <v>0</v>
      </c>
    </row>
    <row r="3894" spans="1:5">
      <c r="A3894" s="127"/>
      <c r="B3894" s="128"/>
      <c r="C3894" s="127"/>
      <c r="D3894" s="122"/>
      <c r="E3894" s="129">
        <f t="shared" si="60"/>
        <v>0</v>
      </c>
    </row>
    <row r="3895" spans="1:5">
      <c r="A3895" s="127"/>
      <c r="B3895" s="128"/>
      <c r="C3895" s="127"/>
      <c r="D3895" s="122"/>
      <c r="E3895" s="129">
        <f t="shared" si="60"/>
        <v>0</v>
      </c>
    </row>
    <row r="3896" spans="1:5">
      <c r="A3896" s="127"/>
      <c r="B3896" s="128"/>
      <c r="C3896" s="127"/>
      <c r="D3896" s="122"/>
      <c r="E3896" s="129">
        <f t="shared" si="60"/>
        <v>0</v>
      </c>
    </row>
    <row r="3897" spans="1:5">
      <c r="A3897" s="127"/>
      <c r="B3897" s="128"/>
      <c r="C3897" s="127"/>
      <c r="D3897" s="122"/>
      <c r="E3897" s="129">
        <f t="shared" si="60"/>
        <v>0</v>
      </c>
    </row>
    <row r="3898" spans="1:5">
      <c r="A3898" s="127"/>
      <c r="B3898" s="128"/>
      <c r="C3898" s="127"/>
      <c r="D3898" s="122"/>
      <c r="E3898" s="129">
        <f t="shared" si="60"/>
        <v>0</v>
      </c>
    </row>
    <row r="3899" spans="1:5">
      <c r="A3899" s="127"/>
      <c r="B3899" s="128"/>
      <c r="C3899" s="127"/>
      <c r="D3899" s="122"/>
      <c r="E3899" s="129">
        <f t="shared" si="60"/>
        <v>0</v>
      </c>
    </row>
    <row r="3900" spans="1:5">
      <c r="A3900" s="127"/>
      <c r="B3900" s="128"/>
      <c r="C3900" s="127"/>
      <c r="D3900" s="122"/>
      <c r="E3900" s="129">
        <f t="shared" si="60"/>
        <v>0</v>
      </c>
    </row>
    <row r="3901" spans="1:5">
      <c r="A3901" s="127"/>
      <c r="B3901" s="128"/>
      <c r="C3901" s="127"/>
      <c r="D3901" s="122"/>
      <c r="E3901" s="129">
        <f t="shared" si="60"/>
        <v>0</v>
      </c>
    </row>
    <row r="3902" spans="1:5">
      <c r="A3902" s="127"/>
      <c r="B3902" s="128"/>
      <c r="C3902" s="127"/>
      <c r="D3902" s="122"/>
      <c r="E3902" s="129">
        <f t="shared" si="60"/>
        <v>0</v>
      </c>
    </row>
    <row r="3903" spans="1:5">
      <c r="A3903" s="127"/>
      <c r="B3903" s="128"/>
      <c r="C3903" s="127"/>
      <c r="D3903" s="122"/>
      <c r="E3903" s="129">
        <f t="shared" si="60"/>
        <v>0</v>
      </c>
    </row>
    <row r="3904" spans="1:5">
      <c r="A3904" s="127"/>
      <c r="B3904" s="128"/>
      <c r="C3904" s="127"/>
      <c r="D3904" s="122"/>
      <c r="E3904" s="129">
        <f t="shared" si="60"/>
        <v>0</v>
      </c>
    </row>
    <row r="3905" spans="1:5">
      <c r="A3905" s="127"/>
      <c r="B3905" s="128"/>
      <c r="C3905" s="127"/>
      <c r="D3905" s="122"/>
      <c r="E3905" s="129">
        <f t="shared" si="60"/>
        <v>0</v>
      </c>
    </row>
    <row r="3906" spans="1:5">
      <c r="A3906" s="127"/>
      <c r="B3906" s="128"/>
      <c r="C3906" s="127"/>
      <c r="D3906" s="122"/>
      <c r="E3906" s="129">
        <f t="shared" ref="E3906:E3969" si="61">ROUND((D3906/(1+$J$1))*(1+$L$1),2)</f>
        <v>0</v>
      </c>
    </row>
    <row r="3907" spans="1:5">
      <c r="A3907" s="127"/>
      <c r="B3907" s="128"/>
      <c r="C3907" s="127"/>
      <c r="D3907" s="122"/>
      <c r="E3907" s="129">
        <f t="shared" si="61"/>
        <v>0</v>
      </c>
    </row>
    <row r="3908" spans="1:5">
      <c r="A3908" s="127"/>
      <c r="B3908" s="128"/>
      <c r="C3908" s="127"/>
      <c r="D3908" s="122"/>
      <c r="E3908" s="129">
        <f t="shared" si="61"/>
        <v>0</v>
      </c>
    </row>
    <row r="3909" spans="1:5">
      <c r="A3909" s="127"/>
      <c r="B3909" s="128"/>
      <c r="C3909" s="127"/>
      <c r="D3909" s="122"/>
      <c r="E3909" s="129">
        <f t="shared" si="61"/>
        <v>0</v>
      </c>
    </row>
    <row r="3910" spans="1:5">
      <c r="A3910" s="127"/>
      <c r="B3910" s="128"/>
      <c r="C3910" s="127"/>
      <c r="D3910" s="122"/>
      <c r="E3910" s="129">
        <f t="shared" si="61"/>
        <v>0</v>
      </c>
    </row>
    <row r="3911" spans="1:5">
      <c r="A3911" s="127"/>
      <c r="B3911" s="128"/>
      <c r="C3911" s="127"/>
      <c r="D3911" s="122"/>
      <c r="E3911" s="129">
        <f t="shared" si="61"/>
        <v>0</v>
      </c>
    </row>
    <row r="3912" spans="1:5">
      <c r="A3912" s="127"/>
      <c r="B3912" s="128"/>
      <c r="C3912" s="127"/>
      <c r="D3912" s="122"/>
      <c r="E3912" s="129">
        <f t="shared" si="61"/>
        <v>0</v>
      </c>
    </row>
    <row r="3913" spans="1:5">
      <c r="A3913" s="127"/>
      <c r="B3913" s="128"/>
      <c r="C3913" s="127"/>
      <c r="D3913" s="122"/>
      <c r="E3913" s="129">
        <f t="shared" si="61"/>
        <v>0</v>
      </c>
    </row>
    <row r="3914" spans="1:5">
      <c r="A3914" s="127"/>
      <c r="B3914" s="128"/>
      <c r="C3914" s="127"/>
      <c r="D3914" s="122"/>
      <c r="E3914" s="129">
        <f t="shared" si="61"/>
        <v>0</v>
      </c>
    </row>
    <row r="3915" spans="1:5">
      <c r="A3915" s="127"/>
      <c r="B3915" s="128"/>
      <c r="C3915" s="127"/>
      <c r="D3915" s="122"/>
      <c r="E3915" s="129">
        <f t="shared" si="61"/>
        <v>0</v>
      </c>
    </row>
    <row r="3916" spans="1:5">
      <c r="A3916" s="127"/>
      <c r="B3916" s="128"/>
      <c r="C3916" s="127"/>
      <c r="D3916" s="122"/>
      <c r="E3916" s="129">
        <f t="shared" si="61"/>
        <v>0</v>
      </c>
    </row>
    <row r="3917" spans="1:5">
      <c r="A3917" s="127"/>
      <c r="B3917" s="128"/>
      <c r="C3917" s="127"/>
      <c r="D3917" s="122"/>
      <c r="E3917" s="129">
        <f t="shared" si="61"/>
        <v>0</v>
      </c>
    </row>
    <row r="3918" spans="1:5">
      <c r="A3918" s="127"/>
      <c r="B3918" s="128"/>
      <c r="C3918" s="127"/>
      <c r="D3918" s="122"/>
      <c r="E3918" s="129">
        <f t="shared" si="61"/>
        <v>0</v>
      </c>
    </row>
    <row r="3919" spans="1:5">
      <c r="A3919" s="127"/>
      <c r="B3919" s="128"/>
      <c r="C3919" s="127"/>
      <c r="D3919" s="122"/>
      <c r="E3919" s="129">
        <f t="shared" si="61"/>
        <v>0</v>
      </c>
    </row>
    <row r="3920" spans="1:5">
      <c r="A3920" s="127"/>
      <c r="B3920" s="128"/>
      <c r="C3920" s="127"/>
      <c r="D3920" s="122"/>
      <c r="E3920" s="129">
        <f t="shared" si="61"/>
        <v>0</v>
      </c>
    </row>
    <row r="3921" spans="1:5">
      <c r="A3921" s="127"/>
      <c r="B3921" s="128"/>
      <c r="C3921" s="127"/>
      <c r="D3921" s="122"/>
      <c r="E3921" s="129">
        <f t="shared" si="61"/>
        <v>0</v>
      </c>
    </row>
    <row r="3922" spans="1:5">
      <c r="A3922" s="127"/>
      <c r="B3922" s="128"/>
      <c r="C3922" s="127"/>
      <c r="D3922" s="122"/>
      <c r="E3922" s="129">
        <f t="shared" si="61"/>
        <v>0</v>
      </c>
    </row>
    <row r="3923" spans="1:5">
      <c r="A3923" s="127"/>
      <c r="B3923" s="128"/>
      <c r="C3923" s="127"/>
      <c r="D3923" s="122"/>
      <c r="E3923" s="129">
        <f t="shared" si="61"/>
        <v>0</v>
      </c>
    </row>
    <row r="3924" spans="1:5">
      <c r="A3924" s="127"/>
      <c r="B3924" s="128"/>
      <c r="C3924" s="127"/>
      <c r="D3924" s="122"/>
      <c r="E3924" s="129">
        <f t="shared" si="61"/>
        <v>0</v>
      </c>
    </row>
    <row r="3925" spans="1:5">
      <c r="A3925" s="127"/>
      <c r="B3925" s="128"/>
      <c r="C3925" s="127"/>
      <c r="D3925" s="122"/>
      <c r="E3925" s="129">
        <f t="shared" si="61"/>
        <v>0</v>
      </c>
    </row>
    <row r="3926" spans="1:5">
      <c r="A3926" s="127"/>
      <c r="B3926" s="128"/>
      <c r="C3926" s="127"/>
      <c r="D3926" s="122"/>
      <c r="E3926" s="129">
        <f t="shared" si="61"/>
        <v>0</v>
      </c>
    </row>
    <row r="3927" spans="1:5">
      <c r="A3927" s="127"/>
      <c r="B3927" s="128"/>
      <c r="C3927" s="127"/>
      <c r="D3927" s="122"/>
      <c r="E3927" s="129">
        <f t="shared" si="61"/>
        <v>0</v>
      </c>
    </row>
    <row r="3928" spans="1:5">
      <c r="A3928" s="127"/>
      <c r="B3928" s="128"/>
      <c r="C3928" s="127"/>
      <c r="D3928" s="122"/>
      <c r="E3928" s="129">
        <f t="shared" si="61"/>
        <v>0</v>
      </c>
    </row>
    <row r="3929" spans="1:5">
      <c r="A3929" s="127"/>
      <c r="B3929" s="128"/>
      <c r="C3929" s="127"/>
      <c r="D3929" s="122"/>
      <c r="E3929" s="129">
        <f t="shared" si="61"/>
        <v>0</v>
      </c>
    </row>
    <row r="3930" spans="1:5">
      <c r="A3930" s="127"/>
      <c r="B3930" s="128"/>
      <c r="C3930" s="127"/>
      <c r="D3930" s="122"/>
      <c r="E3930" s="129">
        <f t="shared" si="61"/>
        <v>0</v>
      </c>
    </row>
    <row r="3931" spans="1:5">
      <c r="A3931" s="127"/>
      <c r="B3931" s="128"/>
      <c r="C3931" s="127"/>
      <c r="D3931" s="122"/>
      <c r="E3931" s="129">
        <f t="shared" si="61"/>
        <v>0</v>
      </c>
    </row>
    <row r="3932" spans="1:5">
      <c r="A3932" s="127"/>
      <c r="B3932" s="128"/>
      <c r="C3932" s="127"/>
      <c r="D3932" s="122"/>
      <c r="E3932" s="129">
        <f t="shared" si="61"/>
        <v>0</v>
      </c>
    </row>
    <row r="3933" spans="1:5">
      <c r="A3933" s="127"/>
      <c r="B3933" s="128"/>
      <c r="C3933" s="127"/>
      <c r="D3933" s="122"/>
      <c r="E3933" s="129">
        <f t="shared" si="61"/>
        <v>0</v>
      </c>
    </row>
    <row r="3934" spans="1:5">
      <c r="A3934" s="127"/>
      <c r="B3934" s="128"/>
      <c r="C3934" s="127"/>
      <c r="D3934" s="122"/>
      <c r="E3934" s="129">
        <f t="shared" si="61"/>
        <v>0</v>
      </c>
    </row>
    <row r="3935" spans="1:5">
      <c r="A3935" s="127"/>
      <c r="B3935" s="128"/>
      <c r="C3935" s="127"/>
      <c r="D3935" s="122"/>
      <c r="E3935" s="129">
        <f t="shared" si="61"/>
        <v>0</v>
      </c>
    </row>
    <row r="3936" spans="1:5">
      <c r="A3936" s="127"/>
      <c r="B3936" s="128"/>
      <c r="C3936" s="127"/>
      <c r="D3936" s="122"/>
      <c r="E3936" s="129">
        <f t="shared" si="61"/>
        <v>0</v>
      </c>
    </row>
    <row r="3937" spans="1:5">
      <c r="A3937" s="127"/>
      <c r="B3937" s="128"/>
      <c r="C3937" s="127"/>
      <c r="D3937" s="122"/>
      <c r="E3937" s="129">
        <f t="shared" si="61"/>
        <v>0</v>
      </c>
    </row>
    <row r="3938" spans="1:5">
      <c r="A3938" s="127"/>
      <c r="B3938" s="128"/>
      <c r="C3938" s="127"/>
      <c r="D3938" s="122"/>
      <c r="E3938" s="129">
        <f t="shared" si="61"/>
        <v>0</v>
      </c>
    </row>
    <row r="3939" spans="1:5">
      <c r="A3939" s="127"/>
      <c r="B3939" s="128"/>
      <c r="C3939" s="127"/>
      <c r="D3939" s="122"/>
      <c r="E3939" s="129">
        <f t="shared" si="61"/>
        <v>0</v>
      </c>
    </row>
    <row r="3940" spans="1:5">
      <c r="A3940" s="127"/>
      <c r="B3940" s="128"/>
      <c r="C3940" s="127"/>
      <c r="D3940" s="122"/>
      <c r="E3940" s="129">
        <f t="shared" si="61"/>
        <v>0</v>
      </c>
    </row>
    <row r="3941" spans="1:5">
      <c r="A3941" s="127"/>
      <c r="B3941" s="128"/>
      <c r="C3941" s="127"/>
      <c r="D3941" s="122"/>
      <c r="E3941" s="129">
        <f t="shared" si="61"/>
        <v>0</v>
      </c>
    </row>
    <row r="3942" spans="1:5">
      <c r="A3942" s="127"/>
      <c r="B3942" s="128"/>
      <c r="C3942" s="127"/>
      <c r="D3942" s="122"/>
      <c r="E3942" s="129">
        <f t="shared" si="61"/>
        <v>0</v>
      </c>
    </row>
    <row r="3943" spans="1:5">
      <c r="A3943" s="127"/>
      <c r="B3943" s="128"/>
      <c r="C3943" s="127"/>
      <c r="D3943" s="122"/>
      <c r="E3943" s="129">
        <f t="shared" si="61"/>
        <v>0</v>
      </c>
    </row>
    <row r="3944" spans="1:5">
      <c r="A3944" s="127"/>
      <c r="B3944" s="128"/>
      <c r="C3944" s="127"/>
      <c r="D3944" s="122"/>
      <c r="E3944" s="129">
        <f t="shared" si="61"/>
        <v>0</v>
      </c>
    </row>
    <row r="3945" spans="1:5">
      <c r="A3945" s="127"/>
      <c r="B3945" s="128"/>
      <c r="C3945" s="127"/>
      <c r="D3945" s="122"/>
      <c r="E3945" s="129">
        <f t="shared" si="61"/>
        <v>0</v>
      </c>
    </row>
    <row r="3946" spans="1:5">
      <c r="A3946" s="127"/>
      <c r="B3946" s="128"/>
      <c r="C3946" s="127"/>
      <c r="D3946" s="122"/>
      <c r="E3946" s="129">
        <f t="shared" si="61"/>
        <v>0</v>
      </c>
    </row>
    <row r="3947" spans="1:5">
      <c r="A3947" s="127"/>
      <c r="B3947" s="128"/>
      <c r="C3947" s="127"/>
      <c r="D3947" s="122"/>
      <c r="E3947" s="129">
        <f t="shared" si="61"/>
        <v>0</v>
      </c>
    </row>
    <row r="3948" spans="1:5">
      <c r="A3948" s="127"/>
      <c r="B3948" s="128"/>
      <c r="C3948" s="127"/>
      <c r="D3948" s="122"/>
      <c r="E3948" s="129">
        <f t="shared" si="61"/>
        <v>0</v>
      </c>
    </row>
    <row r="3949" spans="1:5">
      <c r="A3949" s="127"/>
      <c r="B3949" s="128"/>
      <c r="C3949" s="127"/>
      <c r="D3949" s="122"/>
      <c r="E3949" s="129">
        <f t="shared" si="61"/>
        <v>0</v>
      </c>
    </row>
    <row r="3950" spans="1:5">
      <c r="A3950" s="127"/>
      <c r="B3950" s="128"/>
      <c r="C3950" s="127"/>
      <c r="D3950" s="122"/>
      <c r="E3950" s="129">
        <f t="shared" si="61"/>
        <v>0</v>
      </c>
    </row>
    <row r="3951" spans="1:5">
      <c r="A3951" s="127"/>
      <c r="B3951" s="128"/>
      <c r="C3951" s="127"/>
      <c r="D3951" s="122"/>
      <c r="E3951" s="129">
        <f t="shared" si="61"/>
        <v>0</v>
      </c>
    </row>
    <row r="3952" spans="1:5">
      <c r="A3952" s="127"/>
      <c r="B3952" s="128"/>
      <c r="C3952" s="127"/>
      <c r="D3952" s="122"/>
      <c r="E3952" s="129">
        <f t="shared" si="61"/>
        <v>0</v>
      </c>
    </row>
    <row r="3953" spans="1:5">
      <c r="A3953" s="127"/>
      <c r="B3953" s="128"/>
      <c r="C3953" s="127"/>
      <c r="D3953" s="122"/>
      <c r="E3953" s="129">
        <f t="shared" si="61"/>
        <v>0</v>
      </c>
    </row>
    <row r="3954" spans="1:5">
      <c r="A3954" s="127"/>
      <c r="B3954" s="128"/>
      <c r="C3954" s="127"/>
      <c r="D3954" s="122"/>
      <c r="E3954" s="129">
        <f t="shared" si="61"/>
        <v>0</v>
      </c>
    </row>
    <row r="3955" spans="1:5">
      <c r="A3955" s="127"/>
      <c r="B3955" s="128"/>
      <c r="C3955" s="127"/>
      <c r="D3955" s="122"/>
      <c r="E3955" s="129">
        <f t="shared" si="61"/>
        <v>0</v>
      </c>
    </row>
    <row r="3956" spans="1:5">
      <c r="A3956" s="127"/>
      <c r="B3956" s="128"/>
      <c r="C3956" s="127"/>
      <c r="D3956" s="122"/>
      <c r="E3956" s="129">
        <f t="shared" si="61"/>
        <v>0</v>
      </c>
    </row>
    <row r="3957" spans="1:5">
      <c r="A3957" s="127"/>
      <c r="B3957" s="128"/>
      <c r="C3957" s="127"/>
      <c r="D3957" s="122"/>
      <c r="E3957" s="129">
        <f t="shared" si="61"/>
        <v>0</v>
      </c>
    </row>
    <row r="3958" spans="1:5">
      <c r="A3958" s="127"/>
      <c r="B3958" s="128"/>
      <c r="C3958" s="127"/>
      <c r="D3958" s="122"/>
      <c r="E3958" s="129">
        <f t="shared" si="61"/>
        <v>0</v>
      </c>
    </row>
    <row r="3959" spans="1:5">
      <c r="A3959" s="127"/>
      <c r="B3959" s="128"/>
      <c r="C3959" s="127"/>
      <c r="D3959" s="122"/>
      <c r="E3959" s="129">
        <f t="shared" si="61"/>
        <v>0</v>
      </c>
    </row>
    <row r="3960" spans="1:5">
      <c r="A3960" s="127"/>
      <c r="B3960" s="128"/>
      <c r="C3960" s="127"/>
      <c r="D3960" s="122"/>
      <c r="E3960" s="129">
        <f t="shared" si="61"/>
        <v>0</v>
      </c>
    </row>
    <row r="3961" spans="1:5">
      <c r="A3961" s="127"/>
      <c r="B3961" s="128"/>
      <c r="C3961" s="127"/>
      <c r="D3961" s="122"/>
      <c r="E3961" s="129">
        <f t="shared" si="61"/>
        <v>0</v>
      </c>
    </row>
    <row r="3962" spans="1:5">
      <c r="A3962" s="127"/>
      <c r="B3962" s="128"/>
      <c r="C3962" s="127"/>
      <c r="D3962" s="122"/>
      <c r="E3962" s="129">
        <f t="shared" si="61"/>
        <v>0</v>
      </c>
    </row>
    <row r="3963" spans="1:5">
      <c r="A3963" s="127"/>
      <c r="B3963" s="128"/>
      <c r="C3963" s="127"/>
      <c r="D3963" s="122"/>
      <c r="E3963" s="129">
        <f t="shared" si="61"/>
        <v>0</v>
      </c>
    </row>
    <row r="3964" spans="1:5">
      <c r="A3964" s="127"/>
      <c r="B3964" s="128"/>
      <c r="C3964" s="127"/>
      <c r="D3964" s="122"/>
      <c r="E3964" s="129">
        <f t="shared" si="61"/>
        <v>0</v>
      </c>
    </row>
    <row r="3965" spans="1:5">
      <c r="A3965" s="127"/>
      <c r="B3965" s="128"/>
      <c r="C3965" s="127"/>
      <c r="D3965" s="122"/>
      <c r="E3965" s="129">
        <f t="shared" si="61"/>
        <v>0</v>
      </c>
    </row>
    <row r="3966" spans="1:5">
      <c r="A3966" s="127"/>
      <c r="B3966" s="128"/>
      <c r="C3966" s="127"/>
      <c r="D3966" s="122"/>
      <c r="E3966" s="129">
        <f t="shared" si="61"/>
        <v>0</v>
      </c>
    </row>
    <row r="3967" spans="1:5">
      <c r="A3967" s="127"/>
      <c r="B3967" s="128"/>
      <c r="C3967" s="127"/>
      <c r="D3967" s="122"/>
      <c r="E3967" s="129">
        <f t="shared" si="61"/>
        <v>0</v>
      </c>
    </row>
    <row r="3968" spans="1:5">
      <c r="A3968" s="127"/>
      <c r="B3968" s="128"/>
      <c r="C3968" s="127"/>
      <c r="D3968" s="122"/>
      <c r="E3968" s="129">
        <f t="shared" si="61"/>
        <v>0</v>
      </c>
    </row>
    <row r="3969" spans="1:5">
      <c r="A3969" s="127"/>
      <c r="B3969" s="128"/>
      <c r="C3969" s="127"/>
      <c r="D3969" s="122"/>
      <c r="E3969" s="129">
        <f t="shared" si="61"/>
        <v>0</v>
      </c>
    </row>
    <row r="3970" spans="1:5">
      <c r="A3970" s="127"/>
      <c r="B3970" s="128"/>
      <c r="C3970" s="127"/>
      <c r="D3970" s="122"/>
      <c r="E3970" s="129">
        <f t="shared" ref="E3970:E4033" si="62">ROUND((D3970/(1+$J$1))*(1+$L$1),2)</f>
        <v>0</v>
      </c>
    </row>
    <row r="3971" spans="1:5">
      <c r="A3971" s="127"/>
      <c r="B3971" s="128"/>
      <c r="C3971" s="127"/>
      <c r="D3971" s="122"/>
      <c r="E3971" s="129">
        <f t="shared" si="62"/>
        <v>0</v>
      </c>
    </row>
    <row r="3972" spans="1:5">
      <c r="A3972" s="127"/>
      <c r="B3972" s="128"/>
      <c r="C3972" s="127"/>
      <c r="D3972" s="122"/>
      <c r="E3972" s="129">
        <f t="shared" si="62"/>
        <v>0</v>
      </c>
    </row>
    <row r="3973" spans="1:5">
      <c r="A3973" s="127"/>
      <c r="B3973" s="128"/>
      <c r="C3973" s="127"/>
      <c r="D3973" s="122"/>
      <c r="E3973" s="129">
        <f t="shared" si="62"/>
        <v>0</v>
      </c>
    </row>
    <row r="3974" spans="1:5">
      <c r="A3974" s="127"/>
      <c r="B3974" s="128"/>
      <c r="C3974" s="127"/>
      <c r="D3974" s="122"/>
      <c r="E3974" s="129">
        <f t="shared" si="62"/>
        <v>0</v>
      </c>
    </row>
    <row r="3975" spans="1:5">
      <c r="A3975" s="127"/>
      <c r="B3975" s="128"/>
      <c r="C3975" s="127"/>
      <c r="D3975" s="122"/>
      <c r="E3975" s="129">
        <f t="shared" si="62"/>
        <v>0</v>
      </c>
    </row>
    <row r="3976" spans="1:5">
      <c r="A3976" s="127"/>
      <c r="B3976" s="128"/>
      <c r="C3976" s="127"/>
      <c r="D3976" s="122"/>
      <c r="E3976" s="129">
        <f t="shared" si="62"/>
        <v>0</v>
      </c>
    </row>
    <row r="3977" spans="1:5">
      <c r="A3977" s="127"/>
      <c r="B3977" s="128"/>
      <c r="C3977" s="127"/>
      <c r="D3977" s="122"/>
      <c r="E3977" s="129">
        <f t="shared" si="62"/>
        <v>0</v>
      </c>
    </row>
    <row r="3978" spans="1:5">
      <c r="A3978" s="127"/>
      <c r="B3978" s="128"/>
      <c r="C3978" s="127"/>
      <c r="D3978" s="122"/>
      <c r="E3978" s="129">
        <f t="shared" si="62"/>
        <v>0</v>
      </c>
    </row>
    <row r="3979" spans="1:5">
      <c r="A3979" s="127"/>
      <c r="B3979" s="128"/>
      <c r="C3979" s="127"/>
      <c r="D3979" s="122"/>
      <c r="E3979" s="129">
        <f t="shared" si="62"/>
        <v>0</v>
      </c>
    </row>
    <row r="3980" spans="1:5">
      <c r="A3980" s="127"/>
      <c r="B3980" s="128"/>
      <c r="C3980" s="127"/>
      <c r="D3980" s="122"/>
      <c r="E3980" s="129">
        <f t="shared" si="62"/>
        <v>0</v>
      </c>
    </row>
    <row r="3981" spans="1:5">
      <c r="A3981" s="127"/>
      <c r="B3981" s="128"/>
      <c r="C3981" s="127"/>
      <c r="D3981" s="122"/>
      <c r="E3981" s="129">
        <f t="shared" si="62"/>
        <v>0</v>
      </c>
    </row>
    <row r="3982" spans="1:5">
      <c r="A3982" s="127"/>
      <c r="B3982" s="128"/>
      <c r="C3982" s="127"/>
      <c r="D3982" s="122"/>
      <c r="E3982" s="129">
        <f t="shared" si="62"/>
        <v>0</v>
      </c>
    </row>
    <row r="3983" spans="1:5">
      <c r="A3983" s="127"/>
      <c r="B3983" s="128"/>
      <c r="C3983" s="127"/>
      <c r="D3983" s="122"/>
      <c r="E3983" s="129">
        <f t="shared" si="62"/>
        <v>0</v>
      </c>
    </row>
    <row r="3984" spans="1:5">
      <c r="A3984" s="127"/>
      <c r="B3984" s="128"/>
      <c r="C3984" s="127"/>
      <c r="D3984" s="122"/>
      <c r="E3984" s="129">
        <f t="shared" si="62"/>
        <v>0</v>
      </c>
    </row>
    <row r="3985" spans="1:5">
      <c r="A3985" s="127"/>
      <c r="B3985" s="128"/>
      <c r="C3985" s="127"/>
      <c r="D3985" s="122"/>
      <c r="E3985" s="129">
        <f t="shared" si="62"/>
        <v>0</v>
      </c>
    </row>
    <row r="3986" spans="1:5">
      <c r="A3986" s="127"/>
      <c r="B3986" s="128"/>
      <c r="C3986" s="127"/>
      <c r="D3986" s="122"/>
      <c r="E3986" s="129">
        <f t="shared" si="62"/>
        <v>0</v>
      </c>
    </row>
    <row r="3987" spans="1:5">
      <c r="A3987" s="127"/>
      <c r="B3987" s="128"/>
      <c r="C3987" s="127"/>
      <c r="D3987" s="122"/>
      <c r="E3987" s="129">
        <f t="shared" si="62"/>
        <v>0</v>
      </c>
    </row>
    <row r="3988" spans="1:5">
      <c r="A3988" s="127"/>
      <c r="B3988" s="128"/>
      <c r="C3988" s="127"/>
      <c r="D3988" s="122"/>
      <c r="E3988" s="129">
        <f t="shared" si="62"/>
        <v>0</v>
      </c>
    </row>
    <row r="3989" spans="1:5">
      <c r="A3989" s="127"/>
      <c r="B3989" s="128"/>
      <c r="C3989" s="127"/>
      <c r="D3989" s="122"/>
      <c r="E3989" s="129">
        <f t="shared" si="62"/>
        <v>0</v>
      </c>
    </row>
    <row r="3990" spans="1:5">
      <c r="A3990" s="127"/>
      <c r="B3990" s="128"/>
      <c r="C3990" s="127"/>
      <c r="D3990" s="122"/>
      <c r="E3990" s="129">
        <f t="shared" si="62"/>
        <v>0</v>
      </c>
    </row>
    <row r="3991" spans="1:5">
      <c r="A3991" s="127"/>
      <c r="B3991" s="128"/>
      <c r="C3991" s="127"/>
      <c r="D3991" s="122"/>
      <c r="E3991" s="129">
        <f t="shared" si="62"/>
        <v>0</v>
      </c>
    </row>
    <row r="3992" spans="1:5">
      <c r="A3992" s="127"/>
      <c r="B3992" s="128"/>
      <c r="C3992" s="127"/>
      <c r="D3992" s="122"/>
      <c r="E3992" s="129">
        <f t="shared" si="62"/>
        <v>0</v>
      </c>
    </row>
    <row r="3993" spans="1:5">
      <c r="A3993" s="127"/>
      <c r="B3993" s="128"/>
      <c r="C3993" s="127"/>
      <c r="D3993" s="122"/>
      <c r="E3993" s="129">
        <f t="shared" si="62"/>
        <v>0</v>
      </c>
    </row>
    <row r="3994" spans="1:5">
      <c r="A3994" s="127"/>
      <c r="B3994" s="128"/>
      <c r="C3994" s="127"/>
      <c r="D3994" s="122"/>
      <c r="E3994" s="129">
        <f t="shared" si="62"/>
        <v>0</v>
      </c>
    </row>
    <row r="3995" spans="1:5">
      <c r="A3995" s="127"/>
      <c r="B3995" s="128"/>
      <c r="C3995" s="127"/>
      <c r="D3995" s="122"/>
      <c r="E3995" s="129">
        <f t="shared" si="62"/>
        <v>0</v>
      </c>
    </row>
    <row r="3996" spans="1:5">
      <c r="A3996" s="127"/>
      <c r="B3996" s="128"/>
      <c r="C3996" s="127"/>
      <c r="D3996" s="122"/>
      <c r="E3996" s="129">
        <f t="shared" si="62"/>
        <v>0</v>
      </c>
    </row>
    <row r="3997" spans="1:5">
      <c r="A3997" s="127"/>
      <c r="B3997" s="128"/>
      <c r="C3997" s="127"/>
      <c r="D3997" s="122"/>
      <c r="E3997" s="129">
        <f t="shared" si="62"/>
        <v>0</v>
      </c>
    </row>
    <row r="3998" spans="1:5">
      <c r="A3998" s="127"/>
      <c r="B3998" s="128"/>
      <c r="C3998" s="127"/>
      <c r="D3998" s="122"/>
      <c r="E3998" s="129">
        <f t="shared" si="62"/>
        <v>0</v>
      </c>
    </row>
    <row r="3999" spans="1:5">
      <c r="A3999" s="127"/>
      <c r="B3999" s="128"/>
      <c r="C3999" s="127"/>
      <c r="D3999" s="122"/>
      <c r="E3999" s="129">
        <f t="shared" si="62"/>
        <v>0</v>
      </c>
    </row>
    <row r="4000" spans="1:5">
      <c r="A4000" s="127"/>
      <c r="B4000" s="128"/>
      <c r="C4000" s="127"/>
      <c r="D4000" s="122"/>
      <c r="E4000" s="129">
        <f t="shared" si="62"/>
        <v>0</v>
      </c>
    </row>
    <row r="4001" spans="1:5">
      <c r="A4001" s="127"/>
      <c r="B4001" s="128"/>
      <c r="C4001" s="127"/>
      <c r="D4001" s="122"/>
      <c r="E4001" s="129">
        <f t="shared" si="62"/>
        <v>0</v>
      </c>
    </row>
    <row r="4002" spans="1:5">
      <c r="A4002" s="127"/>
      <c r="B4002" s="128"/>
      <c r="C4002" s="127"/>
      <c r="D4002" s="122"/>
      <c r="E4002" s="129">
        <f t="shared" si="62"/>
        <v>0</v>
      </c>
    </row>
    <row r="4003" spans="1:5">
      <c r="A4003" s="127"/>
      <c r="B4003" s="128"/>
      <c r="C4003" s="127"/>
      <c r="D4003" s="122"/>
      <c r="E4003" s="129">
        <f t="shared" si="62"/>
        <v>0</v>
      </c>
    </row>
    <row r="4004" spans="1:5">
      <c r="A4004" s="127"/>
      <c r="B4004" s="128"/>
      <c r="C4004" s="127"/>
      <c r="D4004" s="122"/>
      <c r="E4004" s="129">
        <f t="shared" si="62"/>
        <v>0</v>
      </c>
    </row>
    <row r="4005" spans="1:5">
      <c r="A4005" s="127"/>
      <c r="B4005" s="128"/>
      <c r="C4005" s="127"/>
      <c r="D4005" s="122"/>
      <c r="E4005" s="129">
        <f t="shared" si="62"/>
        <v>0</v>
      </c>
    </row>
    <row r="4006" spans="1:5">
      <c r="A4006" s="127"/>
      <c r="B4006" s="128"/>
      <c r="C4006" s="127"/>
      <c r="D4006" s="122"/>
      <c r="E4006" s="129">
        <f t="shared" si="62"/>
        <v>0</v>
      </c>
    </row>
    <row r="4007" spans="1:5">
      <c r="A4007" s="127"/>
      <c r="B4007" s="128"/>
      <c r="C4007" s="127"/>
      <c r="D4007" s="122"/>
      <c r="E4007" s="129">
        <f t="shared" si="62"/>
        <v>0</v>
      </c>
    </row>
    <row r="4008" spans="1:5">
      <c r="A4008" s="127"/>
      <c r="B4008" s="128"/>
      <c r="C4008" s="127"/>
      <c r="D4008" s="122"/>
      <c r="E4008" s="129">
        <f t="shared" si="62"/>
        <v>0</v>
      </c>
    </row>
    <row r="4009" spans="1:5">
      <c r="A4009" s="127"/>
      <c r="B4009" s="128"/>
      <c r="C4009" s="127"/>
      <c r="D4009" s="122"/>
      <c r="E4009" s="129">
        <f t="shared" si="62"/>
        <v>0</v>
      </c>
    </row>
    <row r="4010" spans="1:5">
      <c r="A4010" s="127"/>
      <c r="B4010" s="128"/>
      <c r="C4010" s="127"/>
      <c r="D4010" s="122"/>
      <c r="E4010" s="129">
        <f t="shared" si="62"/>
        <v>0</v>
      </c>
    </row>
    <row r="4011" spans="1:5">
      <c r="A4011" s="127"/>
      <c r="B4011" s="128"/>
      <c r="C4011" s="127"/>
      <c r="D4011" s="122"/>
      <c r="E4011" s="129">
        <f t="shared" si="62"/>
        <v>0</v>
      </c>
    </row>
    <row r="4012" spans="1:5">
      <c r="A4012" s="127"/>
      <c r="B4012" s="128"/>
      <c r="C4012" s="127"/>
      <c r="D4012" s="122"/>
      <c r="E4012" s="129">
        <f t="shared" si="62"/>
        <v>0</v>
      </c>
    </row>
    <row r="4013" spans="1:5">
      <c r="A4013" s="127"/>
      <c r="B4013" s="128"/>
      <c r="C4013" s="127"/>
      <c r="D4013" s="122"/>
      <c r="E4013" s="129">
        <f t="shared" si="62"/>
        <v>0</v>
      </c>
    </row>
    <row r="4014" spans="1:5">
      <c r="A4014" s="127"/>
      <c r="B4014" s="128"/>
      <c r="C4014" s="127"/>
      <c r="D4014" s="122"/>
      <c r="E4014" s="129">
        <f t="shared" si="62"/>
        <v>0</v>
      </c>
    </row>
    <row r="4015" spans="1:5">
      <c r="A4015" s="127"/>
      <c r="B4015" s="128"/>
      <c r="C4015" s="127"/>
      <c r="D4015" s="122"/>
      <c r="E4015" s="129">
        <f t="shared" si="62"/>
        <v>0</v>
      </c>
    </row>
    <row r="4016" spans="1:5">
      <c r="A4016" s="127"/>
      <c r="B4016" s="128"/>
      <c r="C4016" s="127"/>
      <c r="D4016" s="122"/>
      <c r="E4016" s="129">
        <f t="shared" si="62"/>
        <v>0</v>
      </c>
    </row>
    <row r="4017" spans="1:5">
      <c r="A4017" s="127"/>
      <c r="B4017" s="128"/>
      <c r="C4017" s="127"/>
      <c r="D4017" s="122"/>
      <c r="E4017" s="129">
        <f t="shared" si="62"/>
        <v>0</v>
      </c>
    </row>
    <row r="4018" spans="1:5">
      <c r="A4018" s="127"/>
      <c r="B4018" s="128"/>
      <c r="C4018" s="127"/>
      <c r="D4018" s="122"/>
      <c r="E4018" s="129">
        <f t="shared" si="62"/>
        <v>0</v>
      </c>
    </row>
    <row r="4019" spans="1:5">
      <c r="A4019" s="127"/>
      <c r="B4019" s="128"/>
      <c r="C4019" s="127"/>
      <c r="D4019" s="122"/>
      <c r="E4019" s="129">
        <f t="shared" si="62"/>
        <v>0</v>
      </c>
    </row>
    <row r="4020" spans="1:5">
      <c r="A4020" s="127"/>
      <c r="B4020" s="128"/>
      <c r="C4020" s="127"/>
      <c r="D4020" s="122"/>
      <c r="E4020" s="129">
        <f t="shared" si="62"/>
        <v>0</v>
      </c>
    </row>
    <row r="4021" spans="1:5">
      <c r="A4021" s="127"/>
      <c r="B4021" s="128"/>
      <c r="C4021" s="127"/>
      <c r="D4021" s="122"/>
      <c r="E4021" s="129">
        <f t="shared" si="62"/>
        <v>0</v>
      </c>
    </row>
    <row r="4022" spans="1:5">
      <c r="A4022" s="127"/>
      <c r="B4022" s="128"/>
      <c r="C4022" s="127"/>
      <c r="D4022" s="122"/>
      <c r="E4022" s="129">
        <f t="shared" si="62"/>
        <v>0</v>
      </c>
    </row>
    <row r="4023" spans="1:5">
      <c r="A4023" s="127"/>
      <c r="B4023" s="128"/>
      <c r="C4023" s="127"/>
      <c r="D4023" s="122"/>
      <c r="E4023" s="129">
        <f t="shared" si="62"/>
        <v>0</v>
      </c>
    </row>
    <row r="4024" spans="1:5">
      <c r="A4024" s="127"/>
      <c r="B4024" s="128"/>
      <c r="C4024" s="127"/>
      <c r="D4024" s="122"/>
      <c r="E4024" s="129">
        <f t="shared" si="62"/>
        <v>0</v>
      </c>
    </row>
    <row r="4025" spans="1:5">
      <c r="A4025" s="127"/>
      <c r="B4025" s="128"/>
      <c r="C4025" s="127"/>
      <c r="D4025" s="122"/>
      <c r="E4025" s="129">
        <f t="shared" si="62"/>
        <v>0</v>
      </c>
    </row>
    <row r="4026" spans="1:5">
      <c r="A4026" s="127"/>
      <c r="B4026" s="128"/>
      <c r="C4026" s="127"/>
      <c r="D4026" s="122"/>
      <c r="E4026" s="129">
        <f t="shared" si="62"/>
        <v>0</v>
      </c>
    </row>
    <row r="4027" spans="1:5">
      <c r="A4027" s="127"/>
      <c r="B4027" s="128"/>
      <c r="C4027" s="127"/>
      <c r="D4027" s="122"/>
      <c r="E4027" s="129">
        <f t="shared" si="62"/>
        <v>0</v>
      </c>
    </row>
    <row r="4028" spans="1:5">
      <c r="A4028" s="127"/>
      <c r="B4028" s="128"/>
      <c r="C4028" s="127"/>
      <c r="D4028" s="122"/>
      <c r="E4028" s="129">
        <f t="shared" si="62"/>
        <v>0</v>
      </c>
    </row>
    <row r="4029" spans="1:5">
      <c r="A4029" s="127"/>
      <c r="B4029" s="128"/>
      <c r="C4029" s="127"/>
      <c r="D4029" s="122"/>
      <c r="E4029" s="129">
        <f t="shared" si="62"/>
        <v>0</v>
      </c>
    </row>
    <row r="4030" spans="1:5">
      <c r="A4030" s="127"/>
      <c r="B4030" s="128"/>
      <c r="C4030" s="127"/>
      <c r="D4030" s="122"/>
      <c r="E4030" s="129">
        <f t="shared" si="62"/>
        <v>0</v>
      </c>
    </row>
    <row r="4031" spans="1:5">
      <c r="A4031" s="127"/>
      <c r="B4031" s="128"/>
      <c r="C4031" s="127"/>
      <c r="D4031" s="122"/>
      <c r="E4031" s="129">
        <f t="shared" si="62"/>
        <v>0</v>
      </c>
    </row>
    <row r="4032" spans="1:5">
      <c r="A4032" s="127"/>
      <c r="B4032" s="128"/>
      <c r="C4032" s="127"/>
      <c r="D4032" s="122"/>
      <c r="E4032" s="129">
        <f t="shared" si="62"/>
        <v>0</v>
      </c>
    </row>
    <row r="4033" spans="1:5">
      <c r="A4033" s="127"/>
      <c r="B4033" s="128"/>
      <c r="C4033" s="127"/>
      <c r="D4033" s="122"/>
      <c r="E4033" s="129">
        <f t="shared" si="62"/>
        <v>0</v>
      </c>
    </row>
    <row r="4034" spans="1:5">
      <c r="A4034" s="127"/>
      <c r="B4034" s="128"/>
      <c r="C4034" s="127"/>
      <c r="D4034" s="122"/>
      <c r="E4034" s="129">
        <f t="shared" ref="E4034:E4097" si="63">ROUND((D4034/(1+$J$1))*(1+$L$1),2)</f>
        <v>0</v>
      </c>
    </row>
    <row r="4035" spans="1:5">
      <c r="A4035" s="127"/>
      <c r="B4035" s="128"/>
      <c r="C4035" s="127"/>
      <c r="D4035" s="122"/>
      <c r="E4035" s="129">
        <f t="shared" si="63"/>
        <v>0</v>
      </c>
    </row>
    <row r="4036" spans="1:5">
      <c r="A4036" s="127"/>
      <c r="B4036" s="128"/>
      <c r="C4036" s="127"/>
      <c r="D4036" s="122"/>
      <c r="E4036" s="129">
        <f t="shared" si="63"/>
        <v>0</v>
      </c>
    </row>
    <row r="4037" spans="1:5">
      <c r="A4037" s="127"/>
      <c r="B4037" s="128"/>
      <c r="C4037" s="127"/>
      <c r="D4037" s="122"/>
      <c r="E4037" s="129">
        <f t="shared" si="63"/>
        <v>0</v>
      </c>
    </row>
    <row r="4038" spans="1:5">
      <c r="A4038" s="127"/>
      <c r="B4038" s="128"/>
      <c r="C4038" s="127"/>
      <c r="D4038" s="122"/>
      <c r="E4038" s="129">
        <f t="shared" si="63"/>
        <v>0</v>
      </c>
    </row>
    <row r="4039" spans="1:5">
      <c r="A4039" s="127"/>
      <c r="B4039" s="128"/>
      <c r="C4039" s="127"/>
      <c r="D4039" s="122"/>
      <c r="E4039" s="129">
        <f t="shared" si="63"/>
        <v>0</v>
      </c>
    </row>
    <row r="4040" spans="1:5">
      <c r="A4040" s="127"/>
      <c r="B4040" s="128"/>
      <c r="C4040" s="127"/>
      <c r="D4040" s="122"/>
      <c r="E4040" s="129">
        <f t="shared" si="63"/>
        <v>0</v>
      </c>
    </row>
    <row r="4041" spans="1:5">
      <c r="A4041" s="127"/>
      <c r="B4041" s="128"/>
      <c r="C4041" s="127"/>
      <c r="D4041" s="122"/>
      <c r="E4041" s="129">
        <f t="shared" si="63"/>
        <v>0</v>
      </c>
    </row>
    <row r="4042" spans="1:5">
      <c r="A4042" s="127"/>
      <c r="B4042" s="128"/>
      <c r="C4042" s="127"/>
      <c r="D4042" s="122"/>
      <c r="E4042" s="129">
        <f t="shared" si="63"/>
        <v>0</v>
      </c>
    </row>
    <row r="4043" spans="1:5">
      <c r="A4043" s="127"/>
      <c r="B4043" s="128"/>
      <c r="C4043" s="127"/>
      <c r="D4043" s="122"/>
      <c r="E4043" s="129">
        <f t="shared" si="63"/>
        <v>0</v>
      </c>
    </row>
    <row r="4044" spans="1:5">
      <c r="A4044" s="127"/>
      <c r="B4044" s="128"/>
      <c r="C4044" s="127"/>
      <c r="D4044" s="122"/>
      <c r="E4044" s="129">
        <f t="shared" si="63"/>
        <v>0</v>
      </c>
    </row>
    <row r="4045" spans="1:5">
      <c r="A4045" s="127"/>
      <c r="B4045" s="128"/>
      <c r="C4045" s="127"/>
      <c r="D4045" s="122"/>
      <c r="E4045" s="129">
        <f t="shared" si="63"/>
        <v>0</v>
      </c>
    </row>
    <row r="4046" spans="1:5">
      <c r="A4046" s="127"/>
      <c r="B4046" s="128"/>
      <c r="C4046" s="127"/>
      <c r="D4046" s="122"/>
      <c r="E4046" s="129">
        <f t="shared" si="63"/>
        <v>0</v>
      </c>
    </row>
    <row r="4047" spans="1:5">
      <c r="A4047" s="127"/>
      <c r="B4047" s="128"/>
      <c r="C4047" s="127"/>
      <c r="D4047" s="122"/>
      <c r="E4047" s="129">
        <f t="shared" si="63"/>
        <v>0</v>
      </c>
    </row>
    <row r="4048" spans="1:5">
      <c r="A4048" s="127"/>
      <c r="B4048" s="128"/>
      <c r="C4048" s="127"/>
      <c r="D4048" s="122"/>
      <c r="E4048" s="129">
        <f t="shared" si="63"/>
        <v>0</v>
      </c>
    </row>
    <row r="4049" spans="1:5">
      <c r="A4049" s="127"/>
      <c r="B4049" s="128"/>
      <c r="C4049" s="127"/>
      <c r="D4049" s="122"/>
      <c r="E4049" s="129">
        <f t="shared" si="63"/>
        <v>0</v>
      </c>
    </row>
    <row r="4050" spans="1:5">
      <c r="A4050" s="127"/>
      <c r="B4050" s="128"/>
      <c r="C4050" s="127"/>
      <c r="D4050" s="122"/>
      <c r="E4050" s="129">
        <f t="shared" si="63"/>
        <v>0</v>
      </c>
    </row>
    <row r="4051" spans="1:5">
      <c r="A4051" s="127"/>
      <c r="B4051" s="128"/>
      <c r="C4051" s="127"/>
      <c r="D4051" s="122"/>
      <c r="E4051" s="129">
        <f t="shared" si="63"/>
        <v>0</v>
      </c>
    </row>
    <row r="4052" spans="1:5">
      <c r="A4052" s="127"/>
      <c r="B4052" s="128"/>
      <c r="C4052" s="127"/>
      <c r="D4052" s="122"/>
      <c r="E4052" s="129">
        <f t="shared" si="63"/>
        <v>0</v>
      </c>
    </row>
    <row r="4053" spans="1:5">
      <c r="A4053" s="127"/>
      <c r="B4053" s="128"/>
      <c r="C4053" s="127"/>
      <c r="D4053" s="122"/>
      <c r="E4053" s="129">
        <f t="shared" si="63"/>
        <v>0</v>
      </c>
    </row>
    <row r="4054" spans="1:5">
      <c r="A4054" s="127"/>
      <c r="B4054" s="128"/>
      <c r="C4054" s="127"/>
      <c r="D4054" s="122"/>
      <c r="E4054" s="129">
        <f t="shared" si="63"/>
        <v>0</v>
      </c>
    </row>
    <row r="4055" spans="1:5">
      <c r="A4055" s="127"/>
      <c r="B4055" s="128"/>
      <c r="C4055" s="127"/>
      <c r="D4055" s="122"/>
      <c r="E4055" s="129">
        <f t="shared" si="63"/>
        <v>0</v>
      </c>
    </row>
    <row r="4056" spans="1:5">
      <c r="A4056" s="127"/>
      <c r="B4056" s="128"/>
      <c r="C4056" s="127"/>
      <c r="D4056" s="122"/>
      <c r="E4056" s="129">
        <f t="shared" si="63"/>
        <v>0</v>
      </c>
    </row>
    <row r="4057" spans="1:5">
      <c r="A4057" s="127"/>
      <c r="B4057" s="128"/>
      <c r="C4057" s="127"/>
      <c r="D4057" s="122"/>
      <c r="E4057" s="129">
        <f t="shared" si="63"/>
        <v>0</v>
      </c>
    </row>
    <row r="4058" spans="1:5">
      <c r="A4058" s="127"/>
      <c r="B4058" s="128"/>
      <c r="C4058" s="127"/>
      <c r="D4058" s="122"/>
      <c r="E4058" s="129">
        <f t="shared" si="63"/>
        <v>0</v>
      </c>
    </row>
    <row r="4059" spans="1:5">
      <c r="A4059" s="127"/>
      <c r="B4059" s="128"/>
      <c r="C4059" s="127"/>
      <c r="D4059" s="122"/>
      <c r="E4059" s="129">
        <f t="shared" si="63"/>
        <v>0</v>
      </c>
    </row>
    <row r="4060" spans="1:5">
      <c r="A4060" s="127"/>
      <c r="B4060" s="128"/>
      <c r="C4060" s="127"/>
      <c r="D4060" s="122"/>
      <c r="E4060" s="129">
        <f t="shared" si="63"/>
        <v>0</v>
      </c>
    </row>
    <row r="4061" spans="1:5">
      <c r="A4061" s="127"/>
      <c r="B4061" s="128"/>
      <c r="C4061" s="127"/>
      <c r="D4061" s="122"/>
      <c r="E4061" s="129">
        <f t="shared" si="63"/>
        <v>0</v>
      </c>
    </row>
    <row r="4062" spans="1:5">
      <c r="A4062" s="127"/>
      <c r="B4062" s="128"/>
      <c r="C4062" s="127"/>
      <c r="D4062" s="122"/>
      <c r="E4062" s="129">
        <f t="shared" si="63"/>
        <v>0</v>
      </c>
    </row>
    <row r="4063" spans="1:5">
      <c r="A4063" s="127"/>
      <c r="B4063" s="128"/>
      <c r="C4063" s="127"/>
      <c r="D4063" s="122"/>
      <c r="E4063" s="129">
        <f t="shared" si="63"/>
        <v>0</v>
      </c>
    </row>
    <row r="4064" spans="1:5">
      <c r="A4064" s="127"/>
      <c r="B4064" s="128"/>
      <c r="C4064" s="127"/>
      <c r="D4064" s="122"/>
      <c r="E4064" s="129">
        <f t="shared" si="63"/>
        <v>0</v>
      </c>
    </row>
    <row r="4065" spans="1:5">
      <c r="A4065" s="127"/>
      <c r="B4065" s="128"/>
      <c r="C4065" s="127"/>
      <c r="D4065" s="122"/>
      <c r="E4065" s="129">
        <f t="shared" si="63"/>
        <v>0</v>
      </c>
    </row>
    <row r="4066" spans="1:5">
      <c r="A4066" s="127"/>
      <c r="B4066" s="128"/>
      <c r="C4066" s="127"/>
      <c r="D4066" s="122"/>
      <c r="E4066" s="129">
        <f t="shared" si="63"/>
        <v>0</v>
      </c>
    </row>
    <row r="4067" spans="1:5">
      <c r="A4067" s="127"/>
      <c r="B4067" s="128"/>
      <c r="C4067" s="127"/>
      <c r="D4067" s="122"/>
      <c r="E4067" s="129">
        <f t="shared" si="63"/>
        <v>0</v>
      </c>
    </row>
    <row r="4068" spans="1:5">
      <c r="A4068" s="127"/>
      <c r="B4068" s="128"/>
      <c r="C4068" s="127"/>
      <c r="D4068" s="122"/>
      <c r="E4068" s="129">
        <f t="shared" si="63"/>
        <v>0</v>
      </c>
    </row>
    <row r="4069" spans="1:5">
      <c r="A4069" s="127"/>
      <c r="B4069" s="128"/>
      <c r="C4069" s="127"/>
      <c r="D4069" s="122"/>
      <c r="E4069" s="129">
        <f t="shared" si="63"/>
        <v>0</v>
      </c>
    </row>
    <row r="4070" spans="1:5">
      <c r="A4070" s="127"/>
      <c r="B4070" s="128"/>
      <c r="C4070" s="127"/>
      <c r="D4070" s="122"/>
      <c r="E4070" s="129">
        <f t="shared" si="63"/>
        <v>0</v>
      </c>
    </row>
    <row r="4071" spans="1:5">
      <c r="A4071" s="127"/>
      <c r="B4071" s="128"/>
      <c r="C4071" s="127"/>
      <c r="D4071" s="122"/>
      <c r="E4071" s="129">
        <f t="shared" si="63"/>
        <v>0</v>
      </c>
    </row>
    <row r="4072" spans="1:5">
      <c r="A4072" s="127"/>
      <c r="B4072" s="128"/>
      <c r="C4072" s="127"/>
      <c r="D4072" s="122"/>
      <c r="E4072" s="129">
        <f t="shared" si="63"/>
        <v>0</v>
      </c>
    </row>
    <row r="4073" spans="1:5">
      <c r="A4073" s="127"/>
      <c r="B4073" s="128"/>
      <c r="C4073" s="127"/>
      <c r="D4073" s="122"/>
      <c r="E4073" s="129">
        <f t="shared" si="63"/>
        <v>0</v>
      </c>
    </row>
    <row r="4074" spans="1:5">
      <c r="A4074" s="127"/>
      <c r="B4074" s="128"/>
      <c r="C4074" s="127"/>
      <c r="D4074" s="122"/>
      <c r="E4074" s="129">
        <f t="shared" si="63"/>
        <v>0</v>
      </c>
    </row>
    <row r="4075" spans="1:5">
      <c r="A4075" s="127"/>
      <c r="B4075" s="128"/>
      <c r="C4075" s="127"/>
      <c r="D4075" s="122"/>
      <c r="E4075" s="129">
        <f t="shared" si="63"/>
        <v>0</v>
      </c>
    </row>
    <row r="4076" spans="1:5">
      <c r="A4076" s="127"/>
      <c r="B4076" s="128"/>
      <c r="C4076" s="127"/>
      <c r="D4076" s="122"/>
      <c r="E4076" s="129">
        <f t="shared" si="63"/>
        <v>0</v>
      </c>
    </row>
    <row r="4077" spans="1:5">
      <c r="A4077" s="127"/>
      <c r="B4077" s="128"/>
      <c r="C4077" s="127"/>
      <c r="D4077" s="122"/>
      <c r="E4077" s="129">
        <f t="shared" si="63"/>
        <v>0</v>
      </c>
    </row>
    <row r="4078" spans="1:5">
      <c r="A4078" s="127"/>
      <c r="B4078" s="128"/>
      <c r="C4078" s="127"/>
      <c r="D4078" s="122"/>
      <c r="E4078" s="129">
        <f t="shared" si="63"/>
        <v>0</v>
      </c>
    </row>
    <row r="4079" spans="1:5">
      <c r="A4079" s="127"/>
      <c r="B4079" s="128"/>
      <c r="C4079" s="127"/>
      <c r="D4079" s="122"/>
      <c r="E4079" s="129">
        <f t="shared" si="63"/>
        <v>0</v>
      </c>
    </row>
    <row r="4080" spans="1:5">
      <c r="A4080" s="127"/>
      <c r="B4080" s="128"/>
      <c r="C4080" s="127"/>
      <c r="D4080" s="122"/>
      <c r="E4080" s="129">
        <f t="shared" si="63"/>
        <v>0</v>
      </c>
    </row>
    <row r="4081" spans="1:5">
      <c r="A4081" s="127"/>
      <c r="B4081" s="128"/>
      <c r="C4081" s="127"/>
      <c r="D4081" s="122"/>
      <c r="E4081" s="129">
        <f t="shared" si="63"/>
        <v>0</v>
      </c>
    </row>
    <row r="4082" spans="1:5">
      <c r="A4082" s="127"/>
      <c r="B4082" s="128"/>
      <c r="C4082" s="127"/>
      <c r="D4082" s="122"/>
      <c r="E4082" s="129">
        <f t="shared" si="63"/>
        <v>0</v>
      </c>
    </row>
    <row r="4083" spans="1:5">
      <c r="A4083" s="127"/>
      <c r="B4083" s="128"/>
      <c r="C4083" s="127"/>
      <c r="D4083" s="122"/>
      <c r="E4083" s="129">
        <f t="shared" si="63"/>
        <v>0</v>
      </c>
    </row>
    <row r="4084" spans="1:5">
      <c r="A4084" s="127"/>
      <c r="B4084" s="128"/>
      <c r="C4084" s="127"/>
      <c r="D4084" s="122"/>
      <c r="E4084" s="129">
        <f t="shared" si="63"/>
        <v>0</v>
      </c>
    </row>
    <row r="4085" spans="1:5">
      <c r="A4085" s="127"/>
      <c r="B4085" s="128"/>
      <c r="C4085" s="127"/>
      <c r="D4085" s="122"/>
      <c r="E4085" s="129">
        <f t="shared" si="63"/>
        <v>0</v>
      </c>
    </row>
    <row r="4086" spans="1:5">
      <c r="A4086" s="127"/>
      <c r="B4086" s="128"/>
      <c r="C4086" s="127"/>
      <c r="D4086" s="122"/>
      <c r="E4086" s="129">
        <f t="shared" si="63"/>
        <v>0</v>
      </c>
    </row>
    <row r="4087" spans="1:5">
      <c r="A4087" s="127"/>
      <c r="B4087" s="128"/>
      <c r="C4087" s="127"/>
      <c r="D4087" s="122"/>
      <c r="E4087" s="129">
        <f t="shared" si="63"/>
        <v>0</v>
      </c>
    </row>
    <row r="4088" spans="1:5">
      <c r="A4088" s="127"/>
      <c r="B4088" s="128"/>
      <c r="C4088" s="127"/>
      <c r="D4088" s="122"/>
      <c r="E4088" s="129">
        <f t="shared" si="63"/>
        <v>0</v>
      </c>
    </row>
    <row r="4089" spans="1:5">
      <c r="A4089" s="127"/>
      <c r="B4089" s="128"/>
      <c r="C4089" s="127"/>
      <c r="D4089" s="122"/>
      <c r="E4089" s="129">
        <f t="shared" si="63"/>
        <v>0</v>
      </c>
    </row>
    <row r="4090" spans="1:5">
      <c r="A4090" s="127"/>
      <c r="B4090" s="128"/>
      <c r="C4090" s="127"/>
      <c r="D4090" s="122"/>
      <c r="E4090" s="129">
        <f t="shared" si="63"/>
        <v>0</v>
      </c>
    </row>
    <row r="4091" spans="1:5">
      <c r="A4091" s="127"/>
      <c r="B4091" s="128"/>
      <c r="C4091" s="127"/>
      <c r="D4091" s="122"/>
      <c r="E4091" s="129">
        <f t="shared" si="63"/>
        <v>0</v>
      </c>
    </row>
    <row r="4092" spans="1:5">
      <c r="A4092" s="127"/>
      <c r="B4092" s="128"/>
      <c r="C4092" s="127"/>
      <c r="D4092" s="122"/>
      <c r="E4092" s="129">
        <f t="shared" si="63"/>
        <v>0</v>
      </c>
    </row>
    <row r="4093" spans="1:5">
      <c r="A4093" s="127"/>
      <c r="B4093" s="128"/>
      <c r="C4093" s="127"/>
      <c r="D4093" s="122"/>
      <c r="E4093" s="129">
        <f t="shared" si="63"/>
        <v>0</v>
      </c>
    </row>
    <row r="4094" spans="1:5">
      <c r="A4094" s="127"/>
      <c r="B4094" s="128"/>
      <c r="C4094" s="127"/>
      <c r="D4094" s="122"/>
      <c r="E4094" s="129">
        <f t="shared" si="63"/>
        <v>0</v>
      </c>
    </row>
    <row r="4095" spans="1:5">
      <c r="A4095" s="127"/>
      <c r="B4095" s="128"/>
      <c r="C4095" s="127"/>
      <c r="D4095" s="122"/>
      <c r="E4095" s="129">
        <f t="shared" si="63"/>
        <v>0</v>
      </c>
    </row>
    <row r="4096" spans="1:5">
      <c r="A4096" s="127"/>
      <c r="B4096" s="128"/>
      <c r="C4096" s="127"/>
      <c r="D4096" s="122"/>
      <c r="E4096" s="129">
        <f t="shared" si="63"/>
        <v>0</v>
      </c>
    </row>
    <row r="4097" spans="1:5">
      <c r="A4097" s="127"/>
      <c r="B4097" s="128"/>
      <c r="C4097" s="127"/>
      <c r="D4097" s="122"/>
      <c r="E4097" s="129">
        <f t="shared" si="63"/>
        <v>0</v>
      </c>
    </row>
    <row r="4098" spans="1:5">
      <c r="A4098" s="127"/>
      <c r="B4098" s="128"/>
      <c r="C4098" s="127"/>
      <c r="D4098" s="122"/>
      <c r="E4098" s="129">
        <f t="shared" ref="E4098:E4161" si="64">ROUND((D4098/(1+$J$1))*(1+$L$1),2)</f>
        <v>0</v>
      </c>
    </row>
    <row r="4099" spans="1:5">
      <c r="A4099" s="127"/>
      <c r="B4099" s="128"/>
      <c r="C4099" s="127"/>
      <c r="D4099" s="122"/>
      <c r="E4099" s="129">
        <f t="shared" si="64"/>
        <v>0</v>
      </c>
    </row>
    <row r="4100" spans="1:5">
      <c r="A4100" s="127"/>
      <c r="B4100" s="128"/>
      <c r="C4100" s="127"/>
      <c r="D4100" s="122"/>
      <c r="E4100" s="129">
        <f t="shared" si="64"/>
        <v>0</v>
      </c>
    </row>
    <row r="4101" spans="1:5">
      <c r="A4101" s="127"/>
      <c r="B4101" s="128"/>
      <c r="C4101" s="127"/>
      <c r="D4101" s="122"/>
      <c r="E4101" s="129">
        <f t="shared" si="64"/>
        <v>0</v>
      </c>
    </row>
    <row r="4102" spans="1:5">
      <c r="A4102" s="127"/>
      <c r="B4102" s="128"/>
      <c r="C4102" s="127"/>
      <c r="D4102" s="122"/>
      <c r="E4102" s="129">
        <f t="shared" si="64"/>
        <v>0</v>
      </c>
    </row>
    <row r="4103" spans="1:5">
      <c r="A4103" s="127"/>
      <c r="B4103" s="128"/>
      <c r="C4103" s="127"/>
      <c r="D4103" s="122"/>
      <c r="E4103" s="129">
        <f t="shared" si="64"/>
        <v>0</v>
      </c>
    </row>
    <row r="4104" spans="1:5">
      <c r="A4104" s="127"/>
      <c r="B4104" s="128"/>
      <c r="C4104" s="127"/>
      <c r="D4104" s="122"/>
      <c r="E4104" s="129">
        <f t="shared" si="64"/>
        <v>0</v>
      </c>
    </row>
    <row r="4105" spans="1:5">
      <c r="A4105" s="127"/>
      <c r="B4105" s="128"/>
      <c r="C4105" s="127"/>
      <c r="D4105" s="122"/>
      <c r="E4105" s="129">
        <f t="shared" si="64"/>
        <v>0</v>
      </c>
    </row>
    <row r="4106" spans="1:5">
      <c r="A4106" s="127"/>
      <c r="B4106" s="128"/>
      <c r="C4106" s="127"/>
      <c r="D4106" s="122"/>
      <c r="E4106" s="129">
        <f t="shared" si="64"/>
        <v>0</v>
      </c>
    </row>
    <row r="4107" spans="1:5">
      <c r="A4107" s="127"/>
      <c r="B4107" s="128"/>
      <c r="C4107" s="127"/>
      <c r="D4107" s="122"/>
      <c r="E4107" s="129">
        <f t="shared" si="64"/>
        <v>0</v>
      </c>
    </row>
    <row r="4108" spans="1:5">
      <c r="A4108" s="127"/>
      <c r="B4108" s="128"/>
      <c r="C4108" s="127"/>
      <c r="D4108" s="122"/>
      <c r="E4108" s="129">
        <f t="shared" si="64"/>
        <v>0</v>
      </c>
    </row>
    <row r="4109" spans="1:5">
      <c r="A4109" s="127"/>
      <c r="B4109" s="128"/>
      <c r="C4109" s="127"/>
      <c r="D4109" s="122"/>
      <c r="E4109" s="129">
        <f t="shared" si="64"/>
        <v>0</v>
      </c>
    </row>
    <row r="4110" spans="1:5">
      <c r="A4110" s="127"/>
      <c r="B4110" s="128"/>
      <c r="C4110" s="127"/>
      <c r="D4110" s="122"/>
      <c r="E4110" s="129">
        <f t="shared" si="64"/>
        <v>0</v>
      </c>
    </row>
    <row r="4111" spans="1:5">
      <c r="A4111" s="127"/>
      <c r="B4111" s="128"/>
      <c r="C4111" s="127"/>
      <c r="D4111" s="122"/>
      <c r="E4111" s="129">
        <f t="shared" si="64"/>
        <v>0</v>
      </c>
    </row>
    <row r="4112" spans="1:5">
      <c r="A4112" s="127"/>
      <c r="B4112" s="128"/>
      <c r="C4112" s="127"/>
      <c r="D4112" s="122"/>
      <c r="E4112" s="129">
        <f t="shared" si="64"/>
        <v>0</v>
      </c>
    </row>
    <row r="4113" spans="1:5">
      <c r="A4113" s="127"/>
      <c r="B4113" s="128"/>
      <c r="C4113" s="127"/>
      <c r="D4113" s="122"/>
      <c r="E4113" s="129">
        <f t="shared" si="64"/>
        <v>0</v>
      </c>
    </row>
    <row r="4114" spans="1:5">
      <c r="A4114" s="127"/>
      <c r="B4114" s="128"/>
      <c r="C4114" s="127"/>
      <c r="D4114" s="122"/>
      <c r="E4114" s="129">
        <f t="shared" si="64"/>
        <v>0</v>
      </c>
    </row>
    <row r="4115" spans="1:5">
      <c r="A4115" s="127"/>
      <c r="B4115" s="128"/>
      <c r="C4115" s="127"/>
      <c r="D4115" s="122"/>
      <c r="E4115" s="129">
        <f t="shared" si="64"/>
        <v>0</v>
      </c>
    </row>
    <row r="4116" spans="1:5">
      <c r="A4116" s="127"/>
      <c r="B4116" s="128"/>
      <c r="C4116" s="127"/>
      <c r="D4116" s="122"/>
      <c r="E4116" s="129">
        <f t="shared" si="64"/>
        <v>0</v>
      </c>
    </row>
    <row r="4117" spans="1:5">
      <c r="A4117" s="127"/>
      <c r="B4117" s="128"/>
      <c r="C4117" s="127"/>
      <c r="D4117" s="122"/>
      <c r="E4117" s="129">
        <f t="shared" si="64"/>
        <v>0</v>
      </c>
    </row>
    <row r="4118" spans="1:5">
      <c r="A4118" s="127"/>
      <c r="B4118" s="128"/>
      <c r="C4118" s="127"/>
      <c r="D4118" s="122"/>
      <c r="E4118" s="129">
        <f t="shared" si="64"/>
        <v>0</v>
      </c>
    </row>
    <row r="4119" spans="1:5">
      <c r="A4119" s="127"/>
      <c r="B4119" s="128"/>
      <c r="C4119" s="127"/>
      <c r="D4119" s="122"/>
      <c r="E4119" s="129">
        <f t="shared" si="64"/>
        <v>0</v>
      </c>
    </row>
    <row r="4120" spans="1:5">
      <c r="A4120" s="127"/>
      <c r="B4120" s="128"/>
      <c r="C4120" s="127"/>
      <c r="D4120" s="122"/>
      <c r="E4120" s="129">
        <f t="shared" si="64"/>
        <v>0</v>
      </c>
    </row>
    <row r="4121" spans="1:5">
      <c r="A4121" s="127"/>
      <c r="B4121" s="128"/>
      <c r="C4121" s="127"/>
      <c r="D4121" s="122"/>
      <c r="E4121" s="129">
        <f t="shared" si="64"/>
        <v>0</v>
      </c>
    </row>
    <row r="4122" spans="1:5">
      <c r="A4122" s="127"/>
      <c r="B4122" s="128"/>
      <c r="C4122" s="127"/>
      <c r="D4122" s="122"/>
      <c r="E4122" s="129">
        <f t="shared" si="64"/>
        <v>0</v>
      </c>
    </row>
    <row r="4123" spans="1:5">
      <c r="A4123" s="127"/>
      <c r="B4123" s="128"/>
      <c r="C4123" s="127"/>
      <c r="D4123" s="122"/>
      <c r="E4123" s="129">
        <f t="shared" si="64"/>
        <v>0</v>
      </c>
    </row>
    <row r="4124" spans="1:5">
      <c r="A4124" s="127"/>
      <c r="B4124" s="128"/>
      <c r="C4124" s="127"/>
      <c r="D4124" s="122"/>
      <c r="E4124" s="129">
        <f t="shared" si="64"/>
        <v>0</v>
      </c>
    </row>
    <row r="4125" spans="1:5">
      <c r="A4125" s="127"/>
      <c r="B4125" s="128"/>
      <c r="C4125" s="127"/>
      <c r="D4125" s="122"/>
      <c r="E4125" s="129">
        <f t="shared" si="64"/>
        <v>0</v>
      </c>
    </row>
    <row r="4126" spans="1:5">
      <c r="A4126" s="127"/>
      <c r="B4126" s="128"/>
      <c r="C4126" s="127"/>
      <c r="D4126" s="122"/>
      <c r="E4126" s="129">
        <f t="shared" si="64"/>
        <v>0</v>
      </c>
    </row>
    <row r="4127" spans="1:5">
      <c r="A4127" s="127"/>
      <c r="B4127" s="128"/>
      <c r="C4127" s="127"/>
      <c r="D4127" s="122"/>
      <c r="E4127" s="129">
        <f t="shared" si="64"/>
        <v>0</v>
      </c>
    </row>
    <row r="4128" spans="1:5">
      <c r="A4128" s="127"/>
      <c r="B4128" s="128"/>
      <c r="C4128" s="127"/>
      <c r="D4128" s="122"/>
      <c r="E4128" s="129">
        <f t="shared" si="64"/>
        <v>0</v>
      </c>
    </row>
    <row r="4129" spans="1:5">
      <c r="A4129" s="127"/>
      <c r="B4129" s="128"/>
      <c r="C4129" s="127"/>
      <c r="D4129" s="122"/>
      <c r="E4129" s="129">
        <f t="shared" si="64"/>
        <v>0</v>
      </c>
    </row>
    <row r="4130" spans="1:5">
      <c r="A4130" s="127"/>
      <c r="B4130" s="128"/>
      <c r="C4130" s="127"/>
      <c r="D4130" s="122"/>
      <c r="E4130" s="129">
        <f t="shared" si="64"/>
        <v>0</v>
      </c>
    </row>
    <row r="4131" spans="1:5">
      <c r="A4131" s="127"/>
      <c r="B4131" s="128"/>
      <c r="C4131" s="127"/>
      <c r="D4131" s="122"/>
      <c r="E4131" s="129">
        <f t="shared" si="64"/>
        <v>0</v>
      </c>
    </row>
    <row r="4132" spans="1:5">
      <c r="A4132" s="127"/>
      <c r="B4132" s="128"/>
      <c r="C4132" s="127"/>
      <c r="D4132" s="122"/>
      <c r="E4132" s="129">
        <f t="shared" si="64"/>
        <v>0</v>
      </c>
    </row>
    <row r="4133" spans="1:5">
      <c r="A4133" s="127"/>
      <c r="B4133" s="128"/>
      <c r="C4133" s="127"/>
      <c r="D4133" s="122"/>
      <c r="E4133" s="129">
        <f t="shared" si="64"/>
        <v>0</v>
      </c>
    </row>
    <row r="4134" spans="1:5">
      <c r="A4134" s="127"/>
      <c r="B4134" s="128"/>
      <c r="C4134" s="127"/>
      <c r="D4134" s="122"/>
      <c r="E4134" s="129">
        <f t="shared" si="64"/>
        <v>0</v>
      </c>
    </row>
    <row r="4135" spans="1:5">
      <c r="A4135" s="127"/>
      <c r="B4135" s="128"/>
      <c r="C4135" s="127"/>
      <c r="D4135" s="122"/>
      <c r="E4135" s="129">
        <f t="shared" si="64"/>
        <v>0</v>
      </c>
    </row>
    <row r="4136" spans="1:5">
      <c r="A4136" s="127"/>
      <c r="B4136" s="128"/>
      <c r="C4136" s="127"/>
      <c r="D4136" s="122"/>
      <c r="E4136" s="129">
        <f t="shared" si="64"/>
        <v>0</v>
      </c>
    </row>
    <row r="4137" spans="1:5">
      <c r="A4137" s="127"/>
      <c r="B4137" s="128"/>
      <c r="C4137" s="127"/>
      <c r="D4137" s="122"/>
      <c r="E4137" s="129">
        <f t="shared" si="64"/>
        <v>0</v>
      </c>
    </row>
    <row r="4138" spans="1:5">
      <c r="A4138" s="127"/>
      <c r="B4138" s="128"/>
      <c r="C4138" s="127"/>
      <c r="D4138" s="122"/>
      <c r="E4138" s="129">
        <f t="shared" si="64"/>
        <v>0</v>
      </c>
    </row>
    <row r="4139" spans="1:5">
      <c r="A4139" s="127"/>
      <c r="B4139" s="128"/>
      <c r="C4139" s="127"/>
      <c r="D4139" s="122"/>
      <c r="E4139" s="129">
        <f t="shared" si="64"/>
        <v>0</v>
      </c>
    </row>
    <row r="4140" spans="1:5">
      <c r="A4140" s="127"/>
      <c r="B4140" s="128"/>
      <c r="C4140" s="127"/>
      <c r="D4140" s="122"/>
      <c r="E4140" s="129">
        <f t="shared" si="64"/>
        <v>0</v>
      </c>
    </row>
    <row r="4141" spans="1:5">
      <c r="A4141" s="127"/>
      <c r="B4141" s="128"/>
      <c r="C4141" s="127"/>
      <c r="D4141" s="122"/>
      <c r="E4141" s="129">
        <f t="shared" si="64"/>
        <v>0</v>
      </c>
    </row>
    <row r="4142" spans="1:5">
      <c r="A4142" s="127"/>
      <c r="B4142" s="128"/>
      <c r="C4142" s="127"/>
      <c r="D4142" s="122"/>
      <c r="E4142" s="129">
        <f t="shared" si="64"/>
        <v>0</v>
      </c>
    </row>
    <row r="4143" spans="1:5">
      <c r="A4143" s="127"/>
      <c r="B4143" s="128"/>
      <c r="C4143" s="127"/>
      <c r="D4143" s="122"/>
      <c r="E4143" s="129">
        <f t="shared" si="64"/>
        <v>0</v>
      </c>
    </row>
    <row r="4144" spans="1:5">
      <c r="A4144" s="127"/>
      <c r="B4144" s="128"/>
      <c r="C4144" s="127"/>
      <c r="D4144" s="122"/>
      <c r="E4144" s="129">
        <f t="shared" si="64"/>
        <v>0</v>
      </c>
    </row>
    <row r="4145" spans="1:5">
      <c r="A4145" s="127"/>
      <c r="B4145" s="128"/>
      <c r="C4145" s="127"/>
      <c r="D4145" s="122"/>
      <c r="E4145" s="129">
        <f t="shared" si="64"/>
        <v>0</v>
      </c>
    </row>
    <row r="4146" spans="1:5">
      <c r="A4146" s="127"/>
      <c r="B4146" s="128"/>
      <c r="C4146" s="127"/>
      <c r="D4146" s="122"/>
      <c r="E4146" s="129">
        <f t="shared" si="64"/>
        <v>0</v>
      </c>
    </row>
    <row r="4147" spans="1:5">
      <c r="A4147" s="127"/>
      <c r="B4147" s="128"/>
      <c r="C4147" s="127"/>
      <c r="D4147" s="122"/>
      <c r="E4147" s="129">
        <f t="shared" si="64"/>
        <v>0</v>
      </c>
    </row>
    <row r="4148" spans="1:5">
      <c r="A4148" s="127"/>
      <c r="B4148" s="128"/>
      <c r="C4148" s="127"/>
      <c r="D4148" s="122"/>
      <c r="E4148" s="129">
        <f t="shared" si="64"/>
        <v>0</v>
      </c>
    </row>
    <row r="4149" spans="1:5">
      <c r="A4149" s="127"/>
      <c r="B4149" s="128"/>
      <c r="C4149" s="127"/>
      <c r="D4149" s="122"/>
      <c r="E4149" s="129">
        <f t="shared" si="64"/>
        <v>0</v>
      </c>
    </row>
    <row r="4150" spans="1:5">
      <c r="A4150" s="127"/>
      <c r="B4150" s="128"/>
      <c r="C4150" s="127"/>
      <c r="D4150" s="122"/>
      <c r="E4150" s="129">
        <f t="shared" si="64"/>
        <v>0</v>
      </c>
    </row>
    <row r="4151" spans="1:5">
      <c r="A4151" s="127"/>
      <c r="B4151" s="128"/>
      <c r="C4151" s="127"/>
      <c r="D4151" s="122"/>
      <c r="E4151" s="129">
        <f t="shared" si="64"/>
        <v>0</v>
      </c>
    </row>
    <row r="4152" spans="1:5">
      <c r="A4152" s="127"/>
      <c r="B4152" s="128"/>
      <c r="C4152" s="127"/>
      <c r="D4152" s="122"/>
      <c r="E4152" s="129">
        <f t="shared" si="64"/>
        <v>0</v>
      </c>
    </row>
    <row r="4153" spans="1:5">
      <c r="A4153" s="127"/>
      <c r="B4153" s="128"/>
      <c r="C4153" s="127"/>
      <c r="D4153" s="122"/>
      <c r="E4153" s="129">
        <f t="shared" si="64"/>
        <v>0</v>
      </c>
    </row>
    <row r="4154" spans="1:5">
      <c r="A4154" s="127"/>
      <c r="B4154" s="128"/>
      <c r="C4154" s="127"/>
      <c r="D4154" s="122"/>
      <c r="E4154" s="129">
        <f t="shared" si="64"/>
        <v>0</v>
      </c>
    </row>
    <row r="4155" spans="1:5">
      <c r="A4155" s="127"/>
      <c r="B4155" s="128"/>
      <c r="C4155" s="127"/>
      <c r="D4155" s="122"/>
      <c r="E4155" s="129">
        <f t="shared" si="64"/>
        <v>0</v>
      </c>
    </row>
    <row r="4156" spans="1:5">
      <c r="A4156" s="127"/>
      <c r="B4156" s="128"/>
      <c r="C4156" s="127"/>
      <c r="D4156" s="122"/>
      <c r="E4156" s="129">
        <f t="shared" si="64"/>
        <v>0</v>
      </c>
    </row>
    <row r="4157" spans="1:5">
      <c r="A4157" s="127"/>
      <c r="B4157" s="128"/>
      <c r="C4157" s="127"/>
      <c r="D4157" s="122"/>
      <c r="E4157" s="129">
        <f t="shared" si="64"/>
        <v>0</v>
      </c>
    </row>
    <row r="4158" spans="1:5">
      <c r="A4158" s="127"/>
      <c r="B4158" s="128"/>
      <c r="C4158" s="127"/>
      <c r="D4158" s="122"/>
      <c r="E4158" s="129">
        <f t="shared" si="64"/>
        <v>0</v>
      </c>
    </row>
    <row r="4159" spans="1:5">
      <c r="A4159" s="127"/>
      <c r="B4159" s="128"/>
      <c r="C4159" s="127"/>
      <c r="D4159" s="122"/>
      <c r="E4159" s="129">
        <f t="shared" si="64"/>
        <v>0</v>
      </c>
    </row>
    <row r="4160" spans="1:5">
      <c r="A4160" s="127"/>
      <c r="B4160" s="128"/>
      <c r="C4160" s="127"/>
      <c r="D4160" s="122"/>
      <c r="E4160" s="129">
        <f t="shared" si="64"/>
        <v>0</v>
      </c>
    </row>
    <row r="4161" spans="1:5">
      <c r="A4161" s="127"/>
      <c r="B4161" s="128"/>
      <c r="C4161" s="127"/>
      <c r="D4161" s="122"/>
      <c r="E4161" s="129">
        <f t="shared" si="64"/>
        <v>0</v>
      </c>
    </row>
    <row r="4162" spans="1:5">
      <c r="A4162" s="127"/>
      <c r="B4162" s="128"/>
      <c r="C4162" s="127"/>
      <c r="D4162" s="122"/>
      <c r="E4162" s="129">
        <f t="shared" ref="E4162:E4225" si="65">ROUND((D4162/(1+$J$1))*(1+$L$1),2)</f>
        <v>0</v>
      </c>
    </row>
    <row r="4163" spans="1:5">
      <c r="A4163" s="127"/>
      <c r="B4163" s="128"/>
      <c r="C4163" s="127"/>
      <c r="D4163" s="122"/>
      <c r="E4163" s="129">
        <f t="shared" si="65"/>
        <v>0</v>
      </c>
    </row>
    <row r="4164" spans="1:5">
      <c r="A4164" s="127"/>
      <c r="B4164" s="128"/>
      <c r="C4164" s="127"/>
      <c r="D4164" s="122"/>
      <c r="E4164" s="129">
        <f t="shared" si="65"/>
        <v>0</v>
      </c>
    </row>
    <row r="4165" spans="1:5">
      <c r="A4165" s="127"/>
      <c r="B4165" s="128"/>
      <c r="C4165" s="127"/>
      <c r="D4165" s="122"/>
      <c r="E4165" s="129">
        <f t="shared" si="65"/>
        <v>0</v>
      </c>
    </row>
    <row r="4166" spans="1:5">
      <c r="A4166" s="127"/>
      <c r="B4166" s="128"/>
      <c r="C4166" s="127"/>
      <c r="D4166" s="122"/>
      <c r="E4166" s="129">
        <f t="shared" si="65"/>
        <v>0</v>
      </c>
    </row>
    <row r="4167" spans="1:5">
      <c r="A4167" s="127"/>
      <c r="B4167" s="128"/>
      <c r="C4167" s="127"/>
      <c r="D4167" s="122"/>
      <c r="E4167" s="129">
        <f t="shared" si="65"/>
        <v>0</v>
      </c>
    </row>
    <row r="4168" spans="1:5">
      <c r="A4168" s="127"/>
      <c r="B4168" s="128"/>
      <c r="C4168" s="127"/>
      <c r="D4168" s="122"/>
      <c r="E4168" s="129">
        <f t="shared" si="65"/>
        <v>0</v>
      </c>
    </row>
    <row r="4169" spans="1:5">
      <c r="A4169" s="127"/>
      <c r="B4169" s="128"/>
      <c r="C4169" s="127"/>
      <c r="D4169" s="122"/>
      <c r="E4169" s="129">
        <f t="shared" si="65"/>
        <v>0</v>
      </c>
    </row>
    <row r="4170" spans="1:5">
      <c r="A4170" s="127"/>
      <c r="B4170" s="128"/>
      <c r="C4170" s="127"/>
      <c r="D4170" s="122"/>
      <c r="E4170" s="129">
        <f t="shared" si="65"/>
        <v>0</v>
      </c>
    </row>
    <row r="4171" spans="1:5">
      <c r="A4171" s="127"/>
      <c r="B4171" s="128"/>
      <c r="C4171" s="127"/>
      <c r="D4171" s="122"/>
      <c r="E4171" s="129">
        <f t="shared" si="65"/>
        <v>0</v>
      </c>
    </row>
    <row r="4172" spans="1:5">
      <c r="A4172" s="127"/>
      <c r="B4172" s="128"/>
      <c r="C4172" s="127"/>
      <c r="D4172" s="122"/>
      <c r="E4172" s="129">
        <f t="shared" si="65"/>
        <v>0</v>
      </c>
    </row>
    <row r="4173" spans="1:5">
      <c r="A4173" s="127"/>
      <c r="B4173" s="128"/>
      <c r="C4173" s="127"/>
      <c r="D4173" s="122"/>
      <c r="E4173" s="129">
        <f t="shared" si="65"/>
        <v>0</v>
      </c>
    </row>
    <row r="4174" spans="1:5">
      <c r="A4174" s="127"/>
      <c r="B4174" s="128"/>
      <c r="C4174" s="127"/>
      <c r="D4174" s="122"/>
      <c r="E4174" s="129">
        <f t="shared" si="65"/>
        <v>0</v>
      </c>
    </row>
    <row r="4175" spans="1:5">
      <c r="A4175" s="127"/>
      <c r="B4175" s="128"/>
      <c r="C4175" s="127"/>
      <c r="D4175" s="122"/>
      <c r="E4175" s="129">
        <f t="shared" si="65"/>
        <v>0</v>
      </c>
    </row>
    <row r="4176" spans="1:5">
      <c r="A4176" s="127"/>
      <c r="B4176" s="128"/>
      <c r="C4176" s="127"/>
      <c r="D4176" s="122"/>
      <c r="E4176" s="129">
        <f t="shared" si="65"/>
        <v>0</v>
      </c>
    </row>
    <row r="4177" spans="1:5">
      <c r="A4177" s="127"/>
      <c r="B4177" s="128"/>
      <c r="C4177" s="127"/>
      <c r="D4177" s="122"/>
      <c r="E4177" s="129">
        <f t="shared" si="65"/>
        <v>0</v>
      </c>
    </row>
    <row r="4178" spans="1:5">
      <c r="A4178" s="127"/>
      <c r="B4178" s="128"/>
      <c r="C4178" s="127"/>
      <c r="D4178" s="122"/>
      <c r="E4178" s="129">
        <f t="shared" si="65"/>
        <v>0</v>
      </c>
    </row>
    <row r="4179" spans="1:5">
      <c r="A4179" s="127"/>
      <c r="B4179" s="128"/>
      <c r="C4179" s="127"/>
      <c r="D4179" s="122"/>
      <c r="E4179" s="129">
        <f t="shared" si="65"/>
        <v>0</v>
      </c>
    </row>
    <row r="4180" spans="1:5">
      <c r="A4180" s="127"/>
      <c r="B4180" s="128"/>
      <c r="C4180" s="127"/>
      <c r="D4180" s="122"/>
      <c r="E4180" s="129">
        <f t="shared" si="65"/>
        <v>0</v>
      </c>
    </row>
    <row r="4181" spans="1:5">
      <c r="A4181" s="127"/>
      <c r="B4181" s="128"/>
      <c r="C4181" s="127"/>
      <c r="D4181" s="122"/>
      <c r="E4181" s="129">
        <f t="shared" si="65"/>
        <v>0</v>
      </c>
    </row>
    <row r="4182" spans="1:5">
      <c r="A4182" s="127"/>
      <c r="B4182" s="128"/>
      <c r="C4182" s="127"/>
      <c r="D4182" s="122"/>
      <c r="E4182" s="129">
        <f t="shared" si="65"/>
        <v>0</v>
      </c>
    </row>
    <row r="4183" spans="1:5">
      <c r="A4183" s="127"/>
      <c r="B4183" s="128"/>
      <c r="C4183" s="127"/>
      <c r="D4183" s="122"/>
      <c r="E4183" s="129">
        <f t="shared" si="65"/>
        <v>0</v>
      </c>
    </row>
    <row r="4184" spans="1:5">
      <c r="A4184" s="127"/>
      <c r="B4184" s="128"/>
      <c r="C4184" s="127"/>
      <c r="D4184" s="122"/>
      <c r="E4184" s="129">
        <f t="shared" si="65"/>
        <v>0</v>
      </c>
    </row>
    <row r="4185" spans="1:5">
      <c r="A4185" s="127"/>
      <c r="B4185" s="128"/>
      <c r="C4185" s="127"/>
      <c r="D4185" s="122"/>
      <c r="E4185" s="129">
        <f t="shared" si="65"/>
        <v>0</v>
      </c>
    </row>
    <row r="4186" spans="1:5">
      <c r="A4186" s="127"/>
      <c r="B4186" s="128"/>
      <c r="C4186" s="127"/>
      <c r="D4186" s="122"/>
      <c r="E4186" s="129">
        <f t="shared" si="65"/>
        <v>0</v>
      </c>
    </row>
    <row r="4187" spans="1:5">
      <c r="A4187" s="127"/>
      <c r="B4187" s="128"/>
      <c r="C4187" s="127"/>
      <c r="D4187" s="122"/>
      <c r="E4187" s="129">
        <f t="shared" si="65"/>
        <v>0</v>
      </c>
    </row>
    <row r="4188" spans="1:5">
      <c r="A4188" s="127"/>
      <c r="B4188" s="128"/>
      <c r="C4188" s="127"/>
      <c r="D4188" s="122"/>
      <c r="E4188" s="129">
        <f t="shared" si="65"/>
        <v>0</v>
      </c>
    </row>
    <row r="4189" spans="1:5">
      <c r="A4189" s="127"/>
      <c r="B4189" s="128"/>
      <c r="C4189" s="127"/>
      <c r="D4189" s="122"/>
      <c r="E4189" s="129">
        <f t="shared" si="65"/>
        <v>0</v>
      </c>
    </row>
    <row r="4190" spans="1:5">
      <c r="A4190" s="127"/>
      <c r="B4190" s="128"/>
      <c r="C4190" s="127"/>
      <c r="D4190" s="122"/>
      <c r="E4190" s="129">
        <f t="shared" si="65"/>
        <v>0</v>
      </c>
    </row>
    <row r="4191" spans="1:5">
      <c r="A4191" s="127"/>
      <c r="B4191" s="128"/>
      <c r="C4191" s="127"/>
      <c r="D4191" s="122"/>
      <c r="E4191" s="129">
        <f t="shared" si="65"/>
        <v>0</v>
      </c>
    </row>
    <row r="4192" spans="1:5">
      <c r="A4192" s="127"/>
      <c r="B4192" s="128"/>
      <c r="C4192" s="127"/>
      <c r="D4192" s="122"/>
      <c r="E4192" s="129">
        <f t="shared" si="65"/>
        <v>0</v>
      </c>
    </row>
    <row r="4193" spans="1:5">
      <c r="A4193" s="127"/>
      <c r="B4193" s="128"/>
      <c r="C4193" s="127"/>
      <c r="D4193" s="122"/>
      <c r="E4193" s="129">
        <f t="shared" si="65"/>
        <v>0</v>
      </c>
    </row>
    <row r="4194" spans="1:5">
      <c r="A4194" s="127"/>
      <c r="B4194" s="128"/>
      <c r="C4194" s="127"/>
      <c r="D4194" s="122"/>
      <c r="E4194" s="129">
        <f t="shared" si="65"/>
        <v>0</v>
      </c>
    </row>
    <row r="4195" spans="1:5">
      <c r="A4195" s="127"/>
      <c r="B4195" s="128"/>
      <c r="C4195" s="127"/>
      <c r="D4195" s="122"/>
      <c r="E4195" s="129">
        <f t="shared" si="65"/>
        <v>0</v>
      </c>
    </row>
    <row r="4196" spans="1:5">
      <c r="A4196" s="127"/>
      <c r="B4196" s="128"/>
      <c r="C4196" s="127"/>
      <c r="D4196" s="122"/>
      <c r="E4196" s="129">
        <f t="shared" si="65"/>
        <v>0</v>
      </c>
    </row>
    <row r="4197" spans="1:5">
      <c r="A4197" s="127"/>
      <c r="B4197" s="128"/>
      <c r="C4197" s="127"/>
      <c r="D4197" s="122"/>
      <c r="E4197" s="129">
        <f t="shared" si="65"/>
        <v>0</v>
      </c>
    </row>
    <row r="4198" spans="1:5">
      <c r="A4198" s="127"/>
      <c r="B4198" s="128"/>
      <c r="C4198" s="127"/>
      <c r="D4198" s="122"/>
      <c r="E4198" s="129">
        <f t="shared" si="65"/>
        <v>0</v>
      </c>
    </row>
    <row r="4199" spans="1:5">
      <c r="A4199" s="127"/>
      <c r="B4199" s="128"/>
      <c r="C4199" s="127"/>
      <c r="D4199" s="122"/>
      <c r="E4199" s="129">
        <f t="shared" si="65"/>
        <v>0</v>
      </c>
    </row>
    <row r="4200" spans="1:5">
      <c r="A4200" s="127"/>
      <c r="B4200" s="128"/>
      <c r="C4200" s="127"/>
      <c r="D4200" s="122"/>
      <c r="E4200" s="129">
        <f t="shared" si="65"/>
        <v>0</v>
      </c>
    </row>
    <row r="4201" spans="1:5">
      <c r="A4201" s="127"/>
      <c r="B4201" s="128"/>
      <c r="C4201" s="127"/>
      <c r="D4201" s="122"/>
      <c r="E4201" s="129">
        <f t="shared" si="65"/>
        <v>0</v>
      </c>
    </row>
    <row r="4202" spans="1:5">
      <c r="A4202" s="127"/>
      <c r="B4202" s="128"/>
      <c r="C4202" s="127"/>
      <c r="D4202" s="122"/>
      <c r="E4202" s="129">
        <f t="shared" si="65"/>
        <v>0</v>
      </c>
    </row>
    <row r="4203" spans="1:5">
      <c r="A4203" s="127"/>
      <c r="B4203" s="128"/>
      <c r="C4203" s="127"/>
      <c r="D4203" s="122"/>
      <c r="E4203" s="129">
        <f t="shared" si="65"/>
        <v>0</v>
      </c>
    </row>
    <row r="4204" spans="1:5">
      <c r="A4204" s="127"/>
      <c r="B4204" s="128"/>
      <c r="C4204" s="127"/>
      <c r="D4204" s="122"/>
      <c r="E4204" s="129">
        <f t="shared" si="65"/>
        <v>0</v>
      </c>
    </row>
    <row r="4205" spans="1:5">
      <c r="A4205" s="127"/>
      <c r="B4205" s="128"/>
      <c r="C4205" s="127"/>
      <c r="D4205" s="122"/>
      <c r="E4205" s="129">
        <f t="shared" si="65"/>
        <v>0</v>
      </c>
    </row>
    <row r="4206" spans="1:5">
      <c r="A4206" s="127"/>
      <c r="B4206" s="128"/>
      <c r="C4206" s="127"/>
      <c r="D4206" s="122"/>
      <c r="E4206" s="129">
        <f t="shared" si="65"/>
        <v>0</v>
      </c>
    </row>
    <row r="4207" spans="1:5">
      <c r="A4207" s="127"/>
      <c r="B4207" s="128"/>
      <c r="C4207" s="127"/>
      <c r="D4207" s="122"/>
      <c r="E4207" s="129">
        <f t="shared" si="65"/>
        <v>0</v>
      </c>
    </row>
    <row r="4208" spans="1:5">
      <c r="A4208" s="127"/>
      <c r="B4208" s="128"/>
      <c r="C4208" s="127"/>
      <c r="D4208" s="122"/>
      <c r="E4208" s="129">
        <f t="shared" si="65"/>
        <v>0</v>
      </c>
    </row>
    <row r="4209" spans="1:5">
      <c r="A4209" s="127"/>
      <c r="B4209" s="128"/>
      <c r="C4209" s="127"/>
      <c r="D4209" s="122"/>
      <c r="E4209" s="129">
        <f t="shared" si="65"/>
        <v>0</v>
      </c>
    </row>
    <row r="4210" spans="1:5">
      <c r="A4210" s="127"/>
      <c r="B4210" s="128"/>
      <c r="C4210" s="127"/>
      <c r="D4210" s="122"/>
      <c r="E4210" s="129">
        <f t="shared" si="65"/>
        <v>0</v>
      </c>
    </row>
    <row r="4211" spans="1:5">
      <c r="A4211" s="127"/>
      <c r="B4211" s="128"/>
      <c r="C4211" s="127"/>
      <c r="D4211" s="122"/>
      <c r="E4211" s="129">
        <f t="shared" si="65"/>
        <v>0</v>
      </c>
    </row>
    <row r="4212" spans="1:5">
      <c r="A4212" s="127"/>
      <c r="B4212" s="128"/>
      <c r="C4212" s="127"/>
      <c r="D4212" s="122"/>
      <c r="E4212" s="129">
        <f t="shared" si="65"/>
        <v>0</v>
      </c>
    </row>
    <row r="4213" spans="1:5">
      <c r="A4213" s="127"/>
      <c r="B4213" s="128"/>
      <c r="C4213" s="127"/>
      <c r="D4213" s="122"/>
      <c r="E4213" s="129">
        <f t="shared" si="65"/>
        <v>0</v>
      </c>
    </row>
    <row r="4214" spans="1:5">
      <c r="A4214" s="127"/>
      <c r="B4214" s="128"/>
      <c r="C4214" s="127"/>
      <c r="D4214" s="122"/>
      <c r="E4214" s="129">
        <f t="shared" si="65"/>
        <v>0</v>
      </c>
    </row>
    <row r="4215" spans="1:5">
      <c r="A4215" s="127"/>
      <c r="B4215" s="128"/>
      <c r="C4215" s="127"/>
      <c r="D4215" s="122"/>
      <c r="E4215" s="129">
        <f t="shared" si="65"/>
        <v>0</v>
      </c>
    </row>
    <row r="4216" spans="1:5">
      <c r="A4216" s="127"/>
      <c r="B4216" s="128"/>
      <c r="C4216" s="127"/>
      <c r="D4216" s="122"/>
      <c r="E4216" s="129">
        <f t="shared" si="65"/>
        <v>0</v>
      </c>
    </row>
    <row r="4217" spans="1:5">
      <c r="A4217" s="127"/>
      <c r="B4217" s="128"/>
      <c r="C4217" s="127"/>
      <c r="D4217" s="122"/>
      <c r="E4217" s="129">
        <f t="shared" si="65"/>
        <v>0</v>
      </c>
    </row>
    <row r="4218" spans="1:5">
      <c r="A4218" s="127"/>
      <c r="B4218" s="128"/>
      <c r="C4218" s="127"/>
      <c r="D4218" s="122"/>
      <c r="E4218" s="129">
        <f t="shared" si="65"/>
        <v>0</v>
      </c>
    </row>
    <row r="4219" spans="1:5">
      <c r="A4219" s="127"/>
      <c r="B4219" s="128"/>
      <c r="C4219" s="127"/>
      <c r="D4219" s="122"/>
      <c r="E4219" s="129">
        <f t="shared" si="65"/>
        <v>0</v>
      </c>
    </row>
    <row r="4220" spans="1:5">
      <c r="A4220" s="127"/>
      <c r="B4220" s="128"/>
      <c r="C4220" s="127"/>
      <c r="D4220" s="122"/>
      <c r="E4220" s="129">
        <f t="shared" si="65"/>
        <v>0</v>
      </c>
    </row>
    <row r="4221" spans="1:5">
      <c r="A4221" s="127"/>
      <c r="B4221" s="128"/>
      <c r="C4221" s="127"/>
      <c r="D4221" s="122"/>
      <c r="E4221" s="129">
        <f t="shared" si="65"/>
        <v>0</v>
      </c>
    </row>
    <row r="4222" spans="1:5">
      <c r="A4222" s="127"/>
      <c r="B4222" s="128"/>
      <c r="C4222" s="127"/>
      <c r="D4222" s="122"/>
      <c r="E4222" s="129">
        <f t="shared" si="65"/>
        <v>0</v>
      </c>
    </row>
    <row r="4223" spans="1:5">
      <c r="A4223" s="127"/>
      <c r="B4223" s="128"/>
      <c r="C4223" s="127"/>
      <c r="D4223" s="122"/>
      <c r="E4223" s="129">
        <f t="shared" si="65"/>
        <v>0</v>
      </c>
    </row>
    <row r="4224" spans="1:5">
      <c r="A4224" s="127"/>
      <c r="B4224" s="128"/>
      <c r="C4224" s="127"/>
      <c r="D4224" s="122"/>
      <c r="E4224" s="129">
        <f t="shared" si="65"/>
        <v>0</v>
      </c>
    </row>
    <row r="4225" spans="1:5">
      <c r="A4225" s="127"/>
      <c r="B4225" s="128"/>
      <c r="C4225" s="127"/>
      <c r="D4225" s="122"/>
      <c r="E4225" s="129">
        <f t="shared" si="65"/>
        <v>0</v>
      </c>
    </row>
    <row r="4226" spans="1:5">
      <c r="A4226" s="127"/>
      <c r="B4226" s="128"/>
      <c r="C4226" s="127"/>
      <c r="D4226" s="122"/>
      <c r="E4226" s="129">
        <f t="shared" ref="E4226:E4289" si="66">ROUND((D4226/(1+$J$1))*(1+$L$1),2)</f>
        <v>0</v>
      </c>
    </row>
    <row r="4227" spans="1:5">
      <c r="A4227" s="127"/>
      <c r="B4227" s="128"/>
      <c r="C4227" s="127"/>
      <c r="D4227" s="122"/>
      <c r="E4227" s="129">
        <f t="shared" si="66"/>
        <v>0</v>
      </c>
    </row>
    <row r="4228" spans="1:5">
      <c r="A4228" s="127"/>
      <c r="B4228" s="128"/>
      <c r="C4228" s="127"/>
      <c r="D4228" s="122"/>
      <c r="E4228" s="129">
        <f t="shared" si="66"/>
        <v>0</v>
      </c>
    </row>
    <row r="4229" spans="1:5">
      <c r="A4229" s="127"/>
      <c r="B4229" s="128"/>
      <c r="C4229" s="127"/>
      <c r="D4229" s="122"/>
      <c r="E4229" s="129">
        <f t="shared" si="66"/>
        <v>0</v>
      </c>
    </row>
    <row r="4230" spans="1:5">
      <c r="A4230" s="127"/>
      <c r="B4230" s="128"/>
      <c r="C4230" s="127"/>
      <c r="D4230" s="122"/>
      <c r="E4230" s="129">
        <f t="shared" si="66"/>
        <v>0</v>
      </c>
    </row>
    <row r="4231" spans="1:5">
      <c r="A4231" s="127"/>
      <c r="B4231" s="128"/>
      <c r="C4231" s="127"/>
      <c r="D4231" s="122"/>
      <c r="E4231" s="129">
        <f t="shared" si="66"/>
        <v>0</v>
      </c>
    </row>
    <row r="4232" spans="1:5">
      <c r="A4232" s="127"/>
      <c r="B4232" s="128"/>
      <c r="C4232" s="127"/>
      <c r="D4232" s="122"/>
      <c r="E4232" s="129">
        <f t="shared" si="66"/>
        <v>0</v>
      </c>
    </row>
    <row r="4233" spans="1:5">
      <c r="A4233" s="127"/>
      <c r="B4233" s="128"/>
      <c r="C4233" s="127"/>
      <c r="D4233" s="122"/>
      <c r="E4233" s="129">
        <f t="shared" si="66"/>
        <v>0</v>
      </c>
    </row>
    <row r="4234" spans="1:5">
      <c r="A4234" s="127"/>
      <c r="B4234" s="128"/>
      <c r="C4234" s="127"/>
      <c r="D4234" s="122"/>
      <c r="E4234" s="129">
        <f t="shared" si="66"/>
        <v>0</v>
      </c>
    </row>
    <row r="4235" spans="1:5">
      <c r="A4235" s="127"/>
      <c r="B4235" s="128"/>
      <c r="C4235" s="127"/>
      <c r="D4235" s="122"/>
      <c r="E4235" s="129">
        <f t="shared" si="66"/>
        <v>0</v>
      </c>
    </row>
    <row r="4236" spans="1:5">
      <c r="A4236" s="127"/>
      <c r="B4236" s="128"/>
      <c r="C4236" s="127"/>
      <c r="D4236" s="122"/>
      <c r="E4236" s="129">
        <f t="shared" si="66"/>
        <v>0</v>
      </c>
    </row>
    <row r="4237" spans="1:5">
      <c r="A4237" s="127"/>
      <c r="B4237" s="128"/>
      <c r="C4237" s="127"/>
      <c r="D4237" s="122"/>
      <c r="E4237" s="129">
        <f t="shared" si="66"/>
        <v>0</v>
      </c>
    </row>
    <row r="4238" spans="1:5">
      <c r="A4238" s="127"/>
      <c r="B4238" s="128"/>
      <c r="C4238" s="127"/>
      <c r="D4238" s="122"/>
      <c r="E4238" s="129">
        <f t="shared" si="66"/>
        <v>0</v>
      </c>
    </row>
    <row r="4239" spans="1:5">
      <c r="A4239" s="127"/>
      <c r="B4239" s="128"/>
      <c r="C4239" s="127"/>
      <c r="D4239" s="122"/>
      <c r="E4239" s="129">
        <f t="shared" si="66"/>
        <v>0</v>
      </c>
    </row>
    <row r="4240" spans="1:5">
      <c r="A4240" s="127"/>
      <c r="B4240" s="128"/>
      <c r="C4240" s="127"/>
      <c r="D4240" s="122"/>
      <c r="E4240" s="129">
        <f t="shared" si="66"/>
        <v>0</v>
      </c>
    </row>
    <row r="4241" spans="1:5">
      <c r="A4241" s="127"/>
      <c r="B4241" s="128"/>
      <c r="C4241" s="127"/>
      <c r="D4241" s="122"/>
      <c r="E4241" s="129">
        <f t="shared" si="66"/>
        <v>0</v>
      </c>
    </row>
    <row r="4242" spans="1:5">
      <c r="A4242" s="127"/>
      <c r="B4242" s="128"/>
      <c r="C4242" s="127"/>
      <c r="D4242" s="122"/>
      <c r="E4242" s="129">
        <f t="shared" si="66"/>
        <v>0</v>
      </c>
    </row>
    <row r="4243" spans="1:5">
      <c r="A4243" s="127"/>
      <c r="B4243" s="128"/>
      <c r="C4243" s="127"/>
      <c r="D4243" s="122"/>
      <c r="E4243" s="129">
        <f t="shared" si="66"/>
        <v>0</v>
      </c>
    </row>
    <row r="4244" spans="1:5">
      <c r="A4244" s="127"/>
      <c r="B4244" s="128"/>
      <c r="C4244" s="127"/>
      <c r="D4244" s="122"/>
      <c r="E4244" s="129">
        <f t="shared" si="66"/>
        <v>0</v>
      </c>
    </row>
    <row r="4245" spans="1:5">
      <c r="A4245" s="127"/>
      <c r="B4245" s="128"/>
      <c r="C4245" s="127"/>
      <c r="D4245" s="122"/>
      <c r="E4245" s="129">
        <f t="shared" si="66"/>
        <v>0</v>
      </c>
    </row>
    <row r="4246" spans="1:5">
      <c r="A4246" s="127"/>
      <c r="B4246" s="128"/>
      <c r="C4246" s="127"/>
      <c r="D4246" s="122"/>
      <c r="E4246" s="129">
        <f t="shared" si="66"/>
        <v>0</v>
      </c>
    </row>
    <row r="4247" spans="1:5">
      <c r="A4247" s="127"/>
      <c r="B4247" s="128"/>
      <c r="C4247" s="127"/>
      <c r="D4247" s="122"/>
      <c r="E4247" s="129">
        <f t="shared" si="66"/>
        <v>0</v>
      </c>
    </row>
    <row r="4248" spans="1:5">
      <c r="A4248" s="127"/>
      <c r="B4248" s="128"/>
      <c r="C4248" s="127"/>
      <c r="D4248" s="122"/>
      <c r="E4248" s="129">
        <f t="shared" si="66"/>
        <v>0</v>
      </c>
    </row>
    <row r="4249" spans="1:5">
      <c r="A4249" s="127"/>
      <c r="B4249" s="128"/>
      <c r="C4249" s="127"/>
      <c r="D4249" s="122"/>
      <c r="E4249" s="129">
        <f t="shared" si="66"/>
        <v>0</v>
      </c>
    </row>
    <row r="4250" spans="1:5">
      <c r="A4250" s="127"/>
      <c r="B4250" s="128"/>
      <c r="C4250" s="127"/>
      <c r="D4250" s="122"/>
      <c r="E4250" s="129">
        <f t="shared" si="66"/>
        <v>0</v>
      </c>
    </row>
    <row r="4251" spans="1:5">
      <c r="A4251" s="127"/>
      <c r="B4251" s="128"/>
      <c r="C4251" s="127"/>
      <c r="D4251" s="122"/>
      <c r="E4251" s="129">
        <f t="shared" si="66"/>
        <v>0</v>
      </c>
    </row>
    <row r="4252" spans="1:5">
      <c r="A4252" s="127"/>
      <c r="B4252" s="128"/>
      <c r="C4252" s="127"/>
      <c r="D4252" s="122"/>
      <c r="E4252" s="129">
        <f t="shared" si="66"/>
        <v>0</v>
      </c>
    </row>
    <row r="4253" spans="1:5">
      <c r="A4253" s="127"/>
      <c r="B4253" s="128"/>
      <c r="C4253" s="127"/>
      <c r="D4253" s="122"/>
      <c r="E4253" s="129">
        <f t="shared" si="66"/>
        <v>0</v>
      </c>
    </row>
    <row r="4254" spans="1:5">
      <c r="A4254" s="127"/>
      <c r="B4254" s="128"/>
      <c r="C4254" s="127"/>
      <c r="D4254" s="122"/>
      <c r="E4254" s="129">
        <f t="shared" si="66"/>
        <v>0</v>
      </c>
    </row>
    <row r="4255" spans="1:5">
      <c r="A4255" s="127"/>
      <c r="B4255" s="128"/>
      <c r="C4255" s="127"/>
      <c r="D4255" s="122"/>
      <c r="E4255" s="129">
        <f t="shared" si="66"/>
        <v>0</v>
      </c>
    </row>
    <row r="4256" spans="1:5">
      <c r="A4256" s="127"/>
      <c r="B4256" s="128"/>
      <c r="C4256" s="127"/>
      <c r="D4256" s="122"/>
      <c r="E4256" s="129">
        <f t="shared" si="66"/>
        <v>0</v>
      </c>
    </row>
    <row r="4257" spans="1:5">
      <c r="A4257" s="127"/>
      <c r="B4257" s="128"/>
      <c r="C4257" s="127"/>
      <c r="D4257" s="122"/>
      <c r="E4257" s="129">
        <f t="shared" si="66"/>
        <v>0</v>
      </c>
    </row>
    <row r="4258" spans="1:5">
      <c r="A4258" s="127"/>
      <c r="B4258" s="128"/>
      <c r="C4258" s="127"/>
      <c r="D4258" s="122"/>
      <c r="E4258" s="129">
        <f t="shared" si="66"/>
        <v>0</v>
      </c>
    </row>
    <row r="4259" spans="1:5">
      <c r="A4259" s="127"/>
      <c r="B4259" s="128"/>
      <c r="C4259" s="127"/>
      <c r="D4259" s="122"/>
      <c r="E4259" s="129">
        <f t="shared" si="66"/>
        <v>0</v>
      </c>
    </row>
    <row r="4260" spans="1:5">
      <c r="A4260" s="127"/>
      <c r="B4260" s="128"/>
      <c r="C4260" s="127"/>
      <c r="D4260" s="122"/>
      <c r="E4260" s="129">
        <f t="shared" si="66"/>
        <v>0</v>
      </c>
    </row>
    <row r="4261" spans="1:5">
      <c r="A4261" s="127"/>
      <c r="B4261" s="128"/>
      <c r="C4261" s="127"/>
      <c r="D4261" s="122"/>
      <c r="E4261" s="129">
        <f t="shared" si="66"/>
        <v>0</v>
      </c>
    </row>
    <row r="4262" spans="1:5">
      <c r="A4262" s="127"/>
      <c r="B4262" s="128"/>
      <c r="C4262" s="127"/>
      <c r="D4262" s="122"/>
      <c r="E4262" s="129">
        <f t="shared" si="66"/>
        <v>0</v>
      </c>
    </row>
    <row r="4263" spans="1:5">
      <c r="A4263" s="127"/>
      <c r="B4263" s="128"/>
      <c r="C4263" s="127"/>
      <c r="D4263" s="122"/>
      <c r="E4263" s="129">
        <f t="shared" si="66"/>
        <v>0</v>
      </c>
    </row>
    <row r="4264" spans="1:5">
      <c r="A4264" s="127"/>
      <c r="B4264" s="128"/>
      <c r="C4264" s="127"/>
      <c r="D4264" s="122"/>
      <c r="E4264" s="129">
        <f t="shared" si="66"/>
        <v>0</v>
      </c>
    </row>
    <row r="4265" spans="1:5">
      <c r="A4265" s="127"/>
      <c r="B4265" s="128"/>
      <c r="C4265" s="127"/>
      <c r="D4265" s="122"/>
      <c r="E4265" s="129">
        <f t="shared" si="66"/>
        <v>0</v>
      </c>
    </row>
    <row r="4266" spans="1:5">
      <c r="A4266" s="127"/>
      <c r="B4266" s="128"/>
      <c r="C4266" s="127"/>
      <c r="D4266" s="122"/>
      <c r="E4266" s="129">
        <f t="shared" si="66"/>
        <v>0</v>
      </c>
    </row>
    <row r="4267" spans="1:5">
      <c r="A4267" s="127"/>
      <c r="B4267" s="128"/>
      <c r="C4267" s="127"/>
      <c r="D4267" s="122"/>
      <c r="E4267" s="129">
        <f t="shared" si="66"/>
        <v>0</v>
      </c>
    </row>
    <row r="4268" spans="1:5">
      <c r="A4268" s="127"/>
      <c r="B4268" s="128"/>
      <c r="C4268" s="127"/>
      <c r="D4268" s="122"/>
      <c r="E4268" s="129">
        <f t="shared" si="66"/>
        <v>0</v>
      </c>
    </row>
    <row r="4269" spans="1:5">
      <c r="A4269" s="127"/>
      <c r="B4269" s="128"/>
      <c r="C4269" s="127"/>
      <c r="D4269" s="122"/>
      <c r="E4269" s="129">
        <f t="shared" si="66"/>
        <v>0</v>
      </c>
    </row>
    <row r="4270" spans="1:5">
      <c r="A4270" s="127"/>
      <c r="B4270" s="128"/>
      <c r="C4270" s="127"/>
      <c r="D4270" s="122"/>
      <c r="E4270" s="129">
        <f t="shared" si="66"/>
        <v>0</v>
      </c>
    </row>
    <row r="4271" spans="1:5">
      <c r="A4271" s="127"/>
      <c r="B4271" s="128"/>
      <c r="C4271" s="127"/>
      <c r="D4271" s="122"/>
      <c r="E4271" s="129">
        <f t="shared" si="66"/>
        <v>0</v>
      </c>
    </row>
    <row r="4272" spans="1:5">
      <c r="A4272" s="127"/>
      <c r="B4272" s="128"/>
      <c r="C4272" s="127"/>
      <c r="D4272" s="122"/>
      <c r="E4272" s="129">
        <f t="shared" si="66"/>
        <v>0</v>
      </c>
    </row>
    <row r="4273" spans="1:5">
      <c r="A4273" s="127"/>
      <c r="B4273" s="128"/>
      <c r="C4273" s="127"/>
      <c r="D4273" s="122"/>
      <c r="E4273" s="129">
        <f t="shared" si="66"/>
        <v>0</v>
      </c>
    </row>
    <row r="4274" spans="1:5">
      <c r="A4274" s="127"/>
      <c r="B4274" s="128"/>
      <c r="C4274" s="127"/>
      <c r="D4274" s="122"/>
      <c r="E4274" s="129">
        <f t="shared" si="66"/>
        <v>0</v>
      </c>
    </row>
    <row r="4275" spans="1:5">
      <c r="A4275" s="127"/>
      <c r="B4275" s="128"/>
      <c r="C4275" s="127"/>
      <c r="D4275" s="122"/>
      <c r="E4275" s="129">
        <f t="shared" si="66"/>
        <v>0</v>
      </c>
    </row>
    <row r="4276" spans="1:5">
      <c r="A4276" s="127"/>
      <c r="B4276" s="128"/>
      <c r="C4276" s="127"/>
      <c r="D4276" s="122"/>
      <c r="E4276" s="129">
        <f t="shared" si="66"/>
        <v>0</v>
      </c>
    </row>
    <row r="4277" spans="1:5">
      <c r="A4277" s="127"/>
      <c r="B4277" s="128"/>
      <c r="C4277" s="127"/>
      <c r="D4277" s="122"/>
      <c r="E4277" s="129">
        <f t="shared" si="66"/>
        <v>0</v>
      </c>
    </row>
    <row r="4278" spans="1:5">
      <c r="A4278" s="127"/>
      <c r="B4278" s="128"/>
      <c r="C4278" s="127"/>
      <c r="D4278" s="122"/>
      <c r="E4278" s="129">
        <f t="shared" si="66"/>
        <v>0</v>
      </c>
    </row>
    <row r="4279" spans="1:5">
      <c r="A4279" s="127"/>
      <c r="B4279" s="128"/>
      <c r="C4279" s="127"/>
      <c r="D4279" s="122"/>
      <c r="E4279" s="129">
        <f t="shared" si="66"/>
        <v>0</v>
      </c>
    </row>
    <row r="4280" spans="1:5">
      <c r="A4280" s="127"/>
      <c r="B4280" s="128"/>
      <c r="C4280" s="127"/>
      <c r="D4280" s="122"/>
      <c r="E4280" s="129">
        <f t="shared" si="66"/>
        <v>0</v>
      </c>
    </row>
    <row r="4281" spans="1:5">
      <c r="A4281" s="127"/>
      <c r="B4281" s="128"/>
      <c r="C4281" s="127"/>
      <c r="D4281" s="122"/>
      <c r="E4281" s="129">
        <f t="shared" si="66"/>
        <v>0</v>
      </c>
    </row>
    <row r="4282" spans="1:5">
      <c r="A4282" s="127"/>
      <c r="B4282" s="128"/>
      <c r="C4282" s="127"/>
      <c r="D4282" s="122"/>
      <c r="E4282" s="129">
        <f t="shared" si="66"/>
        <v>0</v>
      </c>
    </row>
    <row r="4283" spans="1:5">
      <c r="A4283" s="127"/>
      <c r="B4283" s="128"/>
      <c r="C4283" s="127"/>
      <c r="D4283" s="122"/>
      <c r="E4283" s="129">
        <f t="shared" si="66"/>
        <v>0</v>
      </c>
    </row>
    <row r="4284" spans="1:5">
      <c r="A4284" s="127"/>
      <c r="B4284" s="128"/>
      <c r="C4284" s="127"/>
      <c r="D4284" s="122"/>
      <c r="E4284" s="129">
        <f t="shared" si="66"/>
        <v>0</v>
      </c>
    </row>
    <row r="4285" spans="1:5">
      <c r="A4285" s="127"/>
      <c r="B4285" s="128"/>
      <c r="C4285" s="127"/>
      <c r="D4285" s="122"/>
      <c r="E4285" s="129">
        <f t="shared" si="66"/>
        <v>0</v>
      </c>
    </row>
    <row r="4286" spans="1:5">
      <c r="A4286" s="127"/>
      <c r="B4286" s="128"/>
      <c r="C4286" s="127"/>
      <c r="D4286" s="122"/>
      <c r="E4286" s="129">
        <f t="shared" si="66"/>
        <v>0</v>
      </c>
    </row>
    <row r="4287" spans="1:5">
      <c r="A4287" s="127"/>
      <c r="B4287" s="128"/>
      <c r="C4287" s="127"/>
      <c r="D4287" s="122"/>
      <c r="E4287" s="129">
        <f t="shared" si="66"/>
        <v>0</v>
      </c>
    </row>
    <row r="4288" spans="1:5">
      <c r="A4288" s="127"/>
      <c r="B4288" s="128"/>
      <c r="C4288" s="127"/>
      <c r="D4288" s="122"/>
      <c r="E4288" s="129">
        <f t="shared" si="66"/>
        <v>0</v>
      </c>
    </row>
    <row r="4289" spans="1:5">
      <c r="A4289" s="127"/>
      <c r="B4289" s="128"/>
      <c r="C4289" s="127"/>
      <c r="D4289" s="122"/>
      <c r="E4289" s="129">
        <f t="shared" si="66"/>
        <v>0</v>
      </c>
    </row>
    <row r="4290" spans="1:5">
      <c r="A4290" s="127"/>
      <c r="B4290" s="128"/>
      <c r="C4290" s="127"/>
      <c r="D4290" s="122"/>
      <c r="E4290" s="129">
        <f t="shared" ref="E4290:E4353" si="67">ROUND((D4290/(1+$J$1))*(1+$L$1),2)</f>
        <v>0</v>
      </c>
    </row>
    <row r="4291" spans="1:5">
      <c r="A4291" s="127"/>
      <c r="B4291" s="128"/>
      <c r="C4291" s="127"/>
      <c r="D4291" s="122"/>
      <c r="E4291" s="129">
        <f t="shared" si="67"/>
        <v>0</v>
      </c>
    </row>
    <row r="4292" spans="1:5">
      <c r="A4292" s="127"/>
      <c r="B4292" s="128"/>
      <c r="C4292" s="127"/>
      <c r="D4292" s="122"/>
      <c r="E4292" s="129">
        <f t="shared" si="67"/>
        <v>0</v>
      </c>
    </row>
    <row r="4293" spans="1:5">
      <c r="A4293" s="127"/>
      <c r="B4293" s="128"/>
      <c r="C4293" s="127"/>
      <c r="D4293" s="122"/>
      <c r="E4293" s="129">
        <f t="shared" si="67"/>
        <v>0</v>
      </c>
    </row>
    <row r="4294" spans="1:5">
      <c r="A4294" s="127"/>
      <c r="B4294" s="128"/>
      <c r="C4294" s="127"/>
      <c r="D4294" s="122"/>
      <c r="E4294" s="129">
        <f t="shared" si="67"/>
        <v>0</v>
      </c>
    </row>
    <row r="4295" spans="1:5">
      <c r="A4295" s="127"/>
      <c r="B4295" s="128"/>
      <c r="C4295" s="127"/>
      <c r="D4295" s="122"/>
      <c r="E4295" s="129">
        <f t="shared" si="67"/>
        <v>0</v>
      </c>
    </row>
    <row r="4296" spans="1:5">
      <c r="A4296" s="127"/>
      <c r="B4296" s="128"/>
      <c r="C4296" s="127"/>
      <c r="D4296" s="122"/>
      <c r="E4296" s="129">
        <f t="shared" si="67"/>
        <v>0</v>
      </c>
    </row>
    <row r="4297" spans="1:5">
      <c r="A4297" s="127"/>
      <c r="B4297" s="128"/>
      <c r="C4297" s="127"/>
      <c r="D4297" s="122"/>
      <c r="E4297" s="129">
        <f t="shared" si="67"/>
        <v>0</v>
      </c>
    </row>
    <row r="4298" spans="1:5">
      <c r="A4298" s="127"/>
      <c r="B4298" s="128"/>
      <c r="C4298" s="127"/>
      <c r="D4298" s="122"/>
      <c r="E4298" s="129">
        <f t="shared" si="67"/>
        <v>0</v>
      </c>
    </row>
    <row r="4299" spans="1:5">
      <c r="A4299" s="127"/>
      <c r="B4299" s="128"/>
      <c r="C4299" s="127"/>
      <c r="D4299" s="122"/>
      <c r="E4299" s="129">
        <f t="shared" si="67"/>
        <v>0</v>
      </c>
    </row>
    <row r="4300" spans="1:5">
      <c r="A4300" s="127"/>
      <c r="B4300" s="128"/>
      <c r="C4300" s="127"/>
      <c r="D4300" s="122"/>
      <c r="E4300" s="129">
        <f t="shared" si="67"/>
        <v>0</v>
      </c>
    </row>
    <row r="4301" spans="1:5">
      <c r="A4301" s="127"/>
      <c r="B4301" s="128"/>
      <c r="C4301" s="127"/>
      <c r="D4301" s="122"/>
      <c r="E4301" s="129">
        <f t="shared" si="67"/>
        <v>0</v>
      </c>
    </row>
    <row r="4302" spans="1:5">
      <c r="A4302" s="127"/>
      <c r="B4302" s="128"/>
      <c r="C4302" s="127"/>
      <c r="D4302" s="122"/>
      <c r="E4302" s="129">
        <f t="shared" si="67"/>
        <v>0</v>
      </c>
    </row>
    <row r="4303" spans="1:5">
      <c r="A4303" s="127"/>
      <c r="B4303" s="128"/>
      <c r="C4303" s="127"/>
      <c r="D4303" s="122"/>
      <c r="E4303" s="129">
        <f t="shared" si="67"/>
        <v>0</v>
      </c>
    </row>
    <row r="4304" spans="1:5">
      <c r="A4304" s="127"/>
      <c r="B4304" s="128"/>
      <c r="C4304" s="127"/>
      <c r="D4304" s="122"/>
      <c r="E4304" s="129">
        <f t="shared" si="67"/>
        <v>0</v>
      </c>
    </row>
    <row r="4305" spans="1:5">
      <c r="A4305" s="127"/>
      <c r="B4305" s="128"/>
      <c r="C4305" s="127"/>
      <c r="D4305" s="122"/>
      <c r="E4305" s="129">
        <f t="shared" si="67"/>
        <v>0</v>
      </c>
    </row>
    <row r="4306" spans="1:5">
      <c r="A4306" s="127"/>
      <c r="B4306" s="128"/>
      <c r="C4306" s="127"/>
      <c r="D4306" s="122"/>
      <c r="E4306" s="129">
        <f t="shared" si="67"/>
        <v>0</v>
      </c>
    </row>
    <row r="4307" spans="1:5">
      <c r="A4307" s="127"/>
      <c r="B4307" s="128"/>
      <c r="C4307" s="127"/>
      <c r="D4307" s="122"/>
      <c r="E4307" s="129">
        <f t="shared" si="67"/>
        <v>0</v>
      </c>
    </row>
    <row r="4308" spans="1:5">
      <c r="A4308" s="127"/>
      <c r="B4308" s="128"/>
      <c r="C4308" s="127"/>
      <c r="D4308" s="122"/>
      <c r="E4308" s="129">
        <f t="shared" si="67"/>
        <v>0</v>
      </c>
    </row>
    <row r="4309" spans="1:5">
      <c r="A4309" s="127"/>
      <c r="B4309" s="128"/>
      <c r="C4309" s="127"/>
      <c r="D4309" s="122"/>
      <c r="E4309" s="129">
        <f t="shared" si="67"/>
        <v>0</v>
      </c>
    </row>
    <row r="4310" spans="1:5">
      <c r="A4310" s="127"/>
      <c r="B4310" s="128"/>
      <c r="C4310" s="127"/>
      <c r="D4310" s="122"/>
      <c r="E4310" s="129">
        <f t="shared" si="67"/>
        <v>0</v>
      </c>
    </row>
    <row r="4311" spans="1:5">
      <c r="A4311" s="127"/>
      <c r="B4311" s="128"/>
      <c r="C4311" s="127"/>
      <c r="D4311" s="122"/>
      <c r="E4311" s="129">
        <f t="shared" si="67"/>
        <v>0</v>
      </c>
    </row>
    <row r="4312" spans="1:5">
      <c r="A4312" s="127"/>
      <c r="B4312" s="128"/>
      <c r="C4312" s="127"/>
      <c r="D4312" s="122"/>
      <c r="E4312" s="129">
        <f t="shared" si="67"/>
        <v>0</v>
      </c>
    </row>
    <row r="4313" spans="1:5">
      <c r="A4313" s="127"/>
      <c r="B4313" s="128"/>
      <c r="C4313" s="127"/>
      <c r="D4313" s="122"/>
      <c r="E4313" s="129">
        <f t="shared" si="67"/>
        <v>0</v>
      </c>
    </row>
    <row r="4314" spans="1:5">
      <c r="A4314" s="127"/>
      <c r="B4314" s="128"/>
      <c r="C4314" s="127"/>
      <c r="D4314" s="122"/>
      <c r="E4314" s="129">
        <f t="shared" si="67"/>
        <v>0</v>
      </c>
    </row>
    <row r="4315" spans="1:5">
      <c r="A4315" s="127"/>
      <c r="B4315" s="128"/>
      <c r="C4315" s="127"/>
      <c r="D4315" s="122"/>
      <c r="E4315" s="129">
        <f t="shared" si="67"/>
        <v>0</v>
      </c>
    </row>
    <row r="4316" spans="1:5">
      <c r="A4316" s="127"/>
      <c r="B4316" s="128"/>
      <c r="C4316" s="127"/>
      <c r="D4316" s="122"/>
      <c r="E4316" s="129">
        <f t="shared" si="67"/>
        <v>0</v>
      </c>
    </row>
    <row r="4317" spans="1:5">
      <c r="A4317" s="127"/>
      <c r="B4317" s="128"/>
      <c r="C4317" s="127"/>
      <c r="D4317" s="122"/>
      <c r="E4317" s="129">
        <f t="shared" si="67"/>
        <v>0</v>
      </c>
    </row>
    <row r="4318" spans="1:5">
      <c r="A4318" s="127"/>
      <c r="B4318" s="128"/>
      <c r="C4318" s="127"/>
      <c r="D4318" s="122"/>
      <c r="E4318" s="129">
        <f t="shared" si="67"/>
        <v>0</v>
      </c>
    </row>
    <row r="4319" spans="1:5">
      <c r="A4319" s="127"/>
      <c r="B4319" s="128"/>
      <c r="C4319" s="127"/>
      <c r="D4319" s="122"/>
      <c r="E4319" s="129">
        <f t="shared" si="67"/>
        <v>0</v>
      </c>
    </row>
    <row r="4320" spans="1:5">
      <c r="A4320" s="127"/>
      <c r="B4320" s="128"/>
      <c r="C4320" s="127"/>
      <c r="D4320" s="122"/>
      <c r="E4320" s="129">
        <f t="shared" si="67"/>
        <v>0</v>
      </c>
    </row>
    <row r="4321" spans="1:5">
      <c r="A4321" s="127"/>
      <c r="B4321" s="128"/>
      <c r="C4321" s="127"/>
      <c r="D4321" s="122"/>
      <c r="E4321" s="129">
        <f t="shared" si="67"/>
        <v>0</v>
      </c>
    </row>
    <row r="4322" spans="1:5">
      <c r="A4322" s="127"/>
      <c r="B4322" s="128"/>
      <c r="C4322" s="127"/>
      <c r="D4322" s="122"/>
      <c r="E4322" s="129">
        <f t="shared" si="67"/>
        <v>0</v>
      </c>
    </row>
    <row r="4323" spans="1:5">
      <c r="A4323" s="127"/>
      <c r="B4323" s="128"/>
      <c r="C4323" s="127"/>
      <c r="D4323" s="122"/>
      <c r="E4323" s="129">
        <f t="shared" si="67"/>
        <v>0</v>
      </c>
    </row>
    <row r="4324" spans="1:5">
      <c r="A4324" s="127"/>
      <c r="B4324" s="128"/>
      <c r="C4324" s="127"/>
      <c r="D4324" s="122"/>
      <c r="E4324" s="129">
        <f t="shared" si="67"/>
        <v>0</v>
      </c>
    </row>
    <row r="4325" spans="1:5">
      <c r="A4325" s="127"/>
      <c r="B4325" s="128"/>
      <c r="C4325" s="127"/>
      <c r="D4325" s="122"/>
      <c r="E4325" s="129">
        <f t="shared" si="67"/>
        <v>0</v>
      </c>
    </row>
    <row r="4326" spans="1:5">
      <c r="A4326" s="127"/>
      <c r="B4326" s="128"/>
      <c r="C4326" s="127"/>
      <c r="D4326" s="122"/>
      <c r="E4326" s="129">
        <f t="shared" si="67"/>
        <v>0</v>
      </c>
    </row>
    <row r="4327" spans="1:5">
      <c r="A4327" s="127"/>
      <c r="B4327" s="128"/>
      <c r="C4327" s="127"/>
      <c r="D4327" s="122"/>
      <c r="E4327" s="129">
        <f t="shared" si="67"/>
        <v>0</v>
      </c>
    </row>
    <row r="4328" spans="1:5">
      <c r="A4328" s="127"/>
      <c r="B4328" s="128"/>
      <c r="C4328" s="127"/>
      <c r="D4328" s="122"/>
      <c r="E4328" s="129">
        <f t="shared" si="67"/>
        <v>0</v>
      </c>
    </row>
    <row r="4329" spans="1:5">
      <c r="A4329" s="127"/>
      <c r="B4329" s="128"/>
      <c r="C4329" s="127"/>
      <c r="D4329" s="122"/>
      <c r="E4329" s="129">
        <f t="shared" si="67"/>
        <v>0</v>
      </c>
    </row>
    <row r="4330" spans="1:5">
      <c r="A4330" s="127"/>
      <c r="B4330" s="128"/>
      <c r="C4330" s="127"/>
      <c r="D4330" s="122"/>
      <c r="E4330" s="129">
        <f t="shared" si="67"/>
        <v>0</v>
      </c>
    </row>
    <row r="4331" spans="1:5">
      <c r="A4331" s="127"/>
      <c r="B4331" s="128"/>
      <c r="C4331" s="127"/>
      <c r="D4331" s="122"/>
      <c r="E4331" s="129">
        <f t="shared" si="67"/>
        <v>0</v>
      </c>
    </row>
    <row r="4332" spans="1:5">
      <c r="A4332" s="127"/>
      <c r="B4332" s="128"/>
      <c r="C4332" s="127"/>
      <c r="D4332" s="122"/>
      <c r="E4332" s="129">
        <f t="shared" si="67"/>
        <v>0</v>
      </c>
    </row>
    <row r="4333" spans="1:5">
      <c r="A4333" s="127"/>
      <c r="B4333" s="128"/>
      <c r="C4333" s="127"/>
      <c r="D4333" s="122"/>
      <c r="E4333" s="129">
        <f t="shared" si="67"/>
        <v>0</v>
      </c>
    </row>
    <row r="4334" spans="1:5">
      <c r="A4334" s="127"/>
      <c r="B4334" s="128"/>
      <c r="C4334" s="127"/>
      <c r="D4334" s="122"/>
      <c r="E4334" s="129">
        <f t="shared" si="67"/>
        <v>0</v>
      </c>
    </row>
    <row r="4335" spans="1:5">
      <c r="A4335" s="127"/>
      <c r="B4335" s="128"/>
      <c r="C4335" s="127"/>
      <c r="D4335" s="122"/>
      <c r="E4335" s="129">
        <f t="shared" si="67"/>
        <v>0</v>
      </c>
    </row>
    <row r="4336" spans="1:5">
      <c r="A4336" s="127"/>
      <c r="B4336" s="128"/>
      <c r="C4336" s="127"/>
      <c r="D4336" s="122"/>
      <c r="E4336" s="129">
        <f t="shared" si="67"/>
        <v>0</v>
      </c>
    </row>
    <row r="4337" spans="1:5">
      <c r="A4337" s="127"/>
      <c r="B4337" s="128"/>
      <c r="C4337" s="127"/>
      <c r="D4337" s="122"/>
      <c r="E4337" s="129">
        <f t="shared" si="67"/>
        <v>0</v>
      </c>
    </row>
    <row r="4338" spans="1:5">
      <c r="A4338" s="127"/>
      <c r="B4338" s="128"/>
      <c r="C4338" s="127"/>
      <c r="D4338" s="122"/>
      <c r="E4338" s="129">
        <f t="shared" si="67"/>
        <v>0</v>
      </c>
    </row>
    <row r="4339" spans="1:5">
      <c r="A4339" s="127"/>
      <c r="B4339" s="128"/>
      <c r="C4339" s="127"/>
      <c r="D4339" s="122"/>
      <c r="E4339" s="129">
        <f t="shared" si="67"/>
        <v>0</v>
      </c>
    </row>
    <row r="4340" spans="1:5">
      <c r="A4340" s="127"/>
      <c r="B4340" s="128"/>
      <c r="C4340" s="127"/>
      <c r="D4340" s="122"/>
      <c r="E4340" s="129">
        <f t="shared" si="67"/>
        <v>0</v>
      </c>
    </row>
    <row r="4341" spans="1:5">
      <c r="A4341" s="127"/>
      <c r="B4341" s="128"/>
      <c r="C4341" s="127"/>
      <c r="D4341" s="122"/>
      <c r="E4341" s="129">
        <f t="shared" si="67"/>
        <v>0</v>
      </c>
    </row>
    <row r="4342" spans="1:5">
      <c r="A4342" s="127"/>
      <c r="B4342" s="128"/>
      <c r="C4342" s="127"/>
      <c r="D4342" s="122"/>
      <c r="E4342" s="129">
        <f t="shared" si="67"/>
        <v>0</v>
      </c>
    </row>
    <row r="4343" spans="1:5">
      <c r="A4343" s="127"/>
      <c r="B4343" s="128"/>
      <c r="C4343" s="127"/>
      <c r="D4343" s="122"/>
      <c r="E4343" s="129">
        <f t="shared" si="67"/>
        <v>0</v>
      </c>
    </row>
    <row r="4344" spans="1:5">
      <c r="A4344" s="127"/>
      <c r="B4344" s="128"/>
      <c r="C4344" s="127"/>
      <c r="D4344" s="122"/>
      <c r="E4344" s="129">
        <f t="shared" si="67"/>
        <v>0</v>
      </c>
    </row>
    <row r="4345" spans="1:5">
      <c r="A4345" s="127"/>
      <c r="B4345" s="128"/>
      <c r="C4345" s="127"/>
      <c r="D4345" s="122"/>
      <c r="E4345" s="129">
        <f t="shared" si="67"/>
        <v>0</v>
      </c>
    </row>
    <row r="4346" spans="1:5">
      <c r="A4346" s="127"/>
      <c r="B4346" s="128"/>
      <c r="C4346" s="127"/>
      <c r="D4346" s="122"/>
      <c r="E4346" s="129">
        <f t="shared" si="67"/>
        <v>0</v>
      </c>
    </row>
    <row r="4347" spans="1:5">
      <c r="A4347" s="127"/>
      <c r="B4347" s="128"/>
      <c r="C4347" s="127"/>
      <c r="D4347" s="122"/>
      <c r="E4347" s="129">
        <f t="shared" si="67"/>
        <v>0</v>
      </c>
    </row>
    <row r="4348" spans="1:5">
      <c r="A4348" s="127"/>
      <c r="B4348" s="128"/>
      <c r="C4348" s="127"/>
      <c r="D4348" s="122"/>
      <c r="E4348" s="129">
        <f t="shared" si="67"/>
        <v>0</v>
      </c>
    </row>
    <row r="4349" spans="1:5">
      <c r="A4349" s="127"/>
      <c r="B4349" s="128"/>
      <c r="C4349" s="127"/>
      <c r="D4349" s="122"/>
      <c r="E4349" s="129">
        <f t="shared" si="67"/>
        <v>0</v>
      </c>
    </row>
    <row r="4350" spans="1:5">
      <c r="A4350" s="127"/>
      <c r="B4350" s="128"/>
      <c r="C4350" s="127"/>
      <c r="D4350" s="122"/>
      <c r="E4350" s="129">
        <f t="shared" si="67"/>
        <v>0</v>
      </c>
    </row>
    <row r="4351" spans="1:5">
      <c r="A4351" s="127"/>
      <c r="B4351" s="128"/>
      <c r="C4351" s="127"/>
      <c r="D4351" s="122"/>
      <c r="E4351" s="129">
        <f t="shared" si="67"/>
        <v>0</v>
      </c>
    </row>
    <row r="4352" spans="1:5">
      <c r="A4352" s="127"/>
      <c r="B4352" s="128"/>
      <c r="C4352" s="127"/>
      <c r="D4352" s="122"/>
      <c r="E4352" s="129">
        <f t="shared" si="67"/>
        <v>0</v>
      </c>
    </row>
    <row r="4353" spans="1:5">
      <c r="A4353" s="127"/>
      <c r="B4353" s="128"/>
      <c r="C4353" s="127"/>
      <c r="D4353" s="122"/>
      <c r="E4353" s="129">
        <f t="shared" si="67"/>
        <v>0</v>
      </c>
    </row>
    <row r="4354" spans="1:5">
      <c r="A4354" s="127"/>
      <c r="B4354" s="128"/>
      <c r="C4354" s="127"/>
      <c r="D4354" s="122"/>
      <c r="E4354" s="129">
        <f t="shared" ref="E4354:E4417" si="68">ROUND((D4354/(1+$J$1))*(1+$L$1),2)</f>
        <v>0</v>
      </c>
    </row>
    <row r="4355" spans="1:5">
      <c r="A4355" s="127"/>
      <c r="B4355" s="128"/>
      <c r="C4355" s="127"/>
      <c r="D4355" s="122"/>
      <c r="E4355" s="129">
        <f t="shared" si="68"/>
        <v>0</v>
      </c>
    </row>
    <row r="4356" spans="1:5">
      <c r="A4356" s="127"/>
      <c r="B4356" s="128"/>
      <c r="C4356" s="127"/>
      <c r="D4356" s="122"/>
      <c r="E4356" s="129">
        <f t="shared" si="68"/>
        <v>0</v>
      </c>
    </row>
    <row r="4357" spans="1:5">
      <c r="A4357" s="127"/>
      <c r="B4357" s="128"/>
      <c r="C4357" s="127"/>
      <c r="D4357" s="122"/>
      <c r="E4357" s="129">
        <f t="shared" si="68"/>
        <v>0</v>
      </c>
    </row>
    <row r="4358" spans="1:5">
      <c r="A4358" s="127"/>
      <c r="B4358" s="128"/>
      <c r="C4358" s="127"/>
      <c r="D4358" s="122"/>
      <c r="E4358" s="129">
        <f t="shared" si="68"/>
        <v>0</v>
      </c>
    </row>
    <row r="4359" spans="1:5">
      <c r="A4359" s="127"/>
      <c r="B4359" s="128"/>
      <c r="C4359" s="127"/>
      <c r="D4359" s="122"/>
      <c r="E4359" s="129">
        <f t="shared" si="68"/>
        <v>0</v>
      </c>
    </row>
    <row r="4360" spans="1:5">
      <c r="A4360" s="127"/>
      <c r="B4360" s="128"/>
      <c r="C4360" s="127"/>
      <c r="D4360" s="122"/>
      <c r="E4360" s="129">
        <f t="shared" si="68"/>
        <v>0</v>
      </c>
    </row>
    <row r="4361" spans="1:5">
      <c r="A4361" s="127"/>
      <c r="B4361" s="128"/>
      <c r="C4361" s="127"/>
      <c r="D4361" s="122"/>
      <c r="E4361" s="129">
        <f t="shared" si="68"/>
        <v>0</v>
      </c>
    </row>
    <row r="4362" spans="1:5">
      <c r="A4362" s="127"/>
      <c r="B4362" s="128"/>
      <c r="C4362" s="127"/>
      <c r="D4362" s="122"/>
      <c r="E4362" s="129">
        <f t="shared" si="68"/>
        <v>0</v>
      </c>
    </row>
    <row r="4363" spans="1:5">
      <c r="A4363" s="127"/>
      <c r="B4363" s="128"/>
      <c r="C4363" s="127"/>
      <c r="D4363" s="122"/>
      <c r="E4363" s="129">
        <f t="shared" si="68"/>
        <v>0</v>
      </c>
    </row>
    <row r="4364" spans="1:5">
      <c r="A4364" s="127"/>
      <c r="B4364" s="128"/>
      <c r="C4364" s="127"/>
      <c r="D4364" s="122"/>
      <c r="E4364" s="129">
        <f t="shared" si="68"/>
        <v>0</v>
      </c>
    </row>
    <row r="4365" spans="1:5">
      <c r="A4365" s="127"/>
      <c r="B4365" s="128"/>
      <c r="C4365" s="127"/>
      <c r="D4365" s="122"/>
      <c r="E4365" s="129">
        <f t="shared" si="68"/>
        <v>0</v>
      </c>
    </row>
    <row r="4366" spans="1:5">
      <c r="A4366" s="127"/>
      <c r="B4366" s="128"/>
      <c r="C4366" s="127"/>
      <c r="D4366" s="122"/>
      <c r="E4366" s="129">
        <f t="shared" si="68"/>
        <v>0</v>
      </c>
    </row>
    <row r="4367" spans="1:5">
      <c r="A4367" s="127"/>
      <c r="B4367" s="128"/>
      <c r="C4367" s="127"/>
      <c r="D4367" s="122"/>
      <c r="E4367" s="129">
        <f t="shared" si="68"/>
        <v>0</v>
      </c>
    </row>
    <row r="4368" spans="1:5">
      <c r="A4368" s="127"/>
      <c r="B4368" s="128"/>
      <c r="C4368" s="127"/>
      <c r="D4368" s="122"/>
      <c r="E4368" s="129">
        <f t="shared" si="68"/>
        <v>0</v>
      </c>
    </row>
    <row r="4369" spans="1:5">
      <c r="A4369" s="127"/>
      <c r="B4369" s="128"/>
      <c r="C4369" s="127"/>
      <c r="D4369" s="122"/>
      <c r="E4369" s="129">
        <f t="shared" si="68"/>
        <v>0</v>
      </c>
    </row>
    <row r="4370" spans="1:5">
      <c r="A4370" s="127"/>
      <c r="B4370" s="128"/>
      <c r="C4370" s="127"/>
      <c r="D4370" s="122"/>
      <c r="E4370" s="129">
        <f t="shared" si="68"/>
        <v>0</v>
      </c>
    </row>
    <row r="4371" spans="1:5">
      <c r="A4371" s="127"/>
      <c r="B4371" s="128"/>
      <c r="C4371" s="127"/>
      <c r="D4371" s="122"/>
      <c r="E4371" s="129">
        <f t="shared" si="68"/>
        <v>0</v>
      </c>
    </row>
    <row r="4372" spans="1:5">
      <c r="A4372" s="127"/>
      <c r="B4372" s="128"/>
      <c r="C4372" s="127"/>
      <c r="D4372" s="122"/>
      <c r="E4372" s="129">
        <f t="shared" si="68"/>
        <v>0</v>
      </c>
    </row>
    <row r="4373" spans="1:5">
      <c r="A4373" s="127"/>
      <c r="B4373" s="128"/>
      <c r="C4373" s="127"/>
      <c r="D4373" s="122"/>
      <c r="E4373" s="129">
        <f t="shared" si="68"/>
        <v>0</v>
      </c>
    </row>
    <row r="4374" spans="1:5">
      <c r="A4374" s="127"/>
      <c r="B4374" s="128"/>
      <c r="C4374" s="127"/>
      <c r="D4374" s="122"/>
      <c r="E4374" s="129">
        <f t="shared" si="68"/>
        <v>0</v>
      </c>
    </row>
    <row r="4375" spans="1:5">
      <c r="A4375" s="127"/>
      <c r="B4375" s="128"/>
      <c r="C4375" s="127"/>
      <c r="D4375" s="122"/>
      <c r="E4375" s="129">
        <f t="shared" si="68"/>
        <v>0</v>
      </c>
    </row>
    <row r="4376" spans="1:5">
      <c r="A4376" s="127"/>
      <c r="B4376" s="128"/>
      <c r="C4376" s="127"/>
      <c r="D4376" s="122"/>
      <c r="E4376" s="129">
        <f t="shared" si="68"/>
        <v>0</v>
      </c>
    </row>
    <row r="4377" spans="1:5">
      <c r="A4377" s="127"/>
      <c r="B4377" s="128"/>
      <c r="C4377" s="127"/>
      <c r="D4377" s="122"/>
      <c r="E4377" s="129">
        <f t="shared" si="68"/>
        <v>0</v>
      </c>
    </row>
    <row r="4378" spans="1:5">
      <c r="A4378" s="127"/>
      <c r="B4378" s="128"/>
      <c r="C4378" s="127"/>
      <c r="D4378" s="122"/>
      <c r="E4378" s="129">
        <f t="shared" si="68"/>
        <v>0</v>
      </c>
    </row>
    <row r="4379" spans="1:5">
      <c r="A4379" s="127"/>
      <c r="B4379" s="128"/>
      <c r="C4379" s="127"/>
      <c r="D4379" s="122"/>
      <c r="E4379" s="129">
        <f t="shared" si="68"/>
        <v>0</v>
      </c>
    </row>
    <row r="4380" spans="1:5">
      <c r="A4380" s="127"/>
      <c r="B4380" s="128"/>
      <c r="C4380" s="127"/>
      <c r="D4380" s="122"/>
      <c r="E4380" s="129">
        <f t="shared" si="68"/>
        <v>0</v>
      </c>
    </row>
    <row r="4381" spans="1:5">
      <c r="A4381" s="127"/>
      <c r="B4381" s="128"/>
      <c r="C4381" s="127"/>
      <c r="D4381" s="122"/>
      <c r="E4381" s="129">
        <f t="shared" si="68"/>
        <v>0</v>
      </c>
    </row>
    <row r="4382" spans="1:5">
      <c r="A4382" s="127"/>
      <c r="B4382" s="128"/>
      <c r="C4382" s="127"/>
      <c r="D4382" s="122"/>
      <c r="E4382" s="129">
        <f t="shared" si="68"/>
        <v>0</v>
      </c>
    </row>
    <row r="4383" spans="1:5">
      <c r="A4383" s="127"/>
      <c r="B4383" s="128"/>
      <c r="C4383" s="127"/>
      <c r="D4383" s="122"/>
      <c r="E4383" s="129">
        <f t="shared" si="68"/>
        <v>0</v>
      </c>
    </row>
    <row r="4384" spans="1:5">
      <c r="A4384" s="127"/>
      <c r="B4384" s="128"/>
      <c r="C4384" s="127"/>
      <c r="D4384" s="122"/>
      <c r="E4384" s="129">
        <f t="shared" si="68"/>
        <v>0</v>
      </c>
    </row>
    <row r="4385" spans="1:5">
      <c r="A4385" s="127"/>
      <c r="B4385" s="128"/>
      <c r="C4385" s="127"/>
      <c r="D4385" s="122"/>
      <c r="E4385" s="129">
        <f t="shared" si="68"/>
        <v>0</v>
      </c>
    </row>
    <row r="4386" spans="1:5">
      <c r="A4386" s="127"/>
      <c r="B4386" s="128"/>
      <c r="C4386" s="127"/>
      <c r="D4386" s="122"/>
      <c r="E4386" s="129">
        <f t="shared" si="68"/>
        <v>0</v>
      </c>
    </row>
    <row r="4387" spans="1:5">
      <c r="A4387" s="127"/>
      <c r="B4387" s="128"/>
      <c r="C4387" s="127"/>
      <c r="D4387" s="122"/>
      <c r="E4387" s="129">
        <f t="shared" si="68"/>
        <v>0</v>
      </c>
    </row>
    <row r="4388" spans="1:5">
      <c r="A4388" s="127"/>
      <c r="B4388" s="128"/>
      <c r="C4388" s="127"/>
      <c r="D4388" s="122"/>
      <c r="E4388" s="129">
        <f t="shared" si="68"/>
        <v>0</v>
      </c>
    </row>
    <row r="4389" spans="1:5">
      <c r="A4389" s="127"/>
      <c r="B4389" s="128"/>
      <c r="C4389" s="127"/>
      <c r="D4389" s="122"/>
      <c r="E4389" s="129">
        <f t="shared" si="68"/>
        <v>0</v>
      </c>
    </row>
    <row r="4390" spans="1:5">
      <c r="A4390" s="127"/>
      <c r="B4390" s="128"/>
      <c r="C4390" s="127"/>
      <c r="D4390" s="122"/>
      <c r="E4390" s="129">
        <f t="shared" si="68"/>
        <v>0</v>
      </c>
    </row>
    <row r="4391" spans="1:5">
      <c r="A4391" s="127"/>
      <c r="B4391" s="128"/>
      <c r="C4391" s="127"/>
      <c r="D4391" s="122"/>
      <c r="E4391" s="129">
        <f t="shared" si="68"/>
        <v>0</v>
      </c>
    </row>
    <row r="4392" spans="1:5">
      <c r="A4392" s="127"/>
      <c r="B4392" s="128"/>
      <c r="C4392" s="127"/>
      <c r="D4392" s="122"/>
      <c r="E4392" s="129">
        <f t="shared" si="68"/>
        <v>0</v>
      </c>
    </row>
    <row r="4393" spans="1:5">
      <c r="A4393" s="127"/>
      <c r="B4393" s="128"/>
      <c r="C4393" s="127"/>
      <c r="D4393" s="122"/>
      <c r="E4393" s="129">
        <f t="shared" si="68"/>
        <v>0</v>
      </c>
    </row>
    <row r="4394" spans="1:5">
      <c r="A4394" s="127"/>
      <c r="B4394" s="128"/>
      <c r="C4394" s="127"/>
      <c r="D4394" s="122"/>
      <c r="E4394" s="129">
        <f t="shared" si="68"/>
        <v>0</v>
      </c>
    </row>
    <row r="4395" spans="1:5">
      <c r="A4395" s="127"/>
      <c r="B4395" s="128"/>
      <c r="C4395" s="127"/>
      <c r="D4395" s="122"/>
      <c r="E4395" s="129">
        <f t="shared" si="68"/>
        <v>0</v>
      </c>
    </row>
    <row r="4396" spans="1:5">
      <c r="A4396" s="127"/>
      <c r="B4396" s="128"/>
      <c r="C4396" s="127"/>
      <c r="D4396" s="122"/>
      <c r="E4396" s="129">
        <f t="shared" si="68"/>
        <v>0</v>
      </c>
    </row>
    <row r="4397" spans="1:5">
      <c r="A4397" s="127"/>
      <c r="B4397" s="128"/>
      <c r="C4397" s="127"/>
      <c r="D4397" s="122"/>
      <c r="E4397" s="129">
        <f t="shared" si="68"/>
        <v>0</v>
      </c>
    </row>
    <row r="4398" spans="1:5">
      <c r="A4398" s="127"/>
      <c r="B4398" s="128"/>
      <c r="C4398" s="127"/>
      <c r="D4398" s="122"/>
      <c r="E4398" s="129">
        <f t="shared" si="68"/>
        <v>0</v>
      </c>
    </row>
    <row r="4399" spans="1:5">
      <c r="A4399" s="127"/>
      <c r="B4399" s="128"/>
      <c r="C4399" s="127"/>
      <c r="D4399" s="122"/>
      <c r="E4399" s="129">
        <f t="shared" si="68"/>
        <v>0</v>
      </c>
    </row>
    <row r="4400" spans="1:5">
      <c r="A4400" s="127"/>
      <c r="B4400" s="128"/>
      <c r="C4400" s="127"/>
      <c r="D4400" s="122"/>
      <c r="E4400" s="129">
        <f t="shared" si="68"/>
        <v>0</v>
      </c>
    </row>
    <row r="4401" spans="1:5">
      <c r="A4401" s="127"/>
      <c r="B4401" s="128"/>
      <c r="C4401" s="127"/>
      <c r="D4401" s="122"/>
      <c r="E4401" s="129">
        <f t="shared" si="68"/>
        <v>0</v>
      </c>
    </row>
    <row r="4402" spans="1:5">
      <c r="A4402" s="127"/>
      <c r="B4402" s="128"/>
      <c r="C4402" s="127"/>
      <c r="D4402" s="122"/>
      <c r="E4402" s="129">
        <f t="shared" si="68"/>
        <v>0</v>
      </c>
    </row>
    <row r="4403" spans="1:5">
      <c r="A4403" s="127"/>
      <c r="B4403" s="128"/>
      <c r="C4403" s="127"/>
      <c r="D4403" s="122"/>
      <c r="E4403" s="129">
        <f t="shared" si="68"/>
        <v>0</v>
      </c>
    </row>
    <row r="4404" spans="1:5">
      <c r="A4404" s="127"/>
      <c r="B4404" s="128"/>
      <c r="C4404" s="127"/>
      <c r="D4404" s="122"/>
      <c r="E4404" s="129">
        <f t="shared" si="68"/>
        <v>0</v>
      </c>
    </row>
    <row r="4405" spans="1:5">
      <c r="A4405" s="127"/>
      <c r="B4405" s="128"/>
      <c r="C4405" s="127"/>
      <c r="D4405" s="122"/>
      <c r="E4405" s="129">
        <f t="shared" si="68"/>
        <v>0</v>
      </c>
    </row>
    <row r="4406" spans="1:5">
      <c r="A4406" s="127"/>
      <c r="B4406" s="128"/>
      <c r="C4406" s="127"/>
      <c r="D4406" s="122"/>
      <c r="E4406" s="129">
        <f t="shared" si="68"/>
        <v>0</v>
      </c>
    </row>
    <row r="4407" spans="1:5">
      <c r="A4407" s="127"/>
      <c r="B4407" s="128"/>
      <c r="C4407" s="127"/>
      <c r="D4407" s="122"/>
      <c r="E4407" s="129">
        <f t="shared" si="68"/>
        <v>0</v>
      </c>
    </row>
    <row r="4408" spans="1:5">
      <c r="A4408" s="127"/>
      <c r="B4408" s="128"/>
      <c r="C4408" s="127"/>
      <c r="D4408" s="122"/>
      <c r="E4408" s="129">
        <f t="shared" si="68"/>
        <v>0</v>
      </c>
    </row>
    <row r="4409" spans="1:5">
      <c r="A4409" s="127"/>
      <c r="B4409" s="128"/>
      <c r="C4409" s="127"/>
      <c r="D4409" s="122"/>
      <c r="E4409" s="129">
        <f t="shared" si="68"/>
        <v>0</v>
      </c>
    </row>
    <row r="4410" spans="1:5">
      <c r="A4410" s="127"/>
      <c r="B4410" s="128"/>
      <c r="C4410" s="127"/>
      <c r="D4410" s="122"/>
      <c r="E4410" s="129">
        <f t="shared" si="68"/>
        <v>0</v>
      </c>
    </row>
    <row r="4411" spans="1:5">
      <c r="A4411" s="127"/>
      <c r="B4411" s="128"/>
      <c r="C4411" s="127"/>
      <c r="D4411" s="122"/>
      <c r="E4411" s="129">
        <f t="shared" si="68"/>
        <v>0</v>
      </c>
    </row>
    <row r="4412" spans="1:5">
      <c r="A4412" s="127"/>
      <c r="B4412" s="128"/>
      <c r="C4412" s="127"/>
      <c r="D4412" s="122"/>
      <c r="E4412" s="129">
        <f t="shared" si="68"/>
        <v>0</v>
      </c>
    </row>
    <row r="4413" spans="1:5">
      <c r="A4413" s="127"/>
      <c r="B4413" s="128"/>
      <c r="C4413" s="127"/>
      <c r="D4413" s="122"/>
      <c r="E4413" s="129">
        <f t="shared" si="68"/>
        <v>0</v>
      </c>
    </row>
    <row r="4414" spans="1:5">
      <c r="A4414" s="127"/>
      <c r="B4414" s="128"/>
      <c r="C4414" s="127"/>
      <c r="D4414" s="122"/>
      <c r="E4414" s="129">
        <f t="shared" si="68"/>
        <v>0</v>
      </c>
    </row>
    <row r="4415" spans="1:5">
      <c r="A4415" s="127"/>
      <c r="B4415" s="128"/>
      <c r="C4415" s="127"/>
      <c r="D4415" s="122"/>
      <c r="E4415" s="129">
        <f t="shared" si="68"/>
        <v>0</v>
      </c>
    </row>
    <row r="4416" spans="1:5">
      <c r="A4416" s="127"/>
      <c r="B4416" s="128"/>
      <c r="C4416" s="127"/>
      <c r="D4416" s="122"/>
      <c r="E4416" s="129">
        <f t="shared" si="68"/>
        <v>0</v>
      </c>
    </row>
    <row r="4417" spans="1:5">
      <c r="A4417" s="127"/>
      <c r="B4417" s="128"/>
      <c r="C4417" s="127"/>
      <c r="D4417" s="122"/>
      <c r="E4417" s="129">
        <f t="shared" si="68"/>
        <v>0</v>
      </c>
    </row>
    <row r="4418" spans="1:5">
      <c r="A4418" s="127"/>
      <c r="B4418" s="128"/>
      <c r="C4418" s="127"/>
      <c r="D4418" s="122"/>
      <c r="E4418" s="129">
        <f t="shared" ref="E4418:E4481" si="69">ROUND((D4418/(1+$J$1))*(1+$L$1),2)</f>
        <v>0</v>
      </c>
    </row>
    <row r="4419" spans="1:5">
      <c r="A4419" s="127"/>
      <c r="B4419" s="128"/>
      <c r="C4419" s="127"/>
      <c r="D4419" s="122"/>
      <c r="E4419" s="129">
        <f t="shared" si="69"/>
        <v>0</v>
      </c>
    </row>
    <row r="4420" spans="1:5">
      <c r="A4420" s="127"/>
      <c r="B4420" s="128"/>
      <c r="C4420" s="127"/>
      <c r="D4420" s="122"/>
      <c r="E4420" s="129">
        <f t="shared" si="69"/>
        <v>0</v>
      </c>
    </row>
    <row r="4421" spans="1:5">
      <c r="A4421" s="127"/>
      <c r="B4421" s="128"/>
      <c r="C4421" s="127"/>
      <c r="D4421" s="122"/>
      <c r="E4421" s="129">
        <f t="shared" si="69"/>
        <v>0</v>
      </c>
    </row>
    <row r="4422" spans="1:5">
      <c r="A4422" s="127"/>
      <c r="B4422" s="128"/>
      <c r="C4422" s="127"/>
      <c r="D4422" s="122"/>
      <c r="E4422" s="129">
        <f t="shared" si="69"/>
        <v>0</v>
      </c>
    </row>
    <row r="4423" spans="1:5">
      <c r="A4423" s="127"/>
      <c r="B4423" s="128"/>
      <c r="C4423" s="127"/>
      <c r="D4423" s="122"/>
      <c r="E4423" s="129">
        <f t="shared" si="69"/>
        <v>0</v>
      </c>
    </row>
    <row r="4424" spans="1:5">
      <c r="A4424" s="127"/>
      <c r="B4424" s="128"/>
      <c r="C4424" s="127"/>
      <c r="D4424" s="122"/>
      <c r="E4424" s="129">
        <f t="shared" si="69"/>
        <v>0</v>
      </c>
    </row>
    <row r="4425" spans="1:5">
      <c r="A4425" s="127"/>
      <c r="B4425" s="128"/>
      <c r="C4425" s="127"/>
      <c r="D4425" s="122"/>
      <c r="E4425" s="129">
        <f t="shared" si="69"/>
        <v>0</v>
      </c>
    </row>
    <row r="4426" spans="1:5">
      <c r="A4426" s="127"/>
      <c r="B4426" s="128"/>
      <c r="C4426" s="127"/>
      <c r="D4426" s="122"/>
      <c r="E4426" s="129">
        <f t="shared" si="69"/>
        <v>0</v>
      </c>
    </row>
    <row r="4427" spans="1:5">
      <c r="A4427" s="127"/>
      <c r="B4427" s="128"/>
      <c r="C4427" s="127"/>
      <c r="D4427" s="122"/>
      <c r="E4427" s="129">
        <f t="shared" si="69"/>
        <v>0</v>
      </c>
    </row>
    <row r="4428" spans="1:5">
      <c r="A4428" s="127"/>
      <c r="B4428" s="128"/>
      <c r="C4428" s="127"/>
      <c r="D4428" s="122"/>
      <c r="E4428" s="129">
        <f t="shared" si="69"/>
        <v>0</v>
      </c>
    </row>
    <row r="4429" spans="1:5">
      <c r="A4429" s="127"/>
      <c r="B4429" s="128"/>
      <c r="C4429" s="127"/>
      <c r="D4429" s="122"/>
      <c r="E4429" s="129">
        <f t="shared" si="69"/>
        <v>0</v>
      </c>
    </row>
    <row r="4430" spans="1:5">
      <c r="A4430" s="127"/>
      <c r="B4430" s="128"/>
      <c r="C4430" s="127"/>
      <c r="D4430" s="122"/>
      <c r="E4430" s="129">
        <f t="shared" si="69"/>
        <v>0</v>
      </c>
    </row>
    <row r="4431" spans="1:5">
      <c r="A4431" s="127"/>
      <c r="B4431" s="128"/>
      <c r="C4431" s="127"/>
      <c r="D4431" s="122"/>
      <c r="E4431" s="129">
        <f t="shared" si="69"/>
        <v>0</v>
      </c>
    </row>
    <row r="4432" spans="1:5">
      <c r="A4432" s="127"/>
      <c r="B4432" s="128"/>
      <c r="C4432" s="127"/>
      <c r="D4432" s="122"/>
      <c r="E4432" s="129">
        <f t="shared" si="69"/>
        <v>0</v>
      </c>
    </row>
    <row r="4433" spans="1:5">
      <c r="A4433" s="127"/>
      <c r="B4433" s="128"/>
      <c r="C4433" s="127"/>
      <c r="D4433" s="122"/>
      <c r="E4433" s="129">
        <f t="shared" si="69"/>
        <v>0</v>
      </c>
    </row>
    <row r="4434" spans="1:5">
      <c r="A4434" s="127"/>
      <c r="B4434" s="128"/>
      <c r="C4434" s="127"/>
      <c r="D4434" s="122"/>
      <c r="E4434" s="129">
        <f t="shared" si="69"/>
        <v>0</v>
      </c>
    </row>
    <row r="4435" spans="1:5">
      <c r="A4435" s="127"/>
      <c r="B4435" s="128"/>
      <c r="C4435" s="127"/>
      <c r="D4435" s="122"/>
      <c r="E4435" s="129">
        <f t="shared" si="69"/>
        <v>0</v>
      </c>
    </row>
    <row r="4436" spans="1:5">
      <c r="A4436" s="127"/>
      <c r="B4436" s="128"/>
      <c r="C4436" s="127"/>
      <c r="D4436" s="122"/>
      <c r="E4436" s="129">
        <f t="shared" si="69"/>
        <v>0</v>
      </c>
    </row>
    <row r="4437" spans="1:5">
      <c r="A4437" s="127"/>
      <c r="B4437" s="128"/>
      <c r="C4437" s="127"/>
      <c r="D4437" s="122"/>
      <c r="E4437" s="129">
        <f t="shared" si="69"/>
        <v>0</v>
      </c>
    </row>
    <row r="4438" spans="1:5">
      <c r="A4438" s="127"/>
      <c r="B4438" s="128"/>
      <c r="C4438" s="127"/>
      <c r="D4438" s="122"/>
      <c r="E4438" s="129">
        <f t="shared" si="69"/>
        <v>0</v>
      </c>
    </row>
    <row r="4439" spans="1:5">
      <c r="A4439" s="127"/>
      <c r="B4439" s="128"/>
      <c r="C4439" s="127"/>
      <c r="D4439" s="122"/>
      <c r="E4439" s="129">
        <f t="shared" si="69"/>
        <v>0</v>
      </c>
    </row>
    <row r="4440" spans="1:5">
      <c r="A4440" s="127"/>
      <c r="B4440" s="128"/>
      <c r="C4440" s="127"/>
      <c r="D4440" s="122"/>
      <c r="E4440" s="129">
        <f t="shared" si="69"/>
        <v>0</v>
      </c>
    </row>
    <row r="4441" spans="1:5">
      <c r="A4441" s="127"/>
      <c r="B4441" s="128"/>
      <c r="C4441" s="127"/>
      <c r="D4441" s="122"/>
      <c r="E4441" s="129">
        <f t="shared" si="69"/>
        <v>0</v>
      </c>
    </row>
    <row r="4442" spans="1:5">
      <c r="A4442" s="127"/>
      <c r="B4442" s="128"/>
      <c r="C4442" s="127"/>
      <c r="D4442" s="122"/>
      <c r="E4442" s="129">
        <f t="shared" si="69"/>
        <v>0</v>
      </c>
    </row>
    <row r="4443" spans="1:5">
      <c r="A4443" s="127"/>
      <c r="B4443" s="128"/>
      <c r="C4443" s="127"/>
      <c r="D4443" s="122"/>
      <c r="E4443" s="129">
        <f t="shared" si="69"/>
        <v>0</v>
      </c>
    </row>
    <row r="4444" spans="1:5">
      <c r="A4444" s="127"/>
      <c r="B4444" s="128"/>
      <c r="C4444" s="127"/>
      <c r="D4444" s="122"/>
      <c r="E4444" s="129">
        <f t="shared" si="69"/>
        <v>0</v>
      </c>
    </row>
    <row r="4445" spans="1:5">
      <c r="A4445" s="127"/>
      <c r="B4445" s="128"/>
      <c r="C4445" s="127"/>
      <c r="D4445" s="122"/>
      <c r="E4445" s="129">
        <f t="shared" si="69"/>
        <v>0</v>
      </c>
    </row>
    <row r="4446" spans="1:5">
      <c r="A4446" s="127"/>
      <c r="B4446" s="128"/>
      <c r="C4446" s="127"/>
      <c r="D4446" s="122"/>
      <c r="E4446" s="129">
        <f t="shared" si="69"/>
        <v>0</v>
      </c>
    </row>
    <row r="4447" spans="1:5">
      <c r="A4447" s="127"/>
      <c r="B4447" s="128"/>
      <c r="C4447" s="127"/>
      <c r="D4447" s="122"/>
      <c r="E4447" s="129">
        <f t="shared" si="69"/>
        <v>0</v>
      </c>
    </row>
    <row r="4448" spans="1:5">
      <c r="A4448" s="127"/>
      <c r="B4448" s="128"/>
      <c r="C4448" s="127"/>
      <c r="D4448" s="122"/>
      <c r="E4448" s="129">
        <f t="shared" si="69"/>
        <v>0</v>
      </c>
    </row>
    <row r="4449" spans="1:5">
      <c r="A4449" s="127"/>
      <c r="B4449" s="128"/>
      <c r="C4449" s="127"/>
      <c r="D4449" s="122"/>
      <c r="E4449" s="129">
        <f t="shared" si="69"/>
        <v>0</v>
      </c>
    </row>
    <row r="4450" spans="1:5">
      <c r="A4450" s="127"/>
      <c r="B4450" s="128"/>
      <c r="C4450" s="127"/>
      <c r="D4450" s="122"/>
      <c r="E4450" s="129">
        <f t="shared" si="69"/>
        <v>0</v>
      </c>
    </row>
    <row r="4451" spans="1:5">
      <c r="A4451" s="127"/>
      <c r="B4451" s="128"/>
      <c r="C4451" s="127"/>
      <c r="D4451" s="122"/>
      <c r="E4451" s="129">
        <f t="shared" si="69"/>
        <v>0</v>
      </c>
    </row>
    <row r="4452" spans="1:5">
      <c r="A4452" s="127"/>
      <c r="B4452" s="128"/>
      <c r="C4452" s="127"/>
      <c r="D4452" s="122"/>
      <c r="E4452" s="129">
        <f t="shared" si="69"/>
        <v>0</v>
      </c>
    </row>
    <row r="4453" spans="1:5">
      <c r="A4453" s="127"/>
      <c r="B4453" s="128"/>
      <c r="C4453" s="127"/>
      <c r="D4453" s="122"/>
      <c r="E4453" s="129">
        <f t="shared" si="69"/>
        <v>0</v>
      </c>
    </row>
    <row r="4454" spans="1:5">
      <c r="A4454" s="127"/>
      <c r="B4454" s="128"/>
      <c r="C4454" s="127"/>
      <c r="D4454" s="122"/>
      <c r="E4454" s="129">
        <f t="shared" si="69"/>
        <v>0</v>
      </c>
    </row>
    <row r="4455" spans="1:5">
      <c r="A4455" s="127"/>
      <c r="B4455" s="128"/>
      <c r="C4455" s="127"/>
      <c r="D4455" s="122"/>
      <c r="E4455" s="129">
        <f t="shared" si="69"/>
        <v>0</v>
      </c>
    </row>
    <row r="4456" spans="1:5">
      <c r="A4456" s="127"/>
      <c r="B4456" s="128"/>
      <c r="C4456" s="127"/>
      <c r="D4456" s="122"/>
      <c r="E4456" s="129">
        <f t="shared" si="69"/>
        <v>0</v>
      </c>
    </row>
    <row r="4457" spans="1:5">
      <c r="A4457" s="127"/>
      <c r="B4457" s="128"/>
      <c r="C4457" s="127"/>
      <c r="D4457" s="122"/>
      <c r="E4457" s="129">
        <f t="shared" si="69"/>
        <v>0</v>
      </c>
    </row>
    <row r="4458" spans="1:5">
      <c r="A4458" s="127"/>
      <c r="B4458" s="128"/>
      <c r="C4458" s="127"/>
      <c r="D4458" s="122"/>
      <c r="E4458" s="129">
        <f t="shared" si="69"/>
        <v>0</v>
      </c>
    </row>
    <row r="4459" spans="1:5">
      <c r="A4459" s="127"/>
      <c r="B4459" s="128"/>
      <c r="C4459" s="127"/>
      <c r="D4459" s="122"/>
      <c r="E4459" s="129">
        <f t="shared" si="69"/>
        <v>0</v>
      </c>
    </row>
    <row r="4460" spans="1:5">
      <c r="A4460" s="127"/>
      <c r="B4460" s="128"/>
      <c r="C4460" s="127"/>
      <c r="D4460" s="122"/>
      <c r="E4460" s="129">
        <f t="shared" si="69"/>
        <v>0</v>
      </c>
    </row>
    <row r="4461" spans="1:5">
      <c r="A4461" s="127"/>
      <c r="B4461" s="128"/>
      <c r="C4461" s="127"/>
      <c r="D4461" s="122"/>
      <c r="E4461" s="129">
        <f t="shared" si="69"/>
        <v>0</v>
      </c>
    </row>
    <row r="4462" spans="1:5">
      <c r="A4462" s="127"/>
      <c r="B4462" s="128"/>
      <c r="C4462" s="127"/>
      <c r="D4462" s="122"/>
      <c r="E4462" s="129">
        <f t="shared" si="69"/>
        <v>0</v>
      </c>
    </row>
    <row r="4463" spans="1:5">
      <c r="A4463" s="127"/>
      <c r="B4463" s="128"/>
      <c r="C4463" s="127"/>
      <c r="D4463" s="122"/>
      <c r="E4463" s="129">
        <f t="shared" si="69"/>
        <v>0</v>
      </c>
    </row>
    <row r="4464" spans="1:5">
      <c r="A4464" s="127"/>
      <c r="B4464" s="128"/>
      <c r="C4464" s="127"/>
      <c r="D4464" s="122"/>
      <c r="E4464" s="129">
        <f t="shared" si="69"/>
        <v>0</v>
      </c>
    </row>
    <row r="4465" spans="1:5">
      <c r="A4465" s="127"/>
      <c r="B4465" s="128"/>
      <c r="C4465" s="127"/>
      <c r="D4465" s="122"/>
      <c r="E4465" s="129">
        <f t="shared" si="69"/>
        <v>0</v>
      </c>
    </row>
    <row r="4466" spans="1:5">
      <c r="A4466" s="127"/>
      <c r="B4466" s="128"/>
      <c r="C4466" s="127"/>
      <c r="D4466" s="122"/>
      <c r="E4466" s="129">
        <f t="shared" si="69"/>
        <v>0</v>
      </c>
    </row>
    <row r="4467" spans="1:5">
      <c r="A4467" s="127"/>
      <c r="B4467" s="128"/>
      <c r="C4467" s="127"/>
      <c r="D4467" s="122"/>
      <c r="E4467" s="129">
        <f t="shared" si="69"/>
        <v>0</v>
      </c>
    </row>
    <row r="4468" spans="1:5">
      <c r="A4468" s="127"/>
      <c r="B4468" s="128"/>
      <c r="C4468" s="127"/>
      <c r="D4468" s="122"/>
      <c r="E4468" s="129">
        <f t="shared" si="69"/>
        <v>0</v>
      </c>
    </row>
    <row r="4469" spans="1:5">
      <c r="A4469" s="127"/>
      <c r="B4469" s="128"/>
      <c r="C4469" s="127"/>
      <c r="D4469" s="122"/>
      <c r="E4469" s="129">
        <f t="shared" si="69"/>
        <v>0</v>
      </c>
    </row>
    <row r="4470" spans="1:5">
      <c r="A4470" s="127"/>
      <c r="B4470" s="128"/>
      <c r="C4470" s="127"/>
      <c r="D4470" s="122"/>
      <c r="E4470" s="129">
        <f t="shared" si="69"/>
        <v>0</v>
      </c>
    </row>
    <row r="4471" spans="1:5">
      <c r="A4471" s="127"/>
      <c r="B4471" s="128"/>
      <c r="C4471" s="127"/>
      <c r="D4471" s="122"/>
      <c r="E4471" s="129">
        <f t="shared" si="69"/>
        <v>0</v>
      </c>
    </row>
    <row r="4472" spans="1:5">
      <c r="A4472" s="127"/>
      <c r="B4472" s="128"/>
      <c r="C4472" s="127"/>
      <c r="D4472" s="122"/>
      <c r="E4472" s="129">
        <f t="shared" si="69"/>
        <v>0</v>
      </c>
    </row>
    <row r="4473" spans="1:5">
      <c r="A4473" s="127"/>
      <c r="B4473" s="128"/>
      <c r="C4473" s="127"/>
      <c r="D4473" s="122"/>
      <c r="E4473" s="129">
        <f t="shared" si="69"/>
        <v>0</v>
      </c>
    </row>
    <row r="4474" spans="1:5">
      <c r="A4474" s="127"/>
      <c r="B4474" s="128"/>
      <c r="C4474" s="127"/>
      <c r="D4474" s="122"/>
      <c r="E4474" s="129">
        <f t="shared" si="69"/>
        <v>0</v>
      </c>
    </row>
    <row r="4475" spans="1:5">
      <c r="A4475" s="127"/>
      <c r="B4475" s="128"/>
      <c r="C4475" s="127"/>
      <c r="D4475" s="122"/>
      <c r="E4475" s="129">
        <f t="shared" si="69"/>
        <v>0</v>
      </c>
    </row>
    <row r="4476" spans="1:5">
      <c r="A4476" s="127"/>
      <c r="B4476" s="128"/>
      <c r="C4476" s="127"/>
      <c r="D4476" s="122"/>
      <c r="E4476" s="129">
        <f t="shared" si="69"/>
        <v>0</v>
      </c>
    </row>
    <row r="4477" spans="1:5">
      <c r="A4477" s="127"/>
      <c r="B4477" s="128"/>
      <c r="C4477" s="127"/>
      <c r="D4477" s="122"/>
      <c r="E4477" s="129">
        <f t="shared" si="69"/>
        <v>0</v>
      </c>
    </row>
    <row r="4478" spans="1:5">
      <c r="A4478" s="127"/>
      <c r="B4478" s="128"/>
      <c r="C4478" s="127"/>
      <c r="D4478" s="122"/>
      <c r="E4478" s="129">
        <f t="shared" si="69"/>
        <v>0</v>
      </c>
    </row>
    <row r="4479" spans="1:5">
      <c r="A4479" s="127"/>
      <c r="B4479" s="128"/>
      <c r="C4479" s="127"/>
      <c r="D4479" s="122"/>
      <c r="E4479" s="129">
        <f t="shared" si="69"/>
        <v>0</v>
      </c>
    </row>
    <row r="4480" spans="1:5">
      <c r="A4480" s="127"/>
      <c r="B4480" s="128"/>
      <c r="C4480" s="127"/>
      <c r="D4480" s="122"/>
      <c r="E4480" s="129">
        <f t="shared" si="69"/>
        <v>0</v>
      </c>
    </row>
    <row r="4481" spans="1:5">
      <c r="A4481" s="127"/>
      <c r="B4481" s="128"/>
      <c r="C4481" s="127"/>
      <c r="D4481" s="122"/>
      <c r="E4481" s="129">
        <f t="shared" si="69"/>
        <v>0</v>
      </c>
    </row>
    <row r="4482" spans="1:5">
      <c r="A4482" s="127"/>
      <c r="B4482" s="128"/>
      <c r="C4482" s="127"/>
      <c r="D4482" s="122"/>
      <c r="E4482" s="129">
        <f t="shared" ref="E4482:E4545" si="70">ROUND((D4482/(1+$J$1))*(1+$L$1),2)</f>
        <v>0</v>
      </c>
    </row>
    <row r="4483" spans="1:5">
      <c r="A4483" s="127"/>
      <c r="B4483" s="128"/>
      <c r="C4483" s="127"/>
      <c r="D4483" s="122"/>
      <c r="E4483" s="129">
        <f t="shared" si="70"/>
        <v>0</v>
      </c>
    </row>
    <row r="4484" spans="1:5">
      <c r="A4484" s="127"/>
      <c r="B4484" s="128"/>
      <c r="C4484" s="127"/>
      <c r="D4484" s="122"/>
      <c r="E4484" s="129">
        <f t="shared" si="70"/>
        <v>0</v>
      </c>
    </row>
    <row r="4485" spans="1:5">
      <c r="A4485" s="127"/>
      <c r="B4485" s="128"/>
      <c r="C4485" s="127"/>
      <c r="D4485" s="122"/>
      <c r="E4485" s="129">
        <f t="shared" si="70"/>
        <v>0</v>
      </c>
    </row>
    <row r="4486" spans="1:5">
      <c r="A4486" s="127"/>
      <c r="B4486" s="128"/>
      <c r="C4486" s="127"/>
      <c r="D4486" s="122"/>
      <c r="E4486" s="129">
        <f t="shared" si="70"/>
        <v>0</v>
      </c>
    </row>
    <row r="4487" spans="1:5">
      <c r="A4487" s="127"/>
      <c r="B4487" s="128"/>
      <c r="C4487" s="127"/>
      <c r="D4487" s="122"/>
      <c r="E4487" s="129">
        <f t="shared" si="70"/>
        <v>0</v>
      </c>
    </row>
    <row r="4488" spans="1:5">
      <c r="A4488" s="127"/>
      <c r="B4488" s="128"/>
      <c r="C4488" s="127"/>
      <c r="D4488" s="122"/>
      <c r="E4488" s="129">
        <f t="shared" si="70"/>
        <v>0</v>
      </c>
    </row>
    <row r="4489" spans="1:5">
      <c r="A4489" s="127"/>
      <c r="B4489" s="128"/>
      <c r="C4489" s="127"/>
      <c r="D4489" s="122"/>
      <c r="E4489" s="129">
        <f t="shared" si="70"/>
        <v>0</v>
      </c>
    </row>
    <row r="4490" spans="1:5">
      <c r="A4490" s="127"/>
      <c r="B4490" s="128"/>
      <c r="C4490" s="127"/>
      <c r="D4490" s="122"/>
      <c r="E4490" s="129">
        <f t="shared" si="70"/>
        <v>0</v>
      </c>
    </row>
    <row r="4491" spans="1:5">
      <c r="A4491" s="127"/>
      <c r="B4491" s="128"/>
      <c r="C4491" s="127"/>
      <c r="D4491" s="122"/>
      <c r="E4491" s="129">
        <f t="shared" si="70"/>
        <v>0</v>
      </c>
    </row>
    <row r="4492" spans="1:5">
      <c r="A4492" s="127"/>
      <c r="B4492" s="128"/>
      <c r="C4492" s="127"/>
      <c r="D4492" s="122"/>
      <c r="E4492" s="129">
        <f t="shared" si="70"/>
        <v>0</v>
      </c>
    </row>
    <row r="4493" spans="1:5">
      <c r="A4493" s="127"/>
      <c r="B4493" s="128"/>
      <c r="C4493" s="127"/>
      <c r="D4493" s="122"/>
      <c r="E4493" s="129">
        <f t="shared" si="70"/>
        <v>0</v>
      </c>
    </row>
    <row r="4494" spans="1:5">
      <c r="A4494" s="127"/>
      <c r="B4494" s="128"/>
      <c r="C4494" s="127"/>
      <c r="D4494" s="122"/>
      <c r="E4494" s="129">
        <f t="shared" si="70"/>
        <v>0</v>
      </c>
    </row>
    <row r="4495" spans="1:5">
      <c r="A4495" s="127"/>
      <c r="B4495" s="128"/>
      <c r="C4495" s="127"/>
      <c r="D4495" s="122"/>
      <c r="E4495" s="129">
        <f t="shared" si="70"/>
        <v>0</v>
      </c>
    </row>
    <row r="4496" spans="1:5">
      <c r="A4496" s="127"/>
      <c r="B4496" s="128"/>
      <c r="C4496" s="127"/>
      <c r="D4496" s="122"/>
      <c r="E4496" s="129">
        <f t="shared" si="70"/>
        <v>0</v>
      </c>
    </row>
    <row r="4497" spans="1:5">
      <c r="A4497" s="127"/>
      <c r="B4497" s="128"/>
      <c r="C4497" s="127"/>
      <c r="D4497" s="122"/>
      <c r="E4497" s="129">
        <f t="shared" si="70"/>
        <v>0</v>
      </c>
    </row>
    <row r="4498" spans="1:5">
      <c r="A4498" s="127"/>
      <c r="B4498" s="128"/>
      <c r="C4498" s="127"/>
      <c r="D4498" s="122"/>
      <c r="E4498" s="129">
        <f t="shared" si="70"/>
        <v>0</v>
      </c>
    </row>
    <row r="4499" spans="1:5">
      <c r="A4499" s="127"/>
      <c r="B4499" s="128"/>
      <c r="C4499" s="127"/>
      <c r="D4499" s="122"/>
      <c r="E4499" s="129">
        <f t="shared" si="70"/>
        <v>0</v>
      </c>
    </row>
    <row r="4500" spans="1:5">
      <c r="A4500" s="127"/>
      <c r="B4500" s="128"/>
      <c r="C4500" s="127"/>
      <c r="D4500" s="122"/>
      <c r="E4500" s="129">
        <f t="shared" si="70"/>
        <v>0</v>
      </c>
    </row>
    <row r="4501" spans="1:5">
      <c r="A4501" s="127"/>
      <c r="B4501" s="128"/>
      <c r="C4501" s="127"/>
      <c r="D4501" s="122"/>
      <c r="E4501" s="129">
        <f t="shared" si="70"/>
        <v>0</v>
      </c>
    </row>
    <row r="4502" spans="1:5">
      <c r="A4502" s="127"/>
      <c r="B4502" s="128"/>
      <c r="C4502" s="127"/>
      <c r="D4502" s="122"/>
      <c r="E4502" s="129">
        <f t="shared" si="70"/>
        <v>0</v>
      </c>
    </row>
    <row r="4503" spans="1:5">
      <c r="A4503" s="127"/>
      <c r="B4503" s="128"/>
      <c r="C4503" s="127"/>
      <c r="D4503" s="122"/>
      <c r="E4503" s="129">
        <f t="shared" si="70"/>
        <v>0</v>
      </c>
    </row>
    <row r="4504" spans="1:5">
      <c r="A4504" s="127"/>
      <c r="B4504" s="128"/>
      <c r="C4504" s="127"/>
      <c r="D4504" s="122"/>
      <c r="E4504" s="129">
        <f t="shared" si="70"/>
        <v>0</v>
      </c>
    </row>
    <row r="4505" spans="1:5">
      <c r="A4505" s="127"/>
      <c r="B4505" s="128"/>
      <c r="C4505" s="127"/>
      <c r="D4505" s="122"/>
      <c r="E4505" s="129">
        <f t="shared" si="70"/>
        <v>0</v>
      </c>
    </row>
    <row r="4506" spans="1:5">
      <c r="A4506" s="127"/>
      <c r="B4506" s="128"/>
      <c r="C4506" s="127"/>
      <c r="D4506" s="122"/>
      <c r="E4506" s="129">
        <f t="shared" si="70"/>
        <v>0</v>
      </c>
    </row>
    <row r="4507" spans="1:5">
      <c r="A4507" s="127"/>
      <c r="B4507" s="128"/>
      <c r="C4507" s="127"/>
      <c r="D4507" s="122"/>
      <c r="E4507" s="129">
        <f t="shared" si="70"/>
        <v>0</v>
      </c>
    </row>
    <row r="4508" spans="1:5">
      <c r="A4508" s="127"/>
      <c r="B4508" s="128"/>
      <c r="C4508" s="127"/>
      <c r="D4508" s="122"/>
      <c r="E4508" s="129">
        <f t="shared" si="70"/>
        <v>0</v>
      </c>
    </row>
    <row r="4509" spans="1:5">
      <c r="A4509" s="127"/>
      <c r="B4509" s="128"/>
      <c r="C4509" s="127"/>
      <c r="D4509" s="122"/>
      <c r="E4509" s="129">
        <f t="shared" si="70"/>
        <v>0</v>
      </c>
    </row>
    <row r="4510" spans="1:5">
      <c r="A4510" s="127"/>
      <c r="B4510" s="128"/>
      <c r="C4510" s="127"/>
      <c r="D4510" s="122"/>
      <c r="E4510" s="129">
        <f t="shared" si="70"/>
        <v>0</v>
      </c>
    </row>
    <row r="4511" spans="1:5">
      <c r="A4511" s="127"/>
      <c r="B4511" s="128"/>
      <c r="C4511" s="127"/>
      <c r="D4511" s="122"/>
      <c r="E4511" s="129">
        <f t="shared" si="70"/>
        <v>0</v>
      </c>
    </row>
    <row r="4512" spans="1:5">
      <c r="A4512" s="127"/>
      <c r="B4512" s="128"/>
      <c r="C4512" s="127"/>
      <c r="D4512" s="122"/>
      <c r="E4512" s="129">
        <f t="shared" si="70"/>
        <v>0</v>
      </c>
    </row>
    <row r="4513" spans="1:5">
      <c r="A4513" s="127"/>
      <c r="B4513" s="128"/>
      <c r="C4513" s="127"/>
      <c r="D4513" s="122"/>
      <c r="E4513" s="129">
        <f t="shared" si="70"/>
        <v>0</v>
      </c>
    </row>
    <row r="4514" spans="1:5">
      <c r="A4514" s="127"/>
      <c r="B4514" s="128"/>
      <c r="C4514" s="127"/>
      <c r="D4514" s="122"/>
      <c r="E4514" s="129">
        <f t="shared" si="70"/>
        <v>0</v>
      </c>
    </row>
    <row r="4515" spans="1:5">
      <c r="A4515" s="127"/>
      <c r="B4515" s="128"/>
      <c r="C4515" s="127"/>
      <c r="D4515" s="122"/>
      <c r="E4515" s="129">
        <f t="shared" si="70"/>
        <v>0</v>
      </c>
    </row>
    <row r="4516" spans="1:5">
      <c r="A4516" s="127"/>
      <c r="B4516" s="128"/>
      <c r="C4516" s="127"/>
      <c r="D4516" s="122"/>
      <c r="E4516" s="129">
        <f t="shared" si="70"/>
        <v>0</v>
      </c>
    </row>
    <row r="4517" spans="1:5">
      <c r="A4517" s="127"/>
      <c r="B4517" s="128"/>
      <c r="C4517" s="127"/>
      <c r="D4517" s="122"/>
      <c r="E4517" s="129">
        <f t="shared" si="70"/>
        <v>0</v>
      </c>
    </row>
    <row r="4518" spans="1:5">
      <c r="A4518" s="127"/>
      <c r="B4518" s="128"/>
      <c r="C4518" s="127"/>
      <c r="D4518" s="122"/>
      <c r="E4518" s="129">
        <f t="shared" si="70"/>
        <v>0</v>
      </c>
    </row>
    <row r="4519" spans="1:5">
      <c r="A4519" s="127"/>
      <c r="B4519" s="128"/>
      <c r="C4519" s="127"/>
      <c r="D4519" s="122"/>
      <c r="E4519" s="129">
        <f t="shared" si="70"/>
        <v>0</v>
      </c>
    </row>
    <row r="4520" spans="1:5">
      <c r="A4520" s="127"/>
      <c r="B4520" s="128"/>
      <c r="C4520" s="127"/>
      <c r="D4520" s="122"/>
      <c r="E4520" s="129">
        <f t="shared" si="70"/>
        <v>0</v>
      </c>
    </row>
    <row r="4521" spans="1:5">
      <c r="A4521" s="127"/>
      <c r="B4521" s="128"/>
      <c r="C4521" s="127"/>
      <c r="D4521" s="122"/>
      <c r="E4521" s="129">
        <f t="shared" si="70"/>
        <v>0</v>
      </c>
    </row>
    <row r="4522" spans="1:5">
      <c r="A4522" s="127"/>
      <c r="B4522" s="128"/>
      <c r="C4522" s="127"/>
      <c r="D4522" s="122"/>
      <c r="E4522" s="129">
        <f t="shared" si="70"/>
        <v>0</v>
      </c>
    </row>
    <row r="4523" spans="1:5">
      <c r="A4523" s="127"/>
      <c r="B4523" s="128"/>
      <c r="C4523" s="127"/>
      <c r="D4523" s="122"/>
      <c r="E4523" s="129">
        <f t="shared" si="70"/>
        <v>0</v>
      </c>
    </row>
    <row r="4524" spans="1:5">
      <c r="A4524" s="127"/>
      <c r="B4524" s="128"/>
      <c r="C4524" s="127"/>
      <c r="D4524" s="122"/>
      <c r="E4524" s="129">
        <f t="shared" si="70"/>
        <v>0</v>
      </c>
    </row>
    <row r="4525" spans="1:5">
      <c r="A4525" s="127"/>
      <c r="B4525" s="128"/>
      <c r="C4525" s="127"/>
      <c r="D4525" s="122"/>
      <c r="E4525" s="129">
        <f t="shared" si="70"/>
        <v>0</v>
      </c>
    </row>
    <row r="4526" spans="1:5">
      <c r="A4526" s="127"/>
      <c r="B4526" s="128"/>
      <c r="C4526" s="127"/>
      <c r="D4526" s="122"/>
      <c r="E4526" s="129">
        <f t="shared" si="70"/>
        <v>0</v>
      </c>
    </row>
    <row r="4527" spans="1:5">
      <c r="A4527" s="127"/>
      <c r="B4527" s="128"/>
      <c r="C4527" s="127"/>
      <c r="D4527" s="122"/>
      <c r="E4527" s="129">
        <f t="shared" si="70"/>
        <v>0</v>
      </c>
    </row>
    <row r="4528" spans="1:5">
      <c r="A4528" s="127"/>
      <c r="B4528" s="128"/>
      <c r="C4528" s="127"/>
      <c r="D4528" s="122"/>
      <c r="E4528" s="129">
        <f t="shared" si="70"/>
        <v>0</v>
      </c>
    </row>
    <row r="4529" spans="1:5">
      <c r="A4529" s="127"/>
      <c r="B4529" s="128"/>
      <c r="C4529" s="127"/>
      <c r="D4529" s="122"/>
      <c r="E4529" s="129">
        <f t="shared" si="70"/>
        <v>0</v>
      </c>
    </row>
    <row r="4530" spans="1:5">
      <c r="A4530" s="127"/>
      <c r="B4530" s="128"/>
      <c r="C4530" s="127"/>
      <c r="D4530" s="122"/>
      <c r="E4530" s="129">
        <f t="shared" si="70"/>
        <v>0</v>
      </c>
    </row>
    <row r="4531" spans="1:5">
      <c r="A4531" s="127"/>
      <c r="B4531" s="128"/>
      <c r="C4531" s="127"/>
      <c r="D4531" s="122"/>
      <c r="E4531" s="129">
        <f t="shared" si="70"/>
        <v>0</v>
      </c>
    </row>
    <row r="4532" spans="1:5">
      <c r="A4532" s="127"/>
      <c r="B4532" s="128"/>
      <c r="C4532" s="127"/>
      <c r="D4532" s="122"/>
      <c r="E4532" s="129">
        <f t="shared" si="70"/>
        <v>0</v>
      </c>
    </row>
    <row r="4533" spans="1:5">
      <c r="A4533" s="127"/>
      <c r="B4533" s="128"/>
      <c r="C4533" s="127"/>
      <c r="D4533" s="122"/>
      <c r="E4533" s="129">
        <f t="shared" si="70"/>
        <v>0</v>
      </c>
    </row>
    <row r="4534" spans="1:5">
      <c r="A4534" s="127"/>
      <c r="B4534" s="128"/>
      <c r="C4534" s="127"/>
      <c r="D4534" s="122"/>
      <c r="E4534" s="129">
        <f t="shared" si="70"/>
        <v>0</v>
      </c>
    </row>
    <row r="4535" spans="1:5">
      <c r="A4535" s="127"/>
      <c r="B4535" s="128"/>
      <c r="C4535" s="127"/>
      <c r="D4535" s="122"/>
      <c r="E4535" s="129">
        <f t="shared" si="70"/>
        <v>0</v>
      </c>
    </row>
    <row r="4536" spans="1:5">
      <c r="A4536" s="127"/>
      <c r="B4536" s="128"/>
      <c r="C4536" s="127"/>
      <c r="D4536" s="122"/>
      <c r="E4536" s="129">
        <f t="shared" si="70"/>
        <v>0</v>
      </c>
    </row>
    <row r="4537" spans="1:5">
      <c r="A4537" s="127"/>
      <c r="B4537" s="128"/>
      <c r="C4537" s="127"/>
      <c r="D4537" s="122"/>
      <c r="E4537" s="129">
        <f t="shared" si="70"/>
        <v>0</v>
      </c>
    </row>
    <row r="4538" spans="1:5">
      <c r="A4538" s="127"/>
      <c r="B4538" s="128"/>
      <c r="C4538" s="127"/>
      <c r="D4538" s="122"/>
      <c r="E4538" s="129">
        <f t="shared" si="70"/>
        <v>0</v>
      </c>
    </row>
    <row r="4539" spans="1:5">
      <c r="A4539" s="127"/>
      <c r="B4539" s="128"/>
      <c r="C4539" s="127"/>
      <c r="D4539" s="122"/>
      <c r="E4539" s="129">
        <f t="shared" si="70"/>
        <v>0</v>
      </c>
    </row>
    <row r="4540" spans="1:5">
      <c r="A4540" s="127"/>
      <c r="B4540" s="128"/>
      <c r="C4540" s="127"/>
      <c r="D4540" s="122"/>
      <c r="E4540" s="129">
        <f t="shared" si="70"/>
        <v>0</v>
      </c>
    </row>
    <row r="4541" spans="1:5">
      <c r="A4541" s="127"/>
      <c r="B4541" s="128"/>
      <c r="C4541" s="127"/>
      <c r="D4541" s="122"/>
      <c r="E4541" s="129">
        <f t="shared" si="70"/>
        <v>0</v>
      </c>
    </row>
    <row r="4542" spans="1:5">
      <c r="A4542" s="127"/>
      <c r="B4542" s="128"/>
      <c r="C4542" s="127"/>
      <c r="D4542" s="122"/>
      <c r="E4542" s="129">
        <f t="shared" si="70"/>
        <v>0</v>
      </c>
    </row>
    <row r="4543" spans="1:5">
      <c r="A4543" s="127"/>
      <c r="B4543" s="128"/>
      <c r="C4543" s="127"/>
      <c r="D4543" s="122"/>
      <c r="E4543" s="129">
        <f t="shared" si="70"/>
        <v>0</v>
      </c>
    </row>
    <row r="4544" spans="1:5">
      <c r="A4544" s="127"/>
      <c r="B4544" s="128"/>
      <c r="C4544" s="127"/>
      <c r="D4544" s="122"/>
      <c r="E4544" s="129">
        <f t="shared" si="70"/>
        <v>0</v>
      </c>
    </row>
    <row r="4545" spans="1:5">
      <c r="A4545" s="127"/>
      <c r="B4545" s="128"/>
      <c r="C4545" s="127"/>
      <c r="D4545" s="122"/>
      <c r="E4545" s="129">
        <f t="shared" si="70"/>
        <v>0</v>
      </c>
    </row>
    <row r="4546" spans="1:5">
      <c r="A4546" s="127"/>
      <c r="B4546" s="128"/>
      <c r="C4546" s="127"/>
      <c r="D4546" s="122"/>
      <c r="E4546" s="129">
        <f t="shared" ref="E4546:E4609" si="71">ROUND((D4546/(1+$J$1))*(1+$L$1),2)</f>
        <v>0</v>
      </c>
    </row>
    <row r="4547" spans="1:5">
      <c r="A4547" s="127"/>
      <c r="B4547" s="128"/>
      <c r="C4547" s="127"/>
      <c r="D4547" s="122"/>
      <c r="E4547" s="129">
        <f t="shared" si="71"/>
        <v>0</v>
      </c>
    </row>
    <row r="4548" spans="1:5">
      <c r="A4548" s="127"/>
      <c r="B4548" s="128"/>
      <c r="C4548" s="127"/>
      <c r="D4548" s="122"/>
      <c r="E4548" s="129">
        <f t="shared" si="71"/>
        <v>0</v>
      </c>
    </row>
    <row r="4549" spans="1:5">
      <c r="A4549" s="127"/>
      <c r="B4549" s="128"/>
      <c r="C4549" s="127"/>
      <c r="D4549" s="122"/>
      <c r="E4549" s="129">
        <f t="shared" si="71"/>
        <v>0</v>
      </c>
    </row>
    <row r="4550" spans="1:5">
      <c r="A4550" s="127"/>
      <c r="B4550" s="128"/>
      <c r="C4550" s="127"/>
      <c r="D4550" s="122"/>
      <c r="E4550" s="129">
        <f t="shared" si="71"/>
        <v>0</v>
      </c>
    </row>
    <row r="4551" spans="1:5">
      <c r="A4551" s="127"/>
      <c r="B4551" s="128"/>
      <c r="C4551" s="127"/>
      <c r="D4551" s="122"/>
      <c r="E4551" s="129">
        <f t="shared" si="71"/>
        <v>0</v>
      </c>
    </row>
    <row r="4552" spans="1:5">
      <c r="A4552" s="127"/>
      <c r="B4552" s="128"/>
      <c r="C4552" s="127"/>
      <c r="D4552" s="122"/>
      <c r="E4552" s="129">
        <f t="shared" si="71"/>
        <v>0</v>
      </c>
    </row>
    <row r="4553" spans="1:5">
      <c r="A4553" s="127"/>
      <c r="B4553" s="128"/>
      <c r="C4553" s="127"/>
      <c r="D4553" s="122"/>
      <c r="E4553" s="129">
        <f t="shared" si="71"/>
        <v>0</v>
      </c>
    </row>
    <row r="4554" spans="1:5">
      <c r="A4554" s="127"/>
      <c r="B4554" s="128"/>
      <c r="C4554" s="127"/>
      <c r="D4554" s="122"/>
      <c r="E4554" s="129">
        <f t="shared" si="71"/>
        <v>0</v>
      </c>
    </row>
    <row r="4555" spans="1:5">
      <c r="A4555" s="127"/>
      <c r="B4555" s="128"/>
      <c r="C4555" s="127"/>
      <c r="D4555" s="122"/>
      <c r="E4555" s="129">
        <f t="shared" si="71"/>
        <v>0</v>
      </c>
    </row>
    <row r="4556" spans="1:5">
      <c r="A4556" s="127"/>
      <c r="B4556" s="128"/>
      <c r="C4556" s="127"/>
      <c r="D4556" s="122"/>
      <c r="E4556" s="129">
        <f t="shared" si="71"/>
        <v>0</v>
      </c>
    </row>
    <row r="4557" spans="1:5">
      <c r="A4557" s="127"/>
      <c r="B4557" s="128"/>
      <c r="C4557" s="127"/>
      <c r="D4557" s="122"/>
      <c r="E4557" s="129">
        <f t="shared" si="71"/>
        <v>0</v>
      </c>
    </row>
    <row r="4558" spans="1:5">
      <c r="A4558" s="127"/>
      <c r="B4558" s="128"/>
      <c r="C4558" s="127"/>
      <c r="D4558" s="122"/>
      <c r="E4558" s="129">
        <f t="shared" si="71"/>
        <v>0</v>
      </c>
    </row>
    <row r="4559" spans="1:5">
      <c r="A4559" s="127"/>
      <c r="B4559" s="128"/>
      <c r="C4559" s="127"/>
      <c r="D4559" s="122"/>
      <c r="E4559" s="129">
        <f t="shared" si="71"/>
        <v>0</v>
      </c>
    </row>
    <row r="4560" spans="1:5">
      <c r="A4560" s="127"/>
      <c r="B4560" s="128"/>
      <c r="C4560" s="127"/>
      <c r="D4560" s="122"/>
      <c r="E4560" s="129">
        <f t="shared" si="71"/>
        <v>0</v>
      </c>
    </row>
    <row r="4561" spans="1:5">
      <c r="A4561" s="127"/>
      <c r="B4561" s="128"/>
      <c r="C4561" s="127"/>
      <c r="D4561" s="122"/>
      <c r="E4561" s="129">
        <f t="shared" si="71"/>
        <v>0</v>
      </c>
    </row>
    <row r="4562" spans="1:5">
      <c r="A4562" s="127"/>
      <c r="B4562" s="128"/>
      <c r="C4562" s="127"/>
      <c r="D4562" s="122"/>
      <c r="E4562" s="129">
        <f t="shared" si="71"/>
        <v>0</v>
      </c>
    </row>
    <row r="4563" spans="1:5">
      <c r="A4563" s="127"/>
      <c r="B4563" s="128"/>
      <c r="C4563" s="127"/>
      <c r="D4563" s="122"/>
      <c r="E4563" s="129">
        <f t="shared" si="71"/>
        <v>0</v>
      </c>
    </row>
    <row r="4564" spans="1:5">
      <c r="A4564" s="127"/>
      <c r="B4564" s="128"/>
      <c r="C4564" s="127"/>
      <c r="D4564" s="122"/>
      <c r="E4564" s="129">
        <f t="shared" si="71"/>
        <v>0</v>
      </c>
    </row>
    <row r="4565" spans="1:5">
      <c r="A4565" s="127"/>
      <c r="B4565" s="128"/>
      <c r="C4565" s="127"/>
      <c r="D4565" s="122"/>
      <c r="E4565" s="129">
        <f t="shared" si="71"/>
        <v>0</v>
      </c>
    </row>
    <row r="4566" spans="1:5">
      <c r="A4566" s="127"/>
      <c r="B4566" s="128"/>
      <c r="C4566" s="127"/>
      <c r="D4566" s="122"/>
      <c r="E4566" s="129">
        <f t="shared" si="71"/>
        <v>0</v>
      </c>
    </row>
    <row r="4567" spans="1:5">
      <c r="A4567" s="127"/>
      <c r="B4567" s="128"/>
      <c r="C4567" s="127"/>
      <c r="D4567" s="122"/>
      <c r="E4567" s="129">
        <f t="shared" si="71"/>
        <v>0</v>
      </c>
    </row>
    <row r="4568" spans="1:5">
      <c r="A4568" s="127"/>
      <c r="B4568" s="128"/>
      <c r="C4568" s="127"/>
      <c r="D4568" s="122"/>
      <c r="E4568" s="129">
        <f t="shared" si="71"/>
        <v>0</v>
      </c>
    </row>
    <row r="4569" spans="1:5">
      <c r="A4569" s="127"/>
      <c r="B4569" s="128"/>
      <c r="C4569" s="127"/>
      <c r="D4569" s="122"/>
      <c r="E4569" s="129">
        <f t="shared" si="71"/>
        <v>0</v>
      </c>
    </row>
    <row r="4570" spans="1:5">
      <c r="A4570" s="127"/>
      <c r="B4570" s="128"/>
      <c r="C4570" s="127"/>
      <c r="D4570" s="122"/>
      <c r="E4570" s="129">
        <f t="shared" si="71"/>
        <v>0</v>
      </c>
    </row>
    <row r="4571" spans="1:5">
      <c r="A4571" s="127"/>
      <c r="B4571" s="128"/>
      <c r="C4571" s="127"/>
      <c r="D4571" s="122"/>
      <c r="E4571" s="129">
        <f t="shared" si="71"/>
        <v>0</v>
      </c>
    </row>
    <row r="4572" spans="1:5">
      <c r="A4572" s="127"/>
      <c r="B4572" s="128"/>
      <c r="C4572" s="127"/>
      <c r="D4572" s="122"/>
      <c r="E4572" s="129">
        <f t="shared" si="71"/>
        <v>0</v>
      </c>
    </row>
    <row r="4573" spans="1:5">
      <c r="A4573" s="127"/>
      <c r="B4573" s="128"/>
      <c r="C4573" s="127"/>
      <c r="D4573" s="122"/>
      <c r="E4573" s="129">
        <f t="shared" si="71"/>
        <v>0</v>
      </c>
    </row>
    <row r="4574" spans="1:5">
      <c r="A4574" s="127"/>
      <c r="B4574" s="128"/>
      <c r="C4574" s="127"/>
      <c r="D4574" s="122"/>
      <c r="E4574" s="129">
        <f t="shared" si="71"/>
        <v>0</v>
      </c>
    </row>
    <row r="4575" spans="1:5">
      <c r="A4575" s="127"/>
      <c r="B4575" s="128"/>
      <c r="C4575" s="127"/>
      <c r="D4575" s="122"/>
      <c r="E4575" s="129">
        <f t="shared" si="71"/>
        <v>0</v>
      </c>
    </row>
    <row r="4576" spans="1:5">
      <c r="A4576" s="127"/>
      <c r="B4576" s="128"/>
      <c r="C4576" s="127"/>
      <c r="D4576" s="122"/>
      <c r="E4576" s="129">
        <f t="shared" si="71"/>
        <v>0</v>
      </c>
    </row>
    <row r="4577" spans="1:5">
      <c r="A4577" s="127"/>
      <c r="B4577" s="128"/>
      <c r="C4577" s="127"/>
      <c r="D4577" s="122"/>
      <c r="E4577" s="129">
        <f t="shared" si="71"/>
        <v>0</v>
      </c>
    </row>
    <row r="4578" spans="1:5">
      <c r="A4578" s="127"/>
      <c r="B4578" s="128"/>
      <c r="C4578" s="127"/>
      <c r="D4578" s="122"/>
      <c r="E4578" s="129">
        <f t="shared" si="71"/>
        <v>0</v>
      </c>
    </row>
    <row r="4579" spans="1:5">
      <c r="A4579" s="127"/>
      <c r="B4579" s="128"/>
      <c r="C4579" s="127"/>
      <c r="D4579" s="122"/>
      <c r="E4579" s="129">
        <f t="shared" si="71"/>
        <v>0</v>
      </c>
    </row>
    <row r="4580" spans="1:5">
      <c r="A4580" s="127"/>
      <c r="B4580" s="128"/>
      <c r="C4580" s="127"/>
      <c r="D4580" s="122"/>
      <c r="E4580" s="129">
        <f t="shared" si="71"/>
        <v>0</v>
      </c>
    </row>
    <row r="4581" spans="1:5">
      <c r="A4581" s="127"/>
      <c r="B4581" s="128"/>
      <c r="C4581" s="127"/>
      <c r="D4581" s="122"/>
      <c r="E4581" s="129">
        <f t="shared" si="71"/>
        <v>0</v>
      </c>
    </row>
    <row r="4582" spans="1:5">
      <c r="A4582" s="127"/>
      <c r="B4582" s="128"/>
      <c r="C4582" s="127"/>
      <c r="D4582" s="122"/>
      <c r="E4582" s="129">
        <f t="shared" si="71"/>
        <v>0</v>
      </c>
    </row>
    <row r="4583" spans="1:5">
      <c r="A4583" s="127"/>
      <c r="B4583" s="128"/>
      <c r="C4583" s="127"/>
      <c r="D4583" s="122"/>
      <c r="E4583" s="129">
        <f t="shared" si="71"/>
        <v>0</v>
      </c>
    </row>
    <row r="4584" spans="1:5">
      <c r="A4584" s="127"/>
      <c r="B4584" s="128"/>
      <c r="C4584" s="127"/>
      <c r="D4584" s="122"/>
      <c r="E4584" s="129">
        <f t="shared" si="71"/>
        <v>0</v>
      </c>
    </row>
    <row r="4585" spans="1:5">
      <c r="A4585" s="127"/>
      <c r="B4585" s="128"/>
      <c r="C4585" s="127"/>
      <c r="D4585" s="122"/>
      <c r="E4585" s="129">
        <f t="shared" si="71"/>
        <v>0</v>
      </c>
    </row>
    <row r="4586" spans="1:5">
      <c r="A4586" s="127"/>
      <c r="B4586" s="128"/>
      <c r="C4586" s="127"/>
      <c r="D4586" s="122"/>
      <c r="E4586" s="129">
        <f t="shared" si="71"/>
        <v>0</v>
      </c>
    </row>
    <row r="4587" spans="1:5">
      <c r="A4587" s="127"/>
      <c r="B4587" s="128"/>
      <c r="C4587" s="127"/>
      <c r="D4587" s="122"/>
      <c r="E4587" s="129">
        <f t="shared" si="71"/>
        <v>0</v>
      </c>
    </row>
    <row r="4588" spans="1:5">
      <c r="A4588" s="127"/>
      <c r="B4588" s="128"/>
      <c r="C4588" s="127"/>
      <c r="D4588" s="122"/>
      <c r="E4588" s="129">
        <f t="shared" si="71"/>
        <v>0</v>
      </c>
    </row>
    <row r="4589" spans="1:5">
      <c r="A4589" s="127"/>
      <c r="B4589" s="128"/>
      <c r="C4589" s="127"/>
      <c r="D4589" s="122"/>
      <c r="E4589" s="129">
        <f t="shared" si="71"/>
        <v>0</v>
      </c>
    </row>
    <row r="4590" spans="1:5">
      <c r="A4590" s="127"/>
      <c r="B4590" s="128"/>
      <c r="C4590" s="127"/>
      <c r="D4590" s="122"/>
      <c r="E4590" s="129">
        <f t="shared" si="71"/>
        <v>0</v>
      </c>
    </row>
    <row r="4591" spans="1:5">
      <c r="A4591" s="127"/>
      <c r="B4591" s="128"/>
      <c r="C4591" s="127"/>
      <c r="D4591" s="122"/>
      <c r="E4591" s="129">
        <f t="shared" si="71"/>
        <v>0</v>
      </c>
    </row>
    <row r="4592" spans="1:5">
      <c r="A4592" s="127"/>
      <c r="B4592" s="128"/>
      <c r="C4592" s="127"/>
      <c r="D4592" s="122"/>
      <c r="E4592" s="129">
        <f t="shared" si="71"/>
        <v>0</v>
      </c>
    </row>
    <row r="4593" spans="1:5">
      <c r="A4593" s="127"/>
      <c r="B4593" s="128"/>
      <c r="C4593" s="127"/>
      <c r="D4593" s="122"/>
      <c r="E4593" s="129">
        <f t="shared" si="71"/>
        <v>0</v>
      </c>
    </row>
    <row r="4594" spans="1:5">
      <c r="A4594" s="127"/>
      <c r="B4594" s="128"/>
      <c r="C4594" s="127"/>
      <c r="D4594" s="122"/>
      <c r="E4594" s="129">
        <f t="shared" si="71"/>
        <v>0</v>
      </c>
    </row>
    <row r="4595" spans="1:5">
      <c r="A4595" s="127"/>
      <c r="B4595" s="128"/>
      <c r="C4595" s="127"/>
      <c r="D4595" s="122"/>
      <c r="E4595" s="129">
        <f t="shared" si="71"/>
        <v>0</v>
      </c>
    </row>
    <row r="4596" spans="1:5">
      <c r="A4596" s="127"/>
      <c r="B4596" s="128"/>
      <c r="C4596" s="127"/>
      <c r="D4596" s="122"/>
      <c r="E4596" s="129">
        <f t="shared" si="71"/>
        <v>0</v>
      </c>
    </row>
    <row r="4597" spans="1:5">
      <c r="A4597" s="127"/>
      <c r="B4597" s="128"/>
      <c r="C4597" s="127"/>
      <c r="D4597" s="122"/>
      <c r="E4597" s="129">
        <f t="shared" si="71"/>
        <v>0</v>
      </c>
    </row>
    <row r="4598" spans="1:5">
      <c r="A4598" s="127"/>
      <c r="B4598" s="128"/>
      <c r="C4598" s="127"/>
      <c r="D4598" s="122"/>
      <c r="E4598" s="129">
        <f t="shared" si="71"/>
        <v>0</v>
      </c>
    </row>
    <row r="4599" spans="1:5">
      <c r="A4599" s="127"/>
      <c r="B4599" s="128"/>
      <c r="C4599" s="127"/>
      <c r="D4599" s="122"/>
      <c r="E4599" s="129">
        <f t="shared" si="71"/>
        <v>0</v>
      </c>
    </row>
    <row r="4600" spans="1:5">
      <c r="A4600" s="127"/>
      <c r="B4600" s="128"/>
      <c r="C4600" s="127"/>
      <c r="D4600" s="122"/>
      <c r="E4600" s="129">
        <f t="shared" si="71"/>
        <v>0</v>
      </c>
    </row>
    <row r="4601" spans="1:5">
      <c r="A4601" s="127"/>
      <c r="B4601" s="128"/>
      <c r="C4601" s="127"/>
      <c r="D4601" s="122"/>
      <c r="E4601" s="129">
        <f t="shared" si="71"/>
        <v>0</v>
      </c>
    </row>
    <row r="4602" spans="1:5">
      <c r="A4602" s="127"/>
      <c r="B4602" s="128"/>
      <c r="C4602" s="127"/>
      <c r="D4602" s="122"/>
      <c r="E4602" s="129">
        <f t="shared" si="71"/>
        <v>0</v>
      </c>
    </row>
    <row r="4603" spans="1:5">
      <c r="A4603" s="127"/>
      <c r="B4603" s="128"/>
      <c r="C4603" s="127"/>
      <c r="D4603" s="122"/>
      <c r="E4603" s="129">
        <f t="shared" si="71"/>
        <v>0</v>
      </c>
    </row>
    <row r="4604" spans="1:5">
      <c r="A4604" s="127"/>
      <c r="B4604" s="128"/>
      <c r="C4604" s="127"/>
      <c r="D4604" s="122"/>
      <c r="E4604" s="129">
        <f t="shared" si="71"/>
        <v>0</v>
      </c>
    </row>
    <row r="4605" spans="1:5">
      <c r="A4605" s="127"/>
      <c r="B4605" s="128"/>
      <c r="C4605" s="127"/>
      <c r="D4605" s="122"/>
      <c r="E4605" s="129">
        <f t="shared" si="71"/>
        <v>0</v>
      </c>
    </row>
    <row r="4606" spans="1:5">
      <c r="A4606" s="127"/>
      <c r="B4606" s="128"/>
      <c r="C4606" s="127"/>
      <c r="D4606" s="122"/>
      <c r="E4606" s="129">
        <f t="shared" si="71"/>
        <v>0</v>
      </c>
    </row>
    <row r="4607" spans="1:5">
      <c r="A4607" s="127"/>
      <c r="B4607" s="128"/>
      <c r="C4607" s="127"/>
      <c r="D4607" s="122"/>
      <c r="E4607" s="129">
        <f t="shared" si="71"/>
        <v>0</v>
      </c>
    </row>
    <row r="4608" spans="1:5">
      <c r="A4608" s="127"/>
      <c r="B4608" s="128"/>
      <c r="C4608" s="127"/>
      <c r="D4608" s="122"/>
      <c r="E4608" s="129">
        <f t="shared" si="71"/>
        <v>0</v>
      </c>
    </row>
    <row r="4609" spans="1:5">
      <c r="A4609" s="127"/>
      <c r="B4609" s="128"/>
      <c r="C4609" s="127"/>
      <c r="D4609" s="122"/>
      <c r="E4609" s="129">
        <f t="shared" si="71"/>
        <v>0</v>
      </c>
    </row>
    <row r="4610" spans="1:5">
      <c r="A4610" s="127"/>
      <c r="B4610" s="128"/>
      <c r="C4610" s="127"/>
      <c r="D4610" s="122"/>
      <c r="E4610" s="129">
        <f t="shared" ref="E4610:E4673" si="72">ROUND((D4610/(1+$J$1))*(1+$L$1),2)</f>
        <v>0</v>
      </c>
    </row>
    <row r="4611" spans="1:5">
      <c r="A4611" s="127"/>
      <c r="B4611" s="128"/>
      <c r="C4611" s="127"/>
      <c r="D4611" s="122"/>
      <c r="E4611" s="129">
        <f t="shared" si="72"/>
        <v>0</v>
      </c>
    </row>
    <row r="4612" spans="1:5">
      <c r="A4612" s="127"/>
      <c r="B4612" s="128"/>
      <c r="C4612" s="127"/>
      <c r="D4612" s="122"/>
      <c r="E4612" s="129">
        <f t="shared" si="72"/>
        <v>0</v>
      </c>
    </row>
    <row r="4613" spans="1:5">
      <c r="A4613" s="127"/>
      <c r="B4613" s="128"/>
      <c r="C4613" s="127"/>
      <c r="D4613" s="122"/>
      <c r="E4613" s="129">
        <f t="shared" si="72"/>
        <v>0</v>
      </c>
    </row>
    <row r="4614" spans="1:5">
      <c r="A4614" s="127"/>
      <c r="B4614" s="128"/>
      <c r="C4614" s="127"/>
      <c r="D4614" s="122"/>
      <c r="E4614" s="129">
        <f t="shared" si="72"/>
        <v>0</v>
      </c>
    </row>
    <row r="4615" spans="1:5">
      <c r="A4615" s="127"/>
      <c r="B4615" s="128"/>
      <c r="C4615" s="127"/>
      <c r="D4615" s="122"/>
      <c r="E4615" s="129">
        <f t="shared" si="72"/>
        <v>0</v>
      </c>
    </row>
    <row r="4616" spans="1:5">
      <c r="A4616" s="127"/>
      <c r="B4616" s="128"/>
      <c r="C4616" s="127"/>
      <c r="D4616" s="122"/>
      <c r="E4616" s="129">
        <f t="shared" si="72"/>
        <v>0</v>
      </c>
    </row>
    <row r="4617" spans="1:5">
      <c r="A4617" s="127"/>
      <c r="B4617" s="128"/>
      <c r="C4617" s="127"/>
      <c r="D4617" s="122"/>
      <c r="E4617" s="129">
        <f t="shared" si="72"/>
        <v>0</v>
      </c>
    </row>
    <row r="4618" spans="1:5">
      <c r="A4618" s="127"/>
      <c r="B4618" s="128"/>
      <c r="C4618" s="127"/>
      <c r="D4618" s="122"/>
      <c r="E4618" s="129">
        <f t="shared" si="72"/>
        <v>0</v>
      </c>
    </row>
    <row r="4619" spans="1:5">
      <c r="A4619" s="127"/>
      <c r="B4619" s="128"/>
      <c r="C4619" s="127"/>
      <c r="D4619" s="122"/>
      <c r="E4619" s="129">
        <f t="shared" si="72"/>
        <v>0</v>
      </c>
    </row>
    <row r="4620" spans="1:5">
      <c r="A4620" s="127"/>
      <c r="B4620" s="128"/>
      <c r="C4620" s="127"/>
      <c r="D4620" s="122"/>
      <c r="E4620" s="129">
        <f t="shared" si="72"/>
        <v>0</v>
      </c>
    </row>
    <row r="4621" spans="1:5">
      <c r="A4621" s="127"/>
      <c r="B4621" s="128"/>
      <c r="C4621" s="127"/>
      <c r="D4621" s="122"/>
      <c r="E4621" s="129">
        <f t="shared" si="72"/>
        <v>0</v>
      </c>
    </row>
    <row r="4622" spans="1:5">
      <c r="A4622" s="127"/>
      <c r="B4622" s="128"/>
      <c r="C4622" s="127"/>
      <c r="D4622" s="122"/>
      <c r="E4622" s="129">
        <f t="shared" si="72"/>
        <v>0</v>
      </c>
    </row>
    <row r="4623" spans="1:5">
      <c r="A4623" s="127"/>
      <c r="B4623" s="128"/>
      <c r="C4623" s="127"/>
      <c r="D4623" s="122"/>
      <c r="E4623" s="129">
        <f t="shared" si="72"/>
        <v>0</v>
      </c>
    </row>
    <row r="4624" spans="1:5">
      <c r="A4624" s="127"/>
      <c r="B4624" s="128"/>
      <c r="C4624" s="127"/>
      <c r="D4624" s="122"/>
      <c r="E4624" s="129">
        <f t="shared" si="72"/>
        <v>0</v>
      </c>
    </row>
    <row r="4625" spans="1:5">
      <c r="A4625" s="127"/>
      <c r="B4625" s="128"/>
      <c r="C4625" s="127"/>
      <c r="D4625" s="122"/>
      <c r="E4625" s="129">
        <f t="shared" si="72"/>
        <v>0</v>
      </c>
    </row>
    <row r="4626" spans="1:5">
      <c r="A4626" s="127"/>
      <c r="B4626" s="128"/>
      <c r="C4626" s="127"/>
      <c r="D4626" s="122"/>
      <c r="E4626" s="129">
        <f t="shared" si="72"/>
        <v>0</v>
      </c>
    </row>
    <row r="4627" spans="1:5">
      <c r="A4627" s="127"/>
      <c r="B4627" s="128"/>
      <c r="C4627" s="127"/>
      <c r="D4627" s="122"/>
      <c r="E4627" s="129">
        <f t="shared" si="72"/>
        <v>0</v>
      </c>
    </row>
    <row r="4628" spans="1:5">
      <c r="A4628" s="127"/>
      <c r="B4628" s="128"/>
      <c r="C4628" s="127"/>
      <c r="D4628" s="122"/>
      <c r="E4628" s="129">
        <f t="shared" si="72"/>
        <v>0</v>
      </c>
    </row>
    <row r="4629" spans="1:5">
      <c r="A4629" s="127"/>
      <c r="B4629" s="128"/>
      <c r="C4629" s="127"/>
      <c r="D4629" s="122"/>
      <c r="E4629" s="129">
        <f t="shared" si="72"/>
        <v>0</v>
      </c>
    </row>
    <row r="4630" spans="1:5">
      <c r="A4630" s="127"/>
      <c r="B4630" s="128"/>
      <c r="C4630" s="127"/>
      <c r="D4630" s="122"/>
      <c r="E4630" s="129">
        <f t="shared" si="72"/>
        <v>0</v>
      </c>
    </row>
    <row r="4631" spans="1:5">
      <c r="A4631" s="127"/>
      <c r="B4631" s="128"/>
      <c r="C4631" s="127"/>
      <c r="D4631" s="122"/>
      <c r="E4631" s="129">
        <f t="shared" si="72"/>
        <v>0</v>
      </c>
    </row>
    <row r="4632" spans="1:5">
      <c r="A4632" s="127"/>
      <c r="B4632" s="128"/>
      <c r="C4632" s="127"/>
      <c r="D4632" s="122"/>
      <c r="E4632" s="129">
        <f t="shared" si="72"/>
        <v>0</v>
      </c>
    </row>
    <row r="4633" spans="1:5">
      <c r="A4633" s="127"/>
      <c r="B4633" s="128"/>
      <c r="C4633" s="127"/>
      <c r="D4633" s="122"/>
      <c r="E4633" s="129">
        <f t="shared" si="72"/>
        <v>0</v>
      </c>
    </row>
    <row r="4634" spans="1:5">
      <c r="A4634" s="127"/>
      <c r="B4634" s="128"/>
      <c r="C4634" s="127"/>
      <c r="D4634" s="122"/>
      <c r="E4634" s="129">
        <f t="shared" si="72"/>
        <v>0</v>
      </c>
    </row>
    <row r="4635" spans="1:5">
      <c r="A4635" s="127"/>
      <c r="B4635" s="128"/>
      <c r="C4635" s="127"/>
      <c r="D4635" s="122"/>
      <c r="E4635" s="129">
        <f t="shared" si="72"/>
        <v>0</v>
      </c>
    </row>
    <row r="4636" spans="1:5">
      <c r="A4636" s="127"/>
      <c r="B4636" s="128"/>
      <c r="C4636" s="127"/>
      <c r="D4636" s="122"/>
      <c r="E4636" s="129">
        <f t="shared" si="72"/>
        <v>0</v>
      </c>
    </row>
    <row r="4637" spans="1:5">
      <c r="A4637" s="127"/>
      <c r="B4637" s="128"/>
      <c r="C4637" s="127"/>
      <c r="D4637" s="122"/>
      <c r="E4637" s="129">
        <f t="shared" si="72"/>
        <v>0</v>
      </c>
    </row>
    <row r="4638" spans="1:5">
      <c r="A4638" s="127"/>
      <c r="B4638" s="128"/>
      <c r="C4638" s="127"/>
      <c r="D4638" s="122"/>
      <c r="E4638" s="129">
        <f t="shared" si="72"/>
        <v>0</v>
      </c>
    </row>
    <row r="4639" spans="1:5">
      <c r="A4639" s="127"/>
      <c r="B4639" s="128"/>
      <c r="C4639" s="127"/>
      <c r="D4639" s="122"/>
      <c r="E4639" s="129">
        <f t="shared" si="72"/>
        <v>0</v>
      </c>
    </row>
    <row r="4640" spans="1:5">
      <c r="A4640" s="127"/>
      <c r="B4640" s="128"/>
      <c r="C4640" s="127"/>
      <c r="D4640" s="122"/>
      <c r="E4640" s="129">
        <f t="shared" si="72"/>
        <v>0</v>
      </c>
    </row>
    <row r="4641" spans="1:5">
      <c r="A4641" s="127"/>
      <c r="B4641" s="128"/>
      <c r="C4641" s="127"/>
      <c r="D4641" s="122"/>
      <c r="E4641" s="129">
        <f t="shared" si="72"/>
        <v>0</v>
      </c>
    </row>
    <row r="4642" spans="1:5">
      <c r="A4642" s="127"/>
      <c r="B4642" s="128"/>
      <c r="C4642" s="127"/>
      <c r="D4642" s="122"/>
      <c r="E4642" s="129">
        <f t="shared" si="72"/>
        <v>0</v>
      </c>
    </row>
    <row r="4643" spans="1:5">
      <c r="A4643" s="127"/>
      <c r="B4643" s="128"/>
      <c r="C4643" s="127"/>
      <c r="D4643" s="122"/>
      <c r="E4643" s="129">
        <f t="shared" si="72"/>
        <v>0</v>
      </c>
    </row>
    <row r="4644" spans="1:5">
      <c r="A4644" s="127"/>
      <c r="B4644" s="128"/>
      <c r="C4644" s="127"/>
      <c r="D4644" s="122"/>
      <c r="E4644" s="129">
        <f t="shared" si="72"/>
        <v>0</v>
      </c>
    </row>
    <row r="4645" spans="1:5">
      <c r="A4645" s="127"/>
      <c r="B4645" s="128"/>
      <c r="C4645" s="127"/>
      <c r="D4645" s="122"/>
      <c r="E4645" s="129">
        <f t="shared" si="72"/>
        <v>0</v>
      </c>
    </row>
    <row r="4646" spans="1:5">
      <c r="A4646" s="127"/>
      <c r="B4646" s="128"/>
      <c r="C4646" s="127"/>
      <c r="D4646" s="122"/>
      <c r="E4646" s="129">
        <f t="shared" si="72"/>
        <v>0</v>
      </c>
    </row>
    <row r="4647" spans="1:5">
      <c r="A4647" s="127"/>
      <c r="B4647" s="128"/>
      <c r="C4647" s="127"/>
      <c r="D4647" s="122"/>
      <c r="E4647" s="129">
        <f t="shared" si="72"/>
        <v>0</v>
      </c>
    </row>
    <row r="4648" spans="1:5">
      <c r="A4648" s="127"/>
      <c r="B4648" s="128"/>
      <c r="C4648" s="127"/>
      <c r="D4648" s="122"/>
      <c r="E4648" s="129">
        <f t="shared" si="72"/>
        <v>0</v>
      </c>
    </row>
    <row r="4649" spans="1:5">
      <c r="A4649" s="127"/>
      <c r="B4649" s="128"/>
      <c r="C4649" s="127"/>
      <c r="D4649" s="122"/>
      <c r="E4649" s="129">
        <f t="shared" si="72"/>
        <v>0</v>
      </c>
    </row>
    <row r="4650" spans="1:5">
      <c r="A4650" s="127"/>
      <c r="B4650" s="128"/>
      <c r="C4650" s="127"/>
      <c r="D4650" s="122"/>
      <c r="E4650" s="129">
        <f t="shared" si="72"/>
        <v>0</v>
      </c>
    </row>
    <row r="4651" spans="1:5">
      <c r="A4651" s="127"/>
      <c r="B4651" s="128"/>
      <c r="C4651" s="127"/>
      <c r="D4651" s="122"/>
      <c r="E4651" s="129">
        <f t="shared" si="72"/>
        <v>0</v>
      </c>
    </row>
    <row r="4652" spans="1:5">
      <c r="A4652" s="127"/>
      <c r="B4652" s="128"/>
      <c r="C4652" s="127"/>
      <c r="D4652" s="122"/>
      <c r="E4652" s="129">
        <f t="shared" si="72"/>
        <v>0</v>
      </c>
    </row>
    <row r="4653" spans="1:5">
      <c r="A4653" s="127"/>
      <c r="B4653" s="128"/>
      <c r="C4653" s="127"/>
      <c r="D4653" s="122"/>
      <c r="E4653" s="129">
        <f t="shared" si="72"/>
        <v>0</v>
      </c>
    </row>
    <row r="4654" spans="1:5">
      <c r="A4654" s="127"/>
      <c r="B4654" s="128"/>
      <c r="C4654" s="127"/>
      <c r="D4654" s="122"/>
      <c r="E4654" s="129">
        <f t="shared" si="72"/>
        <v>0</v>
      </c>
    </row>
    <row r="4655" spans="1:5">
      <c r="A4655" s="127"/>
      <c r="B4655" s="128"/>
      <c r="C4655" s="127"/>
      <c r="D4655" s="122"/>
      <c r="E4655" s="129">
        <f t="shared" si="72"/>
        <v>0</v>
      </c>
    </row>
    <row r="4656" spans="1:5">
      <c r="A4656" s="127"/>
      <c r="B4656" s="128"/>
      <c r="C4656" s="127"/>
      <c r="D4656" s="122"/>
      <c r="E4656" s="129">
        <f t="shared" si="72"/>
        <v>0</v>
      </c>
    </row>
    <row r="4657" spans="1:5">
      <c r="A4657" s="127"/>
      <c r="B4657" s="128"/>
      <c r="C4657" s="127"/>
      <c r="D4657" s="122"/>
      <c r="E4657" s="129">
        <f t="shared" si="72"/>
        <v>0</v>
      </c>
    </row>
    <row r="4658" spans="1:5">
      <c r="A4658" s="127"/>
      <c r="B4658" s="128"/>
      <c r="C4658" s="127"/>
      <c r="D4658" s="122"/>
      <c r="E4658" s="129">
        <f t="shared" si="72"/>
        <v>0</v>
      </c>
    </row>
    <row r="4659" spans="1:5">
      <c r="A4659" s="127"/>
      <c r="B4659" s="128"/>
      <c r="C4659" s="127"/>
      <c r="D4659" s="122"/>
      <c r="E4659" s="129">
        <f t="shared" si="72"/>
        <v>0</v>
      </c>
    </row>
    <row r="4660" spans="1:5">
      <c r="A4660" s="127"/>
      <c r="B4660" s="128"/>
      <c r="C4660" s="127"/>
      <c r="D4660" s="122"/>
      <c r="E4660" s="129">
        <f t="shared" si="72"/>
        <v>0</v>
      </c>
    </row>
    <row r="4661" spans="1:5">
      <c r="A4661" s="127"/>
      <c r="B4661" s="128"/>
      <c r="C4661" s="127"/>
      <c r="D4661" s="122"/>
      <c r="E4661" s="129">
        <f t="shared" si="72"/>
        <v>0</v>
      </c>
    </row>
    <row r="4662" spans="1:5">
      <c r="A4662" s="127"/>
      <c r="B4662" s="128"/>
      <c r="C4662" s="127"/>
      <c r="D4662" s="122"/>
      <c r="E4662" s="129">
        <f t="shared" si="72"/>
        <v>0</v>
      </c>
    </row>
    <row r="4663" spans="1:5">
      <c r="A4663" s="127"/>
      <c r="B4663" s="128"/>
      <c r="C4663" s="127"/>
      <c r="D4663" s="122"/>
      <c r="E4663" s="129">
        <f t="shared" si="72"/>
        <v>0</v>
      </c>
    </row>
    <row r="4664" spans="1:5">
      <c r="A4664" s="127"/>
      <c r="B4664" s="128"/>
      <c r="C4664" s="127"/>
      <c r="D4664" s="122"/>
      <c r="E4664" s="129">
        <f t="shared" si="72"/>
        <v>0</v>
      </c>
    </row>
    <row r="4665" spans="1:5">
      <c r="A4665" s="127"/>
      <c r="B4665" s="128"/>
      <c r="C4665" s="127"/>
      <c r="D4665" s="122"/>
      <c r="E4665" s="129">
        <f t="shared" si="72"/>
        <v>0</v>
      </c>
    </row>
    <row r="4666" spans="1:5">
      <c r="A4666" s="127"/>
      <c r="B4666" s="128"/>
      <c r="C4666" s="127"/>
      <c r="D4666" s="122"/>
      <c r="E4666" s="129">
        <f t="shared" si="72"/>
        <v>0</v>
      </c>
    </row>
    <row r="4667" spans="1:5">
      <c r="A4667" s="127"/>
      <c r="B4667" s="128"/>
      <c r="C4667" s="127"/>
      <c r="D4667" s="122"/>
      <c r="E4667" s="129">
        <f t="shared" si="72"/>
        <v>0</v>
      </c>
    </row>
    <row r="4668" spans="1:5">
      <c r="A4668" s="127"/>
      <c r="B4668" s="128"/>
      <c r="C4668" s="127"/>
      <c r="D4668" s="122"/>
      <c r="E4668" s="129">
        <f t="shared" si="72"/>
        <v>0</v>
      </c>
    </row>
    <row r="4669" spans="1:5">
      <c r="A4669" s="127"/>
      <c r="B4669" s="128"/>
      <c r="C4669" s="127"/>
      <c r="D4669" s="122"/>
      <c r="E4669" s="129">
        <f t="shared" si="72"/>
        <v>0</v>
      </c>
    </row>
    <row r="4670" spans="1:5">
      <c r="A4670" s="127"/>
      <c r="B4670" s="128"/>
      <c r="C4670" s="127"/>
      <c r="D4670" s="122"/>
      <c r="E4670" s="129">
        <f t="shared" si="72"/>
        <v>0</v>
      </c>
    </row>
    <row r="4671" spans="1:5">
      <c r="A4671" s="127"/>
      <c r="B4671" s="128"/>
      <c r="C4671" s="127"/>
      <c r="D4671" s="122"/>
      <c r="E4671" s="129">
        <f t="shared" si="72"/>
        <v>0</v>
      </c>
    </row>
    <row r="4672" spans="1:5">
      <c r="A4672" s="127"/>
      <c r="B4672" s="128"/>
      <c r="C4672" s="127"/>
      <c r="D4672" s="122"/>
      <c r="E4672" s="129">
        <f t="shared" si="72"/>
        <v>0</v>
      </c>
    </row>
    <row r="4673" spans="1:5">
      <c r="A4673" s="127"/>
      <c r="B4673" s="128"/>
      <c r="C4673" s="127"/>
      <c r="D4673" s="122"/>
      <c r="E4673" s="129">
        <f t="shared" si="72"/>
        <v>0</v>
      </c>
    </row>
    <row r="4674" spans="1:5">
      <c r="A4674" s="127"/>
      <c r="B4674" s="128"/>
      <c r="C4674" s="127"/>
      <c r="D4674" s="122"/>
      <c r="E4674" s="129">
        <f t="shared" ref="E4674:E4737" si="73">ROUND((D4674/(1+$J$1))*(1+$L$1),2)</f>
        <v>0</v>
      </c>
    </row>
    <row r="4675" spans="1:5">
      <c r="A4675" s="127"/>
      <c r="B4675" s="128"/>
      <c r="C4675" s="127"/>
      <c r="D4675" s="122"/>
      <c r="E4675" s="129">
        <f t="shared" si="73"/>
        <v>0</v>
      </c>
    </row>
    <row r="4676" spans="1:5">
      <c r="A4676" s="127"/>
      <c r="B4676" s="128"/>
      <c r="C4676" s="127"/>
      <c r="D4676" s="122"/>
      <c r="E4676" s="129">
        <f t="shared" si="73"/>
        <v>0</v>
      </c>
    </row>
    <row r="4677" spans="1:5">
      <c r="A4677" s="127"/>
      <c r="B4677" s="128"/>
      <c r="C4677" s="127"/>
      <c r="D4677" s="122"/>
      <c r="E4677" s="129">
        <f t="shared" si="73"/>
        <v>0</v>
      </c>
    </row>
    <row r="4678" spans="1:5">
      <c r="A4678" s="127"/>
      <c r="B4678" s="128"/>
      <c r="C4678" s="127"/>
      <c r="D4678" s="122"/>
      <c r="E4678" s="129">
        <f t="shared" si="73"/>
        <v>0</v>
      </c>
    </row>
    <row r="4679" spans="1:5">
      <c r="A4679" s="127"/>
      <c r="B4679" s="128"/>
      <c r="C4679" s="127"/>
      <c r="D4679" s="122"/>
      <c r="E4679" s="129">
        <f t="shared" si="73"/>
        <v>0</v>
      </c>
    </row>
    <row r="4680" spans="1:5">
      <c r="A4680" s="127"/>
      <c r="B4680" s="128"/>
      <c r="C4680" s="127"/>
      <c r="D4680" s="122"/>
      <c r="E4680" s="129">
        <f t="shared" si="73"/>
        <v>0</v>
      </c>
    </row>
    <row r="4681" spans="1:5">
      <c r="A4681" s="127"/>
      <c r="B4681" s="128"/>
      <c r="C4681" s="127"/>
      <c r="D4681" s="122"/>
      <c r="E4681" s="129">
        <f t="shared" si="73"/>
        <v>0</v>
      </c>
    </row>
    <row r="4682" spans="1:5">
      <c r="A4682" s="127"/>
      <c r="B4682" s="128"/>
      <c r="C4682" s="127"/>
      <c r="D4682" s="122"/>
      <c r="E4682" s="129">
        <f t="shared" si="73"/>
        <v>0</v>
      </c>
    </row>
    <row r="4683" spans="1:5">
      <c r="A4683" s="127"/>
      <c r="B4683" s="128"/>
      <c r="C4683" s="127"/>
      <c r="D4683" s="122"/>
      <c r="E4683" s="129">
        <f t="shared" si="73"/>
        <v>0</v>
      </c>
    </row>
    <row r="4684" spans="1:5">
      <c r="A4684" s="127"/>
      <c r="B4684" s="128"/>
      <c r="C4684" s="127"/>
      <c r="D4684" s="122"/>
      <c r="E4684" s="129">
        <f t="shared" si="73"/>
        <v>0</v>
      </c>
    </row>
    <row r="4685" spans="1:5">
      <c r="A4685" s="127"/>
      <c r="B4685" s="128"/>
      <c r="C4685" s="127"/>
      <c r="D4685" s="122"/>
      <c r="E4685" s="129">
        <f t="shared" si="73"/>
        <v>0</v>
      </c>
    </row>
    <row r="4686" spans="1:5">
      <c r="A4686" s="127"/>
      <c r="B4686" s="128"/>
      <c r="C4686" s="127"/>
      <c r="D4686" s="122"/>
      <c r="E4686" s="129">
        <f t="shared" si="73"/>
        <v>0</v>
      </c>
    </row>
    <row r="4687" spans="1:5">
      <c r="A4687" s="127"/>
      <c r="B4687" s="128"/>
      <c r="C4687" s="127"/>
      <c r="D4687" s="122"/>
      <c r="E4687" s="129">
        <f t="shared" si="73"/>
        <v>0</v>
      </c>
    </row>
    <row r="4688" spans="1:5">
      <c r="A4688" s="127"/>
      <c r="B4688" s="128"/>
      <c r="C4688" s="127"/>
      <c r="D4688" s="122"/>
      <c r="E4688" s="129">
        <f t="shared" si="73"/>
        <v>0</v>
      </c>
    </row>
    <row r="4689" spans="1:5">
      <c r="A4689" s="127"/>
      <c r="B4689" s="128"/>
      <c r="C4689" s="127"/>
      <c r="D4689" s="122"/>
      <c r="E4689" s="129">
        <f t="shared" si="73"/>
        <v>0</v>
      </c>
    </row>
    <row r="4690" spans="1:5">
      <c r="A4690" s="127"/>
      <c r="B4690" s="128"/>
      <c r="C4690" s="127"/>
      <c r="D4690" s="122"/>
      <c r="E4690" s="129">
        <f t="shared" si="73"/>
        <v>0</v>
      </c>
    </row>
    <row r="4691" spans="1:5">
      <c r="A4691" s="127"/>
      <c r="B4691" s="128"/>
      <c r="C4691" s="127"/>
      <c r="D4691" s="122"/>
      <c r="E4691" s="129">
        <f t="shared" si="73"/>
        <v>0</v>
      </c>
    </row>
    <row r="4692" spans="1:5">
      <c r="A4692" s="127"/>
      <c r="B4692" s="128"/>
      <c r="C4692" s="127"/>
      <c r="D4692" s="122"/>
      <c r="E4692" s="129">
        <f t="shared" si="73"/>
        <v>0</v>
      </c>
    </row>
    <row r="4693" spans="1:5">
      <c r="A4693" s="127"/>
      <c r="B4693" s="128"/>
      <c r="C4693" s="127"/>
      <c r="D4693" s="122"/>
      <c r="E4693" s="129">
        <f t="shared" si="73"/>
        <v>0</v>
      </c>
    </row>
    <row r="4694" spans="1:5">
      <c r="A4694" s="127"/>
      <c r="B4694" s="128"/>
      <c r="C4694" s="127"/>
      <c r="D4694" s="122"/>
      <c r="E4694" s="129">
        <f t="shared" si="73"/>
        <v>0</v>
      </c>
    </row>
    <row r="4695" spans="1:5">
      <c r="A4695" s="127"/>
      <c r="B4695" s="128"/>
      <c r="C4695" s="127"/>
      <c r="D4695" s="122"/>
      <c r="E4695" s="129">
        <f t="shared" si="73"/>
        <v>0</v>
      </c>
    </row>
    <row r="4696" spans="1:5">
      <c r="A4696" s="127"/>
      <c r="B4696" s="128"/>
      <c r="C4696" s="127"/>
      <c r="D4696" s="122"/>
      <c r="E4696" s="129">
        <f t="shared" si="73"/>
        <v>0</v>
      </c>
    </row>
    <row r="4697" spans="1:5">
      <c r="A4697" s="127"/>
      <c r="B4697" s="128"/>
      <c r="C4697" s="127"/>
      <c r="D4697" s="122"/>
      <c r="E4697" s="129">
        <f t="shared" si="73"/>
        <v>0</v>
      </c>
    </row>
    <row r="4698" spans="1:5">
      <c r="A4698" s="127"/>
      <c r="B4698" s="128"/>
      <c r="C4698" s="127"/>
      <c r="D4698" s="122"/>
      <c r="E4698" s="129">
        <f t="shared" si="73"/>
        <v>0</v>
      </c>
    </row>
    <row r="4699" spans="1:5">
      <c r="A4699" s="127"/>
      <c r="B4699" s="128"/>
      <c r="C4699" s="127"/>
      <c r="D4699" s="122"/>
      <c r="E4699" s="129">
        <f t="shared" si="73"/>
        <v>0</v>
      </c>
    </row>
    <row r="4700" spans="1:5">
      <c r="A4700" s="127"/>
      <c r="B4700" s="128"/>
      <c r="C4700" s="127"/>
      <c r="D4700" s="122"/>
      <c r="E4700" s="129">
        <f t="shared" si="73"/>
        <v>0</v>
      </c>
    </row>
    <row r="4701" spans="1:5">
      <c r="A4701" s="127"/>
      <c r="B4701" s="128"/>
      <c r="C4701" s="127"/>
      <c r="D4701" s="122"/>
      <c r="E4701" s="129">
        <f t="shared" si="73"/>
        <v>0</v>
      </c>
    </row>
    <row r="4702" spans="1:5">
      <c r="A4702" s="127"/>
      <c r="B4702" s="128"/>
      <c r="C4702" s="127"/>
      <c r="D4702" s="122"/>
      <c r="E4702" s="129">
        <f t="shared" si="73"/>
        <v>0</v>
      </c>
    </row>
    <row r="4703" spans="1:5">
      <c r="A4703" s="127"/>
      <c r="B4703" s="128"/>
      <c r="C4703" s="127"/>
      <c r="D4703" s="122"/>
      <c r="E4703" s="129">
        <f t="shared" si="73"/>
        <v>0</v>
      </c>
    </row>
    <row r="4704" spans="1:5">
      <c r="A4704" s="127"/>
      <c r="B4704" s="128"/>
      <c r="C4704" s="127"/>
      <c r="D4704" s="122"/>
      <c r="E4704" s="129">
        <f t="shared" si="73"/>
        <v>0</v>
      </c>
    </row>
    <row r="4705" spans="1:5">
      <c r="A4705" s="127"/>
      <c r="B4705" s="128"/>
      <c r="C4705" s="127"/>
      <c r="D4705" s="122"/>
      <c r="E4705" s="129">
        <f t="shared" si="73"/>
        <v>0</v>
      </c>
    </row>
    <row r="4706" spans="1:5">
      <c r="A4706" s="127"/>
      <c r="B4706" s="128"/>
      <c r="C4706" s="127"/>
      <c r="D4706" s="122"/>
      <c r="E4706" s="129">
        <f t="shared" si="73"/>
        <v>0</v>
      </c>
    </row>
    <row r="4707" spans="1:5">
      <c r="A4707" s="127"/>
      <c r="B4707" s="128"/>
      <c r="C4707" s="127"/>
      <c r="D4707" s="122"/>
      <c r="E4707" s="129">
        <f t="shared" si="73"/>
        <v>0</v>
      </c>
    </row>
    <row r="4708" spans="1:5">
      <c r="A4708" s="127"/>
      <c r="B4708" s="128"/>
      <c r="C4708" s="127"/>
      <c r="D4708" s="122"/>
      <c r="E4708" s="129">
        <f t="shared" si="73"/>
        <v>0</v>
      </c>
    </row>
    <row r="4709" spans="1:5">
      <c r="A4709" s="127"/>
      <c r="B4709" s="128"/>
      <c r="C4709" s="127"/>
      <c r="D4709" s="122"/>
      <c r="E4709" s="129">
        <f t="shared" si="73"/>
        <v>0</v>
      </c>
    </row>
    <row r="4710" spans="1:5">
      <c r="A4710" s="127"/>
      <c r="B4710" s="128"/>
      <c r="C4710" s="127"/>
      <c r="D4710" s="122"/>
      <c r="E4710" s="129">
        <f t="shared" si="73"/>
        <v>0</v>
      </c>
    </row>
    <row r="4711" spans="1:5">
      <c r="A4711" s="127"/>
      <c r="B4711" s="128"/>
      <c r="C4711" s="127"/>
      <c r="D4711" s="122"/>
      <c r="E4711" s="129">
        <f t="shared" si="73"/>
        <v>0</v>
      </c>
    </row>
    <row r="4712" spans="1:5">
      <c r="A4712" s="127"/>
      <c r="B4712" s="128"/>
      <c r="C4712" s="127"/>
      <c r="D4712" s="122"/>
      <c r="E4712" s="129">
        <f t="shared" si="73"/>
        <v>0</v>
      </c>
    </row>
    <row r="4713" spans="1:5">
      <c r="A4713" s="127"/>
      <c r="B4713" s="128"/>
      <c r="C4713" s="127"/>
      <c r="D4713" s="122"/>
      <c r="E4713" s="129">
        <f t="shared" si="73"/>
        <v>0</v>
      </c>
    </row>
    <row r="4714" spans="1:5">
      <c r="A4714" s="127"/>
      <c r="B4714" s="128"/>
      <c r="C4714" s="127"/>
      <c r="D4714" s="122"/>
      <c r="E4714" s="129">
        <f t="shared" si="73"/>
        <v>0</v>
      </c>
    </row>
    <row r="4715" spans="1:5">
      <c r="A4715" s="127"/>
      <c r="B4715" s="128"/>
      <c r="C4715" s="127"/>
      <c r="D4715" s="122"/>
      <c r="E4715" s="129">
        <f t="shared" si="73"/>
        <v>0</v>
      </c>
    </row>
    <row r="4716" spans="1:5">
      <c r="A4716" s="127"/>
      <c r="B4716" s="128"/>
      <c r="C4716" s="127"/>
      <c r="D4716" s="122"/>
      <c r="E4716" s="129">
        <f t="shared" si="73"/>
        <v>0</v>
      </c>
    </row>
    <row r="4717" spans="1:5">
      <c r="A4717" s="127"/>
      <c r="B4717" s="128"/>
      <c r="C4717" s="127"/>
      <c r="D4717" s="122"/>
      <c r="E4717" s="129">
        <f t="shared" si="73"/>
        <v>0</v>
      </c>
    </row>
    <row r="4718" spans="1:5">
      <c r="A4718" s="127"/>
      <c r="B4718" s="128"/>
      <c r="C4718" s="127"/>
      <c r="D4718" s="122"/>
      <c r="E4718" s="129">
        <f t="shared" si="73"/>
        <v>0</v>
      </c>
    </row>
    <row r="4719" spans="1:5">
      <c r="A4719" s="127"/>
      <c r="B4719" s="128"/>
      <c r="C4719" s="127"/>
      <c r="D4719" s="122"/>
      <c r="E4719" s="129">
        <f t="shared" si="73"/>
        <v>0</v>
      </c>
    </row>
    <row r="4720" spans="1:5">
      <c r="A4720" s="127"/>
      <c r="B4720" s="128"/>
      <c r="C4720" s="127"/>
      <c r="D4720" s="122"/>
      <c r="E4720" s="129">
        <f t="shared" si="73"/>
        <v>0</v>
      </c>
    </row>
    <row r="4721" spans="1:5">
      <c r="A4721" s="127"/>
      <c r="B4721" s="128"/>
      <c r="C4721" s="127"/>
      <c r="D4721" s="122"/>
      <c r="E4721" s="129">
        <f t="shared" si="73"/>
        <v>0</v>
      </c>
    </row>
    <row r="4722" spans="1:5">
      <c r="A4722" s="127"/>
      <c r="B4722" s="128"/>
      <c r="C4722" s="127"/>
      <c r="D4722" s="122"/>
      <c r="E4722" s="129">
        <f t="shared" si="73"/>
        <v>0</v>
      </c>
    </row>
    <row r="4723" spans="1:5">
      <c r="A4723" s="127"/>
      <c r="B4723" s="128"/>
      <c r="C4723" s="127"/>
      <c r="D4723" s="122"/>
      <c r="E4723" s="129">
        <f t="shared" si="73"/>
        <v>0</v>
      </c>
    </row>
    <row r="4724" spans="1:5">
      <c r="A4724" s="127"/>
      <c r="B4724" s="128"/>
      <c r="C4724" s="127"/>
      <c r="D4724" s="122"/>
      <c r="E4724" s="129">
        <f t="shared" si="73"/>
        <v>0</v>
      </c>
    </row>
    <row r="4725" spans="1:5">
      <c r="A4725" s="127"/>
      <c r="B4725" s="128"/>
      <c r="C4725" s="127"/>
      <c r="D4725" s="122"/>
      <c r="E4725" s="129">
        <f t="shared" si="73"/>
        <v>0</v>
      </c>
    </row>
    <row r="4726" spans="1:5">
      <c r="A4726" s="127"/>
      <c r="B4726" s="128"/>
      <c r="C4726" s="127"/>
      <c r="D4726" s="122"/>
      <c r="E4726" s="129">
        <f t="shared" si="73"/>
        <v>0</v>
      </c>
    </row>
    <row r="4727" spans="1:5">
      <c r="A4727" s="127"/>
      <c r="B4727" s="128"/>
      <c r="C4727" s="127"/>
      <c r="D4727" s="122"/>
      <c r="E4727" s="129">
        <f t="shared" si="73"/>
        <v>0</v>
      </c>
    </row>
    <row r="4728" spans="1:5">
      <c r="A4728" s="127"/>
      <c r="B4728" s="128"/>
      <c r="C4728" s="127"/>
      <c r="D4728" s="122"/>
      <c r="E4728" s="129">
        <f t="shared" si="73"/>
        <v>0</v>
      </c>
    </row>
    <row r="4729" spans="1:5">
      <c r="A4729" s="127"/>
      <c r="B4729" s="128"/>
      <c r="C4729" s="127"/>
      <c r="D4729" s="122"/>
      <c r="E4729" s="129">
        <f t="shared" si="73"/>
        <v>0</v>
      </c>
    </row>
    <row r="4730" spans="1:5">
      <c r="A4730" s="127"/>
      <c r="B4730" s="128"/>
      <c r="C4730" s="127"/>
      <c r="D4730" s="122"/>
      <c r="E4730" s="129">
        <f t="shared" si="73"/>
        <v>0</v>
      </c>
    </row>
    <row r="4731" spans="1:5">
      <c r="A4731" s="127"/>
      <c r="B4731" s="128"/>
      <c r="C4731" s="127"/>
      <c r="D4731" s="122"/>
      <c r="E4731" s="129">
        <f t="shared" si="73"/>
        <v>0</v>
      </c>
    </row>
    <row r="4732" spans="1:5">
      <c r="A4732" s="127"/>
      <c r="B4732" s="128"/>
      <c r="C4732" s="127"/>
      <c r="D4732" s="122"/>
      <c r="E4732" s="129">
        <f t="shared" si="73"/>
        <v>0</v>
      </c>
    </row>
    <row r="4733" spans="1:5">
      <c r="A4733" s="127"/>
      <c r="B4733" s="128"/>
      <c r="C4733" s="127"/>
      <c r="D4733" s="122"/>
      <c r="E4733" s="129">
        <f t="shared" si="73"/>
        <v>0</v>
      </c>
    </row>
    <row r="4734" spans="1:5">
      <c r="A4734" s="127"/>
      <c r="B4734" s="128"/>
      <c r="C4734" s="127"/>
      <c r="D4734" s="122"/>
      <c r="E4734" s="129">
        <f t="shared" si="73"/>
        <v>0</v>
      </c>
    </row>
    <row r="4735" spans="1:5">
      <c r="A4735" s="127"/>
      <c r="B4735" s="128"/>
      <c r="C4735" s="127"/>
      <c r="D4735" s="122"/>
      <c r="E4735" s="129">
        <f t="shared" si="73"/>
        <v>0</v>
      </c>
    </row>
    <row r="4736" spans="1:5">
      <c r="A4736" s="127"/>
      <c r="B4736" s="128"/>
      <c r="C4736" s="127"/>
      <c r="D4736" s="122"/>
      <c r="E4736" s="129">
        <f t="shared" si="73"/>
        <v>0</v>
      </c>
    </row>
    <row r="4737" spans="1:5">
      <c r="A4737" s="127"/>
      <c r="B4737" s="128"/>
      <c r="C4737" s="127"/>
      <c r="D4737" s="122"/>
      <c r="E4737" s="129">
        <f t="shared" si="73"/>
        <v>0</v>
      </c>
    </row>
    <row r="4738" spans="1:5">
      <c r="A4738" s="127"/>
      <c r="B4738" s="128"/>
      <c r="C4738" s="127"/>
      <c r="D4738" s="122"/>
      <c r="E4738" s="129">
        <f t="shared" ref="E4738:E4801" si="74">ROUND((D4738/(1+$J$1))*(1+$L$1),2)</f>
        <v>0</v>
      </c>
    </row>
    <row r="4739" spans="1:5">
      <c r="A4739" s="127"/>
      <c r="B4739" s="128"/>
      <c r="C4739" s="127"/>
      <c r="D4739" s="122"/>
      <c r="E4739" s="129">
        <f t="shared" si="74"/>
        <v>0</v>
      </c>
    </row>
    <row r="4740" spans="1:5">
      <c r="A4740" s="127"/>
      <c r="B4740" s="128"/>
      <c r="C4740" s="127"/>
      <c r="D4740" s="122"/>
      <c r="E4740" s="129">
        <f t="shared" si="74"/>
        <v>0</v>
      </c>
    </row>
    <row r="4741" spans="1:5">
      <c r="A4741" s="127"/>
      <c r="B4741" s="128"/>
      <c r="C4741" s="127"/>
      <c r="D4741" s="122"/>
      <c r="E4741" s="129">
        <f t="shared" si="74"/>
        <v>0</v>
      </c>
    </row>
    <row r="4742" spans="1:5">
      <c r="A4742" s="127"/>
      <c r="B4742" s="128"/>
      <c r="C4742" s="127"/>
      <c r="D4742" s="122"/>
      <c r="E4742" s="129">
        <f t="shared" si="74"/>
        <v>0</v>
      </c>
    </row>
    <row r="4743" spans="1:5">
      <c r="A4743" s="127"/>
      <c r="B4743" s="128"/>
      <c r="C4743" s="127"/>
      <c r="D4743" s="122"/>
      <c r="E4743" s="129">
        <f t="shared" si="74"/>
        <v>0</v>
      </c>
    </row>
    <row r="4744" spans="1:5">
      <c r="A4744" s="127"/>
      <c r="B4744" s="128"/>
      <c r="C4744" s="127"/>
      <c r="D4744" s="122"/>
      <c r="E4744" s="129">
        <f t="shared" si="74"/>
        <v>0</v>
      </c>
    </row>
    <row r="4745" spans="1:5">
      <c r="A4745" s="127"/>
      <c r="B4745" s="128"/>
      <c r="C4745" s="127"/>
      <c r="D4745" s="122"/>
      <c r="E4745" s="129">
        <f t="shared" si="74"/>
        <v>0</v>
      </c>
    </row>
    <row r="4746" spans="1:5">
      <c r="A4746" s="127"/>
      <c r="B4746" s="128"/>
      <c r="C4746" s="127"/>
      <c r="D4746" s="122"/>
      <c r="E4746" s="129">
        <f t="shared" si="74"/>
        <v>0</v>
      </c>
    </row>
    <row r="4747" spans="1:5">
      <c r="A4747" s="127"/>
      <c r="B4747" s="128"/>
      <c r="C4747" s="127"/>
      <c r="D4747" s="122"/>
      <c r="E4747" s="129">
        <f t="shared" si="74"/>
        <v>0</v>
      </c>
    </row>
    <row r="4748" spans="1:5">
      <c r="A4748" s="127"/>
      <c r="B4748" s="128"/>
      <c r="C4748" s="127"/>
      <c r="D4748" s="122"/>
      <c r="E4748" s="129">
        <f t="shared" si="74"/>
        <v>0</v>
      </c>
    </row>
    <row r="4749" spans="1:5">
      <c r="A4749" s="127"/>
      <c r="B4749" s="128"/>
      <c r="C4749" s="127"/>
      <c r="D4749" s="122"/>
      <c r="E4749" s="129">
        <f t="shared" si="74"/>
        <v>0</v>
      </c>
    </row>
    <row r="4750" spans="1:5">
      <c r="A4750" s="127"/>
      <c r="B4750" s="128"/>
      <c r="C4750" s="127"/>
      <c r="D4750" s="122"/>
      <c r="E4750" s="129">
        <f t="shared" si="74"/>
        <v>0</v>
      </c>
    </row>
    <row r="4751" spans="1:5">
      <c r="A4751" s="127"/>
      <c r="B4751" s="128"/>
      <c r="C4751" s="127"/>
      <c r="D4751" s="122"/>
      <c r="E4751" s="129">
        <f t="shared" si="74"/>
        <v>0</v>
      </c>
    </row>
    <row r="4752" spans="1:5">
      <c r="A4752" s="127"/>
      <c r="B4752" s="128"/>
      <c r="C4752" s="127"/>
      <c r="D4752" s="122"/>
      <c r="E4752" s="129">
        <f t="shared" si="74"/>
        <v>0</v>
      </c>
    </row>
    <row r="4753" spans="1:5">
      <c r="A4753" s="127"/>
      <c r="B4753" s="128"/>
      <c r="C4753" s="127"/>
      <c r="D4753" s="122"/>
      <c r="E4753" s="129">
        <f t="shared" si="74"/>
        <v>0</v>
      </c>
    </row>
    <row r="4754" spans="1:5">
      <c r="A4754" s="127"/>
      <c r="B4754" s="128"/>
      <c r="C4754" s="127"/>
      <c r="D4754" s="122"/>
      <c r="E4754" s="129">
        <f t="shared" si="74"/>
        <v>0</v>
      </c>
    </row>
    <row r="4755" spans="1:5">
      <c r="A4755" s="127"/>
      <c r="B4755" s="128"/>
      <c r="C4755" s="127"/>
      <c r="D4755" s="122"/>
      <c r="E4755" s="129">
        <f t="shared" si="74"/>
        <v>0</v>
      </c>
    </row>
    <row r="4756" spans="1:5">
      <c r="A4756" s="127"/>
      <c r="B4756" s="128"/>
      <c r="C4756" s="127"/>
      <c r="D4756" s="122"/>
      <c r="E4756" s="129">
        <f t="shared" si="74"/>
        <v>0</v>
      </c>
    </row>
    <row r="4757" spans="1:5">
      <c r="A4757" s="127"/>
      <c r="B4757" s="128"/>
      <c r="C4757" s="127"/>
      <c r="D4757" s="122"/>
      <c r="E4757" s="129">
        <f t="shared" si="74"/>
        <v>0</v>
      </c>
    </row>
    <row r="4758" spans="1:5">
      <c r="A4758" s="127"/>
      <c r="B4758" s="128"/>
      <c r="C4758" s="127"/>
      <c r="D4758" s="122"/>
      <c r="E4758" s="129">
        <f t="shared" si="74"/>
        <v>0</v>
      </c>
    </row>
    <row r="4759" spans="1:5">
      <c r="A4759" s="127"/>
      <c r="B4759" s="128"/>
      <c r="C4759" s="127"/>
      <c r="D4759" s="122"/>
      <c r="E4759" s="129">
        <f t="shared" si="74"/>
        <v>0</v>
      </c>
    </row>
    <row r="4760" spans="1:5">
      <c r="A4760" s="127"/>
      <c r="B4760" s="128"/>
      <c r="C4760" s="127"/>
      <c r="D4760" s="122"/>
      <c r="E4760" s="129">
        <f t="shared" si="74"/>
        <v>0</v>
      </c>
    </row>
    <row r="4761" spans="1:5">
      <c r="A4761" s="127"/>
      <c r="B4761" s="128"/>
      <c r="C4761" s="127"/>
      <c r="D4761" s="122"/>
      <c r="E4761" s="129">
        <f t="shared" si="74"/>
        <v>0</v>
      </c>
    </row>
    <row r="4762" spans="1:5">
      <c r="A4762" s="127"/>
      <c r="B4762" s="128"/>
      <c r="C4762" s="127"/>
      <c r="D4762" s="122"/>
      <c r="E4762" s="129">
        <f t="shared" si="74"/>
        <v>0</v>
      </c>
    </row>
    <row r="4763" spans="1:5">
      <c r="A4763" s="127"/>
      <c r="B4763" s="128"/>
      <c r="C4763" s="127"/>
      <c r="D4763" s="122"/>
      <c r="E4763" s="129">
        <f t="shared" si="74"/>
        <v>0</v>
      </c>
    </row>
    <row r="4764" spans="1:5">
      <c r="A4764" s="127"/>
      <c r="B4764" s="128"/>
      <c r="C4764" s="127"/>
      <c r="D4764" s="122"/>
      <c r="E4764" s="129">
        <f t="shared" si="74"/>
        <v>0</v>
      </c>
    </row>
    <row r="4765" spans="1:5">
      <c r="A4765" s="127"/>
      <c r="B4765" s="128"/>
      <c r="C4765" s="127"/>
      <c r="D4765" s="122"/>
      <c r="E4765" s="129">
        <f t="shared" si="74"/>
        <v>0</v>
      </c>
    </row>
    <row r="4766" spans="1:5">
      <c r="A4766" s="127"/>
      <c r="B4766" s="128"/>
      <c r="C4766" s="127"/>
      <c r="D4766" s="122"/>
      <c r="E4766" s="129">
        <f t="shared" si="74"/>
        <v>0</v>
      </c>
    </row>
    <row r="4767" spans="1:5">
      <c r="A4767" s="127"/>
      <c r="B4767" s="128"/>
      <c r="C4767" s="127"/>
      <c r="D4767" s="122"/>
      <c r="E4767" s="129">
        <f t="shared" si="74"/>
        <v>0</v>
      </c>
    </row>
    <row r="4768" spans="1:5">
      <c r="A4768" s="127"/>
      <c r="B4768" s="128"/>
      <c r="C4768" s="127"/>
      <c r="D4768" s="122"/>
      <c r="E4768" s="129">
        <f t="shared" si="74"/>
        <v>0</v>
      </c>
    </row>
    <row r="4769" spans="1:5">
      <c r="A4769" s="127"/>
      <c r="B4769" s="128"/>
      <c r="C4769" s="127"/>
      <c r="D4769" s="122"/>
      <c r="E4769" s="129">
        <f t="shared" si="74"/>
        <v>0</v>
      </c>
    </row>
    <row r="4770" spans="1:5">
      <c r="A4770" s="127"/>
      <c r="B4770" s="128"/>
      <c r="C4770" s="127"/>
      <c r="D4770" s="122"/>
      <c r="E4770" s="129">
        <f t="shared" si="74"/>
        <v>0</v>
      </c>
    </row>
    <row r="4771" spans="1:5">
      <c r="A4771" s="127"/>
      <c r="B4771" s="128"/>
      <c r="C4771" s="127"/>
      <c r="D4771" s="122"/>
      <c r="E4771" s="129">
        <f t="shared" si="74"/>
        <v>0</v>
      </c>
    </row>
    <row r="4772" spans="1:5">
      <c r="A4772" s="127"/>
      <c r="B4772" s="128"/>
      <c r="C4772" s="127"/>
      <c r="D4772" s="122"/>
      <c r="E4772" s="129">
        <f t="shared" si="74"/>
        <v>0</v>
      </c>
    </row>
    <row r="4773" spans="1:5">
      <c r="A4773" s="127"/>
      <c r="B4773" s="128"/>
      <c r="C4773" s="127"/>
      <c r="D4773" s="122"/>
      <c r="E4773" s="129">
        <f t="shared" si="74"/>
        <v>0</v>
      </c>
    </row>
    <row r="4774" spans="1:5">
      <c r="A4774" s="127"/>
      <c r="B4774" s="128"/>
      <c r="C4774" s="127"/>
      <c r="D4774" s="122"/>
      <c r="E4774" s="129">
        <f t="shared" si="74"/>
        <v>0</v>
      </c>
    </row>
    <row r="4775" spans="1:5">
      <c r="A4775" s="127"/>
      <c r="B4775" s="128"/>
      <c r="C4775" s="127"/>
      <c r="D4775" s="122"/>
      <c r="E4775" s="129">
        <f t="shared" si="74"/>
        <v>0</v>
      </c>
    </row>
    <row r="4776" spans="1:5">
      <c r="A4776" s="127"/>
      <c r="B4776" s="128"/>
      <c r="C4776" s="127"/>
      <c r="D4776" s="122"/>
      <c r="E4776" s="129">
        <f t="shared" si="74"/>
        <v>0</v>
      </c>
    </row>
    <row r="4777" spans="1:5">
      <c r="A4777" s="127"/>
      <c r="B4777" s="128"/>
      <c r="C4777" s="127"/>
      <c r="D4777" s="122"/>
      <c r="E4777" s="129">
        <f t="shared" si="74"/>
        <v>0</v>
      </c>
    </row>
    <row r="4778" spans="1:5">
      <c r="A4778" s="127"/>
      <c r="B4778" s="128"/>
      <c r="C4778" s="127"/>
      <c r="D4778" s="122"/>
      <c r="E4778" s="129">
        <f t="shared" si="74"/>
        <v>0</v>
      </c>
    </row>
    <row r="4779" spans="1:5">
      <c r="A4779" s="127"/>
      <c r="B4779" s="128"/>
      <c r="C4779" s="127"/>
      <c r="D4779" s="122"/>
      <c r="E4779" s="129">
        <f t="shared" si="74"/>
        <v>0</v>
      </c>
    </row>
    <row r="4780" spans="1:5">
      <c r="A4780" s="127"/>
      <c r="B4780" s="128"/>
      <c r="C4780" s="127"/>
      <c r="D4780" s="122"/>
      <c r="E4780" s="129">
        <f t="shared" si="74"/>
        <v>0</v>
      </c>
    </row>
    <row r="4781" spans="1:5">
      <c r="A4781" s="127"/>
      <c r="B4781" s="128"/>
      <c r="C4781" s="127"/>
      <c r="D4781" s="122"/>
      <c r="E4781" s="129">
        <f t="shared" si="74"/>
        <v>0</v>
      </c>
    </row>
    <row r="4782" spans="1:5">
      <c r="A4782" s="127"/>
      <c r="B4782" s="128"/>
      <c r="C4782" s="127"/>
      <c r="D4782" s="122"/>
      <c r="E4782" s="129">
        <f t="shared" si="74"/>
        <v>0</v>
      </c>
    </row>
    <row r="4783" spans="1:5">
      <c r="A4783" s="127"/>
      <c r="B4783" s="128"/>
      <c r="C4783" s="127"/>
      <c r="D4783" s="122"/>
      <c r="E4783" s="129">
        <f t="shared" si="74"/>
        <v>0</v>
      </c>
    </row>
    <row r="4784" spans="1:5">
      <c r="A4784" s="127"/>
      <c r="B4784" s="128"/>
      <c r="C4784" s="127"/>
      <c r="D4784" s="122"/>
      <c r="E4784" s="129">
        <f t="shared" si="74"/>
        <v>0</v>
      </c>
    </row>
    <row r="4785" spans="1:5">
      <c r="A4785" s="127"/>
      <c r="B4785" s="128"/>
      <c r="C4785" s="127"/>
      <c r="D4785" s="122"/>
      <c r="E4785" s="129">
        <f t="shared" si="74"/>
        <v>0</v>
      </c>
    </row>
    <row r="4786" spans="1:5">
      <c r="A4786" s="127"/>
      <c r="B4786" s="128"/>
      <c r="C4786" s="127"/>
      <c r="D4786" s="122"/>
      <c r="E4786" s="129">
        <f t="shared" si="74"/>
        <v>0</v>
      </c>
    </row>
    <row r="4787" spans="1:5">
      <c r="A4787" s="127"/>
      <c r="B4787" s="128"/>
      <c r="C4787" s="127"/>
      <c r="D4787" s="122"/>
      <c r="E4787" s="129">
        <f t="shared" si="74"/>
        <v>0</v>
      </c>
    </row>
    <row r="4788" spans="1:5">
      <c r="A4788" s="127"/>
      <c r="B4788" s="128"/>
      <c r="C4788" s="127"/>
      <c r="D4788" s="122"/>
      <c r="E4788" s="129">
        <f t="shared" si="74"/>
        <v>0</v>
      </c>
    </row>
    <row r="4789" spans="1:5">
      <c r="A4789" s="127"/>
      <c r="B4789" s="128"/>
      <c r="C4789" s="127"/>
      <c r="D4789" s="122"/>
      <c r="E4789" s="129">
        <f t="shared" si="74"/>
        <v>0</v>
      </c>
    </row>
    <row r="4790" spans="1:5">
      <c r="A4790" s="127"/>
      <c r="B4790" s="128"/>
      <c r="C4790" s="127"/>
      <c r="D4790" s="122"/>
      <c r="E4790" s="129">
        <f t="shared" si="74"/>
        <v>0</v>
      </c>
    </row>
    <row r="4791" spans="1:5">
      <c r="A4791" s="127"/>
      <c r="B4791" s="128"/>
      <c r="C4791" s="127"/>
      <c r="D4791" s="122"/>
      <c r="E4791" s="129">
        <f t="shared" si="74"/>
        <v>0</v>
      </c>
    </row>
    <row r="4792" spans="1:5">
      <c r="A4792" s="127"/>
      <c r="B4792" s="128"/>
      <c r="C4792" s="127"/>
      <c r="D4792" s="122"/>
      <c r="E4792" s="129">
        <f t="shared" si="74"/>
        <v>0</v>
      </c>
    </row>
    <row r="4793" spans="1:5">
      <c r="A4793" s="127"/>
      <c r="B4793" s="128"/>
      <c r="C4793" s="127"/>
      <c r="D4793" s="122"/>
      <c r="E4793" s="129">
        <f t="shared" si="74"/>
        <v>0</v>
      </c>
    </row>
    <row r="4794" spans="1:5">
      <c r="A4794" s="127"/>
      <c r="B4794" s="128"/>
      <c r="C4794" s="127"/>
      <c r="D4794" s="122"/>
      <c r="E4794" s="129">
        <f t="shared" si="74"/>
        <v>0</v>
      </c>
    </row>
    <row r="4795" spans="1:5">
      <c r="A4795" s="127"/>
      <c r="B4795" s="128"/>
      <c r="C4795" s="127"/>
      <c r="D4795" s="122"/>
      <c r="E4795" s="129">
        <f t="shared" si="74"/>
        <v>0</v>
      </c>
    </row>
    <row r="4796" spans="1:5">
      <c r="A4796" s="127"/>
      <c r="B4796" s="128"/>
      <c r="C4796" s="127"/>
      <c r="D4796" s="122"/>
      <c r="E4796" s="129">
        <f t="shared" si="74"/>
        <v>0</v>
      </c>
    </row>
    <row r="4797" spans="1:5">
      <c r="A4797" s="127"/>
      <c r="B4797" s="128"/>
      <c r="C4797" s="127"/>
      <c r="D4797" s="122"/>
      <c r="E4797" s="129">
        <f t="shared" si="74"/>
        <v>0</v>
      </c>
    </row>
    <row r="4798" spans="1:5">
      <c r="A4798" s="127"/>
      <c r="B4798" s="128"/>
      <c r="C4798" s="127"/>
      <c r="D4798" s="122"/>
      <c r="E4798" s="129">
        <f t="shared" si="74"/>
        <v>0</v>
      </c>
    </row>
    <row r="4799" spans="1:5">
      <c r="A4799" s="127"/>
      <c r="B4799" s="128"/>
      <c r="C4799" s="127"/>
      <c r="D4799" s="122"/>
      <c r="E4799" s="129">
        <f t="shared" si="74"/>
        <v>0</v>
      </c>
    </row>
    <row r="4800" spans="1:5">
      <c r="A4800" s="127"/>
      <c r="B4800" s="128"/>
      <c r="C4800" s="127"/>
      <c r="D4800" s="122"/>
      <c r="E4800" s="129">
        <f t="shared" si="74"/>
        <v>0</v>
      </c>
    </row>
    <row r="4801" spans="1:5">
      <c r="A4801" s="127"/>
      <c r="B4801" s="128"/>
      <c r="C4801" s="127"/>
      <c r="D4801" s="122"/>
      <c r="E4801" s="129">
        <f t="shared" si="74"/>
        <v>0</v>
      </c>
    </row>
    <row r="4802" spans="1:5">
      <c r="A4802" s="127"/>
      <c r="B4802" s="128"/>
      <c r="C4802" s="127"/>
      <c r="D4802" s="122"/>
      <c r="E4802" s="129">
        <f t="shared" ref="E4802:E4865" si="75">ROUND((D4802/(1+$J$1))*(1+$L$1),2)</f>
        <v>0</v>
      </c>
    </row>
    <row r="4803" spans="1:5">
      <c r="A4803" s="127"/>
      <c r="B4803" s="128"/>
      <c r="C4803" s="127"/>
      <c r="D4803" s="122"/>
      <c r="E4803" s="129">
        <f t="shared" si="75"/>
        <v>0</v>
      </c>
    </row>
    <row r="4804" spans="1:5">
      <c r="A4804" s="127"/>
      <c r="B4804" s="128"/>
      <c r="C4804" s="127"/>
      <c r="D4804" s="122"/>
      <c r="E4804" s="129">
        <f t="shared" si="75"/>
        <v>0</v>
      </c>
    </row>
    <row r="4805" spans="1:5">
      <c r="A4805" s="127"/>
      <c r="B4805" s="128"/>
      <c r="C4805" s="127"/>
      <c r="D4805" s="122"/>
      <c r="E4805" s="129">
        <f t="shared" si="75"/>
        <v>0</v>
      </c>
    </row>
    <row r="4806" spans="1:5">
      <c r="A4806" s="127"/>
      <c r="B4806" s="128"/>
      <c r="C4806" s="127"/>
      <c r="D4806" s="122"/>
      <c r="E4806" s="129">
        <f t="shared" si="75"/>
        <v>0</v>
      </c>
    </row>
    <row r="4807" spans="1:5">
      <c r="A4807" s="127"/>
      <c r="B4807" s="128"/>
      <c r="C4807" s="127"/>
      <c r="D4807" s="122"/>
      <c r="E4807" s="129">
        <f t="shared" si="75"/>
        <v>0</v>
      </c>
    </row>
    <row r="4808" spans="1:5">
      <c r="A4808" s="127"/>
      <c r="B4808" s="128"/>
      <c r="C4808" s="127"/>
      <c r="D4808" s="122"/>
      <c r="E4808" s="129">
        <f t="shared" si="75"/>
        <v>0</v>
      </c>
    </row>
    <row r="4809" spans="1:5">
      <c r="A4809" s="127"/>
      <c r="B4809" s="128"/>
      <c r="C4809" s="127"/>
      <c r="D4809" s="122"/>
      <c r="E4809" s="129">
        <f t="shared" si="75"/>
        <v>0</v>
      </c>
    </row>
    <row r="4810" spans="1:5">
      <c r="A4810" s="127"/>
      <c r="B4810" s="128"/>
      <c r="C4810" s="127"/>
      <c r="D4810" s="122"/>
      <c r="E4810" s="129">
        <f t="shared" si="75"/>
        <v>0</v>
      </c>
    </row>
    <row r="4811" spans="1:5">
      <c r="A4811" s="127"/>
      <c r="B4811" s="128"/>
      <c r="C4811" s="127"/>
      <c r="D4811" s="122"/>
      <c r="E4811" s="129">
        <f t="shared" si="75"/>
        <v>0</v>
      </c>
    </row>
    <row r="4812" spans="1:5">
      <c r="A4812" s="127"/>
      <c r="B4812" s="128"/>
      <c r="C4812" s="127"/>
      <c r="D4812" s="122"/>
      <c r="E4812" s="129">
        <f t="shared" si="75"/>
        <v>0</v>
      </c>
    </row>
    <row r="4813" spans="1:5">
      <c r="A4813" s="127"/>
      <c r="B4813" s="128"/>
      <c r="C4813" s="127"/>
      <c r="D4813" s="122"/>
      <c r="E4813" s="129">
        <f t="shared" si="75"/>
        <v>0</v>
      </c>
    </row>
    <row r="4814" spans="1:5">
      <c r="A4814" s="127"/>
      <c r="B4814" s="128"/>
      <c r="C4814" s="127"/>
      <c r="D4814" s="122"/>
      <c r="E4814" s="129">
        <f t="shared" si="75"/>
        <v>0</v>
      </c>
    </row>
    <row r="4815" spans="1:5">
      <c r="A4815" s="127"/>
      <c r="B4815" s="128"/>
      <c r="C4815" s="127"/>
      <c r="D4815" s="122"/>
      <c r="E4815" s="129">
        <f t="shared" si="75"/>
        <v>0</v>
      </c>
    </row>
    <row r="4816" spans="1:5">
      <c r="A4816" s="127"/>
      <c r="B4816" s="128"/>
      <c r="C4816" s="127"/>
      <c r="D4816" s="122"/>
      <c r="E4816" s="129">
        <f t="shared" si="75"/>
        <v>0</v>
      </c>
    </row>
    <row r="4817" spans="1:5">
      <c r="A4817" s="127"/>
      <c r="B4817" s="128"/>
      <c r="C4817" s="127"/>
      <c r="D4817" s="122"/>
      <c r="E4817" s="129">
        <f t="shared" si="75"/>
        <v>0</v>
      </c>
    </row>
    <row r="4818" spans="1:5">
      <c r="A4818" s="127"/>
      <c r="B4818" s="128"/>
      <c r="C4818" s="127"/>
      <c r="D4818" s="122"/>
      <c r="E4818" s="129">
        <f t="shared" si="75"/>
        <v>0</v>
      </c>
    </row>
    <row r="4819" spans="1:5">
      <c r="A4819" s="127"/>
      <c r="B4819" s="128"/>
      <c r="C4819" s="127"/>
      <c r="D4819" s="122"/>
      <c r="E4819" s="129">
        <f t="shared" si="75"/>
        <v>0</v>
      </c>
    </row>
    <row r="4820" spans="1:5">
      <c r="A4820" s="127"/>
      <c r="B4820" s="128"/>
      <c r="C4820" s="127"/>
      <c r="D4820" s="122"/>
      <c r="E4820" s="129">
        <f t="shared" si="75"/>
        <v>0</v>
      </c>
    </row>
    <row r="4821" spans="1:5">
      <c r="A4821" s="127"/>
      <c r="B4821" s="128"/>
      <c r="C4821" s="127"/>
      <c r="D4821" s="122"/>
      <c r="E4821" s="129">
        <f t="shared" si="75"/>
        <v>0</v>
      </c>
    </row>
    <row r="4822" spans="1:5">
      <c r="A4822" s="127"/>
      <c r="B4822" s="128"/>
      <c r="C4822" s="127"/>
      <c r="D4822" s="122"/>
      <c r="E4822" s="129">
        <f t="shared" si="75"/>
        <v>0</v>
      </c>
    </row>
    <row r="4823" spans="1:5">
      <c r="A4823" s="127"/>
      <c r="B4823" s="128"/>
      <c r="C4823" s="127"/>
      <c r="D4823" s="122"/>
      <c r="E4823" s="129">
        <f t="shared" si="75"/>
        <v>0</v>
      </c>
    </row>
    <row r="4824" spans="1:5">
      <c r="A4824" s="127"/>
      <c r="B4824" s="128"/>
      <c r="C4824" s="127"/>
      <c r="D4824" s="122"/>
      <c r="E4824" s="129">
        <f t="shared" si="75"/>
        <v>0</v>
      </c>
    </row>
    <row r="4825" spans="1:5">
      <c r="A4825" s="127"/>
      <c r="B4825" s="128"/>
      <c r="C4825" s="127"/>
      <c r="D4825" s="122"/>
      <c r="E4825" s="129">
        <f t="shared" si="75"/>
        <v>0</v>
      </c>
    </row>
    <row r="4826" spans="1:5">
      <c r="A4826" s="127"/>
      <c r="B4826" s="128"/>
      <c r="C4826" s="127"/>
      <c r="D4826" s="122"/>
      <c r="E4826" s="129">
        <f t="shared" si="75"/>
        <v>0</v>
      </c>
    </row>
    <row r="4827" spans="1:5">
      <c r="A4827" s="127"/>
      <c r="B4827" s="128"/>
      <c r="C4827" s="127"/>
      <c r="D4827" s="122"/>
      <c r="E4827" s="129">
        <f t="shared" si="75"/>
        <v>0</v>
      </c>
    </row>
    <row r="4828" spans="1:5">
      <c r="A4828" s="127"/>
      <c r="B4828" s="128"/>
      <c r="C4828" s="127"/>
      <c r="D4828" s="122"/>
      <c r="E4828" s="129">
        <f t="shared" si="75"/>
        <v>0</v>
      </c>
    </row>
    <row r="4829" spans="1:5">
      <c r="A4829" s="127"/>
      <c r="B4829" s="128"/>
      <c r="C4829" s="127"/>
      <c r="D4829" s="122"/>
      <c r="E4829" s="129">
        <f t="shared" si="75"/>
        <v>0</v>
      </c>
    </row>
    <row r="4830" spans="1:5">
      <c r="A4830" s="127"/>
      <c r="B4830" s="128"/>
      <c r="C4830" s="127"/>
      <c r="D4830" s="122"/>
      <c r="E4830" s="129">
        <f t="shared" si="75"/>
        <v>0</v>
      </c>
    </row>
    <row r="4831" spans="1:5">
      <c r="A4831" s="127"/>
      <c r="B4831" s="128"/>
      <c r="C4831" s="127"/>
      <c r="D4831" s="122"/>
      <c r="E4831" s="129">
        <f t="shared" si="75"/>
        <v>0</v>
      </c>
    </row>
    <row r="4832" spans="1:5">
      <c r="A4832" s="127"/>
      <c r="B4832" s="128"/>
      <c r="C4832" s="127"/>
      <c r="D4832" s="122"/>
      <c r="E4832" s="129">
        <f t="shared" si="75"/>
        <v>0</v>
      </c>
    </row>
    <row r="4833" spans="1:5">
      <c r="A4833" s="127"/>
      <c r="B4833" s="128"/>
      <c r="C4833" s="127"/>
      <c r="D4833" s="122"/>
      <c r="E4833" s="129">
        <f t="shared" si="75"/>
        <v>0</v>
      </c>
    </row>
    <row r="4834" spans="1:5">
      <c r="A4834" s="127"/>
      <c r="B4834" s="128"/>
      <c r="C4834" s="127"/>
      <c r="D4834" s="122"/>
      <c r="E4834" s="129">
        <f t="shared" si="75"/>
        <v>0</v>
      </c>
    </row>
    <row r="4835" spans="1:5">
      <c r="A4835" s="127"/>
      <c r="B4835" s="128"/>
      <c r="C4835" s="127"/>
      <c r="D4835" s="122"/>
      <c r="E4835" s="129">
        <f t="shared" si="75"/>
        <v>0</v>
      </c>
    </row>
    <row r="4836" spans="1:5">
      <c r="A4836" s="127"/>
      <c r="B4836" s="128"/>
      <c r="C4836" s="127"/>
      <c r="D4836" s="122"/>
      <c r="E4836" s="129">
        <f t="shared" si="75"/>
        <v>0</v>
      </c>
    </row>
    <row r="4837" spans="1:5">
      <c r="A4837" s="127"/>
      <c r="B4837" s="128"/>
      <c r="C4837" s="127"/>
      <c r="D4837" s="122"/>
      <c r="E4837" s="129">
        <f t="shared" si="75"/>
        <v>0</v>
      </c>
    </row>
    <row r="4838" spans="1:5">
      <c r="A4838" s="127"/>
      <c r="B4838" s="128"/>
      <c r="C4838" s="127"/>
      <c r="D4838" s="122"/>
      <c r="E4838" s="129">
        <f t="shared" si="75"/>
        <v>0</v>
      </c>
    </row>
    <row r="4839" spans="1:5">
      <c r="A4839" s="127"/>
      <c r="B4839" s="128"/>
      <c r="C4839" s="127"/>
      <c r="D4839" s="122"/>
      <c r="E4839" s="129">
        <f t="shared" si="75"/>
        <v>0</v>
      </c>
    </row>
    <row r="4840" spans="1:5">
      <c r="A4840" s="127"/>
      <c r="B4840" s="128"/>
      <c r="C4840" s="127"/>
      <c r="D4840" s="122"/>
      <c r="E4840" s="129">
        <f t="shared" si="75"/>
        <v>0</v>
      </c>
    </row>
    <row r="4841" spans="1:5">
      <c r="A4841" s="127"/>
      <c r="B4841" s="128"/>
      <c r="C4841" s="127"/>
      <c r="D4841" s="122"/>
      <c r="E4841" s="129">
        <f t="shared" si="75"/>
        <v>0</v>
      </c>
    </row>
    <row r="4842" spans="1:5">
      <c r="A4842" s="127"/>
      <c r="B4842" s="128"/>
      <c r="C4842" s="127"/>
      <c r="D4842" s="122"/>
      <c r="E4842" s="129">
        <f t="shared" si="75"/>
        <v>0</v>
      </c>
    </row>
    <row r="4843" spans="1:5">
      <c r="A4843" s="127"/>
      <c r="B4843" s="128"/>
      <c r="C4843" s="127"/>
      <c r="D4843" s="122"/>
      <c r="E4843" s="129">
        <f t="shared" si="75"/>
        <v>0</v>
      </c>
    </row>
    <row r="4844" spans="1:5">
      <c r="A4844" s="127"/>
      <c r="B4844" s="128"/>
      <c r="C4844" s="127"/>
      <c r="D4844" s="122"/>
      <c r="E4844" s="129">
        <f t="shared" si="75"/>
        <v>0</v>
      </c>
    </row>
    <row r="4845" spans="1:5">
      <c r="A4845" s="127"/>
      <c r="B4845" s="128"/>
      <c r="C4845" s="127"/>
      <c r="D4845" s="122"/>
      <c r="E4845" s="129">
        <f t="shared" si="75"/>
        <v>0</v>
      </c>
    </row>
    <row r="4846" spans="1:5">
      <c r="A4846" s="127"/>
      <c r="B4846" s="128"/>
      <c r="C4846" s="127"/>
      <c r="D4846" s="122"/>
      <c r="E4846" s="129">
        <f t="shared" si="75"/>
        <v>0</v>
      </c>
    </row>
    <row r="4847" spans="1:5">
      <c r="A4847" s="127"/>
      <c r="B4847" s="128"/>
      <c r="C4847" s="127"/>
      <c r="D4847" s="122"/>
      <c r="E4847" s="129">
        <f t="shared" si="75"/>
        <v>0</v>
      </c>
    </row>
    <row r="4848" spans="1:5">
      <c r="A4848" s="127"/>
      <c r="B4848" s="128"/>
      <c r="C4848" s="127"/>
      <c r="D4848" s="122"/>
      <c r="E4848" s="129">
        <f t="shared" si="75"/>
        <v>0</v>
      </c>
    </row>
    <row r="4849" spans="1:5">
      <c r="A4849" s="127"/>
      <c r="B4849" s="128"/>
      <c r="C4849" s="127"/>
      <c r="D4849" s="122"/>
      <c r="E4849" s="129">
        <f t="shared" si="75"/>
        <v>0</v>
      </c>
    </row>
    <row r="4850" spans="1:5">
      <c r="A4850" s="127"/>
      <c r="B4850" s="128"/>
      <c r="C4850" s="127"/>
      <c r="D4850" s="122"/>
      <c r="E4850" s="129">
        <f t="shared" si="75"/>
        <v>0</v>
      </c>
    </row>
    <row r="4851" spans="1:5">
      <c r="A4851" s="127"/>
      <c r="B4851" s="128"/>
      <c r="C4851" s="127"/>
      <c r="D4851" s="122"/>
      <c r="E4851" s="129">
        <f t="shared" si="75"/>
        <v>0</v>
      </c>
    </row>
    <row r="4852" spans="1:5">
      <c r="A4852" s="127"/>
      <c r="B4852" s="128"/>
      <c r="C4852" s="127"/>
      <c r="D4852" s="122"/>
      <c r="E4852" s="129">
        <f t="shared" si="75"/>
        <v>0</v>
      </c>
    </row>
    <row r="4853" spans="1:5">
      <c r="A4853" s="127"/>
      <c r="B4853" s="128"/>
      <c r="C4853" s="127"/>
      <c r="D4853" s="122"/>
      <c r="E4853" s="129">
        <f t="shared" si="75"/>
        <v>0</v>
      </c>
    </row>
    <row r="4854" spans="1:5">
      <c r="A4854" s="127"/>
      <c r="B4854" s="128"/>
      <c r="C4854" s="127"/>
      <c r="D4854" s="122"/>
      <c r="E4854" s="129">
        <f t="shared" si="75"/>
        <v>0</v>
      </c>
    </row>
    <row r="4855" spans="1:5">
      <c r="A4855" s="127"/>
      <c r="B4855" s="128"/>
      <c r="C4855" s="127"/>
      <c r="D4855" s="122"/>
      <c r="E4855" s="129">
        <f t="shared" si="75"/>
        <v>0</v>
      </c>
    </row>
    <row r="4856" spans="1:5">
      <c r="A4856" s="127"/>
      <c r="B4856" s="128"/>
      <c r="C4856" s="127"/>
      <c r="D4856" s="122"/>
      <c r="E4856" s="129">
        <f t="shared" si="75"/>
        <v>0</v>
      </c>
    </row>
    <row r="4857" spans="1:5">
      <c r="A4857" s="127"/>
      <c r="B4857" s="128"/>
      <c r="C4857" s="127"/>
      <c r="D4857" s="122"/>
      <c r="E4857" s="129">
        <f t="shared" si="75"/>
        <v>0</v>
      </c>
    </row>
    <row r="4858" spans="1:5">
      <c r="A4858" s="127"/>
      <c r="B4858" s="128"/>
      <c r="C4858" s="127"/>
      <c r="D4858" s="122"/>
      <c r="E4858" s="129">
        <f t="shared" si="75"/>
        <v>0</v>
      </c>
    </row>
    <row r="4859" spans="1:5">
      <c r="A4859" s="127"/>
      <c r="B4859" s="128"/>
      <c r="C4859" s="127"/>
      <c r="D4859" s="122"/>
      <c r="E4859" s="129">
        <f t="shared" si="75"/>
        <v>0</v>
      </c>
    </row>
    <row r="4860" spans="1:5">
      <c r="A4860" s="127"/>
      <c r="B4860" s="128"/>
      <c r="C4860" s="127"/>
      <c r="D4860" s="122"/>
      <c r="E4860" s="129">
        <f t="shared" si="75"/>
        <v>0</v>
      </c>
    </row>
    <row r="4861" spans="1:5">
      <c r="A4861" s="127"/>
      <c r="B4861" s="128"/>
      <c r="C4861" s="127"/>
      <c r="D4861" s="122"/>
      <c r="E4861" s="129">
        <f t="shared" si="75"/>
        <v>0</v>
      </c>
    </row>
    <row r="4862" spans="1:5">
      <c r="A4862" s="127"/>
      <c r="B4862" s="128"/>
      <c r="C4862" s="127"/>
      <c r="D4862" s="122"/>
      <c r="E4862" s="129">
        <f t="shared" si="75"/>
        <v>0</v>
      </c>
    </row>
    <row r="4863" spans="1:5">
      <c r="A4863" s="127"/>
      <c r="B4863" s="128"/>
      <c r="C4863" s="127"/>
      <c r="D4863" s="122"/>
      <c r="E4863" s="129">
        <f t="shared" si="75"/>
        <v>0</v>
      </c>
    </row>
    <row r="4864" spans="1:5">
      <c r="A4864" s="127"/>
      <c r="B4864" s="128"/>
      <c r="C4864" s="127"/>
      <c r="D4864" s="122"/>
      <c r="E4864" s="129">
        <f t="shared" si="75"/>
        <v>0</v>
      </c>
    </row>
    <row r="4865" spans="1:5">
      <c r="A4865" s="127"/>
      <c r="B4865" s="128"/>
      <c r="C4865" s="127"/>
      <c r="D4865" s="122"/>
      <c r="E4865" s="129">
        <f t="shared" si="75"/>
        <v>0</v>
      </c>
    </row>
    <row r="4866" spans="1:5">
      <c r="A4866" s="127"/>
      <c r="B4866" s="128"/>
      <c r="C4866" s="127"/>
      <c r="D4866" s="122"/>
      <c r="E4866" s="129">
        <f t="shared" ref="E4866:E4929" si="76">ROUND((D4866/(1+$J$1))*(1+$L$1),2)</f>
        <v>0</v>
      </c>
    </row>
    <row r="4867" spans="1:5">
      <c r="A4867" s="127"/>
      <c r="B4867" s="128"/>
      <c r="C4867" s="127"/>
      <c r="D4867" s="122"/>
      <c r="E4867" s="129">
        <f t="shared" si="76"/>
        <v>0</v>
      </c>
    </row>
    <row r="4868" spans="1:5">
      <c r="A4868" s="127"/>
      <c r="B4868" s="128"/>
      <c r="C4868" s="127"/>
      <c r="D4868" s="122"/>
      <c r="E4868" s="129">
        <f t="shared" si="76"/>
        <v>0</v>
      </c>
    </row>
    <row r="4869" spans="1:5">
      <c r="A4869" s="127"/>
      <c r="B4869" s="128"/>
      <c r="C4869" s="127"/>
      <c r="D4869" s="122"/>
      <c r="E4869" s="129">
        <f t="shared" si="76"/>
        <v>0</v>
      </c>
    </row>
    <row r="4870" spans="1:5">
      <c r="A4870" s="127"/>
      <c r="B4870" s="128"/>
      <c r="C4870" s="127"/>
      <c r="D4870" s="122"/>
      <c r="E4870" s="129">
        <f t="shared" si="76"/>
        <v>0</v>
      </c>
    </row>
    <row r="4871" spans="1:5">
      <c r="A4871" s="127"/>
      <c r="B4871" s="128"/>
      <c r="C4871" s="127"/>
      <c r="D4871" s="122"/>
      <c r="E4871" s="129">
        <f t="shared" si="76"/>
        <v>0</v>
      </c>
    </row>
    <row r="4872" spans="1:5">
      <c r="A4872" s="127"/>
      <c r="B4872" s="128"/>
      <c r="C4872" s="127"/>
      <c r="D4872" s="122"/>
      <c r="E4872" s="129">
        <f t="shared" si="76"/>
        <v>0</v>
      </c>
    </row>
    <row r="4873" spans="1:5">
      <c r="A4873" s="127"/>
      <c r="B4873" s="128"/>
      <c r="C4873" s="127"/>
      <c r="D4873" s="122"/>
      <c r="E4873" s="129">
        <f t="shared" si="76"/>
        <v>0</v>
      </c>
    </row>
    <row r="4874" spans="1:5">
      <c r="A4874" s="127"/>
      <c r="B4874" s="128"/>
      <c r="C4874" s="127"/>
      <c r="D4874" s="122"/>
      <c r="E4874" s="129">
        <f t="shared" si="76"/>
        <v>0</v>
      </c>
    </row>
    <row r="4875" spans="1:5">
      <c r="A4875" s="127"/>
      <c r="B4875" s="128"/>
      <c r="C4875" s="127"/>
      <c r="D4875" s="122"/>
      <c r="E4875" s="129">
        <f t="shared" si="76"/>
        <v>0</v>
      </c>
    </row>
    <row r="4876" spans="1:5">
      <c r="A4876" s="127"/>
      <c r="B4876" s="128"/>
      <c r="C4876" s="127"/>
      <c r="D4876" s="122"/>
      <c r="E4876" s="129">
        <f t="shared" si="76"/>
        <v>0</v>
      </c>
    </row>
    <row r="4877" spans="1:5">
      <c r="A4877" s="127"/>
      <c r="B4877" s="128"/>
      <c r="C4877" s="127"/>
      <c r="D4877" s="122"/>
      <c r="E4877" s="129">
        <f t="shared" si="76"/>
        <v>0</v>
      </c>
    </row>
    <row r="4878" spans="1:5">
      <c r="A4878" s="127"/>
      <c r="B4878" s="128"/>
      <c r="C4878" s="127"/>
      <c r="D4878" s="122"/>
      <c r="E4878" s="129">
        <f t="shared" si="76"/>
        <v>0</v>
      </c>
    </row>
    <row r="4879" spans="1:5">
      <c r="A4879" s="127"/>
      <c r="B4879" s="128"/>
      <c r="C4879" s="127"/>
      <c r="D4879" s="122"/>
      <c r="E4879" s="129">
        <f t="shared" si="76"/>
        <v>0</v>
      </c>
    </row>
    <row r="4880" spans="1:5">
      <c r="A4880" s="127"/>
      <c r="B4880" s="128"/>
      <c r="C4880" s="127"/>
      <c r="D4880" s="122"/>
      <c r="E4880" s="129">
        <f t="shared" si="76"/>
        <v>0</v>
      </c>
    </row>
    <row r="4881" spans="1:5">
      <c r="A4881" s="127"/>
      <c r="B4881" s="128"/>
      <c r="C4881" s="127"/>
      <c r="D4881" s="122"/>
      <c r="E4881" s="129">
        <f t="shared" si="76"/>
        <v>0</v>
      </c>
    </row>
    <row r="4882" spans="1:5">
      <c r="A4882" s="127"/>
      <c r="B4882" s="128"/>
      <c r="C4882" s="127"/>
      <c r="D4882" s="122"/>
      <c r="E4882" s="129">
        <f t="shared" si="76"/>
        <v>0</v>
      </c>
    </row>
    <row r="4883" spans="1:5">
      <c r="A4883" s="127"/>
      <c r="B4883" s="128"/>
      <c r="C4883" s="127"/>
      <c r="D4883" s="122"/>
      <c r="E4883" s="129">
        <f t="shared" si="76"/>
        <v>0</v>
      </c>
    </row>
    <row r="4884" spans="1:5">
      <c r="A4884" s="127"/>
      <c r="B4884" s="128"/>
      <c r="C4884" s="127"/>
      <c r="D4884" s="122"/>
      <c r="E4884" s="129">
        <f t="shared" si="76"/>
        <v>0</v>
      </c>
    </row>
    <row r="4885" spans="1:5">
      <c r="A4885" s="127"/>
      <c r="B4885" s="128"/>
      <c r="C4885" s="127"/>
      <c r="D4885" s="122"/>
      <c r="E4885" s="129">
        <f t="shared" si="76"/>
        <v>0</v>
      </c>
    </row>
    <row r="4886" spans="1:5">
      <c r="A4886" s="127"/>
      <c r="B4886" s="128"/>
      <c r="C4886" s="127"/>
      <c r="D4886" s="122"/>
      <c r="E4886" s="129">
        <f t="shared" si="76"/>
        <v>0</v>
      </c>
    </row>
    <row r="4887" spans="1:5">
      <c r="A4887" s="127"/>
      <c r="B4887" s="128"/>
      <c r="C4887" s="127"/>
      <c r="D4887" s="122"/>
      <c r="E4887" s="129">
        <f t="shared" si="76"/>
        <v>0</v>
      </c>
    </row>
    <row r="4888" spans="1:5">
      <c r="A4888" s="127"/>
      <c r="B4888" s="128"/>
      <c r="C4888" s="127"/>
      <c r="D4888" s="122"/>
      <c r="E4888" s="129">
        <f t="shared" si="76"/>
        <v>0</v>
      </c>
    </row>
    <row r="4889" spans="1:5">
      <c r="A4889" s="127"/>
      <c r="B4889" s="128"/>
      <c r="C4889" s="127"/>
      <c r="D4889" s="122"/>
      <c r="E4889" s="129">
        <f t="shared" si="76"/>
        <v>0</v>
      </c>
    </row>
    <row r="4890" spans="1:5">
      <c r="A4890" s="127"/>
      <c r="B4890" s="128"/>
      <c r="C4890" s="127"/>
      <c r="D4890" s="122"/>
      <c r="E4890" s="129">
        <f t="shared" si="76"/>
        <v>0</v>
      </c>
    </row>
    <row r="4891" spans="1:5">
      <c r="A4891" s="127"/>
      <c r="B4891" s="128"/>
      <c r="C4891" s="127"/>
      <c r="D4891" s="122"/>
      <c r="E4891" s="129">
        <f t="shared" si="76"/>
        <v>0</v>
      </c>
    </row>
    <row r="4892" spans="1:5">
      <c r="A4892" s="127"/>
      <c r="B4892" s="128"/>
      <c r="C4892" s="127"/>
      <c r="D4892" s="122"/>
      <c r="E4892" s="129">
        <f t="shared" si="76"/>
        <v>0</v>
      </c>
    </row>
    <row r="4893" spans="1:5">
      <c r="A4893" s="127"/>
      <c r="B4893" s="128"/>
      <c r="C4893" s="127"/>
      <c r="D4893" s="122"/>
      <c r="E4893" s="129">
        <f t="shared" si="76"/>
        <v>0</v>
      </c>
    </row>
    <row r="4894" spans="1:5">
      <c r="A4894" s="127"/>
      <c r="B4894" s="128"/>
      <c r="C4894" s="127"/>
      <c r="D4894" s="122"/>
      <c r="E4894" s="129">
        <f t="shared" si="76"/>
        <v>0</v>
      </c>
    </row>
    <row r="4895" spans="1:5">
      <c r="A4895" s="127"/>
      <c r="B4895" s="128"/>
      <c r="C4895" s="127"/>
      <c r="D4895" s="122"/>
      <c r="E4895" s="129">
        <f t="shared" si="76"/>
        <v>0</v>
      </c>
    </row>
    <row r="4896" spans="1:5">
      <c r="A4896" s="127"/>
      <c r="B4896" s="128"/>
      <c r="C4896" s="127"/>
      <c r="D4896" s="122"/>
      <c r="E4896" s="129">
        <f t="shared" si="76"/>
        <v>0</v>
      </c>
    </row>
    <row r="4897" spans="1:5">
      <c r="A4897" s="127"/>
      <c r="B4897" s="128"/>
      <c r="C4897" s="127"/>
      <c r="D4897" s="122"/>
      <c r="E4897" s="129">
        <f t="shared" si="76"/>
        <v>0</v>
      </c>
    </row>
    <row r="4898" spans="1:5">
      <c r="A4898" s="127"/>
      <c r="B4898" s="128"/>
      <c r="C4898" s="127"/>
      <c r="D4898" s="122"/>
      <c r="E4898" s="129">
        <f t="shared" si="76"/>
        <v>0</v>
      </c>
    </row>
    <row r="4899" spans="1:5">
      <c r="A4899" s="127"/>
      <c r="B4899" s="128"/>
      <c r="C4899" s="127"/>
      <c r="D4899" s="122"/>
      <c r="E4899" s="129">
        <f t="shared" si="76"/>
        <v>0</v>
      </c>
    </row>
    <row r="4900" spans="1:5">
      <c r="A4900" s="127"/>
      <c r="B4900" s="128"/>
      <c r="C4900" s="127"/>
      <c r="D4900" s="122"/>
      <c r="E4900" s="129">
        <f t="shared" si="76"/>
        <v>0</v>
      </c>
    </row>
    <row r="4901" spans="1:5">
      <c r="A4901" s="127"/>
      <c r="B4901" s="128"/>
      <c r="C4901" s="127"/>
      <c r="D4901" s="122"/>
      <c r="E4901" s="129">
        <f t="shared" si="76"/>
        <v>0</v>
      </c>
    </row>
    <row r="4902" spans="1:5">
      <c r="A4902" s="127"/>
      <c r="B4902" s="128"/>
      <c r="C4902" s="127"/>
      <c r="D4902" s="122"/>
      <c r="E4902" s="129">
        <f t="shared" si="76"/>
        <v>0</v>
      </c>
    </row>
    <row r="4903" spans="1:5">
      <c r="A4903" s="127"/>
      <c r="B4903" s="128"/>
      <c r="C4903" s="127"/>
      <c r="D4903" s="122"/>
      <c r="E4903" s="129">
        <f t="shared" si="76"/>
        <v>0</v>
      </c>
    </row>
    <row r="4904" spans="1:5">
      <c r="A4904" s="127"/>
      <c r="B4904" s="128"/>
      <c r="C4904" s="127"/>
      <c r="D4904" s="122"/>
      <c r="E4904" s="129">
        <f t="shared" si="76"/>
        <v>0</v>
      </c>
    </row>
    <row r="4905" spans="1:5">
      <c r="A4905" s="127"/>
      <c r="B4905" s="128"/>
      <c r="C4905" s="127"/>
      <c r="D4905" s="122"/>
      <c r="E4905" s="129">
        <f t="shared" si="76"/>
        <v>0</v>
      </c>
    </row>
    <row r="4906" spans="1:5">
      <c r="A4906" s="127"/>
      <c r="B4906" s="128"/>
      <c r="C4906" s="127"/>
      <c r="D4906" s="122"/>
      <c r="E4906" s="129">
        <f t="shared" si="76"/>
        <v>0</v>
      </c>
    </row>
    <row r="4907" spans="1:5">
      <c r="A4907" s="127"/>
      <c r="B4907" s="128"/>
      <c r="C4907" s="127"/>
      <c r="D4907" s="122"/>
      <c r="E4907" s="129">
        <f t="shared" si="76"/>
        <v>0</v>
      </c>
    </row>
    <row r="4908" spans="1:5">
      <c r="A4908" s="127"/>
      <c r="B4908" s="128"/>
      <c r="C4908" s="127"/>
      <c r="D4908" s="122"/>
      <c r="E4908" s="129">
        <f t="shared" si="76"/>
        <v>0</v>
      </c>
    </row>
    <row r="4909" spans="1:5">
      <c r="A4909" s="127"/>
      <c r="B4909" s="128"/>
      <c r="C4909" s="127"/>
      <c r="D4909" s="122"/>
      <c r="E4909" s="129">
        <f t="shared" si="76"/>
        <v>0</v>
      </c>
    </row>
    <row r="4910" spans="1:5">
      <c r="A4910" s="127"/>
      <c r="B4910" s="128"/>
      <c r="C4910" s="127"/>
      <c r="D4910" s="122"/>
      <c r="E4910" s="129">
        <f t="shared" si="76"/>
        <v>0</v>
      </c>
    </row>
    <row r="4911" spans="1:5">
      <c r="A4911" s="127"/>
      <c r="B4911" s="128"/>
      <c r="C4911" s="127"/>
      <c r="D4911" s="122"/>
      <c r="E4911" s="129">
        <f t="shared" si="76"/>
        <v>0</v>
      </c>
    </row>
    <row r="4912" spans="1:5">
      <c r="A4912" s="127"/>
      <c r="B4912" s="128"/>
      <c r="C4912" s="127"/>
      <c r="D4912" s="122"/>
      <c r="E4912" s="129">
        <f t="shared" si="76"/>
        <v>0</v>
      </c>
    </row>
    <row r="4913" spans="1:5">
      <c r="A4913" s="127"/>
      <c r="B4913" s="128"/>
      <c r="C4913" s="127"/>
      <c r="D4913" s="122"/>
      <c r="E4913" s="129">
        <f t="shared" si="76"/>
        <v>0</v>
      </c>
    </row>
    <row r="4914" spans="1:5">
      <c r="A4914" s="127"/>
      <c r="B4914" s="128"/>
      <c r="C4914" s="127"/>
      <c r="D4914" s="122"/>
      <c r="E4914" s="129">
        <f t="shared" si="76"/>
        <v>0</v>
      </c>
    </row>
    <row r="4915" spans="1:5">
      <c r="A4915" s="127"/>
      <c r="B4915" s="128"/>
      <c r="C4915" s="127"/>
      <c r="D4915" s="122"/>
      <c r="E4915" s="129">
        <f t="shared" si="76"/>
        <v>0</v>
      </c>
    </row>
    <row r="4916" spans="1:5">
      <c r="A4916" s="127"/>
      <c r="B4916" s="128"/>
      <c r="C4916" s="127"/>
      <c r="D4916" s="122"/>
      <c r="E4916" s="129">
        <f t="shared" si="76"/>
        <v>0</v>
      </c>
    </row>
    <row r="4917" spans="1:5">
      <c r="A4917" s="127"/>
      <c r="B4917" s="128"/>
      <c r="C4917" s="127"/>
      <c r="D4917" s="122"/>
      <c r="E4917" s="129">
        <f t="shared" si="76"/>
        <v>0</v>
      </c>
    </row>
    <row r="4918" spans="1:5">
      <c r="A4918" s="127"/>
      <c r="B4918" s="128"/>
      <c r="C4918" s="127"/>
      <c r="D4918" s="122"/>
      <c r="E4918" s="129">
        <f t="shared" si="76"/>
        <v>0</v>
      </c>
    </row>
    <row r="4919" spans="1:5">
      <c r="A4919" s="127"/>
      <c r="B4919" s="128"/>
      <c r="C4919" s="127"/>
      <c r="D4919" s="122"/>
      <c r="E4919" s="129">
        <f t="shared" si="76"/>
        <v>0</v>
      </c>
    </row>
    <row r="4920" spans="1:5">
      <c r="A4920" s="127"/>
      <c r="B4920" s="128"/>
      <c r="C4920" s="127"/>
      <c r="D4920" s="122"/>
      <c r="E4920" s="129">
        <f t="shared" si="76"/>
        <v>0</v>
      </c>
    </row>
    <row r="4921" spans="1:5">
      <c r="A4921" s="127"/>
      <c r="B4921" s="128"/>
      <c r="C4921" s="127"/>
      <c r="D4921" s="122"/>
      <c r="E4921" s="129">
        <f t="shared" si="76"/>
        <v>0</v>
      </c>
    </row>
    <row r="4922" spans="1:5">
      <c r="A4922" s="127"/>
      <c r="B4922" s="128"/>
      <c r="C4922" s="127"/>
      <c r="D4922" s="122"/>
      <c r="E4922" s="129">
        <f t="shared" si="76"/>
        <v>0</v>
      </c>
    </row>
    <row r="4923" spans="1:5">
      <c r="A4923" s="127"/>
      <c r="B4923" s="128"/>
      <c r="C4923" s="127"/>
      <c r="D4923" s="122"/>
      <c r="E4923" s="129">
        <f t="shared" si="76"/>
        <v>0</v>
      </c>
    </row>
    <row r="4924" spans="1:5">
      <c r="A4924" s="127"/>
      <c r="B4924" s="128"/>
      <c r="C4924" s="127"/>
      <c r="D4924" s="122"/>
      <c r="E4924" s="129">
        <f t="shared" si="76"/>
        <v>0</v>
      </c>
    </row>
    <row r="4925" spans="1:5">
      <c r="A4925" s="127"/>
      <c r="B4925" s="128"/>
      <c r="C4925" s="127"/>
      <c r="D4925" s="122"/>
      <c r="E4925" s="129">
        <f t="shared" si="76"/>
        <v>0</v>
      </c>
    </row>
    <row r="4926" spans="1:5">
      <c r="A4926" s="127"/>
      <c r="B4926" s="128"/>
      <c r="C4926" s="127"/>
      <c r="D4926" s="122"/>
      <c r="E4926" s="129">
        <f t="shared" si="76"/>
        <v>0</v>
      </c>
    </row>
    <row r="4927" spans="1:5">
      <c r="A4927" s="127"/>
      <c r="B4927" s="128"/>
      <c r="C4927" s="127"/>
      <c r="D4927" s="122"/>
      <c r="E4927" s="129">
        <f t="shared" si="76"/>
        <v>0</v>
      </c>
    </row>
    <row r="4928" spans="1:5">
      <c r="A4928" s="127"/>
      <c r="B4928" s="128"/>
      <c r="C4928" s="127"/>
      <c r="D4928" s="122"/>
      <c r="E4928" s="129">
        <f t="shared" si="76"/>
        <v>0</v>
      </c>
    </row>
    <row r="4929" spans="1:5">
      <c r="A4929" s="127"/>
      <c r="B4929" s="128"/>
      <c r="C4929" s="127"/>
      <c r="D4929" s="122"/>
      <c r="E4929" s="129">
        <f t="shared" si="76"/>
        <v>0</v>
      </c>
    </row>
    <row r="4930" spans="1:5">
      <c r="A4930" s="127"/>
      <c r="B4930" s="128"/>
      <c r="C4930" s="127"/>
      <c r="D4930" s="122"/>
      <c r="E4930" s="129">
        <f t="shared" ref="E4930:E4993" si="77">ROUND((D4930/(1+$J$1))*(1+$L$1),2)</f>
        <v>0</v>
      </c>
    </row>
    <row r="4931" spans="1:5">
      <c r="A4931" s="127"/>
      <c r="B4931" s="128"/>
      <c r="C4931" s="127"/>
      <c r="D4931" s="122"/>
      <c r="E4931" s="129">
        <f t="shared" si="77"/>
        <v>0</v>
      </c>
    </row>
    <row r="4932" spans="1:5">
      <c r="A4932" s="127"/>
      <c r="B4932" s="128"/>
      <c r="C4932" s="127"/>
      <c r="D4932" s="122"/>
      <c r="E4932" s="129">
        <f t="shared" si="77"/>
        <v>0</v>
      </c>
    </row>
    <row r="4933" spans="1:5">
      <c r="A4933" s="127"/>
      <c r="B4933" s="128"/>
      <c r="C4933" s="127"/>
      <c r="D4933" s="122"/>
      <c r="E4933" s="129">
        <f t="shared" si="77"/>
        <v>0</v>
      </c>
    </row>
    <row r="4934" spans="1:5">
      <c r="A4934" s="127"/>
      <c r="B4934" s="128"/>
      <c r="C4934" s="127"/>
      <c r="D4934" s="122"/>
      <c r="E4934" s="129">
        <f t="shared" si="77"/>
        <v>0</v>
      </c>
    </row>
    <row r="4935" spans="1:5">
      <c r="A4935" s="127"/>
      <c r="B4935" s="128"/>
      <c r="C4935" s="127"/>
      <c r="D4935" s="122"/>
      <c r="E4935" s="129">
        <f t="shared" si="77"/>
        <v>0</v>
      </c>
    </row>
    <row r="4936" spans="1:5">
      <c r="A4936" s="127"/>
      <c r="B4936" s="128"/>
      <c r="C4936" s="127"/>
      <c r="D4936" s="122"/>
      <c r="E4936" s="129">
        <f t="shared" si="77"/>
        <v>0</v>
      </c>
    </row>
    <row r="4937" spans="1:5">
      <c r="A4937" s="127"/>
      <c r="B4937" s="128"/>
      <c r="C4937" s="127"/>
      <c r="D4937" s="122"/>
      <c r="E4937" s="129">
        <f t="shared" si="77"/>
        <v>0</v>
      </c>
    </row>
    <row r="4938" spans="1:5">
      <c r="A4938" s="127"/>
      <c r="B4938" s="128"/>
      <c r="C4938" s="127"/>
      <c r="D4938" s="122"/>
      <c r="E4938" s="129">
        <f t="shared" si="77"/>
        <v>0</v>
      </c>
    </row>
    <row r="4939" spans="1:5">
      <c r="A4939" s="127"/>
      <c r="B4939" s="128"/>
      <c r="C4939" s="127"/>
      <c r="D4939" s="122"/>
      <c r="E4939" s="129">
        <f t="shared" si="77"/>
        <v>0</v>
      </c>
    </row>
    <row r="4940" spans="1:5">
      <c r="A4940" s="127"/>
      <c r="B4940" s="128"/>
      <c r="C4940" s="127"/>
      <c r="D4940" s="122"/>
      <c r="E4940" s="129">
        <f t="shared" si="77"/>
        <v>0</v>
      </c>
    </row>
    <row r="4941" spans="1:5">
      <c r="A4941" s="127"/>
      <c r="B4941" s="128"/>
      <c r="C4941" s="127"/>
      <c r="D4941" s="122"/>
      <c r="E4941" s="129">
        <f t="shared" si="77"/>
        <v>0</v>
      </c>
    </row>
    <row r="4942" spans="1:5">
      <c r="A4942" s="127"/>
      <c r="B4942" s="128"/>
      <c r="C4942" s="127"/>
      <c r="D4942" s="122"/>
      <c r="E4942" s="129">
        <f t="shared" si="77"/>
        <v>0</v>
      </c>
    </row>
    <row r="4943" spans="1:5">
      <c r="A4943" s="127"/>
      <c r="B4943" s="128"/>
      <c r="C4943" s="127"/>
      <c r="D4943" s="122"/>
      <c r="E4943" s="129">
        <f t="shared" si="77"/>
        <v>0</v>
      </c>
    </row>
    <row r="4944" spans="1:5">
      <c r="A4944" s="127"/>
      <c r="B4944" s="128"/>
      <c r="C4944" s="127"/>
      <c r="D4944" s="122"/>
      <c r="E4944" s="129">
        <f t="shared" si="77"/>
        <v>0</v>
      </c>
    </row>
    <row r="4945" spans="1:5">
      <c r="A4945" s="127"/>
      <c r="B4945" s="128"/>
      <c r="C4945" s="127"/>
      <c r="D4945" s="122"/>
      <c r="E4945" s="129">
        <f t="shared" si="77"/>
        <v>0</v>
      </c>
    </row>
    <row r="4946" spans="1:5">
      <c r="A4946" s="127"/>
      <c r="B4946" s="128"/>
      <c r="C4946" s="127"/>
      <c r="D4946" s="122"/>
      <c r="E4946" s="129">
        <f t="shared" si="77"/>
        <v>0</v>
      </c>
    </row>
    <row r="4947" spans="1:5">
      <c r="A4947" s="127"/>
      <c r="B4947" s="128"/>
      <c r="C4947" s="127"/>
      <c r="D4947" s="122"/>
      <c r="E4947" s="129">
        <f t="shared" si="77"/>
        <v>0</v>
      </c>
    </row>
    <row r="4948" spans="1:5">
      <c r="A4948" s="127"/>
      <c r="B4948" s="128"/>
      <c r="C4948" s="127"/>
      <c r="D4948" s="122"/>
      <c r="E4948" s="129">
        <f t="shared" si="77"/>
        <v>0</v>
      </c>
    </row>
    <row r="4949" spans="1:5">
      <c r="A4949" s="127"/>
      <c r="B4949" s="128"/>
      <c r="C4949" s="127"/>
      <c r="D4949" s="122"/>
      <c r="E4949" s="129">
        <f t="shared" si="77"/>
        <v>0</v>
      </c>
    </row>
    <row r="4950" spans="1:5">
      <c r="A4950" s="127"/>
      <c r="B4950" s="128"/>
      <c r="C4950" s="127"/>
      <c r="D4950" s="122"/>
      <c r="E4950" s="129">
        <f t="shared" si="77"/>
        <v>0</v>
      </c>
    </row>
    <row r="4951" spans="1:5">
      <c r="A4951" s="127"/>
      <c r="B4951" s="128"/>
      <c r="C4951" s="127"/>
      <c r="D4951" s="122"/>
      <c r="E4951" s="129">
        <f t="shared" si="77"/>
        <v>0</v>
      </c>
    </row>
    <row r="4952" spans="1:5">
      <c r="A4952" s="127"/>
      <c r="B4952" s="128"/>
      <c r="C4952" s="127"/>
      <c r="D4952" s="122"/>
      <c r="E4952" s="129">
        <f t="shared" si="77"/>
        <v>0</v>
      </c>
    </row>
    <row r="4953" spans="1:5">
      <c r="A4953" s="127"/>
      <c r="B4953" s="128"/>
      <c r="C4953" s="127"/>
      <c r="D4953" s="122"/>
      <c r="E4953" s="129">
        <f t="shared" si="77"/>
        <v>0</v>
      </c>
    </row>
    <row r="4954" spans="1:5">
      <c r="A4954" s="127"/>
      <c r="B4954" s="128"/>
      <c r="C4954" s="127"/>
      <c r="D4954" s="122"/>
      <c r="E4954" s="129">
        <f t="shared" si="77"/>
        <v>0</v>
      </c>
    </row>
    <row r="4955" spans="1:5">
      <c r="A4955" s="127"/>
      <c r="B4955" s="128"/>
      <c r="C4955" s="127"/>
      <c r="D4955" s="122"/>
      <c r="E4955" s="129">
        <f t="shared" si="77"/>
        <v>0</v>
      </c>
    </row>
    <row r="4956" spans="1:5">
      <c r="A4956" s="127"/>
      <c r="B4956" s="128"/>
      <c r="C4956" s="127"/>
      <c r="D4956" s="122"/>
      <c r="E4956" s="129">
        <f t="shared" si="77"/>
        <v>0</v>
      </c>
    </row>
    <row r="4957" spans="1:5">
      <c r="A4957" s="127"/>
      <c r="B4957" s="128"/>
      <c r="C4957" s="127"/>
      <c r="D4957" s="122"/>
      <c r="E4957" s="129">
        <f t="shared" si="77"/>
        <v>0</v>
      </c>
    </row>
    <row r="4958" spans="1:5">
      <c r="A4958" s="127"/>
      <c r="B4958" s="128"/>
      <c r="C4958" s="127"/>
      <c r="D4958" s="122"/>
      <c r="E4958" s="129">
        <f t="shared" si="77"/>
        <v>0</v>
      </c>
    </row>
    <row r="4959" spans="1:5">
      <c r="A4959" s="127"/>
      <c r="B4959" s="128"/>
      <c r="C4959" s="127"/>
      <c r="D4959" s="122"/>
      <c r="E4959" s="129">
        <f t="shared" si="77"/>
        <v>0</v>
      </c>
    </row>
    <row r="4960" spans="1:5">
      <c r="A4960" s="127"/>
      <c r="B4960" s="128"/>
      <c r="C4960" s="127"/>
      <c r="D4960" s="122"/>
      <c r="E4960" s="129">
        <f t="shared" si="77"/>
        <v>0</v>
      </c>
    </row>
    <row r="4961" spans="1:5">
      <c r="A4961" s="127"/>
      <c r="B4961" s="128"/>
      <c r="C4961" s="127"/>
      <c r="D4961" s="122"/>
      <c r="E4961" s="129">
        <f t="shared" si="77"/>
        <v>0</v>
      </c>
    </row>
    <row r="4962" spans="1:5">
      <c r="A4962" s="127"/>
      <c r="B4962" s="128"/>
      <c r="C4962" s="127"/>
      <c r="D4962" s="122"/>
      <c r="E4962" s="129">
        <f t="shared" si="77"/>
        <v>0</v>
      </c>
    </row>
    <row r="4963" spans="1:5">
      <c r="A4963" s="127"/>
      <c r="B4963" s="128"/>
      <c r="C4963" s="127"/>
      <c r="D4963" s="122"/>
      <c r="E4963" s="129">
        <f t="shared" si="77"/>
        <v>0</v>
      </c>
    </row>
    <row r="4964" spans="1:5">
      <c r="A4964" s="127"/>
      <c r="B4964" s="128"/>
      <c r="C4964" s="127"/>
      <c r="D4964" s="122"/>
      <c r="E4964" s="129">
        <f t="shared" si="77"/>
        <v>0</v>
      </c>
    </row>
    <row r="4965" spans="1:5">
      <c r="A4965" s="127"/>
      <c r="B4965" s="128"/>
      <c r="C4965" s="127"/>
      <c r="D4965" s="122"/>
      <c r="E4965" s="129">
        <f t="shared" si="77"/>
        <v>0</v>
      </c>
    </row>
    <row r="4966" spans="1:5">
      <c r="A4966" s="127"/>
      <c r="B4966" s="128"/>
      <c r="C4966" s="127"/>
      <c r="D4966" s="122"/>
      <c r="E4966" s="129">
        <f t="shared" si="77"/>
        <v>0</v>
      </c>
    </row>
    <row r="4967" spans="1:5">
      <c r="A4967" s="127"/>
      <c r="B4967" s="128"/>
      <c r="C4967" s="127"/>
      <c r="D4967" s="122"/>
      <c r="E4967" s="129">
        <f t="shared" si="77"/>
        <v>0</v>
      </c>
    </row>
    <row r="4968" spans="1:5">
      <c r="A4968" s="127"/>
      <c r="B4968" s="128"/>
      <c r="C4968" s="127"/>
      <c r="D4968" s="122"/>
      <c r="E4968" s="129">
        <f t="shared" si="77"/>
        <v>0</v>
      </c>
    </row>
    <row r="4969" spans="1:5">
      <c r="A4969" s="127"/>
      <c r="B4969" s="128"/>
      <c r="C4969" s="127"/>
      <c r="D4969" s="122"/>
      <c r="E4969" s="129">
        <f t="shared" si="77"/>
        <v>0</v>
      </c>
    </row>
    <row r="4970" spans="1:5">
      <c r="A4970" s="127"/>
      <c r="B4970" s="128"/>
      <c r="C4970" s="127"/>
      <c r="D4970" s="122"/>
      <c r="E4970" s="129">
        <f t="shared" si="77"/>
        <v>0</v>
      </c>
    </row>
    <row r="4971" spans="1:5">
      <c r="A4971" s="127"/>
      <c r="B4971" s="128"/>
      <c r="C4971" s="127"/>
      <c r="D4971" s="122"/>
      <c r="E4971" s="129">
        <f t="shared" si="77"/>
        <v>0</v>
      </c>
    </row>
    <row r="4972" spans="1:5">
      <c r="A4972" s="127"/>
      <c r="B4972" s="128"/>
      <c r="C4972" s="127"/>
      <c r="D4972" s="122"/>
      <c r="E4972" s="129">
        <f t="shared" si="77"/>
        <v>0</v>
      </c>
    </row>
    <row r="4973" spans="1:5">
      <c r="A4973" s="127"/>
      <c r="B4973" s="128"/>
      <c r="C4973" s="127"/>
      <c r="D4973" s="122"/>
      <c r="E4973" s="129">
        <f t="shared" si="77"/>
        <v>0</v>
      </c>
    </row>
    <row r="4974" spans="1:5">
      <c r="A4974" s="127"/>
      <c r="B4974" s="128"/>
      <c r="C4974" s="127"/>
      <c r="D4974" s="122"/>
      <c r="E4974" s="129">
        <f t="shared" si="77"/>
        <v>0</v>
      </c>
    </row>
    <row r="4975" spans="1:5">
      <c r="A4975" s="127"/>
      <c r="B4975" s="128"/>
      <c r="C4975" s="127"/>
      <c r="D4975" s="122"/>
      <c r="E4975" s="129">
        <f t="shared" si="77"/>
        <v>0</v>
      </c>
    </row>
    <row r="4976" spans="1:5">
      <c r="A4976" s="127"/>
      <c r="B4976" s="128"/>
      <c r="C4976" s="127"/>
      <c r="D4976" s="122"/>
      <c r="E4976" s="129">
        <f t="shared" si="77"/>
        <v>0</v>
      </c>
    </row>
    <row r="4977" spans="1:5">
      <c r="A4977" s="127"/>
      <c r="B4977" s="128"/>
      <c r="C4977" s="127"/>
      <c r="D4977" s="122"/>
      <c r="E4977" s="129">
        <f t="shared" si="77"/>
        <v>0</v>
      </c>
    </row>
    <row r="4978" spans="1:5">
      <c r="A4978" s="127"/>
      <c r="B4978" s="128"/>
      <c r="C4978" s="127"/>
      <c r="D4978" s="122"/>
      <c r="E4978" s="129">
        <f t="shared" si="77"/>
        <v>0</v>
      </c>
    </row>
    <row r="4979" spans="1:5">
      <c r="A4979" s="127"/>
      <c r="B4979" s="128"/>
      <c r="C4979" s="127"/>
      <c r="D4979" s="122"/>
      <c r="E4979" s="129">
        <f t="shared" si="77"/>
        <v>0</v>
      </c>
    </row>
    <row r="4980" spans="1:5">
      <c r="A4980" s="127"/>
      <c r="B4980" s="128"/>
      <c r="C4980" s="127"/>
      <c r="D4980" s="122"/>
      <c r="E4980" s="129">
        <f t="shared" si="77"/>
        <v>0</v>
      </c>
    </row>
    <row r="4981" spans="1:5">
      <c r="A4981" s="127"/>
      <c r="B4981" s="128"/>
      <c r="C4981" s="127"/>
      <c r="D4981" s="122"/>
      <c r="E4981" s="129">
        <f t="shared" si="77"/>
        <v>0</v>
      </c>
    </row>
    <row r="4982" spans="1:5">
      <c r="A4982" s="127"/>
      <c r="B4982" s="128"/>
      <c r="C4982" s="127"/>
      <c r="D4982" s="122"/>
      <c r="E4982" s="129">
        <f t="shared" si="77"/>
        <v>0</v>
      </c>
    </row>
    <row r="4983" spans="1:5">
      <c r="A4983" s="127"/>
      <c r="B4983" s="128"/>
      <c r="C4983" s="127"/>
      <c r="D4983" s="122"/>
      <c r="E4983" s="129">
        <f t="shared" si="77"/>
        <v>0</v>
      </c>
    </row>
    <row r="4984" spans="1:5">
      <c r="A4984" s="127"/>
      <c r="B4984" s="128"/>
      <c r="C4984" s="127"/>
      <c r="D4984" s="122"/>
      <c r="E4984" s="129">
        <f t="shared" si="77"/>
        <v>0</v>
      </c>
    </row>
    <row r="4985" spans="1:5">
      <c r="A4985" s="127"/>
      <c r="B4985" s="128"/>
      <c r="C4985" s="127"/>
      <c r="D4985" s="122"/>
      <c r="E4985" s="129">
        <f t="shared" si="77"/>
        <v>0</v>
      </c>
    </row>
    <row r="4986" spans="1:5">
      <c r="A4986" s="127"/>
      <c r="B4986" s="128"/>
      <c r="C4986" s="127"/>
      <c r="D4986" s="122"/>
      <c r="E4986" s="129">
        <f t="shared" si="77"/>
        <v>0</v>
      </c>
    </row>
    <row r="4987" spans="1:5">
      <c r="A4987" s="127"/>
      <c r="B4987" s="128"/>
      <c r="C4987" s="127"/>
      <c r="D4987" s="122"/>
      <c r="E4987" s="129">
        <f t="shared" si="77"/>
        <v>0</v>
      </c>
    </row>
    <row r="4988" spans="1:5">
      <c r="A4988" s="127"/>
      <c r="B4988" s="128"/>
      <c r="C4988" s="127"/>
      <c r="D4988" s="122"/>
      <c r="E4988" s="129">
        <f t="shared" si="77"/>
        <v>0</v>
      </c>
    </row>
    <row r="4989" spans="1:5">
      <c r="A4989" s="127"/>
      <c r="B4989" s="128"/>
      <c r="C4989" s="127"/>
      <c r="D4989" s="122"/>
      <c r="E4989" s="129">
        <f t="shared" si="77"/>
        <v>0</v>
      </c>
    </row>
    <row r="4990" spans="1:5">
      <c r="A4990" s="127"/>
      <c r="B4990" s="128"/>
      <c r="C4990" s="127"/>
      <c r="D4990" s="122"/>
      <c r="E4990" s="129">
        <f t="shared" si="77"/>
        <v>0</v>
      </c>
    </row>
    <row r="4991" spans="1:5">
      <c r="A4991" s="127"/>
      <c r="B4991" s="128"/>
      <c r="C4991" s="127"/>
      <c r="D4991" s="122"/>
      <c r="E4991" s="129">
        <f t="shared" si="77"/>
        <v>0</v>
      </c>
    </row>
    <row r="4992" spans="1:5">
      <c r="A4992" s="127"/>
      <c r="B4992" s="128"/>
      <c r="C4992" s="127"/>
      <c r="D4992" s="122"/>
      <c r="E4992" s="129">
        <f t="shared" si="77"/>
        <v>0</v>
      </c>
    </row>
    <row r="4993" spans="1:5">
      <c r="A4993" s="127"/>
      <c r="B4993" s="128"/>
      <c r="C4993" s="127"/>
      <c r="D4993" s="122"/>
      <c r="E4993" s="129">
        <f t="shared" si="77"/>
        <v>0</v>
      </c>
    </row>
    <row r="4994" spans="1:5">
      <c r="A4994" s="127"/>
      <c r="B4994" s="128"/>
      <c r="C4994" s="127"/>
      <c r="D4994" s="122"/>
      <c r="E4994" s="129">
        <f t="shared" ref="E4994:E5057" si="78">ROUND((D4994/(1+$J$1))*(1+$L$1),2)</f>
        <v>0</v>
      </c>
    </row>
    <row r="4995" spans="1:5">
      <c r="A4995" s="127"/>
      <c r="B4995" s="128"/>
      <c r="C4995" s="127"/>
      <c r="D4995" s="122"/>
      <c r="E4995" s="129">
        <f t="shared" si="78"/>
        <v>0</v>
      </c>
    </row>
    <row r="4996" spans="1:5">
      <c r="A4996" s="127"/>
      <c r="B4996" s="128"/>
      <c r="C4996" s="127"/>
      <c r="D4996" s="122"/>
      <c r="E4996" s="129">
        <f t="shared" si="78"/>
        <v>0</v>
      </c>
    </row>
    <row r="4997" spans="1:5">
      <c r="A4997" s="127"/>
      <c r="B4997" s="128"/>
      <c r="C4997" s="127"/>
      <c r="D4997" s="122"/>
      <c r="E4997" s="129">
        <f t="shared" si="78"/>
        <v>0</v>
      </c>
    </row>
    <row r="4998" spans="1:5">
      <c r="A4998" s="127"/>
      <c r="B4998" s="128"/>
      <c r="C4998" s="127"/>
      <c r="D4998" s="122"/>
      <c r="E4998" s="129">
        <f t="shared" si="78"/>
        <v>0</v>
      </c>
    </row>
    <row r="4999" spans="1:5">
      <c r="A4999" s="127"/>
      <c r="B4999" s="128"/>
      <c r="C4999" s="127"/>
      <c r="D4999" s="122"/>
      <c r="E4999" s="129">
        <f t="shared" si="78"/>
        <v>0</v>
      </c>
    </row>
    <row r="5000" spans="1:5">
      <c r="A5000" s="127"/>
      <c r="B5000" s="128"/>
      <c r="C5000" s="127"/>
      <c r="D5000" s="122"/>
      <c r="E5000" s="129">
        <f t="shared" si="78"/>
        <v>0</v>
      </c>
    </row>
    <row r="5001" spans="1:5">
      <c r="A5001" s="127"/>
      <c r="B5001" s="128"/>
      <c r="C5001" s="127"/>
      <c r="D5001" s="122"/>
      <c r="E5001" s="129">
        <f t="shared" si="78"/>
        <v>0</v>
      </c>
    </row>
    <row r="5002" spans="1:5">
      <c r="A5002" s="127"/>
      <c r="B5002" s="128"/>
      <c r="C5002" s="127"/>
      <c r="D5002" s="122"/>
      <c r="E5002" s="129">
        <f t="shared" si="78"/>
        <v>0</v>
      </c>
    </row>
    <row r="5003" spans="1:5">
      <c r="A5003" s="127"/>
      <c r="B5003" s="128"/>
      <c r="C5003" s="127"/>
      <c r="D5003" s="122"/>
      <c r="E5003" s="129">
        <f t="shared" si="78"/>
        <v>0</v>
      </c>
    </row>
    <row r="5004" spans="1:5">
      <c r="A5004" s="127"/>
      <c r="B5004" s="128"/>
      <c r="C5004" s="127"/>
      <c r="D5004" s="122"/>
      <c r="E5004" s="129">
        <f t="shared" si="78"/>
        <v>0</v>
      </c>
    </row>
    <row r="5005" spans="1:5">
      <c r="A5005" s="127"/>
      <c r="B5005" s="128"/>
      <c r="C5005" s="127"/>
      <c r="D5005" s="122"/>
      <c r="E5005" s="129">
        <f t="shared" si="78"/>
        <v>0</v>
      </c>
    </row>
    <row r="5006" spans="1:5">
      <c r="A5006" s="127"/>
      <c r="B5006" s="128"/>
      <c r="C5006" s="127"/>
      <c r="D5006" s="122"/>
      <c r="E5006" s="129">
        <f t="shared" si="78"/>
        <v>0</v>
      </c>
    </row>
    <row r="5007" spans="1:5">
      <c r="A5007" s="127"/>
      <c r="B5007" s="128"/>
      <c r="C5007" s="127"/>
      <c r="D5007" s="122"/>
      <c r="E5007" s="129">
        <f t="shared" si="78"/>
        <v>0</v>
      </c>
    </row>
    <row r="5008" spans="1:5">
      <c r="A5008" s="127"/>
      <c r="B5008" s="128"/>
      <c r="C5008" s="127"/>
      <c r="D5008" s="122"/>
      <c r="E5008" s="129">
        <f t="shared" si="78"/>
        <v>0</v>
      </c>
    </row>
    <row r="5009" spans="1:5">
      <c r="A5009" s="127"/>
      <c r="B5009" s="128"/>
      <c r="C5009" s="127"/>
      <c r="D5009" s="122"/>
      <c r="E5009" s="129">
        <f t="shared" si="78"/>
        <v>0</v>
      </c>
    </row>
    <row r="5010" spans="1:5">
      <c r="A5010" s="127"/>
      <c r="B5010" s="128"/>
      <c r="C5010" s="127"/>
      <c r="D5010" s="122"/>
      <c r="E5010" s="129">
        <f t="shared" si="78"/>
        <v>0</v>
      </c>
    </row>
    <row r="5011" spans="1:5">
      <c r="A5011" s="127"/>
      <c r="B5011" s="128"/>
      <c r="C5011" s="127"/>
      <c r="D5011" s="122"/>
      <c r="E5011" s="129">
        <f t="shared" si="78"/>
        <v>0</v>
      </c>
    </row>
    <row r="5012" spans="1:5">
      <c r="A5012" s="127"/>
      <c r="B5012" s="128"/>
      <c r="C5012" s="127"/>
      <c r="D5012" s="122"/>
      <c r="E5012" s="129">
        <f t="shared" si="78"/>
        <v>0</v>
      </c>
    </row>
    <row r="5013" spans="1:5">
      <c r="A5013" s="127"/>
      <c r="B5013" s="128"/>
      <c r="C5013" s="127"/>
      <c r="D5013" s="122"/>
      <c r="E5013" s="129">
        <f t="shared" si="78"/>
        <v>0</v>
      </c>
    </row>
    <row r="5014" spans="1:5">
      <c r="A5014" s="127"/>
      <c r="B5014" s="128"/>
      <c r="C5014" s="127"/>
      <c r="D5014" s="122"/>
      <c r="E5014" s="129">
        <f t="shared" si="78"/>
        <v>0</v>
      </c>
    </row>
    <row r="5015" spans="1:5">
      <c r="A5015" s="127"/>
      <c r="B5015" s="128"/>
      <c r="C5015" s="127"/>
      <c r="D5015" s="122"/>
      <c r="E5015" s="129">
        <f t="shared" si="78"/>
        <v>0</v>
      </c>
    </row>
    <row r="5016" spans="1:5">
      <c r="A5016" s="127"/>
      <c r="B5016" s="128"/>
      <c r="C5016" s="127"/>
      <c r="D5016" s="122"/>
      <c r="E5016" s="129">
        <f t="shared" si="78"/>
        <v>0</v>
      </c>
    </row>
    <row r="5017" spans="1:5">
      <c r="A5017" s="127"/>
      <c r="B5017" s="128"/>
      <c r="C5017" s="127"/>
      <c r="D5017" s="122"/>
      <c r="E5017" s="129">
        <f t="shared" si="78"/>
        <v>0</v>
      </c>
    </row>
    <row r="5018" spans="1:5">
      <c r="A5018" s="127"/>
      <c r="B5018" s="128"/>
      <c r="C5018" s="127"/>
      <c r="D5018" s="122"/>
      <c r="E5018" s="129">
        <f t="shared" si="78"/>
        <v>0</v>
      </c>
    </row>
    <row r="5019" spans="1:5">
      <c r="A5019" s="127"/>
      <c r="B5019" s="128"/>
      <c r="C5019" s="127"/>
      <c r="D5019" s="122"/>
      <c r="E5019" s="129">
        <f t="shared" si="78"/>
        <v>0</v>
      </c>
    </row>
    <row r="5020" spans="1:5">
      <c r="A5020" s="127"/>
      <c r="B5020" s="128"/>
      <c r="C5020" s="127"/>
      <c r="D5020" s="122"/>
      <c r="E5020" s="129">
        <f t="shared" si="78"/>
        <v>0</v>
      </c>
    </row>
    <row r="5021" spans="1:5">
      <c r="A5021" s="127"/>
      <c r="B5021" s="128"/>
      <c r="C5021" s="127"/>
      <c r="D5021" s="122"/>
      <c r="E5021" s="129">
        <f t="shared" si="78"/>
        <v>0</v>
      </c>
    </row>
    <row r="5022" spans="1:5">
      <c r="A5022" s="127"/>
      <c r="B5022" s="128"/>
      <c r="C5022" s="127"/>
      <c r="D5022" s="122"/>
      <c r="E5022" s="129">
        <f t="shared" si="78"/>
        <v>0</v>
      </c>
    </row>
    <row r="5023" spans="1:5">
      <c r="A5023" s="127"/>
      <c r="B5023" s="128"/>
      <c r="C5023" s="127"/>
      <c r="D5023" s="122"/>
      <c r="E5023" s="129">
        <f t="shared" si="78"/>
        <v>0</v>
      </c>
    </row>
    <row r="5024" spans="1:5">
      <c r="A5024" s="127"/>
      <c r="B5024" s="128"/>
      <c r="C5024" s="127"/>
      <c r="D5024" s="122"/>
      <c r="E5024" s="129">
        <f t="shared" si="78"/>
        <v>0</v>
      </c>
    </row>
    <row r="5025" spans="1:5">
      <c r="A5025" s="127"/>
      <c r="B5025" s="128"/>
      <c r="C5025" s="127"/>
      <c r="D5025" s="122"/>
      <c r="E5025" s="129">
        <f t="shared" si="78"/>
        <v>0</v>
      </c>
    </row>
    <row r="5026" spans="1:5">
      <c r="A5026" s="127"/>
      <c r="B5026" s="128"/>
      <c r="C5026" s="127"/>
      <c r="D5026" s="122"/>
      <c r="E5026" s="129">
        <f t="shared" si="78"/>
        <v>0</v>
      </c>
    </row>
    <row r="5027" spans="1:5">
      <c r="A5027" s="127"/>
      <c r="B5027" s="128"/>
      <c r="C5027" s="127"/>
      <c r="D5027" s="122"/>
      <c r="E5027" s="129">
        <f t="shared" si="78"/>
        <v>0</v>
      </c>
    </row>
    <row r="5028" spans="1:5">
      <c r="A5028" s="127"/>
      <c r="B5028" s="128"/>
      <c r="C5028" s="127"/>
      <c r="D5028" s="122"/>
      <c r="E5028" s="129">
        <f t="shared" si="78"/>
        <v>0</v>
      </c>
    </row>
    <row r="5029" spans="1:5">
      <c r="A5029" s="127"/>
      <c r="B5029" s="128"/>
      <c r="C5029" s="127"/>
      <c r="D5029" s="122"/>
      <c r="E5029" s="129">
        <f t="shared" si="78"/>
        <v>0</v>
      </c>
    </row>
    <row r="5030" spans="1:5">
      <c r="A5030" s="127"/>
      <c r="B5030" s="128"/>
      <c r="C5030" s="127"/>
      <c r="D5030" s="122"/>
      <c r="E5030" s="129">
        <f t="shared" si="78"/>
        <v>0</v>
      </c>
    </row>
    <row r="5031" spans="1:5">
      <c r="A5031" s="127"/>
      <c r="B5031" s="128"/>
      <c r="C5031" s="127"/>
      <c r="D5031" s="122"/>
      <c r="E5031" s="129">
        <f t="shared" si="78"/>
        <v>0</v>
      </c>
    </row>
    <row r="5032" spans="1:5">
      <c r="A5032" s="127"/>
      <c r="B5032" s="128"/>
      <c r="C5032" s="127"/>
      <c r="D5032" s="122"/>
      <c r="E5032" s="129">
        <f t="shared" si="78"/>
        <v>0</v>
      </c>
    </row>
    <row r="5033" spans="1:5">
      <c r="A5033" s="127"/>
      <c r="B5033" s="128"/>
      <c r="C5033" s="127"/>
      <c r="D5033" s="122"/>
      <c r="E5033" s="129">
        <f t="shared" si="78"/>
        <v>0</v>
      </c>
    </row>
    <row r="5034" spans="1:5">
      <c r="A5034" s="127"/>
      <c r="B5034" s="128"/>
      <c r="C5034" s="127"/>
      <c r="D5034" s="122"/>
      <c r="E5034" s="129">
        <f t="shared" si="78"/>
        <v>0</v>
      </c>
    </row>
    <row r="5035" spans="1:5">
      <c r="A5035" s="127"/>
      <c r="B5035" s="128"/>
      <c r="C5035" s="127"/>
      <c r="D5035" s="122"/>
      <c r="E5035" s="129">
        <f t="shared" si="78"/>
        <v>0</v>
      </c>
    </row>
    <row r="5036" spans="1:5">
      <c r="A5036" s="127"/>
      <c r="B5036" s="128"/>
      <c r="C5036" s="127"/>
      <c r="D5036" s="122"/>
      <c r="E5036" s="129">
        <f t="shared" si="78"/>
        <v>0</v>
      </c>
    </row>
    <row r="5037" spans="1:5">
      <c r="A5037" s="127"/>
      <c r="B5037" s="128"/>
      <c r="C5037" s="127"/>
      <c r="D5037" s="122"/>
      <c r="E5037" s="129">
        <f t="shared" si="78"/>
        <v>0</v>
      </c>
    </row>
    <row r="5038" spans="1:5">
      <c r="A5038" s="127"/>
      <c r="B5038" s="128"/>
      <c r="C5038" s="127"/>
      <c r="D5038" s="122"/>
      <c r="E5038" s="129">
        <f t="shared" si="78"/>
        <v>0</v>
      </c>
    </row>
    <row r="5039" spans="1:5">
      <c r="A5039" s="127"/>
      <c r="B5039" s="128"/>
      <c r="C5039" s="127"/>
      <c r="D5039" s="122"/>
      <c r="E5039" s="129">
        <f t="shared" si="78"/>
        <v>0</v>
      </c>
    </row>
    <row r="5040" spans="1:5">
      <c r="A5040" s="127"/>
      <c r="B5040" s="128"/>
      <c r="C5040" s="127"/>
      <c r="D5040" s="122"/>
      <c r="E5040" s="129">
        <f t="shared" si="78"/>
        <v>0</v>
      </c>
    </row>
    <row r="5041" spans="1:5">
      <c r="A5041" s="127"/>
      <c r="B5041" s="128"/>
      <c r="C5041" s="127"/>
      <c r="D5041" s="122"/>
      <c r="E5041" s="129">
        <f t="shared" si="78"/>
        <v>0</v>
      </c>
    </row>
    <row r="5042" spans="1:5">
      <c r="A5042" s="127"/>
      <c r="B5042" s="128"/>
      <c r="C5042" s="127"/>
      <c r="D5042" s="122"/>
      <c r="E5042" s="129">
        <f t="shared" si="78"/>
        <v>0</v>
      </c>
    </row>
    <row r="5043" spans="1:5">
      <c r="A5043" s="127"/>
      <c r="B5043" s="128"/>
      <c r="C5043" s="127"/>
      <c r="D5043" s="122"/>
      <c r="E5043" s="129">
        <f t="shared" si="78"/>
        <v>0</v>
      </c>
    </row>
    <row r="5044" spans="1:5">
      <c r="A5044" s="127"/>
      <c r="B5044" s="128"/>
      <c r="C5044" s="127"/>
      <c r="D5044" s="122"/>
      <c r="E5044" s="129">
        <f t="shared" si="78"/>
        <v>0</v>
      </c>
    </row>
    <row r="5045" spans="1:5">
      <c r="A5045" s="127"/>
      <c r="B5045" s="128"/>
      <c r="C5045" s="127"/>
      <c r="D5045" s="122"/>
      <c r="E5045" s="129">
        <f t="shared" si="78"/>
        <v>0</v>
      </c>
    </row>
    <row r="5046" spans="1:5">
      <c r="A5046" s="127"/>
      <c r="B5046" s="128"/>
      <c r="C5046" s="127"/>
      <c r="D5046" s="122"/>
      <c r="E5046" s="129">
        <f t="shared" si="78"/>
        <v>0</v>
      </c>
    </row>
    <row r="5047" spans="1:5">
      <c r="A5047" s="127"/>
      <c r="B5047" s="128"/>
      <c r="C5047" s="127"/>
      <c r="D5047" s="122"/>
      <c r="E5047" s="129">
        <f t="shared" si="78"/>
        <v>0</v>
      </c>
    </row>
    <row r="5048" spans="1:5">
      <c r="A5048" s="127"/>
      <c r="B5048" s="128"/>
      <c r="C5048" s="127"/>
      <c r="D5048" s="122"/>
      <c r="E5048" s="129">
        <f t="shared" si="78"/>
        <v>0</v>
      </c>
    </row>
    <row r="5049" spans="1:5">
      <c r="A5049" s="127"/>
      <c r="B5049" s="128"/>
      <c r="C5049" s="127"/>
      <c r="D5049" s="122"/>
      <c r="E5049" s="129">
        <f t="shared" si="78"/>
        <v>0</v>
      </c>
    </row>
    <row r="5050" spans="1:5">
      <c r="A5050" s="127"/>
      <c r="B5050" s="128"/>
      <c r="C5050" s="127"/>
      <c r="D5050" s="122"/>
      <c r="E5050" s="129">
        <f t="shared" si="78"/>
        <v>0</v>
      </c>
    </row>
    <row r="5051" spans="1:5">
      <c r="A5051" s="127"/>
      <c r="B5051" s="128"/>
      <c r="C5051" s="127"/>
      <c r="D5051" s="122"/>
      <c r="E5051" s="129">
        <f t="shared" si="78"/>
        <v>0</v>
      </c>
    </row>
    <row r="5052" spans="1:5">
      <c r="A5052" s="127"/>
      <c r="B5052" s="128"/>
      <c r="C5052" s="127"/>
      <c r="D5052" s="122"/>
      <c r="E5052" s="129">
        <f t="shared" si="78"/>
        <v>0</v>
      </c>
    </row>
    <row r="5053" spans="1:5">
      <c r="A5053" s="127"/>
      <c r="B5053" s="128"/>
      <c r="C5053" s="127"/>
      <c r="D5053" s="122"/>
      <c r="E5053" s="129">
        <f t="shared" si="78"/>
        <v>0</v>
      </c>
    </row>
    <row r="5054" spans="1:5">
      <c r="A5054" s="127"/>
      <c r="B5054" s="128"/>
      <c r="C5054" s="127"/>
      <c r="D5054" s="122"/>
      <c r="E5054" s="129">
        <f t="shared" si="78"/>
        <v>0</v>
      </c>
    </row>
    <row r="5055" spans="1:5">
      <c r="A5055" s="127"/>
      <c r="B5055" s="128"/>
      <c r="C5055" s="127"/>
      <c r="D5055" s="122"/>
      <c r="E5055" s="129">
        <f t="shared" si="78"/>
        <v>0</v>
      </c>
    </row>
    <row r="5056" spans="1:5">
      <c r="A5056" s="127"/>
      <c r="B5056" s="128"/>
      <c r="C5056" s="127"/>
      <c r="D5056" s="122"/>
      <c r="E5056" s="129">
        <f t="shared" si="78"/>
        <v>0</v>
      </c>
    </row>
    <row r="5057" spans="1:5">
      <c r="A5057" s="127"/>
      <c r="B5057" s="128"/>
      <c r="C5057" s="127"/>
      <c r="D5057" s="122"/>
      <c r="E5057" s="129">
        <f t="shared" si="78"/>
        <v>0</v>
      </c>
    </row>
    <row r="5058" spans="1:5">
      <c r="A5058" s="127"/>
      <c r="B5058" s="128"/>
      <c r="C5058" s="127"/>
      <c r="D5058" s="122"/>
      <c r="E5058" s="129">
        <f t="shared" ref="E5058:E5121" si="79">ROUND((D5058/(1+$J$1))*(1+$L$1),2)</f>
        <v>0</v>
      </c>
    </row>
    <row r="5059" spans="1:5">
      <c r="A5059" s="127"/>
      <c r="B5059" s="128"/>
      <c r="C5059" s="127"/>
      <c r="D5059" s="122"/>
      <c r="E5059" s="129">
        <f t="shared" si="79"/>
        <v>0</v>
      </c>
    </row>
    <row r="5060" spans="1:5">
      <c r="A5060" s="127"/>
      <c r="B5060" s="128"/>
      <c r="C5060" s="127"/>
      <c r="D5060" s="122"/>
      <c r="E5060" s="129">
        <f t="shared" si="79"/>
        <v>0</v>
      </c>
    </row>
    <row r="5061" spans="1:5">
      <c r="A5061" s="127"/>
      <c r="B5061" s="128"/>
      <c r="C5061" s="127"/>
      <c r="D5061" s="122"/>
      <c r="E5061" s="129">
        <f t="shared" si="79"/>
        <v>0</v>
      </c>
    </row>
    <row r="5062" spans="1:5">
      <c r="A5062" s="127"/>
      <c r="B5062" s="128"/>
      <c r="C5062" s="127"/>
      <c r="D5062" s="122"/>
      <c r="E5062" s="129">
        <f t="shared" si="79"/>
        <v>0</v>
      </c>
    </row>
    <row r="5063" spans="1:5">
      <c r="A5063" s="127"/>
      <c r="B5063" s="128"/>
      <c r="C5063" s="127"/>
      <c r="D5063" s="122"/>
      <c r="E5063" s="129">
        <f t="shared" si="79"/>
        <v>0</v>
      </c>
    </row>
    <row r="5064" spans="1:5">
      <c r="A5064" s="127"/>
      <c r="B5064" s="128"/>
      <c r="C5064" s="127"/>
      <c r="D5064" s="122"/>
      <c r="E5064" s="129">
        <f t="shared" si="79"/>
        <v>0</v>
      </c>
    </row>
    <row r="5065" spans="1:5">
      <c r="A5065" s="127"/>
      <c r="B5065" s="128"/>
      <c r="C5065" s="127"/>
      <c r="D5065" s="122"/>
      <c r="E5065" s="129">
        <f t="shared" si="79"/>
        <v>0</v>
      </c>
    </row>
    <row r="5066" spans="1:5">
      <c r="A5066" s="127"/>
      <c r="B5066" s="128"/>
      <c r="C5066" s="127"/>
      <c r="D5066" s="122"/>
      <c r="E5066" s="129">
        <f t="shared" si="79"/>
        <v>0</v>
      </c>
    </row>
    <row r="5067" spans="1:5">
      <c r="A5067" s="127"/>
      <c r="B5067" s="128"/>
      <c r="C5067" s="127"/>
      <c r="D5067" s="122"/>
      <c r="E5067" s="129">
        <f t="shared" si="79"/>
        <v>0</v>
      </c>
    </row>
    <row r="5068" spans="1:5">
      <c r="A5068" s="127"/>
      <c r="B5068" s="128"/>
      <c r="C5068" s="127"/>
      <c r="D5068" s="122"/>
      <c r="E5068" s="129">
        <f t="shared" si="79"/>
        <v>0</v>
      </c>
    </row>
    <row r="5069" spans="1:5">
      <c r="A5069" s="127"/>
      <c r="B5069" s="128"/>
      <c r="C5069" s="127"/>
      <c r="D5069" s="122"/>
      <c r="E5069" s="129">
        <f t="shared" si="79"/>
        <v>0</v>
      </c>
    </row>
    <row r="5070" spans="1:5">
      <c r="A5070" s="127"/>
      <c r="B5070" s="128"/>
      <c r="C5070" s="127"/>
      <c r="D5070" s="122"/>
      <c r="E5070" s="129">
        <f t="shared" si="79"/>
        <v>0</v>
      </c>
    </row>
    <row r="5071" spans="1:5">
      <c r="A5071" s="127"/>
      <c r="B5071" s="128"/>
      <c r="C5071" s="127"/>
      <c r="D5071" s="122"/>
      <c r="E5071" s="129">
        <f t="shared" si="79"/>
        <v>0</v>
      </c>
    </row>
    <row r="5072" spans="1:5">
      <c r="A5072" s="127"/>
      <c r="B5072" s="128"/>
      <c r="C5072" s="127"/>
      <c r="D5072" s="122"/>
      <c r="E5072" s="129">
        <f t="shared" si="79"/>
        <v>0</v>
      </c>
    </row>
    <row r="5073" spans="1:5">
      <c r="A5073" s="127"/>
      <c r="B5073" s="128"/>
      <c r="C5073" s="127"/>
      <c r="D5073" s="122"/>
      <c r="E5073" s="129">
        <f t="shared" si="79"/>
        <v>0</v>
      </c>
    </row>
    <row r="5074" spans="1:5">
      <c r="A5074" s="127"/>
      <c r="B5074" s="128"/>
      <c r="C5074" s="127"/>
      <c r="D5074" s="122"/>
      <c r="E5074" s="129">
        <f t="shared" si="79"/>
        <v>0</v>
      </c>
    </row>
    <row r="5075" spans="1:5">
      <c r="A5075" s="127"/>
      <c r="B5075" s="128"/>
      <c r="C5075" s="127"/>
      <c r="D5075" s="122"/>
      <c r="E5075" s="129">
        <f t="shared" si="79"/>
        <v>0</v>
      </c>
    </row>
    <row r="5076" spans="1:5">
      <c r="A5076" s="127"/>
      <c r="B5076" s="128"/>
      <c r="C5076" s="127"/>
      <c r="D5076" s="122"/>
      <c r="E5076" s="129">
        <f t="shared" si="79"/>
        <v>0</v>
      </c>
    </row>
    <row r="5077" spans="1:5">
      <c r="A5077" s="127"/>
      <c r="B5077" s="128"/>
      <c r="C5077" s="127"/>
      <c r="D5077" s="122"/>
      <c r="E5077" s="129">
        <f t="shared" si="79"/>
        <v>0</v>
      </c>
    </row>
    <row r="5078" spans="1:5">
      <c r="A5078" s="127"/>
      <c r="B5078" s="128"/>
      <c r="C5078" s="127"/>
      <c r="D5078" s="122"/>
      <c r="E5078" s="129">
        <f t="shared" si="79"/>
        <v>0</v>
      </c>
    </row>
    <row r="5079" spans="1:5">
      <c r="A5079" s="127"/>
      <c r="B5079" s="128"/>
      <c r="C5079" s="127"/>
      <c r="D5079" s="122"/>
      <c r="E5079" s="129">
        <f t="shared" si="79"/>
        <v>0</v>
      </c>
    </row>
    <row r="5080" spans="1:5">
      <c r="A5080" s="127"/>
      <c r="B5080" s="128"/>
      <c r="C5080" s="127"/>
      <c r="D5080" s="122"/>
      <c r="E5080" s="129">
        <f t="shared" si="79"/>
        <v>0</v>
      </c>
    </row>
    <row r="5081" spans="1:5">
      <c r="A5081" s="127"/>
      <c r="B5081" s="128"/>
      <c r="C5081" s="127"/>
      <c r="D5081" s="122"/>
      <c r="E5081" s="129">
        <f t="shared" si="79"/>
        <v>0</v>
      </c>
    </row>
    <row r="5082" spans="1:5">
      <c r="A5082" s="127"/>
      <c r="B5082" s="128"/>
      <c r="C5082" s="127"/>
      <c r="D5082" s="122"/>
      <c r="E5082" s="129">
        <f t="shared" si="79"/>
        <v>0</v>
      </c>
    </row>
    <row r="5083" spans="1:5">
      <c r="A5083" s="127"/>
      <c r="B5083" s="128"/>
      <c r="C5083" s="127"/>
      <c r="D5083" s="122"/>
      <c r="E5083" s="129">
        <f t="shared" si="79"/>
        <v>0</v>
      </c>
    </row>
    <row r="5084" spans="1:5">
      <c r="A5084" s="127"/>
      <c r="B5084" s="128"/>
      <c r="C5084" s="127"/>
      <c r="D5084" s="122"/>
      <c r="E5084" s="129">
        <f t="shared" si="79"/>
        <v>0</v>
      </c>
    </row>
    <row r="5085" spans="1:5">
      <c r="A5085" s="127"/>
      <c r="B5085" s="128"/>
      <c r="C5085" s="127"/>
      <c r="D5085" s="122"/>
      <c r="E5085" s="129">
        <f t="shared" si="79"/>
        <v>0</v>
      </c>
    </row>
    <row r="5086" spans="1:5">
      <c r="A5086" s="127"/>
      <c r="B5086" s="128"/>
      <c r="C5086" s="127"/>
      <c r="D5086" s="122"/>
      <c r="E5086" s="129">
        <f t="shared" si="79"/>
        <v>0</v>
      </c>
    </row>
    <row r="5087" spans="1:5">
      <c r="A5087" s="127"/>
      <c r="B5087" s="128"/>
      <c r="C5087" s="127"/>
      <c r="D5087" s="122"/>
      <c r="E5087" s="129">
        <f t="shared" si="79"/>
        <v>0</v>
      </c>
    </row>
    <row r="5088" spans="1:5">
      <c r="A5088" s="127"/>
      <c r="B5088" s="128"/>
      <c r="C5088" s="127"/>
      <c r="D5088" s="122"/>
      <c r="E5088" s="129">
        <f t="shared" si="79"/>
        <v>0</v>
      </c>
    </row>
    <row r="5089" spans="1:5">
      <c r="A5089" s="127"/>
      <c r="B5089" s="128"/>
      <c r="C5089" s="127"/>
      <c r="D5089" s="122"/>
      <c r="E5089" s="129">
        <f t="shared" si="79"/>
        <v>0</v>
      </c>
    </row>
    <row r="5090" spans="1:5">
      <c r="A5090" s="127"/>
      <c r="B5090" s="128"/>
      <c r="C5090" s="127"/>
      <c r="D5090" s="122"/>
      <c r="E5090" s="129">
        <f t="shared" si="79"/>
        <v>0</v>
      </c>
    </row>
    <row r="5091" spans="1:5">
      <c r="A5091" s="127"/>
      <c r="B5091" s="128"/>
      <c r="C5091" s="127"/>
      <c r="D5091" s="122"/>
      <c r="E5091" s="129">
        <f t="shared" si="79"/>
        <v>0</v>
      </c>
    </row>
    <row r="5092" spans="1:5">
      <c r="A5092" s="127"/>
      <c r="B5092" s="128"/>
      <c r="C5092" s="127"/>
      <c r="D5092" s="122"/>
      <c r="E5092" s="129">
        <f t="shared" si="79"/>
        <v>0</v>
      </c>
    </row>
    <row r="5093" spans="1:5">
      <c r="A5093" s="127"/>
      <c r="B5093" s="128"/>
      <c r="C5093" s="127"/>
      <c r="D5093" s="122"/>
      <c r="E5093" s="129">
        <f t="shared" si="79"/>
        <v>0</v>
      </c>
    </row>
    <row r="5094" spans="1:5">
      <c r="A5094" s="127"/>
      <c r="B5094" s="128"/>
      <c r="C5094" s="127"/>
      <c r="D5094" s="122"/>
      <c r="E5094" s="129">
        <f t="shared" si="79"/>
        <v>0</v>
      </c>
    </row>
    <row r="5095" spans="1:5">
      <c r="A5095" s="127"/>
      <c r="B5095" s="128"/>
      <c r="C5095" s="127"/>
      <c r="D5095" s="122"/>
      <c r="E5095" s="129">
        <f t="shared" si="79"/>
        <v>0</v>
      </c>
    </row>
    <row r="5096" spans="1:5">
      <c r="A5096" s="127"/>
      <c r="B5096" s="128"/>
      <c r="C5096" s="127"/>
      <c r="D5096" s="122"/>
      <c r="E5096" s="129">
        <f t="shared" si="79"/>
        <v>0</v>
      </c>
    </row>
    <row r="5097" spans="1:5">
      <c r="A5097" s="127"/>
      <c r="B5097" s="128"/>
      <c r="C5097" s="127"/>
      <c r="D5097" s="122"/>
      <c r="E5097" s="129">
        <f t="shared" si="79"/>
        <v>0</v>
      </c>
    </row>
    <row r="5098" spans="1:5">
      <c r="A5098" s="127"/>
      <c r="B5098" s="128"/>
      <c r="C5098" s="127"/>
      <c r="D5098" s="122"/>
      <c r="E5098" s="129">
        <f t="shared" si="79"/>
        <v>0</v>
      </c>
    </row>
    <row r="5099" spans="1:5">
      <c r="A5099" s="127"/>
      <c r="B5099" s="128"/>
      <c r="C5099" s="127"/>
      <c r="D5099" s="122"/>
      <c r="E5099" s="129">
        <f t="shared" si="79"/>
        <v>0</v>
      </c>
    </row>
    <row r="5100" spans="1:5">
      <c r="A5100" s="127"/>
      <c r="B5100" s="128"/>
      <c r="C5100" s="127"/>
      <c r="D5100" s="122"/>
      <c r="E5100" s="129">
        <f t="shared" si="79"/>
        <v>0</v>
      </c>
    </row>
    <row r="5101" spans="1:5">
      <c r="A5101" s="127"/>
      <c r="B5101" s="128"/>
      <c r="C5101" s="127"/>
      <c r="D5101" s="122"/>
      <c r="E5101" s="129">
        <f t="shared" si="79"/>
        <v>0</v>
      </c>
    </row>
    <row r="5102" spans="1:5">
      <c r="A5102" s="127"/>
      <c r="B5102" s="128"/>
      <c r="C5102" s="127"/>
      <c r="D5102" s="122"/>
      <c r="E5102" s="129">
        <f t="shared" si="79"/>
        <v>0</v>
      </c>
    </row>
    <row r="5103" spans="1:5">
      <c r="A5103" s="127"/>
      <c r="B5103" s="128"/>
      <c r="C5103" s="127"/>
      <c r="D5103" s="122"/>
      <c r="E5103" s="129">
        <f t="shared" si="79"/>
        <v>0</v>
      </c>
    </row>
    <row r="5104" spans="1:5">
      <c r="A5104" s="127"/>
      <c r="B5104" s="128"/>
      <c r="C5104" s="127"/>
      <c r="D5104" s="122"/>
      <c r="E5104" s="129">
        <f t="shared" si="79"/>
        <v>0</v>
      </c>
    </row>
    <row r="5105" spans="1:5">
      <c r="A5105" s="127"/>
      <c r="B5105" s="128"/>
      <c r="C5105" s="127"/>
      <c r="D5105" s="122"/>
      <c r="E5105" s="129">
        <f t="shared" si="79"/>
        <v>0</v>
      </c>
    </row>
    <row r="5106" spans="1:5">
      <c r="A5106" s="127"/>
      <c r="B5106" s="128"/>
      <c r="C5106" s="127"/>
      <c r="D5106" s="122"/>
      <c r="E5106" s="129">
        <f t="shared" si="79"/>
        <v>0</v>
      </c>
    </row>
    <row r="5107" spans="1:5">
      <c r="A5107" s="127"/>
      <c r="B5107" s="128"/>
      <c r="C5107" s="127"/>
      <c r="D5107" s="122"/>
      <c r="E5107" s="129">
        <f t="shared" si="79"/>
        <v>0</v>
      </c>
    </row>
    <row r="5108" spans="1:5">
      <c r="A5108" s="127"/>
      <c r="B5108" s="128"/>
      <c r="C5108" s="127"/>
      <c r="D5108" s="122"/>
      <c r="E5108" s="129">
        <f t="shared" si="79"/>
        <v>0</v>
      </c>
    </row>
    <row r="5109" spans="1:5">
      <c r="A5109" s="127"/>
      <c r="B5109" s="128"/>
      <c r="C5109" s="127"/>
      <c r="D5109" s="122"/>
      <c r="E5109" s="129">
        <f t="shared" si="79"/>
        <v>0</v>
      </c>
    </row>
    <row r="5110" spans="1:5">
      <c r="A5110" s="127"/>
      <c r="B5110" s="128"/>
      <c r="C5110" s="127"/>
      <c r="D5110" s="122"/>
      <c r="E5110" s="129">
        <f t="shared" si="79"/>
        <v>0</v>
      </c>
    </row>
    <row r="5111" spans="1:5">
      <c r="A5111" s="127"/>
      <c r="B5111" s="128"/>
      <c r="C5111" s="127"/>
      <c r="D5111" s="122"/>
      <c r="E5111" s="129">
        <f t="shared" si="79"/>
        <v>0</v>
      </c>
    </row>
    <row r="5112" spans="1:5">
      <c r="A5112" s="127"/>
      <c r="B5112" s="128"/>
      <c r="C5112" s="127"/>
      <c r="D5112" s="122"/>
      <c r="E5112" s="129">
        <f t="shared" si="79"/>
        <v>0</v>
      </c>
    </row>
    <row r="5113" spans="1:5">
      <c r="A5113" s="127"/>
      <c r="B5113" s="128"/>
      <c r="C5113" s="127"/>
      <c r="D5113" s="122"/>
      <c r="E5113" s="129">
        <f t="shared" si="79"/>
        <v>0</v>
      </c>
    </row>
    <row r="5114" spans="1:5">
      <c r="A5114" s="127"/>
      <c r="B5114" s="128"/>
      <c r="C5114" s="127"/>
      <c r="D5114" s="122"/>
      <c r="E5114" s="129">
        <f t="shared" si="79"/>
        <v>0</v>
      </c>
    </row>
    <row r="5115" spans="1:5">
      <c r="A5115" s="127"/>
      <c r="B5115" s="128"/>
      <c r="C5115" s="127"/>
      <c r="D5115" s="122"/>
      <c r="E5115" s="129">
        <f t="shared" si="79"/>
        <v>0</v>
      </c>
    </row>
    <row r="5116" spans="1:5">
      <c r="A5116" s="127"/>
      <c r="B5116" s="128"/>
      <c r="C5116" s="127"/>
      <c r="D5116" s="122"/>
      <c r="E5116" s="129">
        <f t="shared" si="79"/>
        <v>0</v>
      </c>
    </row>
    <row r="5117" spans="1:5">
      <c r="A5117" s="127"/>
      <c r="B5117" s="128"/>
      <c r="C5117" s="127"/>
      <c r="D5117" s="122"/>
      <c r="E5117" s="129">
        <f t="shared" si="79"/>
        <v>0</v>
      </c>
    </row>
    <row r="5118" spans="1:5">
      <c r="A5118" s="127"/>
      <c r="B5118" s="128"/>
      <c r="C5118" s="127"/>
      <c r="D5118" s="122"/>
      <c r="E5118" s="129">
        <f t="shared" si="79"/>
        <v>0</v>
      </c>
    </row>
    <row r="5119" spans="1:5">
      <c r="A5119" s="127"/>
      <c r="B5119" s="128"/>
      <c r="C5119" s="127"/>
      <c r="D5119" s="122"/>
      <c r="E5119" s="129">
        <f t="shared" si="79"/>
        <v>0</v>
      </c>
    </row>
    <row r="5120" spans="1:5">
      <c r="A5120" s="127"/>
      <c r="B5120" s="128"/>
      <c r="C5120" s="127"/>
      <c r="D5120" s="122"/>
      <c r="E5120" s="129">
        <f t="shared" si="79"/>
        <v>0</v>
      </c>
    </row>
    <row r="5121" spans="1:5">
      <c r="A5121" s="127"/>
      <c r="B5121" s="128"/>
      <c r="C5121" s="127"/>
      <c r="D5121" s="122"/>
      <c r="E5121" s="129">
        <f t="shared" si="79"/>
        <v>0</v>
      </c>
    </row>
    <row r="5122" spans="1:5">
      <c r="A5122" s="127"/>
      <c r="B5122" s="128"/>
      <c r="C5122" s="127"/>
      <c r="D5122" s="122"/>
      <c r="E5122" s="129">
        <f t="shared" ref="E5122:E5185" si="80">ROUND((D5122/(1+$J$1))*(1+$L$1),2)</f>
        <v>0</v>
      </c>
    </row>
    <row r="5123" spans="1:5">
      <c r="A5123" s="127"/>
      <c r="B5123" s="128"/>
      <c r="C5123" s="127"/>
      <c r="D5123" s="122"/>
      <c r="E5123" s="129">
        <f t="shared" si="80"/>
        <v>0</v>
      </c>
    </row>
    <row r="5124" spans="1:5">
      <c r="A5124" s="127"/>
      <c r="B5124" s="128"/>
      <c r="C5124" s="127"/>
      <c r="D5124" s="122"/>
      <c r="E5124" s="129">
        <f t="shared" si="80"/>
        <v>0</v>
      </c>
    </row>
    <row r="5125" spans="1:5">
      <c r="A5125" s="127"/>
      <c r="B5125" s="128"/>
      <c r="C5125" s="127"/>
      <c r="D5125" s="122"/>
      <c r="E5125" s="129">
        <f t="shared" si="80"/>
        <v>0</v>
      </c>
    </row>
    <row r="5126" spans="1:5">
      <c r="A5126" s="127"/>
      <c r="B5126" s="128"/>
      <c r="C5126" s="127"/>
      <c r="D5126" s="122"/>
      <c r="E5126" s="129">
        <f t="shared" si="80"/>
        <v>0</v>
      </c>
    </row>
    <row r="5127" spans="1:5">
      <c r="A5127" s="127"/>
      <c r="B5127" s="128"/>
      <c r="C5127" s="127"/>
      <c r="D5127" s="122"/>
      <c r="E5127" s="129">
        <f t="shared" si="80"/>
        <v>0</v>
      </c>
    </row>
    <row r="5128" spans="1:5">
      <c r="A5128" s="127"/>
      <c r="B5128" s="128"/>
      <c r="C5128" s="127"/>
      <c r="D5128" s="122"/>
      <c r="E5128" s="129">
        <f t="shared" si="80"/>
        <v>0</v>
      </c>
    </row>
    <row r="5129" spans="1:5">
      <c r="A5129" s="127"/>
      <c r="B5129" s="128"/>
      <c r="C5129" s="127"/>
      <c r="D5129" s="122"/>
      <c r="E5129" s="129">
        <f t="shared" si="80"/>
        <v>0</v>
      </c>
    </row>
    <row r="5130" spans="1:5">
      <c r="A5130" s="127"/>
      <c r="B5130" s="128"/>
      <c r="C5130" s="127"/>
      <c r="D5130" s="122"/>
      <c r="E5130" s="129">
        <f t="shared" si="80"/>
        <v>0</v>
      </c>
    </row>
    <row r="5131" spans="1:5">
      <c r="A5131" s="127"/>
      <c r="B5131" s="128"/>
      <c r="C5131" s="127"/>
      <c r="D5131" s="122"/>
      <c r="E5131" s="129">
        <f t="shared" si="80"/>
        <v>0</v>
      </c>
    </row>
    <row r="5132" spans="1:5">
      <c r="A5132" s="127"/>
      <c r="B5132" s="128"/>
      <c r="C5132" s="127"/>
      <c r="D5132" s="122"/>
      <c r="E5132" s="129">
        <f t="shared" si="80"/>
        <v>0</v>
      </c>
    </row>
    <row r="5133" spans="1:5">
      <c r="A5133" s="127"/>
      <c r="B5133" s="128"/>
      <c r="C5133" s="127"/>
      <c r="D5133" s="122"/>
      <c r="E5133" s="129">
        <f t="shared" si="80"/>
        <v>0</v>
      </c>
    </row>
    <row r="5134" spans="1:5">
      <c r="A5134" s="127"/>
      <c r="B5134" s="128"/>
      <c r="C5134" s="127"/>
      <c r="D5134" s="122"/>
      <c r="E5134" s="129">
        <f t="shared" si="80"/>
        <v>0</v>
      </c>
    </row>
    <row r="5135" spans="1:5">
      <c r="A5135" s="127"/>
      <c r="B5135" s="128"/>
      <c r="C5135" s="127"/>
      <c r="D5135" s="122"/>
      <c r="E5135" s="129">
        <f t="shared" si="80"/>
        <v>0</v>
      </c>
    </row>
    <row r="5136" spans="1:5">
      <c r="A5136" s="127"/>
      <c r="B5136" s="128"/>
      <c r="C5136" s="127"/>
      <c r="D5136" s="122"/>
      <c r="E5136" s="129">
        <f t="shared" si="80"/>
        <v>0</v>
      </c>
    </row>
    <row r="5137" spans="1:5">
      <c r="A5137" s="127"/>
      <c r="B5137" s="128"/>
      <c r="C5137" s="127"/>
      <c r="D5137" s="122"/>
      <c r="E5137" s="129">
        <f t="shared" si="80"/>
        <v>0</v>
      </c>
    </row>
    <row r="5138" spans="1:5">
      <c r="A5138" s="127"/>
      <c r="B5138" s="128"/>
      <c r="C5138" s="127"/>
      <c r="D5138" s="122"/>
      <c r="E5138" s="129">
        <f t="shared" si="80"/>
        <v>0</v>
      </c>
    </row>
    <row r="5139" spans="1:5">
      <c r="A5139" s="127"/>
      <c r="B5139" s="128"/>
      <c r="C5139" s="127"/>
      <c r="D5139" s="122"/>
      <c r="E5139" s="129">
        <f t="shared" si="80"/>
        <v>0</v>
      </c>
    </row>
    <row r="5140" spans="1:5">
      <c r="A5140" s="127"/>
      <c r="B5140" s="128"/>
      <c r="C5140" s="127"/>
      <c r="D5140" s="122"/>
      <c r="E5140" s="129">
        <f t="shared" si="80"/>
        <v>0</v>
      </c>
    </row>
    <row r="5141" spans="1:5">
      <c r="A5141" s="127"/>
      <c r="B5141" s="128"/>
      <c r="C5141" s="127"/>
      <c r="D5141" s="122"/>
      <c r="E5141" s="129">
        <f t="shared" si="80"/>
        <v>0</v>
      </c>
    </row>
    <row r="5142" spans="1:5">
      <c r="A5142" s="127"/>
      <c r="B5142" s="128"/>
      <c r="C5142" s="127"/>
      <c r="D5142" s="122"/>
      <c r="E5142" s="129">
        <f t="shared" si="80"/>
        <v>0</v>
      </c>
    </row>
    <row r="5143" spans="1:5">
      <c r="A5143" s="127"/>
      <c r="B5143" s="128"/>
      <c r="C5143" s="127"/>
      <c r="D5143" s="122"/>
      <c r="E5143" s="129">
        <f t="shared" si="80"/>
        <v>0</v>
      </c>
    </row>
    <row r="5144" spans="1:5">
      <c r="A5144" s="127"/>
      <c r="B5144" s="128"/>
      <c r="C5144" s="127"/>
      <c r="D5144" s="122"/>
      <c r="E5144" s="129">
        <f t="shared" si="80"/>
        <v>0</v>
      </c>
    </row>
    <row r="5145" spans="1:5">
      <c r="A5145" s="127"/>
      <c r="B5145" s="128"/>
      <c r="C5145" s="127"/>
      <c r="D5145" s="122"/>
      <c r="E5145" s="129">
        <f t="shared" si="80"/>
        <v>0</v>
      </c>
    </row>
    <row r="5146" spans="1:5">
      <c r="A5146" s="127"/>
      <c r="B5146" s="128"/>
      <c r="C5146" s="127"/>
      <c r="D5146" s="122"/>
      <c r="E5146" s="129">
        <f t="shared" si="80"/>
        <v>0</v>
      </c>
    </row>
    <row r="5147" spans="1:5">
      <c r="A5147" s="127"/>
      <c r="B5147" s="128"/>
      <c r="C5147" s="127"/>
      <c r="D5147" s="122"/>
      <c r="E5147" s="129">
        <f t="shared" si="80"/>
        <v>0</v>
      </c>
    </row>
    <row r="5148" spans="1:5">
      <c r="A5148" s="127"/>
      <c r="B5148" s="128"/>
      <c r="C5148" s="127"/>
      <c r="D5148" s="122"/>
      <c r="E5148" s="129">
        <f t="shared" si="80"/>
        <v>0</v>
      </c>
    </row>
    <row r="5149" spans="1:5">
      <c r="A5149" s="127"/>
      <c r="B5149" s="128"/>
      <c r="C5149" s="127"/>
      <c r="D5149" s="122"/>
      <c r="E5149" s="129">
        <f t="shared" si="80"/>
        <v>0</v>
      </c>
    </row>
    <row r="5150" spans="1:5">
      <c r="A5150" s="127"/>
      <c r="B5150" s="128"/>
      <c r="C5150" s="127"/>
      <c r="D5150" s="122"/>
      <c r="E5150" s="129">
        <f t="shared" si="80"/>
        <v>0</v>
      </c>
    </row>
    <row r="5151" spans="1:5">
      <c r="A5151" s="127"/>
      <c r="B5151" s="128"/>
      <c r="C5151" s="127"/>
      <c r="D5151" s="122"/>
      <c r="E5151" s="129">
        <f t="shared" si="80"/>
        <v>0</v>
      </c>
    </row>
    <row r="5152" spans="1:5">
      <c r="A5152" s="127"/>
      <c r="B5152" s="128"/>
      <c r="C5152" s="127"/>
      <c r="D5152" s="122"/>
      <c r="E5152" s="129">
        <f t="shared" si="80"/>
        <v>0</v>
      </c>
    </row>
    <row r="5153" spans="1:5">
      <c r="A5153" s="127"/>
      <c r="B5153" s="128"/>
      <c r="C5153" s="127"/>
      <c r="D5153" s="122"/>
      <c r="E5153" s="129">
        <f t="shared" si="80"/>
        <v>0</v>
      </c>
    </row>
    <row r="5154" spans="1:5">
      <c r="A5154" s="127"/>
      <c r="B5154" s="128"/>
      <c r="C5154" s="127"/>
      <c r="D5154" s="122"/>
      <c r="E5154" s="129">
        <f t="shared" si="80"/>
        <v>0</v>
      </c>
    </row>
    <row r="5155" spans="1:5">
      <c r="A5155" s="127"/>
      <c r="B5155" s="128"/>
      <c r="C5155" s="127"/>
      <c r="D5155" s="122"/>
      <c r="E5155" s="129">
        <f t="shared" si="80"/>
        <v>0</v>
      </c>
    </row>
    <row r="5156" spans="1:5">
      <c r="A5156" s="127"/>
      <c r="B5156" s="128"/>
      <c r="C5156" s="127"/>
      <c r="D5156" s="122"/>
      <c r="E5156" s="129">
        <f t="shared" si="80"/>
        <v>0</v>
      </c>
    </row>
    <row r="5157" spans="1:5">
      <c r="A5157" s="127"/>
      <c r="B5157" s="128"/>
      <c r="C5157" s="127"/>
      <c r="D5157" s="122"/>
      <c r="E5157" s="129">
        <f t="shared" si="80"/>
        <v>0</v>
      </c>
    </row>
    <row r="5158" spans="1:5">
      <c r="A5158" s="127"/>
      <c r="B5158" s="128"/>
      <c r="C5158" s="127"/>
      <c r="D5158" s="122"/>
      <c r="E5158" s="129">
        <f t="shared" si="80"/>
        <v>0</v>
      </c>
    </row>
    <row r="5159" spans="1:5">
      <c r="A5159" s="127"/>
      <c r="B5159" s="128"/>
      <c r="C5159" s="127"/>
      <c r="D5159" s="122"/>
      <c r="E5159" s="129">
        <f t="shared" si="80"/>
        <v>0</v>
      </c>
    </row>
    <row r="5160" spans="1:5">
      <c r="A5160" s="127"/>
      <c r="B5160" s="128"/>
      <c r="C5160" s="127"/>
      <c r="D5160" s="122"/>
      <c r="E5160" s="129">
        <f t="shared" si="80"/>
        <v>0</v>
      </c>
    </row>
    <row r="5161" spans="1:5">
      <c r="A5161" s="127"/>
      <c r="B5161" s="128"/>
      <c r="C5161" s="127"/>
      <c r="D5161" s="122"/>
      <c r="E5161" s="129">
        <f t="shared" si="80"/>
        <v>0</v>
      </c>
    </row>
    <row r="5162" spans="1:5">
      <c r="A5162" s="127"/>
      <c r="B5162" s="128"/>
      <c r="C5162" s="127"/>
      <c r="D5162" s="122"/>
      <c r="E5162" s="129">
        <f t="shared" si="80"/>
        <v>0</v>
      </c>
    </row>
    <row r="5163" spans="1:5">
      <c r="A5163" s="127"/>
      <c r="B5163" s="128"/>
      <c r="C5163" s="127"/>
      <c r="D5163" s="122"/>
      <c r="E5163" s="129">
        <f t="shared" si="80"/>
        <v>0</v>
      </c>
    </row>
    <row r="5164" spans="1:5">
      <c r="A5164" s="127"/>
      <c r="B5164" s="128"/>
      <c r="C5164" s="127"/>
      <c r="D5164" s="122"/>
      <c r="E5164" s="129">
        <f t="shared" si="80"/>
        <v>0</v>
      </c>
    </row>
    <row r="5165" spans="1:5">
      <c r="A5165" s="127"/>
      <c r="B5165" s="128"/>
      <c r="C5165" s="127"/>
      <c r="D5165" s="122"/>
      <c r="E5165" s="129">
        <f t="shared" si="80"/>
        <v>0</v>
      </c>
    </row>
    <row r="5166" spans="1:5">
      <c r="A5166" s="127"/>
      <c r="B5166" s="128"/>
      <c r="C5166" s="127"/>
      <c r="D5166" s="122"/>
      <c r="E5166" s="129">
        <f t="shared" si="80"/>
        <v>0</v>
      </c>
    </row>
    <row r="5167" spans="1:5">
      <c r="A5167" s="127"/>
      <c r="B5167" s="128"/>
      <c r="C5167" s="127"/>
      <c r="D5167" s="122"/>
      <c r="E5167" s="129">
        <f t="shared" si="80"/>
        <v>0</v>
      </c>
    </row>
    <row r="5168" spans="1:5">
      <c r="A5168" s="127"/>
      <c r="B5168" s="128"/>
      <c r="C5168" s="127"/>
      <c r="D5168" s="122"/>
      <c r="E5168" s="129">
        <f t="shared" si="80"/>
        <v>0</v>
      </c>
    </row>
    <row r="5169" spans="1:5">
      <c r="A5169" s="127"/>
      <c r="B5169" s="128"/>
      <c r="C5169" s="127"/>
      <c r="D5169" s="122"/>
      <c r="E5169" s="129">
        <f t="shared" si="80"/>
        <v>0</v>
      </c>
    </row>
    <row r="5170" spans="1:5">
      <c r="A5170" s="127"/>
      <c r="B5170" s="128"/>
      <c r="C5170" s="127"/>
      <c r="D5170" s="122"/>
      <c r="E5170" s="129">
        <f t="shared" si="80"/>
        <v>0</v>
      </c>
    </row>
    <row r="5171" spans="1:5">
      <c r="A5171" s="127"/>
      <c r="B5171" s="128"/>
      <c r="C5171" s="127"/>
      <c r="D5171" s="122"/>
      <c r="E5171" s="129">
        <f t="shared" si="80"/>
        <v>0</v>
      </c>
    </row>
    <row r="5172" spans="1:5">
      <c r="A5172" s="127"/>
      <c r="B5172" s="128"/>
      <c r="C5172" s="127"/>
      <c r="D5172" s="122"/>
      <c r="E5172" s="129">
        <f t="shared" si="80"/>
        <v>0</v>
      </c>
    </row>
    <row r="5173" spans="1:5">
      <c r="A5173" s="127"/>
      <c r="B5173" s="128"/>
      <c r="C5173" s="127"/>
      <c r="D5173" s="122"/>
      <c r="E5173" s="129">
        <f t="shared" si="80"/>
        <v>0</v>
      </c>
    </row>
    <row r="5174" spans="1:5">
      <c r="A5174" s="127"/>
      <c r="B5174" s="128"/>
      <c r="C5174" s="127"/>
      <c r="D5174" s="122"/>
      <c r="E5174" s="129">
        <f t="shared" si="80"/>
        <v>0</v>
      </c>
    </row>
    <row r="5175" spans="1:5">
      <c r="A5175" s="127"/>
      <c r="B5175" s="128"/>
      <c r="C5175" s="127"/>
      <c r="D5175" s="122"/>
      <c r="E5175" s="129">
        <f t="shared" si="80"/>
        <v>0</v>
      </c>
    </row>
    <row r="5176" spans="1:5">
      <c r="A5176" s="127"/>
      <c r="B5176" s="128"/>
      <c r="C5176" s="127"/>
      <c r="D5176" s="122"/>
      <c r="E5176" s="129">
        <f t="shared" si="80"/>
        <v>0</v>
      </c>
    </row>
    <row r="5177" spans="1:5">
      <c r="A5177" s="127"/>
      <c r="B5177" s="128"/>
      <c r="C5177" s="127"/>
      <c r="D5177" s="122"/>
      <c r="E5177" s="129">
        <f t="shared" si="80"/>
        <v>0</v>
      </c>
    </row>
    <row r="5178" spans="1:5">
      <c r="A5178" s="127"/>
      <c r="B5178" s="128"/>
      <c r="C5178" s="127"/>
      <c r="D5178" s="122"/>
      <c r="E5178" s="129">
        <f t="shared" si="80"/>
        <v>0</v>
      </c>
    </row>
    <row r="5179" spans="1:5">
      <c r="A5179" s="127"/>
      <c r="B5179" s="128"/>
      <c r="C5179" s="127"/>
      <c r="D5179" s="122"/>
      <c r="E5179" s="129">
        <f t="shared" si="80"/>
        <v>0</v>
      </c>
    </row>
    <row r="5180" spans="1:5">
      <c r="A5180" s="127"/>
      <c r="B5180" s="128"/>
      <c r="C5180" s="127"/>
      <c r="D5180" s="122"/>
      <c r="E5180" s="129">
        <f t="shared" si="80"/>
        <v>0</v>
      </c>
    </row>
    <row r="5181" spans="1:5">
      <c r="A5181" s="127"/>
      <c r="B5181" s="128"/>
      <c r="C5181" s="127"/>
      <c r="D5181" s="122"/>
      <c r="E5181" s="129">
        <f t="shared" si="80"/>
        <v>0</v>
      </c>
    </row>
    <row r="5182" spans="1:5">
      <c r="A5182" s="127"/>
      <c r="B5182" s="128"/>
      <c r="C5182" s="127"/>
      <c r="D5182" s="122"/>
      <c r="E5182" s="129">
        <f t="shared" si="80"/>
        <v>0</v>
      </c>
    </row>
    <row r="5183" spans="1:5">
      <c r="A5183" s="127"/>
      <c r="B5183" s="128"/>
      <c r="C5183" s="127"/>
      <c r="D5183" s="122"/>
      <c r="E5183" s="129">
        <f t="shared" si="80"/>
        <v>0</v>
      </c>
    </row>
    <row r="5184" spans="1:5">
      <c r="A5184" s="127"/>
      <c r="B5184" s="128"/>
      <c r="C5184" s="127"/>
      <c r="D5184" s="122"/>
      <c r="E5184" s="129">
        <f t="shared" si="80"/>
        <v>0</v>
      </c>
    </row>
    <row r="5185" spans="1:5">
      <c r="A5185" s="127"/>
      <c r="B5185" s="128"/>
      <c r="C5185" s="127"/>
      <c r="D5185" s="122"/>
      <c r="E5185" s="129">
        <f t="shared" si="80"/>
        <v>0</v>
      </c>
    </row>
    <row r="5186" spans="1:5">
      <c r="A5186" s="127"/>
      <c r="B5186" s="128"/>
      <c r="C5186" s="127"/>
      <c r="D5186" s="122"/>
      <c r="E5186" s="129">
        <f t="shared" ref="E5186:E5249" si="81">ROUND((D5186/(1+$J$1))*(1+$L$1),2)</f>
        <v>0</v>
      </c>
    </row>
    <row r="5187" spans="1:5">
      <c r="A5187" s="127"/>
      <c r="B5187" s="128"/>
      <c r="C5187" s="127"/>
      <c r="D5187" s="122"/>
      <c r="E5187" s="129">
        <f t="shared" si="81"/>
        <v>0</v>
      </c>
    </row>
    <row r="5188" spans="1:5">
      <c r="A5188" s="127"/>
      <c r="B5188" s="128"/>
      <c r="C5188" s="127"/>
      <c r="D5188" s="122"/>
      <c r="E5188" s="129">
        <f t="shared" si="81"/>
        <v>0</v>
      </c>
    </row>
    <row r="5189" spans="1:5">
      <c r="A5189" s="127"/>
      <c r="B5189" s="128"/>
      <c r="C5189" s="127"/>
      <c r="D5189" s="122"/>
      <c r="E5189" s="129">
        <f t="shared" si="81"/>
        <v>0</v>
      </c>
    </row>
    <row r="5190" spans="1:5">
      <c r="A5190" s="127"/>
      <c r="B5190" s="128"/>
      <c r="C5190" s="127"/>
      <c r="D5190" s="122"/>
      <c r="E5190" s="129">
        <f t="shared" si="81"/>
        <v>0</v>
      </c>
    </row>
    <row r="5191" spans="1:5">
      <c r="A5191" s="127"/>
      <c r="B5191" s="128"/>
      <c r="C5191" s="127"/>
      <c r="D5191" s="122"/>
      <c r="E5191" s="129">
        <f t="shared" si="81"/>
        <v>0</v>
      </c>
    </row>
    <row r="5192" spans="1:5">
      <c r="A5192" s="127"/>
      <c r="B5192" s="128"/>
      <c r="C5192" s="127"/>
      <c r="D5192" s="122"/>
      <c r="E5192" s="129">
        <f t="shared" si="81"/>
        <v>0</v>
      </c>
    </row>
    <row r="5193" spans="1:5">
      <c r="A5193" s="127"/>
      <c r="B5193" s="128"/>
      <c r="C5193" s="127"/>
      <c r="D5193" s="122"/>
      <c r="E5193" s="129">
        <f t="shared" si="81"/>
        <v>0</v>
      </c>
    </row>
    <row r="5194" spans="1:5">
      <c r="A5194" s="127"/>
      <c r="B5194" s="128"/>
      <c r="C5194" s="127"/>
      <c r="D5194" s="122"/>
      <c r="E5194" s="129">
        <f t="shared" si="81"/>
        <v>0</v>
      </c>
    </row>
    <row r="5195" spans="1:5">
      <c r="A5195" s="127"/>
      <c r="B5195" s="128"/>
      <c r="C5195" s="127"/>
      <c r="D5195" s="122"/>
      <c r="E5195" s="129">
        <f t="shared" si="81"/>
        <v>0</v>
      </c>
    </row>
    <row r="5196" spans="1:5">
      <c r="A5196" s="127"/>
      <c r="B5196" s="128"/>
      <c r="C5196" s="127"/>
      <c r="D5196" s="122"/>
      <c r="E5196" s="129">
        <f t="shared" si="81"/>
        <v>0</v>
      </c>
    </row>
    <row r="5197" spans="1:5">
      <c r="A5197" s="127"/>
      <c r="B5197" s="128"/>
      <c r="C5197" s="127"/>
      <c r="D5197" s="122"/>
      <c r="E5197" s="129">
        <f t="shared" si="81"/>
        <v>0</v>
      </c>
    </row>
    <row r="5198" spans="1:5">
      <c r="A5198" s="127"/>
      <c r="B5198" s="128"/>
      <c r="C5198" s="127"/>
      <c r="D5198" s="122"/>
      <c r="E5198" s="129">
        <f t="shared" si="81"/>
        <v>0</v>
      </c>
    </row>
    <row r="5199" spans="1:5">
      <c r="A5199" s="127"/>
      <c r="B5199" s="128"/>
      <c r="C5199" s="127"/>
      <c r="D5199" s="122"/>
      <c r="E5199" s="129">
        <f t="shared" si="81"/>
        <v>0</v>
      </c>
    </row>
    <row r="5200" spans="1:5">
      <c r="A5200" s="127"/>
      <c r="B5200" s="128"/>
      <c r="C5200" s="127"/>
      <c r="D5200" s="122"/>
      <c r="E5200" s="129">
        <f t="shared" si="81"/>
        <v>0</v>
      </c>
    </row>
    <row r="5201" spans="1:5">
      <c r="A5201" s="127"/>
      <c r="B5201" s="128"/>
      <c r="C5201" s="127"/>
      <c r="D5201" s="122"/>
      <c r="E5201" s="129">
        <f t="shared" si="81"/>
        <v>0</v>
      </c>
    </row>
    <row r="5202" spans="1:5">
      <c r="A5202" s="127"/>
      <c r="B5202" s="128"/>
      <c r="C5202" s="127"/>
      <c r="D5202" s="122"/>
      <c r="E5202" s="129">
        <f t="shared" si="81"/>
        <v>0</v>
      </c>
    </row>
    <row r="5203" spans="1:5">
      <c r="A5203" s="127"/>
      <c r="B5203" s="128"/>
      <c r="C5203" s="127"/>
      <c r="D5203" s="122"/>
      <c r="E5203" s="129">
        <f t="shared" si="81"/>
        <v>0</v>
      </c>
    </row>
    <row r="5204" spans="1:5">
      <c r="A5204" s="127"/>
      <c r="B5204" s="128"/>
      <c r="C5204" s="127"/>
      <c r="D5204" s="122"/>
      <c r="E5204" s="129">
        <f t="shared" si="81"/>
        <v>0</v>
      </c>
    </row>
    <row r="5205" spans="1:5">
      <c r="A5205" s="127"/>
      <c r="B5205" s="128"/>
      <c r="C5205" s="127"/>
      <c r="D5205" s="122"/>
      <c r="E5205" s="129">
        <f t="shared" si="81"/>
        <v>0</v>
      </c>
    </row>
    <row r="5206" spans="1:5">
      <c r="A5206" s="127"/>
      <c r="B5206" s="128"/>
      <c r="C5206" s="127"/>
      <c r="D5206" s="122"/>
      <c r="E5206" s="129">
        <f t="shared" si="81"/>
        <v>0</v>
      </c>
    </row>
    <row r="5207" spans="1:5">
      <c r="A5207" s="127"/>
      <c r="B5207" s="128"/>
      <c r="C5207" s="127"/>
      <c r="D5207" s="122"/>
      <c r="E5207" s="129">
        <f t="shared" si="81"/>
        <v>0</v>
      </c>
    </row>
    <row r="5208" spans="1:5">
      <c r="A5208" s="127"/>
      <c r="B5208" s="128"/>
      <c r="C5208" s="127"/>
      <c r="D5208" s="122"/>
      <c r="E5208" s="129">
        <f t="shared" si="81"/>
        <v>0</v>
      </c>
    </row>
    <row r="5209" spans="1:5">
      <c r="A5209" s="127"/>
      <c r="B5209" s="128"/>
      <c r="C5209" s="127"/>
      <c r="D5209" s="122"/>
      <c r="E5209" s="129">
        <f t="shared" si="81"/>
        <v>0</v>
      </c>
    </row>
    <row r="5210" spans="1:5">
      <c r="A5210" s="127"/>
      <c r="B5210" s="128"/>
      <c r="C5210" s="127"/>
      <c r="D5210" s="122"/>
      <c r="E5210" s="129">
        <f t="shared" si="81"/>
        <v>0</v>
      </c>
    </row>
    <row r="5211" spans="1:5">
      <c r="A5211" s="127"/>
      <c r="B5211" s="128"/>
      <c r="C5211" s="127"/>
      <c r="D5211" s="122"/>
      <c r="E5211" s="129">
        <f t="shared" si="81"/>
        <v>0</v>
      </c>
    </row>
    <row r="5212" spans="1:5">
      <c r="A5212" s="127"/>
      <c r="B5212" s="128"/>
      <c r="C5212" s="127"/>
      <c r="D5212" s="122"/>
      <c r="E5212" s="129">
        <f t="shared" si="81"/>
        <v>0</v>
      </c>
    </row>
    <row r="5213" spans="1:5">
      <c r="A5213" s="127"/>
      <c r="B5213" s="128"/>
      <c r="C5213" s="127"/>
      <c r="D5213" s="122"/>
      <c r="E5213" s="129">
        <f t="shared" si="81"/>
        <v>0</v>
      </c>
    </row>
    <row r="5214" spans="1:5">
      <c r="A5214" s="127"/>
      <c r="B5214" s="128"/>
      <c r="C5214" s="127"/>
      <c r="D5214" s="122"/>
      <c r="E5214" s="129">
        <f t="shared" si="81"/>
        <v>0</v>
      </c>
    </row>
    <row r="5215" spans="1:5">
      <c r="A5215" s="127"/>
      <c r="B5215" s="128"/>
      <c r="C5215" s="127"/>
      <c r="D5215" s="122"/>
      <c r="E5215" s="129">
        <f t="shared" si="81"/>
        <v>0</v>
      </c>
    </row>
    <row r="5216" spans="1:5">
      <c r="A5216" s="127"/>
      <c r="B5216" s="128"/>
      <c r="C5216" s="127"/>
      <c r="D5216" s="122"/>
      <c r="E5216" s="129">
        <f t="shared" si="81"/>
        <v>0</v>
      </c>
    </row>
    <row r="5217" spans="1:5">
      <c r="A5217" s="127"/>
      <c r="B5217" s="128"/>
      <c r="C5217" s="127"/>
      <c r="D5217" s="122"/>
      <c r="E5217" s="129">
        <f t="shared" si="81"/>
        <v>0</v>
      </c>
    </row>
    <row r="5218" spans="1:5">
      <c r="A5218" s="127"/>
      <c r="B5218" s="128"/>
      <c r="C5218" s="127"/>
      <c r="D5218" s="122"/>
      <c r="E5218" s="129">
        <f t="shared" si="81"/>
        <v>0</v>
      </c>
    </row>
    <row r="5219" spans="1:5">
      <c r="A5219" s="127"/>
      <c r="B5219" s="128"/>
      <c r="C5219" s="127"/>
      <c r="D5219" s="122"/>
      <c r="E5219" s="129">
        <f t="shared" si="81"/>
        <v>0</v>
      </c>
    </row>
    <row r="5220" spans="1:5">
      <c r="A5220" s="127"/>
      <c r="B5220" s="128"/>
      <c r="C5220" s="127"/>
      <c r="D5220" s="122"/>
      <c r="E5220" s="129">
        <f t="shared" si="81"/>
        <v>0</v>
      </c>
    </row>
    <row r="5221" spans="1:5">
      <c r="A5221" s="127"/>
      <c r="B5221" s="128"/>
      <c r="C5221" s="127"/>
      <c r="D5221" s="122"/>
      <c r="E5221" s="129">
        <f t="shared" si="81"/>
        <v>0</v>
      </c>
    </row>
    <row r="5222" spans="1:5">
      <c r="A5222" s="127"/>
      <c r="B5222" s="128"/>
      <c r="C5222" s="127"/>
      <c r="D5222" s="122"/>
      <c r="E5222" s="129">
        <f t="shared" si="81"/>
        <v>0</v>
      </c>
    </row>
    <row r="5223" spans="1:5">
      <c r="A5223" s="127"/>
      <c r="B5223" s="128"/>
      <c r="C5223" s="127"/>
      <c r="D5223" s="122"/>
      <c r="E5223" s="129">
        <f t="shared" si="81"/>
        <v>0</v>
      </c>
    </row>
    <row r="5224" spans="1:5">
      <c r="A5224" s="127"/>
      <c r="B5224" s="128"/>
      <c r="C5224" s="127"/>
      <c r="D5224" s="122"/>
      <c r="E5224" s="129">
        <f t="shared" si="81"/>
        <v>0</v>
      </c>
    </row>
    <row r="5225" spans="1:5">
      <c r="A5225" s="127"/>
      <c r="B5225" s="128"/>
      <c r="C5225" s="127"/>
      <c r="D5225" s="122"/>
      <c r="E5225" s="129">
        <f t="shared" si="81"/>
        <v>0</v>
      </c>
    </row>
    <row r="5226" spans="1:5">
      <c r="A5226" s="127"/>
      <c r="B5226" s="128"/>
      <c r="C5226" s="127"/>
      <c r="D5226" s="122"/>
      <c r="E5226" s="129">
        <f t="shared" si="81"/>
        <v>0</v>
      </c>
    </row>
    <row r="5227" spans="1:5">
      <c r="A5227" s="127"/>
      <c r="B5227" s="128"/>
      <c r="C5227" s="127"/>
      <c r="D5227" s="122"/>
      <c r="E5227" s="129">
        <f t="shared" si="81"/>
        <v>0</v>
      </c>
    </row>
    <row r="5228" spans="1:5">
      <c r="A5228" s="127"/>
      <c r="B5228" s="128"/>
      <c r="C5228" s="127"/>
      <c r="D5228" s="122"/>
      <c r="E5228" s="129">
        <f t="shared" si="81"/>
        <v>0</v>
      </c>
    </row>
    <row r="5229" spans="1:5">
      <c r="A5229" s="127"/>
      <c r="B5229" s="128"/>
      <c r="C5229" s="127"/>
      <c r="D5229" s="122"/>
      <c r="E5229" s="129">
        <f t="shared" si="81"/>
        <v>0</v>
      </c>
    </row>
    <row r="5230" spans="1:5">
      <c r="A5230" s="127"/>
      <c r="B5230" s="128"/>
      <c r="C5230" s="127"/>
      <c r="D5230" s="122"/>
      <c r="E5230" s="129">
        <f t="shared" si="81"/>
        <v>0</v>
      </c>
    </row>
    <row r="5231" spans="1:5">
      <c r="A5231" s="127"/>
      <c r="B5231" s="128"/>
      <c r="C5231" s="127"/>
      <c r="D5231" s="122"/>
      <c r="E5231" s="129">
        <f t="shared" si="81"/>
        <v>0</v>
      </c>
    </row>
    <row r="5232" spans="1:5">
      <c r="A5232" s="127"/>
      <c r="B5232" s="128"/>
      <c r="C5232" s="127"/>
      <c r="D5232" s="122"/>
      <c r="E5232" s="129">
        <f t="shared" si="81"/>
        <v>0</v>
      </c>
    </row>
    <row r="5233" spans="1:5">
      <c r="A5233" s="127"/>
      <c r="B5233" s="128"/>
      <c r="C5233" s="127"/>
      <c r="D5233" s="122"/>
      <c r="E5233" s="129">
        <f t="shared" si="81"/>
        <v>0</v>
      </c>
    </row>
    <row r="5234" spans="1:5">
      <c r="A5234" s="127"/>
      <c r="B5234" s="128"/>
      <c r="C5234" s="127"/>
      <c r="D5234" s="122"/>
      <c r="E5234" s="129">
        <f t="shared" si="81"/>
        <v>0</v>
      </c>
    </row>
    <row r="5235" spans="1:5">
      <c r="A5235" s="127"/>
      <c r="B5235" s="128"/>
      <c r="C5235" s="127"/>
      <c r="D5235" s="122"/>
      <c r="E5235" s="129">
        <f t="shared" si="81"/>
        <v>0</v>
      </c>
    </row>
    <row r="5236" spans="1:5">
      <c r="A5236" s="127"/>
      <c r="B5236" s="128"/>
      <c r="C5236" s="127"/>
      <c r="D5236" s="122"/>
      <c r="E5236" s="129">
        <f t="shared" si="81"/>
        <v>0</v>
      </c>
    </row>
    <row r="5237" spans="1:5">
      <c r="A5237" s="127"/>
      <c r="B5237" s="128"/>
      <c r="C5237" s="127"/>
      <c r="D5237" s="122"/>
      <c r="E5237" s="129">
        <f t="shared" si="81"/>
        <v>0</v>
      </c>
    </row>
    <row r="5238" spans="1:5">
      <c r="A5238" s="127"/>
      <c r="B5238" s="128"/>
      <c r="C5238" s="127"/>
      <c r="D5238" s="122"/>
      <c r="E5238" s="129">
        <f t="shared" si="81"/>
        <v>0</v>
      </c>
    </row>
    <row r="5239" spans="1:5">
      <c r="A5239" s="127"/>
      <c r="B5239" s="128"/>
      <c r="C5239" s="127"/>
      <c r="D5239" s="122"/>
      <c r="E5239" s="129">
        <f t="shared" si="81"/>
        <v>0</v>
      </c>
    </row>
    <row r="5240" spans="1:5">
      <c r="A5240" s="127"/>
      <c r="B5240" s="128"/>
      <c r="C5240" s="127"/>
      <c r="D5240" s="122"/>
      <c r="E5240" s="129">
        <f t="shared" si="81"/>
        <v>0</v>
      </c>
    </row>
    <row r="5241" spans="1:5">
      <c r="A5241" s="127"/>
      <c r="B5241" s="128"/>
      <c r="C5241" s="127"/>
      <c r="D5241" s="122"/>
      <c r="E5241" s="129">
        <f t="shared" si="81"/>
        <v>0</v>
      </c>
    </row>
    <row r="5242" spans="1:5">
      <c r="A5242" s="127"/>
      <c r="B5242" s="128"/>
      <c r="C5242" s="127"/>
      <c r="D5242" s="122"/>
      <c r="E5242" s="129">
        <f t="shared" si="81"/>
        <v>0</v>
      </c>
    </row>
    <row r="5243" spans="1:5">
      <c r="A5243" s="127"/>
      <c r="B5243" s="128"/>
      <c r="C5243" s="127"/>
      <c r="D5243" s="122"/>
      <c r="E5243" s="129">
        <f t="shared" si="81"/>
        <v>0</v>
      </c>
    </row>
    <row r="5244" spans="1:5">
      <c r="A5244" s="127"/>
      <c r="B5244" s="128"/>
      <c r="C5244" s="127"/>
      <c r="D5244" s="122"/>
      <c r="E5244" s="129">
        <f t="shared" si="81"/>
        <v>0</v>
      </c>
    </row>
    <row r="5245" spans="1:5">
      <c r="A5245" s="127"/>
      <c r="B5245" s="128"/>
      <c r="C5245" s="127"/>
      <c r="D5245" s="122"/>
      <c r="E5245" s="129">
        <f t="shared" si="81"/>
        <v>0</v>
      </c>
    </row>
    <row r="5246" spans="1:5">
      <c r="A5246" s="127"/>
      <c r="B5246" s="128"/>
      <c r="C5246" s="127"/>
      <c r="D5246" s="122"/>
      <c r="E5246" s="129">
        <f t="shared" si="81"/>
        <v>0</v>
      </c>
    </row>
    <row r="5247" spans="1:5">
      <c r="A5247" s="127"/>
      <c r="B5247" s="128"/>
      <c r="C5247" s="127"/>
      <c r="D5247" s="122"/>
      <c r="E5247" s="129">
        <f t="shared" si="81"/>
        <v>0</v>
      </c>
    </row>
    <row r="5248" spans="1:5">
      <c r="A5248" s="127"/>
      <c r="B5248" s="128"/>
      <c r="C5248" s="127"/>
      <c r="D5248" s="122"/>
      <c r="E5248" s="129">
        <f t="shared" si="81"/>
        <v>0</v>
      </c>
    </row>
    <row r="5249" spans="1:5">
      <c r="A5249" s="127"/>
      <c r="B5249" s="128"/>
      <c r="C5249" s="127"/>
      <c r="D5249" s="122"/>
      <c r="E5249" s="129">
        <f t="shared" si="81"/>
        <v>0</v>
      </c>
    </row>
    <row r="5250" spans="1:5">
      <c r="A5250" s="127"/>
      <c r="B5250" s="128"/>
      <c r="C5250" s="127"/>
      <c r="D5250" s="122"/>
      <c r="E5250" s="129">
        <f t="shared" ref="E5250:E5313" si="82">ROUND((D5250/(1+$J$1))*(1+$L$1),2)</f>
        <v>0</v>
      </c>
    </row>
    <row r="5251" spans="1:5">
      <c r="A5251" s="127"/>
      <c r="B5251" s="128"/>
      <c r="C5251" s="127"/>
      <c r="D5251" s="122"/>
      <c r="E5251" s="129">
        <f t="shared" si="82"/>
        <v>0</v>
      </c>
    </row>
    <row r="5252" spans="1:5">
      <c r="A5252" s="127"/>
      <c r="B5252" s="128"/>
      <c r="C5252" s="127"/>
      <c r="D5252" s="122"/>
      <c r="E5252" s="129">
        <f t="shared" si="82"/>
        <v>0</v>
      </c>
    </row>
    <row r="5253" spans="1:5">
      <c r="A5253" s="127"/>
      <c r="B5253" s="128"/>
      <c r="C5253" s="127"/>
      <c r="D5253" s="122"/>
      <c r="E5253" s="129">
        <f t="shared" si="82"/>
        <v>0</v>
      </c>
    </row>
    <row r="5254" spans="1:5">
      <c r="A5254" s="127"/>
      <c r="B5254" s="128"/>
      <c r="C5254" s="127"/>
      <c r="D5254" s="122"/>
      <c r="E5254" s="129">
        <f t="shared" si="82"/>
        <v>0</v>
      </c>
    </row>
    <row r="5255" spans="1:5">
      <c r="A5255" s="127"/>
      <c r="B5255" s="128"/>
      <c r="C5255" s="127"/>
      <c r="D5255" s="122"/>
      <c r="E5255" s="129">
        <f t="shared" si="82"/>
        <v>0</v>
      </c>
    </row>
    <row r="5256" spans="1:5">
      <c r="A5256" s="127"/>
      <c r="B5256" s="128"/>
      <c r="C5256" s="127"/>
      <c r="D5256" s="122"/>
      <c r="E5256" s="129">
        <f t="shared" si="82"/>
        <v>0</v>
      </c>
    </row>
    <row r="5257" spans="1:5">
      <c r="A5257" s="127"/>
      <c r="B5257" s="128"/>
      <c r="C5257" s="127"/>
      <c r="D5257" s="122"/>
      <c r="E5257" s="129">
        <f t="shared" si="82"/>
        <v>0</v>
      </c>
    </row>
    <row r="5258" spans="1:5">
      <c r="A5258" s="127"/>
      <c r="B5258" s="128"/>
      <c r="C5258" s="127"/>
      <c r="D5258" s="122"/>
      <c r="E5258" s="129">
        <f t="shared" si="82"/>
        <v>0</v>
      </c>
    </row>
    <row r="5259" spans="1:5">
      <c r="A5259" s="127"/>
      <c r="B5259" s="128"/>
      <c r="C5259" s="127"/>
      <c r="D5259" s="122"/>
      <c r="E5259" s="129">
        <f t="shared" si="82"/>
        <v>0</v>
      </c>
    </row>
    <row r="5260" spans="1:5">
      <c r="A5260" s="127"/>
      <c r="B5260" s="128"/>
      <c r="C5260" s="127"/>
      <c r="D5260" s="122"/>
      <c r="E5260" s="129">
        <f t="shared" si="82"/>
        <v>0</v>
      </c>
    </row>
    <row r="5261" spans="1:5">
      <c r="A5261" s="127"/>
      <c r="B5261" s="128"/>
      <c r="C5261" s="127"/>
      <c r="D5261" s="122"/>
      <c r="E5261" s="129">
        <f t="shared" si="82"/>
        <v>0</v>
      </c>
    </row>
    <row r="5262" spans="1:5">
      <c r="A5262" s="127"/>
      <c r="B5262" s="128"/>
      <c r="C5262" s="127"/>
      <c r="D5262" s="122"/>
      <c r="E5262" s="129">
        <f t="shared" si="82"/>
        <v>0</v>
      </c>
    </row>
    <row r="5263" spans="1:5">
      <c r="A5263" s="127"/>
      <c r="B5263" s="128"/>
      <c r="C5263" s="127"/>
      <c r="D5263" s="122"/>
      <c r="E5263" s="129">
        <f t="shared" si="82"/>
        <v>0</v>
      </c>
    </row>
    <row r="5264" spans="1:5">
      <c r="A5264" s="127"/>
      <c r="B5264" s="128"/>
      <c r="C5264" s="127"/>
      <c r="D5264" s="122"/>
      <c r="E5264" s="129">
        <f t="shared" si="82"/>
        <v>0</v>
      </c>
    </row>
    <row r="5265" spans="1:5">
      <c r="A5265" s="127"/>
      <c r="B5265" s="128"/>
      <c r="C5265" s="127"/>
      <c r="D5265" s="122"/>
      <c r="E5265" s="129">
        <f t="shared" si="82"/>
        <v>0</v>
      </c>
    </row>
    <row r="5266" spans="1:5">
      <c r="A5266" s="127"/>
      <c r="B5266" s="128"/>
      <c r="C5266" s="127"/>
      <c r="D5266" s="122"/>
      <c r="E5266" s="129">
        <f t="shared" si="82"/>
        <v>0</v>
      </c>
    </row>
    <row r="5267" spans="1:5">
      <c r="A5267" s="127"/>
      <c r="B5267" s="128"/>
      <c r="C5267" s="127"/>
      <c r="D5267" s="122"/>
      <c r="E5267" s="129">
        <f t="shared" si="82"/>
        <v>0</v>
      </c>
    </row>
    <row r="5268" spans="1:5">
      <c r="A5268" s="127"/>
      <c r="B5268" s="128"/>
      <c r="C5268" s="127"/>
      <c r="D5268" s="122"/>
      <c r="E5268" s="129">
        <f t="shared" si="82"/>
        <v>0</v>
      </c>
    </row>
    <row r="5269" spans="1:5">
      <c r="A5269" s="127"/>
      <c r="B5269" s="128"/>
      <c r="C5269" s="127"/>
      <c r="D5269" s="122"/>
      <c r="E5269" s="129">
        <f t="shared" si="82"/>
        <v>0</v>
      </c>
    </row>
    <row r="5270" spans="1:5">
      <c r="A5270" s="127"/>
      <c r="B5270" s="128"/>
      <c r="C5270" s="127"/>
      <c r="D5270" s="122"/>
      <c r="E5270" s="129">
        <f t="shared" si="82"/>
        <v>0</v>
      </c>
    </row>
    <row r="5271" spans="1:5">
      <c r="A5271" s="127"/>
      <c r="B5271" s="128"/>
      <c r="C5271" s="127"/>
      <c r="D5271" s="122"/>
      <c r="E5271" s="129">
        <f t="shared" si="82"/>
        <v>0</v>
      </c>
    </row>
    <row r="5272" spans="1:5">
      <c r="A5272" s="127"/>
      <c r="B5272" s="128"/>
      <c r="C5272" s="127"/>
      <c r="D5272" s="122"/>
      <c r="E5272" s="129">
        <f t="shared" si="82"/>
        <v>0</v>
      </c>
    </row>
    <row r="5273" spans="1:5">
      <c r="A5273" s="127"/>
      <c r="B5273" s="128"/>
      <c r="C5273" s="127"/>
      <c r="D5273" s="122"/>
      <c r="E5273" s="129">
        <f t="shared" si="82"/>
        <v>0</v>
      </c>
    </row>
    <row r="5274" spans="1:5">
      <c r="A5274" s="127"/>
      <c r="B5274" s="128"/>
      <c r="C5274" s="127"/>
      <c r="D5274" s="122"/>
      <c r="E5274" s="129">
        <f t="shared" si="82"/>
        <v>0</v>
      </c>
    </row>
    <row r="5275" spans="1:5">
      <c r="A5275" s="127"/>
      <c r="B5275" s="128"/>
      <c r="C5275" s="127"/>
      <c r="D5275" s="122"/>
      <c r="E5275" s="129">
        <f t="shared" si="82"/>
        <v>0</v>
      </c>
    </row>
    <row r="5276" spans="1:5">
      <c r="A5276" s="127"/>
      <c r="B5276" s="128"/>
      <c r="C5276" s="127"/>
      <c r="D5276" s="122"/>
      <c r="E5276" s="129">
        <f t="shared" si="82"/>
        <v>0</v>
      </c>
    </row>
    <row r="5277" spans="1:5">
      <c r="A5277" s="127"/>
      <c r="B5277" s="128"/>
      <c r="C5277" s="127"/>
      <c r="D5277" s="122"/>
      <c r="E5277" s="129">
        <f t="shared" si="82"/>
        <v>0</v>
      </c>
    </row>
    <row r="5278" spans="1:5">
      <c r="A5278" s="127"/>
      <c r="B5278" s="128"/>
      <c r="C5278" s="127"/>
      <c r="D5278" s="122"/>
      <c r="E5278" s="129">
        <f t="shared" si="82"/>
        <v>0</v>
      </c>
    </row>
    <row r="5279" spans="1:5">
      <c r="A5279" s="127"/>
      <c r="B5279" s="128"/>
      <c r="C5279" s="127"/>
      <c r="D5279" s="122"/>
      <c r="E5279" s="129">
        <f t="shared" si="82"/>
        <v>0</v>
      </c>
    </row>
    <row r="5280" spans="1:5">
      <c r="A5280" s="127"/>
      <c r="B5280" s="128"/>
      <c r="C5280" s="127"/>
      <c r="D5280" s="122"/>
      <c r="E5280" s="129">
        <f t="shared" si="82"/>
        <v>0</v>
      </c>
    </row>
    <row r="5281" spans="1:5">
      <c r="A5281" s="127"/>
      <c r="B5281" s="128"/>
      <c r="C5281" s="127"/>
      <c r="D5281" s="122"/>
      <c r="E5281" s="129">
        <f t="shared" si="82"/>
        <v>0</v>
      </c>
    </row>
    <row r="5282" spans="1:5">
      <c r="A5282" s="127"/>
      <c r="B5282" s="128"/>
      <c r="C5282" s="127"/>
      <c r="D5282" s="122"/>
      <c r="E5282" s="129">
        <f t="shared" si="82"/>
        <v>0</v>
      </c>
    </row>
    <row r="5283" spans="1:5">
      <c r="A5283" s="127"/>
      <c r="B5283" s="128"/>
      <c r="C5283" s="127"/>
      <c r="D5283" s="122"/>
      <c r="E5283" s="129">
        <f t="shared" si="82"/>
        <v>0</v>
      </c>
    </row>
    <row r="5284" spans="1:5">
      <c r="A5284" s="127"/>
      <c r="B5284" s="128"/>
      <c r="C5284" s="127"/>
      <c r="D5284" s="122"/>
      <c r="E5284" s="129">
        <f t="shared" si="82"/>
        <v>0</v>
      </c>
    </row>
    <row r="5285" spans="1:5">
      <c r="A5285" s="127"/>
      <c r="B5285" s="128"/>
      <c r="C5285" s="127"/>
      <c r="D5285" s="122"/>
      <c r="E5285" s="129">
        <f t="shared" si="82"/>
        <v>0</v>
      </c>
    </row>
    <row r="5286" spans="1:5">
      <c r="A5286" s="127"/>
      <c r="B5286" s="128"/>
      <c r="C5286" s="127"/>
      <c r="D5286" s="122"/>
      <c r="E5286" s="129">
        <f t="shared" si="82"/>
        <v>0</v>
      </c>
    </row>
    <row r="5287" spans="1:5">
      <c r="A5287" s="127"/>
      <c r="B5287" s="128"/>
      <c r="C5287" s="127"/>
      <c r="D5287" s="122"/>
      <c r="E5287" s="129">
        <f t="shared" si="82"/>
        <v>0</v>
      </c>
    </row>
    <row r="5288" spans="1:5">
      <c r="A5288" s="127"/>
      <c r="B5288" s="128"/>
      <c r="C5288" s="127"/>
      <c r="D5288" s="122"/>
      <c r="E5288" s="129">
        <f t="shared" si="82"/>
        <v>0</v>
      </c>
    </row>
    <row r="5289" spans="1:5">
      <c r="A5289" s="127"/>
      <c r="B5289" s="128"/>
      <c r="C5289" s="127"/>
      <c r="D5289" s="122"/>
      <c r="E5289" s="129">
        <f t="shared" si="82"/>
        <v>0</v>
      </c>
    </row>
    <row r="5290" spans="1:5">
      <c r="A5290" s="127"/>
      <c r="B5290" s="128"/>
      <c r="C5290" s="127"/>
      <c r="D5290" s="122"/>
      <c r="E5290" s="129">
        <f t="shared" si="82"/>
        <v>0</v>
      </c>
    </row>
    <row r="5291" spans="1:5">
      <c r="A5291" s="127"/>
      <c r="B5291" s="128"/>
      <c r="C5291" s="127"/>
      <c r="D5291" s="122"/>
      <c r="E5291" s="129">
        <f t="shared" si="82"/>
        <v>0</v>
      </c>
    </row>
    <row r="5292" spans="1:5">
      <c r="A5292" s="127"/>
      <c r="B5292" s="128"/>
      <c r="C5292" s="127"/>
      <c r="D5292" s="122"/>
      <c r="E5292" s="129">
        <f t="shared" si="82"/>
        <v>0</v>
      </c>
    </row>
    <row r="5293" spans="1:5">
      <c r="A5293" s="127"/>
      <c r="B5293" s="128"/>
      <c r="C5293" s="127"/>
      <c r="D5293" s="122"/>
      <c r="E5293" s="129">
        <f t="shared" si="82"/>
        <v>0</v>
      </c>
    </row>
    <row r="5294" spans="1:5">
      <c r="A5294" s="127"/>
      <c r="B5294" s="128"/>
      <c r="C5294" s="127"/>
      <c r="D5294" s="122"/>
      <c r="E5294" s="129">
        <f t="shared" si="82"/>
        <v>0</v>
      </c>
    </row>
    <row r="5295" spans="1:5">
      <c r="A5295" s="127"/>
      <c r="B5295" s="128"/>
      <c r="C5295" s="127"/>
      <c r="D5295" s="122"/>
      <c r="E5295" s="129">
        <f t="shared" si="82"/>
        <v>0</v>
      </c>
    </row>
    <row r="5296" spans="1:5">
      <c r="A5296" s="127"/>
      <c r="B5296" s="128"/>
      <c r="C5296" s="127"/>
      <c r="D5296" s="122"/>
      <c r="E5296" s="129">
        <f t="shared" si="82"/>
        <v>0</v>
      </c>
    </row>
    <row r="5297" spans="1:5">
      <c r="A5297" s="127"/>
      <c r="B5297" s="128"/>
      <c r="C5297" s="127"/>
      <c r="D5297" s="122"/>
      <c r="E5297" s="129">
        <f t="shared" si="82"/>
        <v>0</v>
      </c>
    </row>
    <row r="5298" spans="1:5">
      <c r="A5298" s="127"/>
      <c r="B5298" s="128"/>
      <c r="C5298" s="127"/>
      <c r="D5298" s="122"/>
      <c r="E5298" s="129">
        <f t="shared" si="82"/>
        <v>0</v>
      </c>
    </row>
    <row r="5299" spans="1:5">
      <c r="A5299" s="127"/>
      <c r="B5299" s="128"/>
      <c r="C5299" s="127"/>
      <c r="D5299" s="122"/>
      <c r="E5299" s="129">
        <f t="shared" si="82"/>
        <v>0</v>
      </c>
    </row>
    <row r="5300" spans="1:5">
      <c r="A5300" s="127"/>
      <c r="B5300" s="128"/>
      <c r="C5300" s="127"/>
      <c r="D5300" s="122"/>
      <c r="E5300" s="129">
        <f t="shared" si="82"/>
        <v>0</v>
      </c>
    </row>
    <row r="5301" spans="1:5">
      <c r="A5301" s="127"/>
      <c r="B5301" s="128"/>
      <c r="C5301" s="127"/>
      <c r="D5301" s="122"/>
      <c r="E5301" s="129">
        <f t="shared" si="82"/>
        <v>0</v>
      </c>
    </row>
    <row r="5302" spans="1:5">
      <c r="A5302" s="127"/>
      <c r="B5302" s="128"/>
      <c r="C5302" s="127"/>
      <c r="D5302" s="122"/>
      <c r="E5302" s="129">
        <f t="shared" si="82"/>
        <v>0</v>
      </c>
    </row>
    <row r="5303" spans="1:5">
      <c r="A5303" s="127"/>
      <c r="B5303" s="128"/>
      <c r="C5303" s="127"/>
      <c r="D5303" s="122"/>
      <c r="E5303" s="129">
        <f t="shared" si="82"/>
        <v>0</v>
      </c>
    </row>
    <row r="5304" spans="1:5">
      <c r="A5304" s="127"/>
      <c r="B5304" s="128"/>
      <c r="C5304" s="127"/>
      <c r="D5304" s="122"/>
      <c r="E5304" s="129">
        <f t="shared" si="82"/>
        <v>0</v>
      </c>
    </row>
    <row r="5305" spans="1:5">
      <c r="A5305" s="127"/>
      <c r="B5305" s="128"/>
      <c r="C5305" s="127"/>
      <c r="D5305" s="122"/>
      <c r="E5305" s="129">
        <f t="shared" si="82"/>
        <v>0</v>
      </c>
    </row>
    <row r="5306" spans="1:5">
      <c r="A5306" s="127"/>
      <c r="B5306" s="128"/>
      <c r="C5306" s="127"/>
      <c r="D5306" s="122"/>
      <c r="E5306" s="129">
        <f t="shared" si="82"/>
        <v>0</v>
      </c>
    </row>
    <row r="5307" spans="1:5">
      <c r="A5307" s="127"/>
      <c r="B5307" s="128"/>
      <c r="C5307" s="127"/>
      <c r="D5307" s="122"/>
      <c r="E5307" s="129">
        <f t="shared" si="82"/>
        <v>0</v>
      </c>
    </row>
    <row r="5308" spans="1:5">
      <c r="A5308" s="127"/>
      <c r="B5308" s="128"/>
      <c r="C5308" s="127"/>
      <c r="D5308" s="122"/>
      <c r="E5308" s="129">
        <f t="shared" si="82"/>
        <v>0</v>
      </c>
    </row>
    <row r="5309" spans="1:5">
      <c r="A5309" s="127"/>
      <c r="B5309" s="128"/>
      <c r="C5309" s="127"/>
      <c r="D5309" s="122"/>
      <c r="E5309" s="129">
        <f t="shared" si="82"/>
        <v>0</v>
      </c>
    </row>
    <row r="5310" spans="1:5">
      <c r="A5310" s="127"/>
      <c r="B5310" s="128"/>
      <c r="C5310" s="127"/>
      <c r="D5310" s="122"/>
      <c r="E5310" s="129">
        <f t="shared" si="82"/>
        <v>0</v>
      </c>
    </row>
    <row r="5311" spans="1:5">
      <c r="A5311" s="127"/>
      <c r="B5311" s="128"/>
      <c r="C5311" s="127"/>
      <c r="D5311" s="122"/>
      <c r="E5311" s="129">
        <f t="shared" si="82"/>
        <v>0</v>
      </c>
    </row>
    <row r="5312" spans="1:5">
      <c r="A5312" s="127"/>
      <c r="B5312" s="128"/>
      <c r="C5312" s="127"/>
      <c r="D5312" s="122"/>
      <c r="E5312" s="129">
        <f t="shared" si="82"/>
        <v>0</v>
      </c>
    </row>
    <row r="5313" spans="1:5">
      <c r="A5313" s="127"/>
      <c r="B5313" s="128"/>
      <c r="C5313" s="127"/>
      <c r="D5313" s="122"/>
      <c r="E5313" s="129">
        <f t="shared" si="82"/>
        <v>0</v>
      </c>
    </row>
    <row r="5314" spans="1:5">
      <c r="A5314" s="127"/>
      <c r="B5314" s="128"/>
      <c r="C5314" s="127"/>
      <c r="D5314" s="122"/>
      <c r="E5314" s="129">
        <f t="shared" ref="E5314:E5377" si="83">ROUND((D5314/(1+$J$1))*(1+$L$1),2)</f>
        <v>0</v>
      </c>
    </row>
    <row r="5315" spans="1:5">
      <c r="A5315" s="127"/>
      <c r="B5315" s="128"/>
      <c r="C5315" s="127"/>
      <c r="D5315" s="122"/>
      <c r="E5315" s="129">
        <f t="shared" si="83"/>
        <v>0</v>
      </c>
    </row>
    <row r="5316" spans="1:5">
      <c r="A5316" s="127"/>
      <c r="B5316" s="128"/>
      <c r="C5316" s="127"/>
      <c r="D5316" s="122"/>
      <c r="E5316" s="129">
        <f t="shared" si="83"/>
        <v>0</v>
      </c>
    </row>
    <row r="5317" spans="1:5">
      <c r="A5317" s="127"/>
      <c r="B5317" s="128"/>
      <c r="C5317" s="127"/>
      <c r="D5317" s="122"/>
      <c r="E5317" s="129">
        <f t="shared" si="83"/>
        <v>0</v>
      </c>
    </row>
    <row r="5318" spans="1:5">
      <c r="A5318" s="127"/>
      <c r="B5318" s="128"/>
      <c r="C5318" s="127"/>
      <c r="D5318" s="122"/>
      <c r="E5318" s="129">
        <f t="shared" si="83"/>
        <v>0</v>
      </c>
    </row>
    <row r="5319" spans="1:5">
      <c r="A5319" s="127"/>
      <c r="B5319" s="128"/>
      <c r="C5319" s="127"/>
      <c r="D5319" s="122"/>
      <c r="E5319" s="129">
        <f t="shared" si="83"/>
        <v>0</v>
      </c>
    </row>
    <row r="5320" spans="1:5">
      <c r="A5320" s="127"/>
      <c r="B5320" s="128"/>
      <c r="C5320" s="127"/>
      <c r="D5320" s="122"/>
      <c r="E5320" s="129">
        <f t="shared" si="83"/>
        <v>0</v>
      </c>
    </row>
    <row r="5321" spans="1:5">
      <c r="A5321" s="127"/>
      <c r="B5321" s="128"/>
      <c r="C5321" s="127"/>
      <c r="D5321" s="122"/>
      <c r="E5321" s="129">
        <f t="shared" si="83"/>
        <v>0</v>
      </c>
    </row>
    <row r="5322" spans="1:5">
      <c r="A5322" s="127"/>
      <c r="B5322" s="128"/>
      <c r="C5322" s="127"/>
      <c r="D5322" s="122"/>
      <c r="E5322" s="129">
        <f t="shared" si="83"/>
        <v>0</v>
      </c>
    </row>
    <row r="5323" spans="1:5">
      <c r="A5323" s="127"/>
      <c r="B5323" s="128"/>
      <c r="C5323" s="127"/>
      <c r="D5323" s="122"/>
      <c r="E5323" s="129">
        <f t="shared" si="83"/>
        <v>0</v>
      </c>
    </row>
    <row r="5324" spans="1:5">
      <c r="A5324" s="127"/>
      <c r="B5324" s="128"/>
      <c r="C5324" s="127"/>
      <c r="D5324" s="122"/>
      <c r="E5324" s="129">
        <f t="shared" si="83"/>
        <v>0</v>
      </c>
    </row>
    <row r="5325" spans="1:5">
      <c r="A5325" s="127"/>
      <c r="B5325" s="128"/>
      <c r="C5325" s="127"/>
      <c r="D5325" s="122"/>
      <c r="E5325" s="129">
        <f t="shared" si="83"/>
        <v>0</v>
      </c>
    </row>
    <row r="5326" spans="1:5">
      <c r="A5326" s="127"/>
      <c r="B5326" s="128"/>
      <c r="C5326" s="127"/>
      <c r="D5326" s="122"/>
      <c r="E5326" s="129">
        <f t="shared" si="83"/>
        <v>0</v>
      </c>
    </row>
    <row r="5327" spans="1:5">
      <c r="A5327" s="127"/>
      <c r="B5327" s="128"/>
      <c r="C5327" s="127"/>
      <c r="D5327" s="122"/>
      <c r="E5327" s="129">
        <f t="shared" si="83"/>
        <v>0</v>
      </c>
    </row>
    <row r="5328" spans="1:5">
      <c r="A5328" s="127"/>
      <c r="B5328" s="128"/>
      <c r="C5328" s="127"/>
      <c r="D5328" s="122"/>
      <c r="E5328" s="129">
        <f t="shared" si="83"/>
        <v>0</v>
      </c>
    </row>
    <row r="5329" spans="1:5">
      <c r="A5329" s="127"/>
      <c r="B5329" s="128"/>
      <c r="C5329" s="127"/>
      <c r="D5329" s="122"/>
      <c r="E5329" s="129">
        <f t="shared" si="83"/>
        <v>0</v>
      </c>
    </row>
    <row r="5330" spans="1:5">
      <c r="A5330" s="127"/>
      <c r="B5330" s="128"/>
      <c r="C5330" s="127"/>
      <c r="D5330" s="122"/>
      <c r="E5330" s="129">
        <f t="shared" si="83"/>
        <v>0</v>
      </c>
    </row>
    <row r="5331" spans="1:5">
      <c r="A5331" s="127"/>
      <c r="B5331" s="128"/>
      <c r="C5331" s="127"/>
      <c r="D5331" s="122"/>
      <c r="E5331" s="129">
        <f t="shared" si="83"/>
        <v>0</v>
      </c>
    </row>
    <row r="5332" spans="1:5">
      <c r="A5332" s="127"/>
      <c r="B5332" s="128"/>
      <c r="C5332" s="127"/>
      <c r="D5332" s="122"/>
      <c r="E5332" s="129">
        <f t="shared" si="83"/>
        <v>0</v>
      </c>
    </row>
    <row r="5333" spans="1:5">
      <c r="A5333" s="127"/>
      <c r="B5333" s="128"/>
      <c r="C5333" s="127"/>
      <c r="D5333" s="122"/>
      <c r="E5333" s="129">
        <f t="shared" si="83"/>
        <v>0</v>
      </c>
    </row>
    <row r="5334" spans="1:5">
      <c r="A5334" s="127"/>
      <c r="B5334" s="128"/>
      <c r="C5334" s="127"/>
      <c r="D5334" s="122"/>
      <c r="E5334" s="129">
        <f t="shared" si="83"/>
        <v>0</v>
      </c>
    </row>
    <row r="5335" spans="1:5">
      <c r="A5335" s="127"/>
      <c r="B5335" s="128"/>
      <c r="C5335" s="127"/>
      <c r="D5335" s="122"/>
      <c r="E5335" s="129">
        <f t="shared" si="83"/>
        <v>0</v>
      </c>
    </row>
    <row r="5336" spans="1:5">
      <c r="A5336" s="127"/>
      <c r="B5336" s="128"/>
      <c r="C5336" s="127"/>
      <c r="D5336" s="122"/>
      <c r="E5336" s="129">
        <f t="shared" si="83"/>
        <v>0</v>
      </c>
    </row>
    <row r="5337" spans="1:5">
      <c r="A5337" s="127"/>
      <c r="B5337" s="128"/>
      <c r="C5337" s="127"/>
      <c r="D5337" s="122"/>
      <c r="E5337" s="129">
        <f t="shared" si="83"/>
        <v>0</v>
      </c>
    </row>
    <row r="5338" spans="1:5">
      <c r="A5338" s="127"/>
      <c r="B5338" s="128"/>
      <c r="C5338" s="127"/>
      <c r="D5338" s="122"/>
      <c r="E5338" s="129">
        <f t="shared" si="83"/>
        <v>0</v>
      </c>
    </row>
    <row r="5339" spans="1:5">
      <c r="A5339" s="127"/>
      <c r="B5339" s="128"/>
      <c r="C5339" s="127"/>
      <c r="D5339" s="122"/>
      <c r="E5339" s="129">
        <f t="shared" si="83"/>
        <v>0</v>
      </c>
    </row>
    <row r="5340" spans="1:5">
      <c r="A5340" s="127"/>
      <c r="B5340" s="128"/>
      <c r="C5340" s="127"/>
      <c r="D5340" s="122"/>
      <c r="E5340" s="129">
        <f t="shared" si="83"/>
        <v>0</v>
      </c>
    </row>
    <row r="5341" spans="1:5">
      <c r="A5341" s="127"/>
      <c r="B5341" s="128"/>
      <c r="C5341" s="127"/>
      <c r="D5341" s="122"/>
      <c r="E5341" s="129">
        <f t="shared" si="83"/>
        <v>0</v>
      </c>
    </row>
    <row r="5342" spans="1:5">
      <c r="A5342" s="127"/>
      <c r="B5342" s="128"/>
      <c r="C5342" s="127"/>
      <c r="D5342" s="122"/>
      <c r="E5342" s="129">
        <f t="shared" si="83"/>
        <v>0</v>
      </c>
    </row>
    <row r="5343" spans="1:5">
      <c r="A5343" s="127"/>
      <c r="B5343" s="128"/>
      <c r="C5343" s="127"/>
      <c r="D5343" s="122"/>
      <c r="E5343" s="129">
        <f t="shared" si="83"/>
        <v>0</v>
      </c>
    </row>
    <row r="5344" spans="1:5">
      <c r="A5344" s="127"/>
      <c r="B5344" s="128"/>
      <c r="C5344" s="127"/>
      <c r="D5344" s="122"/>
      <c r="E5344" s="129">
        <f t="shared" si="83"/>
        <v>0</v>
      </c>
    </row>
    <row r="5345" spans="1:5">
      <c r="A5345" s="127"/>
      <c r="B5345" s="128"/>
      <c r="C5345" s="127"/>
      <c r="D5345" s="122"/>
      <c r="E5345" s="129">
        <f t="shared" si="83"/>
        <v>0</v>
      </c>
    </row>
    <row r="5346" spans="1:5">
      <c r="A5346" s="127"/>
      <c r="B5346" s="128"/>
      <c r="C5346" s="127"/>
      <c r="D5346" s="122"/>
      <c r="E5346" s="129">
        <f t="shared" si="83"/>
        <v>0</v>
      </c>
    </row>
    <row r="5347" spans="1:5">
      <c r="A5347" s="127"/>
      <c r="B5347" s="128"/>
      <c r="C5347" s="127"/>
      <c r="D5347" s="122"/>
      <c r="E5347" s="129">
        <f t="shared" si="83"/>
        <v>0</v>
      </c>
    </row>
    <row r="5348" spans="1:5">
      <c r="A5348" s="127"/>
      <c r="B5348" s="128"/>
      <c r="C5348" s="127"/>
      <c r="D5348" s="122"/>
      <c r="E5348" s="129">
        <f t="shared" si="83"/>
        <v>0</v>
      </c>
    </row>
    <row r="5349" spans="1:5">
      <c r="A5349" s="127"/>
      <c r="B5349" s="128"/>
      <c r="C5349" s="127"/>
      <c r="D5349" s="122"/>
      <c r="E5349" s="129">
        <f t="shared" si="83"/>
        <v>0</v>
      </c>
    </row>
    <row r="5350" spans="1:5">
      <c r="A5350" s="127"/>
      <c r="B5350" s="128"/>
      <c r="C5350" s="127"/>
      <c r="D5350" s="122"/>
      <c r="E5350" s="129">
        <f t="shared" si="83"/>
        <v>0</v>
      </c>
    </row>
    <row r="5351" spans="1:5">
      <c r="A5351" s="127"/>
      <c r="B5351" s="128"/>
      <c r="C5351" s="127"/>
      <c r="D5351" s="122"/>
      <c r="E5351" s="129">
        <f t="shared" si="83"/>
        <v>0</v>
      </c>
    </row>
    <row r="5352" spans="1:5">
      <c r="A5352" s="127"/>
      <c r="B5352" s="128"/>
      <c r="C5352" s="127"/>
      <c r="D5352" s="122"/>
      <c r="E5352" s="129">
        <f t="shared" si="83"/>
        <v>0</v>
      </c>
    </row>
    <row r="5353" spans="1:5">
      <c r="A5353" s="127"/>
      <c r="B5353" s="128"/>
      <c r="C5353" s="127"/>
      <c r="D5353" s="122"/>
      <c r="E5353" s="129">
        <f t="shared" si="83"/>
        <v>0</v>
      </c>
    </row>
    <row r="5354" spans="1:5">
      <c r="A5354" s="127"/>
      <c r="B5354" s="128"/>
      <c r="C5354" s="127"/>
      <c r="D5354" s="122"/>
      <c r="E5354" s="129">
        <f t="shared" si="83"/>
        <v>0</v>
      </c>
    </row>
    <row r="5355" spans="1:5">
      <c r="A5355" s="127"/>
      <c r="B5355" s="128"/>
      <c r="C5355" s="127"/>
      <c r="D5355" s="122"/>
      <c r="E5355" s="129">
        <f t="shared" si="83"/>
        <v>0</v>
      </c>
    </row>
    <row r="5356" spans="1:5">
      <c r="A5356" s="127"/>
      <c r="B5356" s="128"/>
      <c r="C5356" s="127"/>
      <c r="D5356" s="122"/>
      <c r="E5356" s="129">
        <f t="shared" si="83"/>
        <v>0</v>
      </c>
    </row>
    <row r="5357" spans="1:5">
      <c r="A5357" s="127"/>
      <c r="B5357" s="128"/>
      <c r="C5357" s="127"/>
      <c r="D5357" s="122"/>
      <c r="E5357" s="129">
        <f t="shared" si="83"/>
        <v>0</v>
      </c>
    </row>
    <row r="5358" spans="1:5">
      <c r="A5358" s="127"/>
      <c r="B5358" s="128"/>
      <c r="C5358" s="127"/>
      <c r="D5358" s="122"/>
      <c r="E5358" s="129">
        <f t="shared" si="83"/>
        <v>0</v>
      </c>
    </row>
    <row r="5359" spans="1:5">
      <c r="A5359" s="127"/>
      <c r="B5359" s="128"/>
      <c r="C5359" s="127"/>
      <c r="D5359" s="122"/>
      <c r="E5359" s="129">
        <f t="shared" si="83"/>
        <v>0</v>
      </c>
    </row>
    <row r="5360" spans="1:5">
      <c r="A5360" s="127"/>
      <c r="B5360" s="128"/>
      <c r="C5360" s="127"/>
      <c r="D5360" s="122"/>
      <c r="E5360" s="129">
        <f t="shared" si="83"/>
        <v>0</v>
      </c>
    </row>
    <row r="5361" spans="1:5">
      <c r="A5361" s="127"/>
      <c r="B5361" s="128"/>
      <c r="C5361" s="127"/>
      <c r="D5361" s="122"/>
      <c r="E5361" s="129">
        <f t="shared" si="83"/>
        <v>0</v>
      </c>
    </row>
    <row r="5362" spans="1:5">
      <c r="A5362" s="127"/>
      <c r="B5362" s="128"/>
      <c r="C5362" s="127"/>
      <c r="D5362" s="122"/>
      <c r="E5362" s="129">
        <f t="shared" si="83"/>
        <v>0</v>
      </c>
    </row>
    <row r="5363" spans="1:5">
      <c r="A5363" s="127"/>
      <c r="B5363" s="128"/>
      <c r="C5363" s="127"/>
      <c r="D5363" s="122"/>
      <c r="E5363" s="129">
        <f t="shared" si="83"/>
        <v>0</v>
      </c>
    </row>
    <row r="5364" spans="1:5">
      <c r="A5364" s="127"/>
      <c r="B5364" s="128"/>
      <c r="C5364" s="127"/>
      <c r="D5364" s="122"/>
      <c r="E5364" s="129">
        <f t="shared" si="83"/>
        <v>0</v>
      </c>
    </row>
    <row r="5365" spans="1:5">
      <c r="A5365" s="127"/>
      <c r="B5365" s="128"/>
      <c r="C5365" s="127"/>
      <c r="D5365" s="122"/>
      <c r="E5365" s="129">
        <f t="shared" si="83"/>
        <v>0</v>
      </c>
    </row>
    <row r="5366" spans="1:5">
      <c r="A5366" s="127"/>
      <c r="B5366" s="128"/>
      <c r="C5366" s="127"/>
      <c r="D5366" s="122"/>
      <c r="E5366" s="129">
        <f t="shared" si="83"/>
        <v>0</v>
      </c>
    </row>
    <row r="5367" spans="1:5">
      <c r="A5367" s="127"/>
      <c r="B5367" s="128"/>
      <c r="C5367" s="127"/>
      <c r="D5367" s="122"/>
      <c r="E5367" s="129">
        <f t="shared" si="83"/>
        <v>0</v>
      </c>
    </row>
    <row r="5368" spans="1:5">
      <c r="A5368" s="127"/>
      <c r="B5368" s="128"/>
      <c r="C5368" s="127"/>
      <c r="D5368" s="122"/>
      <c r="E5368" s="129">
        <f t="shared" si="83"/>
        <v>0</v>
      </c>
    </row>
    <row r="5369" spans="1:5">
      <c r="A5369" s="127"/>
      <c r="B5369" s="128"/>
      <c r="C5369" s="127"/>
      <c r="D5369" s="122"/>
      <c r="E5369" s="129">
        <f t="shared" si="83"/>
        <v>0</v>
      </c>
    </row>
    <row r="5370" spans="1:5">
      <c r="A5370" s="127"/>
      <c r="B5370" s="128"/>
      <c r="C5370" s="127"/>
      <c r="D5370" s="122"/>
      <c r="E5370" s="129">
        <f t="shared" si="83"/>
        <v>0</v>
      </c>
    </row>
    <row r="5371" spans="1:5">
      <c r="A5371" s="127"/>
      <c r="B5371" s="128"/>
      <c r="C5371" s="127"/>
      <c r="D5371" s="122"/>
      <c r="E5371" s="129">
        <f t="shared" si="83"/>
        <v>0</v>
      </c>
    </row>
    <row r="5372" spans="1:5">
      <c r="A5372" s="127"/>
      <c r="B5372" s="128"/>
      <c r="C5372" s="127"/>
      <c r="D5372" s="122"/>
      <c r="E5372" s="129">
        <f t="shared" si="83"/>
        <v>0</v>
      </c>
    </row>
    <row r="5373" spans="1:5">
      <c r="A5373" s="127"/>
      <c r="B5373" s="128"/>
      <c r="C5373" s="127"/>
      <c r="D5373" s="122"/>
      <c r="E5373" s="129">
        <f t="shared" si="83"/>
        <v>0</v>
      </c>
    </row>
    <row r="5374" spans="1:5">
      <c r="A5374" s="127"/>
      <c r="B5374" s="128"/>
      <c r="C5374" s="127"/>
      <c r="D5374" s="122"/>
      <c r="E5374" s="129">
        <f t="shared" si="83"/>
        <v>0</v>
      </c>
    </row>
    <row r="5375" spans="1:5">
      <c r="A5375" s="127"/>
      <c r="B5375" s="128"/>
      <c r="C5375" s="127"/>
      <c r="D5375" s="122"/>
      <c r="E5375" s="129">
        <f t="shared" si="83"/>
        <v>0</v>
      </c>
    </row>
    <row r="5376" spans="1:5">
      <c r="A5376" s="127"/>
      <c r="B5376" s="128"/>
      <c r="C5376" s="127"/>
      <c r="D5376" s="122"/>
      <c r="E5376" s="129">
        <f t="shared" si="83"/>
        <v>0</v>
      </c>
    </row>
    <row r="5377" spans="1:5">
      <c r="A5377" s="127"/>
      <c r="B5377" s="128"/>
      <c r="C5377" s="127"/>
      <c r="D5377" s="122"/>
      <c r="E5377" s="129">
        <f t="shared" si="83"/>
        <v>0</v>
      </c>
    </row>
    <row r="5378" spans="1:5">
      <c r="A5378" s="127"/>
      <c r="B5378" s="128"/>
      <c r="C5378" s="127"/>
      <c r="D5378" s="122"/>
      <c r="E5378" s="129">
        <f t="shared" ref="E5378:E5441" si="84">ROUND((D5378/(1+$J$1))*(1+$L$1),2)</f>
        <v>0</v>
      </c>
    </row>
    <row r="5379" spans="1:5">
      <c r="A5379" s="127"/>
      <c r="B5379" s="128"/>
      <c r="C5379" s="127"/>
      <c r="D5379" s="122"/>
      <c r="E5379" s="129">
        <f t="shared" si="84"/>
        <v>0</v>
      </c>
    </row>
    <row r="5380" spans="1:5">
      <c r="A5380" s="127"/>
      <c r="B5380" s="128"/>
      <c r="C5380" s="127"/>
      <c r="D5380" s="122"/>
      <c r="E5380" s="129">
        <f t="shared" si="84"/>
        <v>0</v>
      </c>
    </row>
    <row r="5381" spans="1:5">
      <c r="A5381" s="127"/>
      <c r="B5381" s="128"/>
      <c r="C5381" s="127"/>
      <c r="D5381" s="122"/>
      <c r="E5381" s="129">
        <f t="shared" si="84"/>
        <v>0</v>
      </c>
    </row>
    <row r="5382" spans="1:5">
      <c r="A5382" s="127"/>
      <c r="B5382" s="128"/>
      <c r="C5382" s="127"/>
      <c r="D5382" s="122"/>
      <c r="E5382" s="129">
        <f t="shared" si="84"/>
        <v>0</v>
      </c>
    </row>
    <row r="5383" spans="1:5">
      <c r="A5383" s="127"/>
      <c r="B5383" s="128"/>
      <c r="C5383" s="127"/>
      <c r="D5383" s="122"/>
      <c r="E5383" s="129">
        <f t="shared" si="84"/>
        <v>0</v>
      </c>
    </row>
    <row r="5384" spans="1:5">
      <c r="A5384" s="127"/>
      <c r="B5384" s="128"/>
      <c r="C5384" s="127"/>
      <c r="D5384" s="122"/>
      <c r="E5384" s="129">
        <f t="shared" si="84"/>
        <v>0</v>
      </c>
    </row>
    <row r="5385" spans="1:5">
      <c r="A5385" s="127"/>
      <c r="B5385" s="128"/>
      <c r="C5385" s="127"/>
      <c r="D5385" s="122"/>
      <c r="E5385" s="129">
        <f t="shared" si="84"/>
        <v>0</v>
      </c>
    </row>
    <row r="5386" spans="1:5">
      <c r="A5386" s="127"/>
      <c r="B5386" s="128"/>
      <c r="C5386" s="127"/>
      <c r="D5386" s="122"/>
      <c r="E5386" s="129">
        <f t="shared" si="84"/>
        <v>0</v>
      </c>
    </row>
    <row r="5387" spans="1:5">
      <c r="A5387" s="127"/>
      <c r="B5387" s="128"/>
      <c r="C5387" s="127"/>
      <c r="D5387" s="122"/>
      <c r="E5387" s="129">
        <f t="shared" si="84"/>
        <v>0</v>
      </c>
    </row>
    <row r="5388" spans="1:5">
      <c r="A5388" s="127"/>
      <c r="B5388" s="128"/>
      <c r="C5388" s="127"/>
      <c r="D5388" s="122"/>
      <c r="E5388" s="129">
        <f t="shared" si="84"/>
        <v>0</v>
      </c>
    </row>
    <row r="5389" spans="1:5">
      <c r="A5389" s="127"/>
      <c r="B5389" s="128"/>
      <c r="C5389" s="127"/>
      <c r="D5389" s="122"/>
      <c r="E5389" s="129">
        <f t="shared" si="84"/>
        <v>0</v>
      </c>
    </row>
    <row r="5390" spans="1:5">
      <c r="A5390" s="127"/>
      <c r="B5390" s="128"/>
      <c r="C5390" s="127"/>
      <c r="D5390" s="122"/>
      <c r="E5390" s="129">
        <f t="shared" si="84"/>
        <v>0</v>
      </c>
    </row>
    <row r="5391" spans="1:5">
      <c r="A5391" s="127"/>
      <c r="B5391" s="128"/>
      <c r="C5391" s="127"/>
      <c r="D5391" s="122"/>
      <c r="E5391" s="129">
        <f t="shared" si="84"/>
        <v>0</v>
      </c>
    </row>
    <row r="5392" spans="1:5">
      <c r="A5392" s="127"/>
      <c r="B5392" s="128"/>
      <c r="C5392" s="127"/>
      <c r="D5392" s="122"/>
      <c r="E5392" s="129">
        <f t="shared" si="84"/>
        <v>0</v>
      </c>
    </row>
    <row r="5393" spans="1:5">
      <c r="A5393" s="127"/>
      <c r="B5393" s="128"/>
      <c r="C5393" s="127"/>
      <c r="D5393" s="122"/>
      <c r="E5393" s="129">
        <f t="shared" si="84"/>
        <v>0</v>
      </c>
    </row>
    <row r="5394" spans="1:5">
      <c r="A5394" s="127"/>
      <c r="B5394" s="128"/>
      <c r="C5394" s="127"/>
      <c r="D5394" s="122"/>
      <c r="E5394" s="129">
        <f t="shared" si="84"/>
        <v>0</v>
      </c>
    </row>
    <row r="5395" spans="1:5">
      <c r="A5395" s="127"/>
      <c r="B5395" s="128"/>
      <c r="C5395" s="127"/>
      <c r="D5395" s="122"/>
      <c r="E5395" s="129">
        <f t="shared" si="84"/>
        <v>0</v>
      </c>
    </row>
    <row r="5396" spans="1:5">
      <c r="A5396" s="127"/>
      <c r="B5396" s="128"/>
      <c r="C5396" s="127"/>
      <c r="D5396" s="122"/>
      <c r="E5396" s="129">
        <f t="shared" si="84"/>
        <v>0</v>
      </c>
    </row>
    <row r="5397" spans="1:5">
      <c r="A5397" s="127"/>
      <c r="B5397" s="128"/>
      <c r="C5397" s="127"/>
      <c r="D5397" s="122"/>
      <c r="E5397" s="129">
        <f t="shared" si="84"/>
        <v>0</v>
      </c>
    </row>
    <row r="5398" spans="1:5">
      <c r="A5398" s="127"/>
      <c r="B5398" s="128"/>
      <c r="C5398" s="127"/>
      <c r="D5398" s="122"/>
      <c r="E5398" s="129">
        <f t="shared" si="84"/>
        <v>0</v>
      </c>
    </row>
    <row r="5399" spans="1:5">
      <c r="A5399" s="127"/>
      <c r="B5399" s="128"/>
      <c r="C5399" s="127"/>
      <c r="D5399" s="122"/>
      <c r="E5399" s="129">
        <f t="shared" si="84"/>
        <v>0</v>
      </c>
    </row>
    <row r="5400" spans="1:5">
      <c r="A5400" s="127"/>
      <c r="B5400" s="128"/>
      <c r="C5400" s="127"/>
      <c r="D5400" s="122"/>
      <c r="E5400" s="129">
        <f t="shared" si="84"/>
        <v>0</v>
      </c>
    </row>
    <row r="5401" spans="1:5">
      <c r="A5401" s="127"/>
      <c r="B5401" s="128"/>
      <c r="C5401" s="127"/>
      <c r="D5401" s="122"/>
      <c r="E5401" s="129">
        <f t="shared" si="84"/>
        <v>0</v>
      </c>
    </row>
    <row r="5402" spans="1:5">
      <c r="A5402" s="127"/>
      <c r="B5402" s="128"/>
      <c r="C5402" s="127"/>
      <c r="D5402" s="122"/>
      <c r="E5402" s="129">
        <f t="shared" si="84"/>
        <v>0</v>
      </c>
    </row>
    <row r="5403" spans="1:5">
      <c r="A5403" s="127"/>
      <c r="B5403" s="128"/>
      <c r="C5403" s="127"/>
      <c r="D5403" s="122"/>
      <c r="E5403" s="129">
        <f t="shared" si="84"/>
        <v>0</v>
      </c>
    </row>
    <row r="5404" spans="1:5">
      <c r="A5404" s="127"/>
      <c r="B5404" s="128"/>
      <c r="C5404" s="127"/>
      <c r="D5404" s="122"/>
      <c r="E5404" s="129">
        <f t="shared" si="84"/>
        <v>0</v>
      </c>
    </row>
    <row r="5405" spans="1:5">
      <c r="A5405" s="127"/>
      <c r="B5405" s="128"/>
      <c r="C5405" s="127"/>
      <c r="D5405" s="122"/>
      <c r="E5405" s="129">
        <f t="shared" si="84"/>
        <v>0</v>
      </c>
    </row>
    <row r="5406" spans="1:5">
      <c r="A5406" s="127"/>
      <c r="B5406" s="128"/>
      <c r="C5406" s="127"/>
      <c r="D5406" s="122"/>
      <c r="E5406" s="129">
        <f t="shared" si="84"/>
        <v>0</v>
      </c>
    </row>
    <row r="5407" spans="1:5">
      <c r="A5407" s="127"/>
      <c r="B5407" s="128"/>
      <c r="C5407" s="127"/>
      <c r="D5407" s="122"/>
      <c r="E5407" s="129">
        <f t="shared" si="84"/>
        <v>0</v>
      </c>
    </row>
    <row r="5408" spans="1:5">
      <c r="A5408" s="127"/>
      <c r="B5408" s="128"/>
      <c r="C5408" s="127"/>
      <c r="D5408" s="122"/>
      <c r="E5408" s="129">
        <f t="shared" si="84"/>
        <v>0</v>
      </c>
    </row>
    <row r="5409" spans="1:5">
      <c r="A5409" s="127"/>
      <c r="B5409" s="128"/>
      <c r="C5409" s="127"/>
      <c r="D5409" s="122"/>
      <c r="E5409" s="129">
        <f t="shared" si="84"/>
        <v>0</v>
      </c>
    </row>
    <row r="5410" spans="1:5">
      <c r="A5410" s="127"/>
      <c r="B5410" s="128"/>
      <c r="C5410" s="127"/>
      <c r="D5410" s="122"/>
      <c r="E5410" s="129">
        <f t="shared" si="84"/>
        <v>0</v>
      </c>
    </row>
    <row r="5411" spans="1:5">
      <c r="A5411" s="127"/>
      <c r="B5411" s="128"/>
      <c r="C5411" s="127"/>
      <c r="D5411" s="122"/>
      <c r="E5411" s="129">
        <f t="shared" si="84"/>
        <v>0</v>
      </c>
    </row>
    <row r="5412" spans="1:5">
      <c r="A5412" s="127"/>
      <c r="B5412" s="128"/>
      <c r="C5412" s="127"/>
      <c r="D5412" s="122"/>
      <c r="E5412" s="129">
        <f t="shared" si="84"/>
        <v>0</v>
      </c>
    </row>
    <row r="5413" spans="1:5">
      <c r="A5413" s="127"/>
      <c r="B5413" s="128"/>
      <c r="C5413" s="127"/>
      <c r="D5413" s="122"/>
      <c r="E5413" s="129">
        <f t="shared" si="84"/>
        <v>0</v>
      </c>
    </row>
    <row r="5414" spans="1:5">
      <c r="A5414" s="127"/>
      <c r="B5414" s="128"/>
      <c r="C5414" s="127"/>
      <c r="D5414" s="122"/>
      <c r="E5414" s="129">
        <f t="shared" si="84"/>
        <v>0</v>
      </c>
    </row>
    <row r="5415" spans="1:5">
      <c r="A5415" s="127"/>
      <c r="B5415" s="128"/>
      <c r="C5415" s="127"/>
      <c r="D5415" s="122"/>
      <c r="E5415" s="129">
        <f t="shared" si="84"/>
        <v>0</v>
      </c>
    </row>
    <row r="5416" spans="1:5">
      <c r="A5416" s="127"/>
      <c r="B5416" s="128"/>
      <c r="C5416" s="127"/>
      <c r="D5416" s="122"/>
      <c r="E5416" s="129">
        <f t="shared" si="84"/>
        <v>0</v>
      </c>
    </row>
    <row r="5417" spans="1:5">
      <c r="A5417" s="127"/>
      <c r="B5417" s="128"/>
      <c r="C5417" s="127"/>
      <c r="D5417" s="122"/>
      <c r="E5417" s="129">
        <f t="shared" si="84"/>
        <v>0</v>
      </c>
    </row>
    <row r="5418" spans="1:5">
      <c r="A5418" s="127"/>
      <c r="B5418" s="128"/>
      <c r="C5418" s="127"/>
      <c r="D5418" s="122"/>
      <c r="E5418" s="129">
        <f t="shared" si="84"/>
        <v>0</v>
      </c>
    </row>
    <row r="5419" spans="1:5">
      <c r="A5419" s="127"/>
      <c r="B5419" s="128"/>
      <c r="C5419" s="127"/>
      <c r="D5419" s="122"/>
      <c r="E5419" s="129">
        <f t="shared" si="84"/>
        <v>0</v>
      </c>
    </row>
    <row r="5420" spans="1:5">
      <c r="A5420" s="127"/>
      <c r="B5420" s="128"/>
      <c r="C5420" s="127"/>
      <c r="D5420" s="122"/>
      <c r="E5420" s="129">
        <f t="shared" si="84"/>
        <v>0</v>
      </c>
    </row>
    <row r="5421" spans="1:5">
      <c r="A5421" s="127"/>
      <c r="B5421" s="128"/>
      <c r="C5421" s="127"/>
      <c r="D5421" s="122"/>
      <c r="E5421" s="129">
        <f t="shared" si="84"/>
        <v>0</v>
      </c>
    </row>
    <row r="5422" spans="1:5">
      <c r="A5422" s="127"/>
      <c r="B5422" s="128"/>
      <c r="C5422" s="127"/>
      <c r="D5422" s="122"/>
      <c r="E5422" s="129">
        <f t="shared" si="84"/>
        <v>0</v>
      </c>
    </row>
    <row r="5423" spans="1:5">
      <c r="A5423" s="127"/>
      <c r="B5423" s="128"/>
      <c r="C5423" s="127"/>
      <c r="D5423" s="122"/>
      <c r="E5423" s="129">
        <f t="shared" si="84"/>
        <v>0</v>
      </c>
    </row>
    <row r="5424" spans="1:5">
      <c r="A5424" s="127"/>
      <c r="B5424" s="128"/>
      <c r="C5424" s="127"/>
      <c r="D5424" s="122"/>
      <c r="E5424" s="129">
        <f t="shared" si="84"/>
        <v>0</v>
      </c>
    </row>
    <row r="5425" spans="1:5">
      <c r="A5425" s="127"/>
      <c r="B5425" s="128"/>
      <c r="C5425" s="127"/>
      <c r="D5425" s="122"/>
      <c r="E5425" s="129">
        <f t="shared" si="84"/>
        <v>0</v>
      </c>
    </row>
    <row r="5426" spans="1:5">
      <c r="A5426" s="127"/>
      <c r="B5426" s="128"/>
      <c r="C5426" s="127"/>
      <c r="D5426" s="122"/>
      <c r="E5426" s="129">
        <f t="shared" si="84"/>
        <v>0</v>
      </c>
    </row>
    <row r="5427" spans="1:5">
      <c r="A5427" s="127"/>
      <c r="B5427" s="128"/>
      <c r="C5427" s="127"/>
      <c r="D5427" s="122"/>
      <c r="E5427" s="129">
        <f t="shared" si="84"/>
        <v>0</v>
      </c>
    </row>
    <row r="5428" spans="1:5">
      <c r="A5428" s="127"/>
      <c r="B5428" s="128"/>
      <c r="C5428" s="127"/>
      <c r="D5428" s="122"/>
      <c r="E5428" s="129">
        <f t="shared" si="84"/>
        <v>0</v>
      </c>
    </row>
    <row r="5429" spans="1:5">
      <c r="A5429" s="127"/>
      <c r="B5429" s="128"/>
      <c r="C5429" s="127"/>
      <c r="D5429" s="122"/>
      <c r="E5429" s="129">
        <f t="shared" si="84"/>
        <v>0</v>
      </c>
    </row>
    <row r="5430" spans="1:5">
      <c r="A5430" s="127"/>
      <c r="B5430" s="128"/>
      <c r="C5430" s="127"/>
      <c r="D5430" s="122"/>
      <c r="E5430" s="129">
        <f t="shared" si="84"/>
        <v>0</v>
      </c>
    </row>
    <row r="5431" spans="1:5">
      <c r="A5431" s="127"/>
      <c r="B5431" s="128"/>
      <c r="C5431" s="127"/>
      <c r="D5431" s="122"/>
      <c r="E5431" s="129">
        <f t="shared" si="84"/>
        <v>0</v>
      </c>
    </row>
    <row r="5432" spans="1:5">
      <c r="A5432" s="127"/>
      <c r="B5432" s="128"/>
      <c r="C5432" s="127"/>
      <c r="D5432" s="122"/>
      <c r="E5432" s="129">
        <f t="shared" si="84"/>
        <v>0</v>
      </c>
    </row>
    <row r="5433" spans="1:5">
      <c r="A5433" s="127"/>
      <c r="B5433" s="128"/>
      <c r="C5433" s="127"/>
      <c r="D5433" s="122"/>
      <c r="E5433" s="129">
        <f t="shared" si="84"/>
        <v>0</v>
      </c>
    </row>
    <row r="5434" spans="1:5">
      <c r="A5434" s="127"/>
      <c r="B5434" s="128"/>
      <c r="C5434" s="127"/>
      <c r="D5434" s="122"/>
      <c r="E5434" s="129">
        <f t="shared" si="84"/>
        <v>0</v>
      </c>
    </row>
    <row r="5435" spans="1:5">
      <c r="A5435" s="127"/>
      <c r="B5435" s="128"/>
      <c r="C5435" s="127"/>
      <c r="D5435" s="122"/>
      <c r="E5435" s="129">
        <f t="shared" si="84"/>
        <v>0</v>
      </c>
    </row>
    <row r="5436" spans="1:5">
      <c r="A5436" s="127"/>
      <c r="B5436" s="128"/>
      <c r="C5436" s="127"/>
      <c r="D5436" s="122"/>
      <c r="E5436" s="129">
        <f t="shared" si="84"/>
        <v>0</v>
      </c>
    </row>
    <row r="5437" spans="1:5">
      <c r="A5437" s="127"/>
      <c r="B5437" s="128"/>
      <c r="C5437" s="127"/>
      <c r="D5437" s="122"/>
      <c r="E5437" s="129">
        <f t="shared" si="84"/>
        <v>0</v>
      </c>
    </row>
    <row r="5438" spans="1:5">
      <c r="A5438" s="127"/>
      <c r="B5438" s="128"/>
      <c r="C5438" s="127"/>
      <c r="D5438" s="122"/>
      <c r="E5438" s="129">
        <f t="shared" si="84"/>
        <v>0</v>
      </c>
    </row>
    <row r="5439" spans="1:5">
      <c r="A5439" s="127"/>
      <c r="B5439" s="128"/>
      <c r="C5439" s="127"/>
      <c r="D5439" s="122"/>
      <c r="E5439" s="129">
        <f t="shared" si="84"/>
        <v>0</v>
      </c>
    </row>
    <row r="5440" spans="1:5">
      <c r="A5440" s="127"/>
      <c r="B5440" s="128"/>
      <c r="C5440" s="127"/>
      <c r="D5440" s="122"/>
      <c r="E5440" s="129">
        <f t="shared" si="84"/>
        <v>0</v>
      </c>
    </row>
    <row r="5441" spans="1:5">
      <c r="A5441" s="127"/>
      <c r="B5441" s="128"/>
      <c r="C5441" s="127"/>
      <c r="D5441" s="122"/>
      <c r="E5441" s="129">
        <f t="shared" si="84"/>
        <v>0</v>
      </c>
    </row>
    <row r="5442" spans="1:5">
      <c r="A5442" s="127"/>
      <c r="B5442" s="128"/>
      <c r="C5442" s="127"/>
      <c r="D5442" s="122"/>
      <c r="E5442" s="129">
        <f t="shared" ref="E5442:E5505" si="85">ROUND((D5442/(1+$J$1))*(1+$L$1),2)</f>
        <v>0</v>
      </c>
    </row>
    <row r="5443" spans="1:5">
      <c r="A5443" s="127"/>
      <c r="B5443" s="128"/>
      <c r="C5443" s="127"/>
      <c r="D5443" s="122"/>
      <c r="E5443" s="129">
        <f t="shared" si="85"/>
        <v>0</v>
      </c>
    </row>
    <row r="5444" spans="1:5">
      <c r="A5444" s="127"/>
      <c r="B5444" s="128"/>
      <c r="C5444" s="127"/>
      <c r="D5444" s="122"/>
      <c r="E5444" s="129">
        <f t="shared" si="85"/>
        <v>0</v>
      </c>
    </row>
    <row r="5445" spans="1:5">
      <c r="A5445" s="127"/>
      <c r="B5445" s="128"/>
      <c r="C5445" s="127"/>
      <c r="D5445" s="122"/>
      <c r="E5445" s="129">
        <f t="shared" si="85"/>
        <v>0</v>
      </c>
    </row>
    <row r="5446" spans="1:5">
      <c r="A5446" s="127"/>
      <c r="B5446" s="128"/>
      <c r="C5446" s="127"/>
      <c r="D5446" s="122"/>
      <c r="E5446" s="129">
        <f t="shared" si="85"/>
        <v>0</v>
      </c>
    </row>
    <row r="5447" spans="1:5">
      <c r="A5447" s="127"/>
      <c r="B5447" s="128"/>
      <c r="C5447" s="127"/>
      <c r="D5447" s="122"/>
      <c r="E5447" s="129">
        <f t="shared" si="85"/>
        <v>0</v>
      </c>
    </row>
    <row r="5448" spans="1:5">
      <c r="A5448" s="127"/>
      <c r="B5448" s="128"/>
      <c r="C5448" s="127"/>
      <c r="D5448" s="122"/>
      <c r="E5448" s="129">
        <f t="shared" si="85"/>
        <v>0</v>
      </c>
    </row>
    <row r="5449" spans="1:5">
      <c r="A5449" s="127"/>
      <c r="B5449" s="128"/>
      <c r="C5449" s="127"/>
      <c r="D5449" s="122"/>
      <c r="E5449" s="129">
        <f t="shared" si="85"/>
        <v>0</v>
      </c>
    </row>
    <row r="5450" spans="1:5">
      <c r="A5450" s="127"/>
      <c r="B5450" s="128"/>
      <c r="C5450" s="127"/>
      <c r="D5450" s="122"/>
      <c r="E5450" s="129">
        <f t="shared" si="85"/>
        <v>0</v>
      </c>
    </row>
    <row r="5451" spans="1:5">
      <c r="A5451" s="127"/>
      <c r="B5451" s="128"/>
      <c r="C5451" s="127"/>
      <c r="D5451" s="122"/>
      <c r="E5451" s="129">
        <f t="shared" si="85"/>
        <v>0</v>
      </c>
    </row>
    <row r="5452" spans="1:5">
      <c r="A5452" s="127"/>
      <c r="B5452" s="128"/>
      <c r="C5452" s="127"/>
      <c r="D5452" s="122"/>
      <c r="E5452" s="129">
        <f t="shared" si="85"/>
        <v>0</v>
      </c>
    </row>
    <row r="5453" spans="1:5">
      <c r="A5453" s="127"/>
      <c r="B5453" s="128"/>
      <c r="C5453" s="127"/>
      <c r="D5453" s="122"/>
      <c r="E5453" s="129">
        <f t="shared" si="85"/>
        <v>0</v>
      </c>
    </row>
    <row r="5454" spans="1:5">
      <c r="A5454" s="127"/>
      <c r="B5454" s="128"/>
      <c r="C5454" s="127"/>
      <c r="D5454" s="122"/>
      <c r="E5454" s="129">
        <f t="shared" si="85"/>
        <v>0</v>
      </c>
    </row>
    <row r="5455" spans="1:5">
      <c r="A5455" s="127"/>
      <c r="B5455" s="128"/>
      <c r="C5455" s="127"/>
      <c r="D5455" s="122"/>
      <c r="E5455" s="129">
        <f t="shared" si="85"/>
        <v>0</v>
      </c>
    </row>
    <row r="5456" spans="1:5">
      <c r="A5456" s="127"/>
      <c r="B5456" s="128"/>
      <c r="C5456" s="127"/>
      <c r="D5456" s="122"/>
      <c r="E5456" s="129">
        <f t="shared" si="85"/>
        <v>0</v>
      </c>
    </row>
    <row r="5457" spans="1:5">
      <c r="A5457" s="127"/>
      <c r="B5457" s="128"/>
      <c r="C5457" s="127"/>
      <c r="D5457" s="122"/>
      <c r="E5457" s="129">
        <f t="shared" si="85"/>
        <v>0</v>
      </c>
    </row>
    <row r="5458" spans="1:5">
      <c r="A5458" s="127"/>
      <c r="B5458" s="128"/>
      <c r="C5458" s="127"/>
      <c r="D5458" s="122"/>
      <c r="E5458" s="129">
        <f t="shared" si="85"/>
        <v>0</v>
      </c>
    </row>
    <row r="5459" spans="1:5">
      <c r="A5459" s="127"/>
      <c r="B5459" s="128"/>
      <c r="C5459" s="127"/>
      <c r="D5459" s="122"/>
      <c r="E5459" s="129">
        <f t="shared" si="85"/>
        <v>0</v>
      </c>
    </row>
    <row r="5460" spans="1:5">
      <c r="A5460" s="127"/>
      <c r="B5460" s="128"/>
      <c r="C5460" s="127"/>
      <c r="D5460" s="122"/>
      <c r="E5460" s="129">
        <f t="shared" si="85"/>
        <v>0</v>
      </c>
    </row>
    <row r="5461" spans="1:5">
      <c r="A5461" s="127"/>
      <c r="B5461" s="128"/>
      <c r="C5461" s="127"/>
      <c r="D5461" s="122"/>
      <c r="E5461" s="129">
        <f t="shared" si="85"/>
        <v>0</v>
      </c>
    </row>
    <row r="5462" spans="1:5">
      <c r="A5462" s="127"/>
      <c r="B5462" s="128"/>
      <c r="C5462" s="127"/>
      <c r="D5462" s="122"/>
      <c r="E5462" s="129">
        <f t="shared" si="85"/>
        <v>0</v>
      </c>
    </row>
    <row r="5463" spans="1:5">
      <c r="A5463" s="127"/>
      <c r="B5463" s="128"/>
      <c r="C5463" s="127"/>
      <c r="D5463" s="122"/>
      <c r="E5463" s="129">
        <f t="shared" si="85"/>
        <v>0</v>
      </c>
    </row>
    <row r="5464" spans="1:5">
      <c r="A5464" s="127"/>
      <c r="B5464" s="128"/>
      <c r="C5464" s="127"/>
      <c r="D5464" s="122"/>
      <c r="E5464" s="129">
        <f t="shared" si="85"/>
        <v>0</v>
      </c>
    </row>
    <row r="5465" spans="1:5">
      <c r="A5465" s="127"/>
      <c r="B5465" s="128"/>
      <c r="C5465" s="127"/>
      <c r="D5465" s="122"/>
      <c r="E5465" s="129">
        <f t="shared" si="85"/>
        <v>0</v>
      </c>
    </row>
    <row r="5466" spans="1:5">
      <c r="A5466" s="127"/>
      <c r="B5466" s="128"/>
      <c r="C5466" s="127"/>
      <c r="D5466" s="122"/>
      <c r="E5466" s="129">
        <f t="shared" si="85"/>
        <v>0</v>
      </c>
    </row>
    <row r="5467" spans="1:5">
      <c r="A5467" s="127"/>
      <c r="B5467" s="128"/>
      <c r="C5467" s="127"/>
      <c r="D5467" s="122"/>
      <c r="E5467" s="129">
        <f t="shared" si="85"/>
        <v>0</v>
      </c>
    </row>
    <row r="5468" spans="1:5">
      <c r="A5468" s="127"/>
      <c r="B5468" s="128"/>
      <c r="C5468" s="127"/>
      <c r="D5468" s="122"/>
      <c r="E5468" s="129">
        <f t="shared" si="85"/>
        <v>0</v>
      </c>
    </row>
    <row r="5469" spans="1:5">
      <c r="A5469" s="127"/>
      <c r="B5469" s="128"/>
      <c r="C5469" s="127"/>
      <c r="D5469" s="122"/>
      <c r="E5469" s="129">
        <f t="shared" si="85"/>
        <v>0</v>
      </c>
    </row>
    <row r="5470" spans="1:5">
      <c r="A5470" s="127"/>
      <c r="B5470" s="128"/>
      <c r="C5470" s="127"/>
      <c r="D5470" s="122"/>
      <c r="E5470" s="129">
        <f t="shared" si="85"/>
        <v>0</v>
      </c>
    </row>
    <row r="5471" spans="1:5">
      <c r="A5471" s="127"/>
      <c r="B5471" s="128"/>
      <c r="C5471" s="127"/>
      <c r="D5471" s="122"/>
      <c r="E5471" s="129">
        <f t="shared" si="85"/>
        <v>0</v>
      </c>
    </row>
    <row r="5472" spans="1:5">
      <c r="A5472" s="127"/>
      <c r="B5472" s="128"/>
      <c r="C5472" s="127"/>
      <c r="D5472" s="122"/>
      <c r="E5472" s="129">
        <f t="shared" si="85"/>
        <v>0</v>
      </c>
    </row>
    <row r="5473" spans="1:5">
      <c r="A5473" s="127"/>
      <c r="B5473" s="128"/>
      <c r="C5473" s="127"/>
      <c r="D5473" s="122"/>
      <c r="E5473" s="129">
        <f t="shared" si="85"/>
        <v>0</v>
      </c>
    </row>
    <row r="5474" spans="1:5">
      <c r="A5474" s="127"/>
      <c r="B5474" s="128"/>
      <c r="C5474" s="127"/>
      <c r="D5474" s="122"/>
      <c r="E5474" s="129">
        <f t="shared" si="85"/>
        <v>0</v>
      </c>
    </row>
    <row r="5475" spans="1:5">
      <c r="A5475" s="127"/>
      <c r="B5475" s="128"/>
      <c r="C5475" s="127"/>
      <c r="D5475" s="122"/>
      <c r="E5475" s="129">
        <f t="shared" si="85"/>
        <v>0</v>
      </c>
    </row>
    <row r="5476" spans="1:5">
      <c r="A5476" s="127"/>
      <c r="B5476" s="128"/>
      <c r="C5476" s="127"/>
      <c r="D5476" s="122"/>
      <c r="E5476" s="129">
        <f t="shared" si="85"/>
        <v>0</v>
      </c>
    </row>
    <row r="5477" spans="1:5">
      <c r="A5477" s="127"/>
      <c r="B5477" s="128"/>
      <c r="C5477" s="127"/>
      <c r="D5477" s="122"/>
      <c r="E5477" s="129">
        <f t="shared" si="85"/>
        <v>0</v>
      </c>
    </row>
    <row r="5478" spans="1:5">
      <c r="A5478" s="127"/>
      <c r="B5478" s="128"/>
      <c r="C5478" s="127"/>
      <c r="D5478" s="122"/>
      <c r="E5478" s="129">
        <f t="shared" si="85"/>
        <v>0</v>
      </c>
    </row>
    <row r="5479" spans="1:5">
      <c r="A5479" s="127"/>
      <c r="B5479" s="128"/>
      <c r="C5479" s="127"/>
      <c r="D5479" s="122"/>
      <c r="E5479" s="129">
        <f t="shared" si="85"/>
        <v>0</v>
      </c>
    </row>
    <row r="5480" spans="1:5">
      <c r="A5480" s="127"/>
      <c r="B5480" s="128"/>
      <c r="C5480" s="127"/>
      <c r="D5480" s="122"/>
      <c r="E5480" s="129">
        <f t="shared" si="85"/>
        <v>0</v>
      </c>
    </row>
    <row r="5481" spans="1:5">
      <c r="A5481" s="127"/>
      <c r="B5481" s="128"/>
      <c r="C5481" s="127"/>
      <c r="D5481" s="122"/>
      <c r="E5481" s="129">
        <f t="shared" si="85"/>
        <v>0</v>
      </c>
    </row>
    <row r="5482" spans="1:5">
      <c r="A5482" s="127"/>
      <c r="B5482" s="128"/>
      <c r="C5482" s="127"/>
      <c r="D5482" s="122"/>
      <c r="E5482" s="129">
        <f t="shared" si="85"/>
        <v>0</v>
      </c>
    </row>
    <row r="5483" spans="1:5">
      <c r="A5483" s="127"/>
      <c r="B5483" s="128"/>
      <c r="C5483" s="127"/>
      <c r="D5483" s="122"/>
      <c r="E5483" s="129">
        <f t="shared" si="85"/>
        <v>0</v>
      </c>
    </row>
    <row r="5484" spans="1:5">
      <c r="A5484" s="127"/>
      <c r="B5484" s="128"/>
      <c r="C5484" s="127"/>
      <c r="D5484" s="122"/>
      <c r="E5484" s="129">
        <f t="shared" si="85"/>
        <v>0</v>
      </c>
    </row>
    <row r="5485" spans="1:5">
      <c r="A5485" s="127"/>
      <c r="B5485" s="128"/>
      <c r="C5485" s="127"/>
      <c r="D5485" s="122"/>
      <c r="E5485" s="129">
        <f t="shared" si="85"/>
        <v>0</v>
      </c>
    </row>
    <row r="5486" spans="1:5">
      <c r="A5486" s="127"/>
      <c r="B5486" s="128"/>
      <c r="C5486" s="127"/>
      <c r="D5486" s="122"/>
      <c r="E5486" s="129">
        <f t="shared" si="85"/>
        <v>0</v>
      </c>
    </row>
    <row r="5487" spans="1:5">
      <c r="A5487" s="127"/>
      <c r="B5487" s="128"/>
      <c r="C5487" s="127"/>
      <c r="D5487" s="122"/>
      <c r="E5487" s="129">
        <f t="shared" si="85"/>
        <v>0</v>
      </c>
    </row>
    <row r="5488" spans="1:5">
      <c r="A5488" s="127"/>
      <c r="B5488" s="128"/>
      <c r="C5488" s="127"/>
      <c r="D5488" s="122"/>
      <c r="E5488" s="129">
        <f t="shared" si="85"/>
        <v>0</v>
      </c>
    </row>
    <row r="5489" spans="1:5">
      <c r="A5489" s="127"/>
      <c r="B5489" s="128"/>
      <c r="C5489" s="127"/>
      <c r="D5489" s="122"/>
      <c r="E5489" s="129">
        <f t="shared" si="85"/>
        <v>0</v>
      </c>
    </row>
    <row r="5490" spans="1:5">
      <c r="A5490" s="127"/>
      <c r="B5490" s="128"/>
      <c r="C5490" s="127"/>
      <c r="D5490" s="122"/>
      <c r="E5490" s="129">
        <f t="shared" si="85"/>
        <v>0</v>
      </c>
    </row>
    <row r="5491" spans="1:5">
      <c r="A5491" s="127"/>
      <c r="B5491" s="128"/>
      <c r="C5491" s="127"/>
      <c r="D5491" s="122"/>
      <c r="E5491" s="129">
        <f t="shared" si="85"/>
        <v>0</v>
      </c>
    </row>
    <row r="5492" spans="1:5">
      <c r="A5492" s="127"/>
      <c r="B5492" s="128"/>
      <c r="C5492" s="127"/>
      <c r="D5492" s="122"/>
      <c r="E5492" s="129">
        <f t="shared" si="85"/>
        <v>0</v>
      </c>
    </row>
    <row r="5493" spans="1:5">
      <c r="A5493" s="127"/>
      <c r="B5493" s="128"/>
      <c r="C5493" s="127"/>
      <c r="D5493" s="122"/>
      <c r="E5493" s="129">
        <f t="shared" si="85"/>
        <v>0</v>
      </c>
    </row>
    <row r="5494" spans="1:5">
      <c r="A5494" s="127"/>
      <c r="B5494" s="128"/>
      <c r="C5494" s="127"/>
      <c r="D5494" s="122"/>
      <c r="E5494" s="129">
        <f t="shared" si="85"/>
        <v>0</v>
      </c>
    </row>
    <row r="5495" spans="1:5">
      <c r="A5495" s="127"/>
      <c r="B5495" s="128"/>
      <c r="C5495" s="127"/>
      <c r="D5495" s="122"/>
      <c r="E5495" s="129">
        <f t="shared" si="85"/>
        <v>0</v>
      </c>
    </row>
    <row r="5496" spans="1:5">
      <c r="A5496" s="127"/>
      <c r="B5496" s="128"/>
      <c r="C5496" s="127"/>
      <c r="D5496" s="122"/>
      <c r="E5496" s="129">
        <f t="shared" si="85"/>
        <v>0</v>
      </c>
    </row>
    <row r="5497" spans="1:5">
      <c r="A5497" s="127"/>
      <c r="B5497" s="128"/>
      <c r="C5497" s="127"/>
      <c r="D5497" s="122"/>
      <c r="E5497" s="129">
        <f t="shared" si="85"/>
        <v>0</v>
      </c>
    </row>
    <row r="5498" spans="1:5">
      <c r="A5498" s="127"/>
      <c r="B5498" s="128"/>
      <c r="C5498" s="127"/>
      <c r="D5498" s="122"/>
      <c r="E5498" s="129">
        <f t="shared" si="85"/>
        <v>0</v>
      </c>
    </row>
    <row r="5499" spans="1:5">
      <c r="A5499" s="127"/>
      <c r="B5499" s="128"/>
      <c r="C5499" s="127"/>
      <c r="D5499" s="122"/>
      <c r="E5499" s="129">
        <f t="shared" si="85"/>
        <v>0</v>
      </c>
    </row>
    <row r="5500" spans="1:5">
      <c r="A5500" s="127"/>
      <c r="B5500" s="128"/>
      <c r="C5500" s="127"/>
      <c r="D5500" s="122"/>
      <c r="E5500" s="129">
        <f t="shared" si="85"/>
        <v>0</v>
      </c>
    </row>
    <row r="5501" spans="1:5">
      <c r="A5501" s="127"/>
      <c r="B5501" s="128"/>
      <c r="C5501" s="127"/>
      <c r="D5501" s="122"/>
      <c r="E5501" s="129">
        <f t="shared" si="85"/>
        <v>0</v>
      </c>
    </row>
    <row r="5502" spans="1:5">
      <c r="A5502" s="127"/>
      <c r="B5502" s="128"/>
      <c r="C5502" s="127"/>
      <c r="D5502" s="122"/>
      <c r="E5502" s="129">
        <f t="shared" si="85"/>
        <v>0</v>
      </c>
    </row>
    <row r="5503" spans="1:5">
      <c r="A5503" s="127"/>
      <c r="B5503" s="128"/>
      <c r="C5503" s="127"/>
      <c r="D5503" s="122"/>
      <c r="E5503" s="129">
        <f t="shared" si="85"/>
        <v>0</v>
      </c>
    </row>
    <row r="5504" spans="1:5">
      <c r="A5504" s="127"/>
      <c r="B5504" s="128"/>
      <c r="C5504" s="127"/>
      <c r="D5504" s="122"/>
      <c r="E5504" s="129">
        <f t="shared" si="85"/>
        <v>0</v>
      </c>
    </row>
    <row r="5505" spans="1:5">
      <c r="A5505" s="127"/>
      <c r="B5505" s="128"/>
      <c r="C5505" s="127"/>
      <c r="D5505" s="122"/>
      <c r="E5505" s="129">
        <f t="shared" si="85"/>
        <v>0</v>
      </c>
    </row>
    <row r="5506" spans="1:5">
      <c r="A5506" s="127"/>
      <c r="B5506" s="128"/>
      <c r="C5506" s="127"/>
      <c r="D5506" s="122"/>
      <c r="E5506" s="129">
        <f t="shared" ref="E5506:E5569" si="86">ROUND((D5506/(1+$J$1))*(1+$L$1),2)</f>
        <v>0</v>
      </c>
    </row>
    <row r="5507" spans="1:5">
      <c r="A5507" s="127"/>
      <c r="B5507" s="128"/>
      <c r="C5507" s="127"/>
      <c r="D5507" s="122"/>
      <c r="E5507" s="129">
        <f t="shared" si="86"/>
        <v>0</v>
      </c>
    </row>
    <row r="5508" spans="1:5">
      <c r="A5508" s="127"/>
      <c r="B5508" s="128"/>
      <c r="C5508" s="127"/>
      <c r="D5508" s="122"/>
      <c r="E5508" s="129">
        <f t="shared" si="86"/>
        <v>0</v>
      </c>
    </row>
    <row r="5509" spans="1:5">
      <c r="A5509" s="127"/>
      <c r="B5509" s="128"/>
      <c r="C5509" s="127"/>
      <c r="D5509" s="122"/>
      <c r="E5509" s="129">
        <f t="shared" si="86"/>
        <v>0</v>
      </c>
    </row>
    <row r="5510" spans="1:5">
      <c r="A5510" s="127"/>
      <c r="B5510" s="128"/>
      <c r="C5510" s="127"/>
      <c r="D5510" s="122"/>
      <c r="E5510" s="129">
        <f t="shared" si="86"/>
        <v>0</v>
      </c>
    </row>
    <row r="5511" spans="1:5">
      <c r="A5511" s="127"/>
      <c r="B5511" s="128"/>
      <c r="C5511" s="127"/>
      <c r="D5511" s="122"/>
      <c r="E5511" s="129">
        <f t="shared" si="86"/>
        <v>0</v>
      </c>
    </row>
    <row r="5512" spans="1:5">
      <c r="A5512" s="127"/>
      <c r="B5512" s="128"/>
      <c r="C5512" s="127"/>
      <c r="D5512" s="122"/>
      <c r="E5512" s="129">
        <f t="shared" si="86"/>
        <v>0</v>
      </c>
    </row>
    <row r="5513" spans="1:5">
      <c r="A5513" s="127"/>
      <c r="B5513" s="128"/>
      <c r="C5513" s="127"/>
      <c r="D5513" s="122"/>
      <c r="E5513" s="129">
        <f t="shared" si="86"/>
        <v>0</v>
      </c>
    </row>
    <row r="5514" spans="1:5">
      <c r="A5514" s="127"/>
      <c r="B5514" s="128"/>
      <c r="C5514" s="127"/>
      <c r="D5514" s="122"/>
      <c r="E5514" s="129">
        <f t="shared" si="86"/>
        <v>0</v>
      </c>
    </row>
    <row r="5515" spans="1:5">
      <c r="A5515" s="127"/>
      <c r="B5515" s="128"/>
      <c r="C5515" s="127"/>
      <c r="D5515" s="122"/>
      <c r="E5515" s="129">
        <f t="shared" si="86"/>
        <v>0</v>
      </c>
    </row>
    <row r="5516" spans="1:5">
      <c r="A5516" s="127"/>
      <c r="B5516" s="128"/>
      <c r="C5516" s="127"/>
      <c r="D5516" s="122"/>
      <c r="E5516" s="129">
        <f t="shared" si="86"/>
        <v>0</v>
      </c>
    </row>
    <row r="5517" spans="1:5">
      <c r="A5517" s="127"/>
      <c r="B5517" s="128"/>
      <c r="C5517" s="127"/>
      <c r="D5517" s="122"/>
      <c r="E5517" s="129">
        <f t="shared" si="86"/>
        <v>0</v>
      </c>
    </row>
    <row r="5518" spans="1:5">
      <c r="A5518" s="127"/>
      <c r="B5518" s="128"/>
      <c r="C5518" s="127"/>
      <c r="D5518" s="122"/>
      <c r="E5518" s="129">
        <f t="shared" si="86"/>
        <v>0</v>
      </c>
    </row>
    <row r="5519" spans="1:5">
      <c r="A5519" s="127"/>
      <c r="B5519" s="128"/>
      <c r="C5519" s="127"/>
      <c r="D5519" s="122"/>
      <c r="E5519" s="129">
        <f t="shared" si="86"/>
        <v>0</v>
      </c>
    </row>
    <row r="5520" spans="1:5">
      <c r="A5520" s="127"/>
      <c r="B5520" s="128"/>
      <c r="C5520" s="127"/>
      <c r="D5520" s="122"/>
      <c r="E5520" s="129">
        <f t="shared" si="86"/>
        <v>0</v>
      </c>
    </row>
    <row r="5521" spans="1:5">
      <c r="A5521" s="127"/>
      <c r="B5521" s="128"/>
      <c r="C5521" s="127"/>
      <c r="D5521" s="122"/>
      <c r="E5521" s="129">
        <f t="shared" si="86"/>
        <v>0</v>
      </c>
    </row>
    <row r="5522" spans="1:5">
      <c r="A5522" s="127"/>
      <c r="B5522" s="128"/>
      <c r="C5522" s="127"/>
      <c r="D5522" s="122"/>
      <c r="E5522" s="129">
        <f t="shared" si="86"/>
        <v>0</v>
      </c>
    </row>
    <row r="5523" spans="1:5">
      <c r="A5523" s="127"/>
      <c r="B5523" s="128"/>
      <c r="C5523" s="127"/>
      <c r="D5523" s="122"/>
      <c r="E5523" s="129">
        <f t="shared" si="86"/>
        <v>0</v>
      </c>
    </row>
    <row r="5524" spans="1:5">
      <c r="A5524" s="127"/>
      <c r="B5524" s="128"/>
      <c r="C5524" s="127"/>
      <c r="D5524" s="122"/>
      <c r="E5524" s="129">
        <f t="shared" si="86"/>
        <v>0</v>
      </c>
    </row>
    <row r="5525" spans="1:5">
      <c r="A5525" s="127"/>
      <c r="B5525" s="128"/>
      <c r="C5525" s="127"/>
      <c r="D5525" s="122"/>
      <c r="E5525" s="129">
        <f t="shared" si="86"/>
        <v>0</v>
      </c>
    </row>
    <row r="5526" spans="1:5">
      <c r="A5526" s="127"/>
      <c r="B5526" s="128"/>
      <c r="C5526" s="127"/>
      <c r="D5526" s="122"/>
      <c r="E5526" s="129">
        <f t="shared" si="86"/>
        <v>0</v>
      </c>
    </row>
    <row r="5527" spans="1:5">
      <c r="A5527" s="127"/>
      <c r="B5527" s="128"/>
      <c r="C5527" s="127"/>
      <c r="D5527" s="122"/>
      <c r="E5527" s="129">
        <f t="shared" si="86"/>
        <v>0</v>
      </c>
    </row>
    <row r="5528" spans="1:5">
      <c r="A5528" s="127"/>
      <c r="B5528" s="128"/>
      <c r="C5528" s="127"/>
      <c r="D5528" s="122"/>
      <c r="E5528" s="129">
        <f t="shared" si="86"/>
        <v>0</v>
      </c>
    </row>
    <row r="5529" spans="1:5">
      <c r="A5529" s="127"/>
      <c r="B5529" s="128"/>
      <c r="C5529" s="127"/>
      <c r="D5529" s="122"/>
      <c r="E5529" s="129">
        <f t="shared" si="86"/>
        <v>0</v>
      </c>
    </row>
    <row r="5530" spans="1:5">
      <c r="A5530" s="127"/>
      <c r="B5530" s="128"/>
      <c r="C5530" s="127"/>
      <c r="D5530" s="122"/>
      <c r="E5530" s="129">
        <f t="shared" si="86"/>
        <v>0</v>
      </c>
    </row>
    <row r="5531" spans="1:5">
      <c r="A5531" s="127"/>
      <c r="B5531" s="128"/>
      <c r="C5531" s="127"/>
      <c r="D5531" s="122"/>
      <c r="E5531" s="129">
        <f t="shared" si="86"/>
        <v>0</v>
      </c>
    </row>
    <row r="5532" spans="1:5">
      <c r="A5532" s="127"/>
      <c r="B5532" s="128"/>
      <c r="C5532" s="127"/>
      <c r="D5532" s="122"/>
      <c r="E5532" s="129">
        <f t="shared" si="86"/>
        <v>0</v>
      </c>
    </row>
    <row r="5533" spans="1:5">
      <c r="A5533" s="127"/>
      <c r="B5533" s="128"/>
      <c r="C5533" s="127"/>
      <c r="D5533" s="122"/>
      <c r="E5533" s="129">
        <f t="shared" si="86"/>
        <v>0</v>
      </c>
    </row>
    <row r="5534" spans="1:5">
      <c r="A5534" s="127"/>
      <c r="B5534" s="128"/>
      <c r="C5534" s="127"/>
      <c r="D5534" s="122"/>
      <c r="E5534" s="129">
        <f t="shared" si="86"/>
        <v>0</v>
      </c>
    </row>
    <row r="5535" spans="1:5">
      <c r="A5535" s="127"/>
      <c r="B5535" s="128"/>
      <c r="C5535" s="127"/>
      <c r="D5535" s="122"/>
      <c r="E5535" s="129">
        <f t="shared" si="86"/>
        <v>0</v>
      </c>
    </row>
    <row r="5536" spans="1:5">
      <c r="A5536" s="127"/>
      <c r="B5536" s="128"/>
      <c r="C5536" s="127"/>
      <c r="D5536" s="122"/>
      <c r="E5536" s="129">
        <f t="shared" si="86"/>
        <v>0</v>
      </c>
    </row>
    <row r="5537" spans="1:5">
      <c r="A5537" s="127"/>
      <c r="B5537" s="128"/>
      <c r="C5537" s="127"/>
      <c r="D5537" s="122"/>
      <c r="E5537" s="129">
        <f t="shared" si="86"/>
        <v>0</v>
      </c>
    </row>
    <row r="5538" spans="1:5">
      <c r="A5538" s="127"/>
      <c r="B5538" s="128"/>
      <c r="C5538" s="127"/>
      <c r="D5538" s="122"/>
      <c r="E5538" s="129">
        <f t="shared" si="86"/>
        <v>0</v>
      </c>
    </row>
    <row r="5539" spans="1:5">
      <c r="A5539" s="127"/>
      <c r="B5539" s="128"/>
      <c r="C5539" s="127"/>
      <c r="D5539" s="122"/>
      <c r="E5539" s="129">
        <f t="shared" si="86"/>
        <v>0</v>
      </c>
    </row>
    <row r="5540" spans="1:5">
      <c r="A5540" s="127"/>
      <c r="B5540" s="128"/>
      <c r="C5540" s="127"/>
      <c r="D5540" s="122"/>
      <c r="E5540" s="129">
        <f t="shared" si="86"/>
        <v>0</v>
      </c>
    </row>
    <row r="5541" spans="1:5">
      <c r="A5541" s="127"/>
      <c r="B5541" s="128"/>
      <c r="C5541" s="127"/>
      <c r="D5541" s="122"/>
      <c r="E5541" s="129">
        <f t="shared" si="86"/>
        <v>0</v>
      </c>
    </row>
    <row r="5542" spans="1:5">
      <c r="A5542" s="127"/>
      <c r="B5542" s="128"/>
      <c r="C5542" s="127"/>
      <c r="D5542" s="122"/>
      <c r="E5542" s="129">
        <f t="shared" si="86"/>
        <v>0</v>
      </c>
    </row>
    <row r="5543" spans="1:5">
      <c r="A5543" s="127"/>
      <c r="B5543" s="128"/>
      <c r="C5543" s="127"/>
      <c r="D5543" s="122"/>
      <c r="E5543" s="129">
        <f t="shared" si="86"/>
        <v>0</v>
      </c>
    </row>
    <row r="5544" spans="1:5">
      <c r="A5544" s="127"/>
      <c r="B5544" s="128"/>
      <c r="C5544" s="127"/>
      <c r="D5544" s="122"/>
      <c r="E5544" s="129">
        <f t="shared" si="86"/>
        <v>0</v>
      </c>
    </row>
    <row r="5545" spans="1:5">
      <c r="A5545" s="127"/>
      <c r="B5545" s="128"/>
      <c r="C5545" s="127"/>
      <c r="D5545" s="122"/>
      <c r="E5545" s="129">
        <f t="shared" si="86"/>
        <v>0</v>
      </c>
    </row>
    <row r="5546" spans="1:5">
      <c r="A5546" s="127"/>
      <c r="B5546" s="128"/>
      <c r="C5546" s="127"/>
      <c r="D5546" s="122"/>
      <c r="E5546" s="129">
        <f t="shared" si="86"/>
        <v>0</v>
      </c>
    </row>
    <row r="5547" spans="1:5">
      <c r="A5547" s="127"/>
      <c r="B5547" s="128"/>
      <c r="C5547" s="127"/>
      <c r="D5547" s="122"/>
      <c r="E5547" s="129">
        <f t="shared" si="86"/>
        <v>0</v>
      </c>
    </row>
    <row r="5548" spans="1:5">
      <c r="A5548" s="127"/>
      <c r="B5548" s="128"/>
      <c r="C5548" s="127"/>
      <c r="D5548" s="122"/>
      <c r="E5548" s="129">
        <f t="shared" si="86"/>
        <v>0</v>
      </c>
    </row>
    <row r="5549" spans="1:5">
      <c r="A5549" s="127"/>
      <c r="B5549" s="128"/>
      <c r="C5549" s="127"/>
      <c r="D5549" s="122"/>
      <c r="E5549" s="129">
        <f t="shared" si="86"/>
        <v>0</v>
      </c>
    </row>
    <row r="5550" spans="1:5">
      <c r="A5550" s="127"/>
      <c r="B5550" s="128"/>
      <c r="C5550" s="127"/>
      <c r="D5550" s="122"/>
      <c r="E5550" s="129">
        <f t="shared" si="86"/>
        <v>0</v>
      </c>
    </row>
    <row r="5551" spans="1:5">
      <c r="A5551" s="127"/>
      <c r="B5551" s="128"/>
      <c r="C5551" s="127"/>
      <c r="D5551" s="122"/>
      <c r="E5551" s="129">
        <f t="shared" si="86"/>
        <v>0</v>
      </c>
    </row>
    <row r="5552" spans="1:5">
      <c r="A5552" s="127"/>
      <c r="B5552" s="128"/>
      <c r="C5552" s="127"/>
      <c r="D5552" s="122"/>
      <c r="E5552" s="129">
        <f t="shared" si="86"/>
        <v>0</v>
      </c>
    </row>
    <row r="5553" spans="1:5">
      <c r="A5553" s="127"/>
      <c r="B5553" s="128"/>
      <c r="C5553" s="127"/>
      <c r="D5553" s="122"/>
      <c r="E5553" s="129">
        <f t="shared" si="86"/>
        <v>0</v>
      </c>
    </row>
    <row r="5554" spans="1:5">
      <c r="A5554" s="127"/>
      <c r="B5554" s="128"/>
      <c r="C5554" s="127"/>
      <c r="D5554" s="122"/>
      <c r="E5554" s="129">
        <f t="shared" si="86"/>
        <v>0</v>
      </c>
    </row>
    <row r="5555" spans="1:5">
      <c r="A5555" s="127"/>
      <c r="B5555" s="128"/>
      <c r="C5555" s="127"/>
      <c r="D5555" s="122"/>
      <c r="E5555" s="129">
        <f t="shared" si="86"/>
        <v>0</v>
      </c>
    </row>
    <row r="5556" spans="1:5">
      <c r="A5556" s="127"/>
      <c r="B5556" s="128"/>
      <c r="C5556" s="127"/>
      <c r="D5556" s="122"/>
      <c r="E5556" s="129">
        <f t="shared" si="86"/>
        <v>0</v>
      </c>
    </row>
    <row r="5557" spans="1:5">
      <c r="A5557" s="127"/>
      <c r="B5557" s="128"/>
      <c r="C5557" s="127"/>
      <c r="D5557" s="122"/>
      <c r="E5557" s="129">
        <f t="shared" si="86"/>
        <v>0</v>
      </c>
    </row>
    <row r="5558" spans="1:5">
      <c r="A5558" s="127"/>
      <c r="B5558" s="128"/>
      <c r="C5558" s="127"/>
      <c r="D5558" s="122"/>
      <c r="E5558" s="129">
        <f t="shared" si="86"/>
        <v>0</v>
      </c>
    </row>
    <row r="5559" spans="1:5">
      <c r="A5559" s="127"/>
      <c r="B5559" s="128"/>
      <c r="C5559" s="127"/>
      <c r="D5559" s="122"/>
      <c r="E5559" s="129">
        <f t="shared" si="86"/>
        <v>0</v>
      </c>
    </row>
    <row r="5560" spans="1:5">
      <c r="A5560" s="127"/>
      <c r="B5560" s="128"/>
      <c r="C5560" s="127"/>
      <c r="D5560" s="122"/>
      <c r="E5560" s="129">
        <f t="shared" si="86"/>
        <v>0</v>
      </c>
    </row>
    <row r="5561" spans="1:5">
      <c r="A5561" s="127"/>
      <c r="B5561" s="128"/>
      <c r="C5561" s="127"/>
      <c r="D5561" s="122"/>
      <c r="E5561" s="129">
        <f t="shared" si="86"/>
        <v>0</v>
      </c>
    </row>
    <row r="5562" spans="1:5">
      <c r="A5562" s="127"/>
      <c r="B5562" s="128"/>
      <c r="C5562" s="127"/>
      <c r="D5562" s="122"/>
      <c r="E5562" s="129">
        <f t="shared" si="86"/>
        <v>0</v>
      </c>
    </row>
    <row r="5563" spans="1:5">
      <c r="A5563" s="127"/>
      <c r="B5563" s="128"/>
      <c r="C5563" s="127"/>
      <c r="D5563" s="122"/>
      <c r="E5563" s="129">
        <f t="shared" si="86"/>
        <v>0</v>
      </c>
    </row>
    <row r="5564" spans="1:5">
      <c r="A5564" s="127"/>
      <c r="B5564" s="128"/>
      <c r="C5564" s="127"/>
      <c r="D5564" s="122"/>
      <c r="E5564" s="129">
        <f t="shared" si="86"/>
        <v>0</v>
      </c>
    </row>
    <row r="5565" spans="1:5">
      <c r="A5565" s="127"/>
      <c r="B5565" s="128"/>
      <c r="C5565" s="127"/>
      <c r="D5565" s="122"/>
      <c r="E5565" s="129">
        <f t="shared" si="86"/>
        <v>0</v>
      </c>
    </row>
    <row r="5566" spans="1:5">
      <c r="A5566" s="127"/>
      <c r="B5566" s="128"/>
      <c r="C5566" s="127"/>
      <c r="D5566" s="122"/>
      <c r="E5566" s="129">
        <f t="shared" si="86"/>
        <v>0</v>
      </c>
    </row>
    <row r="5567" spans="1:5">
      <c r="A5567" s="127"/>
      <c r="B5567" s="128"/>
      <c r="C5567" s="127"/>
      <c r="D5567" s="122"/>
      <c r="E5567" s="129">
        <f t="shared" si="86"/>
        <v>0</v>
      </c>
    </row>
    <row r="5568" spans="1:5">
      <c r="A5568" s="127"/>
      <c r="B5568" s="128"/>
      <c r="C5568" s="127"/>
      <c r="D5568" s="122"/>
      <c r="E5568" s="129">
        <f t="shared" si="86"/>
        <v>0</v>
      </c>
    </row>
    <row r="5569" spans="1:5">
      <c r="A5569" s="127"/>
      <c r="B5569" s="128"/>
      <c r="C5569" s="127"/>
      <c r="D5569" s="122"/>
      <c r="E5569" s="129">
        <f t="shared" si="86"/>
        <v>0</v>
      </c>
    </row>
    <row r="5570" spans="1:5">
      <c r="A5570" s="127"/>
      <c r="B5570" s="128"/>
      <c r="C5570" s="127"/>
      <c r="D5570" s="122"/>
      <c r="E5570" s="129">
        <f t="shared" ref="E5570:E5633" si="87">ROUND((D5570/(1+$J$1))*(1+$L$1),2)</f>
        <v>0</v>
      </c>
    </row>
    <row r="5571" spans="1:5">
      <c r="A5571" s="127"/>
      <c r="B5571" s="128"/>
      <c r="C5571" s="127"/>
      <c r="D5571" s="122"/>
      <c r="E5571" s="129">
        <f t="shared" si="87"/>
        <v>0</v>
      </c>
    </row>
    <row r="5572" spans="1:5">
      <c r="A5572" s="127"/>
      <c r="B5572" s="128"/>
      <c r="C5572" s="127"/>
      <c r="D5572" s="122"/>
      <c r="E5572" s="129">
        <f t="shared" si="87"/>
        <v>0</v>
      </c>
    </row>
    <row r="5573" spans="1:5">
      <c r="A5573" s="127"/>
      <c r="B5573" s="128"/>
      <c r="C5573" s="127"/>
      <c r="D5573" s="122"/>
      <c r="E5573" s="129">
        <f t="shared" si="87"/>
        <v>0</v>
      </c>
    </row>
    <row r="5574" spans="1:5">
      <c r="A5574" s="127"/>
      <c r="B5574" s="128"/>
      <c r="C5574" s="127"/>
      <c r="D5574" s="122"/>
      <c r="E5574" s="129">
        <f t="shared" si="87"/>
        <v>0</v>
      </c>
    </row>
    <row r="5575" spans="1:5">
      <c r="A5575" s="127"/>
      <c r="B5575" s="128"/>
      <c r="C5575" s="127"/>
      <c r="D5575" s="122"/>
      <c r="E5575" s="129">
        <f t="shared" si="87"/>
        <v>0</v>
      </c>
    </row>
    <row r="5576" spans="1:5">
      <c r="A5576" s="127"/>
      <c r="B5576" s="128"/>
      <c r="C5576" s="127"/>
      <c r="D5576" s="122"/>
      <c r="E5576" s="129">
        <f t="shared" si="87"/>
        <v>0</v>
      </c>
    </row>
    <row r="5577" spans="1:5">
      <c r="A5577" s="127"/>
      <c r="B5577" s="128"/>
      <c r="C5577" s="127"/>
      <c r="D5577" s="122"/>
      <c r="E5577" s="129">
        <f t="shared" si="87"/>
        <v>0</v>
      </c>
    </row>
    <row r="5578" spans="1:5">
      <c r="A5578" s="127"/>
      <c r="B5578" s="128"/>
      <c r="C5578" s="127"/>
      <c r="D5578" s="122"/>
      <c r="E5578" s="129">
        <f t="shared" si="87"/>
        <v>0</v>
      </c>
    </row>
    <row r="5579" spans="1:5">
      <c r="A5579" s="127"/>
      <c r="B5579" s="128"/>
      <c r="C5579" s="127"/>
      <c r="D5579" s="122"/>
      <c r="E5579" s="129">
        <f t="shared" si="87"/>
        <v>0</v>
      </c>
    </row>
    <row r="5580" spans="1:5">
      <c r="A5580" s="127"/>
      <c r="B5580" s="128"/>
      <c r="C5580" s="127"/>
      <c r="D5580" s="122"/>
      <c r="E5580" s="129">
        <f t="shared" si="87"/>
        <v>0</v>
      </c>
    </row>
    <row r="5581" spans="1:5">
      <c r="A5581" s="127"/>
      <c r="B5581" s="128"/>
      <c r="C5581" s="127"/>
      <c r="D5581" s="122"/>
      <c r="E5581" s="129">
        <f t="shared" si="87"/>
        <v>0</v>
      </c>
    </row>
    <row r="5582" spans="1:5">
      <c r="A5582" s="127"/>
      <c r="B5582" s="128"/>
      <c r="C5582" s="127"/>
      <c r="D5582" s="122"/>
      <c r="E5582" s="129">
        <f t="shared" si="87"/>
        <v>0</v>
      </c>
    </row>
    <row r="5583" spans="1:5">
      <c r="A5583" s="127"/>
      <c r="B5583" s="128"/>
      <c r="C5583" s="127"/>
      <c r="D5583" s="122"/>
      <c r="E5583" s="129">
        <f t="shared" si="87"/>
        <v>0</v>
      </c>
    </row>
    <row r="5584" spans="1:5">
      <c r="A5584" s="127"/>
      <c r="B5584" s="128"/>
      <c r="C5584" s="127"/>
      <c r="D5584" s="122"/>
      <c r="E5584" s="129">
        <f t="shared" si="87"/>
        <v>0</v>
      </c>
    </row>
    <row r="5585" spans="1:5">
      <c r="A5585" s="127"/>
      <c r="B5585" s="128"/>
      <c r="C5585" s="127"/>
      <c r="D5585" s="122"/>
      <c r="E5585" s="129">
        <f t="shared" si="87"/>
        <v>0</v>
      </c>
    </row>
    <row r="5586" spans="1:5">
      <c r="A5586" s="127"/>
      <c r="B5586" s="128"/>
      <c r="C5586" s="127"/>
      <c r="D5586" s="122"/>
      <c r="E5586" s="129">
        <f t="shared" si="87"/>
        <v>0</v>
      </c>
    </row>
    <row r="5587" spans="1:5">
      <c r="A5587" s="127"/>
      <c r="B5587" s="128"/>
      <c r="C5587" s="127"/>
      <c r="D5587" s="122"/>
      <c r="E5587" s="129">
        <f t="shared" si="87"/>
        <v>0</v>
      </c>
    </row>
    <row r="5588" spans="1:5">
      <c r="A5588" s="127"/>
      <c r="B5588" s="128"/>
      <c r="C5588" s="127"/>
      <c r="D5588" s="122"/>
      <c r="E5588" s="129">
        <f t="shared" si="87"/>
        <v>0</v>
      </c>
    </row>
    <row r="5589" spans="1:5">
      <c r="A5589" s="127"/>
      <c r="B5589" s="128"/>
      <c r="C5589" s="127"/>
      <c r="D5589" s="122"/>
      <c r="E5589" s="129">
        <f t="shared" si="87"/>
        <v>0</v>
      </c>
    </row>
    <row r="5590" spans="1:5">
      <c r="A5590" s="127"/>
      <c r="B5590" s="128"/>
      <c r="C5590" s="127"/>
      <c r="D5590" s="122"/>
      <c r="E5590" s="129">
        <f t="shared" si="87"/>
        <v>0</v>
      </c>
    </row>
    <row r="5591" spans="1:5">
      <c r="A5591" s="127"/>
      <c r="B5591" s="128"/>
      <c r="C5591" s="127"/>
      <c r="D5591" s="122"/>
      <c r="E5591" s="129">
        <f t="shared" si="87"/>
        <v>0</v>
      </c>
    </row>
    <row r="5592" spans="1:5">
      <c r="A5592" s="127"/>
      <c r="B5592" s="128"/>
      <c r="C5592" s="127"/>
      <c r="D5592" s="122"/>
      <c r="E5592" s="129">
        <f t="shared" si="87"/>
        <v>0</v>
      </c>
    </row>
    <row r="5593" spans="1:5">
      <c r="A5593" s="127"/>
      <c r="B5593" s="128"/>
      <c r="C5593" s="127"/>
      <c r="D5593" s="122"/>
      <c r="E5593" s="129">
        <f t="shared" si="87"/>
        <v>0</v>
      </c>
    </row>
    <row r="5594" spans="1:5">
      <c r="A5594" s="127"/>
      <c r="B5594" s="128"/>
      <c r="C5594" s="127"/>
      <c r="D5594" s="122"/>
      <c r="E5594" s="129">
        <f t="shared" si="87"/>
        <v>0</v>
      </c>
    </row>
    <row r="5595" spans="1:5">
      <c r="A5595" s="127"/>
      <c r="B5595" s="128"/>
      <c r="C5595" s="127"/>
      <c r="D5595" s="122"/>
      <c r="E5595" s="129">
        <f t="shared" si="87"/>
        <v>0</v>
      </c>
    </row>
    <row r="5596" spans="1:5">
      <c r="A5596" s="127"/>
      <c r="B5596" s="128"/>
      <c r="C5596" s="127"/>
      <c r="D5596" s="122"/>
      <c r="E5596" s="129">
        <f t="shared" si="87"/>
        <v>0</v>
      </c>
    </row>
    <row r="5597" spans="1:5">
      <c r="A5597" s="127"/>
      <c r="B5597" s="128"/>
      <c r="C5597" s="127"/>
      <c r="D5597" s="122"/>
      <c r="E5597" s="129">
        <f t="shared" si="87"/>
        <v>0</v>
      </c>
    </row>
    <row r="5598" spans="1:5">
      <c r="A5598" s="127"/>
      <c r="B5598" s="128"/>
      <c r="C5598" s="127"/>
      <c r="D5598" s="122"/>
      <c r="E5598" s="129">
        <f t="shared" si="87"/>
        <v>0</v>
      </c>
    </row>
    <row r="5599" spans="1:5">
      <c r="A5599" s="127"/>
      <c r="B5599" s="128"/>
      <c r="C5599" s="127"/>
      <c r="D5599" s="122"/>
      <c r="E5599" s="129">
        <f t="shared" si="87"/>
        <v>0</v>
      </c>
    </row>
    <row r="5600" spans="1:5">
      <c r="A5600" s="127"/>
      <c r="B5600" s="128"/>
      <c r="C5600" s="127"/>
      <c r="D5600" s="122"/>
      <c r="E5600" s="129">
        <f t="shared" si="87"/>
        <v>0</v>
      </c>
    </row>
    <row r="5601" spans="1:5">
      <c r="A5601" s="127"/>
      <c r="B5601" s="128"/>
      <c r="C5601" s="127"/>
      <c r="D5601" s="122"/>
      <c r="E5601" s="129">
        <f t="shared" si="87"/>
        <v>0</v>
      </c>
    </row>
    <row r="5602" spans="1:5">
      <c r="A5602" s="127"/>
      <c r="B5602" s="128"/>
      <c r="C5602" s="127"/>
      <c r="D5602" s="122"/>
      <c r="E5602" s="129">
        <f t="shared" si="87"/>
        <v>0</v>
      </c>
    </row>
    <row r="5603" spans="1:5">
      <c r="A5603" s="127"/>
      <c r="B5603" s="128"/>
      <c r="C5603" s="127"/>
      <c r="D5603" s="122"/>
      <c r="E5603" s="129">
        <f t="shared" si="87"/>
        <v>0</v>
      </c>
    </row>
    <row r="5604" spans="1:5">
      <c r="A5604" s="127"/>
      <c r="B5604" s="128"/>
      <c r="C5604" s="127"/>
      <c r="D5604" s="122"/>
      <c r="E5604" s="129">
        <f t="shared" si="87"/>
        <v>0</v>
      </c>
    </row>
    <row r="5605" spans="1:5">
      <c r="A5605" s="127"/>
      <c r="B5605" s="128"/>
      <c r="C5605" s="127"/>
      <c r="D5605" s="122"/>
      <c r="E5605" s="129">
        <f t="shared" si="87"/>
        <v>0</v>
      </c>
    </row>
    <row r="5606" spans="1:5">
      <c r="A5606" s="127"/>
      <c r="B5606" s="128"/>
      <c r="C5606" s="127"/>
      <c r="D5606" s="122"/>
      <c r="E5606" s="129">
        <f t="shared" si="87"/>
        <v>0</v>
      </c>
    </row>
    <row r="5607" spans="1:5">
      <c r="A5607" s="127"/>
      <c r="B5607" s="128"/>
      <c r="C5607" s="127"/>
      <c r="D5607" s="122"/>
      <c r="E5607" s="129">
        <f t="shared" si="87"/>
        <v>0</v>
      </c>
    </row>
    <row r="5608" spans="1:5">
      <c r="A5608" s="127"/>
      <c r="B5608" s="128"/>
      <c r="C5608" s="127"/>
      <c r="D5608" s="122"/>
      <c r="E5608" s="129">
        <f t="shared" si="87"/>
        <v>0</v>
      </c>
    </row>
    <row r="5609" spans="1:5">
      <c r="A5609" s="127"/>
      <c r="B5609" s="128"/>
      <c r="C5609" s="127"/>
      <c r="D5609" s="122"/>
      <c r="E5609" s="129">
        <f t="shared" si="87"/>
        <v>0</v>
      </c>
    </row>
    <row r="5610" spans="1:5">
      <c r="A5610" s="127"/>
      <c r="B5610" s="128"/>
      <c r="C5610" s="127"/>
      <c r="D5610" s="122"/>
      <c r="E5610" s="129">
        <f t="shared" si="87"/>
        <v>0</v>
      </c>
    </row>
    <row r="5611" spans="1:5">
      <c r="A5611" s="127"/>
      <c r="B5611" s="128"/>
      <c r="C5611" s="127"/>
      <c r="D5611" s="122"/>
      <c r="E5611" s="129">
        <f t="shared" si="87"/>
        <v>0</v>
      </c>
    </row>
    <row r="5612" spans="1:5">
      <c r="A5612" s="127"/>
      <c r="B5612" s="128"/>
      <c r="C5612" s="127"/>
      <c r="D5612" s="122"/>
      <c r="E5612" s="129">
        <f t="shared" si="87"/>
        <v>0</v>
      </c>
    </row>
    <row r="5613" spans="1:5">
      <c r="A5613" s="127"/>
      <c r="B5613" s="128"/>
      <c r="C5613" s="127"/>
      <c r="D5613" s="122"/>
      <c r="E5613" s="129">
        <f t="shared" si="87"/>
        <v>0</v>
      </c>
    </row>
    <row r="5614" spans="1:5">
      <c r="A5614" s="127"/>
      <c r="B5614" s="128"/>
      <c r="C5614" s="127"/>
      <c r="D5614" s="122"/>
      <c r="E5614" s="129">
        <f t="shared" si="87"/>
        <v>0</v>
      </c>
    </row>
    <row r="5615" spans="1:5">
      <c r="A5615" s="127"/>
      <c r="B5615" s="128"/>
      <c r="C5615" s="127"/>
      <c r="D5615" s="122"/>
      <c r="E5615" s="129">
        <f t="shared" si="87"/>
        <v>0</v>
      </c>
    </row>
    <row r="5616" spans="1:5">
      <c r="A5616" s="127"/>
      <c r="B5616" s="128"/>
      <c r="C5616" s="127"/>
      <c r="D5616" s="122"/>
      <c r="E5616" s="129">
        <f t="shared" si="87"/>
        <v>0</v>
      </c>
    </row>
    <row r="5617" spans="1:5">
      <c r="A5617" s="127"/>
      <c r="B5617" s="128"/>
      <c r="C5617" s="127"/>
      <c r="D5617" s="122"/>
      <c r="E5617" s="129">
        <f t="shared" si="87"/>
        <v>0</v>
      </c>
    </row>
    <row r="5618" spans="1:5">
      <c r="A5618" s="127"/>
      <c r="B5618" s="128"/>
      <c r="C5618" s="127"/>
      <c r="D5618" s="122"/>
      <c r="E5618" s="129">
        <f t="shared" si="87"/>
        <v>0</v>
      </c>
    </row>
    <row r="5619" spans="1:5">
      <c r="A5619" s="127"/>
      <c r="B5619" s="128"/>
      <c r="C5619" s="127"/>
      <c r="D5619" s="122"/>
      <c r="E5619" s="129">
        <f t="shared" si="87"/>
        <v>0</v>
      </c>
    </row>
    <row r="5620" spans="1:5">
      <c r="A5620" s="127"/>
      <c r="B5620" s="128"/>
      <c r="C5620" s="127"/>
      <c r="D5620" s="122"/>
      <c r="E5620" s="129">
        <f t="shared" si="87"/>
        <v>0</v>
      </c>
    </row>
    <row r="5621" spans="1:5">
      <c r="A5621" s="127"/>
      <c r="B5621" s="128"/>
      <c r="C5621" s="127"/>
      <c r="D5621" s="122"/>
      <c r="E5621" s="129">
        <f t="shared" si="87"/>
        <v>0</v>
      </c>
    </row>
    <row r="5622" spans="1:5">
      <c r="A5622" s="127"/>
      <c r="B5622" s="128"/>
      <c r="C5622" s="127"/>
      <c r="D5622" s="122"/>
      <c r="E5622" s="129">
        <f t="shared" si="87"/>
        <v>0</v>
      </c>
    </row>
    <row r="5623" spans="1:5">
      <c r="A5623" s="127"/>
      <c r="B5623" s="128"/>
      <c r="C5623" s="127"/>
      <c r="D5623" s="122"/>
      <c r="E5623" s="129">
        <f t="shared" si="87"/>
        <v>0</v>
      </c>
    </row>
    <row r="5624" spans="1:5">
      <c r="A5624" s="127"/>
      <c r="B5624" s="128"/>
      <c r="C5624" s="127"/>
      <c r="D5624" s="122"/>
      <c r="E5624" s="129">
        <f t="shared" si="87"/>
        <v>0</v>
      </c>
    </row>
    <row r="5625" spans="1:5">
      <c r="A5625" s="127"/>
      <c r="B5625" s="128"/>
      <c r="C5625" s="127"/>
      <c r="D5625" s="122"/>
      <c r="E5625" s="129">
        <f t="shared" si="87"/>
        <v>0</v>
      </c>
    </row>
    <row r="5626" spans="1:5">
      <c r="A5626" s="127"/>
      <c r="B5626" s="128"/>
      <c r="C5626" s="127"/>
      <c r="D5626" s="122"/>
      <c r="E5626" s="129">
        <f t="shared" si="87"/>
        <v>0</v>
      </c>
    </row>
    <row r="5627" spans="1:5">
      <c r="A5627" s="127"/>
      <c r="B5627" s="128"/>
      <c r="C5627" s="127"/>
      <c r="D5627" s="122"/>
      <c r="E5627" s="129">
        <f t="shared" si="87"/>
        <v>0</v>
      </c>
    </row>
    <row r="5628" spans="1:5">
      <c r="A5628" s="127"/>
      <c r="B5628" s="128"/>
      <c r="C5628" s="127"/>
      <c r="D5628" s="122"/>
      <c r="E5628" s="129">
        <f t="shared" si="87"/>
        <v>0</v>
      </c>
    </row>
    <row r="5629" spans="1:5">
      <c r="A5629" s="127"/>
      <c r="B5629" s="128"/>
      <c r="C5629" s="127"/>
      <c r="D5629" s="122"/>
      <c r="E5629" s="129">
        <f t="shared" si="87"/>
        <v>0</v>
      </c>
    </row>
    <row r="5630" spans="1:5">
      <c r="A5630" s="127"/>
      <c r="B5630" s="128"/>
      <c r="C5630" s="127"/>
      <c r="D5630" s="122"/>
      <c r="E5630" s="129">
        <f t="shared" si="87"/>
        <v>0</v>
      </c>
    </row>
    <row r="5631" spans="1:5">
      <c r="A5631" s="127"/>
      <c r="B5631" s="128"/>
      <c r="C5631" s="127"/>
      <c r="D5631" s="122"/>
      <c r="E5631" s="129">
        <f t="shared" si="87"/>
        <v>0</v>
      </c>
    </row>
    <row r="5632" spans="1:5">
      <c r="A5632" s="127"/>
      <c r="B5632" s="128"/>
      <c r="C5632" s="127"/>
      <c r="D5632" s="122"/>
      <c r="E5632" s="129">
        <f t="shared" si="87"/>
        <v>0</v>
      </c>
    </row>
    <row r="5633" spans="1:5">
      <c r="A5633" s="127"/>
      <c r="B5633" s="128"/>
      <c r="C5633" s="127"/>
      <c r="D5633" s="122"/>
      <c r="E5633" s="129">
        <f t="shared" si="87"/>
        <v>0</v>
      </c>
    </row>
    <row r="5634" spans="1:5">
      <c r="A5634" s="127"/>
      <c r="B5634" s="128"/>
      <c r="C5634" s="127"/>
      <c r="D5634" s="122"/>
      <c r="E5634" s="129">
        <f t="shared" ref="E5634:E5697" si="88">ROUND((D5634/(1+$J$1))*(1+$L$1),2)</f>
        <v>0</v>
      </c>
    </row>
    <row r="5635" spans="1:5">
      <c r="A5635" s="127"/>
      <c r="B5635" s="128"/>
      <c r="C5635" s="127"/>
      <c r="D5635" s="122"/>
      <c r="E5635" s="129">
        <f t="shared" si="88"/>
        <v>0</v>
      </c>
    </row>
    <row r="5636" spans="1:5">
      <c r="A5636" s="127"/>
      <c r="B5636" s="128"/>
      <c r="C5636" s="127"/>
      <c r="D5636" s="122"/>
      <c r="E5636" s="129">
        <f t="shared" si="88"/>
        <v>0</v>
      </c>
    </row>
    <row r="5637" spans="1:5">
      <c r="A5637" s="127"/>
      <c r="B5637" s="128"/>
      <c r="C5637" s="127"/>
      <c r="D5637" s="122"/>
      <c r="E5637" s="129">
        <f t="shared" si="88"/>
        <v>0</v>
      </c>
    </row>
    <row r="5638" spans="1:5">
      <c r="A5638" s="127"/>
      <c r="B5638" s="128"/>
      <c r="C5638" s="127"/>
      <c r="D5638" s="122"/>
      <c r="E5638" s="129">
        <f t="shared" si="88"/>
        <v>0</v>
      </c>
    </row>
    <row r="5639" spans="1:5">
      <c r="A5639" s="127"/>
      <c r="B5639" s="128"/>
      <c r="C5639" s="127"/>
      <c r="D5639" s="122"/>
      <c r="E5639" s="129">
        <f t="shared" si="88"/>
        <v>0</v>
      </c>
    </row>
    <row r="5640" spans="1:5">
      <c r="A5640" s="127"/>
      <c r="B5640" s="128"/>
      <c r="C5640" s="127"/>
      <c r="D5640" s="122"/>
      <c r="E5640" s="129">
        <f t="shared" si="88"/>
        <v>0</v>
      </c>
    </row>
    <row r="5641" spans="1:5">
      <c r="A5641" s="127"/>
      <c r="B5641" s="128"/>
      <c r="C5641" s="127"/>
      <c r="D5641" s="122"/>
      <c r="E5641" s="129">
        <f t="shared" si="88"/>
        <v>0</v>
      </c>
    </row>
    <row r="5642" spans="1:5">
      <c r="A5642" s="127"/>
      <c r="B5642" s="128"/>
      <c r="C5642" s="127"/>
      <c r="D5642" s="122"/>
      <c r="E5642" s="129">
        <f t="shared" si="88"/>
        <v>0</v>
      </c>
    </row>
    <row r="5643" spans="1:5">
      <c r="A5643" s="127"/>
      <c r="B5643" s="128"/>
      <c r="C5643" s="127"/>
      <c r="D5643" s="122"/>
      <c r="E5643" s="129">
        <f t="shared" si="88"/>
        <v>0</v>
      </c>
    </row>
    <row r="5644" spans="1:5">
      <c r="A5644" s="127"/>
      <c r="B5644" s="128"/>
      <c r="C5644" s="127"/>
      <c r="D5644" s="122"/>
      <c r="E5644" s="129">
        <f t="shared" si="88"/>
        <v>0</v>
      </c>
    </row>
    <row r="5645" spans="1:5">
      <c r="A5645" s="127"/>
      <c r="B5645" s="128"/>
      <c r="C5645" s="127"/>
      <c r="D5645" s="122"/>
      <c r="E5645" s="129">
        <f t="shared" si="88"/>
        <v>0</v>
      </c>
    </row>
    <row r="5646" spans="1:5">
      <c r="A5646" s="127"/>
      <c r="B5646" s="128"/>
      <c r="C5646" s="127"/>
      <c r="D5646" s="122"/>
      <c r="E5646" s="129">
        <f t="shared" si="88"/>
        <v>0</v>
      </c>
    </row>
    <row r="5647" spans="1:5">
      <c r="A5647" s="127"/>
      <c r="B5647" s="128"/>
      <c r="C5647" s="127"/>
      <c r="D5647" s="122"/>
      <c r="E5647" s="129">
        <f t="shared" si="88"/>
        <v>0</v>
      </c>
    </row>
    <row r="5648" spans="1:5">
      <c r="A5648" s="127"/>
      <c r="B5648" s="128"/>
      <c r="C5648" s="127"/>
      <c r="D5648" s="122"/>
      <c r="E5648" s="129">
        <f t="shared" si="88"/>
        <v>0</v>
      </c>
    </row>
    <row r="5649" spans="1:5">
      <c r="A5649" s="127"/>
      <c r="B5649" s="128"/>
      <c r="C5649" s="127"/>
      <c r="D5649" s="122"/>
      <c r="E5649" s="129">
        <f t="shared" si="88"/>
        <v>0</v>
      </c>
    </row>
    <row r="5650" spans="1:5">
      <c r="A5650" s="127"/>
      <c r="B5650" s="128"/>
      <c r="C5650" s="127"/>
      <c r="D5650" s="122"/>
      <c r="E5650" s="129">
        <f t="shared" si="88"/>
        <v>0</v>
      </c>
    </row>
    <row r="5651" spans="1:5">
      <c r="A5651" s="127"/>
      <c r="B5651" s="128"/>
      <c r="C5651" s="127"/>
      <c r="D5651" s="122"/>
      <c r="E5651" s="129">
        <f t="shared" si="88"/>
        <v>0</v>
      </c>
    </row>
    <row r="5652" spans="1:5">
      <c r="A5652" s="127"/>
      <c r="B5652" s="128"/>
      <c r="C5652" s="127"/>
      <c r="D5652" s="122"/>
      <c r="E5652" s="129">
        <f t="shared" si="88"/>
        <v>0</v>
      </c>
    </row>
    <row r="5653" spans="1:5">
      <c r="A5653" s="127"/>
      <c r="B5653" s="128"/>
      <c r="C5653" s="127"/>
      <c r="D5653" s="122"/>
      <c r="E5653" s="129">
        <f t="shared" si="88"/>
        <v>0</v>
      </c>
    </row>
    <row r="5654" spans="1:5">
      <c r="A5654" s="127"/>
      <c r="B5654" s="128"/>
      <c r="C5654" s="127"/>
      <c r="D5654" s="122"/>
      <c r="E5654" s="129">
        <f t="shared" si="88"/>
        <v>0</v>
      </c>
    </row>
    <row r="5655" spans="1:5">
      <c r="A5655" s="127"/>
      <c r="B5655" s="128"/>
      <c r="C5655" s="127"/>
      <c r="D5655" s="122"/>
      <c r="E5655" s="129">
        <f t="shared" si="88"/>
        <v>0</v>
      </c>
    </row>
    <row r="5656" spans="1:5">
      <c r="A5656" s="127"/>
      <c r="B5656" s="128"/>
      <c r="C5656" s="127"/>
      <c r="D5656" s="122"/>
      <c r="E5656" s="129">
        <f t="shared" si="88"/>
        <v>0</v>
      </c>
    </row>
    <row r="5657" spans="1:5">
      <c r="A5657" s="127"/>
      <c r="B5657" s="128"/>
      <c r="C5657" s="127"/>
      <c r="D5657" s="122"/>
      <c r="E5657" s="129">
        <f t="shared" si="88"/>
        <v>0</v>
      </c>
    </row>
    <row r="5658" spans="1:5">
      <c r="A5658" s="127"/>
      <c r="B5658" s="128"/>
      <c r="C5658" s="127"/>
      <c r="D5658" s="122"/>
      <c r="E5658" s="129">
        <f t="shared" si="88"/>
        <v>0</v>
      </c>
    </row>
    <row r="5659" spans="1:5">
      <c r="A5659" s="127"/>
      <c r="B5659" s="128"/>
      <c r="C5659" s="127"/>
      <c r="D5659" s="122"/>
      <c r="E5659" s="129">
        <f t="shared" si="88"/>
        <v>0</v>
      </c>
    </row>
    <row r="5660" spans="1:5">
      <c r="A5660" s="127"/>
      <c r="B5660" s="128"/>
      <c r="C5660" s="127"/>
      <c r="D5660" s="122"/>
      <c r="E5660" s="129">
        <f t="shared" si="88"/>
        <v>0</v>
      </c>
    </row>
    <row r="5661" spans="1:5">
      <c r="A5661" s="127"/>
      <c r="B5661" s="128"/>
      <c r="C5661" s="127"/>
      <c r="D5661" s="122"/>
      <c r="E5661" s="129">
        <f t="shared" si="88"/>
        <v>0</v>
      </c>
    </row>
    <row r="5662" spans="1:5">
      <c r="A5662" s="127"/>
      <c r="B5662" s="128"/>
      <c r="C5662" s="127"/>
      <c r="D5662" s="122"/>
      <c r="E5662" s="129">
        <f t="shared" si="88"/>
        <v>0</v>
      </c>
    </row>
    <row r="5663" spans="1:5">
      <c r="A5663" s="127"/>
      <c r="B5663" s="128"/>
      <c r="C5663" s="127"/>
      <c r="D5663" s="122"/>
      <c r="E5663" s="129">
        <f t="shared" si="88"/>
        <v>0</v>
      </c>
    </row>
    <row r="5664" spans="1:5">
      <c r="A5664" s="127"/>
      <c r="B5664" s="128"/>
      <c r="C5664" s="127"/>
      <c r="D5664" s="122"/>
      <c r="E5664" s="129">
        <f t="shared" si="88"/>
        <v>0</v>
      </c>
    </row>
    <row r="5665" spans="1:5">
      <c r="A5665" s="127"/>
      <c r="B5665" s="128"/>
      <c r="C5665" s="127"/>
      <c r="D5665" s="122"/>
      <c r="E5665" s="129">
        <f t="shared" si="88"/>
        <v>0</v>
      </c>
    </row>
    <row r="5666" spans="1:5">
      <c r="A5666" s="127"/>
      <c r="B5666" s="128"/>
      <c r="C5666" s="127"/>
      <c r="D5666" s="122"/>
      <c r="E5666" s="129">
        <f t="shared" si="88"/>
        <v>0</v>
      </c>
    </row>
    <row r="5667" spans="1:5">
      <c r="A5667" s="127"/>
      <c r="B5667" s="128"/>
      <c r="C5667" s="127"/>
      <c r="D5667" s="122"/>
      <c r="E5667" s="129">
        <f t="shared" si="88"/>
        <v>0</v>
      </c>
    </row>
    <row r="5668" spans="1:5">
      <c r="A5668" s="127"/>
      <c r="B5668" s="128"/>
      <c r="C5668" s="127"/>
      <c r="D5668" s="122"/>
      <c r="E5668" s="129">
        <f t="shared" si="88"/>
        <v>0</v>
      </c>
    </row>
    <row r="5669" spans="1:5">
      <c r="A5669" s="127"/>
      <c r="B5669" s="128"/>
      <c r="C5669" s="127"/>
      <c r="D5669" s="122"/>
      <c r="E5669" s="129">
        <f t="shared" si="88"/>
        <v>0</v>
      </c>
    </row>
    <row r="5670" spans="1:5">
      <c r="A5670" s="127"/>
      <c r="B5670" s="128"/>
      <c r="C5670" s="127"/>
      <c r="D5670" s="122"/>
      <c r="E5670" s="129">
        <f t="shared" si="88"/>
        <v>0</v>
      </c>
    </row>
    <row r="5671" spans="1:5">
      <c r="A5671" s="127"/>
      <c r="B5671" s="128"/>
      <c r="C5671" s="127"/>
      <c r="D5671" s="122"/>
      <c r="E5671" s="129">
        <f t="shared" si="88"/>
        <v>0</v>
      </c>
    </row>
    <row r="5672" spans="1:5">
      <c r="A5672" s="127"/>
      <c r="B5672" s="128"/>
      <c r="C5672" s="127"/>
      <c r="D5672" s="122"/>
      <c r="E5672" s="129">
        <f t="shared" si="88"/>
        <v>0</v>
      </c>
    </row>
    <row r="5673" spans="1:5">
      <c r="A5673" s="127"/>
      <c r="B5673" s="128"/>
      <c r="C5673" s="127"/>
      <c r="D5673" s="122"/>
      <c r="E5673" s="129">
        <f t="shared" si="88"/>
        <v>0</v>
      </c>
    </row>
    <row r="5674" spans="1:5">
      <c r="A5674" s="127"/>
      <c r="B5674" s="128"/>
      <c r="C5674" s="127"/>
      <c r="D5674" s="122"/>
      <c r="E5674" s="129">
        <f t="shared" si="88"/>
        <v>0</v>
      </c>
    </row>
    <row r="5675" spans="1:5">
      <c r="A5675" s="127"/>
      <c r="B5675" s="128"/>
      <c r="C5675" s="127"/>
      <c r="D5675" s="122"/>
      <c r="E5675" s="129">
        <f t="shared" si="88"/>
        <v>0</v>
      </c>
    </row>
    <row r="5676" spans="1:5">
      <c r="A5676" s="127"/>
      <c r="B5676" s="128"/>
      <c r="C5676" s="127"/>
      <c r="D5676" s="122"/>
      <c r="E5676" s="129">
        <f t="shared" si="88"/>
        <v>0</v>
      </c>
    </row>
    <row r="5677" spans="1:5">
      <c r="A5677" s="127"/>
      <c r="B5677" s="128"/>
      <c r="C5677" s="127"/>
      <c r="D5677" s="122"/>
      <c r="E5677" s="129">
        <f t="shared" si="88"/>
        <v>0</v>
      </c>
    </row>
    <row r="5678" spans="1:5">
      <c r="A5678" s="127"/>
      <c r="B5678" s="128"/>
      <c r="C5678" s="127"/>
      <c r="D5678" s="122"/>
      <c r="E5678" s="129">
        <f t="shared" si="88"/>
        <v>0</v>
      </c>
    </row>
    <row r="5679" spans="1:5">
      <c r="A5679" s="127"/>
      <c r="B5679" s="128"/>
      <c r="C5679" s="127"/>
      <c r="D5679" s="122"/>
      <c r="E5679" s="129">
        <f t="shared" si="88"/>
        <v>0</v>
      </c>
    </row>
    <row r="5680" spans="1:5">
      <c r="A5680" s="127"/>
      <c r="B5680" s="128"/>
      <c r="C5680" s="127"/>
      <c r="D5680" s="122"/>
      <c r="E5680" s="129">
        <f t="shared" si="88"/>
        <v>0</v>
      </c>
    </row>
    <row r="5681" spans="1:5">
      <c r="A5681" s="127"/>
      <c r="B5681" s="128"/>
      <c r="C5681" s="127"/>
      <c r="D5681" s="122"/>
      <c r="E5681" s="129">
        <f t="shared" si="88"/>
        <v>0</v>
      </c>
    </row>
    <row r="5682" spans="1:5">
      <c r="A5682" s="127"/>
      <c r="B5682" s="128"/>
      <c r="C5682" s="127"/>
      <c r="D5682" s="122"/>
      <c r="E5682" s="129">
        <f t="shared" si="88"/>
        <v>0</v>
      </c>
    </row>
    <row r="5683" spans="1:5">
      <c r="A5683" s="127"/>
      <c r="B5683" s="128"/>
      <c r="C5683" s="127"/>
      <c r="D5683" s="122"/>
      <c r="E5683" s="129">
        <f t="shared" si="88"/>
        <v>0</v>
      </c>
    </row>
    <row r="5684" spans="1:5">
      <c r="A5684" s="127"/>
      <c r="B5684" s="128"/>
      <c r="C5684" s="127"/>
      <c r="D5684" s="122"/>
      <c r="E5684" s="129">
        <f t="shared" si="88"/>
        <v>0</v>
      </c>
    </row>
    <row r="5685" spans="1:5">
      <c r="A5685" s="127"/>
      <c r="B5685" s="128"/>
      <c r="C5685" s="127"/>
      <c r="D5685" s="122"/>
      <c r="E5685" s="129">
        <f t="shared" si="88"/>
        <v>0</v>
      </c>
    </row>
    <row r="5686" spans="1:5">
      <c r="A5686" s="127"/>
      <c r="B5686" s="128"/>
      <c r="C5686" s="127"/>
      <c r="D5686" s="122"/>
      <c r="E5686" s="129">
        <f t="shared" si="88"/>
        <v>0</v>
      </c>
    </row>
    <row r="5687" spans="1:5">
      <c r="A5687" s="127"/>
      <c r="B5687" s="128"/>
      <c r="C5687" s="127"/>
      <c r="D5687" s="122"/>
      <c r="E5687" s="129">
        <f t="shared" si="88"/>
        <v>0</v>
      </c>
    </row>
    <row r="5688" spans="1:5">
      <c r="A5688" s="127"/>
      <c r="B5688" s="128"/>
      <c r="C5688" s="127"/>
      <c r="D5688" s="122"/>
      <c r="E5688" s="129">
        <f t="shared" si="88"/>
        <v>0</v>
      </c>
    </row>
    <row r="5689" spans="1:5">
      <c r="A5689" s="127"/>
      <c r="B5689" s="128"/>
      <c r="C5689" s="127"/>
      <c r="D5689" s="122"/>
      <c r="E5689" s="129">
        <f t="shared" si="88"/>
        <v>0</v>
      </c>
    </row>
    <row r="5690" spans="1:5">
      <c r="A5690" s="127"/>
      <c r="B5690" s="128"/>
      <c r="C5690" s="127"/>
      <c r="D5690" s="122"/>
      <c r="E5690" s="129">
        <f t="shared" si="88"/>
        <v>0</v>
      </c>
    </row>
    <row r="5691" spans="1:5">
      <c r="A5691" s="127"/>
      <c r="B5691" s="128"/>
      <c r="C5691" s="127"/>
      <c r="D5691" s="122"/>
      <c r="E5691" s="129">
        <f t="shared" si="88"/>
        <v>0</v>
      </c>
    </row>
    <row r="5692" spans="1:5">
      <c r="A5692" s="127"/>
      <c r="B5692" s="128"/>
      <c r="C5692" s="127"/>
      <c r="D5692" s="122"/>
      <c r="E5692" s="129">
        <f t="shared" si="88"/>
        <v>0</v>
      </c>
    </row>
    <row r="5693" spans="1:5">
      <c r="A5693" s="127"/>
      <c r="B5693" s="128"/>
      <c r="C5693" s="127"/>
      <c r="D5693" s="122"/>
      <c r="E5693" s="129">
        <f t="shared" si="88"/>
        <v>0</v>
      </c>
    </row>
    <row r="5694" spans="1:5">
      <c r="A5694" s="127"/>
      <c r="B5694" s="128"/>
      <c r="C5694" s="127"/>
      <c r="D5694" s="122"/>
      <c r="E5694" s="129">
        <f t="shared" si="88"/>
        <v>0</v>
      </c>
    </row>
    <row r="5695" spans="1:5">
      <c r="A5695" s="127"/>
      <c r="B5695" s="128"/>
      <c r="C5695" s="127"/>
      <c r="D5695" s="122"/>
      <c r="E5695" s="129">
        <f t="shared" si="88"/>
        <v>0</v>
      </c>
    </row>
    <row r="5696" spans="1:5">
      <c r="A5696" s="127"/>
      <c r="B5696" s="128"/>
      <c r="C5696" s="127"/>
      <c r="D5696" s="122"/>
      <c r="E5696" s="129">
        <f t="shared" si="88"/>
        <v>0</v>
      </c>
    </row>
    <row r="5697" spans="1:5">
      <c r="A5697" s="127"/>
      <c r="B5697" s="128"/>
      <c r="C5697" s="127"/>
      <c r="D5697" s="122"/>
      <c r="E5697" s="129">
        <f t="shared" si="88"/>
        <v>0</v>
      </c>
    </row>
    <row r="5698" spans="1:5">
      <c r="A5698" s="127"/>
      <c r="B5698" s="128"/>
      <c r="C5698" s="127"/>
      <c r="D5698" s="122"/>
      <c r="E5698" s="129">
        <f t="shared" ref="E5698:E5761" si="89">ROUND((D5698/(1+$J$1))*(1+$L$1),2)</f>
        <v>0</v>
      </c>
    </row>
    <row r="5699" spans="1:5">
      <c r="A5699" s="127"/>
      <c r="B5699" s="128"/>
      <c r="C5699" s="127"/>
      <c r="D5699" s="122"/>
      <c r="E5699" s="129">
        <f t="shared" si="89"/>
        <v>0</v>
      </c>
    </row>
    <row r="5700" spans="1:5">
      <c r="A5700" s="127"/>
      <c r="B5700" s="128"/>
      <c r="C5700" s="127"/>
      <c r="D5700" s="122"/>
      <c r="E5700" s="129">
        <f t="shared" si="89"/>
        <v>0</v>
      </c>
    </row>
    <row r="5701" spans="1:5">
      <c r="A5701" s="127"/>
      <c r="B5701" s="128"/>
      <c r="C5701" s="127"/>
      <c r="D5701" s="122"/>
      <c r="E5701" s="129">
        <f t="shared" si="89"/>
        <v>0</v>
      </c>
    </row>
    <row r="5702" spans="1:5">
      <c r="A5702" s="127"/>
      <c r="B5702" s="128"/>
      <c r="C5702" s="127"/>
      <c r="D5702" s="122"/>
      <c r="E5702" s="129">
        <f t="shared" si="89"/>
        <v>0</v>
      </c>
    </row>
    <row r="5703" spans="1:5">
      <c r="A5703" s="127"/>
      <c r="B5703" s="128"/>
      <c r="C5703" s="127"/>
      <c r="D5703" s="122"/>
      <c r="E5703" s="129">
        <f t="shared" si="89"/>
        <v>0</v>
      </c>
    </row>
    <row r="5704" spans="1:5">
      <c r="A5704" s="127"/>
      <c r="B5704" s="128"/>
      <c r="C5704" s="127"/>
      <c r="D5704" s="122"/>
      <c r="E5704" s="129">
        <f t="shared" si="89"/>
        <v>0</v>
      </c>
    </row>
    <row r="5705" spans="1:5">
      <c r="A5705" s="127"/>
      <c r="B5705" s="128"/>
      <c r="C5705" s="127"/>
      <c r="D5705" s="122"/>
      <c r="E5705" s="129">
        <f t="shared" si="89"/>
        <v>0</v>
      </c>
    </row>
    <row r="5706" spans="1:5">
      <c r="A5706" s="127"/>
      <c r="B5706" s="128"/>
      <c r="C5706" s="127"/>
      <c r="D5706" s="122"/>
      <c r="E5706" s="129">
        <f t="shared" si="89"/>
        <v>0</v>
      </c>
    </row>
    <row r="5707" spans="1:5">
      <c r="A5707" s="127"/>
      <c r="B5707" s="128"/>
      <c r="C5707" s="127"/>
      <c r="D5707" s="122"/>
      <c r="E5707" s="129">
        <f t="shared" si="89"/>
        <v>0</v>
      </c>
    </row>
    <row r="5708" spans="1:5">
      <c r="A5708" s="127"/>
      <c r="B5708" s="128"/>
      <c r="C5708" s="127"/>
      <c r="D5708" s="122"/>
      <c r="E5708" s="129">
        <f t="shared" si="89"/>
        <v>0</v>
      </c>
    </row>
    <row r="5709" spans="1:5">
      <c r="A5709" s="127"/>
      <c r="B5709" s="128"/>
      <c r="C5709" s="127"/>
      <c r="D5709" s="122"/>
      <c r="E5709" s="129">
        <f t="shared" si="89"/>
        <v>0</v>
      </c>
    </row>
    <row r="5710" spans="1:5">
      <c r="A5710" s="127"/>
      <c r="B5710" s="128"/>
      <c r="C5710" s="127"/>
      <c r="D5710" s="122"/>
      <c r="E5710" s="129">
        <f t="shared" si="89"/>
        <v>0</v>
      </c>
    </row>
    <row r="5711" spans="1:5">
      <c r="A5711" s="127"/>
      <c r="B5711" s="128"/>
      <c r="C5711" s="127"/>
      <c r="D5711" s="122"/>
      <c r="E5711" s="129">
        <f t="shared" si="89"/>
        <v>0</v>
      </c>
    </row>
    <row r="5712" spans="1:5">
      <c r="A5712" s="127"/>
      <c r="B5712" s="128"/>
      <c r="C5712" s="127"/>
      <c r="D5712" s="122"/>
      <c r="E5712" s="129">
        <f t="shared" si="89"/>
        <v>0</v>
      </c>
    </row>
    <row r="5713" spans="1:5">
      <c r="A5713" s="127"/>
      <c r="B5713" s="128"/>
      <c r="C5713" s="127"/>
      <c r="D5713" s="122"/>
      <c r="E5713" s="129">
        <f t="shared" si="89"/>
        <v>0</v>
      </c>
    </row>
    <row r="5714" spans="1:5">
      <c r="A5714" s="127"/>
      <c r="B5714" s="128"/>
      <c r="C5714" s="127"/>
      <c r="D5714" s="122"/>
      <c r="E5714" s="129">
        <f t="shared" si="89"/>
        <v>0</v>
      </c>
    </row>
    <row r="5715" spans="1:5">
      <c r="A5715" s="127"/>
      <c r="B5715" s="128"/>
      <c r="C5715" s="127"/>
      <c r="D5715" s="122"/>
      <c r="E5715" s="129">
        <f t="shared" si="89"/>
        <v>0</v>
      </c>
    </row>
    <row r="5716" spans="1:5">
      <c r="A5716" s="127"/>
      <c r="B5716" s="128"/>
      <c r="C5716" s="127"/>
      <c r="D5716" s="122"/>
      <c r="E5716" s="129">
        <f t="shared" si="89"/>
        <v>0</v>
      </c>
    </row>
    <row r="5717" spans="1:5">
      <c r="A5717" s="127"/>
      <c r="B5717" s="128"/>
      <c r="C5717" s="127"/>
      <c r="D5717" s="122"/>
      <c r="E5717" s="129">
        <f t="shared" si="89"/>
        <v>0</v>
      </c>
    </row>
    <row r="5718" spans="1:5">
      <c r="A5718" s="127"/>
      <c r="B5718" s="128"/>
      <c r="C5718" s="127"/>
      <c r="D5718" s="122"/>
      <c r="E5718" s="129">
        <f t="shared" si="89"/>
        <v>0</v>
      </c>
    </row>
    <row r="5719" spans="1:5">
      <c r="A5719" s="127"/>
      <c r="B5719" s="128"/>
      <c r="C5719" s="127"/>
      <c r="D5719" s="122"/>
      <c r="E5719" s="129">
        <f t="shared" si="89"/>
        <v>0</v>
      </c>
    </row>
    <row r="5720" spans="1:5">
      <c r="A5720" s="127"/>
      <c r="B5720" s="128"/>
      <c r="C5720" s="127"/>
      <c r="D5720" s="122"/>
      <c r="E5720" s="129">
        <f t="shared" si="89"/>
        <v>0</v>
      </c>
    </row>
    <row r="5721" spans="1:5">
      <c r="A5721" s="127"/>
      <c r="B5721" s="128"/>
      <c r="C5721" s="127"/>
      <c r="D5721" s="122"/>
      <c r="E5721" s="129">
        <f t="shared" si="89"/>
        <v>0</v>
      </c>
    </row>
    <row r="5722" spans="1:5">
      <c r="A5722" s="127"/>
      <c r="B5722" s="128"/>
      <c r="C5722" s="127"/>
      <c r="D5722" s="122"/>
      <c r="E5722" s="129">
        <f t="shared" si="89"/>
        <v>0</v>
      </c>
    </row>
    <row r="5723" spans="1:5">
      <c r="A5723" s="127"/>
      <c r="B5723" s="128"/>
      <c r="C5723" s="127"/>
      <c r="D5723" s="122"/>
      <c r="E5723" s="129">
        <f t="shared" si="89"/>
        <v>0</v>
      </c>
    </row>
    <row r="5724" spans="1:5">
      <c r="A5724" s="127"/>
      <c r="B5724" s="128"/>
      <c r="C5724" s="127"/>
      <c r="D5724" s="122"/>
      <c r="E5724" s="129">
        <f t="shared" si="89"/>
        <v>0</v>
      </c>
    </row>
    <row r="5725" spans="1:5">
      <c r="A5725" s="127"/>
      <c r="B5725" s="128"/>
      <c r="C5725" s="127"/>
      <c r="D5725" s="122"/>
      <c r="E5725" s="129">
        <f t="shared" si="89"/>
        <v>0</v>
      </c>
    </row>
    <row r="5726" spans="1:5">
      <c r="A5726" s="127"/>
      <c r="B5726" s="128"/>
      <c r="C5726" s="127"/>
      <c r="D5726" s="122"/>
      <c r="E5726" s="129">
        <f t="shared" si="89"/>
        <v>0</v>
      </c>
    </row>
    <row r="5727" spans="1:5">
      <c r="A5727" s="127"/>
      <c r="B5727" s="128"/>
      <c r="C5727" s="127"/>
      <c r="D5727" s="122"/>
      <c r="E5727" s="129">
        <f t="shared" si="89"/>
        <v>0</v>
      </c>
    </row>
    <row r="5728" spans="1:5">
      <c r="A5728" s="127"/>
      <c r="B5728" s="128"/>
      <c r="C5728" s="127"/>
      <c r="D5728" s="122"/>
      <c r="E5728" s="129">
        <f t="shared" si="89"/>
        <v>0</v>
      </c>
    </row>
    <row r="5729" spans="1:5">
      <c r="A5729" s="127"/>
      <c r="B5729" s="128"/>
      <c r="C5729" s="127"/>
      <c r="D5729" s="122"/>
      <c r="E5729" s="129">
        <f t="shared" si="89"/>
        <v>0</v>
      </c>
    </row>
    <row r="5730" spans="1:5">
      <c r="A5730" s="127"/>
      <c r="B5730" s="128"/>
      <c r="C5730" s="127"/>
      <c r="D5730" s="122"/>
      <c r="E5730" s="129">
        <f t="shared" si="89"/>
        <v>0</v>
      </c>
    </row>
    <row r="5731" spans="1:5">
      <c r="A5731" s="127"/>
      <c r="B5731" s="128"/>
      <c r="C5731" s="127"/>
      <c r="D5731" s="122"/>
      <c r="E5731" s="129">
        <f t="shared" si="89"/>
        <v>0</v>
      </c>
    </row>
    <row r="5732" spans="1:5">
      <c r="A5732" s="127"/>
      <c r="B5732" s="128"/>
      <c r="C5732" s="127"/>
      <c r="D5732" s="122"/>
      <c r="E5732" s="129">
        <f t="shared" si="89"/>
        <v>0</v>
      </c>
    </row>
    <row r="5733" spans="1:5">
      <c r="A5733" s="127"/>
      <c r="B5733" s="128"/>
      <c r="C5733" s="127"/>
      <c r="D5733" s="122"/>
      <c r="E5733" s="129">
        <f t="shared" si="89"/>
        <v>0</v>
      </c>
    </row>
    <row r="5734" spans="1:5">
      <c r="A5734" s="127"/>
      <c r="B5734" s="128"/>
      <c r="C5734" s="127"/>
      <c r="D5734" s="122"/>
      <c r="E5734" s="129">
        <f t="shared" si="89"/>
        <v>0</v>
      </c>
    </row>
    <row r="5735" spans="1:5">
      <c r="A5735" s="127"/>
      <c r="B5735" s="128"/>
      <c r="C5735" s="127"/>
      <c r="D5735" s="122"/>
      <c r="E5735" s="129">
        <f t="shared" si="89"/>
        <v>0</v>
      </c>
    </row>
    <row r="5736" spans="1:5">
      <c r="A5736" s="127"/>
      <c r="B5736" s="128"/>
      <c r="C5736" s="127"/>
      <c r="D5736" s="122"/>
      <c r="E5736" s="129">
        <f t="shared" si="89"/>
        <v>0</v>
      </c>
    </row>
    <row r="5737" spans="1:5">
      <c r="A5737" s="127"/>
      <c r="B5737" s="128"/>
      <c r="C5737" s="127"/>
      <c r="D5737" s="122"/>
      <c r="E5737" s="129">
        <f t="shared" si="89"/>
        <v>0</v>
      </c>
    </row>
    <row r="5738" spans="1:5">
      <c r="A5738" s="127"/>
      <c r="B5738" s="128"/>
      <c r="C5738" s="127"/>
      <c r="D5738" s="122"/>
      <c r="E5738" s="129">
        <f t="shared" si="89"/>
        <v>0</v>
      </c>
    </row>
    <row r="5739" spans="1:5">
      <c r="A5739" s="127"/>
      <c r="B5739" s="128"/>
      <c r="C5739" s="127"/>
      <c r="D5739" s="122"/>
      <c r="E5739" s="129">
        <f t="shared" si="89"/>
        <v>0</v>
      </c>
    </row>
    <row r="5740" spans="1:5">
      <c r="A5740" s="127"/>
      <c r="B5740" s="128"/>
      <c r="C5740" s="127"/>
      <c r="D5740" s="122"/>
      <c r="E5740" s="129">
        <f t="shared" si="89"/>
        <v>0</v>
      </c>
    </row>
    <row r="5741" spans="1:5">
      <c r="A5741" s="127"/>
      <c r="B5741" s="128"/>
      <c r="C5741" s="127"/>
      <c r="D5741" s="122"/>
      <c r="E5741" s="129">
        <f t="shared" si="89"/>
        <v>0</v>
      </c>
    </row>
    <row r="5742" spans="1:5">
      <c r="A5742" s="127"/>
      <c r="B5742" s="128"/>
      <c r="C5742" s="127"/>
      <c r="D5742" s="122"/>
      <c r="E5742" s="129">
        <f t="shared" si="89"/>
        <v>0</v>
      </c>
    </row>
    <row r="5743" spans="1:5">
      <c r="A5743" s="127"/>
      <c r="B5743" s="128"/>
      <c r="C5743" s="127"/>
      <c r="D5743" s="122"/>
      <c r="E5743" s="129">
        <f t="shared" si="89"/>
        <v>0</v>
      </c>
    </row>
    <row r="5744" spans="1:5">
      <c r="A5744" s="127"/>
      <c r="B5744" s="128"/>
      <c r="C5744" s="127"/>
      <c r="D5744" s="122"/>
      <c r="E5744" s="129">
        <f t="shared" si="89"/>
        <v>0</v>
      </c>
    </row>
    <row r="5745" spans="1:5">
      <c r="A5745" s="127"/>
      <c r="B5745" s="128"/>
      <c r="C5745" s="127"/>
      <c r="D5745" s="122"/>
      <c r="E5745" s="129">
        <f t="shared" si="89"/>
        <v>0</v>
      </c>
    </row>
    <row r="5746" spans="1:5">
      <c r="A5746" s="127"/>
      <c r="B5746" s="128"/>
      <c r="C5746" s="127"/>
      <c r="D5746" s="122"/>
      <c r="E5746" s="129">
        <f t="shared" si="89"/>
        <v>0</v>
      </c>
    </row>
    <row r="5747" spans="1:5">
      <c r="A5747" s="127"/>
      <c r="B5747" s="128"/>
      <c r="C5747" s="127"/>
      <c r="D5747" s="122"/>
      <c r="E5747" s="129">
        <f t="shared" si="89"/>
        <v>0</v>
      </c>
    </row>
    <row r="5748" spans="1:5">
      <c r="A5748" s="127"/>
      <c r="B5748" s="128"/>
      <c r="C5748" s="127"/>
      <c r="D5748" s="122"/>
      <c r="E5748" s="129">
        <f t="shared" si="89"/>
        <v>0</v>
      </c>
    </row>
    <row r="5749" spans="1:5">
      <c r="A5749" s="127"/>
      <c r="B5749" s="128"/>
      <c r="C5749" s="127"/>
      <c r="D5749" s="122"/>
      <c r="E5749" s="129">
        <f t="shared" si="89"/>
        <v>0</v>
      </c>
    </row>
    <row r="5750" spans="1:5">
      <c r="A5750" s="127"/>
      <c r="B5750" s="128"/>
      <c r="C5750" s="127"/>
      <c r="D5750" s="122"/>
      <c r="E5750" s="129">
        <f t="shared" si="89"/>
        <v>0</v>
      </c>
    </row>
    <row r="5751" spans="1:5">
      <c r="A5751" s="127"/>
      <c r="B5751" s="128"/>
      <c r="C5751" s="127"/>
      <c r="D5751" s="122"/>
      <c r="E5751" s="129">
        <f t="shared" si="89"/>
        <v>0</v>
      </c>
    </row>
    <row r="5752" spans="1:5">
      <c r="A5752" s="127"/>
      <c r="B5752" s="128"/>
      <c r="C5752" s="127"/>
      <c r="D5752" s="122"/>
      <c r="E5752" s="129">
        <f t="shared" si="89"/>
        <v>0</v>
      </c>
    </row>
    <row r="5753" spans="1:5">
      <c r="A5753" s="127"/>
      <c r="B5753" s="128"/>
      <c r="C5753" s="127"/>
      <c r="D5753" s="122"/>
      <c r="E5753" s="129">
        <f t="shared" si="89"/>
        <v>0</v>
      </c>
    </row>
    <row r="5754" spans="1:5">
      <c r="A5754" s="127"/>
      <c r="B5754" s="128"/>
      <c r="C5754" s="127"/>
      <c r="D5754" s="122"/>
      <c r="E5754" s="129">
        <f t="shared" si="89"/>
        <v>0</v>
      </c>
    </row>
    <row r="5755" spans="1:5">
      <c r="A5755" s="127"/>
      <c r="B5755" s="128"/>
      <c r="C5755" s="127"/>
      <c r="D5755" s="122"/>
      <c r="E5755" s="129">
        <f t="shared" si="89"/>
        <v>0</v>
      </c>
    </row>
    <row r="5756" spans="1:5">
      <c r="A5756" s="127"/>
      <c r="B5756" s="128"/>
      <c r="C5756" s="127"/>
      <c r="D5756" s="122"/>
      <c r="E5756" s="129">
        <f t="shared" si="89"/>
        <v>0</v>
      </c>
    </row>
    <row r="5757" spans="1:5">
      <c r="A5757" s="127"/>
      <c r="B5757" s="128"/>
      <c r="C5757" s="127"/>
      <c r="D5757" s="122"/>
      <c r="E5757" s="129">
        <f t="shared" si="89"/>
        <v>0</v>
      </c>
    </row>
    <row r="5758" spans="1:5">
      <c r="A5758" s="127"/>
      <c r="B5758" s="128"/>
      <c r="C5758" s="127"/>
      <c r="D5758" s="122"/>
      <c r="E5758" s="129">
        <f t="shared" si="89"/>
        <v>0</v>
      </c>
    </row>
    <row r="5759" spans="1:5">
      <c r="A5759" s="127"/>
      <c r="B5759" s="128"/>
      <c r="C5759" s="127"/>
      <c r="D5759" s="122"/>
      <c r="E5759" s="129">
        <f t="shared" si="89"/>
        <v>0</v>
      </c>
    </row>
    <row r="5760" spans="1:5">
      <c r="A5760" s="127"/>
      <c r="B5760" s="128"/>
      <c r="C5760" s="127"/>
      <c r="D5760" s="122"/>
      <c r="E5760" s="129">
        <f t="shared" si="89"/>
        <v>0</v>
      </c>
    </row>
    <row r="5761" spans="1:5">
      <c r="A5761" s="127"/>
      <c r="B5761" s="128"/>
      <c r="C5761" s="127"/>
      <c r="D5761" s="122"/>
      <c r="E5761" s="129">
        <f t="shared" si="89"/>
        <v>0</v>
      </c>
    </row>
    <row r="5762" spans="1:5">
      <c r="A5762" s="127"/>
      <c r="B5762" s="128"/>
      <c r="C5762" s="127"/>
      <c r="D5762" s="122"/>
      <c r="E5762" s="129">
        <f t="shared" ref="E5762:E5825" si="90">ROUND((D5762/(1+$J$1))*(1+$L$1),2)</f>
        <v>0</v>
      </c>
    </row>
    <row r="5763" spans="1:5">
      <c r="A5763" s="127"/>
      <c r="B5763" s="128"/>
      <c r="C5763" s="127"/>
      <c r="D5763" s="122"/>
      <c r="E5763" s="129">
        <f t="shared" si="90"/>
        <v>0</v>
      </c>
    </row>
    <row r="5764" spans="1:5">
      <c r="A5764" s="127"/>
      <c r="B5764" s="128"/>
      <c r="C5764" s="127"/>
      <c r="D5764" s="122"/>
      <c r="E5764" s="129">
        <f t="shared" si="90"/>
        <v>0</v>
      </c>
    </row>
    <row r="5765" spans="1:5">
      <c r="A5765" s="127"/>
      <c r="B5765" s="128"/>
      <c r="C5765" s="127"/>
      <c r="D5765" s="122"/>
      <c r="E5765" s="129">
        <f t="shared" si="90"/>
        <v>0</v>
      </c>
    </row>
    <row r="5766" spans="1:5">
      <c r="A5766" s="127"/>
      <c r="B5766" s="128"/>
      <c r="C5766" s="127"/>
      <c r="D5766" s="122"/>
      <c r="E5766" s="129">
        <f t="shared" si="90"/>
        <v>0</v>
      </c>
    </row>
    <row r="5767" spans="1:5">
      <c r="A5767" s="127"/>
      <c r="B5767" s="128"/>
      <c r="C5767" s="127"/>
      <c r="D5767" s="122"/>
      <c r="E5767" s="129">
        <f t="shared" si="90"/>
        <v>0</v>
      </c>
    </row>
    <row r="5768" spans="1:5">
      <c r="A5768" s="127"/>
      <c r="B5768" s="128"/>
      <c r="C5768" s="127"/>
      <c r="D5768" s="122"/>
      <c r="E5768" s="129">
        <f t="shared" si="90"/>
        <v>0</v>
      </c>
    </row>
    <row r="5769" spans="1:5">
      <c r="A5769" s="127"/>
      <c r="B5769" s="128"/>
      <c r="C5769" s="127"/>
      <c r="D5769" s="122"/>
      <c r="E5769" s="129">
        <f t="shared" si="90"/>
        <v>0</v>
      </c>
    </row>
    <row r="5770" spans="1:5">
      <c r="A5770" s="127"/>
      <c r="B5770" s="128"/>
      <c r="C5770" s="127"/>
      <c r="D5770" s="122"/>
      <c r="E5770" s="129">
        <f t="shared" si="90"/>
        <v>0</v>
      </c>
    </row>
    <row r="5771" spans="1:5">
      <c r="A5771" s="127"/>
      <c r="B5771" s="128"/>
      <c r="C5771" s="127"/>
      <c r="D5771" s="122"/>
      <c r="E5771" s="129">
        <f t="shared" si="90"/>
        <v>0</v>
      </c>
    </row>
    <row r="5772" spans="1:5">
      <c r="A5772" s="127"/>
      <c r="B5772" s="128"/>
      <c r="C5772" s="127"/>
      <c r="D5772" s="122"/>
      <c r="E5772" s="129">
        <f t="shared" si="90"/>
        <v>0</v>
      </c>
    </row>
    <row r="5773" spans="1:5">
      <c r="A5773" s="127"/>
      <c r="B5773" s="128"/>
      <c r="C5773" s="127"/>
      <c r="D5773" s="122"/>
      <c r="E5773" s="129">
        <f t="shared" si="90"/>
        <v>0</v>
      </c>
    </row>
    <row r="5774" spans="1:5">
      <c r="A5774" s="127"/>
      <c r="B5774" s="128"/>
      <c r="C5774" s="127"/>
      <c r="D5774" s="122"/>
      <c r="E5774" s="129">
        <f t="shared" si="90"/>
        <v>0</v>
      </c>
    </row>
    <row r="5775" spans="1:5">
      <c r="A5775" s="127"/>
      <c r="B5775" s="128"/>
      <c r="C5775" s="127"/>
      <c r="D5775" s="122"/>
      <c r="E5775" s="129">
        <f t="shared" si="90"/>
        <v>0</v>
      </c>
    </row>
    <row r="5776" spans="1:5">
      <c r="A5776" s="127"/>
      <c r="B5776" s="128"/>
      <c r="C5776" s="127"/>
      <c r="D5776" s="122"/>
      <c r="E5776" s="129">
        <f t="shared" si="90"/>
        <v>0</v>
      </c>
    </row>
    <row r="5777" spans="1:5">
      <c r="A5777" s="127"/>
      <c r="B5777" s="128"/>
      <c r="C5777" s="127"/>
      <c r="D5777" s="122"/>
      <c r="E5777" s="129">
        <f t="shared" si="90"/>
        <v>0</v>
      </c>
    </row>
    <row r="5778" spans="1:5">
      <c r="A5778" s="127"/>
      <c r="B5778" s="128"/>
      <c r="C5778" s="127"/>
      <c r="D5778" s="122"/>
      <c r="E5778" s="129">
        <f t="shared" si="90"/>
        <v>0</v>
      </c>
    </row>
    <row r="5779" spans="1:5">
      <c r="A5779" s="127"/>
      <c r="B5779" s="128"/>
      <c r="C5779" s="127"/>
      <c r="D5779" s="122"/>
      <c r="E5779" s="129">
        <f t="shared" si="90"/>
        <v>0</v>
      </c>
    </row>
    <row r="5780" spans="1:5">
      <c r="A5780" s="127"/>
      <c r="B5780" s="128"/>
      <c r="C5780" s="127"/>
      <c r="D5780" s="122"/>
      <c r="E5780" s="129">
        <f t="shared" si="90"/>
        <v>0</v>
      </c>
    </row>
    <row r="5781" spans="1:5">
      <c r="A5781" s="127"/>
      <c r="B5781" s="128"/>
      <c r="C5781" s="127"/>
      <c r="D5781" s="122"/>
      <c r="E5781" s="129">
        <f t="shared" si="90"/>
        <v>0</v>
      </c>
    </row>
    <row r="5782" spans="1:5">
      <c r="A5782" s="127"/>
      <c r="B5782" s="128"/>
      <c r="C5782" s="127"/>
      <c r="D5782" s="122"/>
      <c r="E5782" s="129">
        <f t="shared" si="90"/>
        <v>0</v>
      </c>
    </row>
    <row r="5783" spans="1:5">
      <c r="A5783" s="127"/>
      <c r="B5783" s="128"/>
      <c r="C5783" s="127"/>
      <c r="D5783" s="122"/>
      <c r="E5783" s="129">
        <f t="shared" si="90"/>
        <v>0</v>
      </c>
    </row>
    <row r="5784" spans="1:5">
      <c r="A5784" s="127"/>
      <c r="B5784" s="128"/>
      <c r="C5784" s="127"/>
      <c r="D5784" s="122"/>
      <c r="E5784" s="129">
        <f t="shared" si="90"/>
        <v>0</v>
      </c>
    </row>
    <row r="5785" spans="1:5">
      <c r="A5785" s="127"/>
      <c r="B5785" s="128"/>
      <c r="C5785" s="127"/>
      <c r="D5785" s="122"/>
      <c r="E5785" s="129">
        <f t="shared" si="90"/>
        <v>0</v>
      </c>
    </row>
    <row r="5786" spans="1:5">
      <c r="A5786" s="127"/>
      <c r="B5786" s="128"/>
      <c r="C5786" s="127"/>
      <c r="D5786" s="122"/>
      <c r="E5786" s="129">
        <f t="shared" si="90"/>
        <v>0</v>
      </c>
    </row>
    <row r="5787" spans="1:5">
      <c r="A5787" s="127"/>
      <c r="B5787" s="128"/>
      <c r="C5787" s="127"/>
      <c r="D5787" s="122"/>
      <c r="E5787" s="129">
        <f t="shared" si="90"/>
        <v>0</v>
      </c>
    </row>
    <row r="5788" spans="1:5">
      <c r="A5788" s="127"/>
      <c r="B5788" s="128"/>
      <c r="C5788" s="127"/>
      <c r="D5788" s="122"/>
      <c r="E5788" s="129">
        <f t="shared" si="90"/>
        <v>0</v>
      </c>
    </row>
    <row r="5789" spans="1:5">
      <c r="A5789" s="127"/>
      <c r="B5789" s="128"/>
      <c r="C5789" s="127"/>
      <c r="D5789" s="122"/>
      <c r="E5789" s="129">
        <f t="shared" si="90"/>
        <v>0</v>
      </c>
    </row>
    <row r="5790" spans="1:5">
      <c r="A5790" s="127"/>
      <c r="B5790" s="128"/>
      <c r="C5790" s="127"/>
      <c r="D5790" s="122"/>
      <c r="E5790" s="129">
        <f t="shared" si="90"/>
        <v>0</v>
      </c>
    </row>
    <row r="5791" spans="1:5">
      <c r="A5791" s="127"/>
      <c r="B5791" s="128"/>
      <c r="C5791" s="127"/>
      <c r="D5791" s="122"/>
      <c r="E5791" s="129">
        <f t="shared" si="90"/>
        <v>0</v>
      </c>
    </row>
    <row r="5792" spans="1:5">
      <c r="A5792" s="127"/>
      <c r="B5792" s="128"/>
      <c r="C5792" s="127"/>
      <c r="D5792" s="122"/>
      <c r="E5792" s="129">
        <f t="shared" si="90"/>
        <v>0</v>
      </c>
    </row>
    <row r="5793" spans="1:5">
      <c r="A5793" s="127"/>
      <c r="B5793" s="128"/>
      <c r="C5793" s="127"/>
      <c r="D5793" s="122"/>
      <c r="E5793" s="129">
        <f t="shared" si="90"/>
        <v>0</v>
      </c>
    </row>
    <row r="5794" spans="1:5">
      <c r="A5794" s="127"/>
      <c r="B5794" s="128"/>
      <c r="C5794" s="127"/>
      <c r="D5794" s="122"/>
      <c r="E5794" s="129">
        <f t="shared" si="90"/>
        <v>0</v>
      </c>
    </row>
    <row r="5795" spans="1:5">
      <c r="A5795" s="127"/>
      <c r="B5795" s="128"/>
      <c r="C5795" s="127"/>
      <c r="D5795" s="122"/>
      <c r="E5795" s="129">
        <f t="shared" si="90"/>
        <v>0</v>
      </c>
    </row>
    <row r="5796" spans="1:5">
      <c r="A5796" s="127"/>
      <c r="B5796" s="128"/>
      <c r="C5796" s="127"/>
      <c r="D5796" s="122"/>
      <c r="E5796" s="129">
        <f t="shared" si="90"/>
        <v>0</v>
      </c>
    </row>
    <row r="5797" spans="1:5">
      <c r="A5797" s="127"/>
      <c r="B5797" s="128"/>
      <c r="C5797" s="127"/>
      <c r="D5797" s="122"/>
      <c r="E5797" s="129">
        <f t="shared" si="90"/>
        <v>0</v>
      </c>
    </row>
    <row r="5798" spans="1:5">
      <c r="A5798" s="127"/>
      <c r="B5798" s="128"/>
      <c r="C5798" s="127"/>
      <c r="D5798" s="122"/>
      <c r="E5798" s="129">
        <f t="shared" si="90"/>
        <v>0</v>
      </c>
    </row>
    <row r="5799" spans="1:5">
      <c r="A5799" s="127"/>
      <c r="B5799" s="128"/>
      <c r="C5799" s="127"/>
      <c r="D5799" s="122"/>
      <c r="E5799" s="129">
        <f t="shared" si="90"/>
        <v>0</v>
      </c>
    </row>
    <row r="5800" spans="1:5">
      <c r="A5800" s="127"/>
      <c r="B5800" s="128"/>
      <c r="C5800" s="127"/>
      <c r="D5800" s="122"/>
      <c r="E5800" s="129">
        <f t="shared" si="90"/>
        <v>0</v>
      </c>
    </row>
    <row r="5801" spans="1:5">
      <c r="A5801" s="127"/>
      <c r="B5801" s="128"/>
      <c r="C5801" s="127"/>
      <c r="D5801" s="122"/>
      <c r="E5801" s="129">
        <f t="shared" si="90"/>
        <v>0</v>
      </c>
    </row>
    <row r="5802" spans="1:5">
      <c r="A5802" s="127"/>
      <c r="B5802" s="128"/>
      <c r="C5802" s="127"/>
      <c r="D5802" s="122"/>
      <c r="E5802" s="129">
        <f t="shared" si="90"/>
        <v>0</v>
      </c>
    </row>
    <row r="5803" spans="1:5">
      <c r="A5803" s="127"/>
      <c r="B5803" s="128"/>
      <c r="C5803" s="127"/>
      <c r="D5803" s="122"/>
      <c r="E5803" s="129">
        <f t="shared" si="90"/>
        <v>0</v>
      </c>
    </row>
    <row r="5804" spans="1:5">
      <c r="A5804" s="127"/>
      <c r="B5804" s="128"/>
      <c r="C5804" s="127"/>
      <c r="D5804" s="122"/>
      <c r="E5804" s="129">
        <f t="shared" si="90"/>
        <v>0</v>
      </c>
    </row>
    <row r="5805" spans="1:5">
      <c r="A5805" s="127"/>
      <c r="B5805" s="128"/>
      <c r="C5805" s="127"/>
      <c r="D5805" s="122"/>
      <c r="E5805" s="129">
        <f t="shared" si="90"/>
        <v>0</v>
      </c>
    </row>
    <row r="5806" spans="1:5">
      <c r="A5806" s="127"/>
      <c r="B5806" s="128"/>
      <c r="C5806" s="127"/>
      <c r="D5806" s="122"/>
      <c r="E5806" s="129">
        <f t="shared" si="90"/>
        <v>0</v>
      </c>
    </row>
    <row r="5807" spans="1:5">
      <c r="A5807" s="127"/>
      <c r="B5807" s="128"/>
      <c r="C5807" s="127"/>
      <c r="D5807" s="122"/>
      <c r="E5807" s="129">
        <f t="shared" si="90"/>
        <v>0</v>
      </c>
    </row>
    <row r="5808" spans="1:5">
      <c r="A5808" s="127"/>
      <c r="B5808" s="128"/>
      <c r="C5808" s="127"/>
      <c r="D5808" s="122"/>
      <c r="E5808" s="129">
        <f t="shared" si="90"/>
        <v>0</v>
      </c>
    </row>
    <row r="5809" spans="1:5">
      <c r="A5809" s="127"/>
      <c r="B5809" s="128"/>
      <c r="C5809" s="127"/>
      <c r="D5809" s="122"/>
      <c r="E5809" s="129">
        <f t="shared" si="90"/>
        <v>0</v>
      </c>
    </row>
    <row r="5810" spans="1:5">
      <c r="A5810" s="127"/>
      <c r="B5810" s="128"/>
      <c r="C5810" s="127"/>
      <c r="D5810" s="122"/>
      <c r="E5810" s="129">
        <f t="shared" si="90"/>
        <v>0</v>
      </c>
    </row>
    <row r="5811" spans="1:5">
      <c r="A5811" s="127"/>
      <c r="B5811" s="128"/>
      <c r="C5811" s="127"/>
      <c r="D5811" s="122"/>
      <c r="E5811" s="129">
        <f t="shared" si="90"/>
        <v>0</v>
      </c>
    </row>
    <row r="5812" spans="1:5">
      <c r="A5812" s="127"/>
      <c r="B5812" s="128"/>
      <c r="C5812" s="127"/>
      <c r="D5812" s="122"/>
      <c r="E5812" s="129">
        <f t="shared" si="90"/>
        <v>0</v>
      </c>
    </row>
    <row r="5813" spans="1:5">
      <c r="A5813" s="127"/>
      <c r="B5813" s="128"/>
      <c r="C5813" s="127"/>
      <c r="D5813" s="122"/>
      <c r="E5813" s="129">
        <f t="shared" si="90"/>
        <v>0</v>
      </c>
    </row>
    <row r="5814" spans="1:5">
      <c r="A5814" s="127"/>
      <c r="B5814" s="128"/>
      <c r="C5814" s="127"/>
      <c r="D5814" s="122"/>
      <c r="E5814" s="129">
        <f t="shared" si="90"/>
        <v>0</v>
      </c>
    </row>
    <row r="5815" spans="1:5">
      <c r="A5815" s="127"/>
      <c r="B5815" s="128"/>
      <c r="C5815" s="127"/>
      <c r="D5815" s="122"/>
      <c r="E5815" s="129">
        <f t="shared" si="90"/>
        <v>0</v>
      </c>
    </row>
    <row r="5816" spans="1:5">
      <c r="A5816" s="127"/>
      <c r="B5816" s="128"/>
      <c r="C5816" s="127"/>
      <c r="D5816" s="122"/>
      <c r="E5816" s="129">
        <f t="shared" si="90"/>
        <v>0</v>
      </c>
    </row>
    <row r="5817" spans="1:5">
      <c r="A5817" s="127"/>
      <c r="B5817" s="128"/>
      <c r="C5817" s="127"/>
      <c r="D5817" s="122"/>
      <c r="E5817" s="129">
        <f t="shared" si="90"/>
        <v>0</v>
      </c>
    </row>
    <row r="5818" spans="1:5">
      <c r="A5818" s="127"/>
      <c r="B5818" s="128"/>
      <c r="C5818" s="127"/>
      <c r="D5818" s="122"/>
      <c r="E5818" s="129">
        <f t="shared" si="90"/>
        <v>0</v>
      </c>
    </row>
    <row r="5819" spans="1:5">
      <c r="A5819" s="127"/>
      <c r="B5819" s="128"/>
      <c r="C5819" s="127"/>
      <c r="D5819" s="122"/>
      <c r="E5819" s="129">
        <f t="shared" si="90"/>
        <v>0</v>
      </c>
    </row>
    <row r="5820" spans="1:5">
      <c r="A5820" s="127"/>
      <c r="B5820" s="128"/>
      <c r="C5820" s="127"/>
      <c r="D5820" s="122"/>
      <c r="E5820" s="129">
        <f t="shared" si="90"/>
        <v>0</v>
      </c>
    </row>
    <row r="5821" spans="1:5">
      <c r="A5821" s="127"/>
      <c r="B5821" s="128"/>
      <c r="C5821" s="127"/>
      <c r="D5821" s="122"/>
      <c r="E5821" s="129">
        <f t="shared" si="90"/>
        <v>0</v>
      </c>
    </row>
    <row r="5822" spans="1:5">
      <c r="A5822" s="127"/>
      <c r="B5822" s="128"/>
      <c r="C5822" s="127"/>
      <c r="D5822" s="122"/>
      <c r="E5822" s="129">
        <f t="shared" si="90"/>
        <v>0</v>
      </c>
    </row>
    <row r="5823" spans="1:5">
      <c r="A5823" s="127"/>
      <c r="B5823" s="128"/>
      <c r="C5823" s="127"/>
      <c r="D5823" s="122"/>
      <c r="E5823" s="129">
        <f t="shared" si="90"/>
        <v>0</v>
      </c>
    </row>
    <row r="5824" spans="1:5">
      <c r="A5824" s="127"/>
      <c r="B5824" s="128"/>
      <c r="C5824" s="127"/>
      <c r="D5824" s="122"/>
      <c r="E5824" s="129">
        <f t="shared" si="90"/>
        <v>0</v>
      </c>
    </row>
    <row r="5825" spans="1:5">
      <c r="A5825" s="127"/>
      <c r="B5825" s="128"/>
      <c r="C5825" s="127"/>
      <c r="D5825" s="122"/>
      <c r="E5825" s="129">
        <f t="shared" si="90"/>
        <v>0</v>
      </c>
    </row>
    <row r="5826" spans="1:5">
      <c r="A5826" s="127"/>
      <c r="B5826" s="128"/>
      <c r="C5826" s="127"/>
      <c r="D5826" s="122"/>
      <c r="E5826" s="129">
        <f t="shared" ref="E5826:E5889" si="91">ROUND((D5826/(1+$J$1))*(1+$L$1),2)</f>
        <v>0</v>
      </c>
    </row>
    <row r="5827" spans="1:5">
      <c r="A5827" s="127"/>
      <c r="B5827" s="128"/>
      <c r="C5827" s="127"/>
      <c r="D5827" s="122"/>
      <c r="E5827" s="129">
        <f t="shared" si="91"/>
        <v>0</v>
      </c>
    </row>
    <row r="5828" spans="1:5">
      <c r="A5828" s="127"/>
      <c r="B5828" s="128"/>
      <c r="C5828" s="127"/>
      <c r="D5828" s="122"/>
      <c r="E5828" s="129">
        <f t="shared" si="91"/>
        <v>0</v>
      </c>
    </row>
    <row r="5829" spans="1:5">
      <c r="A5829" s="127"/>
      <c r="B5829" s="128"/>
      <c r="C5829" s="127"/>
      <c r="D5829" s="122"/>
      <c r="E5829" s="129">
        <f t="shared" si="91"/>
        <v>0</v>
      </c>
    </row>
    <row r="5830" spans="1:5">
      <c r="A5830" s="127"/>
      <c r="B5830" s="128"/>
      <c r="C5830" s="127"/>
      <c r="D5830" s="122"/>
      <c r="E5830" s="129">
        <f t="shared" si="91"/>
        <v>0</v>
      </c>
    </row>
    <row r="5831" spans="1:5">
      <c r="A5831" s="127"/>
      <c r="B5831" s="128"/>
      <c r="C5831" s="127"/>
      <c r="D5831" s="122"/>
      <c r="E5831" s="129">
        <f t="shared" si="91"/>
        <v>0</v>
      </c>
    </row>
    <row r="5832" spans="1:5">
      <c r="A5832" s="127"/>
      <c r="B5832" s="128"/>
      <c r="C5832" s="127"/>
      <c r="D5832" s="122"/>
      <c r="E5832" s="129">
        <f t="shared" si="91"/>
        <v>0</v>
      </c>
    </row>
    <row r="5833" spans="1:5">
      <c r="A5833" s="127"/>
      <c r="B5833" s="128"/>
      <c r="C5833" s="127"/>
      <c r="D5833" s="122"/>
      <c r="E5833" s="129">
        <f t="shared" si="91"/>
        <v>0</v>
      </c>
    </row>
    <row r="5834" spans="1:5">
      <c r="A5834" s="127"/>
      <c r="B5834" s="128"/>
      <c r="C5834" s="127"/>
      <c r="D5834" s="122"/>
      <c r="E5834" s="129">
        <f t="shared" si="91"/>
        <v>0</v>
      </c>
    </row>
    <row r="5835" spans="1:5">
      <c r="A5835" s="127"/>
      <c r="B5835" s="128"/>
      <c r="C5835" s="127"/>
      <c r="D5835" s="122"/>
      <c r="E5835" s="129">
        <f t="shared" si="91"/>
        <v>0</v>
      </c>
    </row>
    <row r="5836" spans="1:5">
      <c r="A5836" s="127"/>
      <c r="B5836" s="128"/>
      <c r="C5836" s="127"/>
      <c r="D5836" s="122"/>
      <c r="E5836" s="129">
        <f t="shared" si="91"/>
        <v>0</v>
      </c>
    </row>
    <row r="5837" spans="1:5">
      <c r="A5837" s="127"/>
      <c r="B5837" s="128"/>
      <c r="C5837" s="127"/>
      <c r="D5837" s="122"/>
      <c r="E5837" s="129">
        <f t="shared" si="91"/>
        <v>0</v>
      </c>
    </row>
    <row r="5838" spans="1:5">
      <c r="A5838" s="127"/>
      <c r="B5838" s="128"/>
      <c r="C5838" s="127"/>
      <c r="D5838" s="122"/>
      <c r="E5838" s="129">
        <f t="shared" si="91"/>
        <v>0</v>
      </c>
    </row>
    <row r="5839" spans="1:5">
      <c r="A5839" s="127"/>
      <c r="B5839" s="128"/>
      <c r="C5839" s="127"/>
      <c r="D5839" s="122"/>
      <c r="E5839" s="129">
        <f t="shared" si="91"/>
        <v>0</v>
      </c>
    </row>
    <row r="5840" spans="1:5">
      <c r="A5840" s="127"/>
      <c r="B5840" s="128"/>
      <c r="C5840" s="127"/>
      <c r="D5840" s="122"/>
      <c r="E5840" s="129">
        <f t="shared" si="91"/>
        <v>0</v>
      </c>
    </row>
    <row r="5841" spans="1:5">
      <c r="A5841" s="127"/>
      <c r="B5841" s="128"/>
      <c r="C5841" s="127"/>
      <c r="D5841" s="122"/>
      <c r="E5841" s="129">
        <f t="shared" si="91"/>
        <v>0</v>
      </c>
    </row>
    <row r="5842" spans="1:5">
      <c r="A5842" s="127"/>
      <c r="B5842" s="128"/>
      <c r="C5842" s="127"/>
      <c r="D5842" s="122"/>
      <c r="E5842" s="129">
        <f t="shared" si="91"/>
        <v>0</v>
      </c>
    </row>
    <row r="5843" spans="1:5">
      <c r="A5843" s="127"/>
      <c r="B5843" s="128"/>
      <c r="C5843" s="127"/>
      <c r="D5843" s="122"/>
      <c r="E5843" s="129">
        <f t="shared" si="91"/>
        <v>0</v>
      </c>
    </row>
    <row r="5844" spans="1:5">
      <c r="A5844" s="127"/>
      <c r="B5844" s="128"/>
      <c r="C5844" s="127"/>
      <c r="D5844" s="122"/>
      <c r="E5844" s="129">
        <f t="shared" si="91"/>
        <v>0</v>
      </c>
    </row>
    <row r="5845" spans="1:5">
      <c r="A5845" s="127"/>
      <c r="B5845" s="128"/>
      <c r="C5845" s="127"/>
      <c r="D5845" s="122"/>
      <c r="E5845" s="129">
        <f t="shared" si="91"/>
        <v>0</v>
      </c>
    </row>
    <row r="5846" spans="1:5">
      <c r="A5846" s="127"/>
      <c r="B5846" s="128"/>
      <c r="C5846" s="127"/>
      <c r="D5846" s="122"/>
      <c r="E5846" s="129">
        <f t="shared" si="91"/>
        <v>0</v>
      </c>
    </row>
    <row r="5847" spans="1:5">
      <c r="A5847" s="127"/>
      <c r="B5847" s="128"/>
      <c r="C5847" s="127"/>
      <c r="D5847" s="122"/>
      <c r="E5847" s="129">
        <f t="shared" si="91"/>
        <v>0</v>
      </c>
    </row>
    <row r="5848" spans="1:5">
      <c r="A5848" s="127"/>
      <c r="B5848" s="128"/>
      <c r="C5848" s="127"/>
      <c r="D5848" s="122"/>
      <c r="E5848" s="129">
        <f t="shared" si="91"/>
        <v>0</v>
      </c>
    </row>
    <row r="5849" spans="1:5">
      <c r="A5849" s="127"/>
      <c r="B5849" s="128"/>
      <c r="C5849" s="127"/>
      <c r="D5849" s="122"/>
      <c r="E5849" s="129">
        <f t="shared" si="91"/>
        <v>0</v>
      </c>
    </row>
    <row r="5850" spans="1:5">
      <c r="A5850" s="127"/>
      <c r="B5850" s="128"/>
      <c r="C5850" s="127"/>
      <c r="D5850" s="122"/>
      <c r="E5850" s="129">
        <f t="shared" si="91"/>
        <v>0</v>
      </c>
    </row>
    <row r="5851" spans="1:5">
      <c r="A5851" s="127"/>
      <c r="B5851" s="128"/>
      <c r="C5851" s="127"/>
      <c r="D5851" s="122"/>
      <c r="E5851" s="129">
        <f t="shared" si="91"/>
        <v>0</v>
      </c>
    </row>
    <row r="5852" spans="1:5">
      <c r="A5852" s="127"/>
      <c r="B5852" s="128"/>
      <c r="C5852" s="127"/>
      <c r="D5852" s="122"/>
      <c r="E5852" s="129">
        <f t="shared" si="91"/>
        <v>0</v>
      </c>
    </row>
    <row r="5853" spans="1:5">
      <c r="A5853" s="127"/>
      <c r="B5853" s="128"/>
      <c r="C5853" s="127"/>
      <c r="D5853" s="122"/>
      <c r="E5853" s="129">
        <f t="shared" si="91"/>
        <v>0</v>
      </c>
    </row>
    <row r="5854" spans="1:5">
      <c r="A5854" s="127"/>
      <c r="B5854" s="128"/>
      <c r="C5854" s="127"/>
      <c r="D5854" s="122"/>
      <c r="E5854" s="129">
        <f t="shared" si="91"/>
        <v>0</v>
      </c>
    </row>
    <row r="5855" spans="1:5">
      <c r="A5855" s="127"/>
      <c r="B5855" s="128"/>
      <c r="C5855" s="127"/>
      <c r="D5855" s="122"/>
      <c r="E5855" s="129">
        <f t="shared" si="91"/>
        <v>0</v>
      </c>
    </row>
    <row r="5856" spans="1:5">
      <c r="A5856" s="127"/>
      <c r="B5856" s="128"/>
      <c r="C5856" s="127"/>
      <c r="D5856" s="122"/>
      <c r="E5856" s="129">
        <f t="shared" si="91"/>
        <v>0</v>
      </c>
    </row>
    <row r="5857" spans="1:5">
      <c r="A5857" s="127"/>
      <c r="B5857" s="128"/>
      <c r="C5857" s="127"/>
      <c r="D5857" s="122"/>
      <c r="E5857" s="129">
        <f t="shared" si="91"/>
        <v>0</v>
      </c>
    </row>
    <row r="5858" spans="1:5">
      <c r="A5858" s="127"/>
      <c r="B5858" s="128"/>
      <c r="C5858" s="127"/>
      <c r="D5858" s="122"/>
      <c r="E5858" s="129">
        <f t="shared" si="91"/>
        <v>0</v>
      </c>
    </row>
    <row r="5859" spans="1:5">
      <c r="A5859" s="127"/>
      <c r="B5859" s="128"/>
      <c r="C5859" s="127"/>
      <c r="D5859" s="122"/>
      <c r="E5859" s="129">
        <f t="shared" si="91"/>
        <v>0</v>
      </c>
    </row>
    <row r="5860" spans="1:5">
      <c r="A5860" s="127"/>
      <c r="B5860" s="128"/>
      <c r="C5860" s="127"/>
      <c r="D5860" s="122"/>
      <c r="E5860" s="129">
        <f t="shared" si="91"/>
        <v>0</v>
      </c>
    </row>
    <row r="5861" spans="1:5">
      <c r="A5861" s="127"/>
      <c r="B5861" s="128"/>
      <c r="C5861" s="127"/>
      <c r="D5861" s="122"/>
      <c r="E5861" s="129">
        <f t="shared" si="91"/>
        <v>0</v>
      </c>
    </row>
    <row r="5862" spans="1:5">
      <c r="A5862" s="127"/>
      <c r="B5862" s="128"/>
      <c r="C5862" s="127"/>
      <c r="D5862" s="122"/>
      <c r="E5862" s="129">
        <f t="shared" si="91"/>
        <v>0</v>
      </c>
    </row>
    <row r="5863" spans="1:5">
      <c r="A5863" s="127"/>
      <c r="B5863" s="128"/>
      <c r="C5863" s="127"/>
      <c r="D5863" s="122"/>
      <c r="E5863" s="129">
        <f t="shared" si="91"/>
        <v>0</v>
      </c>
    </row>
    <row r="5864" spans="1:5">
      <c r="A5864" s="127"/>
      <c r="B5864" s="128"/>
      <c r="C5864" s="127"/>
      <c r="D5864" s="122"/>
      <c r="E5864" s="129">
        <f t="shared" si="91"/>
        <v>0</v>
      </c>
    </row>
    <row r="5865" spans="1:5">
      <c r="A5865" s="127"/>
      <c r="B5865" s="128"/>
      <c r="C5865" s="127"/>
      <c r="D5865" s="122"/>
      <c r="E5865" s="129">
        <f t="shared" si="91"/>
        <v>0</v>
      </c>
    </row>
    <row r="5866" spans="1:5">
      <c r="A5866" s="127"/>
      <c r="B5866" s="128"/>
      <c r="C5866" s="127"/>
      <c r="D5866" s="122"/>
      <c r="E5866" s="129">
        <f t="shared" si="91"/>
        <v>0</v>
      </c>
    </row>
    <row r="5867" spans="1:5">
      <c r="A5867" s="127"/>
      <c r="B5867" s="128"/>
      <c r="C5867" s="127"/>
      <c r="D5867" s="122"/>
      <c r="E5867" s="129">
        <f t="shared" si="91"/>
        <v>0</v>
      </c>
    </row>
    <row r="5868" spans="1:5">
      <c r="A5868" s="127"/>
      <c r="B5868" s="128"/>
      <c r="C5868" s="127"/>
      <c r="D5868" s="122"/>
      <c r="E5868" s="129">
        <f t="shared" si="91"/>
        <v>0</v>
      </c>
    </row>
    <row r="5869" spans="1:5">
      <c r="A5869" s="127"/>
      <c r="B5869" s="128"/>
      <c r="C5869" s="127"/>
      <c r="D5869" s="122"/>
      <c r="E5869" s="129">
        <f t="shared" si="91"/>
        <v>0</v>
      </c>
    </row>
    <row r="5870" spans="1:5">
      <c r="A5870" s="127"/>
      <c r="B5870" s="128"/>
      <c r="C5870" s="127"/>
      <c r="D5870" s="122"/>
      <c r="E5870" s="129">
        <f t="shared" si="91"/>
        <v>0</v>
      </c>
    </row>
    <row r="5871" spans="1:5">
      <c r="A5871" s="127"/>
      <c r="B5871" s="128"/>
      <c r="C5871" s="127"/>
      <c r="D5871" s="122"/>
      <c r="E5871" s="129">
        <f t="shared" si="91"/>
        <v>0</v>
      </c>
    </row>
    <row r="5872" spans="1:5">
      <c r="A5872" s="127"/>
      <c r="B5872" s="128"/>
      <c r="C5872" s="127"/>
      <c r="D5872" s="122"/>
      <c r="E5872" s="129">
        <f t="shared" si="91"/>
        <v>0</v>
      </c>
    </row>
    <row r="5873" spans="1:5">
      <c r="A5873" s="127"/>
      <c r="B5873" s="128"/>
      <c r="C5873" s="127"/>
      <c r="D5873" s="122"/>
      <c r="E5873" s="129">
        <f t="shared" si="91"/>
        <v>0</v>
      </c>
    </row>
    <row r="5874" spans="1:5">
      <c r="A5874" s="127"/>
      <c r="B5874" s="128"/>
      <c r="C5874" s="127"/>
      <c r="D5874" s="122"/>
      <c r="E5874" s="129">
        <f t="shared" si="91"/>
        <v>0</v>
      </c>
    </row>
    <row r="5875" spans="1:5">
      <c r="A5875" s="127"/>
      <c r="B5875" s="128"/>
      <c r="C5875" s="127"/>
      <c r="D5875" s="122"/>
      <c r="E5875" s="129">
        <f t="shared" si="91"/>
        <v>0</v>
      </c>
    </row>
    <row r="5876" spans="1:5">
      <c r="A5876" s="127"/>
      <c r="B5876" s="128"/>
      <c r="C5876" s="127"/>
      <c r="D5876" s="122"/>
      <c r="E5876" s="129">
        <f t="shared" si="91"/>
        <v>0</v>
      </c>
    </row>
    <row r="5877" spans="1:5">
      <c r="A5877" s="127"/>
      <c r="B5877" s="128"/>
      <c r="C5877" s="127"/>
      <c r="D5877" s="122"/>
      <c r="E5877" s="129">
        <f t="shared" si="91"/>
        <v>0</v>
      </c>
    </row>
    <row r="5878" spans="1:5">
      <c r="A5878" s="127"/>
      <c r="B5878" s="128"/>
      <c r="C5878" s="127"/>
      <c r="D5878" s="122"/>
      <c r="E5878" s="129">
        <f t="shared" si="91"/>
        <v>0</v>
      </c>
    </row>
    <row r="5879" spans="1:5">
      <c r="A5879" s="127"/>
      <c r="B5879" s="128"/>
      <c r="C5879" s="127"/>
      <c r="D5879" s="122"/>
      <c r="E5879" s="129">
        <f t="shared" si="91"/>
        <v>0</v>
      </c>
    </row>
    <row r="5880" spans="1:5">
      <c r="A5880" s="127"/>
      <c r="B5880" s="128"/>
      <c r="C5880" s="127"/>
      <c r="D5880" s="122"/>
      <c r="E5880" s="129">
        <f t="shared" si="91"/>
        <v>0</v>
      </c>
    </row>
    <row r="5881" spans="1:5">
      <c r="A5881" s="127"/>
      <c r="B5881" s="128"/>
      <c r="C5881" s="127"/>
      <c r="D5881" s="122"/>
      <c r="E5881" s="129">
        <f t="shared" si="91"/>
        <v>0</v>
      </c>
    </row>
    <row r="5882" spans="1:5">
      <c r="A5882" s="127"/>
      <c r="B5882" s="128"/>
      <c r="C5882" s="127"/>
      <c r="D5882" s="122"/>
      <c r="E5882" s="129">
        <f t="shared" si="91"/>
        <v>0</v>
      </c>
    </row>
    <row r="5883" spans="1:5">
      <c r="A5883" s="127"/>
      <c r="B5883" s="128"/>
      <c r="C5883" s="127"/>
      <c r="D5883" s="122"/>
      <c r="E5883" s="129">
        <f t="shared" si="91"/>
        <v>0</v>
      </c>
    </row>
    <row r="5884" spans="1:5">
      <c r="A5884" s="127"/>
      <c r="B5884" s="128"/>
      <c r="C5884" s="127"/>
      <c r="D5884" s="122"/>
      <c r="E5884" s="129">
        <f t="shared" si="91"/>
        <v>0</v>
      </c>
    </row>
    <row r="5885" spans="1:5">
      <c r="A5885" s="127"/>
      <c r="B5885" s="128"/>
      <c r="C5885" s="127"/>
      <c r="D5885" s="122"/>
      <c r="E5885" s="129">
        <f t="shared" si="91"/>
        <v>0</v>
      </c>
    </row>
    <row r="5886" spans="1:5">
      <c r="A5886" s="127"/>
      <c r="B5886" s="128"/>
      <c r="C5886" s="127"/>
      <c r="D5886" s="122"/>
      <c r="E5886" s="129">
        <f t="shared" si="91"/>
        <v>0</v>
      </c>
    </row>
    <row r="5887" spans="1:5">
      <c r="A5887" s="127"/>
      <c r="B5887" s="128"/>
      <c r="C5887" s="127"/>
      <c r="D5887" s="122"/>
      <c r="E5887" s="129">
        <f t="shared" si="91"/>
        <v>0</v>
      </c>
    </row>
    <row r="5888" spans="1:5">
      <c r="A5888" s="127"/>
      <c r="B5888" s="128"/>
      <c r="C5888" s="127"/>
      <c r="D5888" s="122"/>
      <c r="E5888" s="129">
        <f t="shared" si="91"/>
        <v>0</v>
      </c>
    </row>
    <row r="5889" spans="1:5">
      <c r="A5889" s="127"/>
      <c r="B5889" s="128"/>
      <c r="C5889" s="127"/>
      <c r="D5889" s="122"/>
      <c r="E5889" s="129">
        <f t="shared" si="91"/>
        <v>0</v>
      </c>
    </row>
    <row r="5890" spans="1:5">
      <c r="A5890" s="127"/>
      <c r="B5890" s="128"/>
      <c r="C5890" s="127"/>
      <c r="D5890" s="122"/>
      <c r="E5890" s="129">
        <f t="shared" ref="E5890:E5953" si="92">ROUND((D5890/(1+$J$1))*(1+$L$1),2)</f>
        <v>0</v>
      </c>
    </row>
    <row r="5891" spans="1:5">
      <c r="A5891" s="127"/>
      <c r="B5891" s="128"/>
      <c r="C5891" s="127"/>
      <c r="D5891" s="122"/>
      <c r="E5891" s="129">
        <f t="shared" si="92"/>
        <v>0</v>
      </c>
    </row>
    <row r="5892" spans="1:5">
      <c r="A5892" s="127"/>
      <c r="B5892" s="128"/>
      <c r="C5892" s="127"/>
      <c r="D5892" s="122"/>
      <c r="E5892" s="129">
        <f t="shared" si="92"/>
        <v>0</v>
      </c>
    </row>
    <row r="5893" spans="1:5">
      <c r="A5893" s="127"/>
      <c r="B5893" s="128"/>
      <c r="C5893" s="127"/>
      <c r="D5893" s="122"/>
      <c r="E5893" s="129">
        <f t="shared" si="92"/>
        <v>0</v>
      </c>
    </row>
    <row r="5894" spans="1:5">
      <c r="A5894" s="127"/>
      <c r="B5894" s="128"/>
      <c r="C5894" s="127"/>
      <c r="D5894" s="122"/>
      <c r="E5894" s="129">
        <f t="shared" si="92"/>
        <v>0</v>
      </c>
    </row>
    <row r="5895" spans="1:5">
      <c r="A5895" s="127"/>
      <c r="B5895" s="128"/>
      <c r="C5895" s="127"/>
      <c r="D5895" s="122"/>
      <c r="E5895" s="129">
        <f t="shared" si="92"/>
        <v>0</v>
      </c>
    </row>
    <row r="5896" spans="1:5">
      <c r="A5896" s="127"/>
      <c r="B5896" s="128"/>
      <c r="C5896" s="127"/>
      <c r="D5896" s="122"/>
      <c r="E5896" s="129">
        <f t="shared" si="92"/>
        <v>0</v>
      </c>
    </row>
    <row r="5897" spans="1:5">
      <c r="A5897" s="127"/>
      <c r="B5897" s="128"/>
      <c r="C5897" s="127"/>
      <c r="D5897" s="122"/>
      <c r="E5897" s="129">
        <f t="shared" si="92"/>
        <v>0</v>
      </c>
    </row>
    <row r="5898" spans="1:5">
      <c r="A5898" s="127"/>
      <c r="B5898" s="128"/>
      <c r="C5898" s="127"/>
      <c r="D5898" s="122"/>
      <c r="E5898" s="129">
        <f t="shared" si="92"/>
        <v>0</v>
      </c>
    </row>
    <row r="5899" spans="1:5">
      <c r="A5899" s="127"/>
      <c r="B5899" s="128"/>
      <c r="C5899" s="127"/>
      <c r="D5899" s="122"/>
      <c r="E5899" s="129">
        <f t="shared" si="92"/>
        <v>0</v>
      </c>
    </row>
    <row r="5900" spans="1:5">
      <c r="A5900" s="127"/>
      <c r="B5900" s="128"/>
      <c r="C5900" s="127"/>
      <c r="D5900" s="122"/>
      <c r="E5900" s="129">
        <f t="shared" si="92"/>
        <v>0</v>
      </c>
    </row>
    <row r="5901" spans="1:5">
      <c r="A5901" s="127"/>
      <c r="B5901" s="128"/>
      <c r="C5901" s="127"/>
      <c r="D5901" s="122"/>
      <c r="E5901" s="129">
        <f t="shared" si="92"/>
        <v>0</v>
      </c>
    </row>
    <row r="5902" spans="1:5">
      <c r="A5902" s="127"/>
      <c r="B5902" s="128"/>
      <c r="C5902" s="127"/>
      <c r="D5902" s="122"/>
      <c r="E5902" s="129">
        <f t="shared" si="92"/>
        <v>0</v>
      </c>
    </row>
    <row r="5903" spans="1:5">
      <c r="A5903" s="127"/>
      <c r="B5903" s="128"/>
      <c r="C5903" s="127"/>
      <c r="D5903" s="122"/>
      <c r="E5903" s="129">
        <f t="shared" si="92"/>
        <v>0</v>
      </c>
    </row>
    <row r="5904" spans="1:5">
      <c r="A5904" s="127"/>
      <c r="B5904" s="128"/>
      <c r="C5904" s="127"/>
      <c r="D5904" s="122"/>
      <c r="E5904" s="129">
        <f t="shared" si="92"/>
        <v>0</v>
      </c>
    </row>
    <row r="5905" spans="1:5">
      <c r="A5905" s="127"/>
      <c r="B5905" s="128"/>
      <c r="C5905" s="127"/>
      <c r="D5905" s="122"/>
      <c r="E5905" s="129">
        <f t="shared" si="92"/>
        <v>0</v>
      </c>
    </row>
    <row r="5906" spans="1:5">
      <c r="A5906" s="127"/>
      <c r="B5906" s="128"/>
      <c r="C5906" s="127"/>
      <c r="D5906" s="122"/>
      <c r="E5906" s="129">
        <f t="shared" si="92"/>
        <v>0</v>
      </c>
    </row>
    <row r="5907" spans="1:5">
      <c r="A5907" s="127"/>
      <c r="B5907" s="128"/>
      <c r="C5907" s="127"/>
      <c r="D5907" s="122"/>
      <c r="E5907" s="129">
        <f t="shared" si="92"/>
        <v>0</v>
      </c>
    </row>
    <row r="5908" spans="1:5">
      <c r="A5908" s="127"/>
      <c r="B5908" s="128"/>
      <c r="C5908" s="127"/>
      <c r="D5908" s="122"/>
      <c r="E5908" s="129">
        <f t="shared" si="92"/>
        <v>0</v>
      </c>
    </row>
    <row r="5909" spans="1:5">
      <c r="A5909" s="127"/>
      <c r="B5909" s="128"/>
      <c r="C5909" s="127"/>
      <c r="D5909" s="122"/>
      <c r="E5909" s="129">
        <f t="shared" si="92"/>
        <v>0</v>
      </c>
    </row>
    <row r="5910" spans="1:5">
      <c r="A5910" s="127"/>
      <c r="B5910" s="128"/>
      <c r="C5910" s="127"/>
      <c r="D5910" s="122"/>
      <c r="E5910" s="129">
        <f t="shared" si="92"/>
        <v>0</v>
      </c>
    </row>
    <row r="5911" spans="1:5">
      <c r="A5911" s="127"/>
      <c r="B5911" s="128"/>
      <c r="C5911" s="127"/>
      <c r="D5911" s="122"/>
      <c r="E5911" s="129">
        <f t="shared" si="92"/>
        <v>0</v>
      </c>
    </row>
    <row r="5912" spans="1:5">
      <c r="A5912" s="127"/>
      <c r="B5912" s="128"/>
      <c r="C5912" s="127"/>
      <c r="D5912" s="122"/>
      <c r="E5912" s="129">
        <f t="shared" si="92"/>
        <v>0</v>
      </c>
    </row>
    <row r="5913" spans="1:5">
      <c r="A5913" s="127"/>
      <c r="B5913" s="128"/>
      <c r="C5913" s="127"/>
      <c r="D5913" s="122"/>
      <c r="E5913" s="129">
        <f t="shared" si="92"/>
        <v>0</v>
      </c>
    </row>
    <row r="5914" spans="1:5">
      <c r="A5914" s="127"/>
      <c r="B5914" s="128"/>
      <c r="C5914" s="127"/>
      <c r="D5914" s="122"/>
      <c r="E5914" s="129">
        <f t="shared" si="92"/>
        <v>0</v>
      </c>
    </row>
    <row r="5915" spans="1:5">
      <c r="A5915" s="127"/>
      <c r="B5915" s="128"/>
      <c r="C5915" s="127"/>
      <c r="D5915" s="122"/>
      <c r="E5915" s="129">
        <f t="shared" si="92"/>
        <v>0</v>
      </c>
    </row>
    <row r="5916" spans="1:5">
      <c r="A5916" s="127"/>
      <c r="B5916" s="128"/>
      <c r="C5916" s="127"/>
      <c r="D5916" s="122"/>
      <c r="E5916" s="129">
        <f t="shared" si="92"/>
        <v>0</v>
      </c>
    </row>
    <row r="5917" spans="1:5">
      <c r="A5917" s="127"/>
      <c r="B5917" s="128"/>
      <c r="C5917" s="127"/>
      <c r="D5917" s="122"/>
      <c r="E5917" s="129">
        <f t="shared" si="92"/>
        <v>0</v>
      </c>
    </row>
    <row r="5918" spans="1:5">
      <c r="A5918" s="127"/>
      <c r="B5918" s="128"/>
      <c r="C5918" s="127"/>
      <c r="D5918" s="122"/>
      <c r="E5918" s="129">
        <f t="shared" si="92"/>
        <v>0</v>
      </c>
    </row>
    <row r="5919" spans="1:5">
      <c r="A5919" s="127"/>
      <c r="B5919" s="128"/>
      <c r="C5919" s="127"/>
      <c r="D5919" s="122"/>
      <c r="E5919" s="129">
        <f t="shared" si="92"/>
        <v>0</v>
      </c>
    </row>
    <row r="5920" spans="1:5">
      <c r="A5920" s="127"/>
      <c r="B5920" s="128"/>
      <c r="C5920" s="127"/>
      <c r="D5920" s="122"/>
      <c r="E5920" s="129">
        <f t="shared" si="92"/>
        <v>0</v>
      </c>
    </row>
    <row r="5921" spans="1:5">
      <c r="A5921" s="127"/>
      <c r="B5921" s="128"/>
      <c r="C5921" s="127"/>
      <c r="D5921" s="122"/>
      <c r="E5921" s="129">
        <f t="shared" si="92"/>
        <v>0</v>
      </c>
    </row>
    <row r="5922" spans="1:5">
      <c r="A5922" s="127"/>
      <c r="B5922" s="128"/>
      <c r="C5922" s="127"/>
      <c r="D5922" s="122"/>
      <c r="E5922" s="129">
        <f t="shared" si="92"/>
        <v>0</v>
      </c>
    </row>
    <row r="5923" spans="1:5">
      <c r="A5923" s="127"/>
      <c r="B5923" s="128"/>
      <c r="C5923" s="127"/>
      <c r="D5923" s="122"/>
      <c r="E5923" s="129">
        <f t="shared" si="92"/>
        <v>0</v>
      </c>
    </row>
    <row r="5924" spans="1:5">
      <c r="A5924" s="127"/>
      <c r="B5924" s="128"/>
      <c r="C5924" s="127"/>
      <c r="D5924" s="122"/>
      <c r="E5924" s="129">
        <f t="shared" si="92"/>
        <v>0</v>
      </c>
    </row>
    <row r="5925" spans="1:5">
      <c r="A5925" s="127"/>
      <c r="B5925" s="128"/>
      <c r="C5925" s="127"/>
      <c r="D5925" s="122"/>
      <c r="E5925" s="129">
        <f t="shared" si="92"/>
        <v>0</v>
      </c>
    </row>
    <row r="5926" spans="1:5">
      <c r="A5926" s="127"/>
      <c r="B5926" s="128"/>
      <c r="C5926" s="127"/>
      <c r="D5926" s="122"/>
      <c r="E5926" s="129">
        <f t="shared" si="92"/>
        <v>0</v>
      </c>
    </row>
    <row r="5927" spans="1:5">
      <c r="A5927" s="127"/>
      <c r="B5927" s="128"/>
      <c r="C5927" s="127"/>
      <c r="D5927" s="122"/>
      <c r="E5927" s="129">
        <f t="shared" si="92"/>
        <v>0</v>
      </c>
    </row>
    <row r="5928" spans="1:5">
      <c r="A5928" s="127"/>
      <c r="B5928" s="128"/>
      <c r="C5928" s="127"/>
      <c r="D5928" s="122"/>
      <c r="E5928" s="129">
        <f t="shared" si="92"/>
        <v>0</v>
      </c>
    </row>
    <row r="5929" spans="1:5">
      <c r="A5929" s="127"/>
      <c r="B5929" s="128"/>
      <c r="C5929" s="127"/>
      <c r="D5929" s="122"/>
      <c r="E5929" s="129">
        <f t="shared" si="92"/>
        <v>0</v>
      </c>
    </row>
    <row r="5930" spans="1:5">
      <c r="A5930" s="127"/>
      <c r="B5930" s="128"/>
      <c r="C5930" s="127"/>
      <c r="D5930" s="122"/>
      <c r="E5930" s="129">
        <f t="shared" si="92"/>
        <v>0</v>
      </c>
    </row>
    <row r="5931" spans="1:5">
      <c r="A5931" s="127"/>
      <c r="B5931" s="128"/>
      <c r="C5931" s="127"/>
      <c r="D5931" s="122"/>
      <c r="E5931" s="129">
        <f t="shared" si="92"/>
        <v>0</v>
      </c>
    </row>
    <row r="5932" spans="1:5">
      <c r="A5932" s="127"/>
      <c r="B5932" s="128"/>
      <c r="C5932" s="127"/>
      <c r="D5932" s="122"/>
      <c r="E5932" s="129">
        <f t="shared" si="92"/>
        <v>0</v>
      </c>
    </row>
    <row r="5933" spans="1:5">
      <c r="A5933" s="127"/>
      <c r="B5933" s="128"/>
      <c r="C5933" s="127"/>
      <c r="D5933" s="122"/>
      <c r="E5933" s="129">
        <f t="shared" si="92"/>
        <v>0</v>
      </c>
    </row>
    <row r="5934" spans="1:5">
      <c r="A5934" s="127"/>
      <c r="B5934" s="128"/>
      <c r="C5934" s="127"/>
      <c r="D5934" s="122"/>
      <c r="E5934" s="129">
        <f t="shared" si="92"/>
        <v>0</v>
      </c>
    </row>
    <row r="5935" spans="1:5">
      <c r="A5935" s="127"/>
      <c r="B5935" s="128"/>
      <c r="C5935" s="127"/>
      <c r="D5935" s="122"/>
      <c r="E5935" s="129">
        <f t="shared" si="92"/>
        <v>0</v>
      </c>
    </row>
    <row r="5936" spans="1:5">
      <c r="A5936" s="127"/>
      <c r="B5936" s="128"/>
      <c r="C5936" s="127"/>
      <c r="D5936" s="122"/>
      <c r="E5936" s="129">
        <f t="shared" si="92"/>
        <v>0</v>
      </c>
    </row>
    <row r="5937" spans="1:5">
      <c r="A5937" s="127"/>
      <c r="B5937" s="128"/>
      <c r="C5937" s="127"/>
      <c r="D5937" s="122"/>
      <c r="E5937" s="129">
        <f t="shared" si="92"/>
        <v>0</v>
      </c>
    </row>
    <row r="5938" spans="1:5">
      <c r="A5938" s="127"/>
      <c r="B5938" s="128"/>
      <c r="C5938" s="127"/>
      <c r="D5938" s="122"/>
      <c r="E5938" s="129">
        <f t="shared" si="92"/>
        <v>0</v>
      </c>
    </row>
    <row r="5939" spans="1:5">
      <c r="A5939" s="127"/>
      <c r="B5939" s="128"/>
      <c r="C5939" s="127"/>
      <c r="D5939" s="122"/>
      <c r="E5939" s="129">
        <f t="shared" si="92"/>
        <v>0</v>
      </c>
    </row>
    <row r="5940" spans="1:5">
      <c r="A5940" s="127"/>
      <c r="B5940" s="128"/>
      <c r="C5940" s="127"/>
      <c r="D5940" s="122"/>
      <c r="E5940" s="129">
        <f t="shared" si="92"/>
        <v>0</v>
      </c>
    </row>
    <row r="5941" spans="1:5">
      <c r="A5941" s="127"/>
      <c r="B5941" s="128"/>
      <c r="C5941" s="127"/>
      <c r="D5941" s="122"/>
      <c r="E5941" s="129">
        <f t="shared" si="92"/>
        <v>0</v>
      </c>
    </row>
    <row r="5942" spans="1:5">
      <c r="A5942" s="127"/>
      <c r="B5942" s="128"/>
      <c r="C5942" s="127"/>
      <c r="D5942" s="122"/>
      <c r="E5942" s="129">
        <f t="shared" si="92"/>
        <v>0</v>
      </c>
    </row>
    <row r="5943" spans="1:5">
      <c r="A5943" s="127"/>
      <c r="B5943" s="128"/>
      <c r="C5943" s="127"/>
      <c r="D5943" s="122"/>
      <c r="E5943" s="129">
        <f t="shared" si="92"/>
        <v>0</v>
      </c>
    </row>
    <row r="5944" spans="1:5">
      <c r="A5944" s="127"/>
      <c r="B5944" s="128"/>
      <c r="C5944" s="127"/>
      <c r="D5944" s="122"/>
      <c r="E5944" s="129">
        <f t="shared" si="92"/>
        <v>0</v>
      </c>
    </row>
    <row r="5945" spans="1:5">
      <c r="A5945" s="127"/>
      <c r="B5945" s="128"/>
      <c r="C5945" s="127"/>
      <c r="D5945" s="122"/>
      <c r="E5945" s="129">
        <f t="shared" si="92"/>
        <v>0</v>
      </c>
    </row>
    <row r="5946" spans="1:5">
      <c r="A5946" s="127"/>
      <c r="B5946" s="128"/>
      <c r="C5946" s="127"/>
      <c r="D5946" s="122"/>
      <c r="E5946" s="129">
        <f t="shared" si="92"/>
        <v>0</v>
      </c>
    </row>
    <row r="5947" spans="1:5">
      <c r="A5947" s="127"/>
      <c r="B5947" s="128"/>
      <c r="C5947" s="127"/>
      <c r="D5947" s="122"/>
      <c r="E5947" s="129">
        <f t="shared" si="92"/>
        <v>0</v>
      </c>
    </row>
    <row r="5948" spans="1:5">
      <c r="A5948" s="127"/>
      <c r="B5948" s="128"/>
      <c r="C5948" s="127"/>
      <c r="D5948" s="122"/>
      <c r="E5948" s="129">
        <f t="shared" si="92"/>
        <v>0</v>
      </c>
    </row>
    <row r="5949" spans="1:5">
      <c r="A5949" s="127"/>
      <c r="B5949" s="128"/>
      <c r="C5949" s="127"/>
      <c r="D5949" s="122"/>
      <c r="E5949" s="129">
        <f t="shared" si="92"/>
        <v>0</v>
      </c>
    </row>
    <row r="5950" spans="1:5">
      <c r="A5950" s="127"/>
      <c r="B5950" s="128"/>
      <c r="C5950" s="127"/>
      <c r="D5950" s="122"/>
      <c r="E5950" s="129">
        <f t="shared" si="92"/>
        <v>0</v>
      </c>
    </row>
    <row r="5951" spans="1:5">
      <c r="A5951" s="127"/>
      <c r="B5951" s="128"/>
      <c r="C5951" s="127"/>
      <c r="D5951" s="122"/>
      <c r="E5951" s="129">
        <f t="shared" si="92"/>
        <v>0</v>
      </c>
    </row>
    <row r="5952" spans="1:5">
      <c r="A5952" s="127"/>
      <c r="B5952" s="128"/>
      <c r="C5952" s="127"/>
      <c r="D5952" s="122"/>
      <c r="E5952" s="129">
        <f t="shared" si="92"/>
        <v>0</v>
      </c>
    </row>
    <row r="5953" spans="1:5">
      <c r="A5953" s="127"/>
      <c r="B5953" s="128"/>
      <c r="C5953" s="127"/>
      <c r="D5953" s="122"/>
      <c r="E5953" s="129">
        <f t="shared" si="92"/>
        <v>0</v>
      </c>
    </row>
    <row r="5954" spans="1:5">
      <c r="A5954" s="127"/>
      <c r="B5954" s="128"/>
      <c r="C5954" s="127"/>
      <c r="D5954" s="122"/>
      <c r="E5954" s="129">
        <f t="shared" ref="E5954:E6017" si="93">ROUND((D5954/(1+$J$1))*(1+$L$1),2)</f>
        <v>0</v>
      </c>
    </row>
    <row r="5955" spans="1:5">
      <c r="A5955" s="127"/>
      <c r="B5955" s="128"/>
      <c r="C5955" s="127"/>
      <c r="D5955" s="122"/>
      <c r="E5955" s="129">
        <f t="shared" si="93"/>
        <v>0</v>
      </c>
    </row>
    <row r="5956" spans="1:5">
      <c r="A5956" s="127"/>
      <c r="B5956" s="128"/>
      <c r="C5956" s="127"/>
      <c r="D5956" s="122"/>
      <c r="E5956" s="129">
        <f t="shared" si="93"/>
        <v>0</v>
      </c>
    </row>
    <row r="5957" spans="1:5">
      <c r="A5957" s="127"/>
      <c r="B5957" s="128"/>
      <c r="C5957" s="127"/>
      <c r="D5957" s="122"/>
      <c r="E5957" s="129">
        <f t="shared" si="93"/>
        <v>0</v>
      </c>
    </row>
    <row r="5958" spans="1:5">
      <c r="A5958" s="127"/>
      <c r="B5958" s="128"/>
      <c r="C5958" s="127"/>
      <c r="D5958" s="122"/>
      <c r="E5958" s="129">
        <f t="shared" si="93"/>
        <v>0</v>
      </c>
    </row>
    <row r="5959" spans="1:5">
      <c r="A5959" s="127"/>
      <c r="B5959" s="128"/>
      <c r="C5959" s="127"/>
      <c r="D5959" s="122"/>
      <c r="E5959" s="129">
        <f t="shared" si="93"/>
        <v>0</v>
      </c>
    </row>
    <row r="5960" spans="1:5">
      <c r="A5960" s="127"/>
      <c r="B5960" s="128"/>
      <c r="C5960" s="127"/>
      <c r="D5960" s="122"/>
      <c r="E5960" s="129">
        <f t="shared" si="93"/>
        <v>0</v>
      </c>
    </row>
    <row r="5961" spans="1:5">
      <c r="A5961" s="127"/>
      <c r="B5961" s="128"/>
      <c r="C5961" s="127"/>
      <c r="D5961" s="122"/>
      <c r="E5961" s="129">
        <f t="shared" si="93"/>
        <v>0</v>
      </c>
    </row>
    <row r="5962" spans="1:5">
      <c r="A5962" s="127"/>
      <c r="B5962" s="128"/>
      <c r="C5962" s="127"/>
      <c r="D5962" s="122"/>
      <c r="E5962" s="129">
        <f t="shared" si="93"/>
        <v>0</v>
      </c>
    </row>
    <row r="5963" spans="1:5">
      <c r="A5963" s="127"/>
      <c r="B5963" s="128"/>
      <c r="C5963" s="127"/>
      <c r="D5963" s="122"/>
      <c r="E5963" s="129">
        <f t="shared" si="93"/>
        <v>0</v>
      </c>
    </row>
    <row r="5964" spans="1:5">
      <c r="A5964" s="127"/>
      <c r="B5964" s="128"/>
      <c r="C5964" s="127"/>
      <c r="D5964" s="122"/>
      <c r="E5964" s="129">
        <f t="shared" si="93"/>
        <v>0</v>
      </c>
    </row>
    <row r="5965" spans="1:5">
      <c r="A5965" s="127"/>
      <c r="B5965" s="128"/>
      <c r="C5965" s="127"/>
      <c r="D5965" s="122"/>
      <c r="E5965" s="129">
        <f t="shared" si="93"/>
        <v>0</v>
      </c>
    </row>
    <row r="5966" spans="1:5">
      <c r="A5966" s="127"/>
      <c r="B5966" s="128"/>
      <c r="C5966" s="127"/>
      <c r="D5966" s="122"/>
      <c r="E5966" s="129">
        <f t="shared" si="93"/>
        <v>0</v>
      </c>
    </row>
    <row r="5967" spans="1:5">
      <c r="A5967" s="127"/>
      <c r="B5967" s="128"/>
      <c r="C5967" s="127"/>
      <c r="D5967" s="122"/>
      <c r="E5967" s="129">
        <f t="shared" si="93"/>
        <v>0</v>
      </c>
    </row>
    <row r="5968" spans="1:5">
      <c r="A5968" s="127"/>
      <c r="B5968" s="128"/>
      <c r="C5968" s="127"/>
      <c r="D5968" s="122"/>
      <c r="E5968" s="129">
        <f t="shared" si="93"/>
        <v>0</v>
      </c>
    </row>
    <row r="5969" spans="1:5">
      <c r="A5969" s="127"/>
      <c r="B5969" s="128"/>
      <c r="C5969" s="127"/>
      <c r="D5969" s="122"/>
      <c r="E5969" s="129">
        <f t="shared" si="93"/>
        <v>0</v>
      </c>
    </row>
    <row r="5970" spans="1:5">
      <c r="A5970" s="127"/>
      <c r="B5970" s="128"/>
      <c r="C5970" s="127"/>
      <c r="D5970" s="122"/>
      <c r="E5970" s="129">
        <f t="shared" si="93"/>
        <v>0</v>
      </c>
    </row>
    <row r="5971" spans="1:5">
      <c r="A5971" s="127"/>
      <c r="B5971" s="128"/>
      <c r="C5971" s="127"/>
      <c r="D5971" s="122"/>
      <c r="E5971" s="129">
        <f t="shared" si="93"/>
        <v>0</v>
      </c>
    </row>
    <row r="5972" spans="1:5">
      <c r="A5972" s="127"/>
      <c r="B5972" s="128"/>
      <c r="C5972" s="127"/>
      <c r="D5972" s="122"/>
      <c r="E5972" s="129">
        <f t="shared" si="93"/>
        <v>0</v>
      </c>
    </row>
    <row r="5973" spans="1:5">
      <c r="A5973" s="127"/>
      <c r="B5973" s="128"/>
      <c r="C5973" s="127"/>
      <c r="D5973" s="122"/>
      <c r="E5973" s="129">
        <f t="shared" si="93"/>
        <v>0</v>
      </c>
    </row>
    <row r="5974" spans="1:5">
      <c r="A5974" s="127"/>
      <c r="B5974" s="128"/>
      <c r="C5974" s="127"/>
      <c r="D5974" s="122"/>
      <c r="E5974" s="129">
        <f t="shared" si="93"/>
        <v>0</v>
      </c>
    </row>
    <row r="5975" spans="1:5">
      <c r="A5975" s="127"/>
      <c r="B5975" s="128"/>
      <c r="C5975" s="127"/>
      <c r="D5975" s="122"/>
      <c r="E5975" s="129">
        <f t="shared" si="93"/>
        <v>0</v>
      </c>
    </row>
    <row r="5976" spans="1:5">
      <c r="A5976" s="127"/>
      <c r="B5976" s="128"/>
      <c r="C5976" s="127"/>
      <c r="D5976" s="122"/>
      <c r="E5976" s="129">
        <f t="shared" si="93"/>
        <v>0</v>
      </c>
    </row>
    <row r="5977" spans="1:5">
      <c r="A5977" s="127"/>
      <c r="B5977" s="128"/>
      <c r="C5977" s="127"/>
      <c r="D5977" s="122"/>
      <c r="E5977" s="129">
        <f t="shared" si="93"/>
        <v>0</v>
      </c>
    </row>
    <row r="5978" spans="1:5">
      <c r="A5978" s="127"/>
      <c r="B5978" s="128"/>
      <c r="C5978" s="127"/>
      <c r="D5978" s="122"/>
      <c r="E5978" s="129">
        <f t="shared" si="93"/>
        <v>0</v>
      </c>
    </row>
    <row r="5979" spans="1:5">
      <c r="A5979" s="127"/>
      <c r="B5979" s="128"/>
      <c r="C5979" s="127"/>
      <c r="D5979" s="122"/>
      <c r="E5979" s="129">
        <f t="shared" si="93"/>
        <v>0</v>
      </c>
    </row>
    <row r="5980" spans="1:5">
      <c r="A5980" s="127"/>
      <c r="B5980" s="128"/>
      <c r="C5980" s="127"/>
      <c r="D5980" s="122"/>
      <c r="E5980" s="129">
        <f t="shared" si="93"/>
        <v>0</v>
      </c>
    </row>
    <row r="5981" spans="1:5">
      <c r="A5981" s="127"/>
      <c r="B5981" s="128"/>
      <c r="C5981" s="127"/>
      <c r="D5981" s="122"/>
      <c r="E5981" s="129">
        <f t="shared" si="93"/>
        <v>0</v>
      </c>
    </row>
    <row r="5982" spans="1:5">
      <c r="A5982" s="127"/>
      <c r="B5982" s="128"/>
      <c r="C5982" s="127"/>
      <c r="D5982" s="122"/>
      <c r="E5982" s="129">
        <f t="shared" si="93"/>
        <v>0</v>
      </c>
    </row>
    <row r="5983" spans="1:5">
      <c r="A5983" s="127"/>
      <c r="B5983" s="128"/>
      <c r="C5983" s="127"/>
      <c r="D5983" s="122"/>
      <c r="E5983" s="129">
        <f t="shared" si="93"/>
        <v>0</v>
      </c>
    </row>
    <row r="5984" spans="1:5">
      <c r="A5984" s="127"/>
      <c r="B5984" s="128"/>
      <c r="C5984" s="127"/>
      <c r="D5984" s="122"/>
      <c r="E5984" s="129">
        <f t="shared" si="93"/>
        <v>0</v>
      </c>
    </row>
    <row r="5985" spans="1:5">
      <c r="A5985" s="127"/>
      <c r="B5985" s="128"/>
      <c r="C5985" s="127"/>
      <c r="D5985" s="122"/>
      <c r="E5985" s="129">
        <f t="shared" si="93"/>
        <v>0</v>
      </c>
    </row>
    <row r="5986" spans="1:5">
      <c r="A5986" s="127"/>
      <c r="B5986" s="128"/>
      <c r="C5986" s="127"/>
      <c r="D5986" s="122"/>
      <c r="E5986" s="129">
        <f t="shared" si="93"/>
        <v>0</v>
      </c>
    </row>
    <row r="5987" spans="1:5">
      <c r="A5987" s="127"/>
      <c r="B5987" s="128"/>
      <c r="C5987" s="127"/>
      <c r="D5987" s="122"/>
      <c r="E5987" s="129">
        <f t="shared" si="93"/>
        <v>0</v>
      </c>
    </row>
    <row r="5988" spans="1:5">
      <c r="A5988" s="127"/>
      <c r="B5988" s="128"/>
      <c r="C5988" s="127"/>
      <c r="D5988" s="122"/>
      <c r="E5988" s="129">
        <f t="shared" si="93"/>
        <v>0</v>
      </c>
    </row>
    <row r="5989" spans="1:5">
      <c r="A5989" s="127"/>
      <c r="B5989" s="128"/>
      <c r="C5989" s="127"/>
      <c r="D5989" s="122"/>
      <c r="E5989" s="129">
        <f t="shared" si="93"/>
        <v>0</v>
      </c>
    </row>
    <row r="5990" spans="1:5">
      <c r="A5990" s="127"/>
      <c r="B5990" s="128"/>
      <c r="C5990" s="127"/>
      <c r="D5990" s="122"/>
      <c r="E5990" s="129">
        <f t="shared" si="93"/>
        <v>0</v>
      </c>
    </row>
    <row r="5991" spans="1:5">
      <c r="A5991" s="127"/>
      <c r="B5991" s="128"/>
      <c r="C5991" s="127"/>
      <c r="D5991" s="122"/>
      <c r="E5991" s="129">
        <f t="shared" si="93"/>
        <v>0</v>
      </c>
    </row>
    <row r="5992" spans="1:5">
      <c r="A5992" s="127"/>
      <c r="B5992" s="128"/>
      <c r="C5992" s="127"/>
      <c r="D5992" s="122"/>
      <c r="E5992" s="129">
        <f t="shared" si="93"/>
        <v>0</v>
      </c>
    </row>
    <row r="5993" spans="1:5">
      <c r="A5993" s="127"/>
      <c r="B5993" s="128"/>
      <c r="C5993" s="127"/>
      <c r="D5993" s="122"/>
      <c r="E5993" s="129">
        <f t="shared" si="93"/>
        <v>0</v>
      </c>
    </row>
    <row r="5994" spans="1:5">
      <c r="A5994" s="127"/>
      <c r="B5994" s="128"/>
      <c r="C5994" s="127"/>
      <c r="D5994" s="122"/>
      <c r="E5994" s="129">
        <f t="shared" si="93"/>
        <v>0</v>
      </c>
    </row>
    <row r="5995" spans="1:5">
      <c r="A5995" s="127"/>
      <c r="B5995" s="128"/>
      <c r="C5995" s="127"/>
      <c r="D5995" s="122"/>
      <c r="E5995" s="129">
        <f t="shared" si="93"/>
        <v>0</v>
      </c>
    </row>
    <row r="5996" spans="1:5">
      <c r="A5996" s="127"/>
      <c r="B5996" s="128"/>
      <c r="C5996" s="127"/>
      <c r="D5996" s="122"/>
      <c r="E5996" s="129">
        <f t="shared" si="93"/>
        <v>0</v>
      </c>
    </row>
    <row r="5997" spans="1:5">
      <c r="A5997" s="127"/>
      <c r="B5997" s="128"/>
      <c r="C5997" s="127"/>
      <c r="D5997" s="122"/>
      <c r="E5997" s="129">
        <f t="shared" si="93"/>
        <v>0</v>
      </c>
    </row>
    <row r="5998" spans="1:5">
      <c r="A5998" s="127"/>
      <c r="B5998" s="128"/>
      <c r="C5998" s="127"/>
      <c r="D5998" s="122"/>
      <c r="E5998" s="129">
        <f t="shared" si="93"/>
        <v>0</v>
      </c>
    </row>
    <row r="5999" spans="1:5">
      <c r="A5999" s="127"/>
      <c r="B5999" s="128"/>
      <c r="C5999" s="127"/>
      <c r="D5999" s="122"/>
      <c r="E5999" s="129">
        <f t="shared" si="93"/>
        <v>0</v>
      </c>
    </row>
    <row r="6000" spans="1:5">
      <c r="A6000" s="127"/>
      <c r="B6000" s="128"/>
      <c r="C6000" s="127"/>
      <c r="D6000" s="122"/>
      <c r="E6000" s="129">
        <f t="shared" si="93"/>
        <v>0</v>
      </c>
    </row>
    <row r="6001" spans="1:5">
      <c r="A6001" s="127"/>
      <c r="B6001" s="128"/>
      <c r="C6001" s="127"/>
      <c r="D6001" s="122"/>
      <c r="E6001" s="129">
        <f t="shared" si="93"/>
        <v>0</v>
      </c>
    </row>
    <row r="6002" spans="1:5">
      <c r="A6002" s="127"/>
      <c r="B6002" s="128"/>
      <c r="C6002" s="127"/>
      <c r="D6002" s="122"/>
      <c r="E6002" s="129">
        <f t="shared" si="93"/>
        <v>0</v>
      </c>
    </row>
    <row r="6003" spans="1:5">
      <c r="A6003" s="127"/>
      <c r="B6003" s="128"/>
      <c r="C6003" s="127"/>
      <c r="D6003" s="122"/>
      <c r="E6003" s="129">
        <f t="shared" si="93"/>
        <v>0</v>
      </c>
    </row>
    <row r="6004" spans="1:5">
      <c r="A6004" s="127"/>
      <c r="B6004" s="128"/>
      <c r="C6004" s="127"/>
      <c r="D6004" s="122"/>
      <c r="E6004" s="129">
        <f t="shared" si="93"/>
        <v>0</v>
      </c>
    </row>
    <row r="6005" spans="1:5">
      <c r="A6005" s="127"/>
      <c r="B6005" s="128"/>
      <c r="C6005" s="127"/>
      <c r="D6005" s="122"/>
      <c r="E6005" s="129">
        <f t="shared" si="93"/>
        <v>0</v>
      </c>
    </row>
    <row r="6006" spans="1:5">
      <c r="A6006" s="127"/>
      <c r="B6006" s="128"/>
      <c r="C6006" s="127"/>
      <c r="D6006" s="122"/>
      <c r="E6006" s="129">
        <f t="shared" si="93"/>
        <v>0</v>
      </c>
    </row>
    <row r="6007" spans="1:5">
      <c r="A6007" s="127"/>
      <c r="B6007" s="128"/>
      <c r="C6007" s="127"/>
      <c r="D6007" s="122"/>
      <c r="E6007" s="129">
        <f t="shared" si="93"/>
        <v>0</v>
      </c>
    </row>
    <row r="6008" spans="1:5">
      <c r="A6008" s="127"/>
      <c r="B6008" s="128"/>
      <c r="C6008" s="127"/>
      <c r="D6008" s="122"/>
      <c r="E6008" s="129">
        <f t="shared" si="93"/>
        <v>0</v>
      </c>
    </row>
    <row r="6009" spans="1:5">
      <c r="A6009" s="127"/>
      <c r="B6009" s="128"/>
      <c r="C6009" s="127"/>
      <c r="D6009" s="122"/>
      <c r="E6009" s="129">
        <f t="shared" si="93"/>
        <v>0</v>
      </c>
    </row>
    <row r="6010" spans="1:5">
      <c r="A6010" s="127"/>
      <c r="B6010" s="128"/>
      <c r="C6010" s="127"/>
      <c r="D6010" s="122"/>
      <c r="E6010" s="129">
        <f t="shared" si="93"/>
        <v>0</v>
      </c>
    </row>
    <row r="6011" spans="1:5">
      <c r="A6011" s="127"/>
      <c r="B6011" s="128"/>
      <c r="C6011" s="127"/>
      <c r="D6011" s="122"/>
      <c r="E6011" s="129">
        <f t="shared" si="93"/>
        <v>0</v>
      </c>
    </row>
    <row r="6012" spans="1:5">
      <c r="A6012" s="127"/>
      <c r="B6012" s="128"/>
      <c r="C6012" s="127"/>
      <c r="D6012" s="122"/>
      <c r="E6012" s="129">
        <f t="shared" si="93"/>
        <v>0</v>
      </c>
    </row>
    <row r="6013" spans="1:5">
      <c r="A6013" s="127"/>
      <c r="B6013" s="128"/>
      <c r="C6013" s="127"/>
      <c r="D6013" s="122"/>
      <c r="E6013" s="129">
        <f t="shared" si="93"/>
        <v>0</v>
      </c>
    </row>
    <row r="6014" spans="1:5">
      <c r="A6014" s="127"/>
      <c r="B6014" s="128"/>
      <c r="C6014" s="127"/>
      <c r="D6014" s="122"/>
      <c r="E6014" s="129">
        <f t="shared" si="93"/>
        <v>0</v>
      </c>
    </row>
    <row r="6015" spans="1:5">
      <c r="A6015" s="127"/>
      <c r="B6015" s="128"/>
      <c r="C6015" s="127"/>
      <c r="D6015" s="122"/>
      <c r="E6015" s="129">
        <f t="shared" si="93"/>
        <v>0</v>
      </c>
    </row>
    <row r="6016" spans="1:5">
      <c r="A6016" s="127"/>
      <c r="B6016" s="128"/>
      <c r="C6016" s="127"/>
      <c r="D6016" s="122"/>
      <c r="E6016" s="129">
        <f t="shared" si="93"/>
        <v>0</v>
      </c>
    </row>
    <row r="6017" spans="1:5">
      <c r="A6017" s="127"/>
      <c r="B6017" s="128"/>
      <c r="C6017" s="127"/>
      <c r="D6017" s="122"/>
      <c r="E6017" s="129">
        <f t="shared" si="93"/>
        <v>0</v>
      </c>
    </row>
    <row r="6018" spans="1:5">
      <c r="A6018" s="127"/>
      <c r="B6018" s="128"/>
      <c r="C6018" s="127"/>
      <c r="D6018" s="122"/>
      <c r="E6018" s="129">
        <f t="shared" ref="E6018:E6081" si="94">ROUND((D6018/(1+$J$1))*(1+$L$1),2)</f>
        <v>0</v>
      </c>
    </row>
    <row r="6019" spans="1:5">
      <c r="A6019" s="127"/>
      <c r="B6019" s="128"/>
      <c r="C6019" s="127"/>
      <c r="D6019" s="122"/>
      <c r="E6019" s="129">
        <f t="shared" si="94"/>
        <v>0</v>
      </c>
    </row>
    <row r="6020" spans="1:5">
      <c r="A6020" s="127"/>
      <c r="B6020" s="128"/>
      <c r="C6020" s="127"/>
      <c r="D6020" s="122"/>
      <c r="E6020" s="129">
        <f t="shared" si="94"/>
        <v>0</v>
      </c>
    </row>
    <row r="6021" spans="1:5">
      <c r="A6021" s="127"/>
      <c r="B6021" s="128"/>
      <c r="C6021" s="127"/>
      <c r="D6021" s="122"/>
      <c r="E6021" s="129">
        <f t="shared" si="94"/>
        <v>0</v>
      </c>
    </row>
    <row r="6022" spans="1:5">
      <c r="A6022" s="127"/>
      <c r="B6022" s="128"/>
      <c r="C6022" s="127"/>
      <c r="D6022" s="122"/>
      <c r="E6022" s="129">
        <f t="shared" si="94"/>
        <v>0</v>
      </c>
    </row>
    <row r="6023" spans="1:5">
      <c r="A6023" s="127"/>
      <c r="B6023" s="128"/>
      <c r="C6023" s="127"/>
      <c r="D6023" s="122"/>
      <c r="E6023" s="129">
        <f t="shared" si="94"/>
        <v>0</v>
      </c>
    </row>
    <row r="6024" spans="1:5">
      <c r="A6024" s="127"/>
      <c r="B6024" s="128"/>
      <c r="C6024" s="127"/>
      <c r="D6024" s="122"/>
      <c r="E6024" s="129">
        <f t="shared" si="94"/>
        <v>0</v>
      </c>
    </row>
    <row r="6025" spans="1:5">
      <c r="A6025" s="127"/>
      <c r="B6025" s="128"/>
      <c r="C6025" s="127"/>
      <c r="D6025" s="122"/>
      <c r="E6025" s="129">
        <f t="shared" si="94"/>
        <v>0</v>
      </c>
    </row>
    <row r="6026" spans="1:5">
      <c r="A6026" s="127"/>
      <c r="B6026" s="128"/>
      <c r="C6026" s="127"/>
      <c r="D6026" s="122"/>
      <c r="E6026" s="129">
        <f t="shared" si="94"/>
        <v>0</v>
      </c>
    </row>
    <row r="6027" spans="1:5">
      <c r="A6027" s="127"/>
      <c r="B6027" s="128"/>
      <c r="C6027" s="127"/>
      <c r="D6027" s="122"/>
      <c r="E6027" s="129">
        <f t="shared" si="94"/>
        <v>0</v>
      </c>
    </row>
    <row r="6028" spans="1:5">
      <c r="A6028" s="127"/>
      <c r="B6028" s="128"/>
      <c r="C6028" s="127"/>
      <c r="D6028" s="122"/>
      <c r="E6028" s="129">
        <f t="shared" si="94"/>
        <v>0</v>
      </c>
    </row>
    <row r="6029" spans="1:5">
      <c r="A6029" s="127"/>
      <c r="B6029" s="128"/>
      <c r="C6029" s="127"/>
      <c r="D6029" s="122"/>
      <c r="E6029" s="129">
        <f t="shared" si="94"/>
        <v>0</v>
      </c>
    </row>
    <row r="6030" spans="1:5">
      <c r="A6030" s="127"/>
      <c r="B6030" s="128"/>
      <c r="C6030" s="127"/>
      <c r="D6030" s="122"/>
      <c r="E6030" s="129">
        <f t="shared" si="94"/>
        <v>0</v>
      </c>
    </row>
    <row r="6031" spans="1:5">
      <c r="A6031" s="127"/>
      <c r="B6031" s="128"/>
      <c r="C6031" s="127"/>
      <c r="D6031" s="122"/>
      <c r="E6031" s="129">
        <f t="shared" si="94"/>
        <v>0</v>
      </c>
    </row>
    <row r="6032" spans="1:5">
      <c r="A6032" s="127"/>
      <c r="B6032" s="128"/>
      <c r="C6032" s="127"/>
      <c r="D6032" s="122"/>
      <c r="E6032" s="129">
        <f t="shared" si="94"/>
        <v>0</v>
      </c>
    </row>
    <row r="6033" spans="1:5">
      <c r="A6033" s="127"/>
      <c r="B6033" s="128"/>
      <c r="C6033" s="127"/>
      <c r="D6033" s="122"/>
      <c r="E6033" s="129">
        <f t="shared" si="94"/>
        <v>0</v>
      </c>
    </row>
    <row r="6034" spans="1:5">
      <c r="A6034" s="127"/>
      <c r="B6034" s="128"/>
      <c r="C6034" s="127"/>
      <c r="D6034" s="122"/>
      <c r="E6034" s="129">
        <f t="shared" si="94"/>
        <v>0</v>
      </c>
    </row>
    <row r="6035" spans="1:5">
      <c r="A6035" s="127"/>
      <c r="B6035" s="128"/>
      <c r="C6035" s="127"/>
      <c r="D6035" s="122"/>
      <c r="E6035" s="129">
        <f t="shared" si="94"/>
        <v>0</v>
      </c>
    </row>
    <row r="6036" spans="1:5">
      <c r="A6036" s="127"/>
      <c r="B6036" s="128"/>
      <c r="C6036" s="127"/>
      <c r="D6036" s="122"/>
      <c r="E6036" s="129">
        <f t="shared" si="94"/>
        <v>0</v>
      </c>
    </row>
    <row r="6037" spans="1:5">
      <c r="A6037" s="127"/>
      <c r="B6037" s="128"/>
      <c r="C6037" s="127"/>
      <c r="D6037" s="122"/>
      <c r="E6037" s="129">
        <f t="shared" si="94"/>
        <v>0</v>
      </c>
    </row>
    <row r="6038" spans="1:5">
      <c r="A6038" s="127"/>
      <c r="B6038" s="128"/>
      <c r="C6038" s="127"/>
      <c r="D6038" s="122"/>
      <c r="E6038" s="129">
        <f t="shared" si="94"/>
        <v>0</v>
      </c>
    </row>
    <row r="6039" spans="1:5">
      <c r="A6039" s="127"/>
      <c r="B6039" s="128"/>
      <c r="C6039" s="127"/>
      <c r="D6039" s="122"/>
      <c r="E6039" s="129">
        <f t="shared" si="94"/>
        <v>0</v>
      </c>
    </row>
    <row r="6040" spans="1:5">
      <c r="A6040" s="127"/>
      <c r="B6040" s="128"/>
      <c r="C6040" s="127"/>
      <c r="D6040" s="122"/>
      <c r="E6040" s="129">
        <f t="shared" si="94"/>
        <v>0</v>
      </c>
    </row>
    <row r="6041" spans="1:5">
      <c r="A6041" s="127"/>
      <c r="B6041" s="128"/>
      <c r="C6041" s="127"/>
      <c r="D6041" s="122"/>
      <c r="E6041" s="129">
        <f t="shared" si="94"/>
        <v>0</v>
      </c>
    </row>
    <row r="6042" spans="1:5">
      <c r="A6042" s="127"/>
      <c r="B6042" s="128"/>
      <c r="C6042" s="127"/>
      <c r="D6042" s="122"/>
      <c r="E6042" s="129">
        <f t="shared" si="94"/>
        <v>0</v>
      </c>
    </row>
    <row r="6043" spans="1:5">
      <c r="A6043" s="127"/>
      <c r="B6043" s="128"/>
      <c r="C6043" s="127"/>
      <c r="D6043" s="122"/>
      <c r="E6043" s="129">
        <f t="shared" si="94"/>
        <v>0</v>
      </c>
    </row>
    <row r="6044" spans="1:5">
      <c r="A6044" s="127"/>
      <c r="B6044" s="128"/>
      <c r="C6044" s="127"/>
      <c r="D6044" s="122"/>
      <c r="E6044" s="129">
        <f t="shared" si="94"/>
        <v>0</v>
      </c>
    </row>
    <row r="6045" spans="1:5">
      <c r="A6045" s="127"/>
      <c r="B6045" s="128"/>
      <c r="C6045" s="127"/>
      <c r="D6045" s="122"/>
      <c r="E6045" s="129">
        <f t="shared" si="94"/>
        <v>0</v>
      </c>
    </row>
    <row r="6046" spans="1:5">
      <c r="A6046" s="127"/>
      <c r="B6046" s="128"/>
      <c r="C6046" s="127"/>
      <c r="D6046" s="122"/>
      <c r="E6046" s="129">
        <f t="shared" si="94"/>
        <v>0</v>
      </c>
    </row>
    <row r="6047" spans="1:5">
      <c r="A6047" s="127"/>
      <c r="B6047" s="128"/>
      <c r="C6047" s="127"/>
      <c r="D6047" s="122"/>
      <c r="E6047" s="129">
        <f t="shared" si="94"/>
        <v>0</v>
      </c>
    </row>
    <row r="6048" spans="1:5">
      <c r="A6048" s="127"/>
      <c r="B6048" s="128"/>
      <c r="C6048" s="127"/>
      <c r="D6048" s="122"/>
      <c r="E6048" s="129">
        <f t="shared" si="94"/>
        <v>0</v>
      </c>
    </row>
    <row r="6049" spans="1:5">
      <c r="A6049" s="127"/>
      <c r="B6049" s="128"/>
      <c r="C6049" s="127"/>
      <c r="D6049" s="122"/>
      <c r="E6049" s="129">
        <f t="shared" si="94"/>
        <v>0</v>
      </c>
    </row>
    <row r="6050" spans="1:5">
      <c r="A6050" s="127"/>
      <c r="B6050" s="128"/>
      <c r="C6050" s="127"/>
      <c r="D6050" s="122"/>
      <c r="E6050" s="129">
        <f t="shared" si="94"/>
        <v>0</v>
      </c>
    </row>
    <row r="6051" spans="1:5">
      <c r="A6051" s="127"/>
      <c r="B6051" s="128"/>
      <c r="C6051" s="127"/>
      <c r="D6051" s="122"/>
      <c r="E6051" s="129">
        <f t="shared" si="94"/>
        <v>0</v>
      </c>
    </row>
    <row r="6052" spans="1:5">
      <c r="A6052" s="127"/>
      <c r="B6052" s="128"/>
      <c r="C6052" s="127"/>
      <c r="D6052" s="122"/>
      <c r="E6052" s="129">
        <f t="shared" si="94"/>
        <v>0</v>
      </c>
    </row>
    <row r="6053" spans="1:5">
      <c r="A6053" s="127"/>
      <c r="B6053" s="128"/>
      <c r="C6053" s="127"/>
      <c r="D6053" s="122"/>
      <c r="E6053" s="129">
        <f t="shared" si="94"/>
        <v>0</v>
      </c>
    </row>
    <row r="6054" spans="1:5">
      <c r="A6054" s="127"/>
      <c r="B6054" s="128"/>
      <c r="C6054" s="127"/>
      <c r="D6054" s="122"/>
      <c r="E6054" s="129">
        <f t="shared" si="94"/>
        <v>0</v>
      </c>
    </row>
    <row r="6055" spans="1:5">
      <c r="A6055" s="127"/>
      <c r="B6055" s="128"/>
      <c r="C6055" s="127"/>
      <c r="D6055" s="122"/>
      <c r="E6055" s="129">
        <f t="shared" si="94"/>
        <v>0</v>
      </c>
    </row>
    <row r="6056" spans="1:5">
      <c r="A6056" s="127"/>
      <c r="B6056" s="128"/>
      <c r="C6056" s="127"/>
      <c r="D6056" s="122"/>
      <c r="E6056" s="129">
        <f t="shared" si="94"/>
        <v>0</v>
      </c>
    </row>
    <row r="6057" spans="1:5">
      <c r="A6057" s="127"/>
      <c r="B6057" s="128"/>
      <c r="C6057" s="127"/>
      <c r="D6057" s="122"/>
      <c r="E6057" s="129">
        <f t="shared" si="94"/>
        <v>0</v>
      </c>
    </row>
    <row r="6058" spans="1:5">
      <c r="A6058" s="127"/>
      <c r="B6058" s="128"/>
      <c r="C6058" s="127"/>
      <c r="D6058" s="122"/>
      <c r="E6058" s="129">
        <f t="shared" si="94"/>
        <v>0</v>
      </c>
    </row>
    <row r="6059" spans="1:5">
      <c r="A6059" s="127"/>
      <c r="B6059" s="128"/>
      <c r="C6059" s="127"/>
      <c r="D6059" s="122"/>
      <c r="E6059" s="129">
        <f t="shared" si="94"/>
        <v>0</v>
      </c>
    </row>
    <row r="6060" spans="1:5">
      <c r="A6060" s="127"/>
      <c r="B6060" s="128"/>
      <c r="C6060" s="127"/>
      <c r="D6060" s="122"/>
      <c r="E6060" s="129">
        <f t="shared" si="94"/>
        <v>0</v>
      </c>
    </row>
    <row r="6061" spans="1:5">
      <c r="A6061" s="127"/>
      <c r="B6061" s="128"/>
      <c r="C6061" s="127"/>
      <c r="D6061" s="122"/>
      <c r="E6061" s="129">
        <f t="shared" si="94"/>
        <v>0</v>
      </c>
    </row>
    <row r="6062" spans="1:5">
      <c r="A6062" s="127"/>
      <c r="B6062" s="128"/>
      <c r="C6062" s="127"/>
      <c r="D6062" s="122"/>
      <c r="E6062" s="129">
        <f t="shared" si="94"/>
        <v>0</v>
      </c>
    </row>
    <row r="6063" spans="1:5">
      <c r="A6063" s="127"/>
      <c r="B6063" s="128"/>
      <c r="C6063" s="127"/>
      <c r="D6063" s="122"/>
      <c r="E6063" s="129">
        <f t="shared" si="94"/>
        <v>0</v>
      </c>
    </row>
    <row r="6064" spans="1:5">
      <c r="A6064" s="127"/>
      <c r="B6064" s="128"/>
      <c r="C6064" s="127"/>
      <c r="D6064" s="122"/>
      <c r="E6064" s="129">
        <f t="shared" si="94"/>
        <v>0</v>
      </c>
    </row>
    <row r="6065" spans="1:5">
      <c r="A6065" s="127"/>
      <c r="B6065" s="128"/>
      <c r="C6065" s="127"/>
      <c r="D6065" s="122"/>
      <c r="E6065" s="129">
        <f t="shared" si="94"/>
        <v>0</v>
      </c>
    </row>
    <row r="6066" spans="1:5">
      <c r="A6066" s="127"/>
      <c r="B6066" s="128"/>
      <c r="C6066" s="127"/>
      <c r="D6066" s="122"/>
      <c r="E6066" s="129">
        <f t="shared" si="94"/>
        <v>0</v>
      </c>
    </row>
    <row r="6067" spans="1:5">
      <c r="A6067" s="127"/>
      <c r="B6067" s="128"/>
      <c r="C6067" s="127"/>
      <c r="D6067" s="122"/>
      <c r="E6067" s="129">
        <f t="shared" si="94"/>
        <v>0</v>
      </c>
    </row>
    <row r="6068" spans="1:5">
      <c r="A6068" s="127"/>
      <c r="B6068" s="128"/>
      <c r="C6068" s="127"/>
      <c r="D6068" s="122"/>
      <c r="E6068" s="129">
        <f t="shared" si="94"/>
        <v>0</v>
      </c>
    </row>
    <row r="6069" spans="1:5">
      <c r="A6069" s="127"/>
      <c r="B6069" s="128"/>
      <c r="C6069" s="127"/>
      <c r="D6069" s="122"/>
      <c r="E6069" s="129">
        <f t="shared" si="94"/>
        <v>0</v>
      </c>
    </row>
    <row r="6070" spans="1:5">
      <c r="A6070" s="127"/>
      <c r="B6070" s="128"/>
      <c r="C6070" s="127"/>
      <c r="D6070" s="122"/>
      <c r="E6070" s="129">
        <f t="shared" si="94"/>
        <v>0</v>
      </c>
    </row>
    <row r="6071" spans="1:5">
      <c r="A6071" s="127"/>
      <c r="B6071" s="128"/>
      <c r="C6071" s="127"/>
      <c r="D6071" s="122"/>
      <c r="E6071" s="129">
        <f t="shared" si="94"/>
        <v>0</v>
      </c>
    </row>
    <row r="6072" spans="1:5">
      <c r="A6072" s="127"/>
      <c r="B6072" s="128"/>
      <c r="C6072" s="127"/>
      <c r="D6072" s="122"/>
      <c r="E6072" s="129">
        <f t="shared" si="94"/>
        <v>0</v>
      </c>
    </row>
    <row r="6073" spans="1:5">
      <c r="A6073" s="127"/>
      <c r="B6073" s="128"/>
      <c r="C6073" s="127"/>
      <c r="D6073" s="122"/>
      <c r="E6073" s="129">
        <f t="shared" si="94"/>
        <v>0</v>
      </c>
    </row>
    <row r="6074" spans="1:5">
      <c r="A6074" s="127"/>
      <c r="B6074" s="128"/>
      <c r="C6074" s="127"/>
      <c r="D6074" s="122"/>
      <c r="E6074" s="129">
        <f t="shared" si="94"/>
        <v>0</v>
      </c>
    </row>
    <row r="6075" spans="1:5">
      <c r="A6075" s="127"/>
      <c r="B6075" s="128"/>
      <c r="C6075" s="127"/>
      <c r="D6075" s="122"/>
      <c r="E6075" s="129">
        <f t="shared" si="94"/>
        <v>0</v>
      </c>
    </row>
    <row r="6076" spans="1:5">
      <c r="A6076" s="127"/>
      <c r="B6076" s="128"/>
      <c r="C6076" s="127"/>
      <c r="D6076" s="122"/>
      <c r="E6076" s="129">
        <f t="shared" si="94"/>
        <v>0</v>
      </c>
    </row>
    <row r="6077" spans="1:5">
      <c r="A6077" s="127"/>
      <c r="B6077" s="128"/>
      <c r="C6077" s="127"/>
      <c r="D6077" s="122"/>
      <c r="E6077" s="129">
        <f t="shared" si="94"/>
        <v>0</v>
      </c>
    </row>
    <row r="6078" spans="1:5">
      <c r="A6078" s="127"/>
      <c r="B6078" s="128"/>
      <c r="C6078" s="127"/>
      <c r="D6078" s="122"/>
      <c r="E6078" s="129">
        <f t="shared" si="94"/>
        <v>0</v>
      </c>
    </row>
    <row r="6079" spans="1:5">
      <c r="A6079" s="127"/>
      <c r="B6079" s="128"/>
      <c r="C6079" s="127"/>
      <c r="D6079" s="122"/>
      <c r="E6079" s="129">
        <f t="shared" si="94"/>
        <v>0</v>
      </c>
    </row>
    <row r="6080" spans="1:5">
      <c r="A6080" s="127"/>
      <c r="B6080" s="128"/>
      <c r="C6080" s="127"/>
      <c r="D6080" s="122"/>
      <c r="E6080" s="129">
        <f t="shared" si="94"/>
        <v>0</v>
      </c>
    </row>
    <row r="6081" spans="1:5">
      <c r="A6081" s="127"/>
      <c r="B6081" s="128"/>
      <c r="C6081" s="127"/>
      <c r="D6081" s="122"/>
      <c r="E6081" s="129">
        <f t="shared" si="94"/>
        <v>0</v>
      </c>
    </row>
    <row r="6082" spans="1:5">
      <c r="A6082" s="127"/>
      <c r="B6082" s="128"/>
      <c r="C6082" s="127"/>
      <c r="D6082" s="122"/>
      <c r="E6082" s="129">
        <f t="shared" ref="E6082:E6145" si="95">ROUND((D6082/(1+$J$1))*(1+$L$1),2)</f>
        <v>0</v>
      </c>
    </row>
    <row r="6083" spans="1:5">
      <c r="A6083" s="127"/>
      <c r="B6083" s="128"/>
      <c r="C6083" s="127"/>
      <c r="D6083" s="122"/>
      <c r="E6083" s="129">
        <f t="shared" si="95"/>
        <v>0</v>
      </c>
    </row>
    <row r="6084" spans="1:5">
      <c r="A6084" s="127"/>
      <c r="B6084" s="128"/>
      <c r="C6084" s="127"/>
      <c r="D6084" s="122"/>
      <c r="E6084" s="129">
        <f t="shared" si="95"/>
        <v>0</v>
      </c>
    </row>
    <row r="6085" spans="1:5">
      <c r="A6085" s="127"/>
      <c r="B6085" s="128"/>
      <c r="C6085" s="127"/>
      <c r="D6085" s="122"/>
      <c r="E6085" s="129">
        <f t="shared" si="95"/>
        <v>0</v>
      </c>
    </row>
    <row r="6086" spans="1:5">
      <c r="A6086" s="127"/>
      <c r="B6086" s="128"/>
      <c r="C6086" s="127"/>
      <c r="D6086" s="122"/>
      <c r="E6086" s="129">
        <f t="shared" si="95"/>
        <v>0</v>
      </c>
    </row>
    <row r="6087" spans="1:5">
      <c r="A6087" s="127"/>
      <c r="B6087" s="128"/>
      <c r="C6087" s="127"/>
      <c r="D6087" s="122"/>
      <c r="E6087" s="129">
        <f t="shared" si="95"/>
        <v>0</v>
      </c>
    </row>
    <row r="6088" spans="1:5">
      <c r="A6088" s="127"/>
      <c r="B6088" s="128"/>
      <c r="C6088" s="127"/>
      <c r="D6088" s="122"/>
      <c r="E6088" s="129">
        <f t="shared" si="95"/>
        <v>0</v>
      </c>
    </row>
    <row r="6089" spans="1:5">
      <c r="A6089" s="127"/>
      <c r="B6089" s="128"/>
      <c r="C6089" s="127"/>
      <c r="D6089" s="122"/>
      <c r="E6089" s="129">
        <f t="shared" si="95"/>
        <v>0</v>
      </c>
    </row>
    <row r="6090" spans="1:5">
      <c r="A6090" s="127"/>
      <c r="B6090" s="128"/>
      <c r="C6090" s="127"/>
      <c r="D6090" s="122"/>
      <c r="E6090" s="129">
        <f t="shared" si="95"/>
        <v>0</v>
      </c>
    </row>
    <row r="6091" spans="1:5">
      <c r="A6091" s="127"/>
      <c r="B6091" s="128"/>
      <c r="C6091" s="127"/>
      <c r="D6091" s="122"/>
      <c r="E6091" s="129">
        <f t="shared" si="95"/>
        <v>0</v>
      </c>
    </row>
    <row r="6092" spans="1:5">
      <c r="A6092" s="127"/>
      <c r="B6092" s="128"/>
      <c r="C6092" s="127"/>
      <c r="D6092" s="122"/>
      <c r="E6092" s="129">
        <f t="shared" si="95"/>
        <v>0</v>
      </c>
    </row>
    <row r="6093" spans="1:5">
      <c r="A6093" s="127"/>
      <c r="B6093" s="128"/>
      <c r="C6093" s="127"/>
      <c r="D6093" s="122"/>
      <c r="E6093" s="129">
        <f t="shared" si="95"/>
        <v>0</v>
      </c>
    </row>
    <row r="6094" spans="1:5">
      <c r="A6094" s="127"/>
      <c r="B6094" s="128"/>
      <c r="C6094" s="127"/>
      <c r="D6094" s="122"/>
      <c r="E6094" s="129">
        <f t="shared" si="95"/>
        <v>0</v>
      </c>
    </row>
    <row r="6095" spans="1:5">
      <c r="A6095" s="127"/>
      <c r="B6095" s="128"/>
      <c r="C6095" s="127"/>
      <c r="D6095" s="122"/>
      <c r="E6095" s="129">
        <f t="shared" si="95"/>
        <v>0</v>
      </c>
    </row>
    <row r="6096" spans="1:5">
      <c r="A6096" s="127"/>
      <c r="B6096" s="128"/>
      <c r="C6096" s="127"/>
      <c r="D6096" s="122"/>
      <c r="E6096" s="129">
        <f t="shared" si="95"/>
        <v>0</v>
      </c>
    </row>
    <row r="6097" spans="1:5">
      <c r="A6097" s="127"/>
      <c r="B6097" s="128"/>
      <c r="C6097" s="127"/>
      <c r="D6097" s="122"/>
      <c r="E6097" s="129">
        <f t="shared" si="95"/>
        <v>0</v>
      </c>
    </row>
    <row r="6098" spans="1:5">
      <c r="A6098" s="127"/>
      <c r="B6098" s="128"/>
      <c r="C6098" s="127"/>
      <c r="D6098" s="122"/>
      <c r="E6098" s="129">
        <f t="shared" si="95"/>
        <v>0</v>
      </c>
    </row>
    <row r="6099" spans="1:5">
      <c r="A6099" s="127"/>
      <c r="B6099" s="128"/>
      <c r="C6099" s="127"/>
      <c r="D6099" s="122"/>
      <c r="E6099" s="129">
        <f t="shared" si="95"/>
        <v>0</v>
      </c>
    </row>
    <row r="6100" spans="1:5">
      <c r="A6100" s="127"/>
      <c r="B6100" s="128"/>
      <c r="C6100" s="127"/>
      <c r="D6100" s="122"/>
      <c r="E6100" s="129">
        <f t="shared" si="95"/>
        <v>0</v>
      </c>
    </row>
    <row r="6101" spans="1:5">
      <c r="A6101" s="127"/>
      <c r="B6101" s="128"/>
      <c r="C6101" s="127"/>
      <c r="D6101" s="122"/>
      <c r="E6101" s="129">
        <f t="shared" si="95"/>
        <v>0</v>
      </c>
    </row>
    <row r="6102" spans="1:5">
      <c r="A6102" s="127"/>
      <c r="B6102" s="128"/>
      <c r="C6102" s="127"/>
      <c r="D6102" s="122"/>
      <c r="E6102" s="129">
        <f t="shared" si="95"/>
        <v>0</v>
      </c>
    </row>
    <row r="6103" spans="1:5">
      <c r="A6103" s="127"/>
      <c r="B6103" s="128"/>
      <c r="C6103" s="127"/>
      <c r="D6103" s="122"/>
      <c r="E6103" s="129">
        <f t="shared" si="95"/>
        <v>0</v>
      </c>
    </row>
    <row r="6104" spans="1:5">
      <c r="A6104" s="127"/>
      <c r="B6104" s="128"/>
      <c r="C6104" s="127"/>
      <c r="D6104" s="122"/>
      <c r="E6104" s="129">
        <f t="shared" si="95"/>
        <v>0</v>
      </c>
    </row>
    <row r="6105" spans="1:5">
      <c r="A6105" s="127"/>
      <c r="B6105" s="128"/>
      <c r="C6105" s="127"/>
      <c r="D6105" s="122"/>
      <c r="E6105" s="129">
        <f t="shared" si="95"/>
        <v>0</v>
      </c>
    </row>
    <row r="6106" spans="1:5">
      <c r="A6106" s="127"/>
      <c r="B6106" s="128"/>
      <c r="C6106" s="127"/>
      <c r="D6106" s="122"/>
      <c r="E6106" s="129">
        <f t="shared" si="95"/>
        <v>0</v>
      </c>
    </row>
    <row r="6107" spans="1:5">
      <c r="A6107" s="127"/>
      <c r="B6107" s="128"/>
      <c r="C6107" s="127"/>
      <c r="D6107" s="122"/>
      <c r="E6107" s="129">
        <f t="shared" si="95"/>
        <v>0</v>
      </c>
    </row>
    <row r="6108" spans="1:5">
      <c r="A6108" s="127"/>
      <c r="B6108" s="128"/>
      <c r="C6108" s="127"/>
      <c r="D6108" s="122"/>
      <c r="E6108" s="129">
        <f t="shared" si="95"/>
        <v>0</v>
      </c>
    </row>
    <row r="6109" spans="1:5">
      <c r="A6109" s="127"/>
      <c r="B6109" s="128"/>
      <c r="C6109" s="127"/>
      <c r="D6109" s="122"/>
      <c r="E6109" s="129">
        <f t="shared" si="95"/>
        <v>0</v>
      </c>
    </row>
    <row r="6110" spans="1:5">
      <c r="A6110" s="127"/>
      <c r="B6110" s="128"/>
      <c r="C6110" s="127"/>
      <c r="D6110" s="122"/>
      <c r="E6110" s="129">
        <f t="shared" si="95"/>
        <v>0</v>
      </c>
    </row>
    <row r="6111" spans="1:5">
      <c r="A6111" s="127"/>
      <c r="B6111" s="128"/>
      <c r="C6111" s="127"/>
      <c r="D6111" s="122"/>
      <c r="E6111" s="129">
        <f t="shared" si="95"/>
        <v>0</v>
      </c>
    </row>
    <row r="6112" spans="1:5">
      <c r="A6112" s="127"/>
      <c r="B6112" s="128"/>
      <c r="C6112" s="127"/>
      <c r="D6112" s="122"/>
      <c r="E6112" s="129">
        <f t="shared" si="95"/>
        <v>0</v>
      </c>
    </row>
    <row r="6113" spans="1:5">
      <c r="A6113" s="127"/>
      <c r="B6113" s="128"/>
      <c r="C6113" s="127"/>
      <c r="D6113" s="122"/>
      <c r="E6113" s="129">
        <f t="shared" si="95"/>
        <v>0</v>
      </c>
    </row>
    <row r="6114" spans="1:5">
      <c r="A6114" s="127"/>
      <c r="B6114" s="128"/>
      <c r="C6114" s="127"/>
      <c r="D6114" s="122"/>
      <c r="E6114" s="129">
        <f t="shared" si="95"/>
        <v>0</v>
      </c>
    </row>
    <row r="6115" spans="1:5">
      <c r="A6115" s="127"/>
      <c r="B6115" s="128"/>
      <c r="C6115" s="127"/>
      <c r="D6115" s="122"/>
      <c r="E6115" s="129">
        <f t="shared" si="95"/>
        <v>0</v>
      </c>
    </row>
    <row r="6116" spans="1:5">
      <c r="A6116" s="127"/>
      <c r="B6116" s="128"/>
      <c r="C6116" s="127"/>
      <c r="D6116" s="122"/>
      <c r="E6116" s="129">
        <f t="shared" si="95"/>
        <v>0</v>
      </c>
    </row>
    <row r="6117" spans="1:5">
      <c r="A6117" s="127"/>
      <c r="B6117" s="128"/>
      <c r="C6117" s="127"/>
      <c r="D6117" s="122"/>
      <c r="E6117" s="129">
        <f t="shared" si="95"/>
        <v>0</v>
      </c>
    </row>
    <row r="6118" spans="1:5">
      <c r="A6118" s="127"/>
      <c r="B6118" s="128"/>
      <c r="C6118" s="127"/>
      <c r="D6118" s="122"/>
      <c r="E6118" s="129">
        <f t="shared" si="95"/>
        <v>0</v>
      </c>
    </row>
    <row r="6119" spans="1:5">
      <c r="A6119" s="127"/>
      <c r="B6119" s="128"/>
      <c r="C6119" s="127"/>
      <c r="D6119" s="122"/>
      <c r="E6119" s="129">
        <f t="shared" si="95"/>
        <v>0</v>
      </c>
    </row>
    <row r="6120" spans="1:5">
      <c r="A6120" s="127"/>
      <c r="B6120" s="128"/>
      <c r="C6120" s="127"/>
      <c r="D6120" s="122"/>
      <c r="E6120" s="129">
        <f t="shared" si="95"/>
        <v>0</v>
      </c>
    </row>
    <row r="6121" spans="1:5">
      <c r="A6121" s="127"/>
      <c r="B6121" s="128"/>
      <c r="C6121" s="127"/>
      <c r="D6121" s="122"/>
      <c r="E6121" s="129">
        <f t="shared" si="95"/>
        <v>0</v>
      </c>
    </row>
    <row r="6122" spans="1:5">
      <c r="A6122" s="127"/>
      <c r="B6122" s="128"/>
      <c r="C6122" s="127"/>
      <c r="D6122" s="122"/>
      <c r="E6122" s="129">
        <f t="shared" si="95"/>
        <v>0</v>
      </c>
    </row>
    <row r="6123" spans="1:5">
      <c r="A6123" s="127"/>
      <c r="B6123" s="128"/>
      <c r="C6123" s="127"/>
      <c r="D6123" s="122"/>
      <c r="E6123" s="129">
        <f t="shared" si="95"/>
        <v>0</v>
      </c>
    </row>
    <row r="6124" spans="1:5">
      <c r="A6124" s="127"/>
      <c r="B6124" s="128"/>
      <c r="C6124" s="127"/>
      <c r="D6124" s="122"/>
      <c r="E6124" s="129">
        <f t="shared" si="95"/>
        <v>0</v>
      </c>
    </row>
    <row r="6125" spans="1:5">
      <c r="A6125" s="127"/>
      <c r="B6125" s="128"/>
      <c r="C6125" s="127"/>
      <c r="D6125" s="122"/>
      <c r="E6125" s="129">
        <f t="shared" si="95"/>
        <v>0</v>
      </c>
    </row>
    <row r="6126" spans="1:5">
      <c r="A6126" s="127"/>
      <c r="B6126" s="128"/>
      <c r="C6126" s="127"/>
      <c r="D6126" s="122"/>
      <c r="E6126" s="129">
        <f t="shared" si="95"/>
        <v>0</v>
      </c>
    </row>
    <row r="6127" spans="1:5">
      <c r="A6127" s="127"/>
      <c r="B6127" s="128"/>
      <c r="C6127" s="127"/>
      <c r="D6127" s="122"/>
      <c r="E6127" s="129">
        <f t="shared" si="95"/>
        <v>0</v>
      </c>
    </row>
    <row r="6128" spans="1:5">
      <c r="A6128" s="127"/>
      <c r="B6128" s="128"/>
      <c r="C6128" s="127"/>
      <c r="D6128" s="122"/>
      <c r="E6128" s="129">
        <f t="shared" si="95"/>
        <v>0</v>
      </c>
    </row>
    <row r="6129" spans="1:5">
      <c r="A6129" s="127"/>
      <c r="B6129" s="128"/>
      <c r="C6129" s="127"/>
      <c r="D6129" s="122"/>
      <c r="E6129" s="129">
        <f t="shared" si="95"/>
        <v>0</v>
      </c>
    </row>
    <row r="6130" spans="1:5">
      <c r="A6130" s="127"/>
      <c r="B6130" s="128"/>
      <c r="C6130" s="127"/>
      <c r="D6130" s="122"/>
      <c r="E6130" s="129">
        <f t="shared" si="95"/>
        <v>0</v>
      </c>
    </row>
    <row r="6131" spans="1:5">
      <c r="A6131" s="127"/>
      <c r="B6131" s="128"/>
      <c r="C6131" s="127"/>
      <c r="D6131" s="122"/>
      <c r="E6131" s="129">
        <f t="shared" si="95"/>
        <v>0</v>
      </c>
    </row>
    <row r="6132" spans="1:5">
      <c r="A6132" s="127"/>
      <c r="B6132" s="128"/>
      <c r="C6132" s="127"/>
      <c r="D6132" s="122"/>
      <c r="E6132" s="129">
        <f t="shared" si="95"/>
        <v>0</v>
      </c>
    </row>
    <row r="6133" spans="1:5">
      <c r="A6133" s="127"/>
      <c r="B6133" s="128"/>
      <c r="C6133" s="127"/>
      <c r="D6133" s="122"/>
      <c r="E6133" s="129">
        <f t="shared" si="95"/>
        <v>0</v>
      </c>
    </row>
    <row r="6134" spans="1:5">
      <c r="A6134" s="127"/>
      <c r="B6134" s="128"/>
      <c r="C6134" s="127"/>
      <c r="D6134" s="122"/>
      <c r="E6134" s="129">
        <f t="shared" si="95"/>
        <v>0</v>
      </c>
    </row>
    <row r="6135" spans="1:5">
      <c r="A6135" s="127"/>
      <c r="B6135" s="128"/>
      <c r="C6135" s="127"/>
      <c r="D6135" s="122"/>
      <c r="E6135" s="129">
        <f t="shared" si="95"/>
        <v>0</v>
      </c>
    </row>
    <row r="6136" spans="1:5">
      <c r="A6136" s="127"/>
      <c r="B6136" s="128"/>
      <c r="C6136" s="127"/>
      <c r="D6136" s="122"/>
      <c r="E6136" s="129">
        <f t="shared" si="95"/>
        <v>0</v>
      </c>
    </row>
    <row r="6137" spans="1:5">
      <c r="A6137" s="127"/>
      <c r="B6137" s="128"/>
      <c r="C6137" s="127"/>
      <c r="D6137" s="122"/>
      <c r="E6137" s="129">
        <f t="shared" si="95"/>
        <v>0</v>
      </c>
    </row>
    <row r="6138" spans="1:5">
      <c r="A6138" s="127"/>
      <c r="B6138" s="128"/>
      <c r="C6138" s="127"/>
      <c r="D6138" s="122"/>
      <c r="E6138" s="129">
        <f t="shared" si="95"/>
        <v>0</v>
      </c>
    </row>
    <row r="6139" spans="1:5">
      <c r="A6139" s="127"/>
      <c r="B6139" s="128"/>
      <c r="C6139" s="127"/>
      <c r="D6139" s="122"/>
      <c r="E6139" s="129">
        <f t="shared" si="95"/>
        <v>0</v>
      </c>
    </row>
    <row r="6140" spans="1:5">
      <c r="A6140" s="127"/>
      <c r="B6140" s="128"/>
      <c r="C6140" s="127"/>
      <c r="D6140" s="122"/>
      <c r="E6140" s="129">
        <f t="shared" si="95"/>
        <v>0</v>
      </c>
    </row>
    <row r="6141" spans="1:5">
      <c r="A6141" s="127"/>
      <c r="B6141" s="128"/>
      <c r="C6141" s="127"/>
      <c r="D6141" s="122"/>
      <c r="E6141" s="129">
        <f t="shared" si="95"/>
        <v>0</v>
      </c>
    </row>
    <row r="6142" spans="1:5">
      <c r="A6142" s="127"/>
      <c r="B6142" s="128"/>
      <c r="C6142" s="127"/>
      <c r="D6142" s="122"/>
      <c r="E6142" s="129">
        <f t="shared" si="95"/>
        <v>0</v>
      </c>
    </row>
    <row r="6143" spans="1:5">
      <c r="A6143" s="127"/>
      <c r="B6143" s="128"/>
      <c r="C6143" s="127"/>
      <c r="D6143" s="122"/>
      <c r="E6143" s="129">
        <f t="shared" si="95"/>
        <v>0</v>
      </c>
    </row>
    <row r="6144" spans="1:5">
      <c r="A6144" s="127"/>
      <c r="B6144" s="128"/>
      <c r="C6144" s="127"/>
      <c r="D6144" s="122"/>
      <c r="E6144" s="129">
        <f t="shared" si="95"/>
        <v>0</v>
      </c>
    </row>
    <row r="6145" spans="1:5">
      <c r="A6145" s="127"/>
      <c r="B6145" s="128"/>
      <c r="C6145" s="127"/>
      <c r="D6145" s="122"/>
      <c r="E6145" s="129">
        <f t="shared" si="95"/>
        <v>0</v>
      </c>
    </row>
    <row r="6146" spans="1:5">
      <c r="A6146" s="127"/>
      <c r="B6146" s="128"/>
      <c r="C6146" s="127"/>
      <c r="D6146" s="122"/>
      <c r="E6146" s="129">
        <f t="shared" ref="E6146:E6209" si="96">ROUND((D6146/(1+$J$1))*(1+$L$1),2)</f>
        <v>0</v>
      </c>
    </row>
    <row r="6147" spans="1:5">
      <c r="A6147" s="127"/>
      <c r="B6147" s="128"/>
      <c r="C6147" s="127"/>
      <c r="D6147" s="122"/>
      <c r="E6147" s="129">
        <f t="shared" si="96"/>
        <v>0</v>
      </c>
    </row>
    <row r="6148" spans="1:5">
      <c r="A6148" s="127"/>
      <c r="B6148" s="128"/>
      <c r="C6148" s="127"/>
      <c r="D6148" s="122"/>
      <c r="E6148" s="129">
        <f t="shared" si="96"/>
        <v>0</v>
      </c>
    </row>
    <row r="6149" spans="1:5">
      <c r="A6149" s="127"/>
      <c r="B6149" s="128"/>
      <c r="C6149" s="127"/>
      <c r="D6149" s="122"/>
      <c r="E6149" s="129">
        <f t="shared" si="96"/>
        <v>0</v>
      </c>
    </row>
    <row r="6150" spans="1:5">
      <c r="A6150" s="127"/>
      <c r="B6150" s="128"/>
      <c r="C6150" s="127"/>
      <c r="D6150" s="122"/>
      <c r="E6150" s="129">
        <f t="shared" si="96"/>
        <v>0</v>
      </c>
    </row>
    <row r="6151" spans="1:5">
      <c r="A6151" s="127"/>
      <c r="B6151" s="128"/>
      <c r="C6151" s="127"/>
      <c r="D6151" s="122"/>
      <c r="E6151" s="129">
        <f t="shared" si="96"/>
        <v>0</v>
      </c>
    </row>
    <row r="6152" spans="1:5">
      <c r="A6152" s="127"/>
      <c r="B6152" s="128"/>
      <c r="C6152" s="127"/>
      <c r="D6152" s="122"/>
      <c r="E6152" s="129">
        <f t="shared" si="96"/>
        <v>0</v>
      </c>
    </row>
    <row r="6153" spans="1:5">
      <c r="A6153" s="127"/>
      <c r="B6153" s="128"/>
      <c r="C6153" s="127"/>
      <c r="D6153" s="122"/>
      <c r="E6153" s="129">
        <f t="shared" si="96"/>
        <v>0</v>
      </c>
    </row>
    <row r="6154" spans="1:5">
      <c r="A6154" s="127"/>
      <c r="B6154" s="128"/>
      <c r="C6154" s="127"/>
      <c r="D6154" s="122"/>
      <c r="E6154" s="129">
        <f t="shared" si="96"/>
        <v>0</v>
      </c>
    </row>
    <row r="6155" spans="1:5">
      <c r="A6155" s="127"/>
      <c r="B6155" s="128"/>
      <c r="C6155" s="127"/>
      <c r="D6155" s="122"/>
      <c r="E6155" s="129">
        <f t="shared" si="96"/>
        <v>0</v>
      </c>
    </row>
    <row r="6156" spans="1:5">
      <c r="A6156" s="127"/>
      <c r="B6156" s="128"/>
      <c r="C6156" s="127"/>
      <c r="D6156" s="122"/>
      <c r="E6156" s="129">
        <f t="shared" si="96"/>
        <v>0</v>
      </c>
    </row>
    <row r="6157" spans="1:5">
      <c r="A6157" s="127"/>
      <c r="B6157" s="128"/>
      <c r="C6157" s="127"/>
      <c r="D6157" s="122"/>
      <c r="E6157" s="129">
        <f t="shared" si="96"/>
        <v>0</v>
      </c>
    </row>
    <row r="6158" spans="1:5">
      <c r="A6158" s="127"/>
      <c r="B6158" s="128"/>
      <c r="C6158" s="127"/>
      <c r="D6158" s="122"/>
      <c r="E6158" s="129">
        <f t="shared" si="96"/>
        <v>0</v>
      </c>
    </row>
    <row r="6159" spans="1:5">
      <c r="A6159" s="127"/>
      <c r="B6159" s="128"/>
      <c r="C6159" s="127"/>
      <c r="D6159" s="122"/>
      <c r="E6159" s="129">
        <f t="shared" si="96"/>
        <v>0</v>
      </c>
    </row>
    <row r="6160" spans="1:5">
      <c r="A6160" s="127"/>
      <c r="B6160" s="128"/>
      <c r="C6160" s="127"/>
      <c r="D6160" s="122"/>
      <c r="E6160" s="129">
        <f t="shared" si="96"/>
        <v>0</v>
      </c>
    </row>
    <row r="6161" spans="1:5">
      <c r="A6161" s="127"/>
      <c r="B6161" s="128"/>
      <c r="C6161" s="127"/>
      <c r="D6161" s="122"/>
      <c r="E6161" s="129">
        <f t="shared" si="96"/>
        <v>0</v>
      </c>
    </row>
    <row r="6162" spans="1:5">
      <c r="A6162" s="127"/>
      <c r="B6162" s="128"/>
      <c r="C6162" s="127"/>
      <c r="D6162" s="122"/>
      <c r="E6162" s="129">
        <f t="shared" si="96"/>
        <v>0</v>
      </c>
    </row>
    <row r="6163" spans="1:5">
      <c r="A6163" s="127"/>
      <c r="B6163" s="128"/>
      <c r="C6163" s="127"/>
      <c r="D6163" s="122"/>
      <c r="E6163" s="129">
        <f t="shared" si="96"/>
        <v>0</v>
      </c>
    </row>
    <row r="6164" spans="1:5">
      <c r="A6164" s="127"/>
      <c r="B6164" s="128"/>
      <c r="C6164" s="127"/>
      <c r="D6164" s="122"/>
      <c r="E6164" s="129">
        <f t="shared" si="96"/>
        <v>0</v>
      </c>
    </row>
    <row r="6165" spans="1:5">
      <c r="A6165" s="127"/>
      <c r="B6165" s="128"/>
      <c r="C6165" s="127"/>
      <c r="D6165" s="122"/>
      <c r="E6165" s="129">
        <f t="shared" si="96"/>
        <v>0</v>
      </c>
    </row>
    <row r="6166" spans="1:5">
      <c r="A6166" s="127"/>
      <c r="B6166" s="128"/>
      <c r="C6166" s="127"/>
      <c r="D6166" s="122"/>
      <c r="E6166" s="129">
        <f t="shared" si="96"/>
        <v>0</v>
      </c>
    </row>
    <row r="6167" spans="1:5">
      <c r="A6167" s="127"/>
      <c r="B6167" s="128"/>
      <c r="C6167" s="127"/>
      <c r="D6167" s="122"/>
      <c r="E6167" s="129">
        <f t="shared" si="96"/>
        <v>0</v>
      </c>
    </row>
    <row r="6168" spans="1:5">
      <c r="A6168" s="127"/>
      <c r="B6168" s="128"/>
      <c r="C6168" s="127"/>
      <c r="D6168" s="122"/>
      <c r="E6168" s="129">
        <f t="shared" si="96"/>
        <v>0</v>
      </c>
    </row>
    <row r="6169" spans="1:5">
      <c r="A6169" s="127"/>
      <c r="B6169" s="128"/>
      <c r="C6169" s="127"/>
      <c r="D6169" s="122"/>
      <c r="E6169" s="129">
        <f t="shared" si="96"/>
        <v>0</v>
      </c>
    </row>
    <row r="6170" spans="1:5">
      <c r="A6170" s="127"/>
      <c r="B6170" s="128"/>
      <c r="C6170" s="127"/>
      <c r="D6170" s="122"/>
      <c r="E6170" s="129">
        <f t="shared" si="96"/>
        <v>0</v>
      </c>
    </row>
    <row r="6171" spans="1:5">
      <c r="A6171" s="127"/>
      <c r="B6171" s="128"/>
      <c r="C6171" s="127"/>
      <c r="D6171" s="122"/>
      <c r="E6171" s="129">
        <f t="shared" si="96"/>
        <v>0</v>
      </c>
    </row>
    <row r="6172" spans="1:5">
      <c r="A6172" s="127"/>
      <c r="B6172" s="128"/>
      <c r="C6172" s="127"/>
      <c r="D6172" s="122"/>
      <c r="E6172" s="129">
        <f t="shared" si="96"/>
        <v>0</v>
      </c>
    </row>
    <row r="6173" spans="1:5">
      <c r="A6173" s="127"/>
      <c r="B6173" s="128"/>
      <c r="C6173" s="127"/>
      <c r="D6173" s="122"/>
      <c r="E6173" s="129">
        <f t="shared" si="96"/>
        <v>0</v>
      </c>
    </row>
    <row r="6174" spans="1:5">
      <c r="A6174" s="127"/>
      <c r="B6174" s="128"/>
      <c r="C6174" s="127"/>
      <c r="D6174" s="122"/>
      <c r="E6174" s="129">
        <f t="shared" si="96"/>
        <v>0</v>
      </c>
    </row>
    <row r="6175" spans="1:5">
      <c r="A6175" s="127"/>
      <c r="B6175" s="128"/>
      <c r="C6175" s="127"/>
      <c r="D6175" s="122"/>
      <c r="E6175" s="129">
        <f t="shared" si="96"/>
        <v>0</v>
      </c>
    </row>
    <row r="6176" spans="1:5">
      <c r="A6176" s="127"/>
      <c r="B6176" s="128"/>
      <c r="C6176" s="127"/>
      <c r="D6176" s="122"/>
      <c r="E6176" s="129">
        <f t="shared" si="96"/>
        <v>0</v>
      </c>
    </row>
    <row r="6177" spans="1:5">
      <c r="A6177" s="127"/>
      <c r="B6177" s="128"/>
      <c r="C6177" s="127"/>
      <c r="D6177" s="122"/>
      <c r="E6177" s="129">
        <f t="shared" si="96"/>
        <v>0</v>
      </c>
    </row>
    <row r="6178" spans="1:5">
      <c r="A6178" s="127"/>
      <c r="B6178" s="128"/>
      <c r="C6178" s="127"/>
      <c r="D6178" s="122"/>
      <c r="E6178" s="129">
        <f t="shared" si="96"/>
        <v>0</v>
      </c>
    </row>
    <row r="6179" spans="1:5">
      <c r="A6179" s="127"/>
      <c r="B6179" s="128"/>
      <c r="C6179" s="127"/>
      <c r="D6179" s="122"/>
      <c r="E6179" s="129">
        <f t="shared" si="96"/>
        <v>0</v>
      </c>
    </row>
    <row r="6180" spans="1:5">
      <c r="A6180" s="127"/>
      <c r="B6180" s="128"/>
      <c r="C6180" s="127"/>
      <c r="D6180" s="122"/>
      <c r="E6180" s="129">
        <f t="shared" si="96"/>
        <v>0</v>
      </c>
    </row>
    <row r="6181" spans="1:5">
      <c r="A6181" s="127"/>
      <c r="B6181" s="128"/>
      <c r="C6181" s="127"/>
      <c r="D6181" s="122"/>
      <c r="E6181" s="129">
        <f t="shared" si="96"/>
        <v>0</v>
      </c>
    </row>
    <row r="6182" spans="1:5">
      <c r="A6182" s="127"/>
      <c r="B6182" s="128"/>
      <c r="C6182" s="127"/>
      <c r="D6182" s="122"/>
      <c r="E6182" s="129">
        <f t="shared" si="96"/>
        <v>0</v>
      </c>
    </row>
    <row r="6183" spans="1:5">
      <c r="A6183" s="127"/>
      <c r="B6183" s="128"/>
      <c r="C6183" s="127"/>
      <c r="D6183" s="122"/>
      <c r="E6183" s="129">
        <f t="shared" si="96"/>
        <v>0</v>
      </c>
    </row>
    <row r="6184" spans="1:5">
      <c r="A6184" s="127"/>
      <c r="B6184" s="128"/>
      <c r="C6184" s="127"/>
      <c r="D6184" s="122"/>
      <c r="E6184" s="129">
        <f t="shared" si="96"/>
        <v>0</v>
      </c>
    </row>
    <row r="6185" spans="1:5">
      <c r="A6185" s="127"/>
      <c r="B6185" s="128"/>
      <c r="C6185" s="127"/>
      <c r="D6185" s="122"/>
      <c r="E6185" s="129">
        <f t="shared" si="96"/>
        <v>0</v>
      </c>
    </row>
    <row r="6186" spans="1:5">
      <c r="A6186" s="127"/>
      <c r="B6186" s="128"/>
      <c r="C6186" s="127"/>
      <c r="D6186" s="122"/>
      <c r="E6186" s="129">
        <f t="shared" si="96"/>
        <v>0</v>
      </c>
    </row>
    <row r="6187" spans="1:5">
      <c r="A6187" s="127"/>
      <c r="B6187" s="128"/>
      <c r="C6187" s="127"/>
      <c r="D6187" s="122"/>
      <c r="E6187" s="129">
        <f t="shared" si="96"/>
        <v>0</v>
      </c>
    </row>
    <row r="6188" spans="1:5">
      <c r="A6188" s="127"/>
      <c r="B6188" s="128"/>
      <c r="C6188" s="127"/>
      <c r="D6188" s="122"/>
      <c r="E6188" s="129">
        <f t="shared" si="96"/>
        <v>0</v>
      </c>
    </row>
    <row r="6189" spans="1:5">
      <c r="A6189" s="127"/>
      <c r="B6189" s="128"/>
      <c r="C6189" s="127"/>
      <c r="D6189" s="122"/>
      <c r="E6189" s="129">
        <f t="shared" si="96"/>
        <v>0</v>
      </c>
    </row>
    <row r="6190" spans="1:5">
      <c r="A6190" s="127"/>
      <c r="B6190" s="128"/>
      <c r="C6190" s="127"/>
      <c r="D6190" s="122"/>
      <c r="E6190" s="129">
        <f t="shared" si="96"/>
        <v>0</v>
      </c>
    </row>
    <row r="6191" spans="1:5">
      <c r="A6191" s="127"/>
      <c r="B6191" s="128"/>
      <c r="C6191" s="127"/>
      <c r="D6191" s="122"/>
      <c r="E6191" s="129">
        <f t="shared" si="96"/>
        <v>0</v>
      </c>
    </row>
    <row r="6192" spans="1:5">
      <c r="A6192" s="127"/>
      <c r="B6192" s="128"/>
      <c r="C6192" s="127"/>
      <c r="D6192" s="122"/>
      <c r="E6192" s="129">
        <f t="shared" si="96"/>
        <v>0</v>
      </c>
    </row>
    <row r="6193" spans="1:5">
      <c r="A6193" s="127"/>
      <c r="B6193" s="128"/>
      <c r="C6193" s="127"/>
      <c r="D6193" s="122"/>
      <c r="E6193" s="129">
        <f t="shared" si="96"/>
        <v>0</v>
      </c>
    </row>
    <row r="6194" spans="1:5">
      <c r="A6194" s="127"/>
      <c r="B6194" s="128"/>
      <c r="C6194" s="127"/>
      <c r="D6194" s="122"/>
      <c r="E6194" s="129">
        <f t="shared" si="96"/>
        <v>0</v>
      </c>
    </row>
    <row r="6195" spans="1:5">
      <c r="A6195" s="127"/>
      <c r="B6195" s="128"/>
      <c r="C6195" s="127"/>
      <c r="D6195" s="122"/>
      <c r="E6195" s="129">
        <f t="shared" si="96"/>
        <v>0</v>
      </c>
    </row>
    <row r="6196" spans="1:5">
      <c r="A6196" s="127"/>
      <c r="B6196" s="128"/>
      <c r="C6196" s="127"/>
      <c r="D6196" s="122"/>
      <c r="E6196" s="129">
        <f t="shared" si="96"/>
        <v>0</v>
      </c>
    </row>
    <row r="6197" spans="1:5">
      <c r="A6197" s="127"/>
      <c r="B6197" s="128"/>
      <c r="C6197" s="127"/>
      <c r="D6197" s="122"/>
      <c r="E6197" s="129">
        <f t="shared" si="96"/>
        <v>0</v>
      </c>
    </row>
    <row r="6198" spans="1:5">
      <c r="A6198" s="127"/>
      <c r="B6198" s="128"/>
      <c r="C6198" s="127"/>
      <c r="D6198" s="122"/>
      <c r="E6198" s="129">
        <f t="shared" si="96"/>
        <v>0</v>
      </c>
    </row>
    <row r="6199" spans="1:5">
      <c r="A6199" s="127"/>
      <c r="B6199" s="128"/>
      <c r="C6199" s="127"/>
      <c r="D6199" s="122"/>
      <c r="E6199" s="129">
        <f t="shared" si="96"/>
        <v>0</v>
      </c>
    </row>
    <row r="6200" spans="1:5">
      <c r="A6200" s="127"/>
      <c r="B6200" s="128"/>
      <c r="C6200" s="127"/>
      <c r="D6200" s="122"/>
      <c r="E6200" s="129">
        <f t="shared" si="96"/>
        <v>0</v>
      </c>
    </row>
    <row r="6201" spans="1:5">
      <c r="A6201" s="127"/>
      <c r="B6201" s="128"/>
      <c r="C6201" s="127"/>
      <c r="D6201" s="122"/>
      <c r="E6201" s="129">
        <f t="shared" si="96"/>
        <v>0</v>
      </c>
    </row>
    <row r="6202" spans="1:5">
      <c r="A6202" s="127"/>
      <c r="B6202" s="128"/>
      <c r="C6202" s="127"/>
      <c r="D6202" s="122"/>
      <c r="E6202" s="129">
        <f t="shared" si="96"/>
        <v>0</v>
      </c>
    </row>
    <row r="6203" spans="1:5">
      <c r="A6203" s="127"/>
      <c r="B6203" s="128"/>
      <c r="C6203" s="127"/>
      <c r="D6203" s="122"/>
      <c r="E6203" s="129">
        <f t="shared" si="96"/>
        <v>0</v>
      </c>
    </row>
    <row r="6204" spans="1:5">
      <c r="A6204" s="127"/>
      <c r="B6204" s="128"/>
      <c r="C6204" s="127"/>
      <c r="D6204" s="122"/>
      <c r="E6204" s="129">
        <f t="shared" si="96"/>
        <v>0</v>
      </c>
    </row>
    <row r="6205" spans="1:5">
      <c r="A6205" s="127"/>
      <c r="B6205" s="128"/>
      <c r="C6205" s="127"/>
      <c r="D6205" s="122"/>
      <c r="E6205" s="129">
        <f t="shared" si="96"/>
        <v>0</v>
      </c>
    </row>
    <row r="6206" spans="1:5">
      <c r="A6206" s="127"/>
      <c r="B6206" s="128"/>
      <c r="C6206" s="127"/>
      <c r="D6206" s="122"/>
      <c r="E6206" s="129">
        <f t="shared" si="96"/>
        <v>0</v>
      </c>
    </row>
    <row r="6207" spans="1:5">
      <c r="A6207" s="127"/>
      <c r="B6207" s="128"/>
      <c r="C6207" s="127"/>
      <c r="D6207" s="122"/>
      <c r="E6207" s="129">
        <f t="shared" si="96"/>
        <v>0</v>
      </c>
    </row>
    <row r="6208" spans="1:5">
      <c r="A6208" s="127"/>
      <c r="B6208" s="128"/>
      <c r="C6208" s="127"/>
      <c r="D6208" s="122"/>
      <c r="E6208" s="129">
        <f t="shared" si="96"/>
        <v>0</v>
      </c>
    </row>
    <row r="6209" spans="1:5">
      <c r="A6209" s="127"/>
      <c r="B6209" s="128"/>
      <c r="C6209" s="127"/>
      <c r="D6209" s="122"/>
      <c r="E6209" s="129">
        <f t="shared" si="96"/>
        <v>0</v>
      </c>
    </row>
    <row r="6210" spans="1:5">
      <c r="A6210" s="127"/>
      <c r="B6210" s="128"/>
      <c r="C6210" s="127"/>
      <c r="D6210" s="122"/>
      <c r="E6210" s="129">
        <f t="shared" ref="E6210:E6273" si="97">ROUND((D6210/(1+$J$1))*(1+$L$1),2)</f>
        <v>0</v>
      </c>
    </row>
    <row r="6211" spans="1:5">
      <c r="A6211" s="127"/>
      <c r="B6211" s="128"/>
      <c r="C6211" s="127"/>
      <c r="D6211" s="122"/>
      <c r="E6211" s="129">
        <f t="shared" si="97"/>
        <v>0</v>
      </c>
    </row>
    <row r="6212" spans="1:5">
      <c r="A6212" s="127"/>
      <c r="B6212" s="128"/>
      <c r="C6212" s="127"/>
      <c r="D6212" s="122"/>
      <c r="E6212" s="129">
        <f t="shared" si="97"/>
        <v>0</v>
      </c>
    </row>
    <row r="6213" spans="1:5">
      <c r="A6213" s="127"/>
      <c r="B6213" s="128"/>
      <c r="C6213" s="127"/>
      <c r="D6213" s="122"/>
      <c r="E6213" s="129">
        <f t="shared" si="97"/>
        <v>0</v>
      </c>
    </row>
    <row r="6214" spans="1:5">
      <c r="A6214" s="127"/>
      <c r="B6214" s="128"/>
      <c r="C6214" s="127"/>
      <c r="D6214" s="122"/>
      <c r="E6214" s="129">
        <f t="shared" si="97"/>
        <v>0</v>
      </c>
    </row>
    <row r="6215" spans="1:5">
      <c r="A6215" s="127"/>
      <c r="B6215" s="128"/>
      <c r="C6215" s="127"/>
      <c r="D6215" s="122"/>
      <c r="E6215" s="129">
        <f t="shared" si="97"/>
        <v>0</v>
      </c>
    </row>
    <row r="6216" spans="1:5">
      <c r="A6216" s="127"/>
      <c r="B6216" s="128"/>
      <c r="C6216" s="127"/>
      <c r="D6216" s="122"/>
      <c r="E6216" s="129">
        <f t="shared" si="97"/>
        <v>0</v>
      </c>
    </row>
    <row r="6217" spans="1:5">
      <c r="A6217" s="127"/>
      <c r="B6217" s="128"/>
      <c r="C6217" s="127"/>
      <c r="D6217" s="122"/>
      <c r="E6217" s="129">
        <f t="shared" si="97"/>
        <v>0</v>
      </c>
    </row>
    <row r="6218" spans="1:5">
      <c r="A6218" s="127"/>
      <c r="B6218" s="128"/>
      <c r="C6218" s="127"/>
      <c r="D6218" s="122"/>
      <c r="E6218" s="129">
        <f t="shared" si="97"/>
        <v>0</v>
      </c>
    </row>
    <row r="6219" spans="1:5">
      <c r="A6219" s="127"/>
      <c r="B6219" s="128"/>
      <c r="C6219" s="127"/>
      <c r="D6219" s="122"/>
      <c r="E6219" s="129">
        <f t="shared" si="97"/>
        <v>0</v>
      </c>
    </row>
    <row r="6220" spans="1:5">
      <c r="A6220" s="127"/>
      <c r="B6220" s="128"/>
      <c r="C6220" s="127"/>
      <c r="D6220" s="122"/>
      <c r="E6220" s="129">
        <f t="shared" si="97"/>
        <v>0</v>
      </c>
    </row>
    <row r="6221" spans="1:5">
      <c r="A6221" s="127"/>
      <c r="B6221" s="128"/>
      <c r="C6221" s="127"/>
      <c r="D6221" s="122"/>
      <c r="E6221" s="129">
        <f t="shared" si="97"/>
        <v>0</v>
      </c>
    </row>
    <row r="6222" spans="1:5">
      <c r="A6222" s="127"/>
      <c r="B6222" s="128"/>
      <c r="C6222" s="127"/>
      <c r="D6222" s="122"/>
      <c r="E6222" s="129">
        <f t="shared" si="97"/>
        <v>0</v>
      </c>
    </row>
    <row r="6223" spans="1:5">
      <c r="A6223" s="127"/>
      <c r="B6223" s="128"/>
      <c r="C6223" s="127"/>
      <c r="D6223" s="122"/>
      <c r="E6223" s="129">
        <f t="shared" si="97"/>
        <v>0</v>
      </c>
    </row>
    <row r="6224" spans="1:5">
      <c r="A6224" s="127"/>
      <c r="B6224" s="128"/>
      <c r="C6224" s="127"/>
      <c r="D6224" s="122"/>
      <c r="E6224" s="129">
        <f t="shared" si="97"/>
        <v>0</v>
      </c>
    </row>
    <row r="6225" spans="1:5">
      <c r="A6225" s="127"/>
      <c r="B6225" s="128"/>
      <c r="C6225" s="127"/>
      <c r="D6225" s="122"/>
      <c r="E6225" s="129">
        <f t="shared" si="97"/>
        <v>0</v>
      </c>
    </row>
    <row r="6226" spans="1:5">
      <c r="A6226" s="127"/>
      <c r="B6226" s="128"/>
      <c r="C6226" s="127"/>
      <c r="D6226" s="122"/>
      <c r="E6226" s="129">
        <f t="shared" si="97"/>
        <v>0</v>
      </c>
    </row>
    <row r="6227" spans="1:5">
      <c r="A6227" s="127"/>
      <c r="B6227" s="128"/>
      <c r="C6227" s="127"/>
      <c r="D6227" s="122"/>
      <c r="E6227" s="129">
        <f t="shared" si="97"/>
        <v>0</v>
      </c>
    </row>
    <row r="6228" spans="1:5">
      <c r="A6228" s="127"/>
      <c r="B6228" s="128"/>
      <c r="C6228" s="127"/>
      <c r="D6228" s="122"/>
      <c r="E6228" s="129">
        <f t="shared" si="97"/>
        <v>0</v>
      </c>
    </row>
    <row r="6229" spans="1:5">
      <c r="A6229" s="127"/>
      <c r="B6229" s="128"/>
      <c r="C6229" s="127"/>
      <c r="D6229" s="122"/>
      <c r="E6229" s="129">
        <f t="shared" si="97"/>
        <v>0</v>
      </c>
    </row>
    <row r="6230" spans="1:5">
      <c r="A6230" s="127"/>
      <c r="B6230" s="128"/>
      <c r="C6230" s="127"/>
      <c r="D6230" s="122"/>
      <c r="E6230" s="129">
        <f t="shared" si="97"/>
        <v>0</v>
      </c>
    </row>
    <row r="6231" spans="1:5">
      <c r="A6231" s="127"/>
      <c r="B6231" s="128"/>
      <c r="C6231" s="127"/>
      <c r="D6231" s="122"/>
      <c r="E6231" s="129">
        <f t="shared" si="97"/>
        <v>0</v>
      </c>
    </row>
    <row r="6232" spans="1:5">
      <c r="A6232" s="127"/>
      <c r="B6232" s="128"/>
      <c r="C6232" s="127"/>
      <c r="D6232" s="122"/>
      <c r="E6232" s="129">
        <f t="shared" si="97"/>
        <v>0</v>
      </c>
    </row>
    <row r="6233" spans="1:5">
      <c r="A6233" s="127"/>
      <c r="B6233" s="128"/>
      <c r="C6233" s="127"/>
      <c r="D6233" s="122"/>
      <c r="E6233" s="129">
        <f t="shared" si="97"/>
        <v>0</v>
      </c>
    </row>
    <row r="6234" spans="1:5">
      <c r="A6234" s="127"/>
      <c r="B6234" s="128"/>
      <c r="C6234" s="127"/>
      <c r="D6234" s="122"/>
      <c r="E6234" s="129">
        <f t="shared" si="97"/>
        <v>0</v>
      </c>
    </row>
    <row r="6235" spans="1:5">
      <c r="A6235" s="127"/>
      <c r="B6235" s="128"/>
      <c r="C6235" s="127"/>
      <c r="D6235" s="122"/>
      <c r="E6235" s="129">
        <f t="shared" si="97"/>
        <v>0</v>
      </c>
    </row>
    <row r="6236" spans="1:5">
      <c r="A6236" s="127"/>
      <c r="B6236" s="128"/>
      <c r="C6236" s="127"/>
      <c r="D6236" s="122"/>
      <c r="E6236" s="129">
        <f t="shared" si="97"/>
        <v>0</v>
      </c>
    </row>
    <row r="6237" spans="1:5">
      <c r="A6237" s="127"/>
      <c r="B6237" s="128"/>
      <c r="C6237" s="127"/>
      <c r="D6237" s="122"/>
      <c r="E6237" s="129">
        <f t="shared" si="97"/>
        <v>0</v>
      </c>
    </row>
    <row r="6238" spans="1:5">
      <c r="A6238" s="127"/>
      <c r="B6238" s="128"/>
      <c r="C6238" s="127"/>
      <c r="D6238" s="122"/>
      <c r="E6238" s="129">
        <f t="shared" si="97"/>
        <v>0</v>
      </c>
    </row>
    <row r="6239" spans="1:5">
      <c r="A6239" s="127"/>
      <c r="B6239" s="128"/>
      <c r="C6239" s="127"/>
      <c r="D6239" s="122"/>
      <c r="E6239" s="129">
        <f t="shared" si="97"/>
        <v>0</v>
      </c>
    </row>
    <row r="6240" spans="1:5">
      <c r="A6240" s="127"/>
      <c r="B6240" s="128"/>
      <c r="C6240" s="127"/>
      <c r="D6240" s="122"/>
      <c r="E6240" s="129">
        <f t="shared" si="97"/>
        <v>0</v>
      </c>
    </row>
    <row r="6241" spans="1:5">
      <c r="A6241" s="127"/>
      <c r="B6241" s="128"/>
      <c r="C6241" s="127"/>
      <c r="D6241" s="122"/>
      <c r="E6241" s="129">
        <f t="shared" si="97"/>
        <v>0</v>
      </c>
    </row>
    <row r="6242" spans="1:5">
      <c r="A6242" s="127"/>
      <c r="B6242" s="128"/>
      <c r="C6242" s="127"/>
      <c r="D6242" s="122"/>
      <c r="E6242" s="129">
        <f t="shared" si="97"/>
        <v>0</v>
      </c>
    </row>
    <row r="6243" spans="1:5">
      <c r="A6243" s="127"/>
      <c r="B6243" s="128"/>
      <c r="C6243" s="127"/>
      <c r="D6243" s="122"/>
      <c r="E6243" s="129">
        <f t="shared" si="97"/>
        <v>0</v>
      </c>
    </row>
    <row r="6244" spans="1:5">
      <c r="A6244" s="127"/>
      <c r="B6244" s="128"/>
      <c r="C6244" s="127"/>
      <c r="D6244" s="122"/>
      <c r="E6244" s="129">
        <f t="shared" si="97"/>
        <v>0</v>
      </c>
    </row>
    <row r="6245" spans="1:5">
      <c r="A6245" s="127"/>
      <c r="B6245" s="128"/>
      <c r="C6245" s="127"/>
      <c r="D6245" s="122"/>
      <c r="E6245" s="129">
        <f t="shared" si="97"/>
        <v>0</v>
      </c>
    </row>
    <row r="6246" spans="1:5">
      <c r="A6246" s="127"/>
      <c r="B6246" s="128"/>
      <c r="C6246" s="127"/>
      <c r="D6246" s="122"/>
      <c r="E6246" s="129">
        <f t="shared" si="97"/>
        <v>0</v>
      </c>
    </row>
    <row r="6247" spans="1:5">
      <c r="A6247" s="127"/>
      <c r="B6247" s="128"/>
      <c r="C6247" s="127"/>
      <c r="D6247" s="122"/>
      <c r="E6247" s="129">
        <f t="shared" si="97"/>
        <v>0</v>
      </c>
    </row>
    <row r="6248" spans="1:5">
      <c r="A6248" s="127"/>
      <c r="B6248" s="128"/>
      <c r="C6248" s="127"/>
      <c r="D6248" s="122"/>
      <c r="E6248" s="129">
        <f t="shared" si="97"/>
        <v>0</v>
      </c>
    </row>
    <row r="6249" spans="1:5">
      <c r="A6249" s="127"/>
      <c r="B6249" s="128"/>
      <c r="C6249" s="127"/>
      <c r="D6249" s="122"/>
      <c r="E6249" s="129">
        <f t="shared" si="97"/>
        <v>0</v>
      </c>
    </row>
    <row r="6250" spans="1:5">
      <c r="A6250" s="127"/>
      <c r="B6250" s="128"/>
      <c r="C6250" s="127"/>
      <c r="D6250" s="122"/>
      <c r="E6250" s="129">
        <f t="shared" si="97"/>
        <v>0</v>
      </c>
    </row>
    <row r="6251" spans="1:5">
      <c r="A6251" s="127"/>
      <c r="B6251" s="128"/>
      <c r="C6251" s="127"/>
      <c r="D6251" s="122"/>
      <c r="E6251" s="129">
        <f t="shared" si="97"/>
        <v>0</v>
      </c>
    </row>
    <row r="6252" spans="1:5">
      <c r="A6252" s="127"/>
      <c r="B6252" s="128"/>
      <c r="C6252" s="127"/>
      <c r="D6252" s="122"/>
      <c r="E6252" s="129">
        <f t="shared" si="97"/>
        <v>0</v>
      </c>
    </row>
    <row r="6253" spans="1:5">
      <c r="A6253" s="127"/>
      <c r="B6253" s="128"/>
      <c r="C6253" s="127"/>
      <c r="D6253" s="122"/>
      <c r="E6253" s="129">
        <f t="shared" si="97"/>
        <v>0</v>
      </c>
    </row>
    <row r="6254" spans="1:5">
      <c r="A6254" s="127"/>
      <c r="B6254" s="128"/>
      <c r="C6254" s="127"/>
      <c r="D6254" s="122"/>
      <c r="E6254" s="129">
        <f t="shared" si="97"/>
        <v>0</v>
      </c>
    </row>
    <row r="6255" spans="1:5">
      <c r="A6255" s="127"/>
      <c r="B6255" s="128"/>
      <c r="C6255" s="127"/>
      <c r="D6255" s="122"/>
      <c r="E6255" s="129">
        <f t="shared" si="97"/>
        <v>0</v>
      </c>
    </row>
    <row r="6256" spans="1:5">
      <c r="A6256" s="127"/>
      <c r="B6256" s="128"/>
      <c r="C6256" s="127"/>
      <c r="D6256" s="122"/>
      <c r="E6256" s="129">
        <f t="shared" si="97"/>
        <v>0</v>
      </c>
    </row>
    <row r="6257" spans="1:5">
      <c r="A6257" s="127"/>
      <c r="B6257" s="128"/>
      <c r="C6257" s="127"/>
      <c r="D6257" s="122"/>
      <c r="E6257" s="129">
        <f t="shared" si="97"/>
        <v>0</v>
      </c>
    </row>
    <row r="6258" spans="1:5">
      <c r="A6258" s="127"/>
      <c r="B6258" s="128"/>
      <c r="C6258" s="127"/>
      <c r="D6258" s="122"/>
      <c r="E6258" s="129">
        <f t="shared" si="97"/>
        <v>0</v>
      </c>
    </row>
    <row r="6259" spans="1:5">
      <c r="A6259" s="127"/>
      <c r="B6259" s="128"/>
      <c r="C6259" s="127"/>
      <c r="D6259" s="122"/>
      <c r="E6259" s="129">
        <f t="shared" si="97"/>
        <v>0</v>
      </c>
    </row>
    <row r="6260" spans="1:5">
      <c r="A6260" s="127"/>
      <c r="B6260" s="128"/>
      <c r="C6260" s="127"/>
      <c r="D6260" s="122"/>
      <c r="E6260" s="129">
        <f t="shared" si="97"/>
        <v>0</v>
      </c>
    </row>
    <row r="6261" spans="1:5">
      <c r="A6261" s="127"/>
      <c r="B6261" s="128"/>
      <c r="C6261" s="127"/>
      <c r="D6261" s="122"/>
      <c r="E6261" s="129">
        <f t="shared" si="97"/>
        <v>0</v>
      </c>
    </row>
    <row r="6262" spans="1:5">
      <c r="A6262" s="127"/>
      <c r="B6262" s="128"/>
      <c r="C6262" s="127"/>
      <c r="D6262" s="122"/>
      <c r="E6262" s="129">
        <f t="shared" si="97"/>
        <v>0</v>
      </c>
    </row>
    <row r="6263" spans="1:5">
      <c r="A6263" s="127"/>
      <c r="B6263" s="128"/>
      <c r="C6263" s="127"/>
      <c r="D6263" s="122"/>
      <c r="E6263" s="129">
        <f t="shared" si="97"/>
        <v>0</v>
      </c>
    </row>
    <row r="6264" spans="1:5">
      <c r="A6264" s="127"/>
      <c r="B6264" s="128"/>
      <c r="C6264" s="127"/>
      <c r="D6264" s="122"/>
      <c r="E6264" s="129">
        <f t="shared" si="97"/>
        <v>0</v>
      </c>
    </row>
    <row r="6265" spans="1:5">
      <c r="A6265" s="127"/>
      <c r="B6265" s="128"/>
      <c r="C6265" s="127"/>
      <c r="D6265" s="122"/>
      <c r="E6265" s="129">
        <f t="shared" si="97"/>
        <v>0</v>
      </c>
    </row>
    <row r="6266" spans="1:5">
      <c r="A6266" s="127"/>
      <c r="B6266" s="128"/>
      <c r="C6266" s="127"/>
      <c r="D6266" s="122"/>
      <c r="E6266" s="129">
        <f t="shared" si="97"/>
        <v>0</v>
      </c>
    </row>
    <row r="6267" spans="1:5">
      <c r="A6267" s="127"/>
      <c r="B6267" s="128"/>
      <c r="C6267" s="127"/>
      <c r="D6267" s="122"/>
      <c r="E6267" s="129">
        <f t="shared" si="97"/>
        <v>0</v>
      </c>
    </row>
    <row r="6268" spans="1:5">
      <c r="A6268" s="127"/>
      <c r="B6268" s="128"/>
      <c r="C6268" s="127"/>
      <c r="D6268" s="122"/>
      <c r="E6268" s="129">
        <f t="shared" si="97"/>
        <v>0</v>
      </c>
    </row>
    <row r="6269" spans="1:5">
      <c r="A6269" s="127"/>
      <c r="B6269" s="128"/>
      <c r="C6269" s="127"/>
      <c r="D6269" s="122"/>
      <c r="E6269" s="129">
        <f t="shared" si="97"/>
        <v>0</v>
      </c>
    </row>
    <row r="6270" spans="1:5">
      <c r="A6270" s="127"/>
      <c r="B6270" s="128"/>
      <c r="C6270" s="127"/>
      <c r="D6270" s="122"/>
      <c r="E6270" s="129">
        <f t="shared" si="97"/>
        <v>0</v>
      </c>
    </row>
    <row r="6271" spans="1:5">
      <c r="A6271" s="127"/>
      <c r="B6271" s="128"/>
      <c r="C6271" s="127"/>
      <c r="D6271" s="122"/>
      <c r="E6271" s="129">
        <f t="shared" si="97"/>
        <v>0</v>
      </c>
    </row>
    <row r="6272" spans="1:5">
      <c r="A6272" s="127"/>
      <c r="B6272" s="128"/>
      <c r="C6272" s="127"/>
      <c r="D6272" s="122"/>
      <c r="E6272" s="129">
        <f t="shared" si="97"/>
        <v>0</v>
      </c>
    </row>
    <row r="6273" spans="1:5">
      <c r="A6273" s="127"/>
      <c r="B6273" s="128"/>
      <c r="C6273" s="127"/>
      <c r="D6273" s="122"/>
      <c r="E6273" s="129">
        <f t="shared" si="97"/>
        <v>0</v>
      </c>
    </row>
    <row r="6274" spans="1:5">
      <c r="A6274" s="127"/>
      <c r="B6274" s="128"/>
      <c r="C6274" s="127"/>
      <c r="D6274" s="122"/>
      <c r="E6274" s="129">
        <f t="shared" ref="E6274:E6337" si="98">ROUND((D6274/(1+$J$1))*(1+$L$1),2)</f>
        <v>0</v>
      </c>
    </row>
    <row r="6275" spans="1:5">
      <c r="A6275" s="127"/>
      <c r="B6275" s="128"/>
      <c r="C6275" s="127"/>
      <c r="D6275" s="122"/>
      <c r="E6275" s="129">
        <f t="shared" si="98"/>
        <v>0</v>
      </c>
    </row>
    <row r="6276" spans="1:5">
      <c r="A6276" s="127"/>
      <c r="B6276" s="128"/>
      <c r="C6276" s="127"/>
      <c r="D6276" s="122"/>
      <c r="E6276" s="129">
        <f t="shared" si="98"/>
        <v>0</v>
      </c>
    </row>
    <row r="6277" spans="1:5">
      <c r="A6277" s="127"/>
      <c r="B6277" s="128"/>
      <c r="C6277" s="127"/>
      <c r="D6277" s="122"/>
      <c r="E6277" s="129">
        <f t="shared" si="98"/>
        <v>0</v>
      </c>
    </row>
    <row r="6278" spans="1:5">
      <c r="A6278" s="127"/>
      <c r="B6278" s="128"/>
      <c r="C6278" s="127"/>
      <c r="D6278" s="122"/>
      <c r="E6278" s="129">
        <f t="shared" si="98"/>
        <v>0</v>
      </c>
    </row>
    <row r="6279" spans="1:5">
      <c r="A6279" s="127"/>
      <c r="B6279" s="128"/>
      <c r="C6279" s="127"/>
      <c r="D6279" s="122"/>
      <c r="E6279" s="129">
        <f t="shared" si="98"/>
        <v>0</v>
      </c>
    </row>
    <row r="6280" spans="1:5">
      <c r="A6280" s="127"/>
      <c r="B6280" s="128"/>
      <c r="C6280" s="127"/>
      <c r="D6280" s="122"/>
      <c r="E6280" s="129">
        <f t="shared" si="98"/>
        <v>0</v>
      </c>
    </row>
    <row r="6281" spans="1:5">
      <c r="A6281" s="127"/>
      <c r="B6281" s="128"/>
      <c r="C6281" s="127"/>
      <c r="D6281" s="122"/>
      <c r="E6281" s="129">
        <f t="shared" si="98"/>
        <v>0</v>
      </c>
    </row>
    <row r="6282" spans="1:5">
      <c r="A6282" s="127"/>
      <c r="B6282" s="128"/>
      <c r="C6282" s="127"/>
      <c r="D6282" s="122"/>
      <c r="E6282" s="129">
        <f t="shared" si="98"/>
        <v>0</v>
      </c>
    </row>
    <row r="6283" spans="1:5">
      <c r="A6283" s="127"/>
      <c r="B6283" s="128"/>
      <c r="C6283" s="127"/>
      <c r="D6283" s="122"/>
      <c r="E6283" s="129">
        <f t="shared" si="98"/>
        <v>0</v>
      </c>
    </row>
    <row r="6284" spans="1:5">
      <c r="A6284" s="127"/>
      <c r="B6284" s="128"/>
      <c r="C6284" s="127"/>
      <c r="D6284" s="122"/>
      <c r="E6284" s="129">
        <f t="shared" si="98"/>
        <v>0</v>
      </c>
    </row>
    <row r="6285" spans="1:5">
      <c r="A6285" s="127"/>
      <c r="B6285" s="128"/>
      <c r="C6285" s="127"/>
      <c r="D6285" s="122"/>
      <c r="E6285" s="129">
        <f t="shared" si="98"/>
        <v>0</v>
      </c>
    </row>
    <row r="6286" spans="1:5">
      <c r="A6286" s="127"/>
      <c r="B6286" s="128"/>
      <c r="C6286" s="127"/>
      <c r="D6286" s="122"/>
      <c r="E6286" s="129">
        <f t="shared" si="98"/>
        <v>0</v>
      </c>
    </row>
    <row r="6287" spans="1:5">
      <c r="A6287" s="127"/>
      <c r="B6287" s="128"/>
      <c r="C6287" s="127"/>
      <c r="D6287" s="122"/>
      <c r="E6287" s="129">
        <f t="shared" si="98"/>
        <v>0</v>
      </c>
    </row>
    <row r="6288" spans="1:5">
      <c r="A6288" s="127"/>
      <c r="B6288" s="128"/>
      <c r="C6288" s="127"/>
      <c r="D6288" s="122"/>
      <c r="E6288" s="129">
        <f t="shared" si="98"/>
        <v>0</v>
      </c>
    </row>
    <row r="6289" spans="1:5">
      <c r="A6289" s="127"/>
      <c r="B6289" s="128"/>
      <c r="C6289" s="127"/>
      <c r="D6289" s="122"/>
      <c r="E6289" s="129">
        <f t="shared" si="98"/>
        <v>0</v>
      </c>
    </row>
    <row r="6290" spans="1:5">
      <c r="A6290" s="127"/>
      <c r="B6290" s="128"/>
      <c r="C6290" s="127"/>
      <c r="D6290" s="122"/>
      <c r="E6290" s="129">
        <f t="shared" si="98"/>
        <v>0</v>
      </c>
    </row>
    <row r="6291" spans="1:5">
      <c r="A6291" s="127"/>
      <c r="B6291" s="128"/>
      <c r="C6291" s="127"/>
      <c r="D6291" s="122"/>
      <c r="E6291" s="129">
        <f t="shared" si="98"/>
        <v>0</v>
      </c>
    </row>
    <row r="6292" spans="1:5">
      <c r="A6292" s="127"/>
      <c r="B6292" s="128"/>
      <c r="C6292" s="127"/>
      <c r="D6292" s="122"/>
      <c r="E6292" s="129">
        <f t="shared" si="98"/>
        <v>0</v>
      </c>
    </row>
    <row r="6293" spans="1:5">
      <c r="A6293" s="127"/>
      <c r="B6293" s="128"/>
      <c r="C6293" s="127"/>
      <c r="D6293" s="122"/>
      <c r="E6293" s="129">
        <f t="shared" si="98"/>
        <v>0</v>
      </c>
    </row>
    <row r="6294" spans="1:5">
      <c r="A6294" s="127"/>
      <c r="B6294" s="128"/>
      <c r="C6294" s="127"/>
      <c r="D6294" s="122"/>
      <c r="E6294" s="129">
        <f t="shared" si="98"/>
        <v>0</v>
      </c>
    </row>
    <row r="6295" spans="1:5">
      <c r="A6295" s="127"/>
      <c r="B6295" s="128"/>
      <c r="C6295" s="127"/>
      <c r="D6295" s="122"/>
      <c r="E6295" s="129">
        <f t="shared" si="98"/>
        <v>0</v>
      </c>
    </row>
    <row r="6296" spans="1:5">
      <c r="A6296" s="127"/>
      <c r="B6296" s="128"/>
      <c r="C6296" s="127"/>
      <c r="D6296" s="122"/>
      <c r="E6296" s="129">
        <f t="shared" si="98"/>
        <v>0</v>
      </c>
    </row>
    <row r="6297" spans="1:5">
      <c r="A6297" s="127"/>
      <c r="B6297" s="128"/>
      <c r="C6297" s="127"/>
      <c r="D6297" s="122"/>
      <c r="E6297" s="129">
        <f t="shared" si="98"/>
        <v>0</v>
      </c>
    </row>
    <row r="6298" spans="1:5">
      <c r="A6298" s="127"/>
      <c r="B6298" s="128"/>
      <c r="C6298" s="127"/>
      <c r="D6298" s="122"/>
      <c r="E6298" s="129">
        <f t="shared" si="98"/>
        <v>0</v>
      </c>
    </row>
    <row r="6299" spans="1:5">
      <c r="A6299" s="127"/>
      <c r="B6299" s="128"/>
      <c r="C6299" s="127"/>
      <c r="D6299" s="122"/>
      <c r="E6299" s="129">
        <f t="shared" si="98"/>
        <v>0</v>
      </c>
    </row>
    <row r="6300" spans="1:5">
      <c r="A6300" s="127"/>
      <c r="B6300" s="128"/>
      <c r="C6300" s="127"/>
      <c r="D6300" s="122"/>
      <c r="E6300" s="129">
        <f t="shared" si="98"/>
        <v>0</v>
      </c>
    </row>
    <row r="6301" spans="1:5">
      <c r="A6301" s="127"/>
      <c r="B6301" s="128"/>
      <c r="C6301" s="127"/>
      <c r="D6301" s="122"/>
      <c r="E6301" s="129">
        <f t="shared" si="98"/>
        <v>0</v>
      </c>
    </row>
    <row r="6302" spans="1:5">
      <c r="A6302" s="127"/>
      <c r="B6302" s="128"/>
      <c r="C6302" s="127"/>
      <c r="D6302" s="122"/>
      <c r="E6302" s="129">
        <f t="shared" si="98"/>
        <v>0</v>
      </c>
    </row>
    <row r="6303" spans="1:5">
      <c r="A6303" s="127"/>
      <c r="B6303" s="128"/>
      <c r="C6303" s="127"/>
      <c r="D6303" s="122"/>
      <c r="E6303" s="129">
        <f t="shared" si="98"/>
        <v>0</v>
      </c>
    </row>
    <row r="6304" spans="1:5">
      <c r="A6304" s="127"/>
      <c r="B6304" s="128"/>
      <c r="C6304" s="127"/>
      <c r="D6304" s="122"/>
      <c r="E6304" s="129">
        <f t="shared" si="98"/>
        <v>0</v>
      </c>
    </row>
    <row r="6305" spans="1:5">
      <c r="A6305" s="127"/>
      <c r="B6305" s="128"/>
      <c r="C6305" s="127"/>
      <c r="D6305" s="122"/>
      <c r="E6305" s="129">
        <f t="shared" si="98"/>
        <v>0</v>
      </c>
    </row>
    <row r="6306" spans="1:5">
      <c r="A6306" s="127"/>
      <c r="B6306" s="128"/>
      <c r="C6306" s="127"/>
      <c r="D6306" s="122"/>
      <c r="E6306" s="129">
        <f t="shared" si="98"/>
        <v>0</v>
      </c>
    </row>
    <row r="6307" spans="1:5">
      <c r="A6307" s="127"/>
      <c r="B6307" s="128"/>
      <c r="C6307" s="127"/>
      <c r="D6307" s="122"/>
      <c r="E6307" s="129">
        <f t="shared" si="98"/>
        <v>0</v>
      </c>
    </row>
    <row r="6308" spans="1:5">
      <c r="A6308" s="127"/>
      <c r="B6308" s="128"/>
      <c r="C6308" s="127"/>
      <c r="D6308" s="122"/>
      <c r="E6308" s="129">
        <f t="shared" si="98"/>
        <v>0</v>
      </c>
    </row>
    <row r="6309" spans="1:5">
      <c r="A6309" s="127"/>
      <c r="B6309" s="128"/>
      <c r="C6309" s="127"/>
      <c r="D6309" s="122"/>
      <c r="E6309" s="129">
        <f t="shared" si="98"/>
        <v>0</v>
      </c>
    </row>
    <row r="6310" spans="1:5">
      <c r="A6310" s="127"/>
      <c r="B6310" s="128"/>
      <c r="C6310" s="127"/>
      <c r="D6310" s="122"/>
      <c r="E6310" s="129">
        <f t="shared" si="98"/>
        <v>0</v>
      </c>
    </row>
    <row r="6311" spans="1:5">
      <c r="A6311" s="127"/>
      <c r="B6311" s="128"/>
      <c r="C6311" s="127"/>
      <c r="D6311" s="122"/>
      <c r="E6311" s="129">
        <f t="shared" si="98"/>
        <v>0</v>
      </c>
    </row>
    <row r="6312" spans="1:5">
      <c r="A6312" s="127"/>
      <c r="B6312" s="128"/>
      <c r="C6312" s="127"/>
      <c r="D6312" s="122"/>
      <c r="E6312" s="129">
        <f t="shared" si="98"/>
        <v>0</v>
      </c>
    </row>
    <row r="6313" spans="1:5">
      <c r="A6313" s="127"/>
      <c r="B6313" s="128"/>
      <c r="C6313" s="127"/>
      <c r="D6313" s="122"/>
      <c r="E6313" s="129">
        <f t="shared" si="98"/>
        <v>0</v>
      </c>
    </row>
    <row r="6314" spans="1:5">
      <c r="A6314" s="127"/>
      <c r="B6314" s="128"/>
      <c r="C6314" s="127"/>
      <c r="D6314" s="122"/>
      <c r="E6314" s="129">
        <f t="shared" si="98"/>
        <v>0</v>
      </c>
    </row>
    <row r="6315" spans="1:5">
      <c r="A6315" s="127"/>
      <c r="B6315" s="128"/>
      <c r="C6315" s="127"/>
      <c r="D6315" s="122"/>
      <c r="E6315" s="129">
        <f t="shared" si="98"/>
        <v>0</v>
      </c>
    </row>
    <row r="6316" spans="1:5">
      <c r="A6316" s="127"/>
      <c r="B6316" s="128"/>
      <c r="C6316" s="127"/>
      <c r="D6316" s="122"/>
      <c r="E6316" s="129">
        <f t="shared" si="98"/>
        <v>0</v>
      </c>
    </row>
    <row r="6317" spans="1:5">
      <c r="A6317" s="127"/>
      <c r="B6317" s="128"/>
      <c r="C6317" s="127"/>
      <c r="D6317" s="122"/>
      <c r="E6317" s="129">
        <f t="shared" si="98"/>
        <v>0</v>
      </c>
    </row>
    <row r="6318" spans="1:5">
      <c r="A6318" s="127"/>
      <c r="B6318" s="128"/>
      <c r="C6318" s="127"/>
      <c r="D6318" s="122"/>
      <c r="E6318" s="129">
        <f t="shared" si="98"/>
        <v>0</v>
      </c>
    </row>
    <row r="6319" spans="1:5">
      <c r="A6319" s="127"/>
      <c r="B6319" s="128"/>
      <c r="C6319" s="127"/>
      <c r="D6319" s="122"/>
      <c r="E6319" s="129">
        <f t="shared" si="98"/>
        <v>0</v>
      </c>
    </row>
    <row r="6320" spans="1:5">
      <c r="A6320" s="127"/>
      <c r="B6320" s="128"/>
      <c r="C6320" s="127"/>
      <c r="D6320" s="122"/>
      <c r="E6320" s="129">
        <f t="shared" si="98"/>
        <v>0</v>
      </c>
    </row>
    <row r="6321" spans="1:5">
      <c r="A6321" s="127"/>
      <c r="B6321" s="128"/>
      <c r="C6321" s="127"/>
      <c r="D6321" s="122"/>
      <c r="E6321" s="129">
        <f t="shared" si="98"/>
        <v>0</v>
      </c>
    </row>
    <row r="6322" spans="1:5">
      <c r="A6322" s="127"/>
      <c r="B6322" s="128"/>
      <c r="C6322" s="127"/>
      <c r="D6322" s="122"/>
      <c r="E6322" s="129">
        <f t="shared" si="98"/>
        <v>0</v>
      </c>
    </row>
    <row r="6323" spans="1:5">
      <c r="A6323" s="127"/>
      <c r="B6323" s="128"/>
      <c r="C6323" s="127"/>
      <c r="D6323" s="122"/>
      <c r="E6323" s="129">
        <f t="shared" si="98"/>
        <v>0</v>
      </c>
    </row>
    <row r="6324" spans="1:5">
      <c r="A6324" s="127"/>
      <c r="B6324" s="128"/>
      <c r="C6324" s="127"/>
      <c r="D6324" s="122"/>
      <c r="E6324" s="129">
        <f t="shared" si="98"/>
        <v>0</v>
      </c>
    </row>
    <row r="6325" spans="1:5">
      <c r="A6325" s="127"/>
      <c r="B6325" s="128"/>
      <c r="C6325" s="127"/>
      <c r="D6325" s="122"/>
      <c r="E6325" s="129">
        <f t="shared" si="98"/>
        <v>0</v>
      </c>
    </row>
    <row r="6326" spans="1:5">
      <c r="A6326" s="127"/>
      <c r="B6326" s="128"/>
      <c r="C6326" s="127"/>
      <c r="D6326" s="122"/>
      <c r="E6326" s="129">
        <f t="shared" si="98"/>
        <v>0</v>
      </c>
    </row>
    <row r="6327" spans="1:5">
      <c r="A6327" s="127"/>
      <c r="B6327" s="128"/>
      <c r="C6327" s="127"/>
      <c r="D6327" s="122"/>
      <c r="E6327" s="129">
        <f t="shared" si="98"/>
        <v>0</v>
      </c>
    </row>
    <row r="6328" spans="1:5">
      <c r="A6328" s="127"/>
      <c r="B6328" s="128"/>
      <c r="C6328" s="127"/>
      <c r="D6328" s="122"/>
      <c r="E6328" s="129">
        <f t="shared" si="98"/>
        <v>0</v>
      </c>
    </row>
    <row r="6329" spans="1:5">
      <c r="A6329" s="127"/>
      <c r="B6329" s="128"/>
      <c r="C6329" s="127"/>
      <c r="D6329" s="122"/>
      <c r="E6329" s="129">
        <f t="shared" si="98"/>
        <v>0</v>
      </c>
    </row>
    <row r="6330" spans="1:5">
      <c r="A6330" s="127"/>
      <c r="B6330" s="128"/>
      <c r="C6330" s="127"/>
      <c r="D6330" s="122"/>
      <c r="E6330" s="129">
        <f t="shared" si="98"/>
        <v>0</v>
      </c>
    </row>
    <row r="6331" spans="1:5">
      <c r="A6331" s="127"/>
      <c r="B6331" s="128"/>
      <c r="C6331" s="127"/>
      <c r="D6331" s="122"/>
      <c r="E6331" s="129">
        <f t="shared" si="98"/>
        <v>0</v>
      </c>
    </row>
    <row r="6332" spans="1:5">
      <c r="A6332" s="127"/>
      <c r="B6332" s="128"/>
      <c r="C6332" s="127"/>
      <c r="D6332" s="122"/>
      <c r="E6332" s="129">
        <f t="shared" si="98"/>
        <v>0</v>
      </c>
    </row>
    <row r="6333" spans="1:5">
      <c r="A6333" s="127"/>
      <c r="B6333" s="128"/>
      <c r="C6333" s="127"/>
      <c r="D6333" s="122"/>
      <c r="E6333" s="129">
        <f t="shared" si="98"/>
        <v>0</v>
      </c>
    </row>
    <row r="6334" spans="1:5">
      <c r="A6334" s="127"/>
      <c r="B6334" s="128"/>
      <c r="C6334" s="127"/>
      <c r="D6334" s="122"/>
      <c r="E6334" s="129">
        <f t="shared" si="98"/>
        <v>0</v>
      </c>
    </row>
    <row r="6335" spans="1:5">
      <c r="A6335" s="127"/>
      <c r="B6335" s="128"/>
      <c r="C6335" s="127"/>
      <c r="D6335" s="122"/>
      <c r="E6335" s="129">
        <f t="shared" si="98"/>
        <v>0</v>
      </c>
    </row>
    <row r="6336" spans="1:5">
      <c r="A6336" s="127"/>
      <c r="B6336" s="128"/>
      <c r="C6336" s="127"/>
      <c r="D6336" s="122"/>
      <c r="E6336" s="129">
        <f t="shared" si="98"/>
        <v>0</v>
      </c>
    </row>
    <row r="6337" spans="1:5">
      <c r="A6337" s="127"/>
      <c r="B6337" s="128"/>
      <c r="C6337" s="127"/>
      <c r="D6337" s="122"/>
      <c r="E6337" s="129">
        <f t="shared" si="98"/>
        <v>0</v>
      </c>
    </row>
    <row r="6338" spans="1:5">
      <c r="A6338" s="127"/>
      <c r="B6338" s="128"/>
      <c r="C6338" s="127"/>
      <c r="D6338" s="122"/>
      <c r="E6338" s="129">
        <f t="shared" ref="E6338:E6401" si="99">ROUND((D6338/(1+$J$1))*(1+$L$1),2)</f>
        <v>0</v>
      </c>
    </row>
    <row r="6339" spans="1:5">
      <c r="A6339" s="127"/>
      <c r="B6339" s="128"/>
      <c r="C6339" s="127"/>
      <c r="D6339" s="122"/>
      <c r="E6339" s="129">
        <f t="shared" si="99"/>
        <v>0</v>
      </c>
    </row>
    <row r="6340" spans="1:5">
      <c r="A6340" s="127"/>
      <c r="B6340" s="128"/>
      <c r="C6340" s="127"/>
      <c r="D6340" s="122"/>
      <c r="E6340" s="129">
        <f t="shared" si="99"/>
        <v>0</v>
      </c>
    </row>
    <row r="6341" spans="1:5">
      <c r="A6341" s="127"/>
      <c r="B6341" s="128"/>
      <c r="C6341" s="127"/>
      <c r="D6341" s="122"/>
      <c r="E6341" s="129">
        <f t="shared" si="99"/>
        <v>0</v>
      </c>
    </row>
    <row r="6342" spans="1:5">
      <c r="A6342" s="127"/>
      <c r="B6342" s="128"/>
      <c r="C6342" s="127"/>
      <c r="D6342" s="122"/>
      <c r="E6342" s="129">
        <f t="shared" si="99"/>
        <v>0</v>
      </c>
    </row>
    <row r="6343" spans="1:5">
      <c r="A6343" s="127"/>
      <c r="B6343" s="128"/>
      <c r="C6343" s="127"/>
      <c r="D6343" s="122"/>
      <c r="E6343" s="129">
        <f t="shared" si="99"/>
        <v>0</v>
      </c>
    </row>
    <row r="6344" spans="1:5">
      <c r="A6344" s="127"/>
      <c r="B6344" s="128"/>
      <c r="C6344" s="127"/>
      <c r="D6344" s="122"/>
      <c r="E6344" s="129">
        <f t="shared" si="99"/>
        <v>0</v>
      </c>
    </row>
    <row r="6345" spans="1:5">
      <c r="A6345" s="127"/>
      <c r="B6345" s="128"/>
      <c r="C6345" s="127"/>
      <c r="D6345" s="122"/>
      <c r="E6345" s="129">
        <f t="shared" si="99"/>
        <v>0</v>
      </c>
    </row>
    <row r="6346" spans="1:5">
      <c r="A6346" s="127"/>
      <c r="B6346" s="128"/>
      <c r="C6346" s="127"/>
      <c r="D6346" s="122"/>
      <c r="E6346" s="129">
        <f t="shared" si="99"/>
        <v>0</v>
      </c>
    </row>
    <row r="6347" spans="1:5">
      <c r="A6347" s="127"/>
      <c r="B6347" s="128"/>
      <c r="C6347" s="127"/>
      <c r="D6347" s="122"/>
      <c r="E6347" s="129">
        <f t="shared" si="99"/>
        <v>0</v>
      </c>
    </row>
    <row r="6348" spans="1:5">
      <c r="A6348" s="127"/>
      <c r="B6348" s="128"/>
      <c r="C6348" s="127"/>
      <c r="D6348" s="122"/>
      <c r="E6348" s="129">
        <f t="shared" si="99"/>
        <v>0</v>
      </c>
    </row>
    <row r="6349" spans="1:5">
      <c r="A6349" s="127"/>
      <c r="B6349" s="128"/>
      <c r="C6349" s="127"/>
      <c r="D6349" s="122"/>
      <c r="E6349" s="129">
        <f t="shared" si="99"/>
        <v>0</v>
      </c>
    </row>
    <row r="6350" spans="1:5">
      <c r="A6350" s="127"/>
      <c r="B6350" s="128"/>
      <c r="C6350" s="127"/>
      <c r="D6350" s="122"/>
      <c r="E6350" s="129">
        <f t="shared" si="99"/>
        <v>0</v>
      </c>
    </row>
    <row r="6351" spans="1:5">
      <c r="A6351" s="127"/>
      <c r="B6351" s="128"/>
      <c r="C6351" s="127"/>
      <c r="D6351" s="122"/>
      <c r="E6351" s="129">
        <f t="shared" si="99"/>
        <v>0</v>
      </c>
    </row>
    <row r="6352" spans="1:5">
      <c r="A6352" s="127"/>
      <c r="B6352" s="128"/>
      <c r="C6352" s="127"/>
      <c r="D6352" s="122"/>
      <c r="E6352" s="129">
        <f t="shared" si="99"/>
        <v>0</v>
      </c>
    </row>
    <row r="6353" spans="1:5">
      <c r="A6353" s="127"/>
      <c r="B6353" s="128"/>
      <c r="C6353" s="127"/>
      <c r="D6353" s="122"/>
      <c r="E6353" s="129">
        <f t="shared" si="99"/>
        <v>0</v>
      </c>
    </row>
    <row r="6354" spans="1:5">
      <c r="A6354" s="127"/>
      <c r="B6354" s="128"/>
      <c r="C6354" s="127"/>
      <c r="D6354" s="122"/>
      <c r="E6354" s="129">
        <f t="shared" si="99"/>
        <v>0</v>
      </c>
    </row>
    <row r="6355" spans="1:5">
      <c r="A6355" s="127"/>
      <c r="B6355" s="128"/>
      <c r="C6355" s="127"/>
      <c r="D6355" s="122"/>
      <c r="E6355" s="129">
        <f t="shared" si="99"/>
        <v>0</v>
      </c>
    </row>
    <row r="6356" spans="1:5">
      <c r="A6356" s="127"/>
      <c r="B6356" s="128"/>
      <c r="C6356" s="127"/>
      <c r="D6356" s="122"/>
      <c r="E6356" s="129">
        <f t="shared" si="99"/>
        <v>0</v>
      </c>
    </row>
    <row r="6357" spans="1:5">
      <c r="A6357" s="127"/>
      <c r="B6357" s="128"/>
      <c r="C6357" s="127"/>
      <c r="D6357" s="122"/>
      <c r="E6357" s="129">
        <f t="shared" si="99"/>
        <v>0</v>
      </c>
    </row>
    <row r="6358" spans="1:5">
      <c r="A6358" s="127"/>
      <c r="B6358" s="128"/>
      <c r="C6358" s="127"/>
      <c r="D6358" s="122"/>
      <c r="E6358" s="129">
        <f t="shared" si="99"/>
        <v>0</v>
      </c>
    </row>
    <row r="6359" spans="1:5">
      <c r="A6359" s="127"/>
      <c r="B6359" s="128"/>
      <c r="C6359" s="127"/>
      <c r="D6359" s="122"/>
      <c r="E6359" s="129">
        <f t="shared" si="99"/>
        <v>0</v>
      </c>
    </row>
    <row r="6360" spans="1:5">
      <c r="A6360" s="127"/>
      <c r="B6360" s="128"/>
      <c r="C6360" s="127"/>
      <c r="D6360" s="122"/>
      <c r="E6360" s="129">
        <f t="shared" si="99"/>
        <v>0</v>
      </c>
    </row>
    <row r="6361" spans="1:5">
      <c r="A6361" s="127"/>
      <c r="B6361" s="128"/>
      <c r="C6361" s="127"/>
      <c r="D6361" s="122"/>
      <c r="E6361" s="129">
        <f t="shared" si="99"/>
        <v>0</v>
      </c>
    </row>
    <row r="6362" spans="1:5">
      <c r="A6362" s="127"/>
      <c r="B6362" s="128"/>
      <c r="C6362" s="127"/>
      <c r="D6362" s="122"/>
      <c r="E6362" s="129">
        <f t="shared" si="99"/>
        <v>0</v>
      </c>
    </row>
    <row r="6363" spans="1:5">
      <c r="A6363" s="127"/>
      <c r="B6363" s="128"/>
      <c r="C6363" s="127"/>
      <c r="D6363" s="122"/>
      <c r="E6363" s="129">
        <f t="shared" si="99"/>
        <v>0</v>
      </c>
    </row>
    <row r="6364" spans="1:5">
      <c r="A6364" s="127"/>
      <c r="B6364" s="128"/>
      <c r="C6364" s="127"/>
      <c r="D6364" s="122"/>
      <c r="E6364" s="129">
        <f t="shared" si="99"/>
        <v>0</v>
      </c>
    </row>
    <row r="6365" spans="1:5">
      <c r="A6365" s="127"/>
      <c r="B6365" s="128"/>
      <c r="C6365" s="127"/>
      <c r="D6365" s="122"/>
      <c r="E6365" s="129">
        <f t="shared" si="99"/>
        <v>0</v>
      </c>
    </row>
    <row r="6366" spans="1:5">
      <c r="A6366" s="127"/>
      <c r="B6366" s="128"/>
      <c r="C6366" s="127"/>
      <c r="D6366" s="122"/>
      <c r="E6366" s="129">
        <f t="shared" si="99"/>
        <v>0</v>
      </c>
    </row>
    <row r="6367" spans="1:5">
      <c r="A6367" s="127"/>
      <c r="B6367" s="128"/>
      <c r="C6367" s="127"/>
      <c r="D6367" s="122"/>
      <c r="E6367" s="129">
        <f t="shared" si="99"/>
        <v>0</v>
      </c>
    </row>
    <row r="6368" spans="1:5">
      <c r="A6368" s="127"/>
      <c r="B6368" s="128"/>
      <c r="C6368" s="127"/>
      <c r="D6368" s="122"/>
      <c r="E6368" s="129">
        <f t="shared" si="99"/>
        <v>0</v>
      </c>
    </row>
    <row r="6369" spans="1:5">
      <c r="A6369" s="127"/>
      <c r="B6369" s="128"/>
      <c r="C6369" s="127"/>
      <c r="D6369" s="122"/>
      <c r="E6369" s="129">
        <f t="shared" si="99"/>
        <v>0</v>
      </c>
    </row>
    <row r="6370" spans="1:5">
      <c r="A6370" s="127"/>
      <c r="B6370" s="128"/>
      <c r="C6370" s="127"/>
      <c r="D6370" s="122"/>
      <c r="E6370" s="129">
        <f t="shared" si="99"/>
        <v>0</v>
      </c>
    </row>
    <row r="6371" spans="1:5">
      <c r="A6371" s="127"/>
      <c r="B6371" s="128"/>
      <c r="C6371" s="127"/>
      <c r="D6371" s="122"/>
      <c r="E6371" s="129">
        <f t="shared" si="99"/>
        <v>0</v>
      </c>
    </row>
    <row r="6372" spans="1:5">
      <c r="A6372" s="127"/>
      <c r="B6372" s="128"/>
      <c r="C6372" s="127"/>
      <c r="D6372" s="122"/>
      <c r="E6372" s="129">
        <f t="shared" si="99"/>
        <v>0</v>
      </c>
    </row>
    <row r="6373" spans="1:5">
      <c r="A6373" s="127"/>
      <c r="B6373" s="128"/>
      <c r="C6373" s="127"/>
      <c r="D6373" s="122"/>
      <c r="E6373" s="129">
        <f t="shared" si="99"/>
        <v>0</v>
      </c>
    </row>
    <row r="6374" spans="1:5">
      <c r="A6374" s="127"/>
      <c r="B6374" s="128"/>
      <c r="C6374" s="127"/>
      <c r="D6374" s="122"/>
      <c r="E6374" s="129">
        <f t="shared" si="99"/>
        <v>0</v>
      </c>
    </row>
    <row r="6375" spans="1:5">
      <c r="A6375" s="127"/>
      <c r="B6375" s="128"/>
      <c r="C6375" s="127"/>
      <c r="D6375" s="122"/>
      <c r="E6375" s="129">
        <f t="shared" si="99"/>
        <v>0</v>
      </c>
    </row>
    <row r="6376" spans="1:5">
      <c r="A6376" s="127"/>
      <c r="B6376" s="128"/>
      <c r="C6376" s="127"/>
      <c r="D6376" s="122"/>
      <c r="E6376" s="129">
        <f t="shared" si="99"/>
        <v>0</v>
      </c>
    </row>
    <row r="6377" spans="1:5">
      <c r="A6377" s="127"/>
      <c r="B6377" s="128"/>
      <c r="C6377" s="127"/>
      <c r="D6377" s="122"/>
      <c r="E6377" s="129">
        <f t="shared" si="99"/>
        <v>0</v>
      </c>
    </row>
    <row r="6378" spans="1:5">
      <c r="A6378" s="127"/>
      <c r="B6378" s="128"/>
      <c r="C6378" s="127"/>
      <c r="D6378" s="122"/>
      <c r="E6378" s="129">
        <f t="shared" si="99"/>
        <v>0</v>
      </c>
    </row>
    <row r="6379" spans="1:5">
      <c r="A6379" s="127"/>
      <c r="B6379" s="128"/>
      <c r="C6379" s="127"/>
      <c r="D6379" s="122"/>
      <c r="E6379" s="129">
        <f t="shared" si="99"/>
        <v>0</v>
      </c>
    </row>
    <row r="6380" spans="1:5">
      <c r="A6380" s="127"/>
      <c r="B6380" s="128"/>
      <c r="C6380" s="127"/>
      <c r="D6380" s="122"/>
      <c r="E6380" s="129">
        <f t="shared" si="99"/>
        <v>0</v>
      </c>
    </row>
    <row r="6381" spans="1:5">
      <c r="A6381" s="127"/>
      <c r="B6381" s="128"/>
      <c r="C6381" s="127"/>
      <c r="D6381" s="122"/>
      <c r="E6381" s="129">
        <f t="shared" si="99"/>
        <v>0</v>
      </c>
    </row>
    <row r="6382" spans="1:5">
      <c r="A6382" s="127"/>
      <c r="B6382" s="128"/>
      <c r="C6382" s="127"/>
      <c r="D6382" s="122"/>
      <c r="E6382" s="129">
        <f t="shared" si="99"/>
        <v>0</v>
      </c>
    </row>
    <row r="6383" spans="1:5">
      <c r="A6383" s="127"/>
      <c r="B6383" s="128"/>
      <c r="C6383" s="127"/>
      <c r="D6383" s="122"/>
      <c r="E6383" s="129">
        <f t="shared" si="99"/>
        <v>0</v>
      </c>
    </row>
    <row r="6384" spans="1:5">
      <c r="A6384" s="127"/>
      <c r="B6384" s="128"/>
      <c r="C6384" s="127"/>
      <c r="D6384" s="122"/>
      <c r="E6384" s="129">
        <f t="shared" si="99"/>
        <v>0</v>
      </c>
    </row>
    <row r="6385" spans="1:5">
      <c r="A6385" s="127"/>
      <c r="B6385" s="128"/>
      <c r="C6385" s="127"/>
      <c r="D6385" s="122"/>
      <c r="E6385" s="129">
        <f t="shared" si="99"/>
        <v>0</v>
      </c>
    </row>
    <row r="6386" spans="1:5">
      <c r="A6386" s="127"/>
      <c r="B6386" s="128"/>
      <c r="C6386" s="127"/>
      <c r="D6386" s="122"/>
      <c r="E6386" s="129">
        <f t="shared" si="99"/>
        <v>0</v>
      </c>
    </row>
    <row r="6387" spans="1:5">
      <c r="A6387" s="127"/>
      <c r="B6387" s="128"/>
      <c r="C6387" s="127"/>
      <c r="D6387" s="122"/>
      <c r="E6387" s="129">
        <f t="shared" si="99"/>
        <v>0</v>
      </c>
    </row>
    <row r="6388" spans="1:5">
      <c r="A6388" s="127"/>
      <c r="B6388" s="128"/>
      <c r="C6388" s="127"/>
      <c r="D6388" s="122"/>
      <c r="E6388" s="129">
        <f t="shared" si="99"/>
        <v>0</v>
      </c>
    </row>
    <row r="6389" spans="1:5">
      <c r="A6389" s="127"/>
      <c r="B6389" s="128"/>
      <c r="C6389" s="127"/>
      <c r="D6389" s="122"/>
      <c r="E6389" s="129">
        <f t="shared" si="99"/>
        <v>0</v>
      </c>
    </row>
    <row r="6390" spans="1:5">
      <c r="A6390" s="127"/>
      <c r="B6390" s="128"/>
      <c r="C6390" s="127"/>
      <c r="D6390" s="122"/>
      <c r="E6390" s="129">
        <f t="shared" si="99"/>
        <v>0</v>
      </c>
    </row>
    <row r="6391" spans="1:5">
      <c r="A6391" s="127"/>
      <c r="B6391" s="128"/>
      <c r="C6391" s="127"/>
      <c r="D6391" s="122"/>
      <c r="E6391" s="129">
        <f t="shared" si="99"/>
        <v>0</v>
      </c>
    </row>
    <row r="6392" spans="1:5">
      <c r="A6392" s="127"/>
      <c r="B6392" s="128"/>
      <c r="C6392" s="127"/>
      <c r="D6392" s="122"/>
      <c r="E6392" s="129">
        <f t="shared" si="99"/>
        <v>0</v>
      </c>
    </row>
    <row r="6393" spans="1:5">
      <c r="A6393" s="127"/>
      <c r="B6393" s="128"/>
      <c r="C6393" s="127"/>
      <c r="D6393" s="122"/>
      <c r="E6393" s="129">
        <f t="shared" si="99"/>
        <v>0</v>
      </c>
    </row>
    <row r="6394" spans="1:5">
      <c r="A6394" s="127"/>
      <c r="B6394" s="128"/>
      <c r="C6394" s="127"/>
      <c r="D6394" s="122"/>
      <c r="E6394" s="129">
        <f t="shared" si="99"/>
        <v>0</v>
      </c>
    </row>
    <row r="6395" spans="1:5">
      <c r="A6395" s="127"/>
      <c r="B6395" s="128"/>
      <c r="C6395" s="127"/>
      <c r="D6395" s="122"/>
      <c r="E6395" s="129">
        <f t="shared" si="99"/>
        <v>0</v>
      </c>
    </row>
    <row r="6396" spans="1:5">
      <c r="A6396" s="127"/>
      <c r="B6396" s="128"/>
      <c r="C6396" s="127"/>
      <c r="D6396" s="122"/>
      <c r="E6396" s="129">
        <f t="shared" si="99"/>
        <v>0</v>
      </c>
    </row>
    <row r="6397" spans="1:5">
      <c r="A6397" s="127"/>
      <c r="B6397" s="128"/>
      <c r="C6397" s="127"/>
      <c r="D6397" s="122"/>
      <c r="E6397" s="129">
        <f t="shared" si="99"/>
        <v>0</v>
      </c>
    </row>
    <row r="6398" spans="1:5">
      <c r="A6398" s="127"/>
      <c r="B6398" s="128"/>
      <c r="C6398" s="127"/>
      <c r="D6398" s="122"/>
      <c r="E6398" s="129">
        <f t="shared" si="99"/>
        <v>0</v>
      </c>
    </row>
    <row r="6399" spans="1:5">
      <c r="A6399" s="127"/>
      <c r="B6399" s="128"/>
      <c r="C6399" s="127"/>
      <c r="D6399" s="122"/>
      <c r="E6399" s="129">
        <f t="shared" si="99"/>
        <v>0</v>
      </c>
    </row>
    <row r="6400" spans="1:5">
      <c r="A6400" s="127"/>
      <c r="B6400" s="128"/>
      <c r="C6400" s="127"/>
      <c r="D6400" s="122"/>
      <c r="E6400" s="129">
        <f t="shared" si="99"/>
        <v>0</v>
      </c>
    </row>
    <row r="6401" spans="1:5">
      <c r="A6401" s="127"/>
      <c r="B6401" s="128"/>
      <c r="C6401" s="127"/>
      <c r="D6401" s="122"/>
      <c r="E6401" s="129">
        <f t="shared" si="99"/>
        <v>0</v>
      </c>
    </row>
    <row r="6402" spans="1:5">
      <c r="A6402" s="127"/>
      <c r="B6402" s="128"/>
      <c r="C6402" s="127"/>
      <c r="D6402" s="122"/>
      <c r="E6402" s="129">
        <f t="shared" ref="E6402:E6465" si="100">ROUND((D6402/(1+$J$1))*(1+$L$1),2)</f>
        <v>0</v>
      </c>
    </row>
    <row r="6403" spans="1:5">
      <c r="A6403" s="127"/>
      <c r="B6403" s="128"/>
      <c r="C6403" s="127"/>
      <c r="D6403" s="122"/>
      <c r="E6403" s="129">
        <f t="shared" si="100"/>
        <v>0</v>
      </c>
    </row>
    <row r="6404" spans="1:5">
      <c r="A6404" s="127"/>
      <c r="B6404" s="128"/>
      <c r="C6404" s="127"/>
      <c r="D6404" s="122"/>
      <c r="E6404" s="129">
        <f t="shared" si="100"/>
        <v>0</v>
      </c>
    </row>
    <row r="6405" spans="1:5">
      <c r="A6405" s="127"/>
      <c r="B6405" s="128"/>
      <c r="C6405" s="127"/>
      <c r="D6405" s="122"/>
      <c r="E6405" s="129">
        <f t="shared" si="100"/>
        <v>0</v>
      </c>
    </row>
    <row r="6406" spans="1:5">
      <c r="A6406" s="127"/>
      <c r="B6406" s="128"/>
      <c r="C6406" s="127"/>
      <c r="D6406" s="122"/>
      <c r="E6406" s="129">
        <f t="shared" si="100"/>
        <v>0</v>
      </c>
    </row>
    <row r="6407" spans="1:5">
      <c r="A6407" s="127"/>
      <c r="B6407" s="128"/>
      <c r="C6407" s="127"/>
      <c r="D6407" s="122"/>
      <c r="E6407" s="129">
        <f t="shared" si="100"/>
        <v>0</v>
      </c>
    </row>
    <row r="6408" spans="1:5">
      <c r="A6408" s="127"/>
      <c r="B6408" s="128"/>
      <c r="C6408" s="127"/>
      <c r="D6408" s="122"/>
      <c r="E6408" s="129">
        <f t="shared" si="100"/>
        <v>0</v>
      </c>
    </row>
    <row r="6409" spans="1:5">
      <c r="A6409" s="127"/>
      <c r="B6409" s="128"/>
      <c r="C6409" s="127"/>
      <c r="D6409" s="122"/>
      <c r="E6409" s="129">
        <f t="shared" si="100"/>
        <v>0</v>
      </c>
    </row>
    <row r="6410" spans="1:5">
      <c r="A6410" s="127"/>
      <c r="B6410" s="128"/>
      <c r="C6410" s="127"/>
      <c r="D6410" s="122"/>
      <c r="E6410" s="129">
        <f t="shared" si="100"/>
        <v>0</v>
      </c>
    </row>
    <row r="6411" spans="1:5">
      <c r="A6411" s="127"/>
      <c r="B6411" s="128"/>
      <c r="C6411" s="127"/>
      <c r="D6411" s="122"/>
      <c r="E6411" s="129">
        <f t="shared" si="100"/>
        <v>0</v>
      </c>
    </row>
    <row r="6412" spans="1:5">
      <c r="A6412" s="127"/>
      <c r="B6412" s="128"/>
      <c r="C6412" s="127"/>
      <c r="D6412" s="122"/>
      <c r="E6412" s="129">
        <f t="shared" si="100"/>
        <v>0</v>
      </c>
    </row>
    <row r="6413" spans="1:5">
      <c r="A6413" s="127"/>
      <c r="B6413" s="128"/>
      <c r="C6413" s="127"/>
      <c r="D6413" s="122"/>
      <c r="E6413" s="129">
        <f t="shared" si="100"/>
        <v>0</v>
      </c>
    </row>
    <row r="6414" spans="1:5">
      <c r="A6414" s="127"/>
      <c r="B6414" s="128"/>
      <c r="C6414" s="127"/>
      <c r="D6414" s="122"/>
      <c r="E6414" s="129">
        <f t="shared" si="100"/>
        <v>0</v>
      </c>
    </row>
    <row r="6415" spans="1:5">
      <c r="A6415" s="127"/>
      <c r="B6415" s="128"/>
      <c r="C6415" s="127"/>
      <c r="D6415" s="122"/>
      <c r="E6415" s="129">
        <f t="shared" si="100"/>
        <v>0</v>
      </c>
    </row>
    <row r="6416" spans="1:5">
      <c r="A6416" s="127"/>
      <c r="B6416" s="128"/>
      <c r="C6416" s="127"/>
      <c r="D6416" s="122"/>
      <c r="E6416" s="129">
        <f t="shared" si="100"/>
        <v>0</v>
      </c>
    </row>
    <row r="6417" spans="1:5">
      <c r="A6417" s="127"/>
      <c r="B6417" s="128"/>
      <c r="C6417" s="127"/>
      <c r="D6417" s="122"/>
      <c r="E6417" s="129">
        <f t="shared" si="100"/>
        <v>0</v>
      </c>
    </row>
    <row r="6418" spans="1:5">
      <c r="A6418" s="127"/>
      <c r="B6418" s="128"/>
      <c r="C6418" s="127"/>
      <c r="D6418" s="122"/>
      <c r="E6418" s="129">
        <f t="shared" si="100"/>
        <v>0</v>
      </c>
    </row>
    <row r="6419" spans="1:5">
      <c r="A6419" s="127"/>
      <c r="B6419" s="128"/>
      <c r="C6419" s="127"/>
      <c r="D6419" s="122"/>
      <c r="E6419" s="129">
        <f t="shared" si="100"/>
        <v>0</v>
      </c>
    </row>
    <row r="6420" spans="1:5">
      <c r="A6420" s="127"/>
      <c r="B6420" s="128"/>
      <c r="C6420" s="127"/>
      <c r="D6420" s="122"/>
      <c r="E6420" s="129">
        <f t="shared" si="100"/>
        <v>0</v>
      </c>
    </row>
    <row r="6421" spans="1:5">
      <c r="A6421" s="127"/>
      <c r="B6421" s="128"/>
      <c r="C6421" s="127"/>
      <c r="D6421" s="122"/>
      <c r="E6421" s="129">
        <f t="shared" si="100"/>
        <v>0</v>
      </c>
    </row>
    <row r="6422" spans="1:5">
      <c r="A6422" s="127"/>
      <c r="B6422" s="128"/>
      <c r="C6422" s="127"/>
      <c r="D6422" s="122"/>
      <c r="E6422" s="129">
        <f t="shared" si="100"/>
        <v>0</v>
      </c>
    </row>
    <row r="6423" spans="1:5">
      <c r="A6423" s="127"/>
      <c r="B6423" s="128"/>
      <c r="C6423" s="127"/>
      <c r="D6423" s="122"/>
      <c r="E6423" s="129">
        <f t="shared" si="100"/>
        <v>0</v>
      </c>
    </row>
    <row r="6424" spans="1:5">
      <c r="A6424" s="127"/>
      <c r="B6424" s="128"/>
      <c r="C6424" s="127"/>
      <c r="D6424" s="122"/>
      <c r="E6424" s="129">
        <f t="shared" si="100"/>
        <v>0</v>
      </c>
    </row>
    <row r="6425" spans="1:5">
      <c r="A6425" s="127"/>
      <c r="B6425" s="128"/>
      <c r="C6425" s="127"/>
      <c r="D6425" s="122"/>
      <c r="E6425" s="129">
        <f t="shared" si="100"/>
        <v>0</v>
      </c>
    </row>
    <row r="6426" spans="1:5">
      <c r="A6426" s="127"/>
      <c r="B6426" s="128"/>
      <c r="C6426" s="127"/>
      <c r="D6426" s="122"/>
      <c r="E6426" s="129">
        <f t="shared" si="100"/>
        <v>0</v>
      </c>
    </row>
    <row r="6427" spans="1:5">
      <c r="A6427" s="127"/>
      <c r="B6427" s="128"/>
      <c r="C6427" s="127"/>
      <c r="D6427" s="122"/>
      <c r="E6427" s="129">
        <f t="shared" si="100"/>
        <v>0</v>
      </c>
    </row>
    <row r="6428" spans="1:5">
      <c r="A6428" s="127"/>
      <c r="B6428" s="128"/>
      <c r="C6428" s="127"/>
      <c r="D6428" s="122"/>
      <c r="E6428" s="129">
        <f t="shared" si="100"/>
        <v>0</v>
      </c>
    </row>
    <row r="6429" spans="1:5">
      <c r="A6429" s="127"/>
      <c r="B6429" s="128"/>
      <c r="C6429" s="127"/>
      <c r="D6429" s="122"/>
      <c r="E6429" s="129">
        <f t="shared" si="100"/>
        <v>0</v>
      </c>
    </row>
    <row r="6430" spans="1:5">
      <c r="A6430" s="127"/>
      <c r="B6430" s="128"/>
      <c r="C6430" s="127"/>
      <c r="D6430" s="122"/>
      <c r="E6430" s="129">
        <f t="shared" si="100"/>
        <v>0</v>
      </c>
    </row>
    <row r="6431" spans="1:5">
      <c r="A6431" s="127"/>
      <c r="B6431" s="128"/>
      <c r="C6431" s="127"/>
      <c r="D6431" s="122"/>
      <c r="E6431" s="129">
        <f t="shared" si="100"/>
        <v>0</v>
      </c>
    </row>
    <row r="6432" spans="1:5">
      <c r="A6432" s="127"/>
      <c r="B6432" s="128"/>
      <c r="C6432" s="127"/>
      <c r="D6432" s="122"/>
      <c r="E6432" s="129">
        <f t="shared" si="100"/>
        <v>0</v>
      </c>
    </row>
    <row r="6433" spans="1:5">
      <c r="A6433" s="127"/>
      <c r="B6433" s="128"/>
      <c r="C6433" s="127"/>
      <c r="D6433" s="122"/>
      <c r="E6433" s="129">
        <f t="shared" si="100"/>
        <v>0</v>
      </c>
    </row>
    <row r="6434" spans="1:5">
      <c r="A6434" s="127"/>
      <c r="B6434" s="128"/>
      <c r="C6434" s="127"/>
      <c r="D6434" s="122"/>
      <c r="E6434" s="129">
        <f t="shared" si="100"/>
        <v>0</v>
      </c>
    </row>
    <row r="6435" spans="1:5">
      <c r="A6435" s="127"/>
      <c r="B6435" s="128"/>
      <c r="C6435" s="127"/>
      <c r="D6435" s="122"/>
      <c r="E6435" s="129">
        <f t="shared" si="100"/>
        <v>0</v>
      </c>
    </row>
    <row r="6436" spans="1:5">
      <c r="A6436" s="127"/>
      <c r="B6436" s="128"/>
      <c r="C6436" s="127"/>
      <c r="D6436" s="122"/>
      <c r="E6436" s="129">
        <f t="shared" si="100"/>
        <v>0</v>
      </c>
    </row>
    <row r="6437" spans="1:5">
      <c r="A6437" s="127"/>
      <c r="B6437" s="128"/>
      <c r="C6437" s="127"/>
      <c r="D6437" s="122"/>
      <c r="E6437" s="129">
        <f t="shared" si="100"/>
        <v>0</v>
      </c>
    </row>
    <row r="6438" spans="1:5">
      <c r="A6438" s="127"/>
      <c r="B6438" s="128"/>
      <c r="C6438" s="127"/>
      <c r="D6438" s="122"/>
      <c r="E6438" s="129">
        <f t="shared" si="100"/>
        <v>0</v>
      </c>
    </row>
    <row r="6439" spans="1:5">
      <c r="A6439" s="127"/>
      <c r="B6439" s="128"/>
      <c r="C6439" s="127"/>
      <c r="D6439" s="122"/>
      <c r="E6439" s="129">
        <f t="shared" si="100"/>
        <v>0</v>
      </c>
    </row>
    <row r="6440" spans="1:5">
      <c r="A6440" s="127"/>
      <c r="B6440" s="128"/>
      <c r="C6440" s="127"/>
      <c r="D6440" s="122"/>
      <c r="E6440" s="129">
        <f t="shared" si="100"/>
        <v>0</v>
      </c>
    </row>
    <row r="6441" spans="1:5">
      <c r="A6441" s="127"/>
      <c r="B6441" s="128"/>
      <c r="C6441" s="127"/>
      <c r="D6441" s="122"/>
      <c r="E6441" s="129">
        <f t="shared" si="100"/>
        <v>0</v>
      </c>
    </row>
    <row r="6442" spans="1:5">
      <c r="A6442" s="127"/>
      <c r="B6442" s="128"/>
      <c r="C6442" s="127"/>
      <c r="D6442" s="122"/>
      <c r="E6442" s="129">
        <f t="shared" si="100"/>
        <v>0</v>
      </c>
    </row>
    <row r="6443" spans="1:5">
      <c r="A6443" s="127"/>
      <c r="B6443" s="128"/>
      <c r="C6443" s="127"/>
      <c r="D6443" s="122"/>
      <c r="E6443" s="129">
        <f t="shared" si="100"/>
        <v>0</v>
      </c>
    </row>
    <row r="6444" spans="1:5">
      <c r="A6444" s="127"/>
      <c r="B6444" s="128"/>
      <c r="C6444" s="127"/>
      <c r="D6444" s="122"/>
      <c r="E6444" s="129">
        <f t="shared" si="100"/>
        <v>0</v>
      </c>
    </row>
    <row r="6445" spans="1:5">
      <c r="A6445" s="127"/>
      <c r="B6445" s="128"/>
      <c r="C6445" s="127"/>
      <c r="D6445" s="122"/>
      <c r="E6445" s="129">
        <f t="shared" si="100"/>
        <v>0</v>
      </c>
    </row>
    <row r="6446" spans="1:5">
      <c r="A6446" s="127"/>
      <c r="B6446" s="128"/>
      <c r="C6446" s="127"/>
      <c r="D6446" s="122"/>
      <c r="E6446" s="129">
        <f t="shared" si="100"/>
        <v>0</v>
      </c>
    </row>
    <row r="6447" spans="1:5">
      <c r="A6447" s="127"/>
      <c r="B6447" s="128"/>
      <c r="C6447" s="127"/>
      <c r="D6447" s="122"/>
      <c r="E6447" s="129">
        <f t="shared" si="100"/>
        <v>0</v>
      </c>
    </row>
    <row r="6448" spans="1:5">
      <c r="A6448" s="127"/>
      <c r="B6448" s="128"/>
      <c r="C6448" s="127"/>
      <c r="D6448" s="122"/>
      <c r="E6448" s="129">
        <f t="shared" si="100"/>
        <v>0</v>
      </c>
    </row>
    <row r="6449" spans="1:5">
      <c r="A6449" s="127"/>
      <c r="B6449" s="128"/>
      <c r="C6449" s="127"/>
      <c r="D6449" s="122"/>
      <c r="E6449" s="129">
        <f t="shared" si="100"/>
        <v>0</v>
      </c>
    </row>
    <row r="6450" spans="1:5">
      <c r="A6450" s="127"/>
      <c r="B6450" s="128"/>
      <c r="C6450" s="127"/>
      <c r="D6450" s="122"/>
      <c r="E6450" s="129">
        <f t="shared" si="100"/>
        <v>0</v>
      </c>
    </row>
    <row r="6451" spans="1:5">
      <c r="A6451" s="127"/>
      <c r="B6451" s="128"/>
      <c r="C6451" s="127"/>
      <c r="D6451" s="122"/>
      <c r="E6451" s="129">
        <f t="shared" si="100"/>
        <v>0</v>
      </c>
    </row>
    <row r="6452" spans="1:5">
      <c r="A6452" s="127"/>
      <c r="B6452" s="128"/>
      <c r="C6452" s="127"/>
      <c r="D6452" s="122"/>
      <c r="E6452" s="129">
        <f t="shared" si="100"/>
        <v>0</v>
      </c>
    </row>
    <row r="6453" spans="1:5">
      <c r="A6453" s="127"/>
      <c r="B6453" s="128"/>
      <c r="C6453" s="127"/>
      <c r="D6453" s="122"/>
      <c r="E6453" s="129">
        <f t="shared" si="100"/>
        <v>0</v>
      </c>
    </row>
    <row r="6454" spans="1:5">
      <c r="A6454" s="127"/>
      <c r="B6454" s="128"/>
      <c r="C6454" s="127"/>
      <c r="D6454" s="122"/>
      <c r="E6454" s="129">
        <f t="shared" si="100"/>
        <v>0</v>
      </c>
    </row>
    <row r="6455" spans="1:5">
      <c r="A6455" s="127"/>
      <c r="B6455" s="128"/>
      <c r="C6455" s="127"/>
      <c r="D6455" s="122"/>
      <c r="E6455" s="129">
        <f t="shared" si="100"/>
        <v>0</v>
      </c>
    </row>
    <row r="6456" spans="1:5">
      <c r="A6456" s="127"/>
      <c r="B6456" s="128"/>
      <c r="C6456" s="127"/>
      <c r="D6456" s="122"/>
      <c r="E6456" s="129">
        <f t="shared" si="100"/>
        <v>0</v>
      </c>
    </row>
    <row r="6457" spans="1:5">
      <c r="A6457" s="127"/>
      <c r="B6457" s="128"/>
      <c r="C6457" s="127"/>
      <c r="D6457" s="122"/>
      <c r="E6457" s="129">
        <f t="shared" si="100"/>
        <v>0</v>
      </c>
    </row>
    <row r="6458" spans="1:5">
      <c r="A6458" s="127"/>
      <c r="B6458" s="128"/>
      <c r="C6458" s="127"/>
      <c r="D6458" s="122"/>
      <c r="E6458" s="129">
        <f t="shared" si="100"/>
        <v>0</v>
      </c>
    </row>
    <row r="6459" spans="1:5">
      <c r="A6459" s="127"/>
      <c r="B6459" s="128"/>
      <c r="C6459" s="127"/>
      <c r="D6459" s="122"/>
      <c r="E6459" s="129">
        <f t="shared" si="100"/>
        <v>0</v>
      </c>
    </row>
    <row r="6460" spans="1:5">
      <c r="A6460" s="127"/>
      <c r="B6460" s="128"/>
      <c r="C6460" s="127"/>
      <c r="D6460" s="122"/>
      <c r="E6460" s="129">
        <f t="shared" si="100"/>
        <v>0</v>
      </c>
    </row>
    <row r="6461" spans="1:5">
      <c r="A6461" s="127"/>
      <c r="B6461" s="128"/>
      <c r="C6461" s="127"/>
      <c r="D6461" s="122"/>
      <c r="E6461" s="129">
        <f t="shared" si="100"/>
        <v>0</v>
      </c>
    </row>
    <row r="6462" spans="1:5">
      <c r="A6462" s="127"/>
      <c r="B6462" s="128"/>
      <c r="C6462" s="127"/>
      <c r="D6462" s="122"/>
      <c r="E6462" s="129">
        <f t="shared" si="100"/>
        <v>0</v>
      </c>
    </row>
    <row r="6463" spans="1:5">
      <c r="A6463" s="127"/>
      <c r="B6463" s="128"/>
      <c r="C6463" s="127"/>
      <c r="D6463" s="122"/>
      <c r="E6463" s="129">
        <f t="shared" si="100"/>
        <v>0</v>
      </c>
    </row>
    <row r="6464" spans="1:5">
      <c r="A6464" s="127"/>
      <c r="B6464" s="128"/>
      <c r="C6464" s="127"/>
      <c r="D6464" s="122"/>
      <c r="E6464" s="129">
        <f t="shared" si="100"/>
        <v>0</v>
      </c>
    </row>
    <row r="6465" spans="1:5">
      <c r="A6465" s="127"/>
      <c r="B6465" s="128"/>
      <c r="C6465" s="127"/>
      <c r="D6465" s="122"/>
      <c r="E6465" s="129">
        <f t="shared" si="100"/>
        <v>0</v>
      </c>
    </row>
    <row r="6466" spans="1:5">
      <c r="A6466" s="127"/>
      <c r="B6466" s="128"/>
      <c r="C6466" s="127"/>
      <c r="D6466" s="122"/>
      <c r="E6466" s="129">
        <f t="shared" ref="E6466:E6529" si="101">ROUND((D6466/(1+$J$1))*(1+$L$1),2)</f>
        <v>0</v>
      </c>
    </row>
    <row r="6467" spans="1:5">
      <c r="A6467" s="127"/>
      <c r="B6467" s="128"/>
      <c r="C6467" s="127"/>
      <c r="D6467" s="122"/>
      <c r="E6467" s="129">
        <f t="shared" si="101"/>
        <v>0</v>
      </c>
    </row>
    <row r="6468" spans="1:5">
      <c r="A6468" s="127"/>
      <c r="B6468" s="128"/>
      <c r="C6468" s="127"/>
      <c r="D6468" s="122"/>
      <c r="E6468" s="129">
        <f t="shared" si="101"/>
        <v>0</v>
      </c>
    </row>
    <row r="6469" spans="1:5">
      <c r="A6469" s="127"/>
      <c r="B6469" s="128"/>
      <c r="C6469" s="127"/>
      <c r="D6469" s="122"/>
      <c r="E6469" s="129">
        <f t="shared" si="101"/>
        <v>0</v>
      </c>
    </row>
    <row r="6470" spans="1:5">
      <c r="A6470" s="127"/>
      <c r="B6470" s="128"/>
      <c r="C6470" s="127"/>
      <c r="D6470" s="122"/>
      <c r="E6470" s="129">
        <f t="shared" si="101"/>
        <v>0</v>
      </c>
    </row>
    <row r="6471" spans="1:5">
      <c r="A6471" s="127"/>
      <c r="B6471" s="128"/>
      <c r="C6471" s="127"/>
      <c r="D6471" s="122"/>
      <c r="E6471" s="129">
        <f t="shared" si="101"/>
        <v>0</v>
      </c>
    </row>
    <row r="6472" spans="1:5">
      <c r="A6472" s="127"/>
      <c r="B6472" s="128"/>
      <c r="C6472" s="127"/>
      <c r="D6472" s="122"/>
      <c r="E6472" s="129">
        <f t="shared" si="101"/>
        <v>0</v>
      </c>
    </row>
    <row r="6473" spans="1:5">
      <c r="A6473" s="127"/>
      <c r="B6473" s="128"/>
      <c r="C6473" s="127"/>
      <c r="D6473" s="122"/>
      <c r="E6473" s="129">
        <f t="shared" si="101"/>
        <v>0</v>
      </c>
    </row>
    <row r="6474" spans="1:5">
      <c r="A6474" s="127"/>
      <c r="B6474" s="128"/>
      <c r="C6474" s="127"/>
      <c r="D6474" s="122"/>
      <c r="E6474" s="129">
        <f t="shared" si="101"/>
        <v>0</v>
      </c>
    </row>
    <row r="6475" spans="1:5">
      <c r="A6475" s="127"/>
      <c r="B6475" s="128"/>
      <c r="C6475" s="127"/>
      <c r="D6475" s="122"/>
      <c r="E6475" s="129">
        <f t="shared" si="101"/>
        <v>0</v>
      </c>
    </row>
    <row r="6476" spans="1:5">
      <c r="A6476" s="127"/>
      <c r="B6476" s="128"/>
      <c r="C6476" s="127"/>
      <c r="D6476" s="122"/>
      <c r="E6476" s="129">
        <f t="shared" si="101"/>
        <v>0</v>
      </c>
    </row>
    <row r="6477" spans="1:5">
      <c r="A6477" s="127"/>
      <c r="B6477" s="128"/>
      <c r="C6477" s="127"/>
      <c r="D6477" s="122"/>
      <c r="E6477" s="129">
        <f t="shared" si="101"/>
        <v>0</v>
      </c>
    </row>
    <row r="6478" spans="1:5">
      <c r="A6478" s="127"/>
      <c r="B6478" s="128"/>
      <c r="C6478" s="127"/>
      <c r="D6478" s="122"/>
      <c r="E6478" s="129">
        <f t="shared" si="101"/>
        <v>0</v>
      </c>
    </row>
    <row r="6479" spans="1:5">
      <c r="A6479" s="127"/>
      <c r="B6479" s="128"/>
      <c r="C6479" s="127"/>
      <c r="D6479" s="122"/>
      <c r="E6479" s="129">
        <f t="shared" si="101"/>
        <v>0</v>
      </c>
    </row>
    <row r="6480" spans="1:5">
      <c r="A6480" s="127"/>
      <c r="B6480" s="128"/>
      <c r="C6480" s="127"/>
      <c r="D6480" s="122"/>
      <c r="E6480" s="129">
        <f t="shared" si="101"/>
        <v>0</v>
      </c>
    </row>
    <row r="6481" spans="1:5">
      <c r="A6481" s="127"/>
      <c r="B6481" s="128"/>
      <c r="C6481" s="127"/>
      <c r="D6481" s="122"/>
      <c r="E6481" s="129">
        <f t="shared" si="101"/>
        <v>0</v>
      </c>
    </row>
    <row r="6482" spans="1:5">
      <c r="A6482" s="127"/>
      <c r="B6482" s="128"/>
      <c r="C6482" s="127"/>
      <c r="D6482" s="122"/>
      <c r="E6482" s="129">
        <f t="shared" si="101"/>
        <v>0</v>
      </c>
    </row>
    <row r="6483" spans="1:5">
      <c r="A6483" s="127"/>
      <c r="B6483" s="128"/>
      <c r="C6483" s="127"/>
      <c r="D6483" s="122"/>
      <c r="E6483" s="129">
        <f t="shared" si="101"/>
        <v>0</v>
      </c>
    </row>
    <row r="6484" spans="1:5">
      <c r="A6484" s="127"/>
      <c r="B6484" s="128"/>
      <c r="C6484" s="127"/>
      <c r="D6484" s="122"/>
      <c r="E6484" s="129">
        <f t="shared" si="101"/>
        <v>0</v>
      </c>
    </row>
    <row r="6485" spans="1:5">
      <c r="A6485" s="127"/>
      <c r="B6485" s="128"/>
      <c r="C6485" s="127"/>
      <c r="D6485" s="122"/>
      <c r="E6485" s="129">
        <f t="shared" si="101"/>
        <v>0</v>
      </c>
    </row>
    <row r="6486" spans="1:5">
      <c r="A6486" s="127"/>
      <c r="B6486" s="128"/>
      <c r="C6486" s="127"/>
      <c r="D6486" s="122"/>
      <c r="E6486" s="129">
        <f t="shared" si="101"/>
        <v>0</v>
      </c>
    </row>
    <row r="6487" spans="1:5">
      <c r="A6487" s="127"/>
      <c r="B6487" s="128"/>
      <c r="C6487" s="127"/>
      <c r="D6487" s="122"/>
      <c r="E6487" s="129">
        <f t="shared" si="101"/>
        <v>0</v>
      </c>
    </row>
    <row r="6488" spans="1:5">
      <c r="A6488" s="127"/>
      <c r="B6488" s="128"/>
      <c r="C6488" s="127"/>
      <c r="D6488" s="122"/>
      <c r="E6488" s="129">
        <f t="shared" si="101"/>
        <v>0</v>
      </c>
    </row>
    <row r="6489" spans="1:5">
      <c r="A6489" s="127"/>
      <c r="B6489" s="128"/>
      <c r="C6489" s="127"/>
      <c r="D6489" s="122"/>
      <c r="E6489" s="129">
        <f t="shared" si="101"/>
        <v>0</v>
      </c>
    </row>
    <row r="6490" spans="1:5">
      <c r="A6490" s="127"/>
      <c r="B6490" s="128"/>
      <c r="C6490" s="127"/>
      <c r="D6490" s="122"/>
      <c r="E6490" s="129">
        <f t="shared" si="101"/>
        <v>0</v>
      </c>
    </row>
    <row r="6491" spans="1:5">
      <c r="A6491" s="127"/>
      <c r="B6491" s="128"/>
      <c r="C6491" s="127"/>
      <c r="D6491" s="122"/>
      <c r="E6491" s="129">
        <f t="shared" si="101"/>
        <v>0</v>
      </c>
    </row>
    <row r="6492" spans="1:5">
      <c r="A6492" s="127"/>
      <c r="B6492" s="128"/>
      <c r="C6492" s="127"/>
      <c r="D6492" s="122"/>
      <c r="E6492" s="129">
        <f t="shared" si="101"/>
        <v>0</v>
      </c>
    </row>
    <row r="6493" spans="1:5">
      <c r="A6493" s="127"/>
      <c r="B6493" s="128"/>
      <c r="C6493" s="127"/>
      <c r="D6493" s="122"/>
      <c r="E6493" s="129">
        <f t="shared" si="101"/>
        <v>0</v>
      </c>
    </row>
    <row r="6494" spans="1:5">
      <c r="A6494" s="127"/>
      <c r="B6494" s="128"/>
      <c r="C6494" s="127"/>
      <c r="D6494" s="122"/>
      <c r="E6494" s="129">
        <f t="shared" si="101"/>
        <v>0</v>
      </c>
    </row>
    <row r="6495" spans="1:5">
      <c r="A6495" s="127"/>
      <c r="B6495" s="128"/>
      <c r="C6495" s="127"/>
      <c r="D6495" s="122"/>
      <c r="E6495" s="129">
        <f t="shared" si="101"/>
        <v>0</v>
      </c>
    </row>
    <row r="6496" spans="1:5">
      <c r="A6496" s="127"/>
      <c r="B6496" s="128"/>
      <c r="C6496" s="127"/>
      <c r="D6496" s="122"/>
      <c r="E6496" s="129">
        <f t="shared" si="101"/>
        <v>0</v>
      </c>
    </row>
    <row r="6497" spans="1:5">
      <c r="A6497" s="127"/>
      <c r="B6497" s="128"/>
      <c r="C6497" s="127"/>
      <c r="D6497" s="122"/>
      <c r="E6497" s="129">
        <f t="shared" si="101"/>
        <v>0</v>
      </c>
    </row>
    <row r="6498" spans="1:5">
      <c r="A6498" s="127"/>
      <c r="B6498" s="128"/>
      <c r="C6498" s="127"/>
      <c r="D6498" s="122"/>
      <c r="E6498" s="129">
        <f t="shared" si="101"/>
        <v>0</v>
      </c>
    </row>
    <row r="6499" spans="1:5">
      <c r="A6499" s="127"/>
      <c r="B6499" s="128"/>
      <c r="C6499" s="127"/>
      <c r="D6499" s="122"/>
      <c r="E6499" s="129">
        <f t="shared" si="101"/>
        <v>0</v>
      </c>
    </row>
    <row r="6500" spans="1:5">
      <c r="A6500" s="127"/>
      <c r="B6500" s="128"/>
      <c r="C6500" s="127"/>
      <c r="D6500" s="122"/>
      <c r="E6500" s="129">
        <f t="shared" si="101"/>
        <v>0</v>
      </c>
    </row>
    <row r="6501" spans="1:5">
      <c r="A6501" s="127"/>
      <c r="B6501" s="128"/>
      <c r="C6501" s="127"/>
      <c r="D6501" s="122"/>
      <c r="E6501" s="129">
        <f t="shared" si="101"/>
        <v>0</v>
      </c>
    </row>
    <row r="6502" spans="1:5">
      <c r="A6502" s="127"/>
      <c r="B6502" s="128"/>
      <c r="C6502" s="127"/>
      <c r="D6502" s="122"/>
      <c r="E6502" s="129">
        <f t="shared" si="101"/>
        <v>0</v>
      </c>
    </row>
    <row r="6503" spans="1:5">
      <c r="A6503" s="127"/>
      <c r="B6503" s="128"/>
      <c r="C6503" s="127"/>
      <c r="D6503" s="122"/>
      <c r="E6503" s="129">
        <f t="shared" si="101"/>
        <v>0</v>
      </c>
    </row>
    <row r="6504" spans="1:5">
      <c r="A6504" s="127"/>
      <c r="B6504" s="128"/>
      <c r="C6504" s="127"/>
      <c r="D6504" s="122"/>
      <c r="E6504" s="129">
        <f t="shared" si="101"/>
        <v>0</v>
      </c>
    </row>
    <row r="6505" spans="1:5">
      <c r="A6505" s="127"/>
      <c r="B6505" s="128"/>
      <c r="C6505" s="127"/>
      <c r="D6505" s="122"/>
      <c r="E6505" s="129">
        <f t="shared" si="101"/>
        <v>0</v>
      </c>
    </row>
    <row r="6506" spans="1:5">
      <c r="A6506" s="127"/>
      <c r="B6506" s="128"/>
      <c r="C6506" s="127"/>
      <c r="D6506" s="122"/>
      <c r="E6506" s="129">
        <f t="shared" si="101"/>
        <v>0</v>
      </c>
    </row>
    <row r="6507" spans="1:5">
      <c r="A6507" s="127"/>
      <c r="B6507" s="128"/>
      <c r="C6507" s="127"/>
      <c r="D6507" s="122"/>
      <c r="E6507" s="129">
        <f t="shared" si="101"/>
        <v>0</v>
      </c>
    </row>
    <row r="6508" spans="1:5">
      <c r="A6508" s="127"/>
      <c r="B6508" s="128"/>
      <c r="C6508" s="127"/>
      <c r="D6508" s="122"/>
      <c r="E6508" s="129">
        <f t="shared" si="101"/>
        <v>0</v>
      </c>
    </row>
    <row r="6509" spans="1:5">
      <c r="A6509" s="127"/>
      <c r="B6509" s="128"/>
      <c r="C6509" s="127"/>
      <c r="D6509" s="122"/>
      <c r="E6509" s="129">
        <f t="shared" si="101"/>
        <v>0</v>
      </c>
    </row>
    <row r="6510" spans="1:5">
      <c r="A6510" s="127"/>
      <c r="B6510" s="128"/>
      <c r="C6510" s="127"/>
      <c r="D6510" s="122"/>
      <c r="E6510" s="129">
        <f t="shared" si="101"/>
        <v>0</v>
      </c>
    </row>
    <row r="6511" spans="1:5">
      <c r="A6511" s="127"/>
      <c r="B6511" s="128"/>
      <c r="C6511" s="127"/>
      <c r="D6511" s="122"/>
      <c r="E6511" s="129">
        <f t="shared" si="101"/>
        <v>0</v>
      </c>
    </row>
    <row r="6512" spans="1:5">
      <c r="A6512" s="127"/>
      <c r="B6512" s="128"/>
      <c r="C6512" s="127"/>
      <c r="D6512" s="122"/>
      <c r="E6512" s="129">
        <f t="shared" si="101"/>
        <v>0</v>
      </c>
    </row>
    <row r="6513" spans="1:5">
      <c r="A6513" s="127"/>
      <c r="B6513" s="128"/>
      <c r="C6513" s="127"/>
      <c r="D6513" s="122"/>
      <c r="E6513" s="129">
        <f t="shared" si="101"/>
        <v>0</v>
      </c>
    </row>
    <row r="6514" spans="1:5">
      <c r="A6514" s="127"/>
      <c r="B6514" s="128"/>
      <c r="C6514" s="127"/>
      <c r="D6514" s="122"/>
      <c r="E6514" s="129">
        <f t="shared" si="101"/>
        <v>0</v>
      </c>
    </row>
    <row r="6515" spans="1:5">
      <c r="A6515" s="127"/>
      <c r="B6515" s="128"/>
      <c r="C6515" s="127"/>
      <c r="D6515" s="122"/>
      <c r="E6515" s="129">
        <f t="shared" si="101"/>
        <v>0</v>
      </c>
    </row>
    <row r="6516" spans="1:5">
      <c r="A6516" s="127"/>
      <c r="B6516" s="128"/>
      <c r="C6516" s="127"/>
      <c r="D6516" s="122"/>
      <c r="E6516" s="129">
        <f t="shared" si="101"/>
        <v>0</v>
      </c>
    </row>
    <row r="6517" spans="1:5">
      <c r="A6517" s="127"/>
      <c r="B6517" s="128"/>
      <c r="C6517" s="127"/>
      <c r="D6517" s="122"/>
      <c r="E6517" s="129">
        <f t="shared" si="101"/>
        <v>0</v>
      </c>
    </row>
    <row r="6518" spans="1:5">
      <c r="A6518" s="127"/>
      <c r="B6518" s="128"/>
      <c r="C6518" s="127"/>
      <c r="D6518" s="122"/>
      <c r="E6518" s="129">
        <f t="shared" si="101"/>
        <v>0</v>
      </c>
    </row>
    <row r="6519" spans="1:5">
      <c r="A6519" s="127"/>
      <c r="B6519" s="128"/>
      <c r="C6519" s="127"/>
      <c r="D6519" s="122"/>
      <c r="E6519" s="129">
        <f t="shared" si="101"/>
        <v>0</v>
      </c>
    </row>
    <row r="6520" spans="1:5">
      <c r="A6520" s="127"/>
      <c r="B6520" s="128"/>
      <c r="C6520" s="127"/>
      <c r="D6520" s="122"/>
      <c r="E6520" s="129">
        <f t="shared" si="101"/>
        <v>0</v>
      </c>
    </row>
    <row r="6521" spans="1:5">
      <c r="A6521" s="127"/>
      <c r="B6521" s="128"/>
      <c r="C6521" s="127"/>
      <c r="D6521" s="122"/>
      <c r="E6521" s="129">
        <f t="shared" si="101"/>
        <v>0</v>
      </c>
    </row>
    <row r="6522" spans="1:5">
      <c r="A6522" s="127"/>
      <c r="B6522" s="128"/>
      <c r="C6522" s="127"/>
      <c r="D6522" s="122"/>
      <c r="E6522" s="129">
        <f t="shared" si="101"/>
        <v>0</v>
      </c>
    </row>
    <row r="6523" spans="1:5">
      <c r="A6523" s="127"/>
      <c r="B6523" s="128"/>
      <c r="C6523" s="127"/>
      <c r="D6523" s="122"/>
      <c r="E6523" s="129">
        <f t="shared" si="101"/>
        <v>0</v>
      </c>
    </row>
    <row r="6524" spans="1:5">
      <c r="A6524" s="127"/>
      <c r="B6524" s="128"/>
      <c r="C6524" s="127"/>
      <c r="D6524" s="122"/>
      <c r="E6524" s="129">
        <f t="shared" si="101"/>
        <v>0</v>
      </c>
    </row>
    <row r="6525" spans="1:5">
      <c r="A6525" s="127"/>
      <c r="B6525" s="128"/>
      <c r="C6525" s="127"/>
      <c r="D6525" s="122"/>
      <c r="E6525" s="129">
        <f t="shared" si="101"/>
        <v>0</v>
      </c>
    </row>
    <row r="6526" spans="1:5">
      <c r="A6526" s="127"/>
      <c r="B6526" s="128"/>
      <c r="C6526" s="127"/>
      <c r="D6526" s="122"/>
      <c r="E6526" s="129">
        <f t="shared" si="101"/>
        <v>0</v>
      </c>
    </row>
    <row r="6527" spans="1:5">
      <c r="A6527" s="127"/>
      <c r="B6527" s="128"/>
      <c r="C6527" s="127"/>
      <c r="D6527" s="122"/>
      <c r="E6527" s="129">
        <f t="shared" si="101"/>
        <v>0</v>
      </c>
    </row>
    <row r="6528" spans="1:5">
      <c r="A6528" s="127"/>
      <c r="B6528" s="128"/>
      <c r="C6528" s="127"/>
      <c r="D6528" s="122"/>
      <c r="E6528" s="129">
        <f t="shared" si="101"/>
        <v>0</v>
      </c>
    </row>
    <row r="6529" spans="1:5">
      <c r="A6529" s="127"/>
      <c r="B6529" s="128"/>
      <c r="C6529" s="127"/>
      <c r="D6529" s="122"/>
      <c r="E6529" s="129">
        <f t="shared" si="101"/>
        <v>0</v>
      </c>
    </row>
    <row r="6530" spans="1:5">
      <c r="A6530" s="127"/>
      <c r="B6530" s="128"/>
      <c r="C6530" s="127"/>
      <c r="D6530" s="122"/>
      <c r="E6530" s="129">
        <f t="shared" ref="E6530:E6593" si="102">ROUND((D6530/(1+$J$1))*(1+$L$1),2)</f>
        <v>0</v>
      </c>
    </row>
    <row r="6531" spans="1:5">
      <c r="A6531" s="127"/>
      <c r="B6531" s="128"/>
      <c r="C6531" s="127"/>
      <c r="D6531" s="122"/>
      <c r="E6531" s="129">
        <f t="shared" si="102"/>
        <v>0</v>
      </c>
    </row>
    <row r="6532" spans="1:5">
      <c r="A6532" s="127"/>
      <c r="B6532" s="128"/>
      <c r="C6532" s="127"/>
      <c r="D6532" s="122"/>
      <c r="E6532" s="129">
        <f t="shared" si="102"/>
        <v>0</v>
      </c>
    </row>
    <row r="6533" spans="1:5">
      <c r="A6533" s="127"/>
      <c r="B6533" s="128"/>
      <c r="C6533" s="127"/>
      <c r="D6533" s="122"/>
      <c r="E6533" s="129">
        <f t="shared" si="102"/>
        <v>0</v>
      </c>
    </row>
    <row r="6534" spans="1:5">
      <c r="A6534" s="127"/>
      <c r="B6534" s="128"/>
      <c r="C6534" s="127"/>
      <c r="D6534" s="122"/>
      <c r="E6534" s="129">
        <f t="shared" si="102"/>
        <v>0</v>
      </c>
    </row>
    <row r="6535" spans="1:5">
      <c r="A6535" s="127"/>
      <c r="B6535" s="128"/>
      <c r="C6535" s="127"/>
      <c r="D6535" s="122"/>
      <c r="E6535" s="129">
        <f t="shared" si="102"/>
        <v>0</v>
      </c>
    </row>
    <row r="6536" spans="1:5">
      <c r="A6536" s="127"/>
      <c r="B6536" s="128"/>
      <c r="C6536" s="127"/>
      <c r="D6536" s="122"/>
      <c r="E6536" s="129">
        <f t="shared" si="102"/>
        <v>0</v>
      </c>
    </row>
    <row r="6537" spans="1:5">
      <c r="A6537" s="127"/>
      <c r="B6537" s="128"/>
      <c r="C6537" s="127"/>
      <c r="D6537" s="122"/>
      <c r="E6537" s="129">
        <f t="shared" si="102"/>
        <v>0</v>
      </c>
    </row>
    <row r="6538" spans="1:5">
      <c r="A6538" s="127"/>
      <c r="B6538" s="128"/>
      <c r="C6538" s="127"/>
      <c r="D6538" s="122"/>
      <c r="E6538" s="129">
        <f t="shared" si="102"/>
        <v>0</v>
      </c>
    </row>
    <row r="6539" spans="1:5">
      <c r="A6539" s="127"/>
      <c r="B6539" s="128"/>
      <c r="C6539" s="127"/>
      <c r="D6539" s="122"/>
      <c r="E6539" s="129">
        <f t="shared" si="102"/>
        <v>0</v>
      </c>
    </row>
    <row r="6540" spans="1:5">
      <c r="A6540" s="127"/>
      <c r="B6540" s="128"/>
      <c r="C6540" s="127"/>
      <c r="D6540" s="122"/>
      <c r="E6540" s="129">
        <f t="shared" si="102"/>
        <v>0</v>
      </c>
    </row>
    <row r="6541" spans="1:5">
      <c r="A6541" s="127"/>
      <c r="B6541" s="128"/>
      <c r="C6541" s="127"/>
      <c r="D6541" s="122"/>
      <c r="E6541" s="129">
        <f t="shared" si="102"/>
        <v>0</v>
      </c>
    </row>
    <row r="6542" spans="1:5">
      <c r="A6542" s="127"/>
      <c r="B6542" s="128"/>
      <c r="C6542" s="127"/>
      <c r="D6542" s="122"/>
      <c r="E6542" s="129">
        <f t="shared" si="102"/>
        <v>0</v>
      </c>
    </row>
    <row r="6543" spans="1:5">
      <c r="A6543" s="127"/>
      <c r="B6543" s="128"/>
      <c r="C6543" s="127"/>
      <c r="D6543" s="122"/>
      <c r="E6543" s="129">
        <f t="shared" si="102"/>
        <v>0</v>
      </c>
    </row>
    <row r="6544" spans="1:5">
      <c r="A6544" s="127"/>
      <c r="B6544" s="128"/>
      <c r="C6544" s="127"/>
      <c r="D6544" s="122"/>
      <c r="E6544" s="129">
        <f t="shared" si="102"/>
        <v>0</v>
      </c>
    </row>
    <row r="6545" spans="1:5">
      <c r="A6545" s="127"/>
      <c r="B6545" s="128"/>
      <c r="C6545" s="127"/>
      <c r="D6545" s="122"/>
      <c r="E6545" s="129">
        <f t="shared" si="102"/>
        <v>0</v>
      </c>
    </row>
    <row r="6546" spans="1:5">
      <c r="A6546" s="127"/>
      <c r="B6546" s="128"/>
      <c r="C6546" s="127"/>
      <c r="D6546" s="122"/>
      <c r="E6546" s="129">
        <f t="shared" si="102"/>
        <v>0</v>
      </c>
    </row>
    <row r="6547" spans="1:5">
      <c r="A6547" s="127"/>
      <c r="B6547" s="128"/>
      <c r="C6547" s="127"/>
      <c r="D6547" s="122"/>
      <c r="E6547" s="129">
        <f t="shared" si="102"/>
        <v>0</v>
      </c>
    </row>
    <row r="6548" spans="1:5">
      <c r="A6548" s="127"/>
      <c r="B6548" s="128"/>
      <c r="C6548" s="127"/>
      <c r="D6548" s="122"/>
      <c r="E6548" s="129">
        <f t="shared" si="102"/>
        <v>0</v>
      </c>
    </row>
    <row r="6549" spans="1:5">
      <c r="A6549" s="127"/>
      <c r="B6549" s="128"/>
      <c r="C6549" s="127"/>
      <c r="D6549" s="122"/>
      <c r="E6549" s="129">
        <f t="shared" si="102"/>
        <v>0</v>
      </c>
    </row>
    <row r="6550" spans="1:5">
      <c r="A6550" s="127"/>
      <c r="B6550" s="128"/>
      <c r="C6550" s="127"/>
      <c r="D6550" s="122"/>
      <c r="E6550" s="129">
        <f t="shared" si="102"/>
        <v>0</v>
      </c>
    </row>
    <row r="6551" spans="1:5">
      <c r="A6551" s="127"/>
      <c r="B6551" s="128"/>
      <c r="C6551" s="127"/>
      <c r="D6551" s="122"/>
      <c r="E6551" s="129">
        <f t="shared" si="102"/>
        <v>0</v>
      </c>
    </row>
    <row r="6552" spans="1:5">
      <c r="A6552" s="127"/>
      <c r="B6552" s="128"/>
      <c r="C6552" s="127"/>
      <c r="D6552" s="122"/>
      <c r="E6552" s="129">
        <f t="shared" si="102"/>
        <v>0</v>
      </c>
    </row>
    <row r="6553" spans="1:5">
      <c r="A6553" s="127"/>
      <c r="B6553" s="128"/>
      <c r="C6553" s="127"/>
      <c r="D6553" s="122"/>
      <c r="E6553" s="129">
        <f t="shared" si="102"/>
        <v>0</v>
      </c>
    </row>
    <row r="6554" spans="1:5">
      <c r="A6554" s="127"/>
      <c r="B6554" s="128"/>
      <c r="C6554" s="127"/>
      <c r="D6554" s="122"/>
      <c r="E6554" s="129">
        <f t="shared" si="102"/>
        <v>0</v>
      </c>
    </row>
    <row r="6555" spans="1:5">
      <c r="A6555" s="127"/>
      <c r="B6555" s="128"/>
      <c r="C6555" s="127"/>
      <c r="D6555" s="122"/>
      <c r="E6555" s="129">
        <f t="shared" si="102"/>
        <v>0</v>
      </c>
    </row>
    <row r="6556" spans="1:5">
      <c r="A6556" s="127"/>
      <c r="B6556" s="128"/>
      <c r="C6556" s="127"/>
      <c r="D6556" s="122"/>
      <c r="E6556" s="129">
        <f t="shared" si="102"/>
        <v>0</v>
      </c>
    </row>
    <row r="6557" spans="1:5">
      <c r="A6557" s="127"/>
      <c r="B6557" s="128"/>
      <c r="C6557" s="127"/>
      <c r="D6557" s="122"/>
      <c r="E6557" s="129">
        <f t="shared" si="102"/>
        <v>0</v>
      </c>
    </row>
    <row r="6558" spans="1:5">
      <c r="A6558" s="127"/>
      <c r="B6558" s="128"/>
      <c r="C6558" s="127"/>
      <c r="D6558" s="122"/>
      <c r="E6558" s="129">
        <f t="shared" si="102"/>
        <v>0</v>
      </c>
    </row>
    <row r="6559" spans="1:5">
      <c r="A6559" s="127"/>
      <c r="B6559" s="128"/>
      <c r="C6559" s="127"/>
      <c r="D6559" s="122"/>
      <c r="E6559" s="129">
        <f t="shared" si="102"/>
        <v>0</v>
      </c>
    </row>
    <row r="6560" spans="1:5">
      <c r="A6560" s="127"/>
      <c r="B6560" s="128"/>
      <c r="C6560" s="127"/>
      <c r="D6560" s="122"/>
      <c r="E6560" s="129">
        <f t="shared" si="102"/>
        <v>0</v>
      </c>
    </row>
    <row r="6561" spans="1:5">
      <c r="A6561" s="127"/>
      <c r="B6561" s="128"/>
      <c r="C6561" s="127"/>
      <c r="D6561" s="122"/>
      <c r="E6561" s="129">
        <f t="shared" si="102"/>
        <v>0</v>
      </c>
    </row>
    <row r="6562" spans="1:5">
      <c r="A6562" s="127"/>
      <c r="B6562" s="128"/>
      <c r="C6562" s="127"/>
      <c r="D6562" s="122"/>
      <c r="E6562" s="129">
        <f t="shared" si="102"/>
        <v>0</v>
      </c>
    </row>
    <row r="6563" spans="1:5">
      <c r="A6563" s="127"/>
      <c r="B6563" s="128"/>
      <c r="C6563" s="127"/>
      <c r="D6563" s="122"/>
      <c r="E6563" s="129">
        <f t="shared" si="102"/>
        <v>0</v>
      </c>
    </row>
    <row r="6564" spans="1:5">
      <c r="A6564" s="127"/>
      <c r="B6564" s="128"/>
      <c r="C6564" s="127"/>
      <c r="D6564" s="122"/>
      <c r="E6564" s="129">
        <f t="shared" si="102"/>
        <v>0</v>
      </c>
    </row>
    <row r="6565" spans="1:5">
      <c r="A6565" s="127"/>
      <c r="B6565" s="128"/>
      <c r="C6565" s="127"/>
      <c r="D6565" s="122"/>
      <c r="E6565" s="129">
        <f t="shared" si="102"/>
        <v>0</v>
      </c>
    </row>
    <row r="6566" spans="1:5">
      <c r="A6566" s="127"/>
      <c r="B6566" s="128"/>
      <c r="C6566" s="127"/>
      <c r="D6566" s="122"/>
      <c r="E6566" s="129">
        <f t="shared" si="102"/>
        <v>0</v>
      </c>
    </row>
    <row r="6567" spans="1:5">
      <c r="A6567" s="127"/>
      <c r="B6567" s="128"/>
      <c r="C6567" s="127"/>
      <c r="D6567" s="122"/>
      <c r="E6567" s="129">
        <f t="shared" si="102"/>
        <v>0</v>
      </c>
    </row>
    <row r="6568" spans="1:5">
      <c r="A6568" s="127"/>
      <c r="B6568" s="128"/>
      <c r="C6568" s="127"/>
      <c r="D6568" s="122"/>
      <c r="E6568" s="129">
        <f t="shared" si="102"/>
        <v>0</v>
      </c>
    </row>
    <row r="6569" spans="1:5">
      <c r="A6569" s="127"/>
      <c r="B6569" s="128"/>
      <c r="C6569" s="127"/>
      <c r="D6569" s="122"/>
      <c r="E6569" s="129">
        <f t="shared" si="102"/>
        <v>0</v>
      </c>
    </row>
    <row r="6570" spans="1:5">
      <c r="A6570" s="127"/>
      <c r="B6570" s="128"/>
      <c r="C6570" s="127"/>
      <c r="D6570" s="122"/>
      <c r="E6570" s="129">
        <f t="shared" si="102"/>
        <v>0</v>
      </c>
    </row>
    <row r="6571" spans="1:5">
      <c r="A6571" s="127"/>
      <c r="B6571" s="128"/>
      <c r="C6571" s="127"/>
      <c r="D6571" s="122"/>
      <c r="E6571" s="129">
        <f t="shared" si="102"/>
        <v>0</v>
      </c>
    </row>
    <row r="6572" spans="1:5">
      <c r="A6572" s="127"/>
      <c r="B6572" s="128"/>
      <c r="C6572" s="127"/>
      <c r="D6572" s="122"/>
      <c r="E6572" s="129">
        <f t="shared" si="102"/>
        <v>0</v>
      </c>
    </row>
    <row r="6573" spans="1:5">
      <c r="A6573" s="127"/>
      <c r="B6573" s="128"/>
      <c r="C6573" s="127"/>
      <c r="D6573" s="122"/>
      <c r="E6573" s="129">
        <f t="shared" si="102"/>
        <v>0</v>
      </c>
    </row>
    <row r="6574" spans="1:5">
      <c r="A6574" s="127"/>
      <c r="B6574" s="128"/>
      <c r="C6574" s="127"/>
      <c r="D6574" s="122"/>
      <c r="E6574" s="129">
        <f t="shared" si="102"/>
        <v>0</v>
      </c>
    </row>
    <row r="6575" spans="1:5">
      <c r="A6575" s="127"/>
      <c r="B6575" s="128"/>
      <c r="C6575" s="127"/>
      <c r="D6575" s="122"/>
      <c r="E6575" s="129">
        <f t="shared" si="102"/>
        <v>0</v>
      </c>
    </row>
    <row r="6576" spans="1:5">
      <c r="A6576" s="127"/>
      <c r="B6576" s="128"/>
      <c r="C6576" s="127"/>
      <c r="D6576" s="122"/>
      <c r="E6576" s="129">
        <f t="shared" si="102"/>
        <v>0</v>
      </c>
    </row>
    <row r="6577" spans="1:5">
      <c r="A6577" s="127"/>
      <c r="B6577" s="128"/>
      <c r="C6577" s="127"/>
      <c r="D6577" s="122"/>
      <c r="E6577" s="129">
        <f t="shared" si="102"/>
        <v>0</v>
      </c>
    </row>
    <row r="6578" spans="1:5">
      <c r="A6578" s="127"/>
      <c r="B6578" s="128"/>
      <c r="C6578" s="127"/>
      <c r="D6578" s="122"/>
      <c r="E6578" s="129">
        <f t="shared" si="102"/>
        <v>0</v>
      </c>
    </row>
    <row r="6579" spans="1:5">
      <c r="A6579" s="127"/>
      <c r="B6579" s="128"/>
      <c r="C6579" s="127"/>
      <c r="D6579" s="122"/>
      <c r="E6579" s="129">
        <f t="shared" si="102"/>
        <v>0</v>
      </c>
    </row>
    <row r="6580" spans="1:5">
      <c r="A6580" s="127"/>
      <c r="B6580" s="128"/>
      <c r="C6580" s="127"/>
      <c r="D6580" s="122"/>
      <c r="E6580" s="129">
        <f t="shared" si="102"/>
        <v>0</v>
      </c>
    </row>
    <row r="6581" spans="1:5">
      <c r="A6581" s="127"/>
      <c r="B6581" s="128"/>
      <c r="C6581" s="127"/>
      <c r="D6581" s="122"/>
      <c r="E6581" s="129">
        <f t="shared" si="102"/>
        <v>0</v>
      </c>
    </row>
    <row r="6582" spans="1:5">
      <c r="A6582" s="127"/>
      <c r="B6582" s="128"/>
      <c r="C6582" s="127"/>
      <c r="D6582" s="122"/>
      <c r="E6582" s="129">
        <f t="shared" si="102"/>
        <v>0</v>
      </c>
    </row>
    <row r="6583" spans="1:5">
      <c r="A6583" s="127"/>
      <c r="B6583" s="128"/>
      <c r="C6583" s="127"/>
      <c r="D6583" s="122"/>
      <c r="E6583" s="129">
        <f t="shared" si="102"/>
        <v>0</v>
      </c>
    </row>
    <row r="6584" spans="1:5">
      <c r="A6584" s="127"/>
      <c r="B6584" s="128"/>
      <c r="C6584" s="127"/>
      <c r="D6584" s="122"/>
      <c r="E6584" s="129">
        <f t="shared" si="102"/>
        <v>0</v>
      </c>
    </row>
    <row r="6585" spans="1:5">
      <c r="A6585" s="127"/>
      <c r="B6585" s="128"/>
      <c r="C6585" s="127"/>
      <c r="D6585" s="122"/>
      <c r="E6585" s="129">
        <f t="shared" si="102"/>
        <v>0</v>
      </c>
    </row>
    <row r="6586" spans="1:5">
      <c r="A6586" s="127"/>
      <c r="B6586" s="128"/>
      <c r="C6586" s="127"/>
      <c r="D6586" s="122"/>
      <c r="E6586" s="129">
        <f t="shared" si="102"/>
        <v>0</v>
      </c>
    </row>
    <row r="6587" spans="1:5">
      <c r="A6587" s="127"/>
      <c r="B6587" s="128"/>
      <c r="C6587" s="127"/>
      <c r="D6587" s="122"/>
      <c r="E6587" s="129">
        <f t="shared" si="102"/>
        <v>0</v>
      </c>
    </row>
    <row r="6588" spans="1:5">
      <c r="A6588" s="127"/>
      <c r="B6588" s="128"/>
      <c r="C6588" s="127"/>
      <c r="D6588" s="122"/>
      <c r="E6588" s="129">
        <f t="shared" si="102"/>
        <v>0</v>
      </c>
    </row>
    <row r="6589" spans="1:5">
      <c r="A6589" s="127"/>
      <c r="B6589" s="128"/>
      <c r="C6589" s="127"/>
      <c r="D6589" s="122"/>
      <c r="E6589" s="129">
        <f t="shared" si="102"/>
        <v>0</v>
      </c>
    </row>
    <row r="6590" spans="1:5">
      <c r="A6590" s="127"/>
      <c r="B6590" s="128"/>
      <c r="C6590" s="127"/>
      <c r="D6590" s="122"/>
      <c r="E6590" s="129">
        <f t="shared" si="102"/>
        <v>0</v>
      </c>
    </row>
    <row r="6591" spans="1:5">
      <c r="A6591" s="127"/>
      <c r="B6591" s="128"/>
      <c r="C6591" s="127"/>
      <c r="D6591" s="122"/>
      <c r="E6591" s="129">
        <f t="shared" si="102"/>
        <v>0</v>
      </c>
    </row>
    <row r="6592" spans="1:5">
      <c r="A6592" s="127"/>
      <c r="B6592" s="128"/>
      <c r="C6592" s="127"/>
      <c r="D6592" s="122"/>
      <c r="E6592" s="129">
        <f t="shared" si="102"/>
        <v>0</v>
      </c>
    </row>
    <row r="6593" spans="1:5">
      <c r="A6593" s="127"/>
      <c r="B6593" s="128"/>
      <c r="C6593" s="127"/>
      <c r="D6593" s="122"/>
      <c r="E6593" s="129">
        <f t="shared" si="102"/>
        <v>0</v>
      </c>
    </row>
    <row r="6594" spans="1:5">
      <c r="A6594" s="127"/>
      <c r="B6594" s="128"/>
      <c r="C6594" s="127"/>
      <c r="D6594" s="122"/>
      <c r="E6594" s="129">
        <f t="shared" ref="E6594:E6657" si="103">ROUND((D6594/(1+$J$1))*(1+$L$1),2)</f>
        <v>0</v>
      </c>
    </row>
    <row r="6595" spans="1:5">
      <c r="A6595" s="127"/>
      <c r="B6595" s="128"/>
      <c r="C6595" s="127"/>
      <c r="D6595" s="122"/>
      <c r="E6595" s="129">
        <f t="shared" si="103"/>
        <v>0</v>
      </c>
    </row>
    <row r="6596" spans="1:5">
      <c r="A6596" s="127"/>
      <c r="B6596" s="128"/>
      <c r="C6596" s="127"/>
      <c r="D6596" s="122"/>
      <c r="E6596" s="129">
        <f t="shared" si="103"/>
        <v>0</v>
      </c>
    </row>
    <row r="6597" spans="1:5">
      <c r="A6597" s="127"/>
      <c r="B6597" s="128"/>
      <c r="C6597" s="127"/>
      <c r="D6597" s="122"/>
      <c r="E6597" s="129">
        <f t="shared" si="103"/>
        <v>0</v>
      </c>
    </row>
    <row r="6598" spans="1:5">
      <c r="A6598" s="127"/>
      <c r="B6598" s="128"/>
      <c r="C6598" s="127"/>
      <c r="D6598" s="122"/>
      <c r="E6598" s="129">
        <f t="shared" si="103"/>
        <v>0</v>
      </c>
    </row>
    <row r="6599" spans="1:5">
      <c r="A6599" s="127"/>
      <c r="B6599" s="128"/>
      <c r="C6599" s="127"/>
      <c r="D6599" s="122"/>
      <c r="E6599" s="129">
        <f t="shared" si="103"/>
        <v>0</v>
      </c>
    </row>
    <row r="6600" spans="1:5">
      <c r="A6600" s="127"/>
      <c r="B6600" s="128"/>
      <c r="C6600" s="127"/>
      <c r="D6600" s="122"/>
      <c r="E6600" s="129">
        <f t="shared" si="103"/>
        <v>0</v>
      </c>
    </row>
    <row r="6601" spans="1:5">
      <c r="A6601" s="127"/>
      <c r="B6601" s="128"/>
      <c r="C6601" s="127"/>
      <c r="D6601" s="122"/>
      <c r="E6601" s="129">
        <f t="shared" si="103"/>
        <v>0</v>
      </c>
    </row>
    <row r="6602" spans="1:5">
      <c r="A6602" s="127"/>
      <c r="B6602" s="128"/>
      <c r="C6602" s="127"/>
      <c r="D6602" s="122"/>
      <c r="E6602" s="129">
        <f t="shared" si="103"/>
        <v>0</v>
      </c>
    </row>
    <row r="6603" spans="1:5">
      <c r="A6603" s="127"/>
      <c r="B6603" s="128"/>
      <c r="C6603" s="127"/>
      <c r="D6603" s="122"/>
      <c r="E6603" s="129">
        <f t="shared" si="103"/>
        <v>0</v>
      </c>
    </row>
    <row r="6604" spans="1:5">
      <c r="A6604" s="127"/>
      <c r="B6604" s="128"/>
      <c r="C6604" s="127"/>
      <c r="D6604" s="122"/>
      <c r="E6604" s="129">
        <f t="shared" si="103"/>
        <v>0</v>
      </c>
    </row>
    <row r="6605" spans="1:5">
      <c r="A6605" s="127"/>
      <c r="B6605" s="128"/>
      <c r="C6605" s="127"/>
      <c r="D6605" s="122"/>
      <c r="E6605" s="129">
        <f t="shared" si="103"/>
        <v>0</v>
      </c>
    </row>
    <row r="6606" spans="1:5">
      <c r="A6606" s="127"/>
      <c r="B6606" s="128"/>
      <c r="C6606" s="127"/>
      <c r="D6606" s="122"/>
      <c r="E6606" s="129">
        <f t="shared" si="103"/>
        <v>0</v>
      </c>
    </row>
    <row r="6607" spans="1:5">
      <c r="A6607" s="127"/>
      <c r="B6607" s="128"/>
      <c r="C6607" s="127"/>
      <c r="D6607" s="122"/>
      <c r="E6607" s="129">
        <f t="shared" si="103"/>
        <v>0</v>
      </c>
    </row>
    <row r="6608" spans="1:5">
      <c r="A6608" s="127"/>
      <c r="B6608" s="128"/>
      <c r="C6608" s="127"/>
      <c r="D6608" s="122"/>
      <c r="E6608" s="129">
        <f t="shared" si="103"/>
        <v>0</v>
      </c>
    </row>
    <row r="6609" spans="1:5">
      <c r="A6609" s="127"/>
      <c r="B6609" s="128"/>
      <c r="C6609" s="127"/>
      <c r="D6609" s="122"/>
      <c r="E6609" s="129">
        <f t="shared" si="103"/>
        <v>0</v>
      </c>
    </row>
    <row r="6610" spans="1:5">
      <c r="A6610" s="127"/>
      <c r="B6610" s="128"/>
      <c r="C6610" s="127"/>
      <c r="D6610" s="122"/>
      <c r="E6610" s="129">
        <f t="shared" si="103"/>
        <v>0</v>
      </c>
    </row>
    <row r="6611" spans="1:5">
      <c r="A6611" s="127"/>
      <c r="B6611" s="128"/>
      <c r="C6611" s="127"/>
      <c r="D6611" s="122"/>
      <c r="E6611" s="129">
        <f t="shared" si="103"/>
        <v>0</v>
      </c>
    </row>
    <row r="6612" spans="1:5">
      <c r="A6612" s="127"/>
      <c r="B6612" s="128"/>
      <c r="C6612" s="127"/>
      <c r="D6612" s="122"/>
      <c r="E6612" s="129">
        <f t="shared" si="103"/>
        <v>0</v>
      </c>
    </row>
    <row r="6613" spans="1:5">
      <c r="A6613" s="127"/>
      <c r="B6613" s="128"/>
      <c r="C6613" s="127"/>
      <c r="D6613" s="122"/>
      <c r="E6613" s="129">
        <f t="shared" si="103"/>
        <v>0</v>
      </c>
    </row>
    <row r="6614" spans="1:5">
      <c r="A6614" s="127"/>
      <c r="B6614" s="128"/>
      <c r="C6614" s="127"/>
      <c r="D6614" s="122"/>
      <c r="E6614" s="129">
        <f t="shared" si="103"/>
        <v>0</v>
      </c>
    </row>
    <row r="6615" spans="1:5">
      <c r="A6615" s="127"/>
      <c r="B6615" s="128"/>
      <c r="C6615" s="127"/>
      <c r="D6615" s="122"/>
      <c r="E6615" s="129">
        <f t="shared" si="103"/>
        <v>0</v>
      </c>
    </row>
    <row r="6616" spans="1:5">
      <c r="A6616" s="127"/>
      <c r="B6616" s="128"/>
      <c r="C6616" s="127"/>
      <c r="D6616" s="122"/>
      <c r="E6616" s="129">
        <f t="shared" si="103"/>
        <v>0</v>
      </c>
    </row>
    <row r="6617" spans="1:5">
      <c r="A6617" s="127"/>
      <c r="B6617" s="128"/>
      <c r="C6617" s="127"/>
      <c r="D6617" s="122"/>
      <c r="E6617" s="129">
        <f t="shared" si="103"/>
        <v>0</v>
      </c>
    </row>
    <row r="6618" spans="1:5">
      <c r="A6618" s="127"/>
      <c r="B6618" s="128"/>
      <c r="C6618" s="127"/>
      <c r="D6618" s="122"/>
      <c r="E6618" s="129">
        <f t="shared" si="103"/>
        <v>0</v>
      </c>
    </row>
    <row r="6619" spans="1:5">
      <c r="A6619" s="127"/>
      <c r="B6619" s="128"/>
      <c r="C6619" s="127"/>
      <c r="D6619" s="122"/>
      <c r="E6619" s="129">
        <f t="shared" si="103"/>
        <v>0</v>
      </c>
    </row>
    <row r="6620" spans="1:5">
      <c r="A6620" s="127"/>
      <c r="B6620" s="128"/>
      <c r="C6620" s="127"/>
      <c r="D6620" s="122"/>
      <c r="E6620" s="129">
        <f t="shared" si="103"/>
        <v>0</v>
      </c>
    </row>
    <row r="6621" spans="1:5">
      <c r="A6621" s="127"/>
      <c r="B6621" s="128"/>
      <c r="C6621" s="127"/>
      <c r="D6621" s="122"/>
      <c r="E6621" s="129">
        <f t="shared" si="103"/>
        <v>0</v>
      </c>
    </row>
    <row r="6622" spans="1:5">
      <c r="A6622" s="127"/>
      <c r="B6622" s="128"/>
      <c r="C6622" s="127"/>
      <c r="D6622" s="122"/>
      <c r="E6622" s="129">
        <f t="shared" si="103"/>
        <v>0</v>
      </c>
    </row>
    <row r="6623" spans="1:5">
      <c r="A6623" s="127"/>
      <c r="B6623" s="128"/>
      <c r="C6623" s="127"/>
      <c r="D6623" s="122"/>
      <c r="E6623" s="129">
        <f t="shared" si="103"/>
        <v>0</v>
      </c>
    </row>
    <row r="6624" spans="1:5">
      <c r="A6624" s="127"/>
      <c r="B6624" s="128"/>
      <c r="C6624" s="127"/>
      <c r="D6624" s="122"/>
      <c r="E6624" s="129">
        <f t="shared" si="103"/>
        <v>0</v>
      </c>
    </row>
    <row r="6625" spans="1:5">
      <c r="A6625" s="127"/>
      <c r="B6625" s="128"/>
      <c r="C6625" s="127"/>
      <c r="D6625" s="122"/>
      <c r="E6625" s="129">
        <f t="shared" si="103"/>
        <v>0</v>
      </c>
    </row>
    <row r="6626" spans="1:5">
      <c r="A6626" s="127"/>
      <c r="B6626" s="128"/>
      <c r="C6626" s="127"/>
      <c r="D6626" s="122"/>
      <c r="E6626" s="129">
        <f t="shared" si="103"/>
        <v>0</v>
      </c>
    </row>
    <row r="6627" spans="1:5">
      <c r="A6627" s="127"/>
      <c r="B6627" s="128"/>
      <c r="C6627" s="127"/>
      <c r="D6627" s="122"/>
      <c r="E6627" s="129">
        <f t="shared" si="103"/>
        <v>0</v>
      </c>
    </row>
    <row r="6628" spans="1:5">
      <c r="A6628" s="127"/>
      <c r="B6628" s="128"/>
      <c r="C6628" s="127"/>
      <c r="D6628" s="122"/>
      <c r="E6628" s="129">
        <f t="shared" si="103"/>
        <v>0</v>
      </c>
    </row>
    <row r="6629" spans="1:5">
      <c r="A6629" s="127"/>
      <c r="B6629" s="128"/>
      <c r="C6629" s="127"/>
      <c r="D6629" s="122"/>
      <c r="E6629" s="129">
        <f t="shared" si="103"/>
        <v>0</v>
      </c>
    </row>
    <row r="6630" spans="1:5">
      <c r="A6630" s="127"/>
      <c r="B6630" s="128"/>
      <c r="C6630" s="127"/>
      <c r="D6630" s="122"/>
      <c r="E6630" s="129">
        <f t="shared" si="103"/>
        <v>0</v>
      </c>
    </row>
    <row r="6631" spans="1:5">
      <c r="A6631" s="127"/>
      <c r="B6631" s="128"/>
      <c r="C6631" s="127"/>
      <c r="D6631" s="122"/>
      <c r="E6631" s="129">
        <f t="shared" si="103"/>
        <v>0</v>
      </c>
    </row>
    <row r="6632" spans="1:5">
      <c r="A6632" s="127"/>
      <c r="B6632" s="128"/>
      <c r="C6632" s="127"/>
      <c r="D6632" s="122"/>
      <c r="E6632" s="129">
        <f t="shared" si="103"/>
        <v>0</v>
      </c>
    </row>
    <row r="6633" spans="1:5">
      <c r="A6633" s="127"/>
      <c r="B6633" s="128"/>
      <c r="C6633" s="127"/>
      <c r="D6633" s="122"/>
      <c r="E6633" s="129">
        <f t="shared" si="103"/>
        <v>0</v>
      </c>
    </row>
    <row r="6634" spans="1:5">
      <c r="A6634" s="127"/>
      <c r="B6634" s="128"/>
      <c r="C6634" s="127"/>
      <c r="D6634" s="122"/>
      <c r="E6634" s="129">
        <f t="shared" si="103"/>
        <v>0</v>
      </c>
    </row>
    <row r="6635" spans="1:5">
      <c r="A6635" s="127"/>
      <c r="B6635" s="128"/>
      <c r="C6635" s="127"/>
      <c r="D6635" s="122"/>
      <c r="E6635" s="129">
        <f t="shared" si="103"/>
        <v>0</v>
      </c>
    </row>
    <row r="6636" spans="1:5">
      <c r="A6636" s="127"/>
      <c r="B6636" s="128"/>
      <c r="C6636" s="127"/>
      <c r="D6636" s="122"/>
      <c r="E6636" s="129">
        <f t="shared" si="103"/>
        <v>0</v>
      </c>
    </row>
    <row r="6637" spans="1:5">
      <c r="A6637" s="127"/>
      <c r="B6637" s="128"/>
      <c r="C6637" s="127"/>
      <c r="D6637" s="122"/>
      <c r="E6637" s="129">
        <f t="shared" si="103"/>
        <v>0</v>
      </c>
    </row>
    <row r="6638" spans="1:5">
      <c r="A6638" s="127"/>
      <c r="B6638" s="128"/>
      <c r="C6638" s="127"/>
      <c r="D6638" s="122"/>
      <c r="E6638" s="129">
        <f t="shared" si="103"/>
        <v>0</v>
      </c>
    </row>
    <row r="6639" spans="1:5">
      <c r="A6639" s="127"/>
      <c r="B6639" s="128"/>
      <c r="C6639" s="127"/>
      <c r="D6639" s="122"/>
      <c r="E6639" s="129">
        <f t="shared" si="103"/>
        <v>0</v>
      </c>
    </row>
    <row r="6640" spans="1:5">
      <c r="A6640" s="127"/>
      <c r="B6640" s="128"/>
      <c r="C6640" s="127"/>
      <c r="D6640" s="122"/>
      <c r="E6640" s="129">
        <f t="shared" si="103"/>
        <v>0</v>
      </c>
    </row>
    <row r="6641" spans="1:5">
      <c r="A6641" s="127"/>
      <c r="B6641" s="128"/>
      <c r="C6641" s="127"/>
      <c r="D6641" s="122"/>
      <c r="E6641" s="129">
        <f t="shared" si="103"/>
        <v>0</v>
      </c>
    </row>
    <row r="6642" spans="1:5">
      <c r="A6642" s="127"/>
      <c r="B6642" s="128"/>
      <c r="C6642" s="127"/>
      <c r="D6642" s="122"/>
      <c r="E6642" s="129">
        <f t="shared" si="103"/>
        <v>0</v>
      </c>
    </row>
    <row r="6643" spans="1:5">
      <c r="A6643" s="127"/>
      <c r="B6643" s="128"/>
      <c r="C6643" s="127"/>
      <c r="D6643" s="122"/>
      <c r="E6643" s="129">
        <f t="shared" si="103"/>
        <v>0</v>
      </c>
    </row>
    <row r="6644" spans="1:5">
      <c r="A6644" s="127"/>
      <c r="B6644" s="128"/>
      <c r="C6644" s="127"/>
      <c r="D6644" s="122"/>
      <c r="E6644" s="129">
        <f t="shared" si="103"/>
        <v>0</v>
      </c>
    </row>
    <row r="6645" spans="1:5">
      <c r="A6645" s="127"/>
      <c r="B6645" s="128"/>
      <c r="C6645" s="127"/>
      <c r="D6645" s="122"/>
      <c r="E6645" s="129">
        <f t="shared" si="103"/>
        <v>0</v>
      </c>
    </row>
    <row r="6646" spans="1:5">
      <c r="A6646" s="127"/>
      <c r="B6646" s="128"/>
      <c r="C6646" s="127"/>
      <c r="D6646" s="122"/>
      <c r="E6646" s="129">
        <f t="shared" si="103"/>
        <v>0</v>
      </c>
    </row>
    <row r="6647" spans="1:5">
      <c r="A6647" s="127"/>
      <c r="B6647" s="128"/>
      <c r="C6647" s="127"/>
      <c r="D6647" s="122"/>
      <c r="E6647" s="129">
        <f t="shared" si="103"/>
        <v>0</v>
      </c>
    </row>
    <row r="6648" spans="1:5">
      <c r="A6648" s="127"/>
      <c r="B6648" s="128"/>
      <c r="C6648" s="127"/>
      <c r="D6648" s="122"/>
      <c r="E6648" s="129">
        <f t="shared" si="103"/>
        <v>0</v>
      </c>
    </row>
    <row r="6649" spans="1:5">
      <c r="A6649" s="127"/>
      <c r="B6649" s="128"/>
      <c r="C6649" s="127"/>
      <c r="D6649" s="122"/>
      <c r="E6649" s="129">
        <f t="shared" si="103"/>
        <v>0</v>
      </c>
    </row>
    <row r="6650" spans="1:5">
      <c r="A6650" s="127"/>
      <c r="B6650" s="128"/>
      <c r="C6650" s="127"/>
      <c r="D6650" s="122"/>
      <c r="E6650" s="129">
        <f t="shared" si="103"/>
        <v>0</v>
      </c>
    </row>
    <row r="6651" spans="1:5">
      <c r="A6651" s="127"/>
      <c r="B6651" s="128"/>
      <c r="C6651" s="127"/>
      <c r="D6651" s="122"/>
      <c r="E6651" s="129">
        <f t="shared" si="103"/>
        <v>0</v>
      </c>
    </row>
    <row r="6652" spans="1:5">
      <c r="A6652" s="127"/>
      <c r="B6652" s="128"/>
      <c r="C6652" s="127"/>
      <c r="D6652" s="122"/>
      <c r="E6652" s="129">
        <f t="shared" si="103"/>
        <v>0</v>
      </c>
    </row>
    <row r="6653" spans="1:5">
      <c r="A6653" s="127"/>
      <c r="B6653" s="128"/>
      <c r="C6653" s="127"/>
      <c r="D6653" s="122"/>
      <c r="E6653" s="129">
        <f t="shared" si="103"/>
        <v>0</v>
      </c>
    </row>
    <row r="6654" spans="1:5">
      <c r="A6654" s="127"/>
      <c r="B6654" s="128"/>
      <c r="C6654" s="127"/>
      <c r="D6654" s="122"/>
      <c r="E6654" s="129">
        <f t="shared" si="103"/>
        <v>0</v>
      </c>
    </row>
    <row r="6655" spans="1:5">
      <c r="A6655" s="127"/>
      <c r="B6655" s="128"/>
      <c r="C6655" s="127"/>
      <c r="D6655" s="122"/>
      <c r="E6655" s="129">
        <f t="shared" si="103"/>
        <v>0</v>
      </c>
    </row>
    <row r="6656" spans="1:5">
      <c r="A6656" s="127"/>
      <c r="B6656" s="128"/>
      <c r="C6656" s="127"/>
      <c r="D6656" s="122"/>
      <c r="E6656" s="129">
        <f t="shared" si="103"/>
        <v>0</v>
      </c>
    </row>
    <row r="6657" spans="1:5">
      <c r="A6657" s="127"/>
      <c r="B6657" s="128"/>
      <c r="C6657" s="127"/>
      <c r="D6657" s="122"/>
      <c r="E6657" s="129">
        <f t="shared" si="103"/>
        <v>0</v>
      </c>
    </row>
    <row r="6658" spans="1:5">
      <c r="A6658" s="127"/>
      <c r="B6658" s="128"/>
      <c r="C6658" s="127"/>
      <c r="D6658" s="122"/>
      <c r="E6658" s="129">
        <f t="shared" ref="E6658:E6721" si="104">ROUND((D6658/(1+$J$1))*(1+$L$1),2)</f>
        <v>0</v>
      </c>
    </row>
    <row r="6659" spans="1:5">
      <c r="A6659" s="127"/>
      <c r="B6659" s="128"/>
      <c r="C6659" s="127"/>
      <c r="D6659" s="122"/>
      <c r="E6659" s="129">
        <f t="shared" si="104"/>
        <v>0</v>
      </c>
    </row>
    <row r="6660" spans="1:5">
      <c r="A6660" s="127"/>
      <c r="B6660" s="128"/>
      <c r="C6660" s="127"/>
      <c r="D6660" s="122"/>
      <c r="E6660" s="129">
        <f t="shared" si="104"/>
        <v>0</v>
      </c>
    </row>
    <row r="6661" spans="1:5">
      <c r="A6661" s="127"/>
      <c r="B6661" s="128"/>
      <c r="C6661" s="127"/>
      <c r="D6661" s="122"/>
      <c r="E6661" s="129">
        <f t="shared" si="104"/>
        <v>0</v>
      </c>
    </row>
    <row r="6662" spans="1:5">
      <c r="A6662" s="127"/>
      <c r="B6662" s="128"/>
      <c r="C6662" s="127"/>
      <c r="D6662" s="122"/>
      <c r="E6662" s="129">
        <f t="shared" si="104"/>
        <v>0</v>
      </c>
    </row>
    <row r="6663" spans="1:5">
      <c r="A6663" s="127"/>
      <c r="B6663" s="128"/>
      <c r="C6663" s="127"/>
      <c r="D6663" s="122"/>
      <c r="E6663" s="129">
        <f t="shared" si="104"/>
        <v>0</v>
      </c>
    </row>
    <row r="6664" spans="1:5">
      <c r="A6664" s="127"/>
      <c r="B6664" s="128"/>
      <c r="C6664" s="127"/>
      <c r="D6664" s="122"/>
      <c r="E6664" s="129">
        <f t="shared" si="104"/>
        <v>0</v>
      </c>
    </row>
    <row r="6665" spans="1:5">
      <c r="A6665" s="127"/>
      <c r="B6665" s="128"/>
      <c r="C6665" s="127"/>
      <c r="D6665" s="122"/>
      <c r="E6665" s="129">
        <f t="shared" si="104"/>
        <v>0</v>
      </c>
    </row>
    <row r="6666" spans="1:5">
      <c r="A6666" s="127"/>
      <c r="B6666" s="128"/>
      <c r="C6666" s="127"/>
      <c r="D6666" s="122"/>
      <c r="E6666" s="129">
        <f t="shared" si="104"/>
        <v>0</v>
      </c>
    </row>
    <row r="6667" spans="1:5">
      <c r="A6667" s="127"/>
      <c r="B6667" s="128"/>
      <c r="C6667" s="127"/>
      <c r="D6667" s="122"/>
      <c r="E6667" s="129">
        <f t="shared" si="104"/>
        <v>0</v>
      </c>
    </row>
    <row r="6668" spans="1:5">
      <c r="A6668" s="127"/>
      <c r="B6668" s="128"/>
      <c r="C6668" s="127"/>
      <c r="D6668" s="122"/>
      <c r="E6668" s="129">
        <f t="shared" si="104"/>
        <v>0</v>
      </c>
    </row>
    <row r="6669" spans="1:5">
      <c r="A6669" s="127"/>
      <c r="B6669" s="128"/>
      <c r="C6669" s="127"/>
      <c r="D6669" s="122"/>
      <c r="E6669" s="129">
        <f t="shared" si="104"/>
        <v>0</v>
      </c>
    </row>
    <row r="6670" spans="1:5">
      <c r="A6670" s="127"/>
      <c r="B6670" s="128"/>
      <c r="C6670" s="127"/>
      <c r="D6670" s="122"/>
      <c r="E6670" s="129">
        <f t="shared" si="104"/>
        <v>0</v>
      </c>
    </row>
    <row r="6671" spans="1:5">
      <c r="A6671" s="127"/>
      <c r="B6671" s="128"/>
      <c r="C6671" s="127"/>
      <c r="D6671" s="122"/>
      <c r="E6671" s="129">
        <f t="shared" si="104"/>
        <v>0</v>
      </c>
    </row>
    <row r="6672" spans="1:5">
      <c r="A6672" s="127"/>
      <c r="B6672" s="128"/>
      <c r="C6672" s="127"/>
      <c r="D6672" s="122"/>
      <c r="E6672" s="129">
        <f t="shared" si="104"/>
        <v>0</v>
      </c>
    </row>
    <row r="6673" spans="1:5">
      <c r="A6673" s="127"/>
      <c r="B6673" s="128"/>
      <c r="C6673" s="127"/>
      <c r="D6673" s="122"/>
      <c r="E6673" s="129">
        <f t="shared" si="104"/>
        <v>0</v>
      </c>
    </row>
    <row r="6674" spans="1:5">
      <c r="A6674" s="127"/>
      <c r="B6674" s="128"/>
      <c r="C6674" s="127"/>
      <c r="D6674" s="122"/>
      <c r="E6674" s="129">
        <f t="shared" si="104"/>
        <v>0</v>
      </c>
    </row>
    <row r="6675" spans="1:5">
      <c r="A6675" s="127"/>
      <c r="B6675" s="128"/>
      <c r="C6675" s="127"/>
      <c r="D6675" s="122"/>
      <c r="E6675" s="129">
        <f t="shared" si="104"/>
        <v>0</v>
      </c>
    </row>
    <row r="6676" spans="1:5">
      <c r="A6676" s="127"/>
      <c r="B6676" s="128"/>
      <c r="C6676" s="127"/>
      <c r="D6676" s="122"/>
      <c r="E6676" s="129">
        <f t="shared" si="104"/>
        <v>0</v>
      </c>
    </row>
    <row r="6677" spans="1:5">
      <c r="A6677" s="127"/>
      <c r="B6677" s="128"/>
      <c r="C6677" s="127"/>
      <c r="D6677" s="122"/>
      <c r="E6677" s="129">
        <f t="shared" si="104"/>
        <v>0</v>
      </c>
    </row>
    <row r="6678" spans="1:5">
      <c r="A6678" s="127"/>
      <c r="B6678" s="128"/>
      <c r="C6678" s="127"/>
      <c r="D6678" s="122"/>
      <c r="E6678" s="129">
        <f t="shared" si="104"/>
        <v>0</v>
      </c>
    </row>
    <row r="6679" spans="1:5">
      <c r="A6679" s="127"/>
      <c r="B6679" s="128"/>
      <c r="C6679" s="127"/>
      <c r="D6679" s="122"/>
      <c r="E6679" s="129">
        <f t="shared" si="104"/>
        <v>0</v>
      </c>
    </row>
    <row r="6680" spans="1:5">
      <c r="A6680" s="127"/>
      <c r="B6680" s="128"/>
      <c r="C6680" s="127"/>
      <c r="D6680" s="122"/>
      <c r="E6680" s="129">
        <f t="shared" si="104"/>
        <v>0</v>
      </c>
    </row>
    <row r="6681" spans="1:5">
      <c r="A6681" s="127"/>
      <c r="B6681" s="128"/>
      <c r="C6681" s="127"/>
      <c r="D6681" s="122"/>
      <c r="E6681" s="129">
        <f t="shared" si="104"/>
        <v>0</v>
      </c>
    </row>
    <row r="6682" spans="1:5">
      <c r="A6682" s="127"/>
      <c r="B6682" s="128"/>
      <c r="C6682" s="127"/>
      <c r="D6682" s="122"/>
      <c r="E6682" s="129">
        <f t="shared" si="104"/>
        <v>0</v>
      </c>
    </row>
    <row r="6683" spans="1:5">
      <c r="A6683" s="127"/>
      <c r="B6683" s="128"/>
      <c r="C6683" s="127"/>
      <c r="D6683" s="122"/>
      <c r="E6683" s="129">
        <f t="shared" si="104"/>
        <v>0</v>
      </c>
    </row>
    <row r="6684" spans="1:5">
      <c r="A6684" s="127"/>
      <c r="B6684" s="128"/>
      <c r="C6684" s="127"/>
      <c r="D6684" s="122"/>
      <c r="E6684" s="129">
        <f t="shared" si="104"/>
        <v>0</v>
      </c>
    </row>
    <row r="6685" spans="1:5">
      <c r="A6685" s="127"/>
      <c r="B6685" s="128"/>
      <c r="C6685" s="127"/>
      <c r="D6685" s="122"/>
      <c r="E6685" s="129">
        <f t="shared" si="104"/>
        <v>0</v>
      </c>
    </row>
    <row r="6686" spans="1:5">
      <c r="A6686" s="127"/>
      <c r="B6686" s="128"/>
      <c r="C6686" s="127"/>
      <c r="D6686" s="122"/>
      <c r="E6686" s="129">
        <f t="shared" si="104"/>
        <v>0</v>
      </c>
    </row>
    <row r="6687" spans="1:5">
      <c r="A6687" s="127"/>
      <c r="B6687" s="128"/>
      <c r="C6687" s="127"/>
      <c r="D6687" s="122"/>
      <c r="E6687" s="129">
        <f t="shared" si="104"/>
        <v>0</v>
      </c>
    </row>
    <row r="6688" spans="1:5">
      <c r="A6688" s="127"/>
      <c r="B6688" s="128"/>
      <c r="C6688" s="127"/>
      <c r="D6688" s="122"/>
      <c r="E6688" s="129">
        <f t="shared" si="104"/>
        <v>0</v>
      </c>
    </row>
    <row r="6689" spans="1:5">
      <c r="A6689" s="127"/>
      <c r="B6689" s="128"/>
      <c r="C6689" s="127"/>
      <c r="D6689" s="122"/>
      <c r="E6689" s="129">
        <f t="shared" si="104"/>
        <v>0</v>
      </c>
    </row>
    <row r="6690" spans="1:5">
      <c r="A6690" s="127"/>
      <c r="B6690" s="128"/>
      <c r="C6690" s="127"/>
      <c r="D6690" s="122"/>
      <c r="E6690" s="129">
        <f t="shared" si="104"/>
        <v>0</v>
      </c>
    </row>
    <row r="6691" spans="1:5">
      <c r="A6691" s="127"/>
      <c r="B6691" s="128"/>
      <c r="C6691" s="127"/>
      <c r="D6691" s="122"/>
      <c r="E6691" s="129">
        <f t="shared" si="104"/>
        <v>0</v>
      </c>
    </row>
    <row r="6692" spans="1:5">
      <c r="A6692" s="127"/>
      <c r="B6692" s="128"/>
      <c r="C6692" s="127"/>
      <c r="D6692" s="122"/>
      <c r="E6692" s="129">
        <f t="shared" si="104"/>
        <v>0</v>
      </c>
    </row>
    <row r="6693" spans="1:5">
      <c r="A6693" s="127"/>
      <c r="B6693" s="128"/>
      <c r="C6693" s="127"/>
      <c r="D6693" s="122"/>
      <c r="E6693" s="129">
        <f t="shared" si="104"/>
        <v>0</v>
      </c>
    </row>
    <row r="6694" spans="1:5">
      <c r="A6694" s="127"/>
      <c r="B6694" s="128"/>
      <c r="C6694" s="127"/>
      <c r="D6694" s="122"/>
      <c r="E6694" s="129">
        <f t="shared" si="104"/>
        <v>0</v>
      </c>
    </row>
    <row r="6695" spans="1:5">
      <c r="A6695" s="127"/>
      <c r="B6695" s="128"/>
      <c r="C6695" s="127"/>
      <c r="D6695" s="122"/>
      <c r="E6695" s="129">
        <f t="shared" si="104"/>
        <v>0</v>
      </c>
    </row>
    <row r="6696" spans="1:5">
      <c r="A6696" s="127"/>
      <c r="B6696" s="128"/>
      <c r="C6696" s="127"/>
      <c r="D6696" s="122"/>
      <c r="E6696" s="129">
        <f t="shared" si="104"/>
        <v>0</v>
      </c>
    </row>
    <row r="6697" spans="1:5">
      <c r="A6697" s="127"/>
      <c r="B6697" s="128"/>
      <c r="C6697" s="127"/>
      <c r="D6697" s="122"/>
      <c r="E6697" s="129">
        <f t="shared" si="104"/>
        <v>0</v>
      </c>
    </row>
    <row r="6698" spans="1:5">
      <c r="A6698" s="127"/>
      <c r="B6698" s="128"/>
      <c r="C6698" s="127"/>
      <c r="D6698" s="122"/>
      <c r="E6698" s="129">
        <f t="shared" si="104"/>
        <v>0</v>
      </c>
    </row>
    <row r="6699" spans="1:5">
      <c r="A6699" s="127"/>
      <c r="B6699" s="128"/>
      <c r="C6699" s="127"/>
      <c r="D6699" s="122"/>
      <c r="E6699" s="129">
        <f t="shared" si="104"/>
        <v>0</v>
      </c>
    </row>
    <row r="6700" spans="1:5">
      <c r="A6700" s="127"/>
      <c r="B6700" s="128"/>
      <c r="C6700" s="127"/>
      <c r="D6700" s="122"/>
      <c r="E6700" s="129">
        <f t="shared" si="104"/>
        <v>0</v>
      </c>
    </row>
    <row r="6701" spans="1:5">
      <c r="A6701" s="127"/>
      <c r="B6701" s="128"/>
      <c r="C6701" s="127"/>
      <c r="D6701" s="122"/>
      <c r="E6701" s="129">
        <f t="shared" si="104"/>
        <v>0</v>
      </c>
    </row>
    <row r="6702" spans="1:5">
      <c r="A6702" s="127"/>
      <c r="B6702" s="128"/>
      <c r="C6702" s="127"/>
      <c r="D6702" s="122"/>
      <c r="E6702" s="129">
        <f t="shared" si="104"/>
        <v>0</v>
      </c>
    </row>
    <row r="6703" spans="1:5">
      <c r="A6703" s="127"/>
      <c r="B6703" s="128"/>
      <c r="C6703" s="127"/>
      <c r="D6703" s="122"/>
      <c r="E6703" s="129">
        <f t="shared" si="104"/>
        <v>0</v>
      </c>
    </row>
    <row r="6704" spans="1:5">
      <c r="A6704" s="127"/>
      <c r="B6704" s="128"/>
      <c r="C6704" s="127"/>
      <c r="D6704" s="122"/>
      <c r="E6704" s="129">
        <f t="shared" si="104"/>
        <v>0</v>
      </c>
    </row>
    <row r="6705" spans="1:5">
      <c r="A6705" s="127"/>
      <c r="B6705" s="128"/>
      <c r="C6705" s="127"/>
      <c r="D6705" s="122"/>
      <c r="E6705" s="129">
        <f t="shared" si="104"/>
        <v>0</v>
      </c>
    </row>
    <row r="6706" spans="1:5">
      <c r="A6706" s="127"/>
      <c r="B6706" s="128"/>
      <c r="C6706" s="127"/>
      <c r="D6706" s="122"/>
      <c r="E6706" s="129">
        <f t="shared" si="104"/>
        <v>0</v>
      </c>
    </row>
    <row r="6707" spans="1:5">
      <c r="A6707" s="127"/>
      <c r="B6707" s="128"/>
      <c r="C6707" s="127"/>
      <c r="D6707" s="122"/>
      <c r="E6707" s="129">
        <f t="shared" si="104"/>
        <v>0</v>
      </c>
    </row>
    <row r="6708" spans="1:5">
      <c r="A6708" s="127"/>
      <c r="B6708" s="128"/>
      <c r="C6708" s="127"/>
      <c r="D6708" s="122"/>
      <c r="E6708" s="129">
        <f t="shared" si="104"/>
        <v>0</v>
      </c>
    </row>
    <row r="6709" spans="1:5">
      <c r="A6709" s="127"/>
      <c r="B6709" s="128"/>
      <c r="C6709" s="127"/>
      <c r="D6709" s="122"/>
      <c r="E6709" s="129">
        <f t="shared" si="104"/>
        <v>0</v>
      </c>
    </row>
    <row r="6710" spans="1:5">
      <c r="A6710" s="127"/>
      <c r="B6710" s="128"/>
      <c r="C6710" s="127"/>
      <c r="D6710" s="122"/>
      <c r="E6710" s="129">
        <f t="shared" si="104"/>
        <v>0</v>
      </c>
    </row>
    <row r="6711" spans="1:5">
      <c r="A6711" s="127"/>
      <c r="B6711" s="128"/>
      <c r="C6711" s="127"/>
      <c r="D6711" s="122"/>
      <c r="E6711" s="129">
        <f t="shared" si="104"/>
        <v>0</v>
      </c>
    </row>
    <row r="6712" spans="1:5">
      <c r="A6712" s="127"/>
      <c r="B6712" s="128"/>
      <c r="C6712" s="127"/>
      <c r="D6712" s="122"/>
      <c r="E6712" s="129">
        <f t="shared" si="104"/>
        <v>0</v>
      </c>
    </row>
    <row r="6713" spans="1:5">
      <c r="A6713" s="127"/>
      <c r="B6713" s="128"/>
      <c r="C6713" s="127"/>
      <c r="D6713" s="122"/>
      <c r="E6713" s="129">
        <f t="shared" si="104"/>
        <v>0</v>
      </c>
    </row>
    <row r="6714" spans="1:5">
      <c r="A6714" s="127"/>
      <c r="B6714" s="128"/>
      <c r="C6714" s="127"/>
      <c r="D6714" s="122"/>
      <c r="E6714" s="129">
        <f t="shared" si="104"/>
        <v>0</v>
      </c>
    </row>
    <row r="6715" spans="1:5">
      <c r="A6715" s="127"/>
      <c r="B6715" s="128"/>
      <c r="C6715" s="127"/>
      <c r="D6715" s="122"/>
      <c r="E6715" s="129">
        <f t="shared" si="104"/>
        <v>0</v>
      </c>
    </row>
    <row r="6716" spans="1:5">
      <c r="A6716" s="127"/>
      <c r="B6716" s="128"/>
      <c r="C6716" s="127"/>
      <c r="D6716" s="122"/>
      <c r="E6716" s="129">
        <f t="shared" si="104"/>
        <v>0</v>
      </c>
    </row>
    <row r="6717" spans="1:5">
      <c r="A6717" s="127"/>
      <c r="B6717" s="128"/>
      <c r="C6717" s="127"/>
      <c r="D6717" s="122"/>
      <c r="E6717" s="129">
        <f t="shared" si="104"/>
        <v>0</v>
      </c>
    </row>
    <row r="6718" spans="1:5">
      <c r="A6718" s="127"/>
      <c r="B6718" s="128"/>
      <c r="C6718" s="127"/>
      <c r="D6718" s="122"/>
      <c r="E6718" s="129">
        <f t="shared" si="104"/>
        <v>0</v>
      </c>
    </row>
    <row r="6719" spans="1:5">
      <c r="A6719" s="127"/>
      <c r="B6719" s="128"/>
      <c r="C6719" s="127"/>
      <c r="D6719" s="122"/>
      <c r="E6719" s="129">
        <f t="shared" si="104"/>
        <v>0</v>
      </c>
    </row>
    <row r="6720" spans="1:5">
      <c r="A6720" s="127"/>
      <c r="B6720" s="128"/>
      <c r="C6720" s="127"/>
      <c r="D6720" s="122"/>
      <c r="E6720" s="129">
        <f t="shared" si="104"/>
        <v>0</v>
      </c>
    </row>
    <row r="6721" spans="1:5">
      <c r="A6721" s="127"/>
      <c r="B6721" s="128"/>
      <c r="C6721" s="127"/>
      <c r="D6721" s="122"/>
      <c r="E6721" s="129">
        <f t="shared" si="104"/>
        <v>0</v>
      </c>
    </row>
    <row r="6722" spans="1:5">
      <c r="A6722" s="127"/>
      <c r="B6722" s="128"/>
      <c r="C6722" s="127"/>
      <c r="D6722" s="122"/>
      <c r="E6722" s="129">
        <f t="shared" ref="E6722:E6785" si="105">ROUND((D6722/(1+$J$1))*(1+$L$1),2)</f>
        <v>0</v>
      </c>
    </row>
    <row r="6723" spans="1:5">
      <c r="A6723" s="127"/>
      <c r="B6723" s="128"/>
      <c r="C6723" s="127"/>
      <c r="D6723" s="122"/>
      <c r="E6723" s="129">
        <f t="shared" si="105"/>
        <v>0</v>
      </c>
    </row>
    <row r="6724" spans="1:5">
      <c r="A6724" s="127"/>
      <c r="B6724" s="128"/>
      <c r="C6724" s="127"/>
      <c r="D6724" s="122"/>
      <c r="E6724" s="129">
        <f t="shared" si="105"/>
        <v>0</v>
      </c>
    </row>
    <row r="6725" spans="1:5">
      <c r="A6725" s="127"/>
      <c r="B6725" s="128"/>
      <c r="C6725" s="127"/>
      <c r="D6725" s="122"/>
      <c r="E6725" s="129">
        <f t="shared" si="105"/>
        <v>0</v>
      </c>
    </row>
    <row r="6726" spans="1:5">
      <c r="A6726" s="127"/>
      <c r="B6726" s="128"/>
      <c r="C6726" s="127"/>
      <c r="D6726" s="122"/>
      <c r="E6726" s="129">
        <f t="shared" si="105"/>
        <v>0</v>
      </c>
    </row>
    <row r="6727" spans="1:5">
      <c r="A6727" s="127"/>
      <c r="B6727" s="128"/>
      <c r="C6727" s="127"/>
      <c r="D6727" s="122"/>
      <c r="E6727" s="129">
        <f t="shared" si="105"/>
        <v>0</v>
      </c>
    </row>
    <row r="6728" spans="1:5">
      <c r="A6728" s="127"/>
      <c r="B6728" s="128"/>
      <c r="C6728" s="127"/>
      <c r="D6728" s="122"/>
      <c r="E6728" s="129">
        <f t="shared" si="105"/>
        <v>0</v>
      </c>
    </row>
    <row r="6729" spans="1:5">
      <c r="A6729" s="127"/>
      <c r="B6729" s="128"/>
      <c r="C6729" s="127"/>
      <c r="D6729" s="122"/>
      <c r="E6729" s="129">
        <f t="shared" si="105"/>
        <v>0</v>
      </c>
    </row>
    <row r="6730" spans="1:5">
      <c r="A6730" s="127"/>
      <c r="B6730" s="128"/>
      <c r="C6730" s="127"/>
      <c r="D6730" s="122"/>
      <c r="E6730" s="129">
        <f t="shared" si="105"/>
        <v>0</v>
      </c>
    </row>
    <row r="6731" spans="1:5">
      <c r="A6731" s="127"/>
      <c r="B6731" s="128"/>
      <c r="C6731" s="127"/>
      <c r="D6731" s="122"/>
      <c r="E6731" s="129">
        <f t="shared" si="105"/>
        <v>0</v>
      </c>
    </row>
    <row r="6732" spans="1:5">
      <c r="A6732" s="127"/>
      <c r="B6732" s="128"/>
      <c r="C6732" s="127"/>
      <c r="D6732" s="122"/>
      <c r="E6732" s="129">
        <f t="shared" si="105"/>
        <v>0</v>
      </c>
    </row>
    <row r="6733" spans="1:5">
      <c r="A6733" s="127"/>
      <c r="B6733" s="128"/>
      <c r="C6733" s="127"/>
      <c r="D6733" s="122"/>
      <c r="E6733" s="129">
        <f t="shared" si="105"/>
        <v>0</v>
      </c>
    </row>
    <row r="6734" spans="1:5">
      <c r="A6734" s="127"/>
      <c r="B6734" s="128"/>
      <c r="C6734" s="127"/>
      <c r="D6734" s="122"/>
      <c r="E6734" s="129">
        <f t="shared" si="105"/>
        <v>0</v>
      </c>
    </row>
    <row r="6735" spans="1:5">
      <c r="A6735" s="127"/>
      <c r="B6735" s="128"/>
      <c r="C6735" s="127"/>
      <c r="D6735" s="122"/>
      <c r="E6735" s="129">
        <f t="shared" si="105"/>
        <v>0</v>
      </c>
    </row>
    <row r="6736" spans="1:5">
      <c r="A6736" s="127"/>
      <c r="B6736" s="128"/>
      <c r="C6736" s="127"/>
      <c r="D6736" s="122"/>
      <c r="E6736" s="129">
        <f t="shared" si="105"/>
        <v>0</v>
      </c>
    </row>
    <row r="6737" spans="1:5">
      <c r="A6737" s="127"/>
      <c r="B6737" s="128"/>
      <c r="C6737" s="127"/>
      <c r="D6737" s="122"/>
      <c r="E6737" s="129">
        <f t="shared" si="105"/>
        <v>0</v>
      </c>
    </row>
    <row r="6738" spans="1:5">
      <c r="A6738" s="127"/>
      <c r="B6738" s="128"/>
      <c r="C6738" s="127"/>
      <c r="D6738" s="122"/>
      <c r="E6738" s="129">
        <f t="shared" si="105"/>
        <v>0</v>
      </c>
    </row>
    <row r="6739" spans="1:5">
      <c r="A6739" s="127"/>
      <c r="B6739" s="128"/>
      <c r="C6739" s="127"/>
      <c r="D6739" s="122"/>
      <c r="E6739" s="129">
        <f t="shared" si="105"/>
        <v>0</v>
      </c>
    </row>
    <row r="6740" spans="1:5">
      <c r="A6740" s="127"/>
      <c r="B6740" s="128"/>
      <c r="C6740" s="127"/>
      <c r="D6740" s="122"/>
      <c r="E6740" s="129">
        <f t="shared" si="105"/>
        <v>0</v>
      </c>
    </row>
    <row r="6741" spans="1:5">
      <c r="A6741" s="127"/>
      <c r="B6741" s="128"/>
      <c r="C6741" s="127"/>
      <c r="D6741" s="122"/>
      <c r="E6741" s="129">
        <f t="shared" si="105"/>
        <v>0</v>
      </c>
    </row>
    <row r="6742" spans="1:5">
      <c r="A6742" s="127"/>
      <c r="B6742" s="128"/>
      <c r="C6742" s="127"/>
      <c r="D6742" s="122"/>
      <c r="E6742" s="129">
        <f t="shared" si="105"/>
        <v>0</v>
      </c>
    </row>
    <row r="6743" spans="1:5">
      <c r="A6743" s="127"/>
      <c r="B6743" s="128"/>
      <c r="C6743" s="127"/>
      <c r="D6743" s="122"/>
      <c r="E6743" s="129">
        <f t="shared" si="105"/>
        <v>0</v>
      </c>
    </row>
    <row r="6744" spans="1:5">
      <c r="A6744" s="127"/>
      <c r="B6744" s="128"/>
      <c r="C6744" s="127"/>
      <c r="D6744" s="122"/>
      <c r="E6744" s="129">
        <f t="shared" si="105"/>
        <v>0</v>
      </c>
    </row>
    <row r="6745" spans="1:5">
      <c r="A6745" s="127"/>
      <c r="B6745" s="128"/>
      <c r="C6745" s="127"/>
      <c r="D6745" s="122"/>
      <c r="E6745" s="129">
        <f t="shared" si="105"/>
        <v>0</v>
      </c>
    </row>
    <row r="6746" spans="1:5">
      <c r="A6746" s="127"/>
      <c r="B6746" s="128"/>
      <c r="C6746" s="127"/>
      <c r="D6746" s="122"/>
      <c r="E6746" s="129">
        <f t="shared" si="105"/>
        <v>0</v>
      </c>
    </row>
    <row r="6747" spans="1:5">
      <c r="A6747" s="127"/>
      <c r="B6747" s="128"/>
      <c r="C6747" s="127"/>
      <c r="D6747" s="122"/>
      <c r="E6747" s="129">
        <f t="shared" si="105"/>
        <v>0</v>
      </c>
    </row>
    <row r="6748" spans="1:5">
      <c r="A6748" s="127"/>
      <c r="B6748" s="128"/>
      <c r="C6748" s="127"/>
      <c r="D6748" s="122"/>
      <c r="E6748" s="129">
        <f t="shared" si="105"/>
        <v>0</v>
      </c>
    </row>
    <row r="6749" spans="1:5">
      <c r="A6749" s="127"/>
      <c r="B6749" s="128"/>
      <c r="C6749" s="127"/>
      <c r="D6749" s="122"/>
      <c r="E6749" s="129">
        <f t="shared" si="105"/>
        <v>0</v>
      </c>
    </row>
    <row r="6750" spans="1:5">
      <c r="A6750" s="127"/>
      <c r="B6750" s="128"/>
      <c r="C6750" s="127"/>
      <c r="D6750" s="122"/>
      <c r="E6750" s="129">
        <f t="shared" si="105"/>
        <v>0</v>
      </c>
    </row>
    <row r="6751" spans="1:5">
      <c r="A6751" s="127"/>
      <c r="B6751" s="128"/>
      <c r="C6751" s="127"/>
      <c r="D6751" s="122"/>
      <c r="E6751" s="129">
        <f t="shared" si="105"/>
        <v>0</v>
      </c>
    </row>
    <row r="6752" spans="1:5">
      <c r="A6752" s="127"/>
      <c r="B6752" s="128"/>
      <c r="C6752" s="127"/>
      <c r="D6752" s="122"/>
      <c r="E6752" s="129">
        <f t="shared" si="105"/>
        <v>0</v>
      </c>
    </row>
    <row r="6753" spans="1:5">
      <c r="A6753" s="127"/>
      <c r="B6753" s="128"/>
      <c r="C6753" s="127"/>
      <c r="D6753" s="122"/>
      <c r="E6753" s="129">
        <f t="shared" si="105"/>
        <v>0</v>
      </c>
    </row>
    <row r="6754" spans="1:5">
      <c r="A6754" s="127"/>
      <c r="B6754" s="128"/>
      <c r="C6754" s="127"/>
      <c r="D6754" s="122"/>
      <c r="E6754" s="129">
        <f t="shared" si="105"/>
        <v>0</v>
      </c>
    </row>
    <row r="6755" spans="1:5">
      <c r="A6755" s="127"/>
      <c r="B6755" s="128"/>
      <c r="C6755" s="127"/>
      <c r="D6755" s="122"/>
      <c r="E6755" s="129">
        <f t="shared" si="105"/>
        <v>0</v>
      </c>
    </row>
    <row r="6756" spans="1:5">
      <c r="A6756" s="127"/>
      <c r="B6756" s="128"/>
      <c r="C6756" s="127"/>
      <c r="D6756" s="122"/>
      <c r="E6756" s="129">
        <f t="shared" si="105"/>
        <v>0</v>
      </c>
    </row>
    <row r="6757" spans="1:5">
      <c r="A6757" s="127"/>
      <c r="B6757" s="128"/>
      <c r="C6757" s="127"/>
      <c r="D6757" s="122"/>
      <c r="E6757" s="129">
        <f t="shared" si="105"/>
        <v>0</v>
      </c>
    </row>
    <row r="6758" spans="1:5">
      <c r="A6758" s="127"/>
      <c r="B6758" s="128"/>
      <c r="C6758" s="127"/>
      <c r="D6758" s="122"/>
      <c r="E6758" s="129">
        <f t="shared" si="105"/>
        <v>0</v>
      </c>
    </row>
    <row r="6759" spans="1:5">
      <c r="A6759" s="127"/>
      <c r="B6759" s="128"/>
      <c r="C6759" s="127"/>
      <c r="D6759" s="122"/>
      <c r="E6759" s="129">
        <f t="shared" si="105"/>
        <v>0</v>
      </c>
    </row>
    <row r="6760" spans="1:5">
      <c r="A6760" s="127"/>
      <c r="B6760" s="128"/>
      <c r="C6760" s="127"/>
      <c r="D6760" s="122"/>
      <c r="E6760" s="129">
        <f t="shared" si="105"/>
        <v>0</v>
      </c>
    </row>
    <row r="6761" spans="1:5">
      <c r="A6761" s="127"/>
      <c r="B6761" s="128"/>
      <c r="C6761" s="127"/>
      <c r="D6761" s="122"/>
      <c r="E6761" s="129">
        <f t="shared" si="105"/>
        <v>0</v>
      </c>
    </row>
    <row r="6762" spans="1:5">
      <c r="A6762" s="127"/>
      <c r="B6762" s="128"/>
      <c r="C6762" s="127"/>
      <c r="D6762" s="122"/>
      <c r="E6762" s="129">
        <f t="shared" si="105"/>
        <v>0</v>
      </c>
    </row>
    <row r="6763" spans="1:5">
      <c r="A6763" s="127"/>
      <c r="B6763" s="128"/>
      <c r="C6763" s="127"/>
      <c r="D6763" s="122"/>
      <c r="E6763" s="129">
        <f t="shared" si="105"/>
        <v>0</v>
      </c>
    </row>
    <row r="6764" spans="1:5">
      <c r="A6764" s="127"/>
      <c r="B6764" s="128"/>
      <c r="C6764" s="127"/>
      <c r="D6764" s="122"/>
      <c r="E6764" s="129">
        <f t="shared" si="105"/>
        <v>0</v>
      </c>
    </row>
    <row r="6765" spans="1:5">
      <c r="A6765" s="127"/>
      <c r="B6765" s="128"/>
      <c r="C6765" s="127"/>
      <c r="D6765" s="122"/>
      <c r="E6765" s="129">
        <f t="shared" si="105"/>
        <v>0</v>
      </c>
    </row>
    <row r="6766" spans="1:5">
      <c r="A6766" s="127"/>
      <c r="B6766" s="128"/>
      <c r="C6766" s="127"/>
      <c r="D6766" s="122"/>
      <c r="E6766" s="129">
        <f t="shared" si="105"/>
        <v>0</v>
      </c>
    </row>
    <row r="6767" spans="1:5">
      <c r="A6767" s="127"/>
      <c r="B6767" s="128"/>
      <c r="C6767" s="127"/>
      <c r="D6767" s="122"/>
      <c r="E6767" s="129">
        <f t="shared" si="105"/>
        <v>0</v>
      </c>
    </row>
    <row r="6768" spans="1:5">
      <c r="A6768" s="127"/>
      <c r="B6768" s="128"/>
      <c r="C6768" s="127"/>
      <c r="D6768" s="122"/>
      <c r="E6768" s="129">
        <f t="shared" si="105"/>
        <v>0</v>
      </c>
    </row>
    <row r="6769" spans="1:5">
      <c r="A6769" s="127"/>
      <c r="B6769" s="128"/>
      <c r="C6769" s="127"/>
      <c r="D6769" s="122"/>
      <c r="E6769" s="129">
        <f t="shared" si="105"/>
        <v>0</v>
      </c>
    </row>
    <row r="6770" spans="1:5">
      <c r="A6770" s="127"/>
      <c r="B6770" s="128"/>
      <c r="C6770" s="127"/>
      <c r="D6770" s="122"/>
      <c r="E6770" s="129">
        <f t="shared" si="105"/>
        <v>0</v>
      </c>
    </row>
    <row r="6771" spans="1:5">
      <c r="A6771" s="127"/>
      <c r="B6771" s="128"/>
      <c r="C6771" s="127"/>
      <c r="D6771" s="122"/>
      <c r="E6771" s="129">
        <f t="shared" si="105"/>
        <v>0</v>
      </c>
    </row>
    <row r="6772" spans="1:5">
      <c r="A6772" s="127"/>
      <c r="B6772" s="128"/>
      <c r="C6772" s="127"/>
      <c r="D6772" s="122"/>
      <c r="E6772" s="129">
        <f t="shared" si="105"/>
        <v>0</v>
      </c>
    </row>
    <row r="6773" spans="1:5">
      <c r="A6773" s="127"/>
      <c r="B6773" s="128"/>
      <c r="C6773" s="127"/>
      <c r="D6773" s="122"/>
      <c r="E6773" s="129">
        <f t="shared" si="105"/>
        <v>0</v>
      </c>
    </row>
    <row r="6774" spans="1:5">
      <c r="A6774" s="127"/>
      <c r="B6774" s="128"/>
      <c r="C6774" s="127"/>
      <c r="D6774" s="122"/>
      <c r="E6774" s="129">
        <f t="shared" si="105"/>
        <v>0</v>
      </c>
    </row>
    <row r="6775" spans="1:5">
      <c r="A6775" s="127"/>
      <c r="B6775" s="128"/>
      <c r="C6775" s="127"/>
      <c r="D6775" s="122"/>
      <c r="E6775" s="129">
        <f t="shared" si="105"/>
        <v>0</v>
      </c>
    </row>
    <row r="6776" spans="1:5">
      <c r="A6776" s="127"/>
      <c r="B6776" s="128"/>
      <c r="C6776" s="127"/>
      <c r="D6776" s="122"/>
      <c r="E6776" s="129">
        <f t="shared" si="105"/>
        <v>0</v>
      </c>
    </row>
    <row r="6777" spans="1:5">
      <c r="A6777" s="127"/>
      <c r="B6777" s="128"/>
      <c r="C6777" s="127"/>
      <c r="D6777" s="122"/>
      <c r="E6777" s="129">
        <f t="shared" si="105"/>
        <v>0</v>
      </c>
    </row>
    <row r="6778" spans="1:5">
      <c r="A6778" s="127"/>
      <c r="B6778" s="128"/>
      <c r="C6778" s="127"/>
      <c r="D6778" s="122"/>
      <c r="E6778" s="129">
        <f t="shared" si="105"/>
        <v>0</v>
      </c>
    </row>
    <row r="6779" spans="1:5">
      <c r="A6779" s="127"/>
      <c r="B6779" s="128"/>
      <c r="C6779" s="127"/>
      <c r="D6779" s="122"/>
      <c r="E6779" s="129">
        <f t="shared" si="105"/>
        <v>0</v>
      </c>
    </row>
    <row r="6780" spans="1:5">
      <c r="A6780" s="127"/>
      <c r="B6780" s="128"/>
      <c r="C6780" s="127"/>
      <c r="D6780" s="122"/>
      <c r="E6780" s="129">
        <f t="shared" si="105"/>
        <v>0</v>
      </c>
    </row>
    <row r="6781" spans="1:5">
      <c r="A6781" s="127"/>
      <c r="B6781" s="128"/>
      <c r="C6781" s="127"/>
      <c r="D6781" s="122"/>
      <c r="E6781" s="129">
        <f t="shared" si="105"/>
        <v>0</v>
      </c>
    </row>
    <row r="6782" spans="1:5">
      <c r="A6782" s="127"/>
      <c r="B6782" s="128"/>
      <c r="C6782" s="127"/>
      <c r="D6782" s="122"/>
      <c r="E6782" s="129">
        <f t="shared" si="105"/>
        <v>0</v>
      </c>
    </row>
    <row r="6783" spans="1:5">
      <c r="A6783" s="127"/>
      <c r="B6783" s="128"/>
      <c r="C6783" s="127"/>
      <c r="D6783" s="122"/>
      <c r="E6783" s="129">
        <f t="shared" si="105"/>
        <v>0</v>
      </c>
    </row>
    <row r="6784" spans="1:5">
      <c r="A6784" s="127"/>
      <c r="B6784" s="128"/>
      <c r="C6784" s="127"/>
      <c r="D6784" s="122"/>
      <c r="E6784" s="129">
        <f t="shared" si="105"/>
        <v>0</v>
      </c>
    </row>
    <row r="6785" spans="1:5">
      <c r="A6785" s="127"/>
      <c r="B6785" s="128"/>
      <c r="C6785" s="127"/>
      <c r="D6785" s="122"/>
      <c r="E6785" s="129">
        <f t="shared" si="105"/>
        <v>0</v>
      </c>
    </row>
    <row r="6786" spans="1:5">
      <c r="A6786" s="127"/>
      <c r="B6786" s="128"/>
      <c r="C6786" s="127"/>
      <c r="D6786" s="122"/>
      <c r="E6786" s="129">
        <f t="shared" ref="E6786:E6849" si="106">ROUND((D6786/(1+$J$1))*(1+$L$1),2)</f>
        <v>0</v>
      </c>
    </row>
    <row r="6787" spans="1:5">
      <c r="A6787" s="127"/>
      <c r="B6787" s="128"/>
      <c r="C6787" s="127"/>
      <c r="D6787" s="122"/>
      <c r="E6787" s="129">
        <f t="shared" si="106"/>
        <v>0</v>
      </c>
    </row>
    <row r="6788" spans="1:5">
      <c r="A6788" s="127"/>
      <c r="B6788" s="128"/>
      <c r="C6788" s="127"/>
      <c r="D6788" s="122"/>
      <c r="E6788" s="129">
        <f t="shared" si="106"/>
        <v>0</v>
      </c>
    </row>
    <row r="6789" spans="1:5">
      <c r="A6789" s="127"/>
      <c r="B6789" s="128"/>
      <c r="C6789" s="127"/>
      <c r="D6789" s="122"/>
      <c r="E6789" s="129">
        <f t="shared" si="106"/>
        <v>0</v>
      </c>
    </row>
    <row r="6790" spans="1:5">
      <c r="A6790" s="127"/>
      <c r="B6790" s="128"/>
      <c r="C6790" s="127"/>
      <c r="D6790" s="122"/>
      <c r="E6790" s="129">
        <f t="shared" si="106"/>
        <v>0</v>
      </c>
    </row>
    <row r="6791" spans="1:5">
      <c r="A6791" s="127"/>
      <c r="B6791" s="128"/>
      <c r="C6791" s="127"/>
      <c r="D6791" s="122"/>
      <c r="E6791" s="129">
        <f t="shared" si="106"/>
        <v>0</v>
      </c>
    </row>
    <row r="6792" spans="1:5">
      <c r="A6792" s="127"/>
      <c r="B6792" s="128"/>
      <c r="C6792" s="127"/>
      <c r="D6792" s="122"/>
      <c r="E6792" s="129">
        <f t="shared" si="106"/>
        <v>0</v>
      </c>
    </row>
    <row r="6793" spans="1:5">
      <c r="A6793" s="127"/>
      <c r="B6793" s="128"/>
      <c r="C6793" s="127"/>
      <c r="D6793" s="122"/>
      <c r="E6793" s="129">
        <f t="shared" si="106"/>
        <v>0</v>
      </c>
    </row>
    <row r="6794" spans="1:5">
      <c r="A6794" s="127"/>
      <c r="B6794" s="128"/>
      <c r="C6794" s="127"/>
      <c r="D6794" s="122"/>
      <c r="E6794" s="129">
        <f t="shared" si="106"/>
        <v>0</v>
      </c>
    </row>
    <row r="6795" spans="1:5">
      <c r="A6795" s="127"/>
      <c r="B6795" s="128"/>
      <c r="C6795" s="127"/>
      <c r="D6795" s="122"/>
      <c r="E6795" s="129">
        <f t="shared" si="106"/>
        <v>0</v>
      </c>
    </row>
    <row r="6796" spans="1:5">
      <c r="A6796" s="127"/>
      <c r="B6796" s="128"/>
      <c r="C6796" s="127"/>
      <c r="D6796" s="122"/>
      <c r="E6796" s="129">
        <f t="shared" si="106"/>
        <v>0</v>
      </c>
    </row>
    <row r="6797" spans="1:5">
      <c r="A6797" s="127"/>
      <c r="B6797" s="128"/>
      <c r="C6797" s="127"/>
      <c r="D6797" s="122"/>
      <c r="E6797" s="129">
        <f t="shared" si="106"/>
        <v>0</v>
      </c>
    </row>
    <row r="6798" spans="1:5">
      <c r="A6798" s="127"/>
      <c r="B6798" s="128"/>
      <c r="C6798" s="127"/>
      <c r="D6798" s="122"/>
      <c r="E6798" s="129">
        <f t="shared" si="106"/>
        <v>0</v>
      </c>
    </row>
    <row r="6799" spans="1:5">
      <c r="A6799" s="127"/>
      <c r="B6799" s="128"/>
      <c r="C6799" s="127"/>
      <c r="D6799" s="122"/>
      <c r="E6799" s="129">
        <f t="shared" si="106"/>
        <v>0</v>
      </c>
    </row>
    <row r="6800" spans="1:5">
      <c r="A6800" s="127"/>
      <c r="B6800" s="128"/>
      <c r="C6800" s="127"/>
      <c r="D6800" s="122"/>
      <c r="E6800" s="129">
        <f t="shared" si="106"/>
        <v>0</v>
      </c>
    </row>
    <row r="6801" spans="1:5">
      <c r="A6801" s="127"/>
      <c r="B6801" s="128"/>
      <c r="C6801" s="127"/>
      <c r="D6801" s="122"/>
      <c r="E6801" s="129">
        <f t="shared" si="106"/>
        <v>0</v>
      </c>
    </row>
    <row r="6802" spans="1:5">
      <c r="A6802" s="127"/>
      <c r="B6802" s="128"/>
      <c r="C6802" s="127"/>
      <c r="D6802" s="122"/>
      <c r="E6802" s="129">
        <f t="shared" si="106"/>
        <v>0</v>
      </c>
    </row>
    <row r="6803" spans="1:5">
      <c r="A6803" s="127"/>
      <c r="B6803" s="128"/>
      <c r="C6803" s="127"/>
      <c r="D6803" s="122"/>
      <c r="E6803" s="129">
        <f t="shared" si="106"/>
        <v>0</v>
      </c>
    </row>
    <row r="6804" spans="1:5">
      <c r="A6804" s="127"/>
      <c r="B6804" s="128"/>
      <c r="C6804" s="127"/>
      <c r="D6804" s="122"/>
      <c r="E6804" s="129">
        <f t="shared" si="106"/>
        <v>0</v>
      </c>
    </row>
    <row r="6805" spans="1:5">
      <c r="A6805" s="127"/>
      <c r="B6805" s="128"/>
      <c r="C6805" s="127"/>
      <c r="D6805" s="122"/>
      <c r="E6805" s="129">
        <f t="shared" si="106"/>
        <v>0</v>
      </c>
    </row>
    <row r="6806" spans="1:5">
      <c r="A6806" s="127"/>
      <c r="B6806" s="128"/>
      <c r="C6806" s="127"/>
      <c r="D6806" s="122"/>
      <c r="E6806" s="129">
        <f t="shared" si="106"/>
        <v>0</v>
      </c>
    </row>
    <row r="6807" spans="1:5">
      <c r="A6807" s="127"/>
      <c r="B6807" s="128"/>
      <c r="C6807" s="127"/>
      <c r="D6807" s="122"/>
      <c r="E6807" s="129">
        <f t="shared" si="106"/>
        <v>0</v>
      </c>
    </row>
    <row r="6808" spans="1:5">
      <c r="A6808" s="127"/>
      <c r="B6808" s="128"/>
      <c r="C6808" s="127"/>
      <c r="D6808" s="122"/>
      <c r="E6808" s="129">
        <f t="shared" si="106"/>
        <v>0</v>
      </c>
    </row>
    <row r="6809" spans="1:5">
      <c r="A6809" s="127"/>
      <c r="B6809" s="128"/>
      <c r="C6809" s="127"/>
      <c r="D6809" s="122"/>
      <c r="E6809" s="129">
        <f t="shared" si="106"/>
        <v>0</v>
      </c>
    </row>
    <row r="6810" spans="1:5">
      <c r="A6810" s="127"/>
      <c r="B6810" s="128"/>
      <c r="C6810" s="127"/>
      <c r="D6810" s="122"/>
      <c r="E6810" s="129">
        <f t="shared" si="106"/>
        <v>0</v>
      </c>
    </row>
    <row r="6811" spans="1:5">
      <c r="A6811" s="127"/>
      <c r="B6811" s="128"/>
      <c r="C6811" s="127"/>
      <c r="D6811" s="122"/>
      <c r="E6811" s="129">
        <f t="shared" si="106"/>
        <v>0</v>
      </c>
    </row>
    <row r="6812" spans="1:5">
      <c r="A6812" s="127"/>
      <c r="B6812" s="128"/>
      <c r="C6812" s="127"/>
      <c r="D6812" s="122"/>
      <c r="E6812" s="129">
        <f t="shared" si="106"/>
        <v>0</v>
      </c>
    </row>
    <row r="6813" spans="1:5">
      <c r="A6813" s="127"/>
      <c r="B6813" s="128"/>
      <c r="C6813" s="127"/>
      <c r="D6813" s="122"/>
      <c r="E6813" s="129">
        <f t="shared" si="106"/>
        <v>0</v>
      </c>
    </row>
    <row r="6814" spans="1:5">
      <c r="A6814" s="127"/>
      <c r="B6814" s="128"/>
      <c r="C6814" s="127"/>
      <c r="D6814" s="122"/>
      <c r="E6814" s="129">
        <f t="shared" si="106"/>
        <v>0</v>
      </c>
    </row>
    <row r="6815" spans="1:5">
      <c r="A6815" s="127"/>
      <c r="B6815" s="128"/>
      <c r="C6815" s="127"/>
      <c r="D6815" s="122"/>
      <c r="E6815" s="129">
        <f t="shared" si="106"/>
        <v>0</v>
      </c>
    </row>
    <row r="6816" spans="1:5">
      <c r="A6816" s="127"/>
      <c r="B6816" s="128"/>
      <c r="C6816" s="127"/>
      <c r="D6816" s="122"/>
      <c r="E6816" s="129">
        <f t="shared" si="106"/>
        <v>0</v>
      </c>
    </row>
    <row r="6817" spans="1:5">
      <c r="A6817" s="127"/>
      <c r="B6817" s="128"/>
      <c r="C6817" s="127"/>
      <c r="D6817" s="122"/>
      <c r="E6817" s="129">
        <f t="shared" si="106"/>
        <v>0</v>
      </c>
    </row>
    <row r="6818" spans="1:5">
      <c r="A6818" s="127"/>
      <c r="B6818" s="128"/>
      <c r="C6818" s="127"/>
      <c r="D6818" s="122"/>
      <c r="E6818" s="129">
        <f t="shared" si="106"/>
        <v>0</v>
      </c>
    </row>
    <row r="6819" spans="1:5">
      <c r="A6819" s="127"/>
      <c r="B6819" s="128"/>
      <c r="C6819" s="127"/>
      <c r="D6819" s="122"/>
      <c r="E6819" s="129">
        <f t="shared" si="106"/>
        <v>0</v>
      </c>
    </row>
    <row r="6820" spans="1:5">
      <c r="A6820" s="127"/>
      <c r="B6820" s="128"/>
      <c r="C6820" s="127"/>
      <c r="D6820" s="122"/>
      <c r="E6820" s="129">
        <f t="shared" si="106"/>
        <v>0</v>
      </c>
    </row>
    <row r="6821" spans="1:5">
      <c r="A6821" s="127"/>
      <c r="B6821" s="128"/>
      <c r="C6821" s="127"/>
      <c r="D6821" s="122"/>
      <c r="E6821" s="129">
        <f t="shared" si="106"/>
        <v>0</v>
      </c>
    </row>
    <row r="6822" spans="1:5">
      <c r="A6822" s="127"/>
      <c r="B6822" s="128"/>
      <c r="C6822" s="127"/>
      <c r="D6822" s="122"/>
      <c r="E6822" s="129">
        <f t="shared" si="106"/>
        <v>0</v>
      </c>
    </row>
    <row r="6823" spans="1:5">
      <c r="A6823" s="127"/>
      <c r="B6823" s="128"/>
      <c r="C6823" s="127"/>
      <c r="D6823" s="122"/>
      <c r="E6823" s="129">
        <f t="shared" si="106"/>
        <v>0</v>
      </c>
    </row>
    <row r="6824" spans="1:5">
      <c r="A6824" s="127"/>
      <c r="B6824" s="128"/>
      <c r="C6824" s="127"/>
      <c r="D6824" s="122"/>
      <c r="E6824" s="129">
        <f t="shared" si="106"/>
        <v>0</v>
      </c>
    </row>
    <row r="6825" spans="1:5">
      <c r="A6825" s="127"/>
      <c r="B6825" s="128"/>
      <c r="C6825" s="127"/>
      <c r="D6825" s="122"/>
      <c r="E6825" s="129">
        <f t="shared" si="106"/>
        <v>0</v>
      </c>
    </row>
    <row r="6826" spans="1:5">
      <c r="A6826" s="127"/>
      <c r="B6826" s="128"/>
      <c r="C6826" s="127"/>
      <c r="D6826" s="122"/>
      <c r="E6826" s="129">
        <f t="shared" si="106"/>
        <v>0</v>
      </c>
    </row>
    <row r="6827" spans="1:5">
      <c r="A6827" s="127"/>
      <c r="B6827" s="128"/>
      <c r="C6827" s="127"/>
      <c r="D6827" s="122"/>
      <c r="E6827" s="129">
        <f t="shared" si="106"/>
        <v>0</v>
      </c>
    </row>
    <row r="6828" spans="1:5">
      <c r="A6828" s="127"/>
      <c r="B6828" s="128"/>
      <c r="C6828" s="127"/>
      <c r="D6828" s="122"/>
      <c r="E6828" s="129">
        <f t="shared" si="106"/>
        <v>0</v>
      </c>
    </row>
    <row r="6829" spans="1:5">
      <c r="A6829" s="127"/>
      <c r="B6829" s="128"/>
      <c r="C6829" s="127"/>
      <c r="D6829" s="122"/>
      <c r="E6829" s="129">
        <f t="shared" si="106"/>
        <v>0</v>
      </c>
    </row>
    <row r="6830" spans="1:5">
      <c r="A6830" s="127"/>
      <c r="B6830" s="128"/>
      <c r="C6830" s="127"/>
      <c r="D6830" s="122"/>
      <c r="E6830" s="129">
        <f t="shared" si="106"/>
        <v>0</v>
      </c>
    </row>
    <row r="6831" spans="1:5">
      <c r="A6831" s="127"/>
      <c r="B6831" s="128"/>
      <c r="C6831" s="127"/>
      <c r="D6831" s="122"/>
      <c r="E6831" s="129">
        <f t="shared" si="106"/>
        <v>0</v>
      </c>
    </row>
    <row r="6832" spans="1:5">
      <c r="A6832" s="127"/>
      <c r="B6832" s="128"/>
      <c r="C6832" s="127"/>
      <c r="D6832" s="122"/>
      <c r="E6832" s="129">
        <f t="shared" si="106"/>
        <v>0</v>
      </c>
    </row>
    <row r="6833" spans="1:5">
      <c r="A6833" s="127"/>
      <c r="B6833" s="128"/>
      <c r="C6833" s="127"/>
      <c r="D6833" s="122"/>
      <c r="E6833" s="129">
        <f t="shared" si="106"/>
        <v>0</v>
      </c>
    </row>
    <row r="6834" spans="1:5">
      <c r="A6834" s="127"/>
      <c r="B6834" s="128"/>
      <c r="C6834" s="127"/>
      <c r="D6834" s="122"/>
      <c r="E6834" s="129">
        <f t="shared" si="106"/>
        <v>0</v>
      </c>
    </row>
    <row r="6835" spans="1:5">
      <c r="A6835" s="127"/>
      <c r="B6835" s="128"/>
      <c r="C6835" s="127"/>
      <c r="D6835" s="122"/>
      <c r="E6835" s="129">
        <f t="shared" si="106"/>
        <v>0</v>
      </c>
    </row>
    <row r="6836" spans="1:5">
      <c r="A6836" s="127"/>
      <c r="B6836" s="128"/>
      <c r="C6836" s="127"/>
      <c r="D6836" s="122"/>
      <c r="E6836" s="129">
        <f t="shared" si="106"/>
        <v>0</v>
      </c>
    </row>
    <row r="6837" spans="1:5">
      <c r="A6837" s="127"/>
      <c r="B6837" s="128"/>
      <c r="C6837" s="127"/>
      <c r="D6837" s="122"/>
      <c r="E6837" s="129">
        <f t="shared" si="106"/>
        <v>0</v>
      </c>
    </row>
    <row r="6838" spans="1:5">
      <c r="A6838" s="127"/>
      <c r="B6838" s="128"/>
      <c r="C6838" s="127"/>
      <c r="D6838" s="122"/>
      <c r="E6838" s="129">
        <f t="shared" si="106"/>
        <v>0</v>
      </c>
    </row>
    <row r="6839" spans="1:5">
      <c r="A6839" s="127"/>
      <c r="B6839" s="128"/>
      <c r="C6839" s="127"/>
      <c r="D6839" s="122"/>
      <c r="E6839" s="129">
        <f t="shared" si="106"/>
        <v>0</v>
      </c>
    </row>
    <row r="6840" spans="1:5">
      <c r="A6840" s="127"/>
      <c r="B6840" s="128"/>
      <c r="C6840" s="127"/>
      <c r="D6840" s="122"/>
      <c r="E6840" s="129">
        <f t="shared" si="106"/>
        <v>0</v>
      </c>
    </row>
    <row r="6841" spans="1:5">
      <c r="A6841" s="127"/>
      <c r="B6841" s="128"/>
      <c r="C6841" s="127"/>
      <c r="D6841" s="122"/>
      <c r="E6841" s="129">
        <f t="shared" si="106"/>
        <v>0</v>
      </c>
    </row>
    <row r="6842" spans="1:5">
      <c r="A6842" s="127"/>
      <c r="B6842" s="128"/>
      <c r="C6842" s="127"/>
      <c r="D6842" s="122"/>
      <c r="E6842" s="129">
        <f t="shared" si="106"/>
        <v>0</v>
      </c>
    </row>
    <row r="6843" spans="1:5">
      <c r="A6843" s="127"/>
      <c r="B6843" s="128"/>
      <c r="C6843" s="127"/>
      <c r="D6843" s="122"/>
      <c r="E6843" s="129">
        <f t="shared" si="106"/>
        <v>0</v>
      </c>
    </row>
    <row r="6844" spans="1:5">
      <c r="A6844" s="127"/>
      <c r="B6844" s="128"/>
      <c r="C6844" s="127"/>
      <c r="D6844" s="122"/>
      <c r="E6844" s="129">
        <f t="shared" si="106"/>
        <v>0</v>
      </c>
    </row>
    <row r="6845" spans="1:5">
      <c r="A6845" s="127"/>
      <c r="B6845" s="128"/>
      <c r="C6845" s="127"/>
      <c r="D6845" s="122"/>
      <c r="E6845" s="129">
        <f t="shared" si="106"/>
        <v>0</v>
      </c>
    </row>
    <row r="6846" spans="1:5">
      <c r="A6846" s="127"/>
      <c r="B6846" s="128"/>
      <c r="C6846" s="127"/>
      <c r="D6846" s="122"/>
      <c r="E6846" s="129">
        <f t="shared" si="106"/>
        <v>0</v>
      </c>
    </row>
    <row r="6847" spans="1:5">
      <c r="A6847" s="127"/>
      <c r="B6847" s="128"/>
      <c r="C6847" s="127"/>
      <c r="D6847" s="122"/>
      <c r="E6847" s="129">
        <f t="shared" si="106"/>
        <v>0</v>
      </c>
    </row>
    <row r="6848" spans="1:5">
      <c r="A6848" s="127"/>
      <c r="B6848" s="128"/>
      <c r="C6848" s="127"/>
      <c r="D6848" s="122"/>
      <c r="E6848" s="129">
        <f t="shared" si="106"/>
        <v>0</v>
      </c>
    </row>
    <row r="6849" spans="1:5">
      <c r="A6849" s="127"/>
      <c r="B6849" s="128"/>
      <c r="C6849" s="127"/>
      <c r="D6849" s="122"/>
      <c r="E6849" s="129">
        <f t="shared" si="106"/>
        <v>0</v>
      </c>
    </row>
    <row r="6850" spans="1:5">
      <c r="A6850" s="127"/>
      <c r="B6850" s="128"/>
      <c r="C6850" s="127"/>
      <c r="D6850" s="122"/>
      <c r="E6850" s="129">
        <f t="shared" ref="E6850:E6913" si="107">ROUND((D6850/(1+$J$1))*(1+$L$1),2)</f>
        <v>0</v>
      </c>
    </row>
    <row r="6851" spans="1:5">
      <c r="A6851" s="127"/>
      <c r="B6851" s="128"/>
      <c r="C6851" s="127"/>
      <c r="D6851" s="122"/>
      <c r="E6851" s="129">
        <f t="shared" si="107"/>
        <v>0</v>
      </c>
    </row>
    <row r="6852" spans="1:5">
      <c r="A6852" s="127"/>
      <c r="B6852" s="128"/>
      <c r="C6852" s="127"/>
      <c r="D6852" s="122"/>
      <c r="E6852" s="129">
        <f t="shared" si="107"/>
        <v>0</v>
      </c>
    </row>
    <row r="6853" spans="1:5">
      <c r="A6853" s="127"/>
      <c r="B6853" s="128"/>
      <c r="C6853" s="127"/>
      <c r="D6853" s="122"/>
      <c r="E6853" s="129">
        <f t="shared" si="107"/>
        <v>0</v>
      </c>
    </row>
    <row r="6854" spans="1:5">
      <c r="A6854" s="127"/>
      <c r="B6854" s="128"/>
      <c r="C6854" s="127"/>
      <c r="D6854" s="122"/>
      <c r="E6854" s="129">
        <f t="shared" si="107"/>
        <v>0</v>
      </c>
    </row>
    <row r="6855" spans="1:5">
      <c r="A6855" s="127"/>
      <c r="B6855" s="128"/>
      <c r="C6855" s="127"/>
      <c r="D6855" s="122"/>
      <c r="E6855" s="129">
        <f t="shared" si="107"/>
        <v>0</v>
      </c>
    </row>
    <row r="6856" spans="1:5">
      <c r="A6856" s="127"/>
      <c r="B6856" s="128"/>
      <c r="C6856" s="127"/>
      <c r="D6856" s="122"/>
      <c r="E6856" s="129">
        <f t="shared" si="107"/>
        <v>0</v>
      </c>
    </row>
    <row r="6857" spans="1:5">
      <c r="A6857" s="127"/>
      <c r="B6857" s="128"/>
      <c r="C6857" s="127"/>
      <c r="D6857" s="122"/>
      <c r="E6857" s="129">
        <f t="shared" si="107"/>
        <v>0</v>
      </c>
    </row>
    <row r="6858" spans="1:5">
      <c r="A6858" s="127"/>
      <c r="B6858" s="128"/>
      <c r="C6858" s="127"/>
      <c r="D6858" s="122"/>
      <c r="E6858" s="129">
        <f t="shared" si="107"/>
        <v>0</v>
      </c>
    </row>
    <row r="6859" spans="1:5">
      <c r="A6859" s="127"/>
      <c r="B6859" s="128"/>
      <c r="C6859" s="127"/>
      <c r="D6859" s="122"/>
      <c r="E6859" s="129">
        <f t="shared" si="107"/>
        <v>0</v>
      </c>
    </row>
    <row r="6860" spans="1:5">
      <c r="A6860" s="127"/>
      <c r="B6860" s="128"/>
      <c r="C6860" s="127"/>
      <c r="D6860" s="122"/>
      <c r="E6860" s="129">
        <f t="shared" si="107"/>
        <v>0</v>
      </c>
    </row>
    <row r="6861" spans="1:5">
      <c r="A6861" s="127"/>
      <c r="B6861" s="128"/>
      <c r="C6861" s="127"/>
      <c r="D6861" s="122"/>
      <c r="E6861" s="129">
        <f t="shared" si="107"/>
        <v>0</v>
      </c>
    </row>
    <row r="6862" spans="1:5">
      <c r="A6862" s="127"/>
      <c r="B6862" s="128"/>
      <c r="C6862" s="127"/>
      <c r="D6862" s="122"/>
      <c r="E6862" s="129">
        <f t="shared" si="107"/>
        <v>0</v>
      </c>
    </row>
    <row r="6863" spans="1:5">
      <c r="A6863" s="127"/>
      <c r="B6863" s="128"/>
      <c r="C6863" s="127"/>
      <c r="D6863" s="122"/>
      <c r="E6863" s="129">
        <f t="shared" si="107"/>
        <v>0</v>
      </c>
    </row>
    <row r="6864" spans="1:5">
      <c r="A6864" s="127"/>
      <c r="B6864" s="128"/>
      <c r="C6864" s="127"/>
      <c r="D6864" s="122"/>
      <c r="E6864" s="129">
        <f t="shared" si="107"/>
        <v>0</v>
      </c>
    </row>
    <row r="6865" spans="1:5">
      <c r="A6865" s="127"/>
      <c r="B6865" s="128"/>
      <c r="C6865" s="127"/>
      <c r="D6865" s="122"/>
      <c r="E6865" s="129">
        <f t="shared" si="107"/>
        <v>0</v>
      </c>
    </row>
    <row r="6866" spans="1:5">
      <c r="A6866" s="127"/>
      <c r="B6866" s="128"/>
      <c r="C6866" s="127"/>
      <c r="D6866" s="122"/>
      <c r="E6866" s="129">
        <f t="shared" si="107"/>
        <v>0</v>
      </c>
    </row>
    <row r="6867" spans="1:5">
      <c r="A6867" s="127"/>
      <c r="B6867" s="128"/>
      <c r="C6867" s="127"/>
      <c r="D6867" s="122"/>
      <c r="E6867" s="129">
        <f t="shared" si="107"/>
        <v>0</v>
      </c>
    </row>
    <row r="6868" spans="1:5">
      <c r="A6868" s="127"/>
      <c r="B6868" s="128"/>
      <c r="C6868" s="127"/>
      <c r="D6868" s="122"/>
      <c r="E6868" s="129">
        <f t="shared" si="107"/>
        <v>0</v>
      </c>
    </row>
    <row r="6869" spans="1:5">
      <c r="A6869" s="127"/>
      <c r="B6869" s="128"/>
      <c r="C6869" s="127"/>
      <c r="D6869" s="122"/>
      <c r="E6869" s="129">
        <f t="shared" si="107"/>
        <v>0</v>
      </c>
    </row>
    <row r="6870" spans="1:5">
      <c r="A6870" s="127"/>
      <c r="B6870" s="128"/>
      <c r="C6870" s="127"/>
      <c r="D6870" s="122"/>
      <c r="E6870" s="129">
        <f t="shared" si="107"/>
        <v>0</v>
      </c>
    </row>
    <row r="6871" spans="1:5">
      <c r="A6871" s="127"/>
      <c r="B6871" s="128"/>
      <c r="C6871" s="127"/>
      <c r="D6871" s="122"/>
      <c r="E6871" s="129">
        <f t="shared" si="107"/>
        <v>0</v>
      </c>
    </row>
    <row r="6872" spans="1:5">
      <c r="A6872" s="127"/>
      <c r="B6872" s="128"/>
      <c r="C6872" s="127"/>
      <c r="D6872" s="122"/>
      <c r="E6872" s="129">
        <f t="shared" si="107"/>
        <v>0</v>
      </c>
    </row>
    <row r="6873" spans="1:5">
      <c r="A6873" s="127"/>
      <c r="B6873" s="128"/>
      <c r="C6873" s="127"/>
      <c r="D6873" s="122"/>
      <c r="E6873" s="129">
        <f t="shared" si="107"/>
        <v>0</v>
      </c>
    </row>
    <row r="6874" spans="1:5">
      <c r="A6874" s="127"/>
      <c r="B6874" s="128"/>
      <c r="C6874" s="127"/>
      <c r="D6874" s="122"/>
      <c r="E6874" s="129">
        <f t="shared" si="107"/>
        <v>0</v>
      </c>
    </row>
    <row r="6875" spans="1:5">
      <c r="A6875" s="127"/>
      <c r="B6875" s="128"/>
      <c r="C6875" s="127"/>
      <c r="D6875" s="122"/>
      <c r="E6875" s="129">
        <f t="shared" si="107"/>
        <v>0</v>
      </c>
    </row>
    <row r="6876" spans="1:5">
      <c r="A6876" s="127"/>
      <c r="B6876" s="128"/>
      <c r="C6876" s="127"/>
      <c r="D6876" s="122"/>
      <c r="E6876" s="129">
        <f t="shared" si="107"/>
        <v>0</v>
      </c>
    </row>
    <row r="6877" spans="1:5">
      <c r="A6877" s="127"/>
      <c r="B6877" s="128"/>
      <c r="C6877" s="127"/>
      <c r="D6877" s="122"/>
      <c r="E6877" s="129">
        <f t="shared" si="107"/>
        <v>0</v>
      </c>
    </row>
    <row r="6878" spans="1:5">
      <c r="A6878" s="127"/>
      <c r="B6878" s="128"/>
      <c r="C6878" s="127"/>
      <c r="D6878" s="122"/>
      <c r="E6878" s="129">
        <f t="shared" si="107"/>
        <v>0</v>
      </c>
    </row>
    <row r="6879" spans="1:5">
      <c r="A6879" s="127"/>
      <c r="B6879" s="128"/>
      <c r="C6879" s="127"/>
      <c r="D6879" s="122"/>
      <c r="E6879" s="129">
        <f t="shared" si="107"/>
        <v>0</v>
      </c>
    </row>
    <row r="6880" spans="1:5">
      <c r="A6880" s="127"/>
      <c r="B6880" s="128"/>
      <c r="C6880" s="127"/>
      <c r="D6880" s="122"/>
      <c r="E6880" s="129">
        <f t="shared" si="107"/>
        <v>0</v>
      </c>
    </row>
    <row r="6881" spans="1:5">
      <c r="A6881" s="127"/>
      <c r="B6881" s="128"/>
      <c r="C6881" s="127"/>
      <c r="D6881" s="122"/>
      <c r="E6881" s="129">
        <f t="shared" si="107"/>
        <v>0</v>
      </c>
    </row>
    <row r="6882" spans="1:5">
      <c r="A6882" s="127"/>
      <c r="B6882" s="128"/>
      <c r="C6882" s="127"/>
      <c r="D6882" s="122"/>
      <c r="E6882" s="129">
        <f t="shared" si="107"/>
        <v>0</v>
      </c>
    </row>
    <row r="6883" spans="1:5">
      <c r="A6883" s="127"/>
      <c r="B6883" s="128"/>
      <c r="C6883" s="127"/>
      <c r="D6883" s="122"/>
      <c r="E6883" s="129">
        <f t="shared" si="107"/>
        <v>0</v>
      </c>
    </row>
    <row r="6884" spans="1:5">
      <c r="A6884" s="127"/>
      <c r="B6884" s="128"/>
      <c r="C6884" s="127"/>
      <c r="D6884" s="122"/>
      <c r="E6884" s="129">
        <f t="shared" si="107"/>
        <v>0</v>
      </c>
    </row>
    <row r="6885" spans="1:5">
      <c r="A6885" s="127"/>
      <c r="B6885" s="128"/>
      <c r="C6885" s="127"/>
      <c r="D6885" s="122"/>
      <c r="E6885" s="129">
        <f t="shared" si="107"/>
        <v>0</v>
      </c>
    </row>
    <row r="6886" spans="1:5">
      <c r="A6886" s="127"/>
      <c r="B6886" s="128"/>
      <c r="C6886" s="127"/>
      <c r="D6886" s="122"/>
      <c r="E6886" s="129">
        <f t="shared" si="107"/>
        <v>0</v>
      </c>
    </row>
    <row r="6887" spans="1:5">
      <c r="A6887" s="127"/>
      <c r="B6887" s="128"/>
      <c r="C6887" s="127"/>
      <c r="D6887" s="122"/>
      <c r="E6887" s="129">
        <f t="shared" si="107"/>
        <v>0</v>
      </c>
    </row>
    <row r="6888" spans="1:5">
      <c r="A6888" s="127"/>
      <c r="B6888" s="128"/>
      <c r="C6888" s="127"/>
      <c r="D6888" s="122"/>
      <c r="E6888" s="129">
        <f t="shared" si="107"/>
        <v>0</v>
      </c>
    </row>
    <row r="6889" spans="1:5">
      <c r="A6889" s="127"/>
      <c r="B6889" s="128"/>
      <c r="C6889" s="127"/>
      <c r="D6889" s="122"/>
      <c r="E6889" s="129">
        <f t="shared" si="107"/>
        <v>0</v>
      </c>
    </row>
    <row r="6890" spans="1:5">
      <c r="A6890" s="127"/>
      <c r="B6890" s="128"/>
      <c r="C6890" s="127"/>
      <c r="D6890" s="122"/>
      <c r="E6890" s="129">
        <f t="shared" si="107"/>
        <v>0</v>
      </c>
    </row>
    <row r="6891" spans="1:5">
      <c r="A6891" s="127"/>
      <c r="B6891" s="128"/>
      <c r="C6891" s="127"/>
      <c r="D6891" s="122"/>
      <c r="E6891" s="129">
        <f t="shared" si="107"/>
        <v>0</v>
      </c>
    </row>
    <row r="6892" spans="1:5">
      <c r="A6892" s="127"/>
      <c r="B6892" s="128"/>
      <c r="C6892" s="127"/>
      <c r="D6892" s="122"/>
      <c r="E6892" s="129">
        <f t="shared" si="107"/>
        <v>0</v>
      </c>
    </row>
    <row r="6893" spans="1:5">
      <c r="A6893" s="127"/>
      <c r="B6893" s="128"/>
      <c r="C6893" s="127"/>
      <c r="D6893" s="122"/>
      <c r="E6893" s="129">
        <f t="shared" si="107"/>
        <v>0</v>
      </c>
    </row>
    <row r="6894" spans="1:5">
      <c r="A6894" s="127"/>
      <c r="B6894" s="128"/>
      <c r="C6894" s="127"/>
      <c r="D6894" s="122"/>
      <c r="E6894" s="129">
        <f t="shared" si="107"/>
        <v>0</v>
      </c>
    </row>
    <row r="6895" spans="1:5">
      <c r="A6895" s="127"/>
      <c r="B6895" s="128"/>
      <c r="C6895" s="127"/>
      <c r="D6895" s="122"/>
      <c r="E6895" s="129">
        <f t="shared" si="107"/>
        <v>0</v>
      </c>
    </row>
    <row r="6896" spans="1:5">
      <c r="A6896" s="127"/>
      <c r="B6896" s="128"/>
      <c r="C6896" s="127"/>
      <c r="D6896" s="122"/>
      <c r="E6896" s="129">
        <f t="shared" si="107"/>
        <v>0</v>
      </c>
    </row>
    <row r="6897" spans="1:5">
      <c r="A6897" s="127"/>
      <c r="B6897" s="128"/>
      <c r="C6897" s="127"/>
      <c r="D6897" s="122"/>
      <c r="E6897" s="129">
        <f t="shared" si="107"/>
        <v>0</v>
      </c>
    </row>
    <row r="6898" spans="1:5">
      <c r="A6898" s="127"/>
      <c r="B6898" s="128"/>
      <c r="C6898" s="127"/>
      <c r="D6898" s="122"/>
      <c r="E6898" s="129">
        <f t="shared" si="107"/>
        <v>0</v>
      </c>
    </row>
    <row r="6899" spans="1:5">
      <c r="A6899" s="127"/>
      <c r="B6899" s="128"/>
      <c r="C6899" s="127"/>
      <c r="D6899" s="122"/>
      <c r="E6899" s="129">
        <f t="shared" si="107"/>
        <v>0</v>
      </c>
    </row>
    <row r="6900" spans="1:5">
      <c r="A6900" s="127"/>
      <c r="B6900" s="128"/>
      <c r="C6900" s="127"/>
      <c r="D6900" s="122"/>
      <c r="E6900" s="129">
        <f t="shared" si="107"/>
        <v>0</v>
      </c>
    </row>
    <row r="6901" spans="1:5">
      <c r="A6901" s="127"/>
      <c r="B6901" s="128"/>
      <c r="C6901" s="127"/>
      <c r="D6901" s="122"/>
      <c r="E6901" s="129">
        <f t="shared" si="107"/>
        <v>0</v>
      </c>
    </row>
    <row r="6902" spans="1:5">
      <c r="A6902" s="127"/>
      <c r="B6902" s="128"/>
      <c r="C6902" s="127"/>
      <c r="D6902" s="122"/>
      <c r="E6902" s="129">
        <f t="shared" si="107"/>
        <v>0</v>
      </c>
    </row>
    <row r="6903" spans="1:5">
      <c r="A6903" s="127"/>
      <c r="B6903" s="128"/>
      <c r="C6903" s="127"/>
      <c r="D6903" s="122"/>
      <c r="E6903" s="129">
        <f t="shared" si="107"/>
        <v>0</v>
      </c>
    </row>
    <row r="6904" spans="1:5">
      <c r="A6904" s="127"/>
      <c r="B6904" s="128"/>
      <c r="C6904" s="127"/>
      <c r="D6904" s="122"/>
      <c r="E6904" s="129">
        <f t="shared" si="107"/>
        <v>0</v>
      </c>
    </row>
    <row r="6905" spans="1:5">
      <c r="A6905" s="127"/>
      <c r="B6905" s="128"/>
      <c r="C6905" s="127"/>
      <c r="D6905" s="122"/>
      <c r="E6905" s="129">
        <f t="shared" si="107"/>
        <v>0</v>
      </c>
    </row>
    <row r="6906" spans="1:5">
      <c r="A6906" s="127"/>
      <c r="B6906" s="128"/>
      <c r="C6906" s="127"/>
      <c r="D6906" s="122"/>
      <c r="E6906" s="129">
        <f t="shared" si="107"/>
        <v>0</v>
      </c>
    </row>
    <row r="6907" spans="1:5">
      <c r="A6907" s="127"/>
      <c r="B6907" s="128"/>
      <c r="C6907" s="127"/>
      <c r="D6907" s="122"/>
      <c r="E6907" s="129">
        <f t="shared" si="107"/>
        <v>0</v>
      </c>
    </row>
    <row r="6908" spans="1:5">
      <c r="A6908" s="127"/>
      <c r="B6908" s="128"/>
      <c r="C6908" s="127"/>
      <c r="D6908" s="122"/>
      <c r="E6908" s="129">
        <f t="shared" si="107"/>
        <v>0</v>
      </c>
    </row>
    <row r="6909" spans="1:5">
      <c r="A6909" s="127"/>
      <c r="B6909" s="128"/>
      <c r="C6909" s="127"/>
      <c r="D6909" s="122"/>
      <c r="E6909" s="129">
        <f t="shared" si="107"/>
        <v>0</v>
      </c>
    </row>
    <row r="6910" spans="1:5">
      <c r="A6910" s="127"/>
      <c r="B6910" s="128"/>
      <c r="C6910" s="127"/>
      <c r="D6910" s="122"/>
      <c r="E6910" s="129">
        <f t="shared" si="107"/>
        <v>0</v>
      </c>
    </row>
    <row r="6911" spans="1:5">
      <c r="A6911" s="127"/>
      <c r="B6911" s="128"/>
      <c r="C6911" s="127"/>
      <c r="D6911" s="122"/>
      <c r="E6911" s="129">
        <f t="shared" si="107"/>
        <v>0</v>
      </c>
    </row>
    <row r="6912" spans="1:5">
      <c r="A6912" s="127"/>
      <c r="B6912" s="128"/>
      <c r="C6912" s="127"/>
      <c r="D6912" s="122"/>
      <c r="E6912" s="129">
        <f t="shared" si="107"/>
        <v>0</v>
      </c>
    </row>
    <row r="6913" spans="1:5">
      <c r="A6913" s="127"/>
      <c r="B6913" s="128"/>
      <c r="C6913" s="127"/>
      <c r="D6913" s="122"/>
      <c r="E6913" s="129">
        <f t="shared" si="107"/>
        <v>0</v>
      </c>
    </row>
    <row r="6914" spans="1:5">
      <c r="A6914" s="127"/>
      <c r="B6914" s="128"/>
      <c r="C6914" s="127"/>
      <c r="D6914" s="122"/>
      <c r="E6914" s="129">
        <f t="shared" ref="E6914:E6977" si="108">ROUND((D6914/(1+$J$1))*(1+$L$1),2)</f>
        <v>0</v>
      </c>
    </row>
    <row r="6915" spans="1:5">
      <c r="A6915" s="127"/>
      <c r="B6915" s="128"/>
      <c r="C6915" s="127"/>
      <c r="D6915" s="122"/>
      <c r="E6915" s="129">
        <f t="shared" si="108"/>
        <v>0</v>
      </c>
    </row>
    <row r="6916" spans="1:5">
      <c r="A6916" s="127"/>
      <c r="B6916" s="128"/>
      <c r="C6916" s="127"/>
      <c r="D6916" s="122"/>
      <c r="E6916" s="129">
        <f t="shared" si="108"/>
        <v>0</v>
      </c>
    </row>
    <row r="6917" spans="1:5">
      <c r="A6917" s="127"/>
      <c r="B6917" s="128"/>
      <c r="C6917" s="127"/>
      <c r="D6917" s="122"/>
      <c r="E6917" s="129">
        <f t="shared" si="108"/>
        <v>0</v>
      </c>
    </row>
    <row r="6918" spans="1:5">
      <c r="A6918" s="127"/>
      <c r="B6918" s="128"/>
      <c r="C6918" s="127"/>
      <c r="D6918" s="122"/>
      <c r="E6918" s="129">
        <f t="shared" si="108"/>
        <v>0</v>
      </c>
    </row>
    <row r="6919" spans="1:5">
      <c r="A6919" s="127"/>
      <c r="B6919" s="128"/>
      <c r="C6919" s="127"/>
      <c r="D6919" s="122"/>
      <c r="E6919" s="129">
        <f t="shared" si="108"/>
        <v>0</v>
      </c>
    </row>
    <row r="6920" spans="1:5">
      <c r="A6920" s="127"/>
      <c r="B6920" s="128"/>
      <c r="C6920" s="127"/>
      <c r="D6920" s="122"/>
      <c r="E6920" s="129">
        <f t="shared" si="108"/>
        <v>0</v>
      </c>
    </row>
    <row r="6921" spans="1:5">
      <c r="A6921" s="127"/>
      <c r="B6921" s="128"/>
      <c r="C6921" s="127"/>
      <c r="D6921" s="122"/>
      <c r="E6921" s="129">
        <f t="shared" si="108"/>
        <v>0</v>
      </c>
    </row>
    <row r="6922" spans="1:5">
      <c r="A6922" s="127"/>
      <c r="B6922" s="128"/>
      <c r="C6922" s="127"/>
      <c r="D6922" s="122"/>
      <c r="E6922" s="129">
        <f t="shared" si="108"/>
        <v>0</v>
      </c>
    </row>
    <row r="6923" spans="1:5">
      <c r="A6923" s="127"/>
      <c r="B6923" s="128"/>
      <c r="C6923" s="127"/>
      <c r="D6923" s="122"/>
      <c r="E6923" s="129">
        <f t="shared" si="108"/>
        <v>0</v>
      </c>
    </row>
    <row r="6924" spans="1:5">
      <c r="A6924" s="127"/>
      <c r="B6924" s="128"/>
      <c r="C6924" s="127"/>
      <c r="D6924" s="122"/>
      <c r="E6924" s="129">
        <f t="shared" si="108"/>
        <v>0</v>
      </c>
    </row>
    <row r="6925" spans="1:5">
      <c r="A6925" s="127"/>
      <c r="B6925" s="128"/>
      <c r="C6925" s="127"/>
      <c r="D6925" s="122"/>
      <c r="E6925" s="129">
        <f t="shared" si="108"/>
        <v>0</v>
      </c>
    </row>
    <row r="6926" spans="1:5">
      <c r="A6926" s="127"/>
      <c r="B6926" s="128"/>
      <c r="C6926" s="127"/>
      <c r="D6926" s="122"/>
      <c r="E6926" s="129">
        <f t="shared" si="108"/>
        <v>0</v>
      </c>
    </row>
    <row r="6927" spans="1:5">
      <c r="A6927" s="127"/>
      <c r="B6927" s="128"/>
      <c r="C6927" s="127"/>
      <c r="D6927" s="122"/>
      <c r="E6927" s="129">
        <f t="shared" si="108"/>
        <v>0</v>
      </c>
    </row>
    <row r="6928" spans="1:5">
      <c r="A6928" s="127"/>
      <c r="B6928" s="128"/>
      <c r="C6928" s="127"/>
      <c r="D6928" s="122"/>
      <c r="E6928" s="129">
        <f t="shared" si="108"/>
        <v>0</v>
      </c>
    </row>
    <row r="6929" spans="1:5">
      <c r="A6929" s="127"/>
      <c r="B6929" s="128"/>
      <c r="C6929" s="127"/>
      <c r="D6929" s="122"/>
      <c r="E6929" s="129">
        <f t="shared" si="108"/>
        <v>0</v>
      </c>
    </row>
    <row r="6930" spans="1:5">
      <c r="A6930" s="127"/>
      <c r="B6930" s="128"/>
      <c r="C6930" s="127"/>
      <c r="D6930" s="122"/>
      <c r="E6930" s="129">
        <f t="shared" si="108"/>
        <v>0</v>
      </c>
    </row>
    <row r="6931" spans="1:5">
      <c r="A6931" s="127"/>
      <c r="B6931" s="128"/>
      <c r="C6931" s="127"/>
      <c r="D6931" s="122"/>
      <c r="E6931" s="129">
        <f t="shared" si="108"/>
        <v>0</v>
      </c>
    </row>
    <row r="6932" spans="1:5">
      <c r="A6932" s="127"/>
      <c r="B6932" s="128"/>
      <c r="C6932" s="127"/>
      <c r="D6932" s="122"/>
      <c r="E6932" s="129">
        <f t="shared" si="108"/>
        <v>0</v>
      </c>
    </row>
    <row r="6933" spans="1:5">
      <c r="A6933" s="127"/>
      <c r="B6933" s="128"/>
      <c r="C6933" s="127"/>
      <c r="D6933" s="122"/>
      <c r="E6933" s="129">
        <f t="shared" si="108"/>
        <v>0</v>
      </c>
    </row>
    <row r="6934" spans="1:5">
      <c r="A6934" s="127"/>
      <c r="B6934" s="128"/>
      <c r="C6934" s="127"/>
      <c r="D6934" s="122"/>
      <c r="E6934" s="129">
        <f t="shared" si="108"/>
        <v>0</v>
      </c>
    </row>
    <row r="6935" spans="1:5">
      <c r="A6935" s="127"/>
      <c r="B6935" s="128"/>
      <c r="C6935" s="127"/>
      <c r="D6935" s="122"/>
      <c r="E6935" s="129">
        <f t="shared" si="108"/>
        <v>0</v>
      </c>
    </row>
    <row r="6936" spans="1:5">
      <c r="A6936" s="127"/>
      <c r="B6936" s="128"/>
      <c r="C6936" s="127"/>
      <c r="D6936" s="122"/>
      <c r="E6936" s="129">
        <f t="shared" si="108"/>
        <v>0</v>
      </c>
    </row>
    <row r="6937" spans="1:5">
      <c r="A6937" s="127"/>
      <c r="B6937" s="128"/>
      <c r="C6937" s="127"/>
      <c r="D6937" s="122"/>
      <c r="E6937" s="129">
        <f t="shared" si="108"/>
        <v>0</v>
      </c>
    </row>
    <row r="6938" spans="1:5">
      <c r="A6938" s="127"/>
      <c r="B6938" s="128"/>
      <c r="C6938" s="127"/>
      <c r="D6938" s="122"/>
      <c r="E6938" s="129">
        <f t="shared" si="108"/>
        <v>0</v>
      </c>
    </row>
    <row r="6939" spans="1:5">
      <c r="A6939" s="127"/>
      <c r="B6939" s="128"/>
      <c r="C6939" s="127"/>
      <c r="D6939" s="122"/>
      <c r="E6939" s="129">
        <f t="shared" si="108"/>
        <v>0</v>
      </c>
    </row>
    <row r="6940" spans="1:5">
      <c r="A6940" s="127"/>
      <c r="B6940" s="128"/>
      <c r="C6940" s="127"/>
      <c r="D6940" s="122"/>
      <c r="E6940" s="129">
        <f t="shared" si="108"/>
        <v>0</v>
      </c>
    </row>
    <row r="6941" spans="1:5">
      <c r="A6941" s="127"/>
      <c r="B6941" s="128"/>
      <c r="C6941" s="127"/>
      <c r="D6941" s="122"/>
      <c r="E6941" s="129">
        <f t="shared" si="108"/>
        <v>0</v>
      </c>
    </row>
    <row r="6942" spans="1:5">
      <c r="A6942" s="127"/>
      <c r="B6942" s="128"/>
      <c r="C6942" s="127"/>
      <c r="D6942" s="122"/>
      <c r="E6942" s="129">
        <f t="shared" si="108"/>
        <v>0</v>
      </c>
    </row>
    <row r="6943" spans="1:5">
      <c r="A6943" s="127"/>
      <c r="B6943" s="128"/>
      <c r="C6943" s="127"/>
      <c r="D6943" s="122"/>
      <c r="E6943" s="129">
        <f t="shared" si="108"/>
        <v>0</v>
      </c>
    </row>
    <row r="6944" spans="1:5">
      <c r="A6944" s="127"/>
      <c r="B6944" s="128"/>
      <c r="C6944" s="127"/>
      <c r="D6944" s="122"/>
      <c r="E6944" s="129">
        <f t="shared" si="108"/>
        <v>0</v>
      </c>
    </row>
    <row r="6945" spans="1:5">
      <c r="A6945" s="127"/>
      <c r="B6945" s="128"/>
      <c r="C6945" s="127"/>
      <c r="D6945" s="122"/>
      <c r="E6945" s="129">
        <f t="shared" si="108"/>
        <v>0</v>
      </c>
    </row>
    <row r="6946" spans="1:5">
      <c r="A6946" s="127"/>
      <c r="B6946" s="128"/>
      <c r="C6946" s="127"/>
      <c r="D6946" s="122"/>
      <c r="E6946" s="129">
        <f t="shared" si="108"/>
        <v>0</v>
      </c>
    </row>
    <row r="6947" spans="1:5">
      <c r="A6947" s="127"/>
      <c r="B6947" s="128"/>
      <c r="C6947" s="127"/>
      <c r="D6947" s="122"/>
      <c r="E6947" s="129">
        <f t="shared" si="108"/>
        <v>0</v>
      </c>
    </row>
    <row r="6948" spans="1:5">
      <c r="A6948" s="127"/>
      <c r="B6948" s="128"/>
      <c r="C6948" s="127"/>
      <c r="D6948" s="122"/>
      <c r="E6948" s="129">
        <f t="shared" si="108"/>
        <v>0</v>
      </c>
    </row>
    <row r="6949" spans="1:5">
      <c r="A6949" s="127"/>
      <c r="B6949" s="128"/>
      <c r="C6949" s="127"/>
      <c r="D6949" s="122"/>
      <c r="E6949" s="129">
        <f t="shared" si="108"/>
        <v>0</v>
      </c>
    </row>
    <row r="6950" spans="1:5">
      <c r="A6950" s="127"/>
      <c r="B6950" s="128"/>
      <c r="C6950" s="127"/>
      <c r="D6950" s="122"/>
      <c r="E6950" s="129">
        <f t="shared" si="108"/>
        <v>0</v>
      </c>
    </row>
    <row r="6951" spans="1:5">
      <c r="A6951" s="127"/>
      <c r="B6951" s="128"/>
      <c r="C6951" s="127"/>
      <c r="D6951" s="122"/>
      <c r="E6951" s="129">
        <f t="shared" si="108"/>
        <v>0</v>
      </c>
    </row>
    <row r="6952" spans="1:5">
      <c r="A6952" s="127"/>
      <c r="B6952" s="128"/>
      <c r="C6952" s="127"/>
      <c r="D6952" s="122"/>
      <c r="E6952" s="129">
        <f t="shared" si="108"/>
        <v>0</v>
      </c>
    </row>
    <row r="6953" spans="1:5">
      <c r="A6953" s="127"/>
      <c r="B6953" s="128"/>
      <c r="C6953" s="127"/>
      <c r="D6953" s="122"/>
      <c r="E6953" s="129">
        <f t="shared" si="108"/>
        <v>0</v>
      </c>
    </row>
    <row r="6954" spans="1:5">
      <c r="A6954" s="127"/>
      <c r="B6954" s="128"/>
      <c r="C6954" s="127"/>
      <c r="D6954" s="122"/>
      <c r="E6954" s="129">
        <f t="shared" si="108"/>
        <v>0</v>
      </c>
    </row>
    <row r="6955" spans="1:5">
      <c r="A6955" s="127"/>
      <c r="B6955" s="128"/>
      <c r="C6955" s="127"/>
      <c r="D6955" s="122"/>
      <c r="E6955" s="129">
        <f t="shared" si="108"/>
        <v>0</v>
      </c>
    </row>
    <row r="6956" spans="1:5">
      <c r="A6956" s="127"/>
      <c r="B6956" s="128"/>
      <c r="C6956" s="127"/>
      <c r="D6956" s="122"/>
      <c r="E6956" s="129">
        <f t="shared" si="108"/>
        <v>0</v>
      </c>
    </row>
    <row r="6957" spans="1:5">
      <c r="A6957" s="127"/>
      <c r="B6957" s="128"/>
      <c r="C6957" s="127"/>
      <c r="D6957" s="122"/>
      <c r="E6957" s="129">
        <f t="shared" si="108"/>
        <v>0</v>
      </c>
    </row>
    <row r="6958" spans="1:5">
      <c r="A6958" s="127"/>
      <c r="B6958" s="128"/>
      <c r="C6958" s="127"/>
      <c r="D6958" s="122"/>
      <c r="E6958" s="129">
        <f t="shared" si="108"/>
        <v>0</v>
      </c>
    </row>
    <row r="6959" spans="1:5">
      <c r="A6959" s="127"/>
      <c r="B6959" s="128"/>
      <c r="C6959" s="127"/>
      <c r="D6959" s="122"/>
      <c r="E6959" s="129">
        <f t="shared" si="108"/>
        <v>0</v>
      </c>
    </row>
    <row r="6960" spans="1:5">
      <c r="A6960" s="127"/>
      <c r="B6960" s="128"/>
      <c r="C6960" s="127"/>
      <c r="D6960" s="122"/>
      <c r="E6960" s="129">
        <f t="shared" si="108"/>
        <v>0</v>
      </c>
    </row>
    <row r="6961" spans="1:5">
      <c r="A6961" s="127"/>
      <c r="B6961" s="128"/>
      <c r="C6961" s="127"/>
      <c r="D6961" s="122"/>
      <c r="E6961" s="129">
        <f t="shared" si="108"/>
        <v>0</v>
      </c>
    </row>
    <row r="6962" spans="1:5">
      <c r="A6962" s="127"/>
      <c r="B6962" s="128"/>
      <c r="C6962" s="127"/>
      <c r="D6962" s="122"/>
      <c r="E6962" s="129">
        <f t="shared" si="108"/>
        <v>0</v>
      </c>
    </row>
    <row r="6963" spans="1:5">
      <c r="A6963" s="127"/>
      <c r="B6963" s="128"/>
      <c r="C6963" s="127"/>
      <c r="D6963" s="122"/>
      <c r="E6963" s="129">
        <f t="shared" si="108"/>
        <v>0</v>
      </c>
    </row>
    <row r="6964" spans="1:5">
      <c r="A6964" s="127"/>
      <c r="B6964" s="128"/>
      <c r="C6964" s="127"/>
      <c r="D6964" s="122"/>
      <c r="E6964" s="129">
        <f t="shared" si="108"/>
        <v>0</v>
      </c>
    </row>
    <row r="6965" spans="1:5">
      <c r="A6965" s="127"/>
      <c r="B6965" s="128"/>
      <c r="C6965" s="127"/>
      <c r="D6965" s="122"/>
      <c r="E6965" s="129">
        <f t="shared" si="108"/>
        <v>0</v>
      </c>
    </row>
    <row r="6966" spans="1:5">
      <c r="A6966" s="127"/>
      <c r="B6966" s="128"/>
      <c r="C6966" s="127"/>
      <c r="D6966" s="122"/>
      <c r="E6966" s="129">
        <f t="shared" si="108"/>
        <v>0</v>
      </c>
    </row>
    <row r="6967" spans="1:5">
      <c r="A6967" s="127"/>
      <c r="B6967" s="128"/>
      <c r="C6967" s="127"/>
      <c r="D6967" s="122"/>
      <c r="E6967" s="129">
        <f t="shared" si="108"/>
        <v>0</v>
      </c>
    </row>
    <row r="6968" spans="1:5">
      <c r="A6968" s="127"/>
      <c r="B6968" s="128"/>
      <c r="C6968" s="127"/>
      <c r="D6968" s="122"/>
      <c r="E6968" s="129">
        <f t="shared" si="108"/>
        <v>0</v>
      </c>
    </row>
    <row r="6969" spans="1:5">
      <c r="A6969" s="127"/>
      <c r="B6969" s="128"/>
      <c r="C6969" s="127"/>
      <c r="D6969" s="122"/>
      <c r="E6969" s="129">
        <f t="shared" si="108"/>
        <v>0</v>
      </c>
    </row>
    <row r="6970" spans="1:5">
      <c r="A6970" s="127"/>
      <c r="B6970" s="128"/>
      <c r="C6970" s="127"/>
      <c r="D6970" s="122"/>
      <c r="E6970" s="129">
        <f t="shared" si="108"/>
        <v>0</v>
      </c>
    </row>
    <row r="6971" spans="1:5">
      <c r="A6971" s="127"/>
      <c r="B6971" s="128"/>
      <c r="C6971" s="127"/>
      <c r="D6971" s="122"/>
      <c r="E6971" s="129">
        <f t="shared" si="108"/>
        <v>0</v>
      </c>
    </row>
    <row r="6972" spans="1:5">
      <c r="A6972" s="127"/>
      <c r="B6972" s="128"/>
      <c r="C6972" s="127"/>
      <c r="D6972" s="122"/>
      <c r="E6972" s="129">
        <f t="shared" si="108"/>
        <v>0</v>
      </c>
    </row>
    <row r="6973" spans="1:5">
      <c r="A6973" s="127"/>
      <c r="B6973" s="128"/>
      <c r="C6973" s="127"/>
      <c r="D6973" s="122"/>
      <c r="E6973" s="129">
        <f t="shared" si="108"/>
        <v>0</v>
      </c>
    </row>
    <row r="6974" spans="1:5">
      <c r="A6974" s="127"/>
      <c r="B6974" s="128"/>
      <c r="C6974" s="127"/>
      <c r="D6974" s="122"/>
      <c r="E6974" s="129">
        <f t="shared" si="108"/>
        <v>0</v>
      </c>
    </row>
    <row r="6975" spans="1:5">
      <c r="A6975" s="127"/>
      <c r="B6975" s="128"/>
      <c r="C6975" s="127"/>
      <c r="D6975" s="122"/>
      <c r="E6975" s="129">
        <f t="shared" si="108"/>
        <v>0</v>
      </c>
    </row>
    <row r="6976" spans="1:5">
      <c r="A6976" s="127"/>
      <c r="B6976" s="128"/>
      <c r="C6976" s="127"/>
      <c r="D6976" s="122"/>
      <c r="E6976" s="129">
        <f t="shared" si="108"/>
        <v>0</v>
      </c>
    </row>
    <row r="6977" spans="1:5">
      <c r="A6977" s="127"/>
      <c r="B6977" s="128"/>
      <c r="C6977" s="127"/>
      <c r="D6977" s="122"/>
      <c r="E6977" s="129">
        <f t="shared" si="108"/>
        <v>0</v>
      </c>
    </row>
    <row r="6978" spans="1:5">
      <c r="A6978" s="127"/>
      <c r="B6978" s="128"/>
      <c r="C6978" s="127"/>
      <c r="D6978" s="122"/>
      <c r="E6978" s="129">
        <f t="shared" ref="E6978:E7041" si="109">ROUND((D6978/(1+$J$1))*(1+$L$1),2)</f>
        <v>0</v>
      </c>
    </row>
    <row r="6979" spans="1:5">
      <c r="A6979" s="127"/>
      <c r="B6979" s="128"/>
      <c r="C6979" s="127"/>
      <c r="D6979" s="122"/>
      <c r="E6979" s="129">
        <f t="shared" si="109"/>
        <v>0</v>
      </c>
    </row>
    <row r="6980" spans="1:5">
      <c r="A6980" s="127"/>
      <c r="B6980" s="128"/>
      <c r="C6980" s="127"/>
      <c r="D6980" s="122"/>
      <c r="E6980" s="129">
        <f t="shared" si="109"/>
        <v>0</v>
      </c>
    </row>
    <row r="6981" spans="1:5">
      <c r="A6981" s="127"/>
      <c r="B6981" s="128"/>
      <c r="C6981" s="127"/>
      <c r="D6981" s="122"/>
      <c r="E6981" s="129">
        <f t="shared" si="109"/>
        <v>0</v>
      </c>
    </row>
    <row r="6982" spans="1:5">
      <c r="A6982" s="127"/>
      <c r="B6982" s="128"/>
      <c r="C6982" s="127"/>
      <c r="D6982" s="122"/>
      <c r="E6982" s="129">
        <f t="shared" si="109"/>
        <v>0</v>
      </c>
    </row>
    <row r="6983" spans="1:5">
      <c r="A6983" s="127"/>
      <c r="B6983" s="128"/>
      <c r="C6983" s="127"/>
      <c r="D6983" s="122"/>
      <c r="E6983" s="129">
        <f t="shared" si="109"/>
        <v>0</v>
      </c>
    </row>
    <row r="6984" spans="1:5">
      <c r="A6984" s="127"/>
      <c r="B6984" s="128"/>
      <c r="C6984" s="127"/>
      <c r="D6984" s="122"/>
      <c r="E6984" s="129">
        <f t="shared" si="109"/>
        <v>0</v>
      </c>
    </row>
    <row r="6985" spans="1:5">
      <c r="A6985" s="127"/>
      <c r="B6985" s="128"/>
      <c r="C6985" s="127"/>
      <c r="D6985" s="122"/>
      <c r="E6985" s="129">
        <f t="shared" si="109"/>
        <v>0</v>
      </c>
    </row>
    <row r="6986" spans="1:5">
      <c r="A6986" s="127"/>
      <c r="B6986" s="128"/>
      <c r="C6986" s="127"/>
      <c r="D6986" s="122"/>
      <c r="E6986" s="129">
        <f t="shared" si="109"/>
        <v>0</v>
      </c>
    </row>
    <row r="6987" spans="1:5">
      <c r="A6987" s="127"/>
      <c r="B6987" s="128"/>
      <c r="C6987" s="127"/>
      <c r="D6987" s="122"/>
      <c r="E6987" s="129">
        <f t="shared" si="109"/>
        <v>0</v>
      </c>
    </row>
    <row r="6988" spans="1:5">
      <c r="A6988" s="127"/>
      <c r="B6988" s="128"/>
      <c r="C6988" s="127"/>
      <c r="D6988" s="122"/>
      <c r="E6988" s="129">
        <f t="shared" si="109"/>
        <v>0</v>
      </c>
    </row>
    <row r="6989" spans="1:5">
      <c r="A6989" s="127"/>
      <c r="B6989" s="128"/>
      <c r="C6989" s="127"/>
      <c r="D6989" s="122"/>
      <c r="E6989" s="129">
        <f t="shared" si="109"/>
        <v>0</v>
      </c>
    </row>
    <row r="6990" spans="1:5">
      <c r="A6990" s="127"/>
      <c r="B6990" s="128"/>
      <c r="C6990" s="127"/>
      <c r="D6990" s="122"/>
      <c r="E6990" s="129">
        <f t="shared" si="109"/>
        <v>0</v>
      </c>
    </row>
    <row r="6991" spans="1:5">
      <c r="A6991" s="127"/>
      <c r="B6991" s="128"/>
      <c r="C6991" s="127"/>
      <c r="D6991" s="122"/>
      <c r="E6991" s="129">
        <f t="shared" si="109"/>
        <v>0</v>
      </c>
    </row>
    <row r="6992" spans="1:5">
      <c r="A6992" s="127"/>
      <c r="B6992" s="128"/>
      <c r="C6992" s="127"/>
      <c r="D6992" s="122"/>
      <c r="E6992" s="129">
        <f t="shared" si="109"/>
        <v>0</v>
      </c>
    </row>
    <row r="6993" spans="1:5">
      <c r="A6993" s="127"/>
      <c r="B6993" s="128"/>
      <c r="C6993" s="127"/>
      <c r="D6993" s="122"/>
      <c r="E6993" s="129">
        <f t="shared" si="109"/>
        <v>0</v>
      </c>
    </row>
    <row r="6994" spans="1:5">
      <c r="A6994" s="127"/>
      <c r="B6994" s="128"/>
      <c r="C6994" s="127"/>
      <c r="D6994" s="122"/>
      <c r="E6994" s="129">
        <f t="shared" si="109"/>
        <v>0</v>
      </c>
    </row>
    <row r="6995" spans="1:5">
      <c r="A6995" s="127"/>
      <c r="B6995" s="128"/>
      <c r="C6995" s="127"/>
      <c r="D6995" s="122"/>
      <c r="E6995" s="129">
        <f t="shared" si="109"/>
        <v>0</v>
      </c>
    </row>
    <row r="6996" spans="1:5">
      <c r="A6996" s="127"/>
      <c r="B6996" s="128"/>
      <c r="C6996" s="127"/>
      <c r="D6996" s="122"/>
      <c r="E6996" s="129">
        <f t="shared" si="109"/>
        <v>0</v>
      </c>
    </row>
    <row r="6997" spans="1:5">
      <c r="A6997" s="127"/>
      <c r="B6997" s="128"/>
      <c r="C6997" s="127"/>
      <c r="D6997" s="122"/>
      <c r="E6997" s="129">
        <f t="shared" si="109"/>
        <v>0</v>
      </c>
    </row>
    <row r="6998" spans="1:5">
      <c r="A6998" s="127"/>
      <c r="B6998" s="128"/>
      <c r="C6998" s="127"/>
      <c r="D6998" s="122"/>
      <c r="E6998" s="129">
        <f t="shared" si="109"/>
        <v>0</v>
      </c>
    </row>
    <row r="6999" spans="1:5">
      <c r="A6999" s="127"/>
      <c r="B6999" s="128"/>
      <c r="C6999" s="127"/>
      <c r="D6999" s="122"/>
      <c r="E6999" s="129">
        <f t="shared" si="109"/>
        <v>0</v>
      </c>
    </row>
    <row r="7000" spans="1:5">
      <c r="A7000" s="127"/>
      <c r="B7000" s="128"/>
      <c r="C7000" s="127"/>
      <c r="D7000" s="122"/>
      <c r="E7000" s="129">
        <f t="shared" si="109"/>
        <v>0</v>
      </c>
    </row>
    <row r="7001" spans="1:5">
      <c r="A7001" s="127"/>
      <c r="B7001" s="128"/>
      <c r="C7001" s="127"/>
      <c r="D7001" s="122"/>
      <c r="E7001" s="129">
        <f t="shared" si="109"/>
        <v>0</v>
      </c>
    </row>
    <row r="7002" spans="1:5">
      <c r="A7002" s="127"/>
      <c r="B7002" s="128"/>
      <c r="C7002" s="127"/>
      <c r="D7002" s="122"/>
      <c r="E7002" s="129">
        <f t="shared" si="109"/>
        <v>0</v>
      </c>
    </row>
    <row r="7003" spans="1:5">
      <c r="A7003" s="127"/>
      <c r="B7003" s="128"/>
      <c r="C7003" s="127"/>
      <c r="D7003" s="122"/>
      <c r="E7003" s="129">
        <f t="shared" si="109"/>
        <v>0</v>
      </c>
    </row>
    <row r="7004" spans="1:5">
      <c r="A7004" s="127"/>
      <c r="B7004" s="128"/>
      <c r="C7004" s="127"/>
      <c r="D7004" s="122"/>
      <c r="E7004" s="129">
        <f t="shared" si="109"/>
        <v>0</v>
      </c>
    </row>
    <row r="7005" spans="1:5">
      <c r="A7005" s="127"/>
      <c r="B7005" s="128"/>
      <c r="C7005" s="127"/>
      <c r="D7005" s="122"/>
      <c r="E7005" s="129">
        <f t="shared" si="109"/>
        <v>0</v>
      </c>
    </row>
    <row r="7006" spans="1:5">
      <c r="A7006" s="127"/>
      <c r="B7006" s="128"/>
      <c r="C7006" s="127"/>
      <c r="D7006" s="122"/>
      <c r="E7006" s="129">
        <f t="shared" si="109"/>
        <v>0</v>
      </c>
    </row>
    <row r="7007" spans="1:5">
      <c r="A7007" s="127"/>
      <c r="B7007" s="128"/>
      <c r="C7007" s="127"/>
      <c r="D7007" s="122"/>
      <c r="E7007" s="129">
        <f t="shared" si="109"/>
        <v>0</v>
      </c>
    </row>
    <row r="7008" spans="1:5">
      <c r="A7008" s="127"/>
      <c r="B7008" s="128"/>
      <c r="C7008" s="127"/>
      <c r="D7008" s="122"/>
      <c r="E7008" s="129">
        <f t="shared" si="109"/>
        <v>0</v>
      </c>
    </row>
    <row r="7009" spans="1:5">
      <c r="A7009" s="127"/>
      <c r="B7009" s="128"/>
      <c r="C7009" s="127"/>
      <c r="D7009" s="122"/>
      <c r="E7009" s="129">
        <f t="shared" si="109"/>
        <v>0</v>
      </c>
    </row>
    <row r="7010" spans="1:5">
      <c r="A7010" s="127"/>
      <c r="B7010" s="128"/>
      <c r="C7010" s="127"/>
      <c r="D7010" s="122"/>
      <c r="E7010" s="129">
        <f t="shared" si="109"/>
        <v>0</v>
      </c>
    </row>
    <row r="7011" spans="1:5">
      <c r="A7011" s="127"/>
      <c r="B7011" s="128"/>
      <c r="C7011" s="127"/>
      <c r="D7011" s="122"/>
      <c r="E7011" s="129">
        <f t="shared" si="109"/>
        <v>0</v>
      </c>
    </row>
    <row r="7012" spans="1:5">
      <c r="A7012" s="127"/>
      <c r="B7012" s="128"/>
      <c r="C7012" s="127"/>
      <c r="D7012" s="122"/>
      <c r="E7012" s="129">
        <f t="shared" si="109"/>
        <v>0</v>
      </c>
    </row>
    <row r="7013" spans="1:5">
      <c r="A7013" s="127"/>
      <c r="B7013" s="128"/>
      <c r="C7013" s="127"/>
      <c r="D7013" s="122"/>
      <c r="E7013" s="129">
        <f t="shared" si="109"/>
        <v>0</v>
      </c>
    </row>
    <row r="7014" spans="1:5">
      <c r="A7014" s="127"/>
      <c r="B7014" s="128"/>
      <c r="C7014" s="127"/>
      <c r="D7014" s="122"/>
      <c r="E7014" s="129">
        <f t="shared" si="109"/>
        <v>0</v>
      </c>
    </row>
    <row r="7015" spans="1:5">
      <c r="A7015" s="127"/>
      <c r="B7015" s="128"/>
      <c r="C7015" s="127"/>
      <c r="D7015" s="122"/>
      <c r="E7015" s="129">
        <f t="shared" si="109"/>
        <v>0</v>
      </c>
    </row>
    <row r="7016" spans="1:5">
      <c r="A7016" s="127"/>
      <c r="B7016" s="128"/>
      <c r="C7016" s="127"/>
      <c r="D7016" s="122"/>
      <c r="E7016" s="129">
        <f t="shared" si="109"/>
        <v>0</v>
      </c>
    </row>
    <row r="7017" spans="1:5">
      <c r="A7017" s="127"/>
      <c r="B7017" s="128"/>
      <c r="C7017" s="127"/>
      <c r="D7017" s="122"/>
      <c r="E7017" s="129">
        <f t="shared" si="109"/>
        <v>0</v>
      </c>
    </row>
    <row r="7018" spans="1:5">
      <c r="A7018" s="127"/>
      <c r="B7018" s="128"/>
      <c r="C7018" s="127"/>
      <c r="D7018" s="122"/>
      <c r="E7018" s="129">
        <f t="shared" si="109"/>
        <v>0</v>
      </c>
    </row>
    <row r="7019" spans="1:5">
      <c r="A7019" s="127"/>
      <c r="B7019" s="128"/>
      <c r="C7019" s="127"/>
      <c r="D7019" s="122"/>
      <c r="E7019" s="129">
        <f t="shared" si="109"/>
        <v>0</v>
      </c>
    </row>
    <row r="7020" spans="1:5">
      <c r="A7020" s="127"/>
      <c r="B7020" s="128"/>
      <c r="C7020" s="127"/>
      <c r="D7020" s="122"/>
      <c r="E7020" s="129">
        <f t="shared" si="109"/>
        <v>0</v>
      </c>
    </row>
    <row r="7021" spans="1:5">
      <c r="A7021" s="127"/>
      <c r="B7021" s="128"/>
      <c r="C7021" s="127"/>
      <c r="D7021" s="122"/>
      <c r="E7021" s="129">
        <f t="shared" si="109"/>
        <v>0</v>
      </c>
    </row>
    <row r="7022" spans="1:5">
      <c r="A7022" s="127"/>
      <c r="B7022" s="128"/>
      <c r="C7022" s="127"/>
      <c r="D7022" s="122"/>
      <c r="E7022" s="129">
        <f t="shared" si="109"/>
        <v>0</v>
      </c>
    </row>
    <row r="7023" spans="1:5">
      <c r="A7023" s="127"/>
      <c r="B7023" s="128"/>
      <c r="C7023" s="127"/>
      <c r="D7023" s="122"/>
      <c r="E7023" s="129">
        <f t="shared" si="109"/>
        <v>0</v>
      </c>
    </row>
    <row r="7024" spans="1:5">
      <c r="A7024" s="127"/>
      <c r="B7024" s="128"/>
      <c r="C7024" s="127"/>
      <c r="D7024" s="122"/>
      <c r="E7024" s="129">
        <f t="shared" si="109"/>
        <v>0</v>
      </c>
    </row>
    <row r="7025" spans="1:5">
      <c r="A7025" s="127"/>
      <c r="B7025" s="128"/>
      <c r="C7025" s="127"/>
      <c r="D7025" s="122"/>
      <c r="E7025" s="129">
        <f t="shared" si="109"/>
        <v>0</v>
      </c>
    </row>
    <row r="7026" spans="1:5">
      <c r="A7026" s="127"/>
      <c r="B7026" s="128"/>
      <c r="C7026" s="127"/>
      <c r="D7026" s="122"/>
      <c r="E7026" s="129">
        <f t="shared" si="109"/>
        <v>0</v>
      </c>
    </row>
    <row r="7027" spans="1:5">
      <c r="A7027" s="127"/>
      <c r="B7027" s="128"/>
      <c r="C7027" s="127"/>
      <c r="D7027" s="122"/>
      <c r="E7027" s="129">
        <f t="shared" si="109"/>
        <v>0</v>
      </c>
    </row>
    <row r="7028" spans="1:5">
      <c r="A7028" s="127"/>
      <c r="B7028" s="128"/>
      <c r="C7028" s="127"/>
      <c r="D7028" s="122"/>
      <c r="E7028" s="129">
        <f t="shared" si="109"/>
        <v>0</v>
      </c>
    </row>
    <row r="7029" spans="1:5">
      <c r="A7029" s="127"/>
      <c r="B7029" s="128"/>
      <c r="C7029" s="127"/>
      <c r="D7029" s="122"/>
      <c r="E7029" s="129">
        <f t="shared" si="109"/>
        <v>0</v>
      </c>
    </row>
    <row r="7030" spans="1:5">
      <c r="A7030" s="127"/>
      <c r="B7030" s="128"/>
      <c r="C7030" s="127"/>
      <c r="D7030" s="122"/>
      <c r="E7030" s="129">
        <f t="shared" si="109"/>
        <v>0</v>
      </c>
    </row>
    <row r="7031" spans="1:5">
      <c r="A7031" s="127"/>
      <c r="B7031" s="128"/>
      <c r="C7031" s="127"/>
      <c r="D7031" s="122"/>
      <c r="E7031" s="129">
        <f t="shared" si="109"/>
        <v>0</v>
      </c>
    </row>
    <row r="7032" spans="1:5">
      <c r="A7032" s="127"/>
      <c r="B7032" s="128"/>
      <c r="C7032" s="127"/>
      <c r="D7032" s="122"/>
      <c r="E7032" s="129">
        <f t="shared" si="109"/>
        <v>0</v>
      </c>
    </row>
    <row r="7033" spans="1:5">
      <c r="A7033" s="127"/>
      <c r="B7033" s="128"/>
      <c r="C7033" s="127"/>
      <c r="D7033" s="122"/>
      <c r="E7033" s="129">
        <f t="shared" si="109"/>
        <v>0</v>
      </c>
    </row>
    <row r="7034" spans="1:5">
      <c r="A7034" s="127"/>
      <c r="B7034" s="128"/>
      <c r="C7034" s="127"/>
      <c r="D7034" s="122"/>
      <c r="E7034" s="129">
        <f t="shared" si="109"/>
        <v>0</v>
      </c>
    </row>
    <row r="7035" spans="1:5">
      <c r="A7035" s="127"/>
      <c r="B7035" s="128"/>
      <c r="C7035" s="127"/>
      <c r="D7035" s="122"/>
      <c r="E7035" s="129">
        <f t="shared" si="109"/>
        <v>0</v>
      </c>
    </row>
    <row r="7036" spans="1:5">
      <c r="A7036" s="127"/>
      <c r="B7036" s="128"/>
      <c r="C7036" s="127"/>
      <c r="D7036" s="122"/>
      <c r="E7036" s="129">
        <f t="shared" si="109"/>
        <v>0</v>
      </c>
    </row>
    <row r="7037" spans="1:5">
      <c r="A7037" s="127"/>
      <c r="B7037" s="128"/>
      <c r="C7037" s="127"/>
      <c r="D7037" s="122"/>
      <c r="E7037" s="129">
        <f t="shared" si="109"/>
        <v>0</v>
      </c>
    </row>
    <row r="7038" spans="1:5">
      <c r="A7038" s="127"/>
      <c r="B7038" s="128"/>
      <c r="C7038" s="127"/>
      <c r="D7038" s="122"/>
      <c r="E7038" s="129">
        <f t="shared" si="109"/>
        <v>0</v>
      </c>
    </row>
    <row r="7039" spans="1:5">
      <c r="A7039" s="127"/>
      <c r="B7039" s="128"/>
      <c r="C7039" s="127"/>
      <c r="D7039" s="122"/>
      <c r="E7039" s="129">
        <f t="shared" si="109"/>
        <v>0</v>
      </c>
    </row>
    <row r="7040" spans="1:5">
      <c r="A7040" s="127"/>
      <c r="B7040" s="128"/>
      <c r="C7040" s="127"/>
      <c r="D7040" s="122"/>
      <c r="E7040" s="129">
        <f t="shared" si="109"/>
        <v>0</v>
      </c>
    </row>
    <row r="7041" spans="1:5">
      <c r="A7041" s="127"/>
      <c r="B7041" s="128"/>
      <c r="C7041" s="127"/>
      <c r="D7041" s="122"/>
      <c r="E7041" s="129">
        <f t="shared" si="109"/>
        <v>0</v>
      </c>
    </row>
    <row r="7042" spans="1:5">
      <c r="A7042" s="127"/>
      <c r="B7042" s="128"/>
      <c r="C7042" s="127"/>
      <c r="D7042" s="122"/>
      <c r="E7042" s="129">
        <f t="shared" ref="E7042:E7105" si="110">ROUND((D7042/(1+$J$1))*(1+$L$1),2)</f>
        <v>0</v>
      </c>
    </row>
    <row r="7043" spans="1:5">
      <c r="A7043" s="127"/>
      <c r="B7043" s="128"/>
      <c r="C7043" s="127"/>
      <c r="D7043" s="122"/>
      <c r="E7043" s="129">
        <f t="shared" si="110"/>
        <v>0</v>
      </c>
    </row>
    <row r="7044" spans="1:5">
      <c r="A7044" s="127"/>
      <c r="B7044" s="128"/>
      <c r="C7044" s="127"/>
      <c r="D7044" s="122"/>
      <c r="E7044" s="129">
        <f t="shared" si="110"/>
        <v>0</v>
      </c>
    </row>
    <row r="7045" spans="1:5">
      <c r="A7045" s="127"/>
      <c r="B7045" s="128"/>
      <c r="C7045" s="127"/>
      <c r="D7045" s="122"/>
      <c r="E7045" s="129">
        <f t="shared" si="110"/>
        <v>0</v>
      </c>
    </row>
    <row r="7046" spans="1:5">
      <c r="A7046" s="127"/>
      <c r="B7046" s="128"/>
      <c r="C7046" s="127"/>
      <c r="D7046" s="122"/>
      <c r="E7046" s="129">
        <f t="shared" si="110"/>
        <v>0</v>
      </c>
    </row>
    <row r="7047" spans="1:5">
      <c r="A7047" s="127"/>
      <c r="B7047" s="128"/>
      <c r="C7047" s="127"/>
      <c r="D7047" s="122"/>
      <c r="E7047" s="129">
        <f t="shared" si="110"/>
        <v>0</v>
      </c>
    </row>
    <row r="7048" spans="1:5">
      <c r="A7048" s="127"/>
      <c r="B7048" s="128"/>
      <c r="C7048" s="127"/>
      <c r="D7048" s="122"/>
      <c r="E7048" s="129">
        <f t="shared" si="110"/>
        <v>0</v>
      </c>
    </row>
    <row r="7049" spans="1:5">
      <c r="A7049" s="127"/>
      <c r="B7049" s="128"/>
      <c r="C7049" s="127"/>
      <c r="D7049" s="122"/>
      <c r="E7049" s="129">
        <f t="shared" si="110"/>
        <v>0</v>
      </c>
    </row>
    <row r="7050" spans="1:5">
      <c r="A7050" s="127"/>
      <c r="B7050" s="128"/>
      <c r="C7050" s="127"/>
      <c r="D7050" s="122"/>
      <c r="E7050" s="129">
        <f t="shared" si="110"/>
        <v>0</v>
      </c>
    </row>
    <row r="7051" spans="1:5">
      <c r="A7051" s="127"/>
      <c r="B7051" s="128"/>
      <c r="C7051" s="127"/>
      <c r="D7051" s="122"/>
      <c r="E7051" s="129">
        <f t="shared" si="110"/>
        <v>0</v>
      </c>
    </row>
    <row r="7052" spans="1:5">
      <c r="A7052" s="127"/>
      <c r="B7052" s="128"/>
      <c r="C7052" s="127"/>
      <c r="D7052" s="122"/>
      <c r="E7052" s="129">
        <f t="shared" si="110"/>
        <v>0</v>
      </c>
    </row>
    <row r="7053" spans="1:5">
      <c r="A7053" s="127"/>
      <c r="B7053" s="128"/>
      <c r="C7053" s="127"/>
      <c r="D7053" s="122"/>
      <c r="E7053" s="129">
        <f t="shared" si="110"/>
        <v>0</v>
      </c>
    </row>
    <row r="7054" spans="1:5">
      <c r="A7054" s="127"/>
      <c r="B7054" s="128"/>
      <c r="C7054" s="127"/>
      <c r="D7054" s="122"/>
      <c r="E7054" s="129">
        <f t="shared" si="110"/>
        <v>0</v>
      </c>
    </row>
    <row r="7055" spans="1:5">
      <c r="A7055" s="127"/>
      <c r="B7055" s="128"/>
      <c r="C7055" s="127"/>
      <c r="D7055" s="122"/>
      <c r="E7055" s="129">
        <f t="shared" si="110"/>
        <v>0</v>
      </c>
    </row>
    <row r="7056" spans="1:5">
      <c r="A7056" s="127"/>
      <c r="B7056" s="128"/>
      <c r="C7056" s="127"/>
      <c r="D7056" s="122"/>
      <c r="E7056" s="129">
        <f t="shared" si="110"/>
        <v>0</v>
      </c>
    </row>
    <row r="7057" spans="1:5">
      <c r="A7057" s="127"/>
      <c r="B7057" s="128"/>
      <c r="C7057" s="127"/>
      <c r="D7057" s="122"/>
      <c r="E7057" s="129">
        <f t="shared" si="110"/>
        <v>0</v>
      </c>
    </row>
    <row r="7058" spans="1:5">
      <c r="A7058" s="127"/>
      <c r="B7058" s="128"/>
      <c r="C7058" s="127"/>
      <c r="D7058" s="122"/>
      <c r="E7058" s="129">
        <f t="shared" si="110"/>
        <v>0</v>
      </c>
    </row>
    <row r="7059" spans="1:5">
      <c r="A7059" s="127"/>
      <c r="B7059" s="128"/>
      <c r="C7059" s="127"/>
      <c r="D7059" s="122"/>
      <c r="E7059" s="129">
        <f t="shared" si="110"/>
        <v>0</v>
      </c>
    </row>
    <row r="7060" spans="1:5">
      <c r="A7060" s="127"/>
      <c r="B7060" s="128"/>
      <c r="C7060" s="127"/>
      <c r="D7060" s="122"/>
      <c r="E7060" s="129">
        <f t="shared" si="110"/>
        <v>0</v>
      </c>
    </row>
    <row r="7061" spans="1:5">
      <c r="A7061" s="127"/>
      <c r="B7061" s="128"/>
      <c r="C7061" s="127"/>
      <c r="D7061" s="122"/>
      <c r="E7061" s="129">
        <f t="shared" si="110"/>
        <v>0</v>
      </c>
    </row>
    <row r="7062" spans="1:5">
      <c r="A7062" s="127"/>
      <c r="B7062" s="128"/>
      <c r="C7062" s="127"/>
      <c r="D7062" s="122"/>
      <c r="E7062" s="129">
        <f t="shared" si="110"/>
        <v>0</v>
      </c>
    </row>
    <row r="7063" spans="1:5">
      <c r="A7063" s="127"/>
      <c r="B7063" s="128"/>
      <c r="C7063" s="127"/>
      <c r="D7063" s="122"/>
      <c r="E7063" s="129">
        <f t="shared" si="110"/>
        <v>0</v>
      </c>
    </row>
    <row r="7064" spans="1:5">
      <c r="A7064" s="127"/>
      <c r="B7064" s="128"/>
      <c r="C7064" s="127"/>
      <c r="D7064" s="122"/>
      <c r="E7064" s="129">
        <f t="shared" si="110"/>
        <v>0</v>
      </c>
    </row>
    <row r="7065" spans="1:5">
      <c r="A7065" s="127"/>
      <c r="B7065" s="128"/>
      <c r="C7065" s="127"/>
      <c r="D7065" s="122"/>
      <c r="E7065" s="129">
        <f t="shared" si="110"/>
        <v>0</v>
      </c>
    </row>
    <row r="7066" spans="1:5">
      <c r="A7066" s="127"/>
      <c r="B7066" s="128"/>
      <c r="C7066" s="127"/>
      <c r="D7066" s="122"/>
      <c r="E7066" s="129">
        <f t="shared" si="110"/>
        <v>0</v>
      </c>
    </row>
    <row r="7067" spans="1:5">
      <c r="A7067" s="127"/>
      <c r="B7067" s="128"/>
      <c r="C7067" s="127"/>
      <c r="D7067" s="122"/>
      <c r="E7067" s="129">
        <f t="shared" si="110"/>
        <v>0</v>
      </c>
    </row>
    <row r="7068" spans="1:5">
      <c r="A7068" s="127"/>
      <c r="B7068" s="128"/>
      <c r="C7068" s="127"/>
      <c r="D7068" s="122"/>
      <c r="E7068" s="129">
        <f t="shared" si="110"/>
        <v>0</v>
      </c>
    </row>
    <row r="7069" spans="1:5">
      <c r="A7069" s="127"/>
      <c r="B7069" s="128"/>
      <c r="C7069" s="127"/>
      <c r="D7069" s="122"/>
      <c r="E7069" s="129">
        <f t="shared" si="110"/>
        <v>0</v>
      </c>
    </row>
    <row r="7070" spans="1:5">
      <c r="A7070" s="127"/>
      <c r="B7070" s="128"/>
      <c r="C7070" s="127"/>
      <c r="D7070" s="122"/>
      <c r="E7070" s="129">
        <f t="shared" si="110"/>
        <v>0</v>
      </c>
    </row>
    <row r="7071" spans="1:5">
      <c r="A7071" s="127"/>
      <c r="B7071" s="128"/>
      <c r="C7071" s="127"/>
      <c r="D7071" s="122"/>
      <c r="E7071" s="129">
        <f t="shared" si="110"/>
        <v>0</v>
      </c>
    </row>
    <row r="7072" spans="1:5">
      <c r="A7072" s="127"/>
      <c r="B7072" s="128"/>
      <c r="C7072" s="127"/>
      <c r="D7072" s="122"/>
      <c r="E7072" s="129">
        <f t="shared" si="110"/>
        <v>0</v>
      </c>
    </row>
    <row r="7073" spans="1:5">
      <c r="A7073" s="127"/>
      <c r="B7073" s="128"/>
      <c r="C7073" s="127"/>
      <c r="D7073" s="122"/>
      <c r="E7073" s="129">
        <f t="shared" si="110"/>
        <v>0</v>
      </c>
    </row>
    <row r="7074" spans="1:5">
      <c r="A7074" s="127"/>
      <c r="B7074" s="128"/>
      <c r="C7074" s="127"/>
      <c r="D7074" s="122"/>
      <c r="E7074" s="129">
        <f t="shared" si="110"/>
        <v>0</v>
      </c>
    </row>
    <row r="7075" spans="1:5">
      <c r="A7075" s="127"/>
      <c r="B7075" s="128"/>
      <c r="C7075" s="127"/>
      <c r="D7075" s="122"/>
      <c r="E7075" s="129">
        <f t="shared" si="110"/>
        <v>0</v>
      </c>
    </row>
    <row r="7076" spans="1:5">
      <c r="A7076" s="127"/>
      <c r="B7076" s="128"/>
      <c r="C7076" s="127"/>
      <c r="D7076" s="122"/>
      <c r="E7076" s="129">
        <f t="shared" si="110"/>
        <v>0</v>
      </c>
    </row>
    <row r="7077" spans="1:5">
      <c r="A7077" s="127"/>
      <c r="B7077" s="128"/>
      <c r="C7077" s="127"/>
      <c r="D7077" s="122"/>
      <c r="E7077" s="129">
        <f t="shared" si="110"/>
        <v>0</v>
      </c>
    </row>
    <row r="7078" spans="1:5">
      <c r="A7078" s="127"/>
      <c r="B7078" s="128"/>
      <c r="C7078" s="127"/>
      <c r="D7078" s="122"/>
      <c r="E7078" s="129">
        <f t="shared" si="110"/>
        <v>0</v>
      </c>
    </row>
    <row r="7079" spans="1:5">
      <c r="A7079" s="127"/>
      <c r="B7079" s="128"/>
      <c r="C7079" s="127"/>
      <c r="D7079" s="122"/>
      <c r="E7079" s="129">
        <f t="shared" si="110"/>
        <v>0</v>
      </c>
    </row>
    <row r="7080" spans="1:5">
      <c r="A7080" s="127"/>
      <c r="B7080" s="128"/>
      <c r="C7080" s="127"/>
      <c r="D7080" s="122"/>
      <c r="E7080" s="129">
        <f t="shared" si="110"/>
        <v>0</v>
      </c>
    </row>
    <row r="7081" spans="1:5">
      <c r="A7081" s="127"/>
      <c r="B7081" s="128"/>
      <c r="C7081" s="127"/>
      <c r="D7081" s="122"/>
      <c r="E7081" s="129">
        <f t="shared" si="110"/>
        <v>0</v>
      </c>
    </row>
    <row r="7082" spans="1:5">
      <c r="A7082" s="127"/>
      <c r="B7082" s="128"/>
      <c r="C7082" s="127"/>
      <c r="D7082" s="122"/>
      <c r="E7082" s="129">
        <f t="shared" si="110"/>
        <v>0</v>
      </c>
    </row>
    <row r="7083" spans="1:5">
      <c r="A7083" s="127"/>
      <c r="B7083" s="128"/>
      <c r="C7083" s="127"/>
      <c r="D7083" s="122"/>
      <c r="E7083" s="129">
        <f t="shared" si="110"/>
        <v>0</v>
      </c>
    </row>
    <row r="7084" spans="1:5">
      <c r="A7084" s="127"/>
      <c r="B7084" s="128"/>
      <c r="C7084" s="127"/>
      <c r="D7084" s="122"/>
      <c r="E7084" s="129">
        <f t="shared" si="110"/>
        <v>0</v>
      </c>
    </row>
    <row r="7085" spans="1:5">
      <c r="A7085" s="127"/>
      <c r="B7085" s="128"/>
      <c r="C7085" s="127"/>
      <c r="D7085" s="122"/>
      <c r="E7085" s="129">
        <f t="shared" si="110"/>
        <v>0</v>
      </c>
    </row>
    <row r="7086" spans="1:5">
      <c r="A7086" s="127"/>
      <c r="B7086" s="128"/>
      <c r="C7086" s="127"/>
      <c r="D7086" s="122"/>
      <c r="E7086" s="129">
        <f t="shared" si="110"/>
        <v>0</v>
      </c>
    </row>
    <row r="7087" spans="1:5">
      <c r="A7087" s="127"/>
      <c r="B7087" s="128"/>
      <c r="C7087" s="127"/>
      <c r="D7087" s="122"/>
      <c r="E7087" s="129">
        <f t="shared" si="110"/>
        <v>0</v>
      </c>
    </row>
    <row r="7088" spans="1:5">
      <c r="A7088" s="127"/>
      <c r="B7088" s="128"/>
      <c r="C7088" s="127"/>
      <c r="D7088" s="122"/>
      <c r="E7088" s="129">
        <f t="shared" si="110"/>
        <v>0</v>
      </c>
    </row>
    <row r="7089" spans="1:5">
      <c r="A7089" s="127"/>
      <c r="B7089" s="128"/>
      <c r="C7089" s="127"/>
      <c r="D7089" s="122"/>
      <c r="E7089" s="129">
        <f t="shared" si="110"/>
        <v>0</v>
      </c>
    </row>
    <row r="7090" spans="1:5">
      <c r="A7090" s="127"/>
      <c r="B7090" s="128"/>
      <c r="C7090" s="127"/>
      <c r="D7090" s="122"/>
      <c r="E7090" s="129">
        <f t="shared" si="110"/>
        <v>0</v>
      </c>
    </row>
    <row r="7091" spans="1:5">
      <c r="A7091" s="127"/>
      <c r="B7091" s="128"/>
      <c r="C7091" s="127"/>
      <c r="D7091" s="122"/>
      <c r="E7091" s="129">
        <f t="shared" si="110"/>
        <v>0</v>
      </c>
    </row>
    <row r="7092" spans="1:5">
      <c r="A7092" s="127"/>
      <c r="B7092" s="128"/>
      <c r="C7092" s="127"/>
      <c r="D7092" s="122"/>
      <c r="E7092" s="129">
        <f t="shared" si="110"/>
        <v>0</v>
      </c>
    </row>
    <row r="7093" spans="1:5">
      <c r="A7093" s="127"/>
      <c r="B7093" s="128"/>
      <c r="C7093" s="127"/>
      <c r="D7093" s="122"/>
      <c r="E7093" s="129">
        <f t="shared" si="110"/>
        <v>0</v>
      </c>
    </row>
    <row r="7094" spans="1:5">
      <c r="A7094" s="127"/>
      <c r="B7094" s="128"/>
      <c r="C7094" s="127"/>
      <c r="D7094" s="122"/>
      <c r="E7094" s="129">
        <f t="shared" si="110"/>
        <v>0</v>
      </c>
    </row>
    <row r="7095" spans="1:5">
      <c r="A7095" s="127"/>
      <c r="B7095" s="128"/>
      <c r="C7095" s="127"/>
      <c r="D7095" s="122"/>
      <c r="E7095" s="129">
        <f t="shared" si="110"/>
        <v>0</v>
      </c>
    </row>
    <row r="7096" spans="1:5">
      <c r="A7096" s="127"/>
      <c r="B7096" s="128"/>
      <c r="C7096" s="127"/>
      <c r="D7096" s="122"/>
      <c r="E7096" s="129">
        <f t="shared" si="110"/>
        <v>0</v>
      </c>
    </row>
    <row r="7097" spans="1:5">
      <c r="A7097" s="127"/>
      <c r="B7097" s="128"/>
      <c r="C7097" s="127"/>
      <c r="D7097" s="122"/>
      <c r="E7097" s="129">
        <f t="shared" si="110"/>
        <v>0</v>
      </c>
    </row>
    <row r="7098" spans="1:5">
      <c r="A7098" s="127"/>
      <c r="B7098" s="128"/>
      <c r="C7098" s="127"/>
      <c r="D7098" s="122"/>
      <c r="E7098" s="129">
        <f t="shared" si="110"/>
        <v>0</v>
      </c>
    </row>
    <row r="7099" spans="1:5">
      <c r="A7099" s="127"/>
      <c r="B7099" s="128"/>
      <c r="C7099" s="127"/>
      <c r="D7099" s="122"/>
      <c r="E7099" s="129">
        <f t="shared" si="110"/>
        <v>0</v>
      </c>
    </row>
    <row r="7100" spans="1:5">
      <c r="A7100" s="127"/>
      <c r="B7100" s="128"/>
      <c r="C7100" s="127"/>
      <c r="D7100" s="122"/>
      <c r="E7100" s="129">
        <f t="shared" si="110"/>
        <v>0</v>
      </c>
    </row>
    <row r="7101" spans="1:5">
      <c r="A7101" s="127"/>
      <c r="B7101" s="128"/>
      <c r="C7101" s="127"/>
      <c r="D7101" s="122"/>
      <c r="E7101" s="129">
        <f t="shared" si="110"/>
        <v>0</v>
      </c>
    </row>
    <row r="7102" spans="1:5">
      <c r="A7102" s="127"/>
      <c r="B7102" s="128"/>
      <c r="C7102" s="127"/>
      <c r="D7102" s="122"/>
      <c r="E7102" s="129">
        <f t="shared" si="110"/>
        <v>0</v>
      </c>
    </row>
    <row r="7103" spans="1:5">
      <c r="A7103" s="127"/>
      <c r="B7103" s="128"/>
      <c r="C7103" s="127"/>
      <c r="D7103" s="122"/>
      <c r="E7103" s="129">
        <f t="shared" si="110"/>
        <v>0</v>
      </c>
    </row>
    <row r="7104" spans="1:5">
      <c r="A7104" s="127"/>
      <c r="B7104" s="128"/>
      <c r="C7104" s="127"/>
      <c r="D7104" s="122"/>
      <c r="E7104" s="129">
        <f t="shared" si="110"/>
        <v>0</v>
      </c>
    </row>
    <row r="7105" spans="1:5">
      <c r="A7105" s="127"/>
      <c r="B7105" s="128"/>
      <c r="C7105" s="127"/>
      <c r="D7105" s="122"/>
      <c r="E7105" s="129">
        <f t="shared" si="110"/>
        <v>0</v>
      </c>
    </row>
    <row r="7106" spans="1:5">
      <c r="A7106" s="127"/>
      <c r="B7106" s="128"/>
      <c r="C7106" s="127"/>
      <c r="D7106" s="122"/>
      <c r="E7106" s="129">
        <f t="shared" ref="E7106:E7169" si="111">ROUND((D7106/(1+$J$1))*(1+$L$1),2)</f>
        <v>0</v>
      </c>
    </row>
    <row r="7107" spans="1:5">
      <c r="A7107" s="127"/>
      <c r="B7107" s="128"/>
      <c r="C7107" s="127"/>
      <c r="D7107" s="122"/>
      <c r="E7107" s="129">
        <f t="shared" si="111"/>
        <v>0</v>
      </c>
    </row>
    <row r="7108" spans="1:5">
      <c r="A7108" s="127"/>
      <c r="B7108" s="128"/>
      <c r="C7108" s="127"/>
      <c r="D7108" s="122"/>
      <c r="E7108" s="129">
        <f t="shared" si="111"/>
        <v>0</v>
      </c>
    </row>
    <row r="7109" spans="1:5">
      <c r="A7109" s="127"/>
      <c r="B7109" s="128"/>
      <c r="C7109" s="127"/>
      <c r="D7109" s="122"/>
      <c r="E7109" s="129">
        <f t="shared" si="111"/>
        <v>0</v>
      </c>
    </row>
    <row r="7110" spans="1:5">
      <c r="A7110" s="127"/>
      <c r="B7110" s="128"/>
      <c r="C7110" s="127"/>
      <c r="D7110" s="122"/>
      <c r="E7110" s="129">
        <f t="shared" si="111"/>
        <v>0</v>
      </c>
    </row>
    <row r="7111" spans="1:5">
      <c r="A7111" s="127"/>
      <c r="B7111" s="128"/>
      <c r="C7111" s="127"/>
      <c r="D7111" s="122"/>
      <c r="E7111" s="129">
        <f t="shared" si="111"/>
        <v>0</v>
      </c>
    </row>
    <row r="7112" spans="1:5">
      <c r="A7112" s="127"/>
      <c r="B7112" s="128"/>
      <c r="C7112" s="127"/>
      <c r="D7112" s="122"/>
      <c r="E7112" s="129">
        <f t="shared" si="111"/>
        <v>0</v>
      </c>
    </row>
    <row r="7113" spans="1:5">
      <c r="A7113" s="127"/>
      <c r="B7113" s="128"/>
      <c r="C7113" s="127"/>
      <c r="D7113" s="122"/>
      <c r="E7113" s="129">
        <f t="shared" si="111"/>
        <v>0</v>
      </c>
    </row>
    <row r="7114" spans="1:5">
      <c r="A7114" s="127"/>
      <c r="B7114" s="128"/>
      <c r="C7114" s="127"/>
      <c r="D7114" s="122"/>
      <c r="E7114" s="129">
        <f t="shared" si="111"/>
        <v>0</v>
      </c>
    </row>
    <row r="7115" spans="1:5">
      <c r="A7115" s="127"/>
      <c r="B7115" s="128"/>
      <c r="C7115" s="127"/>
      <c r="D7115" s="122"/>
      <c r="E7115" s="129">
        <f t="shared" si="111"/>
        <v>0</v>
      </c>
    </row>
    <row r="7116" spans="1:5">
      <c r="A7116" s="127"/>
      <c r="B7116" s="128"/>
      <c r="C7116" s="127"/>
      <c r="D7116" s="122"/>
      <c r="E7116" s="129">
        <f t="shared" si="111"/>
        <v>0</v>
      </c>
    </row>
    <row r="7117" spans="1:5">
      <c r="A7117" s="127"/>
      <c r="B7117" s="128"/>
      <c r="C7117" s="127"/>
      <c r="D7117" s="122"/>
      <c r="E7117" s="129">
        <f t="shared" si="111"/>
        <v>0</v>
      </c>
    </row>
    <row r="7118" spans="1:5">
      <c r="A7118" s="127"/>
      <c r="B7118" s="128"/>
      <c r="C7118" s="127"/>
      <c r="D7118" s="122"/>
      <c r="E7118" s="129">
        <f t="shared" si="111"/>
        <v>0</v>
      </c>
    </row>
    <row r="7119" spans="1:5">
      <c r="A7119" s="127"/>
      <c r="B7119" s="128"/>
      <c r="C7119" s="127"/>
      <c r="D7119" s="122"/>
      <c r="E7119" s="129">
        <f t="shared" si="111"/>
        <v>0</v>
      </c>
    </row>
    <row r="7120" spans="1:5">
      <c r="A7120" s="127"/>
      <c r="B7120" s="128"/>
      <c r="C7120" s="127"/>
      <c r="D7120" s="122"/>
      <c r="E7120" s="129">
        <f t="shared" si="111"/>
        <v>0</v>
      </c>
    </row>
    <row r="7121" spans="1:5">
      <c r="A7121" s="127"/>
      <c r="B7121" s="128"/>
      <c r="C7121" s="127"/>
      <c r="D7121" s="122"/>
      <c r="E7121" s="129">
        <f t="shared" si="111"/>
        <v>0</v>
      </c>
    </row>
    <row r="7122" spans="1:5">
      <c r="A7122" s="127"/>
      <c r="B7122" s="128"/>
      <c r="C7122" s="127"/>
      <c r="D7122" s="122"/>
      <c r="E7122" s="129">
        <f t="shared" si="111"/>
        <v>0</v>
      </c>
    </row>
    <row r="7123" spans="1:5">
      <c r="A7123" s="127"/>
      <c r="B7123" s="128"/>
      <c r="C7123" s="127"/>
      <c r="D7123" s="122"/>
      <c r="E7123" s="129">
        <f t="shared" si="111"/>
        <v>0</v>
      </c>
    </row>
    <row r="7124" spans="1:5">
      <c r="A7124" s="127"/>
      <c r="B7124" s="128"/>
      <c r="C7124" s="127"/>
      <c r="D7124" s="122"/>
      <c r="E7124" s="129">
        <f t="shared" si="111"/>
        <v>0</v>
      </c>
    </row>
    <row r="7125" spans="1:5">
      <c r="A7125" s="127"/>
      <c r="B7125" s="128"/>
      <c r="C7125" s="127"/>
      <c r="D7125" s="122"/>
      <c r="E7125" s="129">
        <f t="shared" si="111"/>
        <v>0</v>
      </c>
    </row>
    <row r="7126" spans="1:5">
      <c r="A7126" s="127"/>
      <c r="B7126" s="128"/>
      <c r="C7126" s="127"/>
      <c r="D7126" s="122"/>
      <c r="E7126" s="129">
        <f t="shared" si="111"/>
        <v>0</v>
      </c>
    </row>
    <row r="7127" spans="1:5">
      <c r="A7127" s="127"/>
      <c r="B7127" s="128"/>
      <c r="C7127" s="127"/>
      <c r="D7127" s="122"/>
      <c r="E7127" s="129">
        <f t="shared" si="111"/>
        <v>0</v>
      </c>
    </row>
    <row r="7128" spans="1:5">
      <c r="A7128" s="127"/>
      <c r="B7128" s="128"/>
      <c r="C7128" s="127"/>
      <c r="D7128" s="122"/>
      <c r="E7128" s="129">
        <f t="shared" si="111"/>
        <v>0</v>
      </c>
    </row>
    <row r="7129" spans="1:5">
      <c r="A7129" s="127"/>
      <c r="B7129" s="128"/>
      <c r="C7129" s="127"/>
      <c r="D7129" s="122"/>
      <c r="E7129" s="129">
        <f t="shared" si="111"/>
        <v>0</v>
      </c>
    </row>
    <row r="7130" spans="1:5">
      <c r="A7130" s="127"/>
      <c r="B7130" s="128"/>
      <c r="C7130" s="127"/>
      <c r="D7130" s="122"/>
      <c r="E7130" s="129">
        <f t="shared" si="111"/>
        <v>0</v>
      </c>
    </row>
    <row r="7131" spans="1:5">
      <c r="A7131" s="127"/>
      <c r="B7131" s="128"/>
      <c r="C7131" s="127"/>
      <c r="D7131" s="122"/>
      <c r="E7131" s="129">
        <f t="shared" si="111"/>
        <v>0</v>
      </c>
    </row>
    <row r="7132" spans="1:5">
      <c r="A7132" s="127"/>
      <c r="B7132" s="128"/>
      <c r="C7132" s="127"/>
      <c r="D7132" s="122"/>
      <c r="E7132" s="129">
        <f t="shared" si="111"/>
        <v>0</v>
      </c>
    </row>
    <row r="7133" spans="1:5">
      <c r="A7133" s="127"/>
      <c r="B7133" s="128"/>
      <c r="C7133" s="127"/>
      <c r="D7133" s="122"/>
      <c r="E7133" s="129">
        <f t="shared" si="111"/>
        <v>0</v>
      </c>
    </row>
    <row r="7134" spans="1:5">
      <c r="A7134" s="127"/>
      <c r="B7134" s="128"/>
      <c r="C7134" s="127"/>
      <c r="D7134" s="122"/>
      <c r="E7134" s="129">
        <f t="shared" si="111"/>
        <v>0</v>
      </c>
    </row>
    <row r="7135" spans="1:5">
      <c r="A7135" s="127"/>
      <c r="B7135" s="128"/>
      <c r="C7135" s="127"/>
      <c r="D7135" s="122"/>
      <c r="E7135" s="129">
        <f t="shared" si="111"/>
        <v>0</v>
      </c>
    </row>
    <row r="7136" spans="1:5">
      <c r="A7136" s="127"/>
      <c r="B7136" s="128"/>
      <c r="C7136" s="127"/>
      <c r="D7136" s="122"/>
      <c r="E7136" s="129">
        <f t="shared" si="111"/>
        <v>0</v>
      </c>
    </row>
    <row r="7137" spans="1:5">
      <c r="A7137" s="127"/>
      <c r="B7137" s="128"/>
      <c r="C7137" s="127"/>
      <c r="D7137" s="122"/>
      <c r="E7137" s="129">
        <f t="shared" si="111"/>
        <v>0</v>
      </c>
    </row>
    <row r="7138" spans="1:5">
      <c r="A7138" s="127"/>
      <c r="B7138" s="128"/>
      <c r="C7138" s="127"/>
      <c r="D7138" s="122"/>
      <c r="E7138" s="129">
        <f t="shared" si="111"/>
        <v>0</v>
      </c>
    </row>
    <row r="7139" spans="1:5">
      <c r="A7139" s="127"/>
      <c r="B7139" s="128"/>
      <c r="C7139" s="127"/>
      <c r="D7139" s="122"/>
      <c r="E7139" s="129">
        <f t="shared" si="111"/>
        <v>0</v>
      </c>
    </row>
    <row r="7140" spans="1:5">
      <c r="A7140" s="127"/>
      <c r="B7140" s="128"/>
      <c r="C7140" s="127"/>
      <c r="D7140" s="122"/>
      <c r="E7140" s="129">
        <f t="shared" si="111"/>
        <v>0</v>
      </c>
    </row>
    <row r="7141" spans="1:5">
      <c r="A7141" s="127"/>
      <c r="B7141" s="128"/>
      <c r="C7141" s="127"/>
      <c r="D7141" s="122"/>
      <c r="E7141" s="129">
        <f t="shared" si="111"/>
        <v>0</v>
      </c>
    </row>
    <row r="7142" spans="1:5">
      <c r="A7142" s="127"/>
      <c r="B7142" s="128"/>
      <c r="C7142" s="127"/>
      <c r="D7142" s="122"/>
      <c r="E7142" s="129">
        <f t="shared" si="111"/>
        <v>0</v>
      </c>
    </row>
    <row r="7143" spans="1:5">
      <c r="A7143" s="127"/>
      <c r="B7143" s="128"/>
      <c r="C7143" s="127"/>
      <c r="D7143" s="122"/>
      <c r="E7143" s="129">
        <f t="shared" si="111"/>
        <v>0</v>
      </c>
    </row>
    <row r="7144" spans="1:5">
      <c r="A7144" s="127"/>
      <c r="B7144" s="128"/>
      <c r="C7144" s="127"/>
      <c r="D7144" s="122"/>
      <c r="E7144" s="129">
        <f t="shared" si="111"/>
        <v>0</v>
      </c>
    </row>
    <row r="7145" spans="1:5">
      <c r="A7145" s="127"/>
      <c r="B7145" s="128"/>
      <c r="C7145" s="127"/>
      <c r="D7145" s="122"/>
      <c r="E7145" s="129">
        <f t="shared" si="111"/>
        <v>0</v>
      </c>
    </row>
    <row r="7146" spans="1:5">
      <c r="A7146" s="127"/>
      <c r="B7146" s="128"/>
      <c r="C7146" s="127"/>
      <c r="D7146" s="122"/>
      <c r="E7146" s="129">
        <f t="shared" si="111"/>
        <v>0</v>
      </c>
    </row>
    <row r="7147" spans="1:5">
      <c r="A7147" s="127"/>
      <c r="B7147" s="128"/>
      <c r="C7147" s="127"/>
      <c r="D7147" s="122"/>
      <c r="E7147" s="129">
        <f t="shared" si="111"/>
        <v>0</v>
      </c>
    </row>
    <row r="7148" spans="1:5">
      <c r="A7148" s="127"/>
      <c r="B7148" s="128"/>
      <c r="C7148" s="127"/>
      <c r="D7148" s="122"/>
      <c r="E7148" s="129">
        <f t="shared" si="111"/>
        <v>0</v>
      </c>
    </row>
    <row r="7149" spans="1:5">
      <c r="A7149" s="127"/>
      <c r="B7149" s="128"/>
      <c r="C7149" s="127"/>
      <c r="D7149" s="122"/>
      <c r="E7149" s="129">
        <f t="shared" si="111"/>
        <v>0</v>
      </c>
    </row>
    <row r="7150" spans="1:5">
      <c r="A7150" s="127"/>
      <c r="B7150" s="128"/>
      <c r="C7150" s="127"/>
      <c r="D7150" s="122"/>
      <c r="E7150" s="129">
        <f t="shared" si="111"/>
        <v>0</v>
      </c>
    </row>
    <row r="7151" spans="1:5">
      <c r="A7151" s="127"/>
      <c r="B7151" s="128"/>
      <c r="C7151" s="127"/>
      <c r="D7151" s="122"/>
      <c r="E7151" s="129">
        <f t="shared" si="111"/>
        <v>0</v>
      </c>
    </row>
    <row r="7152" spans="1:5">
      <c r="A7152" s="127"/>
      <c r="B7152" s="128"/>
      <c r="C7152" s="127"/>
      <c r="D7152" s="122"/>
      <c r="E7152" s="129">
        <f t="shared" si="111"/>
        <v>0</v>
      </c>
    </row>
    <row r="7153" spans="1:5">
      <c r="A7153" s="127"/>
      <c r="B7153" s="128"/>
      <c r="C7153" s="127"/>
      <c r="D7153" s="122"/>
      <c r="E7153" s="129">
        <f t="shared" si="111"/>
        <v>0</v>
      </c>
    </row>
    <row r="7154" spans="1:5">
      <c r="A7154" s="127"/>
      <c r="B7154" s="128"/>
      <c r="C7154" s="127"/>
      <c r="D7154" s="122"/>
      <c r="E7154" s="129">
        <f t="shared" si="111"/>
        <v>0</v>
      </c>
    </row>
    <row r="7155" spans="1:5">
      <c r="A7155" s="127"/>
      <c r="B7155" s="128"/>
      <c r="C7155" s="127"/>
      <c r="D7155" s="122"/>
      <c r="E7155" s="129">
        <f t="shared" si="111"/>
        <v>0</v>
      </c>
    </row>
    <row r="7156" spans="1:5">
      <c r="A7156" s="127"/>
      <c r="B7156" s="128"/>
      <c r="C7156" s="127"/>
      <c r="D7156" s="122"/>
      <c r="E7156" s="129">
        <f t="shared" si="111"/>
        <v>0</v>
      </c>
    </row>
    <row r="7157" spans="1:5">
      <c r="A7157" s="127"/>
      <c r="B7157" s="128"/>
      <c r="C7157" s="127"/>
      <c r="D7157" s="122"/>
      <c r="E7157" s="129">
        <f t="shared" si="111"/>
        <v>0</v>
      </c>
    </row>
    <row r="7158" spans="1:5">
      <c r="A7158" s="127"/>
      <c r="B7158" s="128"/>
      <c r="C7158" s="127"/>
      <c r="D7158" s="122"/>
      <c r="E7158" s="129">
        <f t="shared" si="111"/>
        <v>0</v>
      </c>
    </row>
    <row r="7159" spans="1:5">
      <c r="A7159" s="127"/>
      <c r="B7159" s="128"/>
      <c r="C7159" s="127"/>
      <c r="D7159" s="122"/>
      <c r="E7159" s="129">
        <f t="shared" si="111"/>
        <v>0</v>
      </c>
    </row>
    <row r="7160" spans="1:5">
      <c r="A7160" s="127"/>
      <c r="B7160" s="128"/>
      <c r="C7160" s="127"/>
      <c r="D7160" s="122"/>
      <c r="E7160" s="129">
        <f t="shared" si="111"/>
        <v>0</v>
      </c>
    </row>
    <row r="7161" spans="1:5">
      <c r="A7161" s="127"/>
      <c r="B7161" s="128"/>
      <c r="C7161" s="127"/>
      <c r="D7161" s="122"/>
      <c r="E7161" s="129">
        <f t="shared" si="111"/>
        <v>0</v>
      </c>
    </row>
    <row r="7162" spans="1:5">
      <c r="A7162" s="127"/>
      <c r="B7162" s="128"/>
      <c r="C7162" s="127"/>
      <c r="D7162" s="122"/>
      <c r="E7162" s="129">
        <f t="shared" si="111"/>
        <v>0</v>
      </c>
    </row>
    <row r="7163" spans="1:5">
      <c r="A7163" s="127"/>
      <c r="B7163" s="128"/>
      <c r="C7163" s="127"/>
      <c r="D7163" s="122"/>
      <c r="E7163" s="129">
        <f t="shared" si="111"/>
        <v>0</v>
      </c>
    </row>
    <row r="7164" spans="1:5">
      <c r="A7164" s="127"/>
      <c r="B7164" s="128"/>
      <c r="C7164" s="127"/>
      <c r="D7164" s="122"/>
      <c r="E7164" s="129">
        <f t="shared" si="111"/>
        <v>0</v>
      </c>
    </row>
    <row r="7165" spans="1:5">
      <c r="A7165" s="127"/>
      <c r="B7165" s="128"/>
      <c r="C7165" s="127"/>
      <c r="D7165" s="122"/>
      <c r="E7165" s="129">
        <f t="shared" si="111"/>
        <v>0</v>
      </c>
    </row>
    <row r="7166" spans="1:5">
      <c r="A7166" s="127"/>
      <c r="B7166" s="128"/>
      <c r="C7166" s="127"/>
      <c r="D7166" s="122"/>
      <c r="E7166" s="129">
        <f t="shared" si="111"/>
        <v>0</v>
      </c>
    </row>
    <row r="7167" spans="1:5">
      <c r="A7167" s="127"/>
      <c r="B7167" s="128"/>
      <c r="C7167" s="127"/>
      <c r="D7167" s="122"/>
      <c r="E7167" s="129">
        <f t="shared" si="111"/>
        <v>0</v>
      </c>
    </row>
    <row r="7168" spans="1:5">
      <c r="A7168" s="127"/>
      <c r="B7168" s="128"/>
      <c r="C7168" s="127"/>
      <c r="D7168" s="122"/>
      <c r="E7168" s="129">
        <f t="shared" si="111"/>
        <v>0</v>
      </c>
    </row>
    <row r="7169" spans="1:5">
      <c r="A7169" s="127"/>
      <c r="B7169" s="128"/>
      <c r="C7169" s="127"/>
      <c r="D7169" s="122"/>
      <c r="E7169" s="129">
        <f t="shared" si="111"/>
        <v>0</v>
      </c>
    </row>
    <row r="7170" spans="1:5">
      <c r="A7170" s="127"/>
      <c r="B7170" s="128"/>
      <c r="C7170" s="127"/>
      <c r="D7170" s="122"/>
      <c r="E7170" s="129">
        <f t="shared" ref="E7170:E7233" si="112">ROUND((D7170/(1+$J$1))*(1+$L$1),2)</f>
        <v>0</v>
      </c>
    </row>
    <row r="7171" spans="1:5">
      <c r="A7171" s="127"/>
      <c r="B7171" s="128"/>
      <c r="C7171" s="127"/>
      <c r="D7171" s="122"/>
      <c r="E7171" s="129">
        <f t="shared" si="112"/>
        <v>0</v>
      </c>
    </row>
    <row r="7172" spans="1:5">
      <c r="A7172" s="127"/>
      <c r="B7172" s="128"/>
      <c r="C7172" s="127"/>
      <c r="D7172" s="122"/>
      <c r="E7172" s="129">
        <f t="shared" si="112"/>
        <v>0</v>
      </c>
    </row>
    <row r="7173" spans="1:5">
      <c r="A7173" s="127"/>
      <c r="B7173" s="128"/>
      <c r="C7173" s="127"/>
      <c r="D7173" s="122"/>
      <c r="E7173" s="129">
        <f t="shared" si="112"/>
        <v>0</v>
      </c>
    </row>
    <row r="7174" spans="1:5">
      <c r="A7174" s="127"/>
      <c r="B7174" s="128"/>
      <c r="C7174" s="127"/>
      <c r="D7174" s="122"/>
      <c r="E7174" s="129">
        <f t="shared" si="112"/>
        <v>0</v>
      </c>
    </row>
    <row r="7175" spans="1:5">
      <c r="A7175" s="127"/>
      <c r="B7175" s="128"/>
      <c r="C7175" s="127"/>
      <c r="D7175" s="122"/>
      <c r="E7175" s="129">
        <f t="shared" si="112"/>
        <v>0</v>
      </c>
    </row>
    <row r="7176" spans="1:5">
      <c r="A7176" s="127"/>
      <c r="B7176" s="128"/>
      <c r="C7176" s="127"/>
      <c r="D7176" s="122"/>
      <c r="E7176" s="129">
        <f t="shared" si="112"/>
        <v>0</v>
      </c>
    </row>
    <row r="7177" spans="1:5">
      <c r="A7177" s="127"/>
      <c r="B7177" s="128"/>
      <c r="C7177" s="127"/>
      <c r="D7177" s="122"/>
      <c r="E7177" s="129">
        <f t="shared" si="112"/>
        <v>0</v>
      </c>
    </row>
    <row r="7178" spans="1:5">
      <c r="A7178" s="127"/>
      <c r="B7178" s="128"/>
      <c r="C7178" s="127"/>
      <c r="D7178" s="122"/>
      <c r="E7178" s="129">
        <f t="shared" si="112"/>
        <v>0</v>
      </c>
    </row>
    <row r="7179" spans="1:5">
      <c r="A7179" s="127"/>
      <c r="B7179" s="128"/>
      <c r="C7179" s="127"/>
      <c r="D7179" s="122"/>
      <c r="E7179" s="129">
        <f t="shared" si="112"/>
        <v>0</v>
      </c>
    </row>
    <row r="7180" spans="1:5">
      <c r="A7180" s="127"/>
      <c r="B7180" s="128"/>
      <c r="C7180" s="127"/>
      <c r="D7180" s="122"/>
      <c r="E7180" s="129">
        <f t="shared" si="112"/>
        <v>0</v>
      </c>
    </row>
    <row r="7181" spans="1:5">
      <c r="A7181" s="127"/>
      <c r="B7181" s="128"/>
      <c r="C7181" s="127"/>
      <c r="D7181" s="122"/>
      <c r="E7181" s="129">
        <f t="shared" si="112"/>
        <v>0</v>
      </c>
    </row>
    <row r="7182" spans="1:5">
      <c r="A7182" s="127"/>
      <c r="B7182" s="128"/>
      <c r="C7182" s="127"/>
      <c r="D7182" s="122"/>
      <c r="E7182" s="129">
        <f t="shared" si="112"/>
        <v>0</v>
      </c>
    </row>
    <row r="7183" spans="1:5">
      <c r="A7183" s="127"/>
      <c r="B7183" s="128"/>
      <c r="C7183" s="127"/>
      <c r="D7183" s="122"/>
      <c r="E7183" s="129">
        <f t="shared" si="112"/>
        <v>0</v>
      </c>
    </row>
    <row r="7184" spans="1:5">
      <c r="A7184" s="127"/>
      <c r="B7184" s="128"/>
      <c r="C7184" s="127"/>
      <c r="D7184" s="122"/>
      <c r="E7184" s="129">
        <f t="shared" si="112"/>
        <v>0</v>
      </c>
    </row>
    <row r="7185" spans="1:5">
      <c r="A7185" s="127"/>
      <c r="B7185" s="128"/>
      <c r="C7185" s="127"/>
      <c r="D7185" s="122"/>
      <c r="E7185" s="129">
        <f t="shared" si="112"/>
        <v>0</v>
      </c>
    </row>
    <row r="7186" spans="1:5">
      <c r="A7186" s="127"/>
      <c r="B7186" s="128"/>
      <c r="C7186" s="127"/>
      <c r="D7186" s="122"/>
      <c r="E7186" s="129">
        <f t="shared" si="112"/>
        <v>0</v>
      </c>
    </row>
    <row r="7187" spans="1:5">
      <c r="A7187" s="127"/>
      <c r="B7187" s="128"/>
      <c r="C7187" s="127"/>
      <c r="D7187" s="122"/>
      <c r="E7187" s="129">
        <f t="shared" si="112"/>
        <v>0</v>
      </c>
    </row>
    <row r="7188" spans="1:5">
      <c r="A7188" s="127"/>
      <c r="B7188" s="128"/>
      <c r="C7188" s="127"/>
      <c r="D7188" s="122"/>
      <c r="E7188" s="129">
        <f t="shared" si="112"/>
        <v>0</v>
      </c>
    </row>
    <row r="7189" spans="1:5">
      <c r="A7189" s="127"/>
      <c r="B7189" s="128"/>
      <c r="C7189" s="127"/>
      <c r="D7189" s="122"/>
      <c r="E7189" s="129">
        <f t="shared" si="112"/>
        <v>0</v>
      </c>
    </row>
    <row r="7190" spans="1:5">
      <c r="A7190" s="127"/>
      <c r="B7190" s="128"/>
      <c r="C7190" s="127"/>
      <c r="D7190" s="122"/>
      <c r="E7190" s="129">
        <f t="shared" si="112"/>
        <v>0</v>
      </c>
    </row>
    <row r="7191" spans="1:5">
      <c r="A7191" s="127"/>
      <c r="B7191" s="128"/>
      <c r="C7191" s="127"/>
      <c r="D7191" s="122"/>
      <c r="E7191" s="129">
        <f t="shared" si="112"/>
        <v>0</v>
      </c>
    </row>
    <row r="7192" spans="1:5">
      <c r="A7192" s="127"/>
      <c r="B7192" s="128"/>
      <c r="C7192" s="127"/>
      <c r="D7192" s="122"/>
      <c r="E7192" s="129">
        <f t="shared" si="112"/>
        <v>0</v>
      </c>
    </row>
    <row r="7193" spans="1:5">
      <c r="A7193" s="127"/>
      <c r="B7193" s="128"/>
      <c r="C7193" s="127"/>
      <c r="D7193" s="122"/>
      <c r="E7193" s="129">
        <f t="shared" si="112"/>
        <v>0</v>
      </c>
    </row>
    <row r="7194" spans="1:5">
      <c r="A7194" s="127"/>
      <c r="B7194" s="128"/>
      <c r="C7194" s="127"/>
      <c r="D7194" s="122"/>
      <c r="E7194" s="129">
        <f t="shared" si="112"/>
        <v>0</v>
      </c>
    </row>
    <row r="7195" spans="1:5">
      <c r="A7195" s="127"/>
      <c r="B7195" s="128"/>
      <c r="C7195" s="127"/>
      <c r="D7195" s="122"/>
      <c r="E7195" s="129">
        <f t="shared" si="112"/>
        <v>0</v>
      </c>
    </row>
    <row r="7196" spans="1:5">
      <c r="A7196" s="127"/>
      <c r="B7196" s="128"/>
      <c r="C7196" s="127"/>
      <c r="D7196" s="122"/>
      <c r="E7196" s="129">
        <f t="shared" si="112"/>
        <v>0</v>
      </c>
    </row>
    <row r="7197" spans="1:5">
      <c r="A7197" s="127"/>
      <c r="B7197" s="128"/>
      <c r="C7197" s="127"/>
      <c r="D7197" s="122"/>
      <c r="E7197" s="129">
        <f t="shared" si="112"/>
        <v>0</v>
      </c>
    </row>
    <row r="7198" spans="1:5">
      <c r="A7198" s="127"/>
      <c r="B7198" s="128"/>
      <c r="C7198" s="127"/>
      <c r="D7198" s="122"/>
      <c r="E7198" s="129">
        <f t="shared" si="112"/>
        <v>0</v>
      </c>
    </row>
    <row r="7199" spans="1:5">
      <c r="A7199" s="127"/>
      <c r="B7199" s="128"/>
      <c r="C7199" s="127"/>
      <c r="D7199" s="122"/>
      <c r="E7199" s="129">
        <f t="shared" si="112"/>
        <v>0</v>
      </c>
    </row>
    <row r="7200" spans="1:5">
      <c r="A7200" s="127"/>
      <c r="B7200" s="128"/>
      <c r="C7200" s="127"/>
      <c r="D7200" s="122"/>
      <c r="E7200" s="129">
        <f t="shared" si="112"/>
        <v>0</v>
      </c>
    </row>
    <row r="7201" spans="1:5">
      <c r="A7201" s="127"/>
      <c r="B7201" s="128"/>
      <c r="C7201" s="127"/>
      <c r="D7201" s="122"/>
      <c r="E7201" s="129">
        <f t="shared" si="112"/>
        <v>0</v>
      </c>
    </row>
    <row r="7202" spans="1:5">
      <c r="A7202" s="127"/>
      <c r="B7202" s="128"/>
      <c r="C7202" s="127"/>
      <c r="D7202" s="122"/>
      <c r="E7202" s="129">
        <f t="shared" si="112"/>
        <v>0</v>
      </c>
    </row>
    <row r="7203" spans="1:5">
      <c r="A7203" s="127"/>
      <c r="B7203" s="128"/>
      <c r="C7203" s="127"/>
      <c r="D7203" s="122"/>
      <c r="E7203" s="129">
        <f t="shared" si="112"/>
        <v>0</v>
      </c>
    </row>
    <row r="7204" spans="1:5">
      <c r="A7204" s="127"/>
      <c r="B7204" s="128"/>
      <c r="C7204" s="127"/>
      <c r="D7204" s="122"/>
      <c r="E7204" s="129">
        <f t="shared" si="112"/>
        <v>0</v>
      </c>
    </row>
    <row r="7205" spans="1:5">
      <c r="A7205" s="127"/>
      <c r="B7205" s="128"/>
      <c r="C7205" s="127"/>
      <c r="D7205" s="122"/>
      <c r="E7205" s="129">
        <f t="shared" si="112"/>
        <v>0</v>
      </c>
    </row>
    <row r="7206" spans="1:5">
      <c r="A7206" s="127"/>
      <c r="B7206" s="128"/>
      <c r="C7206" s="127"/>
      <c r="D7206" s="122"/>
      <c r="E7206" s="129">
        <f t="shared" si="112"/>
        <v>0</v>
      </c>
    </row>
    <row r="7207" spans="1:5">
      <c r="A7207" s="127"/>
      <c r="B7207" s="128"/>
      <c r="C7207" s="127"/>
      <c r="D7207" s="122"/>
      <c r="E7207" s="129">
        <f t="shared" si="112"/>
        <v>0</v>
      </c>
    </row>
    <row r="7208" spans="1:5">
      <c r="A7208" s="127"/>
      <c r="B7208" s="128"/>
      <c r="C7208" s="127"/>
      <c r="D7208" s="122"/>
      <c r="E7208" s="129">
        <f t="shared" si="112"/>
        <v>0</v>
      </c>
    </row>
    <row r="7209" spans="1:5">
      <c r="A7209" s="127"/>
      <c r="B7209" s="128"/>
      <c r="C7209" s="127"/>
      <c r="D7209" s="122"/>
      <c r="E7209" s="129">
        <f t="shared" si="112"/>
        <v>0</v>
      </c>
    </row>
    <row r="7210" spans="1:5">
      <c r="A7210" s="127"/>
      <c r="B7210" s="128"/>
      <c r="C7210" s="127"/>
      <c r="D7210" s="122"/>
      <c r="E7210" s="129">
        <f t="shared" si="112"/>
        <v>0</v>
      </c>
    </row>
    <row r="7211" spans="1:5">
      <c r="A7211" s="127"/>
      <c r="B7211" s="128"/>
      <c r="C7211" s="127"/>
      <c r="D7211" s="122"/>
      <c r="E7211" s="129">
        <f t="shared" si="112"/>
        <v>0</v>
      </c>
    </row>
    <row r="7212" spans="1:5">
      <c r="A7212" s="127"/>
      <c r="B7212" s="128"/>
      <c r="C7212" s="127"/>
      <c r="D7212" s="122"/>
      <c r="E7212" s="129">
        <f t="shared" si="112"/>
        <v>0</v>
      </c>
    </row>
    <row r="7213" spans="1:5">
      <c r="A7213" s="127"/>
      <c r="B7213" s="128"/>
      <c r="C7213" s="127"/>
      <c r="D7213" s="122"/>
      <c r="E7213" s="129">
        <f t="shared" si="112"/>
        <v>0</v>
      </c>
    </row>
    <row r="7214" spans="1:5">
      <c r="A7214" s="127"/>
      <c r="B7214" s="128"/>
      <c r="C7214" s="127"/>
      <c r="D7214" s="122"/>
      <c r="E7214" s="129">
        <f t="shared" si="112"/>
        <v>0</v>
      </c>
    </row>
    <row r="7215" spans="1:5">
      <c r="A7215" s="127"/>
      <c r="B7215" s="128"/>
      <c r="C7215" s="127"/>
      <c r="D7215" s="122"/>
      <c r="E7215" s="129">
        <f t="shared" si="112"/>
        <v>0</v>
      </c>
    </row>
    <row r="7216" spans="1:5">
      <c r="A7216" s="127"/>
      <c r="B7216" s="128"/>
      <c r="C7216" s="127"/>
      <c r="D7216" s="122"/>
      <c r="E7216" s="129">
        <f t="shared" si="112"/>
        <v>0</v>
      </c>
    </row>
    <row r="7217" spans="1:5">
      <c r="A7217" s="127"/>
      <c r="B7217" s="128"/>
      <c r="C7217" s="127"/>
      <c r="D7217" s="122"/>
      <c r="E7217" s="129">
        <f t="shared" si="112"/>
        <v>0</v>
      </c>
    </row>
    <row r="7218" spans="1:5">
      <c r="A7218" s="127"/>
      <c r="B7218" s="128"/>
      <c r="C7218" s="127"/>
      <c r="D7218" s="122"/>
      <c r="E7218" s="129">
        <f t="shared" si="112"/>
        <v>0</v>
      </c>
    </row>
    <row r="7219" spans="1:5">
      <c r="A7219" s="127"/>
      <c r="B7219" s="128"/>
      <c r="C7219" s="127"/>
      <c r="D7219" s="122"/>
      <c r="E7219" s="129">
        <f t="shared" si="112"/>
        <v>0</v>
      </c>
    </row>
    <row r="7220" spans="1:5">
      <c r="A7220" s="127"/>
      <c r="B7220" s="128"/>
      <c r="C7220" s="127"/>
      <c r="D7220" s="122"/>
      <c r="E7220" s="129">
        <f t="shared" si="112"/>
        <v>0</v>
      </c>
    </row>
    <row r="7221" spans="1:5">
      <c r="A7221" s="127"/>
      <c r="B7221" s="128"/>
      <c r="C7221" s="127"/>
      <c r="D7221" s="122"/>
      <c r="E7221" s="129">
        <f t="shared" si="112"/>
        <v>0</v>
      </c>
    </row>
    <row r="7222" spans="1:5">
      <c r="A7222" s="127"/>
      <c r="B7222" s="128"/>
      <c r="C7222" s="127"/>
      <c r="D7222" s="122"/>
      <c r="E7222" s="129">
        <f t="shared" si="112"/>
        <v>0</v>
      </c>
    </row>
    <row r="7223" spans="1:5">
      <c r="A7223" s="127"/>
      <c r="B7223" s="128"/>
      <c r="C7223" s="127"/>
      <c r="D7223" s="122"/>
      <c r="E7223" s="129">
        <f t="shared" si="112"/>
        <v>0</v>
      </c>
    </row>
    <row r="7224" spans="1:5">
      <c r="A7224" s="127"/>
      <c r="B7224" s="128"/>
      <c r="C7224" s="127"/>
      <c r="D7224" s="122"/>
      <c r="E7224" s="129">
        <f t="shared" si="112"/>
        <v>0</v>
      </c>
    </row>
    <row r="7225" spans="1:5">
      <c r="A7225" s="127"/>
      <c r="B7225" s="128"/>
      <c r="C7225" s="127"/>
      <c r="D7225" s="122"/>
      <c r="E7225" s="129">
        <f t="shared" si="112"/>
        <v>0</v>
      </c>
    </row>
    <row r="7226" spans="1:5">
      <c r="A7226" s="127"/>
      <c r="B7226" s="128"/>
      <c r="C7226" s="127"/>
      <c r="D7226" s="122"/>
      <c r="E7226" s="129">
        <f t="shared" si="112"/>
        <v>0</v>
      </c>
    </row>
    <row r="7227" spans="1:5">
      <c r="A7227" s="127"/>
      <c r="B7227" s="128"/>
      <c r="C7227" s="127"/>
      <c r="D7227" s="122"/>
      <c r="E7227" s="129">
        <f t="shared" si="112"/>
        <v>0</v>
      </c>
    </row>
    <row r="7228" spans="1:5">
      <c r="A7228" s="127"/>
      <c r="B7228" s="128"/>
      <c r="C7228" s="127"/>
      <c r="D7228" s="122"/>
      <c r="E7228" s="129">
        <f t="shared" si="112"/>
        <v>0</v>
      </c>
    </row>
    <row r="7229" spans="1:5">
      <c r="A7229" s="127"/>
      <c r="B7229" s="128"/>
      <c r="C7229" s="127"/>
      <c r="D7229" s="122"/>
      <c r="E7229" s="129">
        <f t="shared" si="112"/>
        <v>0</v>
      </c>
    </row>
    <row r="7230" spans="1:5">
      <c r="A7230" s="127"/>
      <c r="B7230" s="128"/>
      <c r="C7230" s="127"/>
      <c r="D7230" s="122"/>
      <c r="E7230" s="129">
        <f t="shared" si="112"/>
        <v>0</v>
      </c>
    </row>
    <row r="7231" spans="1:5">
      <c r="A7231" s="127"/>
      <c r="B7231" s="128"/>
      <c r="C7231" s="127"/>
      <c r="D7231" s="122"/>
      <c r="E7231" s="129">
        <f t="shared" si="112"/>
        <v>0</v>
      </c>
    </row>
    <row r="7232" spans="1:5">
      <c r="A7232" s="127"/>
      <c r="B7232" s="128"/>
      <c r="C7232" s="127"/>
      <c r="D7232" s="122"/>
      <c r="E7232" s="129">
        <f t="shared" si="112"/>
        <v>0</v>
      </c>
    </row>
    <row r="7233" spans="1:5">
      <c r="A7233" s="127"/>
      <c r="B7233" s="128"/>
      <c r="C7233" s="127"/>
      <c r="D7233" s="122"/>
      <c r="E7233" s="129">
        <f t="shared" si="112"/>
        <v>0</v>
      </c>
    </row>
    <row r="7234" spans="1:5">
      <c r="A7234" s="127"/>
      <c r="B7234" s="128"/>
      <c r="C7234" s="127"/>
      <c r="D7234" s="122"/>
      <c r="E7234" s="129">
        <f t="shared" ref="E7234:E7297" si="113">ROUND((D7234/(1+$J$1))*(1+$L$1),2)</f>
        <v>0</v>
      </c>
    </row>
    <row r="7235" spans="1:5">
      <c r="A7235" s="127"/>
      <c r="B7235" s="128"/>
      <c r="C7235" s="127"/>
      <c r="D7235" s="122"/>
      <c r="E7235" s="129">
        <f t="shared" si="113"/>
        <v>0</v>
      </c>
    </row>
    <row r="7236" spans="1:5">
      <c r="A7236" s="127"/>
      <c r="B7236" s="128"/>
      <c r="C7236" s="127"/>
      <c r="D7236" s="122"/>
      <c r="E7236" s="129">
        <f t="shared" si="113"/>
        <v>0</v>
      </c>
    </row>
    <row r="7237" spans="1:5">
      <c r="A7237" s="127"/>
      <c r="B7237" s="128"/>
      <c r="C7237" s="127"/>
      <c r="D7237" s="122"/>
      <c r="E7237" s="129">
        <f t="shared" si="113"/>
        <v>0</v>
      </c>
    </row>
    <row r="7238" spans="1:5">
      <c r="A7238" s="127"/>
      <c r="B7238" s="128"/>
      <c r="C7238" s="127"/>
      <c r="D7238" s="122"/>
      <c r="E7238" s="129">
        <f t="shared" si="113"/>
        <v>0</v>
      </c>
    </row>
    <row r="7239" spans="1:5">
      <c r="A7239" s="127"/>
      <c r="B7239" s="128"/>
      <c r="C7239" s="127"/>
      <c r="D7239" s="122"/>
      <c r="E7239" s="129">
        <f t="shared" si="113"/>
        <v>0</v>
      </c>
    </row>
    <row r="7240" spans="1:5">
      <c r="A7240" s="127"/>
      <c r="B7240" s="128"/>
      <c r="C7240" s="127"/>
      <c r="D7240" s="122"/>
      <c r="E7240" s="129">
        <f t="shared" si="113"/>
        <v>0</v>
      </c>
    </row>
    <row r="7241" spans="1:5">
      <c r="A7241" s="127"/>
      <c r="B7241" s="128"/>
      <c r="C7241" s="127"/>
      <c r="D7241" s="122"/>
      <c r="E7241" s="129">
        <f t="shared" si="113"/>
        <v>0</v>
      </c>
    </row>
    <row r="7242" spans="1:5">
      <c r="A7242" s="127"/>
      <c r="B7242" s="128"/>
      <c r="C7242" s="127"/>
      <c r="D7242" s="122"/>
      <c r="E7242" s="129">
        <f t="shared" si="113"/>
        <v>0</v>
      </c>
    </row>
    <row r="7243" spans="1:5">
      <c r="A7243" s="127"/>
      <c r="B7243" s="128"/>
      <c r="C7243" s="127"/>
      <c r="D7243" s="122"/>
      <c r="E7243" s="129">
        <f t="shared" si="113"/>
        <v>0</v>
      </c>
    </row>
    <row r="7244" spans="1:5">
      <c r="A7244" s="127"/>
      <c r="B7244" s="128"/>
      <c r="C7244" s="127"/>
      <c r="D7244" s="122"/>
      <c r="E7244" s="129">
        <f t="shared" si="113"/>
        <v>0</v>
      </c>
    </row>
    <row r="7245" spans="1:5">
      <c r="A7245" s="127"/>
      <c r="B7245" s="128"/>
      <c r="C7245" s="127"/>
      <c r="D7245" s="122"/>
      <c r="E7245" s="129">
        <f t="shared" si="113"/>
        <v>0</v>
      </c>
    </row>
    <row r="7246" spans="1:5">
      <c r="A7246" s="127"/>
      <c r="B7246" s="128"/>
      <c r="C7246" s="127"/>
      <c r="D7246" s="122"/>
      <c r="E7246" s="129">
        <f t="shared" si="113"/>
        <v>0</v>
      </c>
    </row>
    <row r="7247" spans="1:5">
      <c r="A7247" s="127"/>
      <c r="B7247" s="128"/>
      <c r="C7247" s="127"/>
      <c r="D7247" s="122"/>
      <c r="E7247" s="129">
        <f t="shared" si="113"/>
        <v>0</v>
      </c>
    </row>
    <row r="7248" spans="1:5">
      <c r="A7248" s="127"/>
      <c r="B7248" s="128"/>
      <c r="C7248" s="127"/>
      <c r="D7248" s="122"/>
      <c r="E7248" s="129">
        <f t="shared" si="113"/>
        <v>0</v>
      </c>
    </row>
    <row r="7249" spans="1:5">
      <c r="A7249" s="127"/>
      <c r="B7249" s="128"/>
      <c r="C7249" s="127"/>
      <c r="D7249" s="122"/>
      <c r="E7249" s="129">
        <f t="shared" si="113"/>
        <v>0</v>
      </c>
    </row>
    <row r="7250" spans="1:5">
      <c r="A7250" s="127"/>
      <c r="B7250" s="128"/>
      <c r="C7250" s="127"/>
      <c r="D7250" s="122"/>
      <c r="E7250" s="129">
        <f t="shared" si="113"/>
        <v>0</v>
      </c>
    </row>
    <row r="7251" spans="1:5">
      <c r="A7251" s="127"/>
      <c r="B7251" s="128"/>
      <c r="C7251" s="127"/>
      <c r="D7251" s="122"/>
      <c r="E7251" s="129">
        <f t="shared" si="113"/>
        <v>0</v>
      </c>
    </row>
    <row r="7252" spans="1:5">
      <c r="A7252" s="127"/>
      <c r="B7252" s="128"/>
      <c r="C7252" s="127"/>
      <c r="D7252" s="122"/>
      <c r="E7252" s="129">
        <f t="shared" si="113"/>
        <v>0</v>
      </c>
    </row>
    <row r="7253" spans="1:5">
      <c r="A7253" s="127"/>
      <c r="B7253" s="128"/>
      <c r="C7253" s="127"/>
      <c r="D7253" s="122"/>
      <c r="E7253" s="129">
        <f t="shared" si="113"/>
        <v>0</v>
      </c>
    </row>
    <row r="7254" spans="1:5">
      <c r="A7254" s="127"/>
      <c r="B7254" s="128"/>
      <c r="C7254" s="127"/>
      <c r="D7254" s="122"/>
      <c r="E7254" s="129">
        <f t="shared" si="113"/>
        <v>0</v>
      </c>
    </row>
    <row r="7255" spans="1:5">
      <c r="A7255" s="127"/>
      <c r="B7255" s="128"/>
      <c r="C7255" s="127"/>
      <c r="D7255" s="122"/>
      <c r="E7255" s="129">
        <f t="shared" si="113"/>
        <v>0</v>
      </c>
    </row>
    <row r="7256" spans="1:5">
      <c r="A7256" s="127"/>
      <c r="B7256" s="128"/>
      <c r="C7256" s="127"/>
      <c r="D7256" s="122"/>
      <c r="E7256" s="129">
        <f t="shared" si="113"/>
        <v>0</v>
      </c>
    </row>
    <row r="7257" spans="1:5">
      <c r="A7257" s="127"/>
      <c r="B7257" s="128"/>
      <c r="C7257" s="127"/>
      <c r="D7257" s="122"/>
      <c r="E7257" s="129">
        <f t="shared" si="113"/>
        <v>0</v>
      </c>
    </row>
    <row r="7258" spans="1:5">
      <c r="A7258" s="127"/>
      <c r="B7258" s="128"/>
      <c r="C7258" s="127"/>
      <c r="D7258" s="122"/>
      <c r="E7258" s="129">
        <f t="shared" si="113"/>
        <v>0</v>
      </c>
    </row>
    <row r="7259" spans="1:5">
      <c r="A7259" s="127"/>
      <c r="B7259" s="128"/>
      <c r="C7259" s="127"/>
      <c r="D7259" s="122"/>
      <c r="E7259" s="129">
        <f t="shared" si="113"/>
        <v>0</v>
      </c>
    </row>
    <row r="7260" spans="1:5">
      <c r="A7260" s="127"/>
      <c r="B7260" s="128"/>
      <c r="C7260" s="127"/>
      <c r="D7260" s="122"/>
      <c r="E7260" s="129">
        <f t="shared" si="113"/>
        <v>0</v>
      </c>
    </row>
    <row r="7261" spans="1:5">
      <c r="A7261" s="127"/>
      <c r="B7261" s="128"/>
      <c r="C7261" s="127"/>
      <c r="D7261" s="122"/>
      <c r="E7261" s="129">
        <f t="shared" si="113"/>
        <v>0</v>
      </c>
    </row>
    <row r="7262" spans="1:5">
      <c r="A7262" s="127"/>
      <c r="B7262" s="128"/>
      <c r="C7262" s="127"/>
      <c r="D7262" s="122"/>
      <c r="E7262" s="129">
        <f t="shared" si="113"/>
        <v>0</v>
      </c>
    </row>
    <row r="7263" spans="1:5">
      <c r="A7263" s="127"/>
      <c r="B7263" s="128"/>
      <c r="C7263" s="127"/>
      <c r="D7263" s="122"/>
      <c r="E7263" s="129">
        <f t="shared" si="113"/>
        <v>0</v>
      </c>
    </row>
    <row r="7264" spans="1:5">
      <c r="A7264" s="127"/>
      <c r="B7264" s="128"/>
      <c r="C7264" s="127"/>
      <c r="D7264" s="122"/>
      <c r="E7264" s="129">
        <f t="shared" si="113"/>
        <v>0</v>
      </c>
    </row>
    <row r="7265" spans="1:5">
      <c r="A7265" s="127"/>
      <c r="B7265" s="128"/>
      <c r="C7265" s="127"/>
      <c r="D7265" s="122"/>
      <c r="E7265" s="129">
        <f t="shared" si="113"/>
        <v>0</v>
      </c>
    </row>
    <row r="7266" spans="1:5">
      <c r="A7266" s="127"/>
      <c r="B7266" s="128"/>
      <c r="C7266" s="127"/>
      <c r="D7266" s="122"/>
      <c r="E7266" s="129">
        <f t="shared" si="113"/>
        <v>0</v>
      </c>
    </row>
    <row r="7267" spans="1:5">
      <c r="A7267" s="127"/>
      <c r="B7267" s="128"/>
      <c r="C7267" s="127"/>
      <c r="D7267" s="122"/>
      <c r="E7267" s="129">
        <f t="shared" si="113"/>
        <v>0</v>
      </c>
    </row>
    <row r="7268" spans="1:5">
      <c r="A7268" s="127"/>
      <c r="B7268" s="128"/>
      <c r="C7268" s="127"/>
      <c r="D7268" s="122"/>
      <c r="E7268" s="129">
        <f t="shared" si="113"/>
        <v>0</v>
      </c>
    </row>
    <row r="7269" spans="1:5">
      <c r="A7269" s="127"/>
      <c r="B7269" s="128"/>
      <c r="C7269" s="127"/>
      <c r="D7269" s="122"/>
      <c r="E7269" s="129">
        <f t="shared" si="113"/>
        <v>0</v>
      </c>
    </row>
    <row r="7270" spans="1:5">
      <c r="A7270" s="127"/>
      <c r="B7270" s="128"/>
      <c r="C7270" s="127"/>
      <c r="D7270" s="122"/>
      <c r="E7270" s="129">
        <f t="shared" si="113"/>
        <v>0</v>
      </c>
    </row>
    <row r="7271" spans="1:5">
      <c r="A7271" s="127"/>
      <c r="B7271" s="128"/>
      <c r="C7271" s="127"/>
      <c r="D7271" s="122"/>
      <c r="E7271" s="129">
        <f t="shared" si="113"/>
        <v>0</v>
      </c>
    </row>
    <row r="7272" spans="1:5">
      <c r="A7272" s="127"/>
      <c r="B7272" s="128"/>
      <c r="C7272" s="127"/>
      <c r="D7272" s="122"/>
      <c r="E7272" s="129">
        <f t="shared" si="113"/>
        <v>0</v>
      </c>
    </row>
    <row r="7273" spans="1:5">
      <c r="A7273" s="127"/>
      <c r="B7273" s="128"/>
      <c r="C7273" s="127"/>
      <c r="D7273" s="122"/>
      <c r="E7273" s="129">
        <f t="shared" si="113"/>
        <v>0</v>
      </c>
    </row>
    <row r="7274" spans="1:5">
      <c r="A7274" s="127"/>
      <c r="B7274" s="128"/>
      <c r="C7274" s="127"/>
      <c r="D7274" s="122"/>
      <c r="E7274" s="129">
        <f t="shared" si="113"/>
        <v>0</v>
      </c>
    </row>
    <row r="7275" spans="1:5">
      <c r="A7275" s="127"/>
      <c r="B7275" s="128"/>
      <c r="C7275" s="127"/>
      <c r="D7275" s="122"/>
      <c r="E7275" s="129">
        <f t="shared" si="113"/>
        <v>0</v>
      </c>
    </row>
    <row r="7276" spans="1:5">
      <c r="A7276" s="127"/>
      <c r="B7276" s="128"/>
      <c r="C7276" s="127"/>
      <c r="D7276" s="122"/>
      <c r="E7276" s="129">
        <f t="shared" si="113"/>
        <v>0</v>
      </c>
    </row>
    <row r="7277" spans="1:5">
      <c r="A7277" s="127"/>
      <c r="B7277" s="128"/>
      <c r="C7277" s="127"/>
      <c r="D7277" s="122"/>
      <c r="E7277" s="129">
        <f t="shared" si="113"/>
        <v>0</v>
      </c>
    </row>
    <row r="7278" spans="1:5">
      <c r="A7278" s="127"/>
      <c r="B7278" s="128"/>
      <c r="C7278" s="127"/>
      <c r="D7278" s="122"/>
      <c r="E7278" s="129">
        <f t="shared" si="113"/>
        <v>0</v>
      </c>
    </row>
    <row r="7279" spans="1:5">
      <c r="A7279" s="127"/>
      <c r="B7279" s="128"/>
      <c r="C7279" s="127"/>
      <c r="D7279" s="122"/>
      <c r="E7279" s="129">
        <f t="shared" si="113"/>
        <v>0</v>
      </c>
    </row>
    <row r="7280" spans="1:5">
      <c r="A7280" s="127"/>
      <c r="B7280" s="128"/>
      <c r="C7280" s="127"/>
      <c r="D7280" s="122"/>
      <c r="E7280" s="129">
        <f t="shared" si="113"/>
        <v>0</v>
      </c>
    </row>
    <row r="7281" spans="1:5">
      <c r="A7281" s="127"/>
      <c r="B7281" s="128"/>
      <c r="C7281" s="127"/>
      <c r="D7281" s="122"/>
      <c r="E7281" s="129">
        <f t="shared" si="113"/>
        <v>0</v>
      </c>
    </row>
    <row r="7282" spans="1:5">
      <c r="A7282" s="127"/>
      <c r="B7282" s="128"/>
      <c r="C7282" s="127"/>
      <c r="D7282" s="122"/>
      <c r="E7282" s="129">
        <f t="shared" si="113"/>
        <v>0</v>
      </c>
    </row>
    <row r="7283" spans="1:5">
      <c r="A7283" s="127"/>
      <c r="B7283" s="128"/>
      <c r="C7283" s="127"/>
      <c r="D7283" s="122"/>
      <c r="E7283" s="129">
        <f t="shared" si="113"/>
        <v>0</v>
      </c>
    </row>
    <row r="7284" spans="1:5">
      <c r="A7284" s="127"/>
      <c r="B7284" s="128"/>
      <c r="C7284" s="127"/>
      <c r="D7284" s="122"/>
      <c r="E7284" s="129">
        <f t="shared" si="113"/>
        <v>0</v>
      </c>
    </row>
    <row r="7285" spans="1:5">
      <c r="A7285" s="127"/>
      <c r="B7285" s="128"/>
      <c r="C7285" s="127"/>
      <c r="D7285" s="122"/>
      <c r="E7285" s="129">
        <f t="shared" si="113"/>
        <v>0</v>
      </c>
    </row>
    <row r="7286" spans="1:5">
      <c r="A7286" s="127"/>
      <c r="B7286" s="128"/>
      <c r="C7286" s="127"/>
      <c r="D7286" s="122"/>
      <c r="E7286" s="129">
        <f t="shared" si="113"/>
        <v>0</v>
      </c>
    </row>
    <row r="7287" spans="1:5">
      <c r="A7287" s="127"/>
      <c r="B7287" s="128"/>
      <c r="C7287" s="127"/>
      <c r="D7287" s="122"/>
      <c r="E7287" s="129">
        <f t="shared" si="113"/>
        <v>0</v>
      </c>
    </row>
    <row r="7288" spans="1:5">
      <c r="A7288" s="127"/>
      <c r="B7288" s="128"/>
      <c r="C7288" s="127"/>
      <c r="D7288" s="122"/>
      <c r="E7288" s="129">
        <f t="shared" si="113"/>
        <v>0</v>
      </c>
    </row>
    <row r="7289" spans="1:5">
      <c r="A7289" s="127"/>
      <c r="B7289" s="128"/>
      <c r="C7289" s="127"/>
      <c r="D7289" s="122"/>
      <c r="E7289" s="129">
        <f t="shared" si="113"/>
        <v>0</v>
      </c>
    </row>
    <row r="7290" spans="1:5">
      <c r="A7290" s="127"/>
      <c r="B7290" s="128"/>
      <c r="C7290" s="127"/>
      <c r="D7290" s="122"/>
      <c r="E7290" s="129">
        <f t="shared" si="113"/>
        <v>0</v>
      </c>
    </row>
    <row r="7291" spans="1:5">
      <c r="A7291" s="127"/>
      <c r="B7291" s="128"/>
      <c r="C7291" s="127"/>
      <c r="D7291" s="122"/>
      <c r="E7291" s="129">
        <f t="shared" si="113"/>
        <v>0</v>
      </c>
    </row>
    <row r="7292" spans="1:5">
      <c r="A7292" s="127"/>
      <c r="B7292" s="128"/>
      <c r="C7292" s="127"/>
      <c r="D7292" s="122"/>
      <c r="E7292" s="129">
        <f t="shared" si="113"/>
        <v>0</v>
      </c>
    </row>
    <row r="7293" spans="1:5">
      <c r="A7293" s="127"/>
      <c r="B7293" s="128"/>
      <c r="C7293" s="127"/>
      <c r="D7293" s="122"/>
      <c r="E7293" s="129">
        <f t="shared" si="113"/>
        <v>0</v>
      </c>
    </row>
    <row r="7294" spans="1:5">
      <c r="A7294" s="127"/>
      <c r="B7294" s="128"/>
      <c r="C7294" s="127"/>
      <c r="D7294" s="122"/>
      <c r="E7294" s="129">
        <f t="shared" si="113"/>
        <v>0</v>
      </c>
    </row>
    <row r="7295" spans="1:5">
      <c r="A7295" s="127"/>
      <c r="B7295" s="128"/>
      <c r="C7295" s="127"/>
      <c r="D7295" s="122"/>
      <c r="E7295" s="129">
        <f t="shared" si="113"/>
        <v>0</v>
      </c>
    </row>
    <row r="7296" spans="1:5">
      <c r="A7296" s="127"/>
      <c r="B7296" s="128"/>
      <c r="C7296" s="127"/>
      <c r="D7296" s="122"/>
      <c r="E7296" s="129">
        <f t="shared" si="113"/>
        <v>0</v>
      </c>
    </row>
    <row r="7297" spans="1:5">
      <c r="A7297" s="127"/>
      <c r="B7297" s="128"/>
      <c r="C7297" s="127"/>
      <c r="D7297" s="122"/>
      <c r="E7297" s="129">
        <f t="shared" si="113"/>
        <v>0</v>
      </c>
    </row>
    <row r="7298" spans="1:5">
      <c r="A7298" s="127"/>
      <c r="B7298" s="128"/>
      <c r="C7298" s="127"/>
      <c r="D7298" s="122"/>
      <c r="E7298" s="129">
        <f t="shared" ref="E7298:E7361" si="114">ROUND((D7298/(1+$J$1))*(1+$L$1),2)</f>
        <v>0</v>
      </c>
    </row>
    <row r="7299" spans="1:5">
      <c r="A7299" s="127"/>
      <c r="B7299" s="128"/>
      <c r="C7299" s="127"/>
      <c r="D7299" s="122"/>
      <c r="E7299" s="129">
        <f t="shared" si="114"/>
        <v>0</v>
      </c>
    </row>
    <row r="7300" spans="1:5">
      <c r="A7300" s="127"/>
      <c r="B7300" s="128"/>
      <c r="C7300" s="127"/>
      <c r="D7300" s="122"/>
      <c r="E7300" s="129">
        <f t="shared" si="114"/>
        <v>0</v>
      </c>
    </row>
    <row r="7301" spans="1:5">
      <c r="A7301" s="127"/>
      <c r="B7301" s="128"/>
      <c r="C7301" s="127"/>
      <c r="D7301" s="122"/>
      <c r="E7301" s="129">
        <f t="shared" si="114"/>
        <v>0</v>
      </c>
    </row>
    <row r="7302" spans="1:5">
      <c r="A7302" s="127"/>
      <c r="B7302" s="128"/>
      <c r="C7302" s="127"/>
      <c r="D7302" s="122"/>
      <c r="E7302" s="129">
        <f t="shared" si="114"/>
        <v>0</v>
      </c>
    </row>
    <row r="7303" spans="1:5">
      <c r="A7303" s="127"/>
      <c r="B7303" s="128"/>
      <c r="C7303" s="127"/>
      <c r="D7303" s="122"/>
      <c r="E7303" s="129">
        <f t="shared" si="114"/>
        <v>0</v>
      </c>
    </row>
    <row r="7304" spans="1:5">
      <c r="A7304" s="127"/>
      <c r="B7304" s="128"/>
      <c r="C7304" s="127"/>
      <c r="D7304" s="122"/>
      <c r="E7304" s="129">
        <f t="shared" si="114"/>
        <v>0</v>
      </c>
    </row>
    <row r="7305" spans="1:5">
      <c r="A7305" s="127"/>
      <c r="B7305" s="128"/>
      <c r="C7305" s="127"/>
      <c r="D7305" s="122"/>
      <c r="E7305" s="129">
        <f t="shared" si="114"/>
        <v>0</v>
      </c>
    </row>
    <row r="7306" spans="1:5">
      <c r="A7306" s="127"/>
      <c r="B7306" s="128"/>
      <c r="C7306" s="127"/>
      <c r="D7306" s="122"/>
      <c r="E7306" s="129">
        <f t="shared" si="114"/>
        <v>0</v>
      </c>
    </row>
    <row r="7307" spans="1:5">
      <c r="A7307" s="127"/>
      <c r="B7307" s="128"/>
      <c r="C7307" s="127"/>
      <c r="D7307" s="122"/>
      <c r="E7307" s="129">
        <f t="shared" si="114"/>
        <v>0</v>
      </c>
    </row>
    <row r="7308" spans="1:5">
      <c r="A7308" s="127"/>
      <c r="B7308" s="128"/>
      <c r="C7308" s="127"/>
      <c r="D7308" s="122"/>
      <c r="E7308" s="129">
        <f t="shared" si="114"/>
        <v>0</v>
      </c>
    </row>
    <row r="7309" spans="1:5">
      <c r="A7309" s="127"/>
      <c r="B7309" s="128"/>
      <c r="C7309" s="127"/>
      <c r="D7309" s="122"/>
      <c r="E7309" s="129">
        <f t="shared" si="114"/>
        <v>0</v>
      </c>
    </row>
    <row r="7310" spans="1:5">
      <c r="A7310" s="127"/>
      <c r="B7310" s="128"/>
      <c r="C7310" s="127"/>
      <c r="D7310" s="122"/>
      <c r="E7310" s="129">
        <f t="shared" si="114"/>
        <v>0</v>
      </c>
    </row>
    <row r="7311" spans="1:5">
      <c r="A7311" s="127"/>
      <c r="B7311" s="128"/>
      <c r="C7311" s="127"/>
      <c r="D7311" s="122"/>
      <c r="E7311" s="129">
        <f t="shared" si="114"/>
        <v>0</v>
      </c>
    </row>
    <row r="7312" spans="1:5">
      <c r="A7312" s="127"/>
      <c r="B7312" s="128"/>
      <c r="C7312" s="127"/>
      <c r="D7312" s="122"/>
      <c r="E7312" s="129">
        <f t="shared" si="114"/>
        <v>0</v>
      </c>
    </row>
    <row r="7313" spans="1:5">
      <c r="A7313" s="127"/>
      <c r="B7313" s="128"/>
      <c r="C7313" s="127"/>
      <c r="D7313" s="122"/>
      <c r="E7313" s="129">
        <f t="shared" si="114"/>
        <v>0</v>
      </c>
    </row>
    <row r="7314" spans="1:5">
      <c r="A7314" s="127"/>
      <c r="B7314" s="128"/>
      <c r="C7314" s="127"/>
      <c r="D7314" s="122"/>
      <c r="E7314" s="129">
        <f t="shared" si="114"/>
        <v>0</v>
      </c>
    </row>
    <row r="7315" spans="1:5">
      <c r="A7315" s="127"/>
      <c r="B7315" s="128"/>
      <c r="C7315" s="127"/>
      <c r="D7315" s="122"/>
      <c r="E7315" s="129">
        <f t="shared" si="114"/>
        <v>0</v>
      </c>
    </row>
    <row r="7316" spans="1:5">
      <c r="A7316" s="127"/>
      <c r="B7316" s="128"/>
      <c r="C7316" s="127"/>
      <c r="D7316" s="122"/>
      <c r="E7316" s="129">
        <f t="shared" si="114"/>
        <v>0</v>
      </c>
    </row>
    <row r="7317" spans="1:5">
      <c r="A7317" s="127"/>
      <c r="B7317" s="128"/>
      <c r="C7317" s="127"/>
      <c r="D7317" s="122"/>
      <c r="E7317" s="129">
        <f t="shared" si="114"/>
        <v>0</v>
      </c>
    </row>
    <row r="7318" spans="1:5">
      <c r="A7318" s="127"/>
      <c r="B7318" s="128"/>
      <c r="C7318" s="127"/>
      <c r="D7318" s="122"/>
      <c r="E7318" s="129">
        <f t="shared" si="114"/>
        <v>0</v>
      </c>
    </row>
    <row r="7319" spans="1:5">
      <c r="A7319" s="127"/>
      <c r="B7319" s="128"/>
      <c r="C7319" s="127"/>
      <c r="D7319" s="122"/>
      <c r="E7319" s="129">
        <f t="shared" si="114"/>
        <v>0</v>
      </c>
    </row>
    <row r="7320" spans="1:5">
      <c r="A7320" s="127"/>
      <c r="B7320" s="128"/>
      <c r="C7320" s="127"/>
      <c r="D7320" s="122"/>
      <c r="E7320" s="129">
        <f t="shared" si="114"/>
        <v>0</v>
      </c>
    </row>
    <row r="7321" spans="1:5">
      <c r="A7321" s="127"/>
      <c r="B7321" s="128"/>
      <c r="C7321" s="127"/>
      <c r="D7321" s="122"/>
      <c r="E7321" s="129">
        <f t="shared" si="114"/>
        <v>0</v>
      </c>
    </row>
    <row r="7322" spans="1:5">
      <c r="A7322" s="127"/>
      <c r="B7322" s="128"/>
      <c r="C7322" s="127"/>
      <c r="D7322" s="122"/>
      <c r="E7322" s="129">
        <f t="shared" si="114"/>
        <v>0</v>
      </c>
    </row>
    <row r="7323" spans="1:5">
      <c r="A7323" s="127"/>
      <c r="B7323" s="128"/>
      <c r="C7323" s="127"/>
      <c r="D7323" s="122"/>
      <c r="E7323" s="129">
        <f t="shared" si="114"/>
        <v>0</v>
      </c>
    </row>
    <row r="7324" spans="1:5">
      <c r="A7324" s="127"/>
      <c r="B7324" s="128"/>
      <c r="C7324" s="127"/>
      <c r="D7324" s="122"/>
      <c r="E7324" s="129">
        <f t="shared" si="114"/>
        <v>0</v>
      </c>
    </row>
    <row r="7325" spans="1:5">
      <c r="A7325" s="127"/>
      <c r="B7325" s="128"/>
      <c r="C7325" s="127"/>
      <c r="D7325" s="122"/>
      <c r="E7325" s="129">
        <f t="shared" si="114"/>
        <v>0</v>
      </c>
    </row>
    <row r="7326" spans="1:5">
      <c r="A7326" s="127"/>
      <c r="B7326" s="128"/>
      <c r="C7326" s="127"/>
      <c r="D7326" s="122"/>
      <c r="E7326" s="129">
        <f t="shared" si="114"/>
        <v>0</v>
      </c>
    </row>
    <row r="7327" spans="1:5">
      <c r="A7327" s="127"/>
      <c r="B7327" s="128"/>
      <c r="C7327" s="127"/>
      <c r="D7327" s="122"/>
      <c r="E7327" s="129">
        <f t="shared" si="114"/>
        <v>0</v>
      </c>
    </row>
    <row r="7328" spans="1:5">
      <c r="A7328" s="127"/>
      <c r="B7328" s="128"/>
      <c r="C7328" s="127"/>
      <c r="D7328" s="122"/>
      <c r="E7328" s="129">
        <f t="shared" si="114"/>
        <v>0</v>
      </c>
    </row>
    <row r="7329" spans="1:5">
      <c r="A7329" s="127"/>
      <c r="B7329" s="128"/>
      <c r="C7329" s="127"/>
      <c r="D7329" s="122"/>
      <c r="E7329" s="129">
        <f t="shared" si="114"/>
        <v>0</v>
      </c>
    </row>
    <row r="7330" spans="1:5">
      <c r="A7330" s="127"/>
      <c r="B7330" s="128"/>
      <c r="C7330" s="127"/>
      <c r="D7330" s="122"/>
      <c r="E7330" s="129">
        <f t="shared" si="114"/>
        <v>0</v>
      </c>
    </row>
    <row r="7331" spans="1:5">
      <c r="A7331" s="127"/>
      <c r="B7331" s="128"/>
      <c r="C7331" s="127"/>
      <c r="D7331" s="122"/>
      <c r="E7331" s="129">
        <f t="shared" si="114"/>
        <v>0</v>
      </c>
    </row>
    <row r="7332" spans="1:5">
      <c r="A7332" s="127"/>
      <c r="B7332" s="128"/>
      <c r="C7332" s="127"/>
      <c r="D7332" s="122"/>
      <c r="E7332" s="129">
        <f t="shared" si="114"/>
        <v>0</v>
      </c>
    </row>
    <row r="7333" spans="1:5">
      <c r="A7333" s="127"/>
      <c r="B7333" s="128"/>
      <c r="C7333" s="127"/>
      <c r="D7333" s="122"/>
      <c r="E7333" s="129">
        <f t="shared" si="114"/>
        <v>0</v>
      </c>
    </row>
    <row r="7334" spans="1:5">
      <c r="A7334" s="127"/>
      <c r="B7334" s="128"/>
      <c r="C7334" s="127"/>
      <c r="D7334" s="122"/>
      <c r="E7334" s="129">
        <f t="shared" si="114"/>
        <v>0</v>
      </c>
    </row>
    <row r="7335" spans="1:5">
      <c r="A7335" s="127"/>
      <c r="B7335" s="128"/>
      <c r="C7335" s="127"/>
      <c r="D7335" s="122"/>
      <c r="E7335" s="129">
        <f t="shared" si="114"/>
        <v>0</v>
      </c>
    </row>
    <row r="7336" spans="1:5">
      <c r="A7336" s="127"/>
      <c r="B7336" s="128"/>
      <c r="C7336" s="127"/>
      <c r="D7336" s="122"/>
      <c r="E7336" s="129">
        <f t="shared" si="114"/>
        <v>0</v>
      </c>
    </row>
    <row r="7337" spans="1:5">
      <c r="A7337" s="127"/>
      <c r="B7337" s="128"/>
      <c r="C7337" s="127"/>
      <c r="D7337" s="122"/>
      <c r="E7337" s="129">
        <f t="shared" si="114"/>
        <v>0</v>
      </c>
    </row>
    <row r="7338" spans="1:5">
      <c r="A7338" s="127"/>
      <c r="B7338" s="128"/>
      <c r="C7338" s="127"/>
      <c r="D7338" s="122"/>
      <c r="E7338" s="129">
        <f t="shared" si="114"/>
        <v>0</v>
      </c>
    </row>
    <row r="7339" spans="1:5">
      <c r="A7339" s="127"/>
      <c r="B7339" s="128"/>
      <c r="C7339" s="127"/>
      <c r="D7339" s="122"/>
      <c r="E7339" s="129">
        <f t="shared" si="114"/>
        <v>0</v>
      </c>
    </row>
    <row r="7340" spans="1:5">
      <c r="A7340" s="127"/>
      <c r="B7340" s="128"/>
      <c r="C7340" s="127"/>
      <c r="D7340" s="122"/>
      <c r="E7340" s="129">
        <f t="shared" si="114"/>
        <v>0</v>
      </c>
    </row>
    <row r="7341" spans="1:5">
      <c r="A7341" s="127"/>
      <c r="B7341" s="128"/>
      <c r="C7341" s="127"/>
      <c r="D7341" s="122"/>
      <c r="E7341" s="129">
        <f t="shared" si="114"/>
        <v>0</v>
      </c>
    </row>
    <row r="7342" spans="1:5">
      <c r="A7342" s="127"/>
      <c r="B7342" s="128"/>
      <c r="C7342" s="127"/>
      <c r="D7342" s="122"/>
      <c r="E7342" s="129">
        <f t="shared" si="114"/>
        <v>0</v>
      </c>
    </row>
    <row r="7343" spans="1:5">
      <c r="A7343" s="127"/>
      <c r="B7343" s="128"/>
      <c r="C7343" s="127"/>
      <c r="D7343" s="122"/>
      <c r="E7343" s="129">
        <f t="shared" si="114"/>
        <v>0</v>
      </c>
    </row>
    <row r="7344" spans="1:5">
      <c r="A7344" s="127"/>
      <c r="B7344" s="128"/>
      <c r="C7344" s="127"/>
      <c r="D7344" s="122"/>
      <c r="E7344" s="129">
        <f t="shared" si="114"/>
        <v>0</v>
      </c>
    </row>
    <row r="7345" spans="1:5">
      <c r="A7345" s="127"/>
      <c r="B7345" s="128"/>
      <c r="C7345" s="127"/>
      <c r="D7345" s="122"/>
      <c r="E7345" s="129">
        <f t="shared" si="114"/>
        <v>0</v>
      </c>
    </row>
    <row r="7346" spans="1:5">
      <c r="A7346" s="127"/>
      <c r="B7346" s="128"/>
      <c r="C7346" s="127"/>
      <c r="D7346" s="122"/>
      <c r="E7346" s="129">
        <f t="shared" si="114"/>
        <v>0</v>
      </c>
    </row>
    <row r="7347" spans="1:5">
      <c r="A7347" s="127"/>
      <c r="B7347" s="128"/>
      <c r="C7347" s="127"/>
      <c r="D7347" s="122"/>
      <c r="E7347" s="129">
        <f t="shared" si="114"/>
        <v>0</v>
      </c>
    </row>
    <row r="7348" spans="1:5">
      <c r="A7348" s="127"/>
      <c r="B7348" s="128"/>
      <c r="C7348" s="127"/>
      <c r="D7348" s="122"/>
      <c r="E7348" s="129">
        <f t="shared" si="114"/>
        <v>0</v>
      </c>
    </row>
    <row r="7349" spans="1:5">
      <c r="A7349" s="127"/>
      <c r="B7349" s="128"/>
      <c r="C7349" s="127"/>
      <c r="D7349" s="122"/>
      <c r="E7349" s="129">
        <f t="shared" si="114"/>
        <v>0</v>
      </c>
    </row>
    <row r="7350" spans="1:5">
      <c r="A7350" s="127"/>
      <c r="B7350" s="128"/>
      <c r="C7350" s="127"/>
      <c r="D7350" s="122"/>
      <c r="E7350" s="129">
        <f t="shared" si="114"/>
        <v>0</v>
      </c>
    </row>
    <row r="7351" spans="1:5">
      <c r="A7351" s="127"/>
      <c r="B7351" s="128"/>
      <c r="C7351" s="127"/>
      <c r="D7351" s="122"/>
      <c r="E7351" s="129">
        <f t="shared" si="114"/>
        <v>0</v>
      </c>
    </row>
    <row r="7352" spans="1:5">
      <c r="A7352" s="127"/>
      <c r="B7352" s="128"/>
      <c r="C7352" s="127"/>
      <c r="D7352" s="122"/>
      <c r="E7352" s="129">
        <f t="shared" si="114"/>
        <v>0</v>
      </c>
    </row>
    <row r="7353" spans="1:5">
      <c r="A7353" s="127"/>
      <c r="B7353" s="128"/>
      <c r="C7353" s="127"/>
      <c r="D7353" s="122"/>
      <c r="E7353" s="129">
        <f t="shared" si="114"/>
        <v>0</v>
      </c>
    </row>
    <row r="7354" spans="1:5">
      <c r="A7354" s="127"/>
      <c r="B7354" s="128"/>
      <c r="C7354" s="127"/>
      <c r="D7354" s="122"/>
      <c r="E7354" s="129">
        <f t="shared" si="114"/>
        <v>0</v>
      </c>
    </row>
    <row r="7355" spans="1:5">
      <c r="A7355" s="127"/>
      <c r="B7355" s="128"/>
      <c r="C7355" s="127"/>
      <c r="D7355" s="122"/>
      <c r="E7355" s="129">
        <f t="shared" si="114"/>
        <v>0</v>
      </c>
    </row>
    <row r="7356" spans="1:5">
      <c r="A7356" s="127"/>
      <c r="B7356" s="128"/>
      <c r="C7356" s="127"/>
      <c r="D7356" s="122"/>
      <c r="E7356" s="129">
        <f t="shared" si="114"/>
        <v>0</v>
      </c>
    </row>
    <row r="7357" spans="1:5">
      <c r="A7357" s="127"/>
      <c r="B7357" s="128"/>
      <c r="C7357" s="127"/>
      <c r="D7357" s="122"/>
      <c r="E7357" s="129">
        <f t="shared" si="114"/>
        <v>0</v>
      </c>
    </row>
    <row r="7358" spans="1:5">
      <c r="A7358" s="127"/>
      <c r="B7358" s="128"/>
      <c r="C7358" s="127"/>
      <c r="D7358" s="122"/>
      <c r="E7358" s="129">
        <f t="shared" si="114"/>
        <v>0</v>
      </c>
    </row>
    <row r="7359" spans="1:5">
      <c r="A7359" s="127"/>
      <c r="B7359" s="128"/>
      <c r="C7359" s="127"/>
      <c r="D7359" s="122"/>
      <c r="E7359" s="129">
        <f t="shared" si="114"/>
        <v>0</v>
      </c>
    </row>
    <row r="7360" spans="1:5">
      <c r="A7360" s="127"/>
      <c r="B7360" s="128"/>
      <c r="C7360" s="127"/>
      <c r="D7360" s="122"/>
      <c r="E7360" s="129">
        <f t="shared" si="114"/>
        <v>0</v>
      </c>
    </row>
    <row r="7361" spans="1:5">
      <c r="A7361" s="127"/>
      <c r="B7361" s="128"/>
      <c r="C7361" s="127"/>
      <c r="D7361" s="122"/>
      <c r="E7361" s="129">
        <f t="shared" si="114"/>
        <v>0</v>
      </c>
    </row>
    <row r="7362" spans="1:5">
      <c r="A7362" s="127"/>
      <c r="B7362" s="128"/>
      <c r="C7362" s="127"/>
      <c r="D7362" s="122"/>
      <c r="E7362" s="129">
        <f t="shared" ref="E7362:E7425" si="115">ROUND((D7362/(1+$J$1))*(1+$L$1),2)</f>
        <v>0</v>
      </c>
    </row>
    <row r="7363" spans="1:5">
      <c r="A7363" s="127"/>
      <c r="B7363" s="128"/>
      <c r="C7363" s="127"/>
      <c r="D7363" s="122"/>
      <c r="E7363" s="129">
        <f t="shared" si="115"/>
        <v>0</v>
      </c>
    </row>
    <row r="7364" spans="1:5">
      <c r="A7364" s="127"/>
      <c r="B7364" s="128"/>
      <c r="C7364" s="127"/>
      <c r="D7364" s="122"/>
      <c r="E7364" s="129">
        <f t="shared" si="115"/>
        <v>0</v>
      </c>
    </row>
    <row r="7365" spans="1:5">
      <c r="A7365" s="127"/>
      <c r="B7365" s="128"/>
      <c r="C7365" s="127"/>
      <c r="D7365" s="122"/>
      <c r="E7365" s="129">
        <f t="shared" si="115"/>
        <v>0</v>
      </c>
    </row>
    <row r="7366" spans="1:5">
      <c r="A7366" s="127"/>
      <c r="B7366" s="128"/>
      <c r="C7366" s="127"/>
      <c r="D7366" s="122"/>
      <c r="E7366" s="129">
        <f t="shared" si="115"/>
        <v>0</v>
      </c>
    </row>
    <row r="7367" spans="1:5">
      <c r="A7367" s="127"/>
      <c r="B7367" s="128"/>
      <c r="C7367" s="127"/>
      <c r="D7367" s="122"/>
      <c r="E7367" s="129">
        <f t="shared" si="115"/>
        <v>0</v>
      </c>
    </row>
    <row r="7368" spans="1:5">
      <c r="A7368" s="127"/>
      <c r="B7368" s="128"/>
      <c r="C7368" s="127"/>
      <c r="D7368" s="122"/>
      <c r="E7368" s="129">
        <f t="shared" si="115"/>
        <v>0</v>
      </c>
    </row>
    <row r="7369" spans="1:5">
      <c r="A7369" s="127"/>
      <c r="B7369" s="128"/>
      <c r="C7369" s="127"/>
      <c r="D7369" s="122"/>
      <c r="E7369" s="129">
        <f t="shared" si="115"/>
        <v>0</v>
      </c>
    </row>
    <row r="7370" spans="1:5">
      <c r="A7370" s="127"/>
      <c r="B7370" s="128"/>
      <c r="C7370" s="127"/>
      <c r="D7370" s="122"/>
      <c r="E7370" s="129">
        <f t="shared" si="115"/>
        <v>0</v>
      </c>
    </row>
    <row r="7371" spans="1:5">
      <c r="A7371" s="127"/>
      <c r="B7371" s="128"/>
      <c r="C7371" s="127"/>
      <c r="D7371" s="122"/>
      <c r="E7371" s="129">
        <f t="shared" si="115"/>
        <v>0</v>
      </c>
    </row>
    <row r="7372" spans="1:5">
      <c r="A7372" s="127"/>
      <c r="B7372" s="128"/>
      <c r="C7372" s="127"/>
      <c r="D7372" s="122"/>
      <c r="E7372" s="129">
        <f t="shared" si="115"/>
        <v>0</v>
      </c>
    </row>
    <row r="7373" spans="1:5">
      <c r="A7373" s="127"/>
      <c r="B7373" s="128"/>
      <c r="C7373" s="127"/>
      <c r="D7373" s="122"/>
      <c r="E7373" s="129">
        <f t="shared" si="115"/>
        <v>0</v>
      </c>
    </row>
    <row r="7374" spans="1:5">
      <c r="A7374" s="127"/>
      <c r="B7374" s="128"/>
      <c r="C7374" s="127"/>
      <c r="D7374" s="122"/>
      <c r="E7374" s="129">
        <f t="shared" si="115"/>
        <v>0</v>
      </c>
    </row>
    <row r="7375" spans="1:5">
      <c r="A7375" s="127"/>
      <c r="B7375" s="128"/>
      <c r="C7375" s="127"/>
      <c r="D7375" s="122"/>
      <c r="E7375" s="129">
        <f t="shared" si="115"/>
        <v>0</v>
      </c>
    </row>
    <row r="7376" spans="1:5">
      <c r="A7376" s="127"/>
      <c r="B7376" s="128"/>
      <c r="C7376" s="127"/>
      <c r="D7376" s="122"/>
      <c r="E7376" s="129">
        <f t="shared" si="115"/>
        <v>0</v>
      </c>
    </row>
    <row r="7377" spans="1:5">
      <c r="A7377" s="127"/>
      <c r="B7377" s="128"/>
      <c r="C7377" s="127"/>
      <c r="D7377" s="122"/>
      <c r="E7377" s="129">
        <f t="shared" si="115"/>
        <v>0</v>
      </c>
    </row>
    <row r="7378" spans="1:5">
      <c r="A7378" s="127"/>
      <c r="B7378" s="128"/>
      <c r="C7378" s="127"/>
      <c r="D7378" s="122"/>
      <c r="E7378" s="129">
        <f t="shared" si="115"/>
        <v>0</v>
      </c>
    </row>
    <row r="7379" spans="1:5">
      <c r="A7379" s="127"/>
      <c r="B7379" s="128"/>
      <c r="C7379" s="127"/>
      <c r="D7379" s="122"/>
      <c r="E7379" s="129">
        <f t="shared" si="115"/>
        <v>0</v>
      </c>
    </row>
    <row r="7380" spans="1:5">
      <c r="A7380" s="127"/>
      <c r="B7380" s="128"/>
      <c r="C7380" s="127"/>
      <c r="D7380" s="122"/>
      <c r="E7380" s="129">
        <f t="shared" si="115"/>
        <v>0</v>
      </c>
    </row>
    <row r="7381" spans="1:5">
      <c r="A7381" s="127"/>
      <c r="B7381" s="128"/>
      <c r="C7381" s="127"/>
      <c r="D7381" s="122"/>
      <c r="E7381" s="129">
        <f t="shared" si="115"/>
        <v>0</v>
      </c>
    </row>
    <row r="7382" spans="1:5">
      <c r="A7382" s="127"/>
      <c r="B7382" s="128"/>
      <c r="C7382" s="127"/>
      <c r="D7382" s="122"/>
      <c r="E7382" s="129">
        <f t="shared" si="115"/>
        <v>0</v>
      </c>
    </row>
    <row r="7383" spans="1:5">
      <c r="A7383" s="127"/>
      <c r="B7383" s="128"/>
      <c r="C7383" s="127"/>
      <c r="D7383" s="122"/>
      <c r="E7383" s="129">
        <f t="shared" si="115"/>
        <v>0</v>
      </c>
    </row>
    <row r="7384" spans="1:5">
      <c r="A7384" s="127"/>
      <c r="B7384" s="128"/>
      <c r="C7384" s="127"/>
      <c r="D7384" s="122"/>
      <c r="E7384" s="129">
        <f t="shared" si="115"/>
        <v>0</v>
      </c>
    </row>
    <row r="7385" spans="1:5">
      <c r="A7385" s="127"/>
      <c r="B7385" s="128"/>
      <c r="C7385" s="127"/>
      <c r="D7385" s="122"/>
      <c r="E7385" s="129">
        <f t="shared" si="115"/>
        <v>0</v>
      </c>
    </row>
    <row r="7386" spans="1:5">
      <c r="A7386" s="127"/>
      <c r="B7386" s="128"/>
      <c r="C7386" s="127"/>
      <c r="D7386" s="122"/>
      <c r="E7386" s="129">
        <f t="shared" si="115"/>
        <v>0</v>
      </c>
    </row>
    <row r="7387" spans="1:5">
      <c r="A7387" s="127"/>
      <c r="B7387" s="128"/>
      <c r="C7387" s="127"/>
      <c r="D7387" s="122"/>
      <c r="E7387" s="129">
        <f t="shared" si="115"/>
        <v>0</v>
      </c>
    </row>
    <row r="7388" spans="1:5">
      <c r="A7388" s="127"/>
      <c r="B7388" s="128"/>
      <c r="C7388" s="127"/>
      <c r="D7388" s="122"/>
      <c r="E7388" s="129">
        <f t="shared" si="115"/>
        <v>0</v>
      </c>
    </row>
    <row r="7389" spans="1:5">
      <c r="A7389" s="127"/>
      <c r="B7389" s="128"/>
      <c r="C7389" s="127"/>
      <c r="D7389" s="122"/>
      <c r="E7389" s="129">
        <f t="shared" si="115"/>
        <v>0</v>
      </c>
    </row>
    <row r="7390" spans="1:5">
      <c r="A7390" s="127"/>
      <c r="B7390" s="128"/>
      <c r="C7390" s="127"/>
      <c r="D7390" s="122"/>
      <c r="E7390" s="129">
        <f t="shared" si="115"/>
        <v>0</v>
      </c>
    </row>
    <row r="7391" spans="1:5">
      <c r="A7391" s="127"/>
      <c r="B7391" s="128"/>
      <c r="C7391" s="127"/>
      <c r="D7391" s="122"/>
      <c r="E7391" s="129">
        <f t="shared" si="115"/>
        <v>0</v>
      </c>
    </row>
    <row r="7392" spans="1:5">
      <c r="A7392" s="127"/>
      <c r="B7392" s="128"/>
      <c r="C7392" s="127"/>
      <c r="D7392" s="122"/>
      <c r="E7392" s="129">
        <f t="shared" si="115"/>
        <v>0</v>
      </c>
    </row>
    <row r="7393" spans="1:5">
      <c r="A7393" s="127"/>
      <c r="B7393" s="128"/>
      <c r="C7393" s="127"/>
      <c r="D7393" s="122"/>
      <c r="E7393" s="129">
        <f t="shared" si="115"/>
        <v>0</v>
      </c>
    </row>
    <row r="7394" spans="1:5">
      <c r="A7394" s="127"/>
      <c r="B7394" s="128"/>
      <c r="C7394" s="127"/>
      <c r="D7394" s="122"/>
      <c r="E7394" s="129">
        <f t="shared" si="115"/>
        <v>0</v>
      </c>
    </row>
    <row r="7395" spans="1:5">
      <c r="A7395" s="127"/>
      <c r="B7395" s="128"/>
      <c r="C7395" s="127"/>
      <c r="D7395" s="122"/>
      <c r="E7395" s="129">
        <f t="shared" si="115"/>
        <v>0</v>
      </c>
    </row>
    <row r="7396" spans="1:5">
      <c r="A7396" s="127"/>
      <c r="B7396" s="128"/>
      <c r="C7396" s="127"/>
      <c r="D7396" s="122"/>
      <c r="E7396" s="129">
        <f t="shared" si="115"/>
        <v>0</v>
      </c>
    </row>
    <row r="7397" spans="1:5">
      <c r="A7397" s="127"/>
      <c r="B7397" s="128"/>
      <c r="C7397" s="127"/>
      <c r="D7397" s="122"/>
      <c r="E7397" s="129">
        <f t="shared" si="115"/>
        <v>0</v>
      </c>
    </row>
    <row r="7398" spans="1:5">
      <c r="A7398" s="127"/>
      <c r="B7398" s="128"/>
      <c r="C7398" s="127"/>
      <c r="D7398" s="122"/>
      <c r="E7398" s="129">
        <f t="shared" si="115"/>
        <v>0</v>
      </c>
    </row>
    <row r="7399" spans="1:5">
      <c r="A7399" s="127"/>
      <c r="B7399" s="128"/>
      <c r="C7399" s="127"/>
      <c r="D7399" s="122"/>
      <c r="E7399" s="129">
        <f t="shared" si="115"/>
        <v>0</v>
      </c>
    </row>
    <row r="7400" spans="1:5">
      <c r="A7400" s="127"/>
      <c r="B7400" s="128"/>
      <c r="C7400" s="127"/>
      <c r="D7400" s="122"/>
      <c r="E7400" s="129">
        <f t="shared" si="115"/>
        <v>0</v>
      </c>
    </row>
    <row r="7401" spans="1:5">
      <c r="A7401" s="127"/>
      <c r="B7401" s="128"/>
      <c r="C7401" s="127"/>
      <c r="D7401" s="122"/>
      <c r="E7401" s="129">
        <f t="shared" si="115"/>
        <v>0</v>
      </c>
    </row>
    <row r="7402" spans="1:5">
      <c r="A7402" s="127"/>
      <c r="B7402" s="128"/>
      <c r="C7402" s="127"/>
      <c r="D7402" s="122"/>
      <c r="E7402" s="129">
        <f t="shared" si="115"/>
        <v>0</v>
      </c>
    </row>
    <row r="7403" spans="1:5">
      <c r="A7403" s="127"/>
      <c r="B7403" s="128"/>
      <c r="C7403" s="127"/>
      <c r="D7403" s="122"/>
      <c r="E7403" s="129">
        <f t="shared" si="115"/>
        <v>0</v>
      </c>
    </row>
    <row r="7404" spans="1:5">
      <c r="A7404" s="127"/>
      <c r="B7404" s="128"/>
      <c r="C7404" s="127"/>
      <c r="D7404" s="122"/>
      <c r="E7404" s="129">
        <f t="shared" si="115"/>
        <v>0</v>
      </c>
    </row>
    <row r="7405" spans="1:5">
      <c r="A7405" s="127"/>
      <c r="B7405" s="128"/>
      <c r="C7405" s="127"/>
      <c r="D7405" s="122"/>
      <c r="E7405" s="129">
        <f t="shared" si="115"/>
        <v>0</v>
      </c>
    </row>
    <row r="7406" spans="1:5">
      <c r="A7406" s="127"/>
      <c r="B7406" s="128"/>
      <c r="C7406" s="127"/>
      <c r="D7406" s="122"/>
      <c r="E7406" s="129">
        <f t="shared" si="115"/>
        <v>0</v>
      </c>
    </row>
    <row r="7407" spans="1:5">
      <c r="A7407" s="127"/>
      <c r="B7407" s="128"/>
      <c r="C7407" s="127"/>
      <c r="D7407" s="122"/>
      <c r="E7407" s="129">
        <f t="shared" si="115"/>
        <v>0</v>
      </c>
    </row>
    <row r="7408" spans="1:5">
      <c r="A7408" s="127"/>
      <c r="B7408" s="128"/>
      <c r="C7408" s="127"/>
      <c r="D7408" s="122"/>
      <c r="E7408" s="129">
        <f t="shared" si="115"/>
        <v>0</v>
      </c>
    </row>
    <row r="7409" spans="1:5">
      <c r="A7409" s="127"/>
      <c r="B7409" s="128"/>
      <c r="C7409" s="127"/>
      <c r="D7409" s="122"/>
      <c r="E7409" s="129">
        <f t="shared" si="115"/>
        <v>0</v>
      </c>
    </row>
    <row r="7410" spans="1:5">
      <c r="A7410" s="127"/>
      <c r="B7410" s="128"/>
      <c r="C7410" s="127"/>
      <c r="D7410" s="122"/>
      <c r="E7410" s="129">
        <f t="shared" si="115"/>
        <v>0</v>
      </c>
    </row>
    <row r="7411" spans="1:5">
      <c r="A7411" s="127"/>
      <c r="B7411" s="128"/>
      <c r="C7411" s="127"/>
      <c r="D7411" s="122"/>
      <c r="E7411" s="129">
        <f t="shared" si="115"/>
        <v>0</v>
      </c>
    </row>
    <row r="7412" spans="1:5">
      <c r="A7412" s="127"/>
      <c r="B7412" s="128"/>
      <c r="C7412" s="127"/>
      <c r="D7412" s="122"/>
      <c r="E7412" s="129">
        <f t="shared" si="115"/>
        <v>0</v>
      </c>
    </row>
    <row r="7413" spans="1:5">
      <c r="A7413" s="127"/>
      <c r="B7413" s="128"/>
      <c r="C7413" s="127"/>
      <c r="D7413" s="122"/>
      <c r="E7413" s="129">
        <f t="shared" si="115"/>
        <v>0</v>
      </c>
    </row>
    <row r="7414" spans="1:5">
      <c r="A7414" s="127"/>
      <c r="B7414" s="128"/>
      <c r="C7414" s="127"/>
      <c r="D7414" s="122"/>
      <c r="E7414" s="129">
        <f t="shared" si="115"/>
        <v>0</v>
      </c>
    </row>
    <row r="7415" spans="1:5">
      <c r="A7415" s="127"/>
      <c r="B7415" s="128"/>
      <c r="C7415" s="127"/>
      <c r="D7415" s="122"/>
      <c r="E7415" s="129">
        <f t="shared" si="115"/>
        <v>0</v>
      </c>
    </row>
    <row r="7416" spans="1:5">
      <c r="A7416" s="127"/>
      <c r="B7416" s="128"/>
      <c r="C7416" s="127"/>
      <c r="D7416" s="122"/>
      <c r="E7416" s="129">
        <f t="shared" si="115"/>
        <v>0</v>
      </c>
    </row>
    <row r="7417" spans="1:5">
      <c r="A7417" s="127"/>
      <c r="B7417" s="128"/>
      <c r="C7417" s="127"/>
      <c r="D7417" s="122"/>
      <c r="E7417" s="129">
        <f t="shared" si="115"/>
        <v>0</v>
      </c>
    </row>
    <row r="7418" spans="1:5">
      <c r="A7418" s="127"/>
      <c r="B7418" s="128"/>
      <c r="C7418" s="127"/>
      <c r="D7418" s="122"/>
      <c r="E7418" s="129">
        <f t="shared" si="115"/>
        <v>0</v>
      </c>
    </row>
    <row r="7419" spans="1:5">
      <c r="A7419" s="127"/>
      <c r="B7419" s="128"/>
      <c r="C7419" s="127"/>
      <c r="D7419" s="122"/>
      <c r="E7419" s="129">
        <f t="shared" si="115"/>
        <v>0</v>
      </c>
    </row>
    <row r="7420" spans="1:5">
      <c r="A7420" s="127"/>
      <c r="B7420" s="128"/>
      <c r="C7420" s="127"/>
      <c r="D7420" s="122"/>
      <c r="E7420" s="129">
        <f t="shared" si="115"/>
        <v>0</v>
      </c>
    </row>
    <row r="7421" spans="1:5">
      <c r="A7421" s="127"/>
      <c r="B7421" s="128"/>
      <c r="C7421" s="127"/>
      <c r="D7421" s="122"/>
      <c r="E7421" s="129">
        <f t="shared" si="115"/>
        <v>0</v>
      </c>
    </row>
    <row r="7422" spans="1:5">
      <c r="A7422" s="127"/>
      <c r="B7422" s="128"/>
      <c r="C7422" s="127"/>
      <c r="D7422" s="122"/>
      <c r="E7422" s="129">
        <f t="shared" si="115"/>
        <v>0</v>
      </c>
    </row>
    <row r="7423" spans="1:5">
      <c r="A7423" s="127"/>
      <c r="B7423" s="128"/>
      <c r="C7423" s="127"/>
      <c r="D7423" s="122"/>
      <c r="E7423" s="129">
        <f t="shared" si="115"/>
        <v>0</v>
      </c>
    </row>
    <row r="7424" spans="1:5">
      <c r="A7424" s="127"/>
      <c r="B7424" s="128"/>
      <c r="C7424" s="127"/>
      <c r="D7424" s="122"/>
      <c r="E7424" s="129">
        <f t="shared" si="115"/>
        <v>0</v>
      </c>
    </row>
    <row r="7425" spans="1:5">
      <c r="A7425" s="127"/>
      <c r="B7425" s="128"/>
      <c r="C7425" s="127"/>
      <c r="D7425" s="122"/>
      <c r="E7425" s="129">
        <f t="shared" si="115"/>
        <v>0</v>
      </c>
    </row>
    <row r="7426" spans="1:5">
      <c r="A7426" s="127"/>
      <c r="B7426" s="128"/>
      <c r="C7426" s="127"/>
      <c r="D7426" s="122"/>
      <c r="E7426" s="129">
        <f t="shared" ref="E7426:E7489" si="116">ROUND((D7426/(1+$J$1))*(1+$L$1),2)</f>
        <v>0</v>
      </c>
    </row>
    <row r="7427" spans="1:5">
      <c r="A7427" s="127"/>
      <c r="B7427" s="128"/>
      <c r="C7427" s="127"/>
      <c r="D7427" s="122"/>
      <c r="E7427" s="129">
        <f t="shared" si="116"/>
        <v>0</v>
      </c>
    </row>
    <row r="7428" spans="1:5">
      <c r="A7428" s="127"/>
      <c r="B7428" s="128"/>
      <c r="C7428" s="127"/>
      <c r="D7428" s="122"/>
      <c r="E7428" s="129">
        <f t="shared" si="116"/>
        <v>0</v>
      </c>
    </row>
    <row r="7429" spans="1:5">
      <c r="A7429" s="127"/>
      <c r="B7429" s="128"/>
      <c r="C7429" s="127"/>
      <c r="D7429" s="122"/>
      <c r="E7429" s="129">
        <f t="shared" si="116"/>
        <v>0</v>
      </c>
    </row>
    <row r="7430" spans="1:5">
      <c r="A7430" s="127"/>
      <c r="B7430" s="128"/>
      <c r="C7430" s="127"/>
      <c r="D7430" s="122"/>
      <c r="E7430" s="129">
        <f t="shared" si="116"/>
        <v>0</v>
      </c>
    </row>
    <row r="7431" spans="1:5">
      <c r="A7431" s="127"/>
      <c r="B7431" s="128"/>
      <c r="C7431" s="127"/>
      <c r="D7431" s="122"/>
      <c r="E7431" s="129">
        <f t="shared" si="116"/>
        <v>0</v>
      </c>
    </row>
    <row r="7432" spans="1:5">
      <c r="A7432" s="127"/>
      <c r="B7432" s="128"/>
      <c r="C7432" s="127"/>
      <c r="D7432" s="122"/>
      <c r="E7432" s="129">
        <f t="shared" si="116"/>
        <v>0</v>
      </c>
    </row>
    <row r="7433" spans="1:5">
      <c r="A7433" s="127"/>
      <c r="B7433" s="128"/>
      <c r="C7433" s="127"/>
      <c r="D7433" s="122"/>
      <c r="E7433" s="129">
        <f t="shared" si="116"/>
        <v>0</v>
      </c>
    </row>
    <row r="7434" spans="1:5">
      <c r="A7434" s="127"/>
      <c r="B7434" s="128"/>
      <c r="C7434" s="127"/>
      <c r="D7434" s="122"/>
      <c r="E7434" s="129">
        <f t="shared" si="116"/>
        <v>0</v>
      </c>
    </row>
    <row r="7435" spans="1:5">
      <c r="A7435" s="127"/>
      <c r="B7435" s="128"/>
      <c r="C7435" s="127"/>
      <c r="D7435" s="122"/>
      <c r="E7435" s="129">
        <f t="shared" si="116"/>
        <v>0</v>
      </c>
    </row>
    <row r="7436" spans="1:5">
      <c r="A7436" s="127"/>
      <c r="B7436" s="128"/>
      <c r="C7436" s="127"/>
      <c r="D7436" s="122"/>
      <c r="E7436" s="129">
        <f t="shared" si="116"/>
        <v>0</v>
      </c>
    </row>
    <row r="7437" spans="1:5">
      <c r="A7437" s="127"/>
      <c r="B7437" s="128"/>
      <c r="C7437" s="127"/>
      <c r="D7437" s="122"/>
      <c r="E7437" s="129">
        <f t="shared" si="116"/>
        <v>0</v>
      </c>
    </row>
    <row r="7438" spans="1:5">
      <c r="A7438" s="127"/>
      <c r="B7438" s="128"/>
      <c r="C7438" s="127"/>
      <c r="D7438" s="122"/>
      <c r="E7438" s="129">
        <f t="shared" si="116"/>
        <v>0</v>
      </c>
    </row>
    <row r="7439" spans="1:5">
      <c r="A7439" s="127"/>
      <c r="B7439" s="128"/>
      <c r="C7439" s="127"/>
      <c r="D7439" s="122"/>
      <c r="E7439" s="129">
        <f t="shared" si="116"/>
        <v>0</v>
      </c>
    </row>
    <row r="7440" spans="1:5">
      <c r="A7440" s="127"/>
      <c r="B7440" s="128"/>
      <c r="C7440" s="127"/>
      <c r="D7440" s="122"/>
      <c r="E7440" s="129">
        <f t="shared" si="116"/>
        <v>0</v>
      </c>
    </row>
    <row r="7441" spans="1:5">
      <c r="A7441" s="127"/>
      <c r="B7441" s="128"/>
      <c r="C7441" s="127"/>
      <c r="D7441" s="122"/>
      <c r="E7441" s="129">
        <f t="shared" si="116"/>
        <v>0</v>
      </c>
    </row>
    <row r="7442" spans="1:5">
      <c r="A7442" s="127"/>
      <c r="B7442" s="128"/>
      <c r="C7442" s="127"/>
      <c r="D7442" s="122"/>
      <c r="E7442" s="129">
        <f t="shared" si="116"/>
        <v>0</v>
      </c>
    </row>
    <row r="7443" spans="1:5">
      <c r="A7443" s="127"/>
      <c r="B7443" s="128"/>
      <c r="C7443" s="127"/>
      <c r="D7443" s="122"/>
      <c r="E7443" s="129">
        <f t="shared" si="116"/>
        <v>0</v>
      </c>
    </row>
    <row r="7444" spans="1:5">
      <c r="A7444" s="127"/>
      <c r="B7444" s="128"/>
      <c r="C7444" s="127"/>
      <c r="D7444" s="122"/>
      <c r="E7444" s="129">
        <f t="shared" si="116"/>
        <v>0</v>
      </c>
    </row>
    <row r="7445" spans="1:5">
      <c r="A7445" s="127"/>
      <c r="B7445" s="128"/>
      <c r="C7445" s="127"/>
      <c r="D7445" s="122"/>
      <c r="E7445" s="129">
        <f t="shared" si="116"/>
        <v>0</v>
      </c>
    </row>
    <row r="7446" spans="1:5">
      <c r="A7446" s="127"/>
      <c r="B7446" s="128"/>
      <c r="C7446" s="127"/>
      <c r="D7446" s="122"/>
      <c r="E7446" s="129">
        <f t="shared" si="116"/>
        <v>0</v>
      </c>
    </row>
    <row r="7447" spans="1:5">
      <c r="A7447" s="127"/>
      <c r="B7447" s="128"/>
      <c r="C7447" s="127"/>
      <c r="D7447" s="122"/>
      <c r="E7447" s="129">
        <f t="shared" si="116"/>
        <v>0</v>
      </c>
    </row>
    <row r="7448" spans="1:5">
      <c r="A7448" s="127"/>
      <c r="B7448" s="128"/>
      <c r="C7448" s="127"/>
      <c r="D7448" s="122"/>
      <c r="E7448" s="129">
        <f t="shared" si="116"/>
        <v>0</v>
      </c>
    </row>
    <row r="7449" spans="1:5">
      <c r="A7449" s="127"/>
      <c r="B7449" s="128"/>
      <c r="C7449" s="127"/>
      <c r="D7449" s="122"/>
      <c r="E7449" s="129">
        <f t="shared" si="116"/>
        <v>0</v>
      </c>
    </row>
    <row r="7450" spans="1:5">
      <c r="A7450" s="127"/>
      <c r="B7450" s="128"/>
      <c r="C7450" s="127"/>
      <c r="D7450" s="122"/>
      <c r="E7450" s="129">
        <f t="shared" si="116"/>
        <v>0</v>
      </c>
    </row>
    <row r="7451" spans="1:5">
      <c r="A7451" s="127"/>
      <c r="B7451" s="128"/>
      <c r="C7451" s="127"/>
      <c r="D7451" s="122"/>
      <c r="E7451" s="129">
        <f t="shared" si="116"/>
        <v>0</v>
      </c>
    </row>
    <row r="7452" spans="1:5">
      <c r="A7452" s="127"/>
      <c r="B7452" s="128"/>
      <c r="C7452" s="127"/>
      <c r="D7452" s="122"/>
      <c r="E7452" s="129">
        <f t="shared" si="116"/>
        <v>0</v>
      </c>
    </row>
    <row r="7453" spans="1:5">
      <c r="A7453" s="127"/>
      <c r="B7453" s="128"/>
      <c r="C7453" s="127"/>
      <c r="D7453" s="122"/>
      <c r="E7453" s="129">
        <f t="shared" si="116"/>
        <v>0</v>
      </c>
    </row>
    <row r="7454" spans="1:5">
      <c r="A7454" s="127"/>
      <c r="B7454" s="128"/>
      <c r="C7454" s="127"/>
      <c r="D7454" s="122"/>
      <c r="E7454" s="129">
        <f t="shared" si="116"/>
        <v>0</v>
      </c>
    </row>
    <row r="7455" spans="1:5">
      <c r="A7455" s="127"/>
      <c r="B7455" s="128"/>
      <c r="C7455" s="127"/>
      <c r="D7455" s="122"/>
      <c r="E7455" s="129">
        <f t="shared" si="116"/>
        <v>0</v>
      </c>
    </row>
    <row r="7456" spans="1:5">
      <c r="A7456" s="127"/>
      <c r="B7456" s="128"/>
      <c r="C7456" s="127"/>
      <c r="D7456" s="122"/>
      <c r="E7456" s="129">
        <f t="shared" si="116"/>
        <v>0</v>
      </c>
    </row>
    <row r="7457" spans="1:5">
      <c r="A7457" s="127"/>
      <c r="B7457" s="128"/>
      <c r="C7457" s="127"/>
      <c r="D7457" s="122"/>
      <c r="E7457" s="129">
        <f t="shared" si="116"/>
        <v>0</v>
      </c>
    </row>
    <row r="7458" spans="1:5">
      <c r="A7458" s="127"/>
      <c r="B7458" s="128"/>
      <c r="C7458" s="127"/>
      <c r="D7458" s="122"/>
      <c r="E7458" s="129">
        <f t="shared" si="116"/>
        <v>0</v>
      </c>
    </row>
    <row r="7459" spans="1:5">
      <c r="A7459" s="127"/>
      <c r="B7459" s="128"/>
      <c r="C7459" s="127"/>
      <c r="D7459" s="122"/>
      <c r="E7459" s="129">
        <f t="shared" si="116"/>
        <v>0</v>
      </c>
    </row>
    <row r="7460" spans="1:5">
      <c r="A7460" s="127"/>
      <c r="B7460" s="128"/>
      <c r="C7460" s="127"/>
      <c r="D7460" s="122"/>
      <c r="E7460" s="129">
        <f t="shared" si="116"/>
        <v>0</v>
      </c>
    </row>
    <row r="7461" spans="1:5">
      <c r="A7461" s="127"/>
      <c r="B7461" s="128"/>
      <c r="C7461" s="127"/>
      <c r="D7461" s="122"/>
      <c r="E7461" s="129">
        <f t="shared" si="116"/>
        <v>0</v>
      </c>
    </row>
    <row r="7462" spans="1:5">
      <c r="A7462" s="127"/>
      <c r="B7462" s="128"/>
      <c r="C7462" s="127"/>
      <c r="D7462" s="122"/>
      <c r="E7462" s="129">
        <f t="shared" si="116"/>
        <v>0</v>
      </c>
    </row>
    <row r="7463" spans="1:5">
      <c r="A7463" s="127"/>
      <c r="B7463" s="128"/>
      <c r="C7463" s="127"/>
      <c r="D7463" s="122"/>
      <c r="E7463" s="129">
        <f t="shared" si="116"/>
        <v>0</v>
      </c>
    </row>
    <row r="7464" spans="1:5">
      <c r="A7464" s="127"/>
      <c r="B7464" s="128"/>
      <c r="C7464" s="127"/>
      <c r="D7464" s="122"/>
      <c r="E7464" s="129">
        <f t="shared" si="116"/>
        <v>0</v>
      </c>
    </row>
    <row r="7465" spans="1:5">
      <c r="A7465" s="127"/>
      <c r="B7465" s="128"/>
      <c r="C7465" s="127"/>
      <c r="D7465" s="122"/>
      <c r="E7465" s="129">
        <f t="shared" si="116"/>
        <v>0</v>
      </c>
    </row>
    <row r="7466" spans="1:5">
      <c r="A7466" s="127"/>
      <c r="B7466" s="128"/>
      <c r="C7466" s="127"/>
      <c r="D7466" s="122"/>
      <c r="E7466" s="129">
        <f t="shared" si="116"/>
        <v>0</v>
      </c>
    </row>
    <row r="7467" spans="1:5">
      <c r="A7467" s="127"/>
      <c r="B7467" s="128"/>
      <c r="C7467" s="127"/>
      <c r="D7467" s="122"/>
      <c r="E7467" s="129">
        <f t="shared" si="116"/>
        <v>0</v>
      </c>
    </row>
    <row r="7468" spans="1:5">
      <c r="A7468" s="127"/>
      <c r="B7468" s="128"/>
      <c r="C7468" s="127"/>
      <c r="D7468" s="122"/>
      <c r="E7468" s="129">
        <f t="shared" si="116"/>
        <v>0</v>
      </c>
    </row>
    <row r="7469" spans="1:5">
      <c r="A7469" s="127"/>
      <c r="B7469" s="128"/>
      <c r="C7469" s="127"/>
      <c r="D7469" s="122"/>
      <c r="E7469" s="129">
        <f t="shared" si="116"/>
        <v>0</v>
      </c>
    </row>
    <row r="7470" spans="1:5">
      <c r="A7470" s="127"/>
      <c r="B7470" s="128"/>
      <c r="C7470" s="127"/>
      <c r="D7470" s="122"/>
      <c r="E7470" s="129">
        <f t="shared" si="116"/>
        <v>0</v>
      </c>
    </row>
    <row r="7471" spans="1:5">
      <c r="A7471" s="127"/>
      <c r="B7471" s="128"/>
      <c r="C7471" s="127"/>
      <c r="D7471" s="122"/>
      <c r="E7471" s="129">
        <f t="shared" si="116"/>
        <v>0</v>
      </c>
    </row>
    <row r="7472" spans="1:5">
      <c r="A7472" s="127"/>
      <c r="B7472" s="128"/>
      <c r="C7472" s="127"/>
      <c r="D7472" s="122"/>
      <c r="E7472" s="129">
        <f t="shared" si="116"/>
        <v>0</v>
      </c>
    </row>
    <row r="7473" spans="1:5">
      <c r="A7473" s="127"/>
      <c r="B7473" s="128"/>
      <c r="C7473" s="127"/>
      <c r="D7473" s="122"/>
      <c r="E7473" s="129">
        <f t="shared" si="116"/>
        <v>0</v>
      </c>
    </row>
    <row r="7474" spans="1:5">
      <c r="A7474" s="127"/>
      <c r="B7474" s="128"/>
      <c r="C7474" s="127"/>
      <c r="D7474" s="122"/>
      <c r="E7474" s="129">
        <f t="shared" si="116"/>
        <v>0</v>
      </c>
    </row>
    <row r="7475" spans="1:5">
      <c r="A7475" s="127"/>
      <c r="B7475" s="128"/>
      <c r="C7475" s="127"/>
      <c r="D7475" s="122"/>
      <c r="E7475" s="129">
        <f t="shared" si="116"/>
        <v>0</v>
      </c>
    </row>
    <row r="7476" spans="1:5">
      <c r="A7476" s="127"/>
      <c r="B7476" s="128"/>
      <c r="C7476" s="127"/>
      <c r="D7476" s="122"/>
      <c r="E7476" s="129">
        <f t="shared" si="116"/>
        <v>0</v>
      </c>
    </row>
    <row r="7477" spans="1:5">
      <c r="A7477" s="127"/>
      <c r="B7477" s="128"/>
      <c r="C7477" s="127"/>
      <c r="D7477" s="122"/>
      <c r="E7477" s="129">
        <f t="shared" si="116"/>
        <v>0</v>
      </c>
    </row>
    <row r="7478" spans="1:5">
      <c r="A7478" s="127"/>
      <c r="B7478" s="128"/>
      <c r="C7478" s="127"/>
      <c r="D7478" s="122"/>
      <c r="E7478" s="129">
        <f t="shared" si="116"/>
        <v>0</v>
      </c>
    </row>
    <row r="7479" spans="1:5">
      <c r="A7479" s="127"/>
      <c r="B7479" s="128"/>
      <c r="C7479" s="127"/>
      <c r="D7479" s="122"/>
      <c r="E7479" s="129">
        <f t="shared" si="116"/>
        <v>0</v>
      </c>
    </row>
    <row r="7480" spans="1:5">
      <c r="A7480" s="127"/>
      <c r="B7480" s="128"/>
      <c r="C7480" s="127"/>
      <c r="D7480" s="122"/>
      <c r="E7480" s="129">
        <f t="shared" si="116"/>
        <v>0</v>
      </c>
    </row>
    <row r="7481" spans="1:5">
      <c r="A7481" s="127"/>
      <c r="B7481" s="128"/>
      <c r="C7481" s="127"/>
      <c r="D7481" s="122"/>
      <c r="E7481" s="129">
        <f t="shared" si="116"/>
        <v>0</v>
      </c>
    </row>
    <row r="7482" spans="1:5">
      <c r="A7482" s="127"/>
      <c r="B7482" s="128"/>
      <c r="C7482" s="127"/>
      <c r="D7482" s="122"/>
      <c r="E7482" s="129">
        <f t="shared" si="116"/>
        <v>0</v>
      </c>
    </row>
    <row r="7483" spans="1:5">
      <c r="A7483" s="127"/>
      <c r="B7483" s="128"/>
      <c r="C7483" s="127"/>
      <c r="D7483" s="122"/>
      <c r="E7483" s="129">
        <f t="shared" si="116"/>
        <v>0</v>
      </c>
    </row>
    <row r="7484" spans="1:5">
      <c r="A7484" s="127"/>
      <c r="B7484" s="128"/>
      <c r="C7484" s="127"/>
      <c r="D7484" s="122"/>
      <c r="E7484" s="129">
        <f t="shared" si="116"/>
        <v>0</v>
      </c>
    </row>
    <row r="7485" spans="1:5">
      <c r="A7485" s="127"/>
      <c r="B7485" s="128"/>
      <c r="C7485" s="127"/>
      <c r="D7485" s="122"/>
      <c r="E7485" s="129">
        <f t="shared" si="116"/>
        <v>0</v>
      </c>
    </row>
    <row r="7486" spans="1:5">
      <c r="A7486" s="127"/>
      <c r="B7486" s="128"/>
      <c r="C7486" s="127"/>
      <c r="D7486" s="122"/>
      <c r="E7486" s="129">
        <f t="shared" si="116"/>
        <v>0</v>
      </c>
    </row>
    <row r="7487" spans="1:5">
      <c r="A7487" s="127"/>
      <c r="B7487" s="128"/>
      <c r="C7487" s="127"/>
      <c r="D7487" s="122"/>
      <c r="E7487" s="129">
        <f t="shared" si="116"/>
        <v>0</v>
      </c>
    </row>
    <row r="7488" spans="1:5">
      <c r="A7488" s="127"/>
      <c r="B7488" s="128"/>
      <c r="C7488" s="127"/>
      <c r="D7488" s="122"/>
      <c r="E7488" s="129">
        <f t="shared" si="116"/>
        <v>0</v>
      </c>
    </row>
    <row r="7489" spans="1:5">
      <c r="A7489" s="127"/>
      <c r="B7489" s="128"/>
      <c r="C7489" s="127"/>
      <c r="D7489" s="122"/>
      <c r="E7489" s="129">
        <f t="shared" si="116"/>
        <v>0</v>
      </c>
    </row>
    <row r="7490" spans="1:5">
      <c r="A7490" s="127"/>
      <c r="B7490" s="128"/>
      <c r="C7490" s="127"/>
      <c r="D7490" s="122"/>
      <c r="E7490" s="129">
        <f t="shared" ref="E7490:E7553" si="117">ROUND((D7490/(1+$J$1))*(1+$L$1),2)</f>
        <v>0</v>
      </c>
    </row>
    <row r="7491" spans="1:5">
      <c r="A7491" s="127"/>
      <c r="B7491" s="128"/>
      <c r="C7491" s="127"/>
      <c r="D7491" s="122"/>
      <c r="E7491" s="129">
        <f t="shared" si="117"/>
        <v>0</v>
      </c>
    </row>
    <row r="7492" spans="1:5">
      <c r="A7492" s="127"/>
      <c r="B7492" s="128"/>
      <c r="C7492" s="127"/>
      <c r="D7492" s="122"/>
      <c r="E7492" s="129">
        <f t="shared" si="117"/>
        <v>0</v>
      </c>
    </row>
    <row r="7493" spans="1:5">
      <c r="A7493" s="127"/>
      <c r="B7493" s="128"/>
      <c r="C7493" s="127"/>
      <c r="D7493" s="122"/>
      <c r="E7493" s="129">
        <f t="shared" si="117"/>
        <v>0</v>
      </c>
    </row>
    <row r="7494" spans="1:5">
      <c r="A7494" s="127"/>
      <c r="B7494" s="128"/>
      <c r="C7494" s="127"/>
      <c r="D7494" s="122"/>
      <c r="E7494" s="129">
        <f t="shared" si="117"/>
        <v>0</v>
      </c>
    </row>
    <row r="7495" spans="1:5">
      <c r="A7495" s="127"/>
      <c r="B7495" s="128"/>
      <c r="C7495" s="127"/>
      <c r="D7495" s="122"/>
      <c r="E7495" s="129">
        <f t="shared" si="117"/>
        <v>0</v>
      </c>
    </row>
    <row r="7496" spans="1:5">
      <c r="A7496" s="127"/>
      <c r="B7496" s="128"/>
      <c r="C7496" s="127"/>
      <c r="D7496" s="122"/>
      <c r="E7496" s="129">
        <f t="shared" si="117"/>
        <v>0</v>
      </c>
    </row>
    <row r="7497" spans="1:5">
      <c r="A7497" s="127"/>
      <c r="B7497" s="128"/>
      <c r="C7497" s="127"/>
      <c r="D7497" s="122"/>
      <c r="E7497" s="129">
        <f t="shared" si="117"/>
        <v>0</v>
      </c>
    </row>
    <row r="7498" spans="1:5">
      <c r="A7498" s="127"/>
      <c r="B7498" s="128"/>
      <c r="C7498" s="127"/>
      <c r="D7498" s="122"/>
      <c r="E7498" s="129">
        <f t="shared" si="117"/>
        <v>0</v>
      </c>
    </row>
    <row r="7499" spans="1:5">
      <c r="A7499" s="127"/>
      <c r="B7499" s="128"/>
      <c r="C7499" s="127"/>
      <c r="D7499" s="122"/>
      <c r="E7499" s="129">
        <f t="shared" si="117"/>
        <v>0</v>
      </c>
    </row>
    <row r="7500" spans="1:5">
      <c r="A7500" s="127"/>
      <c r="B7500" s="128"/>
      <c r="C7500" s="127"/>
      <c r="D7500" s="122"/>
      <c r="E7500" s="129">
        <f t="shared" si="117"/>
        <v>0</v>
      </c>
    </row>
    <row r="7501" spans="1:5">
      <c r="A7501" s="127"/>
      <c r="B7501" s="128"/>
      <c r="C7501" s="127"/>
      <c r="D7501" s="122"/>
      <c r="E7501" s="129">
        <f t="shared" si="117"/>
        <v>0</v>
      </c>
    </row>
    <row r="7502" spans="1:5">
      <c r="A7502" s="127"/>
      <c r="B7502" s="128"/>
      <c r="C7502" s="127"/>
      <c r="D7502" s="122"/>
      <c r="E7502" s="129">
        <f t="shared" si="117"/>
        <v>0</v>
      </c>
    </row>
    <row r="7503" spans="1:5">
      <c r="A7503" s="127"/>
      <c r="B7503" s="128"/>
      <c r="C7503" s="127"/>
      <c r="D7503" s="122"/>
      <c r="E7503" s="129">
        <f t="shared" si="117"/>
        <v>0</v>
      </c>
    </row>
    <row r="7504" spans="1:5">
      <c r="A7504" s="127"/>
      <c r="B7504" s="128"/>
      <c r="C7504" s="127"/>
      <c r="D7504" s="122"/>
      <c r="E7504" s="129">
        <f t="shared" si="117"/>
        <v>0</v>
      </c>
    </row>
    <row r="7505" spans="1:5">
      <c r="A7505" s="127"/>
      <c r="B7505" s="128"/>
      <c r="C7505" s="127"/>
      <c r="D7505" s="122"/>
      <c r="E7505" s="129">
        <f t="shared" si="117"/>
        <v>0</v>
      </c>
    </row>
    <row r="7506" spans="1:5">
      <c r="A7506" s="127"/>
      <c r="B7506" s="128"/>
      <c r="C7506" s="127"/>
      <c r="D7506" s="122"/>
      <c r="E7506" s="129">
        <f t="shared" si="117"/>
        <v>0</v>
      </c>
    </row>
    <row r="7507" spans="1:5">
      <c r="A7507" s="127"/>
      <c r="B7507" s="128"/>
      <c r="C7507" s="127"/>
      <c r="D7507" s="122"/>
      <c r="E7507" s="129">
        <f t="shared" si="117"/>
        <v>0</v>
      </c>
    </row>
    <row r="7508" spans="1:5">
      <c r="A7508" s="127"/>
      <c r="B7508" s="128"/>
      <c r="C7508" s="127"/>
      <c r="D7508" s="122"/>
      <c r="E7508" s="129">
        <f t="shared" si="117"/>
        <v>0</v>
      </c>
    </row>
    <row r="7509" spans="1:5">
      <c r="A7509" s="127"/>
      <c r="B7509" s="128"/>
      <c r="C7509" s="127"/>
      <c r="D7509" s="122"/>
      <c r="E7509" s="129">
        <f t="shared" si="117"/>
        <v>0</v>
      </c>
    </row>
    <row r="7510" spans="1:5">
      <c r="A7510" s="127"/>
      <c r="B7510" s="128"/>
      <c r="C7510" s="127"/>
      <c r="D7510" s="122"/>
      <c r="E7510" s="129">
        <f t="shared" si="117"/>
        <v>0</v>
      </c>
    </row>
    <row r="7511" spans="1:5">
      <c r="A7511" s="127"/>
      <c r="B7511" s="128"/>
      <c r="C7511" s="127"/>
      <c r="D7511" s="122"/>
      <c r="E7511" s="129">
        <f t="shared" si="117"/>
        <v>0</v>
      </c>
    </row>
    <row r="7512" spans="1:5">
      <c r="A7512" s="127"/>
      <c r="B7512" s="128"/>
      <c r="C7512" s="127"/>
      <c r="D7512" s="122"/>
      <c r="E7512" s="129">
        <f t="shared" si="117"/>
        <v>0</v>
      </c>
    </row>
    <row r="7513" spans="1:5">
      <c r="A7513" s="127"/>
      <c r="B7513" s="128"/>
      <c r="C7513" s="127"/>
      <c r="D7513" s="122"/>
      <c r="E7513" s="129">
        <f t="shared" si="117"/>
        <v>0</v>
      </c>
    </row>
    <row r="7514" spans="1:5">
      <c r="A7514" s="127"/>
      <c r="B7514" s="128"/>
      <c r="C7514" s="127"/>
      <c r="D7514" s="122"/>
      <c r="E7514" s="129">
        <f t="shared" si="117"/>
        <v>0</v>
      </c>
    </row>
    <row r="7515" spans="1:5">
      <c r="A7515" s="127"/>
      <c r="B7515" s="128"/>
      <c r="C7515" s="127"/>
      <c r="D7515" s="122"/>
      <c r="E7515" s="129">
        <f t="shared" si="117"/>
        <v>0</v>
      </c>
    </row>
    <row r="7516" spans="1:5">
      <c r="A7516" s="127"/>
      <c r="B7516" s="128"/>
      <c r="C7516" s="127"/>
      <c r="D7516" s="122"/>
      <c r="E7516" s="129">
        <f t="shared" si="117"/>
        <v>0</v>
      </c>
    </row>
    <row r="7517" spans="1:5">
      <c r="A7517" s="127"/>
      <c r="B7517" s="128"/>
      <c r="C7517" s="127"/>
      <c r="D7517" s="122"/>
      <c r="E7517" s="129">
        <f t="shared" si="117"/>
        <v>0</v>
      </c>
    </row>
    <row r="7518" spans="1:5">
      <c r="A7518" s="127"/>
      <c r="B7518" s="128"/>
      <c r="C7518" s="127"/>
      <c r="D7518" s="122"/>
      <c r="E7518" s="129">
        <f t="shared" si="117"/>
        <v>0</v>
      </c>
    </row>
    <row r="7519" spans="1:5">
      <c r="A7519" s="127"/>
      <c r="B7519" s="128"/>
      <c r="C7519" s="127"/>
      <c r="D7519" s="122"/>
      <c r="E7519" s="129">
        <f t="shared" si="117"/>
        <v>0</v>
      </c>
    </row>
    <row r="7520" spans="1:5">
      <c r="A7520" s="127"/>
      <c r="B7520" s="128"/>
      <c r="C7520" s="127"/>
      <c r="D7520" s="122"/>
      <c r="E7520" s="129">
        <f t="shared" si="117"/>
        <v>0</v>
      </c>
    </row>
    <row r="7521" spans="1:5">
      <c r="A7521" s="127"/>
      <c r="B7521" s="128"/>
      <c r="C7521" s="127"/>
      <c r="D7521" s="122"/>
      <c r="E7521" s="129">
        <f t="shared" si="117"/>
        <v>0</v>
      </c>
    </row>
    <row r="7522" spans="1:5">
      <c r="A7522" s="127"/>
      <c r="B7522" s="128"/>
      <c r="C7522" s="127"/>
      <c r="D7522" s="122"/>
      <c r="E7522" s="129">
        <f t="shared" si="117"/>
        <v>0</v>
      </c>
    </row>
    <row r="7523" spans="1:5">
      <c r="A7523" s="127"/>
      <c r="B7523" s="128"/>
      <c r="C7523" s="127"/>
      <c r="D7523" s="122"/>
      <c r="E7523" s="129">
        <f t="shared" si="117"/>
        <v>0</v>
      </c>
    </row>
    <row r="7524" spans="1:5">
      <c r="A7524" s="127"/>
      <c r="B7524" s="128"/>
      <c r="C7524" s="127"/>
      <c r="D7524" s="122"/>
      <c r="E7524" s="129">
        <f t="shared" si="117"/>
        <v>0</v>
      </c>
    </row>
    <row r="7525" spans="1:5">
      <c r="A7525" s="127"/>
      <c r="B7525" s="128"/>
      <c r="C7525" s="127"/>
      <c r="D7525" s="122"/>
      <c r="E7525" s="129">
        <f t="shared" si="117"/>
        <v>0</v>
      </c>
    </row>
    <row r="7526" spans="1:5">
      <c r="A7526" s="127"/>
      <c r="B7526" s="128"/>
      <c r="C7526" s="127"/>
      <c r="D7526" s="122"/>
      <c r="E7526" s="129">
        <f t="shared" si="117"/>
        <v>0</v>
      </c>
    </row>
    <row r="7527" spans="1:5">
      <c r="A7527" s="127"/>
      <c r="B7527" s="128"/>
      <c r="C7527" s="127"/>
      <c r="D7527" s="122"/>
      <c r="E7527" s="129">
        <f t="shared" si="117"/>
        <v>0</v>
      </c>
    </row>
    <row r="7528" spans="1:5">
      <c r="A7528" s="127"/>
      <c r="B7528" s="128"/>
      <c r="C7528" s="127"/>
      <c r="D7528" s="122"/>
      <c r="E7528" s="129">
        <f t="shared" si="117"/>
        <v>0</v>
      </c>
    </row>
    <row r="7529" spans="1:5">
      <c r="A7529" s="127"/>
      <c r="B7529" s="128"/>
      <c r="C7529" s="127"/>
      <c r="D7529" s="122"/>
      <c r="E7529" s="129">
        <f t="shared" si="117"/>
        <v>0</v>
      </c>
    </row>
    <row r="7530" spans="1:5">
      <c r="A7530" s="127"/>
      <c r="B7530" s="128"/>
      <c r="C7530" s="127"/>
      <c r="D7530" s="122"/>
      <c r="E7530" s="129">
        <f t="shared" si="117"/>
        <v>0</v>
      </c>
    </row>
    <row r="7531" spans="1:5">
      <c r="A7531" s="127"/>
      <c r="B7531" s="128"/>
      <c r="C7531" s="127"/>
      <c r="D7531" s="122"/>
      <c r="E7531" s="129">
        <f t="shared" si="117"/>
        <v>0</v>
      </c>
    </row>
    <row r="7532" spans="1:5">
      <c r="A7532" s="127"/>
      <c r="B7532" s="128"/>
      <c r="C7532" s="127"/>
      <c r="D7532" s="122"/>
      <c r="E7532" s="129">
        <f t="shared" si="117"/>
        <v>0</v>
      </c>
    </row>
    <row r="7533" spans="1:5">
      <c r="A7533" s="127"/>
      <c r="B7533" s="128"/>
      <c r="C7533" s="127"/>
      <c r="D7533" s="122"/>
      <c r="E7533" s="129">
        <f t="shared" si="117"/>
        <v>0</v>
      </c>
    </row>
    <row r="7534" spans="1:5">
      <c r="A7534" s="127"/>
      <c r="B7534" s="128"/>
      <c r="C7534" s="127"/>
      <c r="D7534" s="122"/>
      <c r="E7534" s="129">
        <f t="shared" si="117"/>
        <v>0</v>
      </c>
    </row>
    <row r="7535" spans="1:5">
      <c r="A7535" s="127"/>
      <c r="B7535" s="128"/>
      <c r="C7535" s="127"/>
      <c r="D7535" s="122"/>
      <c r="E7535" s="129">
        <f t="shared" si="117"/>
        <v>0</v>
      </c>
    </row>
    <row r="7536" spans="1:5">
      <c r="A7536" s="127"/>
      <c r="B7536" s="128"/>
      <c r="C7536" s="127"/>
      <c r="D7536" s="122"/>
      <c r="E7536" s="129">
        <f t="shared" si="117"/>
        <v>0</v>
      </c>
    </row>
    <row r="7537" spans="1:5">
      <c r="A7537" s="127"/>
      <c r="B7537" s="128"/>
      <c r="C7537" s="127"/>
      <c r="D7537" s="122"/>
      <c r="E7537" s="129">
        <f t="shared" si="117"/>
        <v>0</v>
      </c>
    </row>
    <row r="7538" spans="1:5">
      <c r="A7538" s="127"/>
      <c r="B7538" s="128"/>
      <c r="C7538" s="127"/>
      <c r="D7538" s="122"/>
      <c r="E7538" s="129">
        <f t="shared" si="117"/>
        <v>0</v>
      </c>
    </row>
    <row r="7539" spans="1:5">
      <c r="A7539" s="127"/>
      <c r="B7539" s="128"/>
      <c r="C7539" s="127"/>
      <c r="D7539" s="122"/>
      <c r="E7539" s="129">
        <f t="shared" si="117"/>
        <v>0</v>
      </c>
    </row>
    <row r="7540" spans="1:5">
      <c r="A7540" s="127"/>
      <c r="B7540" s="128"/>
      <c r="C7540" s="127"/>
      <c r="D7540" s="122"/>
      <c r="E7540" s="129">
        <f t="shared" si="117"/>
        <v>0</v>
      </c>
    </row>
    <row r="7541" spans="1:5">
      <c r="A7541" s="127"/>
      <c r="B7541" s="128"/>
      <c r="C7541" s="127"/>
      <c r="D7541" s="122"/>
      <c r="E7541" s="129">
        <f t="shared" si="117"/>
        <v>0</v>
      </c>
    </row>
    <row r="7542" spans="1:5">
      <c r="A7542" s="127"/>
      <c r="B7542" s="128"/>
      <c r="C7542" s="127"/>
      <c r="D7542" s="122"/>
      <c r="E7542" s="129">
        <f t="shared" si="117"/>
        <v>0</v>
      </c>
    </row>
    <row r="7543" spans="1:5">
      <c r="A7543" s="127"/>
      <c r="B7543" s="128"/>
      <c r="C7543" s="127"/>
      <c r="D7543" s="122"/>
      <c r="E7543" s="129">
        <f t="shared" si="117"/>
        <v>0</v>
      </c>
    </row>
    <row r="7544" spans="1:5">
      <c r="A7544" s="127"/>
      <c r="B7544" s="128"/>
      <c r="C7544" s="127"/>
      <c r="D7544" s="122"/>
      <c r="E7544" s="129">
        <f t="shared" si="117"/>
        <v>0</v>
      </c>
    </row>
    <row r="7545" spans="1:5">
      <c r="A7545" s="127"/>
      <c r="B7545" s="128"/>
      <c r="C7545" s="127"/>
      <c r="D7545" s="122"/>
      <c r="E7545" s="129">
        <f t="shared" si="117"/>
        <v>0</v>
      </c>
    </row>
    <row r="7546" spans="1:5">
      <c r="A7546" s="127"/>
      <c r="B7546" s="128"/>
      <c r="C7546" s="127"/>
      <c r="D7546" s="122"/>
      <c r="E7546" s="129">
        <f t="shared" si="117"/>
        <v>0</v>
      </c>
    </row>
    <row r="7547" spans="1:5">
      <c r="A7547" s="127"/>
      <c r="B7547" s="128"/>
      <c r="C7547" s="127"/>
      <c r="D7547" s="122"/>
      <c r="E7547" s="129">
        <f t="shared" si="117"/>
        <v>0</v>
      </c>
    </row>
    <row r="7548" spans="1:5">
      <c r="A7548" s="127"/>
      <c r="B7548" s="128"/>
      <c r="C7548" s="127"/>
      <c r="D7548" s="122"/>
      <c r="E7548" s="129">
        <f t="shared" si="117"/>
        <v>0</v>
      </c>
    </row>
    <row r="7549" spans="1:5">
      <c r="A7549" s="127"/>
      <c r="B7549" s="128"/>
      <c r="C7549" s="127"/>
      <c r="D7549" s="122"/>
      <c r="E7549" s="129">
        <f t="shared" si="117"/>
        <v>0</v>
      </c>
    </row>
    <row r="7550" spans="1:5">
      <c r="A7550" s="127"/>
      <c r="B7550" s="128"/>
      <c r="C7550" s="127"/>
      <c r="D7550" s="122"/>
      <c r="E7550" s="129">
        <f t="shared" si="117"/>
        <v>0</v>
      </c>
    </row>
    <row r="7551" spans="1:5">
      <c r="A7551" s="127"/>
      <c r="B7551" s="128"/>
      <c r="C7551" s="127"/>
      <c r="D7551" s="122"/>
      <c r="E7551" s="129">
        <f t="shared" si="117"/>
        <v>0</v>
      </c>
    </row>
    <row r="7552" spans="1:5">
      <c r="A7552" s="127"/>
      <c r="B7552" s="128"/>
      <c r="C7552" s="127"/>
      <c r="D7552" s="122"/>
      <c r="E7552" s="129">
        <f t="shared" si="117"/>
        <v>0</v>
      </c>
    </row>
    <row r="7553" spans="1:5">
      <c r="A7553" s="127"/>
      <c r="B7553" s="128"/>
      <c r="C7553" s="127"/>
      <c r="D7553" s="122"/>
      <c r="E7553" s="129">
        <f t="shared" si="117"/>
        <v>0</v>
      </c>
    </row>
    <row r="7554" spans="1:5">
      <c r="A7554" s="127"/>
      <c r="B7554" s="128"/>
      <c r="C7554" s="127"/>
      <c r="D7554" s="122"/>
      <c r="E7554" s="129">
        <f t="shared" ref="E7554:E7617" si="118">ROUND((D7554/(1+$J$1))*(1+$L$1),2)</f>
        <v>0</v>
      </c>
    </row>
    <row r="7555" spans="1:5">
      <c r="A7555" s="127"/>
      <c r="B7555" s="128"/>
      <c r="C7555" s="127"/>
      <c r="D7555" s="122"/>
      <c r="E7555" s="129">
        <f t="shared" si="118"/>
        <v>0</v>
      </c>
    </row>
    <row r="7556" spans="1:5">
      <c r="A7556" s="127"/>
      <c r="B7556" s="128"/>
      <c r="C7556" s="127"/>
      <c r="D7556" s="122"/>
      <c r="E7556" s="129">
        <f t="shared" si="118"/>
        <v>0</v>
      </c>
    </row>
    <row r="7557" spans="1:5">
      <c r="A7557" s="127"/>
      <c r="B7557" s="128"/>
      <c r="C7557" s="127"/>
      <c r="D7557" s="122"/>
      <c r="E7557" s="129">
        <f t="shared" si="118"/>
        <v>0</v>
      </c>
    </row>
    <row r="7558" spans="1:5">
      <c r="A7558" s="127"/>
      <c r="B7558" s="128"/>
      <c r="C7558" s="127"/>
      <c r="D7558" s="122"/>
      <c r="E7558" s="129">
        <f t="shared" si="118"/>
        <v>0</v>
      </c>
    </row>
    <row r="7559" spans="1:5">
      <c r="A7559" s="127"/>
      <c r="B7559" s="128"/>
      <c r="C7559" s="127"/>
      <c r="D7559" s="122"/>
      <c r="E7559" s="129">
        <f t="shared" si="118"/>
        <v>0</v>
      </c>
    </row>
    <row r="7560" spans="1:5">
      <c r="A7560" s="127"/>
      <c r="B7560" s="128"/>
      <c r="C7560" s="127"/>
      <c r="D7560" s="122"/>
      <c r="E7560" s="129">
        <f t="shared" si="118"/>
        <v>0</v>
      </c>
    </row>
    <row r="7561" spans="1:5">
      <c r="A7561" s="127"/>
      <c r="B7561" s="128"/>
      <c r="C7561" s="127"/>
      <c r="D7561" s="122"/>
      <c r="E7561" s="129">
        <f t="shared" si="118"/>
        <v>0</v>
      </c>
    </row>
    <row r="7562" spans="1:5">
      <c r="A7562" s="127"/>
      <c r="B7562" s="128"/>
      <c r="C7562" s="127"/>
      <c r="D7562" s="122"/>
      <c r="E7562" s="129">
        <f t="shared" si="118"/>
        <v>0</v>
      </c>
    </row>
    <row r="7563" spans="1:5">
      <c r="A7563" s="127"/>
      <c r="B7563" s="128"/>
      <c r="C7563" s="127"/>
      <c r="D7563" s="122"/>
      <c r="E7563" s="129">
        <f t="shared" si="118"/>
        <v>0</v>
      </c>
    </row>
    <row r="7564" spans="1:5">
      <c r="A7564" s="127"/>
      <c r="B7564" s="128"/>
      <c r="C7564" s="127"/>
      <c r="D7564" s="122"/>
      <c r="E7564" s="129">
        <f t="shared" si="118"/>
        <v>0</v>
      </c>
    </row>
    <row r="7565" spans="1:5">
      <c r="A7565" s="127"/>
      <c r="B7565" s="128"/>
      <c r="C7565" s="127"/>
      <c r="D7565" s="122"/>
      <c r="E7565" s="129">
        <f t="shared" si="118"/>
        <v>0</v>
      </c>
    </row>
    <row r="7566" spans="1:5">
      <c r="A7566" s="127"/>
      <c r="B7566" s="128"/>
      <c r="C7566" s="127"/>
      <c r="D7566" s="122"/>
      <c r="E7566" s="129">
        <f t="shared" si="118"/>
        <v>0</v>
      </c>
    </row>
    <row r="7567" spans="1:5">
      <c r="A7567" s="127"/>
      <c r="B7567" s="128"/>
      <c r="C7567" s="127"/>
      <c r="D7567" s="122"/>
      <c r="E7567" s="129">
        <f t="shared" si="118"/>
        <v>0</v>
      </c>
    </row>
    <row r="7568" spans="1:5">
      <c r="A7568" s="127"/>
      <c r="B7568" s="128"/>
      <c r="C7568" s="127"/>
      <c r="D7568" s="122"/>
      <c r="E7568" s="129">
        <f t="shared" si="118"/>
        <v>0</v>
      </c>
    </row>
    <row r="7569" spans="1:5">
      <c r="A7569" s="127"/>
      <c r="B7569" s="128"/>
      <c r="C7569" s="127"/>
      <c r="D7569" s="122"/>
      <c r="E7569" s="129">
        <f t="shared" si="118"/>
        <v>0</v>
      </c>
    </row>
    <row r="7570" spans="1:5">
      <c r="A7570" s="127"/>
      <c r="B7570" s="128"/>
      <c r="C7570" s="127"/>
      <c r="D7570" s="122"/>
      <c r="E7570" s="129">
        <f t="shared" si="118"/>
        <v>0</v>
      </c>
    </row>
    <row r="7571" spans="1:5">
      <c r="A7571" s="127"/>
      <c r="B7571" s="128"/>
      <c r="C7571" s="127"/>
      <c r="D7571" s="122"/>
      <c r="E7571" s="129">
        <f t="shared" si="118"/>
        <v>0</v>
      </c>
    </row>
    <row r="7572" spans="1:5">
      <c r="A7572" s="127"/>
      <c r="B7572" s="128"/>
      <c r="C7572" s="127"/>
      <c r="D7572" s="122"/>
      <c r="E7572" s="129">
        <f t="shared" si="118"/>
        <v>0</v>
      </c>
    </row>
    <row r="7573" spans="1:5">
      <c r="A7573" s="127"/>
      <c r="B7573" s="128"/>
      <c r="C7573" s="127"/>
      <c r="D7573" s="122"/>
      <c r="E7573" s="129">
        <f t="shared" si="118"/>
        <v>0</v>
      </c>
    </row>
    <row r="7574" spans="1:5">
      <c r="A7574" s="127"/>
      <c r="B7574" s="128"/>
      <c r="C7574" s="127"/>
      <c r="D7574" s="122"/>
      <c r="E7574" s="129">
        <f t="shared" si="118"/>
        <v>0</v>
      </c>
    </row>
    <row r="7575" spans="1:5">
      <c r="A7575" s="127"/>
      <c r="B7575" s="128"/>
      <c r="C7575" s="127"/>
      <c r="D7575" s="122"/>
      <c r="E7575" s="129">
        <f t="shared" si="118"/>
        <v>0</v>
      </c>
    </row>
    <row r="7576" spans="1:5">
      <c r="A7576" s="127"/>
      <c r="B7576" s="128"/>
      <c r="C7576" s="127"/>
      <c r="D7576" s="122"/>
      <c r="E7576" s="129">
        <f t="shared" si="118"/>
        <v>0</v>
      </c>
    </row>
    <row r="7577" spans="1:5">
      <c r="A7577" s="127"/>
      <c r="B7577" s="128"/>
      <c r="C7577" s="127"/>
      <c r="D7577" s="122"/>
      <c r="E7577" s="129">
        <f t="shared" si="118"/>
        <v>0</v>
      </c>
    </row>
    <row r="7578" spans="1:5">
      <c r="A7578" s="127"/>
      <c r="B7578" s="128"/>
      <c r="C7578" s="127"/>
      <c r="D7578" s="122"/>
      <c r="E7578" s="129">
        <f t="shared" si="118"/>
        <v>0</v>
      </c>
    </row>
    <row r="7579" spans="1:5">
      <c r="A7579" s="127"/>
      <c r="B7579" s="128"/>
      <c r="C7579" s="127"/>
      <c r="D7579" s="122"/>
      <c r="E7579" s="129">
        <f t="shared" si="118"/>
        <v>0</v>
      </c>
    </row>
    <row r="7580" spans="1:5">
      <c r="A7580" s="127"/>
      <c r="B7580" s="128"/>
      <c r="C7580" s="127"/>
      <c r="D7580" s="122"/>
      <c r="E7580" s="129">
        <f t="shared" si="118"/>
        <v>0</v>
      </c>
    </row>
    <row r="7581" spans="1:5">
      <c r="A7581" s="127"/>
      <c r="B7581" s="128"/>
      <c r="C7581" s="127"/>
      <c r="D7581" s="122"/>
      <c r="E7581" s="129">
        <f t="shared" si="118"/>
        <v>0</v>
      </c>
    </row>
    <row r="7582" spans="1:5">
      <c r="A7582" s="127"/>
      <c r="B7582" s="128"/>
      <c r="C7582" s="127"/>
      <c r="D7582" s="122"/>
      <c r="E7582" s="129">
        <f t="shared" si="118"/>
        <v>0</v>
      </c>
    </row>
    <row r="7583" spans="1:5">
      <c r="A7583" s="127"/>
      <c r="B7583" s="128"/>
      <c r="C7583" s="127"/>
      <c r="D7583" s="122"/>
      <c r="E7583" s="129">
        <f t="shared" si="118"/>
        <v>0</v>
      </c>
    </row>
    <row r="7584" spans="1:5">
      <c r="A7584" s="127"/>
      <c r="B7584" s="128"/>
      <c r="C7584" s="127"/>
      <c r="D7584" s="122"/>
      <c r="E7584" s="129">
        <f t="shared" si="118"/>
        <v>0</v>
      </c>
    </row>
    <row r="7585" spans="1:5">
      <c r="A7585" s="127"/>
      <c r="B7585" s="128"/>
      <c r="C7585" s="127"/>
      <c r="D7585" s="122"/>
      <c r="E7585" s="129">
        <f t="shared" si="118"/>
        <v>0</v>
      </c>
    </row>
    <row r="7586" spans="1:5">
      <c r="A7586" s="127"/>
      <c r="B7586" s="128"/>
      <c r="C7586" s="127"/>
      <c r="D7586" s="122"/>
      <c r="E7586" s="129">
        <f t="shared" si="118"/>
        <v>0</v>
      </c>
    </row>
    <row r="7587" spans="1:5">
      <c r="A7587" s="127"/>
      <c r="B7587" s="128"/>
      <c r="C7587" s="127"/>
      <c r="D7587" s="122"/>
      <c r="E7587" s="129">
        <f t="shared" si="118"/>
        <v>0</v>
      </c>
    </row>
    <row r="7588" spans="1:5">
      <c r="A7588" s="127"/>
      <c r="B7588" s="128"/>
      <c r="C7588" s="127"/>
      <c r="D7588" s="122"/>
      <c r="E7588" s="129">
        <f t="shared" si="118"/>
        <v>0</v>
      </c>
    </row>
    <row r="7589" spans="1:5">
      <c r="A7589" s="127"/>
      <c r="B7589" s="128"/>
      <c r="C7589" s="127"/>
      <c r="D7589" s="122"/>
      <c r="E7589" s="129">
        <f t="shared" si="118"/>
        <v>0</v>
      </c>
    </row>
    <row r="7590" spans="1:5">
      <c r="A7590" s="127"/>
      <c r="B7590" s="128"/>
      <c r="C7590" s="127"/>
      <c r="D7590" s="122"/>
      <c r="E7590" s="129">
        <f t="shared" si="118"/>
        <v>0</v>
      </c>
    </row>
    <row r="7591" spans="1:5">
      <c r="A7591" s="127"/>
      <c r="B7591" s="128"/>
      <c r="C7591" s="127"/>
      <c r="D7591" s="122"/>
      <c r="E7591" s="129">
        <f t="shared" si="118"/>
        <v>0</v>
      </c>
    </row>
    <row r="7592" spans="1:5">
      <c r="A7592" s="127"/>
      <c r="B7592" s="128"/>
      <c r="C7592" s="127"/>
      <c r="D7592" s="122"/>
      <c r="E7592" s="129">
        <f t="shared" si="118"/>
        <v>0</v>
      </c>
    </row>
    <row r="7593" spans="1:5">
      <c r="A7593" s="127"/>
      <c r="B7593" s="128"/>
      <c r="C7593" s="127"/>
      <c r="D7593" s="122"/>
      <c r="E7593" s="129">
        <f t="shared" si="118"/>
        <v>0</v>
      </c>
    </row>
    <row r="7594" spans="1:5">
      <c r="A7594" s="127"/>
      <c r="B7594" s="128"/>
      <c r="C7594" s="127"/>
      <c r="D7594" s="122"/>
      <c r="E7594" s="129">
        <f t="shared" si="118"/>
        <v>0</v>
      </c>
    </row>
    <row r="7595" spans="1:5">
      <c r="A7595" s="127"/>
      <c r="B7595" s="128"/>
      <c r="C7595" s="127"/>
      <c r="D7595" s="122"/>
      <c r="E7595" s="129">
        <f t="shared" si="118"/>
        <v>0</v>
      </c>
    </row>
    <row r="7596" spans="1:5">
      <c r="A7596" s="127"/>
      <c r="B7596" s="128"/>
      <c r="C7596" s="127"/>
      <c r="D7596" s="122"/>
      <c r="E7596" s="129">
        <f t="shared" si="118"/>
        <v>0</v>
      </c>
    </row>
    <row r="7597" spans="1:5">
      <c r="A7597" s="127"/>
      <c r="B7597" s="128"/>
      <c r="C7597" s="127"/>
      <c r="D7597" s="122"/>
      <c r="E7597" s="129">
        <f t="shared" si="118"/>
        <v>0</v>
      </c>
    </row>
    <row r="7598" spans="1:5">
      <c r="A7598" s="127"/>
      <c r="B7598" s="128"/>
      <c r="C7598" s="127"/>
      <c r="D7598" s="122"/>
      <c r="E7598" s="129">
        <f t="shared" si="118"/>
        <v>0</v>
      </c>
    </row>
    <row r="7599" spans="1:5">
      <c r="A7599" s="127"/>
      <c r="B7599" s="128"/>
      <c r="C7599" s="127"/>
      <c r="D7599" s="122"/>
      <c r="E7599" s="129">
        <f t="shared" si="118"/>
        <v>0</v>
      </c>
    </row>
    <row r="7600" spans="1:5">
      <c r="A7600" s="127"/>
      <c r="B7600" s="128"/>
      <c r="C7600" s="127"/>
      <c r="D7600" s="122"/>
      <c r="E7600" s="129">
        <f t="shared" si="118"/>
        <v>0</v>
      </c>
    </row>
    <row r="7601" spans="1:5">
      <c r="A7601" s="127"/>
      <c r="B7601" s="128"/>
      <c r="C7601" s="127"/>
      <c r="D7601" s="122"/>
      <c r="E7601" s="129">
        <f t="shared" si="118"/>
        <v>0</v>
      </c>
    </row>
    <row r="7602" spans="1:5">
      <c r="A7602" s="127"/>
      <c r="B7602" s="128"/>
      <c r="C7602" s="127"/>
      <c r="D7602" s="122"/>
      <c r="E7602" s="129">
        <f t="shared" si="118"/>
        <v>0</v>
      </c>
    </row>
    <row r="7603" spans="1:5">
      <c r="A7603" s="127"/>
      <c r="B7603" s="128"/>
      <c r="C7603" s="127"/>
      <c r="D7603" s="122"/>
      <c r="E7603" s="129">
        <f t="shared" si="118"/>
        <v>0</v>
      </c>
    </row>
    <row r="7604" spans="1:5">
      <c r="A7604" s="127"/>
      <c r="B7604" s="128"/>
      <c r="C7604" s="127"/>
      <c r="D7604" s="122"/>
      <c r="E7604" s="129">
        <f t="shared" si="118"/>
        <v>0</v>
      </c>
    </row>
    <row r="7605" spans="1:5">
      <c r="A7605" s="127"/>
      <c r="B7605" s="128"/>
      <c r="C7605" s="127"/>
      <c r="D7605" s="122"/>
      <c r="E7605" s="129">
        <f t="shared" si="118"/>
        <v>0</v>
      </c>
    </row>
    <row r="7606" spans="1:5">
      <c r="A7606" s="127"/>
      <c r="B7606" s="128"/>
      <c r="C7606" s="127"/>
      <c r="D7606" s="122"/>
      <c r="E7606" s="129">
        <f t="shared" si="118"/>
        <v>0</v>
      </c>
    </row>
    <row r="7607" spans="1:5">
      <c r="A7607" s="127"/>
      <c r="B7607" s="128"/>
      <c r="C7607" s="127"/>
      <c r="D7607" s="122"/>
      <c r="E7607" s="129">
        <f t="shared" si="118"/>
        <v>0</v>
      </c>
    </row>
    <row r="7608" spans="1:5">
      <c r="A7608" s="127"/>
      <c r="B7608" s="128"/>
      <c r="C7608" s="127"/>
      <c r="D7608" s="122"/>
      <c r="E7608" s="129">
        <f t="shared" si="118"/>
        <v>0</v>
      </c>
    </row>
    <row r="7609" spans="1:5">
      <c r="A7609" s="127"/>
      <c r="B7609" s="128"/>
      <c r="C7609" s="127"/>
      <c r="D7609" s="122"/>
      <c r="E7609" s="129">
        <f t="shared" si="118"/>
        <v>0</v>
      </c>
    </row>
    <row r="7610" spans="1:5">
      <c r="A7610" s="127"/>
      <c r="B7610" s="128"/>
      <c r="C7610" s="127"/>
      <c r="D7610" s="122"/>
      <c r="E7610" s="129">
        <f t="shared" si="118"/>
        <v>0</v>
      </c>
    </row>
    <row r="7611" spans="1:5">
      <c r="A7611" s="127"/>
      <c r="B7611" s="128"/>
      <c r="C7611" s="127"/>
      <c r="D7611" s="122"/>
      <c r="E7611" s="129">
        <f t="shared" si="118"/>
        <v>0</v>
      </c>
    </row>
    <row r="7612" spans="1:5">
      <c r="A7612" s="127"/>
      <c r="B7612" s="128"/>
      <c r="C7612" s="127"/>
      <c r="D7612" s="122"/>
      <c r="E7612" s="129">
        <f t="shared" si="118"/>
        <v>0</v>
      </c>
    </row>
    <row r="7613" spans="1:5">
      <c r="A7613" s="127"/>
      <c r="B7613" s="128"/>
      <c r="C7613" s="127"/>
      <c r="D7613" s="122"/>
      <c r="E7613" s="129">
        <f t="shared" si="118"/>
        <v>0</v>
      </c>
    </row>
    <row r="7614" spans="1:5">
      <c r="A7614" s="127"/>
      <c r="B7614" s="128"/>
      <c r="C7614" s="127"/>
      <c r="D7614" s="122"/>
      <c r="E7614" s="129">
        <f t="shared" si="118"/>
        <v>0</v>
      </c>
    </row>
    <row r="7615" spans="1:5">
      <c r="A7615" s="127"/>
      <c r="B7615" s="128"/>
      <c r="C7615" s="127"/>
      <c r="D7615" s="122"/>
      <c r="E7615" s="129">
        <f t="shared" si="118"/>
        <v>0</v>
      </c>
    </row>
    <row r="7616" spans="1:5">
      <c r="A7616" s="127"/>
      <c r="B7616" s="128"/>
      <c r="C7616" s="127"/>
      <c r="D7616" s="122"/>
      <c r="E7616" s="129">
        <f t="shared" si="118"/>
        <v>0</v>
      </c>
    </row>
    <row r="7617" spans="1:5">
      <c r="A7617" s="127"/>
      <c r="B7617" s="128"/>
      <c r="C7617" s="127"/>
      <c r="D7617" s="122"/>
      <c r="E7617" s="129">
        <f t="shared" si="118"/>
        <v>0</v>
      </c>
    </row>
    <row r="7618" spans="1:5">
      <c r="A7618" s="127"/>
      <c r="B7618" s="128"/>
      <c r="C7618" s="127"/>
      <c r="D7618" s="122"/>
      <c r="E7618" s="129">
        <f t="shared" ref="E7618:E7681" si="119">ROUND((D7618/(1+$J$1))*(1+$L$1),2)</f>
        <v>0</v>
      </c>
    </row>
    <row r="7619" spans="1:5">
      <c r="A7619" s="127"/>
      <c r="B7619" s="128"/>
      <c r="C7619" s="127"/>
      <c r="D7619" s="122"/>
      <c r="E7619" s="129">
        <f t="shared" si="119"/>
        <v>0</v>
      </c>
    </row>
    <row r="7620" spans="1:5">
      <c r="A7620" s="127"/>
      <c r="B7620" s="128"/>
      <c r="C7620" s="127"/>
      <c r="D7620" s="122"/>
      <c r="E7620" s="129">
        <f t="shared" si="119"/>
        <v>0</v>
      </c>
    </row>
    <row r="7621" spans="1:5">
      <c r="A7621" s="127"/>
      <c r="B7621" s="128"/>
      <c r="C7621" s="127"/>
      <c r="D7621" s="122"/>
      <c r="E7621" s="129">
        <f t="shared" si="119"/>
        <v>0</v>
      </c>
    </row>
    <row r="7622" spans="1:5">
      <c r="A7622" s="127"/>
      <c r="B7622" s="128"/>
      <c r="C7622" s="127"/>
      <c r="D7622" s="122"/>
      <c r="E7622" s="129">
        <f t="shared" si="119"/>
        <v>0</v>
      </c>
    </row>
    <row r="7623" spans="1:5">
      <c r="A7623" s="127"/>
      <c r="B7623" s="128"/>
      <c r="C7623" s="127"/>
      <c r="D7623" s="122"/>
      <c r="E7623" s="129">
        <f t="shared" si="119"/>
        <v>0</v>
      </c>
    </row>
    <row r="7624" spans="1:5">
      <c r="A7624" s="127"/>
      <c r="B7624" s="128"/>
      <c r="C7624" s="127"/>
      <c r="D7624" s="122"/>
      <c r="E7624" s="129">
        <f t="shared" si="119"/>
        <v>0</v>
      </c>
    </row>
    <row r="7625" spans="1:5">
      <c r="A7625" s="127"/>
      <c r="B7625" s="128"/>
      <c r="C7625" s="127"/>
      <c r="D7625" s="122"/>
      <c r="E7625" s="129">
        <f t="shared" si="119"/>
        <v>0</v>
      </c>
    </row>
    <row r="7626" spans="1:5">
      <c r="A7626" s="127"/>
      <c r="B7626" s="128"/>
      <c r="C7626" s="127"/>
      <c r="D7626" s="122"/>
      <c r="E7626" s="129">
        <f t="shared" si="119"/>
        <v>0</v>
      </c>
    </row>
    <row r="7627" spans="1:5">
      <c r="A7627" s="127"/>
      <c r="B7627" s="128"/>
      <c r="C7627" s="127"/>
      <c r="D7627" s="122"/>
      <c r="E7627" s="129">
        <f t="shared" si="119"/>
        <v>0</v>
      </c>
    </row>
    <row r="7628" spans="1:5">
      <c r="A7628" s="127"/>
      <c r="B7628" s="128"/>
      <c r="C7628" s="127"/>
      <c r="D7628" s="122"/>
      <c r="E7628" s="129">
        <f t="shared" si="119"/>
        <v>0</v>
      </c>
    </row>
    <row r="7629" spans="1:5">
      <c r="A7629" s="127"/>
      <c r="B7629" s="128"/>
      <c r="C7629" s="127"/>
      <c r="D7629" s="122"/>
      <c r="E7629" s="129">
        <f t="shared" si="119"/>
        <v>0</v>
      </c>
    </row>
    <row r="7630" spans="1:5">
      <c r="A7630" s="127"/>
      <c r="B7630" s="128"/>
      <c r="C7630" s="127"/>
      <c r="D7630" s="122"/>
      <c r="E7630" s="129">
        <f t="shared" si="119"/>
        <v>0</v>
      </c>
    </row>
    <row r="7631" spans="1:5">
      <c r="A7631" s="127"/>
      <c r="B7631" s="128"/>
      <c r="C7631" s="127"/>
      <c r="D7631" s="122"/>
      <c r="E7631" s="129">
        <f t="shared" si="119"/>
        <v>0</v>
      </c>
    </row>
    <row r="7632" spans="1:5">
      <c r="A7632" s="127"/>
      <c r="B7632" s="128"/>
      <c r="C7632" s="127"/>
      <c r="D7632" s="122"/>
      <c r="E7632" s="129">
        <f t="shared" si="119"/>
        <v>0</v>
      </c>
    </row>
    <row r="7633" spans="1:5">
      <c r="A7633" s="127"/>
      <c r="B7633" s="128"/>
      <c r="C7633" s="127"/>
      <c r="D7633" s="122"/>
      <c r="E7633" s="129">
        <f t="shared" si="119"/>
        <v>0</v>
      </c>
    </row>
    <row r="7634" spans="1:5">
      <c r="A7634" s="127"/>
      <c r="B7634" s="128"/>
      <c r="C7634" s="127"/>
      <c r="D7634" s="122"/>
      <c r="E7634" s="129">
        <f t="shared" si="119"/>
        <v>0</v>
      </c>
    </row>
    <row r="7635" spans="1:5">
      <c r="A7635" s="127"/>
      <c r="B7635" s="128"/>
      <c r="C7635" s="127"/>
      <c r="D7635" s="122"/>
      <c r="E7635" s="129">
        <f t="shared" si="119"/>
        <v>0</v>
      </c>
    </row>
    <row r="7636" spans="1:5">
      <c r="A7636" s="127"/>
      <c r="B7636" s="128"/>
      <c r="C7636" s="127"/>
      <c r="D7636" s="122"/>
      <c r="E7636" s="129">
        <f t="shared" si="119"/>
        <v>0</v>
      </c>
    </row>
    <row r="7637" spans="1:5">
      <c r="A7637" s="127"/>
      <c r="B7637" s="128"/>
      <c r="C7637" s="127"/>
      <c r="D7637" s="122"/>
      <c r="E7637" s="129">
        <f t="shared" si="119"/>
        <v>0</v>
      </c>
    </row>
    <row r="7638" spans="1:5">
      <c r="A7638" s="127"/>
      <c r="B7638" s="128"/>
      <c r="C7638" s="127"/>
      <c r="D7638" s="122"/>
      <c r="E7638" s="129">
        <f t="shared" si="119"/>
        <v>0</v>
      </c>
    </row>
    <row r="7639" spans="1:5">
      <c r="A7639" s="127"/>
      <c r="B7639" s="128"/>
      <c r="C7639" s="127"/>
      <c r="D7639" s="122"/>
      <c r="E7639" s="129">
        <f t="shared" si="119"/>
        <v>0</v>
      </c>
    </row>
    <row r="7640" spans="1:5">
      <c r="A7640" s="127"/>
      <c r="B7640" s="128"/>
      <c r="C7640" s="127"/>
      <c r="D7640" s="122"/>
      <c r="E7640" s="129">
        <f t="shared" si="119"/>
        <v>0</v>
      </c>
    </row>
    <row r="7641" spans="1:5">
      <c r="A7641" s="127"/>
      <c r="B7641" s="128"/>
      <c r="C7641" s="127"/>
      <c r="D7641" s="122"/>
      <c r="E7641" s="129">
        <f t="shared" si="119"/>
        <v>0</v>
      </c>
    </row>
    <row r="7642" spans="1:5">
      <c r="A7642" s="127"/>
      <c r="B7642" s="128"/>
      <c r="C7642" s="127"/>
      <c r="D7642" s="122"/>
      <c r="E7642" s="129">
        <f t="shared" si="119"/>
        <v>0</v>
      </c>
    </row>
    <row r="7643" spans="1:5">
      <c r="A7643" s="127"/>
      <c r="B7643" s="128"/>
      <c r="C7643" s="127"/>
      <c r="D7643" s="122"/>
      <c r="E7643" s="129">
        <f t="shared" si="119"/>
        <v>0</v>
      </c>
    </row>
    <row r="7644" spans="1:5">
      <c r="A7644" s="127"/>
      <c r="B7644" s="128"/>
      <c r="C7644" s="127"/>
      <c r="D7644" s="122"/>
      <c r="E7644" s="129">
        <f t="shared" si="119"/>
        <v>0</v>
      </c>
    </row>
    <row r="7645" spans="1:5">
      <c r="A7645" s="127"/>
      <c r="B7645" s="128"/>
      <c r="C7645" s="127"/>
      <c r="D7645" s="122"/>
      <c r="E7645" s="129">
        <f t="shared" si="119"/>
        <v>0</v>
      </c>
    </row>
    <row r="7646" spans="1:5">
      <c r="A7646" s="127"/>
      <c r="B7646" s="128"/>
      <c r="C7646" s="127"/>
      <c r="D7646" s="122"/>
      <c r="E7646" s="129">
        <f t="shared" si="119"/>
        <v>0</v>
      </c>
    </row>
    <row r="7647" spans="1:5">
      <c r="A7647" s="127"/>
      <c r="B7647" s="128"/>
      <c r="C7647" s="127"/>
      <c r="D7647" s="122"/>
      <c r="E7647" s="129">
        <f t="shared" si="119"/>
        <v>0</v>
      </c>
    </row>
    <row r="7648" spans="1:5">
      <c r="A7648" s="127"/>
      <c r="B7648" s="128"/>
      <c r="C7648" s="127"/>
      <c r="D7648" s="122"/>
      <c r="E7648" s="129">
        <f t="shared" si="119"/>
        <v>0</v>
      </c>
    </row>
    <row r="7649" spans="1:5">
      <c r="A7649" s="127"/>
      <c r="B7649" s="128"/>
      <c r="C7649" s="127"/>
      <c r="D7649" s="122"/>
      <c r="E7649" s="129">
        <f t="shared" si="119"/>
        <v>0</v>
      </c>
    </row>
    <row r="7650" spans="1:5">
      <c r="A7650" s="127"/>
      <c r="B7650" s="128"/>
      <c r="C7650" s="127"/>
      <c r="D7650" s="122"/>
      <c r="E7650" s="129">
        <f t="shared" si="119"/>
        <v>0</v>
      </c>
    </row>
    <row r="7651" spans="1:5">
      <c r="A7651" s="127"/>
      <c r="B7651" s="128"/>
      <c r="C7651" s="127"/>
      <c r="D7651" s="122"/>
      <c r="E7651" s="129">
        <f t="shared" si="119"/>
        <v>0</v>
      </c>
    </row>
    <row r="7652" spans="1:5">
      <c r="A7652" s="127"/>
      <c r="B7652" s="128"/>
      <c r="C7652" s="127"/>
      <c r="D7652" s="122"/>
      <c r="E7652" s="129">
        <f t="shared" si="119"/>
        <v>0</v>
      </c>
    </row>
    <row r="7653" spans="1:5">
      <c r="A7653" s="127"/>
      <c r="B7653" s="128"/>
      <c r="C7653" s="127"/>
      <c r="D7653" s="122"/>
      <c r="E7653" s="129">
        <f t="shared" si="119"/>
        <v>0</v>
      </c>
    </row>
    <row r="7654" spans="1:5">
      <c r="A7654" s="127"/>
      <c r="B7654" s="128"/>
      <c r="C7654" s="127"/>
      <c r="D7654" s="122"/>
      <c r="E7654" s="129">
        <f t="shared" si="119"/>
        <v>0</v>
      </c>
    </row>
    <row r="7655" spans="1:5">
      <c r="A7655" s="127"/>
      <c r="B7655" s="128"/>
      <c r="C7655" s="127"/>
      <c r="D7655" s="122"/>
      <c r="E7655" s="129">
        <f t="shared" si="119"/>
        <v>0</v>
      </c>
    </row>
    <row r="7656" spans="1:5">
      <c r="A7656" s="127"/>
      <c r="B7656" s="128"/>
      <c r="C7656" s="127"/>
      <c r="D7656" s="122"/>
      <c r="E7656" s="129">
        <f t="shared" si="119"/>
        <v>0</v>
      </c>
    </row>
    <row r="7657" spans="1:5">
      <c r="A7657" s="127"/>
      <c r="B7657" s="128"/>
      <c r="C7657" s="127"/>
      <c r="D7657" s="122"/>
      <c r="E7657" s="129">
        <f t="shared" si="119"/>
        <v>0</v>
      </c>
    </row>
    <row r="7658" spans="1:5">
      <c r="A7658" s="127"/>
      <c r="B7658" s="128"/>
      <c r="C7658" s="127"/>
      <c r="D7658" s="122"/>
      <c r="E7658" s="129">
        <f t="shared" si="119"/>
        <v>0</v>
      </c>
    </row>
    <row r="7659" spans="1:5">
      <c r="A7659" s="127"/>
      <c r="B7659" s="128"/>
      <c r="C7659" s="127"/>
      <c r="D7659" s="122"/>
      <c r="E7659" s="129">
        <f t="shared" si="119"/>
        <v>0</v>
      </c>
    </row>
    <row r="7660" spans="1:5">
      <c r="A7660" s="127"/>
      <c r="B7660" s="128"/>
      <c r="C7660" s="127"/>
      <c r="D7660" s="122"/>
      <c r="E7660" s="129">
        <f t="shared" si="119"/>
        <v>0</v>
      </c>
    </row>
    <row r="7661" spans="1:5">
      <c r="A7661" s="127"/>
      <c r="B7661" s="128"/>
      <c r="C7661" s="127"/>
      <c r="D7661" s="122"/>
      <c r="E7661" s="129">
        <f t="shared" si="119"/>
        <v>0</v>
      </c>
    </row>
    <row r="7662" spans="1:5">
      <c r="A7662" s="127"/>
      <c r="B7662" s="128"/>
      <c r="C7662" s="127"/>
      <c r="D7662" s="122"/>
      <c r="E7662" s="129">
        <f t="shared" si="119"/>
        <v>0</v>
      </c>
    </row>
    <row r="7663" spans="1:5">
      <c r="A7663" s="127"/>
      <c r="B7663" s="128"/>
      <c r="C7663" s="127"/>
      <c r="D7663" s="122"/>
      <c r="E7663" s="129">
        <f t="shared" si="119"/>
        <v>0</v>
      </c>
    </row>
    <row r="7664" spans="1:5">
      <c r="A7664" s="127"/>
      <c r="B7664" s="128"/>
      <c r="C7664" s="127"/>
      <c r="D7664" s="122"/>
      <c r="E7664" s="129">
        <f t="shared" si="119"/>
        <v>0</v>
      </c>
    </row>
    <row r="7665" spans="1:5">
      <c r="A7665" s="127"/>
      <c r="B7665" s="128"/>
      <c r="C7665" s="127"/>
      <c r="D7665" s="122"/>
      <c r="E7665" s="129">
        <f t="shared" si="119"/>
        <v>0</v>
      </c>
    </row>
    <row r="7666" spans="1:5">
      <c r="A7666" s="127"/>
      <c r="B7666" s="128"/>
      <c r="C7666" s="127"/>
      <c r="D7666" s="122"/>
      <c r="E7666" s="129">
        <f t="shared" si="119"/>
        <v>0</v>
      </c>
    </row>
    <row r="7667" spans="1:5">
      <c r="A7667" s="127"/>
      <c r="B7667" s="128"/>
      <c r="C7667" s="127"/>
      <c r="D7667" s="122"/>
      <c r="E7667" s="129">
        <f t="shared" si="119"/>
        <v>0</v>
      </c>
    </row>
    <row r="7668" spans="1:5">
      <c r="A7668" s="127"/>
      <c r="B7668" s="128"/>
      <c r="C7668" s="127"/>
      <c r="D7668" s="122"/>
      <c r="E7668" s="129">
        <f t="shared" si="119"/>
        <v>0</v>
      </c>
    </row>
    <row r="7669" spans="1:5">
      <c r="A7669" s="127"/>
      <c r="B7669" s="128"/>
      <c r="C7669" s="127"/>
      <c r="D7669" s="122"/>
      <c r="E7669" s="129">
        <f t="shared" si="119"/>
        <v>0</v>
      </c>
    </row>
    <row r="7670" spans="1:5">
      <c r="A7670" s="127"/>
      <c r="B7670" s="128"/>
      <c r="C7670" s="127"/>
      <c r="D7670" s="122"/>
      <c r="E7670" s="129">
        <f t="shared" si="119"/>
        <v>0</v>
      </c>
    </row>
    <row r="7671" spans="1:5">
      <c r="A7671" s="127"/>
      <c r="B7671" s="128"/>
      <c r="C7671" s="127"/>
      <c r="D7671" s="122"/>
      <c r="E7671" s="129">
        <f t="shared" si="119"/>
        <v>0</v>
      </c>
    </row>
    <row r="7672" spans="1:5">
      <c r="A7672" s="127"/>
      <c r="B7672" s="128"/>
      <c r="C7672" s="127"/>
      <c r="D7672" s="122"/>
      <c r="E7672" s="129">
        <f t="shared" si="119"/>
        <v>0</v>
      </c>
    </row>
    <row r="7673" spans="1:5">
      <c r="A7673" s="127"/>
      <c r="B7673" s="128"/>
      <c r="C7673" s="127"/>
      <c r="D7673" s="122"/>
      <c r="E7673" s="129">
        <f t="shared" si="119"/>
        <v>0</v>
      </c>
    </row>
    <row r="7674" spans="1:5">
      <c r="A7674" s="127"/>
      <c r="B7674" s="128"/>
      <c r="C7674" s="127"/>
      <c r="D7674" s="122"/>
      <c r="E7674" s="129">
        <f t="shared" si="119"/>
        <v>0</v>
      </c>
    </row>
    <row r="7675" spans="1:5">
      <c r="A7675" s="127"/>
      <c r="B7675" s="128"/>
      <c r="C7675" s="127"/>
      <c r="D7675" s="122"/>
      <c r="E7675" s="129">
        <f t="shared" si="119"/>
        <v>0</v>
      </c>
    </row>
    <row r="7676" spans="1:5">
      <c r="A7676" s="127"/>
      <c r="B7676" s="128"/>
      <c r="C7676" s="127"/>
      <c r="D7676" s="122"/>
      <c r="E7676" s="129">
        <f t="shared" si="119"/>
        <v>0</v>
      </c>
    </row>
    <row r="7677" spans="1:5">
      <c r="A7677" s="127"/>
      <c r="B7677" s="128"/>
      <c r="C7677" s="127"/>
      <c r="D7677" s="122"/>
      <c r="E7677" s="129">
        <f t="shared" si="119"/>
        <v>0</v>
      </c>
    </row>
    <row r="7678" spans="1:5">
      <c r="A7678" s="127"/>
      <c r="B7678" s="128"/>
      <c r="C7678" s="127"/>
      <c r="D7678" s="122"/>
      <c r="E7678" s="129">
        <f t="shared" si="119"/>
        <v>0</v>
      </c>
    </row>
    <row r="7679" spans="1:5">
      <c r="A7679" s="127"/>
      <c r="B7679" s="128"/>
      <c r="C7679" s="127"/>
      <c r="D7679" s="122"/>
      <c r="E7679" s="129">
        <f t="shared" si="119"/>
        <v>0</v>
      </c>
    </row>
    <row r="7680" spans="1:5">
      <c r="A7680" s="127"/>
      <c r="B7680" s="128"/>
      <c r="C7680" s="127"/>
      <c r="D7680" s="122"/>
      <c r="E7680" s="129">
        <f t="shared" si="119"/>
        <v>0</v>
      </c>
    </row>
    <row r="7681" spans="1:5">
      <c r="A7681" s="127"/>
      <c r="B7681" s="128"/>
      <c r="C7681" s="127"/>
      <c r="D7681" s="122"/>
      <c r="E7681" s="129">
        <f t="shared" si="119"/>
        <v>0</v>
      </c>
    </row>
    <row r="7682" spans="1:5">
      <c r="A7682" s="127"/>
      <c r="B7682" s="128"/>
      <c r="C7682" s="127"/>
      <c r="D7682" s="122"/>
      <c r="E7682" s="129">
        <f t="shared" ref="E7682:E7745" si="120">ROUND((D7682/(1+$J$1))*(1+$L$1),2)</f>
        <v>0</v>
      </c>
    </row>
    <row r="7683" spans="1:5">
      <c r="A7683" s="127"/>
      <c r="B7683" s="128"/>
      <c r="C7683" s="127"/>
      <c r="D7683" s="122"/>
      <c r="E7683" s="129">
        <f t="shared" si="120"/>
        <v>0</v>
      </c>
    </row>
    <row r="7684" spans="1:5">
      <c r="A7684" s="127"/>
      <c r="B7684" s="128"/>
      <c r="C7684" s="127"/>
      <c r="D7684" s="122"/>
      <c r="E7684" s="129">
        <f t="shared" si="120"/>
        <v>0</v>
      </c>
    </row>
    <row r="7685" spans="1:5">
      <c r="A7685" s="127"/>
      <c r="B7685" s="128"/>
      <c r="C7685" s="127"/>
      <c r="D7685" s="122"/>
      <c r="E7685" s="129">
        <f t="shared" si="120"/>
        <v>0</v>
      </c>
    </row>
    <row r="7686" spans="1:5">
      <c r="A7686" s="127"/>
      <c r="B7686" s="128"/>
      <c r="C7686" s="127"/>
      <c r="D7686" s="122"/>
      <c r="E7686" s="129">
        <f t="shared" si="120"/>
        <v>0</v>
      </c>
    </row>
    <row r="7687" spans="1:5">
      <c r="A7687" s="127"/>
      <c r="B7687" s="128"/>
      <c r="C7687" s="127"/>
      <c r="D7687" s="122"/>
      <c r="E7687" s="129">
        <f t="shared" si="120"/>
        <v>0</v>
      </c>
    </row>
    <row r="7688" spans="1:5">
      <c r="A7688" s="127"/>
      <c r="B7688" s="128"/>
      <c r="C7688" s="127"/>
      <c r="D7688" s="122"/>
      <c r="E7688" s="129">
        <f t="shared" si="120"/>
        <v>0</v>
      </c>
    </row>
    <row r="7689" spans="1:5">
      <c r="A7689" s="127"/>
      <c r="B7689" s="128"/>
      <c r="C7689" s="127"/>
      <c r="D7689" s="122"/>
      <c r="E7689" s="129">
        <f t="shared" si="120"/>
        <v>0</v>
      </c>
    </row>
    <row r="7690" spans="1:5">
      <c r="A7690" s="127"/>
      <c r="B7690" s="128"/>
      <c r="C7690" s="127"/>
      <c r="D7690" s="122"/>
      <c r="E7690" s="129">
        <f t="shared" si="120"/>
        <v>0</v>
      </c>
    </row>
    <row r="7691" spans="1:5">
      <c r="A7691" s="127"/>
      <c r="B7691" s="128"/>
      <c r="C7691" s="127"/>
      <c r="D7691" s="122"/>
      <c r="E7691" s="129">
        <f t="shared" si="120"/>
        <v>0</v>
      </c>
    </row>
    <row r="7692" spans="1:5">
      <c r="A7692" s="127"/>
      <c r="B7692" s="128"/>
      <c r="C7692" s="127"/>
      <c r="D7692" s="122"/>
      <c r="E7692" s="129">
        <f t="shared" si="120"/>
        <v>0</v>
      </c>
    </row>
    <row r="7693" spans="1:5">
      <c r="A7693" s="127"/>
      <c r="B7693" s="128"/>
      <c r="C7693" s="127"/>
      <c r="D7693" s="122"/>
      <c r="E7693" s="129">
        <f t="shared" si="120"/>
        <v>0</v>
      </c>
    </row>
    <row r="7694" spans="1:5">
      <c r="A7694" s="127"/>
      <c r="B7694" s="128"/>
      <c r="C7694" s="127"/>
      <c r="D7694" s="122"/>
      <c r="E7694" s="129">
        <f t="shared" si="120"/>
        <v>0</v>
      </c>
    </row>
    <row r="7695" spans="1:5">
      <c r="A7695" s="127"/>
      <c r="B7695" s="128"/>
      <c r="C7695" s="127"/>
      <c r="D7695" s="122"/>
      <c r="E7695" s="129">
        <f t="shared" si="120"/>
        <v>0</v>
      </c>
    </row>
    <row r="7696" spans="1:5">
      <c r="A7696" s="127"/>
      <c r="B7696" s="128"/>
      <c r="C7696" s="127"/>
      <c r="D7696" s="122"/>
      <c r="E7696" s="129">
        <f t="shared" si="120"/>
        <v>0</v>
      </c>
    </row>
    <row r="7697" spans="1:5">
      <c r="A7697" s="127"/>
      <c r="B7697" s="128"/>
      <c r="C7697" s="127"/>
      <c r="D7697" s="122"/>
      <c r="E7697" s="129">
        <f t="shared" si="120"/>
        <v>0</v>
      </c>
    </row>
    <row r="7698" spans="1:5">
      <c r="A7698" s="127"/>
      <c r="B7698" s="128"/>
      <c r="C7698" s="127"/>
      <c r="D7698" s="122"/>
      <c r="E7698" s="129">
        <f t="shared" si="120"/>
        <v>0</v>
      </c>
    </row>
    <row r="7699" spans="1:5">
      <c r="A7699" s="127"/>
      <c r="B7699" s="128"/>
      <c r="C7699" s="127"/>
      <c r="D7699" s="122"/>
      <c r="E7699" s="129">
        <f t="shared" si="120"/>
        <v>0</v>
      </c>
    </row>
    <row r="7700" spans="1:5">
      <c r="A7700" s="127"/>
      <c r="B7700" s="128"/>
      <c r="C7700" s="127"/>
      <c r="D7700" s="122"/>
      <c r="E7700" s="129">
        <f t="shared" si="120"/>
        <v>0</v>
      </c>
    </row>
    <row r="7701" spans="1:5">
      <c r="A7701" s="127"/>
      <c r="B7701" s="128"/>
      <c r="C7701" s="127"/>
      <c r="D7701" s="122"/>
      <c r="E7701" s="129">
        <f t="shared" si="120"/>
        <v>0</v>
      </c>
    </row>
    <row r="7702" spans="1:5">
      <c r="A7702" s="127"/>
      <c r="B7702" s="128"/>
      <c r="C7702" s="127"/>
      <c r="D7702" s="122"/>
      <c r="E7702" s="129">
        <f t="shared" si="120"/>
        <v>0</v>
      </c>
    </row>
    <row r="7703" spans="1:5">
      <c r="A7703" s="127"/>
      <c r="B7703" s="128"/>
      <c r="C7703" s="127"/>
      <c r="D7703" s="122"/>
      <c r="E7703" s="129">
        <f t="shared" si="120"/>
        <v>0</v>
      </c>
    </row>
    <row r="7704" spans="1:5">
      <c r="A7704" s="127"/>
      <c r="B7704" s="128"/>
      <c r="C7704" s="127"/>
      <c r="D7704" s="122"/>
      <c r="E7704" s="129">
        <f t="shared" si="120"/>
        <v>0</v>
      </c>
    </row>
    <row r="7705" spans="1:5">
      <c r="A7705" s="127"/>
      <c r="B7705" s="128"/>
      <c r="C7705" s="127"/>
      <c r="D7705" s="122"/>
      <c r="E7705" s="129">
        <f t="shared" si="120"/>
        <v>0</v>
      </c>
    </row>
    <row r="7706" spans="1:5">
      <c r="A7706" s="127"/>
      <c r="B7706" s="128"/>
      <c r="C7706" s="127"/>
      <c r="D7706" s="122"/>
      <c r="E7706" s="129">
        <f t="shared" si="120"/>
        <v>0</v>
      </c>
    </row>
    <row r="7707" spans="1:5">
      <c r="A7707" s="127"/>
      <c r="B7707" s="128"/>
      <c r="C7707" s="127"/>
      <c r="D7707" s="122"/>
      <c r="E7707" s="129">
        <f t="shared" si="120"/>
        <v>0</v>
      </c>
    </row>
    <row r="7708" spans="1:5">
      <c r="A7708" s="127"/>
      <c r="B7708" s="128"/>
      <c r="C7708" s="127"/>
      <c r="D7708" s="122"/>
      <c r="E7708" s="129">
        <f t="shared" si="120"/>
        <v>0</v>
      </c>
    </row>
    <row r="7709" spans="1:5">
      <c r="A7709" s="127"/>
      <c r="B7709" s="128"/>
      <c r="C7709" s="127"/>
      <c r="D7709" s="122"/>
      <c r="E7709" s="129">
        <f t="shared" si="120"/>
        <v>0</v>
      </c>
    </row>
    <row r="7710" spans="1:5">
      <c r="A7710" s="127"/>
      <c r="B7710" s="128"/>
      <c r="C7710" s="127"/>
      <c r="D7710" s="122"/>
      <c r="E7710" s="129">
        <f t="shared" si="120"/>
        <v>0</v>
      </c>
    </row>
    <row r="7711" spans="1:5">
      <c r="A7711" s="127"/>
      <c r="B7711" s="128"/>
      <c r="C7711" s="127"/>
      <c r="D7711" s="122"/>
      <c r="E7711" s="129">
        <f t="shared" si="120"/>
        <v>0</v>
      </c>
    </row>
    <row r="7712" spans="1:5">
      <c r="A7712" s="127"/>
      <c r="B7712" s="128"/>
      <c r="C7712" s="127"/>
      <c r="D7712" s="122"/>
      <c r="E7712" s="129">
        <f t="shared" si="120"/>
        <v>0</v>
      </c>
    </row>
    <row r="7713" spans="1:5">
      <c r="A7713" s="127"/>
      <c r="B7713" s="128"/>
      <c r="C7713" s="127"/>
      <c r="D7713" s="122"/>
      <c r="E7713" s="129">
        <f t="shared" si="120"/>
        <v>0</v>
      </c>
    </row>
    <row r="7714" spans="1:5">
      <c r="A7714" s="127"/>
      <c r="B7714" s="128"/>
      <c r="C7714" s="127"/>
      <c r="D7714" s="122"/>
      <c r="E7714" s="129">
        <f t="shared" si="120"/>
        <v>0</v>
      </c>
    </row>
    <row r="7715" spans="1:5">
      <c r="A7715" s="127"/>
      <c r="B7715" s="128"/>
      <c r="C7715" s="127"/>
      <c r="D7715" s="122"/>
      <c r="E7715" s="129">
        <f t="shared" si="120"/>
        <v>0</v>
      </c>
    </row>
    <row r="7716" spans="1:5">
      <c r="A7716" s="127"/>
      <c r="B7716" s="128"/>
      <c r="C7716" s="127"/>
      <c r="D7716" s="122"/>
      <c r="E7716" s="129">
        <f t="shared" si="120"/>
        <v>0</v>
      </c>
    </row>
    <row r="7717" spans="1:5">
      <c r="A7717" s="127"/>
      <c r="B7717" s="128"/>
      <c r="C7717" s="127"/>
      <c r="D7717" s="122"/>
      <c r="E7717" s="129">
        <f t="shared" si="120"/>
        <v>0</v>
      </c>
    </row>
    <row r="7718" spans="1:5">
      <c r="A7718" s="127"/>
      <c r="B7718" s="128"/>
      <c r="C7718" s="127"/>
      <c r="D7718" s="122"/>
      <c r="E7718" s="129">
        <f t="shared" si="120"/>
        <v>0</v>
      </c>
    </row>
    <row r="7719" spans="1:5">
      <c r="A7719" s="127"/>
      <c r="B7719" s="128"/>
      <c r="C7719" s="127"/>
      <c r="D7719" s="122"/>
      <c r="E7719" s="129">
        <f t="shared" si="120"/>
        <v>0</v>
      </c>
    </row>
    <row r="7720" spans="1:5">
      <c r="A7720" s="127"/>
      <c r="B7720" s="128"/>
      <c r="C7720" s="127"/>
      <c r="D7720" s="122"/>
      <c r="E7720" s="129">
        <f t="shared" si="120"/>
        <v>0</v>
      </c>
    </row>
    <row r="7721" spans="1:5">
      <c r="A7721" s="127"/>
      <c r="B7721" s="128"/>
      <c r="C7721" s="127"/>
      <c r="D7721" s="122"/>
      <c r="E7721" s="129">
        <f t="shared" si="120"/>
        <v>0</v>
      </c>
    </row>
    <row r="7722" spans="1:5">
      <c r="A7722" s="127"/>
      <c r="B7722" s="128"/>
      <c r="C7722" s="127"/>
      <c r="D7722" s="122"/>
      <c r="E7722" s="129">
        <f t="shared" si="120"/>
        <v>0</v>
      </c>
    </row>
    <row r="7723" spans="1:5">
      <c r="A7723" s="127"/>
      <c r="B7723" s="128"/>
      <c r="C7723" s="127"/>
      <c r="D7723" s="122"/>
      <c r="E7723" s="129">
        <f t="shared" si="120"/>
        <v>0</v>
      </c>
    </row>
    <row r="7724" spans="1:5">
      <c r="A7724" s="127"/>
      <c r="B7724" s="128"/>
      <c r="C7724" s="127"/>
      <c r="D7724" s="122"/>
      <c r="E7724" s="129">
        <f t="shared" si="120"/>
        <v>0</v>
      </c>
    </row>
    <row r="7725" spans="1:5">
      <c r="A7725" s="127"/>
      <c r="B7725" s="128"/>
      <c r="C7725" s="127"/>
      <c r="D7725" s="122"/>
      <c r="E7725" s="129">
        <f t="shared" si="120"/>
        <v>0</v>
      </c>
    </row>
    <row r="7726" spans="1:5">
      <c r="A7726" s="127"/>
      <c r="B7726" s="128"/>
      <c r="C7726" s="127"/>
      <c r="D7726" s="122"/>
      <c r="E7726" s="129">
        <f t="shared" si="120"/>
        <v>0</v>
      </c>
    </row>
    <row r="7727" spans="1:5">
      <c r="A7727" s="127"/>
      <c r="B7727" s="128"/>
      <c r="C7727" s="127"/>
      <c r="D7727" s="122"/>
      <c r="E7727" s="129">
        <f t="shared" si="120"/>
        <v>0</v>
      </c>
    </row>
    <row r="7728" spans="1:5">
      <c r="A7728" s="127"/>
      <c r="B7728" s="128"/>
      <c r="C7728" s="127"/>
      <c r="D7728" s="122"/>
      <c r="E7728" s="129">
        <f t="shared" si="120"/>
        <v>0</v>
      </c>
    </row>
    <row r="7729" spans="1:5">
      <c r="A7729" s="127"/>
      <c r="B7729" s="128"/>
      <c r="C7729" s="127"/>
      <c r="D7729" s="122"/>
      <c r="E7729" s="129">
        <f t="shared" si="120"/>
        <v>0</v>
      </c>
    </row>
    <row r="7730" spans="1:5">
      <c r="A7730" s="127"/>
      <c r="B7730" s="128"/>
      <c r="C7730" s="127"/>
      <c r="D7730" s="122"/>
      <c r="E7730" s="129">
        <f t="shared" si="120"/>
        <v>0</v>
      </c>
    </row>
    <row r="7731" spans="1:5">
      <c r="A7731" s="127"/>
      <c r="B7731" s="128"/>
      <c r="C7731" s="127"/>
      <c r="D7731" s="122"/>
      <c r="E7731" s="129">
        <f t="shared" si="120"/>
        <v>0</v>
      </c>
    </row>
    <row r="7732" spans="1:5">
      <c r="A7732" s="127"/>
      <c r="B7732" s="128"/>
      <c r="C7732" s="127"/>
      <c r="D7732" s="122"/>
      <c r="E7732" s="129">
        <f t="shared" si="120"/>
        <v>0</v>
      </c>
    </row>
    <row r="7733" spans="1:5">
      <c r="A7733" s="127"/>
      <c r="B7733" s="128"/>
      <c r="C7733" s="127"/>
      <c r="D7733" s="122"/>
      <c r="E7733" s="129">
        <f t="shared" si="120"/>
        <v>0</v>
      </c>
    </row>
    <row r="7734" spans="1:5">
      <c r="A7734" s="127"/>
      <c r="B7734" s="128"/>
      <c r="C7734" s="127"/>
      <c r="D7734" s="122"/>
      <c r="E7734" s="129">
        <f t="shared" si="120"/>
        <v>0</v>
      </c>
    </row>
    <row r="7735" spans="1:5">
      <c r="A7735" s="127"/>
      <c r="B7735" s="128"/>
      <c r="C7735" s="127"/>
      <c r="D7735" s="122"/>
      <c r="E7735" s="129">
        <f t="shared" si="120"/>
        <v>0</v>
      </c>
    </row>
    <row r="7736" spans="1:5">
      <c r="A7736" s="127"/>
      <c r="B7736" s="128"/>
      <c r="C7736" s="127"/>
      <c r="D7736" s="122"/>
      <c r="E7736" s="129">
        <f t="shared" si="120"/>
        <v>0</v>
      </c>
    </row>
    <row r="7737" spans="1:5">
      <c r="A7737" s="127"/>
      <c r="B7737" s="128"/>
      <c r="C7737" s="127"/>
      <c r="D7737" s="122"/>
      <c r="E7737" s="129">
        <f t="shared" si="120"/>
        <v>0</v>
      </c>
    </row>
    <row r="7738" spans="1:5">
      <c r="A7738" s="127"/>
      <c r="B7738" s="128"/>
      <c r="C7738" s="127"/>
      <c r="D7738" s="122"/>
      <c r="E7738" s="129">
        <f t="shared" si="120"/>
        <v>0</v>
      </c>
    </row>
    <row r="7739" spans="1:5">
      <c r="A7739" s="127"/>
      <c r="B7739" s="128"/>
      <c r="C7739" s="127"/>
      <c r="D7739" s="122"/>
      <c r="E7739" s="129">
        <f t="shared" si="120"/>
        <v>0</v>
      </c>
    </row>
    <row r="7740" spans="1:5">
      <c r="A7740" s="127"/>
      <c r="B7740" s="128"/>
      <c r="C7740" s="127"/>
      <c r="D7740" s="122"/>
      <c r="E7740" s="129">
        <f t="shared" si="120"/>
        <v>0</v>
      </c>
    </row>
    <row r="7741" spans="1:5">
      <c r="A7741" s="127"/>
      <c r="B7741" s="128"/>
      <c r="C7741" s="127"/>
      <c r="D7741" s="122"/>
      <c r="E7741" s="129">
        <f t="shared" si="120"/>
        <v>0</v>
      </c>
    </row>
    <row r="7742" spans="1:5">
      <c r="A7742" s="127"/>
      <c r="B7742" s="128"/>
      <c r="C7742" s="127"/>
      <c r="D7742" s="122"/>
      <c r="E7742" s="129">
        <f t="shared" si="120"/>
        <v>0</v>
      </c>
    </row>
    <row r="7743" spans="1:5">
      <c r="A7743" s="127"/>
      <c r="B7743" s="128"/>
      <c r="C7743" s="127"/>
      <c r="D7743" s="122"/>
      <c r="E7743" s="129">
        <f t="shared" si="120"/>
        <v>0</v>
      </c>
    </row>
    <row r="7744" spans="1:5">
      <c r="A7744" s="127"/>
      <c r="B7744" s="128"/>
      <c r="C7744" s="127"/>
      <c r="D7744" s="122"/>
      <c r="E7744" s="129">
        <f t="shared" si="120"/>
        <v>0</v>
      </c>
    </row>
    <row r="7745" spans="1:5">
      <c r="A7745" s="127"/>
      <c r="B7745" s="128"/>
      <c r="C7745" s="127"/>
      <c r="D7745" s="122"/>
      <c r="E7745" s="129">
        <f t="shared" si="120"/>
        <v>0</v>
      </c>
    </row>
    <row r="7746" spans="1:5">
      <c r="A7746" s="127"/>
      <c r="B7746" s="128"/>
      <c r="C7746" s="127"/>
      <c r="D7746" s="122"/>
      <c r="E7746" s="129">
        <f t="shared" ref="E7746:E7809" si="121">ROUND((D7746/(1+$J$1))*(1+$L$1),2)</f>
        <v>0</v>
      </c>
    </row>
    <row r="7747" spans="1:5">
      <c r="A7747" s="127"/>
      <c r="B7747" s="128"/>
      <c r="C7747" s="127"/>
      <c r="D7747" s="122"/>
      <c r="E7747" s="129">
        <f t="shared" si="121"/>
        <v>0</v>
      </c>
    </row>
    <row r="7748" spans="1:5">
      <c r="A7748" s="127"/>
      <c r="B7748" s="128"/>
      <c r="C7748" s="127"/>
      <c r="D7748" s="122"/>
      <c r="E7748" s="129">
        <f t="shared" si="121"/>
        <v>0</v>
      </c>
    </row>
    <row r="7749" spans="1:5">
      <c r="A7749" s="127"/>
      <c r="B7749" s="128"/>
      <c r="C7749" s="127"/>
      <c r="D7749" s="122"/>
      <c r="E7749" s="129">
        <f t="shared" si="121"/>
        <v>0</v>
      </c>
    </row>
    <row r="7750" spans="1:5">
      <c r="A7750" s="127"/>
      <c r="B7750" s="128"/>
      <c r="C7750" s="127"/>
      <c r="D7750" s="122"/>
      <c r="E7750" s="129">
        <f t="shared" si="121"/>
        <v>0</v>
      </c>
    </row>
    <row r="7751" spans="1:5">
      <c r="A7751" s="127"/>
      <c r="B7751" s="128"/>
      <c r="C7751" s="127"/>
      <c r="D7751" s="122"/>
      <c r="E7751" s="129">
        <f t="shared" si="121"/>
        <v>0</v>
      </c>
    </row>
    <row r="7752" spans="1:5">
      <c r="A7752" s="127"/>
      <c r="B7752" s="128"/>
      <c r="C7752" s="127"/>
      <c r="D7752" s="122"/>
      <c r="E7752" s="129">
        <f t="shared" si="121"/>
        <v>0</v>
      </c>
    </row>
    <row r="7753" spans="1:5">
      <c r="A7753" s="127"/>
      <c r="B7753" s="128"/>
      <c r="C7753" s="127"/>
      <c r="D7753" s="122"/>
      <c r="E7753" s="129">
        <f t="shared" si="121"/>
        <v>0</v>
      </c>
    </row>
    <row r="7754" spans="1:5">
      <c r="A7754" s="127"/>
      <c r="B7754" s="128"/>
      <c r="C7754" s="127"/>
      <c r="D7754" s="122"/>
      <c r="E7754" s="129">
        <f t="shared" si="121"/>
        <v>0</v>
      </c>
    </row>
    <row r="7755" spans="1:5">
      <c r="A7755" s="127"/>
      <c r="B7755" s="128"/>
      <c r="C7755" s="127"/>
      <c r="D7755" s="122"/>
      <c r="E7755" s="129">
        <f t="shared" si="121"/>
        <v>0</v>
      </c>
    </row>
    <row r="7756" spans="1:5">
      <c r="A7756" s="127"/>
      <c r="B7756" s="128"/>
      <c r="C7756" s="127"/>
      <c r="D7756" s="122"/>
      <c r="E7756" s="129">
        <f t="shared" si="121"/>
        <v>0</v>
      </c>
    </row>
    <row r="7757" spans="1:5">
      <c r="A7757" s="127"/>
      <c r="B7757" s="128"/>
      <c r="C7757" s="127"/>
      <c r="D7757" s="122"/>
      <c r="E7757" s="129">
        <f t="shared" si="121"/>
        <v>0</v>
      </c>
    </row>
    <row r="7758" spans="1:5">
      <c r="A7758" s="127"/>
      <c r="B7758" s="128"/>
      <c r="C7758" s="127"/>
      <c r="D7758" s="122"/>
      <c r="E7758" s="129">
        <f t="shared" si="121"/>
        <v>0</v>
      </c>
    </row>
    <row r="7759" spans="1:5">
      <c r="A7759" s="127"/>
      <c r="B7759" s="128"/>
      <c r="C7759" s="127"/>
      <c r="D7759" s="122"/>
      <c r="E7759" s="129">
        <f t="shared" si="121"/>
        <v>0</v>
      </c>
    </row>
    <row r="7760" spans="1:5">
      <c r="A7760" s="127"/>
      <c r="B7760" s="128"/>
      <c r="C7760" s="127"/>
      <c r="D7760" s="122"/>
      <c r="E7760" s="129">
        <f t="shared" si="121"/>
        <v>0</v>
      </c>
    </row>
    <row r="7761" spans="1:5">
      <c r="A7761" s="127"/>
      <c r="B7761" s="128"/>
      <c r="C7761" s="127"/>
      <c r="D7761" s="122"/>
      <c r="E7761" s="129">
        <f t="shared" si="121"/>
        <v>0</v>
      </c>
    </row>
    <row r="7762" spans="1:5">
      <c r="A7762" s="127"/>
      <c r="B7762" s="128"/>
      <c r="C7762" s="127"/>
      <c r="D7762" s="122"/>
      <c r="E7762" s="129">
        <f t="shared" si="121"/>
        <v>0</v>
      </c>
    </row>
    <row r="7763" spans="1:5">
      <c r="A7763" s="127"/>
      <c r="B7763" s="128"/>
      <c r="C7763" s="127"/>
      <c r="D7763" s="122"/>
      <c r="E7763" s="129">
        <f t="shared" si="121"/>
        <v>0</v>
      </c>
    </row>
    <row r="7764" spans="1:5">
      <c r="A7764" s="127"/>
      <c r="B7764" s="128"/>
      <c r="C7764" s="127"/>
      <c r="D7764" s="122"/>
      <c r="E7764" s="129">
        <f t="shared" si="121"/>
        <v>0</v>
      </c>
    </row>
    <row r="7765" spans="1:5">
      <c r="A7765" s="127"/>
      <c r="B7765" s="128"/>
      <c r="C7765" s="127"/>
      <c r="D7765" s="122"/>
      <c r="E7765" s="129">
        <f t="shared" si="121"/>
        <v>0</v>
      </c>
    </row>
    <row r="7766" spans="1:5">
      <c r="A7766" s="127"/>
      <c r="B7766" s="128"/>
      <c r="C7766" s="127"/>
      <c r="D7766" s="122"/>
      <c r="E7766" s="129">
        <f t="shared" si="121"/>
        <v>0</v>
      </c>
    </row>
    <row r="7767" spans="1:5">
      <c r="A7767" s="127"/>
      <c r="B7767" s="128"/>
      <c r="C7767" s="127"/>
      <c r="D7767" s="122"/>
      <c r="E7767" s="129">
        <f t="shared" si="121"/>
        <v>0</v>
      </c>
    </row>
    <row r="7768" spans="1:5">
      <c r="A7768" s="127"/>
      <c r="B7768" s="128"/>
      <c r="C7768" s="127"/>
      <c r="D7768" s="122"/>
      <c r="E7768" s="129">
        <f t="shared" si="121"/>
        <v>0</v>
      </c>
    </row>
    <row r="7769" spans="1:5">
      <c r="A7769" s="127"/>
      <c r="B7769" s="128"/>
      <c r="C7769" s="127"/>
      <c r="D7769" s="122"/>
      <c r="E7769" s="129">
        <f t="shared" si="121"/>
        <v>0</v>
      </c>
    </row>
    <row r="7770" spans="1:5">
      <c r="A7770" s="127"/>
      <c r="B7770" s="128"/>
      <c r="C7770" s="127"/>
      <c r="D7770" s="122"/>
      <c r="E7770" s="129">
        <f t="shared" si="121"/>
        <v>0</v>
      </c>
    </row>
    <row r="7771" spans="1:5">
      <c r="A7771" s="127"/>
      <c r="B7771" s="128"/>
      <c r="C7771" s="127"/>
      <c r="D7771" s="122"/>
      <c r="E7771" s="129">
        <f t="shared" si="121"/>
        <v>0</v>
      </c>
    </row>
    <row r="7772" spans="1:5">
      <c r="A7772" s="127"/>
      <c r="B7772" s="128"/>
      <c r="C7772" s="127"/>
      <c r="D7772" s="122"/>
      <c r="E7772" s="129">
        <f t="shared" si="121"/>
        <v>0</v>
      </c>
    </row>
    <row r="7773" spans="1:5">
      <c r="A7773" s="127"/>
      <c r="B7773" s="128"/>
      <c r="C7773" s="127"/>
      <c r="D7773" s="122"/>
      <c r="E7773" s="129">
        <f t="shared" si="121"/>
        <v>0</v>
      </c>
    </row>
    <row r="7774" spans="1:5">
      <c r="A7774" s="127"/>
      <c r="B7774" s="128"/>
      <c r="C7774" s="127"/>
      <c r="D7774" s="122"/>
      <c r="E7774" s="129">
        <f t="shared" si="121"/>
        <v>0</v>
      </c>
    </row>
    <row r="7775" spans="1:5">
      <c r="A7775" s="127"/>
      <c r="B7775" s="128"/>
      <c r="C7775" s="127"/>
      <c r="D7775" s="122"/>
      <c r="E7775" s="129">
        <f t="shared" si="121"/>
        <v>0</v>
      </c>
    </row>
    <row r="7776" spans="1:5">
      <c r="A7776" s="127"/>
      <c r="B7776" s="128"/>
      <c r="C7776" s="127"/>
      <c r="D7776" s="122"/>
      <c r="E7776" s="129">
        <f t="shared" si="121"/>
        <v>0</v>
      </c>
    </row>
    <row r="7777" spans="1:5">
      <c r="A7777" s="127"/>
      <c r="B7777" s="128"/>
      <c r="C7777" s="127"/>
      <c r="D7777" s="122"/>
      <c r="E7777" s="129">
        <f t="shared" si="121"/>
        <v>0</v>
      </c>
    </row>
    <row r="7778" spans="1:5">
      <c r="A7778" s="127"/>
      <c r="B7778" s="128"/>
      <c r="C7778" s="127"/>
      <c r="D7778" s="122"/>
      <c r="E7778" s="129">
        <f t="shared" si="121"/>
        <v>0</v>
      </c>
    </row>
    <row r="7779" spans="1:5">
      <c r="A7779" s="127"/>
      <c r="B7779" s="128"/>
      <c r="C7779" s="127"/>
      <c r="D7779" s="122"/>
      <c r="E7779" s="129">
        <f t="shared" si="121"/>
        <v>0</v>
      </c>
    </row>
    <row r="7780" spans="1:5">
      <c r="A7780" s="127"/>
      <c r="B7780" s="128"/>
      <c r="C7780" s="127"/>
      <c r="D7780" s="122"/>
      <c r="E7780" s="129">
        <f t="shared" si="121"/>
        <v>0</v>
      </c>
    </row>
    <row r="7781" spans="1:5">
      <c r="A7781" s="127"/>
      <c r="B7781" s="128"/>
      <c r="C7781" s="127"/>
      <c r="D7781" s="122"/>
      <c r="E7781" s="129">
        <f t="shared" si="121"/>
        <v>0</v>
      </c>
    </row>
    <row r="7782" spans="1:5">
      <c r="A7782" s="127"/>
      <c r="B7782" s="128"/>
      <c r="C7782" s="127"/>
      <c r="D7782" s="122"/>
      <c r="E7782" s="129">
        <f t="shared" si="121"/>
        <v>0</v>
      </c>
    </row>
    <row r="7783" spans="1:5">
      <c r="A7783" s="127"/>
      <c r="B7783" s="128"/>
      <c r="C7783" s="127"/>
      <c r="D7783" s="122"/>
      <c r="E7783" s="129">
        <f t="shared" si="121"/>
        <v>0</v>
      </c>
    </row>
    <row r="7784" spans="1:5">
      <c r="A7784" s="127"/>
      <c r="B7784" s="128"/>
      <c r="C7784" s="127"/>
      <c r="D7784" s="122"/>
      <c r="E7784" s="129">
        <f t="shared" si="121"/>
        <v>0</v>
      </c>
    </row>
    <row r="7785" spans="1:5">
      <c r="A7785" s="127"/>
      <c r="B7785" s="128"/>
      <c r="C7785" s="127"/>
      <c r="D7785" s="122"/>
      <c r="E7785" s="129">
        <f t="shared" si="121"/>
        <v>0</v>
      </c>
    </row>
    <row r="7786" spans="1:5">
      <c r="A7786" s="127"/>
      <c r="B7786" s="128"/>
      <c r="C7786" s="127"/>
      <c r="D7786" s="122"/>
      <c r="E7786" s="129">
        <f t="shared" si="121"/>
        <v>0</v>
      </c>
    </row>
    <row r="7787" spans="1:5">
      <c r="A7787" s="127"/>
      <c r="B7787" s="128"/>
      <c r="C7787" s="127"/>
      <c r="D7787" s="122"/>
      <c r="E7787" s="129">
        <f t="shared" si="121"/>
        <v>0</v>
      </c>
    </row>
    <row r="7788" spans="1:5">
      <c r="A7788" s="127"/>
      <c r="B7788" s="128"/>
      <c r="C7788" s="127"/>
      <c r="D7788" s="122"/>
      <c r="E7788" s="129">
        <f t="shared" si="121"/>
        <v>0</v>
      </c>
    </row>
    <row r="7789" spans="1:5">
      <c r="A7789" s="127"/>
      <c r="B7789" s="128"/>
      <c r="C7789" s="127"/>
      <c r="D7789" s="122"/>
      <c r="E7789" s="129">
        <f t="shared" si="121"/>
        <v>0</v>
      </c>
    </row>
    <row r="7790" spans="1:5">
      <c r="A7790" s="127"/>
      <c r="B7790" s="128"/>
      <c r="C7790" s="127"/>
      <c r="D7790" s="122"/>
      <c r="E7790" s="129">
        <f t="shared" si="121"/>
        <v>0</v>
      </c>
    </row>
    <row r="7791" spans="1:5">
      <c r="A7791" s="127"/>
      <c r="B7791" s="128"/>
      <c r="C7791" s="127"/>
      <c r="D7791" s="122"/>
      <c r="E7791" s="129">
        <f t="shared" si="121"/>
        <v>0</v>
      </c>
    </row>
    <row r="7792" spans="1:5">
      <c r="A7792" s="127"/>
      <c r="B7792" s="128"/>
      <c r="C7792" s="127"/>
      <c r="D7792" s="122"/>
      <c r="E7792" s="129">
        <f t="shared" si="121"/>
        <v>0</v>
      </c>
    </row>
    <row r="7793" spans="1:5">
      <c r="A7793" s="127"/>
      <c r="B7793" s="128"/>
      <c r="C7793" s="127"/>
      <c r="D7793" s="122"/>
      <c r="E7793" s="129">
        <f t="shared" si="121"/>
        <v>0</v>
      </c>
    </row>
    <row r="7794" spans="1:5">
      <c r="A7794" s="127"/>
      <c r="B7794" s="128"/>
      <c r="C7794" s="127"/>
      <c r="D7794" s="122"/>
      <c r="E7794" s="129">
        <f t="shared" si="121"/>
        <v>0</v>
      </c>
    </row>
    <row r="7795" spans="1:5">
      <c r="A7795" s="127"/>
      <c r="B7795" s="128"/>
      <c r="C7795" s="127"/>
      <c r="D7795" s="122"/>
      <c r="E7795" s="129">
        <f t="shared" si="121"/>
        <v>0</v>
      </c>
    </row>
    <row r="7796" spans="1:5">
      <c r="A7796" s="127"/>
      <c r="B7796" s="128"/>
      <c r="C7796" s="127"/>
      <c r="D7796" s="122"/>
      <c r="E7796" s="129">
        <f t="shared" si="121"/>
        <v>0</v>
      </c>
    </row>
    <row r="7797" spans="1:5">
      <c r="A7797" s="127"/>
      <c r="B7797" s="128"/>
      <c r="C7797" s="127"/>
      <c r="D7797" s="122"/>
      <c r="E7797" s="129">
        <f t="shared" si="121"/>
        <v>0</v>
      </c>
    </row>
    <row r="7798" spans="1:5">
      <c r="A7798" s="127"/>
      <c r="B7798" s="128"/>
      <c r="C7798" s="127"/>
      <c r="D7798" s="122"/>
      <c r="E7798" s="129">
        <f t="shared" si="121"/>
        <v>0</v>
      </c>
    </row>
    <row r="7799" spans="1:5">
      <c r="A7799" s="127"/>
      <c r="B7799" s="128"/>
      <c r="C7799" s="127"/>
      <c r="D7799" s="122"/>
      <c r="E7799" s="129">
        <f t="shared" si="121"/>
        <v>0</v>
      </c>
    </row>
    <row r="7800" spans="1:5">
      <c r="A7800" s="127"/>
      <c r="B7800" s="128"/>
      <c r="C7800" s="127"/>
      <c r="D7800" s="122"/>
      <c r="E7800" s="129">
        <f t="shared" si="121"/>
        <v>0</v>
      </c>
    </row>
    <row r="7801" spans="1:5">
      <c r="A7801" s="127"/>
      <c r="B7801" s="128"/>
      <c r="C7801" s="127"/>
      <c r="D7801" s="122"/>
      <c r="E7801" s="129">
        <f t="shared" si="121"/>
        <v>0</v>
      </c>
    </row>
    <row r="7802" spans="1:5">
      <c r="A7802" s="127"/>
      <c r="B7802" s="128"/>
      <c r="C7802" s="127"/>
      <c r="D7802" s="122"/>
      <c r="E7802" s="129">
        <f t="shared" si="121"/>
        <v>0</v>
      </c>
    </row>
    <row r="7803" spans="1:5">
      <c r="A7803" s="127"/>
      <c r="B7803" s="128"/>
      <c r="C7803" s="127"/>
      <c r="D7803" s="122"/>
      <c r="E7803" s="129">
        <f t="shared" si="121"/>
        <v>0</v>
      </c>
    </row>
    <row r="7804" spans="1:5">
      <c r="A7804" s="127"/>
      <c r="B7804" s="128"/>
      <c r="C7804" s="127"/>
      <c r="D7804" s="122"/>
      <c r="E7804" s="129">
        <f t="shared" si="121"/>
        <v>0</v>
      </c>
    </row>
    <row r="7805" spans="1:5">
      <c r="A7805" s="127"/>
      <c r="B7805" s="128"/>
      <c r="C7805" s="127"/>
      <c r="D7805" s="122"/>
      <c r="E7805" s="129">
        <f t="shared" si="121"/>
        <v>0</v>
      </c>
    </row>
    <row r="7806" spans="1:5">
      <c r="A7806" s="127"/>
      <c r="B7806" s="128"/>
      <c r="C7806" s="127"/>
      <c r="D7806" s="122"/>
      <c r="E7806" s="129">
        <f t="shared" si="121"/>
        <v>0</v>
      </c>
    </row>
    <row r="7807" spans="1:5">
      <c r="A7807" s="127"/>
      <c r="B7807" s="128"/>
      <c r="C7807" s="127"/>
      <c r="D7807" s="122"/>
      <c r="E7807" s="129">
        <f t="shared" si="121"/>
        <v>0</v>
      </c>
    </row>
    <row r="7808" spans="1:5">
      <c r="A7808" s="127"/>
      <c r="B7808" s="128"/>
      <c r="C7808" s="127"/>
      <c r="D7808" s="122"/>
      <c r="E7808" s="129">
        <f t="shared" si="121"/>
        <v>0</v>
      </c>
    </row>
    <row r="7809" spans="1:5">
      <c r="A7809" s="127"/>
      <c r="B7809" s="128"/>
      <c r="C7809" s="127"/>
      <c r="D7809" s="122"/>
      <c r="E7809" s="129">
        <f t="shared" si="121"/>
        <v>0</v>
      </c>
    </row>
    <row r="7810" spans="1:5">
      <c r="A7810" s="127"/>
      <c r="B7810" s="128"/>
      <c r="C7810" s="127"/>
      <c r="D7810" s="122"/>
      <c r="E7810" s="129">
        <f t="shared" ref="E7810:E7873" si="122">ROUND((D7810/(1+$J$1))*(1+$L$1),2)</f>
        <v>0</v>
      </c>
    </row>
    <row r="7811" spans="1:5">
      <c r="A7811" s="127"/>
      <c r="B7811" s="128"/>
      <c r="C7811" s="127"/>
      <c r="D7811" s="122"/>
      <c r="E7811" s="129">
        <f t="shared" si="122"/>
        <v>0</v>
      </c>
    </row>
    <row r="7812" spans="1:5">
      <c r="A7812" s="127"/>
      <c r="B7812" s="128"/>
      <c r="C7812" s="127"/>
      <c r="D7812" s="122"/>
      <c r="E7812" s="129">
        <f t="shared" si="122"/>
        <v>0</v>
      </c>
    </row>
    <row r="7813" spans="1:5">
      <c r="A7813" s="127"/>
      <c r="B7813" s="128"/>
      <c r="C7813" s="127"/>
      <c r="D7813" s="122"/>
      <c r="E7813" s="129">
        <f t="shared" si="122"/>
        <v>0</v>
      </c>
    </row>
    <row r="7814" spans="1:5">
      <c r="A7814" s="127"/>
      <c r="B7814" s="128"/>
      <c r="C7814" s="127"/>
      <c r="D7814" s="122"/>
      <c r="E7814" s="129">
        <f t="shared" si="122"/>
        <v>0</v>
      </c>
    </row>
    <row r="7815" spans="1:5">
      <c r="A7815" s="127"/>
      <c r="B7815" s="128"/>
      <c r="C7815" s="127"/>
      <c r="D7815" s="122"/>
      <c r="E7815" s="129">
        <f t="shared" si="122"/>
        <v>0</v>
      </c>
    </row>
    <row r="7816" spans="1:5">
      <c r="A7816" s="127"/>
      <c r="B7816" s="128"/>
      <c r="C7816" s="127"/>
      <c r="D7816" s="122"/>
      <c r="E7816" s="129">
        <f t="shared" si="122"/>
        <v>0</v>
      </c>
    </row>
    <row r="7817" spans="1:5">
      <c r="A7817" s="127"/>
      <c r="B7817" s="128"/>
      <c r="C7817" s="127"/>
      <c r="D7817" s="122"/>
      <c r="E7817" s="129">
        <f t="shared" si="122"/>
        <v>0</v>
      </c>
    </row>
    <row r="7818" spans="1:5">
      <c r="A7818" s="127"/>
      <c r="B7818" s="128"/>
      <c r="C7818" s="127"/>
      <c r="D7818" s="122"/>
      <c r="E7818" s="129">
        <f t="shared" si="122"/>
        <v>0</v>
      </c>
    </row>
    <row r="7819" spans="1:5">
      <c r="A7819" s="127"/>
      <c r="B7819" s="128"/>
      <c r="C7819" s="127"/>
      <c r="D7819" s="122"/>
      <c r="E7819" s="129">
        <f t="shared" si="122"/>
        <v>0</v>
      </c>
    </row>
    <row r="7820" spans="1:5">
      <c r="A7820" s="127"/>
      <c r="B7820" s="128"/>
      <c r="C7820" s="127"/>
      <c r="D7820" s="122"/>
      <c r="E7820" s="129">
        <f t="shared" si="122"/>
        <v>0</v>
      </c>
    </row>
    <row r="7821" spans="1:5">
      <c r="A7821" s="127"/>
      <c r="B7821" s="128"/>
      <c r="C7821" s="127"/>
      <c r="D7821" s="122"/>
      <c r="E7821" s="129">
        <f t="shared" si="122"/>
        <v>0</v>
      </c>
    </row>
    <row r="7822" spans="1:5">
      <c r="A7822" s="127"/>
      <c r="B7822" s="128"/>
      <c r="C7822" s="127"/>
      <c r="D7822" s="122"/>
      <c r="E7822" s="129">
        <f t="shared" si="122"/>
        <v>0</v>
      </c>
    </row>
    <row r="7823" spans="1:5">
      <c r="A7823" s="127"/>
      <c r="B7823" s="128"/>
      <c r="C7823" s="127"/>
      <c r="D7823" s="122"/>
      <c r="E7823" s="129">
        <f t="shared" si="122"/>
        <v>0</v>
      </c>
    </row>
    <row r="7824" spans="1:5">
      <c r="A7824" s="127"/>
      <c r="B7824" s="128"/>
      <c r="C7824" s="127"/>
      <c r="D7824" s="122"/>
      <c r="E7824" s="129">
        <f t="shared" si="122"/>
        <v>0</v>
      </c>
    </row>
    <row r="7825" spans="1:5">
      <c r="A7825" s="127"/>
      <c r="B7825" s="128"/>
      <c r="C7825" s="127"/>
      <c r="D7825" s="122"/>
      <c r="E7825" s="129">
        <f t="shared" si="122"/>
        <v>0</v>
      </c>
    </row>
    <row r="7826" spans="1:5">
      <c r="A7826" s="127"/>
      <c r="B7826" s="128"/>
      <c r="C7826" s="127"/>
      <c r="D7826" s="122"/>
      <c r="E7826" s="129">
        <f t="shared" si="122"/>
        <v>0</v>
      </c>
    </row>
    <row r="7827" spans="1:5">
      <c r="A7827" s="127"/>
      <c r="B7827" s="128"/>
      <c r="C7827" s="127"/>
      <c r="D7827" s="122"/>
      <c r="E7827" s="129">
        <f t="shared" si="122"/>
        <v>0</v>
      </c>
    </row>
    <row r="7828" spans="1:5">
      <c r="A7828" s="127"/>
      <c r="B7828" s="128"/>
      <c r="C7828" s="127"/>
      <c r="D7828" s="122"/>
      <c r="E7828" s="129">
        <f t="shared" si="122"/>
        <v>0</v>
      </c>
    </row>
    <row r="7829" spans="1:5">
      <c r="A7829" s="127"/>
      <c r="B7829" s="128"/>
      <c r="C7829" s="127"/>
      <c r="D7829" s="122"/>
      <c r="E7829" s="129">
        <f t="shared" si="122"/>
        <v>0</v>
      </c>
    </row>
    <row r="7830" spans="1:5">
      <c r="A7830" s="127"/>
      <c r="B7830" s="128"/>
      <c r="C7830" s="127"/>
      <c r="D7830" s="122"/>
      <c r="E7830" s="129">
        <f t="shared" si="122"/>
        <v>0</v>
      </c>
    </row>
    <row r="7831" spans="1:5">
      <c r="A7831" s="127"/>
      <c r="B7831" s="128"/>
      <c r="C7831" s="127"/>
      <c r="D7831" s="122"/>
      <c r="E7831" s="129">
        <f t="shared" si="122"/>
        <v>0</v>
      </c>
    </row>
    <row r="7832" spans="1:5">
      <c r="A7832" s="127"/>
      <c r="B7832" s="128"/>
      <c r="C7832" s="127"/>
      <c r="D7832" s="122"/>
      <c r="E7832" s="129">
        <f t="shared" si="122"/>
        <v>0</v>
      </c>
    </row>
    <row r="7833" spans="1:5">
      <c r="A7833" s="127"/>
      <c r="B7833" s="128"/>
      <c r="C7833" s="127"/>
      <c r="D7833" s="122"/>
      <c r="E7833" s="129">
        <f t="shared" si="122"/>
        <v>0</v>
      </c>
    </row>
    <row r="7834" spans="1:5">
      <c r="A7834" s="127"/>
      <c r="B7834" s="128"/>
      <c r="C7834" s="127"/>
      <c r="D7834" s="122"/>
      <c r="E7834" s="129">
        <f t="shared" si="122"/>
        <v>0</v>
      </c>
    </row>
    <row r="7835" spans="1:5">
      <c r="A7835" s="127"/>
      <c r="B7835" s="128"/>
      <c r="C7835" s="127"/>
      <c r="D7835" s="122"/>
      <c r="E7835" s="129">
        <f t="shared" si="122"/>
        <v>0</v>
      </c>
    </row>
    <row r="7836" spans="1:5">
      <c r="A7836" s="127"/>
      <c r="B7836" s="128"/>
      <c r="C7836" s="127"/>
      <c r="D7836" s="122"/>
      <c r="E7836" s="129">
        <f t="shared" si="122"/>
        <v>0</v>
      </c>
    </row>
    <row r="7837" spans="1:5">
      <c r="A7837" s="127"/>
      <c r="B7837" s="128"/>
      <c r="C7837" s="127"/>
      <c r="D7837" s="122"/>
      <c r="E7837" s="129">
        <f t="shared" si="122"/>
        <v>0</v>
      </c>
    </row>
    <row r="7838" spans="1:5">
      <c r="A7838" s="127"/>
      <c r="B7838" s="128"/>
      <c r="C7838" s="127"/>
      <c r="D7838" s="122"/>
      <c r="E7838" s="129">
        <f t="shared" si="122"/>
        <v>0</v>
      </c>
    </row>
    <row r="7839" spans="1:5">
      <c r="A7839" s="127"/>
      <c r="B7839" s="128"/>
      <c r="C7839" s="127"/>
      <c r="D7839" s="122"/>
      <c r="E7839" s="129">
        <f t="shared" si="122"/>
        <v>0</v>
      </c>
    </row>
    <row r="7840" spans="1:5">
      <c r="A7840" s="127"/>
      <c r="B7840" s="128"/>
      <c r="C7840" s="127"/>
      <c r="D7840" s="122"/>
      <c r="E7840" s="129">
        <f t="shared" si="122"/>
        <v>0</v>
      </c>
    </row>
    <row r="7841" spans="1:5">
      <c r="A7841" s="127"/>
      <c r="B7841" s="128"/>
      <c r="C7841" s="127"/>
      <c r="D7841" s="122"/>
      <c r="E7841" s="129">
        <f t="shared" si="122"/>
        <v>0</v>
      </c>
    </row>
    <row r="7842" spans="1:5">
      <c r="A7842" s="127"/>
      <c r="B7842" s="128"/>
      <c r="C7842" s="127"/>
      <c r="D7842" s="122"/>
      <c r="E7842" s="129">
        <f t="shared" si="122"/>
        <v>0</v>
      </c>
    </row>
    <row r="7843" spans="1:5">
      <c r="A7843" s="127"/>
      <c r="B7843" s="128"/>
      <c r="C7843" s="127"/>
      <c r="D7843" s="122"/>
      <c r="E7843" s="129">
        <f t="shared" si="122"/>
        <v>0</v>
      </c>
    </row>
    <row r="7844" spans="1:5">
      <c r="A7844" s="127"/>
      <c r="B7844" s="128"/>
      <c r="C7844" s="127"/>
      <c r="D7844" s="122"/>
      <c r="E7844" s="129">
        <f t="shared" si="122"/>
        <v>0</v>
      </c>
    </row>
    <row r="7845" spans="1:5">
      <c r="A7845" s="127"/>
      <c r="B7845" s="128"/>
      <c r="C7845" s="127"/>
      <c r="D7845" s="122"/>
      <c r="E7845" s="129">
        <f t="shared" si="122"/>
        <v>0</v>
      </c>
    </row>
    <row r="7846" spans="1:5">
      <c r="A7846" s="127"/>
      <c r="B7846" s="128"/>
      <c r="C7846" s="127"/>
      <c r="D7846" s="122"/>
      <c r="E7846" s="129">
        <f t="shared" si="122"/>
        <v>0</v>
      </c>
    </row>
    <row r="7847" spans="1:5">
      <c r="A7847" s="127"/>
      <c r="B7847" s="128"/>
      <c r="C7847" s="127"/>
      <c r="D7847" s="122"/>
      <c r="E7847" s="129">
        <f t="shared" si="122"/>
        <v>0</v>
      </c>
    </row>
    <row r="7848" spans="1:5">
      <c r="A7848" s="127"/>
      <c r="B7848" s="128"/>
      <c r="C7848" s="127"/>
      <c r="D7848" s="122"/>
      <c r="E7848" s="129">
        <f t="shared" si="122"/>
        <v>0</v>
      </c>
    </row>
    <row r="7849" spans="1:5">
      <c r="A7849" s="127"/>
      <c r="B7849" s="128"/>
      <c r="C7849" s="127"/>
      <c r="D7849" s="122"/>
      <c r="E7849" s="129">
        <f t="shared" si="122"/>
        <v>0</v>
      </c>
    </row>
    <row r="7850" spans="1:5">
      <c r="A7850" s="127"/>
      <c r="B7850" s="128"/>
      <c r="C7850" s="127"/>
      <c r="D7850" s="122"/>
      <c r="E7850" s="129">
        <f t="shared" si="122"/>
        <v>0</v>
      </c>
    </row>
    <row r="7851" spans="1:5">
      <c r="A7851" s="127"/>
      <c r="B7851" s="128"/>
      <c r="C7851" s="127"/>
      <c r="D7851" s="122"/>
      <c r="E7851" s="129">
        <f t="shared" si="122"/>
        <v>0</v>
      </c>
    </row>
    <row r="7852" spans="1:5">
      <c r="A7852" s="127"/>
      <c r="B7852" s="128"/>
      <c r="C7852" s="127"/>
      <c r="D7852" s="122"/>
      <c r="E7852" s="129">
        <f t="shared" si="122"/>
        <v>0</v>
      </c>
    </row>
    <row r="7853" spans="1:5">
      <c r="A7853" s="127"/>
      <c r="B7853" s="128"/>
      <c r="C7853" s="127"/>
      <c r="D7853" s="122"/>
      <c r="E7853" s="129">
        <f t="shared" si="122"/>
        <v>0</v>
      </c>
    </row>
    <row r="7854" spans="1:5">
      <c r="A7854" s="127"/>
      <c r="B7854" s="128"/>
      <c r="C7854" s="127"/>
      <c r="D7854" s="122"/>
      <c r="E7854" s="129">
        <f t="shared" si="122"/>
        <v>0</v>
      </c>
    </row>
    <row r="7855" spans="1:5">
      <c r="A7855" s="127"/>
      <c r="B7855" s="128"/>
      <c r="C7855" s="127"/>
      <c r="D7855" s="122"/>
      <c r="E7855" s="129">
        <f t="shared" si="122"/>
        <v>0</v>
      </c>
    </row>
    <row r="7856" spans="1:5">
      <c r="A7856" s="127"/>
      <c r="B7856" s="128"/>
      <c r="C7856" s="127"/>
      <c r="D7856" s="122"/>
      <c r="E7856" s="129">
        <f t="shared" si="122"/>
        <v>0</v>
      </c>
    </row>
    <row r="7857" spans="1:5">
      <c r="A7857" s="127"/>
      <c r="B7857" s="128"/>
      <c r="C7857" s="127"/>
      <c r="D7857" s="122"/>
      <c r="E7857" s="129">
        <f t="shared" si="122"/>
        <v>0</v>
      </c>
    </row>
    <row r="7858" spans="1:5">
      <c r="A7858" s="127"/>
      <c r="B7858" s="128"/>
      <c r="C7858" s="127"/>
      <c r="D7858" s="122"/>
      <c r="E7858" s="129">
        <f t="shared" si="122"/>
        <v>0</v>
      </c>
    </row>
    <row r="7859" spans="1:5">
      <c r="A7859" s="127"/>
      <c r="B7859" s="128"/>
      <c r="C7859" s="127"/>
      <c r="D7859" s="122"/>
      <c r="E7859" s="129">
        <f t="shared" si="122"/>
        <v>0</v>
      </c>
    </row>
    <row r="7860" spans="1:5">
      <c r="A7860" s="127"/>
      <c r="B7860" s="128"/>
      <c r="C7860" s="127"/>
      <c r="D7860" s="122"/>
      <c r="E7860" s="129">
        <f t="shared" si="122"/>
        <v>0</v>
      </c>
    </row>
    <row r="7861" spans="1:5">
      <c r="A7861" s="127"/>
      <c r="B7861" s="128"/>
      <c r="C7861" s="127"/>
      <c r="D7861" s="122"/>
      <c r="E7861" s="129">
        <f t="shared" si="122"/>
        <v>0</v>
      </c>
    </row>
    <row r="7862" spans="1:5">
      <c r="A7862" s="127"/>
      <c r="B7862" s="128"/>
      <c r="C7862" s="127"/>
      <c r="D7862" s="122"/>
      <c r="E7862" s="129">
        <f t="shared" si="122"/>
        <v>0</v>
      </c>
    </row>
    <row r="7863" spans="1:5">
      <c r="A7863" s="127"/>
      <c r="B7863" s="128"/>
      <c r="C7863" s="127"/>
      <c r="D7863" s="122"/>
      <c r="E7863" s="129">
        <f t="shared" si="122"/>
        <v>0</v>
      </c>
    </row>
    <row r="7864" spans="1:5">
      <c r="A7864" s="127"/>
      <c r="B7864" s="128"/>
      <c r="C7864" s="127"/>
      <c r="D7864" s="122"/>
      <c r="E7864" s="129">
        <f t="shared" si="122"/>
        <v>0</v>
      </c>
    </row>
    <row r="7865" spans="1:5">
      <c r="A7865" s="127"/>
      <c r="B7865" s="128"/>
      <c r="C7865" s="127"/>
      <c r="D7865" s="122"/>
      <c r="E7865" s="129">
        <f t="shared" si="122"/>
        <v>0</v>
      </c>
    </row>
    <row r="7866" spans="1:5">
      <c r="A7866" s="127"/>
      <c r="B7866" s="128"/>
      <c r="C7866" s="127"/>
      <c r="D7866" s="122"/>
      <c r="E7866" s="129">
        <f t="shared" si="122"/>
        <v>0</v>
      </c>
    </row>
    <row r="7867" spans="1:5">
      <c r="A7867" s="127"/>
      <c r="B7867" s="128"/>
      <c r="C7867" s="127"/>
      <c r="D7867" s="122"/>
      <c r="E7867" s="129">
        <f t="shared" si="122"/>
        <v>0</v>
      </c>
    </row>
    <row r="7868" spans="1:5">
      <c r="A7868" s="127"/>
      <c r="B7868" s="128"/>
      <c r="C7868" s="127"/>
      <c r="D7868" s="122"/>
      <c r="E7868" s="129">
        <f t="shared" si="122"/>
        <v>0</v>
      </c>
    </row>
    <row r="7869" spans="1:5">
      <c r="A7869" s="127"/>
      <c r="B7869" s="128"/>
      <c r="C7869" s="127"/>
      <c r="D7869" s="122"/>
      <c r="E7869" s="129">
        <f t="shared" si="122"/>
        <v>0</v>
      </c>
    </row>
    <row r="7870" spans="1:5">
      <c r="A7870" s="127"/>
      <c r="B7870" s="128"/>
      <c r="C7870" s="127"/>
      <c r="D7870" s="122"/>
      <c r="E7870" s="129">
        <f t="shared" si="122"/>
        <v>0</v>
      </c>
    </row>
    <row r="7871" spans="1:5">
      <c r="A7871" s="127"/>
      <c r="B7871" s="128"/>
      <c r="C7871" s="127"/>
      <c r="D7871" s="122"/>
      <c r="E7871" s="129">
        <f t="shared" si="122"/>
        <v>0</v>
      </c>
    </row>
    <row r="7872" spans="1:5">
      <c r="A7872" s="127"/>
      <c r="B7872" s="128"/>
      <c r="C7872" s="127"/>
      <c r="D7872" s="122"/>
      <c r="E7872" s="129">
        <f t="shared" si="122"/>
        <v>0</v>
      </c>
    </row>
    <row r="7873" spans="1:5">
      <c r="A7873" s="127"/>
      <c r="B7873" s="128"/>
      <c r="C7873" s="127"/>
      <c r="D7873" s="122"/>
      <c r="E7873" s="129">
        <f t="shared" si="122"/>
        <v>0</v>
      </c>
    </row>
    <row r="7874" spans="1:5">
      <c r="A7874" s="127"/>
      <c r="B7874" s="128"/>
      <c r="C7874" s="127"/>
      <c r="D7874" s="122"/>
      <c r="E7874" s="129">
        <f t="shared" ref="E7874:E7937" si="123">ROUND((D7874/(1+$J$1))*(1+$L$1),2)</f>
        <v>0</v>
      </c>
    </row>
    <row r="7875" spans="1:5">
      <c r="A7875" s="127"/>
      <c r="B7875" s="128"/>
      <c r="C7875" s="127"/>
      <c r="D7875" s="122"/>
      <c r="E7875" s="129">
        <f t="shared" si="123"/>
        <v>0</v>
      </c>
    </row>
    <row r="7876" spans="1:5">
      <c r="A7876" s="127"/>
      <c r="B7876" s="128"/>
      <c r="C7876" s="127"/>
      <c r="D7876" s="122"/>
      <c r="E7876" s="129">
        <f t="shared" si="123"/>
        <v>0</v>
      </c>
    </row>
    <row r="7877" spans="1:5">
      <c r="A7877" s="127"/>
      <c r="B7877" s="128"/>
      <c r="C7877" s="127"/>
      <c r="D7877" s="122"/>
      <c r="E7877" s="129">
        <f t="shared" si="123"/>
        <v>0</v>
      </c>
    </row>
    <row r="7878" spans="1:5">
      <c r="A7878" s="127"/>
      <c r="B7878" s="128"/>
      <c r="C7878" s="127"/>
      <c r="D7878" s="122"/>
      <c r="E7878" s="129">
        <f t="shared" si="123"/>
        <v>0</v>
      </c>
    </row>
    <row r="7879" spans="1:5">
      <c r="A7879" s="127"/>
      <c r="B7879" s="128"/>
      <c r="C7879" s="127"/>
      <c r="D7879" s="122"/>
      <c r="E7879" s="129">
        <f t="shared" si="123"/>
        <v>0</v>
      </c>
    </row>
    <row r="7880" spans="1:5">
      <c r="A7880" s="127"/>
      <c r="B7880" s="128"/>
      <c r="C7880" s="127"/>
      <c r="D7880" s="122"/>
      <c r="E7880" s="129">
        <f t="shared" si="123"/>
        <v>0</v>
      </c>
    </row>
    <row r="7881" spans="1:5">
      <c r="A7881" s="127"/>
      <c r="B7881" s="128"/>
      <c r="C7881" s="127"/>
      <c r="D7881" s="122"/>
      <c r="E7881" s="129">
        <f t="shared" si="123"/>
        <v>0</v>
      </c>
    </row>
    <row r="7882" spans="1:5">
      <c r="A7882" s="127"/>
      <c r="B7882" s="128"/>
      <c r="C7882" s="127"/>
      <c r="D7882" s="122"/>
      <c r="E7882" s="129">
        <f t="shared" si="123"/>
        <v>0</v>
      </c>
    </row>
    <row r="7883" spans="1:5">
      <c r="A7883" s="127"/>
      <c r="B7883" s="128"/>
      <c r="C7883" s="127"/>
      <c r="D7883" s="122"/>
      <c r="E7883" s="129">
        <f t="shared" si="123"/>
        <v>0</v>
      </c>
    </row>
    <row r="7884" spans="1:5">
      <c r="A7884" s="127"/>
      <c r="B7884" s="128"/>
      <c r="C7884" s="127"/>
      <c r="D7884" s="122"/>
      <c r="E7884" s="129">
        <f t="shared" si="123"/>
        <v>0</v>
      </c>
    </row>
    <row r="7885" spans="1:5">
      <c r="A7885" s="127"/>
      <c r="B7885" s="128"/>
      <c r="C7885" s="127"/>
      <c r="D7885" s="122"/>
      <c r="E7885" s="129">
        <f t="shared" si="123"/>
        <v>0</v>
      </c>
    </row>
    <row r="7886" spans="1:5">
      <c r="A7886" s="127"/>
      <c r="B7886" s="128"/>
      <c r="C7886" s="127"/>
      <c r="D7886" s="122"/>
      <c r="E7886" s="129">
        <f t="shared" si="123"/>
        <v>0</v>
      </c>
    </row>
    <row r="7887" spans="1:5">
      <c r="A7887" s="127"/>
      <c r="B7887" s="128"/>
      <c r="C7887" s="127"/>
      <c r="D7887" s="122"/>
      <c r="E7887" s="129">
        <f t="shared" si="123"/>
        <v>0</v>
      </c>
    </row>
    <row r="7888" spans="1:5">
      <c r="A7888" s="127"/>
      <c r="B7888" s="128"/>
      <c r="C7888" s="127"/>
      <c r="D7888" s="122"/>
      <c r="E7888" s="129">
        <f t="shared" si="123"/>
        <v>0</v>
      </c>
    </row>
    <row r="7889" spans="1:5">
      <c r="A7889" s="127"/>
      <c r="B7889" s="128"/>
      <c r="C7889" s="127"/>
      <c r="D7889" s="122"/>
      <c r="E7889" s="129">
        <f t="shared" si="123"/>
        <v>0</v>
      </c>
    </row>
    <row r="7890" spans="1:5">
      <c r="A7890" s="127"/>
      <c r="B7890" s="128"/>
      <c r="C7890" s="127"/>
      <c r="D7890" s="122"/>
      <c r="E7890" s="129">
        <f t="shared" si="123"/>
        <v>0</v>
      </c>
    </row>
    <row r="7891" spans="1:5">
      <c r="A7891" s="127"/>
      <c r="B7891" s="128"/>
      <c r="C7891" s="127"/>
      <c r="D7891" s="122"/>
      <c r="E7891" s="129">
        <f t="shared" si="123"/>
        <v>0</v>
      </c>
    </row>
    <row r="7892" spans="1:5">
      <c r="A7892" s="127"/>
      <c r="B7892" s="128"/>
      <c r="C7892" s="127"/>
      <c r="D7892" s="122"/>
      <c r="E7892" s="129">
        <f t="shared" si="123"/>
        <v>0</v>
      </c>
    </row>
    <row r="7893" spans="1:5">
      <c r="A7893" s="127"/>
      <c r="B7893" s="128"/>
      <c r="C7893" s="127"/>
      <c r="D7893" s="122"/>
      <c r="E7893" s="129">
        <f t="shared" si="123"/>
        <v>0</v>
      </c>
    </row>
    <row r="7894" spans="1:5">
      <c r="A7894" s="127"/>
      <c r="B7894" s="128"/>
      <c r="C7894" s="127"/>
      <c r="D7894" s="122"/>
      <c r="E7894" s="129">
        <f t="shared" si="123"/>
        <v>0</v>
      </c>
    </row>
    <row r="7895" spans="1:5">
      <c r="A7895" s="127"/>
      <c r="B7895" s="128"/>
      <c r="C7895" s="127"/>
      <c r="D7895" s="122"/>
      <c r="E7895" s="129">
        <f t="shared" si="123"/>
        <v>0</v>
      </c>
    </row>
    <row r="7896" spans="1:5">
      <c r="A7896" s="127"/>
      <c r="B7896" s="128"/>
      <c r="C7896" s="127"/>
      <c r="D7896" s="122"/>
      <c r="E7896" s="129">
        <f t="shared" si="123"/>
        <v>0</v>
      </c>
    </row>
    <row r="7897" spans="1:5">
      <c r="A7897" s="127"/>
      <c r="B7897" s="128"/>
      <c r="C7897" s="127"/>
      <c r="D7897" s="122"/>
      <c r="E7897" s="129">
        <f t="shared" si="123"/>
        <v>0</v>
      </c>
    </row>
    <row r="7898" spans="1:5">
      <c r="A7898" s="127"/>
      <c r="B7898" s="128"/>
      <c r="C7898" s="127"/>
      <c r="D7898" s="122"/>
      <c r="E7898" s="129">
        <f t="shared" si="123"/>
        <v>0</v>
      </c>
    </row>
    <row r="7899" spans="1:5">
      <c r="A7899" s="127"/>
      <c r="B7899" s="128"/>
      <c r="C7899" s="127"/>
      <c r="D7899" s="122"/>
      <c r="E7899" s="129">
        <f t="shared" si="123"/>
        <v>0</v>
      </c>
    </row>
    <row r="7900" spans="1:5">
      <c r="A7900" s="127"/>
      <c r="B7900" s="128"/>
      <c r="C7900" s="127"/>
      <c r="D7900" s="122"/>
      <c r="E7900" s="129">
        <f t="shared" si="123"/>
        <v>0</v>
      </c>
    </row>
    <row r="7901" spans="1:5">
      <c r="A7901" s="127"/>
      <c r="B7901" s="128"/>
      <c r="C7901" s="127"/>
      <c r="D7901" s="122"/>
      <c r="E7901" s="129">
        <f t="shared" si="123"/>
        <v>0</v>
      </c>
    </row>
    <row r="7902" spans="1:5">
      <c r="A7902" s="127"/>
      <c r="B7902" s="128"/>
      <c r="C7902" s="127"/>
      <c r="D7902" s="122"/>
      <c r="E7902" s="129">
        <f t="shared" si="123"/>
        <v>0</v>
      </c>
    </row>
    <row r="7903" spans="1:5">
      <c r="A7903" s="127"/>
      <c r="B7903" s="128"/>
      <c r="C7903" s="127"/>
      <c r="D7903" s="122"/>
      <c r="E7903" s="129">
        <f t="shared" si="123"/>
        <v>0</v>
      </c>
    </row>
    <row r="7904" spans="1:5">
      <c r="A7904" s="127"/>
      <c r="B7904" s="128"/>
      <c r="C7904" s="127"/>
      <c r="D7904" s="122"/>
      <c r="E7904" s="129">
        <f t="shared" si="123"/>
        <v>0</v>
      </c>
    </row>
    <row r="7905" spans="1:5">
      <c r="A7905" s="127"/>
      <c r="B7905" s="128"/>
      <c r="C7905" s="127"/>
      <c r="D7905" s="122"/>
      <c r="E7905" s="129">
        <f t="shared" si="123"/>
        <v>0</v>
      </c>
    </row>
    <row r="7906" spans="1:5">
      <c r="A7906" s="127"/>
      <c r="B7906" s="128"/>
      <c r="C7906" s="127"/>
      <c r="D7906" s="122"/>
      <c r="E7906" s="129">
        <f t="shared" si="123"/>
        <v>0</v>
      </c>
    </row>
    <row r="7907" spans="1:5">
      <c r="A7907" s="127"/>
      <c r="B7907" s="128"/>
      <c r="C7907" s="127"/>
      <c r="D7907" s="122"/>
      <c r="E7907" s="129">
        <f t="shared" si="123"/>
        <v>0</v>
      </c>
    </row>
    <row r="7908" spans="1:5">
      <c r="A7908" s="127"/>
      <c r="B7908" s="128"/>
      <c r="C7908" s="127"/>
      <c r="D7908" s="122"/>
      <c r="E7908" s="129">
        <f t="shared" si="123"/>
        <v>0</v>
      </c>
    </row>
    <row r="7909" spans="1:5">
      <c r="A7909" s="127"/>
      <c r="B7909" s="128"/>
      <c r="C7909" s="127"/>
      <c r="D7909" s="122"/>
      <c r="E7909" s="129">
        <f t="shared" si="123"/>
        <v>0</v>
      </c>
    </row>
    <row r="7910" spans="1:5">
      <c r="A7910" s="127"/>
      <c r="B7910" s="128"/>
      <c r="C7910" s="127"/>
      <c r="D7910" s="122"/>
      <c r="E7910" s="129">
        <f t="shared" si="123"/>
        <v>0</v>
      </c>
    </row>
    <row r="7911" spans="1:5">
      <c r="A7911" s="127"/>
      <c r="B7911" s="128"/>
      <c r="C7911" s="127"/>
      <c r="D7911" s="122"/>
      <c r="E7911" s="129">
        <f t="shared" si="123"/>
        <v>0</v>
      </c>
    </row>
    <row r="7912" spans="1:5">
      <c r="A7912" s="127"/>
      <c r="B7912" s="128"/>
      <c r="C7912" s="127"/>
      <c r="D7912" s="122"/>
      <c r="E7912" s="129">
        <f t="shared" si="123"/>
        <v>0</v>
      </c>
    </row>
    <row r="7913" spans="1:5">
      <c r="A7913" s="127"/>
      <c r="B7913" s="128"/>
      <c r="C7913" s="127"/>
      <c r="D7913" s="122"/>
      <c r="E7913" s="129">
        <f t="shared" si="123"/>
        <v>0</v>
      </c>
    </row>
    <row r="7914" spans="1:5">
      <c r="A7914" s="127"/>
      <c r="B7914" s="128"/>
      <c r="C7914" s="127"/>
      <c r="D7914" s="122"/>
      <c r="E7914" s="129">
        <f t="shared" si="123"/>
        <v>0</v>
      </c>
    </row>
    <row r="7915" spans="1:5">
      <c r="A7915" s="127"/>
      <c r="B7915" s="128"/>
      <c r="C7915" s="127"/>
      <c r="D7915" s="122"/>
      <c r="E7915" s="129">
        <f t="shared" si="123"/>
        <v>0</v>
      </c>
    </row>
    <row r="7916" spans="1:5">
      <c r="A7916" s="127"/>
      <c r="B7916" s="128"/>
      <c r="C7916" s="127"/>
      <c r="D7916" s="122"/>
      <c r="E7916" s="129">
        <f t="shared" si="123"/>
        <v>0</v>
      </c>
    </row>
    <row r="7917" spans="1:5">
      <c r="A7917" s="127"/>
      <c r="B7917" s="128"/>
      <c r="C7917" s="127"/>
      <c r="D7917" s="122"/>
      <c r="E7917" s="129">
        <f t="shared" si="123"/>
        <v>0</v>
      </c>
    </row>
    <row r="7918" spans="1:5">
      <c r="A7918" s="127"/>
      <c r="B7918" s="128"/>
      <c r="C7918" s="127"/>
      <c r="D7918" s="122"/>
      <c r="E7918" s="129">
        <f t="shared" si="123"/>
        <v>0</v>
      </c>
    </row>
    <row r="7919" spans="1:5">
      <c r="A7919" s="127"/>
      <c r="B7919" s="128"/>
      <c r="C7919" s="127"/>
      <c r="D7919" s="122"/>
      <c r="E7919" s="129">
        <f t="shared" si="123"/>
        <v>0</v>
      </c>
    </row>
    <row r="7920" spans="1:5">
      <c r="A7920" s="127"/>
      <c r="B7920" s="128"/>
      <c r="C7920" s="127"/>
      <c r="D7920" s="122"/>
      <c r="E7920" s="129">
        <f t="shared" si="123"/>
        <v>0</v>
      </c>
    </row>
    <row r="7921" spans="1:5">
      <c r="A7921" s="127"/>
      <c r="B7921" s="128"/>
      <c r="C7921" s="127"/>
      <c r="D7921" s="122"/>
      <c r="E7921" s="129">
        <f t="shared" si="123"/>
        <v>0</v>
      </c>
    </row>
    <row r="7922" spans="1:5">
      <c r="A7922" s="127"/>
      <c r="B7922" s="128"/>
      <c r="C7922" s="127"/>
      <c r="D7922" s="122"/>
      <c r="E7922" s="129">
        <f t="shared" si="123"/>
        <v>0</v>
      </c>
    </row>
    <row r="7923" spans="1:5">
      <c r="A7923" s="127"/>
      <c r="B7923" s="128"/>
      <c r="C7923" s="127"/>
      <c r="D7923" s="122"/>
      <c r="E7923" s="129">
        <f t="shared" si="123"/>
        <v>0</v>
      </c>
    </row>
    <row r="7924" spans="1:5">
      <c r="A7924" s="127"/>
      <c r="B7924" s="128"/>
      <c r="C7924" s="127"/>
      <c r="D7924" s="122"/>
      <c r="E7924" s="129">
        <f t="shared" si="123"/>
        <v>0</v>
      </c>
    </row>
    <row r="7925" spans="1:5">
      <c r="A7925" s="127"/>
      <c r="B7925" s="128"/>
      <c r="C7925" s="127"/>
      <c r="D7925" s="122"/>
      <c r="E7925" s="129">
        <f t="shared" si="123"/>
        <v>0</v>
      </c>
    </row>
    <row r="7926" spans="1:5">
      <c r="A7926" s="127"/>
      <c r="B7926" s="128"/>
      <c r="C7926" s="127"/>
      <c r="D7926" s="122"/>
      <c r="E7926" s="129">
        <f t="shared" si="123"/>
        <v>0</v>
      </c>
    </row>
    <row r="7927" spans="1:5">
      <c r="A7927" s="127"/>
      <c r="B7927" s="128"/>
      <c r="C7927" s="127"/>
      <c r="D7927" s="122"/>
      <c r="E7927" s="129">
        <f t="shared" si="123"/>
        <v>0</v>
      </c>
    </row>
    <row r="7928" spans="1:5">
      <c r="A7928" s="127"/>
      <c r="B7928" s="128"/>
      <c r="C7928" s="127"/>
      <c r="D7928" s="122"/>
      <c r="E7928" s="129">
        <f t="shared" si="123"/>
        <v>0</v>
      </c>
    </row>
    <row r="7929" spans="1:5">
      <c r="A7929" s="127"/>
      <c r="B7929" s="128"/>
      <c r="C7929" s="127"/>
      <c r="D7929" s="122"/>
      <c r="E7929" s="129">
        <f t="shared" si="123"/>
        <v>0</v>
      </c>
    </row>
    <row r="7930" spans="1:5">
      <c r="A7930" s="127"/>
      <c r="B7930" s="128"/>
      <c r="C7930" s="127"/>
      <c r="D7930" s="122"/>
      <c r="E7930" s="129">
        <f t="shared" si="123"/>
        <v>0</v>
      </c>
    </row>
    <row r="7931" spans="1:5">
      <c r="A7931" s="127"/>
      <c r="B7931" s="128"/>
      <c r="C7931" s="127"/>
      <c r="D7931" s="122"/>
      <c r="E7931" s="129">
        <f t="shared" si="123"/>
        <v>0</v>
      </c>
    </row>
    <row r="7932" spans="1:5">
      <c r="A7932" s="127"/>
      <c r="B7932" s="128"/>
      <c r="C7932" s="127"/>
      <c r="D7932" s="122"/>
      <c r="E7932" s="129">
        <f t="shared" si="123"/>
        <v>0</v>
      </c>
    </row>
    <row r="7933" spans="1:5">
      <c r="A7933" s="127"/>
      <c r="B7933" s="128"/>
      <c r="C7933" s="127"/>
      <c r="D7933" s="122"/>
      <c r="E7933" s="129">
        <f t="shared" si="123"/>
        <v>0</v>
      </c>
    </row>
    <row r="7934" spans="1:5">
      <c r="A7934" s="127"/>
      <c r="B7934" s="128"/>
      <c r="C7934" s="127"/>
      <c r="D7934" s="122"/>
      <c r="E7934" s="129">
        <f t="shared" si="123"/>
        <v>0</v>
      </c>
    </row>
    <row r="7935" spans="1:5">
      <c r="A7935" s="127"/>
      <c r="B7935" s="128"/>
      <c r="C7935" s="127"/>
      <c r="D7935" s="122"/>
      <c r="E7935" s="129">
        <f t="shared" si="123"/>
        <v>0</v>
      </c>
    </row>
    <row r="7936" spans="1:5">
      <c r="A7936" s="127"/>
      <c r="B7936" s="128"/>
      <c r="C7936" s="127"/>
      <c r="D7936" s="122"/>
      <c r="E7936" s="129">
        <f t="shared" si="123"/>
        <v>0</v>
      </c>
    </row>
    <row r="7937" spans="1:5">
      <c r="A7937" s="127"/>
      <c r="B7937" s="128"/>
      <c r="C7937" s="127"/>
      <c r="D7937" s="122"/>
      <c r="E7937" s="129">
        <f t="shared" si="123"/>
        <v>0</v>
      </c>
    </row>
    <row r="7938" spans="1:5">
      <c r="A7938" s="127"/>
      <c r="B7938" s="128"/>
      <c r="C7938" s="127"/>
      <c r="D7938" s="122"/>
      <c r="E7938" s="129">
        <f t="shared" ref="E7938:E8001" si="124">ROUND((D7938/(1+$J$1))*(1+$L$1),2)</f>
        <v>0</v>
      </c>
    </row>
    <row r="7939" spans="1:5">
      <c r="A7939" s="127"/>
      <c r="B7939" s="128"/>
      <c r="C7939" s="127"/>
      <c r="D7939" s="122"/>
      <c r="E7939" s="129">
        <f t="shared" si="124"/>
        <v>0</v>
      </c>
    </row>
    <row r="7940" spans="1:5">
      <c r="A7940" s="127"/>
      <c r="B7940" s="128"/>
      <c r="C7940" s="127"/>
      <c r="D7940" s="122"/>
      <c r="E7940" s="129">
        <f t="shared" si="124"/>
        <v>0</v>
      </c>
    </row>
    <row r="7941" spans="1:5">
      <c r="A7941" s="127"/>
      <c r="B7941" s="128"/>
      <c r="C7941" s="127"/>
      <c r="D7941" s="122"/>
      <c r="E7941" s="129">
        <f t="shared" si="124"/>
        <v>0</v>
      </c>
    </row>
    <row r="7942" spans="1:5">
      <c r="A7942" s="127"/>
      <c r="B7942" s="128"/>
      <c r="C7942" s="127"/>
      <c r="D7942" s="122"/>
      <c r="E7942" s="129">
        <f t="shared" si="124"/>
        <v>0</v>
      </c>
    </row>
    <row r="7943" spans="1:5">
      <c r="A7943" s="127"/>
      <c r="B7943" s="128"/>
      <c r="C7943" s="127"/>
      <c r="D7943" s="122"/>
      <c r="E7943" s="129">
        <f t="shared" si="124"/>
        <v>0</v>
      </c>
    </row>
    <row r="7944" spans="1:5">
      <c r="A7944" s="127"/>
      <c r="B7944" s="128"/>
      <c r="C7944" s="127"/>
      <c r="D7944" s="122"/>
      <c r="E7944" s="129">
        <f t="shared" si="124"/>
        <v>0</v>
      </c>
    </row>
    <row r="7945" spans="1:5">
      <c r="A7945" s="127"/>
      <c r="B7945" s="128"/>
      <c r="C7945" s="127"/>
      <c r="D7945" s="122"/>
      <c r="E7945" s="129">
        <f t="shared" si="124"/>
        <v>0</v>
      </c>
    </row>
    <row r="7946" spans="1:5">
      <c r="A7946" s="127"/>
      <c r="B7946" s="128"/>
      <c r="C7946" s="127"/>
      <c r="D7946" s="122"/>
      <c r="E7946" s="129">
        <f t="shared" si="124"/>
        <v>0</v>
      </c>
    </row>
    <row r="7947" spans="1:5">
      <c r="A7947" s="127"/>
      <c r="B7947" s="128"/>
      <c r="C7947" s="127"/>
      <c r="D7947" s="122"/>
      <c r="E7947" s="129">
        <f t="shared" si="124"/>
        <v>0</v>
      </c>
    </row>
    <row r="7948" spans="1:5">
      <c r="A7948" s="127"/>
      <c r="B7948" s="128"/>
      <c r="C7948" s="127"/>
      <c r="D7948" s="122"/>
      <c r="E7948" s="129">
        <f t="shared" si="124"/>
        <v>0</v>
      </c>
    </row>
    <row r="7949" spans="1:5">
      <c r="A7949" s="127"/>
      <c r="B7949" s="128"/>
      <c r="C7949" s="127"/>
      <c r="D7949" s="122"/>
      <c r="E7949" s="129">
        <f t="shared" si="124"/>
        <v>0</v>
      </c>
    </row>
    <row r="7950" spans="1:5">
      <c r="A7950" s="127"/>
      <c r="B7950" s="128"/>
      <c r="C7950" s="127"/>
      <c r="D7950" s="122"/>
      <c r="E7950" s="129">
        <f t="shared" si="124"/>
        <v>0</v>
      </c>
    </row>
    <row r="7951" spans="1:5">
      <c r="A7951" s="127"/>
      <c r="B7951" s="128"/>
      <c r="C7951" s="127"/>
      <c r="D7951" s="122"/>
      <c r="E7951" s="129">
        <f t="shared" si="124"/>
        <v>0</v>
      </c>
    </row>
    <row r="7952" spans="1:5">
      <c r="A7952" s="127"/>
      <c r="B7952" s="128"/>
      <c r="C7952" s="127"/>
      <c r="D7952" s="122"/>
      <c r="E7952" s="129">
        <f t="shared" si="124"/>
        <v>0</v>
      </c>
    </row>
    <row r="7953" spans="1:5">
      <c r="A7953" s="127"/>
      <c r="B7953" s="128"/>
      <c r="C7953" s="127"/>
      <c r="D7953" s="122"/>
      <c r="E7953" s="129">
        <f t="shared" si="124"/>
        <v>0</v>
      </c>
    </row>
    <row r="7954" spans="1:5">
      <c r="A7954" s="127"/>
      <c r="B7954" s="128"/>
      <c r="C7954" s="127"/>
      <c r="D7954" s="122"/>
      <c r="E7954" s="129">
        <f t="shared" si="124"/>
        <v>0</v>
      </c>
    </row>
    <row r="7955" spans="1:5">
      <c r="A7955" s="127"/>
      <c r="B7955" s="128"/>
      <c r="C7955" s="127"/>
      <c r="D7955" s="122"/>
      <c r="E7955" s="129">
        <f t="shared" si="124"/>
        <v>0</v>
      </c>
    </row>
    <row r="7956" spans="1:5">
      <c r="A7956" s="127"/>
      <c r="B7956" s="128"/>
      <c r="C7956" s="127"/>
      <c r="D7956" s="122"/>
      <c r="E7956" s="129">
        <f t="shared" si="124"/>
        <v>0</v>
      </c>
    </row>
    <row r="7957" spans="1:5">
      <c r="A7957" s="127"/>
      <c r="B7957" s="128"/>
      <c r="C7957" s="127"/>
      <c r="D7957" s="122"/>
      <c r="E7957" s="129">
        <f t="shared" si="124"/>
        <v>0</v>
      </c>
    </row>
    <row r="7958" spans="1:5">
      <c r="A7958" s="127"/>
      <c r="B7958" s="128"/>
      <c r="C7958" s="127"/>
      <c r="D7958" s="122"/>
      <c r="E7958" s="129">
        <f t="shared" si="124"/>
        <v>0</v>
      </c>
    </row>
    <row r="7959" spans="1:5">
      <c r="A7959" s="127"/>
      <c r="B7959" s="128"/>
      <c r="C7959" s="127"/>
      <c r="D7959" s="122"/>
      <c r="E7959" s="129">
        <f t="shared" si="124"/>
        <v>0</v>
      </c>
    </row>
    <row r="7960" spans="1:5">
      <c r="A7960" s="127"/>
      <c r="B7960" s="128"/>
      <c r="C7960" s="127"/>
      <c r="D7960" s="122"/>
      <c r="E7960" s="129">
        <f t="shared" si="124"/>
        <v>0</v>
      </c>
    </row>
    <row r="7961" spans="1:5">
      <c r="A7961" s="127"/>
      <c r="B7961" s="128"/>
      <c r="C7961" s="127"/>
      <c r="D7961" s="122"/>
      <c r="E7961" s="129">
        <f t="shared" si="124"/>
        <v>0</v>
      </c>
    </row>
    <row r="7962" spans="1:5">
      <c r="A7962" s="127"/>
      <c r="B7962" s="128"/>
      <c r="C7962" s="127"/>
      <c r="D7962" s="122"/>
      <c r="E7962" s="129">
        <f t="shared" si="124"/>
        <v>0</v>
      </c>
    </row>
    <row r="7963" spans="1:5">
      <c r="A7963" s="127"/>
      <c r="B7963" s="128"/>
      <c r="C7963" s="127"/>
      <c r="D7963" s="122"/>
      <c r="E7963" s="129">
        <f t="shared" si="124"/>
        <v>0</v>
      </c>
    </row>
    <row r="7964" spans="1:5">
      <c r="A7964" s="127"/>
      <c r="B7964" s="128"/>
      <c r="C7964" s="127"/>
      <c r="D7964" s="122"/>
      <c r="E7964" s="129">
        <f t="shared" si="124"/>
        <v>0</v>
      </c>
    </row>
    <row r="7965" spans="1:5">
      <c r="A7965" s="127"/>
      <c r="B7965" s="128"/>
      <c r="C7965" s="127"/>
      <c r="D7965" s="122"/>
      <c r="E7965" s="129">
        <f t="shared" si="124"/>
        <v>0</v>
      </c>
    </row>
    <row r="7966" spans="1:5">
      <c r="A7966" s="127"/>
      <c r="B7966" s="128"/>
      <c r="C7966" s="127"/>
      <c r="D7966" s="122"/>
      <c r="E7966" s="129">
        <f t="shared" si="124"/>
        <v>0</v>
      </c>
    </row>
    <row r="7967" spans="1:5">
      <c r="A7967" s="127"/>
      <c r="B7967" s="128"/>
      <c r="C7967" s="127"/>
      <c r="D7967" s="122"/>
      <c r="E7967" s="129">
        <f t="shared" si="124"/>
        <v>0</v>
      </c>
    </row>
    <row r="7968" spans="1:5">
      <c r="A7968" s="127"/>
      <c r="B7968" s="128"/>
      <c r="C7968" s="127"/>
      <c r="D7968" s="122"/>
      <c r="E7968" s="129">
        <f t="shared" si="124"/>
        <v>0</v>
      </c>
    </row>
    <row r="7969" spans="1:5">
      <c r="A7969" s="127"/>
      <c r="B7969" s="128"/>
      <c r="C7969" s="127"/>
      <c r="D7969" s="122"/>
      <c r="E7969" s="129">
        <f t="shared" si="124"/>
        <v>0</v>
      </c>
    </row>
    <row r="7970" spans="1:5">
      <c r="A7970" s="127"/>
      <c r="B7970" s="128"/>
      <c r="C7970" s="127"/>
      <c r="D7970" s="122"/>
      <c r="E7970" s="129">
        <f t="shared" si="124"/>
        <v>0</v>
      </c>
    </row>
    <row r="7971" spans="1:5">
      <c r="A7971" s="127"/>
      <c r="B7971" s="128"/>
      <c r="C7971" s="127"/>
      <c r="D7971" s="122"/>
      <c r="E7971" s="129">
        <f t="shared" si="124"/>
        <v>0</v>
      </c>
    </row>
    <row r="7972" spans="1:5">
      <c r="A7972" s="127"/>
      <c r="B7972" s="128"/>
      <c r="C7972" s="127"/>
      <c r="D7972" s="122"/>
      <c r="E7972" s="129">
        <f t="shared" si="124"/>
        <v>0</v>
      </c>
    </row>
    <row r="7973" spans="1:5">
      <c r="A7973" s="127"/>
      <c r="B7973" s="128"/>
      <c r="C7973" s="127"/>
      <c r="D7973" s="122"/>
      <c r="E7973" s="129">
        <f t="shared" si="124"/>
        <v>0</v>
      </c>
    </row>
    <row r="7974" spans="1:5">
      <c r="A7974" s="127"/>
      <c r="B7974" s="128"/>
      <c r="C7974" s="127"/>
      <c r="D7974" s="122"/>
      <c r="E7974" s="129">
        <f t="shared" si="124"/>
        <v>0</v>
      </c>
    </row>
    <row r="7975" spans="1:5">
      <c r="A7975" s="127"/>
      <c r="B7975" s="128"/>
      <c r="C7975" s="127"/>
      <c r="D7975" s="122"/>
      <c r="E7975" s="129">
        <f t="shared" si="124"/>
        <v>0</v>
      </c>
    </row>
    <row r="7976" spans="1:5">
      <c r="A7976" s="127"/>
      <c r="B7976" s="128"/>
      <c r="C7976" s="127"/>
      <c r="D7976" s="122"/>
      <c r="E7976" s="129">
        <f t="shared" si="124"/>
        <v>0</v>
      </c>
    </row>
    <row r="7977" spans="1:5">
      <c r="A7977" s="127"/>
      <c r="B7977" s="128"/>
      <c r="C7977" s="127"/>
      <c r="D7977" s="122"/>
      <c r="E7977" s="129">
        <f t="shared" si="124"/>
        <v>0</v>
      </c>
    </row>
    <row r="7978" spans="1:5">
      <c r="A7978" s="127"/>
      <c r="B7978" s="128"/>
      <c r="C7978" s="127"/>
      <c r="D7978" s="122"/>
      <c r="E7978" s="129">
        <f t="shared" si="124"/>
        <v>0</v>
      </c>
    </row>
    <row r="7979" spans="1:5">
      <c r="A7979" s="127"/>
      <c r="B7979" s="128"/>
      <c r="C7979" s="127"/>
      <c r="D7979" s="122"/>
      <c r="E7979" s="129">
        <f t="shared" si="124"/>
        <v>0</v>
      </c>
    </row>
    <row r="7980" spans="1:5">
      <c r="A7980" s="127"/>
      <c r="B7980" s="128"/>
      <c r="C7980" s="127"/>
      <c r="D7980" s="122"/>
      <c r="E7980" s="129">
        <f t="shared" si="124"/>
        <v>0</v>
      </c>
    </row>
    <row r="7981" spans="1:5">
      <c r="A7981" s="127"/>
      <c r="B7981" s="128"/>
      <c r="C7981" s="127"/>
      <c r="D7981" s="122"/>
      <c r="E7981" s="129">
        <f t="shared" si="124"/>
        <v>0</v>
      </c>
    </row>
    <row r="7982" spans="1:5">
      <c r="A7982" s="127"/>
      <c r="B7982" s="128"/>
      <c r="C7982" s="127"/>
      <c r="D7982" s="122"/>
      <c r="E7982" s="129">
        <f t="shared" si="124"/>
        <v>0</v>
      </c>
    </row>
    <row r="7983" spans="1:5">
      <c r="A7983" s="127"/>
      <c r="B7983" s="128"/>
      <c r="C7983" s="127"/>
      <c r="D7983" s="122"/>
      <c r="E7983" s="129">
        <f t="shared" si="124"/>
        <v>0</v>
      </c>
    </row>
    <row r="7984" spans="1:5">
      <c r="A7984" s="127"/>
      <c r="B7984" s="128"/>
      <c r="C7984" s="127"/>
      <c r="D7984" s="122"/>
      <c r="E7984" s="129">
        <f t="shared" si="124"/>
        <v>0</v>
      </c>
    </row>
    <row r="7985" spans="1:5">
      <c r="A7985" s="127"/>
      <c r="B7985" s="128"/>
      <c r="C7985" s="127"/>
      <c r="D7985" s="122"/>
      <c r="E7985" s="129">
        <f t="shared" si="124"/>
        <v>0</v>
      </c>
    </row>
    <row r="7986" spans="1:5">
      <c r="A7986" s="127"/>
      <c r="B7986" s="128"/>
      <c r="C7986" s="127"/>
      <c r="D7986" s="122"/>
      <c r="E7986" s="129">
        <f t="shared" si="124"/>
        <v>0</v>
      </c>
    </row>
    <row r="7987" spans="1:5">
      <c r="A7987" s="127"/>
      <c r="B7987" s="128"/>
      <c r="C7987" s="127"/>
      <c r="D7987" s="122"/>
      <c r="E7987" s="129">
        <f t="shared" si="124"/>
        <v>0</v>
      </c>
    </row>
    <row r="7988" spans="1:5">
      <c r="A7988" s="127"/>
      <c r="B7988" s="128"/>
      <c r="C7988" s="127"/>
      <c r="D7988" s="122"/>
      <c r="E7988" s="129">
        <f t="shared" si="124"/>
        <v>0</v>
      </c>
    </row>
    <row r="7989" spans="1:5">
      <c r="A7989" s="127"/>
      <c r="B7989" s="128"/>
      <c r="C7989" s="127"/>
      <c r="D7989" s="122"/>
      <c r="E7989" s="129">
        <f t="shared" si="124"/>
        <v>0</v>
      </c>
    </row>
    <row r="7990" spans="1:5">
      <c r="A7990" s="127"/>
      <c r="B7990" s="128"/>
      <c r="C7990" s="127"/>
      <c r="D7990" s="122"/>
      <c r="E7990" s="129">
        <f t="shared" si="124"/>
        <v>0</v>
      </c>
    </row>
    <row r="7991" spans="1:5">
      <c r="A7991" s="127"/>
      <c r="B7991" s="128"/>
      <c r="C7991" s="127"/>
      <c r="D7991" s="122"/>
      <c r="E7991" s="129">
        <f t="shared" si="124"/>
        <v>0</v>
      </c>
    </row>
    <row r="7992" spans="1:5">
      <c r="A7992" s="127"/>
      <c r="B7992" s="128"/>
      <c r="C7992" s="127"/>
      <c r="D7992" s="122"/>
      <c r="E7992" s="129">
        <f t="shared" si="124"/>
        <v>0</v>
      </c>
    </row>
    <row r="7993" spans="1:5">
      <c r="A7993" s="127"/>
      <c r="B7993" s="128"/>
      <c r="C7993" s="127"/>
      <c r="D7993" s="122"/>
      <c r="E7993" s="129">
        <f t="shared" si="124"/>
        <v>0</v>
      </c>
    </row>
    <row r="7994" spans="1:5">
      <c r="A7994" s="127"/>
      <c r="B7994" s="128"/>
      <c r="C7994" s="127"/>
      <c r="D7994" s="122"/>
      <c r="E7994" s="129">
        <f t="shared" si="124"/>
        <v>0</v>
      </c>
    </row>
    <row r="7995" spans="1:5">
      <c r="A7995" s="127"/>
      <c r="B7995" s="128"/>
      <c r="C7995" s="127"/>
      <c r="D7995" s="122"/>
      <c r="E7995" s="129">
        <f t="shared" si="124"/>
        <v>0</v>
      </c>
    </row>
    <row r="7996" spans="1:5">
      <c r="A7996" s="127"/>
      <c r="B7996" s="128"/>
      <c r="C7996" s="127"/>
      <c r="D7996" s="122"/>
      <c r="E7996" s="129">
        <f t="shared" si="124"/>
        <v>0</v>
      </c>
    </row>
    <row r="7997" spans="1:5">
      <c r="A7997" s="127"/>
      <c r="B7997" s="128"/>
      <c r="C7997" s="127"/>
      <c r="D7997" s="122"/>
      <c r="E7997" s="129">
        <f t="shared" si="124"/>
        <v>0</v>
      </c>
    </row>
    <row r="7998" spans="1:5">
      <c r="A7998" s="127"/>
      <c r="B7998" s="128"/>
      <c r="C7998" s="127"/>
      <c r="D7998" s="122"/>
      <c r="E7998" s="129">
        <f t="shared" si="124"/>
        <v>0</v>
      </c>
    </row>
    <row r="7999" spans="1:5">
      <c r="A7999" s="127"/>
      <c r="B7999" s="128"/>
      <c r="C7999" s="127"/>
      <c r="D7999" s="122"/>
      <c r="E7999" s="129">
        <f t="shared" si="124"/>
        <v>0</v>
      </c>
    </row>
    <row r="8000" spans="1:5">
      <c r="A8000" s="127"/>
      <c r="B8000" s="128"/>
      <c r="C8000" s="127"/>
      <c r="D8000" s="122"/>
      <c r="E8000" s="129">
        <f t="shared" si="124"/>
        <v>0</v>
      </c>
    </row>
    <row r="8001" spans="1:5">
      <c r="A8001" s="127"/>
      <c r="B8001" s="128"/>
      <c r="C8001" s="127"/>
      <c r="D8001" s="122"/>
      <c r="E8001" s="129">
        <f t="shared" si="124"/>
        <v>0</v>
      </c>
    </row>
    <row r="8002" spans="1:5">
      <c r="A8002" s="127"/>
      <c r="B8002" s="128"/>
      <c r="C8002" s="127"/>
      <c r="D8002" s="122"/>
      <c r="E8002" s="129">
        <f t="shared" ref="E8002:E8065" si="125">ROUND((D8002/(1+$J$1))*(1+$L$1),2)</f>
        <v>0</v>
      </c>
    </row>
    <row r="8003" spans="1:5">
      <c r="A8003" s="127"/>
      <c r="B8003" s="128"/>
      <c r="C8003" s="127"/>
      <c r="D8003" s="122"/>
      <c r="E8003" s="129">
        <f t="shared" si="125"/>
        <v>0</v>
      </c>
    </row>
    <row r="8004" spans="1:5">
      <c r="A8004" s="127"/>
      <c r="B8004" s="128"/>
      <c r="C8004" s="127"/>
      <c r="D8004" s="122"/>
      <c r="E8004" s="129">
        <f t="shared" si="125"/>
        <v>0</v>
      </c>
    </row>
    <row r="8005" spans="1:5">
      <c r="A8005" s="127"/>
      <c r="B8005" s="128"/>
      <c r="C8005" s="127"/>
      <c r="D8005" s="122"/>
      <c r="E8005" s="129">
        <f t="shared" si="125"/>
        <v>0</v>
      </c>
    </row>
    <row r="8006" spans="1:5">
      <c r="A8006" s="127"/>
      <c r="B8006" s="128"/>
      <c r="C8006" s="127"/>
      <c r="D8006" s="122"/>
      <c r="E8006" s="129">
        <f t="shared" si="125"/>
        <v>0</v>
      </c>
    </row>
    <row r="8007" spans="1:5">
      <c r="A8007" s="127"/>
      <c r="B8007" s="128"/>
      <c r="C8007" s="127"/>
      <c r="D8007" s="122"/>
      <c r="E8007" s="129">
        <f t="shared" si="125"/>
        <v>0</v>
      </c>
    </row>
    <row r="8008" spans="1:5">
      <c r="A8008" s="127"/>
      <c r="B8008" s="128"/>
      <c r="C8008" s="127"/>
      <c r="D8008" s="122"/>
      <c r="E8008" s="129">
        <f t="shared" si="125"/>
        <v>0</v>
      </c>
    </row>
    <row r="8009" spans="1:5">
      <c r="A8009" s="127"/>
      <c r="B8009" s="128"/>
      <c r="C8009" s="127"/>
      <c r="D8009" s="122"/>
      <c r="E8009" s="129">
        <f t="shared" si="125"/>
        <v>0</v>
      </c>
    </row>
    <row r="8010" spans="1:5">
      <c r="A8010" s="127"/>
      <c r="B8010" s="128"/>
      <c r="C8010" s="127"/>
      <c r="D8010" s="122"/>
      <c r="E8010" s="129">
        <f t="shared" si="125"/>
        <v>0</v>
      </c>
    </row>
    <row r="8011" spans="1:5">
      <c r="A8011" s="127"/>
      <c r="B8011" s="128"/>
      <c r="C8011" s="127"/>
      <c r="D8011" s="122"/>
      <c r="E8011" s="129">
        <f t="shared" si="125"/>
        <v>0</v>
      </c>
    </row>
    <row r="8012" spans="1:5">
      <c r="A8012" s="127"/>
      <c r="B8012" s="128"/>
      <c r="C8012" s="127"/>
      <c r="D8012" s="122"/>
      <c r="E8012" s="129">
        <f t="shared" si="125"/>
        <v>0</v>
      </c>
    </row>
    <row r="8013" spans="1:5">
      <c r="A8013" s="127"/>
      <c r="B8013" s="128"/>
      <c r="C8013" s="127"/>
      <c r="D8013" s="122"/>
      <c r="E8013" s="129">
        <f t="shared" si="125"/>
        <v>0</v>
      </c>
    </row>
    <row r="8014" spans="1:5">
      <c r="A8014" s="127"/>
      <c r="B8014" s="128"/>
      <c r="C8014" s="127"/>
      <c r="D8014" s="122"/>
      <c r="E8014" s="129">
        <f t="shared" si="125"/>
        <v>0</v>
      </c>
    </row>
    <row r="8015" spans="1:5">
      <c r="A8015" s="127"/>
      <c r="B8015" s="128"/>
      <c r="C8015" s="127"/>
      <c r="D8015" s="122"/>
      <c r="E8015" s="129">
        <f t="shared" si="125"/>
        <v>0</v>
      </c>
    </row>
    <row r="8016" spans="1:5">
      <c r="A8016" s="127"/>
      <c r="B8016" s="128"/>
      <c r="C8016" s="127"/>
      <c r="D8016" s="122"/>
      <c r="E8016" s="129">
        <f t="shared" si="125"/>
        <v>0</v>
      </c>
    </row>
    <row r="8017" spans="1:5">
      <c r="A8017" s="127"/>
      <c r="B8017" s="128"/>
      <c r="C8017" s="127"/>
      <c r="D8017" s="122"/>
      <c r="E8017" s="129">
        <f t="shared" si="125"/>
        <v>0</v>
      </c>
    </row>
    <row r="8018" spans="1:5">
      <c r="A8018" s="127"/>
      <c r="B8018" s="128"/>
      <c r="C8018" s="127"/>
      <c r="D8018" s="122"/>
      <c r="E8018" s="129">
        <f t="shared" si="125"/>
        <v>0</v>
      </c>
    </row>
    <row r="8019" spans="1:5">
      <c r="A8019" s="127"/>
      <c r="B8019" s="128"/>
      <c r="C8019" s="127"/>
      <c r="D8019" s="122"/>
      <c r="E8019" s="129">
        <f t="shared" si="125"/>
        <v>0</v>
      </c>
    </row>
    <row r="8020" spans="1:5">
      <c r="A8020" s="127"/>
      <c r="B8020" s="128"/>
      <c r="C8020" s="127"/>
      <c r="D8020" s="122"/>
      <c r="E8020" s="129">
        <f t="shared" si="125"/>
        <v>0</v>
      </c>
    </row>
    <row r="8021" spans="1:5">
      <c r="A8021" s="127"/>
      <c r="B8021" s="128"/>
      <c r="C8021" s="127"/>
      <c r="D8021" s="122"/>
      <c r="E8021" s="129">
        <f t="shared" si="125"/>
        <v>0</v>
      </c>
    </row>
    <row r="8022" spans="1:5">
      <c r="A8022" s="127"/>
      <c r="B8022" s="128"/>
      <c r="C8022" s="127"/>
      <c r="D8022" s="122"/>
      <c r="E8022" s="129">
        <f t="shared" si="125"/>
        <v>0</v>
      </c>
    </row>
    <row r="8023" spans="1:5">
      <c r="A8023" s="127"/>
      <c r="B8023" s="128"/>
      <c r="C8023" s="127"/>
      <c r="D8023" s="122"/>
      <c r="E8023" s="129">
        <f t="shared" si="125"/>
        <v>0</v>
      </c>
    </row>
    <row r="8024" spans="1:5">
      <c r="A8024" s="127"/>
      <c r="B8024" s="128"/>
      <c r="C8024" s="127"/>
      <c r="D8024" s="122"/>
      <c r="E8024" s="129">
        <f t="shared" si="125"/>
        <v>0</v>
      </c>
    </row>
    <row r="8025" spans="1:5">
      <c r="A8025" s="127"/>
      <c r="B8025" s="128"/>
      <c r="C8025" s="127"/>
      <c r="D8025" s="122"/>
      <c r="E8025" s="129">
        <f t="shared" si="125"/>
        <v>0</v>
      </c>
    </row>
    <row r="8026" spans="1:5">
      <c r="A8026" s="127"/>
      <c r="B8026" s="128"/>
      <c r="C8026" s="127"/>
      <c r="D8026" s="122"/>
      <c r="E8026" s="129">
        <f t="shared" si="125"/>
        <v>0</v>
      </c>
    </row>
    <row r="8027" spans="1:5">
      <c r="A8027" s="127"/>
      <c r="B8027" s="128"/>
      <c r="C8027" s="127"/>
      <c r="D8027" s="122"/>
      <c r="E8027" s="129">
        <f t="shared" si="125"/>
        <v>0</v>
      </c>
    </row>
    <row r="8028" spans="1:5">
      <c r="A8028" s="127"/>
      <c r="B8028" s="128"/>
      <c r="C8028" s="127"/>
      <c r="D8028" s="122"/>
      <c r="E8028" s="129">
        <f t="shared" si="125"/>
        <v>0</v>
      </c>
    </row>
    <row r="8029" spans="1:5">
      <c r="A8029" s="127"/>
      <c r="B8029" s="128"/>
      <c r="C8029" s="127"/>
      <c r="D8029" s="122"/>
      <c r="E8029" s="129">
        <f t="shared" si="125"/>
        <v>0</v>
      </c>
    </row>
    <row r="8030" spans="1:5">
      <c r="A8030" s="127"/>
      <c r="B8030" s="128"/>
      <c r="C8030" s="127"/>
      <c r="D8030" s="122"/>
      <c r="E8030" s="129">
        <f t="shared" si="125"/>
        <v>0</v>
      </c>
    </row>
    <row r="8031" spans="1:5">
      <c r="A8031" s="127"/>
      <c r="B8031" s="128"/>
      <c r="C8031" s="127"/>
      <c r="D8031" s="122"/>
      <c r="E8031" s="129">
        <f t="shared" si="125"/>
        <v>0</v>
      </c>
    </row>
    <row r="8032" spans="1:5">
      <c r="A8032" s="127"/>
      <c r="B8032" s="128"/>
      <c r="C8032" s="127"/>
      <c r="D8032" s="122"/>
      <c r="E8032" s="129">
        <f t="shared" si="125"/>
        <v>0</v>
      </c>
    </row>
    <row r="8033" spans="1:5">
      <c r="A8033" s="127"/>
      <c r="B8033" s="128"/>
      <c r="C8033" s="127"/>
      <c r="D8033" s="122"/>
      <c r="E8033" s="129">
        <f t="shared" si="125"/>
        <v>0</v>
      </c>
    </row>
    <row r="8034" spans="1:5">
      <c r="A8034" s="127"/>
      <c r="B8034" s="128"/>
      <c r="C8034" s="127"/>
      <c r="D8034" s="122"/>
      <c r="E8034" s="129">
        <f t="shared" si="125"/>
        <v>0</v>
      </c>
    </row>
    <row r="8035" spans="1:5">
      <c r="A8035" s="127"/>
      <c r="B8035" s="128"/>
      <c r="C8035" s="127"/>
      <c r="D8035" s="122"/>
      <c r="E8035" s="129">
        <f t="shared" si="125"/>
        <v>0</v>
      </c>
    </row>
    <row r="8036" spans="1:5">
      <c r="A8036" s="127"/>
      <c r="B8036" s="128"/>
      <c r="C8036" s="127"/>
      <c r="D8036" s="122"/>
      <c r="E8036" s="129">
        <f t="shared" si="125"/>
        <v>0</v>
      </c>
    </row>
    <row r="8037" spans="1:5">
      <c r="A8037" s="127"/>
      <c r="B8037" s="128"/>
      <c r="C8037" s="127"/>
      <c r="D8037" s="122"/>
      <c r="E8037" s="129">
        <f t="shared" si="125"/>
        <v>0</v>
      </c>
    </row>
    <row r="8038" spans="1:5">
      <c r="A8038" s="127"/>
      <c r="B8038" s="128"/>
      <c r="C8038" s="127"/>
      <c r="D8038" s="122"/>
      <c r="E8038" s="129">
        <f t="shared" si="125"/>
        <v>0</v>
      </c>
    </row>
    <row r="8039" spans="1:5">
      <c r="A8039" s="127"/>
      <c r="B8039" s="128"/>
      <c r="C8039" s="127"/>
      <c r="D8039" s="122"/>
      <c r="E8039" s="129">
        <f t="shared" si="125"/>
        <v>0</v>
      </c>
    </row>
    <row r="8040" spans="1:5">
      <c r="A8040" s="127"/>
      <c r="B8040" s="128"/>
      <c r="C8040" s="127"/>
      <c r="D8040" s="122"/>
      <c r="E8040" s="129">
        <f t="shared" si="125"/>
        <v>0</v>
      </c>
    </row>
    <row r="8041" spans="1:5">
      <c r="A8041" s="127"/>
      <c r="B8041" s="128"/>
      <c r="C8041" s="127"/>
      <c r="D8041" s="122"/>
      <c r="E8041" s="129">
        <f t="shared" si="125"/>
        <v>0</v>
      </c>
    </row>
    <row r="8042" spans="1:5">
      <c r="A8042" s="127"/>
      <c r="B8042" s="128"/>
      <c r="C8042" s="127"/>
      <c r="D8042" s="122"/>
      <c r="E8042" s="129">
        <f t="shared" si="125"/>
        <v>0</v>
      </c>
    </row>
    <row r="8043" spans="1:5">
      <c r="A8043" s="127"/>
      <c r="B8043" s="128"/>
      <c r="C8043" s="127"/>
      <c r="D8043" s="122"/>
      <c r="E8043" s="129">
        <f t="shared" si="125"/>
        <v>0</v>
      </c>
    </row>
    <row r="8044" spans="1:5">
      <c r="A8044" s="127"/>
      <c r="B8044" s="128"/>
      <c r="C8044" s="127"/>
      <c r="D8044" s="122"/>
      <c r="E8044" s="129">
        <f t="shared" si="125"/>
        <v>0</v>
      </c>
    </row>
    <row r="8045" spans="1:5">
      <c r="A8045" s="127"/>
      <c r="B8045" s="128"/>
      <c r="C8045" s="127"/>
      <c r="D8045" s="122"/>
      <c r="E8045" s="129">
        <f t="shared" si="125"/>
        <v>0</v>
      </c>
    </row>
    <row r="8046" spans="1:5">
      <c r="A8046" s="127"/>
      <c r="B8046" s="128"/>
      <c r="C8046" s="127"/>
      <c r="D8046" s="122"/>
      <c r="E8046" s="129">
        <f t="shared" si="125"/>
        <v>0</v>
      </c>
    </row>
    <row r="8047" spans="1:5">
      <c r="A8047" s="127"/>
      <c r="B8047" s="128"/>
      <c r="C8047" s="127"/>
      <c r="D8047" s="122"/>
      <c r="E8047" s="129">
        <f t="shared" si="125"/>
        <v>0</v>
      </c>
    </row>
    <row r="8048" spans="1:5">
      <c r="A8048" s="127"/>
      <c r="B8048" s="128"/>
      <c r="C8048" s="127"/>
      <c r="D8048" s="122"/>
      <c r="E8048" s="129">
        <f t="shared" si="125"/>
        <v>0</v>
      </c>
    </row>
    <row r="8049" spans="1:5">
      <c r="A8049" s="127"/>
      <c r="B8049" s="128"/>
      <c r="C8049" s="127"/>
      <c r="D8049" s="122"/>
      <c r="E8049" s="129">
        <f t="shared" si="125"/>
        <v>0</v>
      </c>
    </row>
    <row r="8050" spans="1:5">
      <c r="A8050" s="127"/>
      <c r="B8050" s="128"/>
      <c r="C8050" s="127"/>
      <c r="D8050" s="122"/>
      <c r="E8050" s="129">
        <f t="shared" si="125"/>
        <v>0</v>
      </c>
    </row>
    <row r="8051" spans="1:5">
      <c r="A8051" s="127"/>
      <c r="B8051" s="128"/>
      <c r="C8051" s="127"/>
      <c r="D8051" s="122"/>
      <c r="E8051" s="129">
        <f t="shared" si="125"/>
        <v>0</v>
      </c>
    </row>
    <row r="8052" spans="1:5">
      <c r="A8052" s="127"/>
      <c r="B8052" s="128"/>
      <c r="C8052" s="127"/>
      <c r="D8052" s="122"/>
      <c r="E8052" s="129">
        <f t="shared" si="125"/>
        <v>0</v>
      </c>
    </row>
    <row r="8053" spans="1:5">
      <c r="A8053" s="127"/>
      <c r="B8053" s="128"/>
      <c r="C8053" s="127"/>
      <c r="D8053" s="122"/>
      <c r="E8053" s="129">
        <f t="shared" si="125"/>
        <v>0</v>
      </c>
    </row>
    <row r="8054" spans="1:5">
      <c r="A8054" s="127"/>
      <c r="B8054" s="128"/>
      <c r="C8054" s="127"/>
      <c r="D8054" s="122"/>
      <c r="E8054" s="129">
        <f t="shared" si="125"/>
        <v>0</v>
      </c>
    </row>
    <row r="8055" spans="1:5">
      <c r="A8055" s="127"/>
      <c r="B8055" s="128"/>
      <c r="C8055" s="127"/>
      <c r="D8055" s="122"/>
      <c r="E8055" s="129">
        <f t="shared" si="125"/>
        <v>0</v>
      </c>
    </row>
    <row r="8056" spans="1:5">
      <c r="A8056" s="127"/>
      <c r="B8056" s="128"/>
      <c r="C8056" s="127"/>
      <c r="D8056" s="122"/>
      <c r="E8056" s="129">
        <f t="shared" si="125"/>
        <v>0</v>
      </c>
    </row>
    <row r="8057" spans="1:5">
      <c r="A8057" s="127"/>
      <c r="B8057" s="128"/>
      <c r="C8057" s="127"/>
      <c r="D8057" s="122"/>
      <c r="E8057" s="129">
        <f t="shared" si="125"/>
        <v>0</v>
      </c>
    </row>
    <row r="8058" spans="1:5">
      <c r="A8058" s="127"/>
      <c r="B8058" s="128"/>
      <c r="C8058" s="127"/>
      <c r="D8058" s="122"/>
      <c r="E8058" s="129">
        <f t="shared" si="125"/>
        <v>0</v>
      </c>
    </row>
    <row r="8059" spans="1:5">
      <c r="A8059" s="127"/>
      <c r="B8059" s="128"/>
      <c r="C8059" s="127"/>
      <c r="D8059" s="122"/>
      <c r="E8059" s="129">
        <f t="shared" si="125"/>
        <v>0</v>
      </c>
    </row>
    <row r="8060" spans="1:5">
      <c r="A8060" s="127"/>
      <c r="B8060" s="128"/>
      <c r="C8060" s="127"/>
      <c r="D8060" s="122"/>
      <c r="E8060" s="129">
        <f t="shared" si="125"/>
        <v>0</v>
      </c>
    </row>
    <row r="8061" spans="1:5">
      <c r="A8061" s="127"/>
      <c r="B8061" s="128"/>
      <c r="C8061" s="127"/>
      <c r="D8061" s="122"/>
      <c r="E8061" s="129">
        <f t="shared" si="125"/>
        <v>0</v>
      </c>
    </row>
    <row r="8062" spans="1:5">
      <c r="A8062" s="127"/>
      <c r="B8062" s="128"/>
      <c r="C8062" s="127"/>
      <c r="D8062" s="122"/>
      <c r="E8062" s="129">
        <f t="shared" si="125"/>
        <v>0</v>
      </c>
    </row>
    <row r="8063" spans="1:5">
      <c r="A8063" s="127"/>
      <c r="B8063" s="128"/>
      <c r="C8063" s="127"/>
      <c r="D8063" s="122"/>
      <c r="E8063" s="129">
        <f t="shared" si="125"/>
        <v>0</v>
      </c>
    </row>
    <row r="8064" spans="1:5">
      <c r="A8064" s="127"/>
      <c r="B8064" s="128"/>
      <c r="C8064" s="127"/>
      <c r="D8064" s="122"/>
      <c r="E8064" s="129">
        <f t="shared" si="125"/>
        <v>0</v>
      </c>
    </row>
    <row r="8065" spans="1:5">
      <c r="A8065" s="127"/>
      <c r="B8065" s="128"/>
      <c r="C8065" s="127"/>
      <c r="D8065" s="122"/>
      <c r="E8065" s="129">
        <f t="shared" si="125"/>
        <v>0</v>
      </c>
    </row>
    <row r="8066" spans="1:5">
      <c r="A8066" s="127"/>
      <c r="B8066" s="128"/>
      <c r="C8066" s="127"/>
      <c r="D8066" s="122"/>
      <c r="E8066" s="129">
        <f t="shared" ref="E8066:E8129" si="126">ROUND((D8066/(1+$J$1))*(1+$L$1),2)</f>
        <v>0</v>
      </c>
    </row>
    <row r="8067" spans="1:5">
      <c r="A8067" s="127"/>
      <c r="B8067" s="128"/>
      <c r="C8067" s="127"/>
      <c r="D8067" s="122"/>
      <c r="E8067" s="129">
        <f t="shared" si="126"/>
        <v>0</v>
      </c>
    </row>
    <row r="8068" spans="1:5">
      <c r="A8068" s="127"/>
      <c r="B8068" s="128"/>
      <c r="C8068" s="127"/>
      <c r="D8068" s="122"/>
      <c r="E8068" s="129">
        <f t="shared" si="126"/>
        <v>0</v>
      </c>
    </row>
    <row r="8069" spans="1:5">
      <c r="A8069" s="127"/>
      <c r="B8069" s="128"/>
      <c r="C8069" s="127"/>
      <c r="D8069" s="122"/>
      <c r="E8069" s="129">
        <f t="shared" si="126"/>
        <v>0</v>
      </c>
    </row>
    <row r="8070" spans="1:5">
      <c r="A8070" s="127"/>
      <c r="B8070" s="128"/>
      <c r="C8070" s="127"/>
      <c r="D8070" s="122"/>
      <c r="E8070" s="129">
        <f t="shared" si="126"/>
        <v>0</v>
      </c>
    </row>
    <row r="8071" spans="1:5">
      <c r="A8071" s="127"/>
      <c r="B8071" s="128"/>
      <c r="C8071" s="127"/>
      <c r="D8071" s="122"/>
      <c r="E8071" s="129">
        <f t="shared" si="126"/>
        <v>0</v>
      </c>
    </row>
    <row r="8072" spans="1:5">
      <c r="A8072" s="127"/>
      <c r="B8072" s="128"/>
      <c r="C8072" s="127"/>
      <c r="D8072" s="122"/>
      <c r="E8072" s="129">
        <f t="shared" si="126"/>
        <v>0</v>
      </c>
    </row>
    <row r="8073" spans="1:5">
      <c r="A8073" s="127"/>
      <c r="B8073" s="128"/>
      <c r="C8073" s="127"/>
      <c r="D8073" s="122"/>
      <c r="E8073" s="129">
        <f t="shared" si="126"/>
        <v>0</v>
      </c>
    </row>
    <row r="8074" spans="1:5">
      <c r="A8074" s="127"/>
      <c r="B8074" s="128"/>
      <c r="C8074" s="127"/>
      <c r="D8074" s="122"/>
      <c r="E8074" s="129">
        <f t="shared" si="126"/>
        <v>0</v>
      </c>
    </row>
    <row r="8075" spans="1:5">
      <c r="A8075" s="127"/>
      <c r="B8075" s="128"/>
      <c r="C8075" s="127"/>
      <c r="D8075" s="122"/>
      <c r="E8075" s="129">
        <f t="shared" si="126"/>
        <v>0</v>
      </c>
    </row>
    <row r="8076" spans="1:5">
      <c r="A8076" s="127"/>
      <c r="B8076" s="128"/>
      <c r="C8076" s="127"/>
      <c r="D8076" s="122"/>
      <c r="E8076" s="129">
        <f t="shared" si="126"/>
        <v>0</v>
      </c>
    </row>
    <row r="8077" spans="1:5">
      <c r="A8077" s="127"/>
      <c r="B8077" s="128"/>
      <c r="C8077" s="127"/>
      <c r="D8077" s="122"/>
      <c r="E8077" s="129">
        <f t="shared" si="126"/>
        <v>0</v>
      </c>
    </row>
    <row r="8078" spans="1:5">
      <c r="A8078" s="127"/>
      <c r="B8078" s="128"/>
      <c r="C8078" s="127"/>
      <c r="D8078" s="122"/>
      <c r="E8078" s="129">
        <f t="shared" si="126"/>
        <v>0</v>
      </c>
    </row>
    <row r="8079" spans="1:5">
      <c r="A8079" s="127"/>
      <c r="B8079" s="128"/>
      <c r="C8079" s="127"/>
      <c r="D8079" s="122"/>
      <c r="E8079" s="129">
        <f t="shared" si="126"/>
        <v>0</v>
      </c>
    </row>
    <row r="8080" spans="1:5">
      <c r="A8080" s="127"/>
      <c r="B8080" s="128"/>
      <c r="C8080" s="127"/>
      <c r="D8080" s="122"/>
      <c r="E8080" s="129">
        <f t="shared" si="126"/>
        <v>0</v>
      </c>
    </row>
    <row r="8081" spans="1:5">
      <c r="A8081" s="127"/>
      <c r="B8081" s="128"/>
      <c r="C8081" s="127"/>
      <c r="D8081" s="122"/>
      <c r="E8081" s="129">
        <f t="shared" si="126"/>
        <v>0</v>
      </c>
    </row>
    <row r="8082" spans="1:5">
      <c r="A8082" s="127"/>
      <c r="B8082" s="128"/>
      <c r="C8082" s="127"/>
      <c r="D8082" s="122"/>
      <c r="E8082" s="129">
        <f t="shared" si="126"/>
        <v>0</v>
      </c>
    </row>
    <row r="8083" spans="1:5">
      <c r="A8083" s="127"/>
      <c r="B8083" s="128"/>
      <c r="C8083" s="127"/>
      <c r="D8083" s="122"/>
      <c r="E8083" s="129">
        <f t="shared" si="126"/>
        <v>0</v>
      </c>
    </row>
    <row r="8084" spans="1:5">
      <c r="A8084" s="127"/>
      <c r="B8084" s="128"/>
      <c r="C8084" s="127"/>
      <c r="D8084" s="122"/>
      <c r="E8084" s="129">
        <f t="shared" si="126"/>
        <v>0</v>
      </c>
    </row>
    <row r="8085" spans="1:5">
      <c r="A8085" s="127"/>
      <c r="B8085" s="128"/>
      <c r="C8085" s="127"/>
      <c r="D8085" s="122"/>
      <c r="E8085" s="129">
        <f t="shared" si="126"/>
        <v>0</v>
      </c>
    </row>
    <row r="8086" spans="1:5">
      <c r="A8086" s="127"/>
      <c r="B8086" s="128"/>
      <c r="C8086" s="127"/>
      <c r="D8086" s="122"/>
      <c r="E8086" s="129">
        <f t="shared" si="126"/>
        <v>0</v>
      </c>
    </row>
    <row r="8087" spans="1:5">
      <c r="A8087" s="127"/>
      <c r="B8087" s="128"/>
      <c r="C8087" s="127"/>
      <c r="D8087" s="122"/>
      <c r="E8087" s="129">
        <f t="shared" si="126"/>
        <v>0</v>
      </c>
    </row>
    <row r="8088" spans="1:5">
      <c r="A8088" s="127"/>
      <c r="B8088" s="128"/>
      <c r="C8088" s="127"/>
      <c r="D8088" s="122"/>
      <c r="E8088" s="129">
        <f t="shared" si="126"/>
        <v>0</v>
      </c>
    </row>
    <row r="8089" spans="1:5">
      <c r="A8089" s="127"/>
      <c r="B8089" s="128"/>
      <c r="C8089" s="127"/>
      <c r="D8089" s="122"/>
      <c r="E8089" s="129">
        <f t="shared" si="126"/>
        <v>0</v>
      </c>
    </row>
    <row r="8090" spans="1:5">
      <c r="A8090" s="127"/>
      <c r="B8090" s="128"/>
      <c r="C8090" s="127"/>
      <c r="D8090" s="122"/>
      <c r="E8090" s="129">
        <f t="shared" si="126"/>
        <v>0</v>
      </c>
    </row>
    <row r="8091" spans="1:5">
      <c r="A8091" s="127"/>
      <c r="B8091" s="128"/>
      <c r="C8091" s="127"/>
      <c r="D8091" s="122"/>
      <c r="E8091" s="129">
        <f t="shared" si="126"/>
        <v>0</v>
      </c>
    </row>
    <row r="8092" spans="1:5">
      <c r="A8092" s="127"/>
      <c r="B8092" s="128"/>
      <c r="C8092" s="127"/>
      <c r="D8092" s="122"/>
      <c r="E8092" s="129">
        <f t="shared" si="126"/>
        <v>0</v>
      </c>
    </row>
    <row r="8093" spans="1:5">
      <c r="A8093" s="127"/>
      <c r="B8093" s="128"/>
      <c r="C8093" s="127"/>
      <c r="D8093" s="122"/>
      <c r="E8093" s="129">
        <f t="shared" si="126"/>
        <v>0</v>
      </c>
    </row>
    <row r="8094" spans="1:5">
      <c r="A8094" s="127"/>
      <c r="B8094" s="128"/>
      <c r="C8094" s="127"/>
      <c r="D8094" s="122"/>
      <c r="E8094" s="129">
        <f t="shared" si="126"/>
        <v>0</v>
      </c>
    </row>
    <row r="8095" spans="1:5">
      <c r="A8095" s="127"/>
      <c r="B8095" s="128"/>
      <c r="C8095" s="127"/>
      <c r="D8095" s="122"/>
      <c r="E8095" s="129">
        <f t="shared" si="126"/>
        <v>0</v>
      </c>
    </row>
    <row r="8096" spans="1:5">
      <c r="A8096" s="127"/>
      <c r="B8096" s="128"/>
      <c r="C8096" s="127"/>
      <c r="D8096" s="122"/>
      <c r="E8096" s="129">
        <f t="shared" si="126"/>
        <v>0</v>
      </c>
    </row>
    <row r="8097" spans="1:5">
      <c r="A8097" s="127"/>
      <c r="B8097" s="128"/>
      <c r="C8097" s="127"/>
      <c r="D8097" s="122"/>
      <c r="E8097" s="129">
        <f t="shared" si="126"/>
        <v>0</v>
      </c>
    </row>
    <row r="8098" spans="1:5">
      <c r="A8098" s="127"/>
      <c r="B8098" s="128"/>
      <c r="C8098" s="127"/>
      <c r="D8098" s="122"/>
      <c r="E8098" s="129">
        <f t="shared" si="126"/>
        <v>0</v>
      </c>
    </row>
    <row r="8099" spans="1:5">
      <c r="A8099" s="127"/>
      <c r="B8099" s="128"/>
      <c r="C8099" s="127"/>
      <c r="D8099" s="122"/>
      <c r="E8099" s="129">
        <f t="shared" si="126"/>
        <v>0</v>
      </c>
    </row>
    <row r="8100" spans="1:5">
      <c r="A8100" s="127"/>
      <c r="B8100" s="128"/>
      <c r="C8100" s="127"/>
      <c r="D8100" s="122"/>
      <c r="E8100" s="129">
        <f t="shared" si="126"/>
        <v>0</v>
      </c>
    </row>
    <row r="8101" spans="1:5">
      <c r="A8101" s="127"/>
      <c r="B8101" s="128"/>
      <c r="C8101" s="127"/>
      <c r="D8101" s="122"/>
      <c r="E8101" s="129">
        <f t="shared" si="126"/>
        <v>0</v>
      </c>
    </row>
    <row r="8102" spans="1:5">
      <c r="A8102" s="127"/>
      <c r="B8102" s="128"/>
      <c r="C8102" s="127"/>
      <c r="D8102" s="122"/>
      <c r="E8102" s="129">
        <f t="shared" si="126"/>
        <v>0</v>
      </c>
    </row>
    <row r="8103" spans="1:5">
      <c r="A8103" s="127"/>
      <c r="B8103" s="128"/>
      <c r="C8103" s="127"/>
      <c r="D8103" s="122"/>
      <c r="E8103" s="129">
        <f t="shared" si="126"/>
        <v>0</v>
      </c>
    </row>
    <row r="8104" spans="1:5">
      <c r="A8104" s="127"/>
      <c r="B8104" s="128"/>
      <c r="C8104" s="127"/>
      <c r="D8104" s="122"/>
      <c r="E8104" s="129">
        <f t="shared" si="126"/>
        <v>0</v>
      </c>
    </row>
    <row r="8105" spans="1:5">
      <c r="A8105" s="127"/>
      <c r="B8105" s="128"/>
      <c r="C8105" s="127"/>
      <c r="D8105" s="122"/>
      <c r="E8105" s="129">
        <f t="shared" si="126"/>
        <v>0</v>
      </c>
    </row>
    <row r="8106" spans="1:5">
      <c r="A8106" s="127"/>
      <c r="B8106" s="128"/>
      <c r="C8106" s="127"/>
      <c r="D8106" s="122"/>
      <c r="E8106" s="129">
        <f t="shared" si="126"/>
        <v>0</v>
      </c>
    </row>
    <row r="8107" spans="1:5">
      <c r="A8107" s="127"/>
      <c r="B8107" s="128"/>
      <c r="C8107" s="127"/>
      <c r="D8107" s="122"/>
      <c r="E8107" s="129">
        <f t="shared" si="126"/>
        <v>0</v>
      </c>
    </row>
    <row r="8108" spans="1:5">
      <c r="A8108" s="127"/>
      <c r="B8108" s="128"/>
      <c r="C8108" s="127"/>
      <c r="D8108" s="122"/>
      <c r="E8108" s="129">
        <f t="shared" si="126"/>
        <v>0</v>
      </c>
    </row>
    <row r="8109" spans="1:5">
      <c r="A8109" s="127"/>
      <c r="B8109" s="128"/>
      <c r="C8109" s="127"/>
      <c r="D8109" s="122"/>
      <c r="E8109" s="129">
        <f t="shared" si="126"/>
        <v>0</v>
      </c>
    </row>
    <row r="8110" spans="1:5">
      <c r="A8110" s="127"/>
      <c r="B8110" s="128"/>
      <c r="C8110" s="127"/>
      <c r="D8110" s="122"/>
      <c r="E8110" s="129">
        <f t="shared" si="126"/>
        <v>0</v>
      </c>
    </row>
    <row r="8111" spans="1:5">
      <c r="A8111" s="127"/>
      <c r="B8111" s="128"/>
      <c r="C8111" s="127"/>
      <c r="D8111" s="122"/>
      <c r="E8111" s="129">
        <f t="shared" si="126"/>
        <v>0</v>
      </c>
    </row>
    <row r="8112" spans="1:5">
      <c r="A8112" s="127"/>
      <c r="B8112" s="128"/>
      <c r="C8112" s="127"/>
      <c r="D8112" s="122"/>
      <c r="E8112" s="129">
        <f t="shared" si="126"/>
        <v>0</v>
      </c>
    </row>
    <row r="8113" spans="1:5">
      <c r="A8113" s="127"/>
      <c r="B8113" s="128"/>
      <c r="C8113" s="127"/>
      <c r="D8113" s="122"/>
      <c r="E8113" s="129">
        <f t="shared" si="126"/>
        <v>0</v>
      </c>
    </row>
    <row r="8114" spans="1:5">
      <c r="A8114" s="127"/>
      <c r="B8114" s="128"/>
      <c r="C8114" s="127"/>
      <c r="D8114" s="122"/>
      <c r="E8114" s="129">
        <f t="shared" si="126"/>
        <v>0</v>
      </c>
    </row>
    <row r="8115" spans="1:5">
      <c r="A8115" s="127"/>
      <c r="B8115" s="128"/>
      <c r="C8115" s="127"/>
      <c r="D8115" s="122"/>
      <c r="E8115" s="129">
        <f t="shared" si="126"/>
        <v>0</v>
      </c>
    </row>
    <row r="8116" spans="1:5">
      <c r="A8116" s="127"/>
      <c r="B8116" s="128"/>
      <c r="C8116" s="127"/>
      <c r="D8116" s="122"/>
      <c r="E8116" s="129">
        <f t="shared" si="126"/>
        <v>0</v>
      </c>
    </row>
    <row r="8117" spans="1:5">
      <c r="A8117" s="127"/>
      <c r="B8117" s="128"/>
      <c r="C8117" s="127"/>
      <c r="D8117" s="122"/>
      <c r="E8117" s="129">
        <f t="shared" si="126"/>
        <v>0</v>
      </c>
    </row>
    <row r="8118" spans="1:5">
      <c r="A8118" s="127"/>
      <c r="B8118" s="128"/>
      <c r="C8118" s="127"/>
      <c r="D8118" s="122"/>
      <c r="E8118" s="129">
        <f t="shared" si="126"/>
        <v>0</v>
      </c>
    </row>
    <row r="8119" spans="1:5">
      <c r="A8119" s="127"/>
      <c r="B8119" s="128"/>
      <c r="C8119" s="127"/>
      <c r="D8119" s="122"/>
      <c r="E8119" s="129">
        <f t="shared" si="126"/>
        <v>0</v>
      </c>
    </row>
    <row r="8120" spans="1:5">
      <c r="A8120" s="127"/>
      <c r="B8120" s="128"/>
      <c r="C8120" s="127"/>
      <c r="D8120" s="122"/>
      <c r="E8120" s="129">
        <f t="shared" si="126"/>
        <v>0</v>
      </c>
    </row>
    <row r="8121" spans="1:5">
      <c r="A8121" s="127"/>
      <c r="B8121" s="128"/>
      <c r="C8121" s="127"/>
      <c r="D8121" s="122"/>
      <c r="E8121" s="129">
        <f t="shared" si="126"/>
        <v>0</v>
      </c>
    </row>
    <row r="8122" spans="1:5">
      <c r="A8122" s="127"/>
      <c r="B8122" s="128"/>
      <c r="C8122" s="127"/>
      <c r="D8122" s="122"/>
      <c r="E8122" s="129">
        <f t="shared" si="126"/>
        <v>0</v>
      </c>
    </row>
    <row r="8123" spans="1:5">
      <c r="A8123" s="127"/>
      <c r="B8123" s="128"/>
      <c r="C8123" s="127"/>
      <c r="D8123" s="122"/>
      <c r="E8123" s="129">
        <f t="shared" si="126"/>
        <v>0</v>
      </c>
    </row>
    <row r="8124" spans="1:5">
      <c r="A8124" s="127"/>
      <c r="B8124" s="128"/>
      <c r="C8124" s="127"/>
      <c r="D8124" s="122"/>
      <c r="E8124" s="129">
        <f t="shared" si="126"/>
        <v>0</v>
      </c>
    </row>
    <row r="8125" spans="1:5">
      <c r="A8125" s="127"/>
      <c r="B8125" s="128"/>
      <c r="C8125" s="127"/>
      <c r="D8125" s="122"/>
      <c r="E8125" s="129">
        <f t="shared" si="126"/>
        <v>0</v>
      </c>
    </row>
    <row r="8126" spans="1:5">
      <c r="A8126" s="127"/>
      <c r="B8126" s="128"/>
      <c r="C8126" s="127"/>
      <c r="D8126" s="122"/>
      <c r="E8126" s="129">
        <f t="shared" si="126"/>
        <v>0</v>
      </c>
    </row>
    <row r="8127" spans="1:5">
      <c r="A8127" s="127"/>
      <c r="B8127" s="128"/>
      <c r="C8127" s="127"/>
      <c r="D8127" s="122"/>
      <c r="E8127" s="129">
        <f t="shared" si="126"/>
        <v>0</v>
      </c>
    </row>
    <row r="8128" spans="1:5">
      <c r="A8128" s="127"/>
      <c r="B8128" s="128"/>
      <c r="C8128" s="127"/>
      <c r="D8128" s="122"/>
      <c r="E8128" s="129">
        <f t="shared" si="126"/>
        <v>0</v>
      </c>
    </row>
    <row r="8129" spans="1:5">
      <c r="A8129" s="127"/>
      <c r="B8129" s="128"/>
      <c r="C8129" s="127"/>
      <c r="D8129" s="122"/>
      <c r="E8129" s="129">
        <f t="shared" si="126"/>
        <v>0</v>
      </c>
    </row>
    <row r="8130" spans="1:5">
      <c r="A8130" s="127"/>
      <c r="B8130" s="128"/>
      <c r="C8130" s="127"/>
      <c r="D8130" s="122"/>
      <c r="E8130" s="129">
        <f t="shared" ref="E8130:E8193" si="127">ROUND((D8130/(1+$J$1))*(1+$L$1),2)</f>
        <v>0</v>
      </c>
    </row>
    <row r="8131" spans="1:5">
      <c r="A8131" s="127"/>
      <c r="B8131" s="128"/>
      <c r="C8131" s="127"/>
      <c r="D8131" s="122"/>
      <c r="E8131" s="129">
        <f t="shared" si="127"/>
        <v>0</v>
      </c>
    </row>
    <row r="8132" spans="1:5">
      <c r="A8132" s="127"/>
      <c r="B8132" s="128"/>
      <c r="C8132" s="127"/>
      <c r="D8132" s="122"/>
      <c r="E8132" s="129">
        <f t="shared" si="127"/>
        <v>0</v>
      </c>
    </row>
    <row r="8133" spans="1:5">
      <c r="A8133" s="127"/>
      <c r="B8133" s="128"/>
      <c r="C8133" s="127"/>
      <c r="D8133" s="122"/>
      <c r="E8133" s="129">
        <f t="shared" si="127"/>
        <v>0</v>
      </c>
    </row>
    <row r="8134" spans="1:5">
      <c r="A8134" s="127"/>
      <c r="B8134" s="128"/>
      <c r="C8134" s="127"/>
      <c r="D8134" s="122"/>
      <c r="E8134" s="129">
        <f t="shared" si="127"/>
        <v>0</v>
      </c>
    </row>
    <row r="8135" spans="1:5">
      <c r="A8135" s="127"/>
      <c r="B8135" s="128"/>
      <c r="C8135" s="127"/>
      <c r="D8135" s="122"/>
      <c r="E8135" s="129">
        <f t="shared" si="127"/>
        <v>0</v>
      </c>
    </row>
    <row r="8136" spans="1:5">
      <c r="A8136" s="127"/>
      <c r="B8136" s="128"/>
      <c r="C8136" s="127"/>
      <c r="D8136" s="122"/>
      <c r="E8136" s="129">
        <f t="shared" si="127"/>
        <v>0</v>
      </c>
    </row>
    <row r="8137" spans="1:5">
      <c r="A8137" s="127"/>
      <c r="B8137" s="128"/>
      <c r="C8137" s="127"/>
      <c r="D8137" s="122"/>
      <c r="E8137" s="129">
        <f t="shared" si="127"/>
        <v>0</v>
      </c>
    </row>
    <row r="8138" spans="1:5">
      <c r="A8138" s="127"/>
      <c r="B8138" s="128"/>
      <c r="C8138" s="127"/>
      <c r="D8138" s="122"/>
      <c r="E8138" s="129">
        <f t="shared" si="127"/>
        <v>0</v>
      </c>
    </row>
    <row r="8139" spans="1:5">
      <c r="A8139" s="127"/>
      <c r="B8139" s="128"/>
      <c r="C8139" s="127"/>
      <c r="D8139" s="122"/>
      <c r="E8139" s="129">
        <f t="shared" si="127"/>
        <v>0</v>
      </c>
    </row>
    <row r="8140" spans="1:5">
      <c r="A8140" s="127"/>
      <c r="B8140" s="128"/>
      <c r="C8140" s="127"/>
      <c r="D8140" s="122"/>
      <c r="E8140" s="129">
        <f t="shared" si="127"/>
        <v>0</v>
      </c>
    </row>
    <row r="8141" spans="1:5">
      <c r="A8141" s="127"/>
      <c r="B8141" s="128"/>
      <c r="C8141" s="127"/>
      <c r="D8141" s="122"/>
      <c r="E8141" s="129">
        <f t="shared" si="127"/>
        <v>0</v>
      </c>
    </row>
    <row r="8142" spans="1:5">
      <c r="A8142" s="127"/>
      <c r="B8142" s="128"/>
      <c r="C8142" s="127"/>
      <c r="D8142" s="122"/>
      <c r="E8142" s="129">
        <f t="shared" si="127"/>
        <v>0</v>
      </c>
    </row>
    <row r="8143" spans="1:5">
      <c r="A8143" s="127"/>
      <c r="B8143" s="128"/>
      <c r="C8143" s="127"/>
      <c r="D8143" s="122"/>
      <c r="E8143" s="129">
        <f t="shared" si="127"/>
        <v>0</v>
      </c>
    </row>
    <row r="8144" spans="1:5">
      <c r="A8144" s="127"/>
      <c r="B8144" s="128"/>
      <c r="C8144" s="127"/>
      <c r="D8144" s="122"/>
      <c r="E8144" s="129">
        <f t="shared" si="127"/>
        <v>0</v>
      </c>
    </row>
    <row r="8145" spans="1:5">
      <c r="A8145" s="127"/>
      <c r="B8145" s="128"/>
      <c r="C8145" s="127"/>
      <c r="D8145" s="122"/>
      <c r="E8145" s="129">
        <f t="shared" si="127"/>
        <v>0</v>
      </c>
    </row>
    <row r="8146" spans="1:5">
      <c r="A8146" s="127"/>
      <c r="B8146" s="128"/>
      <c r="C8146" s="127"/>
      <c r="D8146" s="122"/>
      <c r="E8146" s="129">
        <f t="shared" si="127"/>
        <v>0</v>
      </c>
    </row>
    <row r="8147" spans="1:5">
      <c r="A8147" s="127"/>
      <c r="B8147" s="128"/>
      <c r="C8147" s="127"/>
      <c r="D8147" s="122"/>
      <c r="E8147" s="129">
        <f t="shared" si="127"/>
        <v>0</v>
      </c>
    </row>
    <row r="8148" spans="1:5">
      <c r="A8148" s="127"/>
      <c r="B8148" s="128"/>
      <c r="C8148" s="127"/>
      <c r="D8148" s="122"/>
      <c r="E8148" s="129">
        <f t="shared" si="127"/>
        <v>0</v>
      </c>
    </row>
    <row r="8149" spans="1:5">
      <c r="A8149" s="127"/>
      <c r="B8149" s="128"/>
      <c r="C8149" s="127"/>
      <c r="D8149" s="122"/>
      <c r="E8149" s="129">
        <f t="shared" si="127"/>
        <v>0</v>
      </c>
    </row>
    <row r="8150" spans="1:5">
      <c r="A8150" s="127"/>
      <c r="B8150" s="128"/>
      <c r="C8150" s="127"/>
      <c r="D8150" s="122"/>
      <c r="E8150" s="129">
        <f t="shared" si="127"/>
        <v>0</v>
      </c>
    </row>
    <row r="8151" spans="1:5">
      <c r="A8151" s="127"/>
      <c r="B8151" s="128"/>
      <c r="C8151" s="127"/>
      <c r="D8151" s="122"/>
      <c r="E8151" s="129">
        <f t="shared" si="127"/>
        <v>0</v>
      </c>
    </row>
    <row r="8152" spans="1:5">
      <c r="A8152" s="127"/>
      <c r="B8152" s="128"/>
      <c r="C8152" s="127"/>
      <c r="D8152" s="122"/>
      <c r="E8152" s="129">
        <f t="shared" si="127"/>
        <v>0</v>
      </c>
    </row>
    <row r="8153" spans="1:5">
      <c r="A8153" s="127"/>
      <c r="B8153" s="128"/>
      <c r="C8153" s="127"/>
      <c r="D8153" s="122"/>
      <c r="E8153" s="129">
        <f t="shared" si="127"/>
        <v>0</v>
      </c>
    </row>
    <row r="8154" spans="1:5">
      <c r="A8154" s="127"/>
      <c r="B8154" s="128"/>
      <c r="C8154" s="127"/>
      <c r="D8154" s="122"/>
      <c r="E8154" s="129">
        <f t="shared" si="127"/>
        <v>0</v>
      </c>
    </row>
    <row r="8155" spans="1:5">
      <c r="A8155" s="127"/>
      <c r="B8155" s="128"/>
      <c r="C8155" s="127"/>
      <c r="D8155" s="122"/>
      <c r="E8155" s="129">
        <f t="shared" si="127"/>
        <v>0</v>
      </c>
    </row>
    <row r="8156" spans="1:5">
      <c r="A8156" s="127"/>
      <c r="B8156" s="128"/>
      <c r="C8156" s="127"/>
      <c r="D8156" s="122"/>
      <c r="E8156" s="129">
        <f t="shared" si="127"/>
        <v>0</v>
      </c>
    </row>
    <row r="8157" spans="1:5">
      <c r="A8157" s="127"/>
      <c r="B8157" s="128"/>
      <c r="C8157" s="127"/>
      <c r="D8157" s="122"/>
      <c r="E8157" s="129">
        <f t="shared" si="127"/>
        <v>0</v>
      </c>
    </row>
    <row r="8158" spans="1:5">
      <c r="A8158" s="127"/>
      <c r="B8158" s="128"/>
      <c r="C8158" s="127"/>
      <c r="D8158" s="122"/>
      <c r="E8158" s="129">
        <f t="shared" si="127"/>
        <v>0</v>
      </c>
    </row>
    <row r="8159" spans="1:5">
      <c r="A8159" s="127"/>
      <c r="B8159" s="128"/>
      <c r="C8159" s="127"/>
      <c r="D8159" s="122"/>
      <c r="E8159" s="129">
        <f t="shared" si="127"/>
        <v>0</v>
      </c>
    </row>
    <row r="8160" spans="1:5">
      <c r="A8160" s="127"/>
      <c r="B8160" s="128"/>
      <c r="C8160" s="127"/>
      <c r="D8160" s="122"/>
      <c r="E8160" s="129">
        <f t="shared" si="127"/>
        <v>0</v>
      </c>
    </row>
    <row r="8161" spans="1:5">
      <c r="A8161" s="127"/>
      <c r="B8161" s="128"/>
      <c r="C8161" s="127"/>
      <c r="D8161" s="122"/>
      <c r="E8161" s="129">
        <f t="shared" si="127"/>
        <v>0</v>
      </c>
    </row>
    <row r="8162" spans="1:5">
      <c r="A8162" s="127"/>
      <c r="B8162" s="128"/>
      <c r="C8162" s="127"/>
      <c r="D8162" s="122"/>
      <c r="E8162" s="129">
        <f t="shared" si="127"/>
        <v>0</v>
      </c>
    </row>
    <row r="8163" spans="1:5">
      <c r="A8163" s="127"/>
      <c r="B8163" s="128"/>
      <c r="C8163" s="127"/>
      <c r="D8163" s="122"/>
      <c r="E8163" s="129">
        <f t="shared" si="127"/>
        <v>0</v>
      </c>
    </row>
    <row r="8164" spans="1:5">
      <c r="A8164" s="127"/>
      <c r="B8164" s="128"/>
      <c r="C8164" s="127"/>
      <c r="D8164" s="122"/>
      <c r="E8164" s="129">
        <f t="shared" si="127"/>
        <v>0</v>
      </c>
    </row>
    <row r="8165" spans="1:5">
      <c r="A8165" s="127"/>
      <c r="B8165" s="128"/>
      <c r="C8165" s="127"/>
      <c r="D8165" s="122"/>
      <c r="E8165" s="129">
        <f t="shared" si="127"/>
        <v>0</v>
      </c>
    </row>
    <row r="8166" spans="1:5">
      <c r="A8166" s="127"/>
      <c r="B8166" s="128"/>
      <c r="C8166" s="127"/>
      <c r="D8166" s="122"/>
      <c r="E8166" s="129">
        <f t="shared" si="127"/>
        <v>0</v>
      </c>
    </row>
    <row r="8167" spans="1:5">
      <c r="A8167" s="127"/>
      <c r="B8167" s="128"/>
      <c r="C8167" s="127"/>
      <c r="D8167" s="122"/>
      <c r="E8167" s="129">
        <f t="shared" si="127"/>
        <v>0</v>
      </c>
    </row>
    <row r="8168" spans="1:5">
      <c r="A8168" s="127"/>
      <c r="B8168" s="128"/>
      <c r="C8168" s="127"/>
      <c r="D8168" s="122"/>
      <c r="E8168" s="129">
        <f t="shared" si="127"/>
        <v>0</v>
      </c>
    </row>
    <row r="8169" spans="1:5">
      <c r="A8169" s="127"/>
      <c r="B8169" s="128"/>
      <c r="C8169" s="127"/>
      <c r="D8169" s="122"/>
      <c r="E8169" s="129">
        <f t="shared" si="127"/>
        <v>0</v>
      </c>
    </row>
    <row r="8170" spans="1:5">
      <c r="A8170" s="127"/>
      <c r="B8170" s="128"/>
      <c r="C8170" s="127"/>
      <c r="D8170" s="122"/>
      <c r="E8170" s="129">
        <f t="shared" si="127"/>
        <v>0</v>
      </c>
    </row>
    <row r="8171" spans="1:5">
      <c r="A8171" s="127"/>
      <c r="B8171" s="128"/>
      <c r="C8171" s="127"/>
      <c r="D8171" s="122"/>
      <c r="E8171" s="129">
        <f t="shared" si="127"/>
        <v>0</v>
      </c>
    </row>
    <row r="8172" spans="1:5">
      <c r="A8172" s="127"/>
      <c r="B8172" s="128"/>
      <c r="C8172" s="127"/>
      <c r="D8172" s="122"/>
      <c r="E8172" s="129">
        <f t="shared" si="127"/>
        <v>0</v>
      </c>
    </row>
    <row r="8173" spans="1:5">
      <c r="A8173" s="127"/>
      <c r="B8173" s="128"/>
      <c r="C8173" s="127"/>
      <c r="D8173" s="122"/>
      <c r="E8173" s="129">
        <f t="shared" si="127"/>
        <v>0</v>
      </c>
    </row>
    <row r="8174" spans="1:5">
      <c r="A8174" s="127"/>
      <c r="B8174" s="128"/>
      <c r="C8174" s="127"/>
      <c r="D8174" s="122"/>
      <c r="E8174" s="129">
        <f t="shared" si="127"/>
        <v>0</v>
      </c>
    </row>
    <row r="8175" spans="1:5">
      <c r="A8175" s="127"/>
      <c r="B8175" s="128"/>
      <c r="C8175" s="127"/>
      <c r="D8175" s="122"/>
      <c r="E8175" s="129">
        <f t="shared" si="127"/>
        <v>0</v>
      </c>
    </row>
    <row r="8176" spans="1:5">
      <c r="A8176" s="127"/>
      <c r="B8176" s="128"/>
      <c r="C8176" s="127"/>
      <c r="D8176" s="122"/>
      <c r="E8176" s="129">
        <f t="shared" si="127"/>
        <v>0</v>
      </c>
    </row>
    <row r="8177" spans="1:5">
      <c r="A8177" s="127"/>
      <c r="B8177" s="128"/>
      <c r="C8177" s="127"/>
      <c r="D8177" s="122"/>
      <c r="E8177" s="129">
        <f t="shared" si="127"/>
        <v>0</v>
      </c>
    </row>
    <row r="8178" spans="1:5">
      <c r="A8178" s="127"/>
      <c r="B8178" s="128"/>
      <c r="C8178" s="127"/>
      <c r="D8178" s="122"/>
      <c r="E8178" s="129">
        <f t="shared" si="127"/>
        <v>0</v>
      </c>
    </row>
    <row r="8179" spans="1:5">
      <c r="A8179" s="127"/>
      <c r="B8179" s="128"/>
      <c r="C8179" s="127"/>
      <c r="D8179" s="122"/>
      <c r="E8179" s="129">
        <f t="shared" si="127"/>
        <v>0</v>
      </c>
    </row>
    <row r="8180" spans="1:5">
      <c r="A8180" s="127"/>
      <c r="B8180" s="128"/>
      <c r="C8180" s="127"/>
      <c r="D8180" s="122"/>
      <c r="E8180" s="129">
        <f t="shared" si="127"/>
        <v>0</v>
      </c>
    </row>
    <row r="8181" spans="1:5">
      <c r="A8181" s="127"/>
      <c r="B8181" s="128"/>
      <c r="C8181" s="127"/>
      <c r="D8181" s="122"/>
      <c r="E8181" s="129">
        <f t="shared" si="127"/>
        <v>0</v>
      </c>
    </row>
    <row r="8182" spans="1:5">
      <c r="A8182" s="127"/>
      <c r="B8182" s="128"/>
      <c r="C8182" s="127"/>
      <c r="D8182" s="122"/>
      <c r="E8182" s="129">
        <f t="shared" si="127"/>
        <v>0</v>
      </c>
    </row>
    <row r="8183" spans="1:5">
      <c r="A8183" s="127"/>
      <c r="B8183" s="128"/>
      <c r="C8183" s="127"/>
      <c r="D8183" s="122"/>
      <c r="E8183" s="129">
        <f t="shared" si="127"/>
        <v>0</v>
      </c>
    </row>
    <row r="8184" spans="1:5">
      <c r="A8184" s="127"/>
      <c r="B8184" s="128"/>
      <c r="C8184" s="127"/>
      <c r="D8184" s="122"/>
      <c r="E8184" s="129">
        <f t="shared" si="127"/>
        <v>0</v>
      </c>
    </row>
    <row r="8185" spans="1:5">
      <c r="A8185" s="127"/>
      <c r="B8185" s="128"/>
      <c r="C8185" s="127"/>
      <c r="D8185" s="122"/>
      <c r="E8185" s="129">
        <f t="shared" si="127"/>
        <v>0</v>
      </c>
    </row>
    <row r="8186" spans="1:5">
      <c r="A8186" s="127"/>
      <c r="B8186" s="128"/>
      <c r="C8186" s="127"/>
      <c r="D8186" s="122"/>
      <c r="E8186" s="129">
        <f t="shared" si="127"/>
        <v>0</v>
      </c>
    </row>
    <row r="8187" spans="1:5">
      <c r="A8187" s="127"/>
      <c r="B8187" s="128"/>
      <c r="C8187" s="127"/>
      <c r="D8187" s="122"/>
      <c r="E8187" s="129">
        <f t="shared" si="127"/>
        <v>0</v>
      </c>
    </row>
    <row r="8188" spans="1:5">
      <c r="A8188" s="127"/>
      <c r="B8188" s="128"/>
      <c r="C8188" s="127"/>
      <c r="D8188" s="122"/>
      <c r="E8188" s="129">
        <f t="shared" si="127"/>
        <v>0</v>
      </c>
    </row>
    <row r="8189" spans="1:5">
      <c r="A8189" s="127"/>
      <c r="B8189" s="128"/>
      <c r="C8189" s="127"/>
      <c r="D8189" s="122"/>
      <c r="E8189" s="129">
        <f t="shared" si="127"/>
        <v>0</v>
      </c>
    </row>
    <row r="8190" spans="1:5">
      <c r="A8190" s="127"/>
      <c r="B8190" s="128"/>
      <c r="C8190" s="127"/>
      <c r="D8190" s="122"/>
      <c r="E8190" s="129">
        <f t="shared" si="127"/>
        <v>0</v>
      </c>
    </row>
    <row r="8191" spans="1:5">
      <c r="A8191" s="127"/>
      <c r="B8191" s="128"/>
      <c r="C8191" s="127"/>
      <c r="D8191" s="122"/>
      <c r="E8191" s="129">
        <f t="shared" si="127"/>
        <v>0</v>
      </c>
    </row>
    <row r="8192" spans="1:5">
      <c r="A8192" s="127"/>
      <c r="B8192" s="128"/>
      <c r="C8192" s="127"/>
      <c r="D8192" s="122"/>
      <c r="E8192" s="129">
        <f t="shared" si="127"/>
        <v>0</v>
      </c>
    </row>
    <row r="8193" spans="1:5">
      <c r="A8193" s="127"/>
      <c r="B8193" s="128"/>
      <c r="C8193" s="127"/>
      <c r="D8193" s="122"/>
      <c r="E8193" s="129">
        <f t="shared" si="127"/>
        <v>0</v>
      </c>
    </row>
    <row r="8194" spans="1:5">
      <c r="A8194" s="127"/>
      <c r="B8194" s="128"/>
      <c r="C8194" s="127"/>
      <c r="D8194" s="122"/>
      <c r="E8194" s="129">
        <f t="shared" ref="E8194:E8257" si="128">ROUND((D8194/(1+$J$1))*(1+$L$1),2)</f>
        <v>0</v>
      </c>
    </row>
    <row r="8195" spans="1:5">
      <c r="A8195" s="127"/>
      <c r="B8195" s="128"/>
      <c r="C8195" s="127"/>
      <c r="D8195" s="122"/>
      <c r="E8195" s="129">
        <f t="shared" si="128"/>
        <v>0</v>
      </c>
    </row>
    <row r="8196" spans="1:5">
      <c r="A8196" s="127"/>
      <c r="B8196" s="128"/>
      <c r="C8196" s="127"/>
      <c r="D8196" s="122"/>
      <c r="E8196" s="129">
        <f t="shared" si="128"/>
        <v>0</v>
      </c>
    </row>
    <row r="8197" spans="1:5">
      <c r="A8197" s="127"/>
      <c r="B8197" s="128"/>
      <c r="C8197" s="127"/>
      <c r="D8197" s="122"/>
      <c r="E8197" s="129">
        <f t="shared" si="128"/>
        <v>0</v>
      </c>
    </row>
    <row r="8198" spans="1:5">
      <c r="A8198" s="127"/>
      <c r="B8198" s="128"/>
      <c r="C8198" s="127"/>
      <c r="D8198" s="122"/>
      <c r="E8198" s="129">
        <f t="shared" si="128"/>
        <v>0</v>
      </c>
    </row>
    <row r="8199" spans="1:5">
      <c r="A8199" s="127"/>
      <c r="B8199" s="128"/>
      <c r="C8199" s="127"/>
      <c r="D8199" s="122"/>
      <c r="E8199" s="129">
        <f t="shared" si="128"/>
        <v>0</v>
      </c>
    </row>
    <row r="8200" spans="1:5">
      <c r="A8200" s="127"/>
      <c r="B8200" s="128"/>
      <c r="C8200" s="127"/>
      <c r="D8200" s="122"/>
      <c r="E8200" s="129">
        <f t="shared" si="128"/>
        <v>0</v>
      </c>
    </row>
    <row r="8201" spans="1:5">
      <c r="A8201" s="127"/>
      <c r="B8201" s="128"/>
      <c r="C8201" s="127"/>
      <c r="D8201" s="122"/>
      <c r="E8201" s="129">
        <f t="shared" si="128"/>
        <v>0</v>
      </c>
    </row>
    <row r="8202" spans="1:5">
      <c r="A8202" s="127"/>
      <c r="B8202" s="128"/>
      <c r="C8202" s="127"/>
      <c r="D8202" s="122"/>
      <c r="E8202" s="129">
        <f t="shared" si="128"/>
        <v>0</v>
      </c>
    </row>
    <row r="8203" spans="1:5">
      <c r="A8203" s="127"/>
      <c r="B8203" s="128"/>
      <c r="C8203" s="127"/>
      <c r="D8203" s="122"/>
      <c r="E8203" s="129">
        <f t="shared" si="128"/>
        <v>0</v>
      </c>
    </row>
    <row r="8204" spans="1:5">
      <c r="A8204" s="127"/>
      <c r="B8204" s="128"/>
      <c r="C8204" s="127"/>
      <c r="D8204" s="122"/>
      <c r="E8204" s="129">
        <f t="shared" si="128"/>
        <v>0</v>
      </c>
    </row>
    <row r="8205" spans="1:5">
      <c r="A8205" s="127"/>
      <c r="B8205" s="128"/>
      <c r="C8205" s="127"/>
      <c r="D8205" s="122"/>
      <c r="E8205" s="129">
        <f t="shared" si="128"/>
        <v>0</v>
      </c>
    </row>
    <row r="8206" spans="1:5">
      <c r="A8206" s="127"/>
      <c r="B8206" s="128"/>
      <c r="C8206" s="127"/>
      <c r="D8206" s="122"/>
      <c r="E8206" s="129">
        <f t="shared" si="128"/>
        <v>0</v>
      </c>
    </row>
    <row r="8207" spans="1:5">
      <c r="A8207" s="127"/>
      <c r="B8207" s="128"/>
      <c r="C8207" s="127"/>
      <c r="D8207" s="122"/>
      <c r="E8207" s="129">
        <f t="shared" si="128"/>
        <v>0</v>
      </c>
    </row>
    <row r="8208" spans="1:5">
      <c r="A8208" s="127"/>
      <c r="B8208" s="128"/>
      <c r="C8208" s="127"/>
      <c r="D8208" s="122"/>
      <c r="E8208" s="129">
        <f t="shared" si="128"/>
        <v>0</v>
      </c>
    </row>
    <row r="8209" spans="1:5">
      <c r="A8209" s="127"/>
      <c r="B8209" s="128"/>
      <c r="C8209" s="127"/>
      <c r="D8209" s="122"/>
      <c r="E8209" s="129">
        <f t="shared" si="128"/>
        <v>0</v>
      </c>
    </row>
    <row r="8210" spans="1:5">
      <c r="A8210" s="127"/>
      <c r="B8210" s="128"/>
      <c r="C8210" s="127"/>
      <c r="D8210" s="122"/>
      <c r="E8210" s="129">
        <f t="shared" si="128"/>
        <v>0</v>
      </c>
    </row>
    <row r="8211" spans="1:5">
      <c r="A8211" s="127"/>
      <c r="B8211" s="128"/>
      <c r="C8211" s="127"/>
      <c r="D8211" s="122"/>
      <c r="E8211" s="129">
        <f t="shared" si="128"/>
        <v>0</v>
      </c>
    </row>
    <row r="8212" spans="1:5">
      <c r="A8212" s="127"/>
      <c r="B8212" s="128"/>
      <c r="C8212" s="127"/>
      <c r="D8212" s="122"/>
      <c r="E8212" s="129">
        <f t="shared" si="128"/>
        <v>0</v>
      </c>
    </row>
    <row r="8213" spans="1:5">
      <c r="A8213" s="127"/>
      <c r="B8213" s="128"/>
      <c r="C8213" s="127"/>
      <c r="D8213" s="122"/>
      <c r="E8213" s="129">
        <f t="shared" si="128"/>
        <v>0</v>
      </c>
    </row>
    <row r="8214" spans="1:5">
      <c r="A8214" s="127"/>
      <c r="B8214" s="128"/>
      <c r="C8214" s="127"/>
      <c r="D8214" s="122"/>
      <c r="E8214" s="129">
        <f t="shared" si="128"/>
        <v>0</v>
      </c>
    </row>
    <row r="8215" spans="1:5">
      <c r="A8215" s="127"/>
      <c r="B8215" s="128"/>
      <c r="C8215" s="127"/>
      <c r="D8215" s="122"/>
      <c r="E8215" s="129">
        <f t="shared" si="128"/>
        <v>0</v>
      </c>
    </row>
    <row r="8216" spans="1:5">
      <c r="A8216" s="127"/>
      <c r="B8216" s="128"/>
      <c r="C8216" s="127"/>
      <c r="D8216" s="122"/>
      <c r="E8216" s="129">
        <f t="shared" si="128"/>
        <v>0</v>
      </c>
    </row>
    <row r="8217" spans="1:5">
      <c r="A8217" s="127"/>
      <c r="B8217" s="128"/>
      <c r="C8217" s="127"/>
      <c r="D8217" s="122"/>
      <c r="E8217" s="129">
        <f t="shared" si="128"/>
        <v>0</v>
      </c>
    </row>
    <row r="8218" spans="1:5">
      <c r="A8218" s="127"/>
      <c r="B8218" s="128"/>
      <c r="C8218" s="127"/>
      <c r="D8218" s="122"/>
      <c r="E8218" s="129">
        <f t="shared" si="128"/>
        <v>0</v>
      </c>
    </row>
    <row r="8219" spans="1:5">
      <c r="A8219" s="127"/>
      <c r="B8219" s="128"/>
      <c r="C8219" s="127"/>
      <c r="D8219" s="122"/>
      <c r="E8219" s="129">
        <f t="shared" si="128"/>
        <v>0</v>
      </c>
    </row>
    <row r="8220" spans="1:5">
      <c r="A8220" s="127"/>
      <c r="B8220" s="128"/>
      <c r="C8220" s="127"/>
      <c r="D8220" s="122"/>
      <c r="E8220" s="129">
        <f t="shared" si="128"/>
        <v>0</v>
      </c>
    </row>
    <row r="8221" spans="1:5">
      <c r="A8221" s="127"/>
      <c r="B8221" s="128"/>
      <c r="C8221" s="127"/>
      <c r="D8221" s="122"/>
      <c r="E8221" s="129">
        <f t="shared" si="128"/>
        <v>0</v>
      </c>
    </row>
    <row r="8222" spans="1:5">
      <c r="A8222" s="127"/>
      <c r="B8222" s="128"/>
      <c r="C8222" s="127"/>
      <c r="D8222" s="122"/>
      <c r="E8222" s="129">
        <f t="shared" si="128"/>
        <v>0</v>
      </c>
    </row>
    <row r="8223" spans="1:5">
      <c r="A8223" s="127"/>
      <c r="B8223" s="128"/>
      <c r="C8223" s="127"/>
      <c r="D8223" s="122"/>
      <c r="E8223" s="129">
        <f t="shared" si="128"/>
        <v>0</v>
      </c>
    </row>
    <row r="8224" spans="1:5">
      <c r="A8224" s="127"/>
      <c r="B8224" s="128"/>
      <c r="C8224" s="127"/>
      <c r="D8224" s="122"/>
      <c r="E8224" s="129">
        <f t="shared" si="128"/>
        <v>0</v>
      </c>
    </row>
    <row r="8225" spans="1:5">
      <c r="A8225" s="127"/>
      <c r="B8225" s="128"/>
      <c r="C8225" s="127"/>
      <c r="D8225" s="122"/>
      <c r="E8225" s="129">
        <f t="shared" si="128"/>
        <v>0</v>
      </c>
    </row>
    <row r="8226" spans="1:5">
      <c r="A8226" s="127"/>
      <c r="B8226" s="128"/>
      <c r="C8226" s="127"/>
      <c r="D8226" s="122"/>
      <c r="E8226" s="129">
        <f t="shared" si="128"/>
        <v>0</v>
      </c>
    </row>
    <row r="8227" spans="1:5">
      <c r="A8227" s="127"/>
      <c r="B8227" s="128"/>
      <c r="C8227" s="127"/>
      <c r="D8227" s="122"/>
      <c r="E8227" s="129">
        <f t="shared" si="128"/>
        <v>0</v>
      </c>
    </row>
    <row r="8228" spans="1:5">
      <c r="A8228" s="127"/>
      <c r="B8228" s="128"/>
      <c r="C8228" s="127"/>
      <c r="D8228" s="122"/>
      <c r="E8228" s="129">
        <f t="shared" si="128"/>
        <v>0</v>
      </c>
    </row>
    <row r="8229" spans="1:5">
      <c r="A8229" s="127"/>
      <c r="B8229" s="128"/>
      <c r="C8229" s="127"/>
      <c r="D8229" s="122"/>
      <c r="E8229" s="129">
        <f t="shared" si="128"/>
        <v>0</v>
      </c>
    </row>
    <row r="8230" spans="1:5">
      <c r="A8230" s="127"/>
      <c r="B8230" s="128"/>
      <c r="C8230" s="127"/>
      <c r="D8230" s="122"/>
      <c r="E8230" s="129">
        <f t="shared" si="128"/>
        <v>0</v>
      </c>
    </row>
    <row r="8231" spans="1:5">
      <c r="A8231" s="127"/>
      <c r="B8231" s="128"/>
      <c r="C8231" s="127"/>
      <c r="D8231" s="122"/>
      <c r="E8231" s="129">
        <f t="shared" si="128"/>
        <v>0</v>
      </c>
    </row>
    <row r="8232" spans="1:5">
      <c r="A8232" s="127"/>
      <c r="B8232" s="128"/>
      <c r="C8232" s="127"/>
      <c r="D8232" s="122"/>
      <c r="E8232" s="129">
        <f t="shared" si="128"/>
        <v>0</v>
      </c>
    </row>
    <row r="8233" spans="1:5">
      <c r="A8233" s="127"/>
      <c r="B8233" s="128"/>
      <c r="C8233" s="127"/>
      <c r="D8233" s="122"/>
      <c r="E8233" s="129">
        <f t="shared" si="128"/>
        <v>0</v>
      </c>
    </row>
    <row r="8234" spans="1:5">
      <c r="A8234" s="127"/>
      <c r="B8234" s="128"/>
      <c r="C8234" s="127"/>
      <c r="D8234" s="122"/>
      <c r="E8234" s="129">
        <f t="shared" si="128"/>
        <v>0</v>
      </c>
    </row>
    <row r="8235" spans="1:5">
      <c r="A8235" s="127"/>
      <c r="B8235" s="128"/>
      <c r="C8235" s="127"/>
      <c r="D8235" s="122"/>
      <c r="E8235" s="129">
        <f t="shared" si="128"/>
        <v>0</v>
      </c>
    </row>
    <row r="8236" spans="1:5">
      <c r="A8236" s="127"/>
      <c r="B8236" s="128"/>
      <c r="C8236" s="127"/>
      <c r="D8236" s="122"/>
      <c r="E8236" s="129">
        <f t="shared" si="128"/>
        <v>0</v>
      </c>
    </row>
    <row r="8237" spans="1:5">
      <c r="A8237" s="127"/>
      <c r="B8237" s="128"/>
      <c r="C8237" s="127"/>
      <c r="D8237" s="122"/>
      <c r="E8237" s="129">
        <f t="shared" si="128"/>
        <v>0</v>
      </c>
    </row>
    <row r="8238" spans="1:5">
      <c r="A8238" s="127"/>
      <c r="B8238" s="128"/>
      <c r="C8238" s="127"/>
      <c r="D8238" s="122"/>
      <c r="E8238" s="129">
        <f t="shared" si="128"/>
        <v>0</v>
      </c>
    </row>
    <row r="8239" spans="1:5">
      <c r="A8239" s="127"/>
      <c r="B8239" s="128"/>
      <c r="C8239" s="127"/>
      <c r="D8239" s="122"/>
      <c r="E8239" s="129">
        <f t="shared" si="128"/>
        <v>0</v>
      </c>
    </row>
    <row r="8240" spans="1:5">
      <c r="A8240" s="127"/>
      <c r="B8240" s="128"/>
      <c r="C8240" s="127"/>
      <c r="D8240" s="122"/>
      <c r="E8240" s="129">
        <f t="shared" si="128"/>
        <v>0</v>
      </c>
    </row>
    <row r="8241" spans="1:5">
      <c r="A8241" s="127"/>
      <c r="B8241" s="128"/>
      <c r="C8241" s="127"/>
      <c r="D8241" s="122"/>
      <c r="E8241" s="129">
        <f t="shared" si="128"/>
        <v>0</v>
      </c>
    </row>
    <row r="8242" spans="1:5">
      <c r="A8242" s="127"/>
      <c r="B8242" s="128"/>
      <c r="C8242" s="127"/>
      <c r="D8242" s="122"/>
      <c r="E8242" s="129">
        <f t="shared" si="128"/>
        <v>0</v>
      </c>
    </row>
    <row r="8243" spans="1:5">
      <c r="A8243" s="127"/>
      <c r="B8243" s="128"/>
      <c r="C8243" s="127"/>
      <c r="D8243" s="122"/>
      <c r="E8243" s="129">
        <f t="shared" si="128"/>
        <v>0</v>
      </c>
    </row>
    <row r="8244" spans="1:5">
      <c r="A8244" s="127"/>
      <c r="B8244" s="128"/>
      <c r="C8244" s="127"/>
      <c r="D8244" s="122"/>
      <c r="E8244" s="129">
        <f t="shared" si="128"/>
        <v>0</v>
      </c>
    </row>
    <row r="8245" spans="1:5">
      <c r="A8245" s="127"/>
      <c r="B8245" s="128"/>
      <c r="C8245" s="127"/>
      <c r="D8245" s="122"/>
      <c r="E8245" s="129">
        <f t="shared" si="128"/>
        <v>0</v>
      </c>
    </row>
    <row r="8246" spans="1:5">
      <c r="A8246" s="127"/>
      <c r="B8246" s="128"/>
      <c r="C8246" s="127"/>
      <c r="D8246" s="122"/>
      <c r="E8246" s="129">
        <f t="shared" si="128"/>
        <v>0</v>
      </c>
    </row>
    <row r="8247" spans="1:5">
      <c r="A8247" s="127"/>
      <c r="B8247" s="128"/>
      <c r="C8247" s="127"/>
      <c r="D8247" s="122"/>
      <c r="E8247" s="129">
        <f t="shared" si="128"/>
        <v>0</v>
      </c>
    </row>
    <row r="8248" spans="1:5">
      <c r="A8248" s="127"/>
      <c r="B8248" s="128"/>
      <c r="C8248" s="127"/>
      <c r="D8248" s="122"/>
      <c r="E8248" s="129">
        <f t="shared" si="128"/>
        <v>0</v>
      </c>
    </row>
    <row r="8249" spans="1:5">
      <c r="A8249" s="127"/>
      <c r="B8249" s="128"/>
      <c r="C8249" s="127"/>
      <c r="D8249" s="122"/>
      <c r="E8249" s="129">
        <f t="shared" si="128"/>
        <v>0</v>
      </c>
    </row>
    <row r="8250" spans="1:5">
      <c r="A8250" s="127"/>
      <c r="B8250" s="128"/>
      <c r="C8250" s="127"/>
      <c r="D8250" s="122"/>
      <c r="E8250" s="129">
        <f t="shared" si="128"/>
        <v>0</v>
      </c>
    </row>
    <row r="8251" spans="1:5">
      <c r="A8251" s="127"/>
      <c r="B8251" s="128"/>
      <c r="C8251" s="127"/>
      <c r="D8251" s="122"/>
      <c r="E8251" s="129">
        <f t="shared" si="128"/>
        <v>0</v>
      </c>
    </row>
    <row r="8252" spans="1:5">
      <c r="A8252" s="127"/>
      <c r="B8252" s="128"/>
      <c r="C8252" s="127"/>
      <c r="D8252" s="122"/>
      <c r="E8252" s="129">
        <f t="shared" si="128"/>
        <v>0</v>
      </c>
    </row>
    <row r="8253" spans="1:5">
      <c r="A8253" s="127"/>
      <c r="B8253" s="128"/>
      <c r="C8253" s="127"/>
      <c r="D8253" s="122"/>
      <c r="E8253" s="129">
        <f t="shared" si="128"/>
        <v>0</v>
      </c>
    </row>
    <row r="8254" spans="1:5">
      <c r="A8254" s="127"/>
      <c r="B8254" s="128"/>
      <c r="C8254" s="127"/>
      <c r="D8254" s="122"/>
      <c r="E8254" s="129">
        <f t="shared" si="128"/>
        <v>0</v>
      </c>
    </row>
    <row r="8255" spans="1:5">
      <c r="A8255" s="127"/>
      <c r="B8255" s="128"/>
      <c r="C8255" s="127"/>
      <c r="D8255" s="122"/>
      <c r="E8255" s="129">
        <f t="shared" si="128"/>
        <v>0</v>
      </c>
    </row>
    <row r="8256" spans="1:5">
      <c r="A8256" s="127"/>
      <c r="B8256" s="128"/>
      <c r="C8256" s="127"/>
      <c r="D8256" s="122"/>
      <c r="E8256" s="129">
        <f t="shared" si="128"/>
        <v>0</v>
      </c>
    </row>
    <row r="8257" spans="1:5">
      <c r="A8257" s="127"/>
      <c r="B8257" s="128"/>
      <c r="C8257" s="127"/>
      <c r="D8257" s="122"/>
      <c r="E8257" s="129">
        <f t="shared" si="128"/>
        <v>0</v>
      </c>
    </row>
    <row r="8258" spans="1:5">
      <c r="A8258" s="127"/>
      <c r="B8258" s="128"/>
      <c r="C8258" s="127"/>
      <c r="D8258" s="122"/>
      <c r="E8258" s="129">
        <f t="shared" ref="E8258:E8321" si="129">ROUND((D8258/(1+$J$1))*(1+$L$1),2)</f>
        <v>0</v>
      </c>
    </row>
    <row r="8259" spans="1:5">
      <c r="A8259" s="127"/>
      <c r="B8259" s="128"/>
      <c r="C8259" s="127"/>
      <c r="D8259" s="122"/>
      <c r="E8259" s="129">
        <f t="shared" si="129"/>
        <v>0</v>
      </c>
    </row>
    <row r="8260" spans="1:5">
      <c r="A8260" s="127"/>
      <c r="B8260" s="128"/>
      <c r="C8260" s="127"/>
      <c r="D8260" s="122"/>
      <c r="E8260" s="129">
        <f t="shared" si="129"/>
        <v>0</v>
      </c>
    </row>
    <row r="8261" spans="1:5">
      <c r="A8261" s="127"/>
      <c r="B8261" s="128"/>
      <c r="C8261" s="127"/>
      <c r="D8261" s="122"/>
      <c r="E8261" s="129">
        <f t="shared" si="129"/>
        <v>0</v>
      </c>
    </row>
    <row r="8262" spans="1:5">
      <c r="A8262" s="127"/>
      <c r="B8262" s="128"/>
      <c r="C8262" s="127"/>
      <c r="D8262" s="122"/>
      <c r="E8262" s="129">
        <f t="shared" si="129"/>
        <v>0</v>
      </c>
    </row>
    <row r="8263" spans="1:5">
      <c r="A8263" s="127"/>
      <c r="B8263" s="128"/>
      <c r="C8263" s="127"/>
      <c r="D8263" s="122"/>
      <c r="E8263" s="129">
        <f t="shared" si="129"/>
        <v>0</v>
      </c>
    </row>
    <row r="8264" spans="1:5">
      <c r="A8264" s="127"/>
      <c r="B8264" s="128"/>
      <c r="C8264" s="127"/>
      <c r="D8264" s="122"/>
      <c r="E8264" s="129">
        <f t="shared" si="129"/>
        <v>0</v>
      </c>
    </row>
    <row r="8265" spans="1:5">
      <c r="A8265" s="127"/>
      <c r="B8265" s="128"/>
      <c r="C8265" s="127"/>
      <c r="D8265" s="122"/>
      <c r="E8265" s="129">
        <f t="shared" si="129"/>
        <v>0</v>
      </c>
    </row>
    <row r="8266" spans="1:5">
      <c r="A8266" s="127"/>
      <c r="B8266" s="128"/>
      <c r="C8266" s="127"/>
      <c r="D8266" s="122"/>
      <c r="E8266" s="129">
        <f t="shared" si="129"/>
        <v>0</v>
      </c>
    </row>
    <row r="8267" spans="1:5">
      <c r="A8267" s="127"/>
      <c r="B8267" s="128"/>
      <c r="C8267" s="127"/>
      <c r="D8267" s="122"/>
      <c r="E8267" s="129">
        <f t="shared" si="129"/>
        <v>0</v>
      </c>
    </row>
    <row r="8268" spans="1:5">
      <c r="A8268" s="127"/>
      <c r="B8268" s="128"/>
      <c r="C8268" s="127"/>
      <c r="D8268" s="122"/>
      <c r="E8268" s="129">
        <f t="shared" si="129"/>
        <v>0</v>
      </c>
    </row>
    <row r="8269" spans="1:5">
      <c r="A8269" s="127"/>
      <c r="B8269" s="128"/>
      <c r="C8269" s="127"/>
      <c r="D8269" s="122"/>
      <c r="E8269" s="129">
        <f t="shared" si="129"/>
        <v>0</v>
      </c>
    </row>
    <row r="8270" spans="1:5">
      <c r="A8270" s="127"/>
      <c r="B8270" s="128"/>
      <c r="C8270" s="127"/>
      <c r="D8270" s="122"/>
      <c r="E8270" s="129">
        <f t="shared" si="129"/>
        <v>0</v>
      </c>
    </row>
    <row r="8271" spans="1:5">
      <c r="A8271" s="127"/>
      <c r="B8271" s="128"/>
      <c r="C8271" s="127"/>
      <c r="D8271" s="122"/>
      <c r="E8271" s="129">
        <f t="shared" si="129"/>
        <v>0</v>
      </c>
    </row>
    <row r="8272" spans="1:5">
      <c r="A8272" s="127"/>
      <c r="B8272" s="128"/>
      <c r="C8272" s="127"/>
      <c r="D8272" s="122"/>
      <c r="E8272" s="129">
        <f t="shared" si="129"/>
        <v>0</v>
      </c>
    </row>
    <row r="8273" spans="1:5">
      <c r="A8273" s="127"/>
      <c r="B8273" s="128"/>
      <c r="C8273" s="127"/>
      <c r="D8273" s="122"/>
      <c r="E8273" s="129">
        <f t="shared" si="129"/>
        <v>0</v>
      </c>
    </row>
    <row r="8274" spans="1:5">
      <c r="A8274" s="127"/>
      <c r="B8274" s="128"/>
      <c r="C8274" s="127"/>
      <c r="D8274" s="122"/>
      <c r="E8274" s="129">
        <f t="shared" si="129"/>
        <v>0</v>
      </c>
    </row>
    <row r="8275" spans="1:5">
      <c r="A8275" s="127"/>
      <c r="B8275" s="128"/>
      <c r="C8275" s="127"/>
      <c r="D8275" s="122"/>
      <c r="E8275" s="129">
        <f t="shared" si="129"/>
        <v>0</v>
      </c>
    </row>
    <row r="8276" spans="1:5">
      <c r="A8276" s="127"/>
      <c r="B8276" s="128"/>
      <c r="C8276" s="127"/>
      <c r="D8276" s="122"/>
      <c r="E8276" s="129">
        <f t="shared" si="129"/>
        <v>0</v>
      </c>
    </row>
    <row r="8277" spans="1:5">
      <c r="A8277" s="127"/>
      <c r="B8277" s="128"/>
      <c r="C8277" s="127"/>
      <c r="D8277" s="122"/>
      <c r="E8277" s="129">
        <f t="shared" si="129"/>
        <v>0</v>
      </c>
    </row>
    <row r="8278" spans="1:5">
      <c r="A8278" s="127"/>
      <c r="B8278" s="128"/>
      <c r="C8278" s="127"/>
      <c r="D8278" s="122"/>
      <c r="E8278" s="129">
        <f t="shared" si="129"/>
        <v>0</v>
      </c>
    </row>
    <row r="8279" spans="1:5">
      <c r="A8279" s="127"/>
      <c r="B8279" s="128"/>
      <c r="C8279" s="127"/>
      <c r="D8279" s="122"/>
      <c r="E8279" s="129">
        <f t="shared" si="129"/>
        <v>0</v>
      </c>
    </row>
    <row r="8280" spans="1:5">
      <c r="A8280" s="127"/>
      <c r="B8280" s="128"/>
      <c r="C8280" s="127"/>
      <c r="D8280" s="122"/>
      <c r="E8280" s="129">
        <f t="shared" si="129"/>
        <v>0</v>
      </c>
    </row>
    <row r="8281" spans="1:5">
      <c r="A8281" s="127"/>
      <c r="B8281" s="128"/>
      <c r="C8281" s="127"/>
      <c r="D8281" s="122"/>
      <c r="E8281" s="129">
        <f t="shared" si="129"/>
        <v>0</v>
      </c>
    </row>
    <row r="8282" spans="1:5">
      <c r="A8282" s="127"/>
      <c r="B8282" s="128"/>
      <c r="C8282" s="127"/>
      <c r="D8282" s="122"/>
      <c r="E8282" s="129">
        <f t="shared" si="129"/>
        <v>0</v>
      </c>
    </row>
    <row r="8283" spans="1:5">
      <c r="A8283" s="127"/>
      <c r="B8283" s="128"/>
      <c r="C8283" s="127"/>
      <c r="D8283" s="122"/>
      <c r="E8283" s="129">
        <f t="shared" si="129"/>
        <v>0</v>
      </c>
    </row>
    <row r="8284" spans="1:5">
      <c r="A8284" s="127"/>
      <c r="B8284" s="128"/>
      <c r="C8284" s="127"/>
      <c r="D8284" s="122"/>
      <c r="E8284" s="129">
        <f t="shared" si="129"/>
        <v>0</v>
      </c>
    </row>
    <row r="8285" spans="1:5">
      <c r="A8285" s="127"/>
      <c r="B8285" s="128"/>
      <c r="C8285" s="127"/>
      <c r="D8285" s="122"/>
      <c r="E8285" s="129">
        <f t="shared" si="129"/>
        <v>0</v>
      </c>
    </row>
    <row r="8286" spans="1:5">
      <c r="A8286" s="127"/>
      <c r="B8286" s="128"/>
      <c r="C8286" s="127"/>
      <c r="D8286" s="122"/>
      <c r="E8286" s="129">
        <f t="shared" si="129"/>
        <v>0</v>
      </c>
    </row>
    <row r="8287" spans="1:5">
      <c r="A8287" s="127"/>
      <c r="B8287" s="128"/>
      <c r="C8287" s="127"/>
      <c r="D8287" s="122"/>
      <c r="E8287" s="129">
        <f t="shared" si="129"/>
        <v>0</v>
      </c>
    </row>
    <row r="8288" spans="1:5">
      <c r="A8288" s="127"/>
      <c r="B8288" s="128"/>
      <c r="C8288" s="127"/>
      <c r="D8288" s="122"/>
      <c r="E8288" s="129">
        <f t="shared" si="129"/>
        <v>0</v>
      </c>
    </row>
    <row r="8289" spans="1:5">
      <c r="A8289" s="127"/>
      <c r="B8289" s="128"/>
      <c r="C8289" s="127"/>
      <c r="D8289" s="122"/>
      <c r="E8289" s="129">
        <f t="shared" si="129"/>
        <v>0</v>
      </c>
    </row>
    <row r="8290" spans="1:5">
      <c r="A8290" s="127"/>
      <c r="B8290" s="128"/>
      <c r="C8290" s="127"/>
      <c r="D8290" s="122"/>
      <c r="E8290" s="129">
        <f t="shared" si="129"/>
        <v>0</v>
      </c>
    </row>
    <row r="8291" spans="1:5">
      <c r="A8291" s="127"/>
      <c r="B8291" s="128"/>
      <c r="C8291" s="127"/>
      <c r="D8291" s="122"/>
      <c r="E8291" s="129">
        <f t="shared" si="129"/>
        <v>0</v>
      </c>
    </row>
    <row r="8292" spans="1:5">
      <c r="A8292" s="127"/>
      <c r="B8292" s="128"/>
      <c r="C8292" s="127"/>
      <c r="D8292" s="122"/>
      <c r="E8292" s="129">
        <f t="shared" si="129"/>
        <v>0</v>
      </c>
    </row>
    <row r="8293" spans="1:5">
      <c r="A8293" s="127"/>
      <c r="B8293" s="128"/>
      <c r="C8293" s="127"/>
      <c r="D8293" s="122"/>
      <c r="E8293" s="129">
        <f t="shared" si="129"/>
        <v>0</v>
      </c>
    </row>
    <row r="8294" spans="1:5">
      <c r="A8294" s="127"/>
      <c r="B8294" s="128"/>
      <c r="C8294" s="127"/>
      <c r="D8294" s="122"/>
      <c r="E8294" s="129">
        <f t="shared" si="129"/>
        <v>0</v>
      </c>
    </row>
    <row r="8295" spans="1:5">
      <c r="A8295" s="127"/>
      <c r="B8295" s="128"/>
      <c r="C8295" s="127"/>
      <c r="D8295" s="122"/>
      <c r="E8295" s="129">
        <f t="shared" si="129"/>
        <v>0</v>
      </c>
    </row>
    <row r="8296" spans="1:5">
      <c r="A8296" s="127"/>
      <c r="B8296" s="128"/>
      <c r="C8296" s="127"/>
      <c r="D8296" s="122"/>
      <c r="E8296" s="129">
        <f t="shared" si="129"/>
        <v>0</v>
      </c>
    </row>
    <row r="8297" spans="1:5">
      <c r="A8297" s="127"/>
      <c r="B8297" s="128"/>
      <c r="C8297" s="127"/>
      <c r="D8297" s="122"/>
      <c r="E8297" s="129">
        <f t="shared" si="129"/>
        <v>0</v>
      </c>
    </row>
    <row r="8298" spans="1:5">
      <c r="A8298" s="127"/>
      <c r="B8298" s="128"/>
      <c r="C8298" s="127"/>
      <c r="D8298" s="122"/>
      <c r="E8298" s="129">
        <f t="shared" si="129"/>
        <v>0</v>
      </c>
    </row>
    <row r="8299" spans="1:5">
      <c r="A8299" s="127"/>
      <c r="B8299" s="128"/>
      <c r="C8299" s="127"/>
      <c r="D8299" s="122"/>
      <c r="E8299" s="129">
        <f t="shared" si="129"/>
        <v>0</v>
      </c>
    </row>
    <row r="8300" spans="1:5">
      <c r="A8300" s="127"/>
      <c r="B8300" s="128"/>
      <c r="C8300" s="127"/>
      <c r="D8300" s="122"/>
      <c r="E8300" s="129">
        <f t="shared" si="129"/>
        <v>0</v>
      </c>
    </row>
    <row r="8301" spans="1:5">
      <c r="A8301" s="127"/>
      <c r="B8301" s="128"/>
      <c r="C8301" s="127"/>
      <c r="D8301" s="122"/>
      <c r="E8301" s="129">
        <f t="shared" si="129"/>
        <v>0</v>
      </c>
    </row>
    <row r="8302" spans="1:5">
      <c r="A8302" s="127"/>
      <c r="B8302" s="128"/>
      <c r="C8302" s="127"/>
      <c r="D8302" s="122"/>
      <c r="E8302" s="129">
        <f t="shared" si="129"/>
        <v>0</v>
      </c>
    </row>
    <row r="8303" spans="1:5">
      <c r="A8303" s="127"/>
      <c r="B8303" s="128"/>
      <c r="C8303" s="127"/>
      <c r="D8303" s="122"/>
      <c r="E8303" s="129">
        <f t="shared" si="129"/>
        <v>0</v>
      </c>
    </row>
    <row r="8304" spans="1:5">
      <c r="A8304" s="127"/>
      <c r="B8304" s="128"/>
      <c r="C8304" s="127"/>
      <c r="D8304" s="122"/>
      <c r="E8304" s="129">
        <f t="shared" si="129"/>
        <v>0</v>
      </c>
    </row>
    <row r="8305" spans="1:5">
      <c r="A8305" s="127"/>
      <c r="B8305" s="128"/>
      <c r="C8305" s="127"/>
      <c r="D8305" s="122"/>
      <c r="E8305" s="129">
        <f t="shared" si="129"/>
        <v>0</v>
      </c>
    </row>
    <row r="8306" spans="1:5">
      <c r="A8306" s="127"/>
      <c r="B8306" s="128"/>
      <c r="C8306" s="127"/>
      <c r="D8306" s="122"/>
      <c r="E8306" s="129">
        <f t="shared" si="129"/>
        <v>0</v>
      </c>
    </row>
    <row r="8307" spans="1:5">
      <c r="A8307" s="127"/>
      <c r="B8307" s="128"/>
      <c r="C8307" s="127"/>
      <c r="D8307" s="122"/>
      <c r="E8307" s="129">
        <f t="shared" si="129"/>
        <v>0</v>
      </c>
    </row>
    <row r="8308" spans="1:5">
      <c r="A8308" s="127"/>
      <c r="B8308" s="128"/>
      <c r="C8308" s="127"/>
      <c r="D8308" s="122"/>
      <c r="E8308" s="129">
        <f t="shared" si="129"/>
        <v>0</v>
      </c>
    </row>
    <row r="8309" spans="1:5">
      <c r="A8309" s="127"/>
      <c r="B8309" s="128"/>
      <c r="C8309" s="127"/>
      <c r="D8309" s="122"/>
      <c r="E8309" s="129">
        <f t="shared" si="129"/>
        <v>0</v>
      </c>
    </row>
    <row r="8310" spans="1:5">
      <c r="A8310" s="127"/>
      <c r="B8310" s="128"/>
      <c r="C8310" s="127"/>
      <c r="D8310" s="122"/>
      <c r="E8310" s="129">
        <f t="shared" si="129"/>
        <v>0</v>
      </c>
    </row>
    <row r="8311" spans="1:5">
      <c r="A8311" s="127"/>
      <c r="B8311" s="128"/>
      <c r="C8311" s="127"/>
      <c r="D8311" s="122"/>
      <c r="E8311" s="129">
        <f t="shared" si="129"/>
        <v>0</v>
      </c>
    </row>
    <row r="8312" spans="1:5">
      <c r="A8312" s="127"/>
      <c r="B8312" s="128"/>
      <c r="C8312" s="127"/>
      <c r="D8312" s="122"/>
      <c r="E8312" s="129">
        <f t="shared" si="129"/>
        <v>0</v>
      </c>
    </row>
    <row r="8313" spans="1:5">
      <c r="A8313" s="127"/>
      <c r="B8313" s="128"/>
      <c r="C8313" s="127"/>
      <c r="D8313" s="122"/>
      <c r="E8313" s="129">
        <f t="shared" si="129"/>
        <v>0</v>
      </c>
    </row>
    <row r="8314" spans="1:5">
      <c r="A8314" s="127"/>
      <c r="B8314" s="128"/>
      <c r="C8314" s="127"/>
      <c r="D8314" s="122"/>
      <c r="E8314" s="129">
        <f t="shared" si="129"/>
        <v>0</v>
      </c>
    </row>
    <row r="8315" spans="1:5">
      <c r="A8315" s="127"/>
      <c r="B8315" s="128"/>
      <c r="C8315" s="127"/>
      <c r="D8315" s="122"/>
      <c r="E8315" s="129">
        <f t="shared" si="129"/>
        <v>0</v>
      </c>
    </row>
    <row r="8316" spans="1:5">
      <c r="A8316" s="127"/>
      <c r="B8316" s="128"/>
      <c r="C8316" s="127"/>
      <c r="D8316" s="122"/>
      <c r="E8316" s="129">
        <f t="shared" si="129"/>
        <v>0</v>
      </c>
    </row>
    <row r="8317" spans="1:5">
      <c r="A8317" s="127"/>
      <c r="B8317" s="128"/>
      <c r="C8317" s="127"/>
      <c r="D8317" s="122"/>
      <c r="E8317" s="129">
        <f t="shared" si="129"/>
        <v>0</v>
      </c>
    </row>
    <row r="8318" spans="1:5">
      <c r="A8318" s="127"/>
      <c r="B8318" s="128"/>
      <c r="C8318" s="127"/>
      <c r="D8318" s="122"/>
      <c r="E8318" s="129">
        <f t="shared" si="129"/>
        <v>0</v>
      </c>
    </row>
    <row r="8319" spans="1:5">
      <c r="A8319" s="127"/>
      <c r="B8319" s="128"/>
      <c r="C8319" s="127"/>
      <c r="D8319" s="122"/>
      <c r="E8319" s="129">
        <f t="shared" si="129"/>
        <v>0</v>
      </c>
    </row>
    <row r="8320" spans="1:5">
      <c r="A8320" s="127"/>
      <c r="B8320" s="128"/>
      <c r="C8320" s="127"/>
      <c r="D8320" s="122"/>
      <c r="E8320" s="129">
        <f t="shared" si="129"/>
        <v>0</v>
      </c>
    </row>
    <row r="8321" spans="1:5">
      <c r="A8321" s="127"/>
      <c r="B8321" s="128"/>
      <c r="C8321" s="127"/>
      <c r="D8321" s="122"/>
      <c r="E8321" s="129">
        <f t="shared" si="129"/>
        <v>0</v>
      </c>
    </row>
    <row r="8322" spans="1:5">
      <c r="A8322" s="127"/>
      <c r="B8322" s="128"/>
      <c r="C8322" s="127"/>
      <c r="D8322" s="122"/>
      <c r="E8322" s="129">
        <f t="shared" ref="E8322:E8385" si="130">ROUND((D8322/(1+$J$1))*(1+$L$1),2)</f>
        <v>0</v>
      </c>
    </row>
    <row r="8323" spans="1:5">
      <c r="A8323" s="127"/>
      <c r="B8323" s="128"/>
      <c r="C8323" s="127"/>
      <c r="D8323" s="122"/>
      <c r="E8323" s="129">
        <f t="shared" si="130"/>
        <v>0</v>
      </c>
    </row>
    <row r="8324" spans="1:5">
      <c r="A8324" s="127"/>
      <c r="B8324" s="128"/>
      <c r="C8324" s="127"/>
      <c r="D8324" s="122"/>
      <c r="E8324" s="129">
        <f t="shared" si="130"/>
        <v>0</v>
      </c>
    </row>
    <row r="8325" spans="1:5">
      <c r="A8325" s="127"/>
      <c r="B8325" s="128"/>
      <c r="C8325" s="127"/>
      <c r="D8325" s="122"/>
      <c r="E8325" s="129">
        <f t="shared" si="130"/>
        <v>0</v>
      </c>
    </row>
    <row r="8326" spans="1:5">
      <c r="A8326" s="127"/>
      <c r="B8326" s="128"/>
      <c r="C8326" s="127"/>
      <c r="D8326" s="122"/>
      <c r="E8326" s="129">
        <f t="shared" si="130"/>
        <v>0</v>
      </c>
    </row>
    <row r="8327" spans="1:5">
      <c r="A8327" s="127"/>
      <c r="B8327" s="128"/>
      <c r="C8327" s="127"/>
      <c r="D8327" s="122"/>
      <c r="E8327" s="129">
        <f t="shared" si="130"/>
        <v>0</v>
      </c>
    </row>
    <row r="8328" spans="1:5">
      <c r="A8328" s="127"/>
      <c r="B8328" s="128"/>
      <c r="C8328" s="127"/>
      <c r="D8328" s="122"/>
      <c r="E8328" s="129">
        <f t="shared" si="130"/>
        <v>0</v>
      </c>
    </row>
    <row r="8329" spans="1:5">
      <c r="A8329" s="127"/>
      <c r="B8329" s="128"/>
      <c r="C8329" s="127"/>
      <c r="D8329" s="122"/>
      <c r="E8329" s="129">
        <f t="shared" si="130"/>
        <v>0</v>
      </c>
    </row>
    <row r="8330" spans="1:5">
      <c r="A8330" s="127"/>
      <c r="B8330" s="128"/>
      <c r="C8330" s="127"/>
      <c r="D8330" s="122"/>
      <c r="E8330" s="129">
        <f t="shared" si="130"/>
        <v>0</v>
      </c>
    </row>
    <row r="8331" spans="1:5">
      <c r="A8331" s="127"/>
      <c r="B8331" s="128"/>
      <c r="C8331" s="127"/>
      <c r="D8331" s="122"/>
      <c r="E8331" s="129">
        <f t="shared" si="130"/>
        <v>0</v>
      </c>
    </row>
    <row r="8332" spans="1:5">
      <c r="A8332" s="127"/>
      <c r="B8332" s="128"/>
      <c r="C8332" s="127"/>
      <c r="D8332" s="122"/>
      <c r="E8332" s="129">
        <f t="shared" si="130"/>
        <v>0</v>
      </c>
    </row>
    <row r="8333" spans="1:5">
      <c r="A8333" s="127"/>
      <c r="B8333" s="128"/>
      <c r="C8333" s="127"/>
      <c r="D8333" s="122"/>
      <c r="E8333" s="129">
        <f t="shared" si="130"/>
        <v>0</v>
      </c>
    </row>
    <row r="8334" spans="1:5">
      <c r="A8334" s="127"/>
      <c r="B8334" s="128"/>
      <c r="C8334" s="127"/>
      <c r="D8334" s="122"/>
      <c r="E8334" s="129">
        <f t="shared" si="130"/>
        <v>0</v>
      </c>
    </row>
    <row r="8335" spans="1:5">
      <c r="A8335" s="127"/>
      <c r="B8335" s="128"/>
      <c r="C8335" s="127"/>
      <c r="D8335" s="122"/>
      <c r="E8335" s="129">
        <f t="shared" si="130"/>
        <v>0</v>
      </c>
    </row>
    <row r="8336" spans="1:5">
      <c r="A8336" s="127"/>
      <c r="B8336" s="128"/>
      <c r="C8336" s="127"/>
      <c r="D8336" s="122"/>
      <c r="E8336" s="129">
        <f t="shared" si="130"/>
        <v>0</v>
      </c>
    </row>
    <row r="8337" spans="1:5">
      <c r="A8337" s="127"/>
      <c r="B8337" s="128"/>
      <c r="C8337" s="127"/>
      <c r="D8337" s="122"/>
      <c r="E8337" s="129">
        <f t="shared" si="130"/>
        <v>0</v>
      </c>
    </row>
    <row r="8338" spans="1:5">
      <c r="A8338" s="127"/>
      <c r="B8338" s="128"/>
      <c r="C8338" s="127"/>
      <c r="D8338" s="122"/>
      <c r="E8338" s="129">
        <f t="shared" si="130"/>
        <v>0</v>
      </c>
    </row>
    <row r="8339" spans="1:5">
      <c r="A8339" s="127"/>
      <c r="B8339" s="128"/>
      <c r="C8339" s="127"/>
      <c r="D8339" s="122"/>
      <c r="E8339" s="129">
        <f t="shared" si="130"/>
        <v>0</v>
      </c>
    </row>
    <row r="8340" spans="1:5">
      <c r="A8340" s="127"/>
      <c r="B8340" s="128"/>
      <c r="C8340" s="127"/>
      <c r="D8340" s="122"/>
      <c r="E8340" s="129">
        <f t="shared" si="130"/>
        <v>0</v>
      </c>
    </row>
    <row r="8341" spans="1:5">
      <c r="A8341" s="127"/>
      <c r="B8341" s="128"/>
      <c r="C8341" s="127"/>
      <c r="D8341" s="122"/>
      <c r="E8341" s="129">
        <f t="shared" si="130"/>
        <v>0</v>
      </c>
    </row>
    <row r="8342" spans="1:5">
      <c r="A8342" s="127"/>
      <c r="B8342" s="128"/>
      <c r="C8342" s="127"/>
      <c r="D8342" s="122"/>
      <c r="E8342" s="129">
        <f t="shared" si="130"/>
        <v>0</v>
      </c>
    </row>
    <row r="8343" spans="1:5">
      <c r="A8343" s="127"/>
      <c r="B8343" s="128"/>
      <c r="C8343" s="127"/>
      <c r="D8343" s="122"/>
      <c r="E8343" s="129">
        <f t="shared" si="130"/>
        <v>0</v>
      </c>
    </row>
    <row r="8344" spans="1:5">
      <c r="A8344" s="127"/>
      <c r="B8344" s="128"/>
      <c r="C8344" s="127"/>
      <c r="D8344" s="122"/>
      <c r="E8344" s="129">
        <f t="shared" si="130"/>
        <v>0</v>
      </c>
    </row>
    <row r="8345" spans="1:5">
      <c r="A8345" s="127"/>
      <c r="B8345" s="128"/>
      <c r="C8345" s="127"/>
      <c r="D8345" s="122"/>
      <c r="E8345" s="129">
        <f t="shared" si="130"/>
        <v>0</v>
      </c>
    </row>
    <row r="8346" spans="1:5">
      <c r="A8346" s="127"/>
      <c r="B8346" s="128"/>
      <c r="C8346" s="127"/>
      <c r="D8346" s="122"/>
      <c r="E8346" s="129">
        <f t="shared" si="130"/>
        <v>0</v>
      </c>
    </row>
    <row r="8347" spans="1:5">
      <c r="A8347" s="127"/>
      <c r="B8347" s="128"/>
      <c r="C8347" s="127"/>
      <c r="D8347" s="122"/>
      <c r="E8347" s="129">
        <f t="shared" si="130"/>
        <v>0</v>
      </c>
    </row>
    <row r="8348" spans="1:5">
      <c r="A8348" s="127"/>
      <c r="B8348" s="128"/>
      <c r="C8348" s="127"/>
      <c r="D8348" s="122"/>
      <c r="E8348" s="129">
        <f t="shared" si="130"/>
        <v>0</v>
      </c>
    </row>
    <row r="8349" spans="1:5">
      <c r="A8349" s="127"/>
      <c r="B8349" s="128"/>
      <c r="C8349" s="127"/>
      <c r="D8349" s="122"/>
      <c r="E8349" s="129">
        <f t="shared" si="130"/>
        <v>0</v>
      </c>
    </row>
    <row r="8350" spans="1:5">
      <c r="A8350" s="127"/>
      <c r="B8350" s="128"/>
      <c r="C8350" s="127"/>
      <c r="D8350" s="122"/>
      <c r="E8350" s="129">
        <f t="shared" si="130"/>
        <v>0</v>
      </c>
    </row>
    <row r="8351" spans="1:5">
      <c r="A8351" s="127"/>
      <c r="B8351" s="128"/>
      <c r="C8351" s="127"/>
      <c r="D8351" s="122"/>
      <c r="E8351" s="129">
        <f t="shared" si="130"/>
        <v>0</v>
      </c>
    </row>
    <row r="8352" spans="1:5">
      <c r="A8352" s="127"/>
      <c r="B8352" s="128"/>
      <c r="C8352" s="127"/>
      <c r="D8352" s="122"/>
      <c r="E8352" s="129">
        <f t="shared" si="130"/>
        <v>0</v>
      </c>
    </row>
    <row r="8353" spans="1:5">
      <c r="A8353" s="127"/>
      <c r="B8353" s="128"/>
      <c r="C8353" s="127"/>
      <c r="D8353" s="122"/>
      <c r="E8353" s="129">
        <f t="shared" si="130"/>
        <v>0</v>
      </c>
    </row>
    <row r="8354" spans="1:5">
      <c r="A8354" s="127"/>
      <c r="B8354" s="128"/>
      <c r="C8354" s="127"/>
      <c r="D8354" s="122"/>
      <c r="E8354" s="129">
        <f t="shared" si="130"/>
        <v>0</v>
      </c>
    </row>
    <row r="8355" spans="1:5">
      <c r="A8355" s="127"/>
      <c r="B8355" s="128"/>
      <c r="C8355" s="127"/>
      <c r="D8355" s="122"/>
      <c r="E8355" s="129">
        <f t="shared" si="130"/>
        <v>0</v>
      </c>
    </row>
    <row r="8356" spans="1:5">
      <c r="A8356" s="127"/>
      <c r="B8356" s="128"/>
      <c r="C8356" s="127"/>
      <c r="D8356" s="122"/>
      <c r="E8356" s="129">
        <f t="shared" si="130"/>
        <v>0</v>
      </c>
    </row>
    <row r="8357" spans="1:5">
      <c r="A8357" s="127"/>
      <c r="B8357" s="128"/>
      <c r="C8357" s="127"/>
      <c r="D8357" s="122"/>
      <c r="E8357" s="129">
        <f t="shared" si="130"/>
        <v>0</v>
      </c>
    </row>
    <row r="8358" spans="1:5">
      <c r="A8358" s="127"/>
      <c r="B8358" s="128"/>
      <c r="C8358" s="127"/>
      <c r="D8358" s="122"/>
      <c r="E8358" s="129">
        <f t="shared" si="130"/>
        <v>0</v>
      </c>
    </row>
    <row r="8359" spans="1:5">
      <c r="A8359" s="127"/>
      <c r="B8359" s="128"/>
      <c r="C8359" s="127"/>
      <c r="D8359" s="122"/>
      <c r="E8359" s="129">
        <f t="shared" si="130"/>
        <v>0</v>
      </c>
    </row>
    <row r="8360" spans="1:5">
      <c r="A8360" s="127"/>
      <c r="B8360" s="128"/>
      <c r="C8360" s="127"/>
      <c r="D8360" s="122"/>
      <c r="E8360" s="129">
        <f t="shared" si="130"/>
        <v>0</v>
      </c>
    </row>
    <row r="8361" spans="1:5">
      <c r="A8361" s="127"/>
      <c r="B8361" s="128"/>
      <c r="C8361" s="127"/>
      <c r="D8361" s="122"/>
      <c r="E8361" s="129">
        <f t="shared" si="130"/>
        <v>0</v>
      </c>
    </row>
    <row r="8362" spans="1:5">
      <c r="A8362" s="127"/>
      <c r="B8362" s="128"/>
      <c r="C8362" s="127"/>
      <c r="D8362" s="122"/>
      <c r="E8362" s="129">
        <f t="shared" si="130"/>
        <v>0</v>
      </c>
    </row>
    <row r="8363" spans="1:5">
      <c r="A8363" s="127"/>
      <c r="B8363" s="128"/>
      <c r="C8363" s="127"/>
      <c r="D8363" s="122"/>
      <c r="E8363" s="129">
        <f t="shared" si="130"/>
        <v>0</v>
      </c>
    </row>
    <row r="8364" spans="1:5">
      <c r="A8364" s="127"/>
      <c r="B8364" s="128"/>
      <c r="C8364" s="127"/>
      <c r="D8364" s="122"/>
      <c r="E8364" s="129">
        <f t="shared" si="130"/>
        <v>0</v>
      </c>
    </row>
    <row r="8365" spans="1:5">
      <c r="A8365" s="127"/>
      <c r="B8365" s="128"/>
      <c r="C8365" s="127"/>
      <c r="D8365" s="122"/>
      <c r="E8365" s="129">
        <f t="shared" si="130"/>
        <v>0</v>
      </c>
    </row>
    <row r="8366" spans="1:5">
      <c r="A8366" s="127"/>
      <c r="B8366" s="128"/>
      <c r="C8366" s="127"/>
      <c r="D8366" s="122"/>
      <c r="E8366" s="129">
        <f t="shared" si="130"/>
        <v>0</v>
      </c>
    </row>
    <row r="8367" spans="1:5">
      <c r="A8367" s="127"/>
      <c r="B8367" s="128"/>
      <c r="C8367" s="127"/>
      <c r="D8367" s="122"/>
      <c r="E8367" s="129">
        <f t="shared" si="130"/>
        <v>0</v>
      </c>
    </row>
    <row r="8368" spans="1:5">
      <c r="A8368" s="127"/>
      <c r="B8368" s="128"/>
      <c r="C8368" s="127"/>
      <c r="D8368" s="122"/>
      <c r="E8368" s="129">
        <f t="shared" si="130"/>
        <v>0</v>
      </c>
    </row>
    <row r="8369" spans="1:5">
      <c r="A8369" s="127"/>
      <c r="B8369" s="128"/>
      <c r="C8369" s="127"/>
      <c r="D8369" s="122"/>
      <c r="E8369" s="129">
        <f t="shared" si="130"/>
        <v>0</v>
      </c>
    </row>
    <row r="8370" spans="1:5">
      <c r="A8370" s="127"/>
      <c r="B8370" s="128"/>
      <c r="C8370" s="127"/>
      <c r="D8370" s="122"/>
      <c r="E8370" s="129">
        <f t="shared" si="130"/>
        <v>0</v>
      </c>
    </row>
    <row r="8371" spans="1:5">
      <c r="A8371" s="127"/>
      <c r="B8371" s="128"/>
      <c r="C8371" s="127"/>
      <c r="D8371" s="122"/>
      <c r="E8371" s="129">
        <f t="shared" si="130"/>
        <v>0</v>
      </c>
    </row>
    <row r="8372" spans="1:5">
      <c r="A8372" s="127"/>
      <c r="B8372" s="128"/>
      <c r="C8372" s="127"/>
      <c r="D8372" s="122"/>
      <c r="E8372" s="129">
        <f t="shared" si="130"/>
        <v>0</v>
      </c>
    </row>
    <row r="8373" spans="1:5">
      <c r="A8373" s="127"/>
      <c r="B8373" s="128"/>
      <c r="C8373" s="127"/>
      <c r="D8373" s="122"/>
      <c r="E8373" s="129">
        <f t="shared" si="130"/>
        <v>0</v>
      </c>
    </row>
    <row r="8374" spans="1:5">
      <c r="A8374" s="127"/>
      <c r="B8374" s="128"/>
      <c r="C8374" s="127"/>
      <c r="D8374" s="122"/>
      <c r="E8374" s="129">
        <f t="shared" si="130"/>
        <v>0</v>
      </c>
    </row>
    <row r="8375" spans="1:5">
      <c r="A8375" s="127"/>
      <c r="B8375" s="128"/>
      <c r="C8375" s="127"/>
      <c r="D8375" s="122"/>
      <c r="E8375" s="129">
        <f t="shared" si="130"/>
        <v>0</v>
      </c>
    </row>
    <row r="8376" spans="1:5">
      <c r="A8376" s="127"/>
      <c r="B8376" s="128"/>
      <c r="C8376" s="127"/>
      <c r="D8376" s="122"/>
      <c r="E8376" s="129">
        <f t="shared" si="130"/>
        <v>0</v>
      </c>
    </row>
    <row r="8377" spans="1:5">
      <c r="A8377" s="127"/>
      <c r="B8377" s="128"/>
      <c r="C8377" s="127"/>
      <c r="D8377" s="122"/>
      <c r="E8377" s="129">
        <f t="shared" si="130"/>
        <v>0</v>
      </c>
    </row>
    <row r="8378" spans="1:5">
      <c r="A8378" s="127"/>
      <c r="B8378" s="128"/>
      <c r="C8378" s="127"/>
      <c r="D8378" s="122"/>
      <c r="E8378" s="129">
        <f t="shared" si="130"/>
        <v>0</v>
      </c>
    </row>
    <row r="8379" spans="1:5">
      <c r="A8379" s="127"/>
      <c r="B8379" s="128"/>
      <c r="C8379" s="127"/>
      <c r="D8379" s="122"/>
      <c r="E8379" s="129">
        <f t="shared" si="130"/>
        <v>0</v>
      </c>
    </row>
    <row r="8380" spans="1:5">
      <c r="A8380" s="127"/>
      <c r="B8380" s="128"/>
      <c r="C8380" s="127"/>
      <c r="D8380" s="122"/>
      <c r="E8380" s="129">
        <f t="shared" si="130"/>
        <v>0</v>
      </c>
    </row>
    <row r="8381" spans="1:5">
      <c r="A8381" s="127"/>
      <c r="B8381" s="128"/>
      <c r="C8381" s="127"/>
      <c r="D8381" s="122"/>
      <c r="E8381" s="129">
        <f t="shared" si="130"/>
        <v>0</v>
      </c>
    </row>
    <row r="8382" spans="1:5">
      <c r="A8382" s="127"/>
      <c r="B8382" s="128"/>
      <c r="C8382" s="127"/>
      <c r="D8382" s="122"/>
      <c r="E8382" s="129">
        <f t="shared" si="130"/>
        <v>0</v>
      </c>
    </row>
    <row r="8383" spans="1:5">
      <c r="A8383" s="127"/>
      <c r="B8383" s="128"/>
      <c r="C8383" s="127"/>
      <c r="D8383" s="122"/>
      <c r="E8383" s="129">
        <f t="shared" si="130"/>
        <v>0</v>
      </c>
    </row>
    <row r="8384" spans="1:5">
      <c r="A8384" s="127"/>
      <c r="B8384" s="128"/>
      <c r="C8384" s="127"/>
      <c r="D8384" s="122"/>
      <c r="E8384" s="129">
        <f t="shared" si="130"/>
        <v>0</v>
      </c>
    </row>
    <row r="8385" spans="1:5">
      <c r="A8385" s="127"/>
      <c r="B8385" s="128"/>
      <c r="C8385" s="127"/>
      <c r="D8385" s="122"/>
      <c r="E8385" s="129">
        <f t="shared" si="130"/>
        <v>0</v>
      </c>
    </row>
    <row r="8386" spans="1:5">
      <c r="A8386" s="127"/>
      <c r="B8386" s="128"/>
      <c r="C8386" s="127"/>
      <c r="D8386" s="122"/>
      <c r="E8386" s="129">
        <f t="shared" ref="E8386:E8449" si="131">ROUND((D8386/(1+$J$1))*(1+$L$1),2)</f>
        <v>0</v>
      </c>
    </row>
    <row r="8387" spans="1:5">
      <c r="A8387" s="127"/>
      <c r="B8387" s="128"/>
      <c r="C8387" s="127"/>
      <c r="D8387" s="122"/>
      <c r="E8387" s="129">
        <f t="shared" si="131"/>
        <v>0</v>
      </c>
    </row>
    <row r="8388" spans="1:5">
      <c r="A8388" s="127"/>
      <c r="B8388" s="128"/>
      <c r="C8388" s="127"/>
      <c r="D8388" s="122"/>
      <c r="E8388" s="129">
        <f t="shared" si="131"/>
        <v>0</v>
      </c>
    </row>
    <row r="8389" spans="1:5">
      <c r="A8389" s="127"/>
      <c r="B8389" s="128"/>
      <c r="C8389" s="127"/>
      <c r="D8389" s="122"/>
      <c r="E8389" s="129">
        <f t="shared" si="131"/>
        <v>0</v>
      </c>
    </row>
    <row r="8390" spans="1:5">
      <c r="A8390" s="127"/>
      <c r="B8390" s="128"/>
      <c r="C8390" s="127"/>
      <c r="D8390" s="122"/>
      <c r="E8390" s="129">
        <f t="shared" si="131"/>
        <v>0</v>
      </c>
    </row>
    <row r="8391" spans="1:5">
      <c r="A8391" s="127"/>
      <c r="B8391" s="128"/>
      <c r="C8391" s="127"/>
      <c r="D8391" s="122"/>
      <c r="E8391" s="129">
        <f t="shared" si="131"/>
        <v>0</v>
      </c>
    </row>
    <row r="8392" spans="1:5">
      <c r="A8392" s="127"/>
      <c r="B8392" s="128"/>
      <c r="C8392" s="127"/>
      <c r="D8392" s="122"/>
      <c r="E8392" s="129">
        <f t="shared" si="131"/>
        <v>0</v>
      </c>
    </row>
    <row r="8393" spans="1:5">
      <c r="A8393" s="127"/>
      <c r="B8393" s="128"/>
      <c r="C8393" s="127"/>
      <c r="D8393" s="122"/>
      <c r="E8393" s="129">
        <f t="shared" si="131"/>
        <v>0</v>
      </c>
    </row>
    <row r="8394" spans="1:5">
      <c r="A8394" s="127"/>
      <c r="B8394" s="128"/>
      <c r="C8394" s="127"/>
      <c r="D8394" s="122"/>
      <c r="E8394" s="129">
        <f t="shared" si="131"/>
        <v>0</v>
      </c>
    </row>
    <row r="8395" spans="1:5">
      <c r="A8395" s="127"/>
      <c r="B8395" s="128"/>
      <c r="C8395" s="127"/>
      <c r="D8395" s="122"/>
      <c r="E8395" s="129">
        <f t="shared" si="131"/>
        <v>0</v>
      </c>
    </row>
    <row r="8396" spans="1:5">
      <c r="A8396" s="127"/>
      <c r="B8396" s="128"/>
      <c r="C8396" s="127"/>
      <c r="D8396" s="122"/>
      <c r="E8396" s="129">
        <f t="shared" si="131"/>
        <v>0</v>
      </c>
    </row>
    <row r="8397" spans="1:5">
      <c r="A8397" s="127"/>
      <c r="B8397" s="128"/>
      <c r="C8397" s="127"/>
      <c r="D8397" s="122"/>
      <c r="E8397" s="129">
        <f t="shared" si="131"/>
        <v>0</v>
      </c>
    </row>
    <row r="8398" spans="1:5">
      <c r="A8398" s="127"/>
      <c r="B8398" s="128"/>
      <c r="C8398" s="127"/>
      <c r="D8398" s="122"/>
      <c r="E8398" s="129">
        <f t="shared" si="131"/>
        <v>0</v>
      </c>
    </row>
    <row r="8399" spans="1:5">
      <c r="A8399" s="127"/>
      <c r="B8399" s="128"/>
      <c r="C8399" s="127"/>
      <c r="D8399" s="122"/>
      <c r="E8399" s="129">
        <f t="shared" si="131"/>
        <v>0</v>
      </c>
    </row>
    <row r="8400" spans="1:5">
      <c r="A8400" s="127"/>
      <c r="B8400" s="128"/>
      <c r="C8400" s="127"/>
      <c r="D8400" s="122"/>
      <c r="E8400" s="129">
        <f t="shared" si="131"/>
        <v>0</v>
      </c>
    </row>
    <row r="8401" spans="1:5">
      <c r="A8401" s="127"/>
      <c r="B8401" s="128"/>
      <c r="C8401" s="127"/>
      <c r="D8401" s="122"/>
      <c r="E8401" s="129">
        <f t="shared" si="131"/>
        <v>0</v>
      </c>
    </row>
    <row r="8402" spans="1:5">
      <c r="A8402" s="127"/>
      <c r="B8402" s="128"/>
      <c r="C8402" s="127"/>
      <c r="D8402" s="122"/>
      <c r="E8402" s="129">
        <f t="shared" si="131"/>
        <v>0</v>
      </c>
    </row>
    <row r="8403" spans="1:5">
      <c r="A8403" s="127"/>
      <c r="B8403" s="128"/>
      <c r="C8403" s="127"/>
      <c r="D8403" s="122"/>
      <c r="E8403" s="129">
        <f t="shared" si="131"/>
        <v>0</v>
      </c>
    </row>
    <row r="8404" spans="1:5">
      <c r="A8404" s="127"/>
      <c r="B8404" s="128"/>
      <c r="C8404" s="127"/>
      <c r="D8404" s="122"/>
      <c r="E8404" s="129">
        <f t="shared" si="131"/>
        <v>0</v>
      </c>
    </row>
    <row r="8405" spans="1:5">
      <c r="A8405" s="127"/>
      <c r="B8405" s="128"/>
      <c r="C8405" s="127"/>
      <c r="D8405" s="122"/>
      <c r="E8405" s="129">
        <f t="shared" si="131"/>
        <v>0</v>
      </c>
    </row>
    <row r="8406" spans="1:5">
      <c r="A8406" s="127"/>
      <c r="B8406" s="128"/>
      <c r="C8406" s="127"/>
      <c r="D8406" s="122"/>
      <c r="E8406" s="129">
        <f t="shared" si="131"/>
        <v>0</v>
      </c>
    </row>
    <row r="8407" spans="1:5">
      <c r="A8407" s="127"/>
      <c r="B8407" s="128"/>
      <c r="C8407" s="127"/>
      <c r="D8407" s="122"/>
      <c r="E8407" s="129">
        <f t="shared" si="131"/>
        <v>0</v>
      </c>
    </row>
    <row r="8408" spans="1:5">
      <c r="A8408" s="127"/>
      <c r="B8408" s="128"/>
      <c r="C8408" s="127"/>
      <c r="D8408" s="122"/>
      <c r="E8408" s="129">
        <f t="shared" si="131"/>
        <v>0</v>
      </c>
    </row>
    <row r="8409" spans="1:5">
      <c r="A8409" s="127"/>
      <c r="B8409" s="128"/>
      <c r="C8409" s="127"/>
      <c r="D8409" s="122"/>
      <c r="E8409" s="129">
        <f t="shared" si="131"/>
        <v>0</v>
      </c>
    </row>
    <row r="8410" spans="1:5">
      <c r="A8410" s="127"/>
      <c r="B8410" s="128"/>
      <c r="C8410" s="127"/>
      <c r="D8410" s="122"/>
      <c r="E8410" s="129">
        <f t="shared" si="131"/>
        <v>0</v>
      </c>
    </row>
    <row r="8411" spans="1:5">
      <c r="A8411" s="127"/>
      <c r="B8411" s="128"/>
      <c r="C8411" s="127"/>
      <c r="D8411" s="122"/>
      <c r="E8411" s="129">
        <f t="shared" si="131"/>
        <v>0</v>
      </c>
    </row>
    <row r="8412" spans="1:5">
      <c r="A8412" s="127"/>
      <c r="B8412" s="128"/>
      <c r="C8412" s="127"/>
      <c r="D8412" s="122"/>
      <c r="E8412" s="129">
        <f t="shared" si="131"/>
        <v>0</v>
      </c>
    </row>
    <row r="8413" spans="1:5">
      <c r="A8413" s="127"/>
      <c r="B8413" s="128"/>
      <c r="C8413" s="127"/>
      <c r="D8413" s="122"/>
      <c r="E8413" s="129">
        <f t="shared" si="131"/>
        <v>0</v>
      </c>
    </row>
    <row r="8414" spans="1:5">
      <c r="A8414" s="127"/>
      <c r="B8414" s="128"/>
      <c r="C8414" s="127"/>
      <c r="D8414" s="122"/>
      <c r="E8414" s="129">
        <f t="shared" si="131"/>
        <v>0</v>
      </c>
    </row>
    <row r="8415" spans="1:5">
      <c r="A8415" s="127"/>
      <c r="B8415" s="128"/>
      <c r="C8415" s="127"/>
      <c r="D8415" s="122"/>
      <c r="E8415" s="129">
        <f t="shared" si="131"/>
        <v>0</v>
      </c>
    </row>
    <row r="8416" spans="1:5">
      <c r="A8416" s="127"/>
      <c r="B8416" s="128"/>
      <c r="C8416" s="127"/>
      <c r="D8416" s="122"/>
      <c r="E8416" s="129">
        <f t="shared" si="131"/>
        <v>0</v>
      </c>
    </row>
    <row r="8417" spans="1:5">
      <c r="A8417" s="127"/>
      <c r="B8417" s="128"/>
      <c r="C8417" s="127"/>
      <c r="D8417" s="122"/>
      <c r="E8417" s="129">
        <f t="shared" si="131"/>
        <v>0</v>
      </c>
    </row>
    <row r="8418" spans="1:5">
      <c r="A8418" s="127"/>
      <c r="B8418" s="128"/>
      <c r="C8418" s="127"/>
      <c r="D8418" s="122"/>
      <c r="E8418" s="129">
        <f t="shared" si="131"/>
        <v>0</v>
      </c>
    </row>
    <row r="8419" spans="1:5">
      <c r="A8419" s="127"/>
      <c r="B8419" s="128"/>
      <c r="C8419" s="127"/>
      <c r="D8419" s="122"/>
      <c r="E8419" s="129">
        <f t="shared" si="131"/>
        <v>0</v>
      </c>
    </row>
    <row r="8420" spans="1:5">
      <c r="A8420" s="127"/>
      <c r="B8420" s="128"/>
      <c r="C8420" s="127"/>
      <c r="D8420" s="122"/>
      <c r="E8420" s="129">
        <f t="shared" si="131"/>
        <v>0</v>
      </c>
    </row>
    <row r="8421" spans="1:5">
      <c r="A8421" s="127"/>
      <c r="B8421" s="128"/>
      <c r="C8421" s="127"/>
      <c r="D8421" s="122"/>
      <c r="E8421" s="129">
        <f t="shared" si="131"/>
        <v>0</v>
      </c>
    </row>
    <row r="8422" spans="1:5">
      <c r="A8422" s="127"/>
      <c r="B8422" s="128"/>
      <c r="C8422" s="127"/>
      <c r="D8422" s="122"/>
      <c r="E8422" s="129">
        <f t="shared" si="131"/>
        <v>0</v>
      </c>
    </row>
    <row r="8423" spans="1:5">
      <c r="A8423" s="127"/>
      <c r="B8423" s="128"/>
      <c r="C8423" s="127"/>
      <c r="D8423" s="122"/>
      <c r="E8423" s="129">
        <f t="shared" si="131"/>
        <v>0</v>
      </c>
    </row>
    <row r="8424" spans="1:5">
      <c r="A8424" s="127"/>
      <c r="B8424" s="128"/>
      <c r="C8424" s="127"/>
      <c r="D8424" s="122"/>
      <c r="E8424" s="129">
        <f t="shared" si="131"/>
        <v>0</v>
      </c>
    </row>
    <row r="8425" spans="1:5">
      <c r="A8425" s="127"/>
      <c r="B8425" s="128"/>
      <c r="C8425" s="127"/>
      <c r="D8425" s="122"/>
      <c r="E8425" s="129">
        <f t="shared" si="131"/>
        <v>0</v>
      </c>
    </row>
    <row r="8426" spans="1:5">
      <c r="A8426" s="127"/>
      <c r="B8426" s="128"/>
      <c r="C8426" s="127"/>
      <c r="D8426" s="122"/>
      <c r="E8426" s="129">
        <f t="shared" si="131"/>
        <v>0</v>
      </c>
    </row>
    <row r="8427" spans="1:5">
      <c r="A8427" s="127"/>
      <c r="B8427" s="128"/>
      <c r="C8427" s="127"/>
      <c r="D8427" s="122"/>
      <c r="E8427" s="129">
        <f t="shared" si="131"/>
        <v>0</v>
      </c>
    </row>
    <row r="8428" spans="1:5">
      <c r="A8428" s="127"/>
      <c r="B8428" s="128"/>
      <c r="C8428" s="127"/>
      <c r="D8428" s="122"/>
      <c r="E8428" s="129">
        <f t="shared" si="131"/>
        <v>0</v>
      </c>
    </row>
    <row r="8429" spans="1:5">
      <c r="A8429" s="127"/>
      <c r="B8429" s="128"/>
      <c r="C8429" s="127"/>
      <c r="D8429" s="122"/>
      <c r="E8429" s="129">
        <f t="shared" si="131"/>
        <v>0</v>
      </c>
    </row>
    <row r="8430" spans="1:5">
      <c r="A8430" s="127"/>
      <c r="B8430" s="128"/>
      <c r="C8430" s="127"/>
      <c r="D8430" s="122"/>
      <c r="E8430" s="129">
        <f t="shared" si="131"/>
        <v>0</v>
      </c>
    </row>
    <row r="8431" spans="1:5">
      <c r="A8431" s="127"/>
      <c r="B8431" s="128"/>
      <c r="C8431" s="127"/>
      <c r="D8431" s="122"/>
      <c r="E8431" s="129">
        <f t="shared" si="131"/>
        <v>0</v>
      </c>
    </row>
    <row r="8432" spans="1:5">
      <c r="A8432" s="127"/>
      <c r="B8432" s="128"/>
      <c r="C8432" s="127"/>
      <c r="D8432" s="122"/>
      <c r="E8432" s="129">
        <f t="shared" si="131"/>
        <v>0</v>
      </c>
    </row>
    <row r="8433" spans="1:5">
      <c r="A8433" s="127"/>
      <c r="B8433" s="128"/>
      <c r="C8433" s="127"/>
      <c r="D8433" s="122"/>
      <c r="E8433" s="129">
        <f t="shared" si="131"/>
        <v>0</v>
      </c>
    </row>
    <row r="8434" spans="1:5">
      <c r="A8434" s="127"/>
      <c r="B8434" s="128"/>
      <c r="C8434" s="127"/>
      <c r="D8434" s="122"/>
      <c r="E8434" s="129">
        <f t="shared" si="131"/>
        <v>0</v>
      </c>
    </row>
    <row r="8435" spans="1:5">
      <c r="A8435" s="127"/>
      <c r="B8435" s="128"/>
      <c r="C8435" s="127"/>
      <c r="D8435" s="122"/>
      <c r="E8435" s="129">
        <f t="shared" si="131"/>
        <v>0</v>
      </c>
    </row>
    <row r="8436" spans="1:5">
      <c r="A8436" s="127"/>
      <c r="B8436" s="128"/>
      <c r="C8436" s="127"/>
      <c r="D8436" s="122"/>
      <c r="E8436" s="129">
        <f t="shared" si="131"/>
        <v>0</v>
      </c>
    </row>
    <row r="8437" spans="1:5">
      <c r="A8437" s="127"/>
      <c r="B8437" s="128"/>
      <c r="C8437" s="127"/>
      <c r="D8437" s="122"/>
      <c r="E8437" s="129">
        <f t="shared" si="131"/>
        <v>0</v>
      </c>
    </row>
    <row r="8438" spans="1:5">
      <c r="A8438" s="127"/>
      <c r="B8438" s="128"/>
      <c r="C8438" s="127"/>
      <c r="D8438" s="122"/>
      <c r="E8438" s="129">
        <f t="shared" si="131"/>
        <v>0</v>
      </c>
    </row>
    <row r="8439" spans="1:5">
      <c r="A8439" s="127"/>
      <c r="B8439" s="128"/>
      <c r="C8439" s="127"/>
      <c r="D8439" s="122"/>
      <c r="E8439" s="129">
        <f t="shared" si="131"/>
        <v>0</v>
      </c>
    </row>
    <row r="8440" spans="1:5">
      <c r="A8440" s="127"/>
      <c r="B8440" s="128"/>
      <c r="C8440" s="127"/>
      <c r="D8440" s="122"/>
      <c r="E8440" s="129">
        <f t="shared" si="131"/>
        <v>0</v>
      </c>
    </row>
    <row r="8441" spans="1:5">
      <c r="A8441" s="127"/>
      <c r="B8441" s="128"/>
      <c r="C8441" s="127"/>
      <c r="D8441" s="122"/>
      <c r="E8441" s="129">
        <f t="shared" si="131"/>
        <v>0</v>
      </c>
    </row>
    <row r="8442" spans="1:5">
      <c r="A8442" s="127"/>
      <c r="B8442" s="128"/>
      <c r="C8442" s="127"/>
      <c r="D8442" s="122"/>
      <c r="E8442" s="129">
        <f t="shared" si="131"/>
        <v>0</v>
      </c>
    </row>
    <row r="8443" spans="1:5">
      <c r="A8443" s="127"/>
      <c r="B8443" s="128"/>
      <c r="C8443" s="127"/>
      <c r="D8443" s="122"/>
      <c r="E8443" s="129">
        <f t="shared" si="131"/>
        <v>0</v>
      </c>
    </row>
    <row r="8444" spans="1:5">
      <c r="A8444" s="127"/>
      <c r="B8444" s="128"/>
      <c r="C8444" s="127"/>
      <c r="D8444" s="122"/>
      <c r="E8444" s="129">
        <f t="shared" si="131"/>
        <v>0</v>
      </c>
    </row>
    <row r="8445" spans="1:5">
      <c r="A8445" s="127"/>
      <c r="B8445" s="128"/>
      <c r="C8445" s="127"/>
      <c r="D8445" s="122"/>
      <c r="E8445" s="129">
        <f t="shared" si="131"/>
        <v>0</v>
      </c>
    </row>
    <row r="8446" spans="1:5">
      <c r="A8446" s="127"/>
      <c r="B8446" s="128"/>
      <c r="C8446" s="127"/>
      <c r="D8446" s="122"/>
      <c r="E8446" s="129">
        <f t="shared" si="131"/>
        <v>0</v>
      </c>
    </row>
    <row r="8447" spans="1:5">
      <c r="A8447" s="127"/>
      <c r="B8447" s="128"/>
      <c r="C8447" s="127"/>
      <c r="D8447" s="122"/>
      <c r="E8447" s="129">
        <f t="shared" si="131"/>
        <v>0</v>
      </c>
    </row>
    <row r="8448" spans="1:5">
      <c r="A8448" s="127"/>
      <c r="B8448" s="128"/>
      <c r="C8448" s="127"/>
      <c r="D8448" s="122"/>
      <c r="E8448" s="129">
        <f t="shared" si="131"/>
        <v>0</v>
      </c>
    </row>
    <row r="8449" spans="1:5">
      <c r="A8449" s="127"/>
      <c r="B8449" s="128"/>
      <c r="C8449" s="127"/>
      <c r="D8449" s="122"/>
      <c r="E8449" s="129">
        <f t="shared" si="131"/>
        <v>0</v>
      </c>
    </row>
    <row r="8450" spans="1:5">
      <c r="A8450" s="127"/>
      <c r="B8450" s="128"/>
      <c r="C8450" s="127"/>
      <c r="D8450" s="122"/>
      <c r="E8450" s="129">
        <f t="shared" ref="E8450:E8513" si="132">ROUND((D8450/(1+$J$1))*(1+$L$1),2)</f>
        <v>0</v>
      </c>
    </row>
    <row r="8451" spans="1:5">
      <c r="A8451" s="127"/>
      <c r="B8451" s="128"/>
      <c r="C8451" s="127"/>
      <c r="D8451" s="122"/>
      <c r="E8451" s="129">
        <f t="shared" si="132"/>
        <v>0</v>
      </c>
    </row>
    <row r="8452" spans="1:5">
      <c r="A8452" s="127"/>
      <c r="B8452" s="128"/>
      <c r="C8452" s="127"/>
      <c r="D8452" s="122"/>
      <c r="E8452" s="129">
        <f t="shared" si="132"/>
        <v>0</v>
      </c>
    </row>
    <row r="8453" spans="1:5">
      <c r="A8453" s="127"/>
      <c r="B8453" s="128"/>
      <c r="C8453" s="127"/>
      <c r="D8453" s="122"/>
      <c r="E8453" s="129">
        <f t="shared" si="132"/>
        <v>0</v>
      </c>
    </row>
    <row r="8454" spans="1:5">
      <c r="A8454" s="127"/>
      <c r="B8454" s="128"/>
      <c r="C8454" s="127"/>
      <c r="D8454" s="122"/>
      <c r="E8454" s="129">
        <f t="shared" si="132"/>
        <v>0</v>
      </c>
    </row>
    <row r="8455" spans="1:5">
      <c r="A8455" s="127"/>
      <c r="B8455" s="128"/>
      <c r="C8455" s="127"/>
      <c r="D8455" s="122"/>
      <c r="E8455" s="129">
        <f t="shared" si="132"/>
        <v>0</v>
      </c>
    </row>
    <row r="8456" spans="1:5">
      <c r="A8456" s="127"/>
      <c r="B8456" s="128"/>
      <c r="C8456" s="127"/>
      <c r="D8456" s="122"/>
      <c r="E8456" s="129">
        <f t="shared" si="132"/>
        <v>0</v>
      </c>
    </row>
    <row r="8457" spans="1:5">
      <c r="A8457" s="127"/>
      <c r="B8457" s="128"/>
      <c r="C8457" s="127"/>
      <c r="D8457" s="122"/>
      <c r="E8457" s="129">
        <f t="shared" si="132"/>
        <v>0</v>
      </c>
    </row>
    <row r="8458" spans="1:5">
      <c r="A8458" s="127"/>
      <c r="B8458" s="128"/>
      <c r="C8458" s="127"/>
      <c r="D8458" s="122"/>
      <c r="E8458" s="129">
        <f t="shared" si="132"/>
        <v>0</v>
      </c>
    </row>
    <row r="8459" spans="1:5">
      <c r="A8459" s="127"/>
      <c r="B8459" s="128"/>
      <c r="C8459" s="127"/>
      <c r="D8459" s="122"/>
      <c r="E8459" s="129">
        <f t="shared" si="132"/>
        <v>0</v>
      </c>
    </row>
    <row r="8460" spans="1:5">
      <c r="A8460" s="127"/>
      <c r="B8460" s="128"/>
      <c r="C8460" s="127"/>
      <c r="D8460" s="122"/>
      <c r="E8460" s="129">
        <f t="shared" si="132"/>
        <v>0</v>
      </c>
    </row>
    <row r="8461" spans="1:5">
      <c r="A8461" s="127"/>
      <c r="B8461" s="128"/>
      <c r="C8461" s="127"/>
      <c r="D8461" s="122"/>
      <c r="E8461" s="129">
        <f t="shared" si="132"/>
        <v>0</v>
      </c>
    </row>
    <row r="8462" spans="1:5">
      <c r="A8462" s="127"/>
      <c r="B8462" s="128"/>
      <c r="C8462" s="127"/>
      <c r="D8462" s="122"/>
      <c r="E8462" s="129">
        <f t="shared" si="132"/>
        <v>0</v>
      </c>
    </row>
    <row r="8463" spans="1:5">
      <c r="A8463" s="127"/>
      <c r="B8463" s="128"/>
      <c r="C8463" s="127"/>
      <c r="D8463" s="122"/>
      <c r="E8463" s="129">
        <f t="shared" si="132"/>
        <v>0</v>
      </c>
    </row>
    <row r="8464" spans="1:5">
      <c r="A8464" s="127"/>
      <c r="B8464" s="128"/>
      <c r="C8464" s="127"/>
      <c r="D8464" s="122"/>
      <c r="E8464" s="129">
        <f t="shared" si="132"/>
        <v>0</v>
      </c>
    </row>
    <row r="8465" spans="1:5">
      <c r="A8465" s="127"/>
      <c r="B8465" s="128"/>
      <c r="C8465" s="127"/>
      <c r="D8465" s="122"/>
      <c r="E8465" s="129">
        <f t="shared" si="132"/>
        <v>0</v>
      </c>
    </row>
    <row r="8466" spans="1:5">
      <c r="A8466" s="127"/>
      <c r="B8466" s="128"/>
      <c r="C8466" s="127"/>
      <c r="D8466" s="122"/>
      <c r="E8466" s="129">
        <f t="shared" si="132"/>
        <v>0</v>
      </c>
    </row>
    <row r="8467" spans="1:5">
      <c r="A8467" s="127"/>
      <c r="B8467" s="128"/>
      <c r="C8467" s="127"/>
      <c r="D8467" s="122"/>
      <c r="E8467" s="129">
        <f t="shared" si="132"/>
        <v>0</v>
      </c>
    </row>
    <row r="8468" spans="1:5">
      <c r="A8468" s="127"/>
      <c r="B8468" s="128"/>
      <c r="C8468" s="127"/>
      <c r="D8468" s="122"/>
      <c r="E8468" s="129">
        <f t="shared" si="132"/>
        <v>0</v>
      </c>
    </row>
    <row r="8469" spans="1:5">
      <c r="A8469" s="127"/>
      <c r="B8469" s="128"/>
      <c r="C8469" s="127"/>
      <c r="D8469" s="122"/>
      <c r="E8469" s="129">
        <f t="shared" si="132"/>
        <v>0</v>
      </c>
    </row>
    <row r="8470" spans="1:5">
      <c r="A8470" s="127"/>
      <c r="B8470" s="128"/>
      <c r="C8470" s="127"/>
      <c r="D8470" s="122"/>
      <c r="E8470" s="129">
        <f t="shared" si="132"/>
        <v>0</v>
      </c>
    </row>
    <row r="8471" spans="1:5">
      <c r="A8471" s="127"/>
      <c r="B8471" s="128"/>
      <c r="C8471" s="127"/>
      <c r="D8471" s="122"/>
      <c r="E8471" s="129">
        <f t="shared" si="132"/>
        <v>0</v>
      </c>
    </row>
    <row r="8472" spans="1:5">
      <c r="A8472" s="127"/>
      <c r="B8472" s="128"/>
      <c r="C8472" s="127"/>
      <c r="D8472" s="122"/>
      <c r="E8472" s="129">
        <f t="shared" si="132"/>
        <v>0</v>
      </c>
    </row>
    <row r="8473" spans="1:5">
      <c r="A8473" s="127"/>
      <c r="B8473" s="128"/>
      <c r="C8473" s="127"/>
      <c r="D8473" s="122"/>
      <c r="E8473" s="129">
        <f t="shared" si="132"/>
        <v>0</v>
      </c>
    </row>
    <row r="8474" spans="1:5">
      <c r="A8474" s="127"/>
      <c r="B8474" s="128"/>
      <c r="C8474" s="127"/>
      <c r="D8474" s="122"/>
      <c r="E8474" s="129">
        <f t="shared" si="132"/>
        <v>0</v>
      </c>
    </row>
    <row r="8475" spans="1:5">
      <c r="A8475" s="127"/>
      <c r="B8475" s="128"/>
      <c r="C8475" s="127"/>
      <c r="D8475" s="122"/>
      <c r="E8475" s="129">
        <f t="shared" si="132"/>
        <v>0</v>
      </c>
    </row>
    <row r="8476" spans="1:5">
      <c r="A8476" s="127"/>
      <c r="B8476" s="128"/>
      <c r="C8476" s="127"/>
      <c r="D8476" s="122"/>
      <c r="E8476" s="129">
        <f t="shared" si="132"/>
        <v>0</v>
      </c>
    </row>
    <row r="8477" spans="1:5">
      <c r="A8477" s="127"/>
      <c r="B8477" s="128"/>
      <c r="C8477" s="127"/>
      <c r="D8477" s="122"/>
      <c r="E8477" s="129">
        <f t="shared" si="132"/>
        <v>0</v>
      </c>
    </row>
    <row r="8478" spans="1:5">
      <c r="A8478" s="127"/>
      <c r="B8478" s="128"/>
      <c r="C8478" s="127"/>
      <c r="D8478" s="122"/>
      <c r="E8478" s="129">
        <f t="shared" si="132"/>
        <v>0</v>
      </c>
    </row>
    <row r="8479" spans="1:5">
      <c r="A8479" s="127"/>
      <c r="B8479" s="128"/>
      <c r="C8479" s="127"/>
      <c r="D8479" s="122"/>
      <c r="E8479" s="129">
        <f t="shared" si="132"/>
        <v>0</v>
      </c>
    </row>
    <row r="8480" spans="1:5">
      <c r="A8480" s="127"/>
      <c r="B8480" s="128"/>
      <c r="C8480" s="127"/>
      <c r="D8480" s="122"/>
      <c r="E8480" s="129">
        <f t="shared" si="132"/>
        <v>0</v>
      </c>
    </row>
    <row r="8481" spans="1:5">
      <c r="A8481" s="127"/>
      <c r="B8481" s="128"/>
      <c r="C8481" s="127"/>
      <c r="D8481" s="122"/>
      <c r="E8481" s="129">
        <f t="shared" si="132"/>
        <v>0</v>
      </c>
    </row>
    <row r="8482" spans="1:5">
      <c r="A8482" s="127"/>
      <c r="B8482" s="128"/>
      <c r="C8482" s="127"/>
      <c r="D8482" s="122"/>
      <c r="E8482" s="129">
        <f t="shared" si="132"/>
        <v>0</v>
      </c>
    </row>
    <row r="8483" spans="1:5">
      <c r="A8483" s="127"/>
      <c r="B8483" s="128"/>
      <c r="C8483" s="127"/>
      <c r="D8483" s="122"/>
      <c r="E8483" s="129">
        <f t="shared" si="132"/>
        <v>0</v>
      </c>
    </row>
    <row r="8484" spans="1:5">
      <c r="A8484" s="127"/>
      <c r="B8484" s="128"/>
      <c r="C8484" s="127"/>
      <c r="D8484" s="122"/>
      <c r="E8484" s="129">
        <f t="shared" si="132"/>
        <v>0</v>
      </c>
    </row>
    <row r="8485" spans="1:5">
      <c r="A8485" s="127"/>
      <c r="B8485" s="128"/>
      <c r="C8485" s="127"/>
      <c r="D8485" s="122"/>
      <c r="E8485" s="129">
        <f t="shared" si="132"/>
        <v>0</v>
      </c>
    </row>
    <row r="8486" spans="1:5">
      <c r="A8486" s="127"/>
      <c r="B8486" s="128"/>
      <c r="C8486" s="127"/>
      <c r="D8486" s="122"/>
      <c r="E8486" s="129">
        <f t="shared" si="132"/>
        <v>0</v>
      </c>
    </row>
    <row r="8487" spans="1:5">
      <c r="A8487" s="127"/>
      <c r="B8487" s="128"/>
      <c r="C8487" s="127"/>
      <c r="D8487" s="122"/>
      <c r="E8487" s="129">
        <f t="shared" si="132"/>
        <v>0</v>
      </c>
    </row>
    <row r="8488" spans="1:5">
      <c r="A8488" s="127"/>
      <c r="B8488" s="128"/>
      <c r="C8488" s="127"/>
      <c r="D8488" s="122"/>
      <c r="E8488" s="129">
        <f t="shared" si="132"/>
        <v>0</v>
      </c>
    </row>
    <row r="8489" spans="1:5">
      <c r="A8489" s="127"/>
      <c r="B8489" s="128"/>
      <c r="C8489" s="127"/>
      <c r="D8489" s="122"/>
      <c r="E8489" s="129">
        <f t="shared" si="132"/>
        <v>0</v>
      </c>
    </row>
    <row r="8490" spans="1:5">
      <c r="A8490" s="127"/>
      <c r="B8490" s="128"/>
      <c r="C8490" s="127"/>
      <c r="D8490" s="122"/>
      <c r="E8490" s="129">
        <f t="shared" si="132"/>
        <v>0</v>
      </c>
    </row>
    <row r="8491" spans="1:5">
      <c r="A8491" s="127"/>
      <c r="B8491" s="128"/>
      <c r="C8491" s="127"/>
      <c r="D8491" s="122"/>
      <c r="E8491" s="129">
        <f t="shared" si="132"/>
        <v>0</v>
      </c>
    </row>
    <row r="8492" spans="1:5">
      <c r="A8492" s="127"/>
      <c r="B8492" s="128"/>
      <c r="C8492" s="127"/>
      <c r="D8492" s="122"/>
      <c r="E8492" s="129">
        <f t="shared" si="132"/>
        <v>0</v>
      </c>
    </row>
    <row r="8493" spans="1:5">
      <c r="A8493" s="127"/>
      <c r="B8493" s="128"/>
      <c r="C8493" s="127"/>
      <c r="D8493" s="122"/>
      <c r="E8493" s="129">
        <f t="shared" si="132"/>
        <v>0</v>
      </c>
    </row>
    <row r="8494" spans="1:5">
      <c r="A8494" s="127"/>
      <c r="B8494" s="128"/>
      <c r="C8494" s="127"/>
      <c r="D8494" s="122"/>
      <c r="E8494" s="129">
        <f t="shared" si="132"/>
        <v>0</v>
      </c>
    </row>
    <row r="8495" spans="1:5">
      <c r="A8495" s="127"/>
      <c r="B8495" s="128"/>
      <c r="C8495" s="127"/>
      <c r="D8495" s="122"/>
      <c r="E8495" s="129">
        <f t="shared" si="132"/>
        <v>0</v>
      </c>
    </row>
    <row r="8496" spans="1:5">
      <c r="A8496" s="127"/>
      <c r="B8496" s="128"/>
      <c r="C8496" s="127"/>
      <c r="D8496" s="122"/>
      <c r="E8496" s="129">
        <f t="shared" si="132"/>
        <v>0</v>
      </c>
    </row>
    <row r="8497" spans="1:5">
      <c r="A8497" s="127"/>
      <c r="B8497" s="128"/>
      <c r="C8497" s="127"/>
      <c r="D8497" s="122"/>
      <c r="E8497" s="129">
        <f t="shared" si="132"/>
        <v>0</v>
      </c>
    </row>
    <row r="8498" spans="1:5">
      <c r="A8498" s="127"/>
      <c r="B8498" s="128"/>
      <c r="C8498" s="127"/>
      <c r="D8498" s="122"/>
      <c r="E8498" s="129">
        <f t="shared" si="132"/>
        <v>0</v>
      </c>
    </row>
    <row r="8499" spans="1:5">
      <c r="A8499" s="127"/>
      <c r="B8499" s="128"/>
      <c r="C8499" s="127"/>
      <c r="D8499" s="122"/>
      <c r="E8499" s="129">
        <f t="shared" si="132"/>
        <v>0</v>
      </c>
    </row>
    <row r="8500" spans="1:5">
      <c r="A8500" s="127"/>
      <c r="B8500" s="128"/>
      <c r="C8500" s="127"/>
      <c r="D8500" s="122"/>
      <c r="E8500" s="129">
        <f t="shared" si="132"/>
        <v>0</v>
      </c>
    </row>
    <row r="8501" spans="1:5">
      <c r="A8501" s="127"/>
      <c r="B8501" s="128"/>
      <c r="C8501" s="127"/>
      <c r="D8501" s="122"/>
      <c r="E8501" s="129">
        <f t="shared" si="132"/>
        <v>0</v>
      </c>
    </row>
    <row r="8502" spans="1:5">
      <c r="A8502" s="127"/>
      <c r="B8502" s="128"/>
      <c r="C8502" s="127"/>
      <c r="D8502" s="122"/>
      <c r="E8502" s="129">
        <f t="shared" si="132"/>
        <v>0</v>
      </c>
    </row>
    <row r="8503" spans="1:5">
      <c r="A8503" s="127"/>
      <c r="B8503" s="128"/>
      <c r="C8503" s="127"/>
      <c r="D8503" s="122"/>
      <c r="E8503" s="129">
        <f t="shared" si="132"/>
        <v>0</v>
      </c>
    </row>
    <row r="8504" spans="1:5">
      <c r="A8504" s="127"/>
      <c r="B8504" s="128"/>
      <c r="C8504" s="127"/>
      <c r="D8504" s="122"/>
      <c r="E8504" s="129">
        <f t="shared" si="132"/>
        <v>0</v>
      </c>
    </row>
    <row r="8505" spans="1:5">
      <c r="A8505" s="127"/>
      <c r="B8505" s="128"/>
      <c r="C8505" s="127"/>
      <c r="D8505" s="122"/>
      <c r="E8505" s="129">
        <f t="shared" si="132"/>
        <v>0</v>
      </c>
    </row>
    <row r="8506" spans="1:5">
      <c r="A8506" s="127"/>
      <c r="B8506" s="128"/>
      <c r="C8506" s="127"/>
      <c r="D8506" s="122"/>
      <c r="E8506" s="129">
        <f t="shared" si="132"/>
        <v>0</v>
      </c>
    </row>
    <row r="8507" spans="1:5">
      <c r="A8507" s="127"/>
      <c r="B8507" s="128"/>
      <c r="C8507" s="127"/>
      <c r="D8507" s="122"/>
      <c r="E8507" s="129">
        <f t="shared" si="132"/>
        <v>0</v>
      </c>
    </row>
    <row r="8508" spans="1:5">
      <c r="A8508" s="127"/>
      <c r="B8508" s="128"/>
      <c r="C8508" s="127"/>
      <c r="D8508" s="122"/>
      <c r="E8508" s="129">
        <f t="shared" si="132"/>
        <v>0</v>
      </c>
    </row>
    <row r="8509" spans="1:5">
      <c r="A8509" s="127"/>
      <c r="B8509" s="128"/>
      <c r="C8509" s="127"/>
      <c r="D8509" s="122"/>
      <c r="E8509" s="129">
        <f t="shared" si="132"/>
        <v>0</v>
      </c>
    </row>
    <row r="8510" spans="1:5">
      <c r="A8510" s="127"/>
      <c r="B8510" s="128"/>
      <c r="C8510" s="127"/>
      <c r="D8510" s="122"/>
      <c r="E8510" s="129">
        <f t="shared" si="132"/>
        <v>0</v>
      </c>
    </row>
    <row r="8511" spans="1:5">
      <c r="A8511" s="127"/>
      <c r="B8511" s="128"/>
      <c r="C8511" s="127"/>
      <c r="D8511" s="122"/>
      <c r="E8511" s="129">
        <f t="shared" si="132"/>
        <v>0</v>
      </c>
    </row>
    <row r="8512" spans="1:5">
      <c r="A8512" s="127"/>
      <c r="B8512" s="128"/>
      <c r="C8512" s="127"/>
      <c r="D8512" s="122"/>
      <c r="E8512" s="129">
        <f t="shared" si="132"/>
        <v>0</v>
      </c>
    </row>
    <row r="8513" spans="1:5">
      <c r="A8513" s="127"/>
      <c r="B8513" s="128"/>
      <c r="C8513" s="127"/>
      <c r="D8513" s="122"/>
      <c r="E8513" s="129">
        <f t="shared" si="132"/>
        <v>0</v>
      </c>
    </row>
    <row r="8514" spans="1:5">
      <c r="A8514" s="127"/>
      <c r="B8514" s="128"/>
      <c r="C8514" s="127"/>
      <c r="D8514" s="122"/>
      <c r="E8514" s="129">
        <f t="shared" ref="E8514:E8577" si="133">ROUND((D8514/(1+$J$1))*(1+$L$1),2)</f>
        <v>0</v>
      </c>
    </row>
    <row r="8515" spans="1:5">
      <c r="A8515" s="127"/>
      <c r="B8515" s="128"/>
      <c r="C8515" s="127"/>
      <c r="D8515" s="122"/>
      <c r="E8515" s="129">
        <f t="shared" si="133"/>
        <v>0</v>
      </c>
    </row>
    <row r="8516" spans="1:5">
      <c r="A8516" s="127"/>
      <c r="B8516" s="128"/>
      <c r="C8516" s="127"/>
      <c r="D8516" s="122"/>
      <c r="E8516" s="129">
        <f t="shared" si="133"/>
        <v>0</v>
      </c>
    </row>
    <row r="8517" spans="1:5">
      <c r="A8517" s="127"/>
      <c r="B8517" s="128"/>
      <c r="C8517" s="127"/>
      <c r="D8517" s="122"/>
      <c r="E8517" s="129">
        <f t="shared" si="133"/>
        <v>0</v>
      </c>
    </row>
    <row r="8518" spans="1:5">
      <c r="A8518" s="127"/>
      <c r="B8518" s="128"/>
      <c r="C8518" s="127"/>
      <c r="D8518" s="122"/>
      <c r="E8518" s="129">
        <f t="shared" si="133"/>
        <v>0</v>
      </c>
    </row>
    <row r="8519" spans="1:5">
      <c r="A8519" s="127"/>
      <c r="B8519" s="128"/>
      <c r="C8519" s="127"/>
      <c r="D8519" s="122"/>
      <c r="E8519" s="129">
        <f t="shared" si="133"/>
        <v>0</v>
      </c>
    </row>
    <row r="8520" spans="1:5">
      <c r="A8520" s="127"/>
      <c r="B8520" s="128"/>
      <c r="C8520" s="127"/>
      <c r="D8520" s="122"/>
      <c r="E8520" s="129">
        <f t="shared" si="133"/>
        <v>0</v>
      </c>
    </row>
    <row r="8521" spans="1:5">
      <c r="A8521" s="127"/>
      <c r="B8521" s="128"/>
      <c r="C8521" s="127"/>
      <c r="D8521" s="122"/>
      <c r="E8521" s="129">
        <f t="shared" si="133"/>
        <v>0</v>
      </c>
    </row>
    <row r="8522" spans="1:5">
      <c r="A8522" s="127"/>
      <c r="B8522" s="128"/>
      <c r="C8522" s="127"/>
      <c r="D8522" s="122"/>
      <c r="E8522" s="129">
        <f t="shared" si="133"/>
        <v>0</v>
      </c>
    </row>
    <row r="8523" spans="1:5">
      <c r="A8523" s="127"/>
      <c r="B8523" s="128"/>
      <c r="C8523" s="127"/>
      <c r="D8523" s="122"/>
      <c r="E8523" s="129">
        <f t="shared" si="133"/>
        <v>0</v>
      </c>
    </row>
    <row r="8524" spans="1:5">
      <c r="A8524" s="127"/>
      <c r="B8524" s="128"/>
      <c r="C8524" s="127"/>
      <c r="D8524" s="122"/>
      <c r="E8524" s="129">
        <f t="shared" si="133"/>
        <v>0</v>
      </c>
    </row>
    <row r="8525" spans="1:5">
      <c r="A8525" s="127"/>
      <c r="B8525" s="128"/>
      <c r="C8525" s="127"/>
      <c r="D8525" s="122"/>
      <c r="E8525" s="129">
        <f t="shared" si="133"/>
        <v>0</v>
      </c>
    </row>
    <row r="8526" spans="1:5">
      <c r="A8526" s="127"/>
      <c r="B8526" s="128"/>
      <c r="C8526" s="127"/>
      <c r="D8526" s="122"/>
      <c r="E8526" s="129">
        <f t="shared" si="133"/>
        <v>0</v>
      </c>
    </row>
    <row r="8527" spans="1:5">
      <c r="A8527" s="127"/>
      <c r="B8527" s="128"/>
      <c r="C8527" s="127"/>
      <c r="D8527" s="122"/>
      <c r="E8527" s="129">
        <f t="shared" si="133"/>
        <v>0</v>
      </c>
    </row>
    <row r="8528" spans="1:5">
      <c r="A8528" s="127"/>
      <c r="B8528" s="128"/>
      <c r="C8528" s="127"/>
      <c r="D8528" s="122"/>
      <c r="E8528" s="129">
        <f t="shared" si="133"/>
        <v>0</v>
      </c>
    </row>
    <row r="8529" spans="1:5">
      <c r="A8529" s="127"/>
      <c r="B8529" s="128"/>
      <c r="C8529" s="127"/>
      <c r="D8529" s="122"/>
      <c r="E8529" s="129">
        <f t="shared" si="133"/>
        <v>0</v>
      </c>
    </row>
    <row r="8530" spans="1:5">
      <c r="A8530" s="127"/>
      <c r="B8530" s="128"/>
      <c r="C8530" s="127"/>
      <c r="D8530" s="122"/>
      <c r="E8530" s="129">
        <f t="shared" si="133"/>
        <v>0</v>
      </c>
    </row>
    <row r="8531" spans="1:5">
      <c r="A8531" s="127"/>
      <c r="B8531" s="128"/>
      <c r="C8531" s="127"/>
      <c r="D8531" s="122"/>
      <c r="E8531" s="129">
        <f t="shared" si="133"/>
        <v>0</v>
      </c>
    </row>
    <row r="8532" spans="1:5">
      <c r="A8532" s="127"/>
      <c r="B8532" s="128"/>
      <c r="C8532" s="127"/>
      <c r="D8532" s="122"/>
      <c r="E8532" s="129">
        <f t="shared" si="133"/>
        <v>0</v>
      </c>
    </row>
    <row r="8533" spans="1:5">
      <c r="A8533" s="127"/>
      <c r="B8533" s="128"/>
      <c r="C8533" s="127"/>
      <c r="D8533" s="122"/>
      <c r="E8533" s="129">
        <f t="shared" si="133"/>
        <v>0</v>
      </c>
    </row>
    <row r="8534" spans="1:5">
      <c r="A8534" s="127"/>
      <c r="B8534" s="128"/>
      <c r="C8534" s="127"/>
      <c r="D8534" s="122"/>
      <c r="E8534" s="129">
        <f t="shared" si="133"/>
        <v>0</v>
      </c>
    </row>
    <row r="8535" spans="1:5">
      <c r="A8535" s="127"/>
      <c r="B8535" s="128"/>
      <c r="C8535" s="127"/>
      <c r="D8535" s="122"/>
      <c r="E8535" s="129">
        <f t="shared" si="133"/>
        <v>0</v>
      </c>
    </row>
    <row r="8536" spans="1:5">
      <c r="A8536" s="127"/>
      <c r="B8536" s="128"/>
      <c r="C8536" s="127"/>
      <c r="D8536" s="122"/>
      <c r="E8536" s="129">
        <f t="shared" si="133"/>
        <v>0</v>
      </c>
    </row>
    <row r="8537" spans="1:5">
      <c r="A8537" s="127"/>
      <c r="B8537" s="128"/>
      <c r="C8537" s="127"/>
      <c r="D8537" s="122"/>
      <c r="E8537" s="129">
        <f t="shared" si="133"/>
        <v>0</v>
      </c>
    </row>
    <row r="8538" spans="1:5">
      <c r="A8538" s="127"/>
      <c r="B8538" s="128"/>
      <c r="C8538" s="127"/>
      <c r="D8538" s="122"/>
      <c r="E8538" s="129">
        <f t="shared" si="133"/>
        <v>0</v>
      </c>
    </row>
    <row r="8539" spans="1:5">
      <c r="A8539" s="127"/>
      <c r="B8539" s="128"/>
      <c r="C8539" s="127"/>
      <c r="D8539" s="122"/>
      <c r="E8539" s="129">
        <f t="shared" si="133"/>
        <v>0</v>
      </c>
    </row>
    <row r="8540" spans="1:5">
      <c r="A8540" s="127"/>
      <c r="B8540" s="128"/>
      <c r="C8540" s="127"/>
      <c r="D8540" s="122"/>
      <c r="E8540" s="129">
        <f t="shared" si="133"/>
        <v>0</v>
      </c>
    </row>
    <row r="8541" spans="1:5">
      <c r="A8541" s="127"/>
      <c r="B8541" s="128"/>
      <c r="C8541" s="127"/>
      <c r="D8541" s="122"/>
      <c r="E8541" s="129">
        <f t="shared" si="133"/>
        <v>0</v>
      </c>
    </row>
    <row r="8542" spans="1:5">
      <c r="A8542" s="127"/>
      <c r="B8542" s="128"/>
      <c r="C8542" s="127"/>
      <c r="D8542" s="122"/>
      <c r="E8542" s="129">
        <f t="shared" si="133"/>
        <v>0</v>
      </c>
    </row>
    <row r="8543" spans="1:5">
      <c r="A8543" s="127"/>
      <c r="B8543" s="128"/>
      <c r="C8543" s="127"/>
      <c r="D8543" s="122"/>
      <c r="E8543" s="129">
        <f t="shared" si="133"/>
        <v>0</v>
      </c>
    </row>
    <row r="8544" spans="1:5">
      <c r="A8544" s="127"/>
      <c r="B8544" s="128"/>
      <c r="C8544" s="127"/>
      <c r="D8544" s="122"/>
      <c r="E8544" s="129">
        <f t="shared" si="133"/>
        <v>0</v>
      </c>
    </row>
    <row r="8545" spans="1:5">
      <c r="A8545" s="127"/>
      <c r="B8545" s="128"/>
      <c r="C8545" s="127"/>
      <c r="D8545" s="122"/>
      <c r="E8545" s="129">
        <f t="shared" si="133"/>
        <v>0</v>
      </c>
    </row>
    <row r="8546" spans="1:5">
      <c r="A8546" s="127"/>
      <c r="B8546" s="128"/>
      <c r="C8546" s="127"/>
      <c r="D8546" s="122"/>
      <c r="E8546" s="129">
        <f t="shared" si="133"/>
        <v>0</v>
      </c>
    </row>
    <row r="8547" spans="1:5">
      <c r="A8547" s="127"/>
      <c r="B8547" s="128"/>
      <c r="C8547" s="127"/>
      <c r="D8547" s="122"/>
      <c r="E8547" s="129">
        <f t="shared" si="133"/>
        <v>0</v>
      </c>
    </row>
    <row r="8548" spans="1:5">
      <c r="A8548" s="127"/>
      <c r="B8548" s="128"/>
      <c r="C8548" s="127"/>
      <c r="D8548" s="122"/>
      <c r="E8548" s="129">
        <f t="shared" si="133"/>
        <v>0</v>
      </c>
    </row>
    <row r="8549" spans="1:5">
      <c r="A8549" s="127"/>
      <c r="B8549" s="128"/>
      <c r="C8549" s="127"/>
      <c r="D8549" s="122"/>
      <c r="E8549" s="129">
        <f t="shared" si="133"/>
        <v>0</v>
      </c>
    </row>
    <row r="8550" spans="1:5">
      <c r="A8550" s="127"/>
      <c r="B8550" s="128"/>
      <c r="C8550" s="127"/>
      <c r="D8550" s="122"/>
      <c r="E8550" s="129">
        <f t="shared" si="133"/>
        <v>0</v>
      </c>
    </row>
    <row r="8551" spans="1:5">
      <c r="A8551" s="127"/>
      <c r="B8551" s="128"/>
      <c r="C8551" s="127"/>
      <c r="D8551" s="122"/>
      <c r="E8551" s="129">
        <f t="shared" si="133"/>
        <v>0</v>
      </c>
    </row>
    <row r="8552" spans="1:5">
      <c r="A8552" s="127"/>
      <c r="B8552" s="128"/>
      <c r="C8552" s="127"/>
      <c r="D8552" s="122"/>
      <c r="E8552" s="129">
        <f t="shared" si="133"/>
        <v>0</v>
      </c>
    </row>
    <row r="8553" spans="1:5">
      <c r="A8553" s="127"/>
      <c r="B8553" s="128"/>
      <c r="C8553" s="127"/>
      <c r="D8553" s="122"/>
      <c r="E8553" s="129">
        <f t="shared" si="133"/>
        <v>0</v>
      </c>
    </row>
    <row r="8554" spans="1:5">
      <c r="A8554" s="127"/>
      <c r="B8554" s="128"/>
      <c r="C8554" s="127"/>
      <c r="D8554" s="122"/>
      <c r="E8554" s="129">
        <f t="shared" si="133"/>
        <v>0</v>
      </c>
    </row>
    <row r="8555" spans="1:5">
      <c r="A8555" s="127"/>
      <c r="B8555" s="128"/>
      <c r="C8555" s="127"/>
      <c r="D8555" s="122"/>
      <c r="E8555" s="129">
        <f t="shared" si="133"/>
        <v>0</v>
      </c>
    </row>
    <row r="8556" spans="1:5">
      <c r="A8556" s="127"/>
      <c r="B8556" s="128"/>
      <c r="C8556" s="127"/>
      <c r="D8556" s="122"/>
      <c r="E8556" s="129">
        <f t="shared" si="133"/>
        <v>0</v>
      </c>
    </row>
    <row r="8557" spans="1:5">
      <c r="A8557" s="127"/>
      <c r="B8557" s="128"/>
      <c r="C8557" s="127"/>
      <c r="D8557" s="122"/>
      <c r="E8557" s="129">
        <f t="shared" si="133"/>
        <v>0</v>
      </c>
    </row>
    <row r="8558" spans="1:5">
      <c r="A8558" s="127"/>
      <c r="B8558" s="128"/>
      <c r="C8558" s="127"/>
      <c r="D8558" s="122"/>
      <c r="E8558" s="129">
        <f t="shared" si="133"/>
        <v>0</v>
      </c>
    </row>
    <row r="8559" spans="1:5">
      <c r="A8559" s="127"/>
      <c r="B8559" s="128"/>
      <c r="C8559" s="127"/>
      <c r="D8559" s="122"/>
      <c r="E8559" s="129">
        <f t="shared" si="133"/>
        <v>0</v>
      </c>
    </row>
    <row r="8560" spans="1:5">
      <c r="A8560" s="127"/>
      <c r="B8560" s="128"/>
      <c r="C8560" s="127"/>
      <c r="D8560" s="122"/>
      <c r="E8560" s="129">
        <f t="shared" si="133"/>
        <v>0</v>
      </c>
    </row>
    <row r="8561" spans="1:5">
      <c r="A8561" s="127"/>
      <c r="B8561" s="128"/>
      <c r="C8561" s="127"/>
      <c r="D8561" s="122"/>
      <c r="E8561" s="129">
        <f t="shared" si="133"/>
        <v>0</v>
      </c>
    </row>
    <row r="8562" spans="1:5">
      <c r="A8562" s="127"/>
      <c r="B8562" s="128"/>
      <c r="C8562" s="127"/>
      <c r="D8562" s="122"/>
      <c r="E8562" s="129">
        <f t="shared" si="133"/>
        <v>0</v>
      </c>
    </row>
    <row r="8563" spans="1:5">
      <c r="A8563" s="127"/>
      <c r="B8563" s="128"/>
      <c r="C8563" s="127"/>
      <c r="D8563" s="122"/>
      <c r="E8563" s="129">
        <f t="shared" si="133"/>
        <v>0</v>
      </c>
    </row>
    <row r="8564" spans="1:5">
      <c r="A8564" s="127"/>
      <c r="B8564" s="128"/>
      <c r="C8564" s="127"/>
      <c r="D8564" s="122"/>
      <c r="E8564" s="129">
        <f t="shared" si="133"/>
        <v>0</v>
      </c>
    </row>
    <row r="8565" spans="1:5">
      <c r="A8565" s="127"/>
      <c r="B8565" s="128"/>
      <c r="C8565" s="127"/>
      <c r="D8565" s="122"/>
      <c r="E8565" s="129">
        <f t="shared" si="133"/>
        <v>0</v>
      </c>
    </row>
    <row r="8566" spans="1:5">
      <c r="A8566" s="127"/>
      <c r="B8566" s="128"/>
      <c r="C8566" s="127"/>
      <c r="D8566" s="122"/>
      <c r="E8566" s="129">
        <f t="shared" si="133"/>
        <v>0</v>
      </c>
    </row>
    <row r="8567" spans="1:5">
      <c r="A8567" s="127"/>
      <c r="B8567" s="128"/>
      <c r="C8567" s="127"/>
      <c r="D8567" s="122"/>
      <c r="E8567" s="129">
        <f t="shared" si="133"/>
        <v>0</v>
      </c>
    </row>
    <row r="8568" spans="1:5">
      <c r="A8568" s="127"/>
      <c r="B8568" s="128"/>
      <c r="C8568" s="127"/>
      <c r="D8568" s="122"/>
      <c r="E8568" s="129">
        <f t="shared" si="133"/>
        <v>0</v>
      </c>
    </row>
    <row r="8569" spans="1:5">
      <c r="A8569" s="127"/>
      <c r="B8569" s="128"/>
      <c r="C8569" s="127"/>
      <c r="D8569" s="122"/>
      <c r="E8569" s="129">
        <f t="shared" si="133"/>
        <v>0</v>
      </c>
    </row>
    <row r="8570" spans="1:5">
      <c r="A8570" s="127"/>
      <c r="B8570" s="128"/>
      <c r="C8570" s="127"/>
      <c r="D8570" s="122"/>
      <c r="E8570" s="129">
        <f t="shared" si="133"/>
        <v>0</v>
      </c>
    </row>
    <row r="8571" spans="1:5">
      <c r="A8571" s="127"/>
      <c r="B8571" s="128"/>
      <c r="C8571" s="127"/>
      <c r="D8571" s="122"/>
      <c r="E8571" s="129">
        <f t="shared" si="133"/>
        <v>0</v>
      </c>
    </row>
    <row r="8572" spans="1:5">
      <c r="A8572" s="127"/>
      <c r="B8572" s="128"/>
      <c r="C8572" s="127"/>
      <c r="D8572" s="122"/>
      <c r="E8572" s="129">
        <f t="shared" si="133"/>
        <v>0</v>
      </c>
    </row>
    <row r="8573" spans="1:5">
      <c r="A8573" s="127"/>
      <c r="B8573" s="128"/>
      <c r="C8573" s="127"/>
      <c r="D8573" s="122"/>
      <c r="E8573" s="129">
        <f t="shared" si="133"/>
        <v>0</v>
      </c>
    </row>
    <row r="8574" spans="1:5">
      <c r="A8574" s="127"/>
      <c r="B8574" s="128"/>
      <c r="C8574" s="127"/>
      <c r="D8574" s="122"/>
      <c r="E8574" s="129">
        <f t="shared" si="133"/>
        <v>0</v>
      </c>
    </row>
    <row r="8575" spans="1:5">
      <c r="A8575" s="127"/>
      <c r="B8575" s="128"/>
      <c r="C8575" s="127"/>
      <c r="D8575" s="122"/>
      <c r="E8575" s="129">
        <f t="shared" si="133"/>
        <v>0</v>
      </c>
    </row>
    <row r="8576" spans="1:5">
      <c r="A8576" s="127"/>
      <c r="B8576" s="128"/>
      <c r="C8576" s="127"/>
      <c r="D8576" s="122"/>
      <c r="E8576" s="129">
        <f t="shared" si="133"/>
        <v>0</v>
      </c>
    </row>
    <row r="8577" spans="1:5">
      <c r="A8577" s="127"/>
      <c r="B8577" s="128"/>
      <c r="C8577" s="127"/>
      <c r="D8577" s="122"/>
      <c r="E8577" s="129">
        <f t="shared" si="133"/>
        <v>0</v>
      </c>
    </row>
    <row r="8578" spans="1:5">
      <c r="A8578" s="127"/>
      <c r="B8578" s="128"/>
      <c r="C8578" s="127"/>
      <c r="D8578" s="122"/>
      <c r="E8578" s="129">
        <f t="shared" ref="E8578:E8641" si="134">ROUND((D8578/(1+$J$1))*(1+$L$1),2)</f>
        <v>0</v>
      </c>
    </row>
    <row r="8579" spans="1:5">
      <c r="A8579" s="127"/>
      <c r="B8579" s="128"/>
      <c r="C8579" s="127"/>
      <c r="D8579" s="122"/>
      <c r="E8579" s="129">
        <f t="shared" si="134"/>
        <v>0</v>
      </c>
    </row>
    <row r="8580" spans="1:5">
      <c r="A8580" s="127"/>
      <c r="B8580" s="128"/>
      <c r="C8580" s="127"/>
      <c r="D8580" s="122"/>
      <c r="E8580" s="129">
        <f t="shared" si="134"/>
        <v>0</v>
      </c>
    </row>
    <row r="8581" spans="1:5">
      <c r="A8581" s="127"/>
      <c r="B8581" s="128"/>
      <c r="C8581" s="127"/>
      <c r="D8581" s="122"/>
      <c r="E8581" s="129">
        <f t="shared" si="134"/>
        <v>0</v>
      </c>
    </row>
    <row r="8582" spans="1:5">
      <c r="A8582" s="127"/>
      <c r="B8582" s="128"/>
      <c r="C8582" s="127"/>
      <c r="D8582" s="122"/>
      <c r="E8582" s="129">
        <f t="shared" si="134"/>
        <v>0</v>
      </c>
    </row>
    <row r="8583" spans="1:5">
      <c r="A8583" s="127"/>
      <c r="B8583" s="128"/>
      <c r="C8583" s="127"/>
      <c r="D8583" s="122"/>
      <c r="E8583" s="129">
        <f t="shared" si="134"/>
        <v>0</v>
      </c>
    </row>
    <row r="8584" spans="1:5">
      <c r="A8584" s="127"/>
      <c r="B8584" s="128"/>
      <c r="C8584" s="127"/>
      <c r="D8584" s="122"/>
      <c r="E8584" s="129">
        <f t="shared" si="134"/>
        <v>0</v>
      </c>
    </row>
    <row r="8585" spans="1:5">
      <c r="A8585" s="127"/>
      <c r="B8585" s="128"/>
      <c r="C8585" s="127"/>
      <c r="D8585" s="122"/>
      <c r="E8585" s="129">
        <f t="shared" si="134"/>
        <v>0</v>
      </c>
    </row>
    <row r="8586" spans="1:5">
      <c r="A8586" s="127"/>
      <c r="B8586" s="128"/>
      <c r="C8586" s="127"/>
      <c r="D8586" s="122"/>
      <c r="E8586" s="129">
        <f t="shared" si="134"/>
        <v>0</v>
      </c>
    </row>
    <row r="8587" spans="1:5">
      <c r="A8587" s="127"/>
      <c r="B8587" s="128"/>
      <c r="C8587" s="127"/>
      <c r="D8587" s="122"/>
      <c r="E8587" s="129">
        <f t="shared" si="134"/>
        <v>0</v>
      </c>
    </row>
    <row r="8588" spans="1:5">
      <c r="A8588" s="127"/>
      <c r="B8588" s="128"/>
      <c r="C8588" s="127"/>
      <c r="D8588" s="122"/>
      <c r="E8588" s="129">
        <f t="shared" si="134"/>
        <v>0</v>
      </c>
    </row>
    <row r="8589" spans="1:5">
      <c r="A8589" s="127"/>
      <c r="B8589" s="128"/>
      <c r="C8589" s="127"/>
      <c r="D8589" s="122"/>
      <c r="E8589" s="129">
        <f t="shared" si="134"/>
        <v>0</v>
      </c>
    </row>
    <row r="8590" spans="1:5">
      <c r="A8590" s="127"/>
      <c r="B8590" s="128"/>
      <c r="C8590" s="127"/>
      <c r="D8590" s="122"/>
      <c r="E8590" s="129">
        <f t="shared" si="134"/>
        <v>0</v>
      </c>
    </row>
    <row r="8591" spans="1:5">
      <c r="A8591" s="127"/>
      <c r="B8591" s="128"/>
      <c r="C8591" s="127"/>
      <c r="D8591" s="122"/>
      <c r="E8591" s="129">
        <f t="shared" si="134"/>
        <v>0</v>
      </c>
    </row>
    <row r="8592" spans="1:5">
      <c r="A8592" s="127"/>
      <c r="B8592" s="128"/>
      <c r="C8592" s="127"/>
      <c r="D8592" s="122"/>
      <c r="E8592" s="129">
        <f t="shared" si="134"/>
        <v>0</v>
      </c>
    </row>
    <row r="8593" spans="1:5">
      <c r="A8593" s="127"/>
      <c r="B8593" s="128"/>
      <c r="C8593" s="127"/>
      <c r="D8593" s="122"/>
      <c r="E8593" s="129">
        <f t="shared" si="134"/>
        <v>0</v>
      </c>
    </row>
    <row r="8594" spans="1:5">
      <c r="A8594" s="127"/>
      <c r="B8594" s="128"/>
      <c r="C8594" s="127"/>
      <c r="D8594" s="122"/>
      <c r="E8594" s="129">
        <f t="shared" si="134"/>
        <v>0</v>
      </c>
    </row>
    <row r="8595" spans="1:5">
      <c r="A8595" s="127"/>
      <c r="B8595" s="128"/>
      <c r="C8595" s="127"/>
      <c r="D8595" s="122"/>
      <c r="E8595" s="129">
        <f t="shared" si="134"/>
        <v>0</v>
      </c>
    </row>
    <row r="8596" spans="1:5">
      <c r="A8596" s="127"/>
      <c r="B8596" s="128"/>
      <c r="C8596" s="127"/>
      <c r="D8596" s="122"/>
      <c r="E8596" s="129">
        <f t="shared" si="134"/>
        <v>0</v>
      </c>
    </row>
    <row r="8597" spans="1:5">
      <c r="A8597" s="127"/>
      <c r="B8597" s="128"/>
      <c r="C8597" s="127"/>
      <c r="D8597" s="122"/>
      <c r="E8597" s="129">
        <f t="shared" si="134"/>
        <v>0</v>
      </c>
    </row>
    <row r="8598" spans="1:5">
      <c r="A8598" s="127"/>
      <c r="B8598" s="128"/>
      <c r="C8598" s="127"/>
      <c r="D8598" s="122"/>
      <c r="E8598" s="129">
        <f t="shared" si="134"/>
        <v>0</v>
      </c>
    </row>
    <row r="8599" spans="1:5">
      <c r="A8599" s="127"/>
      <c r="B8599" s="128"/>
      <c r="C8599" s="127"/>
      <c r="D8599" s="122"/>
      <c r="E8599" s="129">
        <f t="shared" si="134"/>
        <v>0</v>
      </c>
    </row>
    <row r="8600" spans="1:5">
      <c r="A8600" s="127"/>
      <c r="B8600" s="128"/>
      <c r="C8600" s="127"/>
      <c r="D8600" s="122"/>
      <c r="E8600" s="129">
        <f t="shared" si="134"/>
        <v>0</v>
      </c>
    </row>
    <row r="8601" spans="1:5">
      <c r="A8601" s="127"/>
      <c r="B8601" s="128"/>
      <c r="C8601" s="127"/>
      <c r="D8601" s="122"/>
      <c r="E8601" s="129">
        <f t="shared" si="134"/>
        <v>0</v>
      </c>
    </row>
    <row r="8602" spans="1:5">
      <c r="A8602" s="127"/>
      <c r="B8602" s="128"/>
      <c r="C8602" s="127"/>
      <c r="D8602" s="122"/>
      <c r="E8602" s="129">
        <f t="shared" si="134"/>
        <v>0</v>
      </c>
    </row>
    <row r="8603" spans="1:5">
      <c r="A8603" s="127"/>
      <c r="B8603" s="128"/>
      <c r="C8603" s="127"/>
      <c r="D8603" s="122"/>
      <c r="E8603" s="129">
        <f t="shared" si="134"/>
        <v>0</v>
      </c>
    </row>
    <row r="8604" spans="1:5">
      <c r="A8604" s="127"/>
      <c r="B8604" s="128"/>
      <c r="C8604" s="127"/>
      <c r="D8604" s="122"/>
      <c r="E8604" s="129">
        <f t="shared" si="134"/>
        <v>0</v>
      </c>
    </row>
    <row r="8605" spans="1:5">
      <c r="A8605" s="127"/>
      <c r="B8605" s="128"/>
      <c r="C8605" s="127"/>
      <c r="D8605" s="122"/>
      <c r="E8605" s="129">
        <f t="shared" si="134"/>
        <v>0</v>
      </c>
    </row>
    <row r="8606" spans="1:5">
      <c r="A8606" s="127"/>
      <c r="B8606" s="128"/>
      <c r="C8606" s="127"/>
      <c r="D8606" s="122"/>
      <c r="E8606" s="129">
        <f t="shared" si="134"/>
        <v>0</v>
      </c>
    </row>
    <row r="8607" spans="1:5">
      <c r="A8607" s="127"/>
      <c r="B8607" s="128"/>
      <c r="C8607" s="127"/>
      <c r="D8607" s="122"/>
      <c r="E8607" s="129">
        <f t="shared" si="134"/>
        <v>0</v>
      </c>
    </row>
    <row r="8608" spans="1:5">
      <c r="A8608" s="127"/>
      <c r="B8608" s="128"/>
      <c r="C8608" s="127"/>
      <c r="D8608" s="122"/>
      <c r="E8608" s="129">
        <f t="shared" si="134"/>
        <v>0</v>
      </c>
    </row>
    <row r="8609" spans="1:5">
      <c r="A8609" s="127"/>
      <c r="B8609" s="128"/>
      <c r="C8609" s="127"/>
      <c r="D8609" s="122"/>
      <c r="E8609" s="129">
        <f t="shared" si="134"/>
        <v>0</v>
      </c>
    </row>
    <row r="8610" spans="1:5">
      <c r="A8610" s="127"/>
      <c r="B8610" s="128"/>
      <c r="C8610" s="127"/>
      <c r="D8610" s="122"/>
      <c r="E8610" s="129">
        <f t="shared" si="134"/>
        <v>0</v>
      </c>
    </row>
    <row r="8611" spans="1:5">
      <c r="A8611" s="127"/>
      <c r="B8611" s="128"/>
      <c r="C8611" s="127"/>
      <c r="D8611" s="122"/>
      <c r="E8611" s="129">
        <f t="shared" si="134"/>
        <v>0</v>
      </c>
    </row>
    <row r="8612" spans="1:5">
      <c r="A8612" s="127"/>
      <c r="B8612" s="128"/>
      <c r="C8612" s="127"/>
      <c r="D8612" s="122"/>
      <c r="E8612" s="129">
        <f t="shared" si="134"/>
        <v>0</v>
      </c>
    </row>
    <row r="8613" spans="1:5">
      <c r="A8613" s="127"/>
      <c r="B8613" s="128"/>
      <c r="C8613" s="127"/>
      <c r="D8613" s="122"/>
      <c r="E8613" s="129">
        <f t="shared" si="134"/>
        <v>0</v>
      </c>
    </row>
    <row r="8614" spans="1:5">
      <c r="A8614" s="127"/>
      <c r="B8614" s="128"/>
      <c r="C8614" s="127"/>
      <c r="D8614" s="122"/>
      <c r="E8614" s="129">
        <f t="shared" si="134"/>
        <v>0</v>
      </c>
    </row>
    <row r="8615" spans="1:5">
      <c r="A8615" s="127"/>
      <c r="B8615" s="128"/>
      <c r="C8615" s="127"/>
      <c r="D8615" s="122"/>
      <c r="E8615" s="129">
        <f t="shared" si="134"/>
        <v>0</v>
      </c>
    </row>
    <row r="8616" spans="1:5">
      <c r="A8616" s="127"/>
      <c r="B8616" s="128"/>
      <c r="C8616" s="127"/>
      <c r="D8616" s="122"/>
      <c r="E8616" s="129">
        <f t="shared" si="134"/>
        <v>0</v>
      </c>
    </row>
    <row r="8617" spans="1:5">
      <c r="A8617" s="127"/>
      <c r="B8617" s="128"/>
      <c r="C8617" s="127"/>
      <c r="D8617" s="122"/>
      <c r="E8617" s="129">
        <f t="shared" si="134"/>
        <v>0</v>
      </c>
    </row>
    <row r="8618" spans="1:5">
      <c r="A8618" s="127"/>
      <c r="B8618" s="128"/>
      <c r="C8618" s="127"/>
      <c r="D8618" s="122"/>
      <c r="E8618" s="129">
        <f t="shared" si="134"/>
        <v>0</v>
      </c>
    </row>
    <row r="8619" spans="1:5">
      <c r="A8619" s="127"/>
      <c r="B8619" s="128"/>
      <c r="C8619" s="127"/>
      <c r="D8619" s="122"/>
      <c r="E8619" s="129">
        <f t="shared" si="134"/>
        <v>0</v>
      </c>
    </row>
    <row r="8620" spans="1:5">
      <c r="A8620" s="127"/>
      <c r="B8620" s="128"/>
      <c r="C8620" s="127"/>
      <c r="D8620" s="122"/>
      <c r="E8620" s="129">
        <f t="shared" si="134"/>
        <v>0</v>
      </c>
    </row>
    <row r="8621" spans="1:5">
      <c r="A8621" s="127"/>
      <c r="B8621" s="128"/>
      <c r="C8621" s="127"/>
      <c r="D8621" s="122"/>
      <c r="E8621" s="129">
        <f t="shared" si="134"/>
        <v>0</v>
      </c>
    </row>
    <row r="8622" spans="1:5">
      <c r="A8622" s="127"/>
      <c r="B8622" s="128"/>
      <c r="C8622" s="127"/>
      <c r="D8622" s="122"/>
      <c r="E8622" s="129">
        <f t="shared" si="134"/>
        <v>0</v>
      </c>
    </row>
    <row r="8623" spans="1:5">
      <c r="A8623" s="127"/>
      <c r="B8623" s="128"/>
      <c r="C8623" s="127"/>
      <c r="D8623" s="122"/>
      <c r="E8623" s="129">
        <f t="shared" si="134"/>
        <v>0</v>
      </c>
    </row>
    <row r="8624" spans="1:5">
      <c r="A8624" s="127"/>
      <c r="B8624" s="128"/>
      <c r="C8624" s="127"/>
      <c r="D8624" s="122"/>
      <c r="E8624" s="129">
        <f t="shared" si="134"/>
        <v>0</v>
      </c>
    </row>
    <row r="8625" spans="1:5">
      <c r="A8625" s="127"/>
      <c r="B8625" s="128"/>
      <c r="C8625" s="127"/>
      <c r="D8625" s="122"/>
      <c r="E8625" s="129">
        <f t="shared" si="134"/>
        <v>0</v>
      </c>
    </row>
    <row r="8626" spans="1:5">
      <c r="A8626" s="127"/>
      <c r="B8626" s="128"/>
      <c r="C8626" s="127"/>
      <c r="D8626" s="122"/>
      <c r="E8626" s="129">
        <f t="shared" si="134"/>
        <v>0</v>
      </c>
    </row>
    <row r="8627" spans="1:5">
      <c r="A8627" s="127"/>
      <c r="B8627" s="128"/>
      <c r="C8627" s="127"/>
      <c r="D8627" s="122"/>
      <c r="E8627" s="129">
        <f t="shared" si="134"/>
        <v>0</v>
      </c>
    </row>
    <row r="8628" spans="1:5">
      <c r="A8628" s="127"/>
      <c r="B8628" s="128"/>
      <c r="C8628" s="127"/>
      <c r="D8628" s="122"/>
      <c r="E8628" s="129">
        <f t="shared" si="134"/>
        <v>0</v>
      </c>
    </row>
    <row r="8629" spans="1:5">
      <c r="A8629" s="127"/>
      <c r="B8629" s="128"/>
      <c r="C8629" s="127"/>
      <c r="D8629" s="122"/>
      <c r="E8629" s="129">
        <f t="shared" si="134"/>
        <v>0</v>
      </c>
    </row>
    <row r="8630" spans="1:5">
      <c r="A8630" s="127"/>
      <c r="B8630" s="128"/>
      <c r="C8630" s="127"/>
      <c r="D8630" s="122"/>
      <c r="E8630" s="129">
        <f t="shared" si="134"/>
        <v>0</v>
      </c>
    </row>
    <row r="8631" spans="1:5">
      <c r="A8631" s="127"/>
      <c r="B8631" s="128"/>
      <c r="C8631" s="127"/>
      <c r="D8631" s="122"/>
      <c r="E8631" s="129">
        <f t="shared" si="134"/>
        <v>0</v>
      </c>
    </row>
    <row r="8632" spans="1:5">
      <c r="A8632" s="127"/>
      <c r="B8632" s="128"/>
      <c r="C8632" s="127"/>
      <c r="D8632" s="122"/>
      <c r="E8632" s="129">
        <f t="shared" si="134"/>
        <v>0</v>
      </c>
    </row>
    <row r="8633" spans="1:5">
      <c r="A8633" s="127"/>
      <c r="B8633" s="128"/>
      <c r="C8633" s="127"/>
      <c r="D8633" s="122"/>
      <c r="E8633" s="129">
        <f t="shared" si="134"/>
        <v>0</v>
      </c>
    </row>
    <row r="8634" spans="1:5">
      <c r="A8634" s="127"/>
      <c r="B8634" s="128"/>
      <c r="C8634" s="127"/>
      <c r="D8634" s="122"/>
      <c r="E8634" s="129">
        <f t="shared" si="134"/>
        <v>0</v>
      </c>
    </row>
    <row r="8635" spans="1:5">
      <c r="A8635" s="127"/>
      <c r="B8635" s="128"/>
      <c r="C8635" s="127"/>
      <c r="D8635" s="122"/>
      <c r="E8635" s="129">
        <f t="shared" si="134"/>
        <v>0</v>
      </c>
    </row>
    <row r="8636" spans="1:5">
      <c r="A8636" s="127"/>
      <c r="B8636" s="128"/>
      <c r="C8636" s="127"/>
      <c r="D8636" s="122"/>
      <c r="E8636" s="129">
        <f t="shared" si="134"/>
        <v>0</v>
      </c>
    </row>
    <row r="8637" spans="1:5">
      <c r="A8637" s="127"/>
      <c r="B8637" s="128"/>
      <c r="C8637" s="127"/>
      <c r="D8637" s="122"/>
      <c r="E8637" s="129">
        <f t="shared" si="134"/>
        <v>0</v>
      </c>
    </row>
    <row r="8638" spans="1:5">
      <c r="A8638" s="127"/>
      <c r="B8638" s="128"/>
      <c r="C8638" s="127"/>
      <c r="D8638" s="122"/>
      <c r="E8638" s="129">
        <f t="shared" si="134"/>
        <v>0</v>
      </c>
    </row>
    <row r="8639" spans="1:5">
      <c r="A8639" s="127"/>
      <c r="B8639" s="128"/>
      <c r="C8639" s="127"/>
      <c r="D8639" s="122"/>
      <c r="E8639" s="129">
        <f t="shared" si="134"/>
        <v>0</v>
      </c>
    </row>
    <row r="8640" spans="1:5">
      <c r="A8640" s="127"/>
      <c r="B8640" s="128"/>
      <c r="C8640" s="127"/>
      <c r="D8640" s="122"/>
      <c r="E8640" s="129">
        <f t="shared" si="134"/>
        <v>0</v>
      </c>
    </row>
    <row r="8641" spans="1:5">
      <c r="A8641" s="127"/>
      <c r="B8641" s="128"/>
      <c r="C8641" s="127"/>
      <c r="D8641" s="122"/>
      <c r="E8641" s="129">
        <f t="shared" si="134"/>
        <v>0</v>
      </c>
    </row>
    <row r="8642" spans="1:5">
      <c r="A8642" s="127"/>
      <c r="B8642" s="128"/>
      <c r="C8642" s="127"/>
      <c r="D8642" s="122"/>
      <c r="E8642" s="129">
        <f t="shared" ref="E8642:E8705" si="135">ROUND((D8642/(1+$J$1))*(1+$L$1),2)</f>
        <v>0</v>
      </c>
    </row>
    <row r="8643" spans="1:5">
      <c r="A8643" s="127"/>
      <c r="B8643" s="128"/>
      <c r="C8643" s="127"/>
      <c r="D8643" s="122"/>
      <c r="E8643" s="129">
        <f t="shared" si="135"/>
        <v>0</v>
      </c>
    </row>
    <row r="8644" spans="1:5">
      <c r="A8644" s="127"/>
      <c r="B8644" s="128"/>
      <c r="C8644" s="127"/>
      <c r="D8644" s="122"/>
      <c r="E8644" s="129">
        <f t="shared" si="135"/>
        <v>0</v>
      </c>
    </row>
    <row r="8645" spans="1:5">
      <c r="A8645" s="127"/>
      <c r="B8645" s="128"/>
      <c r="C8645" s="127"/>
      <c r="D8645" s="122"/>
      <c r="E8645" s="129">
        <f t="shared" si="135"/>
        <v>0</v>
      </c>
    </row>
    <row r="8646" spans="1:5">
      <c r="A8646" s="127"/>
      <c r="B8646" s="128"/>
      <c r="C8646" s="127"/>
      <c r="D8646" s="122"/>
      <c r="E8646" s="129">
        <f t="shared" si="135"/>
        <v>0</v>
      </c>
    </row>
    <row r="8647" spans="1:5">
      <c r="A8647" s="127"/>
      <c r="B8647" s="128"/>
      <c r="C8647" s="127"/>
      <c r="D8647" s="122"/>
      <c r="E8647" s="129">
        <f t="shared" si="135"/>
        <v>0</v>
      </c>
    </row>
    <row r="8648" spans="1:5">
      <c r="A8648" s="127"/>
      <c r="B8648" s="128"/>
      <c r="C8648" s="127"/>
      <c r="D8648" s="122"/>
      <c r="E8648" s="129">
        <f t="shared" si="135"/>
        <v>0</v>
      </c>
    </row>
    <row r="8649" spans="1:5">
      <c r="A8649" s="127"/>
      <c r="B8649" s="128"/>
      <c r="C8649" s="127"/>
      <c r="D8649" s="122"/>
      <c r="E8649" s="129">
        <f t="shared" si="135"/>
        <v>0</v>
      </c>
    </row>
    <row r="8650" spans="1:5">
      <c r="A8650" s="127"/>
      <c r="B8650" s="128"/>
      <c r="C8650" s="127"/>
      <c r="D8650" s="122"/>
      <c r="E8650" s="129">
        <f t="shared" si="135"/>
        <v>0</v>
      </c>
    </row>
    <row r="8651" spans="1:5">
      <c r="A8651" s="127"/>
      <c r="B8651" s="128"/>
      <c r="C8651" s="127"/>
      <c r="D8651" s="122"/>
      <c r="E8651" s="129">
        <f t="shared" si="135"/>
        <v>0</v>
      </c>
    </row>
    <row r="8652" spans="1:5">
      <c r="A8652" s="127"/>
      <c r="B8652" s="128"/>
      <c r="C8652" s="127"/>
      <c r="D8652" s="122"/>
      <c r="E8652" s="129">
        <f t="shared" si="135"/>
        <v>0</v>
      </c>
    </row>
    <row r="8653" spans="1:5">
      <c r="A8653" s="127"/>
      <c r="B8653" s="128"/>
      <c r="C8653" s="127"/>
      <c r="D8653" s="122"/>
      <c r="E8653" s="129">
        <f t="shared" si="135"/>
        <v>0</v>
      </c>
    </row>
    <row r="8654" spans="1:5">
      <c r="A8654" s="127"/>
      <c r="B8654" s="128"/>
      <c r="C8654" s="127"/>
      <c r="D8654" s="122"/>
      <c r="E8654" s="129">
        <f t="shared" si="135"/>
        <v>0</v>
      </c>
    </row>
    <row r="8655" spans="1:5">
      <c r="A8655" s="127"/>
      <c r="B8655" s="128"/>
      <c r="C8655" s="127"/>
      <c r="D8655" s="122"/>
      <c r="E8655" s="129">
        <f t="shared" si="135"/>
        <v>0</v>
      </c>
    </row>
    <row r="8656" spans="1:5">
      <c r="A8656" s="127"/>
      <c r="B8656" s="128"/>
      <c r="C8656" s="127"/>
      <c r="D8656" s="122"/>
      <c r="E8656" s="129">
        <f t="shared" si="135"/>
        <v>0</v>
      </c>
    </row>
    <row r="8657" spans="1:5">
      <c r="A8657" s="127"/>
      <c r="B8657" s="128"/>
      <c r="C8657" s="127"/>
      <c r="D8657" s="122"/>
      <c r="E8657" s="129">
        <f t="shared" si="135"/>
        <v>0</v>
      </c>
    </row>
    <row r="8658" spans="1:5">
      <c r="A8658" s="127"/>
      <c r="B8658" s="128"/>
      <c r="C8658" s="127"/>
      <c r="D8658" s="122"/>
      <c r="E8658" s="129">
        <f t="shared" si="135"/>
        <v>0</v>
      </c>
    </row>
    <row r="8659" spans="1:5">
      <c r="A8659" s="127"/>
      <c r="B8659" s="128"/>
      <c r="C8659" s="127"/>
      <c r="D8659" s="122"/>
      <c r="E8659" s="129">
        <f t="shared" si="135"/>
        <v>0</v>
      </c>
    </row>
    <row r="8660" spans="1:5">
      <c r="A8660" s="127"/>
      <c r="B8660" s="128"/>
      <c r="C8660" s="127"/>
      <c r="D8660" s="122"/>
      <c r="E8660" s="129">
        <f t="shared" si="135"/>
        <v>0</v>
      </c>
    </row>
    <row r="8661" spans="1:5">
      <c r="A8661" s="127"/>
      <c r="B8661" s="128"/>
      <c r="C8661" s="127"/>
      <c r="D8661" s="122"/>
      <c r="E8661" s="129">
        <f t="shared" si="135"/>
        <v>0</v>
      </c>
    </row>
    <row r="8662" spans="1:5">
      <c r="A8662" s="127"/>
      <c r="B8662" s="128"/>
      <c r="C8662" s="127"/>
      <c r="D8662" s="122"/>
      <c r="E8662" s="129">
        <f t="shared" si="135"/>
        <v>0</v>
      </c>
    </row>
    <row r="8663" spans="1:5">
      <c r="A8663" s="127"/>
      <c r="B8663" s="128"/>
      <c r="C8663" s="127"/>
      <c r="D8663" s="122"/>
      <c r="E8663" s="129">
        <f t="shared" si="135"/>
        <v>0</v>
      </c>
    </row>
    <row r="8664" spans="1:5">
      <c r="A8664" s="127"/>
      <c r="B8664" s="128"/>
      <c r="C8664" s="127"/>
      <c r="D8664" s="122"/>
      <c r="E8664" s="129">
        <f t="shared" si="135"/>
        <v>0</v>
      </c>
    </row>
    <row r="8665" spans="1:5">
      <c r="A8665" s="127"/>
      <c r="B8665" s="128"/>
      <c r="C8665" s="127"/>
      <c r="D8665" s="122"/>
      <c r="E8665" s="129">
        <f t="shared" si="135"/>
        <v>0</v>
      </c>
    </row>
    <row r="8666" spans="1:5">
      <c r="A8666" s="127"/>
      <c r="B8666" s="128"/>
      <c r="C8666" s="127"/>
      <c r="D8666" s="122"/>
      <c r="E8666" s="129">
        <f t="shared" si="135"/>
        <v>0</v>
      </c>
    </row>
    <row r="8667" spans="1:5">
      <c r="A8667" s="127"/>
      <c r="B8667" s="128"/>
      <c r="C8667" s="127"/>
      <c r="D8667" s="122"/>
      <c r="E8667" s="129">
        <f t="shared" si="135"/>
        <v>0</v>
      </c>
    </row>
    <row r="8668" spans="1:5">
      <c r="A8668" s="127"/>
      <c r="B8668" s="128"/>
      <c r="C8668" s="127"/>
      <c r="D8668" s="122"/>
      <c r="E8668" s="129">
        <f t="shared" si="135"/>
        <v>0</v>
      </c>
    </row>
    <row r="8669" spans="1:5">
      <c r="A8669" s="127"/>
      <c r="B8669" s="128"/>
      <c r="C8669" s="127"/>
      <c r="D8669" s="122"/>
      <c r="E8669" s="129">
        <f t="shared" si="135"/>
        <v>0</v>
      </c>
    </row>
    <row r="8670" spans="1:5">
      <c r="A8670" s="127"/>
      <c r="B8670" s="128"/>
      <c r="C8670" s="127"/>
      <c r="D8670" s="122"/>
      <c r="E8670" s="129">
        <f t="shared" si="135"/>
        <v>0</v>
      </c>
    </row>
    <row r="8671" spans="1:5">
      <c r="A8671" s="127"/>
      <c r="B8671" s="128"/>
      <c r="C8671" s="127"/>
      <c r="D8671" s="122"/>
      <c r="E8671" s="129">
        <f t="shared" si="135"/>
        <v>0</v>
      </c>
    </row>
    <row r="8672" spans="1:5">
      <c r="A8672" s="127"/>
      <c r="B8672" s="128"/>
      <c r="C8672" s="127"/>
      <c r="D8672" s="122"/>
      <c r="E8672" s="129">
        <f t="shared" si="135"/>
        <v>0</v>
      </c>
    </row>
    <row r="8673" spans="1:5">
      <c r="A8673" s="127"/>
      <c r="B8673" s="128"/>
      <c r="C8673" s="127"/>
      <c r="D8673" s="122"/>
      <c r="E8673" s="129">
        <f t="shared" si="135"/>
        <v>0</v>
      </c>
    </row>
    <row r="8674" spans="1:5">
      <c r="A8674" s="127"/>
      <c r="B8674" s="128"/>
      <c r="C8674" s="127"/>
      <c r="D8674" s="122"/>
      <c r="E8674" s="129">
        <f t="shared" si="135"/>
        <v>0</v>
      </c>
    </row>
    <row r="8675" spans="1:5">
      <c r="A8675" s="127"/>
      <c r="B8675" s="128"/>
      <c r="C8675" s="127"/>
      <c r="D8675" s="122"/>
      <c r="E8675" s="129">
        <f t="shared" si="135"/>
        <v>0</v>
      </c>
    </row>
    <row r="8676" spans="1:5">
      <c r="A8676" s="127"/>
      <c r="B8676" s="128"/>
      <c r="C8676" s="127"/>
      <c r="D8676" s="122"/>
      <c r="E8676" s="129">
        <f t="shared" si="135"/>
        <v>0</v>
      </c>
    </row>
    <row r="8677" spans="1:5">
      <c r="A8677" s="127"/>
      <c r="B8677" s="128"/>
      <c r="C8677" s="127"/>
      <c r="D8677" s="122"/>
      <c r="E8677" s="129">
        <f t="shared" si="135"/>
        <v>0</v>
      </c>
    </row>
    <row r="8678" spans="1:5">
      <c r="A8678" s="127"/>
      <c r="B8678" s="128"/>
      <c r="C8678" s="127"/>
      <c r="D8678" s="122"/>
      <c r="E8678" s="129">
        <f t="shared" si="135"/>
        <v>0</v>
      </c>
    </row>
    <row r="8679" spans="1:5">
      <c r="A8679" s="127"/>
      <c r="B8679" s="128"/>
      <c r="C8679" s="127"/>
      <c r="D8679" s="122"/>
      <c r="E8679" s="129">
        <f t="shared" si="135"/>
        <v>0</v>
      </c>
    </row>
    <row r="8680" spans="1:5">
      <c r="A8680" s="127"/>
      <c r="B8680" s="128"/>
      <c r="C8680" s="127"/>
      <c r="D8680" s="122"/>
      <c r="E8680" s="129">
        <f t="shared" si="135"/>
        <v>0</v>
      </c>
    </row>
    <row r="8681" spans="1:5">
      <c r="A8681" s="127"/>
      <c r="B8681" s="128"/>
      <c r="C8681" s="127"/>
      <c r="D8681" s="122"/>
      <c r="E8681" s="129">
        <f t="shared" si="135"/>
        <v>0</v>
      </c>
    </row>
    <row r="8682" spans="1:5">
      <c r="A8682" s="127"/>
      <c r="B8682" s="128"/>
      <c r="C8682" s="127"/>
      <c r="D8682" s="122"/>
      <c r="E8682" s="129">
        <f t="shared" si="135"/>
        <v>0</v>
      </c>
    </row>
    <row r="8683" spans="1:5">
      <c r="A8683" s="127"/>
      <c r="B8683" s="128"/>
      <c r="C8683" s="127"/>
      <c r="D8683" s="122"/>
      <c r="E8683" s="129">
        <f t="shared" si="135"/>
        <v>0</v>
      </c>
    </row>
    <row r="8684" spans="1:5">
      <c r="A8684" s="127"/>
      <c r="B8684" s="128"/>
      <c r="C8684" s="127"/>
      <c r="D8684" s="122"/>
      <c r="E8684" s="129">
        <f t="shared" si="135"/>
        <v>0</v>
      </c>
    </row>
    <row r="8685" spans="1:5">
      <c r="A8685" s="127"/>
      <c r="B8685" s="128"/>
      <c r="C8685" s="127"/>
      <c r="D8685" s="122"/>
      <c r="E8685" s="129">
        <f t="shared" si="135"/>
        <v>0</v>
      </c>
    </row>
    <row r="8686" spans="1:5">
      <c r="A8686" s="127"/>
      <c r="B8686" s="128"/>
      <c r="C8686" s="127"/>
      <c r="D8686" s="122"/>
      <c r="E8686" s="129">
        <f t="shared" si="135"/>
        <v>0</v>
      </c>
    </row>
    <row r="8687" spans="1:5">
      <c r="A8687" s="127"/>
      <c r="B8687" s="128"/>
      <c r="C8687" s="127"/>
      <c r="D8687" s="122"/>
      <c r="E8687" s="129">
        <f t="shared" si="135"/>
        <v>0</v>
      </c>
    </row>
    <row r="8688" spans="1:5">
      <c r="A8688" s="127"/>
      <c r="B8688" s="128"/>
      <c r="C8688" s="127"/>
      <c r="D8688" s="122"/>
      <c r="E8688" s="129">
        <f t="shared" si="135"/>
        <v>0</v>
      </c>
    </row>
    <row r="8689" spans="1:5">
      <c r="A8689" s="127"/>
      <c r="B8689" s="128"/>
      <c r="C8689" s="127"/>
      <c r="D8689" s="122"/>
      <c r="E8689" s="129">
        <f t="shared" si="135"/>
        <v>0</v>
      </c>
    </row>
    <row r="8690" spans="1:5">
      <c r="A8690" s="127"/>
      <c r="B8690" s="128"/>
      <c r="C8690" s="127"/>
      <c r="D8690" s="122"/>
      <c r="E8690" s="129">
        <f t="shared" si="135"/>
        <v>0</v>
      </c>
    </row>
    <row r="8691" spans="1:5">
      <c r="A8691" s="127"/>
      <c r="B8691" s="128"/>
      <c r="C8691" s="127"/>
      <c r="D8691" s="122"/>
      <c r="E8691" s="129">
        <f t="shared" si="135"/>
        <v>0</v>
      </c>
    </row>
    <row r="8692" spans="1:5">
      <c r="A8692" s="127"/>
      <c r="B8692" s="128"/>
      <c r="C8692" s="127"/>
      <c r="D8692" s="122"/>
      <c r="E8692" s="129">
        <f t="shared" si="135"/>
        <v>0</v>
      </c>
    </row>
    <row r="8693" spans="1:5">
      <c r="A8693" s="127"/>
      <c r="B8693" s="128"/>
      <c r="C8693" s="127"/>
      <c r="D8693" s="122"/>
      <c r="E8693" s="129">
        <f t="shared" si="135"/>
        <v>0</v>
      </c>
    </row>
    <row r="8694" spans="1:5">
      <c r="A8694" s="127"/>
      <c r="B8694" s="128"/>
      <c r="C8694" s="127"/>
      <c r="D8694" s="122"/>
      <c r="E8694" s="129">
        <f t="shared" si="135"/>
        <v>0</v>
      </c>
    </row>
    <row r="8695" spans="1:5">
      <c r="A8695" s="127"/>
      <c r="B8695" s="128"/>
      <c r="C8695" s="127"/>
      <c r="D8695" s="122"/>
      <c r="E8695" s="129">
        <f t="shared" si="135"/>
        <v>0</v>
      </c>
    </row>
    <row r="8696" spans="1:5">
      <c r="A8696" s="127"/>
      <c r="B8696" s="128"/>
      <c r="C8696" s="127"/>
      <c r="D8696" s="122"/>
      <c r="E8696" s="129">
        <f t="shared" si="135"/>
        <v>0</v>
      </c>
    </row>
    <row r="8697" spans="1:5">
      <c r="A8697" s="127"/>
      <c r="B8697" s="128"/>
      <c r="C8697" s="127"/>
      <c r="D8697" s="122"/>
      <c r="E8697" s="129">
        <f t="shared" si="135"/>
        <v>0</v>
      </c>
    </row>
    <row r="8698" spans="1:5">
      <c r="A8698" s="127"/>
      <c r="B8698" s="128"/>
      <c r="C8698" s="127"/>
      <c r="D8698" s="122"/>
      <c r="E8698" s="129">
        <f t="shared" si="135"/>
        <v>0</v>
      </c>
    </row>
    <row r="8699" spans="1:5">
      <c r="A8699" s="127"/>
      <c r="B8699" s="128"/>
      <c r="C8699" s="127"/>
      <c r="D8699" s="122"/>
      <c r="E8699" s="129">
        <f t="shared" si="135"/>
        <v>0</v>
      </c>
    </row>
    <row r="8700" spans="1:5">
      <c r="A8700" s="127"/>
      <c r="B8700" s="128"/>
      <c r="C8700" s="127"/>
      <c r="D8700" s="122"/>
      <c r="E8700" s="129">
        <f t="shared" si="135"/>
        <v>0</v>
      </c>
    </row>
    <row r="8701" spans="1:5">
      <c r="A8701" s="127"/>
      <c r="B8701" s="128"/>
      <c r="C8701" s="127"/>
      <c r="D8701" s="122"/>
      <c r="E8701" s="129">
        <f t="shared" si="135"/>
        <v>0</v>
      </c>
    </row>
    <row r="8702" spans="1:5">
      <c r="A8702" s="127"/>
      <c r="B8702" s="128"/>
      <c r="C8702" s="127"/>
      <c r="D8702" s="122"/>
      <c r="E8702" s="129">
        <f t="shared" si="135"/>
        <v>0</v>
      </c>
    </row>
    <row r="8703" spans="1:5">
      <c r="A8703" s="127"/>
      <c r="B8703" s="128"/>
      <c r="C8703" s="127"/>
      <c r="D8703" s="122"/>
      <c r="E8703" s="129">
        <f t="shared" si="135"/>
        <v>0</v>
      </c>
    </row>
    <row r="8704" spans="1:5">
      <c r="A8704" s="127"/>
      <c r="B8704" s="128"/>
      <c r="C8704" s="127"/>
      <c r="D8704" s="122"/>
      <c r="E8704" s="129">
        <f t="shared" si="135"/>
        <v>0</v>
      </c>
    </row>
    <row r="8705" spans="1:5">
      <c r="A8705" s="127"/>
      <c r="B8705" s="128"/>
      <c r="C8705" s="127"/>
      <c r="D8705" s="122"/>
      <c r="E8705" s="129">
        <f t="shared" si="135"/>
        <v>0</v>
      </c>
    </row>
    <row r="8706" spans="1:5">
      <c r="A8706" s="127"/>
      <c r="B8706" s="128"/>
      <c r="C8706" s="127"/>
      <c r="D8706" s="122"/>
      <c r="E8706" s="129">
        <f t="shared" ref="E8706:E8769" si="136">ROUND((D8706/(1+$J$1))*(1+$L$1),2)</f>
        <v>0</v>
      </c>
    </row>
    <row r="8707" spans="1:5">
      <c r="A8707" s="127"/>
      <c r="B8707" s="128"/>
      <c r="C8707" s="127"/>
      <c r="D8707" s="122"/>
      <c r="E8707" s="129">
        <f t="shared" si="136"/>
        <v>0</v>
      </c>
    </row>
    <row r="8708" spans="1:5">
      <c r="A8708" s="127"/>
      <c r="B8708" s="128"/>
      <c r="C8708" s="127"/>
      <c r="D8708" s="122"/>
      <c r="E8708" s="129">
        <f t="shared" si="136"/>
        <v>0</v>
      </c>
    </row>
    <row r="8709" spans="1:5">
      <c r="A8709" s="127"/>
      <c r="B8709" s="128"/>
      <c r="C8709" s="127"/>
      <c r="D8709" s="122"/>
      <c r="E8709" s="129">
        <f t="shared" si="136"/>
        <v>0</v>
      </c>
    </row>
    <row r="8710" spans="1:5">
      <c r="A8710" s="127"/>
      <c r="B8710" s="128"/>
      <c r="C8710" s="127"/>
      <c r="D8710" s="122"/>
      <c r="E8710" s="129">
        <f t="shared" si="136"/>
        <v>0</v>
      </c>
    </row>
    <row r="8711" spans="1:5">
      <c r="A8711" s="127"/>
      <c r="B8711" s="128"/>
      <c r="C8711" s="127"/>
      <c r="D8711" s="122"/>
      <c r="E8711" s="129">
        <f t="shared" si="136"/>
        <v>0</v>
      </c>
    </row>
    <row r="8712" spans="1:5">
      <c r="A8712" s="127"/>
      <c r="B8712" s="128"/>
      <c r="C8712" s="127"/>
      <c r="D8712" s="122"/>
      <c r="E8712" s="129">
        <f t="shared" si="136"/>
        <v>0</v>
      </c>
    </row>
    <row r="8713" spans="1:5">
      <c r="A8713" s="127"/>
      <c r="B8713" s="128"/>
      <c r="C8713" s="127"/>
      <c r="D8713" s="122"/>
      <c r="E8713" s="129">
        <f t="shared" si="136"/>
        <v>0</v>
      </c>
    </row>
    <row r="8714" spans="1:5">
      <c r="A8714" s="127"/>
      <c r="B8714" s="128"/>
      <c r="C8714" s="127"/>
      <c r="D8714" s="122"/>
      <c r="E8714" s="129">
        <f t="shared" si="136"/>
        <v>0</v>
      </c>
    </row>
    <row r="8715" spans="1:5">
      <c r="A8715" s="127"/>
      <c r="B8715" s="128"/>
      <c r="C8715" s="127"/>
      <c r="D8715" s="122"/>
      <c r="E8715" s="129">
        <f t="shared" si="136"/>
        <v>0</v>
      </c>
    </row>
    <row r="8716" spans="1:5">
      <c r="A8716" s="127"/>
      <c r="B8716" s="128"/>
      <c r="C8716" s="127"/>
      <c r="D8716" s="122"/>
      <c r="E8716" s="129">
        <f t="shared" si="136"/>
        <v>0</v>
      </c>
    </row>
    <row r="8717" spans="1:5">
      <c r="A8717" s="127"/>
      <c r="B8717" s="128"/>
      <c r="C8717" s="127"/>
      <c r="D8717" s="122"/>
      <c r="E8717" s="129">
        <f t="shared" si="136"/>
        <v>0</v>
      </c>
    </row>
    <row r="8718" spans="1:5">
      <c r="A8718" s="127"/>
      <c r="B8718" s="128"/>
      <c r="C8718" s="127"/>
      <c r="D8718" s="122"/>
      <c r="E8718" s="129">
        <f t="shared" si="136"/>
        <v>0</v>
      </c>
    </row>
    <row r="8719" spans="1:5">
      <c r="A8719" s="127"/>
      <c r="B8719" s="128"/>
      <c r="C8719" s="127"/>
      <c r="D8719" s="122"/>
      <c r="E8719" s="129">
        <f t="shared" si="136"/>
        <v>0</v>
      </c>
    </row>
    <row r="8720" spans="1:5">
      <c r="A8720" s="127"/>
      <c r="B8720" s="128"/>
      <c r="C8720" s="127"/>
      <c r="D8720" s="122"/>
      <c r="E8720" s="129">
        <f t="shared" si="136"/>
        <v>0</v>
      </c>
    </row>
    <row r="8721" spans="1:5">
      <c r="A8721" s="127"/>
      <c r="B8721" s="128"/>
      <c r="C8721" s="127"/>
      <c r="D8721" s="122"/>
      <c r="E8721" s="129">
        <f t="shared" si="136"/>
        <v>0</v>
      </c>
    </row>
    <row r="8722" spans="1:5">
      <c r="A8722" s="127"/>
      <c r="B8722" s="128"/>
      <c r="C8722" s="127"/>
      <c r="D8722" s="122"/>
      <c r="E8722" s="129">
        <f t="shared" si="136"/>
        <v>0</v>
      </c>
    </row>
    <row r="8723" spans="1:5">
      <c r="A8723" s="127"/>
      <c r="B8723" s="128"/>
      <c r="C8723" s="127"/>
      <c r="D8723" s="122"/>
      <c r="E8723" s="129">
        <f t="shared" si="136"/>
        <v>0</v>
      </c>
    </row>
    <row r="8724" spans="1:5">
      <c r="A8724" s="127"/>
      <c r="B8724" s="128"/>
      <c r="C8724" s="127"/>
      <c r="D8724" s="122"/>
      <c r="E8724" s="129">
        <f t="shared" si="136"/>
        <v>0</v>
      </c>
    </row>
    <row r="8725" spans="1:5">
      <c r="A8725" s="127"/>
      <c r="B8725" s="128"/>
      <c r="C8725" s="127"/>
      <c r="D8725" s="122"/>
      <c r="E8725" s="129">
        <f t="shared" si="136"/>
        <v>0</v>
      </c>
    </row>
    <row r="8726" spans="1:5">
      <c r="A8726" s="127"/>
      <c r="B8726" s="128"/>
      <c r="C8726" s="127"/>
      <c r="D8726" s="122"/>
      <c r="E8726" s="129">
        <f t="shared" si="136"/>
        <v>0</v>
      </c>
    </row>
    <row r="8727" spans="1:5">
      <c r="A8727" s="127"/>
      <c r="B8727" s="128"/>
      <c r="C8727" s="127"/>
      <c r="D8727" s="122"/>
      <c r="E8727" s="129">
        <f t="shared" si="136"/>
        <v>0</v>
      </c>
    </row>
    <row r="8728" spans="1:5">
      <c r="A8728" s="127"/>
      <c r="B8728" s="128"/>
      <c r="C8728" s="127"/>
      <c r="D8728" s="122"/>
      <c r="E8728" s="129">
        <f t="shared" si="136"/>
        <v>0</v>
      </c>
    </row>
    <row r="8729" spans="1:5">
      <c r="A8729" s="127"/>
      <c r="B8729" s="128"/>
      <c r="C8729" s="127"/>
      <c r="D8729" s="122"/>
      <c r="E8729" s="129">
        <f t="shared" si="136"/>
        <v>0</v>
      </c>
    </row>
    <row r="8730" spans="1:5">
      <c r="A8730" s="127"/>
      <c r="B8730" s="128"/>
      <c r="C8730" s="127"/>
      <c r="D8730" s="122"/>
      <c r="E8730" s="129">
        <f t="shared" si="136"/>
        <v>0</v>
      </c>
    </row>
    <row r="8731" spans="1:5">
      <c r="A8731" s="127"/>
      <c r="B8731" s="128"/>
      <c r="C8731" s="127"/>
      <c r="D8731" s="122"/>
      <c r="E8731" s="129">
        <f t="shared" si="136"/>
        <v>0</v>
      </c>
    </row>
    <row r="8732" spans="1:5">
      <c r="A8732" s="127"/>
      <c r="B8732" s="128"/>
      <c r="C8732" s="127"/>
      <c r="D8732" s="122"/>
      <c r="E8732" s="129">
        <f t="shared" si="136"/>
        <v>0</v>
      </c>
    </row>
    <row r="8733" spans="1:5">
      <c r="A8733" s="127"/>
      <c r="B8733" s="128"/>
      <c r="C8733" s="127"/>
      <c r="D8733" s="122"/>
      <c r="E8733" s="129">
        <f t="shared" si="136"/>
        <v>0</v>
      </c>
    </row>
    <row r="8734" spans="1:5">
      <c r="A8734" s="127"/>
      <c r="B8734" s="128"/>
      <c r="C8734" s="127"/>
      <c r="D8734" s="122"/>
      <c r="E8734" s="129">
        <f t="shared" si="136"/>
        <v>0</v>
      </c>
    </row>
    <row r="8735" spans="1:5">
      <c r="A8735" s="127"/>
      <c r="B8735" s="128"/>
      <c r="C8735" s="127"/>
      <c r="D8735" s="122"/>
      <c r="E8735" s="129">
        <f t="shared" si="136"/>
        <v>0</v>
      </c>
    </row>
    <row r="8736" spans="1:5">
      <c r="A8736" s="127"/>
      <c r="B8736" s="128"/>
      <c r="C8736" s="127"/>
      <c r="D8736" s="122"/>
      <c r="E8736" s="129">
        <f t="shared" si="136"/>
        <v>0</v>
      </c>
    </row>
    <row r="8737" spans="1:5">
      <c r="A8737" s="127"/>
      <c r="B8737" s="128"/>
      <c r="C8737" s="127"/>
      <c r="D8737" s="122"/>
      <c r="E8737" s="129">
        <f t="shared" si="136"/>
        <v>0</v>
      </c>
    </row>
    <row r="8738" spans="1:5">
      <c r="A8738" s="127"/>
      <c r="B8738" s="128"/>
      <c r="C8738" s="127"/>
      <c r="D8738" s="122"/>
      <c r="E8738" s="129">
        <f t="shared" si="136"/>
        <v>0</v>
      </c>
    </row>
    <row r="8739" spans="1:5">
      <c r="A8739" s="127"/>
      <c r="B8739" s="128"/>
      <c r="C8739" s="127"/>
      <c r="D8739" s="122"/>
      <c r="E8739" s="129">
        <f t="shared" si="136"/>
        <v>0</v>
      </c>
    </row>
    <row r="8740" spans="1:5">
      <c r="A8740" s="127"/>
      <c r="B8740" s="128"/>
      <c r="C8740" s="127"/>
      <c r="D8740" s="122"/>
      <c r="E8740" s="129">
        <f t="shared" si="136"/>
        <v>0</v>
      </c>
    </row>
    <row r="8741" spans="1:5">
      <c r="A8741" s="127"/>
      <c r="B8741" s="128"/>
      <c r="C8741" s="127"/>
      <c r="D8741" s="122"/>
      <c r="E8741" s="129">
        <f t="shared" si="136"/>
        <v>0</v>
      </c>
    </row>
    <row r="8742" spans="1:5">
      <c r="A8742" s="127"/>
      <c r="B8742" s="128"/>
      <c r="C8742" s="127"/>
      <c r="D8742" s="122"/>
      <c r="E8742" s="129">
        <f t="shared" si="136"/>
        <v>0</v>
      </c>
    </row>
    <row r="8743" spans="1:5">
      <c r="A8743" s="127"/>
      <c r="B8743" s="128"/>
      <c r="C8743" s="127"/>
      <c r="D8743" s="122"/>
      <c r="E8743" s="129">
        <f t="shared" si="136"/>
        <v>0</v>
      </c>
    </row>
    <row r="8744" spans="1:5">
      <c r="A8744" s="127"/>
      <c r="B8744" s="128"/>
      <c r="C8744" s="127"/>
      <c r="D8744" s="122"/>
      <c r="E8744" s="129">
        <f t="shared" si="136"/>
        <v>0</v>
      </c>
    </row>
    <row r="8745" spans="1:5">
      <c r="A8745" s="127"/>
      <c r="B8745" s="128"/>
      <c r="C8745" s="127"/>
      <c r="D8745" s="122"/>
      <c r="E8745" s="129">
        <f t="shared" si="136"/>
        <v>0</v>
      </c>
    </row>
    <row r="8746" spans="1:5">
      <c r="A8746" s="127"/>
      <c r="B8746" s="128"/>
      <c r="C8746" s="127"/>
      <c r="D8746" s="122"/>
      <c r="E8746" s="129">
        <f t="shared" si="136"/>
        <v>0</v>
      </c>
    </row>
    <row r="8747" spans="1:5">
      <c r="A8747" s="127"/>
      <c r="B8747" s="128"/>
      <c r="C8747" s="127"/>
      <c r="D8747" s="122"/>
      <c r="E8747" s="129">
        <f t="shared" si="136"/>
        <v>0</v>
      </c>
    </row>
    <row r="8748" spans="1:5">
      <c r="A8748" s="127"/>
      <c r="B8748" s="128"/>
      <c r="C8748" s="127"/>
      <c r="D8748" s="122"/>
      <c r="E8748" s="129">
        <f t="shared" si="136"/>
        <v>0</v>
      </c>
    </row>
    <row r="8749" spans="1:5">
      <c r="A8749" s="127"/>
      <c r="B8749" s="128"/>
      <c r="C8749" s="127"/>
      <c r="D8749" s="122"/>
      <c r="E8749" s="129">
        <f t="shared" si="136"/>
        <v>0</v>
      </c>
    </row>
    <row r="8750" spans="1:5">
      <c r="A8750" s="127"/>
      <c r="B8750" s="128"/>
      <c r="C8750" s="127"/>
      <c r="D8750" s="122"/>
      <c r="E8750" s="129">
        <f t="shared" si="136"/>
        <v>0</v>
      </c>
    </row>
    <row r="8751" spans="1:5">
      <c r="A8751" s="127"/>
      <c r="B8751" s="128"/>
      <c r="C8751" s="127"/>
      <c r="D8751" s="122"/>
      <c r="E8751" s="129">
        <f t="shared" si="136"/>
        <v>0</v>
      </c>
    </row>
    <row r="8752" spans="1:5">
      <c r="A8752" s="127"/>
      <c r="B8752" s="128"/>
      <c r="C8752" s="127"/>
      <c r="D8752" s="122"/>
      <c r="E8752" s="129">
        <f t="shared" si="136"/>
        <v>0</v>
      </c>
    </row>
    <row r="8753" spans="1:5">
      <c r="A8753" s="127"/>
      <c r="B8753" s="128"/>
      <c r="C8753" s="127"/>
      <c r="D8753" s="122"/>
      <c r="E8753" s="129">
        <f t="shared" si="136"/>
        <v>0</v>
      </c>
    </row>
    <row r="8754" spans="1:5">
      <c r="A8754" s="127"/>
      <c r="B8754" s="128"/>
      <c r="C8754" s="127"/>
      <c r="D8754" s="122"/>
      <c r="E8754" s="129">
        <f t="shared" si="136"/>
        <v>0</v>
      </c>
    </row>
    <row r="8755" spans="1:5">
      <c r="A8755" s="127"/>
      <c r="B8755" s="128"/>
      <c r="C8755" s="127"/>
      <c r="D8755" s="122"/>
      <c r="E8755" s="129">
        <f t="shared" si="136"/>
        <v>0</v>
      </c>
    </row>
    <row r="8756" spans="1:5">
      <c r="A8756" s="127"/>
      <c r="B8756" s="128"/>
      <c r="C8756" s="127"/>
      <c r="D8756" s="122"/>
      <c r="E8756" s="129">
        <f t="shared" si="136"/>
        <v>0</v>
      </c>
    </row>
    <row r="8757" spans="1:5">
      <c r="A8757" s="127"/>
      <c r="B8757" s="128"/>
      <c r="C8757" s="127"/>
      <c r="D8757" s="122"/>
      <c r="E8757" s="129">
        <f t="shared" si="136"/>
        <v>0</v>
      </c>
    </row>
    <row r="8758" spans="1:5">
      <c r="A8758" s="127"/>
      <c r="B8758" s="128"/>
      <c r="C8758" s="127"/>
      <c r="D8758" s="122"/>
      <c r="E8758" s="129">
        <f t="shared" si="136"/>
        <v>0</v>
      </c>
    </row>
    <row r="8759" spans="1:5">
      <c r="A8759" s="127"/>
      <c r="B8759" s="128"/>
      <c r="C8759" s="127"/>
      <c r="D8759" s="122"/>
      <c r="E8759" s="129">
        <f t="shared" si="136"/>
        <v>0</v>
      </c>
    </row>
    <row r="8760" spans="1:5">
      <c r="A8760" s="127"/>
      <c r="B8760" s="128"/>
      <c r="C8760" s="127"/>
      <c r="D8760" s="122"/>
      <c r="E8760" s="129">
        <f t="shared" si="136"/>
        <v>0</v>
      </c>
    </row>
    <row r="8761" spans="1:5">
      <c r="A8761" s="127"/>
      <c r="B8761" s="128"/>
      <c r="C8761" s="127"/>
      <c r="D8761" s="122"/>
      <c r="E8761" s="129">
        <f t="shared" si="136"/>
        <v>0</v>
      </c>
    </row>
    <row r="8762" spans="1:5">
      <c r="A8762" s="127"/>
      <c r="B8762" s="128"/>
      <c r="C8762" s="127"/>
      <c r="D8762" s="122"/>
      <c r="E8762" s="129">
        <f t="shared" si="136"/>
        <v>0</v>
      </c>
    </row>
    <row r="8763" spans="1:5">
      <c r="A8763" s="127"/>
      <c r="B8763" s="128"/>
      <c r="C8763" s="127"/>
      <c r="D8763" s="122"/>
      <c r="E8763" s="129">
        <f t="shared" si="136"/>
        <v>0</v>
      </c>
    </row>
    <row r="8764" spans="1:5">
      <c r="A8764" s="127"/>
      <c r="B8764" s="128"/>
      <c r="C8764" s="127"/>
      <c r="D8764" s="122"/>
      <c r="E8764" s="129">
        <f t="shared" si="136"/>
        <v>0</v>
      </c>
    </row>
    <row r="8765" spans="1:5">
      <c r="A8765" s="127"/>
      <c r="B8765" s="128"/>
      <c r="C8765" s="127"/>
      <c r="D8765" s="122"/>
      <c r="E8765" s="129">
        <f t="shared" si="136"/>
        <v>0</v>
      </c>
    </row>
    <row r="8766" spans="1:5">
      <c r="A8766" s="127"/>
      <c r="B8766" s="128"/>
      <c r="C8766" s="127"/>
      <c r="D8766" s="122"/>
      <c r="E8766" s="129">
        <f t="shared" si="136"/>
        <v>0</v>
      </c>
    </row>
    <row r="8767" spans="1:5">
      <c r="A8767" s="127"/>
      <c r="B8767" s="128"/>
      <c r="C8767" s="127"/>
      <c r="D8767" s="122"/>
      <c r="E8767" s="129">
        <f t="shared" si="136"/>
        <v>0</v>
      </c>
    </row>
    <row r="8768" spans="1:5">
      <c r="A8768" s="127"/>
      <c r="B8768" s="128"/>
      <c r="C8768" s="127"/>
      <c r="D8768" s="122"/>
      <c r="E8768" s="129">
        <f t="shared" si="136"/>
        <v>0</v>
      </c>
    </row>
    <row r="8769" spans="1:5">
      <c r="A8769" s="127"/>
      <c r="B8769" s="128"/>
      <c r="C8769" s="127"/>
      <c r="D8769" s="122"/>
      <c r="E8769" s="129">
        <f t="shared" si="136"/>
        <v>0</v>
      </c>
    </row>
    <row r="8770" spans="1:5">
      <c r="A8770" s="127"/>
      <c r="B8770" s="128"/>
      <c r="C8770" s="127"/>
      <c r="D8770" s="122"/>
      <c r="E8770" s="129">
        <f t="shared" ref="E8770:E8833" si="137">ROUND((D8770/(1+$J$1))*(1+$L$1),2)</f>
        <v>0</v>
      </c>
    </row>
    <row r="8771" spans="1:5">
      <c r="A8771" s="127"/>
      <c r="B8771" s="128"/>
      <c r="C8771" s="127"/>
      <c r="D8771" s="122"/>
      <c r="E8771" s="129">
        <f t="shared" si="137"/>
        <v>0</v>
      </c>
    </row>
    <row r="8772" spans="1:5">
      <c r="A8772" s="127"/>
      <c r="B8772" s="128"/>
      <c r="C8772" s="127"/>
      <c r="D8772" s="122"/>
      <c r="E8772" s="129">
        <f t="shared" si="137"/>
        <v>0</v>
      </c>
    </row>
    <row r="8773" spans="1:5">
      <c r="A8773" s="127"/>
      <c r="B8773" s="128"/>
      <c r="C8773" s="127"/>
      <c r="D8773" s="122"/>
      <c r="E8773" s="129">
        <f t="shared" si="137"/>
        <v>0</v>
      </c>
    </row>
    <row r="8774" spans="1:5">
      <c r="A8774" s="127"/>
      <c r="B8774" s="128"/>
      <c r="C8774" s="127"/>
      <c r="D8774" s="122"/>
      <c r="E8774" s="129">
        <f t="shared" si="137"/>
        <v>0</v>
      </c>
    </row>
    <row r="8775" spans="1:5">
      <c r="A8775" s="127"/>
      <c r="B8775" s="128"/>
      <c r="C8775" s="127"/>
      <c r="D8775" s="122"/>
      <c r="E8775" s="129">
        <f t="shared" si="137"/>
        <v>0</v>
      </c>
    </row>
    <row r="8776" spans="1:5">
      <c r="A8776" s="127"/>
      <c r="B8776" s="128"/>
      <c r="C8776" s="127"/>
      <c r="D8776" s="122"/>
      <c r="E8776" s="129">
        <f t="shared" si="137"/>
        <v>0</v>
      </c>
    </row>
    <row r="8777" spans="1:5">
      <c r="A8777" s="127"/>
      <c r="B8777" s="128"/>
      <c r="C8777" s="127"/>
      <c r="D8777" s="122"/>
      <c r="E8777" s="129">
        <f t="shared" si="137"/>
        <v>0</v>
      </c>
    </row>
    <row r="8778" spans="1:5">
      <c r="A8778" s="127"/>
      <c r="B8778" s="128"/>
      <c r="C8778" s="127"/>
      <c r="D8778" s="122"/>
      <c r="E8778" s="129">
        <f t="shared" si="137"/>
        <v>0</v>
      </c>
    </row>
    <row r="8779" spans="1:5">
      <c r="A8779" s="127"/>
      <c r="B8779" s="128"/>
      <c r="C8779" s="127"/>
      <c r="D8779" s="122"/>
      <c r="E8779" s="129">
        <f t="shared" si="137"/>
        <v>0</v>
      </c>
    </row>
    <row r="8780" spans="1:5">
      <c r="A8780" s="127"/>
      <c r="B8780" s="128"/>
      <c r="C8780" s="127"/>
      <c r="D8780" s="122"/>
      <c r="E8780" s="129">
        <f t="shared" si="137"/>
        <v>0</v>
      </c>
    </row>
    <row r="8781" spans="1:5">
      <c r="A8781" s="127"/>
      <c r="B8781" s="128"/>
      <c r="C8781" s="127"/>
      <c r="D8781" s="122"/>
      <c r="E8781" s="129">
        <f t="shared" si="137"/>
        <v>0</v>
      </c>
    </row>
    <row r="8782" spans="1:5">
      <c r="A8782" s="127"/>
      <c r="B8782" s="128"/>
      <c r="C8782" s="127"/>
      <c r="D8782" s="122"/>
      <c r="E8782" s="129">
        <f t="shared" si="137"/>
        <v>0</v>
      </c>
    </row>
    <row r="8783" spans="1:5">
      <c r="A8783" s="127"/>
      <c r="B8783" s="128"/>
      <c r="C8783" s="127"/>
      <c r="D8783" s="122"/>
      <c r="E8783" s="129">
        <f t="shared" si="137"/>
        <v>0</v>
      </c>
    </row>
    <row r="8784" spans="1:5">
      <c r="A8784" s="127"/>
      <c r="B8784" s="128"/>
      <c r="C8784" s="127"/>
      <c r="D8784" s="122"/>
      <c r="E8784" s="129">
        <f t="shared" si="137"/>
        <v>0</v>
      </c>
    </row>
    <row r="8785" spans="1:5">
      <c r="A8785" s="127"/>
      <c r="B8785" s="128"/>
      <c r="C8785" s="127"/>
      <c r="D8785" s="122"/>
      <c r="E8785" s="129">
        <f t="shared" si="137"/>
        <v>0</v>
      </c>
    </row>
    <row r="8786" spans="1:5">
      <c r="A8786" s="127"/>
      <c r="B8786" s="128"/>
      <c r="C8786" s="127"/>
      <c r="D8786" s="122"/>
      <c r="E8786" s="129">
        <f t="shared" si="137"/>
        <v>0</v>
      </c>
    </row>
    <row r="8787" spans="1:5">
      <c r="A8787" s="127"/>
      <c r="B8787" s="128"/>
      <c r="C8787" s="127"/>
      <c r="D8787" s="122"/>
      <c r="E8787" s="129">
        <f t="shared" si="137"/>
        <v>0</v>
      </c>
    </row>
    <row r="8788" spans="1:5">
      <c r="A8788" s="127"/>
      <c r="B8788" s="128"/>
      <c r="C8788" s="127"/>
      <c r="D8788" s="122"/>
      <c r="E8788" s="129">
        <f t="shared" si="137"/>
        <v>0</v>
      </c>
    </row>
    <row r="8789" spans="1:5">
      <c r="A8789" s="127"/>
      <c r="B8789" s="128"/>
      <c r="C8789" s="127"/>
      <c r="D8789" s="122"/>
      <c r="E8789" s="129">
        <f t="shared" si="137"/>
        <v>0</v>
      </c>
    </row>
    <row r="8790" spans="1:5">
      <c r="A8790" s="127"/>
      <c r="B8790" s="128"/>
      <c r="C8790" s="127"/>
      <c r="D8790" s="122"/>
      <c r="E8790" s="129">
        <f t="shared" si="137"/>
        <v>0</v>
      </c>
    </row>
    <row r="8791" spans="1:5">
      <c r="A8791" s="127"/>
      <c r="B8791" s="128"/>
      <c r="C8791" s="127"/>
      <c r="D8791" s="122"/>
      <c r="E8791" s="129">
        <f t="shared" si="137"/>
        <v>0</v>
      </c>
    </row>
    <row r="8792" spans="1:5">
      <c r="A8792" s="127"/>
      <c r="B8792" s="128"/>
      <c r="C8792" s="127"/>
      <c r="D8792" s="122"/>
      <c r="E8792" s="129">
        <f t="shared" si="137"/>
        <v>0</v>
      </c>
    </row>
    <row r="8793" spans="1:5">
      <c r="A8793" s="127"/>
      <c r="B8793" s="128"/>
      <c r="C8793" s="127"/>
      <c r="D8793" s="122"/>
      <c r="E8793" s="129">
        <f t="shared" si="137"/>
        <v>0</v>
      </c>
    </row>
    <row r="8794" spans="1:5">
      <c r="A8794" s="127"/>
      <c r="B8794" s="128"/>
      <c r="C8794" s="127"/>
      <c r="D8794" s="122"/>
      <c r="E8794" s="129">
        <f t="shared" si="137"/>
        <v>0</v>
      </c>
    </row>
    <row r="8795" spans="1:5">
      <c r="A8795" s="127"/>
      <c r="B8795" s="128"/>
      <c r="C8795" s="127"/>
      <c r="D8795" s="122"/>
      <c r="E8795" s="129">
        <f t="shared" si="137"/>
        <v>0</v>
      </c>
    </row>
    <row r="8796" spans="1:5">
      <c r="A8796" s="127"/>
      <c r="B8796" s="128"/>
      <c r="C8796" s="127"/>
      <c r="D8796" s="122"/>
      <c r="E8796" s="129">
        <f t="shared" si="137"/>
        <v>0</v>
      </c>
    </row>
    <row r="8797" spans="1:5">
      <c r="A8797" s="127"/>
      <c r="B8797" s="128"/>
      <c r="C8797" s="127"/>
      <c r="D8797" s="122"/>
      <c r="E8797" s="129">
        <f t="shared" si="137"/>
        <v>0</v>
      </c>
    </row>
    <row r="8798" spans="1:5">
      <c r="A8798" s="127"/>
      <c r="B8798" s="128"/>
      <c r="C8798" s="127"/>
      <c r="D8798" s="122"/>
      <c r="E8798" s="129">
        <f t="shared" si="137"/>
        <v>0</v>
      </c>
    </row>
    <row r="8799" spans="1:5">
      <c r="A8799" s="127"/>
      <c r="B8799" s="128"/>
      <c r="C8799" s="127"/>
      <c r="D8799" s="122"/>
      <c r="E8799" s="129">
        <f t="shared" si="137"/>
        <v>0</v>
      </c>
    </row>
    <row r="8800" spans="1:5">
      <c r="A8800" s="127"/>
      <c r="B8800" s="128"/>
      <c r="C8800" s="127"/>
      <c r="D8800" s="122"/>
      <c r="E8800" s="129">
        <f t="shared" si="137"/>
        <v>0</v>
      </c>
    </row>
    <row r="8801" spans="1:5">
      <c r="A8801" s="127"/>
      <c r="B8801" s="128"/>
      <c r="C8801" s="127"/>
      <c r="D8801" s="122"/>
      <c r="E8801" s="129">
        <f t="shared" si="137"/>
        <v>0</v>
      </c>
    </row>
    <row r="8802" spans="1:5">
      <c r="A8802" s="127"/>
      <c r="B8802" s="128"/>
      <c r="C8802" s="127"/>
      <c r="D8802" s="122"/>
      <c r="E8802" s="129">
        <f t="shared" si="137"/>
        <v>0</v>
      </c>
    </row>
    <row r="8803" spans="1:5">
      <c r="A8803" s="127"/>
      <c r="B8803" s="128"/>
      <c r="C8803" s="127"/>
      <c r="D8803" s="122"/>
      <c r="E8803" s="129">
        <f t="shared" si="137"/>
        <v>0</v>
      </c>
    </row>
    <row r="8804" spans="1:5">
      <c r="A8804" s="127"/>
      <c r="B8804" s="128"/>
      <c r="C8804" s="127"/>
      <c r="D8804" s="122"/>
      <c r="E8804" s="129">
        <f t="shared" si="137"/>
        <v>0</v>
      </c>
    </row>
    <row r="8805" spans="1:5">
      <c r="A8805" s="127"/>
      <c r="B8805" s="128"/>
      <c r="C8805" s="127"/>
      <c r="D8805" s="122"/>
      <c r="E8805" s="129">
        <f t="shared" si="137"/>
        <v>0</v>
      </c>
    </row>
    <row r="8806" spans="1:5">
      <c r="A8806" s="127"/>
      <c r="B8806" s="128"/>
      <c r="C8806" s="127"/>
      <c r="D8806" s="122"/>
      <c r="E8806" s="129">
        <f t="shared" si="137"/>
        <v>0</v>
      </c>
    </row>
    <row r="8807" spans="1:5">
      <c r="A8807" s="127"/>
      <c r="B8807" s="128"/>
      <c r="C8807" s="127"/>
      <c r="D8807" s="122"/>
      <c r="E8807" s="129">
        <f t="shared" si="137"/>
        <v>0</v>
      </c>
    </row>
    <row r="8808" spans="1:5">
      <c r="A8808" s="127"/>
      <c r="B8808" s="128"/>
      <c r="C8808" s="127"/>
      <c r="D8808" s="122"/>
      <c r="E8808" s="129">
        <f t="shared" si="137"/>
        <v>0</v>
      </c>
    </row>
    <row r="8809" spans="1:5">
      <c r="A8809" s="127"/>
      <c r="B8809" s="128"/>
      <c r="C8809" s="127"/>
      <c r="D8809" s="122"/>
      <c r="E8809" s="129">
        <f t="shared" si="137"/>
        <v>0</v>
      </c>
    </row>
    <row r="8810" spans="1:5">
      <c r="A8810" s="127"/>
      <c r="B8810" s="128"/>
      <c r="C8810" s="127"/>
      <c r="D8810" s="122"/>
      <c r="E8810" s="129">
        <f t="shared" si="137"/>
        <v>0</v>
      </c>
    </row>
    <row r="8811" spans="1:5">
      <c r="A8811" s="127"/>
      <c r="B8811" s="128"/>
      <c r="C8811" s="127"/>
      <c r="D8811" s="122"/>
      <c r="E8811" s="129">
        <f t="shared" si="137"/>
        <v>0</v>
      </c>
    </row>
    <row r="8812" spans="1:5">
      <c r="A8812" s="127"/>
      <c r="B8812" s="128"/>
      <c r="C8812" s="127"/>
      <c r="D8812" s="122"/>
      <c r="E8812" s="129">
        <f t="shared" si="137"/>
        <v>0</v>
      </c>
    </row>
    <row r="8813" spans="1:5">
      <c r="A8813" s="127"/>
      <c r="B8813" s="128"/>
      <c r="C8813" s="127"/>
      <c r="D8813" s="122"/>
      <c r="E8813" s="129">
        <f t="shared" si="137"/>
        <v>0</v>
      </c>
    </row>
    <row r="8814" spans="1:5">
      <c r="A8814" s="127"/>
      <c r="B8814" s="128"/>
      <c r="C8814" s="127"/>
      <c r="D8814" s="122"/>
      <c r="E8814" s="129">
        <f t="shared" si="137"/>
        <v>0</v>
      </c>
    </row>
    <row r="8815" spans="1:5">
      <c r="A8815" s="127"/>
      <c r="B8815" s="128"/>
      <c r="C8815" s="127"/>
      <c r="D8815" s="122"/>
      <c r="E8815" s="129">
        <f t="shared" si="137"/>
        <v>0</v>
      </c>
    </row>
    <row r="8816" spans="1:5">
      <c r="A8816" s="127"/>
      <c r="B8816" s="128"/>
      <c r="C8816" s="127"/>
      <c r="D8816" s="122"/>
      <c r="E8816" s="129">
        <f t="shared" si="137"/>
        <v>0</v>
      </c>
    </row>
    <row r="8817" spans="1:5">
      <c r="A8817" s="127"/>
      <c r="B8817" s="128"/>
      <c r="C8817" s="127"/>
      <c r="D8817" s="122"/>
      <c r="E8817" s="129">
        <f t="shared" si="137"/>
        <v>0</v>
      </c>
    </row>
    <row r="8818" spans="1:5">
      <c r="A8818" s="127"/>
      <c r="B8818" s="128"/>
      <c r="C8818" s="127"/>
      <c r="D8818" s="122"/>
      <c r="E8818" s="129">
        <f t="shared" si="137"/>
        <v>0</v>
      </c>
    </row>
    <row r="8819" spans="1:5">
      <c r="A8819" s="127"/>
      <c r="B8819" s="128"/>
      <c r="C8819" s="127"/>
      <c r="D8819" s="122"/>
      <c r="E8819" s="129">
        <f t="shared" si="137"/>
        <v>0</v>
      </c>
    </row>
    <row r="8820" spans="1:5">
      <c r="A8820" s="127"/>
      <c r="B8820" s="128"/>
      <c r="C8820" s="127"/>
      <c r="D8820" s="122"/>
      <c r="E8820" s="129">
        <f t="shared" si="137"/>
        <v>0</v>
      </c>
    </row>
    <row r="8821" spans="1:5">
      <c r="A8821" s="127"/>
      <c r="B8821" s="128"/>
      <c r="C8821" s="127"/>
      <c r="D8821" s="122"/>
      <c r="E8821" s="129">
        <f t="shared" si="137"/>
        <v>0</v>
      </c>
    </row>
    <row r="8822" spans="1:5">
      <c r="A8822" s="127"/>
      <c r="B8822" s="128"/>
      <c r="C8822" s="127"/>
      <c r="D8822" s="122"/>
      <c r="E8822" s="129">
        <f t="shared" si="137"/>
        <v>0</v>
      </c>
    </row>
    <row r="8823" spans="1:5">
      <c r="A8823" s="127"/>
      <c r="B8823" s="128"/>
      <c r="C8823" s="127"/>
      <c r="D8823" s="122"/>
      <c r="E8823" s="129">
        <f t="shared" si="137"/>
        <v>0</v>
      </c>
    </row>
    <row r="8824" spans="1:5">
      <c r="A8824" s="127"/>
      <c r="B8824" s="128"/>
      <c r="C8824" s="127"/>
      <c r="D8824" s="122"/>
      <c r="E8824" s="129">
        <f t="shared" si="137"/>
        <v>0</v>
      </c>
    </row>
    <row r="8825" spans="1:5">
      <c r="A8825" s="127"/>
      <c r="B8825" s="128"/>
      <c r="C8825" s="127"/>
      <c r="D8825" s="122"/>
      <c r="E8825" s="129">
        <f t="shared" si="137"/>
        <v>0</v>
      </c>
    </row>
    <row r="8826" spans="1:5">
      <c r="A8826" s="127"/>
      <c r="B8826" s="128"/>
      <c r="C8826" s="127"/>
      <c r="D8826" s="122"/>
      <c r="E8826" s="129">
        <f t="shared" si="137"/>
        <v>0</v>
      </c>
    </row>
    <row r="8827" spans="1:5">
      <c r="A8827" s="127"/>
      <c r="B8827" s="128"/>
      <c r="C8827" s="127"/>
      <c r="D8827" s="122"/>
      <c r="E8827" s="129">
        <f t="shared" si="137"/>
        <v>0</v>
      </c>
    </row>
    <row r="8828" spans="1:5">
      <c r="A8828" s="127"/>
      <c r="B8828" s="128"/>
      <c r="C8828" s="127"/>
      <c r="D8828" s="122"/>
      <c r="E8828" s="129">
        <f t="shared" si="137"/>
        <v>0</v>
      </c>
    </row>
    <row r="8829" spans="1:5">
      <c r="A8829" s="127"/>
      <c r="B8829" s="128"/>
      <c r="C8829" s="127"/>
      <c r="D8829" s="122"/>
      <c r="E8829" s="129">
        <f t="shared" si="137"/>
        <v>0</v>
      </c>
    </row>
    <row r="8830" spans="1:5">
      <c r="A8830" s="127"/>
      <c r="B8830" s="128"/>
      <c r="C8830" s="127"/>
      <c r="D8830" s="122"/>
      <c r="E8830" s="129">
        <f t="shared" si="137"/>
        <v>0</v>
      </c>
    </row>
    <row r="8831" spans="1:5">
      <c r="A8831" s="127"/>
      <c r="B8831" s="128"/>
      <c r="C8831" s="127"/>
      <c r="D8831" s="122"/>
      <c r="E8831" s="129">
        <f t="shared" si="137"/>
        <v>0</v>
      </c>
    </row>
    <row r="8832" spans="1:5">
      <c r="A8832" s="127"/>
      <c r="B8832" s="128"/>
      <c r="C8832" s="127"/>
      <c r="D8832" s="122"/>
      <c r="E8832" s="129">
        <f t="shared" si="137"/>
        <v>0</v>
      </c>
    </row>
    <row r="8833" spans="1:5">
      <c r="A8833" s="127"/>
      <c r="B8833" s="128"/>
      <c r="C8833" s="127"/>
      <c r="D8833" s="122"/>
      <c r="E8833" s="129">
        <f t="shared" si="137"/>
        <v>0</v>
      </c>
    </row>
    <row r="8834" spans="1:5">
      <c r="A8834" s="127"/>
      <c r="B8834" s="128"/>
      <c r="C8834" s="127"/>
      <c r="D8834" s="122"/>
      <c r="E8834" s="129">
        <f t="shared" ref="E8834:E8897" si="138">ROUND((D8834/(1+$J$1))*(1+$L$1),2)</f>
        <v>0</v>
      </c>
    </row>
    <row r="8835" spans="1:5">
      <c r="A8835" s="127"/>
      <c r="B8835" s="128"/>
      <c r="C8835" s="127"/>
      <c r="D8835" s="122"/>
      <c r="E8835" s="129">
        <f t="shared" si="138"/>
        <v>0</v>
      </c>
    </row>
    <row r="8836" spans="1:5">
      <c r="A8836" s="127"/>
      <c r="B8836" s="128"/>
      <c r="C8836" s="127"/>
      <c r="D8836" s="122"/>
      <c r="E8836" s="129">
        <f t="shared" si="138"/>
        <v>0</v>
      </c>
    </row>
    <row r="8837" spans="1:5">
      <c r="A8837" s="127"/>
      <c r="B8837" s="128"/>
      <c r="C8837" s="127"/>
      <c r="D8837" s="122"/>
      <c r="E8837" s="129">
        <f t="shared" si="138"/>
        <v>0</v>
      </c>
    </row>
    <row r="8838" spans="1:5">
      <c r="A8838" s="127"/>
      <c r="B8838" s="128"/>
      <c r="C8838" s="127"/>
      <c r="D8838" s="122"/>
      <c r="E8838" s="129">
        <f t="shared" si="138"/>
        <v>0</v>
      </c>
    </row>
    <row r="8839" spans="1:5">
      <c r="A8839" s="127"/>
      <c r="B8839" s="128"/>
      <c r="C8839" s="127"/>
      <c r="D8839" s="122"/>
      <c r="E8839" s="129">
        <f t="shared" si="138"/>
        <v>0</v>
      </c>
    </row>
    <row r="8840" spans="1:5">
      <c r="A8840" s="127"/>
      <c r="B8840" s="128"/>
      <c r="C8840" s="127"/>
      <c r="D8840" s="122"/>
      <c r="E8840" s="129">
        <f t="shared" si="138"/>
        <v>0</v>
      </c>
    </row>
    <row r="8841" spans="1:5">
      <c r="A8841" s="127"/>
      <c r="B8841" s="128"/>
      <c r="C8841" s="127"/>
      <c r="D8841" s="122"/>
      <c r="E8841" s="129">
        <f t="shared" si="138"/>
        <v>0</v>
      </c>
    </row>
    <row r="8842" spans="1:5">
      <c r="A8842" s="127"/>
      <c r="B8842" s="128"/>
      <c r="C8842" s="127"/>
      <c r="D8842" s="122"/>
      <c r="E8842" s="129">
        <f t="shared" si="138"/>
        <v>0</v>
      </c>
    </row>
    <row r="8843" spans="1:5">
      <c r="A8843" s="127"/>
      <c r="B8843" s="128"/>
      <c r="C8843" s="127"/>
      <c r="D8843" s="122"/>
      <c r="E8843" s="129">
        <f t="shared" si="138"/>
        <v>0</v>
      </c>
    </row>
    <row r="8844" spans="1:5">
      <c r="A8844" s="127"/>
      <c r="B8844" s="128"/>
      <c r="C8844" s="127"/>
      <c r="D8844" s="122"/>
      <c r="E8844" s="129">
        <f t="shared" si="138"/>
        <v>0</v>
      </c>
    </row>
    <row r="8845" spans="1:5">
      <c r="A8845" s="127"/>
      <c r="B8845" s="128"/>
      <c r="C8845" s="127"/>
      <c r="D8845" s="122"/>
      <c r="E8845" s="129">
        <f t="shared" si="138"/>
        <v>0</v>
      </c>
    </row>
    <row r="8846" spans="1:5">
      <c r="A8846" s="127"/>
      <c r="B8846" s="128"/>
      <c r="C8846" s="127"/>
      <c r="D8846" s="122"/>
      <c r="E8846" s="129">
        <f t="shared" si="138"/>
        <v>0</v>
      </c>
    </row>
    <row r="8847" spans="1:5">
      <c r="A8847" s="127"/>
      <c r="B8847" s="128"/>
      <c r="C8847" s="127"/>
      <c r="D8847" s="122"/>
      <c r="E8847" s="129">
        <f t="shared" si="138"/>
        <v>0</v>
      </c>
    </row>
    <row r="8848" spans="1:5">
      <c r="A8848" s="127"/>
      <c r="B8848" s="128"/>
      <c r="C8848" s="127"/>
      <c r="D8848" s="122"/>
      <c r="E8848" s="129">
        <f t="shared" si="138"/>
        <v>0</v>
      </c>
    </row>
    <row r="8849" spans="1:5">
      <c r="A8849" s="127"/>
      <c r="B8849" s="128"/>
      <c r="C8849" s="127"/>
      <c r="D8849" s="122"/>
      <c r="E8849" s="129">
        <f t="shared" si="138"/>
        <v>0</v>
      </c>
    </row>
    <row r="8850" spans="1:5">
      <c r="A8850" s="127"/>
      <c r="B8850" s="128"/>
      <c r="C8850" s="127"/>
      <c r="D8850" s="122"/>
      <c r="E8850" s="129">
        <f t="shared" si="138"/>
        <v>0</v>
      </c>
    </row>
    <row r="8851" spans="1:5">
      <c r="A8851" s="127"/>
      <c r="B8851" s="128"/>
      <c r="C8851" s="127"/>
      <c r="D8851" s="122"/>
      <c r="E8851" s="129">
        <f t="shared" si="138"/>
        <v>0</v>
      </c>
    </row>
    <row r="8852" spans="1:5">
      <c r="A8852" s="127"/>
      <c r="B8852" s="128"/>
      <c r="C8852" s="127"/>
      <c r="D8852" s="122"/>
      <c r="E8852" s="129">
        <f t="shared" si="138"/>
        <v>0</v>
      </c>
    </row>
    <row r="8853" spans="1:5">
      <c r="A8853" s="127"/>
      <c r="B8853" s="128"/>
      <c r="C8853" s="127"/>
      <c r="D8853" s="122"/>
      <c r="E8853" s="129">
        <f t="shared" si="138"/>
        <v>0</v>
      </c>
    </row>
    <row r="8854" spans="1:5">
      <c r="A8854" s="127"/>
      <c r="B8854" s="128"/>
      <c r="C8854" s="127"/>
      <c r="D8854" s="122"/>
      <c r="E8854" s="129">
        <f t="shared" si="138"/>
        <v>0</v>
      </c>
    </row>
    <row r="8855" spans="1:5">
      <c r="A8855" s="127"/>
      <c r="B8855" s="128"/>
      <c r="C8855" s="127"/>
      <c r="D8855" s="122"/>
      <c r="E8855" s="129">
        <f t="shared" si="138"/>
        <v>0</v>
      </c>
    </row>
    <row r="8856" spans="1:5">
      <c r="A8856" s="127"/>
      <c r="B8856" s="128"/>
      <c r="C8856" s="127"/>
      <c r="D8856" s="122"/>
      <c r="E8856" s="129">
        <f t="shared" si="138"/>
        <v>0</v>
      </c>
    </row>
    <row r="8857" spans="1:5">
      <c r="A8857" s="127"/>
      <c r="B8857" s="128"/>
      <c r="C8857" s="127"/>
      <c r="D8857" s="122"/>
      <c r="E8857" s="129">
        <f t="shared" si="138"/>
        <v>0</v>
      </c>
    </row>
    <row r="8858" spans="1:5">
      <c r="A8858" s="127"/>
      <c r="B8858" s="128"/>
      <c r="C8858" s="127"/>
      <c r="D8858" s="122"/>
      <c r="E8858" s="129">
        <f t="shared" si="138"/>
        <v>0</v>
      </c>
    </row>
    <row r="8859" spans="1:5">
      <c r="A8859" s="127"/>
      <c r="B8859" s="128"/>
      <c r="C8859" s="127"/>
      <c r="D8859" s="122"/>
      <c r="E8859" s="129">
        <f t="shared" si="138"/>
        <v>0</v>
      </c>
    </row>
    <row r="8860" spans="1:5">
      <c r="A8860" s="127"/>
      <c r="B8860" s="128"/>
      <c r="C8860" s="127"/>
      <c r="D8860" s="122"/>
      <c r="E8860" s="129">
        <f t="shared" si="138"/>
        <v>0</v>
      </c>
    </row>
    <row r="8861" spans="1:5">
      <c r="A8861" s="127"/>
      <c r="B8861" s="128"/>
      <c r="C8861" s="127"/>
      <c r="D8861" s="122"/>
      <c r="E8861" s="129">
        <f t="shared" si="138"/>
        <v>0</v>
      </c>
    </row>
    <row r="8862" spans="1:5">
      <c r="A8862" s="127"/>
      <c r="B8862" s="128"/>
      <c r="C8862" s="127"/>
      <c r="D8862" s="122"/>
      <c r="E8862" s="129">
        <f t="shared" si="138"/>
        <v>0</v>
      </c>
    </row>
    <row r="8863" spans="1:5">
      <c r="A8863" s="127"/>
      <c r="B8863" s="128"/>
      <c r="C8863" s="127"/>
      <c r="D8863" s="122"/>
      <c r="E8863" s="129">
        <f t="shared" si="138"/>
        <v>0</v>
      </c>
    </row>
    <row r="8864" spans="1:5">
      <c r="A8864" s="127"/>
      <c r="B8864" s="128"/>
      <c r="C8864" s="127"/>
      <c r="D8864" s="122"/>
      <c r="E8864" s="129">
        <f t="shared" si="138"/>
        <v>0</v>
      </c>
    </row>
    <row r="8865" spans="1:5">
      <c r="A8865" s="127"/>
      <c r="B8865" s="128"/>
      <c r="C8865" s="127"/>
      <c r="D8865" s="122"/>
      <c r="E8865" s="129">
        <f t="shared" si="138"/>
        <v>0</v>
      </c>
    </row>
    <row r="8866" spans="1:5">
      <c r="A8866" s="127"/>
      <c r="B8866" s="128"/>
      <c r="C8866" s="127"/>
      <c r="D8866" s="122"/>
      <c r="E8866" s="129">
        <f t="shared" si="138"/>
        <v>0</v>
      </c>
    </row>
    <row r="8867" spans="1:5">
      <c r="A8867" s="127"/>
      <c r="B8867" s="128"/>
      <c r="C8867" s="127"/>
      <c r="D8867" s="122"/>
      <c r="E8867" s="129">
        <f t="shared" si="138"/>
        <v>0</v>
      </c>
    </row>
    <row r="8868" spans="1:5">
      <c r="A8868" s="127"/>
      <c r="B8868" s="128"/>
      <c r="C8868" s="127"/>
      <c r="D8868" s="122"/>
      <c r="E8868" s="129">
        <f t="shared" si="138"/>
        <v>0</v>
      </c>
    </row>
    <row r="8869" spans="1:5">
      <c r="A8869" s="127"/>
      <c r="B8869" s="128"/>
      <c r="C8869" s="127"/>
      <c r="D8869" s="122"/>
      <c r="E8869" s="129">
        <f t="shared" si="138"/>
        <v>0</v>
      </c>
    </row>
    <row r="8870" spans="1:5">
      <c r="A8870" s="127"/>
      <c r="B8870" s="128"/>
      <c r="C8870" s="127"/>
      <c r="D8870" s="122"/>
      <c r="E8870" s="129">
        <f t="shared" si="138"/>
        <v>0</v>
      </c>
    </row>
    <row r="8871" spans="1:5">
      <c r="A8871" s="127"/>
      <c r="B8871" s="128"/>
      <c r="C8871" s="127"/>
      <c r="D8871" s="122"/>
      <c r="E8871" s="129">
        <f t="shared" si="138"/>
        <v>0</v>
      </c>
    </row>
    <row r="8872" spans="1:5">
      <c r="A8872" s="127"/>
      <c r="B8872" s="128"/>
      <c r="C8872" s="127"/>
      <c r="D8872" s="122"/>
      <c r="E8872" s="129">
        <f t="shared" si="138"/>
        <v>0</v>
      </c>
    </row>
    <row r="8873" spans="1:5">
      <c r="A8873" s="127"/>
      <c r="B8873" s="128"/>
      <c r="C8873" s="127"/>
      <c r="D8873" s="122"/>
      <c r="E8873" s="129">
        <f t="shared" si="138"/>
        <v>0</v>
      </c>
    </row>
    <row r="8874" spans="1:5">
      <c r="A8874" s="127"/>
      <c r="B8874" s="128"/>
      <c r="C8874" s="127"/>
      <c r="D8874" s="122"/>
      <c r="E8874" s="129">
        <f t="shared" si="138"/>
        <v>0</v>
      </c>
    </row>
    <row r="8875" spans="1:5">
      <c r="A8875" s="127"/>
      <c r="B8875" s="128"/>
      <c r="C8875" s="127"/>
      <c r="D8875" s="122"/>
      <c r="E8875" s="129">
        <f t="shared" si="138"/>
        <v>0</v>
      </c>
    </row>
    <row r="8876" spans="1:5">
      <c r="A8876" s="127"/>
      <c r="B8876" s="128"/>
      <c r="C8876" s="127"/>
      <c r="D8876" s="122"/>
      <c r="E8876" s="129">
        <f t="shared" si="138"/>
        <v>0</v>
      </c>
    </row>
    <row r="8877" spans="1:5">
      <c r="A8877" s="127"/>
      <c r="B8877" s="128"/>
      <c r="C8877" s="127"/>
      <c r="D8877" s="122"/>
      <c r="E8877" s="129">
        <f t="shared" si="138"/>
        <v>0</v>
      </c>
    </row>
    <row r="8878" spans="1:5">
      <c r="A8878" s="127"/>
      <c r="B8878" s="128"/>
      <c r="C8878" s="127"/>
      <c r="D8878" s="122"/>
      <c r="E8878" s="129">
        <f t="shared" si="138"/>
        <v>0</v>
      </c>
    </row>
    <row r="8879" spans="1:5">
      <c r="A8879" s="127"/>
      <c r="B8879" s="128"/>
      <c r="C8879" s="127"/>
      <c r="D8879" s="122"/>
      <c r="E8879" s="129">
        <f t="shared" si="138"/>
        <v>0</v>
      </c>
    </row>
    <row r="8880" spans="1:5">
      <c r="A8880" s="127"/>
      <c r="B8880" s="128"/>
      <c r="C8880" s="127"/>
      <c r="D8880" s="122"/>
      <c r="E8880" s="129">
        <f t="shared" si="138"/>
        <v>0</v>
      </c>
    </row>
    <row r="8881" spans="1:5">
      <c r="A8881" s="127"/>
      <c r="B8881" s="128"/>
      <c r="C8881" s="127"/>
      <c r="D8881" s="122"/>
      <c r="E8881" s="129">
        <f t="shared" si="138"/>
        <v>0</v>
      </c>
    </row>
    <row r="8882" spans="1:5">
      <c r="A8882" s="127"/>
      <c r="B8882" s="128"/>
      <c r="C8882" s="127"/>
      <c r="D8882" s="122"/>
      <c r="E8882" s="129">
        <f t="shared" si="138"/>
        <v>0</v>
      </c>
    </row>
    <row r="8883" spans="1:5">
      <c r="A8883" s="127"/>
      <c r="B8883" s="128"/>
      <c r="C8883" s="127"/>
      <c r="D8883" s="122"/>
      <c r="E8883" s="129">
        <f t="shared" si="138"/>
        <v>0</v>
      </c>
    </row>
    <row r="8884" spans="1:5">
      <c r="A8884" s="127"/>
      <c r="B8884" s="128"/>
      <c r="C8884" s="127"/>
      <c r="D8884" s="122"/>
      <c r="E8884" s="129">
        <f t="shared" si="138"/>
        <v>0</v>
      </c>
    </row>
    <row r="8885" spans="1:5">
      <c r="A8885" s="127"/>
      <c r="B8885" s="128"/>
      <c r="C8885" s="127"/>
      <c r="D8885" s="122"/>
      <c r="E8885" s="129">
        <f t="shared" si="138"/>
        <v>0</v>
      </c>
    </row>
    <row r="8886" spans="1:5">
      <c r="A8886" s="127"/>
      <c r="B8886" s="128"/>
      <c r="C8886" s="127"/>
      <c r="D8886" s="122"/>
      <c r="E8886" s="129">
        <f t="shared" si="138"/>
        <v>0</v>
      </c>
    </row>
    <row r="8887" spans="1:5">
      <c r="A8887" s="127"/>
      <c r="B8887" s="128"/>
      <c r="C8887" s="127"/>
      <c r="D8887" s="122"/>
      <c r="E8887" s="129">
        <f t="shared" si="138"/>
        <v>0</v>
      </c>
    </row>
    <row r="8888" spans="1:5">
      <c r="A8888" s="127"/>
      <c r="B8888" s="128"/>
      <c r="C8888" s="127"/>
      <c r="D8888" s="122"/>
      <c r="E8888" s="129">
        <f t="shared" si="138"/>
        <v>0</v>
      </c>
    </row>
    <row r="8889" spans="1:5">
      <c r="A8889" s="127"/>
      <c r="B8889" s="128"/>
      <c r="C8889" s="127"/>
      <c r="D8889" s="122"/>
      <c r="E8889" s="129">
        <f t="shared" si="138"/>
        <v>0</v>
      </c>
    </row>
    <row r="8890" spans="1:5">
      <c r="A8890" s="127"/>
      <c r="B8890" s="128"/>
      <c r="C8890" s="127"/>
      <c r="D8890" s="122"/>
      <c r="E8890" s="129">
        <f t="shared" si="138"/>
        <v>0</v>
      </c>
    </row>
    <row r="8891" spans="1:5">
      <c r="A8891" s="127"/>
      <c r="B8891" s="128"/>
      <c r="C8891" s="127"/>
      <c r="D8891" s="122"/>
      <c r="E8891" s="129">
        <f t="shared" si="138"/>
        <v>0</v>
      </c>
    </row>
    <row r="8892" spans="1:5">
      <c r="A8892" s="127"/>
      <c r="B8892" s="128"/>
      <c r="C8892" s="127"/>
      <c r="D8892" s="122"/>
      <c r="E8892" s="129">
        <f t="shared" si="138"/>
        <v>0</v>
      </c>
    </row>
    <row r="8893" spans="1:5">
      <c r="A8893" s="127"/>
      <c r="B8893" s="128"/>
      <c r="C8893" s="127"/>
      <c r="D8893" s="122"/>
      <c r="E8893" s="129">
        <f t="shared" si="138"/>
        <v>0</v>
      </c>
    </row>
    <row r="8894" spans="1:5">
      <c r="A8894" s="127"/>
      <c r="B8894" s="128"/>
      <c r="C8894" s="127"/>
      <c r="D8894" s="122"/>
      <c r="E8894" s="129">
        <f t="shared" si="138"/>
        <v>0</v>
      </c>
    </row>
    <row r="8895" spans="1:5">
      <c r="A8895" s="127"/>
      <c r="B8895" s="128"/>
      <c r="C8895" s="127"/>
      <c r="D8895" s="122"/>
      <c r="E8895" s="129">
        <f t="shared" si="138"/>
        <v>0</v>
      </c>
    </row>
    <row r="8896" spans="1:5">
      <c r="A8896" s="127"/>
      <c r="B8896" s="128"/>
      <c r="C8896" s="127"/>
      <c r="D8896" s="122"/>
      <c r="E8896" s="129">
        <f t="shared" si="138"/>
        <v>0</v>
      </c>
    </row>
    <row r="8897" spans="1:5">
      <c r="A8897" s="127"/>
      <c r="B8897" s="128"/>
      <c r="C8897" s="127"/>
      <c r="D8897" s="122"/>
      <c r="E8897" s="129">
        <f t="shared" si="138"/>
        <v>0</v>
      </c>
    </row>
    <row r="8898" spans="1:5">
      <c r="A8898" s="127"/>
      <c r="B8898" s="128"/>
      <c r="C8898" s="127"/>
      <c r="D8898" s="122"/>
      <c r="E8898" s="129">
        <f t="shared" ref="E8898:E8961" si="139">ROUND((D8898/(1+$J$1))*(1+$L$1),2)</f>
        <v>0</v>
      </c>
    </row>
    <row r="8899" spans="1:5">
      <c r="A8899" s="127"/>
      <c r="B8899" s="128"/>
      <c r="C8899" s="127"/>
      <c r="D8899" s="122"/>
      <c r="E8899" s="129">
        <f t="shared" si="139"/>
        <v>0</v>
      </c>
    </row>
    <row r="8900" spans="1:5">
      <c r="A8900" s="127"/>
      <c r="B8900" s="128"/>
      <c r="C8900" s="127"/>
      <c r="D8900" s="122"/>
      <c r="E8900" s="129">
        <f t="shared" si="139"/>
        <v>0</v>
      </c>
    </row>
    <row r="8901" spans="1:5">
      <c r="A8901" s="127"/>
      <c r="B8901" s="128"/>
      <c r="C8901" s="127"/>
      <c r="D8901" s="122"/>
      <c r="E8901" s="129">
        <f t="shared" si="139"/>
        <v>0</v>
      </c>
    </row>
    <row r="8902" spans="1:5">
      <c r="A8902" s="127"/>
      <c r="B8902" s="128"/>
      <c r="C8902" s="127"/>
      <c r="D8902" s="122"/>
      <c r="E8902" s="129">
        <f t="shared" si="139"/>
        <v>0</v>
      </c>
    </row>
    <row r="8903" spans="1:5">
      <c r="A8903" s="127"/>
      <c r="B8903" s="128"/>
      <c r="C8903" s="127"/>
      <c r="D8903" s="122"/>
      <c r="E8903" s="129">
        <f t="shared" si="139"/>
        <v>0</v>
      </c>
    </row>
    <row r="8904" spans="1:5">
      <c r="A8904" s="127"/>
      <c r="B8904" s="128"/>
      <c r="C8904" s="127"/>
      <c r="D8904" s="122"/>
      <c r="E8904" s="129">
        <f t="shared" si="139"/>
        <v>0</v>
      </c>
    </row>
    <row r="8905" spans="1:5">
      <c r="A8905" s="127"/>
      <c r="B8905" s="128"/>
      <c r="C8905" s="127"/>
      <c r="D8905" s="122"/>
      <c r="E8905" s="129">
        <f t="shared" si="139"/>
        <v>0</v>
      </c>
    </row>
    <row r="8906" spans="1:5">
      <c r="A8906" s="127"/>
      <c r="B8906" s="128"/>
      <c r="C8906" s="127"/>
      <c r="D8906" s="122"/>
      <c r="E8906" s="129">
        <f t="shared" si="139"/>
        <v>0</v>
      </c>
    </row>
    <row r="8907" spans="1:5">
      <c r="A8907" s="127"/>
      <c r="B8907" s="128"/>
      <c r="C8907" s="127"/>
      <c r="D8907" s="122"/>
      <c r="E8907" s="129">
        <f t="shared" si="139"/>
        <v>0</v>
      </c>
    </row>
    <row r="8908" spans="1:5">
      <c r="A8908" s="127"/>
      <c r="B8908" s="128"/>
      <c r="C8908" s="127"/>
      <c r="D8908" s="122"/>
      <c r="E8908" s="129">
        <f t="shared" si="139"/>
        <v>0</v>
      </c>
    </row>
    <row r="8909" spans="1:5">
      <c r="A8909" s="127"/>
      <c r="B8909" s="128"/>
      <c r="C8909" s="127"/>
      <c r="D8909" s="122"/>
      <c r="E8909" s="129">
        <f t="shared" si="139"/>
        <v>0</v>
      </c>
    </row>
    <row r="8910" spans="1:5">
      <c r="A8910" s="127"/>
      <c r="B8910" s="128"/>
      <c r="C8910" s="127"/>
      <c r="D8910" s="122"/>
      <c r="E8910" s="129">
        <f t="shared" si="139"/>
        <v>0</v>
      </c>
    </row>
    <row r="8911" spans="1:5">
      <c r="A8911" s="127"/>
      <c r="B8911" s="128"/>
      <c r="C8911" s="127"/>
      <c r="D8911" s="122"/>
      <c r="E8911" s="129">
        <f t="shared" si="139"/>
        <v>0</v>
      </c>
    </row>
    <row r="8912" spans="1:5">
      <c r="A8912" s="127"/>
      <c r="B8912" s="128"/>
      <c r="C8912" s="127"/>
      <c r="D8912" s="122"/>
      <c r="E8912" s="129">
        <f t="shared" si="139"/>
        <v>0</v>
      </c>
    </row>
    <row r="8913" spans="1:5">
      <c r="A8913" s="127"/>
      <c r="B8913" s="128"/>
      <c r="C8913" s="127"/>
      <c r="D8913" s="122"/>
      <c r="E8913" s="129">
        <f t="shared" si="139"/>
        <v>0</v>
      </c>
    </row>
    <row r="8914" spans="1:5">
      <c r="A8914" s="127"/>
      <c r="B8914" s="128"/>
      <c r="C8914" s="127"/>
      <c r="D8914" s="122"/>
      <c r="E8914" s="129">
        <f t="shared" si="139"/>
        <v>0</v>
      </c>
    </row>
    <row r="8915" spans="1:5">
      <c r="A8915" s="127"/>
      <c r="B8915" s="128"/>
      <c r="C8915" s="127"/>
      <c r="D8915" s="122"/>
      <c r="E8915" s="129">
        <f t="shared" si="139"/>
        <v>0</v>
      </c>
    </row>
    <row r="8916" spans="1:5">
      <c r="A8916" s="127"/>
      <c r="B8916" s="128"/>
      <c r="C8916" s="127"/>
      <c r="D8916" s="122"/>
      <c r="E8916" s="129">
        <f t="shared" si="139"/>
        <v>0</v>
      </c>
    </row>
    <row r="8917" spans="1:5">
      <c r="A8917" s="127"/>
      <c r="B8917" s="128"/>
      <c r="C8917" s="127"/>
      <c r="D8917" s="122"/>
      <c r="E8917" s="129">
        <f t="shared" si="139"/>
        <v>0</v>
      </c>
    </row>
    <row r="8918" spans="1:5">
      <c r="A8918" s="127"/>
      <c r="B8918" s="128"/>
      <c r="C8918" s="127"/>
      <c r="D8918" s="122"/>
      <c r="E8918" s="129">
        <f t="shared" si="139"/>
        <v>0</v>
      </c>
    </row>
    <row r="8919" spans="1:5">
      <c r="A8919" s="127"/>
      <c r="B8919" s="128"/>
      <c r="C8919" s="127"/>
      <c r="D8919" s="122"/>
      <c r="E8919" s="129">
        <f t="shared" si="139"/>
        <v>0</v>
      </c>
    </row>
    <row r="8920" spans="1:5">
      <c r="A8920" s="127"/>
      <c r="B8920" s="128"/>
      <c r="C8920" s="127"/>
      <c r="D8920" s="122"/>
      <c r="E8920" s="129">
        <f t="shared" si="139"/>
        <v>0</v>
      </c>
    </row>
    <row r="8921" spans="1:5">
      <c r="A8921" s="127"/>
      <c r="B8921" s="128"/>
      <c r="C8921" s="127"/>
      <c r="D8921" s="122"/>
      <c r="E8921" s="129">
        <f t="shared" si="139"/>
        <v>0</v>
      </c>
    </row>
    <row r="8922" spans="1:5">
      <c r="A8922" s="127"/>
      <c r="B8922" s="128"/>
      <c r="C8922" s="127"/>
      <c r="D8922" s="122"/>
      <c r="E8922" s="129">
        <f t="shared" si="139"/>
        <v>0</v>
      </c>
    </row>
    <row r="8923" spans="1:5">
      <c r="A8923" s="127"/>
      <c r="B8923" s="128"/>
      <c r="C8923" s="127"/>
      <c r="D8923" s="122"/>
      <c r="E8923" s="129">
        <f t="shared" si="139"/>
        <v>0</v>
      </c>
    </row>
    <row r="8924" spans="1:5">
      <c r="A8924" s="127"/>
      <c r="B8924" s="128"/>
      <c r="C8924" s="127"/>
      <c r="D8924" s="122"/>
      <c r="E8924" s="129">
        <f t="shared" si="139"/>
        <v>0</v>
      </c>
    </row>
    <row r="8925" spans="1:5">
      <c r="A8925" s="127"/>
      <c r="B8925" s="128"/>
      <c r="C8925" s="127"/>
      <c r="D8925" s="122"/>
      <c r="E8925" s="129">
        <f t="shared" si="139"/>
        <v>0</v>
      </c>
    </row>
    <row r="8926" spans="1:5">
      <c r="A8926" s="127"/>
      <c r="B8926" s="128"/>
      <c r="C8926" s="127"/>
      <c r="D8926" s="122"/>
      <c r="E8926" s="129">
        <f t="shared" si="139"/>
        <v>0</v>
      </c>
    </row>
    <row r="8927" spans="1:5">
      <c r="A8927" s="127"/>
      <c r="B8927" s="128"/>
      <c r="C8927" s="127"/>
      <c r="D8927" s="122"/>
      <c r="E8927" s="129">
        <f t="shared" si="139"/>
        <v>0</v>
      </c>
    </row>
    <row r="8928" spans="1:5">
      <c r="A8928" s="127"/>
      <c r="B8928" s="128"/>
      <c r="C8928" s="127"/>
      <c r="D8928" s="122"/>
      <c r="E8928" s="129">
        <f t="shared" si="139"/>
        <v>0</v>
      </c>
    </row>
    <row r="8929" spans="1:5">
      <c r="A8929" s="127"/>
      <c r="B8929" s="128"/>
      <c r="C8929" s="127"/>
      <c r="D8929" s="122"/>
      <c r="E8929" s="129">
        <f t="shared" si="139"/>
        <v>0</v>
      </c>
    </row>
    <row r="8930" spans="1:5">
      <c r="A8930" s="127"/>
      <c r="B8930" s="128"/>
      <c r="C8930" s="127"/>
      <c r="D8930" s="122"/>
      <c r="E8930" s="129">
        <f t="shared" si="139"/>
        <v>0</v>
      </c>
    </row>
    <row r="8931" spans="1:5">
      <c r="A8931" s="127"/>
      <c r="B8931" s="128"/>
      <c r="C8931" s="127"/>
      <c r="D8931" s="122"/>
      <c r="E8931" s="129">
        <f t="shared" si="139"/>
        <v>0</v>
      </c>
    </row>
    <row r="8932" spans="1:5">
      <c r="A8932" s="127"/>
      <c r="B8932" s="128"/>
      <c r="C8932" s="127"/>
      <c r="D8932" s="122"/>
      <c r="E8932" s="129">
        <f t="shared" si="139"/>
        <v>0</v>
      </c>
    </row>
    <row r="8933" spans="1:5">
      <c r="A8933" s="127"/>
      <c r="B8933" s="128"/>
      <c r="C8933" s="127"/>
      <c r="D8933" s="122"/>
      <c r="E8933" s="129">
        <f t="shared" si="139"/>
        <v>0</v>
      </c>
    </row>
    <row r="8934" spans="1:5">
      <c r="A8934" s="127"/>
      <c r="B8934" s="128"/>
      <c r="C8934" s="127"/>
      <c r="D8934" s="122"/>
      <c r="E8934" s="129">
        <f t="shared" si="139"/>
        <v>0</v>
      </c>
    </row>
    <row r="8935" spans="1:5">
      <c r="A8935" s="127"/>
      <c r="B8935" s="128"/>
      <c r="C8935" s="127"/>
      <c r="D8935" s="122"/>
      <c r="E8935" s="129">
        <f t="shared" si="139"/>
        <v>0</v>
      </c>
    </row>
    <row r="8936" spans="1:5">
      <c r="A8936" s="127"/>
      <c r="B8936" s="128"/>
      <c r="C8936" s="127"/>
      <c r="D8936" s="122"/>
      <c r="E8936" s="129">
        <f t="shared" si="139"/>
        <v>0</v>
      </c>
    </row>
    <row r="8937" spans="1:5">
      <c r="A8937" s="127"/>
      <c r="B8937" s="128"/>
      <c r="C8937" s="127"/>
      <c r="D8937" s="122"/>
      <c r="E8937" s="129">
        <f t="shared" si="139"/>
        <v>0</v>
      </c>
    </row>
    <row r="8938" spans="1:5">
      <c r="A8938" s="127"/>
      <c r="B8938" s="128"/>
      <c r="C8938" s="127"/>
      <c r="D8938" s="122"/>
      <c r="E8938" s="129">
        <f t="shared" si="139"/>
        <v>0</v>
      </c>
    </row>
    <row r="8939" spans="1:5">
      <c r="A8939" s="127"/>
      <c r="B8939" s="128"/>
      <c r="C8939" s="127"/>
      <c r="D8939" s="122"/>
      <c r="E8939" s="129">
        <f t="shared" si="139"/>
        <v>0</v>
      </c>
    </row>
    <row r="8940" spans="1:5">
      <c r="A8940" s="127"/>
      <c r="B8940" s="128"/>
      <c r="C8940" s="127"/>
      <c r="D8940" s="122"/>
      <c r="E8940" s="129">
        <f t="shared" si="139"/>
        <v>0</v>
      </c>
    </row>
    <row r="8941" spans="1:5">
      <c r="A8941" s="127"/>
      <c r="B8941" s="128"/>
      <c r="C8941" s="127"/>
      <c r="D8941" s="122"/>
      <c r="E8941" s="129">
        <f t="shared" si="139"/>
        <v>0</v>
      </c>
    </row>
    <row r="8942" spans="1:5">
      <c r="A8942" s="127"/>
      <c r="B8942" s="128"/>
      <c r="C8942" s="127"/>
      <c r="D8942" s="122"/>
      <c r="E8942" s="129">
        <f t="shared" si="139"/>
        <v>0</v>
      </c>
    </row>
    <row r="8943" spans="1:5">
      <c r="A8943" s="127"/>
      <c r="B8943" s="128"/>
      <c r="C8943" s="127"/>
      <c r="D8943" s="122"/>
      <c r="E8943" s="129">
        <f t="shared" si="139"/>
        <v>0</v>
      </c>
    </row>
    <row r="8944" spans="1:5">
      <c r="A8944" s="127"/>
      <c r="B8944" s="128"/>
      <c r="C8944" s="127"/>
      <c r="D8944" s="122"/>
      <c r="E8944" s="129">
        <f t="shared" si="139"/>
        <v>0</v>
      </c>
    </row>
    <row r="8945" spans="1:5">
      <c r="A8945" s="127"/>
      <c r="B8945" s="128"/>
      <c r="C8945" s="127"/>
      <c r="D8945" s="122"/>
      <c r="E8945" s="129">
        <f t="shared" si="139"/>
        <v>0</v>
      </c>
    </row>
    <row r="8946" spans="1:5">
      <c r="A8946" s="127"/>
      <c r="B8946" s="128"/>
      <c r="C8946" s="127"/>
      <c r="D8946" s="122"/>
      <c r="E8946" s="129">
        <f t="shared" si="139"/>
        <v>0</v>
      </c>
    </row>
    <row r="8947" spans="1:5">
      <c r="A8947" s="127"/>
      <c r="B8947" s="128"/>
      <c r="C8947" s="127"/>
      <c r="D8947" s="122"/>
      <c r="E8947" s="129">
        <f t="shared" si="139"/>
        <v>0</v>
      </c>
    </row>
    <row r="8948" spans="1:5">
      <c r="A8948" s="127"/>
      <c r="B8948" s="128"/>
      <c r="C8948" s="127"/>
      <c r="D8948" s="122"/>
      <c r="E8948" s="129">
        <f t="shared" si="139"/>
        <v>0</v>
      </c>
    </row>
    <row r="8949" spans="1:5">
      <c r="A8949" s="127"/>
      <c r="B8949" s="128"/>
      <c r="C8949" s="127"/>
      <c r="D8949" s="122"/>
      <c r="E8949" s="129">
        <f t="shared" si="139"/>
        <v>0</v>
      </c>
    </row>
    <row r="8950" spans="1:5">
      <c r="A8950" s="127"/>
      <c r="B8950" s="128"/>
      <c r="C8950" s="127"/>
      <c r="D8950" s="122"/>
      <c r="E8950" s="129">
        <f t="shared" si="139"/>
        <v>0</v>
      </c>
    </row>
    <row r="8951" spans="1:5">
      <c r="A8951" s="127"/>
      <c r="B8951" s="128"/>
      <c r="C8951" s="127"/>
      <c r="D8951" s="122"/>
      <c r="E8951" s="129">
        <f t="shared" si="139"/>
        <v>0</v>
      </c>
    </row>
    <row r="8952" spans="1:5">
      <c r="A8952" s="127"/>
      <c r="B8952" s="128"/>
      <c r="C8952" s="127"/>
      <c r="D8952" s="122"/>
      <c r="E8952" s="129">
        <f t="shared" si="139"/>
        <v>0</v>
      </c>
    </row>
    <row r="8953" spans="1:5">
      <c r="A8953" s="127"/>
      <c r="B8953" s="128"/>
      <c r="C8953" s="127"/>
      <c r="D8953" s="122"/>
      <c r="E8953" s="129">
        <f t="shared" si="139"/>
        <v>0</v>
      </c>
    </row>
    <row r="8954" spans="1:5">
      <c r="A8954" s="127"/>
      <c r="B8954" s="128"/>
      <c r="C8954" s="127"/>
      <c r="D8954" s="122"/>
      <c r="E8954" s="129">
        <f t="shared" si="139"/>
        <v>0</v>
      </c>
    </row>
    <row r="8955" spans="1:5">
      <c r="A8955" s="127"/>
      <c r="B8955" s="128"/>
      <c r="C8955" s="127"/>
      <c r="D8955" s="122"/>
      <c r="E8955" s="129">
        <f t="shared" si="139"/>
        <v>0</v>
      </c>
    </row>
    <row r="8956" spans="1:5">
      <c r="A8956" s="127"/>
      <c r="B8956" s="128"/>
      <c r="C8956" s="127"/>
      <c r="D8956" s="122"/>
      <c r="E8956" s="129">
        <f t="shared" si="139"/>
        <v>0</v>
      </c>
    </row>
    <row r="8957" spans="1:5">
      <c r="A8957" s="127"/>
      <c r="B8957" s="128"/>
      <c r="C8957" s="127"/>
      <c r="D8957" s="122"/>
      <c r="E8957" s="129">
        <f t="shared" si="139"/>
        <v>0</v>
      </c>
    </row>
    <row r="8958" spans="1:5">
      <c r="A8958" s="127"/>
      <c r="B8958" s="128"/>
      <c r="C8958" s="127"/>
      <c r="D8958" s="122"/>
      <c r="E8958" s="129">
        <f t="shared" si="139"/>
        <v>0</v>
      </c>
    </row>
    <row r="8959" spans="1:5">
      <c r="A8959" s="127"/>
      <c r="B8959" s="128"/>
      <c r="C8959" s="127"/>
      <c r="D8959" s="122"/>
      <c r="E8959" s="129">
        <f t="shared" si="139"/>
        <v>0</v>
      </c>
    </row>
    <row r="8960" spans="1:5">
      <c r="A8960" s="127"/>
      <c r="B8960" s="128"/>
      <c r="C8960" s="127"/>
      <c r="D8960" s="122"/>
      <c r="E8960" s="129">
        <f t="shared" si="139"/>
        <v>0</v>
      </c>
    </row>
    <row r="8961" spans="1:5">
      <c r="A8961" s="127"/>
      <c r="B8961" s="128"/>
      <c r="C8961" s="127"/>
      <c r="D8961" s="122"/>
      <c r="E8961" s="129">
        <f t="shared" si="139"/>
        <v>0</v>
      </c>
    </row>
    <row r="8962" spans="1:5">
      <c r="A8962" s="127"/>
      <c r="B8962" s="128"/>
      <c r="C8962" s="127"/>
      <c r="D8962" s="122"/>
      <c r="E8962" s="129">
        <f t="shared" ref="E8962:E9025" si="140">ROUND((D8962/(1+$J$1))*(1+$L$1),2)</f>
        <v>0</v>
      </c>
    </row>
    <row r="8963" spans="1:5">
      <c r="A8963" s="127"/>
      <c r="B8963" s="128"/>
      <c r="C8963" s="127"/>
      <c r="D8963" s="122"/>
      <c r="E8963" s="129">
        <f t="shared" si="140"/>
        <v>0</v>
      </c>
    </row>
    <row r="8964" spans="1:5">
      <c r="A8964" s="127"/>
      <c r="B8964" s="128"/>
      <c r="C8964" s="127"/>
      <c r="D8964" s="122"/>
      <c r="E8964" s="129">
        <f t="shared" si="140"/>
        <v>0</v>
      </c>
    </row>
    <row r="8965" spans="1:5">
      <c r="A8965" s="127"/>
      <c r="B8965" s="128"/>
      <c r="C8965" s="127"/>
      <c r="D8965" s="122"/>
      <c r="E8965" s="129">
        <f t="shared" si="140"/>
        <v>0</v>
      </c>
    </row>
    <row r="8966" spans="1:5">
      <c r="A8966" s="127"/>
      <c r="B8966" s="128"/>
      <c r="C8966" s="127"/>
      <c r="D8966" s="122"/>
      <c r="E8966" s="129">
        <f t="shared" si="140"/>
        <v>0</v>
      </c>
    </row>
    <row r="8967" spans="1:5">
      <c r="A8967" s="127"/>
      <c r="B8967" s="128"/>
      <c r="C8967" s="127"/>
      <c r="D8967" s="122"/>
      <c r="E8967" s="129">
        <f t="shared" si="140"/>
        <v>0</v>
      </c>
    </row>
    <row r="8968" spans="1:5">
      <c r="A8968" s="127"/>
      <c r="B8968" s="128"/>
      <c r="C8968" s="127"/>
      <c r="D8968" s="122"/>
      <c r="E8968" s="129">
        <f t="shared" si="140"/>
        <v>0</v>
      </c>
    </row>
    <row r="8969" spans="1:5">
      <c r="A8969" s="127"/>
      <c r="B8969" s="128"/>
      <c r="C8969" s="127"/>
      <c r="D8969" s="122"/>
      <c r="E8969" s="129">
        <f t="shared" si="140"/>
        <v>0</v>
      </c>
    </row>
    <row r="8970" spans="1:5">
      <c r="A8970" s="127"/>
      <c r="B8970" s="128"/>
      <c r="C8970" s="127"/>
      <c r="D8970" s="122"/>
      <c r="E8970" s="129">
        <f t="shared" si="140"/>
        <v>0</v>
      </c>
    </row>
    <row r="8971" spans="1:5">
      <c r="A8971" s="127"/>
      <c r="B8971" s="128"/>
      <c r="C8971" s="127"/>
      <c r="D8971" s="122"/>
      <c r="E8971" s="129">
        <f t="shared" si="140"/>
        <v>0</v>
      </c>
    </row>
    <row r="8972" spans="1:5">
      <c r="A8972" s="127"/>
      <c r="B8972" s="128"/>
      <c r="C8972" s="127"/>
      <c r="D8972" s="122"/>
      <c r="E8972" s="129">
        <f t="shared" si="140"/>
        <v>0</v>
      </c>
    </row>
    <row r="8973" spans="1:5">
      <c r="A8973" s="127"/>
      <c r="B8973" s="128"/>
      <c r="C8973" s="127"/>
      <c r="D8973" s="122"/>
      <c r="E8973" s="129">
        <f t="shared" si="140"/>
        <v>0</v>
      </c>
    </row>
    <row r="8974" spans="1:5">
      <c r="A8974" s="127"/>
      <c r="B8974" s="128"/>
      <c r="C8974" s="127"/>
      <c r="D8974" s="122"/>
      <c r="E8974" s="129">
        <f t="shared" si="140"/>
        <v>0</v>
      </c>
    </row>
    <row r="8975" spans="1:5">
      <c r="A8975" s="127"/>
      <c r="B8975" s="128"/>
      <c r="C8975" s="127"/>
      <c r="D8975" s="122"/>
      <c r="E8975" s="129">
        <f t="shared" si="140"/>
        <v>0</v>
      </c>
    </row>
    <row r="8976" spans="1:5">
      <c r="A8976" s="127"/>
      <c r="B8976" s="128"/>
      <c r="C8976" s="127"/>
      <c r="D8976" s="122"/>
      <c r="E8976" s="129">
        <f t="shared" si="140"/>
        <v>0</v>
      </c>
    </row>
    <row r="8977" spans="1:5">
      <c r="A8977" s="127"/>
      <c r="B8977" s="128"/>
      <c r="C8977" s="127"/>
      <c r="D8977" s="122"/>
      <c r="E8977" s="129">
        <f t="shared" si="140"/>
        <v>0</v>
      </c>
    </row>
    <row r="8978" spans="1:5">
      <c r="A8978" s="127"/>
      <c r="B8978" s="128"/>
      <c r="C8978" s="127"/>
      <c r="D8978" s="122"/>
      <c r="E8978" s="129">
        <f t="shared" si="140"/>
        <v>0</v>
      </c>
    </row>
    <row r="8979" spans="1:5">
      <c r="A8979" s="127"/>
      <c r="B8979" s="128"/>
      <c r="C8979" s="127"/>
      <c r="D8979" s="122"/>
      <c r="E8979" s="129">
        <f t="shared" si="140"/>
        <v>0</v>
      </c>
    </row>
    <row r="8980" spans="1:5">
      <c r="A8980" s="127"/>
      <c r="B8980" s="128"/>
      <c r="C8980" s="127"/>
      <c r="D8980" s="122"/>
      <c r="E8980" s="129">
        <f t="shared" si="140"/>
        <v>0</v>
      </c>
    </row>
    <row r="8981" spans="1:5">
      <c r="A8981" s="127"/>
      <c r="B8981" s="128"/>
      <c r="C8981" s="127"/>
      <c r="D8981" s="122"/>
      <c r="E8981" s="129">
        <f t="shared" si="140"/>
        <v>0</v>
      </c>
    </row>
    <row r="8982" spans="1:5">
      <c r="A8982" s="127"/>
      <c r="B8982" s="128"/>
      <c r="C8982" s="127"/>
      <c r="D8982" s="122"/>
      <c r="E8982" s="129">
        <f t="shared" si="140"/>
        <v>0</v>
      </c>
    </row>
    <row r="8983" spans="1:5">
      <c r="A8983" s="127"/>
      <c r="B8983" s="128"/>
      <c r="C8983" s="127"/>
      <c r="D8983" s="122"/>
      <c r="E8983" s="129">
        <f t="shared" si="140"/>
        <v>0</v>
      </c>
    </row>
    <row r="8984" spans="1:5">
      <c r="A8984" s="127"/>
      <c r="B8984" s="128"/>
      <c r="C8984" s="127"/>
      <c r="D8984" s="122"/>
      <c r="E8984" s="129">
        <f t="shared" si="140"/>
        <v>0</v>
      </c>
    </row>
    <row r="8985" spans="1:5">
      <c r="A8985" s="127"/>
      <c r="B8985" s="128"/>
      <c r="C8985" s="127"/>
      <c r="D8985" s="122"/>
      <c r="E8985" s="129">
        <f t="shared" si="140"/>
        <v>0</v>
      </c>
    </row>
    <row r="8986" spans="1:5">
      <c r="A8986" s="127"/>
      <c r="B8986" s="128"/>
      <c r="C8986" s="127"/>
      <c r="D8986" s="122"/>
      <c r="E8986" s="129">
        <f t="shared" si="140"/>
        <v>0</v>
      </c>
    </row>
    <row r="8987" spans="1:5">
      <c r="A8987" s="127"/>
      <c r="B8987" s="128"/>
      <c r="C8987" s="127"/>
      <c r="D8987" s="122"/>
      <c r="E8987" s="129">
        <f t="shared" si="140"/>
        <v>0</v>
      </c>
    </row>
    <row r="8988" spans="1:5">
      <c r="A8988" s="127"/>
      <c r="B8988" s="128"/>
      <c r="C8988" s="127"/>
      <c r="D8988" s="122"/>
      <c r="E8988" s="129">
        <f t="shared" si="140"/>
        <v>0</v>
      </c>
    </row>
    <row r="8989" spans="1:5">
      <c r="A8989" s="127"/>
      <c r="B8989" s="128"/>
      <c r="C8989" s="127"/>
      <c r="D8989" s="122"/>
      <c r="E8989" s="129">
        <f t="shared" si="140"/>
        <v>0</v>
      </c>
    </row>
    <row r="8990" spans="1:5">
      <c r="A8990" s="127"/>
      <c r="B8990" s="128"/>
      <c r="C8990" s="127"/>
      <c r="D8990" s="122"/>
      <c r="E8990" s="129">
        <f t="shared" si="140"/>
        <v>0</v>
      </c>
    </row>
    <row r="8991" spans="1:5">
      <c r="A8991" s="127"/>
      <c r="B8991" s="128"/>
      <c r="C8991" s="127"/>
      <c r="D8991" s="122"/>
      <c r="E8991" s="129">
        <f t="shared" si="140"/>
        <v>0</v>
      </c>
    </row>
    <row r="8992" spans="1:5">
      <c r="A8992" s="127"/>
      <c r="B8992" s="128"/>
      <c r="C8992" s="127"/>
      <c r="D8992" s="122"/>
      <c r="E8992" s="129">
        <f t="shared" si="140"/>
        <v>0</v>
      </c>
    </row>
    <row r="8993" spans="1:5">
      <c r="A8993" s="127"/>
      <c r="B8993" s="128"/>
      <c r="C8993" s="127"/>
      <c r="D8993" s="122"/>
      <c r="E8993" s="129">
        <f t="shared" si="140"/>
        <v>0</v>
      </c>
    </row>
    <row r="8994" spans="1:5">
      <c r="A8994" s="127"/>
      <c r="B8994" s="128"/>
      <c r="C8994" s="127"/>
      <c r="D8994" s="122"/>
      <c r="E8994" s="129">
        <f t="shared" si="140"/>
        <v>0</v>
      </c>
    </row>
    <row r="8995" spans="1:5">
      <c r="A8995" s="127"/>
      <c r="B8995" s="128"/>
      <c r="C8995" s="127"/>
      <c r="D8995" s="122"/>
      <c r="E8995" s="129">
        <f t="shared" si="140"/>
        <v>0</v>
      </c>
    </row>
    <row r="8996" spans="1:5">
      <c r="A8996" s="127"/>
      <c r="B8996" s="128"/>
      <c r="C8996" s="127"/>
      <c r="D8996" s="122"/>
      <c r="E8996" s="129">
        <f t="shared" si="140"/>
        <v>0</v>
      </c>
    </row>
    <row r="8997" spans="1:5">
      <c r="A8997" s="127"/>
      <c r="B8997" s="128"/>
      <c r="C8997" s="127"/>
      <c r="D8997" s="122"/>
      <c r="E8997" s="129">
        <f t="shared" si="140"/>
        <v>0</v>
      </c>
    </row>
    <row r="8998" spans="1:5">
      <c r="A8998" s="127"/>
      <c r="B8998" s="128"/>
      <c r="C8998" s="127"/>
      <c r="D8998" s="122"/>
      <c r="E8998" s="129">
        <f t="shared" si="140"/>
        <v>0</v>
      </c>
    </row>
    <row r="8999" spans="1:5">
      <c r="A8999" s="127"/>
      <c r="B8999" s="128"/>
      <c r="C8999" s="127"/>
      <c r="D8999" s="122"/>
      <c r="E8999" s="129">
        <f t="shared" si="140"/>
        <v>0</v>
      </c>
    </row>
    <row r="9000" spans="1:5">
      <c r="A9000" s="127"/>
      <c r="B9000" s="128"/>
      <c r="C9000" s="127"/>
      <c r="D9000" s="122"/>
      <c r="E9000" s="129">
        <f t="shared" si="140"/>
        <v>0</v>
      </c>
    </row>
    <row r="9001" spans="1:5">
      <c r="A9001" s="127"/>
      <c r="B9001" s="128"/>
      <c r="C9001" s="127"/>
      <c r="D9001" s="122"/>
      <c r="E9001" s="129">
        <f t="shared" si="140"/>
        <v>0</v>
      </c>
    </row>
    <row r="9002" spans="1:5">
      <c r="A9002" s="127"/>
      <c r="B9002" s="128"/>
      <c r="C9002" s="127"/>
      <c r="D9002" s="122"/>
      <c r="E9002" s="129">
        <f t="shared" si="140"/>
        <v>0</v>
      </c>
    </row>
    <row r="9003" spans="1:5">
      <c r="A9003" s="127"/>
      <c r="B9003" s="128"/>
      <c r="C9003" s="127"/>
      <c r="D9003" s="122"/>
      <c r="E9003" s="129">
        <f t="shared" si="140"/>
        <v>0</v>
      </c>
    </row>
    <row r="9004" spans="1:5">
      <c r="A9004" s="127"/>
      <c r="B9004" s="128"/>
      <c r="C9004" s="127"/>
      <c r="D9004" s="122"/>
      <c r="E9004" s="129">
        <f t="shared" si="140"/>
        <v>0</v>
      </c>
    </row>
    <row r="9005" spans="1:5">
      <c r="A9005" s="127"/>
      <c r="B9005" s="128"/>
      <c r="C9005" s="127"/>
      <c r="D9005" s="122"/>
      <c r="E9005" s="129">
        <f t="shared" si="140"/>
        <v>0</v>
      </c>
    </row>
    <row r="9006" spans="1:5">
      <c r="A9006" s="127"/>
      <c r="B9006" s="128"/>
      <c r="C9006" s="127"/>
      <c r="D9006" s="122"/>
      <c r="E9006" s="129">
        <f t="shared" si="140"/>
        <v>0</v>
      </c>
    </row>
    <row r="9007" spans="1:5">
      <c r="A9007" s="127"/>
      <c r="B9007" s="128"/>
      <c r="C9007" s="127"/>
      <c r="D9007" s="122"/>
      <c r="E9007" s="129">
        <f t="shared" si="140"/>
        <v>0</v>
      </c>
    </row>
    <row r="9008" spans="1:5">
      <c r="A9008" s="127"/>
      <c r="B9008" s="128"/>
      <c r="C9008" s="127"/>
      <c r="D9008" s="122"/>
      <c r="E9008" s="129">
        <f t="shared" si="140"/>
        <v>0</v>
      </c>
    </row>
    <row r="9009" spans="1:5">
      <c r="A9009" s="127"/>
      <c r="B9009" s="128"/>
      <c r="C9009" s="127"/>
      <c r="D9009" s="122"/>
      <c r="E9009" s="129">
        <f t="shared" si="140"/>
        <v>0</v>
      </c>
    </row>
    <row r="9010" spans="1:5">
      <c r="A9010" s="127"/>
      <c r="B9010" s="128"/>
      <c r="C9010" s="127"/>
      <c r="D9010" s="122"/>
      <c r="E9010" s="129">
        <f t="shared" si="140"/>
        <v>0</v>
      </c>
    </row>
    <row r="9011" spans="1:5">
      <c r="A9011" s="127"/>
      <c r="B9011" s="128"/>
      <c r="C9011" s="127"/>
      <c r="D9011" s="122"/>
      <c r="E9011" s="129">
        <f t="shared" si="140"/>
        <v>0</v>
      </c>
    </row>
    <row r="9012" spans="1:5">
      <c r="A9012" s="127"/>
      <c r="B9012" s="128"/>
      <c r="C9012" s="127"/>
      <c r="D9012" s="122"/>
      <c r="E9012" s="129">
        <f t="shared" si="140"/>
        <v>0</v>
      </c>
    </row>
    <row r="9013" spans="1:5">
      <c r="A9013" s="127"/>
      <c r="B9013" s="128"/>
      <c r="C9013" s="127"/>
      <c r="D9013" s="122"/>
      <c r="E9013" s="129">
        <f t="shared" si="140"/>
        <v>0</v>
      </c>
    </row>
    <row r="9014" spans="1:5">
      <c r="A9014" s="127"/>
      <c r="B9014" s="128"/>
      <c r="C9014" s="127"/>
      <c r="D9014" s="122"/>
      <c r="E9014" s="129">
        <f t="shared" si="140"/>
        <v>0</v>
      </c>
    </row>
    <row r="9015" spans="1:5">
      <c r="A9015" s="127"/>
      <c r="B9015" s="128"/>
      <c r="C9015" s="127"/>
      <c r="D9015" s="122"/>
      <c r="E9015" s="129">
        <f t="shared" si="140"/>
        <v>0</v>
      </c>
    </row>
    <row r="9016" spans="1:5">
      <c r="A9016" s="127"/>
      <c r="B9016" s="128"/>
      <c r="C9016" s="127"/>
      <c r="D9016" s="122"/>
      <c r="E9016" s="129">
        <f t="shared" si="140"/>
        <v>0</v>
      </c>
    </row>
    <row r="9017" spans="1:5">
      <c r="A9017" s="127"/>
      <c r="B9017" s="128"/>
      <c r="C9017" s="127"/>
      <c r="D9017" s="122"/>
      <c r="E9017" s="129">
        <f t="shared" si="140"/>
        <v>0</v>
      </c>
    </row>
    <row r="9018" spans="1:5">
      <c r="A9018" s="127"/>
      <c r="B9018" s="128"/>
      <c r="C9018" s="127"/>
      <c r="D9018" s="122"/>
      <c r="E9018" s="129">
        <f t="shared" si="140"/>
        <v>0</v>
      </c>
    </row>
    <row r="9019" spans="1:5">
      <c r="A9019" s="127"/>
      <c r="B9019" s="128"/>
      <c r="C9019" s="127"/>
      <c r="D9019" s="122"/>
      <c r="E9019" s="129">
        <f t="shared" si="140"/>
        <v>0</v>
      </c>
    </row>
    <row r="9020" spans="1:5">
      <c r="A9020" s="127"/>
      <c r="B9020" s="128"/>
      <c r="C9020" s="127"/>
      <c r="D9020" s="122"/>
      <c r="E9020" s="129">
        <f t="shared" si="140"/>
        <v>0</v>
      </c>
    </row>
    <row r="9021" spans="1:5">
      <c r="A9021" s="127"/>
      <c r="B9021" s="128"/>
      <c r="C9021" s="127"/>
      <c r="D9021" s="122"/>
      <c r="E9021" s="129">
        <f t="shared" si="140"/>
        <v>0</v>
      </c>
    </row>
    <row r="9022" spans="1:5">
      <c r="A9022" s="127"/>
      <c r="B9022" s="128"/>
      <c r="C9022" s="127"/>
      <c r="D9022" s="122"/>
      <c r="E9022" s="129">
        <f t="shared" si="140"/>
        <v>0</v>
      </c>
    </row>
    <row r="9023" spans="1:5">
      <c r="A9023" s="127"/>
      <c r="B9023" s="128"/>
      <c r="C9023" s="127"/>
      <c r="D9023" s="122"/>
      <c r="E9023" s="129">
        <f t="shared" si="140"/>
        <v>0</v>
      </c>
    </row>
    <row r="9024" spans="1:5">
      <c r="A9024" s="127"/>
      <c r="B9024" s="128"/>
      <c r="C9024" s="127"/>
      <c r="D9024" s="122"/>
      <c r="E9024" s="129">
        <f t="shared" si="140"/>
        <v>0</v>
      </c>
    </row>
    <row r="9025" spans="1:5">
      <c r="A9025" s="127"/>
      <c r="B9025" s="128"/>
      <c r="C9025" s="127"/>
      <c r="D9025" s="122"/>
      <c r="E9025" s="129">
        <f t="shared" si="140"/>
        <v>0</v>
      </c>
    </row>
    <row r="9026" spans="1:5">
      <c r="A9026" s="127"/>
      <c r="B9026" s="128"/>
      <c r="C9026" s="127"/>
      <c r="D9026" s="122"/>
      <c r="E9026" s="129">
        <f t="shared" ref="E9026:E9089" si="141">ROUND((D9026/(1+$J$1))*(1+$L$1),2)</f>
        <v>0</v>
      </c>
    </row>
    <row r="9027" spans="1:5">
      <c r="A9027" s="127"/>
      <c r="B9027" s="128"/>
      <c r="C9027" s="127"/>
      <c r="D9027" s="122"/>
      <c r="E9027" s="129">
        <f t="shared" si="141"/>
        <v>0</v>
      </c>
    </row>
    <row r="9028" spans="1:5">
      <c r="A9028" s="127"/>
      <c r="B9028" s="128"/>
      <c r="C9028" s="127"/>
      <c r="D9028" s="122"/>
      <c r="E9028" s="129">
        <f t="shared" si="141"/>
        <v>0</v>
      </c>
    </row>
    <row r="9029" spans="1:5">
      <c r="A9029" s="127"/>
      <c r="B9029" s="128"/>
      <c r="C9029" s="127"/>
      <c r="D9029" s="122"/>
      <c r="E9029" s="129">
        <f t="shared" si="141"/>
        <v>0</v>
      </c>
    </row>
    <row r="9030" spans="1:5">
      <c r="A9030" s="127"/>
      <c r="B9030" s="128"/>
      <c r="C9030" s="127"/>
      <c r="D9030" s="122"/>
      <c r="E9030" s="129">
        <f t="shared" si="141"/>
        <v>0</v>
      </c>
    </row>
    <row r="9031" spans="1:5">
      <c r="A9031" s="127"/>
      <c r="B9031" s="128"/>
      <c r="C9031" s="127"/>
      <c r="D9031" s="122"/>
      <c r="E9031" s="129">
        <f t="shared" si="141"/>
        <v>0</v>
      </c>
    </row>
    <row r="9032" spans="1:5">
      <c r="A9032" s="127"/>
      <c r="B9032" s="128"/>
      <c r="C9032" s="127"/>
      <c r="D9032" s="122"/>
      <c r="E9032" s="129">
        <f t="shared" si="141"/>
        <v>0</v>
      </c>
    </row>
    <row r="9033" spans="1:5">
      <c r="A9033" s="127"/>
      <c r="B9033" s="128"/>
      <c r="C9033" s="127"/>
      <c r="D9033" s="122"/>
      <c r="E9033" s="129">
        <f t="shared" si="141"/>
        <v>0</v>
      </c>
    </row>
    <row r="9034" spans="1:5">
      <c r="A9034" s="127"/>
      <c r="B9034" s="128"/>
      <c r="C9034" s="127"/>
      <c r="D9034" s="122"/>
      <c r="E9034" s="129">
        <f t="shared" si="141"/>
        <v>0</v>
      </c>
    </row>
    <row r="9035" spans="1:5">
      <c r="A9035" s="127"/>
      <c r="B9035" s="128"/>
      <c r="C9035" s="127"/>
      <c r="D9035" s="122"/>
      <c r="E9035" s="129">
        <f t="shared" si="141"/>
        <v>0</v>
      </c>
    </row>
    <row r="9036" spans="1:5">
      <c r="A9036" s="127"/>
      <c r="B9036" s="128"/>
      <c r="C9036" s="127"/>
      <c r="D9036" s="122"/>
      <c r="E9036" s="129">
        <f t="shared" si="141"/>
        <v>0</v>
      </c>
    </row>
    <row r="9037" spans="1:5">
      <c r="A9037" s="127"/>
      <c r="B9037" s="128"/>
      <c r="C9037" s="127"/>
      <c r="D9037" s="122"/>
      <c r="E9037" s="129">
        <f t="shared" si="141"/>
        <v>0</v>
      </c>
    </row>
    <row r="9038" spans="1:5">
      <c r="A9038" s="127"/>
      <c r="B9038" s="128"/>
      <c r="C9038" s="127"/>
      <c r="D9038" s="122"/>
      <c r="E9038" s="129">
        <f t="shared" si="141"/>
        <v>0</v>
      </c>
    </row>
    <row r="9039" spans="1:5">
      <c r="A9039" s="127"/>
      <c r="B9039" s="128"/>
      <c r="C9039" s="127"/>
      <c r="D9039" s="122"/>
      <c r="E9039" s="129">
        <f t="shared" si="141"/>
        <v>0</v>
      </c>
    </row>
    <row r="9040" spans="1:5">
      <c r="A9040" s="127"/>
      <c r="B9040" s="128"/>
      <c r="C9040" s="127"/>
      <c r="D9040" s="122"/>
      <c r="E9040" s="129">
        <f t="shared" si="141"/>
        <v>0</v>
      </c>
    </row>
    <row r="9041" spans="1:5">
      <c r="A9041" s="127"/>
      <c r="B9041" s="128"/>
      <c r="C9041" s="127"/>
      <c r="D9041" s="122"/>
      <c r="E9041" s="129">
        <f t="shared" si="141"/>
        <v>0</v>
      </c>
    </row>
    <row r="9042" spans="1:5">
      <c r="A9042" s="127"/>
      <c r="B9042" s="128"/>
      <c r="C9042" s="127"/>
      <c r="D9042" s="122"/>
      <c r="E9042" s="129">
        <f t="shared" si="141"/>
        <v>0</v>
      </c>
    </row>
    <row r="9043" spans="1:5">
      <c r="A9043" s="127"/>
      <c r="B9043" s="128"/>
      <c r="C9043" s="127"/>
      <c r="D9043" s="122"/>
      <c r="E9043" s="129">
        <f t="shared" si="141"/>
        <v>0</v>
      </c>
    </row>
    <row r="9044" spans="1:5">
      <c r="A9044" s="127"/>
      <c r="B9044" s="128"/>
      <c r="C9044" s="127"/>
      <c r="D9044" s="122"/>
      <c r="E9044" s="129">
        <f t="shared" si="141"/>
        <v>0</v>
      </c>
    </row>
    <row r="9045" spans="1:5">
      <c r="A9045" s="127"/>
      <c r="B9045" s="128"/>
      <c r="C9045" s="127"/>
      <c r="D9045" s="122"/>
      <c r="E9045" s="129">
        <f t="shared" si="141"/>
        <v>0</v>
      </c>
    </row>
    <row r="9046" spans="1:5">
      <c r="A9046" s="127"/>
      <c r="B9046" s="128"/>
      <c r="C9046" s="127"/>
      <c r="D9046" s="122"/>
      <c r="E9046" s="129">
        <f t="shared" si="141"/>
        <v>0</v>
      </c>
    </row>
    <row r="9047" spans="1:5">
      <c r="A9047" s="127"/>
      <c r="B9047" s="128"/>
      <c r="C9047" s="127"/>
      <c r="D9047" s="122"/>
      <c r="E9047" s="129">
        <f t="shared" si="141"/>
        <v>0</v>
      </c>
    </row>
    <row r="9048" spans="1:5">
      <c r="A9048" s="127"/>
      <c r="B9048" s="128"/>
      <c r="C9048" s="127"/>
      <c r="D9048" s="122"/>
      <c r="E9048" s="129">
        <f t="shared" si="141"/>
        <v>0</v>
      </c>
    </row>
    <row r="9049" spans="1:5">
      <c r="A9049" s="127"/>
      <c r="B9049" s="128"/>
      <c r="C9049" s="127"/>
      <c r="D9049" s="122"/>
      <c r="E9049" s="129">
        <f t="shared" si="141"/>
        <v>0</v>
      </c>
    </row>
    <row r="9050" spans="1:5">
      <c r="A9050" s="127"/>
      <c r="B9050" s="128"/>
      <c r="C9050" s="127"/>
      <c r="D9050" s="122"/>
      <c r="E9050" s="129">
        <f t="shared" si="141"/>
        <v>0</v>
      </c>
    </row>
    <row r="9051" spans="1:5">
      <c r="A9051" s="127"/>
      <c r="B9051" s="128"/>
      <c r="C9051" s="127"/>
      <c r="D9051" s="122"/>
      <c r="E9051" s="129">
        <f t="shared" si="141"/>
        <v>0</v>
      </c>
    </row>
    <row r="9052" spans="1:5">
      <c r="A9052" s="127"/>
      <c r="B9052" s="128"/>
      <c r="C9052" s="127"/>
      <c r="D9052" s="122"/>
      <c r="E9052" s="129">
        <f t="shared" si="141"/>
        <v>0</v>
      </c>
    </row>
    <row r="9053" spans="1:5">
      <c r="A9053" s="127"/>
      <c r="B9053" s="128"/>
      <c r="C9053" s="127"/>
      <c r="D9053" s="122"/>
      <c r="E9053" s="129">
        <f t="shared" si="141"/>
        <v>0</v>
      </c>
    </row>
    <row r="9054" spans="1:5">
      <c r="A9054" s="127"/>
      <c r="B9054" s="128"/>
      <c r="C9054" s="127"/>
      <c r="D9054" s="122"/>
      <c r="E9054" s="129">
        <f t="shared" si="141"/>
        <v>0</v>
      </c>
    </row>
    <row r="9055" spans="1:5">
      <c r="A9055" s="127"/>
      <c r="B9055" s="128"/>
      <c r="C9055" s="127"/>
      <c r="D9055" s="122"/>
      <c r="E9055" s="129">
        <f t="shared" si="141"/>
        <v>0</v>
      </c>
    </row>
    <row r="9056" spans="1:5">
      <c r="A9056" s="127"/>
      <c r="B9056" s="128"/>
      <c r="C9056" s="127"/>
      <c r="D9056" s="122"/>
      <c r="E9056" s="129">
        <f t="shared" si="141"/>
        <v>0</v>
      </c>
    </row>
    <row r="9057" spans="1:5">
      <c r="A9057" s="127"/>
      <c r="B9057" s="128"/>
      <c r="C9057" s="127"/>
      <c r="D9057" s="122"/>
      <c r="E9057" s="129">
        <f t="shared" si="141"/>
        <v>0</v>
      </c>
    </row>
    <row r="9058" spans="1:5">
      <c r="A9058" s="127"/>
      <c r="B9058" s="128"/>
      <c r="C9058" s="127"/>
      <c r="D9058" s="122"/>
      <c r="E9058" s="129">
        <f t="shared" si="141"/>
        <v>0</v>
      </c>
    </row>
    <row r="9059" spans="1:5">
      <c r="A9059" s="127"/>
      <c r="B9059" s="128"/>
      <c r="C9059" s="127"/>
      <c r="D9059" s="122"/>
      <c r="E9059" s="129">
        <f t="shared" si="141"/>
        <v>0</v>
      </c>
    </row>
    <row r="9060" spans="1:5">
      <c r="A9060" s="127"/>
      <c r="B9060" s="128"/>
      <c r="C9060" s="127"/>
      <c r="D9060" s="122"/>
      <c r="E9060" s="129">
        <f t="shared" si="141"/>
        <v>0</v>
      </c>
    </row>
    <row r="9061" spans="1:5">
      <c r="A9061" s="127"/>
      <c r="B9061" s="128"/>
      <c r="C9061" s="127"/>
      <c r="D9061" s="122"/>
      <c r="E9061" s="129">
        <f t="shared" si="141"/>
        <v>0</v>
      </c>
    </row>
    <row r="9062" spans="1:5">
      <c r="A9062" s="127"/>
      <c r="B9062" s="128"/>
      <c r="C9062" s="127"/>
      <c r="D9062" s="122"/>
      <c r="E9062" s="129">
        <f t="shared" si="141"/>
        <v>0</v>
      </c>
    </row>
    <row r="9063" spans="1:5">
      <c r="A9063" s="127"/>
      <c r="B9063" s="128"/>
      <c r="C9063" s="127"/>
      <c r="D9063" s="122"/>
      <c r="E9063" s="129">
        <f t="shared" si="141"/>
        <v>0</v>
      </c>
    </row>
    <row r="9064" spans="1:5">
      <c r="A9064" s="127"/>
      <c r="B9064" s="128"/>
      <c r="C9064" s="127"/>
      <c r="D9064" s="122"/>
      <c r="E9064" s="129">
        <f t="shared" si="141"/>
        <v>0</v>
      </c>
    </row>
    <row r="9065" spans="1:5">
      <c r="A9065" s="127"/>
      <c r="B9065" s="128"/>
      <c r="C9065" s="127"/>
      <c r="D9065" s="122"/>
      <c r="E9065" s="129">
        <f t="shared" si="141"/>
        <v>0</v>
      </c>
    </row>
    <row r="9066" spans="1:5">
      <c r="A9066" s="127"/>
      <c r="B9066" s="128"/>
      <c r="C9066" s="127"/>
      <c r="D9066" s="122"/>
      <c r="E9066" s="129">
        <f t="shared" si="141"/>
        <v>0</v>
      </c>
    </row>
    <row r="9067" spans="1:5">
      <c r="A9067" s="127"/>
      <c r="B9067" s="128"/>
      <c r="C9067" s="127"/>
      <c r="D9067" s="122"/>
      <c r="E9067" s="129">
        <f t="shared" si="141"/>
        <v>0</v>
      </c>
    </row>
    <row r="9068" spans="1:5">
      <c r="A9068" s="127"/>
      <c r="B9068" s="128"/>
      <c r="C9068" s="127"/>
      <c r="D9068" s="122"/>
      <c r="E9068" s="129">
        <f t="shared" si="141"/>
        <v>0</v>
      </c>
    </row>
    <row r="9069" spans="1:5">
      <c r="A9069" s="127"/>
      <c r="B9069" s="128"/>
      <c r="C9069" s="127"/>
      <c r="D9069" s="122"/>
      <c r="E9069" s="129">
        <f t="shared" si="141"/>
        <v>0</v>
      </c>
    </row>
    <row r="9070" spans="1:5">
      <c r="A9070" s="127"/>
      <c r="B9070" s="128"/>
      <c r="C9070" s="127"/>
      <c r="D9070" s="122"/>
      <c r="E9070" s="129">
        <f t="shared" si="141"/>
        <v>0</v>
      </c>
    </row>
    <row r="9071" spans="1:5">
      <c r="A9071" s="127"/>
      <c r="B9071" s="128"/>
      <c r="C9071" s="127"/>
      <c r="D9071" s="122"/>
      <c r="E9071" s="129">
        <f t="shared" si="141"/>
        <v>0</v>
      </c>
    </row>
    <row r="9072" spans="1:5">
      <c r="A9072" s="127"/>
      <c r="B9072" s="128"/>
      <c r="C9072" s="127"/>
      <c r="D9072" s="122"/>
      <c r="E9072" s="129">
        <f t="shared" si="141"/>
        <v>0</v>
      </c>
    </row>
    <row r="9073" spans="1:5">
      <c r="A9073" s="127"/>
      <c r="B9073" s="128"/>
      <c r="C9073" s="127"/>
      <c r="D9073" s="122"/>
      <c r="E9073" s="129">
        <f t="shared" si="141"/>
        <v>0</v>
      </c>
    </row>
    <row r="9074" spans="1:5">
      <c r="A9074" s="127"/>
      <c r="B9074" s="128"/>
      <c r="C9074" s="127"/>
      <c r="D9074" s="122"/>
      <c r="E9074" s="129">
        <f t="shared" si="141"/>
        <v>0</v>
      </c>
    </row>
    <row r="9075" spans="1:5">
      <c r="A9075" s="127"/>
      <c r="B9075" s="128"/>
      <c r="C9075" s="127"/>
      <c r="D9075" s="122"/>
      <c r="E9075" s="129">
        <f t="shared" si="141"/>
        <v>0</v>
      </c>
    </row>
    <row r="9076" spans="1:5">
      <c r="A9076" s="127"/>
      <c r="B9076" s="128"/>
      <c r="C9076" s="127"/>
      <c r="D9076" s="122"/>
      <c r="E9076" s="129">
        <f t="shared" si="141"/>
        <v>0</v>
      </c>
    </row>
    <row r="9077" spans="1:5">
      <c r="A9077" s="127"/>
      <c r="B9077" s="128"/>
      <c r="C9077" s="127"/>
      <c r="D9077" s="122"/>
      <c r="E9077" s="129">
        <f t="shared" si="141"/>
        <v>0</v>
      </c>
    </row>
    <row r="9078" spans="1:5">
      <c r="A9078" s="127"/>
      <c r="B9078" s="128"/>
      <c r="C9078" s="127"/>
      <c r="D9078" s="122"/>
      <c r="E9078" s="129">
        <f t="shared" si="141"/>
        <v>0</v>
      </c>
    </row>
    <row r="9079" spans="1:5">
      <c r="A9079" s="127"/>
      <c r="B9079" s="128"/>
      <c r="C9079" s="127"/>
      <c r="D9079" s="122"/>
      <c r="E9079" s="129">
        <f t="shared" si="141"/>
        <v>0</v>
      </c>
    </row>
    <row r="9080" spans="1:5">
      <c r="A9080" s="127"/>
      <c r="B9080" s="128"/>
      <c r="C9080" s="127"/>
      <c r="D9080" s="122"/>
      <c r="E9080" s="129">
        <f t="shared" si="141"/>
        <v>0</v>
      </c>
    </row>
    <row r="9081" spans="1:5">
      <c r="A9081" s="127"/>
      <c r="B9081" s="128"/>
      <c r="C9081" s="127"/>
      <c r="D9081" s="122"/>
      <c r="E9081" s="129">
        <f t="shared" si="141"/>
        <v>0</v>
      </c>
    </row>
    <row r="9082" spans="1:5">
      <c r="A9082" s="127"/>
      <c r="B9082" s="128"/>
      <c r="C9082" s="127"/>
      <c r="D9082" s="122"/>
      <c r="E9082" s="129">
        <f t="shared" si="141"/>
        <v>0</v>
      </c>
    </row>
    <row r="9083" spans="1:5">
      <c r="A9083" s="127"/>
      <c r="B9083" s="128"/>
      <c r="C9083" s="127"/>
      <c r="D9083" s="122"/>
      <c r="E9083" s="129">
        <f t="shared" si="141"/>
        <v>0</v>
      </c>
    </row>
    <row r="9084" spans="1:5">
      <c r="A9084" s="127"/>
      <c r="B9084" s="128"/>
      <c r="C9084" s="127"/>
      <c r="D9084" s="122"/>
      <c r="E9084" s="129">
        <f t="shared" si="141"/>
        <v>0</v>
      </c>
    </row>
    <row r="9085" spans="1:5">
      <c r="A9085" s="127"/>
      <c r="B9085" s="128"/>
      <c r="C9085" s="127"/>
      <c r="D9085" s="122"/>
      <c r="E9085" s="129">
        <f t="shared" si="141"/>
        <v>0</v>
      </c>
    </row>
    <row r="9086" spans="1:5">
      <c r="A9086" s="127"/>
      <c r="B9086" s="128"/>
      <c r="C9086" s="127"/>
      <c r="D9086" s="122"/>
      <c r="E9086" s="129">
        <f t="shared" si="141"/>
        <v>0</v>
      </c>
    </row>
    <row r="9087" spans="1:5">
      <c r="A9087" s="127"/>
      <c r="B9087" s="128"/>
      <c r="C9087" s="127"/>
      <c r="D9087" s="122"/>
      <c r="E9087" s="129">
        <f t="shared" si="141"/>
        <v>0</v>
      </c>
    </row>
    <row r="9088" spans="1:5">
      <c r="A9088" s="127"/>
      <c r="B9088" s="128"/>
      <c r="C9088" s="127"/>
      <c r="D9088" s="122"/>
      <c r="E9088" s="129">
        <f t="shared" si="141"/>
        <v>0</v>
      </c>
    </row>
    <row r="9089" spans="1:5">
      <c r="A9089" s="127"/>
      <c r="B9089" s="128"/>
      <c r="C9089" s="127"/>
      <c r="D9089" s="122"/>
      <c r="E9089" s="129">
        <f t="shared" si="141"/>
        <v>0</v>
      </c>
    </row>
    <row r="9090" spans="1:5">
      <c r="A9090" s="127"/>
      <c r="B9090" s="128"/>
      <c r="C9090" s="127"/>
      <c r="D9090" s="122"/>
      <c r="E9090" s="129">
        <f t="shared" ref="E9090:E9153" si="142">ROUND((D9090/(1+$J$1))*(1+$L$1),2)</f>
        <v>0</v>
      </c>
    </row>
    <row r="9091" spans="1:5">
      <c r="A9091" s="127"/>
      <c r="B9091" s="128"/>
      <c r="C9091" s="127"/>
      <c r="D9091" s="122"/>
      <c r="E9091" s="129">
        <f t="shared" si="142"/>
        <v>0</v>
      </c>
    </row>
    <row r="9092" spans="1:5">
      <c r="A9092" s="127"/>
      <c r="B9092" s="128"/>
      <c r="C9092" s="127"/>
      <c r="D9092" s="122"/>
      <c r="E9092" s="129">
        <f t="shared" si="142"/>
        <v>0</v>
      </c>
    </row>
    <row r="9093" spans="1:5">
      <c r="A9093" s="127"/>
      <c r="B9093" s="128"/>
      <c r="C9093" s="127"/>
      <c r="D9093" s="122"/>
      <c r="E9093" s="129">
        <f t="shared" si="142"/>
        <v>0</v>
      </c>
    </row>
    <row r="9094" spans="1:5">
      <c r="A9094" s="127"/>
      <c r="B9094" s="128"/>
      <c r="C9094" s="127"/>
      <c r="D9094" s="122"/>
      <c r="E9094" s="129">
        <f t="shared" si="142"/>
        <v>0</v>
      </c>
    </row>
    <row r="9095" spans="1:5">
      <c r="A9095" s="127"/>
      <c r="B9095" s="128"/>
      <c r="C9095" s="127"/>
      <c r="D9095" s="122"/>
      <c r="E9095" s="129">
        <f t="shared" si="142"/>
        <v>0</v>
      </c>
    </row>
    <row r="9096" spans="1:5">
      <c r="A9096" s="127"/>
      <c r="B9096" s="128"/>
      <c r="C9096" s="127"/>
      <c r="D9096" s="122"/>
      <c r="E9096" s="129">
        <f t="shared" si="142"/>
        <v>0</v>
      </c>
    </row>
    <row r="9097" spans="1:5">
      <c r="A9097" s="127"/>
      <c r="B9097" s="128"/>
      <c r="C9097" s="127"/>
      <c r="D9097" s="122"/>
      <c r="E9097" s="129">
        <f t="shared" si="142"/>
        <v>0</v>
      </c>
    </row>
    <row r="9098" spans="1:5">
      <c r="A9098" s="127"/>
      <c r="B9098" s="128"/>
      <c r="C9098" s="127"/>
      <c r="D9098" s="122"/>
      <c r="E9098" s="129">
        <f t="shared" si="142"/>
        <v>0</v>
      </c>
    </row>
    <row r="9099" spans="1:5">
      <c r="A9099" s="127"/>
      <c r="B9099" s="128"/>
      <c r="C9099" s="127"/>
      <c r="D9099" s="122"/>
      <c r="E9099" s="129">
        <f t="shared" si="142"/>
        <v>0</v>
      </c>
    </row>
    <row r="9100" spans="1:5">
      <c r="A9100" s="127"/>
      <c r="B9100" s="128"/>
      <c r="C9100" s="127"/>
      <c r="D9100" s="122"/>
      <c r="E9100" s="129">
        <f t="shared" si="142"/>
        <v>0</v>
      </c>
    </row>
    <row r="9101" spans="1:5">
      <c r="A9101" s="127"/>
      <c r="B9101" s="128"/>
      <c r="C9101" s="127"/>
      <c r="D9101" s="122"/>
      <c r="E9101" s="129">
        <f t="shared" si="142"/>
        <v>0</v>
      </c>
    </row>
    <row r="9102" spans="1:5">
      <c r="A9102" s="127"/>
      <c r="B9102" s="128"/>
      <c r="C9102" s="127"/>
      <c r="D9102" s="122"/>
      <c r="E9102" s="129">
        <f t="shared" si="142"/>
        <v>0</v>
      </c>
    </row>
    <row r="9103" spans="1:5">
      <c r="A9103" s="127"/>
      <c r="B9103" s="128"/>
      <c r="C9103" s="127"/>
      <c r="D9103" s="122"/>
      <c r="E9103" s="129">
        <f t="shared" si="142"/>
        <v>0</v>
      </c>
    </row>
    <row r="9104" spans="1:5">
      <c r="A9104" s="127"/>
      <c r="B9104" s="128"/>
      <c r="C9104" s="127"/>
      <c r="D9104" s="122"/>
      <c r="E9104" s="129">
        <f t="shared" si="142"/>
        <v>0</v>
      </c>
    </row>
    <row r="9105" spans="1:5">
      <c r="A9105" s="127"/>
      <c r="B9105" s="128"/>
      <c r="C9105" s="127"/>
      <c r="D9105" s="122"/>
      <c r="E9105" s="129">
        <f t="shared" si="142"/>
        <v>0</v>
      </c>
    </row>
    <row r="9106" spans="1:5">
      <c r="A9106" s="127"/>
      <c r="B9106" s="128"/>
      <c r="C9106" s="127"/>
      <c r="D9106" s="122"/>
      <c r="E9106" s="129">
        <f t="shared" si="142"/>
        <v>0</v>
      </c>
    </row>
    <row r="9107" spans="1:5">
      <c r="A9107" s="127"/>
      <c r="B9107" s="128"/>
      <c r="C9107" s="127"/>
      <c r="D9107" s="122"/>
      <c r="E9107" s="129">
        <f t="shared" si="142"/>
        <v>0</v>
      </c>
    </row>
    <row r="9108" spans="1:5">
      <c r="A9108" s="127"/>
      <c r="B9108" s="128"/>
      <c r="C9108" s="127"/>
      <c r="D9108" s="122"/>
      <c r="E9108" s="129">
        <f t="shared" si="142"/>
        <v>0</v>
      </c>
    </row>
    <row r="9109" spans="1:5">
      <c r="A9109" s="127"/>
      <c r="B9109" s="128"/>
      <c r="C9109" s="127"/>
      <c r="D9109" s="122"/>
      <c r="E9109" s="129">
        <f t="shared" si="142"/>
        <v>0</v>
      </c>
    </row>
    <row r="9110" spans="1:5">
      <c r="A9110" s="127"/>
      <c r="B9110" s="128"/>
      <c r="C9110" s="127"/>
      <c r="D9110" s="122"/>
      <c r="E9110" s="129">
        <f t="shared" si="142"/>
        <v>0</v>
      </c>
    </row>
    <row r="9111" spans="1:5">
      <c r="A9111" s="127"/>
      <c r="B9111" s="128"/>
      <c r="C9111" s="127"/>
      <c r="D9111" s="122"/>
      <c r="E9111" s="129">
        <f t="shared" si="142"/>
        <v>0</v>
      </c>
    </row>
    <row r="9112" spans="1:5">
      <c r="A9112" s="127"/>
      <c r="B9112" s="128"/>
      <c r="C9112" s="127"/>
      <c r="D9112" s="122"/>
      <c r="E9112" s="129">
        <f t="shared" si="142"/>
        <v>0</v>
      </c>
    </row>
    <row r="9113" spans="1:5">
      <c r="A9113" s="127"/>
      <c r="B9113" s="128"/>
      <c r="C9113" s="127"/>
      <c r="D9113" s="122"/>
      <c r="E9113" s="129">
        <f t="shared" si="142"/>
        <v>0</v>
      </c>
    </row>
    <row r="9114" spans="1:5">
      <c r="A9114" s="127"/>
      <c r="B9114" s="128"/>
      <c r="C9114" s="127"/>
      <c r="D9114" s="122"/>
      <c r="E9114" s="129">
        <f t="shared" si="142"/>
        <v>0</v>
      </c>
    </row>
    <row r="9115" spans="1:5">
      <c r="A9115" s="127"/>
      <c r="B9115" s="128"/>
      <c r="C9115" s="127"/>
      <c r="D9115" s="122"/>
      <c r="E9115" s="129">
        <f t="shared" si="142"/>
        <v>0</v>
      </c>
    </row>
    <row r="9116" spans="1:5">
      <c r="A9116" s="127"/>
      <c r="B9116" s="128"/>
      <c r="C9116" s="127"/>
      <c r="D9116" s="122"/>
      <c r="E9116" s="129">
        <f t="shared" si="142"/>
        <v>0</v>
      </c>
    </row>
    <row r="9117" spans="1:5">
      <c r="A9117" s="127"/>
      <c r="B9117" s="128"/>
      <c r="C9117" s="127"/>
      <c r="D9117" s="122"/>
      <c r="E9117" s="129">
        <f t="shared" si="142"/>
        <v>0</v>
      </c>
    </row>
    <row r="9118" spans="1:5">
      <c r="A9118" s="127"/>
      <c r="B9118" s="128"/>
      <c r="C9118" s="127"/>
      <c r="D9118" s="122"/>
      <c r="E9118" s="129">
        <f t="shared" si="142"/>
        <v>0</v>
      </c>
    </row>
    <row r="9119" spans="1:5">
      <c r="A9119" s="127"/>
      <c r="B9119" s="128"/>
      <c r="C9119" s="127"/>
      <c r="D9119" s="122"/>
      <c r="E9119" s="129">
        <f t="shared" si="142"/>
        <v>0</v>
      </c>
    </row>
    <row r="9120" spans="1:5">
      <c r="A9120" s="127"/>
      <c r="B9120" s="128"/>
      <c r="C9120" s="127"/>
      <c r="D9120" s="122"/>
      <c r="E9120" s="129">
        <f t="shared" si="142"/>
        <v>0</v>
      </c>
    </row>
    <row r="9121" spans="1:5">
      <c r="A9121" s="127"/>
      <c r="B9121" s="128"/>
      <c r="C9121" s="127"/>
      <c r="D9121" s="122"/>
      <c r="E9121" s="129">
        <f t="shared" si="142"/>
        <v>0</v>
      </c>
    </row>
    <row r="9122" spans="1:5">
      <c r="A9122" s="127"/>
      <c r="B9122" s="128"/>
      <c r="C9122" s="127"/>
      <c r="D9122" s="122"/>
      <c r="E9122" s="129">
        <f t="shared" si="142"/>
        <v>0</v>
      </c>
    </row>
    <row r="9123" spans="1:5">
      <c r="A9123" s="127"/>
      <c r="B9123" s="128"/>
      <c r="C9123" s="127"/>
      <c r="D9123" s="122"/>
      <c r="E9123" s="129">
        <f t="shared" si="142"/>
        <v>0</v>
      </c>
    </row>
    <row r="9124" spans="1:5">
      <c r="A9124" s="127"/>
      <c r="B9124" s="128"/>
      <c r="C9124" s="127"/>
      <c r="D9124" s="122"/>
      <c r="E9124" s="129">
        <f t="shared" si="142"/>
        <v>0</v>
      </c>
    </row>
    <row r="9125" spans="1:5">
      <c r="A9125" s="127"/>
      <c r="B9125" s="128"/>
      <c r="C9125" s="127"/>
      <c r="D9125" s="122"/>
      <c r="E9125" s="129">
        <f t="shared" si="142"/>
        <v>0</v>
      </c>
    </row>
    <row r="9126" spans="1:5">
      <c r="A9126" s="127"/>
      <c r="B9126" s="128"/>
      <c r="C9126" s="127"/>
      <c r="D9126" s="122"/>
      <c r="E9126" s="129">
        <f t="shared" si="142"/>
        <v>0</v>
      </c>
    </row>
    <row r="9127" spans="1:5">
      <c r="A9127" s="127"/>
      <c r="B9127" s="128"/>
      <c r="C9127" s="127"/>
      <c r="D9127" s="122"/>
      <c r="E9127" s="129">
        <f t="shared" si="142"/>
        <v>0</v>
      </c>
    </row>
    <row r="9128" spans="1:5">
      <c r="A9128" s="127"/>
      <c r="B9128" s="128"/>
      <c r="C9128" s="127"/>
      <c r="D9128" s="122"/>
      <c r="E9128" s="129">
        <f t="shared" si="142"/>
        <v>0</v>
      </c>
    </row>
    <row r="9129" spans="1:5">
      <c r="A9129" s="127"/>
      <c r="B9129" s="128"/>
      <c r="C9129" s="127"/>
      <c r="D9129" s="122"/>
      <c r="E9129" s="129">
        <f t="shared" si="142"/>
        <v>0</v>
      </c>
    </row>
    <row r="9130" spans="1:5">
      <c r="A9130" s="127"/>
      <c r="B9130" s="128"/>
      <c r="C9130" s="127"/>
      <c r="D9130" s="122"/>
      <c r="E9130" s="129">
        <f t="shared" si="142"/>
        <v>0</v>
      </c>
    </row>
    <row r="9131" spans="1:5">
      <c r="A9131" s="127"/>
      <c r="B9131" s="128"/>
      <c r="C9131" s="127"/>
      <c r="D9131" s="122"/>
      <c r="E9131" s="129">
        <f t="shared" si="142"/>
        <v>0</v>
      </c>
    </row>
    <row r="9132" spans="1:5">
      <c r="A9132" s="127"/>
      <c r="B9132" s="128"/>
      <c r="C9132" s="127"/>
      <c r="D9132" s="122"/>
      <c r="E9132" s="129">
        <f t="shared" si="142"/>
        <v>0</v>
      </c>
    </row>
    <row r="9133" spans="1:5">
      <c r="A9133" s="127"/>
      <c r="B9133" s="128"/>
      <c r="C9133" s="127"/>
      <c r="D9133" s="122"/>
      <c r="E9133" s="129">
        <f t="shared" si="142"/>
        <v>0</v>
      </c>
    </row>
    <row r="9134" spans="1:5">
      <c r="A9134" s="127"/>
      <c r="B9134" s="128"/>
      <c r="C9134" s="127"/>
      <c r="D9134" s="122"/>
      <c r="E9134" s="129">
        <f t="shared" si="142"/>
        <v>0</v>
      </c>
    </row>
    <row r="9135" spans="1:5">
      <c r="A9135" s="127"/>
      <c r="B9135" s="128"/>
      <c r="C9135" s="127"/>
      <c r="D9135" s="122"/>
      <c r="E9135" s="129">
        <f t="shared" si="142"/>
        <v>0</v>
      </c>
    </row>
    <row r="9136" spans="1:5">
      <c r="A9136" s="127"/>
      <c r="B9136" s="128"/>
      <c r="C9136" s="127"/>
      <c r="D9136" s="122"/>
      <c r="E9136" s="129">
        <f t="shared" si="142"/>
        <v>0</v>
      </c>
    </row>
    <row r="9137" spans="1:5">
      <c r="A9137" s="127"/>
      <c r="B9137" s="128"/>
      <c r="C9137" s="127"/>
      <c r="D9137" s="122"/>
      <c r="E9137" s="129">
        <f t="shared" si="142"/>
        <v>0</v>
      </c>
    </row>
    <row r="9138" spans="1:5">
      <c r="A9138" s="127"/>
      <c r="B9138" s="128"/>
      <c r="C9138" s="127"/>
      <c r="D9138" s="122"/>
      <c r="E9138" s="129">
        <f t="shared" si="142"/>
        <v>0</v>
      </c>
    </row>
    <row r="9139" spans="1:5">
      <c r="A9139" s="127"/>
      <c r="B9139" s="128"/>
      <c r="C9139" s="127"/>
      <c r="D9139" s="122"/>
      <c r="E9139" s="129">
        <f t="shared" si="142"/>
        <v>0</v>
      </c>
    </row>
    <row r="9140" spans="1:5">
      <c r="A9140" s="127"/>
      <c r="B9140" s="128"/>
      <c r="C9140" s="127"/>
      <c r="D9140" s="122"/>
      <c r="E9140" s="129">
        <f t="shared" si="142"/>
        <v>0</v>
      </c>
    </row>
    <row r="9141" spans="1:5">
      <c r="A9141" s="127"/>
      <c r="B9141" s="128"/>
      <c r="C9141" s="127"/>
      <c r="D9141" s="122"/>
      <c r="E9141" s="129">
        <f t="shared" si="142"/>
        <v>0</v>
      </c>
    </row>
    <row r="9142" spans="1:5">
      <c r="A9142" s="127"/>
      <c r="B9142" s="128"/>
      <c r="C9142" s="127"/>
      <c r="D9142" s="122"/>
      <c r="E9142" s="129">
        <f t="shared" si="142"/>
        <v>0</v>
      </c>
    </row>
    <row r="9143" spans="1:5">
      <c r="A9143" s="127"/>
      <c r="B9143" s="128"/>
      <c r="C9143" s="127"/>
      <c r="D9143" s="122"/>
      <c r="E9143" s="129">
        <f t="shared" si="142"/>
        <v>0</v>
      </c>
    </row>
    <row r="9144" spans="1:5">
      <c r="A9144" s="127"/>
      <c r="B9144" s="128"/>
      <c r="C9144" s="127"/>
      <c r="D9144" s="122"/>
      <c r="E9144" s="129">
        <f t="shared" si="142"/>
        <v>0</v>
      </c>
    </row>
    <row r="9145" spans="1:5">
      <c r="A9145" s="127"/>
      <c r="B9145" s="128"/>
      <c r="C9145" s="127"/>
      <c r="D9145" s="122"/>
      <c r="E9145" s="129">
        <f t="shared" si="142"/>
        <v>0</v>
      </c>
    </row>
    <row r="9146" spans="1:5">
      <c r="A9146" s="127"/>
      <c r="B9146" s="128"/>
      <c r="C9146" s="127"/>
      <c r="D9146" s="122"/>
      <c r="E9146" s="129">
        <f t="shared" si="142"/>
        <v>0</v>
      </c>
    </row>
    <row r="9147" spans="1:5">
      <c r="A9147" s="127"/>
      <c r="B9147" s="128"/>
      <c r="C9147" s="127"/>
      <c r="D9147" s="122"/>
      <c r="E9147" s="129">
        <f t="shared" si="142"/>
        <v>0</v>
      </c>
    </row>
    <row r="9148" spans="1:5">
      <c r="A9148" s="127"/>
      <c r="B9148" s="128"/>
      <c r="C9148" s="127"/>
      <c r="D9148" s="122"/>
      <c r="E9148" s="129">
        <f t="shared" si="142"/>
        <v>0</v>
      </c>
    </row>
    <row r="9149" spans="1:5">
      <c r="A9149" s="127"/>
      <c r="B9149" s="128"/>
      <c r="C9149" s="127"/>
      <c r="D9149" s="122"/>
      <c r="E9149" s="129">
        <f t="shared" si="142"/>
        <v>0</v>
      </c>
    </row>
    <row r="9150" spans="1:5">
      <c r="A9150" s="127"/>
      <c r="B9150" s="128"/>
      <c r="C9150" s="127"/>
      <c r="D9150" s="122"/>
      <c r="E9150" s="129">
        <f t="shared" si="142"/>
        <v>0</v>
      </c>
    </row>
    <row r="9151" spans="1:5">
      <c r="A9151" s="127"/>
      <c r="B9151" s="128"/>
      <c r="C9151" s="127"/>
      <c r="D9151" s="122"/>
      <c r="E9151" s="129">
        <f t="shared" si="142"/>
        <v>0</v>
      </c>
    </row>
    <row r="9152" spans="1:5">
      <c r="A9152" s="127"/>
      <c r="B9152" s="128"/>
      <c r="C9152" s="127"/>
      <c r="D9152" s="122"/>
      <c r="E9152" s="129">
        <f t="shared" si="142"/>
        <v>0</v>
      </c>
    </row>
    <row r="9153" spans="1:5">
      <c r="A9153" s="127"/>
      <c r="B9153" s="128"/>
      <c r="C9153" s="127"/>
      <c r="D9153" s="122"/>
      <c r="E9153" s="129">
        <f t="shared" si="142"/>
        <v>0</v>
      </c>
    </row>
    <row r="9154" spans="1:5">
      <c r="A9154" s="127"/>
      <c r="B9154" s="128"/>
      <c r="C9154" s="127"/>
      <c r="D9154" s="122"/>
      <c r="E9154" s="129">
        <f t="shared" ref="E9154:E9217" si="143">ROUND((D9154/(1+$J$1))*(1+$L$1),2)</f>
        <v>0</v>
      </c>
    </row>
    <row r="9155" spans="1:5">
      <c r="A9155" s="127"/>
      <c r="B9155" s="128"/>
      <c r="C9155" s="127"/>
      <c r="D9155" s="122"/>
      <c r="E9155" s="129">
        <f t="shared" si="143"/>
        <v>0</v>
      </c>
    </row>
    <row r="9156" spans="1:5">
      <c r="A9156" s="127"/>
      <c r="B9156" s="128"/>
      <c r="C9156" s="127"/>
      <c r="D9156" s="122"/>
      <c r="E9156" s="129">
        <f t="shared" si="143"/>
        <v>0</v>
      </c>
    </row>
    <row r="9157" spans="1:5">
      <c r="A9157" s="127"/>
      <c r="B9157" s="128"/>
      <c r="C9157" s="127"/>
      <c r="D9157" s="122"/>
      <c r="E9157" s="129">
        <f t="shared" si="143"/>
        <v>0</v>
      </c>
    </row>
    <row r="9158" spans="1:5">
      <c r="A9158" s="127"/>
      <c r="B9158" s="128"/>
      <c r="C9158" s="127"/>
      <c r="D9158" s="122"/>
      <c r="E9158" s="129">
        <f t="shared" si="143"/>
        <v>0</v>
      </c>
    </row>
    <row r="9159" spans="1:5">
      <c r="A9159" s="127"/>
      <c r="B9159" s="128"/>
      <c r="C9159" s="127"/>
      <c r="D9159" s="122"/>
      <c r="E9159" s="129">
        <f t="shared" si="143"/>
        <v>0</v>
      </c>
    </row>
    <row r="9160" spans="1:5">
      <c r="A9160" s="127"/>
      <c r="B9160" s="128"/>
      <c r="C9160" s="127"/>
      <c r="D9160" s="122"/>
      <c r="E9160" s="129">
        <f t="shared" si="143"/>
        <v>0</v>
      </c>
    </row>
    <row r="9161" spans="1:5">
      <c r="A9161" s="127"/>
      <c r="B9161" s="128"/>
      <c r="C9161" s="127"/>
      <c r="D9161" s="122"/>
      <c r="E9161" s="129">
        <f t="shared" si="143"/>
        <v>0</v>
      </c>
    </row>
    <row r="9162" spans="1:5">
      <c r="A9162" s="127"/>
      <c r="B9162" s="128"/>
      <c r="C9162" s="127"/>
      <c r="D9162" s="122"/>
      <c r="E9162" s="129">
        <f t="shared" si="143"/>
        <v>0</v>
      </c>
    </row>
    <row r="9163" spans="1:5">
      <c r="A9163" s="127"/>
      <c r="B9163" s="128"/>
      <c r="C9163" s="127"/>
      <c r="D9163" s="122"/>
      <c r="E9163" s="129">
        <f t="shared" si="143"/>
        <v>0</v>
      </c>
    </row>
    <row r="9164" spans="1:5">
      <c r="A9164" s="127"/>
      <c r="B9164" s="128"/>
      <c r="C9164" s="127"/>
      <c r="D9164" s="122"/>
      <c r="E9164" s="129">
        <f t="shared" si="143"/>
        <v>0</v>
      </c>
    </row>
    <row r="9165" spans="1:5">
      <c r="A9165" s="127"/>
      <c r="B9165" s="128"/>
      <c r="C9165" s="127"/>
      <c r="D9165" s="122"/>
      <c r="E9165" s="129">
        <f t="shared" si="143"/>
        <v>0</v>
      </c>
    </row>
    <row r="9166" spans="1:5">
      <c r="A9166" s="127"/>
      <c r="B9166" s="128"/>
      <c r="C9166" s="127"/>
      <c r="D9166" s="122"/>
      <c r="E9166" s="129">
        <f t="shared" si="143"/>
        <v>0</v>
      </c>
    </row>
    <row r="9167" spans="1:5">
      <c r="A9167" s="127"/>
      <c r="B9167" s="128"/>
      <c r="C9167" s="127"/>
      <c r="D9167" s="122"/>
      <c r="E9167" s="129">
        <f t="shared" si="143"/>
        <v>0</v>
      </c>
    </row>
    <row r="9168" spans="1:5">
      <c r="A9168" s="127"/>
      <c r="B9168" s="128"/>
      <c r="C9168" s="127"/>
      <c r="D9168" s="122"/>
      <c r="E9168" s="129">
        <f t="shared" si="143"/>
        <v>0</v>
      </c>
    </row>
    <row r="9169" spans="1:5">
      <c r="A9169" s="127"/>
      <c r="B9169" s="128"/>
      <c r="C9169" s="127"/>
      <c r="D9169" s="122"/>
      <c r="E9169" s="129">
        <f t="shared" si="143"/>
        <v>0</v>
      </c>
    </row>
    <row r="9170" spans="1:5">
      <c r="A9170" s="127"/>
      <c r="B9170" s="128"/>
      <c r="C9170" s="127"/>
      <c r="D9170" s="122"/>
      <c r="E9170" s="129">
        <f t="shared" si="143"/>
        <v>0</v>
      </c>
    </row>
    <row r="9171" spans="1:5">
      <c r="A9171" s="127"/>
      <c r="B9171" s="128"/>
      <c r="C9171" s="127"/>
      <c r="D9171" s="122"/>
      <c r="E9171" s="129">
        <f t="shared" si="143"/>
        <v>0</v>
      </c>
    </row>
    <row r="9172" spans="1:5">
      <c r="A9172" s="127"/>
      <c r="B9172" s="128"/>
      <c r="C9172" s="127"/>
      <c r="D9172" s="122"/>
      <c r="E9172" s="129">
        <f t="shared" si="143"/>
        <v>0</v>
      </c>
    </row>
    <row r="9173" spans="1:5">
      <c r="A9173" s="127"/>
      <c r="B9173" s="128"/>
      <c r="C9173" s="127"/>
      <c r="D9173" s="122"/>
      <c r="E9173" s="129">
        <f t="shared" si="143"/>
        <v>0</v>
      </c>
    </row>
    <row r="9174" spans="1:5">
      <c r="A9174" s="127"/>
      <c r="B9174" s="128"/>
      <c r="C9174" s="127"/>
      <c r="D9174" s="122"/>
      <c r="E9174" s="129">
        <f t="shared" si="143"/>
        <v>0</v>
      </c>
    </row>
    <row r="9175" spans="1:5">
      <c r="A9175" s="127"/>
      <c r="B9175" s="128"/>
      <c r="C9175" s="127"/>
      <c r="D9175" s="122"/>
      <c r="E9175" s="129">
        <f t="shared" si="143"/>
        <v>0</v>
      </c>
    </row>
    <row r="9176" spans="1:5">
      <c r="A9176" s="127"/>
      <c r="B9176" s="128"/>
      <c r="C9176" s="127"/>
      <c r="D9176" s="122"/>
      <c r="E9176" s="129">
        <f t="shared" si="143"/>
        <v>0</v>
      </c>
    </row>
    <row r="9177" spans="1:5">
      <c r="A9177" s="127"/>
      <c r="B9177" s="128"/>
      <c r="C9177" s="127"/>
      <c r="D9177" s="122"/>
      <c r="E9177" s="129">
        <f t="shared" si="143"/>
        <v>0</v>
      </c>
    </row>
    <row r="9178" spans="1:5">
      <c r="A9178" s="127"/>
      <c r="B9178" s="128"/>
      <c r="C9178" s="127"/>
      <c r="D9178" s="122"/>
      <c r="E9178" s="129">
        <f t="shared" si="143"/>
        <v>0</v>
      </c>
    </row>
    <row r="9179" spans="1:5">
      <c r="A9179" s="127"/>
      <c r="B9179" s="128"/>
      <c r="C9179" s="127"/>
      <c r="D9179" s="122"/>
      <c r="E9179" s="129">
        <f t="shared" si="143"/>
        <v>0</v>
      </c>
    </row>
    <row r="9180" spans="1:5">
      <c r="A9180" s="127"/>
      <c r="B9180" s="128"/>
      <c r="C9180" s="127"/>
      <c r="D9180" s="122"/>
      <c r="E9180" s="129">
        <f t="shared" si="143"/>
        <v>0</v>
      </c>
    </row>
    <row r="9181" spans="1:5">
      <c r="A9181" s="127"/>
      <c r="B9181" s="128"/>
      <c r="C9181" s="127"/>
      <c r="D9181" s="122"/>
      <c r="E9181" s="129">
        <f t="shared" si="143"/>
        <v>0</v>
      </c>
    </row>
    <row r="9182" spans="1:5">
      <c r="A9182" s="127"/>
      <c r="B9182" s="128"/>
      <c r="C9182" s="127"/>
      <c r="D9182" s="122"/>
      <c r="E9182" s="129">
        <f t="shared" si="143"/>
        <v>0</v>
      </c>
    </row>
    <row r="9183" spans="1:5">
      <c r="A9183" s="127"/>
      <c r="B9183" s="128"/>
      <c r="C9183" s="127"/>
      <c r="D9183" s="122"/>
      <c r="E9183" s="129">
        <f t="shared" si="143"/>
        <v>0</v>
      </c>
    </row>
    <row r="9184" spans="1:5">
      <c r="A9184" s="127"/>
      <c r="B9184" s="128"/>
      <c r="C9184" s="127"/>
      <c r="D9184" s="122"/>
      <c r="E9184" s="129">
        <f t="shared" si="143"/>
        <v>0</v>
      </c>
    </row>
    <row r="9185" spans="1:5">
      <c r="A9185" s="127"/>
      <c r="B9185" s="128"/>
      <c r="C9185" s="127"/>
      <c r="D9185" s="122"/>
      <c r="E9185" s="129">
        <f t="shared" si="143"/>
        <v>0</v>
      </c>
    </row>
    <row r="9186" spans="1:5">
      <c r="A9186" s="127"/>
      <c r="B9186" s="128"/>
      <c r="C9186" s="127"/>
      <c r="D9186" s="122"/>
      <c r="E9186" s="129">
        <f t="shared" si="143"/>
        <v>0</v>
      </c>
    </row>
    <row r="9187" spans="1:5">
      <c r="A9187" s="127"/>
      <c r="B9187" s="128"/>
      <c r="C9187" s="127"/>
      <c r="D9187" s="122"/>
      <c r="E9187" s="129">
        <f t="shared" si="143"/>
        <v>0</v>
      </c>
    </row>
    <row r="9188" spans="1:5">
      <c r="A9188" s="127"/>
      <c r="B9188" s="128"/>
      <c r="C9188" s="127"/>
      <c r="D9188" s="122"/>
      <c r="E9188" s="129">
        <f t="shared" si="143"/>
        <v>0</v>
      </c>
    </row>
    <row r="9189" spans="1:5">
      <c r="A9189" s="127"/>
      <c r="B9189" s="128"/>
      <c r="C9189" s="127"/>
      <c r="D9189" s="122"/>
      <c r="E9189" s="129">
        <f t="shared" si="143"/>
        <v>0</v>
      </c>
    </row>
    <row r="9190" spans="1:5">
      <c r="A9190" s="127"/>
      <c r="B9190" s="128"/>
      <c r="C9190" s="127"/>
      <c r="D9190" s="122"/>
      <c r="E9190" s="129">
        <f t="shared" si="143"/>
        <v>0</v>
      </c>
    </row>
    <row r="9191" spans="1:5">
      <c r="A9191" s="127"/>
      <c r="B9191" s="128"/>
      <c r="C9191" s="127"/>
      <c r="D9191" s="122"/>
      <c r="E9191" s="129">
        <f t="shared" si="143"/>
        <v>0</v>
      </c>
    </row>
    <row r="9192" spans="1:5">
      <c r="A9192" s="127"/>
      <c r="B9192" s="128"/>
      <c r="C9192" s="127"/>
      <c r="D9192" s="122"/>
      <c r="E9192" s="129">
        <f t="shared" si="143"/>
        <v>0</v>
      </c>
    </row>
    <row r="9193" spans="1:5">
      <c r="A9193" s="127"/>
      <c r="B9193" s="128"/>
      <c r="C9193" s="127"/>
      <c r="D9193" s="122"/>
      <c r="E9193" s="129">
        <f t="shared" si="143"/>
        <v>0</v>
      </c>
    </row>
    <row r="9194" spans="1:5">
      <c r="A9194" s="127"/>
      <c r="B9194" s="128"/>
      <c r="C9194" s="127"/>
      <c r="D9194" s="122"/>
      <c r="E9194" s="129">
        <f t="shared" si="143"/>
        <v>0</v>
      </c>
    </row>
    <row r="9195" spans="1:5">
      <c r="A9195" s="127"/>
      <c r="B9195" s="128"/>
      <c r="C9195" s="127"/>
      <c r="D9195" s="122"/>
      <c r="E9195" s="129">
        <f t="shared" si="143"/>
        <v>0</v>
      </c>
    </row>
    <row r="9196" spans="1:5">
      <c r="A9196" s="127"/>
      <c r="B9196" s="128"/>
      <c r="C9196" s="127"/>
      <c r="D9196" s="122"/>
      <c r="E9196" s="129">
        <f t="shared" si="143"/>
        <v>0</v>
      </c>
    </row>
    <row r="9197" spans="1:5">
      <c r="A9197" s="127"/>
      <c r="B9197" s="128"/>
      <c r="C9197" s="127"/>
      <c r="D9197" s="122"/>
      <c r="E9197" s="129">
        <f t="shared" si="143"/>
        <v>0</v>
      </c>
    </row>
    <row r="9198" spans="1:5">
      <c r="A9198" s="127"/>
      <c r="B9198" s="128"/>
      <c r="C9198" s="127"/>
      <c r="D9198" s="122"/>
      <c r="E9198" s="129">
        <f t="shared" si="143"/>
        <v>0</v>
      </c>
    </row>
    <row r="9199" spans="1:5">
      <c r="A9199" s="127"/>
      <c r="B9199" s="128"/>
      <c r="C9199" s="127"/>
      <c r="D9199" s="122"/>
      <c r="E9199" s="129">
        <f t="shared" si="143"/>
        <v>0</v>
      </c>
    </row>
    <row r="9200" spans="1:5">
      <c r="A9200" s="127"/>
      <c r="B9200" s="128"/>
      <c r="C9200" s="127"/>
      <c r="D9200" s="122"/>
      <c r="E9200" s="129">
        <f t="shared" si="143"/>
        <v>0</v>
      </c>
    </row>
    <row r="9201" spans="1:5">
      <c r="A9201" s="127"/>
      <c r="B9201" s="128"/>
      <c r="C9201" s="127"/>
      <c r="D9201" s="122"/>
      <c r="E9201" s="129">
        <f t="shared" si="143"/>
        <v>0</v>
      </c>
    </row>
    <row r="9202" spans="1:5">
      <c r="A9202" s="127"/>
      <c r="B9202" s="128"/>
      <c r="C9202" s="127"/>
      <c r="D9202" s="122"/>
      <c r="E9202" s="129">
        <f t="shared" si="143"/>
        <v>0</v>
      </c>
    </row>
    <row r="9203" spans="1:5">
      <c r="A9203" s="127"/>
      <c r="B9203" s="128"/>
      <c r="C9203" s="127"/>
      <c r="D9203" s="122"/>
      <c r="E9203" s="129">
        <f t="shared" si="143"/>
        <v>0</v>
      </c>
    </row>
    <row r="9204" spans="1:5">
      <c r="A9204" s="127"/>
      <c r="B9204" s="128"/>
      <c r="C9204" s="127"/>
      <c r="D9204" s="122"/>
      <c r="E9204" s="129">
        <f t="shared" si="143"/>
        <v>0</v>
      </c>
    </row>
    <row r="9205" spans="1:5">
      <c r="A9205" s="127"/>
      <c r="B9205" s="128"/>
      <c r="C9205" s="127"/>
      <c r="D9205" s="122"/>
      <c r="E9205" s="129">
        <f t="shared" si="143"/>
        <v>0</v>
      </c>
    </row>
    <row r="9206" spans="1:5">
      <c r="A9206" s="127"/>
      <c r="B9206" s="128"/>
      <c r="C9206" s="127"/>
      <c r="D9206" s="122"/>
      <c r="E9206" s="129">
        <f t="shared" si="143"/>
        <v>0</v>
      </c>
    </row>
    <row r="9207" spans="1:5">
      <c r="A9207" s="127"/>
      <c r="B9207" s="128"/>
      <c r="C9207" s="127"/>
      <c r="D9207" s="122"/>
      <c r="E9207" s="129">
        <f t="shared" si="143"/>
        <v>0</v>
      </c>
    </row>
    <row r="9208" spans="1:5">
      <c r="A9208" s="127"/>
      <c r="B9208" s="128"/>
      <c r="C9208" s="127"/>
      <c r="D9208" s="122"/>
      <c r="E9208" s="129">
        <f t="shared" si="143"/>
        <v>0</v>
      </c>
    </row>
    <row r="9209" spans="1:5">
      <c r="A9209" s="127"/>
      <c r="B9209" s="128"/>
      <c r="C9209" s="127"/>
      <c r="D9209" s="122"/>
      <c r="E9209" s="129">
        <f t="shared" si="143"/>
        <v>0</v>
      </c>
    </row>
    <row r="9210" spans="1:5">
      <c r="A9210" s="127"/>
      <c r="B9210" s="128"/>
      <c r="C9210" s="127"/>
      <c r="D9210" s="122"/>
      <c r="E9210" s="129">
        <f t="shared" si="143"/>
        <v>0</v>
      </c>
    </row>
    <row r="9211" spans="1:5">
      <c r="A9211" s="127"/>
      <c r="B9211" s="128"/>
      <c r="C9211" s="127"/>
      <c r="D9211" s="122"/>
      <c r="E9211" s="129">
        <f t="shared" si="143"/>
        <v>0</v>
      </c>
    </row>
    <row r="9212" spans="1:5">
      <c r="A9212" s="127"/>
      <c r="B9212" s="128"/>
      <c r="C9212" s="127"/>
      <c r="D9212" s="122"/>
      <c r="E9212" s="129">
        <f t="shared" si="143"/>
        <v>0</v>
      </c>
    </row>
    <row r="9213" spans="1:5">
      <c r="A9213" s="127"/>
      <c r="B9213" s="128"/>
      <c r="C9213" s="127"/>
      <c r="D9213" s="122"/>
      <c r="E9213" s="129">
        <f t="shared" si="143"/>
        <v>0</v>
      </c>
    </row>
    <row r="9214" spans="1:5">
      <c r="A9214" s="127"/>
      <c r="B9214" s="128"/>
      <c r="C9214" s="127"/>
      <c r="D9214" s="122"/>
      <c r="E9214" s="129">
        <f t="shared" si="143"/>
        <v>0</v>
      </c>
    </row>
    <row r="9215" spans="1:5">
      <c r="A9215" s="127"/>
      <c r="B9215" s="128"/>
      <c r="C9215" s="127"/>
      <c r="D9215" s="122"/>
      <c r="E9215" s="129">
        <f t="shared" si="143"/>
        <v>0</v>
      </c>
    </row>
    <row r="9216" spans="1:5">
      <c r="A9216" s="127"/>
      <c r="B9216" s="128"/>
      <c r="C9216" s="127"/>
      <c r="D9216" s="122"/>
      <c r="E9216" s="129">
        <f t="shared" si="143"/>
        <v>0</v>
      </c>
    </row>
    <row r="9217" spans="1:5">
      <c r="A9217" s="127"/>
      <c r="B9217" s="128"/>
      <c r="C9217" s="127"/>
      <c r="D9217" s="122"/>
      <c r="E9217" s="129">
        <f t="shared" si="143"/>
        <v>0</v>
      </c>
    </row>
    <row r="9218" spans="1:5">
      <c r="A9218" s="127"/>
      <c r="B9218" s="128"/>
      <c r="C9218" s="127"/>
      <c r="D9218" s="122"/>
      <c r="E9218" s="129">
        <f t="shared" ref="E9218:E9281" si="144">ROUND((D9218/(1+$J$1))*(1+$L$1),2)</f>
        <v>0</v>
      </c>
    </row>
    <row r="9219" spans="1:5">
      <c r="A9219" s="127"/>
      <c r="B9219" s="128"/>
      <c r="C9219" s="127"/>
      <c r="D9219" s="122"/>
      <c r="E9219" s="129">
        <f t="shared" si="144"/>
        <v>0</v>
      </c>
    </row>
    <row r="9220" spans="1:5">
      <c r="A9220" s="127"/>
      <c r="B9220" s="128"/>
      <c r="C9220" s="127"/>
      <c r="D9220" s="122"/>
      <c r="E9220" s="129">
        <f t="shared" si="144"/>
        <v>0</v>
      </c>
    </row>
    <row r="9221" spans="1:5">
      <c r="A9221" s="127"/>
      <c r="B9221" s="128"/>
      <c r="C9221" s="127"/>
      <c r="D9221" s="122"/>
      <c r="E9221" s="129">
        <f t="shared" si="144"/>
        <v>0</v>
      </c>
    </row>
    <row r="9222" spans="1:5">
      <c r="A9222" s="127"/>
      <c r="B9222" s="128"/>
      <c r="C9222" s="127"/>
      <c r="D9222" s="122"/>
      <c r="E9222" s="129">
        <f t="shared" si="144"/>
        <v>0</v>
      </c>
    </row>
    <row r="9223" spans="1:5">
      <c r="A9223" s="127"/>
      <c r="B9223" s="128"/>
      <c r="C9223" s="127"/>
      <c r="D9223" s="122"/>
      <c r="E9223" s="129">
        <f t="shared" si="144"/>
        <v>0</v>
      </c>
    </row>
    <row r="9224" spans="1:5">
      <c r="A9224" s="127"/>
      <c r="B9224" s="128"/>
      <c r="C9224" s="127"/>
      <c r="D9224" s="122"/>
      <c r="E9224" s="129">
        <f t="shared" si="144"/>
        <v>0</v>
      </c>
    </row>
    <row r="9225" spans="1:5">
      <c r="A9225" s="127"/>
      <c r="B9225" s="128"/>
      <c r="C9225" s="127"/>
      <c r="D9225" s="122"/>
      <c r="E9225" s="129">
        <f t="shared" si="144"/>
        <v>0</v>
      </c>
    </row>
    <row r="9226" spans="1:5">
      <c r="A9226" s="127"/>
      <c r="B9226" s="128"/>
      <c r="C9226" s="127"/>
      <c r="D9226" s="122"/>
      <c r="E9226" s="129">
        <f t="shared" si="144"/>
        <v>0</v>
      </c>
    </row>
    <row r="9227" spans="1:5">
      <c r="A9227" s="127"/>
      <c r="B9227" s="128"/>
      <c r="C9227" s="127"/>
      <c r="D9227" s="122"/>
      <c r="E9227" s="129">
        <f t="shared" si="144"/>
        <v>0</v>
      </c>
    </row>
    <row r="9228" spans="1:5">
      <c r="A9228" s="127"/>
      <c r="B9228" s="128"/>
      <c r="C9228" s="127"/>
      <c r="D9228" s="122"/>
      <c r="E9228" s="129">
        <f t="shared" si="144"/>
        <v>0</v>
      </c>
    </row>
    <row r="9229" spans="1:5">
      <c r="A9229" s="127"/>
      <c r="B9229" s="128"/>
      <c r="C9229" s="127"/>
      <c r="D9229" s="122"/>
      <c r="E9229" s="129">
        <f t="shared" si="144"/>
        <v>0</v>
      </c>
    </row>
    <row r="9230" spans="1:5">
      <c r="A9230" s="127"/>
      <c r="B9230" s="128"/>
      <c r="C9230" s="127"/>
      <c r="D9230" s="122"/>
      <c r="E9230" s="129">
        <f t="shared" si="144"/>
        <v>0</v>
      </c>
    </row>
    <row r="9231" spans="1:5">
      <c r="A9231" s="127"/>
      <c r="B9231" s="128"/>
      <c r="C9231" s="127"/>
      <c r="D9231" s="122"/>
      <c r="E9231" s="129">
        <f t="shared" si="144"/>
        <v>0</v>
      </c>
    </row>
    <row r="9232" spans="1:5">
      <c r="A9232" s="127"/>
      <c r="B9232" s="128"/>
      <c r="C9232" s="127"/>
      <c r="D9232" s="122"/>
      <c r="E9232" s="129">
        <f t="shared" si="144"/>
        <v>0</v>
      </c>
    </row>
    <row r="9233" spans="1:5">
      <c r="A9233" s="127"/>
      <c r="B9233" s="128"/>
      <c r="C9233" s="127"/>
      <c r="D9233" s="122"/>
      <c r="E9233" s="129">
        <f t="shared" si="144"/>
        <v>0</v>
      </c>
    </row>
    <row r="9234" spans="1:5">
      <c r="A9234" s="127"/>
      <c r="B9234" s="128"/>
      <c r="C9234" s="127"/>
      <c r="D9234" s="122"/>
      <c r="E9234" s="129">
        <f t="shared" si="144"/>
        <v>0</v>
      </c>
    </row>
    <row r="9235" spans="1:5">
      <c r="A9235" s="127"/>
      <c r="B9235" s="128"/>
      <c r="C9235" s="127"/>
      <c r="D9235" s="122"/>
      <c r="E9235" s="129">
        <f t="shared" si="144"/>
        <v>0</v>
      </c>
    </row>
    <row r="9236" spans="1:5">
      <c r="A9236" s="127"/>
      <c r="B9236" s="128"/>
      <c r="C9236" s="127"/>
      <c r="D9236" s="122"/>
      <c r="E9236" s="129">
        <f t="shared" si="144"/>
        <v>0</v>
      </c>
    </row>
    <row r="9237" spans="1:5">
      <c r="A9237" s="127"/>
      <c r="B9237" s="128"/>
      <c r="C9237" s="127"/>
      <c r="D9237" s="122"/>
      <c r="E9237" s="129">
        <f t="shared" si="144"/>
        <v>0</v>
      </c>
    </row>
    <row r="9238" spans="1:5">
      <c r="A9238" s="127"/>
      <c r="B9238" s="128"/>
      <c r="C9238" s="127"/>
      <c r="D9238" s="122"/>
      <c r="E9238" s="129">
        <f t="shared" si="144"/>
        <v>0</v>
      </c>
    </row>
    <row r="9239" spans="1:5">
      <c r="A9239" s="127"/>
      <c r="B9239" s="128"/>
      <c r="C9239" s="127"/>
      <c r="D9239" s="122"/>
      <c r="E9239" s="129">
        <f t="shared" si="144"/>
        <v>0</v>
      </c>
    </row>
    <row r="9240" spans="1:5">
      <c r="A9240" s="127"/>
      <c r="B9240" s="128"/>
      <c r="C9240" s="127"/>
      <c r="D9240" s="122"/>
      <c r="E9240" s="129">
        <f t="shared" si="144"/>
        <v>0</v>
      </c>
    </row>
    <row r="9241" spans="1:5">
      <c r="A9241" s="127"/>
      <c r="B9241" s="128"/>
      <c r="C9241" s="127"/>
      <c r="D9241" s="122"/>
      <c r="E9241" s="129">
        <f t="shared" si="144"/>
        <v>0</v>
      </c>
    </row>
    <row r="9242" spans="1:5">
      <c r="A9242" s="127"/>
      <c r="B9242" s="128"/>
      <c r="C9242" s="127"/>
      <c r="D9242" s="122"/>
      <c r="E9242" s="129">
        <f t="shared" si="144"/>
        <v>0</v>
      </c>
    </row>
    <row r="9243" spans="1:5">
      <c r="A9243" s="127"/>
      <c r="B9243" s="128"/>
      <c r="C9243" s="127"/>
      <c r="D9243" s="122"/>
      <c r="E9243" s="129">
        <f t="shared" si="144"/>
        <v>0</v>
      </c>
    </row>
    <row r="9244" spans="1:5">
      <c r="A9244" s="127"/>
      <c r="B9244" s="128"/>
      <c r="C9244" s="127"/>
      <c r="D9244" s="122"/>
      <c r="E9244" s="129">
        <f t="shared" si="144"/>
        <v>0</v>
      </c>
    </row>
    <row r="9245" spans="1:5">
      <c r="A9245" s="127"/>
      <c r="B9245" s="128"/>
      <c r="C9245" s="127"/>
      <c r="D9245" s="122"/>
      <c r="E9245" s="129">
        <f t="shared" si="144"/>
        <v>0</v>
      </c>
    </row>
    <row r="9246" spans="1:5">
      <c r="A9246" s="127"/>
      <c r="B9246" s="128"/>
      <c r="C9246" s="127"/>
      <c r="D9246" s="122"/>
      <c r="E9246" s="129">
        <f t="shared" si="144"/>
        <v>0</v>
      </c>
    </row>
    <row r="9247" spans="1:5">
      <c r="A9247" s="127"/>
      <c r="B9247" s="128"/>
      <c r="C9247" s="127"/>
      <c r="D9247" s="122"/>
      <c r="E9247" s="129">
        <f t="shared" si="144"/>
        <v>0</v>
      </c>
    </row>
    <row r="9248" spans="1:5">
      <c r="A9248" s="127"/>
      <c r="B9248" s="128"/>
      <c r="C9248" s="127"/>
      <c r="D9248" s="122"/>
      <c r="E9248" s="129">
        <f t="shared" si="144"/>
        <v>0</v>
      </c>
    </row>
    <row r="9249" spans="1:5">
      <c r="A9249" s="127"/>
      <c r="B9249" s="128"/>
      <c r="C9249" s="127"/>
      <c r="D9249" s="122"/>
      <c r="E9249" s="129">
        <f t="shared" si="144"/>
        <v>0</v>
      </c>
    </row>
    <row r="9250" spans="1:5">
      <c r="A9250" s="127"/>
      <c r="B9250" s="128"/>
      <c r="C9250" s="127"/>
      <c r="D9250" s="122"/>
      <c r="E9250" s="129">
        <f t="shared" si="144"/>
        <v>0</v>
      </c>
    </row>
    <row r="9251" spans="1:5">
      <c r="A9251" s="127"/>
      <c r="B9251" s="128"/>
      <c r="C9251" s="127"/>
      <c r="D9251" s="122"/>
      <c r="E9251" s="129">
        <f t="shared" si="144"/>
        <v>0</v>
      </c>
    </row>
    <row r="9252" spans="1:5">
      <c r="A9252" s="127"/>
      <c r="B9252" s="128"/>
      <c r="C9252" s="127"/>
      <c r="D9252" s="122"/>
      <c r="E9252" s="129">
        <f t="shared" si="144"/>
        <v>0</v>
      </c>
    </row>
    <row r="9253" spans="1:5">
      <c r="A9253" s="127"/>
      <c r="B9253" s="128"/>
      <c r="C9253" s="127"/>
      <c r="D9253" s="122"/>
      <c r="E9253" s="129">
        <f t="shared" si="144"/>
        <v>0</v>
      </c>
    </row>
    <row r="9254" spans="1:5">
      <c r="A9254" s="127"/>
      <c r="B9254" s="128"/>
      <c r="C9254" s="127"/>
      <c r="D9254" s="122"/>
      <c r="E9254" s="129">
        <f t="shared" si="144"/>
        <v>0</v>
      </c>
    </row>
    <row r="9255" spans="1:5">
      <c r="A9255" s="127"/>
      <c r="B9255" s="128"/>
      <c r="C9255" s="127"/>
      <c r="D9255" s="122"/>
      <c r="E9255" s="129">
        <f t="shared" si="144"/>
        <v>0</v>
      </c>
    </row>
    <row r="9256" spans="1:5">
      <c r="A9256" s="127"/>
      <c r="B9256" s="128"/>
      <c r="C9256" s="127"/>
      <c r="D9256" s="122"/>
      <c r="E9256" s="129">
        <f t="shared" si="144"/>
        <v>0</v>
      </c>
    </row>
    <row r="9257" spans="1:5">
      <c r="A9257" s="127"/>
      <c r="B9257" s="128"/>
      <c r="C9257" s="127"/>
      <c r="D9257" s="122"/>
      <c r="E9257" s="129">
        <f t="shared" si="144"/>
        <v>0</v>
      </c>
    </row>
    <row r="9258" spans="1:5">
      <c r="A9258" s="127"/>
      <c r="B9258" s="128"/>
      <c r="C9258" s="127"/>
      <c r="D9258" s="122"/>
      <c r="E9258" s="129">
        <f t="shared" si="144"/>
        <v>0</v>
      </c>
    </row>
    <row r="9259" spans="1:5">
      <c r="A9259" s="127"/>
      <c r="B9259" s="128"/>
      <c r="C9259" s="127"/>
      <c r="D9259" s="122"/>
      <c r="E9259" s="129">
        <f t="shared" si="144"/>
        <v>0</v>
      </c>
    </row>
    <row r="9260" spans="1:5">
      <c r="A9260" s="127"/>
      <c r="B9260" s="128"/>
      <c r="C9260" s="127"/>
      <c r="D9260" s="122"/>
      <c r="E9260" s="129">
        <f t="shared" si="144"/>
        <v>0</v>
      </c>
    </row>
    <row r="9261" spans="1:5">
      <c r="A9261" s="127"/>
      <c r="B9261" s="128"/>
      <c r="C9261" s="127"/>
      <c r="D9261" s="122"/>
      <c r="E9261" s="129">
        <f t="shared" si="144"/>
        <v>0</v>
      </c>
    </row>
    <row r="9262" spans="1:5">
      <c r="A9262" s="127"/>
      <c r="B9262" s="128"/>
      <c r="C9262" s="127"/>
      <c r="D9262" s="122"/>
      <c r="E9262" s="129">
        <f t="shared" si="144"/>
        <v>0</v>
      </c>
    </row>
    <row r="9263" spans="1:5">
      <c r="A9263" s="127"/>
      <c r="B9263" s="128"/>
      <c r="C9263" s="127"/>
      <c r="D9263" s="122"/>
      <c r="E9263" s="129">
        <f t="shared" si="144"/>
        <v>0</v>
      </c>
    </row>
    <row r="9264" spans="1:5">
      <c r="A9264" s="127"/>
      <c r="B9264" s="128"/>
      <c r="C9264" s="127"/>
      <c r="D9264" s="122"/>
      <c r="E9264" s="129">
        <f t="shared" si="144"/>
        <v>0</v>
      </c>
    </row>
    <row r="9265" spans="1:5">
      <c r="A9265" s="127"/>
      <c r="B9265" s="128"/>
      <c r="C9265" s="127"/>
      <c r="D9265" s="122"/>
      <c r="E9265" s="129">
        <f t="shared" si="144"/>
        <v>0</v>
      </c>
    </row>
    <row r="9266" spans="1:5">
      <c r="A9266" s="127"/>
      <c r="B9266" s="128"/>
      <c r="C9266" s="127"/>
      <c r="D9266" s="122"/>
      <c r="E9266" s="129">
        <f t="shared" si="144"/>
        <v>0</v>
      </c>
    </row>
    <row r="9267" spans="1:5">
      <c r="A9267" s="127"/>
      <c r="B9267" s="128"/>
      <c r="C9267" s="127"/>
      <c r="D9267" s="122"/>
      <c r="E9267" s="129">
        <f t="shared" si="144"/>
        <v>0</v>
      </c>
    </row>
    <row r="9268" spans="1:5">
      <c r="A9268" s="127"/>
      <c r="B9268" s="128"/>
      <c r="C9268" s="127"/>
      <c r="D9268" s="122"/>
      <c r="E9268" s="129">
        <f t="shared" si="144"/>
        <v>0</v>
      </c>
    </row>
    <row r="9269" spans="1:5">
      <c r="A9269" s="127"/>
      <c r="B9269" s="128"/>
      <c r="C9269" s="127"/>
      <c r="D9269" s="122"/>
      <c r="E9269" s="129">
        <f t="shared" si="144"/>
        <v>0</v>
      </c>
    </row>
    <row r="9270" spans="1:5">
      <c r="A9270" s="127"/>
      <c r="B9270" s="128"/>
      <c r="C9270" s="127"/>
      <c r="D9270" s="122"/>
      <c r="E9270" s="129">
        <f t="shared" si="144"/>
        <v>0</v>
      </c>
    </row>
    <row r="9271" spans="1:5">
      <c r="A9271" s="127"/>
      <c r="B9271" s="128"/>
      <c r="C9271" s="127"/>
      <c r="D9271" s="122"/>
      <c r="E9271" s="129">
        <f t="shared" si="144"/>
        <v>0</v>
      </c>
    </row>
    <row r="9272" spans="1:5">
      <c r="A9272" s="127"/>
      <c r="B9272" s="128"/>
      <c r="C9272" s="127"/>
      <c r="D9272" s="122"/>
      <c r="E9272" s="129">
        <f t="shared" si="144"/>
        <v>0</v>
      </c>
    </row>
    <row r="9273" spans="1:5">
      <c r="A9273" s="127"/>
      <c r="B9273" s="128"/>
      <c r="C9273" s="127"/>
      <c r="D9273" s="122"/>
      <c r="E9273" s="129">
        <f t="shared" si="144"/>
        <v>0</v>
      </c>
    </row>
    <row r="9274" spans="1:5">
      <c r="A9274" s="127"/>
      <c r="B9274" s="128"/>
      <c r="C9274" s="127"/>
      <c r="D9274" s="122"/>
      <c r="E9274" s="129">
        <f t="shared" si="144"/>
        <v>0</v>
      </c>
    </row>
    <row r="9275" spans="1:5">
      <c r="A9275" s="127"/>
      <c r="B9275" s="128"/>
      <c r="C9275" s="127"/>
      <c r="D9275" s="122"/>
      <c r="E9275" s="129">
        <f t="shared" si="144"/>
        <v>0</v>
      </c>
    </row>
    <row r="9276" spans="1:5">
      <c r="A9276" s="127"/>
      <c r="B9276" s="128"/>
      <c r="C9276" s="127"/>
      <c r="D9276" s="122"/>
      <c r="E9276" s="129">
        <f t="shared" si="144"/>
        <v>0</v>
      </c>
    </row>
    <row r="9277" spans="1:5">
      <c r="A9277" s="127"/>
      <c r="B9277" s="128"/>
      <c r="C9277" s="127"/>
      <c r="D9277" s="122"/>
      <c r="E9277" s="129">
        <f t="shared" si="144"/>
        <v>0</v>
      </c>
    </row>
    <row r="9278" spans="1:5">
      <c r="A9278" s="127"/>
      <c r="B9278" s="128"/>
      <c r="C9278" s="127"/>
      <c r="D9278" s="122"/>
      <c r="E9278" s="129">
        <f t="shared" si="144"/>
        <v>0</v>
      </c>
    </row>
    <row r="9279" spans="1:5">
      <c r="A9279" s="127"/>
      <c r="B9279" s="128"/>
      <c r="C9279" s="127"/>
      <c r="D9279" s="122"/>
      <c r="E9279" s="129">
        <f t="shared" si="144"/>
        <v>0</v>
      </c>
    </row>
    <row r="9280" spans="1:5">
      <c r="A9280" s="127"/>
      <c r="B9280" s="128"/>
      <c r="C9280" s="127"/>
      <c r="D9280" s="122"/>
      <c r="E9280" s="129">
        <f t="shared" si="144"/>
        <v>0</v>
      </c>
    </row>
    <row r="9281" spans="1:5">
      <c r="A9281" s="127"/>
      <c r="B9281" s="128"/>
      <c r="C9281" s="127"/>
      <c r="D9281" s="122"/>
      <c r="E9281" s="129">
        <f t="shared" si="144"/>
        <v>0</v>
      </c>
    </row>
    <row r="9282" spans="1:5">
      <c r="A9282" s="127"/>
      <c r="B9282" s="128"/>
      <c r="C9282" s="127"/>
      <c r="D9282" s="122"/>
      <c r="E9282" s="129">
        <f t="shared" ref="E9282:E9345" si="145">ROUND((D9282/(1+$J$1))*(1+$L$1),2)</f>
        <v>0</v>
      </c>
    </row>
    <row r="9283" spans="1:5">
      <c r="A9283" s="127"/>
      <c r="B9283" s="128"/>
      <c r="C9283" s="127"/>
      <c r="D9283" s="122"/>
      <c r="E9283" s="129">
        <f t="shared" si="145"/>
        <v>0</v>
      </c>
    </row>
    <row r="9284" spans="1:5">
      <c r="A9284" s="127"/>
      <c r="B9284" s="128"/>
      <c r="C9284" s="127"/>
      <c r="D9284" s="122"/>
      <c r="E9284" s="129">
        <f t="shared" si="145"/>
        <v>0</v>
      </c>
    </row>
    <row r="9285" spans="1:5">
      <c r="A9285" s="127"/>
      <c r="B9285" s="128"/>
      <c r="C9285" s="127"/>
      <c r="D9285" s="122"/>
      <c r="E9285" s="129">
        <f t="shared" si="145"/>
        <v>0</v>
      </c>
    </row>
    <row r="9286" spans="1:5">
      <c r="A9286" s="127"/>
      <c r="B9286" s="128"/>
      <c r="C9286" s="127"/>
      <c r="D9286" s="122"/>
      <c r="E9286" s="129">
        <f t="shared" si="145"/>
        <v>0</v>
      </c>
    </row>
    <row r="9287" spans="1:5">
      <c r="A9287" s="127"/>
      <c r="B9287" s="128"/>
      <c r="C9287" s="127"/>
      <c r="D9287" s="122"/>
      <c r="E9287" s="129">
        <f t="shared" si="145"/>
        <v>0</v>
      </c>
    </row>
    <row r="9288" spans="1:5">
      <c r="A9288" s="127"/>
      <c r="B9288" s="128"/>
      <c r="C9288" s="127"/>
      <c r="D9288" s="122"/>
      <c r="E9288" s="129">
        <f t="shared" si="145"/>
        <v>0</v>
      </c>
    </row>
    <row r="9289" spans="1:5">
      <c r="A9289" s="127"/>
      <c r="B9289" s="128"/>
      <c r="C9289" s="127"/>
      <c r="D9289" s="122"/>
      <c r="E9289" s="129">
        <f t="shared" si="145"/>
        <v>0</v>
      </c>
    </row>
    <row r="9290" spans="1:5">
      <c r="A9290" s="127"/>
      <c r="B9290" s="128"/>
      <c r="C9290" s="127"/>
      <c r="D9290" s="122"/>
      <c r="E9290" s="129">
        <f t="shared" si="145"/>
        <v>0</v>
      </c>
    </row>
    <row r="9291" spans="1:5">
      <c r="A9291" s="127"/>
      <c r="B9291" s="128"/>
      <c r="C9291" s="127"/>
      <c r="D9291" s="122"/>
      <c r="E9291" s="129">
        <f t="shared" si="145"/>
        <v>0</v>
      </c>
    </row>
    <row r="9292" spans="1:5">
      <c r="A9292" s="127"/>
      <c r="B9292" s="128"/>
      <c r="C9292" s="127"/>
      <c r="D9292" s="122"/>
      <c r="E9292" s="129">
        <f t="shared" si="145"/>
        <v>0</v>
      </c>
    </row>
    <row r="9293" spans="1:5">
      <c r="A9293" s="127"/>
      <c r="B9293" s="128"/>
      <c r="C9293" s="127"/>
      <c r="D9293" s="122"/>
      <c r="E9293" s="129">
        <f t="shared" si="145"/>
        <v>0</v>
      </c>
    </row>
    <row r="9294" spans="1:5">
      <c r="A9294" s="127"/>
      <c r="B9294" s="128"/>
      <c r="C9294" s="127"/>
      <c r="D9294" s="122"/>
      <c r="E9294" s="129">
        <f t="shared" si="145"/>
        <v>0</v>
      </c>
    </row>
    <row r="9295" spans="1:5">
      <c r="A9295" s="127"/>
      <c r="B9295" s="128"/>
      <c r="C9295" s="127"/>
      <c r="D9295" s="122"/>
      <c r="E9295" s="129">
        <f t="shared" si="145"/>
        <v>0</v>
      </c>
    </row>
    <row r="9296" spans="1:5">
      <c r="A9296" s="127"/>
      <c r="B9296" s="128"/>
      <c r="C9296" s="127"/>
      <c r="D9296" s="122"/>
      <c r="E9296" s="129">
        <f t="shared" si="145"/>
        <v>0</v>
      </c>
    </row>
    <row r="9297" spans="1:5">
      <c r="A9297" s="127"/>
      <c r="B9297" s="128"/>
      <c r="C9297" s="127"/>
      <c r="D9297" s="122"/>
      <c r="E9297" s="129">
        <f t="shared" si="145"/>
        <v>0</v>
      </c>
    </row>
    <row r="9298" spans="1:5">
      <c r="A9298" s="127"/>
      <c r="B9298" s="128"/>
      <c r="C9298" s="127"/>
      <c r="D9298" s="122"/>
      <c r="E9298" s="129">
        <f t="shared" si="145"/>
        <v>0</v>
      </c>
    </row>
    <row r="9299" spans="1:5">
      <c r="A9299" s="127"/>
      <c r="B9299" s="128"/>
      <c r="C9299" s="127"/>
      <c r="D9299" s="122"/>
      <c r="E9299" s="129">
        <f t="shared" si="145"/>
        <v>0</v>
      </c>
    </row>
    <row r="9300" spans="1:5">
      <c r="A9300" s="127"/>
      <c r="B9300" s="128"/>
      <c r="C9300" s="127"/>
      <c r="D9300" s="122"/>
      <c r="E9300" s="129">
        <f t="shared" si="145"/>
        <v>0</v>
      </c>
    </row>
    <row r="9301" spans="1:5">
      <c r="A9301" s="127"/>
      <c r="B9301" s="128"/>
      <c r="C9301" s="127"/>
      <c r="D9301" s="122"/>
      <c r="E9301" s="129">
        <f t="shared" si="145"/>
        <v>0</v>
      </c>
    </row>
    <row r="9302" spans="1:5">
      <c r="A9302" s="127"/>
      <c r="B9302" s="128"/>
      <c r="C9302" s="127"/>
      <c r="D9302" s="122"/>
      <c r="E9302" s="129">
        <f t="shared" si="145"/>
        <v>0</v>
      </c>
    </row>
    <row r="9303" spans="1:5">
      <c r="A9303" s="127"/>
      <c r="B9303" s="128"/>
      <c r="C9303" s="127"/>
      <c r="D9303" s="122"/>
      <c r="E9303" s="129">
        <f t="shared" si="145"/>
        <v>0</v>
      </c>
    </row>
    <row r="9304" spans="1:5">
      <c r="A9304" s="127"/>
      <c r="B9304" s="128"/>
      <c r="C9304" s="127"/>
      <c r="D9304" s="122"/>
      <c r="E9304" s="129">
        <f t="shared" si="145"/>
        <v>0</v>
      </c>
    </row>
    <row r="9305" spans="1:5">
      <c r="A9305" s="127"/>
      <c r="B9305" s="128"/>
      <c r="C9305" s="127"/>
      <c r="D9305" s="122"/>
      <c r="E9305" s="129">
        <f t="shared" si="145"/>
        <v>0</v>
      </c>
    </row>
    <row r="9306" spans="1:5">
      <c r="A9306" s="127"/>
      <c r="B9306" s="128"/>
      <c r="C9306" s="127"/>
      <c r="D9306" s="122"/>
      <c r="E9306" s="129">
        <f t="shared" si="145"/>
        <v>0</v>
      </c>
    </row>
    <row r="9307" spans="1:5">
      <c r="A9307" s="127"/>
      <c r="B9307" s="128"/>
      <c r="C9307" s="127"/>
      <c r="D9307" s="122"/>
      <c r="E9307" s="129">
        <f t="shared" si="145"/>
        <v>0</v>
      </c>
    </row>
    <row r="9308" spans="1:5">
      <c r="A9308" s="127"/>
      <c r="B9308" s="128"/>
      <c r="C9308" s="127"/>
      <c r="D9308" s="122"/>
      <c r="E9308" s="129">
        <f t="shared" si="145"/>
        <v>0</v>
      </c>
    </row>
    <row r="9309" spans="1:5">
      <c r="A9309" s="127"/>
      <c r="B9309" s="128"/>
      <c r="C9309" s="127"/>
      <c r="D9309" s="122"/>
      <c r="E9309" s="129">
        <f t="shared" si="145"/>
        <v>0</v>
      </c>
    </row>
    <row r="9310" spans="1:5">
      <c r="A9310" s="127"/>
      <c r="B9310" s="128"/>
      <c r="C9310" s="127"/>
      <c r="D9310" s="122"/>
      <c r="E9310" s="129">
        <f t="shared" si="145"/>
        <v>0</v>
      </c>
    </row>
    <row r="9311" spans="1:5">
      <c r="A9311" s="127"/>
      <c r="B9311" s="128"/>
      <c r="C9311" s="127"/>
      <c r="D9311" s="122"/>
      <c r="E9311" s="129">
        <f t="shared" si="145"/>
        <v>0</v>
      </c>
    </row>
    <row r="9312" spans="1:5">
      <c r="A9312" s="127"/>
      <c r="B9312" s="128"/>
      <c r="C9312" s="127"/>
      <c r="D9312" s="122"/>
      <c r="E9312" s="129">
        <f t="shared" si="145"/>
        <v>0</v>
      </c>
    </row>
    <row r="9313" spans="1:5">
      <c r="A9313" s="127"/>
      <c r="B9313" s="128"/>
      <c r="C9313" s="127"/>
      <c r="D9313" s="122"/>
      <c r="E9313" s="129">
        <f t="shared" si="145"/>
        <v>0</v>
      </c>
    </row>
    <row r="9314" spans="1:5">
      <c r="A9314" s="127"/>
      <c r="B9314" s="128"/>
      <c r="C9314" s="127"/>
      <c r="D9314" s="122"/>
      <c r="E9314" s="129">
        <f t="shared" si="145"/>
        <v>0</v>
      </c>
    </row>
    <row r="9315" spans="1:5">
      <c r="A9315" s="127"/>
      <c r="B9315" s="128"/>
      <c r="C9315" s="127"/>
      <c r="D9315" s="122"/>
      <c r="E9315" s="129">
        <f t="shared" si="145"/>
        <v>0</v>
      </c>
    </row>
    <row r="9316" spans="1:5">
      <c r="A9316" s="127"/>
      <c r="B9316" s="128"/>
      <c r="C9316" s="127"/>
      <c r="D9316" s="122"/>
      <c r="E9316" s="129">
        <f t="shared" si="145"/>
        <v>0</v>
      </c>
    </row>
    <row r="9317" spans="1:5">
      <c r="A9317" s="127"/>
      <c r="B9317" s="128"/>
      <c r="C9317" s="127"/>
      <c r="D9317" s="122"/>
      <c r="E9317" s="129">
        <f t="shared" si="145"/>
        <v>0</v>
      </c>
    </row>
    <row r="9318" spans="1:5">
      <c r="A9318" s="127"/>
      <c r="B9318" s="128"/>
      <c r="C9318" s="127"/>
      <c r="D9318" s="122"/>
      <c r="E9318" s="129">
        <f t="shared" si="145"/>
        <v>0</v>
      </c>
    </row>
    <row r="9319" spans="1:5">
      <c r="A9319" s="127"/>
      <c r="B9319" s="128"/>
      <c r="C9319" s="127"/>
      <c r="D9319" s="122"/>
      <c r="E9319" s="129">
        <f t="shared" si="145"/>
        <v>0</v>
      </c>
    </row>
    <row r="9320" spans="1:5">
      <c r="A9320" s="127"/>
      <c r="B9320" s="128"/>
      <c r="C9320" s="127"/>
      <c r="D9320" s="122"/>
      <c r="E9320" s="129">
        <f t="shared" si="145"/>
        <v>0</v>
      </c>
    </row>
    <row r="9321" spans="1:5">
      <c r="A9321" s="127"/>
      <c r="B9321" s="128"/>
      <c r="C9321" s="127"/>
      <c r="D9321" s="122"/>
      <c r="E9321" s="129">
        <f t="shared" si="145"/>
        <v>0</v>
      </c>
    </row>
    <row r="9322" spans="1:5">
      <c r="A9322" s="127"/>
      <c r="B9322" s="128"/>
      <c r="C9322" s="127"/>
      <c r="D9322" s="122"/>
      <c r="E9322" s="129">
        <f t="shared" si="145"/>
        <v>0</v>
      </c>
    </row>
    <row r="9323" spans="1:5">
      <c r="A9323" s="127"/>
      <c r="B9323" s="128"/>
      <c r="C9323" s="127"/>
      <c r="D9323" s="122"/>
      <c r="E9323" s="129">
        <f t="shared" si="145"/>
        <v>0</v>
      </c>
    </row>
    <row r="9324" spans="1:5">
      <c r="A9324" s="127"/>
      <c r="B9324" s="128"/>
      <c r="C9324" s="127"/>
      <c r="D9324" s="122"/>
      <c r="E9324" s="129">
        <f t="shared" si="145"/>
        <v>0</v>
      </c>
    </row>
    <row r="9325" spans="1:5">
      <c r="A9325" s="127"/>
      <c r="B9325" s="128"/>
      <c r="C9325" s="127"/>
      <c r="D9325" s="122"/>
      <c r="E9325" s="129">
        <f t="shared" si="145"/>
        <v>0</v>
      </c>
    </row>
    <row r="9326" spans="1:5">
      <c r="A9326" s="127"/>
      <c r="B9326" s="128"/>
      <c r="C9326" s="127"/>
      <c r="D9326" s="122"/>
      <c r="E9326" s="129">
        <f t="shared" si="145"/>
        <v>0</v>
      </c>
    </row>
    <row r="9327" spans="1:5">
      <c r="A9327" s="127"/>
      <c r="B9327" s="128"/>
      <c r="C9327" s="127"/>
      <c r="D9327" s="122"/>
      <c r="E9327" s="129">
        <f t="shared" si="145"/>
        <v>0</v>
      </c>
    </row>
    <row r="9328" spans="1:5">
      <c r="A9328" s="127"/>
      <c r="B9328" s="128"/>
      <c r="C9328" s="127"/>
      <c r="D9328" s="122"/>
      <c r="E9328" s="129">
        <f t="shared" si="145"/>
        <v>0</v>
      </c>
    </row>
    <row r="9329" spans="1:5">
      <c r="A9329" s="127"/>
      <c r="B9329" s="128"/>
      <c r="C9329" s="127"/>
      <c r="D9329" s="122"/>
      <c r="E9329" s="129">
        <f t="shared" si="145"/>
        <v>0</v>
      </c>
    </row>
    <row r="9330" spans="1:5">
      <c r="A9330" s="127"/>
      <c r="B9330" s="128"/>
      <c r="C9330" s="127"/>
      <c r="D9330" s="122"/>
      <c r="E9330" s="129">
        <f t="shared" si="145"/>
        <v>0</v>
      </c>
    </row>
    <row r="9331" spans="1:5">
      <c r="A9331" s="127"/>
      <c r="B9331" s="128"/>
      <c r="C9331" s="127"/>
      <c r="D9331" s="122"/>
      <c r="E9331" s="129">
        <f t="shared" si="145"/>
        <v>0</v>
      </c>
    </row>
    <row r="9332" spans="1:5">
      <c r="A9332" s="127"/>
      <c r="B9332" s="128"/>
      <c r="C9332" s="127"/>
      <c r="D9332" s="122"/>
      <c r="E9332" s="129">
        <f t="shared" si="145"/>
        <v>0</v>
      </c>
    </row>
    <row r="9333" spans="1:5">
      <c r="A9333" s="127"/>
      <c r="B9333" s="128"/>
      <c r="C9333" s="127"/>
      <c r="D9333" s="122"/>
      <c r="E9333" s="129">
        <f t="shared" si="145"/>
        <v>0</v>
      </c>
    </row>
    <row r="9334" spans="1:5">
      <c r="A9334" s="127"/>
      <c r="B9334" s="128"/>
      <c r="C9334" s="127"/>
      <c r="D9334" s="122"/>
      <c r="E9334" s="129">
        <f t="shared" si="145"/>
        <v>0</v>
      </c>
    </row>
    <row r="9335" spans="1:5">
      <c r="A9335" s="127"/>
      <c r="B9335" s="128"/>
      <c r="C9335" s="127"/>
      <c r="D9335" s="122"/>
      <c r="E9335" s="129">
        <f t="shared" si="145"/>
        <v>0</v>
      </c>
    </row>
    <row r="9336" spans="1:5">
      <c r="A9336" s="127"/>
      <c r="B9336" s="128"/>
      <c r="C9336" s="127"/>
      <c r="D9336" s="122"/>
      <c r="E9336" s="129">
        <f t="shared" si="145"/>
        <v>0</v>
      </c>
    </row>
    <row r="9337" spans="1:5">
      <c r="A9337" s="127"/>
      <c r="B9337" s="128"/>
      <c r="C9337" s="127"/>
      <c r="D9337" s="122"/>
      <c r="E9337" s="129">
        <f t="shared" si="145"/>
        <v>0</v>
      </c>
    </row>
    <row r="9338" spans="1:5">
      <c r="A9338" s="127"/>
      <c r="B9338" s="128"/>
      <c r="C9338" s="127"/>
      <c r="D9338" s="122"/>
      <c r="E9338" s="129">
        <f t="shared" si="145"/>
        <v>0</v>
      </c>
    </row>
    <row r="9339" spans="1:5">
      <c r="A9339" s="127"/>
      <c r="B9339" s="128"/>
      <c r="C9339" s="127"/>
      <c r="D9339" s="122"/>
      <c r="E9339" s="129">
        <f t="shared" si="145"/>
        <v>0</v>
      </c>
    </row>
    <row r="9340" spans="1:5">
      <c r="A9340" s="127"/>
      <c r="B9340" s="128"/>
      <c r="C9340" s="127"/>
      <c r="D9340" s="122"/>
      <c r="E9340" s="129">
        <f t="shared" si="145"/>
        <v>0</v>
      </c>
    </row>
    <row r="9341" spans="1:5">
      <c r="A9341" s="127"/>
      <c r="B9341" s="128"/>
      <c r="C9341" s="127"/>
      <c r="D9341" s="122"/>
      <c r="E9341" s="129">
        <f t="shared" si="145"/>
        <v>0</v>
      </c>
    </row>
    <row r="9342" spans="1:5">
      <c r="A9342" s="127"/>
      <c r="B9342" s="128"/>
      <c r="C9342" s="127"/>
      <c r="D9342" s="122"/>
      <c r="E9342" s="129">
        <f t="shared" si="145"/>
        <v>0</v>
      </c>
    </row>
    <row r="9343" spans="1:5">
      <c r="A9343" s="127"/>
      <c r="B9343" s="128"/>
      <c r="C9343" s="127"/>
      <c r="D9343" s="122"/>
      <c r="E9343" s="129">
        <f t="shared" si="145"/>
        <v>0</v>
      </c>
    </row>
    <row r="9344" spans="1:5">
      <c r="A9344" s="127"/>
      <c r="B9344" s="128"/>
      <c r="C9344" s="127"/>
      <c r="D9344" s="122"/>
      <c r="E9344" s="129">
        <f t="shared" si="145"/>
        <v>0</v>
      </c>
    </row>
    <row r="9345" spans="1:5">
      <c r="A9345" s="127"/>
      <c r="B9345" s="128"/>
      <c r="C9345" s="127"/>
      <c r="D9345" s="122"/>
      <c r="E9345" s="129">
        <f t="shared" si="145"/>
        <v>0</v>
      </c>
    </row>
    <row r="9346" spans="1:5">
      <c r="A9346" s="127"/>
      <c r="B9346" s="128"/>
      <c r="C9346" s="127"/>
      <c r="D9346" s="122"/>
      <c r="E9346" s="129">
        <f t="shared" ref="E9346:E9409" si="146">ROUND((D9346/(1+$J$1))*(1+$L$1),2)</f>
        <v>0</v>
      </c>
    </row>
    <row r="9347" spans="1:5">
      <c r="A9347" s="127"/>
      <c r="B9347" s="128"/>
      <c r="C9347" s="127"/>
      <c r="D9347" s="122"/>
      <c r="E9347" s="129">
        <f t="shared" si="146"/>
        <v>0</v>
      </c>
    </row>
    <row r="9348" spans="1:5">
      <c r="A9348" s="127"/>
      <c r="B9348" s="128"/>
      <c r="C9348" s="127"/>
      <c r="D9348" s="122"/>
      <c r="E9348" s="129">
        <f t="shared" si="146"/>
        <v>0</v>
      </c>
    </row>
    <row r="9349" spans="1:5">
      <c r="A9349" s="127"/>
      <c r="B9349" s="128"/>
      <c r="C9349" s="127"/>
      <c r="D9349" s="122"/>
      <c r="E9349" s="129">
        <f t="shared" si="146"/>
        <v>0</v>
      </c>
    </row>
    <row r="9350" spans="1:5">
      <c r="A9350" s="127"/>
      <c r="B9350" s="128"/>
      <c r="C9350" s="127"/>
      <c r="D9350" s="122"/>
      <c r="E9350" s="129">
        <f t="shared" si="146"/>
        <v>0</v>
      </c>
    </row>
    <row r="9351" spans="1:5">
      <c r="A9351" s="127"/>
      <c r="B9351" s="128"/>
      <c r="C9351" s="127"/>
      <c r="D9351" s="122"/>
      <c r="E9351" s="129">
        <f t="shared" si="146"/>
        <v>0</v>
      </c>
    </row>
    <row r="9352" spans="1:5">
      <c r="A9352" s="127"/>
      <c r="B9352" s="128"/>
      <c r="C9352" s="127"/>
      <c r="D9352" s="122"/>
      <c r="E9352" s="129">
        <f t="shared" si="146"/>
        <v>0</v>
      </c>
    </row>
    <row r="9353" spans="1:5">
      <c r="A9353" s="127"/>
      <c r="B9353" s="128"/>
      <c r="C9353" s="127"/>
      <c r="D9353" s="122"/>
      <c r="E9353" s="129">
        <f t="shared" si="146"/>
        <v>0</v>
      </c>
    </row>
    <row r="9354" spans="1:5">
      <c r="A9354" s="127"/>
      <c r="B9354" s="128"/>
      <c r="C9354" s="127"/>
      <c r="D9354" s="122"/>
      <c r="E9354" s="129">
        <f t="shared" si="146"/>
        <v>0</v>
      </c>
    </row>
    <row r="9355" spans="1:5">
      <c r="A9355" s="127"/>
      <c r="B9355" s="128"/>
      <c r="C9355" s="127"/>
      <c r="D9355" s="122"/>
      <c r="E9355" s="129">
        <f t="shared" si="146"/>
        <v>0</v>
      </c>
    </row>
    <row r="9356" spans="1:5">
      <c r="A9356" s="127"/>
      <c r="B9356" s="128"/>
      <c r="C9356" s="127"/>
      <c r="D9356" s="122"/>
      <c r="E9356" s="129">
        <f t="shared" si="146"/>
        <v>0</v>
      </c>
    </row>
    <row r="9357" spans="1:5">
      <c r="A9357" s="127"/>
      <c r="B9357" s="128"/>
      <c r="C9357" s="127"/>
      <c r="D9357" s="122"/>
      <c r="E9357" s="129">
        <f t="shared" si="146"/>
        <v>0</v>
      </c>
    </row>
    <row r="9358" spans="1:5">
      <c r="A9358" s="127"/>
      <c r="B9358" s="128"/>
      <c r="C9358" s="127"/>
      <c r="D9358" s="122"/>
      <c r="E9358" s="129">
        <f t="shared" si="146"/>
        <v>0</v>
      </c>
    </row>
    <row r="9359" spans="1:5">
      <c r="A9359" s="127"/>
      <c r="B9359" s="128"/>
      <c r="C9359" s="127"/>
      <c r="D9359" s="122"/>
      <c r="E9359" s="129">
        <f t="shared" si="146"/>
        <v>0</v>
      </c>
    </row>
    <row r="9360" spans="1:5">
      <c r="A9360" s="127"/>
      <c r="B9360" s="128"/>
      <c r="C9360" s="127"/>
      <c r="D9360" s="122"/>
      <c r="E9360" s="129">
        <f t="shared" si="146"/>
        <v>0</v>
      </c>
    </row>
    <row r="9361" spans="1:5">
      <c r="A9361" s="127"/>
      <c r="B9361" s="128"/>
      <c r="C9361" s="127"/>
      <c r="D9361" s="122"/>
      <c r="E9361" s="129">
        <f t="shared" si="146"/>
        <v>0</v>
      </c>
    </row>
    <row r="9362" spans="1:5">
      <c r="A9362" s="127"/>
      <c r="B9362" s="128"/>
      <c r="C9362" s="127"/>
      <c r="D9362" s="122"/>
      <c r="E9362" s="129">
        <f t="shared" si="146"/>
        <v>0</v>
      </c>
    </row>
    <row r="9363" spans="1:5">
      <c r="A9363" s="127"/>
      <c r="B9363" s="128"/>
      <c r="C9363" s="127"/>
      <c r="D9363" s="122"/>
      <c r="E9363" s="129">
        <f t="shared" si="146"/>
        <v>0</v>
      </c>
    </row>
    <row r="9364" spans="1:5">
      <c r="A9364" s="127"/>
      <c r="B9364" s="128"/>
      <c r="C9364" s="127"/>
      <c r="D9364" s="122"/>
      <c r="E9364" s="129">
        <f t="shared" si="146"/>
        <v>0</v>
      </c>
    </row>
    <row r="9365" spans="1:5">
      <c r="A9365" s="127"/>
      <c r="B9365" s="128"/>
      <c r="C9365" s="127"/>
      <c r="D9365" s="122"/>
      <c r="E9365" s="129">
        <f t="shared" si="146"/>
        <v>0</v>
      </c>
    </row>
    <row r="9366" spans="1:5">
      <c r="A9366" s="127"/>
      <c r="B9366" s="128"/>
      <c r="C9366" s="127"/>
      <c r="D9366" s="122"/>
      <c r="E9366" s="129">
        <f t="shared" si="146"/>
        <v>0</v>
      </c>
    </row>
    <row r="9367" spans="1:5">
      <c r="A9367" s="127"/>
      <c r="B9367" s="128"/>
      <c r="C9367" s="127"/>
      <c r="D9367" s="122"/>
      <c r="E9367" s="129">
        <f t="shared" si="146"/>
        <v>0</v>
      </c>
    </row>
    <row r="9368" spans="1:5">
      <c r="A9368" s="127"/>
      <c r="B9368" s="128"/>
      <c r="C9368" s="127"/>
      <c r="D9368" s="122"/>
      <c r="E9368" s="129">
        <f t="shared" si="146"/>
        <v>0</v>
      </c>
    </row>
    <row r="9369" spans="1:5">
      <c r="A9369" s="127"/>
      <c r="B9369" s="128"/>
      <c r="C9369" s="127"/>
      <c r="D9369" s="122"/>
      <c r="E9369" s="129">
        <f t="shared" si="146"/>
        <v>0</v>
      </c>
    </row>
    <row r="9370" spans="1:5">
      <c r="A9370" s="127"/>
      <c r="B9370" s="128"/>
      <c r="C9370" s="127"/>
      <c r="D9370" s="122"/>
      <c r="E9370" s="129">
        <f t="shared" si="146"/>
        <v>0</v>
      </c>
    </row>
    <row r="9371" spans="1:5">
      <c r="A9371" s="127"/>
      <c r="B9371" s="128"/>
      <c r="C9371" s="127"/>
      <c r="D9371" s="122"/>
      <c r="E9371" s="129">
        <f t="shared" si="146"/>
        <v>0</v>
      </c>
    </row>
    <row r="9372" spans="1:5">
      <c r="A9372" s="127"/>
      <c r="B9372" s="128"/>
      <c r="C9372" s="127"/>
      <c r="D9372" s="122"/>
      <c r="E9372" s="129">
        <f t="shared" si="146"/>
        <v>0</v>
      </c>
    </row>
    <row r="9373" spans="1:5">
      <c r="A9373" s="127"/>
      <c r="B9373" s="128"/>
      <c r="C9373" s="127"/>
      <c r="D9373" s="122"/>
      <c r="E9373" s="129">
        <f t="shared" si="146"/>
        <v>0</v>
      </c>
    </row>
    <row r="9374" spans="1:5">
      <c r="A9374" s="127"/>
      <c r="B9374" s="128"/>
      <c r="C9374" s="127"/>
      <c r="D9374" s="122"/>
      <c r="E9374" s="129">
        <f t="shared" si="146"/>
        <v>0</v>
      </c>
    </row>
    <row r="9375" spans="1:5">
      <c r="A9375" s="127"/>
      <c r="B9375" s="128"/>
      <c r="C9375" s="127"/>
      <c r="D9375" s="122"/>
      <c r="E9375" s="129">
        <f t="shared" si="146"/>
        <v>0</v>
      </c>
    </row>
    <row r="9376" spans="1:5">
      <c r="A9376" s="127"/>
      <c r="B9376" s="128"/>
      <c r="C9376" s="127"/>
      <c r="D9376" s="122"/>
      <c r="E9376" s="129">
        <f t="shared" si="146"/>
        <v>0</v>
      </c>
    </row>
    <row r="9377" spans="1:5">
      <c r="A9377" s="127"/>
      <c r="B9377" s="128"/>
      <c r="C9377" s="127"/>
      <c r="D9377" s="122"/>
      <c r="E9377" s="129">
        <f t="shared" si="146"/>
        <v>0</v>
      </c>
    </row>
    <row r="9378" spans="1:5">
      <c r="A9378" s="127"/>
      <c r="B9378" s="128"/>
      <c r="C9378" s="127"/>
      <c r="D9378" s="122"/>
      <c r="E9378" s="129">
        <f t="shared" si="146"/>
        <v>0</v>
      </c>
    </row>
    <row r="9379" spans="1:5">
      <c r="A9379" s="127"/>
      <c r="B9379" s="128"/>
      <c r="C9379" s="127"/>
      <c r="D9379" s="122"/>
      <c r="E9379" s="129">
        <f t="shared" si="146"/>
        <v>0</v>
      </c>
    </row>
    <row r="9380" spans="1:5">
      <c r="A9380" s="127"/>
      <c r="B9380" s="128"/>
      <c r="C9380" s="127"/>
      <c r="D9380" s="122"/>
      <c r="E9380" s="129">
        <f t="shared" si="146"/>
        <v>0</v>
      </c>
    </row>
    <row r="9381" spans="1:5">
      <c r="A9381" s="127"/>
      <c r="B9381" s="128"/>
      <c r="C9381" s="127"/>
      <c r="D9381" s="122"/>
      <c r="E9381" s="129">
        <f t="shared" si="146"/>
        <v>0</v>
      </c>
    </row>
    <row r="9382" spans="1:5">
      <c r="A9382" s="127"/>
      <c r="B9382" s="128"/>
      <c r="C9382" s="127"/>
      <c r="D9382" s="122"/>
      <c r="E9382" s="129">
        <f t="shared" si="146"/>
        <v>0</v>
      </c>
    </row>
    <row r="9383" spans="1:5">
      <c r="A9383" s="127"/>
      <c r="B9383" s="128"/>
      <c r="C9383" s="127"/>
      <c r="D9383" s="122"/>
      <c r="E9383" s="129">
        <f t="shared" si="146"/>
        <v>0</v>
      </c>
    </row>
    <row r="9384" spans="1:5">
      <c r="A9384" s="127"/>
      <c r="B9384" s="128"/>
      <c r="C9384" s="127"/>
      <c r="D9384" s="122"/>
      <c r="E9384" s="129">
        <f t="shared" si="146"/>
        <v>0</v>
      </c>
    </row>
    <row r="9385" spans="1:5">
      <c r="A9385" s="127"/>
      <c r="B9385" s="128"/>
      <c r="C9385" s="127"/>
      <c r="D9385" s="122"/>
      <c r="E9385" s="129">
        <f t="shared" si="146"/>
        <v>0</v>
      </c>
    </row>
    <row r="9386" spans="1:5">
      <c r="A9386" s="127"/>
      <c r="B9386" s="128"/>
      <c r="C9386" s="127"/>
      <c r="D9386" s="122"/>
      <c r="E9386" s="129">
        <f t="shared" si="146"/>
        <v>0</v>
      </c>
    </row>
    <row r="9387" spans="1:5">
      <c r="A9387" s="127"/>
      <c r="B9387" s="128"/>
      <c r="C9387" s="127"/>
      <c r="D9387" s="122"/>
      <c r="E9387" s="129">
        <f t="shared" si="146"/>
        <v>0</v>
      </c>
    </row>
    <row r="9388" spans="1:5">
      <c r="A9388" s="127"/>
      <c r="B9388" s="128"/>
      <c r="C9388" s="127"/>
      <c r="D9388" s="122"/>
      <c r="E9388" s="129">
        <f t="shared" si="146"/>
        <v>0</v>
      </c>
    </row>
    <row r="9389" spans="1:5">
      <c r="A9389" s="127"/>
      <c r="B9389" s="128"/>
      <c r="C9389" s="127"/>
      <c r="D9389" s="122"/>
      <c r="E9389" s="129">
        <f t="shared" si="146"/>
        <v>0</v>
      </c>
    </row>
    <row r="9390" spans="1:5">
      <c r="A9390" s="127"/>
      <c r="B9390" s="128"/>
      <c r="C9390" s="127"/>
      <c r="D9390" s="122"/>
      <c r="E9390" s="129">
        <f t="shared" si="146"/>
        <v>0</v>
      </c>
    </row>
    <row r="9391" spans="1:5">
      <c r="A9391" s="127"/>
      <c r="B9391" s="128"/>
      <c r="C9391" s="127"/>
      <c r="D9391" s="122"/>
      <c r="E9391" s="129">
        <f t="shared" si="146"/>
        <v>0</v>
      </c>
    </row>
    <row r="9392" spans="1:5">
      <c r="A9392" s="127"/>
      <c r="B9392" s="128"/>
      <c r="C9392" s="127"/>
      <c r="D9392" s="122"/>
      <c r="E9392" s="129">
        <f t="shared" si="146"/>
        <v>0</v>
      </c>
    </row>
    <row r="9393" spans="1:5">
      <c r="A9393" s="127"/>
      <c r="B9393" s="128"/>
      <c r="C9393" s="127"/>
      <c r="D9393" s="122"/>
      <c r="E9393" s="129">
        <f t="shared" si="146"/>
        <v>0</v>
      </c>
    </row>
    <row r="9394" spans="1:5">
      <c r="A9394" s="127"/>
      <c r="B9394" s="128"/>
      <c r="C9394" s="127"/>
      <c r="D9394" s="122"/>
      <c r="E9394" s="129">
        <f t="shared" si="146"/>
        <v>0</v>
      </c>
    </row>
    <row r="9395" spans="1:5">
      <c r="A9395" s="127"/>
      <c r="B9395" s="128"/>
      <c r="C9395" s="127"/>
      <c r="D9395" s="122"/>
      <c r="E9395" s="129">
        <f t="shared" si="146"/>
        <v>0</v>
      </c>
    </row>
    <row r="9396" spans="1:5">
      <c r="A9396" s="127"/>
      <c r="B9396" s="128"/>
      <c r="C9396" s="127"/>
      <c r="D9396" s="122"/>
      <c r="E9396" s="129">
        <f t="shared" si="146"/>
        <v>0</v>
      </c>
    </row>
    <row r="9397" spans="1:5">
      <c r="A9397" s="127"/>
      <c r="B9397" s="128"/>
      <c r="C9397" s="127"/>
      <c r="D9397" s="122"/>
      <c r="E9397" s="129">
        <f t="shared" si="146"/>
        <v>0</v>
      </c>
    </row>
    <row r="9398" spans="1:5">
      <c r="A9398" s="127"/>
      <c r="B9398" s="128"/>
      <c r="C9398" s="127"/>
      <c r="D9398" s="122"/>
      <c r="E9398" s="129">
        <f t="shared" si="146"/>
        <v>0</v>
      </c>
    </row>
    <row r="9399" spans="1:5">
      <c r="A9399" s="127"/>
      <c r="B9399" s="128"/>
      <c r="C9399" s="127"/>
      <c r="D9399" s="122"/>
      <c r="E9399" s="129">
        <f t="shared" si="146"/>
        <v>0</v>
      </c>
    </row>
    <row r="9400" spans="1:5">
      <c r="A9400" s="127"/>
      <c r="B9400" s="128"/>
      <c r="C9400" s="127"/>
      <c r="D9400" s="122"/>
      <c r="E9400" s="129">
        <f t="shared" si="146"/>
        <v>0</v>
      </c>
    </row>
    <row r="9401" spans="1:5">
      <c r="A9401" s="127"/>
      <c r="B9401" s="128"/>
      <c r="C9401" s="127"/>
      <c r="D9401" s="122"/>
      <c r="E9401" s="129">
        <f t="shared" si="146"/>
        <v>0</v>
      </c>
    </row>
    <row r="9402" spans="1:5">
      <c r="A9402" s="127"/>
      <c r="B9402" s="128"/>
      <c r="C9402" s="127"/>
      <c r="D9402" s="122"/>
      <c r="E9402" s="129">
        <f t="shared" si="146"/>
        <v>0</v>
      </c>
    </row>
    <row r="9403" spans="1:5">
      <c r="A9403" s="127"/>
      <c r="B9403" s="128"/>
      <c r="C9403" s="127"/>
      <c r="D9403" s="122"/>
      <c r="E9403" s="129">
        <f t="shared" si="146"/>
        <v>0</v>
      </c>
    </row>
    <row r="9404" spans="1:5">
      <c r="A9404" s="127"/>
      <c r="B9404" s="128"/>
      <c r="C9404" s="127"/>
      <c r="D9404" s="122"/>
      <c r="E9404" s="129">
        <f t="shared" si="146"/>
        <v>0</v>
      </c>
    </row>
    <row r="9405" spans="1:5">
      <c r="A9405" s="127"/>
      <c r="B9405" s="128"/>
      <c r="C9405" s="127"/>
      <c r="D9405" s="122"/>
      <c r="E9405" s="129">
        <f t="shared" si="146"/>
        <v>0</v>
      </c>
    </row>
    <row r="9406" spans="1:5">
      <c r="A9406" s="127"/>
      <c r="B9406" s="128"/>
      <c r="C9406" s="127"/>
      <c r="D9406" s="122"/>
      <c r="E9406" s="129">
        <f t="shared" si="146"/>
        <v>0</v>
      </c>
    </row>
    <row r="9407" spans="1:5">
      <c r="A9407" s="127"/>
      <c r="B9407" s="128"/>
      <c r="C9407" s="127"/>
      <c r="D9407" s="122"/>
      <c r="E9407" s="129">
        <f t="shared" si="146"/>
        <v>0</v>
      </c>
    </row>
    <row r="9408" spans="1:5">
      <c r="A9408" s="127"/>
      <c r="B9408" s="128"/>
      <c r="C9408" s="127"/>
      <c r="D9408" s="122"/>
      <c r="E9408" s="129">
        <f t="shared" si="146"/>
        <v>0</v>
      </c>
    </row>
    <row r="9409" spans="1:5">
      <c r="A9409" s="127"/>
      <c r="B9409" s="128"/>
      <c r="C9409" s="127"/>
      <c r="D9409" s="122"/>
      <c r="E9409" s="129">
        <f t="shared" si="146"/>
        <v>0</v>
      </c>
    </row>
    <row r="9410" spans="1:5">
      <c r="A9410" s="127"/>
      <c r="B9410" s="128"/>
      <c r="C9410" s="127"/>
      <c r="D9410" s="122"/>
      <c r="E9410" s="129">
        <f t="shared" ref="E9410:E9473" si="147">ROUND((D9410/(1+$J$1))*(1+$L$1),2)</f>
        <v>0</v>
      </c>
    </row>
    <row r="9411" spans="1:5">
      <c r="A9411" s="127"/>
      <c r="B9411" s="128"/>
      <c r="C9411" s="127"/>
      <c r="D9411" s="122"/>
      <c r="E9411" s="129">
        <f t="shared" si="147"/>
        <v>0</v>
      </c>
    </row>
    <row r="9412" spans="1:5">
      <c r="A9412" s="127"/>
      <c r="B9412" s="128"/>
      <c r="C9412" s="127"/>
      <c r="D9412" s="122"/>
      <c r="E9412" s="129">
        <f t="shared" si="147"/>
        <v>0</v>
      </c>
    </row>
    <row r="9413" spans="1:5">
      <c r="A9413" s="127"/>
      <c r="B9413" s="128"/>
      <c r="C9413" s="127"/>
      <c r="D9413" s="122"/>
      <c r="E9413" s="129">
        <f t="shared" si="147"/>
        <v>0</v>
      </c>
    </row>
    <row r="9414" spans="1:5">
      <c r="A9414" s="127"/>
      <c r="B9414" s="128"/>
      <c r="C9414" s="127"/>
      <c r="D9414" s="122"/>
      <c r="E9414" s="129">
        <f t="shared" si="147"/>
        <v>0</v>
      </c>
    </row>
    <row r="9415" spans="1:5">
      <c r="A9415" s="127"/>
      <c r="B9415" s="128"/>
      <c r="C9415" s="127"/>
      <c r="D9415" s="122"/>
      <c r="E9415" s="129">
        <f t="shared" si="147"/>
        <v>0</v>
      </c>
    </row>
    <row r="9416" spans="1:5">
      <c r="A9416" s="127"/>
      <c r="B9416" s="128"/>
      <c r="C9416" s="127"/>
      <c r="D9416" s="122"/>
      <c r="E9416" s="129">
        <f t="shared" si="147"/>
        <v>0</v>
      </c>
    </row>
    <row r="9417" spans="1:5">
      <c r="A9417" s="127"/>
      <c r="B9417" s="128"/>
      <c r="C9417" s="127"/>
      <c r="D9417" s="122"/>
      <c r="E9417" s="129">
        <f t="shared" si="147"/>
        <v>0</v>
      </c>
    </row>
    <row r="9418" spans="1:5">
      <c r="A9418" s="127"/>
      <c r="B9418" s="128"/>
      <c r="C9418" s="127"/>
      <c r="D9418" s="122"/>
      <c r="E9418" s="129">
        <f t="shared" si="147"/>
        <v>0</v>
      </c>
    </row>
    <row r="9419" spans="1:5">
      <c r="A9419" s="127"/>
      <c r="B9419" s="128"/>
      <c r="C9419" s="127"/>
      <c r="D9419" s="122"/>
      <c r="E9419" s="129">
        <f t="shared" si="147"/>
        <v>0</v>
      </c>
    </row>
    <row r="9420" spans="1:5">
      <c r="A9420" s="127"/>
      <c r="B9420" s="128"/>
      <c r="C9420" s="127"/>
      <c r="D9420" s="122"/>
      <c r="E9420" s="129">
        <f t="shared" si="147"/>
        <v>0</v>
      </c>
    </row>
    <row r="9421" spans="1:5">
      <c r="A9421" s="127"/>
      <c r="B9421" s="128"/>
      <c r="C9421" s="127"/>
      <c r="D9421" s="122"/>
      <c r="E9421" s="129">
        <f t="shared" si="147"/>
        <v>0</v>
      </c>
    </row>
    <row r="9422" spans="1:5">
      <c r="A9422" s="127"/>
      <c r="B9422" s="128"/>
      <c r="C9422" s="127"/>
      <c r="D9422" s="122"/>
      <c r="E9422" s="129">
        <f t="shared" si="147"/>
        <v>0</v>
      </c>
    </row>
    <row r="9423" spans="1:5">
      <c r="A9423" s="127"/>
      <c r="B9423" s="128"/>
      <c r="C9423" s="127"/>
      <c r="D9423" s="122"/>
      <c r="E9423" s="129">
        <f t="shared" si="147"/>
        <v>0</v>
      </c>
    </row>
    <row r="9424" spans="1:5">
      <c r="A9424" s="127"/>
      <c r="B9424" s="128"/>
      <c r="C9424" s="127"/>
      <c r="D9424" s="122"/>
      <c r="E9424" s="129">
        <f t="shared" si="147"/>
        <v>0</v>
      </c>
    </row>
    <row r="9425" spans="1:5">
      <c r="A9425" s="127"/>
      <c r="B9425" s="128"/>
      <c r="C9425" s="127"/>
      <c r="D9425" s="122"/>
      <c r="E9425" s="129">
        <f t="shared" si="147"/>
        <v>0</v>
      </c>
    </row>
    <row r="9426" spans="1:5">
      <c r="A9426" s="127"/>
      <c r="B9426" s="128"/>
      <c r="C9426" s="127"/>
      <c r="D9426" s="122"/>
      <c r="E9426" s="129">
        <f t="shared" si="147"/>
        <v>0</v>
      </c>
    </row>
    <row r="9427" spans="1:5">
      <c r="A9427" s="127"/>
      <c r="B9427" s="128"/>
      <c r="C9427" s="127"/>
      <c r="D9427" s="122"/>
      <c r="E9427" s="129">
        <f t="shared" si="147"/>
        <v>0</v>
      </c>
    </row>
    <row r="9428" spans="1:5">
      <c r="A9428" s="127"/>
      <c r="B9428" s="128"/>
      <c r="C9428" s="127"/>
      <c r="D9428" s="122"/>
      <c r="E9428" s="129">
        <f t="shared" si="147"/>
        <v>0</v>
      </c>
    </row>
    <row r="9429" spans="1:5">
      <c r="A9429" s="127"/>
      <c r="B9429" s="128"/>
      <c r="C9429" s="127"/>
      <c r="D9429" s="122"/>
      <c r="E9429" s="129">
        <f t="shared" si="147"/>
        <v>0</v>
      </c>
    </row>
    <row r="9430" spans="1:5">
      <c r="A9430" s="127"/>
      <c r="B9430" s="128"/>
      <c r="C9430" s="127"/>
      <c r="D9430" s="122"/>
      <c r="E9430" s="129">
        <f t="shared" si="147"/>
        <v>0</v>
      </c>
    </row>
    <row r="9431" spans="1:5">
      <c r="A9431" s="127"/>
      <c r="B9431" s="128"/>
      <c r="C9431" s="127"/>
      <c r="D9431" s="122"/>
      <c r="E9431" s="129">
        <f t="shared" si="147"/>
        <v>0</v>
      </c>
    </row>
    <row r="9432" spans="1:5">
      <c r="A9432" s="127"/>
      <c r="B9432" s="128"/>
      <c r="C9432" s="127"/>
      <c r="D9432" s="122"/>
      <c r="E9432" s="129">
        <f t="shared" si="147"/>
        <v>0</v>
      </c>
    </row>
    <row r="9433" spans="1:5">
      <c r="A9433" s="127"/>
      <c r="B9433" s="128"/>
      <c r="C9433" s="127"/>
      <c r="D9433" s="122"/>
      <c r="E9433" s="129">
        <f t="shared" si="147"/>
        <v>0</v>
      </c>
    </row>
    <row r="9434" spans="1:5">
      <c r="A9434" s="127"/>
      <c r="B9434" s="128"/>
      <c r="C9434" s="127"/>
      <c r="D9434" s="122"/>
      <c r="E9434" s="129">
        <f t="shared" si="147"/>
        <v>0</v>
      </c>
    </row>
    <row r="9435" spans="1:5">
      <c r="A9435" s="127"/>
      <c r="B9435" s="128"/>
      <c r="C9435" s="127"/>
      <c r="D9435" s="122"/>
      <c r="E9435" s="129">
        <f t="shared" si="147"/>
        <v>0</v>
      </c>
    </row>
    <row r="9436" spans="1:5">
      <c r="A9436" s="127"/>
      <c r="B9436" s="128"/>
      <c r="C9436" s="127"/>
      <c r="D9436" s="122"/>
      <c r="E9436" s="129">
        <f t="shared" si="147"/>
        <v>0</v>
      </c>
    </row>
    <row r="9437" spans="1:5">
      <c r="A9437" s="127"/>
      <c r="B9437" s="128"/>
      <c r="C9437" s="127"/>
      <c r="D9437" s="122"/>
      <c r="E9437" s="129">
        <f t="shared" si="147"/>
        <v>0</v>
      </c>
    </row>
    <row r="9438" spans="1:5">
      <c r="A9438" s="127"/>
      <c r="B9438" s="128"/>
      <c r="C9438" s="127"/>
      <c r="D9438" s="122"/>
      <c r="E9438" s="129">
        <f t="shared" si="147"/>
        <v>0</v>
      </c>
    </row>
    <row r="9439" spans="1:5">
      <c r="A9439" s="127"/>
      <c r="B9439" s="128"/>
      <c r="C9439" s="127"/>
      <c r="D9439" s="122"/>
      <c r="E9439" s="129">
        <f t="shared" si="147"/>
        <v>0</v>
      </c>
    </row>
    <row r="9440" spans="1:5">
      <c r="A9440" s="127"/>
      <c r="B9440" s="128"/>
      <c r="C9440" s="127"/>
      <c r="D9440" s="122"/>
      <c r="E9440" s="129">
        <f t="shared" si="147"/>
        <v>0</v>
      </c>
    </row>
    <row r="9441" spans="1:5">
      <c r="A9441" s="127"/>
      <c r="B9441" s="128"/>
      <c r="C9441" s="127"/>
      <c r="D9441" s="122"/>
      <c r="E9441" s="129">
        <f t="shared" si="147"/>
        <v>0</v>
      </c>
    </row>
    <row r="9442" spans="1:5">
      <c r="A9442" s="127"/>
      <c r="B9442" s="128"/>
      <c r="C9442" s="127"/>
      <c r="D9442" s="122"/>
      <c r="E9442" s="129">
        <f t="shared" si="147"/>
        <v>0</v>
      </c>
    </row>
    <row r="9443" spans="1:5">
      <c r="A9443" s="127"/>
      <c r="B9443" s="128"/>
      <c r="C9443" s="127"/>
      <c r="D9443" s="122"/>
      <c r="E9443" s="129">
        <f t="shared" si="147"/>
        <v>0</v>
      </c>
    </row>
    <row r="9444" spans="1:5">
      <c r="A9444" s="127"/>
      <c r="B9444" s="128"/>
      <c r="C9444" s="127"/>
      <c r="D9444" s="122"/>
      <c r="E9444" s="129">
        <f t="shared" si="147"/>
        <v>0</v>
      </c>
    </row>
    <row r="9445" spans="1:5">
      <c r="A9445" s="127"/>
      <c r="B9445" s="128"/>
      <c r="C9445" s="127"/>
      <c r="D9445" s="122"/>
      <c r="E9445" s="129">
        <f t="shared" si="147"/>
        <v>0</v>
      </c>
    </row>
    <row r="9446" spans="1:5">
      <c r="A9446" s="127"/>
      <c r="B9446" s="128"/>
      <c r="C9446" s="127"/>
      <c r="D9446" s="122"/>
      <c r="E9446" s="129">
        <f t="shared" si="147"/>
        <v>0</v>
      </c>
    </row>
    <row r="9447" spans="1:5">
      <c r="A9447" s="127"/>
      <c r="B9447" s="128"/>
      <c r="C9447" s="127"/>
      <c r="D9447" s="122"/>
      <c r="E9447" s="129">
        <f t="shared" si="147"/>
        <v>0</v>
      </c>
    </row>
    <row r="9448" spans="1:5">
      <c r="A9448" s="127"/>
      <c r="B9448" s="128"/>
      <c r="C9448" s="127"/>
      <c r="D9448" s="122"/>
      <c r="E9448" s="129">
        <f t="shared" si="147"/>
        <v>0</v>
      </c>
    </row>
    <row r="9449" spans="1:5">
      <c r="A9449" s="127"/>
      <c r="B9449" s="128"/>
      <c r="C9449" s="127"/>
      <c r="D9449" s="122"/>
      <c r="E9449" s="129">
        <f t="shared" si="147"/>
        <v>0</v>
      </c>
    </row>
    <row r="9450" spans="1:5">
      <c r="A9450" s="127"/>
      <c r="B9450" s="128"/>
      <c r="C9450" s="127"/>
      <c r="D9450" s="122"/>
      <c r="E9450" s="129">
        <f t="shared" si="147"/>
        <v>0</v>
      </c>
    </row>
    <row r="9451" spans="1:5">
      <c r="A9451" s="127"/>
      <c r="B9451" s="128"/>
      <c r="C9451" s="127"/>
      <c r="D9451" s="122"/>
      <c r="E9451" s="129">
        <f t="shared" si="147"/>
        <v>0</v>
      </c>
    </row>
    <row r="9452" spans="1:5">
      <c r="A9452" s="127"/>
      <c r="B9452" s="128"/>
      <c r="C9452" s="127"/>
      <c r="D9452" s="122"/>
      <c r="E9452" s="129">
        <f t="shared" si="147"/>
        <v>0</v>
      </c>
    </row>
    <row r="9453" spans="1:5">
      <c r="A9453" s="127"/>
      <c r="B9453" s="128"/>
      <c r="C9453" s="127"/>
      <c r="D9453" s="122"/>
      <c r="E9453" s="129">
        <f t="shared" si="147"/>
        <v>0</v>
      </c>
    </row>
    <row r="9454" spans="1:5">
      <c r="A9454" s="127"/>
      <c r="B9454" s="128"/>
      <c r="C9454" s="127"/>
      <c r="D9454" s="122"/>
      <c r="E9454" s="129">
        <f t="shared" si="147"/>
        <v>0</v>
      </c>
    </row>
    <row r="9455" spans="1:5">
      <c r="A9455" s="127"/>
      <c r="B9455" s="128"/>
      <c r="C9455" s="127"/>
      <c r="D9455" s="122"/>
      <c r="E9455" s="129">
        <f t="shared" si="147"/>
        <v>0</v>
      </c>
    </row>
    <row r="9456" spans="1:5">
      <c r="A9456" s="127"/>
      <c r="B9456" s="128"/>
      <c r="C9456" s="127"/>
      <c r="D9456" s="122"/>
      <c r="E9456" s="129">
        <f t="shared" si="147"/>
        <v>0</v>
      </c>
    </row>
    <row r="9457" spans="1:5">
      <c r="A9457" s="127"/>
      <c r="B9457" s="128"/>
      <c r="C9457" s="127"/>
      <c r="D9457" s="122"/>
      <c r="E9457" s="129">
        <f t="shared" si="147"/>
        <v>0</v>
      </c>
    </row>
    <row r="9458" spans="1:5">
      <c r="A9458" s="127"/>
      <c r="B9458" s="128"/>
      <c r="C9458" s="127"/>
      <c r="D9458" s="122"/>
      <c r="E9458" s="129">
        <f t="shared" si="147"/>
        <v>0</v>
      </c>
    </row>
    <row r="9459" spans="1:5">
      <c r="A9459" s="127"/>
      <c r="B9459" s="128"/>
      <c r="C9459" s="127"/>
      <c r="D9459" s="122"/>
      <c r="E9459" s="129">
        <f t="shared" si="147"/>
        <v>0</v>
      </c>
    </row>
    <row r="9460" spans="1:5">
      <c r="A9460" s="127"/>
      <c r="B9460" s="128"/>
      <c r="C9460" s="127"/>
      <c r="D9460" s="122"/>
      <c r="E9460" s="129">
        <f t="shared" si="147"/>
        <v>0</v>
      </c>
    </row>
    <row r="9461" spans="1:5">
      <c r="A9461" s="127"/>
      <c r="B9461" s="128"/>
      <c r="C9461" s="127"/>
      <c r="D9461" s="122"/>
      <c r="E9461" s="129">
        <f t="shared" si="147"/>
        <v>0</v>
      </c>
    </row>
    <row r="9462" spans="1:5">
      <c r="A9462" s="127"/>
      <c r="B9462" s="128"/>
      <c r="C9462" s="127"/>
      <c r="D9462" s="122"/>
      <c r="E9462" s="129">
        <f t="shared" si="147"/>
        <v>0</v>
      </c>
    </row>
    <row r="9463" spans="1:5">
      <c r="A9463" s="127"/>
      <c r="B9463" s="128"/>
      <c r="C9463" s="127"/>
      <c r="D9463" s="122"/>
      <c r="E9463" s="129">
        <f t="shared" si="147"/>
        <v>0</v>
      </c>
    </row>
    <row r="9464" spans="1:5">
      <c r="A9464" s="127"/>
      <c r="B9464" s="128"/>
      <c r="C9464" s="127"/>
      <c r="D9464" s="122"/>
      <c r="E9464" s="129">
        <f t="shared" si="147"/>
        <v>0</v>
      </c>
    </row>
    <row r="9465" spans="1:5">
      <c r="A9465" s="127"/>
      <c r="B9465" s="128"/>
      <c r="C9465" s="127"/>
      <c r="D9465" s="122"/>
      <c r="E9465" s="129">
        <f t="shared" si="147"/>
        <v>0</v>
      </c>
    </row>
    <row r="9466" spans="1:5">
      <c r="A9466" s="127"/>
      <c r="B9466" s="128"/>
      <c r="C9466" s="127"/>
      <c r="D9466" s="122"/>
      <c r="E9466" s="129">
        <f t="shared" si="147"/>
        <v>0</v>
      </c>
    </row>
    <row r="9467" spans="1:5">
      <c r="A9467" s="127"/>
      <c r="B9467" s="128"/>
      <c r="C9467" s="127"/>
      <c r="D9467" s="122"/>
      <c r="E9467" s="129">
        <f t="shared" si="147"/>
        <v>0</v>
      </c>
    </row>
    <row r="9468" spans="1:5">
      <c r="A9468" s="127"/>
      <c r="B9468" s="128"/>
      <c r="C9468" s="127"/>
      <c r="D9468" s="122"/>
      <c r="E9468" s="129">
        <f t="shared" si="147"/>
        <v>0</v>
      </c>
    </row>
    <row r="9469" spans="1:5">
      <c r="A9469" s="127"/>
      <c r="B9469" s="128"/>
      <c r="C9469" s="127"/>
      <c r="D9469" s="122"/>
      <c r="E9469" s="129">
        <f t="shared" si="147"/>
        <v>0</v>
      </c>
    </row>
    <row r="9470" spans="1:5">
      <c r="A9470" s="127"/>
      <c r="B9470" s="128"/>
      <c r="C9470" s="127"/>
      <c r="D9470" s="122"/>
      <c r="E9470" s="129">
        <f t="shared" si="147"/>
        <v>0</v>
      </c>
    </row>
    <row r="9471" spans="1:5">
      <c r="A9471" s="127"/>
      <c r="B9471" s="128"/>
      <c r="C9471" s="127"/>
      <c r="D9471" s="122"/>
      <c r="E9471" s="129">
        <f t="shared" si="147"/>
        <v>0</v>
      </c>
    </row>
    <row r="9472" spans="1:5">
      <c r="A9472" s="127"/>
      <c r="B9472" s="128"/>
      <c r="C9472" s="127"/>
      <c r="D9472" s="122"/>
      <c r="E9472" s="129">
        <f t="shared" si="147"/>
        <v>0</v>
      </c>
    </row>
    <row r="9473" spans="1:5">
      <c r="A9473" s="127"/>
      <c r="B9473" s="128"/>
      <c r="C9473" s="127"/>
      <c r="D9473" s="122"/>
      <c r="E9473" s="129">
        <f t="shared" si="147"/>
        <v>0</v>
      </c>
    </row>
    <row r="9474" spans="1:5">
      <c r="A9474" s="127"/>
      <c r="B9474" s="128"/>
      <c r="C9474" s="127"/>
      <c r="D9474" s="122"/>
      <c r="E9474" s="129">
        <f t="shared" ref="E9474:E9537" si="148">ROUND((D9474/(1+$J$1))*(1+$L$1),2)</f>
        <v>0</v>
      </c>
    </row>
    <row r="9475" spans="1:5">
      <c r="A9475" s="127"/>
      <c r="B9475" s="128"/>
      <c r="C9475" s="127"/>
      <c r="D9475" s="122"/>
      <c r="E9475" s="129">
        <f t="shared" si="148"/>
        <v>0</v>
      </c>
    </row>
    <row r="9476" spans="1:5">
      <c r="A9476" s="127"/>
      <c r="B9476" s="128"/>
      <c r="C9476" s="127"/>
      <c r="D9476" s="122"/>
      <c r="E9476" s="129">
        <f t="shared" si="148"/>
        <v>0</v>
      </c>
    </row>
    <row r="9477" spans="1:5">
      <c r="A9477" s="127"/>
      <c r="B9477" s="128"/>
      <c r="C9477" s="127"/>
      <c r="D9477" s="122"/>
      <c r="E9477" s="129">
        <f t="shared" si="148"/>
        <v>0</v>
      </c>
    </row>
    <row r="9478" spans="1:5">
      <c r="A9478" s="127"/>
      <c r="B9478" s="128"/>
      <c r="C9478" s="127"/>
      <c r="D9478" s="122"/>
      <c r="E9478" s="129">
        <f t="shared" si="148"/>
        <v>0</v>
      </c>
    </row>
    <row r="9479" spans="1:5">
      <c r="A9479" s="127"/>
      <c r="B9479" s="128"/>
      <c r="C9479" s="127"/>
      <c r="D9479" s="122"/>
      <c r="E9479" s="129">
        <f t="shared" si="148"/>
        <v>0</v>
      </c>
    </row>
    <row r="9480" spans="1:5">
      <c r="A9480" s="127"/>
      <c r="B9480" s="128"/>
      <c r="C9480" s="127"/>
      <c r="D9480" s="122"/>
      <c r="E9480" s="129">
        <f t="shared" si="148"/>
        <v>0</v>
      </c>
    </row>
    <row r="9481" spans="1:5">
      <c r="A9481" s="127"/>
      <c r="B9481" s="128"/>
      <c r="C9481" s="127"/>
      <c r="D9481" s="122"/>
      <c r="E9481" s="129">
        <f t="shared" si="148"/>
        <v>0</v>
      </c>
    </row>
    <row r="9482" spans="1:5">
      <c r="A9482" s="127"/>
      <c r="B9482" s="128"/>
      <c r="C9482" s="127"/>
      <c r="D9482" s="122"/>
      <c r="E9482" s="129">
        <f t="shared" si="148"/>
        <v>0</v>
      </c>
    </row>
    <row r="9483" spans="1:5">
      <c r="A9483" s="127"/>
      <c r="B9483" s="128"/>
      <c r="C9483" s="127"/>
      <c r="D9483" s="122"/>
      <c r="E9483" s="129">
        <f t="shared" si="148"/>
        <v>0</v>
      </c>
    </row>
    <row r="9484" spans="1:5">
      <c r="A9484" s="127"/>
      <c r="B9484" s="128"/>
      <c r="C9484" s="127"/>
      <c r="D9484" s="122"/>
      <c r="E9484" s="129">
        <f t="shared" si="148"/>
        <v>0</v>
      </c>
    </row>
    <row r="9485" spans="1:5">
      <c r="A9485" s="127"/>
      <c r="B9485" s="128"/>
      <c r="C9485" s="127"/>
      <c r="D9485" s="122"/>
      <c r="E9485" s="129">
        <f t="shared" si="148"/>
        <v>0</v>
      </c>
    </row>
    <row r="9486" spans="1:5">
      <c r="A9486" s="127"/>
      <c r="B9486" s="128"/>
      <c r="C9486" s="127"/>
      <c r="D9486" s="122"/>
      <c r="E9486" s="129">
        <f t="shared" si="148"/>
        <v>0</v>
      </c>
    </row>
    <row r="9487" spans="1:5">
      <c r="A9487" s="127"/>
      <c r="B9487" s="128"/>
      <c r="C9487" s="127"/>
      <c r="D9487" s="122"/>
      <c r="E9487" s="129">
        <f t="shared" si="148"/>
        <v>0</v>
      </c>
    </row>
    <row r="9488" spans="1:5">
      <c r="A9488" s="127"/>
      <c r="B9488" s="128"/>
      <c r="C9488" s="127"/>
      <c r="D9488" s="122"/>
      <c r="E9488" s="129">
        <f t="shared" si="148"/>
        <v>0</v>
      </c>
    </row>
    <row r="9489" spans="1:5">
      <c r="A9489" s="127"/>
      <c r="B9489" s="128"/>
      <c r="C9489" s="127"/>
      <c r="D9489" s="122"/>
      <c r="E9489" s="129">
        <f t="shared" si="148"/>
        <v>0</v>
      </c>
    </row>
    <row r="9490" spans="1:5">
      <c r="A9490" s="127"/>
      <c r="B9490" s="128"/>
      <c r="C9490" s="127"/>
      <c r="D9490" s="122"/>
      <c r="E9490" s="129">
        <f t="shared" si="148"/>
        <v>0</v>
      </c>
    </row>
    <row r="9491" spans="1:5">
      <c r="A9491" s="127"/>
      <c r="B9491" s="128"/>
      <c r="C9491" s="127"/>
      <c r="D9491" s="122"/>
      <c r="E9491" s="129">
        <f t="shared" si="148"/>
        <v>0</v>
      </c>
    </row>
    <row r="9492" spans="1:5">
      <c r="A9492" s="127"/>
      <c r="B9492" s="128"/>
      <c r="C9492" s="127"/>
      <c r="D9492" s="122"/>
      <c r="E9492" s="129">
        <f t="shared" si="148"/>
        <v>0</v>
      </c>
    </row>
    <row r="9493" spans="1:5">
      <c r="A9493" s="127"/>
      <c r="B9493" s="128"/>
      <c r="C9493" s="127"/>
      <c r="D9493" s="122"/>
      <c r="E9493" s="129">
        <f t="shared" si="148"/>
        <v>0</v>
      </c>
    </row>
    <row r="9494" spans="1:5">
      <c r="A9494" s="127"/>
      <c r="B9494" s="128"/>
      <c r="C9494" s="127"/>
      <c r="D9494" s="122"/>
      <c r="E9494" s="129">
        <f t="shared" si="148"/>
        <v>0</v>
      </c>
    </row>
    <row r="9495" spans="1:5">
      <c r="A9495" s="127"/>
      <c r="B9495" s="128"/>
      <c r="C9495" s="127"/>
      <c r="D9495" s="122"/>
      <c r="E9495" s="129">
        <f t="shared" si="148"/>
        <v>0</v>
      </c>
    </row>
    <row r="9496" spans="1:5">
      <c r="A9496" s="127"/>
      <c r="B9496" s="128"/>
      <c r="C9496" s="127"/>
      <c r="D9496" s="122"/>
      <c r="E9496" s="129">
        <f t="shared" si="148"/>
        <v>0</v>
      </c>
    </row>
    <row r="9497" spans="1:5">
      <c r="A9497" s="127"/>
      <c r="B9497" s="128"/>
      <c r="C9497" s="127"/>
      <c r="D9497" s="122"/>
      <c r="E9497" s="129">
        <f t="shared" si="148"/>
        <v>0</v>
      </c>
    </row>
    <row r="9498" spans="1:5">
      <c r="A9498" s="127"/>
      <c r="B9498" s="128"/>
      <c r="C9498" s="127"/>
      <c r="D9498" s="122"/>
      <c r="E9498" s="129">
        <f t="shared" si="148"/>
        <v>0</v>
      </c>
    </row>
    <row r="9499" spans="1:5">
      <c r="A9499" s="127"/>
      <c r="B9499" s="128"/>
      <c r="C9499" s="127"/>
      <c r="D9499" s="122"/>
      <c r="E9499" s="129">
        <f t="shared" si="148"/>
        <v>0</v>
      </c>
    </row>
    <row r="9500" spans="1:5">
      <c r="A9500" s="127"/>
      <c r="B9500" s="128"/>
      <c r="C9500" s="127"/>
      <c r="D9500" s="122"/>
      <c r="E9500" s="129">
        <f t="shared" si="148"/>
        <v>0</v>
      </c>
    </row>
    <row r="9501" spans="1:5">
      <c r="A9501" s="127"/>
      <c r="B9501" s="128"/>
      <c r="C9501" s="127"/>
      <c r="D9501" s="122"/>
      <c r="E9501" s="129">
        <f t="shared" si="148"/>
        <v>0</v>
      </c>
    </row>
    <row r="9502" spans="1:5">
      <c r="A9502" s="127"/>
      <c r="B9502" s="128"/>
      <c r="C9502" s="127"/>
      <c r="D9502" s="122"/>
      <c r="E9502" s="129">
        <f t="shared" si="148"/>
        <v>0</v>
      </c>
    </row>
    <row r="9503" spans="1:5">
      <c r="A9503" s="127"/>
      <c r="B9503" s="128"/>
      <c r="C9503" s="127"/>
      <c r="D9503" s="122"/>
      <c r="E9503" s="129">
        <f t="shared" si="148"/>
        <v>0</v>
      </c>
    </row>
    <row r="9504" spans="1:5">
      <c r="A9504" s="127"/>
      <c r="B9504" s="128"/>
      <c r="C9504" s="127"/>
      <c r="D9504" s="122"/>
      <c r="E9504" s="129">
        <f t="shared" si="148"/>
        <v>0</v>
      </c>
    </row>
    <row r="9505" spans="1:5">
      <c r="A9505" s="127"/>
      <c r="B9505" s="128"/>
      <c r="C9505" s="127"/>
      <c r="D9505" s="122"/>
      <c r="E9505" s="129">
        <f t="shared" si="148"/>
        <v>0</v>
      </c>
    </row>
    <row r="9506" spans="1:5">
      <c r="A9506" s="127"/>
      <c r="B9506" s="128"/>
      <c r="C9506" s="127"/>
      <c r="D9506" s="122"/>
      <c r="E9506" s="129">
        <f t="shared" si="148"/>
        <v>0</v>
      </c>
    </row>
    <row r="9507" spans="1:5">
      <c r="A9507" s="127"/>
      <c r="B9507" s="128"/>
      <c r="C9507" s="127"/>
      <c r="D9507" s="122"/>
      <c r="E9507" s="129">
        <f t="shared" si="148"/>
        <v>0</v>
      </c>
    </row>
    <row r="9508" spans="1:5">
      <c r="A9508" s="127"/>
      <c r="B9508" s="128"/>
      <c r="C9508" s="127"/>
      <c r="D9508" s="122"/>
      <c r="E9508" s="129">
        <f t="shared" si="148"/>
        <v>0</v>
      </c>
    </row>
    <row r="9509" spans="1:5">
      <c r="A9509" s="127"/>
      <c r="B9509" s="128"/>
      <c r="C9509" s="127"/>
      <c r="D9509" s="122"/>
      <c r="E9509" s="129">
        <f t="shared" si="148"/>
        <v>0</v>
      </c>
    </row>
    <row r="9510" spans="1:5">
      <c r="A9510" s="127"/>
      <c r="B9510" s="128"/>
      <c r="C9510" s="127"/>
      <c r="D9510" s="122"/>
      <c r="E9510" s="129">
        <f t="shared" si="148"/>
        <v>0</v>
      </c>
    </row>
    <row r="9511" spans="1:5">
      <c r="A9511" s="127"/>
      <c r="B9511" s="128"/>
      <c r="C9511" s="127"/>
      <c r="D9511" s="122"/>
      <c r="E9511" s="129">
        <f t="shared" si="148"/>
        <v>0</v>
      </c>
    </row>
    <row r="9512" spans="1:5">
      <c r="A9512" s="127"/>
      <c r="B9512" s="128"/>
      <c r="C9512" s="127"/>
      <c r="D9512" s="122"/>
      <c r="E9512" s="129">
        <f t="shared" si="148"/>
        <v>0</v>
      </c>
    </row>
    <row r="9513" spans="1:5">
      <c r="A9513" s="127"/>
      <c r="B9513" s="128"/>
      <c r="C9513" s="127"/>
      <c r="D9513" s="122"/>
      <c r="E9513" s="129">
        <f t="shared" si="148"/>
        <v>0</v>
      </c>
    </row>
    <row r="9514" spans="1:5">
      <c r="A9514" s="127"/>
      <c r="B9514" s="128"/>
      <c r="C9514" s="127"/>
      <c r="D9514" s="122"/>
      <c r="E9514" s="129">
        <f t="shared" si="148"/>
        <v>0</v>
      </c>
    </row>
    <row r="9515" spans="1:5">
      <c r="A9515" s="127"/>
      <c r="B9515" s="128"/>
      <c r="C9515" s="127"/>
      <c r="D9515" s="122"/>
      <c r="E9515" s="129">
        <f t="shared" si="148"/>
        <v>0</v>
      </c>
    </row>
    <row r="9516" spans="1:5">
      <c r="A9516" s="127"/>
      <c r="B9516" s="128"/>
      <c r="C9516" s="127"/>
      <c r="D9516" s="122"/>
      <c r="E9516" s="129">
        <f t="shared" si="148"/>
        <v>0</v>
      </c>
    </row>
    <row r="9517" spans="1:5">
      <c r="A9517" s="127"/>
      <c r="B9517" s="128"/>
      <c r="C9517" s="127"/>
      <c r="D9517" s="122"/>
      <c r="E9517" s="129">
        <f t="shared" si="148"/>
        <v>0</v>
      </c>
    </row>
    <row r="9518" spans="1:5">
      <c r="A9518" s="127"/>
      <c r="B9518" s="128"/>
      <c r="C9518" s="127"/>
      <c r="D9518" s="122"/>
      <c r="E9518" s="129">
        <f t="shared" si="148"/>
        <v>0</v>
      </c>
    </row>
    <row r="9519" spans="1:5">
      <c r="A9519" s="127"/>
      <c r="B9519" s="128"/>
      <c r="C9519" s="127"/>
      <c r="D9519" s="122"/>
      <c r="E9519" s="129">
        <f t="shared" si="148"/>
        <v>0</v>
      </c>
    </row>
    <row r="9520" spans="1:5">
      <c r="A9520" s="127"/>
      <c r="B9520" s="128"/>
      <c r="C9520" s="127"/>
      <c r="D9520" s="122"/>
      <c r="E9520" s="129">
        <f t="shared" si="148"/>
        <v>0</v>
      </c>
    </row>
    <row r="9521" spans="1:5">
      <c r="A9521" s="127"/>
      <c r="B9521" s="128"/>
      <c r="C9521" s="127"/>
      <c r="D9521" s="122"/>
      <c r="E9521" s="129">
        <f t="shared" si="148"/>
        <v>0</v>
      </c>
    </row>
    <row r="9522" spans="1:5">
      <c r="A9522" s="127"/>
      <c r="B9522" s="128"/>
      <c r="C9522" s="127"/>
      <c r="D9522" s="122"/>
      <c r="E9522" s="129">
        <f t="shared" si="148"/>
        <v>0</v>
      </c>
    </row>
    <row r="9523" spans="1:5">
      <c r="A9523" s="127"/>
      <c r="B9523" s="128"/>
      <c r="C9523" s="127"/>
      <c r="D9523" s="122"/>
      <c r="E9523" s="129">
        <f t="shared" si="148"/>
        <v>0</v>
      </c>
    </row>
    <row r="9524" spans="1:5">
      <c r="A9524" s="127"/>
      <c r="B9524" s="128"/>
      <c r="C9524" s="127"/>
      <c r="D9524" s="122"/>
      <c r="E9524" s="129">
        <f t="shared" si="148"/>
        <v>0</v>
      </c>
    </row>
    <row r="9525" spans="1:5">
      <c r="A9525" s="127"/>
      <c r="B9525" s="128"/>
      <c r="C9525" s="127"/>
      <c r="D9525" s="122"/>
      <c r="E9525" s="129">
        <f t="shared" si="148"/>
        <v>0</v>
      </c>
    </row>
    <row r="9526" spans="1:5">
      <c r="A9526" s="127"/>
      <c r="B9526" s="128"/>
      <c r="C9526" s="127"/>
      <c r="D9526" s="122"/>
      <c r="E9526" s="129">
        <f t="shared" si="148"/>
        <v>0</v>
      </c>
    </row>
    <row r="9527" spans="1:5">
      <c r="A9527" s="127"/>
      <c r="B9527" s="128"/>
      <c r="C9527" s="127"/>
      <c r="D9527" s="122"/>
      <c r="E9527" s="129">
        <f t="shared" si="148"/>
        <v>0</v>
      </c>
    </row>
    <row r="9528" spans="1:5">
      <c r="A9528" s="127"/>
      <c r="B9528" s="128"/>
      <c r="C9528" s="127"/>
      <c r="D9528" s="122"/>
      <c r="E9528" s="129">
        <f t="shared" si="148"/>
        <v>0</v>
      </c>
    </row>
    <row r="9529" spans="1:5">
      <c r="A9529" s="127"/>
      <c r="B9529" s="128"/>
      <c r="C9529" s="127"/>
      <c r="D9529" s="122"/>
      <c r="E9529" s="129">
        <f t="shared" si="148"/>
        <v>0</v>
      </c>
    </row>
    <row r="9530" spans="1:5">
      <c r="A9530" s="127"/>
      <c r="B9530" s="128"/>
      <c r="C9530" s="127"/>
      <c r="D9530" s="122"/>
      <c r="E9530" s="129">
        <f t="shared" si="148"/>
        <v>0</v>
      </c>
    </row>
    <row r="9531" spans="1:5">
      <c r="A9531" s="127"/>
      <c r="B9531" s="128"/>
      <c r="C9531" s="127"/>
      <c r="D9531" s="122"/>
      <c r="E9531" s="129">
        <f t="shared" si="148"/>
        <v>0</v>
      </c>
    </row>
    <row r="9532" spans="1:5">
      <c r="A9532" s="127"/>
      <c r="B9532" s="128"/>
      <c r="C9532" s="127"/>
      <c r="D9532" s="122"/>
      <c r="E9532" s="129">
        <f t="shared" si="148"/>
        <v>0</v>
      </c>
    </row>
    <row r="9533" spans="1:5">
      <c r="A9533" s="127"/>
      <c r="B9533" s="128"/>
      <c r="C9533" s="127"/>
      <c r="D9533" s="122"/>
      <c r="E9533" s="129">
        <f t="shared" si="148"/>
        <v>0</v>
      </c>
    </row>
    <row r="9534" spans="1:5">
      <c r="A9534" s="127"/>
      <c r="B9534" s="128"/>
      <c r="C9534" s="127"/>
      <c r="D9534" s="122"/>
      <c r="E9534" s="129">
        <f t="shared" si="148"/>
        <v>0</v>
      </c>
    </row>
    <row r="9535" spans="1:5">
      <c r="A9535" s="127"/>
      <c r="B9535" s="128"/>
      <c r="C9535" s="127"/>
      <c r="D9535" s="122"/>
      <c r="E9535" s="129">
        <f t="shared" si="148"/>
        <v>0</v>
      </c>
    </row>
    <row r="9536" spans="1:5">
      <c r="A9536" s="127"/>
      <c r="B9536" s="128"/>
      <c r="C9536" s="127"/>
      <c r="D9536" s="122"/>
      <c r="E9536" s="129">
        <f t="shared" si="148"/>
        <v>0</v>
      </c>
    </row>
    <row r="9537" spans="1:5">
      <c r="A9537" s="127"/>
      <c r="B9537" s="128"/>
      <c r="C9537" s="127"/>
      <c r="D9537" s="122"/>
      <c r="E9537" s="129">
        <f t="shared" si="148"/>
        <v>0</v>
      </c>
    </row>
    <row r="9538" spans="1:5">
      <c r="A9538" s="127"/>
      <c r="B9538" s="128"/>
      <c r="C9538" s="127"/>
      <c r="D9538" s="122"/>
      <c r="E9538" s="129">
        <f t="shared" ref="E9538:E9540" si="149">ROUND((D9538/(1+$J$1))*(1+$L$1),2)</f>
        <v>0</v>
      </c>
    </row>
    <row r="9539" spans="1:5">
      <c r="A9539" s="127"/>
      <c r="B9539" s="128"/>
      <c r="C9539" s="127"/>
      <c r="D9539" s="122"/>
      <c r="E9539" s="129">
        <f t="shared" si="149"/>
        <v>0</v>
      </c>
    </row>
    <row r="9540" spans="1:5">
      <c r="A9540" s="127"/>
      <c r="B9540" s="128"/>
      <c r="C9540" s="127"/>
      <c r="D9540" s="122"/>
      <c r="E9540" s="129">
        <f t="shared" si="149"/>
        <v>0</v>
      </c>
    </row>
    <row r="9541" spans="1:5">
      <c r="A9541" s="127"/>
      <c r="B9541" s="128"/>
      <c r="C9541" s="127"/>
      <c r="D9541" s="122"/>
      <c r="E9541" s="129">
        <f t="shared" ref="E9541:E9542" si="150">ROUND((D9541/(1+$J$1))*(1+$L$1),2)</f>
        <v>0</v>
      </c>
    </row>
    <row r="9542" spans="1:5">
      <c r="A9542" s="127"/>
      <c r="B9542" s="128"/>
      <c r="C9542" s="127"/>
      <c r="D9542" s="122"/>
      <c r="E9542" s="129">
        <f t="shared" si="150"/>
        <v>0</v>
      </c>
    </row>
  </sheetData>
  <autoFilter ref="A1:E9542" xr:uid="{44017BD1-2400-4CDB-9D05-BFAB19C37D50}"/>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D731F-EFD6-4B9A-994B-44816C8CA086}">
  <sheetPr codeName="Planilha8">
    <tabColor rgb="FFFFC000"/>
    <pageSetUpPr fitToPage="1"/>
  </sheetPr>
  <dimension ref="A1:S854"/>
  <sheetViews>
    <sheetView workbookViewId="0"/>
  </sheetViews>
  <sheetFormatPr defaultColWidth="14.42578125" defaultRowHeight="15" customHeight="1"/>
  <cols>
    <col min="1" max="1" width="15.5703125" style="12" customWidth="1"/>
    <col min="2" max="2" width="36.42578125" style="12" customWidth="1"/>
    <col min="3" max="6" width="15.7109375" style="12" customWidth="1"/>
    <col min="7" max="7" width="15.42578125" style="12" bestFit="1" customWidth="1"/>
    <col min="8" max="8" width="15.140625" style="86" bestFit="1" customWidth="1"/>
    <col min="9" max="9" width="14.85546875" style="86" bestFit="1" customWidth="1"/>
    <col min="10" max="11" width="15.7109375" style="86" customWidth="1"/>
    <col min="12" max="12" width="15.7109375" style="12" customWidth="1"/>
    <col min="13" max="19" width="8.85546875" style="12" customWidth="1"/>
    <col min="20" max="16384" width="14.42578125" style="12"/>
  </cols>
  <sheetData>
    <row r="1" spans="1:19" ht="108.75" customHeight="1" thickBot="1">
      <c r="A1" s="85"/>
      <c r="B1" s="85"/>
      <c r="C1" s="85"/>
      <c r="D1" s="85"/>
      <c r="E1" s="85"/>
      <c r="F1" s="85"/>
      <c r="G1" s="85"/>
      <c r="H1" s="85"/>
      <c r="I1" s="85"/>
      <c r="J1" s="85"/>
    </row>
    <row r="2" spans="1:19" ht="20.100000000000001" customHeight="1">
      <c r="A2" s="971" t="s">
        <v>8027</v>
      </c>
      <c r="B2" s="972"/>
      <c r="C2" s="972"/>
      <c r="D2" s="88" t="s">
        <v>8028</v>
      </c>
      <c r="E2" s="975" t="s">
        <v>8029</v>
      </c>
      <c r="F2" s="976"/>
      <c r="G2" s="11"/>
      <c r="H2" s="87"/>
      <c r="I2" s="87"/>
      <c r="J2" s="87"/>
      <c r="K2" s="87"/>
      <c r="L2" s="11"/>
      <c r="M2" s="11"/>
      <c r="N2" s="11"/>
      <c r="O2" s="11"/>
      <c r="P2" s="11"/>
      <c r="Q2" s="11"/>
      <c r="R2" s="11"/>
      <c r="S2" s="11"/>
    </row>
    <row r="3" spans="1:19" ht="20.100000000000001" customHeight="1" thickBot="1">
      <c r="A3" s="973"/>
      <c r="B3" s="974"/>
      <c r="C3" s="974"/>
      <c r="D3" s="89" t="s">
        <v>8030</v>
      </c>
      <c r="E3" s="90" t="s">
        <v>8031</v>
      </c>
      <c r="F3" s="90" t="s">
        <v>8032</v>
      </c>
      <c r="H3" s="12"/>
      <c r="I3" s="12"/>
      <c r="J3" s="12"/>
      <c r="K3" s="87"/>
      <c r="L3" s="11"/>
      <c r="M3" s="11"/>
      <c r="N3" s="11"/>
      <c r="O3" s="11"/>
      <c r="P3" s="11"/>
      <c r="Q3" s="11"/>
      <c r="R3" s="11"/>
      <c r="S3" s="11"/>
    </row>
    <row r="4" spans="1:19" ht="18.75" customHeight="1">
      <c r="A4" s="91" t="s">
        <v>8033</v>
      </c>
      <c r="B4" s="977" t="s">
        <v>8034</v>
      </c>
      <c r="C4" s="978"/>
      <c r="D4" s="92">
        <f t="shared" ref="D4:D12" si="0">INDEX($C$20:$F$28,MATCH(A4,$A$20:$A$28,0),MATCH($F$14,$C$18:$F$18,0))</f>
        <v>5.5899999999999998E-2</v>
      </c>
      <c r="E4" s="979">
        <v>0.15570000000000001</v>
      </c>
      <c r="F4" s="979">
        <v>0.15279999999999999</v>
      </c>
      <c r="H4" s="12"/>
      <c r="I4" s="12"/>
      <c r="J4" s="12"/>
      <c r="K4" s="87"/>
      <c r="L4" s="11"/>
      <c r="M4" s="11"/>
      <c r="N4" s="11"/>
      <c r="O4" s="11"/>
      <c r="P4" s="11"/>
      <c r="Q4" s="11"/>
      <c r="R4" s="11"/>
      <c r="S4" s="11"/>
    </row>
    <row r="5" spans="1:19" ht="18.75" customHeight="1">
      <c r="A5" s="93" t="s">
        <v>8035</v>
      </c>
      <c r="B5" s="982" t="s">
        <v>8036</v>
      </c>
      <c r="C5" s="983"/>
      <c r="D5" s="94">
        <f t="shared" si="0"/>
        <v>8.5300000000000001E-2</v>
      </c>
      <c r="E5" s="980"/>
      <c r="F5" s="980"/>
      <c r="H5" s="12"/>
      <c r="I5" s="12"/>
      <c r="J5" s="12"/>
      <c r="K5" s="87"/>
      <c r="L5" s="11"/>
      <c r="M5" s="11"/>
      <c r="N5" s="11"/>
      <c r="O5" s="11"/>
      <c r="P5" s="11"/>
      <c r="Q5" s="11"/>
      <c r="R5" s="11"/>
      <c r="S5" s="11"/>
    </row>
    <row r="6" spans="1:19" ht="18.75" customHeight="1">
      <c r="A6" s="93" t="s">
        <v>1179</v>
      </c>
      <c r="B6" s="982" t="s">
        <v>8037</v>
      </c>
      <c r="C6" s="983"/>
      <c r="D6" s="94">
        <f t="shared" si="0"/>
        <v>7.6499999999999999E-2</v>
      </c>
      <c r="E6" s="980"/>
      <c r="F6" s="980"/>
      <c r="H6" s="12"/>
      <c r="I6" s="12"/>
      <c r="J6" s="12"/>
      <c r="K6" s="87"/>
      <c r="L6" s="11"/>
      <c r="M6" s="11"/>
      <c r="N6" s="11"/>
      <c r="O6" s="11"/>
      <c r="P6" s="11"/>
      <c r="Q6" s="11"/>
      <c r="R6" s="11"/>
      <c r="S6" s="11"/>
    </row>
    <row r="7" spans="1:19" ht="18.75" customHeight="1">
      <c r="A7" s="95" t="s">
        <v>8038</v>
      </c>
      <c r="B7" s="984" t="s">
        <v>8039</v>
      </c>
      <c r="C7" s="985"/>
      <c r="D7" s="96">
        <f t="shared" si="0"/>
        <v>0.04</v>
      </c>
      <c r="E7" s="980"/>
      <c r="F7" s="980"/>
      <c r="H7" s="12"/>
      <c r="I7" s="12"/>
      <c r="J7" s="12"/>
      <c r="K7" s="87"/>
      <c r="L7" s="11"/>
      <c r="M7" s="11"/>
      <c r="N7" s="11"/>
      <c r="O7" s="11"/>
      <c r="P7" s="11"/>
      <c r="Q7" s="11"/>
      <c r="R7" s="11"/>
      <c r="S7" s="11"/>
    </row>
    <row r="8" spans="1:19" ht="18.75" customHeight="1">
      <c r="A8" s="95" t="s">
        <v>8040</v>
      </c>
      <c r="B8" s="984" t="s">
        <v>8041</v>
      </c>
      <c r="C8" s="985"/>
      <c r="D8" s="96">
        <f t="shared" si="0"/>
        <v>6.4999999999999997E-3</v>
      </c>
      <c r="E8" s="980"/>
      <c r="F8" s="980"/>
      <c r="H8" s="12"/>
      <c r="I8" s="12"/>
      <c r="J8" s="12"/>
      <c r="K8" s="87"/>
      <c r="L8" s="11"/>
      <c r="M8" s="11"/>
      <c r="N8" s="11"/>
      <c r="O8" s="11"/>
      <c r="P8" s="11"/>
      <c r="Q8" s="11"/>
      <c r="R8" s="11"/>
      <c r="S8" s="11"/>
    </row>
    <row r="9" spans="1:19" ht="18.75" customHeight="1">
      <c r="A9" s="95" t="s">
        <v>8042</v>
      </c>
      <c r="B9" s="984" t="s">
        <v>8043</v>
      </c>
      <c r="C9" s="985"/>
      <c r="D9" s="96">
        <f t="shared" si="0"/>
        <v>0.03</v>
      </c>
      <c r="E9" s="980"/>
      <c r="F9" s="980"/>
      <c r="H9" s="12"/>
      <c r="I9" s="12"/>
      <c r="J9" s="12"/>
      <c r="K9" s="87"/>
      <c r="L9" s="11"/>
      <c r="M9" s="11"/>
      <c r="N9" s="11"/>
      <c r="O9" s="11"/>
      <c r="P9" s="11"/>
      <c r="Q9" s="11"/>
      <c r="R9" s="11"/>
      <c r="S9" s="11"/>
    </row>
    <row r="10" spans="1:19" ht="18.75" customHeight="1">
      <c r="A10" s="93" t="s">
        <v>8044</v>
      </c>
      <c r="B10" s="982" t="s">
        <v>8045</v>
      </c>
      <c r="C10" s="983"/>
      <c r="D10" s="94">
        <f t="shared" si="0"/>
        <v>6.1000000000000004E-3</v>
      </c>
      <c r="E10" s="980"/>
      <c r="F10" s="980"/>
      <c r="H10" s="12"/>
      <c r="I10" s="12"/>
      <c r="J10" s="12"/>
      <c r="K10" s="87"/>
      <c r="L10" s="11"/>
      <c r="M10" s="11"/>
      <c r="N10" s="11"/>
      <c r="O10" s="11"/>
      <c r="P10" s="11"/>
      <c r="Q10" s="11"/>
      <c r="R10" s="11"/>
      <c r="S10" s="11"/>
    </row>
    <row r="11" spans="1:19" ht="18.75" customHeight="1">
      <c r="A11" s="93" t="s">
        <v>1171</v>
      </c>
      <c r="B11" s="982" t="s">
        <v>8046</v>
      </c>
      <c r="C11" s="983"/>
      <c r="D11" s="94">
        <f t="shared" si="0"/>
        <v>5.0000000000000001E-3</v>
      </c>
      <c r="E11" s="980"/>
      <c r="F11" s="980"/>
      <c r="H11" s="12"/>
      <c r="I11" s="12"/>
      <c r="J11" s="12"/>
      <c r="K11" s="87"/>
      <c r="L11" s="11"/>
      <c r="M11" s="11"/>
      <c r="N11" s="11"/>
      <c r="O11" s="11"/>
      <c r="P11" s="11"/>
      <c r="Q11" s="11"/>
      <c r="R11" s="11"/>
      <c r="S11" s="11"/>
    </row>
    <row r="12" spans="1:19" ht="18.75" customHeight="1" thickBot="1">
      <c r="A12" s="97" t="s">
        <v>1177</v>
      </c>
      <c r="B12" s="969" t="s">
        <v>8047</v>
      </c>
      <c r="C12" s="970"/>
      <c r="D12" s="98">
        <f t="shared" si="0"/>
        <v>0.09</v>
      </c>
      <c r="E12" s="980"/>
      <c r="F12" s="980"/>
      <c r="H12" s="12"/>
      <c r="I12" s="12"/>
      <c r="J12" s="12"/>
      <c r="K12" s="87"/>
      <c r="L12" s="11"/>
      <c r="M12" s="11"/>
      <c r="N12" s="11"/>
      <c r="O12" s="11"/>
      <c r="P12" s="11"/>
      <c r="Q12" s="11"/>
      <c r="R12" s="11"/>
      <c r="S12" s="11"/>
    </row>
    <row r="13" spans="1:19" ht="39.950000000000003" customHeight="1" thickBot="1">
      <c r="A13" s="99"/>
      <c r="B13" s="100"/>
      <c r="C13" s="100"/>
      <c r="D13" s="101">
        <f>((1+D4+D5+D10+D11+D12)/(1-D6))-1</f>
        <v>0.34520844612885759</v>
      </c>
      <c r="E13" s="981"/>
      <c r="F13" s="981"/>
      <c r="H13" s="12"/>
      <c r="I13" s="12"/>
      <c r="J13" s="12"/>
      <c r="K13" s="87"/>
      <c r="L13" s="11"/>
      <c r="M13" s="11"/>
      <c r="N13" s="11"/>
      <c r="O13" s="11"/>
      <c r="P13" s="11"/>
      <c r="Q13" s="11"/>
      <c r="R13" s="11"/>
      <c r="S13" s="11"/>
    </row>
    <row r="14" spans="1:19" ht="20.100000000000001" customHeight="1" thickBot="1">
      <c r="A14" s="958" t="s">
        <v>8048</v>
      </c>
      <c r="B14" s="958"/>
      <c r="C14" s="958"/>
      <c r="D14" s="958"/>
      <c r="E14" s="958"/>
      <c r="F14" s="102" t="s">
        <v>8053</v>
      </c>
      <c r="G14" s="11"/>
      <c r="H14" s="87"/>
      <c r="I14" s="87"/>
      <c r="J14" s="87"/>
      <c r="K14" s="87"/>
      <c r="L14" s="11"/>
      <c r="M14" s="11"/>
      <c r="N14" s="11"/>
      <c r="O14" s="11"/>
      <c r="P14" s="11"/>
      <c r="Q14" s="11"/>
      <c r="R14" s="11"/>
      <c r="S14" s="11"/>
    </row>
    <row r="15" spans="1:19" ht="24" customHeight="1">
      <c r="A15" s="959" t="s">
        <v>8050</v>
      </c>
      <c r="B15" s="959"/>
      <c r="C15" s="959"/>
      <c r="D15" s="959"/>
      <c r="E15" s="959"/>
      <c r="F15" s="959"/>
      <c r="G15" s="11"/>
      <c r="H15" s="87"/>
      <c r="I15" s="87"/>
      <c r="J15" s="87"/>
      <c r="K15" s="87"/>
      <c r="L15" s="11"/>
      <c r="M15" s="11"/>
      <c r="N15" s="11"/>
      <c r="O15" s="11"/>
      <c r="P15" s="11"/>
      <c r="Q15" s="11"/>
      <c r="R15" s="11"/>
      <c r="S15" s="11"/>
    </row>
    <row r="16" spans="1:19" ht="12.75" customHeight="1" thickBot="1">
      <c r="A16" s="11"/>
      <c r="B16" s="11"/>
      <c r="C16" s="11"/>
      <c r="D16" s="11"/>
      <c r="E16" s="11"/>
      <c r="F16" s="11"/>
      <c r="G16" s="11"/>
      <c r="H16" s="87"/>
      <c r="I16" s="87"/>
      <c r="J16" s="87"/>
      <c r="K16" s="87"/>
      <c r="L16" s="11"/>
      <c r="M16" s="11"/>
      <c r="N16" s="11"/>
      <c r="O16" s="11"/>
      <c r="P16" s="11"/>
      <c r="Q16" s="11"/>
      <c r="R16" s="11"/>
      <c r="S16" s="11"/>
    </row>
    <row r="17" spans="1:19" ht="39.75" customHeight="1" thickBot="1">
      <c r="A17" s="960" t="s">
        <v>8051</v>
      </c>
      <c r="B17" s="961"/>
      <c r="C17" s="961"/>
      <c r="D17" s="961"/>
      <c r="E17" s="961"/>
      <c r="F17" s="962"/>
      <c r="J17" s="87"/>
      <c r="K17" s="87"/>
      <c r="L17" s="11"/>
      <c r="M17" s="11"/>
      <c r="N17" s="11"/>
      <c r="O17" s="11"/>
      <c r="P17" s="11"/>
      <c r="Q17" s="11"/>
      <c r="R17" s="11"/>
      <c r="S17" s="11"/>
    </row>
    <row r="18" spans="1:19" ht="18.75" customHeight="1">
      <c r="A18" s="963" t="s">
        <v>8052</v>
      </c>
      <c r="B18" s="964"/>
      <c r="C18" s="103" t="s">
        <v>8053</v>
      </c>
      <c r="D18" s="104" t="s">
        <v>8054</v>
      </c>
      <c r="E18" s="104" t="s">
        <v>8055</v>
      </c>
      <c r="F18" s="104" t="s">
        <v>8049</v>
      </c>
      <c r="J18" s="87"/>
      <c r="K18" s="87"/>
      <c r="L18" s="11"/>
      <c r="M18" s="11"/>
      <c r="N18" s="11"/>
      <c r="O18" s="11"/>
      <c r="P18" s="11"/>
      <c r="Q18" s="11"/>
      <c r="R18" s="11"/>
      <c r="S18" s="11"/>
    </row>
    <row r="19" spans="1:19" ht="26.25" thickBot="1">
      <c r="A19" s="965"/>
      <c r="B19" s="966"/>
      <c r="C19" s="105" t="s">
        <v>8056</v>
      </c>
      <c r="D19" s="106" t="s">
        <v>8057</v>
      </c>
      <c r="E19" s="106" t="s">
        <v>8058</v>
      </c>
      <c r="F19" s="106" t="s">
        <v>8059</v>
      </c>
      <c r="J19" s="87"/>
      <c r="K19" s="87"/>
      <c r="L19" s="11"/>
      <c r="M19" s="11"/>
      <c r="N19" s="11"/>
      <c r="O19" s="11"/>
      <c r="P19" s="11"/>
      <c r="Q19" s="11"/>
      <c r="R19" s="11"/>
      <c r="S19" s="11"/>
    </row>
    <row r="20" spans="1:19" ht="18.75" customHeight="1">
      <c r="A20" s="91" t="s">
        <v>8033</v>
      </c>
      <c r="B20" s="107" t="s">
        <v>8060</v>
      </c>
      <c r="C20" s="108">
        <v>5.5899999999999998E-2</v>
      </c>
      <c r="D20" s="109">
        <v>4.0599999999999997E-2</v>
      </c>
      <c r="E20" s="109">
        <v>3.2599999999999997E-2</v>
      </c>
      <c r="F20" s="109">
        <v>3.2199999999999999E-2</v>
      </c>
      <c r="J20" s="87"/>
      <c r="K20" s="87"/>
      <c r="L20" s="11"/>
      <c r="M20" s="11"/>
      <c r="N20" s="11"/>
      <c r="O20" s="11"/>
      <c r="P20" s="11"/>
      <c r="Q20" s="11"/>
      <c r="R20" s="11"/>
      <c r="S20" s="11"/>
    </row>
    <row r="21" spans="1:19" ht="18.75" customHeight="1">
      <c r="A21" s="93" t="s">
        <v>8035</v>
      </c>
      <c r="B21" s="110" t="s">
        <v>8036</v>
      </c>
      <c r="C21" s="111">
        <v>8.5300000000000001E-2</v>
      </c>
      <c r="D21" s="112">
        <v>8.1900000000000001E-2</v>
      </c>
      <c r="E21" s="112">
        <v>7.6300000000000007E-2</v>
      </c>
      <c r="F21" s="112">
        <v>6.5799999999999997E-2</v>
      </c>
      <c r="J21" s="87"/>
      <c r="K21" s="87"/>
      <c r="L21" s="11"/>
      <c r="M21" s="11"/>
      <c r="N21" s="11"/>
      <c r="O21" s="11"/>
      <c r="P21" s="11"/>
      <c r="Q21" s="11"/>
      <c r="R21" s="11"/>
      <c r="S21" s="11"/>
    </row>
    <row r="22" spans="1:19" ht="18.75" customHeight="1">
      <c r="A22" s="93" t="s">
        <v>1179</v>
      </c>
      <c r="B22" s="110" t="s">
        <v>8061</v>
      </c>
      <c r="C22" s="111">
        <f>SUM(C23:C25)</f>
        <v>7.6499999999999999E-2</v>
      </c>
      <c r="D22" s="112">
        <f>SUM(D23:D25)</f>
        <v>7.6499999999999999E-2</v>
      </c>
      <c r="E22" s="112">
        <f>SUM(E23:E25)</f>
        <v>7.6499999999999999E-2</v>
      </c>
      <c r="F22" s="112">
        <f>SUM(F23:F25)</f>
        <v>7.6499999999999999E-2</v>
      </c>
      <c r="J22" s="87"/>
      <c r="K22" s="87"/>
      <c r="L22" s="11"/>
      <c r="M22" s="11"/>
      <c r="N22" s="11"/>
      <c r="O22" s="11"/>
      <c r="P22" s="11"/>
      <c r="Q22" s="11"/>
      <c r="R22" s="11"/>
      <c r="S22" s="11"/>
    </row>
    <row r="23" spans="1:19" ht="18.75" customHeight="1">
      <c r="A23" s="95" t="s">
        <v>8038</v>
      </c>
      <c r="B23" s="113" t="s">
        <v>8062</v>
      </c>
      <c r="C23" s="114">
        <v>0.04</v>
      </c>
      <c r="D23" s="115">
        <v>0.04</v>
      </c>
      <c r="E23" s="115">
        <v>0.04</v>
      </c>
      <c r="F23" s="115">
        <v>0.04</v>
      </c>
      <c r="J23" s="87"/>
      <c r="K23" s="87"/>
      <c r="L23" s="11"/>
      <c r="M23" s="11"/>
      <c r="N23" s="11"/>
      <c r="O23" s="11"/>
      <c r="P23" s="11"/>
      <c r="Q23" s="11"/>
      <c r="R23" s="11"/>
      <c r="S23" s="11"/>
    </row>
    <row r="24" spans="1:19" ht="18.75" customHeight="1">
      <c r="A24" s="95" t="s">
        <v>8040</v>
      </c>
      <c r="B24" s="113" t="s">
        <v>8041</v>
      </c>
      <c r="C24" s="114">
        <v>6.4999999999999997E-3</v>
      </c>
      <c r="D24" s="115">
        <v>6.4999999999999997E-3</v>
      </c>
      <c r="E24" s="115">
        <v>6.4999999999999997E-3</v>
      </c>
      <c r="F24" s="115">
        <v>6.4999999999999997E-3</v>
      </c>
      <c r="J24" s="87"/>
      <c r="K24" s="87"/>
      <c r="L24" s="11"/>
      <c r="M24" s="11"/>
      <c r="N24" s="11"/>
      <c r="O24" s="11"/>
      <c r="P24" s="11"/>
      <c r="Q24" s="11"/>
      <c r="R24" s="11"/>
      <c r="S24" s="11"/>
    </row>
    <row r="25" spans="1:19" ht="18.75" customHeight="1">
      <c r="A25" s="95" t="s">
        <v>8042</v>
      </c>
      <c r="B25" s="113" t="s">
        <v>8063</v>
      </c>
      <c r="C25" s="114">
        <v>0.03</v>
      </c>
      <c r="D25" s="115">
        <v>0.03</v>
      </c>
      <c r="E25" s="115">
        <v>0.03</v>
      </c>
      <c r="F25" s="115">
        <v>0.03</v>
      </c>
      <c r="J25" s="87"/>
      <c r="K25" s="87"/>
      <c r="L25" s="11"/>
      <c r="M25" s="11"/>
      <c r="N25" s="11"/>
      <c r="O25" s="11"/>
      <c r="P25" s="11"/>
      <c r="Q25" s="11"/>
      <c r="R25" s="11"/>
      <c r="S25" s="11"/>
    </row>
    <row r="26" spans="1:19" ht="18.75" customHeight="1">
      <c r="A26" s="93" t="s">
        <v>8044</v>
      </c>
      <c r="B26" s="110" t="s">
        <v>8064</v>
      </c>
      <c r="C26" s="111">
        <v>6.1000000000000004E-3</v>
      </c>
      <c r="D26" s="112">
        <v>6.1000000000000004E-3</v>
      </c>
      <c r="E26" s="112">
        <v>6.1000000000000004E-3</v>
      </c>
      <c r="F26" s="112">
        <v>6.0000000000000001E-3</v>
      </c>
      <c r="J26" s="87"/>
      <c r="K26" s="87"/>
      <c r="L26" s="11"/>
      <c r="M26" s="11"/>
      <c r="N26" s="11"/>
      <c r="O26" s="11"/>
      <c r="P26" s="11"/>
      <c r="Q26" s="11"/>
      <c r="R26" s="11"/>
      <c r="S26" s="11"/>
    </row>
    <row r="27" spans="1:19" ht="18.75" customHeight="1">
      <c r="A27" s="93" t="s">
        <v>1171</v>
      </c>
      <c r="B27" s="110" t="s">
        <v>8065</v>
      </c>
      <c r="C27" s="111">
        <v>5.0000000000000001E-3</v>
      </c>
      <c r="D27" s="112">
        <v>0.01</v>
      </c>
      <c r="E27" s="112">
        <v>1.4999999999999999E-2</v>
      </c>
      <c r="F27" s="112">
        <v>0.02</v>
      </c>
      <c r="J27" s="87"/>
      <c r="K27" s="87"/>
      <c r="L27" s="11"/>
      <c r="M27" s="11"/>
      <c r="N27" s="11"/>
      <c r="O27" s="11"/>
      <c r="P27" s="11"/>
      <c r="Q27" s="11"/>
      <c r="R27" s="11"/>
      <c r="S27" s="11"/>
    </row>
    <row r="28" spans="1:19" ht="18.75" customHeight="1" thickBot="1">
      <c r="A28" s="116" t="s">
        <v>1177</v>
      </c>
      <c r="B28" s="117" t="s">
        <v>8047</v>
      </c>
      <c r="C28" s="118">
        <v>0.09</v>
      </c>
      <c r="D28" s="119">
        <v>0.08</v>
      </c>
      <c r="E28" s="119">
        <v>7.0000000000000007E-2</v>
      </c>
      <c r="F28" s="119">
        <v>0.06</v>
      </c>
      <c r="J28" s="87"/>
      <c r="K28" s="87"/>
      <c r="L28" s="11"/>
      <c r="M28" s="11"/>
      <c r="N28" s="11"/>
      <c r="O28" s="11"/>
      <c r="P28" s="11"/>
      <c r="Q28" s="11"/>
      <c r="R28" s="11"/>
      <c r="S28" s="11"/>
    </row>
    <row r="29" spans="1:19" ht="32.25" customHeight="1" thickBot="1">
      <c r="A29" s="967" t="s">
        <v>72</v>
      </c>
      <c r="B29" s="968"/>
      <c r="C29" s="120">
        <f>((1+C20+C21+C26+C27+C28)/(1-C22))-1</f>
        <v>0.34520844612885759</v>
      </c>
      <c r="D29" s="121">
        <f>((1+D20+D21+D26+D27+D28)/(1-D22))-1</f>
        <v>0.31954520844612899</v>
      </c>
      <c r="E29" s="121">
        <f>((1+E20+E21+E26+E27+E28)/(1-E22))-1</f>
        <v>0.29940443963183538</v>
      </c>
      <c r="F29" s="121">
        <f>((1+F20+F21+F26+F27+F28)/(1-F22))-1</f>
        <v>0.28207904710341114</v>
      </c>
      <c r="J29" s="87"/>
      <c r="K29" s="87"/>
      <c r="L29" s="11"/>
      <c r="M29" s="11"/>
      <c r="N29" s="11"/>
      <c r="O29" s="11"/>
      <c r="P29" s="11"/>
      <c r="Q29" s="11"/>
      <c r="R29" s="11"/>
      <c r="S29" s="11"/>
    </row>
    <row r="30" spans="1:19" ht="12.75" customHeight="1">
      <c r="A30" s="11"/>
      <c r="B30" s="11"/>
      <c r="C30" s="11"/>
      <c r="D30" s="11"/>
      <c r="E30" s="11"/>
      <c r="F30" s="11"/>
      <c r="G30" s="11"/>
      <c r="H30" s="87"/>
      <c r="I30" s="87"/>
      <c r="J30" s="87"/>
      <c r="K30" s="87"/>
      <c r="L30" s="11"/>
      <c r="M30" s="11"/>
      <c r="N30" s="11"/>
      <c r="O30" s="11"/>
      <c r="P30" s="11"/>
      <c r="Q30" s="11"/>
      <c r="R30" s="11"/>
      <c r="S30" s="11"/>
    </row>
    <row r="31" spans="1:19" ht="12.75" customHeight="1">
      <c r="A31" s="11"/>
      <c r="B31" s="11"/>
      <c r="C31" s="11"/>
      <c r="D31" s="11"/>
      <c r="E31" s="11"/>
      <c r="F31" s="11"/>
      <c r="G31" s="11"/>
      <c r="H31" s="87"/>
      <c r="I31" s="87"/>
      <c r="J31" s="87"/>
      <c r="K31" s="87"/>
      <c r="L31" s="11"/>
      <c r="M31" s="11"/>
      <c r="N31" s="11"/>
      <c r="O31" s="11"/>
      <c r="P31" s="11"/>
      <c r="Q31" s="11"/>
      <c r="R31" s="11"/>
      <c r="S31" s="11"/>
    </row>
    <row r="32" spans="1:19" ht="12.75" customHeight="1">
      <c r="A32" s="11"/>
      <c r="B32" s="11"/>
      <c r="C32" s="11"/>
      <c r="D32" s="11"/>
      <c r="E32" s="11"/>
      <c r="F32" s="11"/>
      <c r="G32" s="11"/>
      <c r="H32" s="87"/>
      <c r="I32" s="87"/>
      <c r="J32" s="87"/>
      <c r="K32" s="87"/>
      <c r="L32" s="11"/>
      <c r="M32" s="11"/>
      <c r="N32" s="11"/>
      <c r="O32" s="11"/>
      <c r="P32" s="11"/>
      <c r="Q32" s="11"/>
      <c r="R32" s="11"/>
      <c r="S32" s="11"/>
    </row>
    <row r="33" spans="1:19" ht="12.75" customHeight="1">
      <c r="A33" s="11"/>
      <c r="B33" s="11"/>
      <c r="C33" s="11"/>
      <c r="D33" s="11"/>
      <c r="E33" s="11"/>
      <c r="F33" s="11"/>
      <c r="G33" s="11"/>
      <c r="H33" s="87"/>
      <c r="I33" s="87"/>
      <c r="J33" s="87"/>
      <c r="K33" s="87"/>
      <c r="L33" s="11"/>
      <c r="M33" s="11"/>
      <c r="N33" s="11"/>
      <c r="O33" s="11"/>
      <c r="P33" s="11"/>
      <c r="Q33" s="11"/>
      <c r="R33" s="11"/>
      <c r="S33" s="11"/>
    </row>
    <row r="34" spans="1:19" ht="12.75" customHeight="1">
      <c r="A34" s="11"/>
      <c r="B34" s="11"/>
      <c r="C34" s="11"/>
      <c r="D34" s="11"/>
      <c r="E34" s="11"/>
      <c r="F34" s="11"/>
      <c r="G34" s="11"/>
      <c r="H34" s="87"/>
      <c r="I34" s="87"/>
      <c r="J34" s="87"/>
      <c r="K34" s="87"/>
      <c r="L34" s="11"/>
      <c r="M34" s="11"/>
      <c r="N34" s="11"/>
      <c r="O34" s="11"/>
      <c r="P34" s="11"/>
      <c r="Q34" s="11"/>
      <c r="R34" s="11"/>
      <c r="S34" s="11"/>
    </row>
    <row r="35" spans="1:19" ht="12.75" customHeight="1">
      <c r="A35" s="11"/>
      <c r="B35" s="11"/>
      <c r="C35" s="11"/>
      <c r="D35" s="11"/>
      <c r="E35" s="11"/>
      <c r="F35" s="11"/>
      <c r="G35" s="11"/>
      <c r="H35" s="87"/>
      <c r="I35" s="87"/>
      <c r="J35" s="87"/>
      <c r="K35" s="87"/>
      <c r="L35" s="11"/>
      <c r="M35" s="11"/>
      <c r="N35" s="11"/>
      <c r="O35" s="11"/>
      <c r="P35" s="11"/>
      <c r="Q35" s="11"/>
      <c r="R35" s="11"/>
      <c r="S35" s="11"/>
    </row>
    <row r="36" spans="1:19" ht="12.75" customHeight="1">
      <c r="A36" s="11"/>
      <c r="B36" s="11"/>
      <c r="C36" s="11"/>
      <c r="D36" s="11"/>
      <c r="E36" s="11"/>
      <c r="F36" s="11"/>
      <c r="G36" s="11"/>
      <c r="H36" s="87"/>
      <c r="I36" s="87"/>
      <c r="J36" s="87"/>
      <c r="K36" s="87"/>
      <c r="L36" s="11"/>
      <c r="M36" s="11"/>
      <c r="N36" s="11"/>
      <c r="O36" s="11"/>
      <c r="P36" s="11"/>
      <c r="Q36" s="11"/>
      <c r="R36" s="11"/>
      <c r="S36" s="11"/>
    </row>
    <row r="37" spans="1:19" ht="12.75" customHeight="1">
      <c r="A37" s="11"/>
      <c r="B37" s="11"/>
      <c r="C37" s="11"/>
      <c r="D37" s="11"/>
      <c r="E37" s="11"/>
      <c r="F37" s="11"/>
      <c r="G37" s="11"/>
      <c r="H37" s="87"/>
      <c r="I37" s="87"/>
      <c r="J37" s="87"/>
      <c r="K37" s="87"/>
      <c r="L37" s="11"/>
      <c r="M37" s="11"/>
      <c r="N37" s="11"/>
      <c r="O37" s="11"/>
      <c r="P37" s="11"/>
      <c r="Q37" s="11"/>
      <c r="R37" s="11"/>
      <c r="S37" s="11"/>
    </row>
    <row r="38" spans="1:19" ht="12.75" customHeight="1">
      <c r="A38" s="11"/>
      <c r="B38" s="11"/>
      <c r="C38" s="11"/>
      <c r="D38" s="11"/>
      <c r="E38" s="11"/>
      <c r="F38" s="11"/>
      <c r="G38" s="11"/>
      <c r="H38" s="87"/>
      <c r="I38" s="87"/>
      <c r="J38" s="87"/>
      <c r="K38" s="87"/>
      <c r="L38" s="11"/>
      <c r="M38" s="11"/>
      <c r="N38" s="11"/>
      <c r="O38" s="11"/>
      <c r="P38" s="11"/>
      <c r="Q38" s="11"/>
      <c r="R38" s="11"/>
      <c r="S38" s="11"/>
    </row>
    <row r="39" spans="1:19" ht="12.75" customHeight="1">
      <c r="A39" s="11"/>
      <c r="B39" s="11"/>
      <c r="C39" s="11"/>
      <c r="D39" s="11"/>
      <c r="E39" s="11"/>
      <c r="F39" s="11"/>
      <c r="G39" s="11"/>
      <c r="H39" s="87"/>
      <c r="I39" s="87"/>
      <c r="J39" s="87"/>
      <c r="K39" s="87"/>
      <c r="L39" s="11"/>
      <c r="M39" s="11"/>
      <c r="N39" s="11"/>
      <c r="O39" s="11"/>
      <c r="P39" s="11"/>
      <c r="Q39" s="11"/>
      <c r="R39" s="11"/>
      <c r="S39" s="11"/>
    </row>
    <row r="40" spans="1:19" ht="12.75" customHeight="1">
      <c r="A40" s="11"/>
      <c r="B40" s="11"/>
      <c r="C40" s="11"/>
      <c r="D40" s="11"/>
      <c r="E40" s="11"/>
      <c r="F40" s="11"/>
      <c r="G40" s="11"/>
      <c r="H40" s="87"/>
      <c r="I40" s="87"/>
      <c r="J40" s="87"/>
      <c r="K40" s="87"/>
      <c r="L40" s="11"/>
      <c r="M40" s="11"/>
      <c r="N40" s="11"/>
      <c r="O40" s="11"/>
      <c r="P40" s="11"/>
      <c r="Q40" s="11"/>
      <c r="R40" s="11"/>
      <c r="S40" s="11"/>
    </row>
    <row r="41" spans="1:19" ht="12.75" customHeight="1">
      <c r="A41" s="11"/>
      <c r="B41" s="11"/>
      <c r="C41" s="11"/>
      <c r="D41" s="11"/>
      <c r="E41" s="11"/>
      <c r="F41" s="11"/>
      <c r="G41" s="11"/>
      <c r="H41" s="87"/>
      <c r="I41" s="87"/>
      <c r="J41" s="87"/>
      <c r="K41" s="87"/>
      <c r="L41" s="11"/>
      <c r="M41" s="11"/>
      <c r="N41" s="11"/>
      <c r="O41" s="11"/>
      <c r="P41" s="11"/>
      <c r="Q41" s="11"/>
      <c r="R41" s="11"/>
      <c r="S41" s="11"/>
    </row>
    <row r="42" spans="1:19" ht="12.75" customHeight="1">
      <c r="A42" s="11"/>
      <c r="B42" s="11"/>
      <c r="C42" s="11"/>
      <c r="D42" s="11"/>
      <c r="E42" s="11"/>
      <c r="F42" s="11"/>
      <c r="G42" s="11"/>
      <c r="H42" s="87"/>
      <c r="I42" s="87"/>
      <c r="J42" s="87"/>
      <c r="K42" s="87"/>
      <c r="L42" s="11"/>
      <c r="M42" s="11"/>
      <c r="N42" s="11"/>
      <c r="O42" s="11"/>
      <c r="P42" s="11"/>
      <c r="Q42" s="11"/>
      <c r="R42" s="11"/>
      <c r="S42" s="11"/>
    </row>
    <row r="43" spans="1:19" ht="12.75" customHeight="1">
      <c r="A43" s="11"/>
      <c r="B43" s="11"/>
      <c r="C43" s="11"/>
      <c r="D43" s="11"/>
      <c r="E43" s="11"/>
      <c r="F43" s="11"/>
      <c r="G43" s="11"/>
      <c r="H43" s="87"/>
      <c r="I43" s="87"/>
      <c r="J43" s="87"/>
      <c r="K43" s="87"/>
      <c r="L43" s="11"/>
      <c r="M43" s="11"/>
      <c r="N43" s="11"/>
      <c r="O43" s="11"/>
      <c r="P43" s="11"/>
      <c r="Q43" s="11"/>
      <c r="R43" s="11"/>
      <c r="S43" s="11"/>
    </row>
    <row r="44" spans="1:19" ht="12.75" customHeight="1">
      <c r="A44" s="11"/>
      <c r="B44" s="11"/>
      <c r="C44" s="11"/>
      <c r="D44" s="11"/>
      <c r="E44" s="11"/>
      <c r="F44" s="11"/>
      <c r="G44" s="11"/>
      <c r="H44" s="87"/>
      <c r="I44" s="87"/>
      <c r="J44" s="87"/>
      <c r="K44" s="87"/>
      <c r="L44" s="11"/>
      <c r="M44" s="11"/>
      <c r="N44" s="11"/>
      <c r="O44" s="11"/>
      <c r="P44" s="11"/>
      <c r="Q44" s="11"/>
      <c r="R44" s="11"/>
      <c r="S44" s="11"/>
    </row>
    <row r="45" spans="1:19" ht="12.75" customHeight="1">
      <c r="A45" s="11"/>
      <c r="B45" s="11"/>
      <c r="C45" s="11"/>
      <c r="D45" s="11"/>
      <c r="E45" s="11"/>
      <c r="F45" s="11"/>
      <c r="G45" s="11"/>
      <c r="H45" s="87"/>
      <c r="I45" s="87"/>
      <c r="J45" s="87"/>
      <c r="K45" s="87"/>
      <c r="L45" s="11"/>
      <c r="M45" s="11"/>
      <c r="N45" s="11"/>
      <c r="O45" s="11"/>
      <c r="P45" s="11"/>
      <c r="Q45" s="11"/>
      <c r="R45" s="11"/>
      <c r="S45" s="11"/>
    </row>
    <row r="46" spans="1:19" ht="12.75" customHeight="1">
      <c r="A46" s="11"/>
      <c r="B46" s="11"/>
      <c r="C46" s="11"/>
      <c r="D46" s="11"/>
      <c r="E46" s="11"/>
      <c r="F46" s="11"/>
      <c r="G46" s="11"/>
      <c r="H46" s="87"/>
      <c r="I46" s="87"/>
      <c r="J46" s="87"/>
      <c r="K46" s="87"/>
      <c r="L46" s="11"/>
      <c r="M46" s="11"/>
      <c r="N46" s="11"/>
      <c r="O46" s="11"/>
      <c r="P46" s="11"/>
      <c r="Q46" s="11"/>
      <c r="R46" s="11"/>
      <c r="S46" s="11"/>
    </row>
    <row r="47" spans="1:19" ht="12.75" customHeight="1">
      <c r="A47" s="11"/>
      <c r="B47" s="11"/>
      <c r="C47" s="11"/>
      <c r="D47" s="11"/>
      <c r="E47" s="11"/>
      <c r="F47" s="11"/>
      <c r="G47" s="11"/>
      <c r="H47" s="87"/>
      <c r="I47" s="87"/>
      <c r="J47" s="87"/>
      <c r="K47" s="87"/>
      <c r="L47" s="11"/>
      <c r="M47" s="11"/>
      <c r="N47" s="11"/>
      <c r="O47" s="11"/>
      <c r="P47" s="11"/>
      <c r="Q47" s="11"/>
      <c r="R47" s="11"/>
      <c r="S47" s="11"/>
    </row>
    <row r="48" spans="1:19" ht="12.75" customHeight="1">
      <c r="A48" s="11"/>
      <c r="B48" s="11"/>
      <c r="C48" s="11"/>
      <c r="D48" s="11"/>
      <c r="E48" s="11"/>
      <c r="F48" s="11"/>
      <c r="G48" s="11"/>
      <c r="H48" s="87"/>
      <c r="I48" s="87"/>
      <c r="J48" s="87"/>
      <c r="K48" s="87"/>
      <c r="L48" s="11"/>
      <c r="M48" s="11"/>
      <c r="N48" s="11"/>
      <c r="O48" s="11"/>
      <c r="P48" s="11"/>
      <c r="Q48" s="11"/>
      <c r="R48" s="11"/>
      <c r="S48" s="11"/>
    </row>
    <row r="49" spans="1:19" ht="12.75" customHeight="1">
      <c r="A49" s="11"/>
      <c r="B49" s="11"/>
      <c r="C49" s="11"/>
      <c r="D49" s="11"/>
      <c r="E49" s="11"/>
      <c r="F49" s="11"/>
      <c r="G49" s="11"/>
      <c r="H49" s="87"/>
      <c r="I49" s="87"/>
      <c r="J49" s="87"/>
      <c r="K49" s="87"/>
      <c r="L49" s="11"/>
      <c r="M49" s="11"/>
      <c r="N49" s="11"/>
      <c r="O49" s="11"/>
      <c r="P49" s="11"/>
      <c r="Q49" s="11"/>
      <c r="R49" s="11"/>
      <c r="S49" s="11"/>
    </row>
    <row r="50" spans="1:19" ht="12.75" customHeight="1">
      <c r="A50" s="11"/>
      <c r="B50" s="11"/>
      <c r="C50" s="11"/>
      <c r="D50" s="11"/>
      <c r="E50" s="11"/>
      <c r="F50" s="11"/>
      <c r="G50" s="11"/>
      <c r="H50" s="87"/>
      <c r="I50" s="87"/>
      <c r="J50" s="87"/>
      <c r="K50" s="87"/>
      <c r="L50" s="11"/>
      <c r="M50" s="11"/>
      <c r="N50" s="11"/>
      <c r="O50" s="11"/>
      <c r="P50" s="11"/>
      <c r="Q50" s="11"/>
      <c r="R50" s="11"/>
      <c r="S50" s="11"/>
    </row>
    <row r="51" spans="1:19" ht="12.75" customHeight="1">
      <c r="A51" s="11"/>
      <c r="B51" s="11"/>
      <c r="C51" s="11"/>
      <c r="D51" s="11"/>
      <c r="E51" s="11"/>
      <c r="F51" s="11"/>
      <c r="G51" s="11"/>
      <c r="H51" s="87"/>
      <c r="I51" s="87"/>
      <c r="J51" s="87"/>
      <c r="K51" s="87"/>
      <c r="L51" s="11"/>
      <c r="M51" s="11"/>
      <c r="N51" s="11"/>
      <c r="O51" s="11"/>
      <c r="P51" s="11"/>
      <c r="Q51" s="11"/>
      <c r="R51" s="11"/>
      <c r="S51" s="11"/>
    </row>
    <row r="52" spans="1:19" ht="12.75" customHeight="1">
      <c r="A52" s="11"/>
      <c r="B52" s="11"/>
      <c r="C52" s="11"/>
      <c r="D52" s="11"/>
      <c r="E52" s="11"/>
      <c r="F52" s="11"/>
      <c r="G52" s="11"/>
      <c r="H52" s="87"/>
      <c r="I52" s="87"/>
      <c r="J52" s="87"/>
      <c r="K52" s="87"/>
      <c r="L52" s="11"/>
      <c r="M52" s="11"/>
      <c r="N52" s="11"/>
      <c r="O52" s="11"/>
      <c r="P52" s="11"/>
      <c r="Q52" s="11"/>
      <c r="R52" s="11"/>
      <c r="S52" s="11"/>
    </row>
    <row r="53" spans="1:19" ht="12.75" customHeight="1">
      <c r="A53" s="11"/>
      <c r="B53" s="11"/>
      <c r="C53" s="11"/>
      <c r="D53" s="11"/>
      <c r="E53" s="11"/>
      <c r="F53" s="11"/>
      <c r="G53" s="11"/>
      <c r="H53" s="87"/>
      <c r="I53" s="87"/>
      <c r="J53" s="87"/>
      <c r="K53" s="87"/>
      <c r="L53" s="11"/>
      <c r="M53" s="11"/>
      <c r="N53" s="11"/>
      <c r="O53" s="11"/>
      <c r="P53" s="11"/>
      <c r="Q53" s="11"/>
      <c r="R53" s="11"/>
      <c r="S53" s="11"/>
    </row>
    <row r="54" spans="1:19" ht="12.75" customHeight="1">
      <c r="A54" s="11"/>
      <c r="B54" s="11"/>
      <c r="C54" s="11"/>
      <c r="D54" s="11"/>
      <c r="E54" s="11"/>
      <c r="F54" s="11"/>
      <c r="G54" s="11"/>
      <c r="H54" s="87"/>
      <c r="I54" s="87"/>
      <c r="J54" s="87"/>
      <c r="K54" s="87"/>
      <c r="L54" s="11"/>
      <c r="M54" s="11"/>
      <c r="N54" s="11"/>
      <c r="O54" s="11"/>
      <c r="P54" s="11"/>
      <c r="Q54" s="11"/>
      <c r="R54" s="11"/>
      <c r="S54" s="11"/>
    </row>
    <row r="55" spans="1:19" ht="12.75" customHeight="1">
      <c r="A55" s="11"/>
      <c r="B55" s="11"/>
      <c r="C55" s="11"/>
      <c r="D55" s="11"/>
      <c r="E55" s="11"/>
      <c r="F55" s="11"/>
      <c r="G55" s="11"/>
      <c r="H55" s="87"/>
      <c r="I55" s="87"/>
      <c r="J55" s="87"/>
      <c r="K55" s="87"/>
      <c r="L55" s="11"/>
      <c r="M55" s="11"/>
      <c r="N55" s="11"/>
      <c r="O55" s="11"/>
      <c r="P55" s="11"/>
      <c r="Q55" s="11"/>
      <c r="R55" s="11"/>
      <c r="S55" s="11"/>
    </row>
    <row r="56" spans="1:19" ht="12.75" customHeight="1">
      <c r="A56" s="11"/>
      <c r="B56" s="11"/>
      <c r="C56" s="11"/>
      <c r="D56" s="11"/>
      <c r="E56" s="11"/>
      <c r="F56" s="11"/>
      <c r="G56" s="11"/>
      <c r="H56" s="87"/>
      <c r="I56" s="87"/>
      <c r="J56" s="87"/>
      <c r="K56" s="87"/>
      <c r="L56" s="11"/>
      <c r="M56" s="11"/>
      <c r="N56" s="11"/>
      <c r="O56" s="11"/>
      <c r="P56" s="11"/>
      <c r="Q56" s="11"/>
      <c r="R56" s="11"/>
      <c r="S56" s="11"/>
    </row>
    <row r="57" spans="1:19" ht="12.75" customHeight="1">
      <c r="A57" s="11"/>
      <c r="B57" s="11"/>
      <c r="C57" s="11"/>
      <c r="D57" s="11"/>
      <c r="E57" s="11"/>
      <c r="F57" s="11"/>
      <c r="G57" s="11"/>
      <c r="H57" s="87"/>
      <c r="I57" s="87"/>
      <c r="J57" s="87"/>
      <c r="K57" s="87"/>
      <c r="L57" s="11"/>
      <c r="M57" s="11"/>
      <c r="N57" s="11"/>
      <c r="O57" s="11"/>
      <c r="P57" s="11"/>
      <c r="Q57" s="11"/>
      <c r="R57" s="11"/>
      <c r="S57" s="11"/>
    </row>
    <row r="58" spans="1:19" ht="12.75" customHeight="1">
      <c r="A58" s="11"/>
      <c r="B58" s="11"/>
      <c r="C58" s="11"/>
      <c r="D58" s="11"/>
      <c r="E58" s="11"/>
      <c r="F58" s="11"/>
      <c r="G58" s="11"/>
      <c r="H58" s="87"/>
      <c r="I58" s="87"/>
      <c r="J58" s="87"/>
      <c r="K58" s="87"/>
      <c r="L58" s="11"/>
      <c r="M58" s="11"/>
      <c r="N58" s="11"/>
      <c r="O58" s="11"/>
      <c r="P58" s="11"/>
      <c r="Q58" s="11"/>
      <c r="R58" s="11"/>
      <c r="S58" s="11"/>
    </row>
    <row r="59" spans="1:19" ht="12.75" customHeight="1">
      <c r="A59" s="11"/>
      <c r="B59" s="11"/>
      <c r="C59" s="11"/>
      <c r="D59" s="11"/>
      <c r="E59" s="11"/>
      <c r="F59" s="11"/>
      <c r="G59" s="11"/>
      <c r="H59" s="87"/>
      <c r="I59" s="87"/>
      <c r="J59" s="87"/>
      <c r="K59" s="87"/>
      <c r="L59" s="11"/>
      <c r="M59" s="11"/>
      <c r="N59" s="11"/>
      <c r="O59" s="11"/>
      <c r="P59" s="11"/>
      <c r="Q59" s="11"/>
      <c r="R59" s="11"/>
      <c r="S59" s="11"/>
    </row>
    <row r="60" spans="1:19" ht="12.75" customHeight="1">
      <c r="A60" s="11"/>
      <c r="B60" s="11"/>
      <c r="C60" s="11"/>
      <c r="D60" s="11"/>
      <c r="E60" s="11"/>
      <c r="F60" s="11"/>
      <c r="G60" s="11"/>
      <c r="H60" s="87"/>
      <c r="I60" s="87"/>
      <c r="J60" s="87"/>
      <c r="K60" s="87"/>
      <c r="L60" s="11"/>
      <c r="M60" s="11"/>
      <c r="N60" s="11"/>
      <c r="O60" s="11"/>
      <c r="P60" s="11"/>
      <c r="Q60" s="11"/>
      <c r="R60" s="11"/>
      <c r="S60" s="11"/>
    </row>
    <row r="61" spans="1:19" ht="12.75" customHeight="1">
      <c r="A61" s="11"/>
      <c r="B61" s="11"/>
      <c r="C61" s="11"/>
      <c r="D61" s="11"/>
      <c r="E61" s="11"/>
      <c r="F61" s="11"/>
      <c r="G61" s="11"/>
      <c r="H61" s="87"/>
      <c r="I61" s="87"/>
      <c r="J61" s="87"/>
      <c r="K61" s="87"/>
      <c r="L61" s="11"/>
      <c r="M61" s="11"/>
      <c r="N61" s="11"/>
      <c r="O61" s="11"/>
      <c r="P61" s="11"/>
      <c r="Q61" s="11"/>
      <c r="R61" s="11"/>
      <c r="S61" s="11"/>
    </row>
    <row r="62" spans="1:19" ht="12.75" customHeight="1">
      <c r="A62" s="11"/>
      <c r="B62" s="11"/>
      <c r="C62" s="11"/>
      <c r="D62" s="11"/>
      <c r="E62" s="11"/>
      <c r="F62" s="11"/>
      <c r="G62" s="11"/>
      <c r="H62" s="87"/>
      <c r="I62" s="87"/>
      <c r="J62" s="87"/>
      <c r="K62" s="87"/>
      <c r="L62" s="11"/>
      <c r="M62" s="11"/>
      <c r="N62" s="11"/>
      <c r="O62" s="11"/>
      <c r="P62" s="11"/>
      <c r="Q62" s="11"/>
      <c r="R62" s="11"/>
      <c r="S62" s="11"/>
    </row>
    <row r="63" spans="1:19" ht="12.75" customHeight="1">
      <c r="A63" s="11"/>
      <c r="B63" s="11"/>
      <c r="C63" s="11"/>
      <c r="D63" s="11"/>
      <c r="E63" s="11"/>
      <c r="F63" s="11"/>
      <c r="G63" s="11"/>
      <c r="H63" s="87"/>
      <c r="I63" s="87"/>
      <c r="J63" s="87"/>
      <c r="K63" s="87"/>
      <c r="L63" s="11"/>
      <c r="M63" s="11"/>
      <c r="N63" s="11"/>
      <c r="O63" s="11"/>
      <c r="P63" s="11"/>
      <c r="Q63" s="11"/>
      <c r="R63" s="11"/>
      <c r="S63" s="11"/>
    </row>
    <row r="64" spans="1:19" ht="12.75" customHeight="1">
      <c r="A64" s="11"/>
      <c r="B64" s="11"/>
      <c r="C64" s="11"/>
      <c r="D64" s="11"/>
      <c r="E64" s="11"/>
      <c r="F64" s="11"/>
      <c r="G64" s="11"/>
      <c r="H64" s="87"/>
      <c r="I64" s="87"/>
      <c r="J64" s="87"/>
      <c r="K64" s="87"/>
      <c r="L64" s="11"/>
      <c r="M64" s="11"/>
      <c r="N64" s="11"/>
      <c r="O64" s="11"/>
      <c r="P64" s="11"/>
      <c r="Q64" s="11"/>
      <c r="R64" s="11"/>
      <c r="S64" s="11"/>
    </row>
    <row r="65" spans="1:19" ht="12.75" customHeight="1">
      <c r="A65" s="11"/>
      <c r="B65" s="11"/>
      <c r="C65" s="11"/>
      <c r="D65" s="11"/>
      <c r="E65" s="11"/>
      <c r="F65" s="11"/>
      <c r="G65" s="11"/>
      <c r="H65" s="87"/>
      <c r="I65" s="87"/>
      <c r="J65" s="87"/>
      <c r="K65" s="87"/>
      <c r="L65" s="11"/>
      <c r="M65" s="11"/>
      <c r="N65" s="11"/>
      <c r="O65" s="11"/>
      <c r="P65" s="11"/>
      <c r="Q65" s="11"/>
      <c r="R65" s="11"/>
      <c r="S65" s="11"/>
    </row>
    <row r="66" spans="1:19" ht="12.75" customHeight="1">
      <c r="A66" s="11"/>
      <c r="B66" s="11"/>
      <c r="C66" s="11"/>
      <c r="D66" s="11"/>
      <c r="E66" s="11"/>
      <c r="F66" s="11"/>
      <c r="G66" s="11"/>
      <c r="H66" s="87"/>
      <c r="I66" s="87"/>
      <c r="J66" s="87"/>
      <c r="K66" s="87"/>
      <c r="L66" s="11"/>
      <c r="M66" s="11"/>
      <c r="N66" s="11"/>
      <c r="O66" s="11"/>
      <c r="P66" s="11"/>
      <c r="Q66" s="11"/>
      <c r="R66" s="11"/>
      <c r="S66" s="11"/>
    </row>
    <row r="67" spans="1:19" ht="12.75" customHeight="1">
      <c r="A67" s="11"/>
      <c r="B67" s="11"/>
      <c r="C67" s="11"/>
      <c r="D67" s="11"/>
      <c r="E67" s="11"/>
      <c r="F67" s="11"/>
      <c r="G67" s="11"/>
      <c r="H67" s="87"/>
      <c r="I67" s="87"/>
      <c r="J67" s="87"/>
      <c r="K67" s="87"/>
      <c r="L67" s="11"/>
      <c r="M67" s="11"/>
      <c r="N67" s="11"/>
      <c r="O67" s="11"/>
      <c r="P67" s="11"/>
      <c r="Q67" s="11"/>
      <c r="R67" s="11"/>
      <c r="S67" s="11"/>
    </row>
    <row r="68" spans="1:19" ht="12.75" customHeight="1">
      <c r="A68" s="11"/>
      <c r="B68" s="11"/>
      <c r="C68" s="11"/>
      <c r="D68" s="11"/>
      <c r="E68" s="11"/>
      <c r="F68" s="11"/>
      <c r="G68" s="11"/>
      <c r="H68" s="87"/>
      <c r="I68" s="87"/>
      <c r="J68" s="87"/>
      <c r="K68" s="87"/>
      <c r="L68" s="11"/>
      <c r="M68" s="11"/>
      <c r="N68" s="11"/>
      <c r="O68" s="11"/>
      <c r="P68" s="11"/>
      <c r="Q68" s="11"/>
      <c r="R68" s="11"/>
      <c r="S68" s="11"/>
    </row>
    <row r="69" spans="1:19" ht="12.75" customHeight="1">
      <c r="A69" s="11"/>
      <c r="B69" s="11"/>
      <c r="C69" s="11"/>
      <c r="D69" s="11"/>
      <c r="E69" s="11"/>
      <c r="F69" s="11"/>
      <c r="G69" s="11"/>
      <c r="H69" s="87"/>
      <c r="I69" s="87"/>
      <c r="J69" s="87"/>
      <c r="K69" s="87"/>
      <c r="L69" s="11"/>
      <c r="M69" s="11"/>
      <c r="N69" s="11"/>
      <c r="O69" s="11"/>
      <c r="P69" s="11"/>
      <c r="Q69" s="11"/>
      <c r="R69" s="11"/>
      <c r="S69" s="11"/>
    </row>
    <row r="70" spans="1:19" ht="12.75" customHeight="1">
      <c r="A70" s="11"/>
      <c r="B70" s="11"/>
      <c r="C70" s="11"/>
      <c r="D70" s="11"/>
      <c r="E70" s="11"/>
      <c r="F70" s="11"/>
      <c r="G70" s="11"/>
      <c r="H70" s="87"/>
      <c r="I70" s="87"/>
      <c r="J70" s="87"/>
      <c r="K70" s="87"/>
      <c r="L70" s="11"/>
      <c r="M70" s="11"/>
      <c r="N70" s="11"/>
      <c r="O70" s="11"/>
      <c r="P70" s="11"/>
      <c r="Q70" s="11"/>
      <c r="R70" s="11"/>
      <c r="S70" s="11"/>
    </row>
    <row r="71" spans="1:19" ht="12.75" customHeight="1">
      <c r="A71" s="11"/>
      <c r="B71" s="11"/>
      <c r="C71" s="11"/>
      <c r="D71" s="11"/>
      <c r="E71" s="11"/>
      <c r="F71" s="11"/>
      <c r="G71" s="11"/>
      <c r="H71" s="87"/>
      <c r="I71" s="87"/>
      <c r="J71" s="87"/>
      <c r="K71" s="87"/>
      <c r="L71" s="11"/>
      <c r="M71" s="11"/>
      <c r="N71" s="11"/>
      <c r="O71" s="11"/>
      <c r="P71" s="11"/>
      <c r="Q71" s="11"/>
      <c r="R71" s="11"/>
      <c r="S71" s="11"/>
    </row>
    <row r="72" spans="1:19" ht="12.75" customHeight="1">
      <c r="A72" s="11"/>
      <c r="B72" s="11"/>
      <c r="C72" s="11"/>
      <c r="D72" s="11"/>
      <c r="E72" s="11"/>
      <c r="F72" s="11"/>
      <c r="G72" s="11"/>
      <c r="H72" s="87"/>
      <c r="I72" s="87"/>
      <c r="J72" s="87"/>
      <c r="K72" s="87"/>
      <c r="L72" s="11"/>
      <c r="M72" s="11"/>
      <c r="N72" s="11"/>
      <c r="O72" s="11"/>
      <c r="P72" s="11"/>
      <c r="Q72" s="11"/>
      <c r="R72" s="11"/>
      <c r="S72" s="11"/>
    </row>
    <row r="73" spans="1:19" ht="12.75" customHeight="1">
      <c r="A73" s="11"/>
      <c r="B73" s="11"/>
      <c r="C73" s="11"/>
      <c r="D73" s="11"/>
      <c r="E73" s="11"/>
      <c r="F73" s="11"/>
      <c r="G73" s="11"/>
      <c r="H73" s="87"/>
      <c r="I73" s="87"/>
      <c r="J73" s="87"/>
      <c r="K73" s="87"/>
      <c r="L73" s="11"/>
      <c r="M73" s="11"/>
      <c r="N73" s="11"/>
      <c r="O73" s="11"/>
      <c r="P73" s="11"/>
      <c r="Q73" s="11"/>
      <c r="R73" s="11"/>
      <c r="S73" s="11"/>
    </row>
    <row r="74" spans="1:19" ht="12.75" customHeight="1">
      <c r="A74" s="11"/>
      <c r="B74" s="11"/>
      <c r="C74" s="11"/>
      <c r="D74" s="11"/>
      <c r="E74" s="11"/>
      <c r="F74" s="11"/>
      <c r="G74" s="11"/>
      <c r="H74" s="87"/>
      <c r="I74" s="87"/>
      <c r="J74" s="87"/>
      <c r="K74" s="87"/>
      <c r="L74" s="11"/>
      <c r="M74" s="11"/>
      <c r="N74" s="11"/>
      <c r="O74" s="11"/>
      <c r="P74" s="11"/>
      <c r="Q74" s="11"/>
      <c r="R74" s="11"/>
      <c r="S74" s="11"/>
    </row>
    <row r="75" spans="1:19" ht="12.75" customHeight="1">
      <c r="A75" s="11"/>
      <c r="B75" s="11"/>
      <c r="C75" s="11"/>
      <c r="D75" s="11"/>
      <c r="E75" s="11"/>
      <c r="F75" s="11"/>
      <c r="G75" s="11"/>
      <c r="H75" s="87"/>
      <c r="I75" s="87"/>
      <c r="J75" s="87"/>
      <c r="K75" s="87"/>
      <c r="L75" s="11"/>
      <c r="M75" s="11"/>
      <c r="N75" s="11"/>
      <c r="O75" s="11"/>
      <c r="P75" s="11"/>
      <c r="Q75" s="11"/>
      <c r="R75" s="11"/>
      <c r="S75" s="11"/>
    </row>
    <row r="76" spans="1:19" ht="12.75" customHeight="1">
      <c r="A76" s="11"/>
      <c r="B76" s="11"/>
      <c r="C76" s="11"/>
      <c r="D76" s="11"/>
      <c r="E76" s="11"/>
      <c r="F76" s="11"/>
      <c r="G76" s="11"/>
      <c r="H76" s="87"/>
      <c r="I76" s="87"/>
      <c r="J76" s="87"/>
      <c r="K76" s="87"/>
      <c r="L76" s="11"/>
      <c r="M76" s="11"/>
      <c r="N76" s="11"/>
      <c r="O76" s="11"/>
      <c r="P76" s="11"/>
      <c r="Q76" s="11"/>
      <c r="R76" s="11"/>
      <c r="S76" s="11"/>
    </row>
    <row r="77" spans="1:19" ht="12.75" customHeight="1">
      <c r="A77" s="11"/>
      <c r="B77" s="11"/>
      <c r="C77" s="11"/>
      <c r="D77" s="11"/>
      <c r="E77" s="11"/>
      <c r="F77" s="11"/>
      <c r="G77" s="11"/>
      <c r="H77" s="87"/>
      <c r="I77" s="87"/>
      <c r="J77" s="87"/>
      <c r="K77" s="87"/>
      <c r="L77" s="11"/>
      <c r="M77" s="11"/>
      <c r="N77" s="11"/>
      <c r="O77" s="11"/>
      <c r="P77" s="11"/>
      <c r="Q77" s="11"/>
      <c r="R77" s="11"/>
      <c r="S77" s="11"/>
    </row>
    <row r="78" spans="1:19" ht="12.75" customHeight="1">
      <c r="A78" s="11"/>
      <c r="B78" s="11"/>
      <c r="C78" s="11"/>
      <c r="D78" s="11"/>
      <c r="E78" s="11"/>
      <c r="F78" s="11"/>
      <c r="G78" s="11"/>
      <c r="H78" s="87"/>
      <c r="I78" s="87"/>
      <c r="J78" s="87"/>
      <c r="K78" s="87"/>
      <c r="L78" s="11"/>
      <c r="M78" s="11"/>
      <c r="N78" s="11"/>
      <c r="O78" s="11"/>
      <c r="P78" s="11"/>
      <c r="Q78" s="11"/>
      <c r="R78" s="11"/>
      <c r="S78" s="11"/>
    </row>
    <row r="79" spans="1:19" ht="12.75" customHeight="1">
      <c r="A79" s="11"/>
      <c r="B79" s="11"/>
      <c r="C79" s="11"/>
      <c r="D79" s="11"/>
      <c r="E79" s="11"/>
      <c r="F79" s="11"/>
      <c r="G79" s="11"/>
      <c r="H79" s="87"/>
      <c r="I79" s="87"/>
      <c r="J79" s="87"/>
      <c r="K79" s="87"/>
      <c r="L79" s="11"/>
      <c r="M79" s="11"/>
      <c r="N79" s="11"/>
      <c r="O79" s="11"/>
      <c r="P79" s="11"/>
      <c r="Q79" s="11"/>
      <c r="R79" s="11"/>
      <c r="S79" s="11"/>
    </row>
    <row r="80" spans="1:19" ht="12.75" customHeight="1">
      <c r="A80" s="11"/>
      <c r="B80" s="11"/>
      <c r="C80" s="11"/>
      <c r="D80" s="11"/>
      <c r="E80" s="11"/>
      <c r="F80" s="11"/>
      <c r="G80" s="11"/>
      <c r="H80" s="87"/>
      <c r="I80" s="87"/>
      <c r="J80" s="87"/>
      <c r="K80" s="87"/>
      <c r="L80" s="11"/>
      <c r="M80" s="11"/>
      <c r="N80" s="11"/>
      <c r="O80" s="11"/>
      <c r="P80" s="11"/>
      <c r="Q80" s="11"/>
      <c r="R80" s="11"/>
      <c r="S80" s="11"/>
    </row>
    <row r="81" spans="1:19" ht="12.75" customHeight="1">
      <c r="A81" s="11"/>
      <c r="B81" s="11"/>
      <c r="C81" s="11"/>
      <c r="D81" s="11"/>
      <c r="E81" s="11"/>
      <c r="F81" s="11"/>
      <c r="G81" s="11"/>
      <c r="H81" s="87"/>
      <c r="I81" s="87"/>
      <c r="J81" s="87"/>
      <c r="K81" s="87"/>
      <c r="L81" s="11"/>
      <c r="M81" s="11"/>
      <c r="N81" s="11"/>
      <c r="O81" s="11"/>
      <c r="P81" s="11"/>
      <c r="Q81" s="11"/>
      <c r="R81" s="11"/>
      <c r="S81" s="11"/>
    </row>
    <row r="82" spans="1:19" ht="12.75" customHeight="1">
      <c r="A82" s="11"/>
      <c r="B82" s="11"/>
      <c r="C82" s="11"/>
      <c r="D82" s="11"/>
      <c r="E82" s="11"/>
      <c r="F82" s="11"/>
      <c r="G82" s="11"/>
      <c r="H82" s="87"/>
      <c r="I82" s="87"/>
      <c r="J82" s="87"/>
      <c r="K82" s="87"/>
      <c r="L82" s="11"/>
      <c r="M82" s="11"/>
      <c r="N82" s="11"/>
      <c r="O82" s="11"/>
      <c r="P82" s="11"/>
      <c r="Q82" s="11"/>
      <c r="R82" s="11"/>
      <c r="S82" s="11"/>
    </row>
    <row r="83" spans="1:19" ht="12.75" customHeight="1">
      <c r="A83" s="11"/>
      <c r="B83" s="11"/>
      <c r="C83" s="11"/>
      <c r="D83" s="11"/>
      <c r="E83" s="11"/>
      <c r="F83" s="11"/>
      <c r="G83" s="11"/>
      <c r="H83" s="87"/>
      <c r="I83" s="87"/>
      <c r="J83" s="87"/>
      <c r="K83" s="87"/>
      <c r="L83" s="11"/>
      <c r="M83" s="11"/>
      <c r="N83" s="11"/>
      <c r="O83" s="11"/>
      <c r="P83" s="11"/>
      <c r="Q83" s="11"/>
      <c r="R83" s="11"/>
      <c r="S83" s="11"/>
    </row>
    <row r="84" spans="1:19" ht="12.75" customHeight="1">
      <c r="A84" s="11"/>
      <c r="B84" s="11"/>
      <c r="C84" s="11"/>
      <c r="D84" s="11"/>
      <c r="E84" s="11"/>
      <c r="F84" s="11"/>
      <c r="G84" s="11"/>
      <c r="H84" s="87"/>
      <c r="I84" s="87"/>
      <c r="J84" s="87"/>
      <c r="K84" s="87"/>
      <c r="L84" s="11"/>
      <c r="M84" s="11"/>
      <c r="N84" s="11"/>
      <c r="O84" s="11"/>
      <c r="P84" s="11"/>
      <c r="Q84" s="11"/>
      <c r="R84" s="11"/>
      <c r="S84" s="11"/>
    </row>
    <row r="85" spans="1:19" ht="12.75" customHeight="1">
      <c r="A85" s="11"/>
      <c r="B85" s="11"/>
      <c r="C85" s="11"/>
      <c r="D85" s="11"/>
      <c r="E85" s="11"/>
      <c r="F85" s="11"/>
      <c r="G85" s="11"/>
      <c r="H85" s="87"/>
      <c r="I85" s="87"/>
      <c r="J85" s="87"/>
      <c r="K85" s="87"/>
      <c r="L85" s="11"/>
      <c r="M85" s="11"/>
      <c r="N85" s="11"/>
      <c r="O85" s="11"/>
      <c r="P85" s="11"/>
      <c r="Q85" s="11"/>
      <c r="R85" s="11"/>
      <c r="S85" s="11"/>
    </row>
    <row r="86" spans="1:19" ht="12.75" customHeight="1">
      <c r="A86" s="11"/>
      <c r="B86" s="11"/>
      <c r="C86" s="11"/>
      <c r="D86" s="11"/>
      <c r="E86" s="11"/>
      <c r="F86" s="11"/>
      <c r="G86" s="11"/>
      <c r="H86" s="87"/>
      <c r="I86" s="87"/>
      <c r="J86" s="87"/>
      <c r="K86" s="87"/>
      <c r="L86" s="11"/>
      <c r="M86" s="11"/>
      <c r="N86" s="11"/>
      <c r="O86" s="11"/>
      <c r="P86" s="11"/>
      <c r="Q86" s="11"/>
      <c r="R86" s="11"/>
      <c r="S86" s="11"/>
    </row>
    <row r="87" spans="1:19" ht="12.75" customHeight="1">
      <c r="A87" s="11"/>
      <c r="B87" s="11"/>
      <c r="C87" s="11"/>
      <c r="D87" s="11"/>
      <c r="E87" s="11"/>
      <c r="F87" s="11"/>
      <c r="G87" s="11"/>
      <c r="H87" s="87"/>
      <c r="I87" s="87"/>
      <c r="J87" s="87"/>
      <c r="K87" s="87"/>
      <c r="L87" s="11"/>
      <c r="M87" s="11"/>
      <c r="N87" s="11"/>
      <c r="O87" s="11"/>
      <c r="P87" s="11"/>
      <c r="Q87" s="11"/>
      <c r="R87" s="11"/>
      <c r="S87" s="11"/>
    </row>
    <row r="88" spans="1:19" ht="12.75" customHeight="1">
      <c r="A88" s="11"/>
      <c r="B88" s="11"/>
      <c r="C88" s="11"/>
      <c r="D88" s="11"/>
      <c r="E88" s="11"/>
      <c r="F88" s="11"/>
      <c r="G88" s="11"/>
      <c r="H88" s="87"/>
      <c r="I88" s="87"/>
      <c r="J88" s="87"/>
      <c r="K88" s="87"/>
      <c r="L88" s="11"/>
      <c r="M88" s="11"/>
      <c r="N88" s="11"/>
      <c r="O88" s="11"/>
      <c r="P88" s="11"/>
      <c r="Q88" s="11"/>
      <c r="R88" s="11"/>
      <c r="S88" s="11"/>
    </row>
    <row r="89" spans="1:19" ht="12.75" customHeight="1">
      <c r="A89" s="11"/>
      <c r="B89" s="11"/>
      <c r="C89" s="11"/>
      <c r="D89" s="11"/>
      <c r="E89" s="11"/>
      <c r="F89" s="11"/>
      <c r="G89" s="11"/>
      <c r="H89" s="87"/>
      <c r="I89" s="87"/>
      <c r="J89" s="87"/>
      <c r="K89" s="87"/>
      <c r="L89" s="11"/>
      <c r="M89" s="11"/>
      <c r="N89" s="11"/>
      <c r="O89" s="11"/>
      <c r="P89" s="11"/>
      <c r="Q89" s="11"/>
      <c r="R89" s="11"/>
      <c r="S89" s="11"/>
    </row>
    <row r="90" spans="1:19" ht="12.75" customHeight="1">
      <c r="A90" s="11"/>
      <c r="B90" s="11"/>
      <c r="C90" s="11"/>
      <c r="D90" s="11"/>
      <c r="E90" s="11"/>
      <c r="F90" s="11"/>
      <c r="G90" s="11"/>
      <c r="H90" s="87"/>
      <c r="I90" s="87"/>
      <c r="J90" s="87"/>
      <c r="K90" s="87"/>
      <c r="L90" s="11"/>
      <c r="M90" s="11"/>
      <c r="N90" s="11"/>
      <c r="O90" s="11"/>
      <c r="P90" s="11"/>
      <c r="Q90" s="11"/>
      <c r="R90" s="11"/>
      <c r="S90" s="11"/>
    </row>
    <row r="91" spans="1:19" ht="12.75" customHeight="1">
      <c r="A91" s="11"/>
      <c r="B91" s="11"/>
      <c r="C91" s="11"/>
      <c r="D91" s="11"/>
      <c r="E91" s="11"/>
      <c r="F91" s="11"/>
      <c r="G91" s="11"/>
      <c r="H91" s="87"/>
      <c r="I91" s="87"/>
      <c r="J91" s="87"/>
      <c r="K91" s="87"/>
      <c r="L91" s="11"/>
      <c r="M91" s="11"/>
      <c r="N91" s="11"/>
      <c r="O91" s="11"/>
      <c r="P91" s="11"/>
      <c r="Q91" s="11"/>
      <c r="R91" s="11"/>
      <c r="S91" s="11"/>
    </row>
    <row r="92" spans="1:19" ht="12.75" customHeight="1">
      <c r="A92" s="11"/>
      <c r="B92" s="11"/>
      <c r="C92" s="11"/>
      <c r="D92" s="11"/>
      <c r="E92" s="11"/>
      <c r="F92" s="11"/>
      <c r="G92" s="11"/>
      <c r="H92" s="87"/>
      <c r="I92" s="87"/>
      <c r="J92" s="87"/>
      <c r="K92" s="87"/>
      <c r="L92" s="11"/>
      <c r="M92" s="11"/>
      <c r="N92" s="11"/>
      <c r="O92" s="11"/>
      <c r="P92" s="11"/>
      <c r="Q92" s="11"/>
      <c r="R92" s="11"/>
      <c r="S92" s="11"/>
    </row>
    <row r="93" spans="1:19" ht="12.75" customHeight="1">
      <c r="A93" s="11"/>
      <c r="B93" s="11"/>
      <c r="C93" s="11"/>
      <c r="D93" s="11"/>
      <c r="E93" s="11"/>
      <c r="F93" s="11"/>
      <c r="G93" s="11"/>
      <c r="H93" s="87"/>
      <c r="I93" s="87"/>
      <c r="J93" s="87"/>
      <c r="K93" s="87"/>
      <c r="L93" s="11"/>
      <c r="M93" s="11"/>
      <c r="N93" s="11"/>
      <c r="O93" s="11"/>
      <c r="P93" s="11"/>
      <c r="Q93" s="11"/>
      <c r="R93" s="11"/>
      <c r="S93" s="11"/>
    </row>
    <row r="94" spans="1:19" ht="12.75" customHeight="1">
      <c r="A94" s="11"/>
      <c r="B94" s="11"/>
      <c r="C94" s="11"/>
      <c r="D94" s="11"/>
      <c r="E94" s="11"/>
      <c r="F94" s="11"/>
      <c r="G94" s="11"/>
      <c r="H94" s="87"/>
      <c r="I94" s="87"/>
      <c r="J94" s="87"/>
      <c r="K94" s="87"/>
      <c r="L94" s="11"/>
      <c r="M94" s="11"/>
      <c r="N94" s="11"/>
      <c r="O94" s="11"/>
      <c r="P94" s="11"/>
      <c r="Q94" s="11"/>
      <c r="R94" s="11"/>
      <c r="S94" s="11"/>
    </row>
    <row r="95" spans="1:19" ht="12.75" customHeight="1">
      <c r="A95" s="11"/>
      <c r="B95" s="11"/>
      <c r="C95" s="11"/>
      <c r="D95" s="11"/>
      <c r="E95" s="11"/>
      <c r="F95" s="11"/>
      <c r="G95" s="11"/>
      <c r="H95" s="87"/>
      <c r="I95" s="87"/>
      <c r="J95" s="87"/>
      <c r="K95" s="87"/>
      <c r="L95" s="11"/>
      <c r="M95" s="11"/>
      <c r="N95" s="11"/>
      <c r="O95" s="11"/>
      <c r="P95" s="11"/>
      <c r="Q95" s="11"/>
      <c r="R95" s="11"/>
      <c r="S95" s="11"/>
    </row>
    <row r="96" spans="1:19" ht="12.75" customHeight="1">
      <c r="A96" s="11"/>
      <c r="B96" s="11"/>
      <c r="C96" s="11"/>
      <c r="D96" s="11"/>
      <c r="E96" s="11"/>
      <c r="F96" s="11"/>
      <c r="G96" s="11"/>
      <c r="H96" s="87"/>
      <c r="I96" s="87"/>
      <c r="J96" s="87"/>
      <c r="K96" s="87"/>
      <c r="L96" s="11"/>
      <c r="M96" s="11"/>
      <c r="N96" s="11"/>
      <c r="O96" s="11"/>
      <c r="P96" s="11"/>
      <c r="Q96" s="11"/>
      <c r="R96" s="11"/>
      <c r="S96" s="11"/>
    </row>
    <row r="97" spans="1:19" ht="12.75" customHeight="1">
      <c r="A97" s="11"/>
      <c r="B97" s="11"/>
      <c r="C97" s="11"/>
      <c r="D97" s="11"/>
      <c r="E97" s="11"/>
      <c r="F97" s="11"/>
      <c r="G97" s="11"/>
      <c r="H97" s="87"/>
      <c r="I97" s="87"/>
      <c r="J97" s="87"/>
      <c r="K97" s="87"/>
      <c r="L97" s="11"/>
      <c r="M97" s="11"/>
      <c r="N97" s="11"/>
      <c r="O97" s="11"/>
      <c r="P97" s="11"/>
      <c r="Q97" s="11"/>
      <c r="R97" s="11"/>
      <c r="S97" s="11"/>
    </row>
    <row r="98" spans="1:19" ht="12.75" customHeight="1">
      <c r="A98" s="11"/>
      <c r="B98" s="11"/>
      <c r="C98" s="11"/>
      <c r="D98" s="11"/>
      <c r="E98" s="11"/>
      <c r="F98" s="11"/>
      <c r="G98" s="11"/>
      <c r="H98" s="87"/>
      <c r="I98" s="87"/>
      <c r="J98" s="87"/>
      <c r="K98" s="87"/>
      <c r="L98" s="11"/>
      <c r="M98" s="11"/>
      <c r="N98" s="11"/>
      <c r="O98" s="11"/>
      <c r="P98" s="11"/>
      <c r="Q98" s="11"/>
      <c r="R98" s="11"/>
      <c r="S98" s="11"/>
    </row>
    <row r="99" spans="1:19" ht="12.75" customHeight="1">
      <c r="A99" s="11"/>
      <c r="B99" s="11"/>
      <c r="C99" s="11"/>
      <c r="D99" s="11"/>
      <c r="E99" s="11"/>
      <c r="F99" s="11"/>
      <c r="G99" s="11"/>
      <c r="H99" s="87"/>
      <c r="I99" s="87"/>
      <c r="J99" s="87"/>
      <c r="K99" s="87"/>
      <c r="L99" s="11"/>
      <c r="M99" s="11"/>
      <c r="N99" s="11"/>
      <c r="O99" s="11"/>
      <c r="P99" s="11"/>
      <c r="Q99" s="11"/>
      <c r="R99" s="11"/>
      <c r="S99" s="11"/>
    </row>
    <row r="100" spans="1:19" ht="12.75" customHeight="1">
      <c r="A100" s="11"/>
      <c r="B100" s="11"/>
      <c r="C100" s="11"/>
      <c r="D100" s="11"/>
      <c r="E100" s="11"/>
      <c r="F100" s="11"/>
      <c r="G100" s="11"/>
      <c r="H100" s="87"/>
      <c r="I100" s="87"/>
      <c r="J100" s="87"/>
      <c r="K100" s="87"/>
      <c r="L100" s="11"/>
      <c r="M100" s="11"/>
      <c r="N100" s="11"/>
      <c r="O100" s="11"/>
      <c r="P100" s="11"/>
      <c r="Q100" s="11"/>
      <c r="R100" s="11"/>
      <c r="S100" s="11"/>
    </row>
    <row r="101" spans="1:19" ht="12.75" customHeight="1">
      <c r="A101" s="11"/>
      <c r="B101" s="11"/>
      <c r="C101" s="11"/>
      <c r="D101" s="11"/>
      <c r="E101" s="11"/>
      <c r="F101" s="11"/>
      <c r="G101" s="11"/>
      <c r="H101" s="87"/>
      <c r="I101" s="87"/>
      <c r="J101" s="87"/>
      <c r="K101" s="87"/>
      <c r="L101" s="11"/>
      <c r="M101" s="11"/>
      <c r="N101" s="11"/>
      <c r="O101" s="11"/>
      <c r="P101" s="11"/>
      <c r="Q101" s="11"/>
      <c r="R101" s="11"/>
      <c r="S101" s="11"/>
    </row>
    <row r="102" spans="1:19" ht="12.75" customHeight="1">
      <c r="A102" s="11"/>
      <c r="B102" s="11"/>
      <c r="C102" s="11"/>
      <c r="D102" s="11"/>
      <c r="E102" s="11"/>
      <c r="F102" s="11"/>
      <c r="G102" s="11"/>
      <c r="H102" s="87"/>
      <c r="I102" s="87"/>
      <c r="J102" s="87"/>
      <c r="K102" s="87"/>
      <c r="L102" s="11"/>
      <c r="M102" s="11"/>
      <c r="N102" s="11"/>
      <c r="O102" s="11"/>
      <c r="P102" s="11"/>
      <c r="Q102" s="11"/>
      <c r="R102" s="11"/>
      <c r="S102" s="11"/>
    </row>
    <row r="103" spans="1:19" ht="12.75" customHeight="1">
      <c r="A103" s="11"/>
      <c r="B103" s="11"/>
      <c r="C103" s="11"/>
      <c r="D103" s="11"/>
      <c r="E103" s="11"/>
      <c r="F103" s="11"/>
      <c r="G103" s="11"/>
      <c r="H103" s="87"/>
      <c r="I103" s="87"/>
      <c r="J103" s="87"/>
      <c r="K103" s="87"/>
      <c r="L103" s="11"/>
      <c r="M103" s="11"/>
      <c r="N103" s="11"/>
      <c r="O103" s="11"/>
      <c r="P103" s="11"/>
      <c r="Q103" s="11"/>
      <c r="R103" s="11"/>
      <c r="S103" s="11"/>
    </row>
    <row r="104" spans="1:19" ht="12.75" customHeight="1">
      <c r="A104" s="11"/>
      <c r="B104" s="11"/>
      <c r="C104" s="11"/>
      <c r="D104" s="11"/>
      <c r="E104" s="11"/>
      <c r="F104" s="11"/>
      <c r="G104" s="11"/>
      <c r="H104" s="87"/>
      <c r="I104" s="87"/>
      <c r="J104" s="87"/>
      <c r="K104" s="87"/>
      <c r="L104" s="11"/>
      <c r="M104" s="11"/>
      <c r="N104" s="11"/>
      <c r="O104" s="11"/>
      <c r="P104" s="11"/>
      <c r="Q104" s="11"/>
      <c r="R104" s="11"/>
      <c r="S104" s="11"/>
    </row>
    <row r="105" spans="1:19" ht="12.75" customHeight="1">
      <c r="A105" s="11"/>
      <c r="B105" s="11"/>
      <c r="C105" s="11"/>
      <c r="D105" s="11"/>
      <c r="E105" s="11"/>
      <c r="F105" s="11"/>
      <c r="G105" s="11"/>
      <c r="H105" s="87"/>
      <c r="I105" s="87"/>
      <c r="J105" s="87"/>
      <c r="K105" s="87"/>
      <c r="L105" s="11"/>
      <c r="M105" s="11"/>
      <c r="N105" s="11"/>
      <c r="O105" s="11"/>
      <c r="P105" s="11"/>
      <c r="Q105" s="11"/>
      <c r="R105" s="11"/>
      <c r="S105" s="11"/>
    </row>
    <row r="106" spans="1:19" ht="12.75" customHeight="1">
      <c r="A106" s="11"/>
      <c r="B106" s="11"/>
      <c r="C106" s="11"/>
      <c r="D106" s="11"/>
      <c r="E106" s="11"/>
      <c r="F106" s="11"/>
      <c r="G106" s="11"/>
      <c r="H106" s="87"/>
      <c r="I106" s="87"/>
      <c r="J106" s="87"/>
      <c r="K106" s="87"/>
      <c r="L106" s="11"/>
      <c r="M106" s="11"/>
      <c r="N106" s="11"/>
      <c r="O106" s="11"/>
      <c r="P106" s="11"/>
      <c r="Q106" s="11"/>
      <c r="R106" s="11"/>
      <c r="S106" s="11"/>
    </row>
    <row r="107" spans="1:19" ht="12.75" customHeight="1">
      <c r="A107" s="11"/>
      <c r="B107" s="11"/>
      <c r="C107" s="11"/>
      <c r="D107" s="11"/>
      <c r="E107" s="11"/>
      <c r="F107" s="11"/>
      <c r="G107" s="11"/>
      <c r="H107" s="87"/>
      <c r="I107" s="87"/>
      <c r="J107" s="87"/>
      <c r="K107" s="87"/>
      <c r="L107" s="11"/>
      <c r="M107" s="11"/>
      <c r="N107" s="11"/>
      <c r="O107" s="11"/>
      <c r="P107" s="11"/>
      <c r="Q107" s="11"/>
      <c r="R107" s="11"/>
      <c r="S107" s="11"/>
    </row>
    <row r="108" spans="1:19" ht="12.75" customHeight="1">
      <c r="A108" s="11"/>
      <c r="B108" s="11"/>
      <c r="C108" s="11"/>
      <c r="D108" s="11"/>
      <c r="E108" s="11"/>
      <c r="F108" s="11"/>
      <c r="G108" s="11"/>
      <c r="H108" s="87"/>
      <c r="I108" s="87"/>
      <c r="J108" s="87"/>
      <c r="K108" s="87"/>
      <c r="L108" s="11"/>
      <c r="M108" s="11"/>
      <c r="N108" s="11"/>
      <c r="O108" s="11"/>
      <c r="P108" s="11"/>
      <c r="Q108" s="11"/>
      <c r="R108" s="11"/>
      <c r="S108" s="11"/>
    </row>
    <row r="109" spans="1:19" ht="12.75" customHeight="1">
      <c r="A109" s="11"/>
      <c r="B109" s="11"/>
      <c r="C109" s="11"/>
      <c r="D109" s="11"/>
      <c r="E109" s="11"/>
      <c r="F109" s="11"/>
      <c r="G109" s="11"/>
      <c r="H109" s="87"/>
      <c r="I109" s="87"/>
      <c r="J109" s="87"/>
      <c r="K109" s="87"/>
      <c r="L109" s="11"/>
      <c r="M109" s="11"/>
      <c r="N109" s="11"/>
      <c r="O109" s="11"/>
      <c r="P109" s="11"/>
      <c r="Q109" s="11"/>
      <c r="R109" s="11"/>
      <c r="S109" s="11"/>
    </row>
    <row r="110" spans="1:19" ht="12.75" customHeight="1">
      <c r="A110" s="11"/>
      <c r="B110" s="11"/>
      <c r="C110" s="11"/>
      <c r="D110" s="11"/>
      <c r="E110" s="11"/>
      <c r="F110" s="11"/>
      <c r="G110" s="11"/>
      <c r="H110" s="87"/>
      <c r="I110" s="87"/>
      <c r="J110" s="87"/>
      <c r="K110" s="87"/>
      <c r="L110" s="11"/>
      <c r="M110" s="11"/>
      <c r="N110" s="11"/>
      <c r="O110" s="11"/>
      <c r="P110" s="11"/>
      <c r="Q110" s="11"/>
      <c r="R110" s="11"/>
      <c r="S110" s="11"/>
    </row>
    <row r="111" spans="1:19" ht="12.75" customHeight="1">
      <c r="A111" s="11"/>
      <c r="B111" s="11"/>
      <c r="C111" s="11"/>
      <c r="D111" s="11"/>
      <c r="E111" s="11"/>
      <c r="F111" s="11"/>
      <c r="G111" s="11"/>
      <c r="H111" s="87"/>
      <c r="I111" s="87"/>
      <c r="J111" s="87"/>
      <c r="K111" s="87"/>
      <c r="L111" s="11"/>
      <c r="M111" s="11"/>
      <c r="N111" s="11"/>
      <c r="O111" s="11"/>
      <c r="P111" s="11"/>
      <c r="Q111" s="11"/>
      <c r="R111" s="11"/>
      <c r="S111" s="11"/>
    </row>
    <row r="112" spans="1:19" ht="12.75" customHeight="1">
      <c r="A112" s="11"/>
      <c r="B112" s="11"/>
      <c r="C112" s="11"/>
      <c r="D112" s="11"/>
      <c r="E112" s="11"/>
      <c r="F112" s="11"/>
      <c r="G112" s="11"/>
      <c r="H112" s="87"/>
      <c r="I112" s="87"/>
      <c r="J112" s="87"/>
      <c r="K112" s="87"/>
      <c r="L112" s="11"/>
      <c r="M112" s="11"/>
      <c r="N112" s="11"/>
      <c r="O112" s="11"/>
      <c r="P112" s="11"/>
      <c r="Q112" s="11"/>
      <c r="R112" s="11"/>
      <c r="S112" s="11"/>
    </row>
    <row r="113" spans="1:19" ht="12.75" customHeight="1">
      <c r="A113" s="11"/>
      <c r="B113" s="11"/>
      <c r="C113" s="11"/>
      <c r="D113" s="11"/>
      <c r="E113" s="11"/>
      <c r="F113" s="11"/>
      <c r="G113" s="11"/>
      <c r="H113" s="87"/>
      <c r="I113" s="87"/>
      <c r="J113" s="87"/>
      <c r="K113" s="87"/>
      <c r="L113" s="11"/>
      <c r="M113" s="11"/>
      <c r="N113" s="11"/>
      <c r="O113" s="11"/>
      <c r="P113" s="11"/>
      <c r="Q113" s="11"/>
      <c r="R113" s="11"/>
      <c r="S113" s="11"/>
    </row>
    <row r="114" spans="1:19" ht="12.75" customHeight="1">
      <c r="A114" s="11"/>
      <c r="B114" s="11"/>
      <c r="C114" s="11"/>
      <c r="D114" s="11"/>
      <c r="E114" s="11"/>
      <c r="F114" s="11"/>
      <c r="G114" s="11"/>
      <c r="H114" s="87"/>
      <c r="I114" s="87"/>
      <c r="J114" s="87"/>
      <c r="K114" s="87"/>
      <c r="L114" s="11"/>
      <c r="M114" s="11"/>
      <c r="N114" s="11"/>
      <c r="O114" s="11"/>
      <c r="P114" s="11"/>
      <c r="Q114" s="11"/>
      <c r="R114" s="11"/>
      <c r="S114" s="11"/>
    </row>
    <row r="115" spans="1:19" ht="12.75" customHeight="1">
      <c r="A115" s="11"/>
      <c r="B115" s="11"/>
      <c r="C115" s="11"/>
      <c r="D115" s="11"/>
      <c r="E115" s="11"/>
      <c r="F115" s="11"/>
      <c r="G115" s="11"/>
      <c r="H115" s="87"/>
      <c r="I115" s="87"/>
      <c r="J115" s="87"/>
      <c r="K115" s="87"/>
      <c r="L115" s="11"/>
      <c r="M115" s="11"/>
      <c r="N115" s="11"/>
      <c r="O115" s="11"/>
      <c r="P115" s="11"/>
      <c r="Q115" s="11"/>
      <c r="R115" s="11"/>
      <c r="S115" s="11"/>
    </row>
    <row r="116" spans="1:19" ht="12.75" customHeight="1">
      <c r="A116" s="11"/>
      <c r="B116" s="11"/>
      <c r="C116" s="11"/>
      <c r="D116" s="11"/>
      <c r="E116" s="11"/>
      <c r="F116" s="11"/>
      <c r="G116" s="11"/>
      <c r="H116" s="87"/>
      <c r="I116" s="87"/>
      <c r="J116" s="87"/>
      <c r="K116" s="87"/>
      <c r="L116" s="11"/>
      <c r="M116" s="11"/>
      <c r="N116" s="11"/>
      <c r="O116" s="11"/>
      <c r="P116" s="11"/>
      <c r="Q116" s="11"/>
      <c r="R116" s="11"/>
      <c r="S116" s="11"/>
    </row>
    <row r="117" spans="1:19" ht="12.75" customHeight="1">
      <c r="A117" s="11"/>
      <c r="B117" s="11"/>
      <c r="C117" s="11"/>
      <c r="D117" s="11"/>
      <c r="E117" s="11"/>
      <c r="F117" s="11"/>
      <c r="G117" s="11"/>
      <c r="H117" s="87"/>
      <c r="I117" s="87"/>
      <c r="J117" s="87"/>
      <c r="K117" s="87"/>
      <c r="L117" s="11"/>
      <c r="M117" s="11"/>
      <c r="N117" s="11"/>
      <c r="O117" s="11"/>
      <c r="P117" s="11"/>
      <c r="Q117" s="11"/>
      <c r="R117" s="11"/>
      <c r="S117" s="11"/>
    </row>
    <row r="118" spans="1:19" ht="12.75" customHeight="1">
      <c r="A118" s="11"/>
      <c r="B118" s="11"/>
      <c r="C118" s="11"/>
      <c r="D118" s="11"/>
      <c r="E118" s="11"/>
      <c r="F118" s="11"/>
      <c r="G118" s="11"/>
      <c r="H118" s="87"/>
      <c r="I118" s="87"/>
      <c r="J118" s="87"/>
      <c r="K118" s="87"/>
      <c r="L118" s="11"/>
      <c r="M118" s="11"/>
      <c r="N118" s="11"/>
      <c r="O118" s="11"/>
      <c r="P118" s="11"/>
      <c r="Q118" s="11"/>
      <c r="R118" s="11"/>
      <c r="S118" s="11"/>
    </row>
    <row r="119" spans="1:19" ht="12.75" customHeight="1">
      <c r="A119" s="11"/>
      <c r="B119" s="11"/>
      <c r="C119" s="11"/>
      <c r="D119" s="11"/>
      <c r="E119" s="11"/>
      <c r="F119" s="11"/>
      <c r="G119" s="11"/>
      <c r="H119" s="87"/>
      <c r="I119" s="87"/>
      <c r="J119" s="87"/>
      <c r="K119" s="87"/>
      <c r="L119" s="11"/>
      <c r="M119" s="11"/>
      <c r="N119" s="11"/>
      <c r="O119" s="11"/>
      <c r="P119" s="11"/>
      <c r="Q119" s="11"/>
      <c r="R119" s="11"/>
      <c r="S119" s="11"/>
    </row>
    <row r="120" spans="1:19" ht="12.75" customHeight="1">
      <c r="A120" s="11"/>
      <c r="B120" s="11"/>
      <c r="C120" s="11"/>
      <c r="D120" s="11"/>
      <c r="E120" s="11"/>
      <c r="F120" s="11"/>
      <c r="G120" s="11"/>
      <c r="H120" s="87"/>
      <c r="I120" s="87"/>
      <c r="J120" s="87"/>
      <c r="K120" s="87"/>
      <c r="L120" s="11"/>
      <c r="M120" s="11"/>
      <c r="N120" s="11"/>
      <c r="O120" s="11"/>
      <c r="P120" s="11"/>
      <c r="Q120" s="11"/>
      <c r="R120" s="11"/>
      <c r="S120" s="11"/>
    </row>
    <row r="121" spans="1:19" ht="12.75" customHeight="1">
      <c r="A121" s="11"/>
      <c r="B121" s="11"/>
      <c r="C121" s="11"/>
      <c r="D121" s="11"/>
      <c r="E121" s="11"/>
      <c r="F121" s="11"/>
      <c r="G121" s="11"/>
      <c r="H121" s="87"/>
      <c r="I121" s="87"/>
      <c r="J121" s="87"/>
      <c r="K121" s="87"/>
      <c r="L121" s="11"/>
      <c r="M121" s="11"/>
      <c r="N121" s="11"/>
      <c r="O121" s="11"/>
      <c r="P121" s="11"/>
      <c r="Q121" s="11"/>
      <c r="R121" s="11"/>
      <c r="S121" s="11"/>
    </row>
    <row r="122" spans="1:19" ht="12.75" customHeight="1">
      <c r="A122" s="11"/>
      <c r="B122" s="11"/>
      <c r="C122" s="11"/>
      <c r="D122" s="11"/>
      <c r="E122" s="11"/>
      <c r="F122" s="11"/>
      <c r="G122" s="11"/>
      <c r="H122" s="87"/>
      <c r="I122" s="87"/>
      <c r="J122" s="87"/>
      <c r="K122" s="87"/>
      <c r="L122" s="11"/>
      <c r="M122" s="11"/>
      <c r="N122" s="11"/>
      <c r="O122" s="11"/>
      <c r="P122" s="11"/>
      <c r="Q122" s="11"/>
      <c r="R122" s="11"/>
      <c r="S122" s="11"/>
    </row>
    <row r="123" spans="1:19" ht="12.75" customHeight="1">
      <c r="A123" s="11"/>
      <c r="B123" s="11"/>
      <c r="C123" s="11"/>
      <c r="D123" s="11"/>
      <c r="E123" s="11"/>
      <c r="F123" s="11"/>
      <c r="G123" s="11"/>
      <c r="H123" s="87"/>
      <c r="I123" s="87"/>
      <c r="J123" s="87"/>
      <c r="K123" s="87"/>
      <c r="L123" s="11"/>
      <c r="M123" s="11"/>
      <c r="N123" s="11"/>
      <c r="O123" s="11"/>
      <c r="P123" s="11"/>
      <c r="Q123" s="11"/>
      <c r="R123" s="11"/>
      <c r="S123" s="11"/>
    </row>
    <row r="124" spans="1:19" ht="12.75" customHeight="1">
      <c r="A124" s="11"/>
      <c r="B124" s="11"/>
      <c r="C124" s="11"/>
      <c r="D124" s="11"/>
      <c r="E124" s="11"/>
      <c r="F124" s="11"/>
      <c r="G124" s="11"/>
      <c r="H124" s="87"/>
      <c r="I124" s="87"/>
      <c r="J124" s="87"/>
      <c r="K124" s="87"/>
      <c r="L124" s="11"/>
      <c r="M124" s="11"/>
      <c r="N124" s="11"/>
      <c r="O124" s="11"/>
      <c r="P124" s="11"/>
      <c r="Q124" s="11"/>
      <c r="R124" s="11"/>
      <c r="S124" s="11"/>
    </row>
    <row r="125" spans="1:19" ht="12.75" customHeight="1">
      <c r="A125" s="11"/>
      <c r="B125" s="11"/>
      <c r="C125" s="11"/>
      <c r="D125" s="11"/>
      <c r="E125" s="11"/>
      <c r="F125" s="11"/>
      <c r="G125" s="11"/>
      <c r="H125" s="87"/>
      <c r="I125" s="87"/>
      <c r="J125" s="87"/>
      <c r="K125" s="87"/>
      <c r="L125" s="11"/>
      <c r="M125" s="11"/>
      <c r="N125" s="11"/>
      <c r="O125" s="11"/>
      <c r="P125" s="11"/>
      <c r="Q125" s="11"/>
      <c r="R125" s="11"/>
      <c r="S125" s="11"/>
    </row>
    <row r="126" spans="1:19" ht="12.75" customHeight="1">
      <c r="A126" s="11"/>
      <c r="B126" s="11"/>
      <c r="C126" s="11"/>
      <c r="D126" s="11"/>
      <c r="E126" s="11"/>
      <c r="F126" s="11"/>
      <c r="G126" s="11"/>
      <c r="H126" s="87"/>
      <c r="I126" s="87"/>
      <c r="J126" s="87"/>
      <c r="K126" s="87"/>
      <c r="L126" s="11"/>
      <c r="M126" s="11"/>
      <c r="N126" s="11"/>
      <c r="O126" s="11"/>
      <c r="P126" s="11"/>
      <c r="Q126" s="11"/>
      <c r="R126" s="11"/>
      <c r="S126" s="11"/>
    </row>
    <row r="127" spans="1:19" ht="12.75" customHeight="1">
      <c r="A127" s="11"/>
      <c r="B127" s="11"/>
      <c r="C127" s="11"/>
      <c r="D127" s="11"/>
      <c r="E127" s="11"/>
      <c r="F127" s="11"/>
      <c r="G127" s="11"/>
      <c r="H127" s="87"/>
      <c r="I127" s="87"/>
      <c r="J127" s="87"/>
      <c r="K127" s="87"/>
      <c r="L127" s="11"/>
      <c r="M127" s="11"/>
      <c r="N127" s="11"/>
      <c r="O127" s="11"/>
      <c r="P127" s="11"/>
      <c r="Q127" s="11"/>
      <c r="R127" s="11"/>
      <c r="S127" s="11"/>
    </row>
    <row r="128" spans="1:19" ht="12.75" customHeight="1">
      <c r="A128" s="11"/>
      <c r="B128" s="11"/>
      <c r="C128" s="11"/>
      <c r="D128" s="11"/>
      <c r="E128" s="11"/>
      <c r="F128" s="11"/>
      <c r="G128" s="11"/>
      <c r="H128" s="87"/>
      <c r="I128" s="87"/>
      <c r="J128" s="87"/>
      <c r="K128" s="87"/>
      <c r="L128" s="11"/>
      <c r="M128" s="11"/>
      <c r="N128" s="11"/>
      <c r="O128" s="11"/>
      <c r="P128" s="11"/>
      <c r="Q128" s="11"/>
      <c r="R128" s="11"/>
      <c r="S128" s="11"/>
    </row>
    <row r="129" spans="1:19" ht="12.75" customHeight="1">
      <c r="A129" s="11"/>
      <c r="B129" s="11"/>
      <c r="C129" s="11"/>
      <c r="D129" s="11"/>
      <c r="E129" s="11"/>
      <c r="F129" s="11"/>
      <c r="G129" s="11"/>
      <c r="H129" s="87"/>
      <c r="I129" s="87"/>
      <c r="J129" s="87"/>
      <c r="K129" s="87"/>
      <c r="L129" s="11"/>
      <c r="M129" s="11"/>
      <c r="N129" s="11"/>
      <c r="O129" s="11"/>
      <c r="P129" s="11"/>
      <c r="Q129" s="11"/>
      <c r="R129" s="11"/>
      <c r="S129" s="11"/>
    </row>
    <row r="130" spans="1:19" ht="12.75" customHeight="1">
      <c r="A130" s="11"/>
      <c r="B130" s="11"/>
      <c r="C130" s="11"/>
      <c r="D130" s="11"/>
      <c r="E130" s="11"/>
      <c r="F130" s="11"/>
      <c r="G130" s="11"/>
      <c r="H130" s="87"/>
      <c r="I130" s="87"/>
      <c r="J130" s="87"/>
      <c r="K130" s="87"/>
      <c r="L130" s="11"/>
      <c r="M130" s="11"/>
      <c r="N130" s="11"/>
      <c r="O130" s="11"/>
      <c r="P130" s="11"/>
      <c r="Q130" s="11"/>
      <c r="R130" s="11"/>
      <c r="S130" s="11"/>
    </row>
    <row r="131" spans="1:19" ht="15.75" customHeight="1"/>
    <row r="132" spans="1:19" ht="15.75" customHeight="1"/>
    <row r="133" spans="1:19" ht="15.75" customHeight="1"/>
    <row r="134" spans="1:19" ht="15.75" customHeight="1"/>
    <row r="135" spans="1:19" ht="15.75" customHeight="1"/>
    <row r="136" spans="1:19" ht="15.75" customHeight="1"/>
    <row r="137" spans="1:19" ht="15.75" customHeight="1"/>
    <row r="138" spans="1:19" ht="15.75" customHeight="1"/>
    <row r="139" spans="1:19" ht="15.75" customHeight="1"/>
    <row r="140" spans="1:19" ht="15.75" customHeight="1"/>
    <row r="141" spans="1:19" ht="15.75" customHeight="1"/>
    <row r="142" spans="1:19" ht="15.75" customHeight="1"/>
    <row r="143" spans="1:19" ht="15.75" customHeight="1"/>
    <row r="144" spans="1:19"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sheetData>
  <mergeCells count="18">
    <mergeCell ref="B12:C12"/>
    <mergeCell ref="A2:C3"/>
    <mergeCell ref="E2:F2"/>
    <mergeCell ref="B4:C4"/>
    <mergeCell ref="E4:E13"/>
    <mergeCell ref="F4:F13"/>
    <mergeCell ref="B5:C5"/>
    <mergeCell ref="B6:C6"/>
    <mergeCell ref="B7:C7"/>
    <mergeCell ref="B8:C8"/>
    <mergeCell ref="B9:C9"/>
    <mergeCell ref="B10:C10"/>
    <mergeCell ref="B11:C11"/>
    <mergeCell ref="A14:E14"/>
    <mergeCell ref="A15:F15"/>
    <mergeCell ref="A17:F17"/>
    <mergeCell ref="A18:B19"/>
    <mergeCell ref="A29:B29"/>
  </mergeCells>
  <conditionalFormatting sqref="C18:F19 C29:F29">
    <cfRule type="expression" dxfId="7" priority="1">
      <formula>IF(C$18=$F$14,TRUE,FALSE)</formula>
    </cfRule>
  </conditionalFormatting>
  <conditionalFormatting sqref="C20:F22 C26:F28">
    <cfRule type="expression" dxfId="6" priority="2">
      <formula>IF(C$18=$F$14,TRUE,FALSE)</formula>
    </cfRule>
  </conditionalFormatting>
  <conditionalFormatting sqref="C23:F25">
    <cfRule type="expression" dxfId="5" priority="3">
      <formula>IF(C$18=$F$14,TRUE,FALSE)</formula>
    </cfRule>
  </conditionalFormatting>
  <dataValidations count="1">
    <dataValidation type="list" allowBlank="1" showInputMessage="1" showErrorMessage="1" errorTitle="Escolher Faixa válida" sqref="F14" xr:uid="{31D6F812-339D-4D61-810F-263F8EBEF5F7}">
      <formula1>Faixa</formula1>
    </dataValidation>
  </dataValidations>
  <printOptions horizontalCentered="1"/>
  <pageMargins left="0.51181102362204722" right="0.51181102362204722" top="0.78740157480314965" bottom="0.78740157480314965" header="0.31496062992125984" footer="0.31496062992125984"/>
  <pageSetup paperSize="9" scale="80"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6ED0-E460-4AFE-B29D-30E8DC918913}">
  <dimension ref="B1:H1394"/>
  <sheetViews>
    <sheetView showGridLines="0" workbookViewId="0">
      <selection activeCell="A12" sqref="A12"/>
    </sheetView>
  </sheetViews>
  <sheetFormatPr defaultRowHeight="15"/>
  <cols>
    <col min="2" max="2" width="9.7109375" customWidth="1"/>
    <col min="3" max="3" width="24" customWidth="1"/>
    <col min="4" max="4" width="36.5703125" bestFit="1" customWidth="1"/>
    <col min="5" max="5" width="6.85546875" customWidth="1"/>
    <col min="6" max="6" width="9.140625" customWidth="1"/>
    <col min="7" max="7" width="13.85546875" bestFit="1" customWidth="1"/>
    <col min="8" max="8" width="10.85546875" bestFit="1" customWidth="1"/>
  </cols>
  <sheetData>
    <row r="1" spans="2:8" ht="15" customHeight="1">
      <c r="B1" s="986" t="s">
        <v>35170</v>
      </c>
      <c r="C1" s="986"/>
      <c r="D1" s="986"/>
      <c r="E1" s="986"/>
      <c r="F1" s="986"/>
      <c r="G1" s="986"/>
      <c r="H1" s="986"/>
    </row>
    <row r="2" spans="2:8" ht="15" customHeight="1">
      <c r="B2" s="986" t="s">
        <v>35171</v>
      </c>
      <c r="C2" s="986"/>
      <c r="D2" s="986"/>
      <c r="E2" s="986"/>
      <c r="F2" s="986"/>
      <c r="G2" s="986"/>
      <c r="H2" s="986"/>
    </row>
    <row r="3" spans="2:8" ht="15" customHeight="1">
      <c r="B3" s="986" t="s">
        <v>35172</v>
      </c>
      <c r="C3" s="986"/>
      <c r="D3" s="986"/>
      <c r="E3" s="986"/>
      <c r="F3" s="986"/>
      <c r="G3" s="986"/>
      <c r="H3" s="986"/>
    </row>
    <row r="4" spans="2:8" ht="15" customHeight="1">
      <c r="B4" s="986" t="s">
        <v>35173</v>
      </c>
      <c r="C4" s="986"/>
      <c r="D4" s="986"/>
      <c r="E4" s="986"/>
      <c r="F4" s="986"/>
      <c r="G4" s="986"/>
      <c r="H4" s="986"/>
    </row>
    <row r="5" spans="2:8">
      <c r="B5" s="987"/>
      <c r="C5" s="987"/>
      <c r="D5" s="987"/>
      <c r="E5" s="987"/>
      <c r="F5" s="987"/>
      <c r="G5" s="987"/>
      <c r="H5" s="987"/>
    </row>
    <row r="6" spans="2:8" ht="30" customHeight="1">
      <c r="B6" s="986" t="s">
        <v>35174</v>
      </c>
      <c r="C6" s="986"/>
      <c r="D6" s="986"/>
      <c r="E6" s="986"/>
      <c r="F6" s="986"/>
      <c r="G6" s="986" t="s">
        <v>35175</v>
      </c>
      <c r="H6" s="986"/>
    </row>
    <row r="7" spans="2:8" ht="15" customHeight="1">
      <c r="B7" s="986" t="s">
        <v>35176</v>
      </c>
      <c r="C7" s="986"/>
      <c r="D7" s="986"/>
      <c r="E7" s="986"/>
      <c r="F7" s="986"/>
      <c r="G7" s="986" t="s">
        <v>35177</v>
      </c>
      <c r="H7" s="986"/>
    </row>
    <row r="8" spans="2:8">
      <c r="B8" s="987"/>
      <c r="C8" s="987"/>
      <c r="D8" s="987"/>
      <c r="E8" s="987"/>
      <c r="F8" s="987"/>
      <c r="G8" s="987"/>
      <c r="H8" s="987"/>
    </row>
    <row r="9" spans="2:8" ht="15" customHeight="1">
      <c r="B9" s="986" t="s">
        <v>35178</v>
      </c>
      <c r="C9" s="986"/>
      <c r="D9" s="986"/>
      <c r="E9" s="986"/>
      <c r="F9" s="986"/>
      <c r="G9" s="986" t="s">
        <v>35179</v>
      </c>
      <c r="H9" s="986"/>
    </row>
    <row r="10" spans="2:8" ht="15" customHeight="1">
      <c r="B10" s="986" t="s">
        <v>35180</v>
      </c>
      <c r="C10" s="986"/>
      <c r="D10" s="986"/>
      <c r="E10" s="986"/>
      <c r="F10" s="986"/>
      <c r="G10" s="986"/>
      <c r="H10" s="986"/>
    </row>
    <row r="11" spans="2:8">
      <c r="B11" s="987"/>
      <c r="C11" s="987"/>
      <c r="D11" s="987"/>
      <c r="E11" s="987"/>
      <c r="F11" s="987"/>
      <c r="G11" s="987"/>
      <c r="H11" s="987"/>
    </row>
    <row r="12" spans="2:8">
      <c r="B12" s="655" t="s">
        <v>35181</v>
      </c>
      <c r="C12" s="655" t="s">
        <v>35182</v>
      </c>
      <c r="D12" s="655" t="s">
        <v>35183</v>
      </c>
      <c r="E12" s="656" t="s">
        <v>35184</v>
      </c>
      <c r="F12" s="656" t="s">
        <v>35185</v>
      </c>
      <c r="G12" s="657" t="s">
        <v>35186</v>
      </c>
      <c r="H12" s="657" t="s">
        <v>35187</v>
      </c>
    </row>
    <row r="13" spans="2:8">
      <c r="B13" s="658" t="s">
        <v>35188</v>
      </c>
      <c r="C13" s="659"/>
      <c r="D13" s="658" t="s">
        <v>94</v>
      </c>
      <c r="E13" s="660"/>
      <c r="F13" s="660"/>
      <c r="G13" s="661"/>
      <c r="H13" s="661"/>
    </row>
    <row r="14" spans="2:8">
      <c r="B14" s="658" t="s">
        <v>35189</v>
      </c>
      <c r="C14" s="659"/>
      <c r="D14" s="658" t="s">
        <v>48</v>
      </c>
      <c r="E14" s="660"/>
      <c r="F14" s="660"/>
      <c r="G14" s="661"/>
      <c r="H14" s="661"/>
    </row>
    <row r="15" spans="2:8" ht="30">
      <c r="B15" s="659" t="s">
        <v>35190</v>
      </c>
      <c r="C15" s="659" t="s">
        <v>35191</v>
      </c>
      <c r="D15" s="659" t="s">
        <v>111</v>
      </c>
      <c r="E15" s="660" t="s">
        <v>112</v>
      </c>
      <c r="F15" s="660">
        <v>1</v>
      </c>
      <c r="G15" s="661">
        <v>24.9</v>
      </c>
      <c r="H15" s="661">
        <v>24.9</v>
      </c>
    </row>
    <row r="16" spans="2:8" ht="30">
      <c r="B16" s="659" t="s">
        <v>35192</v>
      </c>
      <c r="C16" s="659" t="s">
        <v>35193</v>
      </c>
      <c r="D16" s="659" t="s">
        <v>113</v>
      </c>
      <c r="E16" s="660" t="s">
        <v>112</v>
      </c>
      <c r="F16" s="660">
        <v>1</v>
      </c>
      <c r="G16" s="661">
        <v>13.41</v>
      </c>
      <c r="H16" s="661">
        <v>13.41</v>
      </c>
    </row>
    <row r="17" spans="2:8" ht="30">
      <c r="B17" s="659" t="s">
        <v>35194</v>
      </c>
      <c r="C17" s="659" t="s">
        <v>35195</v>
      </c>
      <c r="D17" s="659" t="s">
        <v>114</v>
      </c>
      <c r="E17" s="660" t="s">
        <v>112</v>
      </c>
      <c r="F17" s="660">
        <v>1</v>
      </c>
      <c r="G17" s="661">
        <v>26.82</v>
      </c>
      <c r="H17" s="661">
        <v>26.82</v>
      </c>
    </row>
    <row r="18" spans="2:8" ht="30">
      <c r="B18" s="659" t="s">
        <v>35196</v>
      </c>
      <c r="C18" s="659" t="s">
        <v>35197</v>
      </c>
      <c r="D18" s="659" t="s">
        <v>115</v>
      </c>
      <c r="E18" s="660" t="s">
        <v>112</v>
      </c>
      <c r="F18" s="660">
        <v>1</v>
      </c>
      <c r="G18" s="661">
        <v>19.149999999999999</v>
      </c>
      <c r="H18" s="661">
        <v>19.149999999999999</v>
      </c>
    </row>
    <row r="19" spans="2:8">
      <c r="B19" s="659" t="s">
        <v>35198</v>
      </c>
      <c r="C19" s="659" t="s">
        <v>35199</v>
      </c>
      <c r="D19" s="659" t="s">
        <v>116</v>
      </c>
      <c r="E19" s="660" t="s">
        <v>112</v>
      </c>
      <c r="F19" s="660">
        <v>1</v>
      </c>
      <c r="G19" s="661">
        <v>17.239999999999998</v>
      </c>
      <c r="H19" s="661">
        <v>17.239999999999998</v>
      </c>
    </row>
    <row r="20" spans="2:8" ht="30">
      <c r="B20" s="659" t="s">
        <v>35200</v>
      </c>
      <c r="C20" s="659" t="s">
        <v>35201</v>
      </c>
      <c r="D20" s="659" t="s">
        <v>117</v>
      </c>
      <c r="E20" s="660" t="s">
        <v>112</v>
      </c>
      <c r="F20" s="660">
        <v>1</v>
      </c>
      <c r="G20" s="661">
        <v>47.89</v>
      </c>
      <c r="H20" s="661">
        <v>47.89</v>
      </c>
    </row>
    <row r="21" spans="2:8" ht="30">
      <c r="B21" s="659" t="s">
        <v>35202</v>
      </c>
      <c r="C21" s="659" t="s">
        <v>35203</v>
      </c>
      <c r="D21" s="659" t="s">
        <v>118</v>
      </c>
      <c r="E21" s="660" t="s">
        <v>112</v>
      </c>
      <c r="F21" s="660">
        <v>1</v>
      </c>
      <c r="G21" s="661">
        <v>47.89</v>
      </c>
      <c r="H21" s="661">
        <v>47.89</v>
      </c>
    </row>
    <row r="22" spans="2:8" ht="30">
      <c r="B22" s="659" t="s">
        <v>35204</v>
      </c>
      <c r="C22" s="659" t="s">
        <v>35205</v>
      </c>
      <c r="D22" s="659" t="s">
        <v>119</v>
      </c>
      <c r="E22" s="660" t="s">
        <v>112</v>
      </c>
      <c r="F22" s="660">
        <v>1</v>
      </c>
      <c r="G22" s="661">
        <v>9.58</v>
      </c>
      <c r="H22" s="661">
        <v>9.58</v>
      </c>
    </row>
    <row r="23" spans="2:8">
      <c r="B23" s="659" t="s">
        <v>35206</v>
      </c>
      <c r="C23" s="659" t="s">
        <v>35207</v>
      </c>
      <c r="D23" s="659" t="s">
        <v>120</v>
      </c>
      <c r="E23" s="660" t="s">
        <v>80</v>
      </c>
      <c r="F23" s="660">
        <v>1</v>
      </c>
      <c r="G23" s="661">
        <v>57.46</v>
      </c>
      <c r="H23" s="661">
        <v>57.46</v>
      </c>
    </row>
    <row r="24" spans="2:8" ht="30">
      <c r="B24" s="659" t="s">
        <v>35208</v>
      </c>
      <c r="C24" s="659" t="s">
        <v>35209</v>
      </c>
      <c r="D24" s="659" t="s">
        <v>121</v>
      </c>
      <c r="E24" s="660" t="s">
        <v>80</v>
      </c>
      <c r="F24" s="660">
        <v>1</v>
      </c>
      <c r="G24" s="661">
        <v>270.08</v>
      </c>
      <c r="H24" s="661">
        <v>270.08</v>
      </c>
    </row>
    <row r="25" spans="2:8" ht="45">
      <c r="B25" s="659" t="s">
        <v>35210</v>
      </c>
      <c r="C25" s="659" t="s">
        <v>35211</v>
      </c>
      <c r="D25" s="659" t="s">
        <v>122</v>
      </c>
      <c r="E25" s="660" t="s">
        <v>112</v>
      </c>
      <c r="F25" s="660">
        <v>1</v>
      </c>
      <c r="G25" s="661">
        <v>11.49</v>
      </c>
      <c r="H25" s="661">
        <v>11.49</v>
      </c>
    </row>
    <row r="26" spans="2:8" ht="60">
      <c r="B26" s="659" t="s">
        <v>35212</v>
      </c>
      <c r="C26" s="659" t="s">
        <v>35213</v>
      </c>
      <c r="D26" s="659" t="s">
        <v>123</v>
      </c>
      <c r="E26" s="660" t="s">
        <v>112</v>
      </c>
      <c r="F26" s="660">
        <v>1</v>
      </c>
      <c r="G26" s="661">
        <v>13.41</v>
      </c>
      <c r="H26" s="661">
        <v>13.41</v>
      </c>
    </row>
    <row r="27" spans="2:8" ht="30">
      <c r="B27" s="659" t="s">
        <v>35214</v>
      </c>
      <c r="C27" s="659" t="s">
        <v>35215</v>
      </c>
      <c r="D27" s="659" t="s">
        <v>124</v>
      </c>
      <c r="E27" s="660" t="s">
        <v>112</v>
      </c>
      <c r="F27" s="660">
        <v>1</v>
      </c>
      <c r="G27" s="661">
        <v>15.32</v>
      </c>
      <c r="H27" s="661">
        <v>15.32</v>
      </c>
    </row>
    <row r="28" spans="2:8">
      <c r="B28" s="659" t="s">
        <v>35216</v>
      </c>
      <c r="C28" s="659" t="s">
        <v>35217</v>
      </c>
      <c r="D28" s="659" t="s">
        <v>125</v>
      </c>
      <c r="E28" s="660" t="s">
        <v>112</v>
      </c>
      <c r="F28" s="660">
        <v>1</v>
      </c>
      <c r="G28" s="661">
        <v>9.58</v>
      </c>
      <c r="H28" s="661">
        <v>9.58</v>
      </c>
    </row>
    <row r="29" spans="2:8">
      <c r="B29" s="659" t="s">
        <v>35218</v>
      </c>
      <c r="C29" s="659" t="s">
        <v>35219</v>
      </c>
      <c r="D29" s="659" t="s">
        <v>126</v>
      </c>
      <c r="E29" s="660" t="s">
        <v>44</v>
      </c>
      <c r="F29" s="660">
        <v>1</v>
      </c>
      <c r="G29" s="661">
        <v>9.58</v>
      </c>
      <c r="H29" s="661">
        <v>9.58</v>
      </c>
    </row>
    <row r="30" spans="2:8" ht="30">
      <c r="B30" s="659" t="s">
        <v>35220</v>
      </c>
      <c r="C30" s="659" t="s">
        <v>35221</v>
      </c>
      <c r="D30" s="659" t="s">
        <v>127</v>
      </c>
      <c r="E30" s="660" t="s">
        <v>112</v>
      </c>
      <c r="F30" s="660">
        <v>1</v>
      </c>
      <c r="G30" s="661">
        <v>13.03</v>
      </c>
      <c r="H30" s="661">
        <v>13.03</v>
      </c>
    </row>
    <row r="31" spans="2:8" ht="30">
      <c r="B31" s="659" t="s">
        <v>35222</v>
      </c>
      <c r="C31" s="659" t="s">
        <v>35223</v>
      </c>
      <c r="D31" s="659" t="s">
        <v>128</v>
      </c>
      <c r="E31" s="660" t="s">
        <v>80</v>
      </c>
      <c r="F31" s="660">
        <v>1</v>
      </c>
      <c r="G31" s="661">
        <v>316.39999999999998</v>
      </c>
      <c r="H31" s="661">
        <v>316.39999999999998</v>
      </c>
    </row>
    <row r="32" spans="2:8" ht="30">
      <c r="B32" s="659" t="s">
        <v>35224</v>
      </c>
      <c r="C32" s="659" t="s">
        <v>35225</v>
      </c>
      <c r="D32" s="659" t="s">
        <v>129</v>
      </c>
      <c r="E32" s="660" t="s">
        <v>112</v>
      </c>
      <c r="F32" s="660">
        <v>1</v>
      </c>
      <c r="G32" s="661">
        <v>11.82</v>
      </c>
      <c r="H32" s="661">
        <v>11.82</v>
      </c>
    </row>
    <row r="33" spans="2:8">
      <c r="B33" s="659" t="s">
        <v>35226</v>
      </c>
      <c r="C33" s="659" t="s">
        <v>35227</v>
      </c>
      <c r="D33" s="659" t="s">
        <v>130</v>
      </c>
      <c r="E33" s="660" t="s">
        <v>39</v>
      </c>
      <c r="F33" s="660">
        <v>1</v>
      </c>
      <c r="G33" s="661">
        <v>29.12</v>
      </c>
      <c r="H33" s="661">
        <v>29.12</v>
      </c>
    </row>
    <row r="34" spans="2:8" ht="30">
      <c r="B34" s="659" t="s">
        <v>35228</v>
      </c>
      <c r="C34" s="659" t="s">
        <v>35229</v>
      </c>
      <c r="D34" s="659" t="s">
        <v>131</v>
      </c>
      <c r="E34" s="660" t="s">
        <v>112</v>
      </c>
      <c r="F34" s="660">
        <v>1</v>
      </c>
      <c r="G34" s="661">
        <v>21.17</v>
      </c>
      <c r="H34" s="661">
        <v>21.17</v>
      </c>
    </row>
    <row r="35" spans="2:8">
      <c r="B35" s="659" t="s">
        <v>35230</v>
      </c>
      <c r="C35" s="659" t="s">
        <v>35231</v>
      </c>
      <c r="D35" s="659" t="s">
        <v>132</v>
      </c>
      <c r="E35" s="660" t="s">
        <v>39</v>
      </c>
      <c r="F35" s="660">
        <v>1</v>
      </c>
      <c r="G35" s="661">
        <v>19.809999999999999</v>
      </c>
      <c r="H35" s="661">
        <v>19.809999999999999</v>
      </c>
    </row>
    <row r="36" spans="2:8" ht="30">
      <c r="B36" s="659" t="s">
        <v>35232</v>
      </c>
      <c r="C36" s="659" t="s">
        <v>35233</v>
      </c>
      <c r="D36" s="659" t="s">
        <v>133</v>
      </c>
      <c r="E36" s="660" t="s">
        <v>112</v>
      </c>
      <c r="F36" s="660">
        <v>1</v>
      </c>
      <c r="G36" s="661">
        <v>16.88</v>
      </c>
      <c r="H36" s="661">
        <v>16.88</v>
      </c>
    </row>
    <row r="37" spans="2:8">
      <c r="B37" s="659" t="s">
        <v>35234</v>
      </c>
      <c r="C37" s="659" t="s">
        <v>35235</v>
      </c>
      <c r="D37" s="659" t="s">
        <v>134</v>
      </c>
      <c r="E37" s="660" t="s">
        <v>112</v>
      </c>
      <c r="F37" s="660">
        <v>1</v>
      </c>
      <c r="G37" s="661">
        <v>23.77</v>
      </c>
      <c r="H37" s="661">
        <v>23.77</v>
      </c>
    </row>
    <row r="38" spans="2:8">
      <c r="B38" s="659" t="s">
        <v>35236</v>
      </c>
      <c r="C38" s="659" t="s">
        <v>35237</v>
      </c>
      <c r="D38" s="659" t="s">
        <v>135</v>
      </c>
      <c r="E38" s="660" t="s">
        <v>39</v>
      </c>
      <c r="F38" s="660">
        <v>1</v>
      </c>
      <c r="G38" s="661">
        <v>23.77</v>
      </c>
      <c r="H38" s="661">
        <v>23.77</v>
      </c>
    </row>
    <row r="39" spans="2:8" ht="45">
      <c r="B39" s="659" t="s">
        <v>35238</v>
      </c>
      <c r="C39" s="659" t="s">
        <v>35239</v>
      </c>
      <c r="D39" s="659" t="s">
        <v>136</v>
      </c>
      <c r="E39" s="660" t="s">
        <v>39</v>
      </c>
      <c r="F39" s="660">
        <v>1</v>
      </c>
      <c r="G39" s="661">
        <v>39.619999999999997</v>
      </c>
      <c r="H39" s="661">
        <v>39.619999999999997</v>
      </c>
    </row>
    <row r="40" spans="2:8" ht="30">
      <c r="B40" s="659" t="s">
        <v>35240</v>
      </c>
      <c r="C40" s="659" t="s">
        <v>35241</v>
      </c>
      <c r="D40" s="659" t="s">
        <v>137</v>
      </c>
      <c r="E40" s="660" t="s">
        <v>112</v>
      </c>
      <c r="F40" s="660">
        <v>1</v>
      </c>
      <c r="G40" s="661">
        <v>6.44</v>
      </c>
      <c r="H40" s="661">
        <v>6.44</v>
      </c>
    </row>
    <row r="41" spans="2:8">
      <c r="B41" s="659" t="s">
        <v>35242</v>
      </c>
      <c r="C41" s="659" t="s">
        <v>35243</v>
      </c>
      <c r="D41" s="659" t="s">
        <v>138</v>
      </c>
      <c r="E41" s="660" t="s">
        <v>39</v>
      </c>
      <c r="F41" s="660">
        <v>1</v>
      </c>
      <c r="G41" s="661">
        <v>38.31</v>
      </c>
      <c r="H41" s="661">
        <v>38.31</v>
      </c>
    </row>
    <row r="42" spans="2:8" ht="30">
      <c r="B42" s="659" t="s">
        <v>35244</v>
      </c>
      <c r="C42" s="659" t="s">
        <v>35245</v>
      </c>
      <c r="D42" s="659" t="s">
        <v>139</v>
      </c>
      <c r="E42" s="660" t="s">
        <v>112</v>
      </c>
      <c r="F42" s="660">
        <v>1</v>
      </c>
      <c r="G42" s="661">
        <v>6.15</v>
      </c>
      <c r="H42" s="661">
        <v>6.15</v>
      </c>
    </row>
    <row r="43" spans="2:8" ht="30">
      <c r="B43" s="659" t="s">
        <v>35246</v>
      </c>
      <c r="C43" s="659" t="s">
        <v>35247</v>
      </c>
      <c r="D43" s="659" t="s">
        <v>140</v>
      </c>
      <c r="E43" s="660" t="s">
        <v>112</v>
      </c>
      <c r="F43" s="660">
        <v>1</v>
      </c>
      <c r="G43" s="661">
        <v>24.9</v>
      </c>
      <c r="H43" s="661">
        <v>24.9</v>
      </c>
    </row>
    <row r="44" spans="2:8" ht="30">
      <c r="B44" s="659" t="s">
        <v>35248</v>
      </c>
      <c r="C44" s="659" t="s">
        <v>35249</v>
      </c>
      <c r="D44" s="659" t="s">
        <v>141</v>
      </c>
      <c r="E44" s="660" t="s">
        <v>112</v>
      </c>
      <c r="F44" s="660">
        <v>1</v>
      </c>
      <c r="G44" s="661">
        <v>9.58</v>
      </c>
      <c r="H44" s="661">
        <v>9.58</v>
      </c>
    </row>
    <row r="45" spans="2:8" ht="30">
      <c r="B45" s="659" t="s">
        <v>35250</v>
      </c>
      <c r="C45" s="659" t="s">
        <v>35251</v>
      </c>
      <c r="D45" s="659" t="s">
        <v>142</v>
      </c>
      <c r="E45" s="660" t="s">
        <v>112</v>
      </c>
      <c r="F45" s="660">
        <v>1</v>
      </c>
      <c r="G45" s="661">
        <v>36.99</v>
      </c>
      <c r="H45" s="661">
        <v>36.99</v>
      </c>
    </row>
    <row r="46" spans="2:8" ht="30">
      <c r="B46" s="659" t="s">
        <v>35252</v>
      </c>
      <c r="C46" s="659" t="s">
        <v>35253</v>
      </c>
      <c r="D46" s="659" t="s">
        <v>143</v>
      </c>
      <c r="E46" s="660" t="s">
        <v>39</v>
      </c>
      <c r="F46" s="660">
        <v>1</v>
      </c>
      <c r="G46" s="661">
        <v>10.48</v>
      </c>
      <c r="H46" s="661">
        <v>10.48</v>
      </c>
    </row>
    <row r="47" spans="2:8">
      <c r="B47" s="659" t="s">
        <v>35254</v>
      </c>
      <c r="C47" s="659" t="s">
        <v>35255</v>
      </c>
      <c r="D47" s="659" t="s">
        <v>144</v>
      </c>
      <c r="E47" s="660" t="s">
        <v>112</v>
      </c>
      <c r="F47" s="660">
        <v>1</v>
      </c>
      <c r="G47" s="661">
        <v>3.38</v>
      </c>
      <c r="H47" s="661">
        <v>3.38</v>
      </c>
    </row>
    <row r="48" spans="2:8" ht="30">
      <c r="B48" s="659" t="s">
        <v>35256</v>
      </c>
      <c r="C48" s="659" t="s">
        <v>35257</v>
      </c>
      <c r="D48" s="659" t="s">
        <v>145</v>
      </c>
      <c r="E48" s="660" t="s">
        <v>44</v>
      </c>
      <c r="F48" s="660">
        <v>1</v>
      </c>
      <c r="G48" s="661">
        <v>13.81</v>
      </c>
      <c r="H48" s="661">
        <v>13.81</v>
      </c>
    </row>
    <row r="49" spans="2:8" ht="45">
      <c r="B49" s="659" t="s">
        <v>35258</v>
      </c>
      <c r="C49" s="659" t="s">
        <v>35259</v>
      </c>
      <c r="D49" s="659" t="s">
        <v>146</v>
      </c>
      <c r="E49" s="660" t="s">
        <v>112</v>
      </c>
      <c r="F49" s="660">
        <v>1</v>
      </c>
      <c r="G49" s="661">
        <v>3.62</v>
      </c>
      <c r="H49" s="661">
        <v>3.62</v>
      </c>
    </row>
    <row r="50" spans="2:8" ht="30">
      <c r="B50" s="659" t="s">
        <v>35260</v>
      </c>
      <c r="C50" s="659" t="s">
        <v>35261</v>
      </c>
      <c r="D50" s="659" t="s">
        <v>147</v>
      </c>
      <c r="E50" s="660" t="s">
        <v>112</v>
      </c>
      <c r="F50" s="660">
        <v>1</v>
      </c>
      <c r="G50" s="661">
        <v>27.9</v>
      </c>
      <c r="H50" s="661">
        <v>27.9</v>
      </c>
    </row>
    <row r="51" spans="2:8" ht="30">
      <c r="B51" s="659" t="s">
        <v>35262</v>
      </c>
      <c r="C51" s="659" t="s">
        <v>35263</v>
      </c>
      <c r="D51" s="659" t="s">
        <v>148</v>
      </c>
      <c r="E51" s="660" t="s">
        <v>112</v>
      </c>
      <c r="F51" s="660">
        <v>1</v>
      </c>
      <c r="G51" s="661">
        <v>9.27</v>
      </c>
      <c r="H51" s="661">
        <v>9.27</v>
      </c>
    </row>
    <row r="52" spans="2:8" ht="30">
      <c r="B52" s="659" t="s">
        <v>35264</v>
      </c>
      <c r="C52" s="659" t="s">
        <v>35265</v>
      </c>
      <c r="D52" s="659" t="s">
        <v>149</v>
      </c>
      <c r="E52" s="660" t="s">
        <v>112</v>
      </c>
      <c r="F52" s="660">
        <v>1</v>
      </c>
      <c r="G52" s="661">
        <v>22.88</v>
      </c>
      <c r="H52" s="661">
        <v>22.88</v>
      </c>
    </row>
    <row r="53" spans="2:8" ht="30">
      <c r="B53" s="659" t="s">
        <v>35266</v>
      </c>
      <c r="C53" s="659" t="s">
        <v>35267</v>
      </c>
      <c r="D53" s="659" t="s">
        <v>150</v>
      </c>
      <c r="E53" s="660" t="s">
        <v>112</v>
      </c>
      <c r="F53" s="660">
        <v>1</v>
      </c>
      <c r="G53" s="661">
        <v>7.3</v>
      </c>
      <c r="H53" s="661">
        <v>7.3</v>
      </c>
    </row>
    <row r="54" spans="2:8" ht="30">
      <c r="B54" s="659" t="s">
        <v>35268</v>
      </c>
      <c r="C54" s="659" t="s">
        <v>35269</v>
      </c>
      <c r="D54" s="659" t="s">
        <v>151</v>
      </c>
      <c r="E54" s="660" t="s">
        <v>44</v>
      </c>
      <c r="F54" s="660">
        <v>1</v>
      </c>
      <c r="G54" s="661">
        <v>2.23</v>
      </c>
      <c r="H54" s="661">
        <v>2.23</v>
      </c>
    </row>
    <row r="55" spans="2:8">
      <c r="B55" s="659" t="s">
        <v>35270</v>
      </c>
      <c r="C55" s="659" t="s">
        <v>35271</v>
      </c>
      <c r="D55" s="659" t="s">
        <v>152</v>
      </c>
      <c r="E55" s="660" t="s">
        <v>112</v>
      </c>
      <c r="F55" s="660">
        <v>1</v>
      </c>
      <c r="G55" s="661">
        <v>26.59</v>
      </c>
      <c r="H55" s="661">
        <v>26.59</v>
      </c>
    </row>
    <row r="56" spans="2:8">
      <c r="B56" s="659" t="s">
        <v>35272</v>
      </c>
      <c r="C56" s="659" t="s">
        <v>35273</v>
      </c>
      <c r="D56" s="659" t="s">
        <v>153</v>
      </c>
      <c r="E56" s="660" t="s">
        <v>39</v>
      </c>
      <c r="F56" s="660">
        <v>1</v>
      </c>
      <c r="G56" s="661">
        <v>14.23</v>
      </c>
      <c r="H56" s="661">
        <v>14.23</v>
      </c>
    </row>
    <row r="57" spans="2:8" ht="30">
      <c r="B57" s="659" t="s">
        <v>35274</v>
      </c>
      <c r="C57" s="659" t="s">
        <v>35275</v>
      </c>
      <c r="D57" s="659" t="s">
        <v>154</v>
      </c>
      <c r="E57" s="660" t="s">
        <v>39</v>
      </c>
      <c r="F57" s="660">
        <v>1</v>
      </c>
      <c r="G57" s="661">
        <v>22.28</v>
      </c>
      <c r="H57" s="661">
        <v>22.28</v>
      </c>
    </row>
    <row r="58" spans="2:8" ht="30">
      <c r="B58" s="659" t="s">
        <v>35276</v>
      </c>
      <c r="C58" s="659" t="s">
        <v>35277</v>
      </c>
      <c r="D58" s="659" t="s">
        <v>155</v>
      </c>
      <c r="E58" s="660" t="s">
        <v>112</v>
      </c>
      <c r="F58" s="660">
        <v>1</v>
      </c>
      <c r="G58" s="661">
        <v>8.32</v>
      </c>
      <c r="H58" s="661">
        <v>8.32</v>
      </c>
    </row>
    <row r="59" spans="2:8">
      <c r="B59" s="659" t="s">
        <v>35278</v>
      </c>
      <c r="C59" s="659" t="s">
        <v>35279</v>
      </c>
      <c r="D59" s="659" t="s">
        <v>156</v>
      </c>
      <c r="E59" s="660" t="s">
        <v>112</v>
      </c>
      <c r="F59" s="660">
        <v>1</v>
      </c>
      <c r="G59" s="661">
        <v>14.18</v>
      </c>
      <c r="H59" s="661">
        <v>14.18</v>
      </c>
    </row>
    <row r="60" spans="2:8">
      <c r="B60" s="659" t="s">
        <v>35280</v>
      </c>
      <c r="C60" s="659" t="s">
        <v>35281</v>
      </c>
      <c r="D60" s="659" t="s">
        <v>157</v>
      </c>
      <c r="E60" s="660" t="s">
        <v>44</v>
      </c>
      <c r="F60" s="660">
        <v>1</v>
      </c>
      <c r="G60" s="661">
        <v>0.59</v>
      </c>
      <c r="H60" s="661">
        <v>0.59</v>
      </c>
    </row>
    <row r="61" spans="2:8">
      <c r="B61" s="658" t="s">
        <v>35282</v>
      </c>
      <c r="C61" s="659"/>
      <c r="D61" s="658" t="s">
        <v>48</v>
      </c>
      <c r="E61" s="660"/>
      <c r="F61" s="660"/>
      <c r="G61" s="661"/>
      <c r="H61" s="661"/>
    </row>
    <row r="62" spans="2:8" ht="30">
      <c r="B62" s="659" t="s">
        <v>35283</v>
      </c>
      <c r="C62" s="659" t="s">
        <v>35284</v>
      </c>
      <c r="D62" s="659" t="s">
        <v>158</v>
      </c>
      <c r="E62" s="660" t="s">
        <v>112</v>
      </c>
      <c r="F62" s="660">
        <v>1</v>
      </c>
      <c r="G62" s="661">
        <v>10.94</v>
      </c>
      <c r="H62" s="661">
        <v>10.94</v>
      </c>
    </row>
    <row r="63" spans="2:8" ht="30">
      <c r="B63" s="659" t="s">
        <v>35285</v>
      </c>
      <c r="C63" s="659" t="s">
        <v>35286</v>
      </c>
      <c r="D63" s="659" t="s">
        <v>159</v>
      </c>
      <c r="E63" s="660" t="s">
        <v>112</v>
      </c>
      <c r="F63" s="660">
        <v>1</v>
      </c>
      <c r="G63" s="661">
        <v>114.92</v>
      </c>
      <c r="H63" s="661">
        <v>114.92</v>
      </c>
    </row>
    <row r="64" spans="2:8" ht="30">
      <c r="B64" s="659" t="s">
        <v>35287</v>
      </c>
      <c r="C64" s="659" t="s">
        <v>35288</v>
      </c>
      <c r="D64" s="659" t="s">
        <v>160</v>
      </c>
      <c r="E64" s="660" t="s">
        <v>112</v>
      </c>
      <c r="F64" s="660">
        <v>1</v>
      </c>
      <c r="G64" s="661">
        <v>13.43</v>
      </c>
      <c r="H64" s="661">
        <v>13.43</v>
      </c>
    </row>
    <row r="65" spans="2:8" ht="30">
      <c r="B65" s="659" t="s">
        <v>35289</v>
      </c>
      <c r="C65" s="659" t="s">
        <v>35290</v>
      </c>
      <c r="D65" s="659" t="s">
        <v>161</v>
      </c>
      <c r="E65" s="660" t="s">
        <v>112</v>
      </c>
      <c r="F65" s="660">
        <v>1</v>
      </c>
      <c r="G65" s="661">
        <v>18.940000000000001</v>
      </c>
      <c r="H65" s="661">
        <v>18.940000000000001</v>
      </c>
    </row>
    <row r="66" spans="2:8" ht="30">
      <c r="B66" s="659" t="s">
        <v>35291</v>
      </c>
      <c r="C66" s="659" t="s">
        <v>35292</v>
      </c>
      <c r="D66" s="659" t="s">
        <v>162</v>
      </c>
      <c r="E66" s="660" t="s">
        <v>112</v>
      </c>
      <c r="F66" s="660">
        <v>1</v>
      </c>
      <c r="G66" s="661">
        <v>1.92</v>
      </c>
      <c r="H66" s="661">
        <v>1.92</v>
      </c>
    </row>
    <row r="67" spans="2:8">
      <c r="B67" s="659" t="s">
        <v>35293</v>
      </c>
      <c r="C67" s="659" t="s">
        <v>35294</v>
      </c>
      <c r="D67" s="659" t="s">
        <v>163</v>
      </c>
      <c r="E67" s="660" t="s">
        <v>39</v>
      </c>
      <c r="F67" s="660">
        <v>1</v>
      </c>
      <c r="G67" s="661">
        <v>10.48</v>
      </c>
      <c r="H67" s="661">
        <v>10.48</v>
      </c>
    </row>
    <row r="68" spans="2:8" ht="30">
      <c r="B68" s="659" t="s">
        <v>35295</v>
      </c>
      <c r="C68" s="659" t="s">
        <v>35296</v>
      </c>
      <c r="D68" s="659" t="s">
        <v>164</v>
      </c>
      <c r="E68" s="660" t="s">
        <v>112</v>
      </c>
      <c r="F68" s="660">
        <v>1</v>
      </c>
      <c r="G68" s="661">
        <v>8.42</v>
      </c>
      <c r="H68" s="661">
        <v>8.42</v>
      </c>
    </row>
    <row r="69" spans="2:8" ht="30">
      <c r="B69" s="659" t="s">
        <v>35297</v>
      </c>
      <c r="C69" s="659" t="s">
        <v>35298</v>
      </c>
      <c r="D69" s="659" t="s">
        <v>165</v>
      </c>
      <c r="E69" s="660" t="s">
        <v>112</v>
      </c>
      <c r="F69" s="660">
        <v>1</v>
      </c>
      <c r="G69" s="661">
        <v>27.9</v>
      </c>
      <c r="H69" s="661">
        <v>27.9</v>
      </c>
    </row>
    <row r="70" spans="2:8" ht="30">
      <c r="B70" s="659" t="s">
        <v>35299</v>
      </c>
      <c r="C70" s="659" t="s">
        <v>35300</v>
      </c>
      <c r="D70" s="659" t="s">
        <v>166</v>
      </c>
      <c r="E70" s="660" t="s">
        <v>112</v>
      </c>
      <c r="F70" s="660">
        <v>1</v>
      </c>
      <c r="G70" s="661">
        <v>27.9</v>
      </c>
      <c r="H70" s="661">
        <v>27.9</v>
      </c>
    </row>
    <row r="71" spans="2:8">
      <c r="B71" s="659" t="s">
        <v>35301</v>
      </c>
      <c r="C71" s="659" t="s">
        <v>35302</v>
      </c>
      <c r="D71" s="659" t="s">
        <v>167</v>
      </c>
      <c r="E71" s="660" t="s">
        <v>44</v>
      </c>
      <c r="F71" s="660">
        <v>1</v>
      </c>
      <c r="G71" s="661">
        <v>2.38</v>
      </c>
      <c r="H71" s="661">
        <v>2.38</v>
      </c>
    </row>
    <row r="72" spans="2:8">
      <c r="B72" s="659" t="s">
        <v>35303</v>
      </c>
      <c r="C72" s="659" t="s">
        <v>35304</v>
      </c>
      <c r="D72" s="659" t="s">
        <v>168</v>
      </c>
      <c r="E72" s="660" t="s">
        <v>39</v>
      </c>
      <c r="F72" s="660">
        <v>1</v>
      </c>
      <c r="G72" s="661">
        <v>19.57</v>
      </c>
      <c r="H72" s="661">
        <v>19.57</v>
      </c>
    </row>
    <row r="73" spans="2:8" ht="45">
      <c r="B73" s="659" t="s">
        <v>35305</v>
      </c>
      <c r="C73" s="659" t="s">
        <v>35306</v>
      </c>
      <c r="D73" s="659" t="s">
        <v>169</v>
      </c>
      <c r="E73" s="660" t="s">
        <v>112</v>
      </c>
      <c r="F73" s="660">
        <v>1</v>
      </c>
      <c r="G73" s="661">
        <v>10.26</v>
      </c>
      <c r="H73" s="661">
        <v>10.26</v>
      </c>
    </row>
    <row r="74" spans="2:8">
      <c r="B74" s="659" t="s">
        <v>35307</v>
      </c>
      <c r="C74" s="659" t="s">
        <v>35308</v>
      </c>
      <c r="D74" s="659" t="s">
        <v>170</v>
      </c>
      <c r="E74" s="660" t="s">
        <v>44</v>
      </c>
      <c r="F74" s="660">
        <v>1</v>
      </c>
      <c r="G74" s="661">
        <v>3.56</v>
      </c>
      <c r="H74" s="661">
        <v>3.56</v>
      </c>
    </row>
    <row r="75" spans="2:8">
      <c r="B75" s="659" t="s">
        <v>35309</v>
      </c>
      <c r="C75" s="659" t="s">
        <v>35310</v>
      </c>
      <c r="D75" s="659" t="s">
        <v>171</v>
      </c>
      <c r="E75" s="660" t="s">
        <v>112</v>
      </c>
      <c r="F75" s="660">
        <v>1</v>
      </c>
      <c r="G75" s="661">
        <v>7.96</v>
      </c>
      <c r="H75" s="661">
        <v>7.96</v>
      </c>
    </row>
    <row r="76" spans="2:8">
      <c r="B76" s="658" t="s">
        <v>35311</v>
      </c>
      <c r="C76" s="659"/>
      <c r="D76" s="658" t="s">
        <v>172</v>
      </c>
      <c r="E76" s="660"/>
      <c r="F76" s="660"/>
      <c r="G76" s="661"/>
      <c r="H76" s="661"/>
    </row>
    <row r="77" spans="2:8">
      <c r="B77" s="659" t="s">
        <v>35312</v>
      </c>
      <c r="C77" s="659" t="s">
        <v>35313</v>
      </c>
      <c r="D77" s="659" t="s">
        <v>173</v>
      </c>
      <c r="E77" s="660" t="s">
        <v>112</v>
      </c>
      <c r="F77" s="660">
        <v>1</v>
      </c>
      <c r="G77" s="661">
        <v>1.31</v>
      </c>
      <c r="H77" s="661">
        <v>1.31</v>
      </c>
    </row>
    <row r="78" spans="2:8" ht="30">
      <c r="B78" s="659" t="s">
        <v>35314</v>
      </c>
      <c r="C78" s="659" t="s">
        <v>35315</v>
      </c>
      <c r="D78" s="659" t="s">
        <v>174</v>
      </c>
      <c r="E78" s="660" t="s">
        <v>112</v>
      </c>
      <c r="F78" s="660">
        <v>1</v>
      </c>
      <c r="G78" s="661">
        <v>4.22</v>
      </c>
      <c r="H78" s="661">
        <v>4.22</v>
      </c>
    </row>
    <row r="79" spans="2:8" ht="30">
      <c r="B79" s="659" t="s">
        <v>35316</v>
      </c>
      <c r="C79" s="659" t="s">
        <v>35317</v>
      </c>
      <c r="D79" s="659" t="s">
        <v>175</v>
      </c>
      <c r="E79" s="660" t="s">
        <v>39</v>
      </c>
      <c r="F79" s="660">
        <v>1</v>
      </c>
      <c r="G79" s="661">
        <v>50.64</v>
      </c>
      <c r="H79" s="661">
        <v>50.64</v>
      </c>
    </row>
    <row r="80" spans="2:8" ht="30">
      <c r="B80" s="659" t="s">
        <v>35318</v>
      </c>
      <c r="C80" s="659" t="s">
        <v>35319</v>
      </c>
      <c r="D80" s="659" t="s">
        <v>176</v>
      </c>
      <c r="E80" s="660" t="s">
        <v>39</v>
      </c>
      <c r="F80" s="660">
        <v>1</v>
      </c>
      <c r="G80" s="661">
        <v>125.93</v>
      </c>
      <c r="H80" s="661">
        <v>125.93</v>
      </c>
    </row>
    <row r="81" spans="2:8">
      <c r="B81" s="658" t="s">
        <v>35320</v>
      </c>
      <c r="C81" s="659"/>
      <c r="D81" s="658" t="s">
        <v>177</v>
      </c>
      <c r="E81" s="660"/>
      <c r="F81" s="660"/>
      <c r="G81" s="661"/>
      <c r="H81" s="661"/>
    </row>
    <row r="82" spans="2:8" ht="30">
      <c r="B82" s="659" t="s">
        <v>35321</v>
      </c>
      <c r="C82" s="659" t="s">
        <v>35322</v>
      </c>
      <c r="D82" s="659" t="s">
        <v>178</v>
      </c>
      <c r="E82" s="660" t="s">
        <v>112</v>
      </c>
      <c r="F82" s="660">
        <v>1</v>
      </c>
      <c r="G82" s="661">
        <v>11.63</v>
      </c>
      <c r="H82" s="661">
        <v>11.63</v>
      </c>
    </row>
    <row r="83" spans="2:8" ht="60">
      <c r="B83" s="659" t="s">
        <v>35323</v>
      </c>
      <c r="C83" s="659" t="s">
        <v>35324</v>
      </c>
      <c r="D83" s="659" t="s">
        <v>179</v>
      </c>
      <c r="E83" s="660" t="s">
        <v>89</v>
      </c>
      <c r="F83" s="660">
        <v>1</v>
      </c>
      <c r="G83" s="662">
        <v>21025.99</v>
      </c>
      <c r="H83" s="662">
        <v>21025.99</v>
      </c>
    </row>
    <row r="84" spans="2:8">
      <c r="B84" s="658" t="s">
        <v>35325</v>
      </c>
      <c r="C84" s="659"/>
      <c r="D84" s="658" t="s">
        <v>180</v>
      </c>
      <c r="E84" s="660"/>
      <c r="F84" s="660"/>
      <c r="G84" s="661"/>
      <c r="H84" s="661"/>
    </row>
    <row r="85" spans="2:8">
      <c r="B85" s="658" t="s">
        <v>35326</v>
      </c>
      <c r="C85" s="659"/>
      <c r="D85" s="658" t="s">
        <v>181</v>
      </c>
      <c r="E85" s="660"/>
      <c r="F85" s="660"/>
      <c r="G85" s="661"/>
      <c r="H85" s="661"/>
    </row>
    <row r="86" spans="2:8" ht="30">
      <c r="B86" s="659" t="s">
        <v>35327</v>
      </c>
      <c r="C86" s="659" t="s">
        <v>35328</v>
      </c>
      <c r="D86" s="659" t="s">
        <v>35329</v>
      </c>
      <c r="E86" s="660" t="s">
        <v>112</v>
      </c>
      <c r="F86" s="660">
        <v>1</v>
      </c>
      <c r="G86" s="661">
        <v>336.35</v>
      </c>
      <c r="H86" s="661">
        <v>336.35</v>
      </c>
    </row>
    <row r="87" spans="2:8" ht="60">
      <c r="B87" s="659" t="s">
        <v>35330</v>
      </c>
      <c r="C87" s="659" t="s">
        <v>35331</v>
      </c>
      <c r="D87" s="659" t="s">
        <v>182</v>
      </c>
      <c r="E87" s="660" t="s">
        <v>112</v>
      </c>
      <c r="F87" s="660">
        <v>1</v>
      </c>
      <c r="G87" s="661">
        <v>20.7</v>
      </c>
      <c r="H87" s="661">
        <v>20.7</v>
      </c>
    </row>
    <row r="88" spans="2:8" ht="120">
      <c r="B88" s="659" t="s">
        <v>35332</v>
      </c>
      <c r="C88" s="659" t="s">
        <v>35333</v>
      </c>
      <c r="D88" s="659" t="s">
        <v>183</v>
      </c>
      <c r="E88" s="660" t="s">
        <v>89</v>
      </c>
      <c r="F88" s="660">
        <v>1</v>
      </c>
      <c r="G88" s="662">
        <v>1006.75</v>
      </c>
      <c r="H88" s="662">
        <v>1006.75</v>
      </c>
    </row>
    <row r="89" spans="2:8" ht="30">
      <c r="B89" s="659" t="s">
        <v>35334</v>
      </c>
      <c r="C89" s="659" t="s">
        <v>35335</v>
      </c>
      <c r="D89" s="659" t="s">
        <v>184</v>
      </c>
      <c r="E89" s="660" t="s">
        <v>39</v>
      </c>
      <c r="F89" s="660">
        <v>1</v>
      </c>
      <c r="G89" s="662">
        <v>1713.5</v>
      </c>
      <c r="H89" s="662">
        <v>1713.5</v>
      </c>
    </row>
    <row r="90" spans="2:8" ht="30">
      <c r="B90" s="659" t="s">
        <v>35336</v>
      </c>
      <c r="C90" s="659" t="s">
        <v>35337</v>
      </c>
      <c r="D90" s="659" t="s">
        <v>185</v>
      </c>
      <c r="E90" s="660" t="s">
        <v>44</v>
      </c>
      <c r="F90" s="660">
        <v>1</v>
      </c>
      <c r="G90" s="661">
        <v>13.5</v>
      </c>
      <c r="H90" s="661">
        <v>13.5</v>
      </c>
    </row>
    <row r="91" spans="2:8" ht="90">
      <c r="B91" s="659" t="s">
        <v>35338</v>
      </c>
      <c r="C91" s="659" t="s">
        <v>35339</v>
      </c>
      <c r="D91" s="659" t="s">
        <v>186</v>
      </c>
      <c r="E91" s="660" t="s">
        <v>112</v>
      </c>
      <c r="F91" s="660">
        <v>1</v>
      </c>
      <c r="G91" s="661">
        <v>26.77</v>
      </c>
      <c r="H91" s="661">
        <v>26.77</v>
      </c>
    </row>
    <row r="92" spans="2:8" ht="105">
      <c r="B92" s="659" t="s">
        <v>35340</v>
      </c>
      <c r="C92" s="659" t="s">
        <v>35341</v>
      </c>
      <c r="D92" s="659" t="s">
        <v>35342</v>
      </c>
      <c r="E92" s="660" t="s">
        <v>44</v>
      </c>
      <c r="F92" s="660">
        <v>1</v>
      </c>
      <c r="G92" s="661">
        <v>196.29</v>
      </c>
      <c r="H92" s="661">
        <v>196.29</v>
      </c>
    </row>
    <row r="93" spans="2:8" ht="105">
      <c r="B93" s="659" t="s">
        <v>35343</v>
      </c>
      <c r="C93" s="659" t="s">
        <v>35344</v>
      </c>
      <c r="D93" s="659" t="s">
        <v>35345</v>
      </c>
      <c r="E93" s="660" t="s">
        <v>44</v>
      </c>
      <c r="F93" s="660">
        <v>1</v>
      </c>
      <c r="G93" s="661">
        <v>266.49</v>
      </c>
      <c r="H93" s="661">
        <v>266.49</v>
      </c>
    </row>
    <row r="94" spans="2:8" ht="120">
      <c r="B94" s="659" t="s">
        <v>35346</v>
      </c>
      <c r="C94" s="659" t="s">
        <v>35347</v>
      </c>
      <c r="D94" s="659" t="s">
        <v>187</v>
      </c>
      <c r="E94" s="660" t="s">
        <v>188</v>
      </c>
      <c r="F94" s="660">
        <v>1</v>
      </c>
      <c r="G94" s="662">
        <v>1094.25</v>
      </c>
      <c r="H94" s="662">
        <v>1094.25</v>
      </c>
    </row>
    <row r="95" spans="2:8" ht="105">
      <c r="B95" s="659" t="s">
        <v>35348</v>
      </c>
      <c r="C95" s="659" t="s">
        <v>35349</v>
      </c>
      <c r="D95" s="659" t="s">
        <v>189</v>
      </c>
      <c r="E95" s="660" t="s">
        <v>188</v>
      </c>
      <c r="F95" s="660">
        <v>1</v>
      </c>
      <c r="G95" s="662">
        <v>1094.25</v>
      </c>
      <c r="H95" s="662">
        <v>1094.25</v>
      </c>
    </row>
    <row r="96" spans="2:8" ht="90">
      <c r="B96" s="659" t="s">
        <v>35350</v>
      </c>
      <c r="C96" s="659" t="s">
        <v>35351</v>
      </c>
      <c r="D96" s="659" t="s">
        <v>190</v>
      </c>
      <c r="E96" s="660" t="s">
        <v>188</v>
      </c>
      <c r="F96" s="660">
        <v>1</v>
      </c>
      <c r="G96" s="661">
        <v>677.33</v>
      </c>
      <c r="H96" s="661">
        <v>677.33</v>
      </c>
    </row>
    <row r="97" spans="2:8" ht="105">
      <c r="B97" s="659" t="s">
        <v>35352</v>
      </c>
      <c r="C97" s="659" t="s">
        <v>35353</v>
      </c>
      <c r="D97" s="659" t="s">
        <v>191</v>
      </c>
      <c r="E97" s="660" t="s">
        <v>188</v>
      </c>
      <c r="F97" s="660">
        <v>1</v>
      </c>
      <c r="G97" s="662">
        <v>1025.67</v>
      </c>
      <c r="H97" s="662">
        <v>1025.67</v>
      </c>
    </row>
    <row r="98" spans="2:8" ht="75">
      <c r="B98" s="659" t="s">
        <v>35354</v>
      </c>
      <c r="C98" s="659" t="s">
        <v>35355</v>
      </c>
      <c r="D98" s="659" t="s">
        <v>192</v>
      </c>
      <c r="E98" s="660" t="s">
        <v>188</v>
      </c>
      <c r="F98" s="660">
        <v>1</v>
      </c>
      <c r="G98" s="661">
        <v>746.75</v>
      </c>
      <c r="H98" s="661">
        <v>746.75</v>
      </c>
    </row>
    <row r="99" spans="2:8" ht="60">
      <c r="B99" s="658" t="s">
        <v>35356</v>
      </c>
      <c r="C99" s="659"/>
      <c r="D99" s="658" t="s">
        <v>193</v>
      </c>
      <c r="E99" s="660"/>
      <c r="F99" s="660"/>
      <c r="G99" s="661"/>
      <c r="H99" s="661"/>
    </row>
    <row r="100" spans="2:8" ht="90">
      <c r="B100" s="659" t="s">
        <v>35357</v>
      </c>
      <c r="C100" s="659" t="s">
        <v>35358</v>
      </c>
      <c r="D100" s="659" t="s">
        <v>194</v>
      </c>
      <c r="E100" s="660" t="s">
        <v>112</v>
      </c>
      <c r="F100" s="660">
        <v>1</v>
      </c>
      <c r="G100" s="661">
        <v>855.44</v>
      </c>
      <c r="H100" s="661">
        <v>855.44</v>
      </c>
    </row>
    <row r="101" spans="2:8" ht="90">
      <c r="B101" s="659" t="s">
        <v>35359</v>
      </c>
      <c r="C101" s="659" t="s">
        <v>35360</v>
      </c>
      <c r="D101" s="659" t="s">
        <v>195</v>
      </c>
      <c r="E101" s="660" t="s">
        <v>112</v>
      </c>
      <c r="F101" s="660">
        <v>1</v>
      </c>
      <c r="G101" s="661">
        <v>641.5</v>
      </c>
      <c r="H101" s="661">
        <v>641.5</v>
      </c>
    </row>
    <row r="102" spans="2:8" ht="105">
      <c r="B102" s="659" t="s">
        <v>35361</v>
      </c>
      <c r="C102" s="659" t="s">
        <v>35362</v>
      </c>
      <c r="D102" s="659" t="s">
        <v>196</v>
      </c>
      <c r="E102" s="660" t="s">
        <v>112</v>
      </c>
      <c r="F102" s="660">
        <v>1</v>
      </c>
      <c r="G102" s="661">
        <v>561.25</v>
      </c>
      <c r="H102" s="661">
        <v>561.25</v>
      </c>
    </row>
    <row r="103" spans="2:8" ht="90">
      <c r="B103" s="659" t="s">
        <v>35363</v>
      </c>
      <c r="C103" s="659" t="s">
        <v>35364</v>
      </c>
      <c r="D103" s="659" t="s">
        <v>197</v>
      </c>
      <c r="E103" s="660" t="s">
        <v>112</v>
      </c>
      <c r="F103" s="660">
        <v>1</v>
      </c>
      <c r="G103" s="661">
        <v>500.54</v>
      </c>
      <c r="H103" s="661">
        <v>500.54</v>
      </c>
    </row>
    <row r="104" spans="2:8" ht="90">
      <c r="B104" s="659" t="s">
        <v>35365</v>
      </c>
      <c r="C104" s="659" t="s">
        <v>35366</v>
      </c>
      <c r="D104" s="659" t="s">
        <v>198</v>
      </c>
      <c r="E104" s="660" t="s">
        <v>39</v>
      </c>
      <c r="F104" s="660">
        <v>1</v>
      </c>
      <c r="G104" s="662">
        <v>16649.36</v>
      </c>
      <c r="H104" s="662">
        <v>16649.36</v>
      </c>
    </row>
    <row r="105" spans="2:8" ht="90">
      <c r="B105" s="659" t="s">
        <v>35367</v>
      </c>
      <c r="C105" s="659" t="s">
        <v>35368</v>
      </c>
      <c r="D105" s="659" t="s">
        <v>199</v>
      </c>
      <c r="E105" s="660" t="s">
        <v>39</v>
      </c>
      <c r="F105" s="660">
        <v>1</v>
      </c>
      <c r="G105" s="662">
        <v>24996.82</v>
      </c>
      <c r="H105" s="662">
        <v>24996.82</v>
      </c>
    </row>
    <row r="106" spans="2:8" ht="90">
      <c r="B106" s="659" t="s">
        <v>35369</v>
      </c>
      <c r="C106" s="659" t="s">
        <v>35370</v>
      </c>
      <c r="D106" s="659" t="s">
        <v>200</v>
      </c>
      <c r="E106" s="660" t="s">
        <v>39</v>
      </c>
      <c r="F106" s="660">
        <v>1</v>
      </c>
      <c r="G106" s="662">
        <v>30825.19</v>
      </c>
      <c r="H106" s="662">
        <v>30825.19</v>
      </c>
    </row>
    <row r="107" spans="2:8" ht="90">
      <c r="B107" s="659" t="s">
        <v>35371</v>
      </c>
      <c r="C107" s="659" t="s">
        <v>35372</v>
      </c>
      <c r="D107" s="659" t="s">
        <v>201</v>
      </c>
      <c r="E107" s="660" t="s">
        <v>112</v>
      </c>
      <c r="F107" s="660">
        <v>1</v>
      </c>
      <c r="G107" s="661">
        <v>222.69</v>
      </c>
      <c r="H107" s="661">
        <v>222.69</v>
      </c>
    </row>
    <row r="108" spans="2:8" ht="90">
      <c r="B108" s="659" t="s">
        <v>35373</v>
      </c>
      <c r="C108" s="659" t="s">
        <v>35374</v>
      </c>
      <c r="D108" s="659" t="s">
        <v>202</v>
      </c>
      <c r="E108" s="660" t="s">
        <v>112</v>
      </c>
      <c r="F108" s="660">
        <v>1</v>
      </c>
      <c r="G108" s="661">
        <v>297.44</v>
      </c>
      <c r="H108" s="661">
        <v>297.44</v>
      </c>
    </row>
    <row r="109" spans="2:8" ht="60">
      <c r="B109" s="659" t="s">
        <v>35375</v>
      </c>
      <c r="C109" s="659" t="s">
        <v>35376</v>
      </c>
      <c r="D109" s="659" t="s">
        <v>203</v>
      </c>
      <c r="E109" s="660" t="s">
        <v>39</v>
      </c>
      <c r="F109" s="660">
        <v>1</v>
      </c>
      <c r="G109" s="662">
        <v>1983.43</v>
      </c>
      <c r="H109" s="662">
        <v>1983.43</v>
      </c>
    </row>
    <row r="110" spans="2:8" ht="60">
      <c r="B110" s="659" t="s">
        <v>35377</v>
      </c>
      <c r="C110" s="659" t="s">
        <v>35378</v>
      </c>
      <c r="D110" s="659" t="s">
        <v>204</v>
      </c>
      <c r="E110" s="660" t="s">
        <v>39</v>
      </c>
      <c r="F110" s="660">
        <v>1</v>
      </c>
      <c r="G110" s="662">
        <v>2292.23</v>
      </c>
      <c r="H110" s="662">
        <v>2292.23</v>
      </c>
    </row>
    <row r="111" spans="2:8" ht="90">
      <c r="B111" s="659" t="s">
        <v>35379</v>
      </c>
      <c r="C111" s="659" t="s">
        <v>35380</v>
      </c>
      <c r="D111" s="659" t="s">
        <v>205</v>
      </c>
      <c r="E111" s="660" t="s">
        <v>44</v>
      </c>
      <c r="F111" s="660">
        <v>1</v>
      </c>
      <c r="G111" s="661">
        <v>53.79</v>
      </c>
      <c r="H111" s="661">
        <v>53.79</v>
      </c>
    </row>
    <row r="112" spans="2:8" ht="90">
      <c r="B112" s="659" t="s">
        <v>35381</v>
      </c>
      <c r="C112" s="659" t="s">
        <v>35382</v>
      </c>
      <c r="D112" s="659" t="s">
        <v>206</v>
      </c>
      <c r="E112" s="660" t="s">
        <v>44</v>
      </c>
      <c r="F112" s="660">
        <v>1</v>
      </c>
      <c r="G112" s="661">
        <v>522.62</v>
      </c>
      <c r="H112" s="661">
        <v>522.62</v>
      </c>
    </row>
    <row r="113" spans="2:8" ht="75">
      <c r="B113" s="659" t="s">
        <v>35383</v>
      </c>
      <c r="C113" s="659" t="s">
        <v>35384</v>
      </c>
      <c r="D113" s="659" t="s">
        <v>207</v>
      </c>
      <c r="E113" s="660" t="s">
        <v>44</v>
      </c>
      <c r="F113" s="660">
        <v>1</v>
      </c>
      <c r="G113" s="661">
        <v>400.94</v>
      </c>
      <c r="H113" s="661">
        <v>400.94</v>
      </c>
    </row>
    <row r="114" spans="2:8" ht="60">
      <c r="B114" s="658" t="s">
        <v>35385</v>
      </c>
      <c r="C114" s="659"/>
      <c r="D114" s="658" t="s">
        <v>208</v>
      </c>
      <c r="E114" s="660"/>
      <c r="F114" s="660"/>
      <c r="G114" s="661"/>
      <c r="H114" s="661"/>
    </row>
    <row r="115" spans="2:8" ht="90">
      <c r="B115" s="659" t="s">
        <v>35386</v>
      </c>
      <c r="C115" s="659" t="s">
        <v>35387</v>
      </c>
      <c r="D115" s="659" t="s">
        <v>209</v>
      </c>
      <c r="E115" s="660" t="s">
        <v>112</v>
      </c>
      <c r="F115" s="660">
        <v>1</v>
      </c>
      <c r="G115" s="661">
        <v>647.59</v>
      </c>
      <c r="H115" s="661">
        <v>647.59</v>
      </c>
    </row>
    <row r="116" spans="2:8" ht="90">
      <c r="B116" s="659" t="s">
        <v>35388</v>
      </c>
      <c r="C116" s="659" t="s">
        <v>35389</v>
      </c>
      <c r="D116" s="659" t="s">
        <v>210</v>
      </c>
      <c r="E116" s="660" t="s">
        <v>112</v>
      </c>
      <c r="F116" s="660">
        <v>1</v>
      </c>
      <c r="G116" s="661">
        <v>486.58</v>
      </c>
      <c r="H116" s="661">
        <v>486.58</v>
      </c>
    </row>
    <row r="117" spans="2:8" ht="105">
      <c r="B117" s="659" t="s">
        <v>35390</v>
      </c>
      <c r="C117" s="659" t="s">
        <v>35391</v>
      </c>
      <c r="D117" s="659" t="s">
        <v>211</v>
      </c>
      <c r="E117" s="660" t="s">
        <v>112</v>
      </c>
      <c r="F117" s="660">
        <v>1</v>
      </c>
      <c r="G117" s="661">
        <v>427.76</v>
      </c>
      <c r="H117" s="661">
        <v>427.76</v>
      </c>
    </row>
    <row r="118" spans="2:8" ht="90">
      <c r="B118" s="659" t="s">
        <v>35392</v>
      </c>
      <c r="C118" s="659" t="s">
        <v>35393</v>
      </c>
      <c r="D118" s="659" t="s">
        <v>212</v>
      </c>
      <c r="E118" s="660" t="s">
        <v>112</v>
      </c>
      <c r="F118" s="660">
        <v>1</v>
      </c>
      <c r="G118" s="661">
        <v>414.27</v>
      </c>
      <c r="H118" s="661">
        <v>414.27</v>
      </c>
    </row>
    <row r="119" spans="2:8" ht="90">
      <c r="B119" s="659" t="s">
        <v>35394</v>
      </c>
      <c r="C119" s="659" t="s">
        <v>35395</v>
      </c>
      <c r="D119" s="659" t="s">
        <v>213</v>
      </c>
      <c r="E119" s="660" t="s">
        <v>39</v>
      </c>
      <c r="F119" s="660">
        <v>1</v>
      </c>
      <c r="G119" s="662">
        <v>12948.04</v>
      </c>
      <c r="H119" s="662">
        <v>12948.04</v>
      </c>
    </row>
    <row r="120" spans="2:8" ht="90">
      <c r="B120" s="659" t="s">
        <v>35396</v>
      </c>
      <c r="C120" s="659" t="s">
        <v>35397</v>
      </c>
      <c r="D120" s="659" t="s">
        <v>214</v>
      </c>
      <c r="E120" s="660" t="s">
        <v>39</v>
      </c>
      <c r="F120" s="660">
        <v>1</v>
      </c>
      <c r="G120" s="662">
        <v>19512.73</v>
      </c>
      <c r="H120" s="662">
        <v>19512.73</v>
      </c>
    </row>
    <row r="121" spans="2:8" ht="90">
      <c r="B121" s="659" t="s">
        <v>35398</v>
      </c>
      <c r="C121" s="659" t="s">
        <v>35399</v>
      </c>
      <c r="D121" s="659" t="s">
        <v>215</v>
      </c>
      <c r="E121" s="660" t="s">
        <v>39</v>
      </c>
      <c r="F121" s="660">
        <v>1</v>
      </c>
      <c r="G121" s="662">
        <v>24242.01</v>
      </c>
      <c r="H121" s="662">
        <v>24242.01</v>
      </c>
    </row>
    <row r="122" spans="2:8" ht="90">
      <c r="B122" s="659" t="s">
        <v>35400</v>
      </c>
      <c r="C122" s="659" t="s">
        <v>35401</v>
      </c>
      <c r="D122" s="659" t="s">
        <v>216</v>
      </c>
      <c r="E122" s="660" t="s">
        <v>112</v>
      </c>
      <c r="F122" s="660">
        <v>1</v>
      </c>
      <c r="G122" s="661">
        <v>153.82</v>
      </c>
      <c r="H122" s="661">
        <v>153.82</v>
      </c>
    </row>
    <row r="123" spans="2:8" ht="105">
      <c r="B123" s="659" t="s">
        <v>35402</v>
      </c>
      <c r="C123" s="659" t="s">
        <v>35403</v>
      </c>
      <c r="D123" s="659" t="s">
        <v>217</v>
      </c>
      <c r="E123" s="660" t="s">
        <v>112</v>
      </c>
      <c r="F123" s="660">
        <v>1</v>
      </c>
      <c r="G123" s="661">
        <v>210.13</v>
      </c>
      <c r="H123" s="661">
        <v>210.13</v>
      </c>
    </row>
    <row r="124" spans="2:8" ht="60">
      <c r="B124" s="659" t="s">
        <v>35404</v>
      </c>
      <c r="C124" s="659" t="s">
        <v>35405</v>
      </c>
      <c r="D124" s="659" t="s">
        <v>218</v>
      </c>
      <c r="E124" s="660" t="s">
        <v>39</v>
      </c>
      <c r="F124" s="660">
        <v>1</v>
      </c>
      <c r="G124" s="662">
        <v>1240.81</v>
      </c>
      <c r="H124" s="662">
        <v>1240.81</v>
      </c>
    </row>
    <row r="125" spans="2:8" ht="60">
      <c r="B125" s="659" t="s">
        <v>35406</v>
      </c>
      <c r="C125" s="659" t="s">
        <v>35407</v>
      </c>
      <c r="D125" s="659" t="s">
        <v>219</v>
      </c>
      <c r="E125" s="660" t="s">
        <v>39</v>
      </c>
      <c r="F125" s="660">
        <v>1</v>
      </c>
      <c r="G125" s="662">
        <v>1419.79</v>
      </c>
      <c r="H125" s="662">
        <v>1419.79</v>
      </c>
    </row>
    <row r="126" spans="2:8" ht="90">
      <c r="B126" s="659" t="s">
        <v>35408</v>
      </c>
      <c r="C126" s="659" t="s">
        <v>35409</v>
      </c>
      <c r="D126" s="659" t="s">
        <v>220</v>
      </c>
      <c r="E126" s="660" t="s">
        <v>44</v>
      </c>
      <c r="F126" s="660">
        <v>1</v>
      </c>
      <c r="G126" s="661">
        <v>36.72</v>
      </c>
      <c r="H126" s="661">
        <v>36.72</v>
      </c>
    </row>
    <row r="127" spans="2:8">
      <c r="B127" s="658" t="s">
        <v>35410</v>
      </c>
      <c r="C127" s="659"/>
      <c r="D127" s="658" t="s">
        <v>13</v>
      </c>
      <c r="E127" s="660"/>
      <c r="F127" s="660"/>
      <c r="G127" s="661"/>
      <c r="H127" s="661"/>
    </row>
    <row r="128" spans="2:8">
      <c r="B128" s="658" t="s">
        <v>35411</v>
      </c>
      <c r="C128" s="659"/>
      <c r="D128" s="658" t="s">
        <v>221</v>
      </c>
      <c r="E128" s="660"/>
      <c r="F128" s="660"/>
      <c r="G128" s="661"/>
      <c r="H128" s="661"/>
    </row>
    <row r="129" spans="2:8" ht="30">
      <c r="B129" s="659" t="s">
        <v>35412</v>
      </c>
      <c r="C129" s="659" t="s">
        <v>35413</v>
      </c>
      <c r="D129" s="659" t="s">
        <v>222</v>
      </c>
      <c r="E129" s="660" t="s">
        <v>80</v>
      </c>
      <c r="F129" s="660">
        <v>1</v>
      </c>
      <c r="G129" s="661">
        <v>54.86</v>
      </c>
      <c r="H129" s="661">
        <v>54.86</v>
      </c>
    </row>
    <row r="130" spans="2:8" ht="30">
      <c r="B130" s="659" t="s">
        <v>35414</v>
      </c>
      <c r="C130" s="659" t="s">
        <v>35415</v>
      </c>
      <c r="D130" s="659" t="s">
        <v>223</v>
      </c>
      <c r="E130" s="660" t="s">
        <v>80</v>
      </c>
      <c r="F130" s="660">
        <v>1</v>
      </c>
      <c r="G130" s="661">
        <v>92.84</v>
      </c>
      <c r="H130" s="661">
        <v>92.84</v>
      </c>
    </row>
    <row r="131" spans="2:8" ht="30">
      <c r="B131" s="659" t="s">
        <v>35416</v>
      </c>
      <c r="C131" s="659" t="s">
        <v>35417</v>
      </c>
      <c r="D131" s="659" t="s">
        <v>224</v>
      </c>
      <c r="E131" s="660" t="s">
        <v>80</v>
      </c>
      <c r="F131" s="660">
        <v>1</v>
      </c>
      <c r="G131" s="661">
        <v>15.75</v>
      </c>
      <c r="H131" s="661">
        <v>15.75</v>
      </c>
    </row>
    <row r="132" spans="2:8" ht="30">
      <c r="B132" s="659" t="s">
        <v>35418</v>
      </c>
      <c r="C132" s="659" t="s">
        <v>35419</v>
      </c>
      <c r="D132" s="659" t="s">
        <v>225</v>
      </c>
      <c r="E132" s="660" t="s">
        <v>80</v>
      </c>
      <c r="F132" s="660">
        <v>1</v>
      </c>
      <c r="G132" s="661">
        <v>22.01</v>
      </c>
      <c r="H132" s="661">
        <v>22.01</v>
      </c>
    </row>
    <row r="133" spans="2:8" ht="30">
      <c r="B133" s="659" t="s">
        <v>35420</v>
      </c>
      <c r="C133" s="659" t="s">
        <v>35421</v>
      </c>
      <c r="D133" s="659" t="s">
        <v>226</v>
      </c>
      <c r="E133" s="660" t="s">
        <v>112</v>
      </c>
      <c r="F133" s="660">
        <v>1</v>
      </c>
      <c r="G133" s="661">
        <v>28.7</v>
      </c>
      <c r="H133" s="661">
        <v>28.7</v>
      </c>
    </row>
    <row r="134" spans="2:8">
      <c r="B134" s="658" t="s">
        <v>35422</v>
      </c>
      <c r="C134" s="659"/>
      <c r="D134" s="658" t="s">
        <v>227</v>
      </c>
      <c r="E134" s="660"/>
      <c r="F134" s="660"/>
      <c r="G134" s="661"/>
      <c r="H134" s="661"/>
    </row>
    <row r="135" spans="2:8" ht="30">
      <c r="B135" s="659" t="s">
        <v>35423</v>
      </c>
      <c r="C135" s="659" t="s">
        <v>35424</v>
      </c>
      <c r="D135" s="659" t="s">
        <v>228</v>
      </c>
      <c r="E135" s="660" t="s">
        <v>80</v>
      </c>
      <c r="F135" s="660">
        <v>1</v>
      </c>
      <c r="G135" s="661">
        <v>59.08</v>
      </c>
      <c r="H135" s="661">
        <v>59.08</v>
      </c>
    </row>
    <row r="136" spans="2:8" ht="45">
      <c r="B136" s="659" t="s">
        <v>35425</v>
      </c>
      <c r="C136" s="659" t="s">
        <v>35426</v>
      </c>
      <c r="D136" s="659" t="s">
        <v>229</v>
      </c>
      <c r="E136" s="660" t="s">
        <v>80</v>
      </c>
      <c r="F136" s="660">
        <v>1</v>
      </c>
      <c r="G136" s="661">
        <v>168.15</v>
      </c>
      <c r="H136" s="661">
        <v>168.15</v>
      </c>
    </row>
    <row r="137" spans="2:8" ht="30">
      <c r="B137" s="659" t="s">
        <v>35427</v>
      </c>
      <c r="C137" s="659" t="s">
        <v>35428</v>
      </c>
      <c r="D137" s="659" t="s">
        <v>230</v>
      </c>
      <c r="E137" s="660" t="s">
        <v>80</v>
      </c>
      <c r="F137" s="660">
        <v>1</v>
      </c>
      <c r="G137" s="661">
        <v>215.62</v>
      </c>
      <c r="H137" s="661">
        <v>215.62</v>
      </c>
    </row>
    <row r="138" spans="2:8">
      <c r="B138" s="659" t="s">
        <v>35429</v>
      </c>
      <c r="C138" s="659" t="s">
        <v>35430</v>
      </c>
      <c r="D138" s="659" t="s">
        <v>231</v>
      </c>
      <c r="E138" s="660" t="s">
        <v>80</v>
      </c>
      <c r="F138" s="660">
        <v>1</v>
      </c>
      <c r="G138" s="661">
        <v>227.23</v>
      </c>
      <c r="H138" s="661">
        <v>227.23</v>
      </c>
    </row>
    <row r="139" spans="2:8" ht="75">
      <c r="B139" s="659" t="s">
        <v>35431</v>
      </c>
      <c r="C139" s="659" t="s">
        <v>35432</v>
      </c>
      <c r="D139" s="659" t="s">
        <v>232</v>
      </c>
      <c r="E139" s="660" t="s">
        <v>80</v>
      </c>
      <c r="F139" s="660">
        <v>1</v>
      </c>
      <c r="G139" s="661">
        <v>195.93</v>
      </c>
      <c r="H139" s="661">
        <v>195.93</v>
      </c>
    </row>
    <row r="140" spans="2:8" ht="60">
      <c r="B140" s="659" t="s">
        <v>35433</v>
      </c>
      <c r="C140" s="659" t="s">
        <v>35434</v>
      </c>
      <c r="D140" s="659" t="s">
        <v>233</v>
      </c>
      <c r="E140" s="660" t="s">
        <v>80</v>
      </c>
      <c r="F140" s="660">
        <v>1</v>
      </c>
      <c r="G140" s="661">
        <v>145.29</v>
      </c>
      <c r="H140" s="661">
        <v>145.29</v>
      </c>
    </row>
    <row r="141" spans="2:8" ht="30">
      <c r="B141" s="659" t="s">
        <v>35435</v>
      </c>
      <c r="C141" s="659" t="s">
        <v>35436</v>
      </c>
      <c r="D141" s="659" t="s">
        <v>234</v>
      </c>
      <c r="E141" s="660" t="s">
        <v>80</v>
      </c>
      <c r="F141" s="660">
        <v>1</v>
      </c>
      <c r="G141" s="661">
        <v>174.29</v>
      </c>
      <c r="H141" s="661">
        <v>174.29</v>
      </c>
    </row>
    <row r="142" spans="2:8" ht="45">
      <c r="B142" s="659" t="s">
        <v>35437</v>
      </c>
      <c r="C142" s="659" t="s">
        <v>35438</v>
      </c>
      <c r="D142" s="659" t="s">
        <v>235</v>
      </c>
      <c r="E142" s="660" t="s">
        <v>80</v>
      </c>
      <c r="F142" s="660">
        <v>1</v>
      </c>
      <c r="G142" s="661">
        <v>31.38</v>
      </c>
      <c r="H142" s="661">
        <v>31.38</v>
      </c>
    </row>
    <row r="143" spans="2:8" ht="30">
      <c r="B143" s="659" t="s">
        <v>35439</v>
      </c>
      <c r="C143" s="659" t="s">
        <v>35440</v>
      </c>
      <c r="D143" s="659" t="s">
        <v>236</v>
      </c>
      <c r="E143" s="660" t="s">
        <v>80</v>
      </c>
      <c r="F143" s="660">
        <v>1</v>
      </c>
      <c r="G143" s="661">
        <v>7.6</v>
      </c>
      <c r="H143" s="661">
        <v>7.6</v>
      </c>
    </row>
    <row r="144" spans="2:8">
      <c r="B144" s="658" t="s">
        <v>35441</v>
      </c>
      <c r="C144" s="659"/>
      <c r="D144" s="658" t="s">
        <v>237</v>
      </c>
      <c r="E144" s="660"/>
      <c r="F144" s="660"/>
      <c r="G144" s="661"/>
      <c r="H144" s="661"/>
    </row>
    <row r="145" spans="2:8" ht="90">
      <c r="B145" s="659" t="s">
        <v>35442</v>
      </c>
      <c r="C145" s="659" t="s">
        <v>35443</v>
      </c>
      <c r="D145" s="659" t="s">
        <v>238</v>
      </c>
      <c r="E145" s="660" t="s">
        <v>80</v>
      </c>
      <c r="F145" s="660">
        <v>1</v>
      </c>
      <c r="G145" s="661">
        <v>71.959999999999994</v>
      </c>
      <c r="H145" s="661">
        <v>71.959999999999994</v>
      </c>
    </row>
    <row r="146" spans="2:8" ht="75">
      <c r="B146" s="659" t="s">
        <v>35444</v>
      </c>
      <c r="C146" s="659" t="s">
        <v>35445</v>
      </c>
      <c r="D146" s="659" t="s">
        <v>239</v>
      </c>
      <c r="E146" s="660" t="s">
        <v>39</v>
      </c>
      <c r="F146" s="660">
        <v>1</v>
      </c>
      <c r="G146" s="661">
        <v>25.32</v>
      </c>
      <c r="H146" s="661">
        <v>25.32</v>
      </c>
    </row>
    <row r="147" spans="2:8" ht="75">
      <c r="B147" s="659" t="s">
        <v>35446</v>
      </c>
      <c r="C147" s="659" t="s">
        <v>35447</v>
      </c>
      <c r="D147" s="659" t="s">
        <v>240</v>
      </c>
      <c r="E147" s="660" t="s">
        <v>39</v>
      </c>
      <c r="F147" s="660">
        <v>1</v>
      </c>
      <c r="G147" s="661">
        <v>16.88</v>
      </c>
      <c r="H147" s="661">
        <v>16.88</v>
      </c>
    </row>
    <row r="148" spans="2:8">
      <c r="B148" s="658" t="s">
        <v>35448</v>
      </c>
      <c r="C148" s="659"/>
      <c r="D148" s="658" t="s">
        <v>241</v>
      </c>
      <c r="E148" s="660"/>
      <c r="F148" s="660"/>
      <c r="G148" s="661"/>
      <c r="H148" s="661"/>
    </row>
    <row r="149" spans="2:8">
      <c r="B149" s="658" t="s">
        <v>35449</v>
      </c>
      <c r="C149" s="659"/>
      <c r="D149" s="658" t="s">
        <v>242</v>
      </c>
      <c r="E149" s="660"/>
      <c r="F149" s="660"/>
      <c r="G149" s="661"/>
      <c r="H149" s="661"/>
    </row>
    <row r="150" spans="2:8" ht="45">
      <c r="B150" s="659" t="s">
        <v>35450</v>
      </c>
      <c r="C150" s="659" t="s">
        <v>35451</v>
      </c>
      <c r="D150" s="659" t="s">
        <v>243</v>
      </c>
      <c r="E150" s="660" t="s">
        <v>80</v>
      </c>
      <c r="F150" s="660">
        <v>1</v>
      </c>
      <c r="G150" s="661">
        <v>658.23</v>
      </c>
      <c r="H150" s="661">
        <v>658.23</v>
      </c>
    </row>
    <row r="151" spans="2:8" ht="75">
      <c r="B151" s="659" t="s">
        <v>35452</v>
      </c>
      <c r="C151" s="659" t="s">
        <v>35453</v>
      </c>
      <c r="D151" s="659" t="s">
        <v>244</v>
      </c>
      <c r="E151" s="660" t="s">
        <v>112</v>
      </c>
      <c r="F151" s="660">
        <v>1</v>
      </c>
      <c r="G151" s="661">
        <v>85.17</v>
      </c>
      <c r="H151" s="661">
        <v>85.17</v>
      </c>
    </row>
    <row r="152" spans="2:8" ht="45">
      <c r="B152" s="659" t="s">
        <v>35454</v>
      </c>
      <c r="C152" s="659" t="s">
        <v>35455</v>
      </c>
      <c r="D152" s="659" t="s">
        <v>245</v>
      </c>
      <c r="E152" s="660" t="s">
        <v>80</v>
      </c>
      <c r="F152" s="660">
        <v>1</v>
      </c>
      <c r="G152" s="661">
        <v>738.41</v>
      </c>
      <c r="H152" s="661">
        <v>738.41</v>
      </c>
    </row>
    <row r="153" spans="2:8" ht="60">
      <c r="B153" s="659" t="s">
        <v>35456</v>
      </c>
      <c r="C153" s="659" t="s">
        <v>35457</v>
      </c>
      <c r="D153" s="659" t="s">
        <v>246</v>
      </c>
      <c r="E153" s="660" t="s">
        <v>80</v>
      </c>
      <c r="F153" s="660">
        <v>1</v>
      </c>
      <c r="G153" s="661">
        <v>650.15</v>
      </c>
      <c r="H153" s="661">
        <v>650.15</v>
      </c>
    </row>
    <row r="154" spans="2:8" ht="45">
      <c r="B154" s="659" t="s">
        <v>35458</v>
      </c>
      <c r="C154" s="659" t="s">
        <v>35459</v>
      </c>
      <c r="D154" s="659" t="s">
        <v>247</v>
      </c>
      <c r="E154" s="660" t="s">
        <v>80</v>
      </c>
      <c r="F154" s="660">
        <v>1</v>
      </c>
      <c r="G154" s="661">
        <v>672.18</v>
      </c>
      <c r="H154" s="661">
        <v>672.18</v>
      </c>
    </row>
    <row r="155" spans="2:8" ht="45">
      <c r="B155" s="659" t="s">
        <v>35460</v>
      </c>
      <c r="C155" s="659" t="s">
        <v>35461</v>
      </c>
      <c r="D155" s="659" t="s">
        <v>248</v>
      </c>
      <c r="E155" s="660" t="s">
        <v>80</v>
      </c>
      <c r="F155" s="660">
        <v>1</v>
      </c>
      <c r="G155" s="661">
        <v>693.76</v>
      </c>
      <c r="H155" s="661">
        <v>693.76</v>
      </c>
    </row>
    <row r="156" spans="2:8" ht="45">
      <c r="B156" s="659" t="s">
        <v>35462</v>
      </c>
      <c r="C156" s="659" t="s">
        <v>35463</v>
      </c>
      <c r="D156" s="659" t="s">
        <v>249</v>
      </c>
      <c r="E156" s="660" t="s">
        <v>80</v>
      </c>
      <c r="F156" s="660">
        <v>1</v>
      </c>
      <c r="G156" s="661">
        <v>717.14</v>
      </c>
      <c r="H156" s="661">
        <v>717.14</v>
      </c>
    </row>
    <row r="157" spans="2:8" ht="75">
      <c r="B157" s="659" t="s">
        <v>35464</v>
      </c>
      <c r="C157" s="659" t="s">
        <v>35465</v>
      </c>
      <c r="D157" s="659" t="s">
        <v>95</v>
      </c>
      <c r="E157" s="660" t="s">
        <v>112</v>
      </c>
      <c r="F157" s="660">
        <v>1</v>
      </c>
      <c r="G157" s="661">
        <v>86.47</v>
      </c>
      <c r="H157" s="661">
        <v>86.47</v>
      </c>
    </row>
    <row r="158" spans="2:8" ht="75">
      <c r="B158" s="659" t="s">
        <v>35466</v>
      </c>
      <c r="C158" s="659" t="s">
        <v>35467</v>
      </c>
      <c r="D158" s="659" t="s">
        <v>250</v>
      </c>
      <c r="E158" s="660" t="s">
        <v>80</v>
      </c>
      <c r="F158" s="660">
        <v>1</v>
      </c>
      <c r="G158" s="661">
        <v>655.21</v>
      </c>
      <c r="H158" s="661">
        <v>655.21</v>
      </c>
    </row>
    <row r="159" spans="2:8" ht="75">
      <c r="B159" s="659" t="s">
        <v>35468</v>
      </c>
      <c r="C159" s="659" t="s">
        <v>35469</v>
      </c>
      <c r="D159" s="659" t="s">
        <v>251</v>
      </c>
      <c r="E159" s="660" t="s">
        <v>80</v>
      </c>
      <c r="F159" s="660">
        <v>1</v>
      </c>
      <c r="G159" s="661">
        <v>676.58</v>
      </c>
      <c r="H159" s="661">
        <v>676.58</v>
      </c>
    </row>
    <row r="160" spans="2:8" ht="45">
      <c r="B160" s="659" t="s">
        <v>35470</v>
      </c>
      <c r="C160" s="659" t="s">
        <v>35471</v>
      </c>
      <c r="D160" s="659" t="s">
        <v>78</v>
      </c>
      <c r="E160" s="660" t="s">
        <v>49</v>
      </c>
      <c r="F160" s="660">
        <v>1</v>
      </c>
      <c r="G160" s="661">
        <v>11.21</v>
      </c>
      <c r="H160" s="661">
        <v>11.21</v>
      </c>
    </row>
    <row r="161" spans="2:8" ht="45">
      <c r="B161" s="659" t="s">
        <v>35472</v>
      </c>
      <c r="C161" s="659" t="s">
        <v>35473</v>
      </c>
      <c r="D161" s="659" t="s">
        <v>79</v>
      </c>
      <c r="E161" s="660" t="s">
        <v>49</v>
      </c>
      <c r="F161" s="660">
        <v>1</v>
      </c>
      <c r="G161" s="661">
        <v>11.79</v>
      </c>
      <c r="H161" s="661">
        <v>11.79</v>
      </c>
    </row>
    <row r="162" spans="2:8" ht="45">
      <c r="B162" s="659" t="s">
        <v>35474</v>
      </c>
      <c r="C162" s="659" t="s">
        <v>35475</v>
      </c>
      <c r="D162" s="659" t="s">
        <v>104</v>
      </c>
      <c r="E162" s="660" t="s">
        <v>49</v>
      </c>
      <c r="F162" s="660">
        <v>1</v>
      </c>
      <c r="G162" s="661">
        <v>11.75</v>
      </c>
      <c r="H162" s="661">
        <v>11.75</v>
      </c>
    </row>
    <row r="163" spans="2:8" ht="75">
      <c r="B163" s="659" t="s">
        <v>35476</v>
      </c>
      <c r="C163" s="659" t="s">
        <v>35477</v>
      </c>
      <c r="D163" s="659" t="s">
        <v>252</v>
      </c>
      <c r="E163" s="660" t="s">
        <v>112</v>
      </c>
      <c r="F163" s="660">
        <v>1</v>
      </c>
      <c r="G163" s="661">
        <v>140</v>
      </c>
      <c r="H163" s="661">
        <v>140</v>
      </c>
    </row>
    <row r="164" spans="2:8" ht="75">
      <c r="B164" s="659" t="s">
        <v>35478</v>
      </c>
      <c r="C164" s="659" t="s">
        <v>35479</v>
      </c>
      <c r="D164" s="659" t="s">
        <v>253</v>
      </c>
      <c r="E164" s="660" t="s">
        <v>112</v>
      </c>
      <c r="F164" s="660">
        <v>1</v>
      </c>
      <c r="G164" s="661">
        <v>105.9</v>
      </c>
      <c r="H164" s="661">
        <v>105.9</v>
      </c>
    </row>
    <row r="165" spans="2:8" ht="75">
      <c r="B165" s="659" t="s">
        <v>35480</v>
      </c>
      <c r="C165" s="659" t="s">
        <v>35481</v>
      </c>
      <c r="D165" s="659" t="s">
        <v>254</v>
      </c>
      <c r="E165" s="660" t="s">
        <v>80</v>
      </c>
      <c r="F165" s="660">
        <v>1</v>
      </c>
      <c r="G165" s="661">
        <v>696.27</v>
      </c>
      <c r="H165" s="661">
        <v>696.27</v>
      </c>
    </row>
    <row r="166" spans="2:8">
      <c r="B166" s="658" t="s">
        <v>35482</v>
      </c>
      <c r="C166" s="659"/>
      <c r="D166" s="658" t="s">
        <v>255</v>
      </c>
      <c r="E166" s="660"/>
      <c r="F166" s="660"/>
      <c r="G166" s="661"/>
      <c r="H166" s="661"/>
    </row>
    <row r="167" spans="2:8" ht="45">
      <c r="B167" s="659" t="s">
        <v>35483</v>
      </c>
      <c r="C167" s="659" t="s">
        <v>35484</v>
      </c>
      <c r="D167" s="659" t="s">
        <v>245</v>
      </c>
      <c r="E167" s="660" t="s">
        <v>80</v>
      </c>
      <c r="F167" s="660">
        <v>1</v>
      </c>
      <c r="G167" s="661">
        <v>845.49</v>
      </c>
      <c r="H167" s="661">
        <v>845.49</v>
      </c>
    </row>
    <row r="168" spans="2:8" ht="45">
      <c r="B168" s="659" t="s">
        <v>35485</v>
      </c>
      <c r="C168" s="659" t="s">
        <v>35486</v>
      </c>
      <c r="D168" s="659" t="s">
        <v>247</v>
      </c>
      <c r="E168" s="660" t="s">
        <v>80</v>
      </c>
      <c r="F168" s="660">
        <v>1</v>
      </c>
      <c r="G168" s="661">
        <v>779.26</v>
      </c>
      <c r="H168" s="661">
        <v>779.26</v>
      </c>
    </row>
    <row r="169" spans="2:8" ht="45">
      <c r="B169" s="659" t="s">
        <v>35487</v>
      </c>
      <c r="C169" s="659" t="s">
        <v>35488</v>
      </c>
      <c r="D169" s="659" t="s">
        <v>248</v>
      </c>
      <c r="E169" s="660" t="s">
        <v>80</v>
      </c>
      <c r="F169" s="660">
        <v>1</v>
      </c>
      <c r="G169" s="661">
        <v>800.84</v>
      </c>
      <c r="H169" s="661">
        <v>800.84</v>
      </c>
    </row>
    <row r="170" spans="2:8" ht="45">
      <c r="B170" s="659" t="s">
        <v>35489</v>
      </c>
      <c r="C170" s="659" t="s">
        <v>35490</v>
      </c>
      <c r="D170" s="659" t="s">
        <v>249</v>
      </c>
      <c r="E170" s="660" t="s">
        <v>80</v>
      </c>
      <c r="F170" s="660">
        <v>1</v>
      </c>
      <c r="G170" s="661">
        <v>824.22</v>
      </c>
      <c r="H170" s="661">
        <v>824.22</v>
      </c>
    </row>
    <row r="171" spans="2:8" ht="45">
      <c r="B171" s="659" t="s">
        <v>35491</v>
      </c>
      <c r="C171" s="659" t="s">
        <v>35492</v>
      </c>
      <c r="D171" s="659" t="s">
        <v>78</v>
      </c>
      <c r="E171" s="660" t="s">
        <v>49</v>
      </c>
      <c r="F171" s="660">
        <v>1</v>
      </c>
      <c r="G171" s="661">
        <v>11.21</v>
      </c>
      <c r="H171" s="661">
        <v>11.21</v>
      </c>
    </row>
    <row r="172" spans="2:8" ht="75">
      <c r="B172" s="659" t="s">
        <v>35493</v>
      </c>
      <c r="C172" s="659" t="s">
        <v>35494</v>
      </c>
      <c r="D172" s="659" t="s">
        <v>256</v>
      </c>
      <c r="E172" s="660" t="s">
        <v>80</v>
      </c>
      <c r="F172" s="660">
        <v>1</v>
      </c>
      <c r="G172" s="661">
        <v>600.02</v>
      </c>
      <c r="H172" s="661">
        <v>600.02</v>
      </c>
    </row>
    <row r="173" spans="2:8" ht="75">
      <c r="B173" s="659" t="s">
        <v>35495</v>
      </c>
      <c r="C173" s="659" t="s">
        <v>35496</v>
      </c>
      <c r="D173" s="659" t="s">
        <v>257</v>
      </c>
      <c r="E173" s="660" t="s">
        <v>80</v>
      </c>
      <c r="F173" s="660">
        <v>1</v>
      </c>
      <c r="G173" s="661">
        <v>622.61</v>
      </c>
      <c r="H173" s="661">
        <v>622.61</v>
      </c>
    </row>
    <row r="174" spans="2:8" ht="75">
      <c r="B174" s="659" t="s">
        <v>35497</v>
      </c>
      <c r="C174" s="659" t="s">
        <v>35498</v>
      </c>
      <c r="D174" s="659" t="s">
        <v>258</v>
      </c>
      <c r="E174" s="660" t="s">
        <v>80</v>
      </c>
      <c r="F174" s="660">
        <v>1</v>
      </c>
      <c r="G174" s="661">
        <v>643.41999999999996</v>
      </c>
      <c r="H174" s="661">
        <v>643.41999999999996</v>
      </c>
    </row>
    <row r="175" spans="2:8" ht="45">
      <c r="B175" s="659" t="s">
        <v>35499</v>
      </c>
      <c r="C175" s="659" t="s">
        <v>35500</v>
      </c>
      <c r="D175" s="659" t="s">
        <v>108</v>
      </c>
      <c r="E175" s="660" t="s">
        <v>49</v>
      </c>
      <c r="F175" s="660">
        <v>1</v>
      </c>
      <c r="G175" s="661">
        <v>11.79</v>
      </c>
      <c r="H175" s="661">
        <v>11.79</v>
      </c>
    </row>
    <row r="176" spans="2:8" ht="45">
      <c r="B176" s="659" t="s">
        <v>35501</v>
      </c>
      <c r="C176" s="659" t="s">
        <v>35502</v>
      </c>
      <c r="D176" s="659" t="s">
        <v>104</v>
      </c>
      <c r="E176" s="660" t="s">
        <v>49</v>
      </c>
      <c r="F176" s="660">
        <v>1</v>
      </c>
      <c r="G176" s="661">
        <v>11.75</v>
      </c>
      <c r="H176" s="661">
        <v>11.75</v>
      </c>
    </row>
    <row r="177" spans="2:8" ht="105">
      <c r="B177" s="659" t="s">
        <v>35503</v>
      </c>
      <c r="C177" s="659" t="s">
        <v>35504</v>
      </c>
      <c r="D177" s="659" t="s">
        <v>259</v>
      </c>
      <c r="E177" s="660" t="s">
        <v>112</v>
      </c>
      <c r="F177" s="660">
        <v>1</v>
      </c>
      <c r="G177" s="661">
        <v>103.94</v>
      </c>
      <c r="H177" s="661">
        <v>103.94</v>
      </c>
    </row>
    <row r="178" spans="2:8" ht="105">
      <c r="B178" s="659" t="s">
        <v>35505</v>
      </c>
      <c r="C178" s="659" t="s">
        <v>35506</v>
      </c>
      <c r="D178" s="659" t="s">
        <v>107</v>
      </c>
      <c r="E178" s="660" t="s">
        <v>112</v>
      </c>
      <c r="F178" s="660">
        <v>1</v>
      </c>
      <c r="G178" s="661">
        <v>127.54</v>
      </c>
      <c r="H178" s="661">
        <v>127.54</v>
      </c>
    </row>
    <row r="179" spans="2:8">
      <c r="B179" s="658" t="s">
        <v>35507</v>
      </c>
      <c r="C179" s="659"/>
      <c r="D179" s="658" t="s">
        <v>260</v>
      </c>
      <c r="E179" s="660"/>
      <c r="F179" s="660"/>
      <c r="G179" s="661"/>
      <c r="H179" s="661"/>
    </row>
    <row r="180" spans="2:8" ht="45">
      <c r="B180" s="659" t="s">
        <v>35508</v>
      </c>
      <c r="C180" s="659" t="s">
        <v>35509</v>
      </c>
      <c r="D180" s="659" t="s">
        <v>261</v>
      </c>
      <c r="E180" s="660" t="s">
        <v>112</v>
      </c>
      <c r="F180" s="660">
        <v>1</v>
      </c>
      <c r="G180" s="661">
        <v>117.18</v>
      </c>
      <c r="H180" s="661">
        <v>117.18</v>
      </c>
    </row>
    <row r="181" spans="2:8">
      <c r="B181" s="658" t="s">
        <v>35510</v>
      </c>
      <c r="C181" s="659"/>
      <c r="D181" s="658" t="s">
        <v>262</v>
      </c>
      <c r="E181" s="660"/>
      <c r="F181" s="660"/>
      <c r="G181" s="661"/>
      <c r="H181" s="661"/>
    </row>
    <row r="182" spans="2:8" ht="60">
      <c r="B182" s="659" t="s">
        <v>35511</v>
      </c>
      <c r="C182" s="659" t="s">
        <v>35512</v>
      </c>
      <c r="D182" s="659" t="s">
        <v>263</v>
      </c>
      <c r="E182" s="660" t="s">
        <v>112</v>
      </c>
      <c r="F182" s="660">
        <v>1</v>
      </c>
      <c r="G182" s="661">
        <v>120.53</v>
      </c>
      <c r="H182" s="661">
        <v>120.53</v>
      </c>
    </row>
    <row r="183" spans="2:8" ht="60">
      <c r="B183" s="659" t="s">
        <v>35513</v>
      </c>
      <c r="C183" s="659" t="s">
        <v>35514</v>
      </c>
      <c r="D183" s="659" t="s">
        <v>264</v>
      </c>
      <c r="E183" s="660" t="s">
        <v>112</v>
      </c>
      <c r="F183" s="660">
        <v>1</v>
      </c>
      <c r="G183" s="661">
        <v>138.38999999999999</v>
      </c>
      <c r="H183" s="661">
        <v>138.38999999999999</v>
      </c>
    </row>
    <row r="184" spans="2:8">
      <c r="B184" s="658" t="s">
        <v>35515</v>
      </c>
      <c r="C184" s="659"/>
      <c r="D184" s="658" t="s">
        <v>265</v>
      </c>
      <c r="E184" s="660"/>
      <c r="F184" s="660"/>
      <c r="G184" s="661"/>
      <c r="H184" s="661"/>
    </row>
    <row r="185" spans="2:8" ht="75">
      <c r="B185" s="659" t="s">
        <v>35516</v>
      </c>
      <c r="C185" s="659" t="s">
        <v>35517</v>
      </c>
      <c r="D185" s="659" t="s">
        <v>266</v>
      </c>
      <c r="E185" s="660" t="s">
        <v>44</v>
      </c>
      <c r="F185" s="660">
        <v>1</v>
      </c>
      <c r="G185" s="661">
        <v>70.739999999999995</v>
      </c>
      <c r="H185" s="661">
        <v>70.739999999999995</v>
      </c>
    </row>
    <row r="186" spans="2:8">
      <c r="B186" s="658" t="s">
        <v>35518</v>
      </c>
      <c r="C186" s="659"/>
      <c r="D186" s="658" t="s">
        <v>267</v>
      </c>
      <c r="E186" s="660"/>
      <c r="F186" s="660"/>
      <c r="G186" s="661"/>
      <c r="H186" s="661"/>
    </row>
    <row r="187" spans="2:8" ht="30">
      <c r="B187" s="659" t="s">
        <v>35519</v>
      </c>
      <c r="C187" s="659" t="s">
        <v>35520</v>
      </c>
      <c r="D187" s="659" t="s">
        <v>268</v>
      </c>
      <c r="E187" s="660" t="s">
        <v>80</v>
      </c>
      <c r="F187" s="660">
        <v>1</v>
      </c>
      <c r="G187" s="662">
        <v>2847.6</v>
      </c>
      <c r="H187" s="662">
        <v>2847.6</v>
      </c>
    </row>
    <row r="188" spans="2:8" ht="60">
      <c r="B188" s="659" t="s">
        <v>35521</v>
      </c>
      <c r="C188" s="659" t="s">
        <v>35522</v>
      </c>
      <c r="D188" s="659" t="s">
        <v>269</v>
      </c>
      <c r="E188" s="660" t="s">
        <v>112</v>
      </c>
      <c r="F188" s="660">
        <v>1</v>
      </c>
      <c r="G188" s="661">
        <v>142.38</v>
      </c>
      <c r="H188" s="661">
        <v>142.38</v>
      </c>
    </row>
    <row r="189" spans="2:8" ht="45">
      <c r="B189" s="659" t="s">
        <v>35523</v>
      </c>
      <c r="C189" s="659" t="s">
        <v>35524</v>
      </c>
      <c r="D189" s="659" t="s">
        <v>270</v>
      </c>
      <c r="E189" s="660" t="s">
        <v>112</v>
      </c>
      <c r="F189" s="660">
        <v>1</v>
      </c>
      <c r="G189" s="661">
        <v>84.4</v>
      </c>
      <c r="H189" s="661">
        <v>84.4</v>
      </c>
    </row>
    <row r="190" spans="2:8" ht="60">
      <c r="B190" s="659" t="s">
        <v>35525</v>
      </c>
      <c r="C190" s="659" t="s">
        <v>35526</v>
      </c>
      <c r="D190" s="659" t="s">
        <v>271</v>
      </c>
      <c r="E190" s="660" t="s">
        <v>112</v>
      </c>
      <c r="F190" s="660">
        <v>1</v>
      </c>
      <c r="G190" s="661">
        <v>25.32</v>
      </c>
      <c r="H190" s="661">
        <v>25.32</v>
      </c>
    </row>
    <row r="191" spans="2:8" ht="45">
      <c r="B191" s="659" t="s">
        <v>35527</v>
      </c>
      <c r="C191" s="659" t="s">
        <v>35528</v>
      </c>
      <c r="D191" s="659" t="s">
        <v>272</v>
      </c>
      <c r="E191" s="660" t="s">
        <v>112</v>
      </c>
      <c r="F191" s="660">
        <v>1</v>
      </c>
      <c r="G191" s="661">
        <v>82.86</v>
      </c>
      <c r="H191" s="661">
        <v>82.86</v>
      </c>
    </row>
    <row r="192" spans="2:8">
      <c r="B192" s="659" t="s">
        <v>35529</v>
      </c>
      <c r="C192" s="659" t="s">
        <v>35530</v>
      </c>
      <c r="D192" s="659" t="s">
        <v>273</v>
      </c>
      <c r="E192" s="660" t="s">
        <v>49</v>
      </c>
      <c r="F192" s="660">
        <v>1</v>
      </c>
      <c r="G192" s="661">
        <v>5.03</v>
      </c>
      <c r="H192" s="661">
        <v>5.03</v>
      </c>
    </row>
    <row r="193" spans="2:8" ht="60">
      <c r="B193" s="659" t="s">
        <v>35531</v>
      </c>
      <c r="C193" s="659" t="s">
        <v>35532</v>
      </c>
      <c r="D193" s="659" t="s">
        <v>274</v>
      </c>
      <c r="E193" s="660" t="s">
        <v>112</v>
      </c>
      <c r="F193" s="660">
        <v>1</v>
      </c>
      <c r="G193" s="661">
        <v>432.6</v>
      </c>
      <c r="H193" s="661">
        <v>432.6</v>
      </c>
    </row>
    <row r="194" spans="2:8" ht="45">
      <c r="B194" s="659" t="s">
        <v>35533</v>
      </c>
      <c r="C194" s="659" t="s">
        <v>35534</v>
      </c>
      <c r="D194" s="659" t="s">
        <v>275</v>
      </c>
      <c r="E194" s="660" t="s">
        <v>80</v>
      </c>
      <c r="F194" s="660">
        <v>1</v>
      </c>
      <c r="G194" s="662">
        <v>8079.42</v>
      </c>
      <c r="H194" s="662">
        <v>8079.42</v>
      </c>
    </row>
    <row r="195" spans="2:8" ht="30">
      <c r="B195" s="659" t="s">
        <v>35535</v>
      </c>
      <c r="C195" s="659" t="s">
        <v>35536</v>
      </c>
      <c r="D195" s="659" t="s">
        <v>276</v>
      </c>
      <c r="E195" s="660" t="s">
        <v>112</v>
      </c>
      <c r="F195" s="660">
        <v>1</v>
      </c>
      <c r="G195" s="661">
        <v>83.61</v>
      </c>
      <c r="H195" s="661">
        <v>83.61</v>
      </c>
    </row>
    <row r="196" spans="2:8" ht="45">
      <c r="B196" s="659" t="s">
        <v>35537</v>
      </c>
      <c r="C196" s="659" t="s">
        <v>35538</v>
      </c>
      <c r="D196" s="659" t="s">
        <v>277</v>
      </c>
      <c r="E196" s="660" t="s">
        <v>112</v>
      </c>
      <c r="F196" s="660">
        <v>1</v>
      </c>
      <c r="G196" s="661">
        <v>14.97</v>
      </c>
      <c r="H196" s="661">
        <v>14.97</v>
      </c>
    </row>
    <row r="197" spans="2:8" ht="75">
      <c r="B197" s="659" t="s">
        <v>35539</v>
      </c>
      <c r="C197" s="659" t="s">
        <v>35540</v>
      </c>
      <c r="D197" s="659" t="s">
        <v>278</v>
      </c>
      <c r="E197" s="660" t="s">
        <v>80</v>
      </c>
      <c r="F197" s="660">
        <v>1</v>
      </c>
      <c r="G197" s="662">
        <v>3608.41</v>
      </c>
      <c r="H197" s="662">
        <v>3608.41</v>
      </c>
    </row>
    <row r="198" spans="2:8" ht="45">
      <c r="B198" s="659" t="s">
        <v>35541</v>
      </c>
      <c r="C198" s="659" t="s">
        <v>35542</v>
      </c>
      <c r="D198" s="659" t="s">
        <v>279</v>
      </c>
      <c r="E198" s="660" t="s">
        <v>112</v>
      </c>
      <c r="F198" s="660">
        <v>1</v>
      </c>
      <c r="G198" s="661">
        <v>89.25</v>
      </c>
      <c r="H198" s="661">
        <v>89.25</v>
      </c>
    </row>
    <row r="199" spans="2:8" ht="90">
      <c r="B199" s="658" t="s">
        <v>35543</v>
      </c>
      <c r="C199" s="659"/>
      <c r="D199" s="658" t="s">
        <v>280</v>
      </c>
      <c r="E199" s="660"/>
      <c r="F199" s="660"/>
      <c r="G199" s="661"/>
      <c r="H199" s="661"/>
    </row>
    <row r="200" spans="2:8" ht="105">
      <c r="B200" s="659" t="s">
        <v>35544</v>
      </c>
      <c r="C200" s="659" t="s">
        <v>35545</v>
      </c>
      <c r="D200" s="659" t="s">
        <v>281</v>
      </c>
      <c r="E200" s="660" t="s">
        <v>44</v>
      </c>
      <c r="F200" s="660">
        <v>1</v>
      </c>
      <c r="G200" s="661">
        <v>656.97</v>
      </c>
      <c r="H200" s="661">
        <v>656.97</v>
      </c>
    </row>
    <row r="201" spans="2:8" ht="105">
      <c r="B201" s="659" t="s">
        <v>35546</v>
      </c>
      <c r="C201" s="659" t="s">
        <v>35547</v>
      </c>
      <c r="D201" s="659" t="s">
        <v>282</v>
      </c>
      <c r="E201" s="660" t="s">
        <v>44</v>
      </c>
      <c r="F201" s="660">
        <v>1</v>
      </c>
      <c r="G201" s="662">
        <v>1055.3</v>
      </c>
      <c r="H201" s="662">
        <v>1055.3</v>
      </c>
    </row>
    <row r="202" spans="2:8" ht="105">
      <c r="B202" s="659" t="s">
        <v>35548</v>
      </c>
      <c r="C202" s="659" t="s">
        <v>35549</v>
      </c>
      <c r="D202" s="659" t="s">
        <v>283</v>
      </c>
      <c r="E202" s="660" t="s">
        <v>44</v>
      </c>
      <c r="F202" s="660">
        <v>1</v>
      </c>
      <c r="G202" s="662">
        <v>1500.88</v>
      </c>
      <c r="H202" s="662">
        <v>1500.88</v>
      </c>
    </row>
    <row r="203" spans="2:8" ht="105">
      <c r="B203" s="659" t="s">
        <v>35550</v>
      </c>
      <c r="C203" s="659" t="s">
        <v>35551</v>
      </c>
      <c r="D203" s="659" t="s">
        <v>284</v>
      </c>
      <c r="E203" s="660" t="s">
        <v>44</v>
      </c>
      <c r="F203" s="660">
        <v>1</v>
      </c>
      <c r="G203" s="662">
        <v>1981.84</v>
      </c>
      <c r="H203" s="662">
        <v>1981.84</v>
      </c>
    </row>
    <row r="204" spans="2:8">
      <c r="B204" s="658" t="s">
        <v>35552</v>
      </c>
      <c r="C204" s="659"/>
      <c r="D204" s="658" t="s">
        <v>285</v>
      </c>
      <c r="E204" s="660"/>
      <c r="F204" s="660"/>
      <c r="G204" s="661"/>
      <c r="H204" s="661"/>
    </row>
    <row r="205" spans="2:8">
      <c r="B205" s="658" t="s">
        <v>35553</v>
      </c>
      <c r="C205" s="659"/>
      <c r="D205" s="658" t="s">
        <v>286</v>
      </c>
      <c r="E205" s="660"/>
      <c r="F205" s="660"/>
      <c r="G205" s="661"/>
      <c r="H205" s="661"/>
    </row>
    <row r="206" spans="2:8" ht="60">
      <c r="B206" s="659" t="s">
        <v>35554</v>
      </c>
      <c r="C206" s="659" t="s">
        <v>35555</v>
      </c>
      <c r="D206" s="659" t="s">
        <v>287</v>
      </c>
      <c r="E206" s="660" t="s">
        <v>112</v>
      </c>
      <c r="F206" s="660">
        <v>1</v>
      </c>
      <c r="G206" s="661">
        <v>165.62</v>
      </c>
      <c r="H206" s="661">
        <v>165.62</v>
      </c>
    </row>
    <row r="207" spans="2:8" ht="45">
      <c r="B207" s="659" t="s">
        <v>35556</v>
      </c>
      <c r="C207" s="659" t="s">
        <v>35557</v>
      </c>
      <c r="D207" s="659" t="s">
        <v>288</v>
      </c>
      <c r="E207" s="660" t="s">
        <v>80</v>
      </c>
      <c r="F207" s="660">
        <v>1</v>
      </c>
      <c r="G207" s="661">
        <v>541.62</v>
      </c>
      <c r="H207" s="661">
        <v>541.62</v>
      </c>
    </row>
    <row r="208" spans="2:8" ht="75">
      <c r="B208" s="659" t="s">
        <v>35558</v>
      </c>
      <c r="C208" s="659" t="s">
        <v>35559</v>
      </c>
      <c r="D208" s="659" t="s">
        <v>289</v>
      </c>
      <c r="E208" s="660" t="s">
        <v>112</v>
      </c>
      <c r="F208" s="660">
        <v>1</v>
      </c>
      <c r="G208" s="661">
        <v>203.87</v>
      </c>
      <c r="H208" s="661">
        <v>203.87</v>
      </c>
    </row>
    <row r="209" spans="2:8">
      <c r="B209" s="658" t="s">
        <v>35560</v>
      </c>
      <c r="C209" s="659"/>
      <c r="D209" s="658" t="s">
        <v>290</v>
      </c>
      <c r="E209" s="660"/>
      <c r="F209" s="660"/>
      <c r="G209" s="661"/>
      <c r="H209" s="661"/>
    </row>
    <row r="210" spans="2:8" ht="90">
      <c r="B210" s="659" t="s">
        <v>35561</v>
      </c>
      <c r="C210" s="659" t="s">
        <v>35562</v>
      </c>
      <c r="D210" s="659" t="s">
        <v>291</v>
      </c>
      <c r="E210" s="660" t="s">
        <v>112</v>
      </c>
      <c r="F210" s="660">
        <v>1</v>
      </c>
      <c r="G210" s="661">
        <v>122.11</v>
      </c>
      <c r="H210" s="661">
        <v>122.11</v>
      </c>
    </row>
    <row r="211" spans="2:8" ht="45">
      <c r="B211" s="659" t="s">
        <v>35563</v>
      </c>
      <c r="C211" s="659" t="s">
        <v>35564</v>
      </c>
      <c r="D211" s="659" t="s">
        <v>292</v>
      </c>
      <c r="E211" s="660" t="s">
        <v>39</v>
      </c>
      <c r="F211" s="660">
        <v>1</v>
      </c>
      <c r="G211" s="661">
        <v>510</v>
      </c>
      <c r="H211" s="661">
        <v>510</v>
      </c>
    </row>
    <row r="212" spans="2:8" ht="60">
      <c r="B212" s="659" t="s">
        <v>35565</v>
      </c>
      <c r="C212" s="659" t="s">
        <v>35566</v>
      </c>
      <c r="D212" s="659" t="s">
        <v>293</v>
      </c>
      <c r="E212" s="660" t="s">
        <v>112</v>
      </c>
      <c r="F212" s="660">
        <v>1</v>
      </c>
      <c r="G212" s="661">
        <v>471.6</v>
      </c>
      <c r="H212" s="661">
        <v>471.6</v>
      </c>
    </row>
    <row r="213" spans="2:8" ht="45">
      <c r="B213" s="659" t="s">
        <v>35567</v>
      </c>
      <c r="C213" s="659" t="s">
        <v>35568</v>
      </c>
      <c r="D213" s="659" t="s">
        <v>294</v>
      </c>
      <c r="E213" s="660" t="s">
        <v>112</v>
      </c>
      <c r="F213" s="660">
        <v>1</v>
      </c>
      <c r="G213" s="661">
        <v>509.07</v>
      </c>
      <c r="H213" s="661">
        <v>509.07</v>
      </c>
    </row>
    <row r="214" spans="2:8" ht="75">
      <c r="B214" s="659" t="s">
        <v>35569</v>
      </c>
      <c r="C214" s="659" t="s">
        <v>35570</v>
      </c>
      <c r="D214" s="659" t="s">
        <v>295</v>
      </c>
      <c r="E214" s="660" t="s">
        <v>112</v>
      </c>
      <c r="F214" s="660">
        <v>1</v>
      </c>
      <c r="G214" s="661">
        <v>141.75</v>
      </c>
      <c r="H214" s="661">
        <v>141.75</v>
      </c>
    </row>
    <row r="215" spans="2:8">
      <c r="B215" s="658" t="s">
        <v>35571</v>
      </c>
      <c r="C215" s="659"/>
      <c r="D215" s="658" t="s">
        <v>296</v>
      </c>
      <c r="E215" s="660"/>
      <c r="F215" s="660"/>
      <c r="G215" s="661"/>
      <c r="H215" s="661"/>
    </row>
    <row r="216" spans="2:8" ht="45">
      <c r="B216" s="659" t="s">
        <v>35572</v>
      </c>
      <c r="C216" s="659" t="s">
        <v>35573</v>
      </c>
      <c r="D216" s="659" t="s">
        <v>297</v>
      </c>
      <c r="E216" s="660" t="s">
        <v>44</v>
      </c>
      <c r="F216" s="660">
        <v>1</v>
      </c>
      <c r="G216" s="661">
        <v>9.84</v>
      </c>
      <c r="H216" s="661">
        <v>9.84</v>
      </c>
    </row>
    <row r="217" spans="2:8" ht="45">
      <c r="B217" s="659" t="s">
        <v>35574</v>
      </c>
      <c r="C217" s="659" t="s">
        <v>35575</v>
      </c>
      <c r="D217" s="659" t="s">
        <v>298</v>
      </c>
      <c r="E217" s="660" t="s">
        <v>44</v>
      </c>
      <c r="F217" s="660">
        <v>1</v>
      </c>
      <c r="G217" s="661">
        <v>84.01</v>
      </c>
      <c r="H217" s="661">
        <v>84.01</v>
      </c>
    </row>
    <row r="218" spans="2:8">
      <c r="B218" s="658" t="s">
        <v>35576</v>
      </c>
      <c r="C218" s="659"/>
      <c r="D218" s="658" t="s">
        <v>299</v>
      </c>
      <c r="E218" s="660"/>
      <c r="F218" s="660"/>
      <c r="G218" s="661"/>
      <c r="H218" s="661"/>
    </row>
    <row r="219" spans="2:8" ht="90">
      <c r="B219" s="659" t="s">
        <v>35577</v>
      </c>
      <c r="C219" s="659" t="s">
        <v>35578</v>
      </c>
      <c r="D219" s="659" t="s">
        <v>300</v>
      </c>
      <c r="E219" s="660" t="s">
        <v>112</v>
      </c>
      <c r="F219" s="660">
        <v>1</v>
      </c>
      <c r="G219" s="661">
        <v>128.13999999999999</v>
      </c>
      <c r="H219" s="661">
        <v>128.13999999999999</v>
      </c>
    </row>
    <row r="220" spans="2:8" ht="90">
      <c r="B220" s="659" t="s">
        <v>35579</v>
      </c>
      <c r="C220" s="659" t="s">
        <v>35580</v>
      </c>
      <c r="D220" s="659" t="s">
        <v>301</v>
      </c>
      <c r="E220" s="660" t="s">
        <v>112</v>
      </c>
      <c r="F220" s="660">
        <v>1</v>
      </c>
      <c r="G220" s="661">
        <v>247.21</v>
      </c>
      <c r="H220" s="661">
        <v>247.21</v>
      </c>
    </row>
    <row r="221" spans="2:8" ht="90">
      <c r="B221" s="659" t="s">
        <v>35581</v>
      </c>
      <c r="C221" s="659" t="s">
        <v>35582</v>
      </c>
      <c r="D221" s="659" t="s">
        <v>302</v>
      </c>
      <c r="E221" s="660" t="s">
        <v>112</v>
      </c>
      <c r="F221" s="660">
        <v>1</v>
      </c>
      <c r="G221" s="661">
        <v>90.21</v>
      </c>
      <c r="H221" s="661">
        <v>90.21</v>
      </c>
    </row>
    <row r="222" spans="2:8" ht="45">
      <c r="B222" s="658" t="s">
        <v>35583</v>
      </c>
      <c r="C222" s="659"/>
      <c r="D222" s="658" t="s">
        <v>303</v>
      </c>
      <c r="E222" s="660"/>
      <c r="F222" s="660"/>
      <c r="G222" s="661"/>
      <c r="H222" s="661"/>
    </row>
    <row r="223" spans="2:8" ht="90">
      <c r="B223" s="659" t="s">
        <v>35584</v>
      </c>
      <c r="C223" s="659" t="s">
        <v>35585</v>
      </c>
      <c r="D223" s="659" t="s">
        <v>304</v>
      </c>
      <c r="E223" s="660" t="s">
        <v>112</v>
      </c>
      <c r="F223" s="660">
        <v>1</v>
      </c>
      <c r="G223" s="661">
        <v>68.63</v>
      </c>
      <c r="H223" s="661">
        <v>68.63</v>
      </c>
    </row>
    <row r="224" spans="2:8" ht="90">
      <c r="B224" s="659" t="s">
        <v>35586</v>
      </c>
      <c r="C224" s="659" t="s">
        <v>35587</v>
      </c>
      <c r="D224" s="659" t="s">
        <v>305</v>
      </c>
      <c r="E224" s="660" t="s">
        <v>112</v>
      </c>
      <c r="F224" s="660">
        <v>1</v>
      </c>
      <c r="G224" s="661">
        <v>84.08</v>
      </c>
      <c r="H224" s="661">
        <v>84.08</v>
      </c>
    </row>
    <row r="225" spans="2:8" ht="90">
      <c r="B225" s="659" t="s">
        <v>35588</v>
      </c>
      <c r="C225" s="659" t="s">
        <v>35589</v>
      </c>
      <c r="D225" s="659" t="s">
        <v>306</v>
      </c>
      <c r="E225" s="660" t="s">
        <v>112</v>
      </c>
      <c r="F225" s="660">
        <v>1</v>
      </c>
      <c r="G225" s="661">
        <v>98.35</v>
      </c>
      <c r="H225" s="661">
        <v>98.35</v>
      </c>
    </row>
    <row r="226" spans="2:8" ht="105">
      <c r="B226" s="659" t="s">
        <v>35590</v>
      </c>
      <c r="C226" s="659" t="s">
        <v>35591</v>
      </c>
      <c r="D226" s="659" t="s">
        <v>307</v>
      </c>
      <c r="E226" s="660" t="s">
        <v>112</v>
      </c>
      <c r="F226" s="660">
        <v>1</v>
      </c>
      <c r="G226" s="661">
        <v>79.12</v>
      </c>
      <c r="H226" s="661">
        <v>79.12</v>
      </c>
    </row>
    <row r="227" spans="2:8" ht="105">
      <c r="B227" s="659" t="s">
        <v>35592</v>
      </c>
      <c r="C227" s="659" t="s">
        <v>35593</v>
      </c>
      <c r="D227" s="659" t="s">
        <v>308</v>
      </c>
      <c r="E227" s="660" t="s">
        <v>112</v>
      </c>
      <c r="F227" s="660">
        <v>1</v>
      </c>
      <c r="G227" s="661">
        <v>65.62</v>
      </c>
      <c r="H227" s="661">
        <v>65.62</v>
      </c>
    </row>
    <row r="228" spans="2:8" ht="105">
      <c r="B228" s="659" t="s">
        <v>35594</v>
      </c>
      <c r="C228" s="659" t="s">
        <v>35595</v>
      </c>
      <c r="D228" s="659" t="s">
        <v>309</v>
      </c>
      <c r="E228" s="660" t="s">
        <v>112</v>
      </c>
      <c r="F228" s="660">
        <v>1</v>
      </c>
      <c r="G228" s="661">
        <v>139.16999999999999</v>
      </c>
      <c r="H228" s="661">
        <v>139.16999999999999</v>
      </c>
    </row>
    <row r="229" spans="2:8" ht="90">
      <c r="B229" s="659" t="s">
        <v>35596</v>
      </c>
      <c r="C229" s="659" t="s">
        <v>35597</v>
      </c>
      <c r="D229" s="659" t="s">
        <v>310</v>
      </c>
      <c r="E229" s="660" t="s">
        <v>112</v>
      </c>
      <c r="F229" s="660">
        <v>1</v>
      </c>
      <c r="G229" s="661">
        <v>113.79</v>
      </c>
      <c r="H229" s="661">
        <v>113.79</v>
      </c>
    </row>
    <row r="230" spans="2:8">
      <c r="B230" s="658" t="s">
        <v>35598</v>
      </c>
      <c r="C230" s="659"/>
      <c r="D230" s="658" t="s">
        <v>311</v>
      </c>
      <c r="E230" s="660"/>
      <c r="F230" s="660"/>
      <c r="G230" s="661"/>
      <c r="H230" s="661"/>
    </row>
    <row r="231" spans="2:8">
      <c r="B231" s="658" t="s">
        <v>35599</v>
      </c>
      <c r="C231" s="659"/>
      <c r="D231" s="658" t="s">
        <v>312</v>
      </c>
      <c r="E231" s="660"/>
      <c r="F231" s="660"/>
      <c r="G231" s="661"/>
      <c r="H231" s="661"/>
    </row>
    <row r="232" spans="2:8" ht="60">
      <c r="B232" s="659" t="s">
        <v>35600</v>
      </c>
      <c r="C232" s="659" t="s">
        <v>35601</v>
      </c>
      <c r="D232" s="659" t="s">
        <v>313</v>
      </c>
      <c r="E232" s="660" t="s">
        <v>39</v>
      </c>
      <c r="F232" s="660">
        <v>1</v>
      </c>
      <c r="G232" s="661">
        <v>405.26</v>
      </c>
      <c r="H232" s="661">
        <v>405.26</v>
      </c>
    </row>
    <row r="233" spans="2:8" ht="60">
      <c r="B233" s="659" t="s">
        <v>35602</v>
      </c>
      <c r="C233" s="659" t="s">
        <v>35603</v>
      </c>
      <c r="D233" s="659" t="s">
        <v>314</v>
      </c>
      <c r="E233" s="660" t="s">
        <v>39</v>
      </c>
      <c r="F233" s="660">
        <v>1</v>
      </c>
      <c r="G233" s="661">
        <v>405.26</v>
      </c>
      <c r="H233" s="661">
        <v>405.26</v>
      </c>
    </row>
    <row r="234" spans="2:8" ht="60">
      <c r="B234" s="659" t="s">
        <v>35604</v>
      </c>
      <c r="C234" s="659" t="s">
        <v>35605</v>
      </c>
      <c r="D234" s="659" t="s">
        <v>315</v>
      </c>
      <c r="E234" s="660" t="s">
        <v>39</v>
      </c>
      <c r="F234" s="660">
        <v>1</v>
      </c>
      <c r="G234" s="661">
        <v>405.26</v>
      </c>
      <c r="H234" s="661">
        <v>405.26</v>
      </c>
    </row>
    <row r="235" spans="2:8" ht="45">
      <c r="B235" s="659" t="s">
        <v>35606</v>
      </c>
      <c r="C235" s="659" t="s">
        <v>35607</v>
      </c>
      <c r="D235" s="659" t="s">
        <v>316</v>
      </c>
      <c r="E235" s="660" t="s">
        <v>44</v>
      </c>
      <c r="F235" s="660">
        <v>1</v>
      </c>
      <c r="G235" s="661">
        <v>18.829999999999998</v>
      </c>
      <c r="H235" s="661">
        <v>18.829999999999998</v>
      </c>
    </row>
    <row r="236" spans="2:8" ht="60">
      <c r="B236" s="659" t="s">
        <v>35608</v>
      </c>
      <c r="C236" s="659" t="s">
        <v>35609</v>
      </c>
      <c r="D236" s="659" t="s">
        <v>317</v>
      </c>
      <c r="E236" s="660" t="s">
        <v>39</v>
      </c>
      <c r="F236" s="660">
        <v>1</v>
      </c>
      <c r="G236" s="661">
        <v>473.93</v>
      </c>
      <c r="H236" s="661">
        <v>473.93</v>
      </c>
    </row>
    <row r="237" spans="2:8" ht="45">
      <c r="B237" s="659" t="s">
        <v>35610</v>
      </c>
      <c r="C237" s="659" t="s">
        <v>35611</v>
      </c>
      <c r="D237" s="659" t="s">
        <v>318</v>
      </c>
      <c r="E237" s="660" t="s">
        <v>44</v>
      </c>
      <c r="F237" s="660">
        <v>1</v>
      </c>
      <c r="G237" s="661">
        <v>91.57</v>
      </c>
      <c r="H237" s="661">
        <v>91.57</v>
      </c>
    </row>
    <row r="238" spans="2:8" ht="45">
      <c r="B238" s="659" t="s">
        <v>35612</v>
      </c>
      <c r="C238" s="659" t="s">
        <v>35613</v>
      </c>
      <c r="D238" s="659" t="s">
        <v>319</v>
      </c>
      <c r="E238" s="660" t="s">
        <v>44</v>
      </c>
      <c r="F238" s="660">
        <v>1</v>
      </c>
      <c r="G238" s="661">
        <v>66.41</v>
      </c>
      <c r="H238" s="661">
        <v>66.41</v>
      </c>
    </row>
    <row r="239" spans="2:8" ht="45">
      <c r="B239" s="659" t="s">
        <v>35614</v>
      </c>
      <c r="C239" s="659" t="s">
        <v>35615</v>
      </c>
      <c r="D239" s="659" t="s">
        <v>320</v>
      </c>
      <c r="E239" s="660" t="s">
        <v>44</v>
      </c>
      <c r="F239" s="660">
        <v>1</v>
      </c>
      <c r="G239" s="661">
        <v>24.77</v>
      </c>
      <c r="H239" s="661">
        <v>24.77</v>
      </c>
    </row>
    <row r="240" spans="2:8">
      <c r="B240" s="658" t="s">
        <v>35616</v>
      </c>
      <c r="C240" s="659"/>
      <c r="D240" s="658" t="s">
        <v>321</v>
      </c>
      <c r="E240" s="660"/>
      <c r="F240" s="660"/>
      <c r="G240" s="661"/>
      <c r="H240" s="661"/>
    </row>
    <row r="241" spans="2:8" ht="45">
      <c r="B241" s="659" t="s">
        <v>35617</v>
      </c>
      <c r="C241" s="659" t="s">
        <v>35618</v>
      </c>
      <c r="D241" s="659" t="s">
        <v>322</v>
      </c>
      <c r="E241" s="660" t="s">
        <v>39</v>
      </c>
      <c r="F241" s="660">
        <v>1</v>
      </c>
      <c r="G241" s="661">
        <v>10.33</v>
      </c>
      <c r="H241" s="661">
        <v>10.33</v>
      </c>
    </row>
    <row r="242" spans="2:8" ht="45">
      <c r="B242" s="659" t="s">
        <v>35619</v>
      </c>
      <c r="C242" s="659" t="s">
        <v>35620</v>
      </c>
      <c r="D242" s="659" t="s">
        <v>323</v>
      </c>
      <c r="E242" s="660" t="s">
        <v>39</v>
      </c>
      <c r="F242" s="660">
        <v>1</v>
      </c>
      <c r="G242" s="661">
        <v>137.47</v>
      </c>
      <c r="H242" s="661">
        <v>137.47</v>
      </c>
    </row>
    <row r="243" spans="2:8" ht="45">
      <c r="B243" s="659" t="s">
        <v>35621</v>
      </c>
      <c r="C243" s="659" t="s">
        <v>35622</v>
      </c>
      <c r="D243" s="659" t="s">
        <v>324</v>
      </c>
      <c r="E243" s="660" t="s">
        <v>39</v>
      </c>
      <c r="F243" s="660">
        <v>1</v>
      </c>
      <c r="G243" s="661">
        <v>291.08</v>
      </c>
      <c r="H243" s="661">
        <v>291.08</v>
      </c>
    </row>
    <row r="244" spans="2:8" ht="30">
      <c r="B244" s="659" t="s">
        <v>35623</v>
      </c>
      <c r="C244" s="659" t="s">
        <v>35624</v>
      </c>
      <c r="D244" s="659" t="s">
        <v>325</v>
      </c>
      <c r="E244" s="660" t="s">
        <v>39</v>
      </c>
      <c r="F244" s="660">
        <v>1</v>
      </c>
      <c r="G244" s="661">
        <v>84.66</v>
      </c>
      <c r="H244" s="661">
        <v>84.66</v>
      </c>
    </row>
    <row r="245" spans="2:8" ht="45">
      <c r="B245" s="659" t="s">
        <v>35625</v>
      </c>
      <c r="C245" s="659" t="s">
        <v>35626</v>
      </c>
      <c r="D245" s="659" t="s">
        <v>326</v>
      </c>
      <c r="E245" s="660" t="s">
        <v>39</v>
      </c>
      <c r="F245" s="660">
        <v>1</v>
      </c>
      <c r="G245" s="661">
        <v>190.91</v>
      </c>
      <c r="H245" s="661">
        <v>190.91</v>
      </c>
    </row>
    <row r="246" spans="2:8" ht="45">
      <c r="B246" s="659" t="s">
        <v>35627</v>
      </c>
      <c r="C246" s="659" t="s">
        <v>35628</v>
      </c>
      <c r="D246" s="659" t="s">
        <v>327</v>
      </c>
      <c r="E246" s="660" t="s">
        <v>39</v>
      </c>
      <c r="F246" s="660">
        <v>1</v>
      </c>
      <c r="G246" s="661">
        <v>75.819999999999993</v>
      </c>
      <c r="H246" s="661">
        <v>75.819999999999993</v>
      </c>
    </row>
    <row r="247" spans="2:8" ht="45">
      <c r="B247" s="659" t="s">
        <v>35629</v>
      </c>
      <c r="C247" s="659" t="s">
        <v>35630</v>
      </c>
      <c r="D247" s="659" t="s">
        <v>328</v>
      </c>
      <c r="E247" s="660" t="s">
        <v>39</v>
      </c>
      <c r="F247" s="660">
        <v>1</v>
      </c>
      <c r="G247" s="661">
        <v>127.64</v>
      </c>
      <c r="H247" s="661">
        <v>127.64</v>
      </c>
    </row>
    <row r="248" spans="2:8" ht="45">
      <c r="B248" s="659" t="s">
        <v>35631</v>
      </c>
      <c r="C248" s="659" t="s">
        <v>35632</v>
      </c>
      <c r="D248" s="659" t="s">
        <v>329</v>
      </c>
      <c r="E248" s="660" t="s">
        <v>39</v>
      </c>
      <c r="F248" s="660">
        <v>1</v>
      </c>
      <c r="G248" s="661">
        <v>41</v>
      </c>
      <c r="H248" s="661">
        <v>41</v>
      </c>
    </row>
    <row r="249" spans="2:8" ht="105">
      <c r="B249" s="658" t="s">
        <v>35633</v>
      </c>
      <c r="C249" s="659"/>
      <c r="D249" s="658" t="s">
        <v>330</v>
      </c>
      <c r="E249" s="660"/>
      <c r="F249" s="660"/>
      <c r="G249" s="661"/>
      <c r="H249" s="661"/>
    </row>
    <row r="250" spans="2:8" ht="105">
      <c r="B250" s="659" t="s">
        <v>35634</v>
      </c>
      <c r="C250" s="659" t="s">
        <v>35635</v>
      </c>
      <c r="D250" s="659" t="s">
        <v>331</v>
      </c>
      <c r="E250" s="660" t="s">
        <v>39</v>
      </c>
      <c r="F250" s="660">
        <v>1</v>
      </c>
      <c r="G250" s="662">
        <v>1063.43</v>
      </c>
      <c r="H250" s="662">
        <v>1063.43</v>
      </c>
    </row>
    <row r="251" spans="2:8" ht="105">
      <c r="B251" s="659" t="s">
        <v>35636</v>
      </c>
      <c r="C251" s="659" t="s">
        <v>35637</v>
      </c>
      <c r="D251" s="659" t="s">
        <v>332</v>
      </c>
      <c r="E251" s="660" t="s">
        <v>39</v>
      </c>
      <c r="F251" s="660">
        <v>1</v>
      </c>
      <c r="G251" s="662">
        <v>1072.07</v>
      </c>
      <c r="H251" s="662">
        <v>1072.07</v>
      </c>
    </row>
    <row r="252" spans="2:8" ht="105">
      <c r="B252" s="659" t="s">
        <v>35638</v>
      </c>
      <c r="C252" s="659" t="s">
        <v>35639</v>
      </c>
      <c r="D252" s="659" t="s">
        <v>333</v>
      </c>
      <c r="E252" s="660" t="s">
        <v>39</v>
      </c>
      <c r="F252" s="660">
        <v>1</v>
      </c>
      <c r="G252" s="662">
        <v>1083.72</v>
      </c>
      <c r="H252" s="662">
        <v>1083.72</v>
      </c>
    </row>
    <row r="253" spans="2:8" ht="105">
      <c r="B253" s="659" t="s">
        <v>35640</v>
      </c>
      <c r="C253" s="659" t="s">
        <v>35641</v>
      </c>
      <c r="D253" s="659" t="s">
        <v>334</v>
      </c>
      <c r="E253" s="660" t="s">
        <v>39</v>
      </c>
      <c r="F253" s="660">
        <v>1</v>
      </c>
      <c r="G253" s="662">
        <v>1158.82</v>
      </c>
      <c r="H253" s="662">
        <v>1158.82</v>
      </c>
    </row>
    <row r="254" spans="2:8" ht="90">
      <c r="B254" s="658" t="s">
        <v>35642</v>
      </c>
      <c r="C254" s="659"/>
      <c r="D254" s="658" t="s">
        <v>335</v>
      </c>
      <c r="E254" s="660"/>
      <c r="F254" s="660"/>
      <c r="G254" s="661"/>
      <c r="H254" s="661"/>
    </row>
    <row r="255" spans="2:8" ht="120">
      <c r="B255" s="659" t="s">
        <v>35643</v>
      </c>
      <c r="C255" s="659" t="s">
        <v>35644</v>
      </c>
      <c r="D255" s="659" t="s">
        <v>336</v>
      </c>
      <c r="E255" s="660" t="s">
        <v>39</v>
      </c>
      <c r="F255" s="660">
        <v>1</v>
      </c>
      <c r="G255" s="662">
        <v>1049.3699999999999</v>
      </c>
      <c r="H255" s="662">
        <v>1049.3699999999999</v>
      </c>
    </row>
    <row r="256" spans="2:8" ht="120">
      <c r="B256" s="659" t="s">
        <v>35645</v>
      </c>
      <c r="C256" s="659" t="s">
        <v>35646</v>
      </c>
      <c r="D256" s="659" t="s">
        <v>337</v>
      </c>
      <c r="E256" s="660" t="s">
        <v>39</v>
      </c>
      <c r="F256" s="660">
        <v>1</v>
      </c>
      <c r="G256" s="662">
        <v>1049.3699999999999</v>
      </c>
      <c r="H256" s="662">
        <v>1049.3699999999999</v>
      </c>
    </row>
    <row r="257" spans="2:8" ht="120">
      <c r="B257" s="659" t="s">
        <v>35647</v>
      </c>
      <c r="C257" s="659" t="s">
        <v>35648</v>
      </c>
      <c r="D257" s="659" t="s">
        <v>338</v>
      </c>
      <c r="E257" s="660" t="s">
        <v>39</v>
      </c>
      <c r="F257" s="660">
        <v>1</v>
      </c>
      <c r="G257" s="662">
        <v>1049.3699999999999</v>
      </c>
      <c r="H257" s="662">
        <v>1049.3699999999999</v>
      </c>
    </row>
    <row r="258" spans="2:8" ht="120">
      <c r="B258" s="659" t="s">
        <v>35649</v>
      </c>
      <c r="C258" s="659" t="s">
        <v>35650</v>
      </c>
      <c r="D258" s="659" t="s">
        <v>339</v>
      </c>
      <c r="E258" s="660" t="s">
        <v>39</v>
      </c>
      <c r="F258" s="660">
        <v>1</v>
      </c>
      <c r="G258" s="662">
        <v>1049.3699999999999</v>
      </c>
      <c r="H258" s="662">
        <v>1049.3699999999999</v>
      </c>
    </row>
    <row r="259" spans="2:8" ht="60">
      <c r="B259" s="658" t="s">
        <v>35651</v>
      </c>
      <c r="C259" s="659"/>
      <c r="D259" s="658" t="s">
        <v>340</v>
      </c>
      <c r="E259" s="660"/>
      <c r="F259" s="660"/>
      <c r="G259" s="661"/>
      <c r="H259" s="661"/>
    </row>
    <row r="260" spans="2:8" ht="60">
      <c r="B260" s="659" t="s">
        <v>35652</v>
      </c>
      <c r="C260" s="659" t="s">
        <v>35653</v>
      </c>
      <c r="D260" s="659" t="s">
        <v>341</v>
      </c>
      <c r="E260" s="660" t="s">
        <v>39</v>
      </c>
      <c r="F260" s="660">
        <v>1</v>
      </c>
      <c r="G260" s="661">
        <v>917.31</v>
      </c>
      <c r="H260" s="661">
        <v>917.31</v>
      </c>
    </row>
    <row r="261" spans="2:8" ht="60">
      <c r="B261" s="659" t="s">
        <v>35654</v>
      </c>
      <c r="C261" s="659" t="s">
        <v>35655</v>
      </c>
      <c r="D261" s="659" t="s">
        <v>342</v>
      </c>
      <c r="E261" s="660" t="s">
        <v>39</v>
      </c>
      <c r="F261" s="660">
        <v>1</v>
      </c>
      <c r="G261" s="662">
        <v>1019.81</v>
      </c>
      <c r="H261" s="662">
        <v>1019.81</v>
      </c>
    </row>
    <row r="262" spans="2:8" ht="60">
      <c r="B262" s="659" t="s">
        <v>35656</v>
      </c>
      <c r="C262" s="659" t="s">
        <v>35657</v>
      </c>
      <c r="D262" s="659" t="s">
        <v>343</v>
      </c>
      <c r="E262" s="660" t="s">
        <v>39</v>
      </c>
      <c r="F262" s="660">
        <v>1</v>
      </c>
      <c r="G262" s="662">
        <v>1047.31</v>
      </c>
      <c r="H262" s="662">
        <v>1047.31</v>
      </c>
    </row>
    <row r="263" spans="2:8" ht="120">
      <c r="B263" s="658" t="s">
        <v>35658</v>
      </c>
      <c r="C263" s="659"/>
      <c r="D263" s="658" t="s">
        <v>344</v>
      </c>
      <c r="E263" s="660"/>
      <c r="F263" s="660"/>
      <c r="G263" s="661"/>
      <c r="H263" s="661"/>
    </row>
    <row r="264" spans="2:8" ht="120">
      <c r="B264" s="659" t="s">
        <v>35659</v>
      </c>
      <c r="C264" s="659" t="s">
        <v>35660</v>
      </c>
      <c r="D264" s="659" t="s">
        <v>345</v>
      </c>
      <c r="E264" s="660" t="s">
        <v>39</v>
      </c>
      <c r="F264" s="660">
        <v>1</v>
      </c>
      <c r="G264" s="662">
        <v>1381.29</v>
      </c>
      <c r="H264" s="662">
        <v>1381.29</v>
      </c>
    </row>
    <row r="265" spans="2:8" ht="120">
      <c r="B265" s="659" t="s">
        <v>35661</v>
      </c>
      <c r="C265" s="659" t="s">
        <v>35662</v>
      </c>
      <c r="D265" s="659" t="s">
        <v>346</v>
      </c>
      <c r="E265" s="660" t="s">
        <v>39</v>
      </c>
      <c r="F265" s="660">
        <v>1</v>
      </c>
      <c r="G265" s="662">
        <v>1399.19</v>
      </c>
      <c r="H265" s="662">
        <v>1399.19</v>
      </c>
    </row>
    <row r="266" spans="2:8" ht="120">
      <c r="B266" s="659" t="s">
        <v>35663</v>
      </c>
      <c r="C266" s="659" t="s">
        <v>35664</v>
      </c>
      <c r="D266" s="659" t="s">
        <v>347</v>
      </c>
      <c r="E266" s="660" t="s">
        <v>39</v>
      </c>
      <c r="F266" s="660">
        <v>1</v>
      </c>
      <c r="G266" s="662">
        <v>1473.69</v>
      </c>
      <c r="H266" s="662">
        <v>1473.69</v>
      </c>
    </row>
    <row r="267" spans="2:8">
      <c r="B267" s="658" t="s">
        <v>35665</v>
      </c>
      <c r="C267" s="659"/>
      <c r="D267" s="658" t="s">
        <v>348</v>
      </c>
      <c r="E267" s="660"/>
      <c r="F267" s="660"/>
      <c r="G267" s="661"/>
      <c r="H267" s="661"/>
    </row>
    <row r="268" spans="2:8" ht="30">
      <c r="B268" s="659" t="s">
        <v>35666</v>
      </c>
      <c r="C268" s="659" t="s">
        <v>35667</v>
      </c>
      <c r="D268" s="659" t="s">
        <v>349</v>
      </c>
      <c r="E268" s="660" t="s">
        <v>39</v>
      </c>
      <c r="F268" s="660">
        <v>1</v>
      </c>
      <c r="G268" s="661">
        <v>109.5</v>
      </c>
      <c r="H268" s="661">
        <v>109.5</v>
      </c>
    </row>
    <row r="269" spans="2:8" ht="45">
      <c r="B269" s="659" t="s">
        <v>35668</v>
      </c>
      <c r="C269" s="659" t="s">
        <v>35669</v>
      </c>
      <c r="D269" s="659" t="s">
        <v>350</v>
      </c>
      <c r="E269" s="660" t="s">
        <v>39</v>
      </c>
      <c r="F269" s="660">
        <v>1</v>
      </c>
      <c r="G269" s="661">
        <v>263.11</v>
      </c>
      <c r="H269" s="661">
        <v>263.11</v>
      </c>
    </row>
    <row r="270" spans="2:8" ht="30">
      <c r="B270" s="659" t="s">
        <v>35670</v>
      </c>
      <c r="C270" s="659" t="s">
        <v>35671</v>
      </c>
      <c r="D270" s="659" t="s">
        <v>351</v>
      </c>
      <c r="E270" s="660" t="s">
        <v>39</v>
      </c>
      <c r="F270" s="660">
        <v>1</v>
      </c>
      <c r="G270" s="661">
        <v>162.94</v>
      </c>
      <c r="H270" s="661">
        <v>162.94</v>
      </c>
    </row>
    <row r="271" spans="2:8" ht="45">
      <c r="B271" s="659" t="s">
        <v>35672</v>
      </c>
      <c r="C271" s="659" t="s">
        <v>35673</v>
      </c>
      <c r="D271" s="659" t="s">
        <v>352</v>
      </c>
      <c r="E271" s="660" t="s">
        <v>39</v>
      </c>
      <c r="F271" s="660">
        <v>1</v>
      </c>
      <c r="G271" s="661">
        <v>79.17</v>
      </c>
      <c r="H271" s="661">
        <v>79.17</v>
      </c>
    </row>
    <row r="272" spans="2:8" ht="30">
      <c r="B272" s="659" t="s">
        <v>35674</v>
      </c>
      <c r="C272" s="659" t="s">
        <v>35675</v>
      </c>
      <c r="D272" s="659" t="s">
        <v>353</v>
      </c>
      <c r="E272" s="660" t="s">
        <v>39</v>
      </c>
      <c r="F272" s="660">
        <v>1</v>
      </c>
      <c r="G272" s="661">
        <v>70.760000000000005</v>
      </c>
      <c r="H272" s="661">
        <v>70.760000000000005</v>
      </c>
    </row>
    <row r="273" spans="2:8" ht="30">
      <c r="B273" s="659" t="s">
        <v>35676</v>
      </c>
      <c r="C273" s="659" t="s">
        <v>35677</v>
      </c>
      <c r="D273" s="659" t="s">
        <v>354</v>
      </c>
      <c r="E273" s="660" t="s">
        <v>39</v>
      </c>
      <c r="F273" s="660">
        <v>1</v>
      </c>
      <c r="G273" s="661">
        <v>9.1</v>
      </c>
      <c r="H273" s="661">
        <v>9.1</v>
      </c>
    </row>
    <row r="274" spans="2:8">
      <c r="B274" s="659" t="s">
        <v>35678</v>
      </c>
      <c r="C274" s="659" t="s">
        <v>35679</v>
      </c>
      <c r="D274" s="659" t="s">
        <v>355</v>
      </c>
      <c r="E274" s="660" t="s">
        <v>39</v>
      </c>
      <c r="F274" s="660">
        <v>1</v>
      </c>
      <c r="G274" s="661">
        <v>35.24</v>
      </c>
      <c r="H274" s="661">
        <v>35.24</v>
      </c>
    </row>
    <row r="275" spans="2:8" ht="45">
      <c r="B275" s="659" t="s">
        <v>35680</v>
      </c>
      <c r="C275" s="659" t="s">
        <v>35681</v>
      </c>
      <c r="D275" s="659" t="s">
        <v>356</v>
      </c>
      <c r="E275" s="660" t="s">
        <v>39</v>
      </c>
      <c r="F275" s="660">
        <v>1</v>
      </c>
      <c r="G275" s="661">
        <v>72.17</v>
      </c>
      <c r="H275" s="661">
        <v>72.17</v>
      </c>
    </row>
    <row r="276" spans="2:8" ht="30">
      <c r="B276" s="659" t="s">
        <v>35682</v>
      </c>
      <c r="C276" s="659" t="s">
        <v>35683</v>
      </c>
      <c r="D276" s="659" t="s">
        <v>357</v>
      </c>
      <c r="E276" s="660" t="s">
        <v>44</v>
      </c>
      <c r="F276" s="660">
        <v>1</v>
      </c>
      <c r="G276" s="661">
        <v>3.07</v>
      </c>
      <c r="H276" s="661">
        <v>3.07</v>
      </c>
    </row>
    <row r="277" spans="2:8" ht="30">
      <c r="B277" s="659" t="s">
        <v>35684</v>
      </c>
      <c r="C277" s="659" t="s">
        <v>35685</v>
      </c>
      <c r="D277" s="659" t="s">
        <v>358</v>
      </c>
      <c r="E277" s="660" t="s">
        <v>44</v>
      </c>
      <c r="F277" s="660">
        <v>1</v>
      </c>
      <c r="G277" s="661">
        <v>14.91</v>
      </c>
      <c r="H277" s="661">
        <v>14.91</v>
      </c>
    </row>
    <row r="278" spans="2:8" ht="90">
      <c r="B278" s="658" t="s">
        <v>35686</v>
      </c>
      <c r="C278" s="659"/>
      <c r="D278" s="658" t="s">
        <v>359</v>
      </c>
      <c r="E278" s="660"/>
      <c r="F278" s="660"/>
      <c r="G278" s="661"/>
      <c r="H278" s="661"/>
    </row>
    <row r="279" spans="2:8" ht="105">
      <c r="B279" s="659" t="s">
        <v>35687</v>
      </c>
      <c r="C279" s="659" t="s">
        <v>35688</v>
      </c>
      <c r="D279" s="659" t="s">
        <v>360</v>
      </c>
      <c r="E279" s="660" t="s">
        <v>39</v>
      </c>
      <c r="F279" s="660">
        <v>1</v>
      </c>
      <c r="G279" s="661">
        <v>777.61</v>
      </c>
      <c r="H279" s="661">
        <v>777.61</v>
      </c>
    </row>
    <row r="280" spans="2:8" ht="105">
      <c r="B280" s="659" t="s">
        <v>35689</v>
      </c>
      <c r="C280" s="659" t="s">
        <v>35690</v>
      </c>
      <c r="D280" s="659" t="s">
        <v>361</v>
      </c>
      <c r="E280" s="660" t="s">
        <v>39</v>
      </c>
      <c r="F280" s="660">
        <v>1</v>
      </c>
      <c r="G280" s="661">
        <v>777.61</v>
      </c>
      <c r="H280" s="661">
        <v>777.61</v>
      </c>
    </row>
    <row r="281" spans="2:8" ht="90">
      <c r="B281" s="658" t="s">
        <v>35691</v>
      </c>
      <c r="C281" s="659"/>
      <c r="D281" s="658" t="s">
        <v>35692</v>
      </c>
      <c r="E281" s="660"/>
      <c r="F281" s="660"/>
      <c r="G281" s="661"/>
      <c r="H281" s="661"/>
    </row>
    <row r="282" spans="2:8" ht="120">
      <c r="B282" s="659" t="s">
        <v>35693</v>
      </c>
      <c r="C282" s="659" t="s">
        <v>35694</v>
      </c>
      <c r="D282" s="659" t="s">
        <v>35695</v>
      </c>
      <c r="E282" s="660" t="s">
        <v>39</v>
      </c>
      <c r="F282" s="660">
        <v>1</v>
      </c>
      <c r="G282" s="662">
        <v>1718.1</v>
      </c>
      <c r="H282" s="662">
        <v>1718.1</v>
      </c>
    </row>
    <row r="283" spans="2:8" ht="120">
      <c r="B283" s="659" t="s">
        <v>35696</v>
      </c>
      <c r="C283" s="659" t="s">
        <v>35697</v>
      </c>
      <c r="D283" s="659" t="s">
        <v>35698</v>
      </c>
      <c r="E283" s="660" t="s">
        <v>39</v>
      </c>
      <c r="F283" s="660">
        <v>1</v>
      </c>
      <c r="G283" s="662">
        <v>1783.15</v>
      </c>
      <c r="H283" s="662">
        <v>1783.15</v>
      </c>
    </row>
    <row r="284" spans="2:8" ht="120">
      <c r="B284" s="659" t="s">
        <v>35699</v>
      </c>
      <c r="C284" s="659" t="s">
        <v>35700</v>
      </c>
      <c r="D284" s="659" t="s">
        <v>35701</v>
      </c>
      <c r="E284" s="660" t="s">
        <v>39</v>
      </c>
      <c r="F284" s="660">
        <v>1</v>
      </c>
      <c r="G284" s="662">
        <v>1860.55</v>
      </c>
      <c r="H284" s="662">
        <v>1860.55</v>
      </c>
    </row>
    <row r="285" spans="2:8" ht="120">
      <c r="B285" s="659" t="s">
        <v>35702</v>
      </c>
      <c r="C285" s="659" t="s">
        <v>35703</v>
      </c>
      <c r="D285" s="659" t="s">
        <v>35704</v>
      </c>
      <c r="E285" s="660" t="s">
        <v>39</v>
      </c>
      <c r="F285" s="660">
        <v>1</v>
      </c>
      <c r="G285" s="662">
        <v>2021.55</v>
      </c>
      <c r="H285" s="662">
        <v>2021.55</v>
      </c>
    </row>
    <row r="286" spans="2:8" ht="120">
      <c r="B286" s="659" t="s">
        <v>35705</v>
      </c>
      <c r="C286" s="659" t="s">
        <v>35706</v>
      </c>
      <c r="D286" s="659" t="s">
        <v>35707</v>
      </c>
      <c r="E286" s="660" t="s">
        <v>39</v>
      </c>
      <c r="F286" s="660">
        <v>1</v>
      </c>
      <c r="G286" s="662">
        <v>3525.24</v>
      </c>
      <c r="H286" s="662">
        <v>3525.24</v>
      </c>
    </row>
    <row r="287" spans="2:8">
      <c r="B287" s="658" t="s">
        <v>35708</v>
      </c>
      <c r="C287" s="659"/>
      <c r="D287" s="658" t="s">
        <v>362</v>
      </c>
      <c r="E287" s="660"/>
      <c r="F287" s="660"/>
      <c r="G287" s="661"/>
      <c r="H287" s="661"/>
    </row>
    <row r="288" spans="2:8">
      <c r="B288" s="658" t="s">
        <v>35709</v>
      </c>
      <c r="C288" s="659"/>
      <c r="D288" s="658" t="s">
        <v>363</v>
      </c>
      <c r="E288" s="660"/>
      <c r="F288" s="660"/>
      <c r="G288" s="661"/>
      <c r="H288" s="661"/>
    </row>
    <row r="289" spans="2:8" ht="75">
      <c r="B289" s="659" t="s">
        <v>35710</v>
      </c>
      <c r="C289" s="659" t="s">
        <v>35711</v>
      </c>
      <c r="D289" s="659" t="s">
        <v>364</v>
      </c>
      <c r="E289" s="660" t="s">
        <v>112</v>
      </c>
      <c r="F289" s="660">
        <v>1</v>
      </c>
      <c r="G289" s="661">
        <v>701.83</v>
      </c>
      <c r="H289" s="661">
        <v>701.83</v>
      </c>
    </row>
    <row r="290" spans="2:8" ht="60">
      <c r="B290" s="659" t="s">
        <v>35712</v>
      </c>
      <c r="C290" s="659" t="s">
        <v>35713</v>
      </c>
      <c r="D290" s="659" t="s">
        <v>365</v>
      </c>
      <c r="E290" s="660" t="s">
        <v>112</v>
      </c>
      <c r="F290" s="660">
        <v>1</v>
      </c>
      <c r="G290" s="661">
        <v>113.89</v>
      </c>
      <c r="H290" s="661">
        <v>113.89</v>
      </c>
    </row>
    <row r="291" spans="2:8" ht="30">
      <c r="B291" s="659" t="s">
        <v>35714</v>
      </c>
      <c r="C291" s="659" t="s">
        <v>35715</v>
      </c>
      <c r="D291" s="659" t="s">
        <v>366</v>
      </c>
      <c r="E291" s="660" t="s">
        <v>112</v>
      </c>
      <c r="F291" s="660">
        <v>1</v>
      </c>
      <c r="G291" s="661">
        <v>600.54</v>
      </c>
      <c r="H291" s="661">
        <v>600.54</v>
      </c>
    </row>
    <row r="292" spans="2:8" ht="30">
      <c r="B292" s="659" t="s">
        <v>35716</v>
      </c>
      <c r="C292" s="659" t="s">
        <v>35717</v>
      </c>
      <c r="D292" s="659" t="s">
        <v>367</v>
      </c>
      <c r="E292" s="660" t="s">
        <v>112</v>
      </c>
      <c r="F292" s="660">
        <v>1</v>
      </c>
      <c r="G292" s="661">
        <v>362.15</v>
      </c>
      <c r="H292" s="661">
        <v>362.15</v>
      </c>
    </row>
    <row r="293" spans="2:8" ht="30">
      <c r="B293" s="659" t="s">
        <v>35718</v>
      </c>
      <c r="C293" s="659" t="s">
        <v>35719</v>
      </c>
      <c r="D293" s="659" t="s">
        <v>368</v>
      </c>
      <c r="E293" s="660" t="s">
        <v>112</v>
      </c>
      <c r="F293" s="660">
        <v>1</v>
      </c>
      <c r="G293" s="661">
        <v>733.64</v>
      </c>
      <c r="H293" s="661">
        <v>733.64</v>
      </c>
    </row>
    <row r="294" spans="2:8" ht="30">
      <c r="B294" s="659" t="s">
        <v>35720</v>
      </c>
      <c r="C294" s="659" t="s">
        <v>35721</v>
      </c>
      <c r="D294" s="659" t="s">
        <v>369</v>
      </c>
      <c r="E294" s="660" t="s">
        <v>112</v>
      </c>
      <c r="F294" s="660">
        <v>1</v>
      </c>
      <c r="G294" s="661">
        <v>908.44</v>
      </c>
      <c r="H294" s="661">
        <v>908.44</v>
      </c>
    </row>
    <row r="295" spans="2:8">
      <c r="B295" s="658" t="s">
        <v>35722</v>
      </c>
      <c r="C295" s="659"/>
      <c r="D295" s="658" t="s">
        <v>370</v>
      </c>
      <c r="E295" s="660"/>
      <c r="F295" s="660"/>
      <c r="G295" s="661"/>
      <c r="H295" s="661"/>
    </row>
    <row r="296" spans="2:8" ht="75">
      <c r="B296" s="659" t="s">
        <v>35723</v>
      </c>
      <c r="C296" s="659" t="s">
        <v>35724</v>
      </c>
      <c r="D296" s="659" t="s">
        <v>371</v>
      </c>
      <c r="E296" s="660" t="s">
        <v>112</v>
      </c>
      <c r="F296" s="660">
        <v>1</v>
      </c>
      <c r="G296" s="661">
        <v>518.89</v>
      </c>
      <c r="H296" s="661">
        <v>518.89</v>
      </c>
    </row>
    <row r="297" spans="2:8" ht="60">
      <c r="B297" s="659" t="s">
        <v>35725</v>
      </c>
      <c r="C297" s="659" t="s">
        <v>35726</v>
      </c>
      <c r="D297" s="659" t="s">
        <v>372</v>
      </c>
      <c r="E297" s="660" t="s">
        <v>112</v>
      </c>
      <c r="F297" s="660">
        <v>1</v>
      </c>
      <c r="G297" s="661">
        <v>545.83000000000004</v>
      </c>
      <c r="H297" s="661">
        <v>545.83000000000004</v>
      </c>
    </row>
    <row r="298" spans="2:8" ht="75">
      <c r="B298" s="659" t="s">
        <v>35727</v>
      </c>
      <c r="C298" s="659" t="s">
        <v>35728</v>
      </c>
      <c r="D298" s="659" t="s">
        <v>373</v>
      </c>
      <c r="E298" s="660" t="s">
        <v>112</v>
      </c>
      <c r="F298" s="660">
        <v>1</v>
      </c>
      <c r="G298" s="661">
        <v>415.36</v>
      </c>
      <c r="H298" s="661">
        <v>415.36</v>
      </c>
    </row>
    <row r="299" spans="2:8" ht="60">
      <c r="B299" s="659" t="s">
        <v>35729</v>
      </c>
      <c r="C299" s="659" t="s">
        <v>35730</v>
      </c>
      <c r="D299" s="659" t="s">
        <v>374</v>
      </c>
      <c r="E299" s="660" t="s">
        <v>112</v>
      </c>
      <c r="F299" s="660">
        <v>1</v>
      </c>
      <c r="G299" s="661">
        <v>945.99</v>
      </c>
      <c r="H299" s="661">
        <v>945.99</v>
      </c>
    </row>
    <row r="300" spans="2:8" ht="60">
      <c r="B300" s="659" t="s">
        <v>35731</v>
      </c>
      <c r="C300" s="659" t="s">
        <v>35732</v>
      </c>
      <c r="D300" s="659" t="s">
        <v>375</v>
      </c>
      <c r="E300" s="660" t="s">
        <v>112</v>
      </c>
      <c r="F300" s="660">
        <v>1</v>
      </c>
      <c r="G300" s="661">
        <v>273.17</v>
      </c>
      <c r="H300" s="661">
        <v>273.17</v>
      </c>
    </row>
    <row r="301" spans="2:8">
      <c r="B301" s="658" t="s">
        <v>35733</v>
      </c>
      <c r="C301" s="659"/>
      <c r="D301" s="658" t="s">
        <v>348</v>
      </c>
      <c r="E301" s="660"/>
      <c r="F301" s="660"/>
      <c r="G301" s="661"/>
      <c r="H301" s="661"/>
    </row>
    <row r="302" spans="2:8" ht="30">
      <c r="B302" s="659" t="s">
        <v>35734</v>
      </c>
      <c r="C302" s="659" t="s">
        <v>35735</v>
      </c>
      <c r="D302" s="659" t="s">
        <v>376</v>
      </c>
      <c r="E302" s="660" t="s">
        <v>112</v>
      </c>
      <c r="F302" s="660">
        <v>1</v>
      </c>
      <c r="G302" s="661">
        <v>25.32</v>
      </c>
      <c r="H302" s="661">
        <v>25.32</v>
      </c>
    </row>
    <row r="303" spans="2:8">
      <c r="B303" s="658" t="s">
        <v>35736</v>
      </c>
      <c r="C303" s="659"/>
      <c r="D303" s="658" t="s">
        <v>377</v>
      </c>
      <c r="E303" s="660"/>
      <c r="F303" s="660"/>
      <c r="G303" s="661"/>
      <c r="H303" s="661"/>
    </row>
    <row r="304" spans="2:8">
      <c r="B304" s="658" t="s">
        <v>35737</v>
      </c>
      <c r="C304" s="659"/>
      <c r="D304" s="658" t="s">
        <v>378</v>
      </c>
      <c r="E304" s="660"/>
      <c r="F304" s="660"/>
      <c r="G304" s="661"/>
      <c r="H304" s="661"/>
    </row>
    <row r="305" spans="2:8" ht="30">
      <c r="B305" s="659" t="s">
        <v>35738</v>
      </c>
      <c r="C305" s="659" t="s">
        <v>35739</v>
      </c>
      <c r="D305" s="659" t="s">
        <v>379</v>
      </c>
      <c r="E305" s="660" t="s">
        <v>112</v>
      </c>
      <c r="F305" s="660">
        <v>1</v>
      </c>
      <c r="G305" s="661">
        <v>269.67</v>
      </c>
      <c r="H305" s="661">
        <v>269.67</v>
      </c>
    </row>
    <row r="306" spans="2:8" ht="30">
      <c r="B306" s="659" t="s">
        <v>35740</v>
      </c>
      <c r="C306" s="659" t="s">
        <v>35741</v>
      </c>
      <c r="D306" s="659" t="s">
        <v>380</v>
      </c>
      <c r="E306" s="660" t="s">
        <v>112</v>
      </c>
      <c r="F306" s="660">
        <v>1</v>
      </c>
      <c r="G306" s="661">
        <v>293.81</v>
      </c>
      <c r="H306" s="661">
        <v>293.81</v>
      </c>
    </row>
    <row r="307" spans="2:8">
      <c r="B307" s="659" t="s">
        <v>35742</v>
      </c>
      <c r="C307" s="659" t="s">
        <v>35743</v>
      </c>
      <c r="D307" s="659" t="s">
        <v>381</v>
      </c>
      <c r="E307" s="660" t="s">
        <v>112</v>
      </c>
      <c r="F307" s="660">
        <v>1</v>
      </c>
      <c r="G307" s="662">
        <v>1225.56</v>
      </c>
      <c r="H307" s="662">
        <v>1225.56</v>
      </c>
    </row>
    <row r="308" spans="2:8">
      <c r="B308" s="658" t="s">
        <v>35744</v>
      </c>
      <c r="C308" s="659"/>
      <c r="D308" s="658" t="s">
        <v>382</v>
      </c>
      <c r="E308" s="660"/>
      <c r="F308" s="660"/>
      <c r="G308" s="661"/>
      <c r="H308" s="661"/>
    </row>
    <row r="309" spans="2:8" ht="60">
      <c r="B309" s="659" t="s">
        <v>35745</v>
      </c>
      <c r="C309" s="659" t="s">
        <v>35746</v>
      </c>
      <c r="D309" s="659" t="s">
        <v>383</v>
      </c>
      <c r="E309" s="660" t="s">
        <v>112</v>
      </c>
      <c r="F309" s="660">
        <v>1</v>
      </c>
      <c r="G309" s="661">
        <v>582.98</v>
      </c>
      <c r="H309" s="661">
        <v>582.98</v>
      </c>
    </row>
    <row r="310" spans="2:8" ht="75">
      <c r="B310" s="659" t="s">
        <v>35747</v>
      </c>
      <c r="C310" s="659" t="s">
        <v>35748</v>
      </c>
      <c r="D310" s="659" t="s">
        <v>384</v>
      </c>
      <c r="E310" s="660" t="s">
        <v>112</v>
      </c>
      <c r="F310" s="660">
        <v>1</v>
      </c>
      <c r="G310" s="661">
        <v>709.11</v>
      </c>
      <c r="H310" s="661">
        <v>709.11</v>
      </c>
    </row>
    <row r="311" spans="2:8" ht="75">
      <c r="B311" s="659" t="s">
        <v>35749</v>
      </c>
      <c r="C311" s="659" t="s">
        <v>35750</v>
      </c>
      <c r="D311" s="659" t="s">
        <v>385</v>
      </c>
      <c r="E311" s="660" t="s">
        <v>112</v>
      </c>
      <c r="F311" s="660">
        <v>1</v>
      </c>
      <c r="G311" s="661">
        <v>631.04999999999995</v>
      </c>
      <c r="H311" s="661">
        <v>631.04999999999995</v>
      </c>
    </row>
    <row r="312" spans="2:8">
      <c r="B312" s="658" t="s">
        <v>35751</v>
      </c>
      <c r="C312" s="659"/>
      <c r="D312" s="658" t="s">
        <v>5</v>
      </c>
      <c r="E312" s="660"/>
      <c r="F312" s="660"/>
      <c r="G312" s="661"/>
      <c r="H312" s="661"/>
    </row>
    <row r="313" spans="2:8">
      <c r="B313" s="658" t="s">
        <v>35752</v>
      </c>
      <c r="C313" s="659"/>
      <c r="D313" s="658" t="s">
        <v>386</v>
      </c>
      <c r="E313" s="660"/>
      <c r="F313" s="660"/>
      <c r="G313" s="661"/>
      <c r="H313" s="661"/>
    </row>
    <row r="314" spans="2:8" ht="105">
      <c r="B314" s="659" t="s">
        <v>35753</v>
      </c>
      <c r="C314" s="659" t="s">
        <v>35754</v>
      </c>
      <c r="D314" s="659" t="s">
        <v>387</v>
      </c>
      <c r="E314" s="660" t="s">
        <v>112</v>
      </c>
      <c r="F314" s="660">
        <v>1</v>
      </c>
      <c r="G314" s="661">
        <v>221.01</v>
      </c>
      <c r="H314" s="661">
        <v>221.01</v>
      </c>
    </row>
    <row r="315" spans="2:8" ht="105">
      <c r="B315" s="659" t="s">
        <v>35755</v>
      </c>
      <c r="C315" s="659" t="s">
        <v>35756</v>
      </c>
      <c r="D315" s="659" t="s">
        <v>388</v>
      </c>
      <c r="E315" s="660" t="s">
        <v>112</v>
      </c>
      <c r="F315" s="660">
        <v>1</v>
      </c>
      <c r="G315" s="661">
        <v>112.36</v>
      </c>
      <c r="H315" s="661">
        <v>112.36</v>
      </c>
    </row>
    <row r="316" spans="2:8" ht="75">
      <c r="B316" s="659" t="s">
        <v>35757</v>
      </c>
      <c r="C316" s="659" t="s">
        <v>35758</v>
      </c>
      <c r="D316" s="659" t="s">
        <v>389</v>
      </c>
      <c r="E316" s="660" t="s">
        <v>112</v>
      </c>
      <c r="F316" s="660">
        <v>1</v>
      </c>
      <c r="G316" s="661">
        <v>114.08</v>
      </c>
      <c r="H316" s="661">
        <v>114.08</v>
      </c>
    </row>
    <row r="317" spans="2:8" ht="90">
      <c r="B317" s="659" t="s">
        <v>35759</v>
      </c>
      <c r="C317" s="659" t="s">
        <v>35760</v>
      </c>
      <c r="D317" s="659" t="s">
        <v>390</v>
      </c>
      <c r="E317" s="660" t="s">
        <v>112</v>
      </c>
      <c r="F317" s="660">
        <v>1</v>
      </c>
      <c r="G317" s="661">
        <v>458.96</v>
      </c>
      <c r="H317" s="661">
        <v>458.96</v>
      </c>
    </row>
    <row r="318" spans="2:8" ht="105">
      <c r="B318" s="659" t="s">
        <v>35761</v>
      </c>
      <c r="C318" s="659" t="s">
        <v>35762</v>
      </c>
      <c r="D318" s="659" t="s">
        <v>391</v>
      </c>
      <c r="E318" s="660" t="s">
        <v>112</v>
      </c>
      <c r="F318" s="660">
        <v>1</v>
      </c>
      <c r="G318" s="661">
        <v>286.38</v>
      </c>
      <c r="H318" s="661">
        <v>286.38</v>
      </c>
    </row>
    <row r="319" spans="2:8">
      <c r="B319" s="658" t="s">
        <v>35763</v>
      </c>
      <c r="C319" s="659"/>
      <c r="D319" s="658" t="s">
        <v>392</v>
      </c>
      <c r="E319" s="660"/>
      <c r="F319" s="660"/>
      <c r="G319" s="661"/>
      <c r="H319" s="661"/>
    </row>
    <row r="320" spans="2:8" ht="45">
      <c r="B320" s="659" t="s">
        <v>35764</v>
      </c>
      <c r="C320" s="659" t="s">
        <v>35765</v>
      </c>
      <c r="D320" s="659" t="s">
        <v>393</v>
      </c>
      <c r="E320" s="660" t="s">
        <v>112</v>
      </c>
      <c r="F320" s="660">
        <v>1</v>
      </c>
      <c r="G320" s="661">
        <v>55.58</v>
      </c>
      <c r="H320" s="661">
        <v>55.58</v>
      </c>
    </row>
    <row r="321" spans="2:8" ht="45">
      <c r="B321" s="659" t="s">
        <v>35766</v>
      </c>
      <c r="C321" s="659" t="s">
        <v>35767</v>
      </c>
      <c r="D321" s="659" t="s">
        <v>394</v>
      </c>
      <c r="E321" s="660" t="s">
        <v>112</v>
      </c>
      <c r="F321" s="660">
        <v>1</v>
      </c>
      <c r="G321" s="661">
        <v>88.21</v>
      </c>
      <c r="H321" s="661">
        <v>88.21</v>
      </c>
    </row>
    <row r="322" spans="2:8" ht="45">
      <c r="B322" s="659" t="s">
        <v>35768</v>
      </c>
      <c r="C322" s="659" t="s">
        <v>35769</v>
      </c>
      <c r="D322" s="659" t="s">
        <v>395</v>
      </c>
      <c r="E322" s="660" t="s">
        <v>112</v>
      </c>
      <c r="F322" s="660">
        <v>1</v>
      </c>
      <c r="G322" s="661">
        <v>99.07</v>
      </c>
      <c r="H322" s="661">
        <v>99.07</v>
      </c>
    </row>
    <row r="323" spans="2:8" ht="75">
      <c r="B323" s="659" t="s">
        <v>35770</v>
      </c>
      <c r="C323" s="659" t="s">
        <v>35771</v>
      </c>
      <c r="D323" s="659" t="s">
        <v>396</v>
      </c>
      <c r="E323" s="660" t="s">
        <v>112</v>
      </c>
      <c r="F323" s="660">
        <v>1</v>
      </c>
      <c r="G323" s="661">
        <v>171.59</v>
      </c>
      <c r="H323" s="661">
        <v>171.59</v>
      </c>
    </row>
    <row r="324" spans="2:8" ht="60">
      <c r="B324" s="659" t="s">
        <v>35772</v>
      </c>
      <c r="C324" s="659" t="s">
        <v>35773</v>
      </c>
      <c r="D324" s="659" t="s">
        <v>397</v>
      </c>
      <c r="E324" s="660" t="s">
        <v>112</v>
      </c>
      <c r="F324" s="660">
        <v>1</v>
      </c>
      <c r="G324" s="661">
        <v>129.06</v>
      </c>
      <c r="H324" s="661">
        <v>129.06</v>
      </c>
    </row>
    <row r="325" spans="2:8" ht="30">
      <c r="B325" s="659" t="s">
        <v>35774</v>
      </c>
      <c r="C325" s="659" t="s">
        <v>35775</v>
      </c>
      <c r="D325" s="659" t="s">
        <v>398</v>
      </c>
      <c r="E325" s="660" t="s">
        <v>44</v>
      </c>
      <c r="F325" s="660">
        <v>1</v>
      </c>
      <c r="G325" s="661">
        <v>37.79</v>
      </c>
      <c r="H325" s="661">
        <v>37.79</v>
      </c>
    </row>
    <row r="326" spans="2:8" ht="30">
      <c r="B326" s="659" t="s">
        <v>35776</v>
      </c>
      <c r="C326" s="659" t="s">
        <v>35777</v>
      </c>
      <c r="D326" s="659" t="s">
        <v>399</v>
      </c>
      <c r="E326" s="660" t="s">
        <v>44</v>
      </c>
      <c r="F326" s="660">
        <v>1</v>
      </c>
      <c r="G326" s="661">
        <v>93.3</v>
      </c>
      <c r="H326" s="661">
        <v>93.3</v>
      </c>
    </row>
    <row r="327" spans="2:8" ht="45">
      <c r="B327" s="659" t="s">
        <v>35778</v>
      </c>
      <c r="C327" s="659" t="s">
        <v>35779</v>
      </c>
      <c r="D327" s="659" t="s">
        <v>400</v>
      </c>
      <c r="E327" s="660" t="s">
        <v>112</v>
      </c>
      <c r="F327" s="660">
        <v>1</v>
      </c>
      <c r="G327" s="661">
        <v>99.32</v>
      </c>
      <c r="H327" s="661">
        <v>99.32</v>
      </c>
    </row>
    <row r="328" spans="2:8" ht="75">
      <c r="B328" s="659" t="s">
        <v>35780</v>
      </c>
      <c r="C328" s="659" t="s">
        <v>35781</v>
      </c>
      <c r="D328" s="659" t="s">
        <v>1156</v>
      </c>
      <c r="E328" s="660" t="s">
        <v>112</v>
      </c>
      <c r="F328" s="660">
        <v>1</v>
      </c>
      <c r="G328" s="661">
        <v>83.48</v>
      </c>
      <c r="H328" s="661">
        <v>83.48</v>
      </c>
    </row>
    <row r="329" spans="2:8">
      <c r="B329" s="658" t="s">
        <v>35782</v>
      </c>
      <c r="C329" s="659"/>
      <c r="D329" s="658" t="s">
        <v>401</v>
      </c>
      <c r="E329" s="660"/>
      <c r="F329" s="660"/>
      <c r="G329" s="661"/>
      <c r="H329" s="661"/>
    </row>
    <row r="330" spans="2:8" ht="45">
      <c r="B330" s="659" t="s">
        <v>35783</v>
      </c>
      <c r="C330" s="659" t="s">
        <v>35784</v>
      </c>
      <c r="D330" s="659" t="s">
        <v>402</v>
      </c>
      <c r="E330" s="660" t="s">
        <v>44</v>
      </c>
      <c r="F330" s="660">
        <v>1</v>
      </c>
      <c r="G330" s="661">
        <v>115.62</v>
      </c>
      <c r="H330" s="661">
        <v>115.62</v>
      </c>
    </row>
    <row r="331" spans="2:8" ht="30">
      <c r="B331" s="659" t="s">
        <v>35785</v>
      </c>
      <c r="C331" s="659" t="s">
        <v>35786</v>
      </c>
      <c r="D331" s="659" t="s">
        <v>403</v>
      </c>
      <c r="E331" s="660" t="s">
        <v>44</v>
      </c>
      <c r="F331" s="660">
        <v>1</v>
      </c>
      <c r="G331" s="661">
        <v>38.659999999999997</v>
      </c>
      <c r="H331" s="661">
        <v>38.659999999999997</v>
      </c>
    </row>
    <row r="332" spans="2:8" ht="45">
      <c r="B332" s="659" t="s">
        <v>35787</v>
      </c>
      <c r="C332" s="659" t="s">
        <v>35788</v>
      </c>
      <c r="D332" s="659" t="s">
        <v>404</v>
      </c>
      <c r="E332" s="660" t="s">
        <v>44</v>
      </c>
      <c r="F332" s="660">
        <v>1</v>
      </c>
      <c r="G332" s="661">
        <v>277.99</v>
      </c>
      <c r="H332" s="661">
        <v>277.99</v>
      </c>
    </row>
    <row r="333" spans="2:8" ht="30">
      <c r="B333" s="659" t="s">
        <v>35789</v>
      </c>
      <c r="C333" s="659" t="s">
        <v>35790</v>
      </c>
      <c r="D333" s="659" t="s">
        <v>405</v>
      </c>
      <c r="E333" s="660" t="s">
        <v>44</v>
      </c>
      <c r="F333" s="660">
        <v>1</v>
      </c>
      <c r="G333" s="661">
        <v>237.75</v>
      </c>
      <c r="H333" s="661">
        <v>237.75</v>
      </c>
    </row>
    <row r="334" spans="2:8" ht="30">
      <c r="B334" s="659" t="s">
        <v>35791</v>
      </c>
      <c r="C334" s="659" t="s">
        <v>35792</v>
      </c>
      <c r="D334" s="659" t="s">
        <v>406</v>
      </c>
      <c r="E334" s="660" t="s">
        <v>44</v>
      </c>
      <c r="F334" s="660">
        <v>1</v>
      </c>
      <c r="G334" s="661">
        <v>57.63</v>
      </c>
      <c r="H334" s="661">
        <v>57.63</v>
      </c>
    </row>
    <row r="335" spans="2:8">
      <c r="B335" s="658" t="s">
        <v>35793</v>
      </c>
      <c r="C335" s="659"/>
      <c r="D335" s="658" t="s">
        <v>407</v>
      </c>
      <c r="E335" s="660"/>
      <c r="F335" s="660"/>
      <c r="G335" s="661"/>
      <c r="H335" s="661"/>
    </row>
    <row r="336" spans="2:8" ht="90">
      <c r="B336" s="659" t="s">
        <v>35794</v>
      </c>
      <c r="C336" s="659" t="s">
        <v>35795</v>
      </c>
      <c r="D336" s="659" t="s">
        <v>408</v>
      </c>
      <c r="E336" s="660" t="s">
        <v>44</v>
      </c>
      <c r="F336" s="660">
        <v>1</v>
      </c>
      <c r="G336" s="661">
        <v>124.75</v>
      </c>
      <c r="H336" s="661">
        <v>124.75</v>
      </c>
    </row>
    <row r="337" spans="2:8">
      <c r="B337" s="658" t="s">
        <v>35796</v>
      </c>
      <c r="C337" s="659"/>
      <c r="D337" s="658" t="s">
        <v>348</v>
      </c>
      <c r="E337" s="660"/>
      <c r="F337" s="660"/>
      <c r="G337" s="661"/>
      <c r="H337" s="661"/>
    </row>
    <row r="338" spans="2:8" ht="60">
      <c r="B338" s="659" t="s">
        <v>35797</v>
      </c>
      <c r="C338" s="659" t="s">
        <v>35798</v>
      </c>
      <c r="D338" s="659" t="s">
        <v>409</v>
      </c>
      <c r="E338" s="660" t="s">
        <v>112</v>
      </c>
      <c r="F338" s="660">
        <v>1</v>
      </c>
      <c r="G338" s="661">
        <v>64.33</v>
      </c>
      <c r="H338" s="661">
        <v>64.33</v>
      </c>
    </row>
    <row r="339" spans="2:8" ht="75">
      <c r="B339" s="659" t="s">
        <v>35799</v>
      </c>
      <c r="C339" s="659" t="s">
        <v>35800</v>
      </c>
      <c r="D339" s="659" t="s">
        <v>410</v>
      </c>
      <c r="E339" s="660" t="s">
        <v>112</v>
      </c>
      <c r="F339" s="660">
        <v>1</v>
      </c>
      <c r="G339" s="661">
        <v>22.04</v>
      </c>
      <c r="H339" s="661">
        <v>22.04</v>
      </c>
    </row>
    <row r="340" spans="2:8" ht="30">
      <c r="B340" s="659" t="s">
        <v>35801</v>
      </c>
      <c r="C340" s="659" t="s">
        <v>35802</v>
      </c>
      <c r="D340" s="659" t="s">
        <v>411</v>
      </c>
      <c r="E340" s="660" t="s">
        <v>112</v>
      </c>
      <c r="F340" s="660">
        <v>1</v>
      </c>
      <c r="G340" s="661">
        <v>17.329999999999998</v>
      </c>
      <c r="H340" s="661">
        <v>17.329999999999998</v>
      </c>
    </row>
    <row r="341" spans="2:8" ht="30">
      <c r="B341" s="659" t="s">
        <v>35803</v>
      </c>
      <c r="C341" s="659" t="s">
        <v>35804</v>
      </c>
      <c r="D341" s="659" t="s">
        <v>412</v>
      </c>
      <c r="E341" s="660" t="s">
        <v>112</v>
      </c>
      <c r="F341" s="660">
        <v>1</v>
      </c>
      <c r="G341" s="661">
        <v>90.92</v>
      </c>
      <c r="H341" s="661">
        <v>90.92</v>
      </c>
    </row>
    <row r="342" spans="2:8" ht="30">
      <c r="B342" s="659" t="s">
        <v>35805</v>
      </c>
      <c r="C342" s="659" t="s">
        <v>35806</v>
      </c>
      <c r="D342" s="659" t="s">
        <v>413</v>
      </c>
      <c r="E342" s="660" t="s">
        <v>112</v>
      </c>
      <c r="F342" s="660">
        <v>1</v>
      </c>
      <c r="G342" s="661">
        <v>43.43</v>
      </c>
      <c r="H342" s="661">
        <v>43.43</v>
      </c>
    </row>
    <row r="343" spans="2:8" ht="30">
      <c r="B343" s="659" t="s">
        <v>35807</v>
      </c>
      <c r="C343" s="659" t="s">
        <v>35808</v>
      </c>
      <c r="D343" s="659" t="s">
        <v>414</v>
      </c>
      <c r="E343" s="660" t="s">
        <v>80</v>
      </c>
      <c r="F343" s="660">
        <v>1</v>
      </c>
      <c r="G343" s="661">
        <v>23.21</v>
      </c>
      <c r="H343" s="661">
        <v>23.21</v>
      </c>
    </row>
    <row r="344" spans="2:8">
      <c r="B344" s="658" t="s">
        <v>35809</v>
      </c>
      <c r="C344" s="659"/>
      <c r="D344" s="658" t="s">
        <v>415</v>
      </c>
      <c r="E344" s="660"/>
      <c r="F344" s="660"/>
      <c r="G344" s="661"/>
      <c r="H344" s="661"/>
    </row>
    <row r="345" spans="2:8" ht="30">
      <c r="B345" s="658" t="s">
        <v>35810</v>
      </c>
      <c r="C345" s="659"/>
      <c r="D345" s="658" t="s">
        <v>416</v>
      </c>
      <c r="E345" s="660"/>
      <c r="F345" s="660"/>
      <c r="G345" s="661"/>
      <c r="H345" s="661"/>
    </row>
    <row r="346" spans="2:8" ht="90">
      <c r="B346" s="659" t="s">
        <v>35811</v>
      </c>
      <c r="C346" s="659" t="s">
        <v>35812</v>
      </c>
      <c r="D346" s="659" t="s">
        <v>417</v>
      </c>
      <c r="E346" s="660" t="s">
        <v>112</v>
      </c>
      <c r="F346" s="660">
        <v>1</v>
      </c>
      <c r="G346" s="661">
        <v>84.21</v>
      </c>
      <c r="H346" s="661">
        <v>84.21</v>
      </c>
    </row>
    <row r="347" spans="2:8" ht="90">
      <c r="B347" s="659" t="s">
        <v>35813</v>
      </c>
      <c r="C347" s="659" t="s">
        <v>35814</v>
      </c>
      <c r="D347" s="659" t="s">
        <v>418</v>
      </c>
      <c r="E347" s="660" t="s">
        <v>112</v>
      </c>
      <c r="F347" s="660">
        <v>1</v>
      </c>
      <c r="G347" s="661">
        <v>299.67</v>
      </c>
      <c r="H347" s="661">
        <v>299.67</v>
      </c>
    </row>
    <row r="348" spans="2:8" ht="45">
      <c r="B348" s="658" t="s">
        <v>35815</v>
      </c>
      <c r="C348" s="659"/>
      <c r="D348" s="658" t="s">
        <v>419</v>
      </c>
      <c r="E348" s="660"/>
      <c r="F348" s="660"/>
      <c r="G348" s="661"/>
      <c r="H348" s="661"/>
    </row>
    <row r="349" spans="2:8" ht="30">
      <c r="B349" s="659" t="s">
        <v>35816</v>
      </c>
      <c r="C349" s="659" t="s">
        <v>35817</v>
      </c>
      <c r="D349" s="659" t="s">
        <v>420</v>
      </c>
      <c r="E349" s="660" t="s">
        <v>112</v>
      </c>
      <c r="F349" s="660">
        <v>1</v>
      </c>
      <c r="G349" s="661">
        <v>60.41</v>
      </c>
      <c r="H349" s="661">
        <v>60.41</v>
      </c>
    </row>
    <row r="350" spans="2:8" ht="30">
      <c r="B350" s="659" t="s">
        <v>35818</v>
      </c>
      <c r="C350" s="659" t="s">
        <v>35819</v>
      </c>
      <c r="D350" s="659" t="s">
        <v>421</v>
      </c>
      <c r="E350" s="660" t="s">
        <v>112</v>
      </c>
      <c r="F350" s="660">
        <v>1</v>
      </c>
      <c r="G350" s="661">
        <v>49.48</v>
      </c>
      <c r="H350" s="661">
        <v>49.48</v>
      </c>
    </row>
    <row r="351" spans="2:8" ht="75">
      <c r="B351" s="659" t="s">
        <v>35820</v>
      </c>
      <c r="C351" s="659" t="s">
        <v>35821</v>
      </c>
      <c r="D351" s="659" t="s">
        <v>422</v>
      </c>
      <c r="E351" s="660" t="s">
        <v>112</v>
      </c>
      <c r="F351" s="660">
        <v>1</v>
      </c>
      <c r="G351" s="661">
        <v>46.17</v>
      </c>
      <c r="H351" s="661">
        <v>46.17</v>
      </c>
    </row>
    <row r="352" spans="2:8" ht="90">
      <c r="B352" s="659" t="s">
        <v>35822</v>
      </c>
      <c r="C352" s="659" t="s">
        <v>35823</v>
      </c>
      <c r="D352" s="659" t="s">
        <v>423</v>
      </c>
      <c r="E352" s="660" t="s">
        <v>112</v>
      </c>
      <c r="F352" s="660">
        <v>1</v>
      </c>
      <c r="G352" s="661">
        <v>269.2</v>
      </c>
      <c r="H352" s="661">
        <v>269.2</v>
      </c>
    </row>
    <row r="353" spans="2:8" ht="30">
      <c r="B353" s="658" t="s">
        <v>35824</v>
      </c>
      <c r="C353" s="659"/>
      <c r="D353" s="658" t="s">
        <v>424</v>
      </c>
      <c r="E353" s="660"/>
      <c r="F353" s="660"/>
      <c r="G353" s="661"/>
      <c r="H353" s="661"/>
    </row>
    <row r="354" spans="2:8" ht="90">
      <c r="B354" s="659" t="s">
        <v>35825</v>
      </c>
      <c r="C354" s="659" t="s">
        <v>35826</v>
      </c>
      <c r="D354" s="659" t="s">
        <v>425</v>
      </c>
      <c r="E354" s="660" t="s">
        <v>112</v>
      </c>
      <c r="F354" s="660">
        <v>1</v>
      </c>
      <c r="G354" s="661">
        <v>95.17</v>
      </c>
      <c r="H354" s="661">
        <v>95.17</v>
      </c>
    </row>
    <row r="355" spans="2:8">
      <c r="B355" s="658" t="s">
        <v>35827</v>
      </c>
      <c r="C355" s="659"/>
      <c r="D355" s="658" t="s">
        <v>426</v>
      </c>
      <c r="E355" s="660"/>
      <c r="F355" s="660"/>
      <c r="G355" s="661"/>
      <c r="H355" s="661"/>
    </row>
    <row r="356" spans="2:8">
      <c r="B356" s="658" t="s">
        <v>35828</v>
      </c>
      <c r="C356" s="659"/>
      <c r="D356" s="658" t="s">
        <v>427</v>
      </c>
      <c r="E356" s="660"/>
      <c r="F356" s="660"/>
      <c r="G356" s="661"/>
      <c r="H356" s="661"/>
    </row>
    <row r="357" spans="2:8" ht="45">
      <c r="B357" s="659" t="s">
        <v>35829</v>
      </c>
      <c r="C357" s="659" t="s">
        <v>35830</v>
      </c>
      <c r="D357" s="659" t="s">
        <v>428</v>
      </c>
      <c r="E357" s="660" t="s">
        <v>112</v>
      </c>
      <c r="F357" s="660">
        <v>1</v>
      </c>
      <c r="G357" s="661">
        <v>13.67</v>
      </c>
      <c r="H357" s="661">
        <v>13.67</v>
      </c>
    </row>
    <row r="358" spans="2:8">
      <c r="B358" s="658" t="s">
        <v>35831</v>
      </c>
      <c r="C358" s="659"/>
      <c r="D358" s="658" t="s">
        <v>429</v>
      </c>
      <c r="E358" s="660"/>
      <c r="F358" s="660"/>
      <c r="G358" s="661"/>
      <c r="H358" s="661"/>
    </row>
    <row r="359" spans="2:8">
      <c r="B359" s="659" t="s">
        <v>35832</v>
      </c>
      <c r="C359" s="659" t="s">
        <v>35833</v>
      </c>
      <c r="D359" s="659" t="s">
        <v>430</v>
      </c>
      <c r="E359" s="660" t="s">
        <v>112</v>
      </c>
      <c r="F359" s="660">
        <v>1</v>
      </c>
      <c r="G359" s="661">
        <v>50.5</v>
      </c>
      <c r="H359" s="661">
        <v>50.5</v>
      </c>
    </row>
    <row r="360" spans="2:8" ht="60">
      <c r="B360" s="659" t="s">
        <v>35834</v>
      </c>
      <c r="C360" s="659" t="s">
        <v>35835</v>
      </c>
      <c r="D360" s="659" t="s">
        <v>35836</v>
      </c>
      <c r="E360" s="660" t="s">
        <v>112</v>
      </c>
      <c r="F360" s="660">
        <v>1</v>
      </c>
      <c r="G360" s="661">
        <v>89.05</v>
      </c>
      <c r="H360" s="661">
        <v>89.05</v>
      </c>
    </row>
    <row r="361" spans="2:8" ht="30">
      <c r="B361" s="658" t="s">
        <v>35837</v>
      </c>
      <c r="C361" s="659"/>
      <c r="D361" s="658" t="s">
        <v>431</v>
      </c>
      <c r="E361" s="660"/>
      <c r="F361" s="660"/>
      <c r="G361" s="661"/>
      <c r="H361" s="661"/>
    </row>
    <row r="362" spans="2:8" ht="45">
      <c r="B362" s="659" t="s">
        <v>35838</v>
      </c>
      <c r="C362" s="659" t="s">
        <v>35839</v>
      </c>
      <c r="D362" s="659" t="s">
        <v>432</v>
      </c>
      <c r="E362" s="660" t="s">
        <v>112</v>
      </c>
      <c r="F362" s="660">
        <v>1</v>
      </c>
      <c r="G362" s="661">
        <v>38.130000000000003</v>
      </c>
      <c r="H362" s="661">
        <v>38.130000000000003</v>
      </c>
    </row>
    <row r="363" spans="2:8" ht="45">
      <c r="B363" s="659" t="s">
        <v>35840</v>
      </c>
      <c r="C363" s="659" t="s">
        <v>35841</v>
      </c>
      <c r="D363" s="659" t="s">
        <v>433</v>
      </c>
      <c r="E363" s="660" t="s">
        <v>112</v>
      </c>
      <c r="F363" s="660">
        <v>1</v>
      </c>
      <c r="G363" s="661">
        <v>65.3</v>
      </c>
      <c r="H363" s="661">
        <v>65.3</v>
      </c>
    </row>
    <row r="364" spans="2:8">
      <c r="B364" s="658" t="s">
        <v>35842</v>
      </c>
      <c r="C364" s="659"/>
      <c r="D364" s="658" t="s">
        <v>348</v>
      </c>
      <c r="E364" s="660"/>
      <c r="F364" s="660"/>
      <c r="G364" s="661"/>
      <c r="H364" s="661"/>
    </row>
    <row r="365" spans="2:8" ht="30">
      <c r="B365" s="659" t="s">
        <v>35843</v>
      </c>
      <c r="C365" s="659" t="s">
        <v>35844</v>
      </c>
      <c r="D365" s="659" t="s">
        <v>434</v>
      </c>
      <c r="E365" s="660" t="s">
        <v>112</v>
      </c>
      <c r="F365" s="660">
        <v>1</v>
      </c>
      <c r="G365" s="661">
        <v>57.62</v>
      </c>
      <c r="H365" s="661">
        <v>57.62</v>
      </c>
    </row>
    <row r="366" spans="2:8">
      <c r="B366" s="658" t="s">
        <v>35845</v>
      </c>
      <c r="C366" s="659"/>
      <c r="D366" s="658" t="s">
        <v>435</v>
      </c>
      <c r="E366" s="660"/>
      <c r="F366" s="660"/>
      <c r="G366" s="661"/>
      <c r="H366" s="661"/>
    </row>
    <row r="367" spans="2:8">
      <c r="B367" s="658" t="s">
        <v>35846</v>
      </c>
      <c r="C367" s="659"/>
      <c r="D367" s="658" t="s">
        <v>427</v>
      </c>
      <c r="E367" s="660"/>
      <c r="F367" s="660"/>
      <c r="G367" s="661"/>
      <c r="H367" s="661"/>
    </row>
    <row r="368" spans="2:8" ht="45">
      <c r="B368" s="659" t="s">
        <v>35847</v>
      </c>
      <c r="C368" s="659" t="s">
        <v>35848</v>
      </c>
      <c r="D368" s="659" t="s">
        <v>436</v>
      </c>
      <c r="E368" s="660" t="s">
        <v>112</v>
      </c>
      <c r="F368" s="660">
        <v>1</v>
      </c>
      <c r="G368" s="661">
        <v>7.11</v>
      </c>
      <c r="H368" s="661">
        <v>7.11</v>
      </c>
    </row>
    <row r="369" spans="2:8">
      <c r="B369" s="658" t="s">
        <v>35849</v>
      </c>
      <c r="C369" s="659"/>
      <c r="D369" s="658" t="s">
        <v>437</v>
      </c>
      <c r="E369" s="660"/>
      <c r="F369" s="660"/>
      <c r="G369" s="661"/>
      <c r="H369" s="661"/>
    </row>
    <row r="370" spans="2:8" ht="90">
      <c r="B370" s="659" t="s">
        <v>35850</v>
      </c>
      <c r="C370" s="659" t="s">
        <v>35851</v>
      </c>
      <c r="D370" s="659" t="s">
        <v>438</v>
      </c>
      <c r="E370" s="660" t="s">
        <v>112</v>
      </c>
      <c r="F370" s="660">
        <v>1</v>
      </c>
      <c r="G370" s="661">
        <v>88.48</v>
      </c>
      <c r="H370" s="661">
        <v>88.48</v>
      </c>
    </row>
    <row r="371" spans="2:8" ht="60">
      <c r="B371" s="659" t="s">
        <v>35852</v>
      </c>
      <c r="C371" s="659" t="s">
        <v>35853</v>
      </c>
      <c r="D371" s="659" t="s">
        <v>439</v>
      </c>
      <c r="E371" s="660" t="s">
        <v>44</v>
      </c>
      <c r="F371" s="660">
        <v>1</v>
      </c>
      <c r="G371" s="661">
        <v>53.29</v>
      </c>
      <c r="H371" s="661">
        <v>53.29</v>
      </c>
    </row>
    <row r="372" spans="2:8" ht="60">
      <c r="B372" s="659" t="s">
        <v>35854</v>
      </c>
      <c r="C372" s="659" t="s">
        <v>35855</v>
      </c>
      <c r="D372" s="659" t="s">
        <v>440</v>
      </c>
      <c r="E372" s="660" t="s">
        <v>44</v>
      </c>
      <c r="F372" s="660">
        <v>1</v>
      </c>
      <c r="G372" s="661">
        <v>74.89</v>
      </c>
      <c r="H372" s="661">
        <v>74.89</v>
      </c>
    </row>
    <row r="373" spans="2:8" ht="30">
      <c r="B373" s="659" t="s">
        <v>35856</v>
      </c>
      <c r="C373" s="659" t="s">
        <v>35857</v>
      </c>
      <c r="D373" s="659" t="s">
        <v>441</v>
      </c>
      <c r="E373" s="660" t="s">
        <v>44</v>
      </c>
      <c r="F373" s="660">
        <v>1</v>
      </c>
      <c r="G373" s="661">
        <v>18.41</v>
      </c>
      <c r="H373" s="661">
        <v>18.41</v>
      </c>
    </row>
    <row r="374" spans="2:8" ht="30">
      <c r="B374" s="659" t="s">
        <v>35858</v>
      </c>
      <c r="C374" s="659" t="s">
        <v>35859</v>
      </c>
      <c r="D374" s="659" t="s">
        <v>442</v>
      </c>
      <c r="E374" s="660" t="s">
        <v>44</v>
      </c>
      <c r="F374" s="660">
        <v>1</v>
      </c>
      <c r="G374" s="661">
        <v>17.53</v>
      </c>
      <c r="H374" s="661">
        <v>17.53</v>
      </c>
    </row>
    <row r="375" spans="2:8" ht="75">
      <c r="B375" s="659" t="s">
        <v>35860</v>
      </c>
      <c r="C375" s="659" t="s">
        <v>35861</v>
      </c>
      <c r="D375" s="659" t="s">
        <v>443</v>
      </c>
      <c r="E375" s="660" t="s">
        <v>112</v>
      </c>
      <c r="F375" s="660">
        <v>1</v>
      </c>
      <c r="G375" s="661">
        <v>88.24</v>
      </c>
      <c r="H375" s="661">
        <v>88.24</v>
      </c>
    </row>
    <row r="376" spans="2:8" ht="75">
      <c r="B376" s="659" t="s">
        <v>35862</v>
      </c>
      <c r="C376" s="659" t="s">
        <v>35863</v>
      </c>
      <c r="D376" s="659" t="s">
        <v>444</v>
      </c>
      <c r="E376" s="660" t="s">
        <v>112</v>
      </c>
      <c r="F376" s="660">
        <v>1</v>
      </c>
      <c r="G376" s="661">
        <v>217.96</v>
      </c>
      <c r="H376" s="661">
        <v>217.96</v>
      </c>
    </row>
    <row r="377" spans="2:8" ht="45">
      <c r="B377" s="659" t="s">
        <v>35864</v>
      </c>
      <c r="C377" s="659" t="s">
        <v>35865</v>
      </c>
      <c r="D377" s="659" t="s">
        <v>445</v>
      </c>
      <c r="E377" s="660" t="s">
        <v>112</v>
      </c>
      <c r="F377" s="660">
        <v>1</v>
      </c>
      <c r="G377" s="661">
        <v>15.71</v>
      </c>
      <c r="H377" s="661">
        <v>15.71</v>
      </c>
    </row>
    <row r="378" spans="2:8" ht="45">
      <c r="B378" s="659" t="s">
        <v>35866</v>
      </c>
      <c r="C378" s="659" t="s">
        <v>35867</v>
      </c>
      <c r="D378" s="659" t="s">
        <v>446</v>
      </c>
      <c r="E378" s="660" t="s">
        <v>44</v>
      </c>
      <c r="F378" s="660">
        <v>1</v>
      </c>
      <c r="G378" s="661">
        <v>49.91</v>
      </c>
      <c r="H378" s="661">
        <v>49.91</v>
      </c>
    </row>
    <row r="379" spans="2:8" ht="75">
      <c r="B379" s="659" t="s">
        <v>35868</v>
      </c>
      <c r="C379" s="659" t="s">
        <v>35869</v>
      </c>
      <c r="D379" s="659" t="s">
        <v>447</v>
      </c>
      <c r="E379" s="660" t="s">
        <v>112</v>
      </c>
      <c r="F379" s="660">
        <v>1</v>
      </c>
      <c r="G379" s="661">
        <v>94.79</v>
      </c>
      <c r="H379" s="661">
        <v>94.79</v>
      </c>
    </row>
    <row r="380" spans="2:8" ht="30">
      <c r="B380" s="658" t="s">
        <v>35870</v>
      </c>
      <c r="C380" s="659"/>
      <c r="D380" s="658" t="s">
        <v>431</v>
      </c>
      <c r="E380" s="660"/>
      <c r="F380" s="660"/>
      <c r="G380" s="661"/>
      <c r="H380" s="661"/>
    </row>
    <row r="381" spans="2:8" ht="60">
      <c r="B381" s="659" t="s">
        <v>35871</v>
      </c>
      <c r="C381" s="659" t="s">
        <v>35872</v>
      </c>
      <c r="D381" s="659" t="s">
        <v>448</v>
      </c>
      <c r="E381" s="660" t="s">
        <v>112</v>
      </c>
      <c r="F381" s="660">
        <v>1</v>
      </c>
      <c r="G381" s="661">
        <v>34.17</v>
      </c>
      <c r="H381" s="661">
        <v>34.17</v>
      </c>
    </row>
    <row r="382" spans="2:8" ht="45">
      <c r="B382" s="659" t="s">
        <v>35873</v>
      </c>
      <c r="C382" s="659" t="s">
        <v>35874</v>
      </c>
      <c r="D382" s="659" t="s">
        <v>449</v>
      </c>
      <c r="E382" s="660" t="s">
        <v>112</v>
      </c>
      <c r="F382" s="660">
        <v>1</v>
      </c>
      <c r="G382" s="661">
        <v>23.76</v>
      </c>
      <c r="H382" s="661">
        <v>23.76</v>
      </c>
    </row>
    <row r="383" spans="2:8" ht="60">
      <c r="B383" s="659" t="s">
        <v>35875</v>
      </c>
      <c r="C383" s="659" t="s">
        <v>35876</v>
      </c>
      <c r="D383" s="659" t="s">
        <v>450</v>
      </c>
      <c r="E383" s="660" t="s">
        <v>112</v>
      </c>
      <c r="F383" s="660">
        <v>1</v>
      </c>
      <c r="G383" s="661">
        <v>58.01</v>
      </c>
      <c r="H383" s="661">
        <v>58.01</v>
      </c>
    </row>
    <row r="384" spans="2:8" ht="75">
      <c r="B384" s="659" t="s">
        <v>35877</v>
      </c>
      <c r="C384" s="659" t="s">
        <v>35878</v>
      </c>
      <c r="D384" s="659" t="s">
        <v>451</v>
      </c>
      <c r="E384" s="660" t="s">
        <v>112</v>
      </c>
      <c r="F384" s="660">
        <v>1</v>
      </c>
      <c r="G384" s="661">
        <v>64.849999999999994</v>
      </c>
      <c r="H384" s="661">
        <v>64.849999999999994</v>
      </c>
    </row>
    <row r="385" spans="2:8" ht="60">
      <c r="B385" s="659" t="s">
        <v>35879</v>
      </c>
      <c r="C385" s="659" t="s">
        <v>35880</v>
      </c>
      <c r="D385" s="659" t="s">
        <v>452</v>
      </c>
      <c r="E385" s="660" t="s">
        <v>112</v>
      </c>
      <c r="F385" s="660">
        <v>1</v>
      </c>
      <c r="G385" s="661">
        <v>8.18</v>
      </c>
      <c r="H385" s="661">
        <v>8.18</v>
      </c>
    </row>
    <row r="386" spans="2:8">
      <c r="B386" s="658" t="s">
        <v>35881</v>
      </c>
      <c r="C386" s="659"/>
      <c r="D386" s="658" t="s">
        <v>453</v>
      </c>
      <c r="E386" s="660"/>
      <c r="F386" s="660"/>
      <c r="G386" s="661"/>
      <c r="H386" s="661"/>
    </row>
    <row r="387" spans="2:8">
      <c r="B387" s="658" t="s">
        <v>35882</v>
      </c>
      <c r="C387" s="659"/>
      <c r="D387" s="658" t="s">
        <v>454</v>
      </c>
      <c r="E387" s="660"/>
      <c r="F387" s="660"/>
      <c r="G387" s="661"/>
      <c r="H387" s="661"/>
    </row>
    <row r="388" spans="2:8" ht="45">
      <c r="B388" s="659" t="s">
        <v>35883</v>
      </c>
      <c r="C388" s="659" t="s">
        <v>35884</v>
      </c>
      <c r="D388" s="659" t="s">
        <v>455</v>
      </c>
      <c r="E388" s="660" t="s">
        <v>112</v>
      </c>
      <c r="F388" s="660">
        <v>1</v>
      </c>
      <c r="G388" s="661">
        <v>25.39</v>
      </c>
      <c r="H388" s="661">
        <v>25.39</v>
      </c>
    </row>
    <row r="389" spans="2:8" ht="45">
      <c r="B389" s="659" t="s">
        <v>35885</v>
      </c>
      <c r="C389" s="659" t="s">
        <v>35886</v>
      </c>
      <c r="D389" s="659" t="s">
        <v>456</v>
      </c>
      <c r="E389" s="660" t="s">
        <v>112</v>
      </c>
      <c r="F389" s="660">
        <v>1</v>
      </c>
      <c r="G389" s="661">
        <v>39.67</v>
      </c>
      <c r="H389" s="661">
        <v>39.67</v>
      </c>
    </row>
    <row r="390" spans="2:8" ht="45">
      <c r="B390" s="659" t="s">
        <v>35887</v>
      </c>
      <c r="C390" s="659" t="s">
        <v>35888</v>
      </c>
      <c r="D390" s="659" t="s">
        <v>457</v>
      </c>
      <c r="E390" s="660" t="s">
        <v>112</v>
      </c>
      <c r="F390" s="660">
        <v>1</v>
      </c>
      <c r="G390" s="661">
        <v>82.99</v>
      </c>
      <c r="H390" s="661">
        <v>82.99</v>
      </c>
    </row>
    <row r="391" spans="2:8" ht="30">
      <c r="B391" s="659" t="s">
        <v>35889</v>
      </c>
      <c r="C391" s="659" t="s">
        <v>35890</v>
      </c>
      <c r="D391" s="659" t="s">
        <v>458</v>
      </c>
      <c r="E391" s="660" t="s">
        <v>112</v>
      </c>
      <c r="F391" s="660">
        <v>1</v>
      </c>
      <c r="G391" s="661">
        <v>67.42</v>
      </c>
      <c r="H391" s="661">
        <v>67.42</v>
      </c>
    </row>
    <row r="392" spans="2:8" ht="30">
      <c r="B392" s="659" t="s">
        <v>35891</v>
      </c>
      <c r="C392" s="659" t="s">
        <v>35892</v>
      </c>
      <c r="D392" s="659" t="s">
        <v>459</v>
      </c>
      <c r="E392" s="660" t="s">
        <v>112</v>
      </c>
      <c r="F392" s="660">
        <v>1</v>
      </c>
      <c r="G392" s="661">
        <v>62.81</v>
      </c>
      <c r="H392" s="661">
        <v>62.81</v>
      </c>
    </row>
    <row r="393" spans="2:8" ht="30">
      <c r="B393" s="659" t="s">
        <v>35893</v>
      </c>
      <c r="C393" s="659" t="s">
        <v>35894</v>
      </c>
      <c r="D393" s="659" t="s">
        <v>460</v>
      </c>
      <c r="E393" s="660" t="s">
        <v>112</v>
      </c>
      <c r="F393" s="660">
        <v>1</v>
      </c>
      <c r="G393" s="661">
        <v>51.13</v>
      </c>
      <c r="H393" s="661">
        <v>51.13</v>
      </c>
    </row>
    <row r="394" spans="2:8" ht="30">
      <c r="B394" s="659" t="s">
        <v>35895</v>
      </c>
      <c r="C394" s="659" t="s">
        <v>35896</v>
      </c>
      <c r="D394" s="659" t="s">
        <v>461</v>
      </c>
      <c r="E394" s="660" t="s">
        <v>112</v>
      </c>
      <c r="F394" s="660">
        <v>1</v>
      </c>
      <c r="G394" s="661">
        <v>83.54</v>
      </c>
      <c r="H394" s="661">
        <v>83.54</v>
      </c>
    </row>
    <row r="395" spans="2:8">
      <c r="B395" s="658" t="s">
        <v>35897</v>
      </c>
      <c r="C395" s="659"/>
      <c r="D395" s="658" t="s">
        <v>437</v>
      </c>
      <c r="E395" s="660"/>
      <c r="F395" s="660"/>
      <c r="G395" s="661"/>
      <c r="H395" s="661"/>
    </row>
    <row r="396" spans="2:8" ht="60">
      <c r="B396" s="659" t="s">
        <v>35898</v>
      </c>
      <c r="C396" s="659" t="s">
        <v>35899</v>
      </c>
      <c r="D396" s="659" t="s">
        <v>462</v>
      </c>
      <c r="E396" s="660" t="s">
        <v>112</v>
      </c>
      <c r="F396" s="660">
        <v>1</v>
      </c>
      <c r="G396" s="661">
        <v>58.66</v>
      </c>
      <c r="H396" s="661">
        <v>58.66</v>
      </c>
    </row>
    <row r="397" spans="2:8" ht="75">
      <c r="B397" s="659" t="s">
        <v>35900</v>
      </c>
      <c r="C397" s="659" t="s">
        <v>35901</v>
      </c>
      <c r="D397" s="659" t="s">
        <v>463</v>
      </c>
      <c r="E397" s="660" t="s">
        <v>112</v>
      </c>
      <c r="F397" s="660">
        <v>1</v>
      </c>
      <c r="G397" s="661">
        <v>432.47</v>
      </c>
      <c r="H397" s="661">
        <v>432.47</v>
      </c>
    </row>
    <row r="398" spans="2:8" ht="45">
      <c r="B398" s="659" t="s">
        <v>35902</v>
      </c>
      <c r="C398" s="659" t="s">
        <v>35903</v>
      </c>
      <c r="D398" s="659" t="s">
        <v>464</v>
      </c>
      <c r="E398" s="660" t="s">
        <v>44</v>
      </c>
      <c r="F398" s="660">
        <v>1</v>
      </c>
      <c r="G398" s="661">
        <v>9.5</v>
      </c>
      <c r="H398" s="661">
        <v>9.5</v>
      </c>
    </row>
    <row r="399" spans="2:8" ht="45">
      <c r="B399" s="659" t="s">
        <v>35904</v>
      </c>
      <c r="C399" s="659" t="s">
        <v>35905</v>
      </c>
      <c r="D399" s="659" t="s">
        <v>465</v>
      </c>
      <c r="E399" s="660" t="s">
        <v>112</v>
      </c>
      <c r="F399" s="660">
        <v>1</v>
      </c>
      <c r="G399" s="661">
        <v>89.67</v>
      </c>
      <c r="H399" s="661">
        <v>89.67</v>
      </c>
    </row>
    <row r="400" spans="2:8" ht="75">
      <c r="B400" s="659" t="s">
        <v>35906</v>
      </c>
      <c r="C400" s="659" t="s">
        <v>35907</v>
      </c>
      <c r="D400" s="659" t="s">
        <v>466</v>
      </c>
      <c r="E400" s="660" t="s">
        <v>112</v>
      </c>
      <c r="F400" s="660">
        <v>1</v>
      </c>
      <c r="G400" s="661">
        <v>68.59</v>
      </c>
      <c r="H400" s="661">
        <v>68.59</v>
      </c>
    </row>
    <row r="401" spans="2:8" ht="60">
      <c r="B401" s="659" t="s">
        <v>35908</v>
      </c>
      <c r="C401" s="659" t="s">
        <v>35909</v>
      </c>
      <c r="D401" s="659" t="s">
        <v>467</v>
      </c>
      <c r="E401" s="660" t="s">
        <v>112</v>
      </c>
      <c r="F401" s="660">
        <v>1</v>
      </c>
      <c r="G401" s="661">
        <v>217.33</v>
      </c>
      <c r="H401" s="661">
        <v>217.33</v>
      </c>
    </row>
    <row r="402" spans="2:8" ht="45">
      <c r="B402" s="659" t="s">
        <v>35910</v>
      </c>
      <c r="C402" s="659" t="s">
        <v>35911</v>
      </c>
      <c r="D402" s="659" t="s">
        <v>468</v>
      </c>
      <c r="E402" s="660" t="s">
        <v>112</v>
      </c>
      <c r="F402" s="660">
        <v>1</v>
      </c>
      <c r="G402" s="661">
        <v>155.62</v>
      </c>
      <c r="H402" s="661">
        <v>155.62</v>
      </c>
    </row>
    <row r="403" spans="2:8" ht="45">
      <c r="B403" s="659" t="s">
        <v>35912</v>
      </c>
      <c r="C403" s="659" t="s">
        <v>35913</v>
      </c>
      <c r="D403" s="659" t="s">
        <v>469</v>
      </c>
      <c r="E403" s="660" t="s">
        <v>112</v>
      </c>
      <c r="F403" s="660">
        <v>1</v>
      </c>
      <c r="G403" s="661">
        <v>14.01</v>
      </c>
      <c r="H403" s="661">
        <v>14.01</v>
      </c>
    </row>
    <row r="404" spans="2:8" ht="45">
      <c r="B404" s="659" t="s">
        <v>35914</v>
      </c>
      <c r="C404" s="659" t="s">
        <v>35915</v>
      </c>
      <c r="D404" s="659" t="s">
        <v>470</v>
      </c>
      <c r="E404" s="660" t="s">
        <v>112</v>
      </c>
      <c r="F404" s="660">
        <v>1</v>
      </c>
      <c r="G404" s="661">
        <v>10.72</v>
      </c>
      <c r="H404" s="661">
        <v>10.72</v>
      </c>
    </row>
    <row r="405" spans="2:8" ht="30">
      <c r="B405" s="659" t="s">
        <v>35916</v>
      </c>
      <c r="C405" s="659" t="s">
        <v>35917</v>
      </c>
      <c r="D405" s="659" t="s">
        <v>471</v>
      </c>
      <c r="E405" s="660" t="s">
        <v>112</v>
      </c>
      <c r="F405" s="660">
        <v>1</v>
      </c>
      <c r="G405" s="661">
        <v>15.11</v>
      </c>
      <c r="H405" s="661">
        <v>15.11</v>
      </c>
    </row>
    <row r="406" spans="2:8" ht="90">
      <c r="B406" s="659" t="s">
        <v>35918</v>
      </c>
      <c r="C406" s="659" t="s">
        <v>35919</v>
      </c>
      <c r="D406" s="659" t="s">
        <v>472</v>
      </c>
      <c r="E406" s="660" t="s">
        <v>112</v>
      </c>
      <c r="F406" s="660">
        <v>1</v>
      </c>
      <c r="G406" s="661">
        <v>54.38</v>
      </c>
      <c r="H406" s="661">
        <v>54.38</v>
      </c>
    </row>
    <row r="407" spans="2:8" ht="105">
      <c r="B407" s="659" t="s">
        <v>35920</v>
      </c>
      <c r="C407" s="659" t="s">
        <v>35921</v>
      </c>
      <c r="D407" s="659" t="s">
        <v>473</v>
      </c>
      <c r="E407" s="660" t="s">
        <v>112</v>
      </c>
      <c r="F407" s="660">
        <v>1</v>
      </c>
      <c r="G407" s="661">
        <v>126.88</v>
      </c>
      <c r="H407" s="661">
        <v>126.88</v>
      </c>
    </row>
    <row r="408" spans="2:8" ht="105">
      <c r="B408" s="659" t="s">
        <v>35922</v>
      </c>
      <c r="C408" s="659" t="s">
        <v>35923</v>
      </c>
      <c r="D408" s="659" t="s">
        <v>474</v>
      </c>
      <c r="E408" s="660" t="s">
        <v>112</v>
      </c>
      <c r="F408" s="660">
        <v>1</v>
      </c>
      <c r="G408" s="661">
        <v>140.25</v>
      </c>
      <c r="H408" s="661">
        <v>140.25</v>
      </c>
    </row>
    <row r="409" spans="2:8" ht="105">
      <c r="B409" s="659" t="s">
        <v>35924</v>
      </c>
      <c r="C409" s="659" t="s">
        <v>35925</v>
      </c>
      <c r="D409" s="659" t="s">
        <v>475</v>
      </c>
      <c r="E409" s="660" t="s">
        <v>112</v>
      </c>
      <c r="F409" s="660">
        <v>1</v>
      </c>
      <c r="G409" s="661">
        <v>124.72</v>
      </c>
      <c r="H409" s="661">
        <v>124.72</v>
      </c>
    </row>
    <row r="410" spans="2:8" ht="90">
      <c r="B410" s="659" t="s">
        <v>35926</v>
      </c>
      <c r="C410" s="659" t="s">
        <v>35927</v>
      </c>
      <c r="D410" s="659" t="s">
        <v>476</v>
      </c>
      <c r="E410" s="660" t="s">
        <v>112</v>
      </c>
      <c r="F410" s="660">
        <v>1</v>
      </c>
      <c r="G410" s="661">
        <v>206.62</v>
      </c>
      <c r="H410" s="661">
        <v>206.62</v>
      </c>
    </row>
    <row r="411" spans="2:8" ht="90">
      <c r="B411" s="659" t="s">
        <v>35928</v>
      </c>
      <c r="C411" s="659" t="s">
        <v>35929</v>
      </c>
      <c r="D411" s="659" t="s">
        <v>477</v>
      </c>
      <c r="E411" s="660" t="s">
        <v>112</v>
      </c>
      <c r="F411" s="660">
        <v>1</v>
      </c>
      <c r="G411" s="661">
        <v>73.16</v>
      </c>
      <c r="H411" s="661">
        <v>73.16</v>
      </c>
    </row>
    <row r="412" spans="2:8" ht="90">
      <c r="B412" s="659" t="s">
        <v>35930</v>
      </c>
      <c r="C412" s="659" t="s">
        <v>35931</v>
      </c>
      <c r="D412" s="659" t="s">
        <v>478</v>
      </c>
      <c r="E412" s="660" t="s">
        <v>112</v>
      </c>
      <c r="F412" s="660">
        <v>1</v>
      </c>
      <c r="G412" s="661">
        <v>54.38</v>
      </c>
      <c r="H412" s="661">
        <v>54.38</v>
      </c>
    </row>
    <row r="413" spans="2:8" ht="30">
      <c r="B413" s="658" t="s">
        <v>35932</v>
      </c>
      <c r="C413" s="659"/>
      <c r="D413" s="658" t="s">
        <v>479</v>
      </c>
      <c r="E413" s="660"/>
      <c r="F413" s="660"/>
      <c r="G413" s="661"/>
      <c r="H413" s="661"/>
    </row>
    <row r="414" spans="2:8" ht="45">
      <c r="B414" s="659" t="s">
        <v>35933</v>
      </c>
      <c r="C414" s="659" t="s">
        <v>35934</v>
      </c>
      <c r="D414" s="659" t="s">
        <v>480</v>
      </c>
      <c r="E414" s="660" t="s">
        <v>44</v>
      </c>
      <c r="F414" s="660">
        <v>1</v>
      </c>
      <c r="G414" s="661">
        <v>14.23</v>
      </c>
      <c r="H414" s="661">
        <v>14.23</v>
      </c>
    </row>
    <row r="415" spans="2:8" ht="60">
      <c r="B415" s="659" t="s">
        <v>35935</v>
      </c>
      <c r="C415" s="659" t="s">
        <v>35936</v>
      </c>
      <c r="D415" s="659" t="s">
        <v>35937</v>
      </c>
      <c r="E415" s="660" t="s">
        <v>44</v>
      </c>
      <c r="F415" s="660">
        <v>1</v>
      </c>
      <c r="G415" s="661">
        <v>16.559999999999999</v>
      </c>
      <c r="H415" s="661">
        <v>16.559999999999999</v>
      </c>
    </row>
    <row r="416" spans="2:8" ht="45">
      <c r="B416" s="659" t="s">
        <v>35938</v>
      </c>
      <c r="C416" s="659" t="s">
        <v>35939</v>
      </c>
      <c r="D416" s="659" t="s">
        <v>481</v>
      </c>
      <c r="E416" s="660" t="s">
        <v>44</v>
      </c>
      <c r="F416" s="660">
        <v>1</v>
      </c>
      <c r="G416" s="661">
        <v>36.369999999999997</v>
      </c>
      <c r="H416" s="661">
        <v>36.369999999999997</v>
      </c>
    </row>
    <row r="417" spans="2:8" ht="30">
      <c r="B417" s="659" t="s">
        <v>35940</v>
      </c>
      <c r="C417" s="659" t="s">
        <v>35941</v>
      </c>
      <c r="D417" s="659" t="s">
        <v>482</v>
      </c>
      <c r="E417" s="660" t="s">
        <v>44</v>
      </c>
      <c r="F417" s="660">
        <v>1</v>
      </c>
      <c r="G417" s="661">
        <v>219.94</v>
      </c>
      <c r="H417" s="661">
        <v>219.94</v>
      </c>
    </row>
    <row r="418" spans="2:8" ht="30">
      <c r="B418" s="659" t="s">
        <v>35942</v>
      </c>
      <c r="C418" s="659" t="s">
        <v>35943</v>
      </c>
      <c r="D418" s="659" t="s">
        <v>483</v>
      </c>
      <c r="E418" s="660" t="s">
        <v>44</v>
      </c>
      <c r="F418" s="660">
        <v>1</v>
      </c>
      <c r="G418" s="661">
        <v>52.25</v>
      </c>
      <c r="H418" s="661">
        <v>52.25</v>
      </c>
    </row>
    <row r="419" spans="2:8" ht="45">
      <c r="B419" s="659" t="s">
        <v>35944</v>
      </c>
      <c r="C419" s="659" t="s">
        <v>35945</v>
      </c>
      <c r="D419" s="659" t="s">
        <v>484</v>
      </c>
      <c r="E419" s="660" t="s">
        <v>44</v>
      </c>
      <c r="F419" s="660">
        <v>1</v>
      </c>
      <c r="G419" s="661">
        <v>22.55</v>
      </c>
      <c r="H419" s="661">
        <v>22.55</v>
      </c>
    </row>
    <row r="420" spans="2:8" ht="75">
      <c r="B420" s="659" t="s">
        <v>35946</v>
      </c>
      <c r="C420" s="659" t="s">
        <v>35947</v>
      </c>
      <c r="D420" s="659" t="s">
        <v>485</v>
      </c>
      <c r="E420" s="660" t="s">
        <v>44</v>
      </c>
      <c r="F420" s="660">
        <v>1</v>
      </c>
      <c r="G420" s="661">
        <v>52.58</v>
      </c>
      <c r="H420" s="661">
        <v>52.58</v>
      </c>
    </row>
    <row r="421" spans="2:8" ht="30">
      <c r="B421" s="659" t="s">
        <v>35948</v>
      </c>
      <c r="C421" s="659" t="s">
        <v>35949</v>
      </c>
      <c r="D421" s="659" t="s">
        <v>486</v>
      </c>
      <c r="E421" s="660" t="s">
        <v>44</v>
      </c>
      <c r="F421" s="660">
        <v>1</v>
      </c>
      <c r="G421" s="661">
        <v>87.17</v>
      </c>
      <c r="H421" s="661">
        <v>87.17</v>
      </c>
    </row>
    <row r="422" spans="2:8" ht="60">
      <c r="B422" s="659" t="s">
        <v>35950</v>
      </c>
      <c r="C422" s="659" t="s">
        <v>35951</v>
      </c>
      <c r="D422" s="659" t="s">
        <v>487</v>
      </c>
      <c r="E422" s="660" t="s">
        <v>44</v>
      </c>
      <c r="F422" s="660">
        <v>1</v>
      </c>
      <c r="G422" s="661">
        <v>33.42</v>
      </c>
      <c r="H422" s="661">
        <v>33.42</v>
      </c>
    </row>
    <row r="423" spans="2:8" ht="75">
      <c r="B423" s="659" t="s">
        <v>35952</v>
      </c>
      <c r="C423" s="659" t="s">
        <v>35953</v>
      </c>
      <c r="D423" s="659" t="s">
        <v>488</v>
      </c>
      <c r="E423" s="660" t="s">
        <v>44</v>
      </c>
      <c r="F423" s="660">
        <v>1</v>
      </c>
      <c r="G423" s="661">
        <v>47.08</v>
      </c>
      <c r="H423" s="661">
        <v>47.08</v>
      </c>
    </row>
    <row r="424" spans="2:8" ht="105">
      <c r="B424" s="659" t="s">
        <v>35954</v>
      </c>
      <c r="C424" s="659" t="s">
        <v>35955</v>
      </c>
      <c r="D424" s="659" t="s">
        <v>489</v>
      </c>
      <c r="E424" s="660" t="s">
        <v>44</v>
      </c>
      <c r="F424" s="660">
        <v>1</v>
      </c>
      <c r="G424" s="661">
        <v>28.05</v>
      </c>
      <c r="H424" s="661">
        <v>28.05</v>
      </c>
    </row>
    <row r="425" spans="2:8" ht="75">
      <c r="B425" s="659" t="s">
        <v>35956</v>
      </c>
      <c r="C425" s="659" t="s">
        <v>35957</v>
      </c>
      <c r="D425" s="659" t="s">
        <v>490</v>
      </c>
      <c r="E425" s="660" t="s">
        <v>44</v>
      </c>
      <c r="F425" s="660">
        <v>1</v>
      </c>
      <c r="G425" s="661">
        <v>48.68</v>
      </c>
      <c r="H425" s="661">
        <v>48.68</v>
      </c>
    </row>
    <row r="426" spans="2:8">
      <c r="B426" s="658" t="s">
        <v>35958</v>
      </c>
      <c r="C426" s="659"/>
      <c r="D426" s="658" t="s">
        <v>348</v>
      </c>
      <c r="E426" s="660"/>
      <c r="F426" s="660"/>
      <c r="G426" s="661"/>
      <c r="H426" s="661"/>
    </row>
    <row r="427" spans="2:8" ht="45">
      <c r="B427" s="659" t="s">
        <v>35959</v>
      </c>
      <c r="C427" s="659" t="s">
        <v>35960</v>
      </c>
      <c r="D427" s="659" t="s">
        <v>491</v>
      </c>
      <c r="E427" s="660" t="s">
        <v>112</v>
      </c>
      <c r="F427" s="660">
        <v>1</v>
      </c>
      <c r="G427" s="661">
        <v>128.96</v>
      </c>
      <c r="H427" s="661">
        <v>128.96</v>
      </c>
    </row>
    <row r="428" spans="2:8">
      <c r="B428" s="658" t="s">
        <v>35961</v>
      </c>
      <c r="C428" s="659"/>
      <c r="D428" s="658" t="s">
        <v>492</v>
      </c>
      <c r="E428" s="660"/>
      <c r="F428" s="660"/>
      <c r="G428" s="661"/>
      <c r="H428" s="661"/>
    </row>
    <row r="429" spans="2:8" ht="30">
      <c r="B429" s="658" t="s">
        <v>35962</v>
      </c>
      <c r="C429" s="659"/>
      <c r="D429" s="658" t="s">
        <v>493</v>
      </c>
      <c r="E429" s="660"/>
      <c r="F429" s="660"/>
      <c r="G429" s="661"/>
      <c r="H429" s="661"/>
    </row>
    <row r="430" spans="2:8" ht="90">
      <c r="B430" s="659" t="s">
        <v>35963</v>
      </c>
      <c r="C430" s="659" t="s">
        <v>35964</v>
      </c>
      <c r="D430" s="659" t="s">
        <v>494</v>
      </c>
      <c r="E430" s="660" t="s">
        <v>39</v>
      </c>
      <c r="F430" s="660">
        <v>1</v>
      </c>
      <c r="G430" s="662">
        <v>2147.7800000000002</v>
      </c>
      <c r="H430" s="662">
        <v>2147.7800000000002</v>
      </c>
    </row>
    <row r="431" spans="2:8" ht="90">
      <c r="B431" s="659" t="s">
        <v>35965</v>
      </c>
      <c r="C431" s="659" t="s">
        <v>35966</v>
      </c>
      <c r="D431" s="659" t="s">
        <v>495</v>
      </c>
      <c r="E431" s="660" t="s">
        <v>39</v>
      </c>
      <c r="F431" s="660">
        <v>1</v>
      </c>
      <c r="G431" s="662">
        <v>2867.86</v>
      </c>
      <c r="H431" s="662">
        <v>2867.86</v>
      </c>
    </row>
    <row r="432" spans="2:8" ht="90">
      <c r="B432" s="659" t="s">
        <v>35967</v>
      </c>
      <c r="C432" s="659" t="s">
        <v>35968</v>
      </c>
      <c r="D432" s="659" t="s">
        <v>496</v>
      </c>
      <c r="E432" s="660" t="s">
        <v>39</v>
      </c>
      <c r="F432" s="660">
        <v>1</v>
      </c>
      <c r="G432" s="662">
        <v>6198.1</v>
      </c>
      <c r="H432" s="662">
        <v>6198.1</v>
      </c>
    </row>
    <row r="433" spans="2:8" ht="90">
      <c r="B433" s="659" t="s">
        <v>35969</v>
      </c>
      <c r="C433" s="659" t="s">
        <v>35970</v>
      </c>
      <c r="D433" s="659" t="s">
        <v>497</v>
      </c>
      <c r="E433" s="660" t="s">
        <v>39</v>
      </c>
      <c r="F433" s="660">
        <v>1</v>
      </c>
      <c r="G433" s="662">
        <v>6258.49</v>
      </c>
      <c r="H433" s="662">
        <v>6258.49</v>
      </c>
    </row>
    <row r="434" spans="2:8">
      <c r="B434" s="658" t="s">
        <v>35971</v>
      </c>
      <c r="C434" s="659"/>
      <c r="D434" s="658" t="s">
        <v>498</v>
      </c>
      <c r="E434" s="660"/>
      <c r="F434" s="660"/>
      <c r="G434" s="661"/>
      <c r="H434" s="661"/>
    </row>
    <row r="435" spans="2:8" ht="105">
      <c r="B435" s="659" t="s">
        <v>35972</v>
      </c>
      <c r="C435" s="659" t="s">
        <v>35973</v>
      </c>
      <c r="D435" s="659" t="s">
        <v>499</v>
      </c>
      <c r="E435" s="660" t="s">
        <v>39</v>
      </c>
      <c r="F435" s="660">
        <v>1</v>
      </c>
      <c r="G435" s="661">
        <v>400.76</v>
      </c>
      <c r="H435" s="661">
        <v>400.76</v>
      </c>
    </row>
    <row r="436" spans="2:8" ht="105">
      <c r="B436" s="659" t="s">
        <v>35974</v>
      </c>
      <c r="C436" s="659" t="s">
        <v>35975</v>
      </c>
      <c r="D436" s="659" t="s">
        <v>500</v>
      </c>
      <c r="E436" s="660" t="s">
        <v>39</v>
      </c>
      <c r="F436" s="660">
        <v>1</v>
      </c>
      <c r="G436" s="661">
        <v>488.71</v>
      </c>
      <c r="H436" s="661">
        <v>488.71</v>
      </c>
    </row>
    <row r="437" spans="2:8" ht="105">
      <c r="B437" s="659" t="s">
        <v>35976</v>
      </c>
      <c r="C437" s="659" t="s">
        <v>35977</v>
      </c>
      <c r="D437" s="659" t="s">
        <v>501</v>
      </c>
      <c r="E437" s="660" t="s">
        <v>39</v>
      </c>
      <c r="F437" s="660">
        <v>1</v>
      </c>
      <c r="G437" s="661">
        <v>726.19</v>
      </c>
      <c r="H437" s="661">
        <v>726.19</v>
      </c>
    </row>
    <row r="438" spans="2:8" ht="90">
      <c r="B438" s="659" t="s">
        <v>35978</v>
      </c>
      <c r="C438" s="659" t="s">
        <v>35979</v>
      </c>
      <c r="D438" s="659" t="s">
        <v>502</v>
      </c>
      <c r="E438" s="660" t="s">
        <v>39</v>
      </c>
      <c r="F438" s="660">
        <v>1</v>
      </c>
      <c r="G438" s="661">
        <v>278.45999999999998</v>
      </c>
      <c r="H438" s="661">
        <v>278.45999999999998</v>
      </c>
    </row>
    <row r="439" spans="2:8">
      <c r="B439" s="658" t="s">
        <v>35980</v>
      </c>
      <c r="C439" s="659"/>
      <c r="D439" s="658" t="s">
        <v>503</v>
      </c>
      <c r="E439" s="660"/>
      <c r="F439" s="660"/>
      <c r="G439" s="661"/>
      <c r="H439" s="661"/>
    </row>
    <row r="440" spans="2:8" ht="30">
      <c r="B440" s="659" t="s">
        <v>35981</v>
      </c>
      <c r="C440" s="659" t="s">
        <v>35982</v>
      </c>
      <c r="D440" s="659" t="s">
        <v>504</v>
      </c>
      <c r="E440" s="660" t="s">
        <v>505</v>
      </c>
      <c r="F440" s="660">
        <v>1</v>
      </c>
      <c r="G440" s="661">
        <v>110.52</v>
      </c>
      <c r="H440" s="661">
        <v>110.52</v>
      </c>
    </row>
    <row r="441" spans="2:8" ht="30">
      <c r="B441" s="659" t="s">
        <v>35983</v>
      </c>
      <c r="C441" s="659" t="s">
        <v>35984</v>
      </c>
      <c r="D441" s="659" t="s">
        <v>506</v>
      </c>
      <c r="E441" s="660" t="s">
        <v>505</v>
      </c>
      <c r="F441" s="660">
        <v>1</v>
      </c>
      <c r="G441" s="661">
        <v>234.71</v>
      </c>
      <c r="H441" s="661">
        <v>234.71</v>
      </c>
    </row>
    <row r="442" spans="2:8" ht="30">
      <c r="B442" s="659" t="s">
        <v>35985</v>
      </c>
      <c r="C442" s="659" t="s">
        <v>35986</v>
      </c>
      <c r="D442" s="659" t="s">
        <v>507</v>
      </c>
      <c r="E442" s="660" t="s">
        <v>505</v>
      </c>
      <c r="F442" s="660">
        <v>1</v>
      </c>
      <c r="G442" s="661">
        <v>447.83</v>
      </c>
      <c r="H442" s="661">
        <v>447.83</v>
      </c>
    </row>
    <row r="443" spans="2:8" ht="30">
      <c r="B443" s="659" t="s">
        <v>35987</v>
      </c>
      <c r="C443" s="659" t="s">
        <v>35988</v>
      </c>
      <c r="D443" s="659" t="s">
        <v>508</v>
      </c>
      <c r="E443" s="660" t="s">
        <v>505</v>
      </c>
      <c r="F443" s="660">
        <v>1</v>
      </c>
      <c r="G443" s="661">
        <v>419.46</v>
      </c>
      <c r="H443" s="661">
        <v>419.46</v>
      </c>
    </row>
    <row r="444" spans="2:8" ht="30">
      <c r="B444" s="659" t="s">
        <v>35989</v>
      </c>
      <c r="C444" s="659" t="s">
        <v>35990</v>
      </c>
      <c r="D444" s="659" t="s">
        <v>509</v>
      </c>
      <c r="E444" s="660" t="s">
        <v>505</v>
      </c>
      <c r="F444" s="660">
        <v>1</v>
      </c>
      <c r="G444" s="661">
        <v>138.04</v>
      </c>
      <c r="H444" s="661">
        <v>138.04</v>
      </c>
    </row>
    <row r="445" spans="2:8" ht="30">
      <c r="B445" s="659" t="s">
        <v>35991</v>
      </c>
      <c r="C445" s="659" t="s">
        <v>35992</v>
      </c>
      <c r="D445" s="659" t="s">
        <v>510</v>
      </c>
      <c r="E445" s="660" t="s">
        <v>505</v>
      </c>
      <c r="F445" s="660">
        <v>1</v>
      </c>
      <c r="G445" s="661">
        <v>100.85</v>
      </c>
      <c r="H445" s="661">
        <v>100.85</v>
      </c>
    </row>
    <row r="446" spans="2:8" ht="45">
      <c r="B446" s="659" t="s">
        <v>35993</v>
      </c>
      <c r="C446" s="659" t="s">
        <v>35994</v>
      </c>
      <c r="D446" s="659" t="s">
        <v>511</v>
      </c>
      <c r="E446" s="660" t="s">
        <v>505</v>
      </c>
      <c r="F446" s="660">
        <v>1</v>
      </c>
      <c r="G446" s="661">
        <v>176.25</v>
      </c>
      <c r="H446" s="661">
        <v>176.25</v>
      </c>
    </row>
    <row r="447" spans="2:8" ht="30">
      <c r="B447" s="659" t="s">
        <v>35995</v>
      </c>
      <c r="C447" s="659" t="s">
        <v>35996</v>
      </c>
      <c r="D447" s="659" t="s">
        <v>512</v>
      </c>
      <c r="E447" s="660" t="s">
        <v>505</v>
      </c>
      <c r="F447" s="660">
        <v>1</v>
      </c>
      <c r="G447" s="661">
        <v>98.05</v>
      </c>
      <c r="H447" s="661">
        <v>98.05</v>
      </c>
    </row>
    <row r="448" spans="2:8" ht="30">
      <c r="B448" s="659" t="s">
        <v>35997</v>
      </c>
      <c r="C448" s="659" t="s">
        <v>35998</v>
      </c>
      <c r="D448" s="659" t="s">
        <v>513</v>
      </c>
      <c r="E448" s="660" t="s">
        <v>505</v>
      </c>
      <c r="F448" s="660">
        <v>1</v>
      </c>
      <c r="G448" s="661">
        <v>97.28</v>
      </c>
      <c r="H448" s="661">
        <v>97.28</v>
      </c>
    </row>
    <row r="449" spans="2:8" ht="45">
      <c r="B449" s="659" t="s">
        <v>35999</v>
      </c>
      <c r="C449" s="659" t="s">
        <v>36000</v>
      </c>
      <c r="D449" s="659" t="s">
        <v>514</v>
      </c>
      <c r="E449" s="660" t="s">
        <v>39</v>
      </c>
      <c r="F449" s="660">
        <v>1</v>
      </c>
      <c r="G449" s="661">
        <v>216.87</v>
      </c>
      <c r="H449" s="661">
        <v>216.87</v>
      </c>
    </row>
    <row r="450" spans="2:8" ht="45">
      <c r="B450" s="659" t="s">
        <v>36001</v>
      </c>
      <c r="C450" s="659" t="s">
        <v>36002</v>
      </c>
      <c r="D450" s="659" t="s">
        <v>515</v>
      </c>
      <c r="E450" s="660" t="s">
        <v>39</v>
      </c>
      <c r="F450" s="660">
        <v>1</v>
      </c>
      <c r="G450" s="661">
        <v>121.08</v>
      </c>
      <c r="H450" s="661">
        <v>121.08</v>
      </c>
    </row>
    <row r="451" spans="2:8" ht="60">
      <c r="B451" s="659" t="s">
        <v>36003</v>
      </c>
      <c r="C451" s="659" t="s">
        <v>36004</v>
      </c>
      <c r="D451" s="659" t="s">
        <v>516</v>
      </c>
      <c r="E451" s="660" t="s">
        <v>39</v>
      </c>
      <c r="F451" s="660">
        <v>1</v>
      </c>
      <c r="G451" s="661">
        <v>692.43</v>
      </c>
      <c r="H451" s="661">
        <v>692.43</v>
      </c>
    </row>
    <row r="452" spans="2:8" ht="75">
      <c r="B452" s="659" t="s">
        <v>36005</v>
      </c>
      <c r="C452" s="659" t="s">
        <v>36006</v>
      </c>
      <c r="D452" s="659" t="s">
        <v>517</v>
      </c>
      <c r="E452" s="660" t="s">
        <v>39</v>
      </c>
      <c r="F452" s="660">
        <v>1</v>
      </c>
      <c r="G452" s="662">
        <v>1017.55</v>
      </c>
      <c r="H452" s="662">
        <v>1017.55</v>
      </c>
    </row>
    <row r="453" spans="2:8" ht="105">
      <c r="B453" s="659" t="s">
        <v>36007</v>
      </c>
      <c r="C453" s="659" t="s">
        <v>36008</v>
      </c>
      <c r="D453" s="659" t="s">
        <v>518</v>
      </c>
      <c r="E453" s="660" t="s">
        <v>39</v>
      </c>
      <c r="F453" s="660">
        <v>1</v>
      </c>
      <c r="G453" s="662">
        <v>1178.21</v>
      </c>
      <c r="H453" s="662">
        <v>1178.21</v>
      </c>
    </row>
    <row r="454" spans="2:8">
      <c r="B454" s="658" t="s">
        <v>36009</v>
      </c>
      <c r="C454" s="659"/>
      <c r="D454" s="658" t="s">
        <v>519</v>
      </c>
      <c r="E454" s="660"/>
      <c r="F454" s="660"/>
      <c r="G454" s="661"/>
      <c r="H454" s="661"/>
    </row>
    <row r="455" spans="2:8" ht="90">
      <c r="B455" s="659" t="s">
        <v>36010</v>
      </c>
      <c r="C455" s="659" t="s">
        <v>36011</v>
      </c>
      <c r="D455" s="659" t="s">
        <v>36012</v>
      </c>
      <c r="E455" s="660" t="s">
        <v>44</v>
      </c>
      <c r="F455" s="660">
        <v>1</v>
      </c>
      <c r="G455" s="661">
        <v>120.22</v>
      </c>
      <c r="H455" s="661">
        <v>120.22</v>
      </c>
    </row>
    <row r="456" spans="2:8" ht="90">
      <c r="B456" s="659" t="s">
        <v>36013</v>
      </c>
      <c r="C456" s="659" t="s">
        <v>36014</v>
      </c>
      <c r="D456" s="659" t="s">
        <v>36015</v>
      </c>
      <c r="E456" s="660" t="s">
        <v>44</v>
      </c>
      <c r="F456" s="660">
        <v>1</v>
      </c>
      <c r="G456" s="661">
        <v>159.65</v>
      </c>
      <c r="H456" s="661">
        <v>159.65</v>
      </c>
    </row>
    <row r="457" spans="2:8" ht="45">
      <c r="B457" s="659" t="s">
        <v>36016</v>
      </c>
      <c r="C457" s="659" t="s">
        <v>36017</v>
      </c>
      <c r="D457" s="659" t="s">
        <v>520</v>
      </c>
      <c r="E457" s="660" t="s">
        <v>44</v>
      </c>
      <c r="F457" s="660">
        <v>1</v>
      </c>
      <c r="G457" s="661">
        <v>70.790000000000006</v>
      </c>
      <c r="H457" s="661">
        <v>70.790000000000006</v>
      </c>
    </row>
    <row r="458" spans="2:8" ht="45">
      <c r="B458" s="659" t="s">
        <v>36018</v>
      </c>
      <c r="C458" s="659" t="s">
        <v>36019</v>
      </c>
      <c r="D458" s="659" t="s">
        <v>521</v>
      </c>
      <c r="E458" s="660" t="s">
        <v>44</v>
      </c>
      <c r="F458" s="660">
        <v>1</v>
      </c>
      <c r="G458" s="661">
        <v>109.41</v>
      </c>
      <c r="H458" s="661">
        <v>109.41</v>
      </c>
    </row>
    <row r="459" spans="2:8" ht="45">
      <c r="B459" s="659" t="s">
        <v>36020</v>
      </c>
      <c r="C459" s="659" t="s">
        <v>36021</v>
      </c>
      <c r="D459" s="659" t="s">
        <v>522</v>
      </c>
      <c r="E459" s="660" t="s">
        <v>44</v>
      </c>
      <c r="F459" s="660">
        <v>1</v>
      </c>
      <c r="G459" s="661">
        <v>160.38</v>
      </c>
      <c r="H459" s="661">
        <v>160.38</v>
      </c>
    </row>
    <row r="460" spans="2:8" ht="45">
      <c r="B460" s="659" t="s">
        <v>36022</v>
      </c>
      <c r="C460" s="659" t="s">
        <v>36023</v>
      </c>
      <c r="D460" s="659" t="s">
        <v>523</v>
      </c>
      <c r="E460" s="660" t="s">
        <v>44</v>
      </c>
      <c r="F460" s="660">
        <v>1</v>
      </c>
      <c r="G460" s="661">
        <v>61.66</v>
      </c>
      <c r="H460" s="661">
        <v>61.66</v>
      </c>
    </row>
    <row r="461" spans="2:8" ht="30">
      <c r="B461" s="658" t="s">
        <v>36024</v>
      </c>
      <c r="C461" s="659"/>
      <c r="D461" s="658" t="s">
        <v>524</v>
      </c>
      <c r="E461" s="660"/>
      <c r="F461" s="660"/>
      <c r="G461" s="661"/>
      <c r="H461" s="661"/>
    </row>
    <row r="462" spans="2:8" ht="105">
      <c r="B462" s="659" t="s">
        <v>36025</v>
      </c>
      <c r="C462" s="659" t="s">
        <v>36026</v>
      </c>
      <c r="D462" s="659" t="s">
        <v>525</v>
      </c>
      <c r="E462" s="660" t="s">
        <v>39</v>
      </c>
      <c r="F462" s="660">
        <v>1</v>
      </c>
      <c r="G462" s="661">
        <v>578.61</v>
      </c>
      <c r="H462" s="661">
        <v>578.61</v>
      </c>
    </row>
    <row r="463" spans="2:8" ht="105">
      <c r="B463" s="659" t="s">
        <v>36027</v>
      </c>
      <c r="C463" s="659" t="s">
        <v>36028</v>
      </c>
      <c r="D463" s="659" t="s">
        <v>526</v>
      </c>
      <c r="E463" s="660" t="s">
        <v>39</v>
      </c>
      <c r="F463" s="660">
        <v>1</v>
      </c>
      <c r="G463" s="661">
        <v>569.98</v>
      </c>
      <c r="H463" s="661">
        <v>569.98</v>
      </c>
    </row>
    <row r="464" spans="2:8" ht="105">
      <c r="B464" s="659" t="s">
        <v>36029</v>
      </c>
      <c r="C464" s="659" t="s">
        <v>36030</v>
      </c>
      <c r="D464" s="659" t="s">
        <v>527</v>
      </c>
      <c r="E464" s="660" t="s">
        <v>39</v>
      </c>
      <c r="F464" s="660">
        <v>1</v>
      </c>
      <c r="G464" s="661">
        <v>651.83000000000004</v>
      </c>
      <c r="H464" s="661">
        <v>651.83000000000004</v>
      </c>
    </row>
    <row r="465" spans="2:8" ht="105">
      <c r="B465" s="659" t="s">
        <v>36031</v>
      </c>
      <c r="C465" s="659" t="s">
        <v>36032</v>
      </c>
      <c r="D465" s="659" t="s">
        <v>528</v>
      </c>
      <c r="E465" s="660" t="s">
        <v>39</v>
      </c>
      <c r="F465" s="660">
        <v>1</v>
      </c>
      <c r="G465" s="661">
        <v>617.26</v>
      </c>
      <c r="H465" s="661">
        <v>617.26</v>
      </c>
    </row>
    <row r="466" spans="2:8" ht="105">
      <c r="B466" s="659" t="s">
        <v>36033</v>
      </c>
      <c r="C466" s="659" t="s">
        <v>36034</v>
      </c>
      <c r="D466" s="659" t="s">
        <v>529</v>
      </c>
      <c r="E466" s="660" t="s">
        <v>39</v>
      </c>
      <c r="F466" s="660">
        <v>1</v>
      </c>
      <c r="G466" s="661">
        <v>611.08000000000004</v>
      </c>
      <c r="H466" s="661">
        <v>611.08000000000004</v>
      </c>
    </row>
    <row r="467" spans="2:8" ht="105">
      <c r="B467" s="659" t="s">
        <v>36035</v>
      </c>
      <c r="C467" s="659" t="s">
        <v>36036</v>
      </c>
      <c r="D467" s="659" t="s">
        <v>530</v>
      </c>
      <c r="E467" s="660" t="s">
        <v>39</v>
      </c>
      <c r="F467" s="660">
        <v>1</v>
      </c>
      <c r="G467" s="661">
        <v>829.05</v>
      </c>
      <c r="H467" s="661">
        <v>829.05</v>
      </c>
    </row>
    <row r="468" spans="2:8" ht="105">
      <c r="B468" s="659" t="s">
        <v>36037</v>
      </c>
      <c r="C468" s="659" t="s">
        <v>36038</v>
      </c>
      <c r="D468" s="659" t="s">
        <v>531</v>
      </c>
      <c r="E468" s="660" t="s">
        <v>39</v>
      </c>
      <c r="F468" s="660">
        <v>1</v>
      </c>
      <c r="G468" s="661">
        <v>812.25</v>
      </c>
      <c r="H468" s="661">
        <v>812.25</v>
      </c>
    </row>
    <row r="469" spans="2:8" ht="105">
      <c r="B469" s="659" t="s">
        <v>36039</v>
      </c>
      <c r="C469" s="659" t="s">
        <v>36040</v>
      </c>
      <c r="D469" s="659" t="s">
        <v>532</v>
      </c>
      <c r="E469" s="660" t="s">
        <v>39</v>
      </c>
      <c r="F469" s="660">
        <v>1</v>
      </c>
      <c r="G469" s="662">
        <v>1170.44</v>
      </c>
      <c r="H469" s="662">
        <v>1170.44</v>
      </c>
    </row>
    <row r="470" spans="2:8" ht="60">
      <c r="B470" s="659" t="s">
        <v>36041</v>
      </c>
      <c r="C470" s="659" t="s">
        <v>36042</v>
      </c>
      <c r="D470" s="659" t="s">
        <v>533</v>
      </c>
      <c r="E470" s="660" t="s">
        <v>44</v>
      </c>
      <c r="F470" s="660">
        <v>1</v>
      </c>
      <c r="G470" s="661">
        <v>194.34</v>
      </c>
      <c r="H470" s="661">
        <v>194.34</v>
      </c>
    </row>
    <row r="471" spans="2:8" ht="105">
      <c r="B471" s="659" t="s">
        <v>36043</v>
      </c>
      <c r="C471" s="659" t="s">
        <v>36044</v>
      </c>
      <c r="D471" s="659" t="s">
        <v>534</v>
      </c>
      <c r="E471" s="660" t="s">
        <v>39</v>
      </c>
      <c r="F471" s="660">
        <v>1</v>
      </c>
      <c r="G471" s="661">
        <v>758.54</v>
      </c>
      <c r="H471" s="661">
        <v>758.54</v>
      </c>
    </row>
    <row r="472" spans="2:8" ht="105">
      <c r="B472" s="659" t="s">
        <v>36045</v>
      </c>
      <c r="C472" s="659" t="s">
        <v>36046</v>
      </c>
      <c r="D472" s="659" t="s">
        <v>535</v>
      </c>
      <c r="E472" s="660" t="s">
        <v>39</v>
      </c>
      <c r="F472" s="660">
        <v>1</v>
      </c>
      <c r="G472" s="661">
        <v>749.92</v>
      </c>
      <c r="H472" s="661">
        <v>749.92</v>
      </c>
    </row>
    <row r="473" spans="2:8" ht="105">
      <c r="B473" s="659" t="s">
        <v>36047</v>
      </c>
      <c r="C473" s="659" t="s">
        <v>36048</v>
      </c>
      <c r="D473" s="659" t="s">
        <v>536</v>
      </c>
      <c r="E473" s="660" t="s">
        <v>39</v>
      </c>
      <c r="F473" s="660">
        <v>1</v>
      </c>
      <c r="G473" s="661">
        <v>831.76</v>
      </c>
      <c r="H473" s="661">
        <v>831.76</v>
      </c>
    </row>
    <row r="474" spans="2:8" ht="105">
      <c r="B474" s="659" t="s">
        <v>36049</v>
      </c>
      <c r="C474" s="659" t="s">
        <v>36050</v>
      </c>
      <c r="D474" s="659" t="s">
        <v>537</v>
      </c>
      <c r="E474" s="660" t="s">
        <v>39</v>
      </c>
      <c r="F474" s="660">
        <v>1</v>
      </c>
      <c r="G474" s="661">
        <v>797.19</v>
      </c>
      <c r="H474" s="661">
        <v>797.19</v>
      </c>
    </row>
    <row r="475" spans="2:8" ht="90">
      <c r="B475" s="659" t="s">
        <v>36051</v>
      </c>
      <c r="C475" s="659" t="s">
        <v>36052</v>
      </c>
      <c r="D475" s="659" t="s">
        <v>538</v>
      </c>
      <c r="E475" s="660" t="s">
        <v>39</v>
      </c>
      <c r="F475" s="660">
        <v>1</v>
      </c>
      <c r="G475" s="661">
        <v>773.82</v>
      </c>
      <c r="H475" s="661">
        <v>773.82</v>
      </c>
    </row>
    <row r="476" spans="2:8" ht="30">
      <c r="B476" s="658" t="s">
        <v>36053</v>
      </c>
      <c r="C476" s="659"/>
      <c r="D476" s="658" t="s">
        <v>539</v>
      </c>
      <c r="E476" s="660"/>
      <c r="F476" s="660"/>
      <c r="G476" s="661"/>
      <c r="H476" s="661"/>
    </row>
    <row r="477" spans="2:8" ht="30">
      <c r="B477" s="659" t="s">
        <v>36054</v>
      </c>
      <c r="C477" s="659" t="s">
        <v>36055</v>
      </c>
      <c r="D477" s="659" t="s">
        <v>540</v>
      </c>
      <c r="E477" s="660" t="s">
        <v>44</v>
      </c>
      <c r="F477" s="660">
        <v>1</v>
      </c>
      <c r="G477" s="661">
        <v>60.61</v>
      </c>
      <c r="H477" s="661">
        <v>60.61</v>
      </c>
    </row>
    <row r="478" spans="2:8" ht="30">
      <c r="B478" s="659" t="s">
        <v>36056</v>
      </c>
      <c r="C478" s="659" t="s">
        <v>36057</v>
      </c>
      <c r="D478" s="659" t="s">
        <v>541</v>
      </c>
      <c r="E478" s="660" t="s">
        <v>44</v>
      </c>
      <c r="F478" s="660">
        <v>1</v>
      </c>
      <c r="G478" s="661">
        <v>74.33</v>
      </c>
      <c r="H478" s="661">
        <v>74.33</v>
      </c>
    </row>
    <row r="479" spans="2:8" ht="30">
      <c r="B479" s="659" t="s">
        <v>36058</v>
      </c>
      <c r="C479" s="659" t="s">
        <v>36059</v>
      </c>
      <c r="D479" s="659" t="s">
        <v>542</v>
      </c>
      <c r="E479" s="660" t="s">
        <v>44</v>
      </c>
      <c r="F479" s="660">
        <v>1</v>
      </c>
      <c r="G479" s="661">
        <v>97.87</v>
      </c>
      <c r="H479" s="661">
        <v>97.87</v>
      </c>
    </row>
    <row r="480" spans="2:8" ht="30">
      <c r="B480" s="659" t="s">
        <v>36060</v>
      </c>
      <c r="C480" s="659" t="s">
        <v>36061</v>
      </c>
      <c r="D480" s="659" t="s">
        <v>543</v>
      </c>
      <c r="E480" s="660" t="s">
        <v>44</v>
      </c>
      <c r="F480" s="660">
        <v>1</v>
      </c>
      <c r="G480" s="661">
        <v>116.41</v>
      </c>
      <c r="H480" s="661">
        <v>116.41</v>
      </c>
    </row>
    <row r="481" spans="2:8" ht="30">
      <c r="B481" s="659" t="s">
        <v>36062</v>
      </c>
      <c r="C481" s="659" t="s">
        <v>36063</v>
      </c>
      <c r="D481" s="659" t="s">
        <v>544</v>
      </c>
      <c r="E481" s="660" t="s">
        <v>44</v>
      </c>
      <c r="F481" s="660">
        <v>1</v>
      </c>
      <c r="G481" s="661">
        <v>140.08000000000001</v>
      </c>
      <c r="H481" s="661">
        <v>140.08000000000001</v>
      </c>
    </row>
    <row r="482" spans="2:8" ht="30">
      <c r="B482" s="659" t="s">
        <v>36064</v>
      </c>
      <c r="C482" s="659" t="s">
        <v>36065</v>
      </c>
      <c r="D482" s="659" t="s">
        <v>545</v>
      </c>
      <c r="E482" s="660" t="s">
        <v>44</v>
      </c>
      <c r="F482" s="660">
        <v>1</v>
      </c>
      <c r="G482" s="661">
        <v>166.29</v>
      </c>
      <c r="H482" s="661">
        <v>166.29</v>
      </c>
    </row>
    <row r="483" spans="2:8" ht="30">
      <c r="B483" s="659" t="s">
        <v>36066</v>
      </c>
      <c r="C483" s="659" t="s">
        <v>36067</v>
      </c>
      <c r="D483" s="659" t="s">
        <v>546</v>
      </c>
      <c r="E483" s="660" t="s">
        <v>44</v>
      </c>
      <c r="F483" s="660">
        <v>1</v>
      </c>
      <c r="G483" s="661">
        <v>216.26</v>
      </c>
      <c r="H483" s="661">
        <v>216.26</v>
      </c>
    </row>
    <row r="484" spans="2:8" ht="30">
      <c r="B484" s="659" t="s">
        <v>36068</v>
      </c>
      <c r="C484" s="659" t="s">
        <v>36069</v>
      </c>
      <c r="D484" s="659" t="s">
        <v>547</v>
      </c>
      <c r="E484" s="660" t="s">
        <v>44</v>
      </c>
      <c r="F484" s="660">
        <v>1</v>
      </c>
      <c r="G484" s="661">
        <v>237.07</v>
      </c>
      <c r="H484" s="661">
        <v>237.07</v>
      </c>
    </row>
    <row r="485" spans="2:8" ht="30">
      <c r="B485" s="659" t="s">
        <v>36070</v>
      </c>
      <c r="C485" s="659" t="s">
        <v>36071</v>
      </c>
      <c r="D485" s="659" t="s">
        <v>548</v>
      </c>
      <c r="E485" s="660" t="s">
        <v>44</v>
      </c>
      <c r="F485" s="660">
        <v>1</v>
      </c>
      <c r="G485" s="661">
        <v>328.95</v>
      </c>
      <c r="H485" s="661">
        <v>328.95</v>
      </c>
    </row>
    <row r="486" spans="2:8" ht="30">
      <c r="B486" s="658" t="s">
        <v>36072</v>
      </c>
      <c r="C486" s="659"/>
      <c r="D486" s="658" t="s">
        <v>549</v>
      </c>
      <c r="E486" s="660"/>
      <c r="F486" s="660"/>
      <c r="G486" s="661"/>
      <c r="H486" s="661"/>
    </row>
    <row r="487" spans="2:8" ht="30">
      <c r="B487" s="659" t="s">
        <v>36073</v>
      </c>
      <c r="C487" s="659" t="s">
        <v>36074</v>
      </c>
      <c r="D487" s="659" t="s">
        <v>550</v>
      </c>
      <c r="E487" s="660" t="s">
        <v>44</v>
      </c>
      <c r="F487" s="660">
        <v>1</v>
      </c>
      <c r="G487" s="661">
        <v>22.62</v>
      </c>
      <c r="H487" s="661">
        <v>22.62</v>
      </c>
    </row>
    <row r="488" spans="2:8" ht="30">
      <c r="B488" s="659" t="s">
        <v>36075</v>
      </c>
      <c r="C488" s="659" t="s">
        <v>36076</v>
      </c>
      <c r="D488" s="659" t="s">
        <v>551</v>
      </c>
      <c r="E488" s="660" t="s">
        <v>44</v>
      </c>
      <c r="F488" s="660">
        <v>1</v>
      </c>
      <c r="G488" s="661">
        <v>27.54</v>
      </c>
      <c r="H488" s="661">
        <v>27.54</v>
      </c>
    </row>
    <row r="489" spans="2:8" ht="30">
      <c r="B489" s="659" t="s">
        <v>36077</v>
      </c>
      <c r="C489" s="659" t="s">
        <v>36078</v>
      </c>
      <c r="D489" s="659" t="s">
        <v>552</v>
      </c>
      <c r="E489" s="660" t="s">
        <v>44</v>
      </c>
      <c r="F489" s="660">
        <v>1</v>
      </c>
      <c r="G489" s="661">
        <v>36.4</v>
      </c>
      <c r="H489" s="661">
        <v>36.4</v>
      </c>
    </row>
    <row r="490" spans="2:8" ht="45">
      <c r="B490" s="659" t="s">
        <v>36079</v>
      </c>
      <c r="C490" s="659" t="s">
        <v>36080</v>
      </c>
      <c r="D490" s="659" t="s">
        <v>553</v>
      </c>
      <c r="E490" s="660" t="s">
        <v>44</v>
      </c>
      <c r="F490" s="660">
        <v>1</v>
      </c>
      <c r="G490" s="661">
        <v>44.78</v>
      </c>
      <c r="H490" s="661">
        <v>44.78</v>
      </c>
    </row>
    <row r="491" spans="2:8" ht="45">
      <c r="B491" s="659" t="s">
        <v>36081</v>
      </c>
      <c r="C491" s="659" t="s">
        <v>36082</v>
      </c>
      <c r="D491" s="659" t="s">
        <v>554</v>
      </c>
      <c r="E491" s="660" t="s">
        <v>44</v>
      </c>
      <c r="F491" s="660">
        <v>1</v>
      </c>
      <c r="G491" s="661">
        <v>55.2</v>
      </c>
      <c r="H491" s="661">
        <v>55.2</v>
      </c>
    </row>
    <row r="492" spans="2:8" ht="30">
      <c r="B492" s="659" t="s">
        <v>36083</v>
      </c>
      <c r="C492" s="659" t="s">
        <v>36084</v>
      </c>
      <c r="D492" s="659" t="s">
        <v>555</v>
      </c>
      <c r="E492" s="660" t="s">
        <v>44</v>
      </c>
      <c r="F492" s="660">
        <v>1</v>
      </c>
      <c r="G492" s="661">
        <v>77.8</v>
      </c>
      <c r="H492" s="661">
        <v>77.8</v>
      </c>
    </row>
    <row r="493" spans="2:8" ht="45">
      <c r="B493" s="659" t="s">
        <v>36085</v>
      </c>
      <c r="C493" s="659" t="s">
        <v>36086</v>
      </c>
      <c r="D493" s="659" t="s">
        <v>556</v>
      </c>
      <c r="E493" s="660" t="s">
        <v>44</v>
      </c>
      <c r="F493" s="660">
        <v>1</v>
      </c>
      <c r="G493" s="661">
        <v>123.42</v>
      </c>
      <c r="H493" s="661">
        <v>123.42</v>
      </c>
    </row>
    <row r="494" spans="2:8" ht="30">
      <c r="B494" s="659" t="s">
        <v>36087</v>
      </c>
      <c r="C494" s="659" t="s">
        <v>36088</v>
      </c>
      <c r="D494" s="659" t="s">
        <v>557</v>
      </c>
      <c r="E494" s="660" t="s">
        <v>44</v>
      </c>
      <c r="F494" s="660">
        <v>1</v>
      </c>
      <c r="G494" s="661">
        <v>147.38</v>
      </c>
      <c r="H494" s="661">
        <v>147.38</v>
      </c>
    </row>
    <row r="495" spans="2:8" ht="30">
      <c r="B495" s="658" t="s">
        <v>36089</v>
      </c>
      <c r="C495" s="659"/>
      <c r="D495" s="658" t="s">
        <v>558</v>
      </c>
      <c r="E495" s="660"/>
      <c r="F495" s="660"/>
      <c r="G495" s="661"/>
      <c r="H495" s="661"/>
    </row>
    <row r="496" spans="2:8" ht="45">
      <c r="B496" s="659" t="s">
        <v>36090</v>
      </c>
      <c r="C496" s="659" t="s">
        <v>36091</v>
      </c>
      <c r="D496" s="659" t="s">
        <v>559</v>
      </c>
      <c r="E496" s="660" t="s">
        <v>39</v>
      </c>
      <c r="F496" s="660">
        <v>1</v>
      </c>
      <c r="G496" s="661">
        <v>20.92</v>
      </c>
      <c r="H496" s="661">
        <v>20.92</v>
      </c>
    </row>
    <row r="497" spans="2:8" ht="45">
      <c r="B497" s="659" t="s">
        <v>36092</v>
      </c>
      <c r="C497" s="659" t="s">
        <v>36093</v>
      </c>
      <c r="D497" s="659" t="s">
        <v>560</v>
      </c>
      <c r="E497" s="660" t="s">
        <v>39</v>
      </c>
      <c r="F497" s="660">
        <v>1</v>
      </c>
      <c r="G497" s="661">
        <v>34.47</v>
      </c>
      <c r="H497" s="661">
        <v>34.47</v>
      </c>
    </row>
    <row r="498" spans="2:8" ht="45">
      <c r="B498" s="659" t="s">
        <v>36094</v>
      </c>
      <c r="C498" s="659" t="s">
        <v>36095</v>
      </c>
      <c r="D498" s="659" t="s">
        <v>561</v>
      </c>
      <c r="E498" s="660" t="s">
        <v>39</v>
      </c>
      <c r="F498" s="660">
        <v>1</v>
      </c>
      <c r="G498" s="661">
        <v>40.869999999999997</v>
      </c>
      <c r="H498" s="661">
        <v>40.869999999999997</v>
      </c>
    </row>
    <row r="499" spans="2:8" ht="45">
      <c r="B499" s="659" t="s">
        <v>36096</v>
      </c>
      <c r="C499" s="659" t="s">
        <v>36097</v>
      </c>
      <c r="D499" s="659" t="s">
        <v>562</v>
      </c>
      <c r="E499" s="660" t="s">
        <v>39</v>
      </c>
      <c r="F499" s="660">
        <v>1</v>
      </c>
      <c r="G499" s="661">
        <v>79</v>
      </c>
      <c r="H499" s="661">
        <v>79</v>
      </c>
    </row>
    <row r="500" spans="2:8" ht="45">
      <c r="B500" s="659" t="s">
        <v>36098</v>
      </c>
      <c r="C500" s="659" t="s">
        <v>36099</v>
      </c>
      <c r="D500" s="659" t="s">
        <v>563</v>
      </c>
      <c r="E500" s="660" t="s">
        <v>39</v>
      </c>
      <c r="F500" s="660">
        <v>1</v>
      </c>
      <c r="G500" s="661">
        <v>333.22</v>
      </c>
      <c r="H500" s="661">
        <v>333.22</v>
      </c>
    </row>
    <row r="501" spans="2:8" ht="30">
      <c r="B501" s="659" t="s">
        <v>36100</v>
      </c>
      <c r="C501" s="659" t="s">
        <v>36101</v>
      </c>
      <c r="D501" s="659" t="s">
        <v>564</v>
      </c>
      <c r="E501" s="660" t="s">
        <v>39</v>
      </c>
      <c r="F501" s="660">
        <v>1</v>
      </c>
      <c r="G501" s="661">
        <v>9.5</v>
      </c>
      <c r="H501" s="661">
        <v>9.5</v>
      </c>
    </row>
    <row r="502" spans="2:8">
      <c r="B502" s="658" t="s">
        <v>36102</v>
      </c>
      <c r="C502" s="659"/>
      <c r="D502" s="658" t="s">
        <v>565</v>
      </c>
      <c r="E502" s="660"/>
      <c r="F502" s="660"/>
      <c r="G502" s="661"/>
      <c r="H502" s="661"/>
    </row>
    <row r="503" spans="2:8" ht="45">
      <c r="B503" s="659" t="s">
        <v>36103</v>
      </c>
      <c r="C503" s="659" t="s">
        <v>36104</v>
      </c>
      <c r="D503" s="659" t="s">
        <v>566</v>
      </c>
      <c r="E503" s="660" t="s">
        <v>44</v>
      </c>
      <c r="F503" s="660">
        <v>1</v>
      </c>
      <c r="G503" s="661">
        <v>37.93</v>
      </c>
      <c r="H503" s="661">
        <v>37.93</v>
      </c>
    </row>
    <row r="504" spans="2:8" ht="45">
      <c r="B504" s="659" t="s">
        <v>36105</v>
      </c>
      <c r="C504" s="659" t="s">
        <v>36106</v>
      </c>
      <c r="D504" s="659" t="s">
        <v>567</v>
      </c>
      <c r="E504" s="660" t="s">
        <v>44</v>
      </c>
      <c r="F504" s="660">
        <v>1</v>
      </c>
      <c r="G504" s="661">
        <v>48.7</v>
      </c>
      <c r="H504" s="661">
        <v>48.7</v>
      </c>
    </row>
    <row r="505" spans="2:8" ht="45">
      <c r="B505" s="659" t="s">
        <v>36107</v>
      </c>
      <c r="C505" s="659" t="s">
        <v>36108</v>
      </c>
      <c r="D505" s="659" t="s">
        <v>568</v>
      </c>
      <c r="E505" s="660" t="s">
        <v>44</v>
      </c>
      <c r="F505" s="660">
        <v>1</v>
      </c>
      <c r="G505" s="661">
        <v>70.72</v>
      </c>
      <c r="H505" s="661">
        <v>70.72</v>
      </c>
    </row>
    <row r="506" spans="2:8" ht="45">
      <c r="B506" s="659" t="s">
        <v>36109</v>
      </c>
      <c r="C506" s="659" t="s">
        <v>36110</v>
      </c>
      <c r="D506" s="659" t="s">
        <v>569</v>
      </c>
      <c r="E506" s="660" t="s">
        <v>44</v>
      </c>
      <c r="F506" s="660">
        <v>1</v>
      </c>
      <c r="G506" s="661">
        <v>84.46</v>
      </c>
      <c r="H506" s="661">
        <v>84.46</v>
      </c>
    </row>
    <row r="507" spans="2:8" ht="45">
      <c r="B507" s="659" t="s">
        <v>36111</v>
      </c>
      <c r="C507" s="659" t="s">
        <v>36112</v>
      </c>
      <c r="D507" s="659" t="s">
        <v>570</v>
      </c>
      <c r="E507" s="660" t="s">
        <v>44</v>
      </c>
      <c r="F507" s="660">
        <v>1</v>
      </c>
      <c r="G507" s="661">
        <v>121.53</v>
      </c>
      <c r="H507" s="661">
        <v>121.53</v>
      </c>
    </row>
    <row r="508" spans="2:8">
      <c r="B508" s="658" t="s">
        <v>36113</v>
      </c>
      <c r="C508" s="659"/>
      <c r="D508" s="658" t="s">
        <v>571</v>
      </c>
      <c r="E508" s="660"/>
      <c r="F508" s="660"/>
      <c r="G508" s="661"/>
      <c r="H508" s="661"/>
    </row>
    <row r="509" spans="2:8" ht="30">
      <c r="B509" s="659" t="s">
        <v>36114</v>
      </c>
      <c r="C509" s="659" t="s">
        <v>36115</v>
      </c>
      <c r="D509" s="659" t="s">
        <v>572</v>
      </c>
      <c r="E509" s="660" t="s">
        <v>39</v>
      </c>
      <c r="F509" s="660">
        <v>1</v>
      </c>
      <c r="G509" s="661">
        <v>86.19</v>
      </c>
      <c r="H509" s="661">
        <v>86.19</v>
      </c>
    </row>
    <row r="510" spans="2:8" ht="30">
      <c r="B510" s="659" t="s">
        <v>36116</v>
      </c>
      <c r="C510" s="659" t="s">
        <v>36117</v>
      </c>
      <c r="D510" s="659" t="s">
        <v>573</v>
      </c>
      <c r="E510" s="660" t="s">
        <v>39</v>
      </c>
      <c r="F510" s="660">
        <v>1</v>
      </c>
      <c r="G510" s="661">
        <v>28.93</v>
      </c>
      <c r="H510" s="661">
        <v>28.93</v>
      </c>
    </row>
    <row r="511" spans="2:8">
      <c r="B511" s="659" t="s">
        <v>36118</v>
      </c>
      <c r="C511" s="659" t="s">
        <v>36119</v>
      </c>
      <c r="D511" s="659" t="s">
        <v>574</v>
      </c>
      <c r="E511" s="660" t="s">
        <v>39</v>
      </c>
      <c r="F511" s="660">
        <v>1</v>
      </c>
      <c r="G511" s="661">
        <v>30.07</v>
      </c>
      <c r="H511" s="661">
        <v>30.07</v>
      </c>
    </row>
    <row r="512" spans="2:8" ht="30">
      <c r="B512" s="659" t="s">
        <v>36120</v>
      </c>
      <c r="C512" s="659" t="s">
        <v>36121</v>
      </c>
      <c r="D512" s="659" t="s">
        <v>575</v>
      </c>
      <c r="E512" s="660" t="s">
        <v>39</v>
      </c>
      <c r="F512" s="660">
        <v>1</v>
      </c>
      <c r="G512" s="661">
        <v>63.82</v>
      </c>
      <c r="H512" s="661">
        <v>63.82</v>
      </c>
    </row>
    <row r="513" spans="2:8" ht="30">
      <c r="B513" s="659" t="s">
        <v>36122</v>
      </c>
      <c r="C513" s="659" t="s">
        <v>36123</v>
      </c>
      <c r="D513" s="659" t="s">
        <v>576</v>
      </c>
      <c r="E513" s="660" t="s">
        <v>39</v>
      </c>
      <c r="F513" s="660">
        <v>1</v>
      </c>
      <c r="G513" s="661">
        <v>63.29</v>
      </c>
      <c r="H513" s="661">
        <v>63.29</v>
      </c>
    </row>
    <row r="514" spans="2:8" ht="45">
      <c r="B514" s="659" t="s">
        <v>36124</v>
      </c>
      <c r="C514" s="659" t="s">
        <v>36125</v>
      </c>
      <c r="D514" s="659" t="s">
        <v>577</v>
      </c>
      <c r="E514" s="660" t="s">
        <v>39</v>
      </c>
      <c r="F514" s="660">
        <v>1</v>
      </c>
      <c r="G514" s="661">
        <v>126.44</v>
      </c>
      <c r="H514" s="661">
        <v>126.44</v>
      </c>
    </row>
    <row r="515" spans="2:8" ht="45">
      <c r="B515" s="659" t="s">
        <v>36126</v>
      </c>
      <c r="C515" s="659" t="s">
        <v>36127</v>
      </c>
      <c r="D515" s="659" t="s">
        <v>578</v>
      </c>
      <c r="E515" s="660" t="s">
        <v>39</v>
      </c>
      <c r="F515" s="660">
        <v>1</v>
      </c>
      <c r="G515" s="661">
        <v>73.989999999999995</v>
      </c>
      <c r="H515" s="661">
        <v>73.989999999999995</v>
      </c>
    </row>
    <row r="516" spans="2:8" ht="30">
      <c r="B516" s="659" t="s">
        <v>36128</v>
      </c>
      <c r="C516" s="659" t="s">
        <v>36129</v>
      </c>
      <c r="D516" s="659" t="s">
        <v>579</v>
      </c>
      <c r="E516" s="660" t="s">
        <v>39</v>
      </c>
      <c r="F516" s="660">
        <v>1</v>
      </c>
      <c r="G516" s="661">
        <v>12.48</v>
      </c>
      <c r="H516" s="661">
        <v>12.48</v>
      </c>
    </row>
    <row r="517" spans="2:8" ht="30">
      <c r="B517" s="659" t="s">
        <v>36130</v>
      </c>
      <c r="C517" s="659" t="s">
        <v>36131</v>
      </c>
      <c r="D517" s="659" t="s">
        <v>580</v>
      </c>
      <c r="E517" s="660" t="s">
        <v>39</v>
      </c>
      <c r="F517" s="660">
        <v>1</v>
      </c>
      <c r="G517" s="661">
        <v>41.71</v>
      </c>
      <c r="H517" s="661">
        <v>41.71</v>
      </c>
    </row>
    <row r="518" spans="2:8" ht="30">
      <c r="B518" s="659" t="s">
        <v>36132</v>
      </c>
      <c r="C518" s="659" t="s">
        <v>36133</v>
      </c>
      <c r="D518" s="659" t="s">
        <v>581</v>
      </c>
      <c r="E518" s="660" t="s">
        <v>39</v>
      </c>
      <c r="F518" s="660">
        <v>1</v>
      </c>
      <c r="G518" s="661">
        <v>9.0399999999999991</v>
      </c>
      <c r="H518" s="661">
        <v>9.0399999999999991</v>
      </c>
    </row>
    <row r="519" spans="2:8" ht="30">
      <c r="B519" s="659" t="s">
        <v>36134</v>
      </c>
      <c r="C519" s="659" t="s">
        <v>36135</v>
      </c>
      <c r="D519" s="659" t="s">
        <v>582</v>
      </c>
      <c r="E519" s="660" t="s">
        <v>39</v>
      </c>
      <c r="F519" s="660">
        <v>1</v>
      </c>
      <c r="G519" s="661">
        <v>28.38</v>
      </c>
      <c r="H519" s="661">
        <v>28.38</v>
      </c>
    </row>
    <row r="520" spans="2:8">
      <c r="B520" s="659" t="s">
        <v>36136</v>
      </c>
      <c r="C520" s="659" t="s">
        <v>36137</v>
      </c>
      <c r="D520" s="659" t="s">
        <v>583</v>
      </c>
      <c r="E520" s="660" t="s">
        <v>39</v>
      </c>
      <c r="F520" s="660">
        <v>1</v>
      </c>
      <c r="G520" s="661">
        <v>17.45</v>
      </c>
      <c r="H520" s="661">
        <v>17.45</v>
      </c>
    </row>
    <row r="521" spans="2:8" ht="30">
      <c r="B521" s="659" t="s">
        <v>36138</v>
      </c>
      <c r="C521" s="659" t="s">
        <v>36139</v>
      </c>
      <c r="D521" s="659" t="s">
        <v>584</v>
      </c>
      <c r="E521" s="660" t="s">
        <v>39</v>
      </c>
      <c r="F521" s="660">
        <v>1</v>
      </c>
      <c r="G521" s="661">
        <v>102.76</v>
      </c>
      <c r="H521" s="661">
        <v>102.76</v>
      </c>
    </row>
    <row r="522" spans="2:8" ht="30">
      <c r="B522" s="659" t="s">
        <v>36140</v>
      </c>
      <c r="C522" s="659" t="s">
        <v>36141</v>
      </c>
      <c r="D522" s="659" t="s">
        <v>585</v>
      </c>
      <c r="E522" s="660" t="s">
        <v>39</v>
      </c>
      <c r="F522" s="660">
        <v>1</v>
      </c>
      <c r="G522" s="661">
        <v>150.63</v>
      </c>
      <c r="H522" s="661">
        <v>150.63</v>
      </c>
    </row>
    <row r="523" spans="2:8" ht="30">
      <c r="B523" s="659" t="s">
        <v>36142</v>
      </c>
      <c r="C523" s="659" t="s">
        <v>36143</v>
      </c>
      <c r="D523" s="659" t="s">
        <v>586</v>
      </c>
      <c r="E523" s="660" t="s">
        <v>39</v>
      </c>
      <c r="F523" s="660">
        <v>1</v>
      </c>
      <c r="G523" s="661">
        <v>241.9</v>
      </c>
      <c r="H523" s="661">
        <v>241.9</v>
      </c>
    </row>
    <row r="524" spans="2:8">
      <c r="B524" s="659" t="s">
        <v>36144</v>
      </c>
      <c r="C524" s="659" t="s">
        <v>36145</v>
      </c>
      <c r="D524" s="659" t="s">
        <v>587</v>
      </c>
      <c r="E524" s="660" t="s">
        <v>39</v>
      </c>
      <c r="F524" s="660">
        <v>1</v>
      </c>
      <c r="G524" s="661">
        <v>90.93</v>
      </c>
      <c r="H524" s="661">
        <v>90.93</v>
      </c>
    </row>
    <row r="525" spans="2:8" ht="30">
      <c r="B525" s="659" t="s">
        <v>36146</v>
      </c>
      <c r="C525" s="659" t="s">
        <v>36147</v>
      </c>
      <c r="D525" s="659" t="s">
        <v>588</v>
      </c>
      <c r="E525" s="660" t="s">
        <v>39</v>
      </c>
      <c r="F525" s="660">
        <v>1</v>
      </c>
      <c r="G525" s="661">
        <v>18.14</v>
      </c>
      <c r="H525" s="661">
        <v>18.14</v>
      </c>
    </row>
    <row r="526" spans="2:8" ht="30">
      <c r="B526" s="659" t="s">
        <v>36148</v>
      </c>
      <c r="C526" s="659" t="s">
        <v>36149</v>
      </c>
      <c r="D526" s="659" t="s">
        <v>589</v>
      </c>
      <c r="E526" s="660" t="s">
        <v>39</v>
      </c>
      <c r="F526" s="660">
        <v>1</v>
      </c>
      <c r="G526" s="661">
        <v>20.92</v>
      </c>
      <c r="H526" s="661">
        <v>20.92</v>
      </c>
    </row>
    <row r="527" spans="2:8" ht="30">
      <c r="B527" s="659" t="s">
        <v>36150</v>
      </c>
      <c r="C527" s="659" t="s">
        <v>36151</v>
      </c>
      <c r="D527" s="659" t="s">
        <v>590</v>
      </c>
      <c r="E527" s="660" t="s">
        <v>39</v>
      </c>
      <c r="F527" s="660">
        <v>1</v>
      </c>
      <c r="G527" s="661">
        <v>31.52</v>
      </c>
      <c r="H527" s="661">
        <v>31.52</v>
      </c>
    </row>
    <row r="528" spans="2:8" ht="45">
      <c r="B528" s="658" t="s">
        <v>36152</v>
      </c>
      <c r="C528" s="659"/>
      <c r="D528" s="658" t="s">
        <v>591</v>
      </c>
      <c r="E528" s="660"/>
      <c r="F528" s="660"/>
      <c r="G528" s="661"/>
      <c r="H528" s="661"/>
    </row>
    <row r="529" spans="2:8" ht="45">
      <c r="B529" s="659" t="s">
        <v>36153</v>
      </c>
      <c r="C529" s="659" t="s">
        <v>36154</v>
      </c>
      <c r="D529" s="659" t="s">
        <v>592</v>
      </c>
      <c r="E529" s="660" t="s">
        <v>44</v>
      </c>
      <c r="F529" s="660">
        <v>1</v>
      </c>
      <c r="G529" s="661">
        <v>12.23</v>
      </c>
      <c r="H529" s="661">
        <v>12.23</v>
      </c>
    </row>
    <row r="530" spans="2:8" ht="45">
      <c r="B530" s="659" t="s">
        <v>36155</v>
      </c>
      <c r="C530" s="659" t="s">
        <v>36156</v>
      </c>
      <c r="D530" s="659" t="s">
        <v>593</v>
      </c>
      <c r="E530" s="660" t="s">
        <v>44</v>
      </c>
      <c r="F530" s="660">
        <v>1</v>
      </c>
      <c r="G530" s="661">
        <v>18.34</v>
      </c>
      <c r="H530" s="661">
        <v>18.34</v>
      </c>
    </row>
    <row r="531" spans="2:8" ht="45">
      <c r="B531" s="659" t="s">
        <v>36157</v>
      </c>
      <c r="C531" s="659" t="s">
        <v>36158</v>
      </c>
      <c r="D531" s="659" t="s">
        <v>594</v>
      </c>
      <c r="E531" s="660" t="s">
        <v>44</v>
      </c>
      <c r="F531" s="660">
        <v>1</v>
      </c>
      <c r="G531" s="661">
        <v>27.63</v>
      </c>
      <c r="H531" s="661">
        <v>27.63</v>
      </c>
    </row>
    <row r="532" spans="2:8" ht="45">
      <c r="B532" s="659" t="s">
        <v>36159</v>
      </c>
      <c r="C532" s="659" t="s">
        <v>36160</v>
      </c>
      <c r="D532" s="659" t="s">
        <v>595</v>
      </c>
      <c r="E532" s="660" t="s">
        <v>44</v>
      </c>
      <c r="F532" s="660">
        <v>1</v>
      </c>
      <c r="G532" s="661">
        <v>23.32</v>
      </c>
      <c r="H532" s="661">
        <v>23.32</v>
      </c>
    </row>
    <row r="533" spans="2:8" ht="45">
      <c r="B533" s="659" t="s">
        <v>36161</v>
      </c>
      <c r="C533" s="659" t="s">
        <v>36162</v>
      </c>
      <c r="D533" s="659" t="s">
        <v>596</v>
      </c>
      <c r="E533" s="660" t="s">
        <v>44</v>
      </c>
      <c r="F533" s="660">
        <v>1</v>
      </c>
      <c r="G533" s="661">
        <v>35.54</v>
      </c>
      <c r="H533" s="661">
        <v>35.54</v>
      </c>
    </row>
    <row r="534" spans="2:8" ht="45">
      <c r="B534" s="659" t="s">
        <v>36163</v>
      </c>
      <c r="C534" s="659" t="s">
        <v>36164</v>
      </c>
      <c r="D534" s="659" t="s">
        <v>597</v>
      </c>
      <c r="E534" s="660" t="s">
        <v>44</v>
      </c>
      <c r="F534" s="660">
        <v>1</v>
      </c>
      <c r="G534" s="661">
        <v>51.72</v>
      </c>
      <c r="H534" s="661">
        <v>51.72</v>
      </c>
    </row>
    <row r="535" spans="2:8">
      <c r="B535" s="658" t="s">
        <v>36165</v>
      </c>
      <c r="C535" s="659"/>
      <c r="D535" s="658" t="s">
        <v>348</v>
      </c>
      <c r="E535" s="660"/>
      <c r="F535" s="660"/>
      <c r="G535" s="661"/>
      <c r="H535" s="661"/>
    </row>
    <row r="536" spans="2:8" ht="30">
      <c r="B536" s="659" t="s">
        <v>36166</v>
      </c>
      <c r="C536" s="659" t="s">
        <v>36167</v>
      </c>
      <c r="D536" s="659" t="s">
        <v>598</v>
      </c>
      <c r="E536" s="660" t="s">
        <v>39</v>
      </c>
      <c r="F536" s="660">
        <v>1</v>
      </c>
      <c r="G536" s="661">
        <v>20.97</v>
      </c>
      <c r="H536" s="661">
        <v>20.97</v>
      </c>
    </row>
    <row r="537" spans="2:8" ht="30">
      <c r="B537" s="659" t="s">
        <v>36168</v>
      </c>
      <c r="C537" s="659" t="s">
        <v>36169</v>
      </c>
      <c r="D537" s="659" t="s">
        <v>599</v>
      </c>
      <c r="E537" s="660" t="s">
        <v>39</v>
      </c>
      <c r="F537" s="660">
        <v>1</v>
      </c>
      <c r="G537" s="661">
        <v>29.35</v>
      </c>
      <c r="H537" s="661">
        <v>29.35</v>
      </c>
    </row>
    <row r="538" spans="2:8" ht="30">
      <c r="B538" s="659" t="s">
        <v>36170</v>
      </c>
      <c r="C538" s="659" t="s">
        <v>36171</v>
      </c>
      <c r="D538" s="659" t="s">
        <v>600</v>
      </c>
      <c r="E538" s="660" t="s">
        <v>39</v>
      </c>
      <c r="F538" s="660">
        <v>1</v>
      </c>
      <c r="G538" s="661">
        <v>20.97</v>
      </c>
      <c r="H538" s="661">
        <v>20.97</v>
      </c>
    </row>
    <row r="539" spans="2:8" ht="30">
      <c r="B539" s="659" t="s">
        <v>36172</v>
      </c>
      <c r="C539" s="659" t="s">
        <v>36173</v>
      </c>
      <c r="D539" s="659" t="s">
        <v>601</v>
      </c>
      <c r="E539" s="660" t="s">
        <v>39</v>
      </c>
      <c r="F539" s="660">
        <v>1</v>
      </c>
      <c r="G539" s="661">
        <v>28.48</v>
      </c>
      <c r="H539" s="661">
        <v>28.48</v>
      </c>
    </row>
    <row r="540" spans="2:8">
      <c r="B540" s="658" t="s">
        <v>36174</v>
      </c>
      <c r="C540" s="659"/>
      <c r="D540" s="658" t="s">
        <v>602</v>
      </c>
      <c r="E540" s="660"/>
      <c r="F540" s="660"/>
      <c r="G540" s="661"/>
      <c r="H540" s="661"/>
    </row>
    <row r="541" spans="2:8">
      <c r="B541" s="658" t="s">
        <v>36175</v>
      </c>
      <c r="C541" s="659"/>
      <c r="D541" s="658" t="s">
        <v>603</v>
      </c>
      <c r="E541" s="660"/>
      <c r="F541" s="660"/>
      <c r="G541" s="661"/>
      <c r="H541" s="661"/>
    </row>
    <row r="542" spans="2:8" ht="105">
      <c r="B542" s="659" t="s">
        <v>36176</v>
      </c>
      <c r="C542" s="659" t="s">
        <v>36177</v>
      </c>
      <c r="D542" s="659" t="s">
        <v>604</v>
      </c>
      <c r="E542" s="660" t="s">
        <v>39</v>
      </c>
      <c r="F542" s="660">
        <v>1</v>
      </c>
      <c r="G542" s="662">
        <v>1432.55</v>
      </c>
      <c r="H542" s="662">
        <v>1432.55</v>
      </c>
    </row>
    <row r="543" spans="2:8" ht="90">
      <c r="B543" s="659" t="s">
        <v>36178</v>
      </c>
      <c r="C543" s="659" t="s">
        <v>36179</v>
      </c>
      <c r="D543" s="659" t="s">
        <v>605</v>
      </c>
      <c r="E543" s="660" t="s">
        <v>39</v>
      </c>
      <c r="F543" s="660">
        <v>1</v>
      </c>
      <c r="G543" s="662">
        <v>2627.56</v>
      </c>
      <c r="H543" s="662">
        <v>2627.56</v>
      </c>
    </row>
    <row r="544" spans="2:8">
      <c r="B544" s="658" t="s">
        <v>36180</v>
      </c>
      <c r="C544" s="659"/>
      <c r="D544" s="658" t="s">
        <v>606</v>
      </c>
      <c r="E544" s="660"/>
      <c r="F544" s="660"/>
      <c r="G544" s="661"/>
      <c r="H544" s="661"/>
    </row>
    <row r="545" spans="2:8" ht="45">
      <c r="B545" s="659" t="s">
        <v>36181</v>
      </c>
      <c r="C545" s="659" t="s">
        <v>36182</v>
      </c>
      <c r="D545" s="659" t="s">
        <v>36183</v>
      </c>
      <c r="E545" s="660" t="s">
        <v>39</v>
      </c>
      <c r="F545" s="660">
        <v>1</v>
      </c>
      <c r="G545" s="661">
        <v>224.28</v>
      </c>
      <c r="H545" s="661">
        <v>224.28</v>
      </c>
    </row>
    <row r="546" spans="2:8" ht="45">
      <c r="B546" s="659" t="s">
        <v>36184</v>
      </c>
      <c r="C546" s="659" t="s">
        <v>36185</v>
      </c>
      <c r="D546" s="659" t="s">
        <v>36186</v>
      </c>
      <c r="E546" s="660" t="s">
        <v>39</v>
      </c>
      <c r="F546" s="660">
        <v>1</v>
      </c>
      <c r="G546" s="661">
        <v>216.21</v>
      </c>
      <c r="H546" s="661">
        <v>216.21</v>
      </c>
    </row>
    <row r="547" spans="2:8" ht="45">
      <c r="B547" s="659" t="s">
        <v>36187</v>
      </c>
      <c r="C547" s="659" t="s">
        <v>36188</v>
      </c>
      <c r="D547" s="659" t="s">
        <v>607</v>
      </c>
      <c r="E547" s="660" t="s">
        <v>39</v>
      </c>
      <c r="F547" s="660">
        <v>1</v>
      </c>
      <c r="G547" s="661">
        <v>533.95000000000005</v>
      </c>
      <c r="H547" s="661">
        <v>533.95000000000005</v>
      </c>
    </row>
    <row r="548" spans="2:8" ht="45">
      <c r="B548" s="659" t="s">
        <v>36189</v>
      </c>
      <c r="C548" s="659" t="s">
        <v>36190</v>
      </c>
      <c r="D548" s="659" t="s">
        <v>608</v>
      </c>
      <c r="E548" s="660" t="s">
        <v>39</v>
      </c>
      <c r="F548" s="660">
        <v>1</v>
      </c>
      <c r="G548" s="661">
        <v>562.35</v>
      </c>
      <c r="H548" s="661">
        <v>562.35</v>
      </c>
    </row>
    <row r="549" spans="2:8" ht="45">
      <c r="B549" s="659" t="s">
        <v>36191</v>
      </c>
      <c r="C549" s="659" t="s">
        <v>36192</v>
      </c>
      <c r="D549" s="659" t="s">
        <v>609</v>
      </c>
      <c r="E549" s="660" t="s">
        <v>39</v>
      </c>
      <c r="F549" s="660">
        <v>1</v>
      </c>
      <c r="G549" s="661">
        <v>633.37</v>
      </c>
      <c r="H549" s="661">
        <v>633.37</v>
      </c>
    </row>
    <row r="550" spans="2:8">
      <c r="B550" s="659" t="s">
        <v>36193</v>
      </c>
      <c r="C550" s="659" t="s">
        <v>36194</v>
      </c>
      <c r="D550" s="659" t="s">
        <v>610</v>
      </c>
      <c r="E550" s="660" t="s">
        <v>39</v>
      </c>
      <c r="F550" s="660">
        <v>1</v>
      </c>
      <c r="G550" s="661">
        <v>100.27</v>
      </c>
      <c r="H550" s="661">
        <v>100.27</v>
      </c>
    </row>
    <row r="551" spans="2:8" ht="45">
      <c r="B551" s="659" t="s">
        <v>36195</v>
      </c>
      <c r="C551" s="659" t="s">
        <v>36196</v>
      </c>
      <c r="D551" s="659" t="s">
        <v>611</v>
      </c>
      <c r="E551" s="660" t="s">
        <v>39</v>
      </c>
      <c r="F551" s="660">
        <v>1</v>
      </c>
      <c r="G551" s="661">
        <v>160.1</v>
      </c>
      <c r="H551" s="661">
        <v>160.1</v>
      </c>
    </row>
    <row r="552" spans="2:8" ht="45">
      <c r="B552" s="659" t="s">
        <v>36197</v>
      </c>
      <c r="C552" s="659" t="s">
        <v>36198</v>
      </c>
      <c r="D552" s="659" t="s">
        <v>612</v>
      </c>
      <c r="E552" s="660" t="s">
        <v>39</v>
      </c>
      <c r="F552" s="660">
        <v>1</v>
      </c>
      <c r="G552" s="661">
        <v>117.55</v>
      </c>
      <c r="H552" s="661">
        <v>117.55</v>
      </c>
    </row>
    <row r="553" spans="2:8" ht="45">
      <c r="B553" s="659" t="s">
        <v>36199</v>
      </c>
      <c r="C553" s="659" t="s">
        <v>36200</v>
      </c>
      <c r="D553" s="659" t="s">
        <v>36201</v>
      </c>
      <c r="E553" s="660" t="s">
        <v>39</v>
      </c>
      <c r="F553" s="660">
        <v>1</v>
      </c>
      <c r="G553" s="661">
        <v>133.80000000000001</v>
      </c>
      <c r="H553" s="661">
        <v>133.80000000000001</v>
      </c>
    </row>
    <row r="554" spans="2:8" ht="105">
      <c r="B554" s="659" t="s">
        <v>36202</v>
      </c>
      <c r="C554" s="659" t="s">
        <v>36203</v>
      </c>
      <c r="D554" s="659" t="s">
        <v>613</v>
      </c>
      <c r="E554" s="660" t="s">
        <v>39</v>
      </c>
      <c r="F554" s="660">
        <v>1</v>
      </c>
      <c r="G554" s="661">
        <v>960.47</v>
      </c>
      <c r="H554" s="661">
        <v>960.47</v>
      </c>
    </row>
    <row r="555" spans="2:8" ht="105">
      <c r="B555" s="659" t="s">
        <v>36204</v>
      </c>
      <c r="C555" s="659" t="s">
        <v>36205</v>
      </c>
      <c r="D555" s="659" t="s">
        <v>614</v>
      </c>
      <c r="E555" s="660" t="s">
        <v>39</v>
      </c>
      <c r="F555" s="660">
        <v>1</v>
      </c>
      <c r="G555" s="662">
        <v>1518.98</v>
      </c>
      <c r="H555" s="662">
        <v>1518.98</v>
      </c>
    </row>
    <row r="556" spans="2:8" ht="75">
      <c r="B556" s="659" t="s">
        <v>36206</v>
      </c>
      <c r="C556" s="659" t="s">
        <v>36207</v>
      </c>
      <c r="D556" s="659" t="s">
        <v>615</v>
      </c>
      <c r="E556" s="660" t="s">
        <v>39</v>
      </c>
      <c r="F556" s="660">
        <v>1</v>
      </c>
      <c r="G556" s="662">
        <v>1599.98</v>
      </c>
      <c r="H556" s="662">
        <v>1599.98</v>
      </c>
    </row>
    <row r="557" spans="2:8">
      <c r="B557" s="658" t="s">
        <v>36208</v>
      </c>
      <c r="C557" s="659"/>
      <c r="D557" s="658" t="s">
        <v>616</v>
      </c>
      <c r="E557" s="660"/>
      <c r="F557" s="660"/>
      <c r="G557" s="661"/>
      <c r="H557" s="661"/>
    </row>
    <row r="558" spans="2:8" ht="45">
      <c r="B558" s="659" t="s">
        <v>36209</v>
      </c>
      <c r="C558" s="659" t="s">
        <v>36210</v>
      </c>
      <c r="D558" s="659" t="s">
        <v>617</v>
      </c>
      <c r="E558" s="660" t="s">
        <v>39</v>
      </c>
      <c r="F558" s="660">
        <v>1</v>
      </c>
      <c r="G558" s="661">
        <v>349.91</v>
      </c>
      <c r="H558" s="661">
        <v>349.91</v>
      </c>
    </row>
    <row r="559" spans="2:8" ht="90">
      <c r="B559" s="659" t="s">
        <v>36211</v>
      </c>
      <c r="C559" s="659" t="s">
        <v>36212</v>
      </c>
      <c r="D559" s="659" t="s">
        <v>618</v>
      </c>
      <c r="E559" s="660" t="s">
        <v>39</v>
      </c>
      <c r="F559" s="660">
        <v>1</v>
      </c>
      <c r="G559" s="661">
        <v>338.69</v>
      </c>
      <c r="H559" s="661">
        <v>338.69</v>
      </c>
    </row>
    <row r="560" spans="2:8" ht="30">
      <c r="B560" s="659" t="s">
        <v>36213</v>
      </c>
      <c r="C560" s="659" t="s">
        <v>36214</v>
      </c>
      <c r="D560" s="659" t="s">
        <v>36215</v>
      </c>
      <c r="E560" s="660" t="s">
        <v>39</v>
      </c>
      <c r="F560" s="660">
        <v>1</v>
      </c>
      <c r="G560" s="661">
        <v>45.35</v>
      </c>
      <c r="H560" s="661">
        <v>45.35</v>
      </c>
    </row>
    <row r="561" spans="2:8" ht="90">
      <c r="B561" s="659" t="s">
        <v>36216</v>
      </c>
      <c r="C561" s="659" t="s">
        <v>36217</v>
      </c>
      <c r="D561" s="659" t="s">
        <v>619</v>
      </c>
      <c r="E561" s="660" t="s">
        <v>39</v>
      </c>
      <c r="F561" s="660">
        <v>1</v>
      </c>
      <c r="G561" s="661">
        <v>147.22999999999999</v>
      </c>
      <c r="H561" s="661">
        <v>147.22999999999999</v>
      </c>
    </row>
    <row r="562" spans="2:8" ht="90">
      <c r="B562" s="659" t="s">
        <v>36218</v>
      </c>
      <c r="C562" s="659" t="s">
        <v>36219</v>
      </c>
      <c r="D562" s="659" t="s">
        <v>620</v>
      </c>
      <c r="E562" s="660" t="s">
        <v>39</v>
      </c>
      <c r="F562" s="660">
        <v>1</v>
      </c>
      <c r="G562" s="661">
        <v>188.88</v>
      </c>
      <c r="H562" s="661">
        <v>188.88</v>
      </c>
    </row>
    <row r="563" spans="2:8" ht="90">
      <c r="B563" s="659" t="s">
        <v>36220</v>
      </c>
      <c r="C563" s="659" t="s">
        <v>36221</v>
      </c>
      <c r="D563" s="659" t="s">
        <v>621</v>
      </c>
      <c r="E563" s="660" t="s">
        <v>39</v>
      </c>
      <c r="F563" s="660">
        <v>1</v>
      </c>
      <c r="G563" s="661">
        <v>262.24</v>
      </c>
      <c r="H563" s="661">
        <v>262.24</v>
      </c>
    </row>
    <row r="564" spans="2:8" ht="90">
      <c r="B564" s="659" t="s">
        <v>36222</v>
      </c>
      <c r="C564" s="659" t="s">
        <v>36223</v>
      </c>
      <c r="D564" s="659" t="s">
        <v>622</v>
      </c>
      <c r="E564" s="660" t="s">
        <v>39</v>
      </c>
      <c r="F564" s="660">
        <v>1</v>
      </c>
      <c r="G564" s="661">
        <v>212.17</v>
      </c>
      <c r="H564" s="661">
        <v>212.17</v>
      </c>
    </row>
    <row r="565" spans="2:8" ht="30">
      <c r="B565" s="659" t="s">
        <v>36224</v>
      </c>
      <c r="C565" s="659" t="s">
        <v>36225</v>
      </c>
      <c r="D565" s="659" t="s">
        <v>623</v>
      </c>
      <c r="E565" s="660" t="s">
        <v>39</v>
      </c>
      <c r="F565" s="660">
        <v>1</v>
      </c>
      <c r="G565" s="661">
        <v>9.07</v>
      </c>
      <c r="H565" s="661">
        <v>9.07</v>
      </c>
    </row>
    <row r="566" spans="2:8" ht="30">
      <c r="B566" s="659" t="s">
        <v>36226</v>
      </c>
      <c r="C566" s="659" t="s">
        <v>36227</v>
      </c>
      <c r="D566" s="659" t="s">
        <v>624</v>
      </c>
      <c r="E566" s="660" t="s">
        <v>39</v>
      </c>
      <c r="F566" s="660">
        <v>1</v>
      </c>
      <c r="G566" s="661">
        <v>14.47</v>
      </c>
      <c r="H566" s="661">
        <v>14.47</v>
      </c>
    </row>
    <row r="567" spans="2:8" ht="30">
      <c r="B567" s="659" t="s">
        <v>36228</v>
      </c>
      <c r="C567" s="659" t="s">
        <v>36229</v>
      </c>
      <c r="D567" s="659" t="s">
        <v>625</v>
      </c>
      <c r="E567" s="660" t="s">
        <v>39</v>
      </c>
      <c r="F567" s="660">
        <v>1</v>
      </c>
      <c r="G567" s="661">
        <v>65.02</v>
      </c>
      <c r="H567" s="661">
        <v>65.02</v>
      </c>
    </row>
    <row r="568" spans="2:8" ht="30">
      <c r="B568" s="659" t="s">
        <v>36230</v>
      </c>
      <c r="C568" s="659" t="s">
        <v>36231</v>
      </c>
      <c r="D568" s="659" t="s">
        <v>626</v>
      </c>
      <c r="E568" s="660" t="s">
        <v>39</v>
      </c>
      <c r="F568" s="660">
        <v>1</v>
      </c>
      <c r="G568" s="661">
        <v>108.23</v>
      </c>
      <c r="H568" s="661">
        <v>108.23</v>
      </c>
    </row>
    <row r="569" spans="2:8" ht="30">
      <c r="B569" s="659" t="s">
        <v>36232</v>
      </c>
      <c r="C569" s="659" t="s">
        <v>36233</v>
      </c>
      <c r="D569" s="659" t="s">
        <v>627</v>
      </c>
      <c r="E569" s="660" t="s">
        <v>39</v>
      </c>
      <c r="F569" s="660">
        <v>1</v>
      </c>
      <c r="G569" s="661">
        <v>147.11000000000001</v>
      </c>
      <c r="H569" s="661">
        <v>147.11000000000001</v>
      </c>
    </row>
    <row r="570" spans="2:8" ht="30">
      <c r="B570" s="659" t="s">
        <v>36234</v>
      </c>
      <c r="C570" s="659" t="s">
        <v>36235</v>
      </c>
      <c r="D570" s="659" t="s">
        <v>628</v>
      </c>
      <c r="E570" s="660" t="s">
        <v>39</v>
      </c>
      <c r="F570" s="660">
        <v>1</v>
      </c>
      <c r="G570" s="661">
        <v>226.5</v>
      </c>
      <c r="H570" s="661">
        <v>226.5</v>
      </c>
    </row>
    <row r="571" spans="2:8" ht="30">
      <c r="B571" s="659" t="s">
        <v>36236</v>
      </c>
      <c r="C571" s="659" t="s">
        <v>36237</v>
      </c>
      <c r="D571" s="659" t="s">
        <v>629</v>
      </c>
      <c r="E571" s="660" t="s">
        <v>39</v>
      </c>
      <c r="F571" s="660">
        <v>1</v>
      </c>
      <c r="G571" s="661">
        <v>11.93</v>
      </c>
      <c r="H571" s="661">
        <v>11.93</v>
      </c>
    </row>
    <row r="572" spans="2:8">
      <c r="B572" s="658" t="s">
        <v>36238</v>
      </c>
      <c r="C572" s="659"/>
      <c r="D572" s="658" t="s">
        <v>630</v>
      </c>
      <c r="E572" s="660"/>
      <c r="F572" s="660"/>
      <c r="G572" s="661"/>
      <c r="H572" s="661"/>
    </row>
    <row r="573" spans="2:8" ht="75">
      <c r="B573" s="659" t="s">
        <v>36239</v>
      </c>
      <c r="C573" s="659" t="s">
        <v>36240</v>
      </c>
      <c r="D573" s="659" t="s">
        <v>631</v>
      </c>
      <c r="E573" s="660" t="s">
        <v>44</v>
      </c>
      <c r="F573" s="660">
        <v>1</v>
      </c>
      <c r="G573" s="661">
        <v>56.56</v>
      </c>
      <c r="H573" s="661">
        <v>56.56</v>
      </c>
    </row>
    <row r="574" spans="2:8" ht="75">
      <c r="B574" s="659" t="s">
        <v>36241</v>
      </c>
      <c r="C574" s="659" t="s">
        <v>36242</v>
      </c>
      <c r="D574" s="659" t="s">
        <v>632</v>
      </c>
      <c r="E574" s="660" t="s">
        <v>44</v>
      </c>
      <c r="F574" s="660">
        <v>1</v>
      </c>
      <c r="G574" s="661">
        <v>67.87</v>
      </c>
      <c r="H574" s="661">
        <v>67.87</v>
      </c>
    </row>
    <row r="575" spans="2:8" ht="75">
      <c r="B575" s="659" t="s">
        <v>36243</v>
      </c>
      <c r="C575" s="659" t="s">
        <v>36244</v>
      </c>
      <c r="D575" s="659" t="s">
        <v>633</v>
      </c>
      <c r="E575" s="660" t="s">
        <v>44</v>
      </c>
      <c r="F575" s="660">
        <v>1</v>
      </c>
      <c r="G575" s="661">
        <v>177.07</v>
      </c>
      <c r="H575" s="661">
        <v>177.07</v>
      </c>
    </row>
    <row r="576" spans="2:8" ht="75">
      <c r="B576" s="659" t="s">
        <v>36245</v>
      </c>
      <c r="C576" s="659" t="s">
        <v>36246</v>
      </c>
      <c r="D576" s="659" t="s">
        <v>634</v>
      </c>
      <c r="E576" s="660" t="s">
        <v>44</v>
      </c>
      <c r="F576" s="660">
        <v>1</v>
      </c>
      <c r="G576" s="661">
        <v>190.15</v>
      </c>
      <c r="H576" s="661">
        <v>190.15</v>
      </c>
    </row>
    <row r="577" spans="2:8">
      <c r="B577" s="658" t="s">
        <v>36247</v>
      </c>
      <c r="C577" s="659"/>
      <c r="D577" s="658" t="s">
        <v>635</v>
      </c>
      <c r="E577" s="660"/>
      <c r="F577" s="660"/>
      <c r="G577" s="661"/>
      <c r="H577" s="661"/>
    </row>
    <row r="578" spans="2:8" ht="45">
      <c r="B578" s="659" t="s">
        <v>36248</v>
      </c>
      <c r="C578" s="659" t="s">
        <v>36249</v>
      </c>
      <c r="D578" s="659" t="s">
        <v>636</v>
      </c>
      <c r="E578" s="660" t="s">
        <v>44</v>
      </c>
      <c r="F578" s="660">
        <v>1</v>
      </c>
      <c r="G578" s="661">
        <v>17.25</v>
      </c>
      <c r="H578" s="661">
        <v>17.25</v>
      </c>
    </row>
    <row r="579" spans="2:8" ht="60">
      <c r="B579" s="659" t="s">
        <v>36250</v>
      </c>
      <c r="C579" s="659" t="s">
        <v>36251</v>
      </c>
      <c r="D579" s="659" t="s">
        <v>637</v>
      </c>
      <c r="E579" s="660" t="s">
        <v>39</v>
      </c>
      <c r="F579" s="660">
        <v>1</v>
      </c>
      <c r="G579" s="661">
        <v>23.63</v>
      </c>
      <c r="H579" s="661">
        <v>23.63</v>
      </c>
    </row>
    <row r="580" spans="2:8" ht="60">
      <c r="B580" s="659" t="s">
        <v>36252</v>
      </c>
      <c r="C580" s="659" t="s">
        <v>36253</v>
      </c>
      <c r="D580" s="659" t="s">
        <v>638</v>
      </c>
      <c r="E580" s="660" t="s">
        <v>39</v>
      </c>
      <c r="F580" s="660">
        <v>1</v>
      </c>
      <c r="G580" s="661">
        <v>27.15</v>
      </c>
      <c r="H580" s="661">
        <v>27.15</v>
      </c>
    </row>
    <row r="581" spans="2:8" ht="60">
      <c r="B581" s="659" t="s">
        <v>36254</v>
      </c>
      <c r="C581" s="659" t="s">
        <v>36255</v>
      </c>
      <c r="D581" s="659" t="s">
        <v>639</v>
      </c>
      <c r="E581" s="660" t="s">
        <v>39</v>
      </c>
      <c r="F581" s="660">
        <v>1</v>
      </c>
      <c r="G581" s="661">
        <v>23.94</v>
      </c>
      <c r="H581" s="661">
        <v>23.94</v>
      </c>
    </row>
    <row r="582" spans="2:8" ht="60">
      <c r="B582" s="659" t="s">
        <v>36256</v>
      </c>
      <c r="C582" s="659" t="s">
        <v>36257</v>
      </c>
      <c r="D582" s="659" t="s">
        <v>640</v>
      </c>
      <c r="E582" s="660" t="s">
        <v>39</v>
      </c>
      <c r="F582" s="660">
        <v>1</v>
      </c>
      <c r="G582" s="661">
        <v>26.99</v>
      </c>
      <c r="H582" s="661">
        <v>26.99</v>
      </c>
    </row>
    <row r="583" spans="2:8" ht="45">
      <c r="B583" s="659" t="s">
        <v>36258</v>
      </c>
      <c r="C583" s="659" t="s">
        <v>36259</v>
      </c>
      <c r="D583" s="659" t="s">
        <v>641</v>
      </c>
      <c r="E583" s="660" t="s">
        <v>44</v>
      </c>
      <c r="F583" s="660">
        <v>1</v>
      </c>
      <c r="G583" s="661">
        <v>27.91</v>
      </c>
      <c r="H583" s="661">
        <v>27.91</v>
      </c>
    </row>
    <row r="584" spans="2:8" ht="30">
      <c r="B584" s="659" t="s">
        <v>36260</v>
      </c>
      <c r="C584" s="659" t="s">
        <v>36261</v>
      </c>
      <c r="D584" s="659" t="s">
        <v>642</v>
      </c>
      <c r="E584" s="660" t="s">
        <v>44</v>
      </c>
      <c r="F584" s="660">
        <v>1</v>
      </c>
      <c r="G584" s="661">
        <v>15.53</v>
      </c>
      <c r="H584" s="661">
        <v>15.53</v>
      </c>
    </row>
    <row r="585" spans="2:8" ht="45">
      <c r="B585" s="659" t="s">
        <v>36262</v>
      </c>
      <c r="C585" s="659" t="s">
        <v>36263</v>
      </c>
      <c r="D585" s="659" t="s">
        <v>643</v>
      </c>
      <c r="E585" s="660" t="s">
        <v>44</v>
      </c>
      <c r="F585" s="660">
        <v>1</v>
      </c>
      <c r="G585" s="661">
        <v>84.64</v>
      </c>
      <c r="H585" s="661">
        <v>84.64</v>
      </c>
    </row>
    <row r="586" spans="2:8" ht="45">
      <c r="B586" s="659" t="s">
        <v>36264</v>
      </c>
      <c r="C586" s="659" t="s">
        <v>36265</v>
      </c>
      <c r="D586" s="659" t="s">
        <v>644</v>
      </c>
      <c r="E586" s="660" t="s">
        <v>44</v>
      </c>
      <c r="F586" s="660">
        <v>1</v>
      </c>
      <c r="G586" s="661">
        <v>110.03</v>
      </c>
      <c r="H586" s="661">
        <v>110.03</v>
      </c>
    </row>
    <row r="587" spans="2:8" ht="45">
      <c r="B587" s="659" t="s">
        <v>36266</v>
      </c>
      <c r="C587" s="659" t="s">
        <v>36267</v>
      </c>
      <c r="D587" s="659" t="s">
        <v>645</v>
      </c>
      <c r="E587" s="660" t="s">
        <v>44</v>
      </c>
      <c r="F587" s="660">
        <v>1</v>
      </c>
      <c r="G587" s="661">
        <v>140.78</v>
      </c>
      <c r="H587" s="661">
        <v>140.78</v>
      </c>
    </row>
    <row r="588" spans="2:8" ht="45">
      <c r="B588" s="659" t="s">
        <v>36268</v>
      </c>
      <c r="C588" s="659" t="s">
        <v>36269</v>
      </c>
      <c r="D588" s="659" t="s">
        <v>646</v>
      </c>
      <c r="E588" s="660" t="s">
        <v>44</v>
      </c>
      <c r="F588" s="660">
        <v>1</v>
      </c>
      <c r="G588" s="661">
        <v>168.04</v>
      </c>
      <c r="H588" s="661">
        <v>168.04</v>
      </c>
    </row>
    <row r="589" spans="2:8" ht="45">
      <c r="B589" s="659" t="s">
        <v>36270</v>
      </c>
      <c r="C589" s="659" t="s">
        <v>36271</v>
      </c>
      <c r="D589" s="659" t="s">
        <v>647</v>
      </c>
      <c r="E589" s="660" t="s">
        <v>39</v>
      </c>
      <c r="F589" s="660">
        <v>1</v>
      </c>
      <c r="G589" s="661">
        <v>77.27</v>
      </c>
      <c r="H589" s="661">
        <v>77.27</v>
      </c>
    </row>
    <row r="590" spans="2:8" ht="45">
      <c r="B590" s="659" t="s">
        <v>36272</v>
      </c>
      <c r="C590" s="659" t="s">
        <v>36273</v>
      </c>
      <c r="D590" s="659" t="s">
        <v>648</v>
      </c>
      <c r="E590" s="660" t="s">
        <v>39</v>
      </c>
      <c r="F590" s="660">
        <v>1</v>
      </c>
      <c r="G590" s="661">
        <v>99.65</v>
      </c>
      <c r="H590" s="661">
        <v>99.65</v>
      </c>
    </row>
    <row r="591" spans="2:8" ht="45">
      <c r="B591" s="659" t="s">
        <v>36274</v>
      </c>
      <c r="C591" s="659" t="s">
        <v>36275</v>
      </c>
      <c r="D591" s="659" t="s">
        <v>649</v>
      </c>
      <c r="E591" s="660" t="s">
        <v>39</v>
      </c>
      <c r="F591" s="660">
        <v>1</v>
      </c>
      <c r="G591" s="661">
        <v>115.42</v>
      </c>
      <c r="H591" s="661">
        <v>115.42</v>
      </c>
    </row>
    <row r="592" spans="2:8" ht="30">
      <c r="B592" s="659" t="s">
        <v>36276</v>
      </c>
      <c r="C592" s="659" t="s">
        <v>36277</v>
      </c>
      <c r="D592" s="659" t="s">
        <v>650</v>
      </c>
      <c r="E592" s="660" t="s">
        <v>39</v>
      </c>
      <c r="F592" s="660">
        <v>1</v>
      </c>
      <c r="G592" s="661">
        <v>10.69</v>
      </c>
      <c r="H592" s="661">
        <v>10.69</v>
      </c>
    </row>
    <row r="593" spans="2:8">
      <c r="B593" s="659" t="s">
        <v>36278</v>
      </c>
      <c r="C593" s="659" t="s">
        <v>36279</v>
      </c>
      <c r="D593" s="659" t="s">
        <v>651</v>
      </c>
      <c r="E593" s="660" t="s">
        <v>39</v>
      </c>
      <c r="F593" s="660">
        <v>1</v>
      </c>
      <c r="G593" s="661">
        <v>11.14</v>
      </c>
      <c r="H593" s="661">
        <v>11.14</v>
      </c>
    </row>
    <row r="594" spans="2:8">
      <c r="B594" s="659" t="s">
        <v>36280</v>
      </c>
      <c r="C594" s="659" t="s">
        <v>36281</v>
      </c>
      <c r="D594" s="659" t="s">
        <v>652</v>
      </c>
      <c r="E594" s="660" t="s">
        <v>39</v>
      </c>
      <c r="F594" s="660">
        <v>1</v>
      </c>
      <c r="G594" s="661">
        <v>12.28</v>
      </c>
      <c r="H594" s="661">
        <v>12.28</v>
      </c>
    </row>
    <row r="595" spans="2:8" ht="45">
      <c r="B595" s="659" t="s">
        <v>36282</v>
      </c>
      <c r="C595" s="659" t="s">
        <v>36283</v>
      </c>
      <c r="D595" s="659" t="s">
        <v>653</v>
      </c>
      <c r="E595" s="660" t="s">
        <v>39</v>
      </c>
      <c r="F595" s="660">
        <v>1</v>
      </c>
      <c r="G595" s="661">
        <v>37.44</v>
      </c>
      <c r="H595" s="661">
        <v>37.44</v>
      </c>
    </row>
    <row r="596" spans="2:8" ht="45">
      <c r="B596" s="659" t="s">
        <v>36284</v>
      </c>
      <c r="C596" s="659" t="s">
        <v>36285</v>
      </c>
      <c r="D596" s="659" t="s">
        <v>654</v>
      </c>
      <c r="E596" s="660" t="s">
        <v>39</v>
      </c>
      <c r="F596" s="660">
        <v>1</v>
      </c>
      <c r="G596" s="661">
        <v>48.49</v>
      </c>
      <c r="H596" s="661">
        <v>48.49</v>
      </c>
    </row>
    <row r="597" spans="2:8" ht="45">
      <c r="B597" s="659" t="s">
        <v>36286</v>
      </c>
      <c r="C597" s="659" t="s">
        <v>36287</v>
      </c>
      <c r="D597" s="659" t="s">
        <v>655</v>
      </c>
      <c r="E597" s="660" t="s">
        <v>39</v>
      </c>
      <c r="F597" s="660">
        <v>1</v>
      </c>
      <c r="G597" s="661">
        <v>63.39</v>
      </c>
      <c r="H597" s="661">
        <v>63.39</v>
      </c>
    </row>
    <row r="598" spans="2:8" ht="45">
      <c r="B598" s="659" t="s">
        <v>36288</v>
      </c>
      <c r="C598" s="659" t="s">
        <v>36289</v>
      </c>
      <c r="D598" s="659" t="s">
        <v>656</v>
      </c>
      <c r="E598" s="660" t="s">
        <v>39</v>
      </c>
      <c r="F598" s="660">
        <v>1</v>
      </c>
      <c r="G598" s="661">
        <v>81.93</v>
      </c>
      <c r="H598" s="661">
        <v>81.93</v>
      </c>
    </row>
    <row r="599" spans="2:8" ht="45">
      <c r="B599" s="659" t="s">
        <v>36290</v>
      </c>
      <c r="C599" s="659" t="s">
        <v>36291</v>
      </c>
      <c r="D599" s="659" t="s">
        <v>657</v>
      </c>
      <c r="E599" s="660" t="s">
        <v>39</v>
      </c>
      <c r="F599" s="660">
        <v>1</v>
      </c>
      <c r="G599" s="661">
        <v>12.32</v>
      </c>
      <c r="H599" s="661">
        <v>12.32</v>
      </c>
    </row>
    <row r="600" spans="2:8" ht="45">
      <c r="B600" s="659" t="s">
        <v>36292</v>
      </c>
      <c r="C600" s="659" t="s">
        <v>36293</v>
      </c>
      <c r="D600" s="659" t="s">
        <v>658</v>
      </c>
      <c r="E600" s="660" t="s">
        <v>39</v>
      </c>
      <c r="F600" s="660">
        <v>1</v>
      </c>
      <c r="G600" s="661">
        <v>12.32</v>
      </c>
      <c r="H600" s="661">
        <v>12.32</v>
      </c>
    </row>
    <row r="601" spans="2:8" ht="45">
      <c r="B601" s="659" t="s">
        <v>36294</v>
      </c>
      <c r="C601" s="659" t="s">
        <v>36295</v>
      </c>
      <c r="D601" s="659" t="s">
        <v>659</v>
      </c>
      <c r="E601" s="660" t="s">
        <v>39</v>
      </c>
      <c r="F601" s="660">
        <v>1</v>
      </c>
      <c r="G601" s="661">
        <v>108.78</v>
      </c>
      <c r="H601" s="661">
        <v>108.78</v>
      </c>
    </row>
    <row r="602" spans="2:8" ht="45">
      <c r="B602" s="659" t="s">
        <v>36296</v>
      </c>
      <c r="C602" s="659" t="s">
        <v>36297</v>
      </c>
      <c r="D602" s="659" t="s">
        <v>660</v>
      </c>
      <c r="E602" s="660" t="s">
        <v>39</v>
      </c>
      <c r="F602" s="660">
        <v>1</v>
      </c>
      <c r="G602" s="661">
        <v>147.49</v>
      </c>
      <c r="H602" s="661">
        <v>147.49</v>
      </c>
    </row>
    <row r="603" spans="2:8" ht="45">
      <c r="B603" s="659" t="s">
        <v>36298</v>
      </c>
      <c r="C603" s="659" t="s">
        <v>36299</v>
      </c>
      <c r="D603" s="659" t="s">
        <v>661</v>
      </c>
      <c r="E603" s="660" t="s">
        <v>39</v>
      </c>
      <c r="F603" s="660">
        <v>1</v>
      </c>
      <c r="G603" s="661">
        <v>92.73</v>
      </c>
      <c r="H603" s="661">
        <v>92.73</v>
      </c>
    </row>
    <row r="604" spans="2:8" ht="45">
      <c r="B604" s="659" t="s">
        <v>36300</v>
      </c>
      <c r="C604" s="659" t="s">
        <v>36301</v>
      </c>
      <c r="D604" s="659" t="s">
        <v>662</v>
      </c>
      <c r="E604" s="660" t="s">
        <v>39</v>
      </c>
      <c r="F604" s="660">
        <v>1</v>
      </c>
      <c r="G604" s="661">
        <v>140.16</v>
      </c>
      <c r="H604" s="661">
        <v>140.16</v>
      </c>
    </row>
    <row r="605" spans="2:8" ht="75">
      <c r="B605" s="659" t="s">
        <v>36302</v>
      </c>
      <c r="C605" s="659" t="s">
        <v>36303</v>
      </c>
      <c r="D605" s="659" t="s">
        <v>663</v>
      </c>
      <c r="E605" s="660" t="s">
        <v>39</v>
      </c>
      <c r="F605" s="660">
        <v>1</v>
      </c>
      <c r="G605" s="661">
        <v>31.94</v>
      </c>
      <c r="H605" s="661">
        <v>31.94</v>
      </c>
    </row>
    <row r="606" spans="2:8" ht="60">
      <c r="B606" s="659" t="s">
        <v>36304</v>
      </c>
      <c r="C606" s="659" t="s">
        <v>36305</v>
      </c>
      <c r="D606" s="659" t="s">
        <v>664</v>
      </c>
      <c r="E606" s="660" t="s">
        <v>39</v>
      </c>
      <c r="F606" s="660">
        <v>1</v>
      </c>
      <c r="G606" s="661">
        <v>34.619999999999997</v>
      </c>
      <c r="H606" s="661">
        <v>34.619999999999997</v>
      </c>
    </row>
    <row r="607" spans="2:8" ht="60">
      <c r="B607" s="659" t="s">
        <v>36306</v>
      </c>
      <c r="C607" s="659" t="s">
        <v>36307</v>
      </c>
      <c r="D607" s="659" t="s">
        <v>665</v>
      </c>
      <c r="E607" s="660" t="s">
        <v>39</v>
      </c>
      <c r="F607" s="660">
        <v>1</v>
      </c>
      <c r="G607" s="661">
        <v>66.36</v>
      </c>
      <c r="H607" s="661">
        <v>66.36</v>
      </c>
    </row>
    <row r="608" spans="2:8" ht="60">
      <c r="B608" s="659" t="s">
        <v>36308</v>
      </c>
      <c r="C608" s="659" t="s">
        <v>36309</v>
      </c>
      <c r="D608" s="659" t="s">
        <v>666</v>
      </c>
      <c r="E608" s="660" t="s">
        <v>39</v>
      </c>
      <c r="F608" s="660">
        <v>1</v>
      </c>
      <c r="G608" s="661">
        <v>77.36</v>
      </c>
      <c r="H608" s="661">
        <v>77.36</v>
      </c>
    </row>
    <row r="609" spans="2:8" ht="90">
      <c r="B609" s="659" t="s">
        <v>36310</v>
      </c>
      <c r="C609" s="659" t="s">
        <v>36311</v>
      </c>
      <c r="D609" s="659" t="s">
        <v>667</v>
      </c>
      <c r="E609" s="660" t="s">
        <v>39</v>
      </c>
      <c r="F609" s="660">
        <v>1</v>
      </c>
      <c r="G609" s="661">
        <v>50.36</v>
      </c>
      <c r="H609" s="661">
        <v>50.36</v>
      </c>
    </row>
    <row r="610" spans="2:8" ht="105">
      <c r="B610" s="659" t="s">
        <v>36312</v>
      </c>
      <c r="C610" s="659" t="s">
        <v>36313</v>
      </c>
      <c r="D610" s="659" t="s">
        <v>668</v>
      </c>
      <c r="E610" s="660" t="s">
        <v>39</v>
      </c>
      <c r="F610" s="660">
        <v>1</v>
      </c>
      <c r="G610" s="661">
        <v>64.069999999999993</v>
      </c>
      <c r="H610" s="661">
        <v>64.069999999999993</v>
      </c>
    </row>
    <row r="611" spans="2:8" ht="105">
      <c r="B611" s="659" t="s">
        <v>36314</v>
      </c>
      <c r="C611" s="659" t="s">
        <v>36315</v>
      </c>
      <c r="D611" s="659" t="s">
        <v>669</v>
      </c>
      <c r="E611" s="660" t="s">
        <v>39</v>
      </c>
      <c r="F611" s="660">
        <v>1</v>
      </c>
      <c r="G611" s="661">
        <v>65.61</v>
      </c>
      <c r="H611" s="661">
        <v>65.61</v>
      </c>
    </row>
    <row r="612" spans="2:8" ht="30">
      <c r="B612" s="658" t="s">
        <v>36316</v>
      </c>
      <c r="C612" s="659"/>
      <c r="D612" s="658" t="s">
        <v>670</v>
      </c>
      <c r="E612" s="660"/>
      <c r="F612" s="660"/>
      <c r="G612" s="661"/>
      <c r="H612" s="661"/>
    </row>
    <row r="613" spans="2:8" ht="30">
      <c r="B613" s="659" t="s">
        <v>36317</v>
      </c>
      <c r="C613" s="659" t="s">
        <v>36318</v>
      </c>
      <c r="D613" s="659" t="s">
        <v>671</v>
      </c>
      <c r="E613" s="660" t="s">
        <v>44</v>
      </c>
      <c r="F613" s="660">
        <v>1</v>
      </c>
      <c r="G613" s="661">
        <v>2.0499999999999998</v>
      </c>
      <c r="H613" s="661">
        <v>2.0499999999999998</v>
      </c>
    </row>
    <row r="614" spans="2:8">
      <c r="B614" s="659" t="s">
        <v>36319</v>
      </c>
      <c r="C614" s="659" t="s">
        <v>36320</v>
      </c>
      <c r="D614" s="659" t="s">
        <v>672</v>
      </c>
      <c r="E614" s="660" t="s">
        <v>39</v>
      </c>
      <c r="F614" s="660">
        <v>1</v>
      </c>
      <c r="G614" s="661">
        <v>12.96</v>
      </c>
      <c r="H614" s="661">
        <v>12.96</v>
      </c>
    </row>
    <row r="615" spans="2:8" ht="45">
      <c r="B615" s="659" t="s">
        <v>36321</v>
      </c>
      <c r="C615" s="659" t="s">
        <v>36322</v>
      </c>
      <c r="D615" s="659" t="s">
        <v>673</v>
      </c>
      <c r="E615" s="660" t="s">
        <v>39</v>
      </c>
      <c r="F615" s="660">
        <v>1</v>
      </c>
      <c r="G615" s="661">
        <v>34.83</v>
      </c>
      <c r="H615" s="661">
        <v>34.83</v>
      </c>
    </row>
    <row r="616" spans="2:8" ht="30">
      <c r="B616" s="659" t="s">
        <v>36323</v>
      </c>
      <c r="C616" s="659" t="s">
        <v>36324</v>
      </c>
      <c r="D616" s="659" t="s">
        <v>674</v>
      </c>
      <c r="E616" s="660" t="s">
        <v>39</v>
      </c>
      <c r="F616" s="660">
        <v>1</v>
      </c>
      <c r="G616" s="661">
        <v>34.700000000000003</v>
      </c>
      <c r="H616" s="661">
        <v>34.700000000000003</v>
      </c>
    </row>
    <row r="617" spans="2:8" ht="30">
      <c r="B617" s="659" t="s">
        <v>36325</v>
      </c>
      <c r="C617" s="659" t="s">
        <v>36326</v>
      </c>
      <c r="D617" s="659" t="s">
        <v>675</v>
      </c>
      <c r="E617" s="660" t="s">
        <v>39</v>
      </c>
      <c r="F617" s="660">
        <v>1</v>
      </c>
      <c r="G617" s="661">
        <v>6.41</v>
      </c>
      <c r="H617" s="661">
        <v>6.41</v>
      </c>
    </row>
    <row r="618" spans="2:8">
      <c r="B618" s="659" t="s">
        <v>36327</v>
      </c>
      <c r="C618" s="659" t="s">
        <v>36328</v>
      </c>
      <c r="D618" s="659" t="s">
        <v>676</v>
      </c>
      <c r="E618" s="660" t="s">
        <v>39</v>
      </c>
      <c r="F618" s="660">
        <v>1</v>
      </c>
      <c r="G618" s="661">
        <v>26.49</v>
      </c>
      <c r="H618" s="661">
        <v>26.49</v>
      </c>
    </row>
    <row r="619" spans="2:8">
      <c r="B619" s="659" t="s">
        <v>36329</v>
      </c>
      <c r="C619" s="659" t="s">
        <v>36330</v>
      </c>
      <c r="D619" s="659" t="s">
        <v>677</v>
      </c>
      <c r="E619" s="660" t="s">
        <v>44</v>
      </c>
      <c r="F619" s="660">
        <v>1</v>
      </c>
      <c r="G619" s="661">
        <v>4.68</v>
      </c>
      <c r="H619" s="661">
        <v>4.68</v>
      </c>
    </row>
    <row r="620" spans="2:8">
      <c r="B620" s="659" t="s">
        <v>36331</v>
      </c>
      <c r="C620" s="659" t="s">
        <v>36332</v>
      </c>
      <c r="D620" s="659" t="s">
        <v>678</v>
      </c>
      <c r="E620" s="660" t="s">
        <v>39</v>
      </c>
      <c r="F620" s="660">
        <v>1</v>
      </c>
      <c r="G620" s="661">
        <v>26.49</v>
      </c>
      <c r="H620" s="661">
        <v>26.49</v>
      </c>
    </row>
    <row r="621" spans="2:8">
      <c r="B621" s="659" t="s">
        <v>36333</v>
      </c>
      <c r="C621" s="659" t="s">
        <v>36334</v>
      </c>
      <c r="D621" s="659" t="s">
        <v>679</v>
      </c>
      <c r="E621" s="660" t="s">
        <v>39</v>
      </c>
      <c r="F621" s="660">
        <v>1</v>
      </c>
      <c r="G621" s="661">
        <v>7.21</v>
      </c>
      <c r="H621" s="661">
        <v>7.21</v>
      </c>
    </row>
    <row r="622" spans="2:8" ht="30">
      <c r="B622" s="658" t="s">
        <v>36335</v>
      </c>
      <c r="C622" s="659"/>
      <c r="D622" s="658" t="s">
        <v>680</v>
      </c>
      <c r="E622" s="660"/>
      <c r="F622" s="660"/>
      <c r="G622" s="661"/>
      <c r="H622" s="661"/>
    </row>
    <row r="623" spans="2:8" ht="90">
      <c r="B623" s="659" t="s">
        <v>36336</v>
      </c>
      <c r="C623" s="659" t="s">
        <v>36337</v>
      </c>
      <c r="D623" s="659" t="s">
        <v>681</v>
      </c>
      <c r="E623" s="660" t="s">
        <v>39</v>
      </c>
      <c r="F623" s="660">
        <v>1</v>
      </c>
      <c r="G623" s="661">
        <v>131.61000000000001</v>
      </c>
      <c r="H623" s="661">
        <v>131.61000000000001</v>
      </c>
    </row>
    <row r="624" spans="2:8" ht="90">
      <c r="B624" s="659" t="s">
        <v>36338</v>
      </c>
      <c r="C624" s="659" t="s">
        <v>36339</v>
      </c>
      <c r="D624" s="659" t="s">
        <v>682</v>
      </c>
      <c r="E624" s="660" t="s">
        <v>39</v>
      </c>
      <c r="F624" s="660">
        <v>1</v>
      </c>
      <c r="G624" s="661">
        <v>299.01</v>
      </c>
      <c r="H624" s="661">
        <v>299.01</v>
      </c>
    </row>
    <row r="625" spans="2:8" ht="90">
      <c r="B625" s="659" t="s">
        <v>36340</v>
      </c>
      <c r="C625" s="659" t="s">
        <v>36341</v>
      </c>
      <c r="D625" s="659" t="s">
        <v>683</v>
      </c>
      <c r="E625" s="660" t="s">
        <v>39</v>
      </c>
      <c r="F625" s="660">
        <v>1</v>
      </c>
      <c r="G625" s="661">
        <v>131.15</v>
      </c>
      <c r="H625" s="661">
        <v>131.15</v>
      </c>
    </row>
    <row r="626" spans="2:8" ht="90">
      <c r="B626" s="659" t="s">
        <v>36342</v>
      </c>
      <c r="C626" s="659" t="s">
        <v>36343</v>
      </c>
      <c r="D626" s="659" t="s">
        <v>684</v>
      </c>
      <c r="E626" s="660" t="s">
        <v>39</v>
      </c>
      <c r="F626" s="660">
        <v>1</v>
      </c>
      <c r="G626" s="661">
        <v>228.66</v>
      </c>
      <c r="H626" s="661">
        <v>228.66</v>
      </c>
    </row>
    <row r="627" spans="2:8" ht="90">
      <c r="B627" s="659" t="s">
        <v>36344</v>
      </c>
      <c r="C627" s="659" t="s">
        <v>36345</v>
      </c>
      <c r="D627" s="659" t="s">
        <v>685</v>
      </c>
      <c r="E627" s="660" t="s">
        <v>39</v>
      </c>
      <c r="F627" s="660">
        <v>1</v>
      </c>
      <c r="G627" s="661">
        <v>694.92</v>
      </c>
      <c r="H627" s="661">
        <v>694.92</v>
      </c>
    </row>
    <row r="628" spans="2:8" ht="90">
      <c r="B628" s="659" t="s">
        <v>36346</v>
      </c>
      <c r="C628" s="659" t="s">
        <v>36347</v>
      </c>
      <c r="D628" s="659" t="s">
        <v>686</v>
      </c>
      <c r="E628" s="660" t="s">
        <v>39</v>
      </c>
      <c r="F628" s="660">
        <v>1</v>
      </c>
      <c r="G628" s="662">
        <v>1054.6099999999999</v>
      </c>
      <c r="H628" s="662">
        <v>1054.6099999999999</v>
      </c>
    </row>
    <row r="629" spans="2:8">
      <c r="B629" s="658" t="s">
        <v>36348</v>
      </c>
      <c r="C629" s="659"/>
      <c r="D629" s="658" t="s">
        <v>687</v>
      </c>
      <c r="E629" s="660"/>
      <c r="F629" s="660"/>
      <c r="G629" s="661"/>
      <c r="H629" s="661"/>
    </row>
    <row r="630" spans="2:8" ht="30">
      <c r="B630" s="659" t="s">
        <v>36349</v>
      </c>
      <c r="C630" s="659" t="s">
        <v>36350</v>
      </c>
      <c r="D630" s="659" t="s">
        <v>688</v>
      </c>
      <c r="E630" s="660" t="s">
        <v>44</v>
      </c>
      <c r="F630" s="660">
        <v>1</v>
      </c>
      <c r="G630" s="661">
        <v>15.9</v>
      </c>
      <c r="H630" s="661">
        <v>15.9</v>
      </c>
    </row>
    <row r="631" spans="2:8" ht="30">
      <c r="B631" s="659" t="s">
        <v>36351</v>
      </c>
      <c r="C631" s="659" t="s">
        <v>36352</v>
      </c>
      <c r="D631" s="659" t="s">
        <v>689</v>
      </c>
      <c r="E631" s="660" t="s">
        <v>44</v>
      </c>
      <c r="F631" s="660">
        <v>1</v>
      </c>
      <c r="G631" s="661">
        <v>16.940000000000001</v>
      </c>
      <c r="H631" s="661">
        <v>16.940000000000001</v>
      </c>
    </row>
    <row r="632" spans="2:8" ht="30">
      <c r="B632" s="659" t="s">
        <v>36353</v>
      </c>
      <c r="C632" s="659" t="s">
        <v>36354</v>
      </c>
      <c r="D632" s="659" t="s">
        <v>690</v>
      </c>
      <c r="E632" s="660" t="s">
        <v>44</v>
      </c>
      <c r="F632" s="660">
        <v>1</v>
      </c>
      <c r="G632" s="661">
        <v>24.79</v>
      </c>
      <c r="H632" s="661">
        <v>24.79</v>
      </c>
    </row>
    <row r="633" spans="2:8" ht="45">
      <c r="B633" s="659" t="s">
        <v>36355</v>
      </c>
      <c r="C633" s="659" t="s">
        <v>36356</v>
      </c>
      <c r="D633" s="659" t="s">
        <v>691</v>
      </c>
      <c r="E633" s="660" t="s">
        <v>44</v>
      </c>
      <c r="F633" s="660">
        <v>1</v>
      </c>
      <c r="G633" s="661">
        <v>30.16</v>
      </c>
      <c r="H633" s="661">
        <v>30.16</v>
      </c>
    </row>
    <row r="634" spans="2:8" ht="45">
      <c r="B634" s="659" t="s">
        <v>36357</v>
      </c>
      <c r="C634" s="659" t="s">
        <v>36358</v>
      </c>
      <c r="D634" s="659" t="s">
        <v>692</v>
      </c>
      <c r="E634" s="660" t="s">
        <v>44</v>
      </c>
      <c r="F634" s="660">
        <v>1</v>
      </c>
      <c r="G634" s="661">
        <v>36.700000000000003</v>
      </c>
      <c r="H634" s="661">
        <v>36.700000000000003</v>
      </c>
    </row>
    <row r="635" spans="2:8" ht="30">
      <c r="B635" s="659" t="s">
        <v>36359</v>
      </c>
      <c r="C635" s="659" t="s">
        <v>36360</v>
      </c>
      <c r="D635" s="659" t="s">
        <v>693</v>
      </c>
      <c r="E635" s="660" t="s">
        <v>44</v>
      </c>
      <c r="F635" s="660">
        <v>1</v>
      </c>
      <c r="G635" s="661">
        <v>44.04</v>
      </c>
      <c r="H635" s="661">
        <v>44.04</v>
      </c>
    </row>
    <row r="636" spans="2:8" ht="30">
      <c r="B636" s="659" t="s">
        <v>36361</v>
      </c>
      <c r="C636" s="659" t="s">
        <v>36362</v>
      </c>
      <c r="D636" s="659" t="s">
        <v>694</v>
      </c>
      <c r="E636" s="660" t="s">
        <v>44</v>
      </c>
      <c r="F636" s="660">
        <v>1</v>
      </c>
      <c r="G636" s="661">
        <v>77.03</v>
      </c>
      <c r="H636" s="661">
        <v>77.03</v>
      </c>
    </row>
    <row r="637" spans="2:8" ht="30">
      <c r="B637" s="659" t="s">
        <v>36363</v>
      </c>
      <c r="C637" s="659" t="s">
        <v>36364</v>
      </c>
      <c r="D637" s="659" t="s">
        <v>695</v>
      </c>
      <c r="E637" s="660" t="s">
        <v>44</v>
      </c>
      <c r="F637" s="660">
        <v>1</v>
      </c>
      <c r="G637" s="661">
        <v>8.52</v>
      </c>
      <c r="H637" s="661">
        <v>8.52</v>
      </c>
    </row>
    <row r="638" spans="2:8" ht="30">
      <c r="B638" s="659" t="s">
        <v>36365</v>
      </c>
      <c r="C638" s="659" t="s">
        <v>36366</v>
      </c>
      <c r="D638" s="659" t="s">
        <v>696</v>
      </c>
      <c r="E638" s="660" t="s">
        <v>44</v>
      </c>
      <c r="F638" s="660">
        <v>1</v>
      </c>
      <c r="G638" s="661">
        <v>9.7799999999999994</v>
      </c>
      <c r="H638" s="661">
        <v>9.7799999999999994</v>
      </c>
    </row>
    <row r="639" spans="2:8" ht="30">
      <c r="B639" s="659" t="s">
        <v>36367</v>
      </c>
      <c r="C639" s="659" t="s">
        <v>36368</v>
      </c>
      <c r="D639" s="659" t="s">
        <v>697</v>
      </c>
      <c r="E639" s="660" t="s">
        <v>44</v>
      </c>
      <c r="F639" s="660">
        <v>1</v>
      </c>
      <c r="G639" s="661">
        <v>103.71</v>
      </c>
      <c r="H639" s="661">
        <v>103.71</v>
      </c>
    </row>
    <row r="640" spans="2:8" ht="30">
      <c r="B640" s="659" t="s">
        <v>36369</v>
      </c>
      <c r="C640" s="659" t="s">
        <v>36370</v>
      </c>
      <c r="D640" s="659" t="s">
        <v>698</v>
      </c>
      <c r="E640" s="660" t="s">
        <v>44</v>
      </c>
      <c r="F640" s="660">
        <v>1</v>
      </c>
      <c r="G640" s="661">
        <v>236.41</v>
      </c>
      <c r="H640" s="661">
        <v>236.41</v>
      </c>
    </row>
    <row r="641" spans="2:8" ht="45">
      <c r="B641" s="659" t="s">
        <v>36371</v>
      </c>
      <c r="C641" s="659" t="s">
        <v>36372</v>
      </c>
      <c r="D641" s="659" t="s">
        <v>699</v>
      </c>
      <c r="E641" s="660" t="s">
        <v>44</v>
      </c>
      <c r="F641" s="660">
        <v>1</v>
      </c>
      <c r="G641" s="661">
        <v>25.28</v>
      </c>
      <c r="H641" s="661">
        <v>25.28</v>
      </c>
    </row>
    <row r="642" spans="2:8" ht="45">
      <c r="B642" s="659" t="s">
        <v>36373</v>
      </c>
      <c r="C642" s="659" t="s">
        <v>36374</v>
      </c>
      <c r="D642" s="659" t="s">
        <v>700</v>
      </c>
      <c r="E642" s="660" t="s">
        <v>44</v>
      </c>
      <c r="F642" s="660">
        <v>1</v>
      </c>
      <c r="G642" s="661">
        <v>21.82</v>
      </c>
      <c r="H642" s="661">
        <v>21.82</v>
      </c>
    </row>
    <row r="643" spans="2:8" ht="30">
      <c r="B643" s="659" t="s">
        <v>36375</v>
      </c>
      <c r="C643" s="659" t="s">
        <v>36376</v>
      </c>
      <c r="D643" s="659" t="s">
        <v>701</v>
      </c>
      <c r="E643" s="660" t="s">
        <v>44</v>
      </c>
      <c r="F643" s="660">
        <v>1</v>
      </c>
      <c r="G643" s="661">
        <v>25.99</v>
      </c>
      <c r="H643" s="661">
        <v>25.99</v>
      </c>
    </row>
    <row r="644" spans="2:8" ht="30">
      <c r="B644" s="659" t="s">
        <v>36377</v>
      </c>
      <c r="C644" s="659" t="s">
        <v>36378</v>
      </c>
      <c r="D644" s="659" t="s">
        <v>702</v>
      </c>
      <c r="E644" s="660" t="s">
        <v>44</v>
      </c>
      <c r="F644" s="660">
        <v>1</v>
      </c>
      <c r="G644" s="661">
        <v>41.64</v>
      </c>
      <c r="H644" s="661">
        <v>41.64</v>
      </c>
    </row>
    <row r="645" spans="2:8" ht="30">
      <c r="B645" s="659" t="s">
        <v>36379</v>
      </c>
      <c r="C645" s="659" t="s">
        <v>36380</v>
      </c>
      <c r="D645" s="659" t="s">
        <v>703</v>
      </c>
      <c r="E645" s="660" t="s">
        <v>44</v>
      </c>
      <c r="F645" s="660">
        <v>1</v>
      </c>
      <c r="G645" s="661">
        <v>57.34</v>
      </c>
      <c r="H645" s="661">
        <v>57.34</v>
      </c>
    </row>
    <row r="646" spans="2:8" ht="30">
      <c r="B646" s="659" t="s">
        <v>36381</v>
      </c>
      <c r="C646" s="659" t="s">
        <v>36382</v>
      </c>
      <c r="D646" s="659" t="s">
        <v>704</v>
      </c>
      <c r="E646" s="660" t="s">
        <v>44</v>
      </c>
      <c r="F646" s="660">
        <v>1</v>
      </c>
      <c r="G646" s="661">
        <v>105.36</v>
      </c>
      <c r="H646" s="661">
        <v>105.36</v>
      </c>
    </row>
    <row r="647" spans="2:8">
      <c r="B647" s="658" t="s">
        <v>36383</v>
      </c>
      <c r="C647" s="659"/>
      <c r="D647" s="658" t="s">
        <v>705</v>
      </c>
      <c r="E647" s="660"/>
      <c r="F647" s="660"/>
      <c r="G647" s="661"/>
      <c r="H647" s="661"/>
    </row>
    <row r="648" spans="2:8" ht="60">
      <c r="B648" s="659" t="s">
        <v>36384</v>
      </c>
      <c r="C648" s="659" t="s">
        <v>36385</v>
      </c>
      <c r="D648" s="659" t="s">
        <v>706</v>
      </c>
      <c r="E648" s="660" t="s">
        <v>39</v>
      </c>
      <c r="F648" s="660">
        <v>1</v>
      </c>
      <c r="G648" s="661">
        <v>22.62</v>
      </c>
      <c r="H648" s="661">
        <v>22.62</v>
      </c>
    </row>
    <row r="649" spans="2:8" ht="60">
      <c r="B649" s="659" t="s">
        <v>36386</v>
      </c>
      <c r="C649" s="659" t="s">
        <v>36387</v>
      </c>
      <c r="D649" s="659" t="s">
        <v>707</v>
      </c>
      <c r="E649" s="660" t="s">
        <v>39</v>
      </c>
      <c r="F649" s="660">
        <v>1</v>
      </c>
      <c r="G649" s="661">
        <v>22.62</v>
      </c>
      <c r="H649" s="661">
        <v>22.62</v>
      </c>
    </row>
    <row r="650" spans="2:8" ht="60">
      <c r="B650" s="659" t="s">
        <v>36388</v>
      </c>
      <c r="C650" s="659" t="s">
        <v>36389</v>
      </c>
      <c r="D650" s="659" t="s">
        <v>708</v>
      </c>
      <c r="E650" s="660" t="s">
        <v>39</v>
      </c>
      <c r="F650" s="660">
        <v>1</v>
      </c>
      <c r="G650" s="661">
        <v>22.62</v>
      </c>
      <c r="H650" s="661">
        <v>22.62</v>
      </c>
    </row>
    <row r="651" spans="2:8" ht="60">
      <c r="B651" s="659" t="s">
        <v>36390</v>
      </c>
      <c r="C651" s="659" t="s">
        <v>36391</v>
      </c>
      <c r="D651" s="659" t="s">
        <v>709</v>
      </c>
      <c r="E651" s="660" t="s">
        <v>39</v>
      </c>
      <c r="F651" s="660">
        <v>1</v>
      </c>
      <c r="G651" s="661">
        <v>22.62</v>
      </c>
      <c r="H651" s="661">
        <v>22.62</v>
      </c>
    </row>
    <row r="652" spans="2:8" ht="60">
      <c r="B652" s="659" t="s">
        <v>36392</v>
      </c>
      <c r="C652" s="659" t="s">
        <v>36393</v>
      </c>
      <c r="D652" s="659" t="s">
        <v>710</v>
      </c>
      <c r="E652" s="660" t="s">
        <v>39</v>
      </c>
      <c r="F652" s="660">
        <v>1</v>
      </c>
      <c r="G652" s="661">
        <v>28.23</v>
      </c>
      <c r="H652" s="661">
        <v>28.23</v>
      </c>
    </row>
    <row r="653" spans="2:8" ht="60">
      <c r="B653" s="659" t="s">
        <v>36394</v>
      </c>
      <c r="C653" s="659" t="s">
        <v>36395</v>
      </c>
      <c r="D653" s="659" t="s">
        <v>711</v>
      </c>
      <c r="E653" s="660" t="s">
        <v>39</v>
      </c>
      <c r="F653" s="660">
        <v>1</v>
      </c>
      <c r="G653" s="661">
        <v>71.86</v>
      </c>
      <c r="H653" s="661">
        <v>71.86</v>
      </c>
    </row>
    <row r="654" spans="2:8" ht="60">
      <c r="B654" s="659" t="s">
        <v>36396</v>
      </c>
      <c r="C654" s="659" t="s">
        <v>36397</v>
      </c>
      <c r="D654" s="659" t="s">
        <v>712</v>
      </c>
      <c r="E654" s="660" t="s">
        <v>39</v>
      </c>
      <c r="F654" s="660">
        <v>1</v>
      </c>
      <c r="G654" s="661">
        <v>71.86</v>
      </c>
      <c r="H654" s="661">
        <v>71.86</v>
      </c>
    </row>
    <row r="655" spans="2:8" ht="60">
      <c r="B655" s="659" t="s">
        <v>36398</v>
      </c>
      <c r="C655" s="659" t="s">
        <v>36399</v>
      </c>
      <c r="D655" s="659" t="s">
        <v>713</v>
      </c>
      <c r="E655" s="660" t="s">
        <v>39</v>
      </c>
      <c r="F655" s="660">
        <v>1</v>
      </c>
      <c r="G655" s="661">
        <v>80.16</v>
      </c>
      <c r="H655" s="661">
        <v>80.16</v>
      </c>
    </row>
    <row r="656" spans="2:8" ht="60">
      <c r="B656" s="659" t="s">
        <v>36400</v>
      </c>
      <c r="C656" s="659" t="s">
        <v>36401</v>
      </c>
      <c r="D656" s="659" t="s">
        <v>714</v>
      </c>
      <c r="E656" s="660" t="s">
        <v>39</v>
      </c>
      <c r="F656" s="660">
        <v>1</v>
      </c>
      <c r="G656" s="661">
        <v>95.71</v>
      </c>
      <c r="H656" s="661">
        <v>95.71</v>
      </c>
    </row>
    <row r="657" spans="2:8" ht="60">
      <c r="B657" s="659" t="s">
        <v>36402</v>
      </c>
      <c r="C657" s="659" t="s">
        <v>36403</v>
      </c>
      <c r="D657" s="659" t="s">
        <v>715</v>
      </c>
      <c r="E657" s="660" t="s">
        <v>39</v>
      </c>
      <c r="F657" s="660">
        <v>1</v>
      </c>
      <c r="G657" s="661">
        <v>110.4</v>
      </c>
      <c r="H657" s="661">
        <v>110.4</v>
      </c>
    </row>
    <row r="658" spans="2:8" ht="60">
      <c r="B658" s="659" t="s">
        <v>36404</v>
      </c>
      <c r="C658" s="659" t="s">
        <v>36405</v>
      </c>
      <c r="D658" s="659" t="s">
        <v>716</v>
      </c>
      <c r="E658" s="660" t="s">
        <v>39</v>
      </c>
      <c r="F658" s="660">
        <v>1</v>
      </c>
      <c r="G658" s="661">
        <v>110.4</v>
      </c>
      <c r="H658" s="661">
        <v>110.4</v>
      </c>
    </row>
    <row r="659" spans="2:8" ht="60">
      <c r="B659" s="659" t="s">
        <v>36406</v>
      </c>
      <c r="C659" s="659" t="s">
        <v>36407</v>
      </c>
      <c r="D659" s="659" t="s">
        <v>717</v>
      </c>
      <c r="E659" s="660" t="s">
        <v>39</v>
      </c>
      <c r="F659" s="660">
        <v>1</v>
      </c>
      <c r="G659" s="661">
        <v>185.26</v>
      </c>
      <c r="H659" s="661">
        <v>185.26</v>
      </c>
    </row>
    <row r="660" spans="2:8" ht="60">
      <c r="B660" s="659" t="s">
        <v>36408</v>
      </c>
      <c r="C660" s="659" t="s">
        <v>36409</v>
      </c>
      <c r="D660" s="659" t="s">
        <v>36410</v>
      </c>
      <c r="E660" s="660" t="s">
        <v>39</v>
      </c>
      <c r="F660" s="660">
        <v>1</v>
      </c>
      <c r="G660" s="661">
        <v>444.15</v>
      </c>
      <c r="H660" s="661">
        <v>444.15</v>
      </c>
    </row>
    <row r="661" spans="2:8" ht="60">
      <c r="B661" s="659" t="s">
        <v>36411</v>
      </c>
      <c r="C661" s="659" t="s">
        <v>36412</v>
      </c>
      <c r="D661" s="659" t="s">
        <v>718</v>
      </c>
      <c r="E661" s="660" t="s">
        <v>39</v>
      </c>
      <c r="F661" s="660">
        <v>1</v>
      </c>
      <c r="G661" s="661">
        <v>167.67</v>
      </c>
      <c r="H661" s="661">
        <v>167.67</v>
      </c>
    </row>
    <row r="662" spans="2:8" ht="60">
      <c r="B662" s="659" t="s">
        <v>36413</v>
      </c>
      <c r="C662" s="659" t="s">
        <v>36414</v>
      </c>
      <c r="D662" s="659" t="s">
        <v>719</v>
      </c>
      <c r="E662" s="660" t="s">
        <v>39</v>
      </c>
      <c r="F662" s="660">
        <v>1</v>
      </c>
      <c r="G662" s="661">
        <v>28.23</v>
      </c>
      <c r="H662" s="661">
        <v>28.23</v>
      </c>
    </row>
    <row r="663" spans="2:8" ht="60">
      <c r="B663" s="659" t="s">
        <v>36415</v>
      </c>
      <c r="C663" s="659" t="s">
        <v>36416</v>
      </c>
      <c r="D663" s="659" t="s">
        <v>720</v>
      </c>
      <c r="E663" s="660" t="s">
        <v>39</v>
      </c>
      <c r="F663" s="660">
        <v>1</v>
      </c>
      <c r="G663" s="661">
        <v>31.83</v>
      </c>
      <c r="H663" s="661">
        <v>31.83</v>
      </c>
    </row>
    <row r="664" spans="2:8" ht="60">
      <c r="B664" s="659" t="s">
        <v>36417</v>
      </c>
      <c r="C664" s="659" t="s">
        <v>36418</v>
      </c>
      <c r="D664" s="659" t="s">
        <v>721</v>
      </c>
      <c r="E664" s="660" t="s">
        <v>39</v>
      </c>
      <c r="F664" s="660">
        <v>1</v>
      </c>
      <c r="G664" s="661">
        <v>31.83</v>
      </c>
      <c r="H664" s="661">
        <v>31.83</v>
      </c>
    </row>
    <row r="665" spans="2:8" ht="45">
      <c r="B665" s="659" t="s">
        <v>36419</v>
      </c>
      <c r="C665" s="659" t="s">
        <v>36420</v>
      </c>
      <c r="D665" s="659" t="s">
        <v>722</v>
      </c>
      <c r="E665" s="660" t="s">
        <v>39</v>
      </c>
      <c r="F665" s="660">
        <v>1</v>
      </c>
      <c r="G665" s="661">
        <v>52.92</v>
      </c>
      <c r="H665" s="661">
        <v>52.92</v>
      </c>
    </row>
    <row r="666" spans="2:8" ht="60">
      <c r="B666" s="659" t="s">
        <v>36421</v>
      </c>
      <c r="C666" s="659" t="s">
        <v>36422</v>
      </c>
      <c r="D666" s="659" t="s">
        <v>723</v>
      </c>
      <c r="E666" s="660" t="s">
        <v>39</v>
      </c>
      <c r="F666" s="660">
        <v>1</v>
      </c>
      <c r="G666" s="661">
        <v>71.86</v>
      </c>
      <c r="H666" s="661">
        <v>71.86</v>
      </c>
    </row>
    <row r="667" spans="2:8" ht="60">
      <c r="B667" s="659" t="s">
        <v>36423</v>
      </c>
      <c r="C667" s="659" t="s">
        <v>36424</v>
      </c>
      <c r="D667" s="659" t="s">
        <v>724</v>
      </c>
      <c r="E667" s="660" t="s">
        <v>39</v>
      </c>
      <c r="F667" s="660">
        <v>1</v>
      </c>
      <c r="G667" s="661">
        <v>71.86</v>
      </c>
      <c r="H667" s="661">
        <v>71.86</v>
      </c>
    </row>
    <row r="668" spans="2:8" ht="60">
      <c r="B668" s="659" t="s">
        <v>36425</v>
      </c>
      <c r="C668" s="659" t="s">
        <v>36426</v>
      </c>
      <c r="D668" s="659" t="s">
        <v>725</v>
      </c>
      <c r="E668" s="660" t="s">
        <v>39</v>
      </c>
      <c r="F668" s="660">
        <v>1</v>
      </c>
      <c r="G668" s="661">
        <v>80.16</v>
      </c>
      <c r="H668" s="661">
        <v>80.16</v>
      </c>
    </row>
    <row r="669" spans="2:8" ht="60">
      <c r="B669" s="659" t="s">
        <v>36427</v>
      </c>
      <c r="C669" s="659" t="s">
        <v>36428</v>
      </c>
      <c r="D669" s="659" t="s">
        <v>726</v>
      </c>
      <c r="E669" s="660" t="s">
        <v>39</v>
      </c>
      <c r="F669" s="660">
        <v>1</v>
      </c>
      <c r="G669" s="661">
        <v>80.38</v>
      </c>
      <c r="H669" s="661">
        <v>80.38</v>
      </c>
    </row>
    <row r="670" spans="2:8" ht="60">
      <c r="B670" s="659" t="s">
        <v>36429</v>
      </c>
      <c r="C670" s="659" t="s">
        <v>36430</v>
      </c>
      <c r="D670" s="659" t="s">
        <v>727</v>
      </c>
      <c r="E670" s="660" t="s">
        <v>39</v>
      </c>
      <c r="F670" s="660">
        <v>1</v>
      </c>
      <c r="G670" s="661">
        <v>106.06</v>
      </c>
      <c r="H670" s="661">
        <v>106.06</v>
      </c>
    </row>
    <row r="671" spans="2:8" ht="45">
      <c r="B671" s="659" t="s">
        <v>36431</v>
      </c>
      <c r="C671" s="659" t="s">
        <v>36432</v>
      </c>
      <c r="D671" s="659" t="s">
        <v>728</v>
      </c>
      <c r="E671" s="660" t="s">
        <v>39</v>
      </c>
      <c r="F671" s="660">
        <v>1</v>
      </c>
      <c r="G671" s="661">
        <v>131.05000000000001</v>
      </c>
      <c r="H671" s="661">
        <v>131.05000000000001</v>
      </c>
    </row>
    <row r="672" spans="2:8" ht="60">
      <c r="B672" s="659" t="s">
        <v>36433</v>
      </c>
      <c r="C672" s="659" t="s">
        <v>36434</v>
      </c>
      <c r="D672" s="659" t="s">
        <v>729</v>
      </c>
      <c r="E672" s="660" t="s">
        <v>39</v>
      </c>
      <c r="F672" s="660">
        <v>1</v>
      </c>
      <c r="G672" s="661">
        <v>95.71</v>
      </c>
      <c r="H672" s="661">
        <v>95.71</v>
      </c>
    </row>
    <row r="673" spans="2:8" ht="60">
      <c r="B673" s="659" t="s">
        <v>36435</v>
      </c>
      <c r="C673" s="659" t="s">
        <v>36436</v>
      </c>
      <c r="D673" s="659" t="s">
        <v>730</v>
      </c>
      <c r="E673" s="660" t="s">
        <v>39</v>
      </c>
      <c r="F673" s="660">
        <v>1</v>
      </c>
      <c r="G673" s="661">
        <v>95.71</v>
      </c>
      <c r="H673" s="661">
        <v>95.71</v>
      </c>
    </row>
    <row r="674" spans="2:8" ht="60">
      <c r="B674" s="659" t="s">
        <v>36437</v>
      </c>
      <c r="C674" s="659" t="s">
        <v>36438</v>
      </c>
      <c r="D674" s="659" t="s">
        <v>731</v>
      </c>
      <c r="E674" s="660" t="s">
        <v>39</v>
      </c>
      <c r="F674" s="660">
        <v>1</v>
      </c>
      <c r="G674" s="661">
        <v>95.71</v>
      </c>
      <c r="H674" s="661">
        <v>95.71</v>
      </c>
    </row>
    <row r="675" spans="2:8" ht="60">
      <c r="B675" s="659" t="s">
        <v>36439</v>
      </c>
      <c r="C675" s="659" t="s">
        <v>36440</v>
      </c>
      <c r="D675" s="659" t="s">
        <v>732</v>
      </c>
      <c r="E675" s="660" t="s">
        <v>39</v>
      </c>
      <c r="F675" s="660">
        <v>1</v>
      </c>
      <c r="G675" s="661">
        <v>128.85</v>
      </c>
      <c r="H675" s="661">
        <v>128.85</v>
      </c>
    </row>
    <row r="676" spans="2:8" ht="45">
      <c r="B676" s="659" t="s">
        <v>36441</v>
      </c>
      <c r="C676" s="659" t="s">
        <v>36442</v>
      </c>
      <c r="D676" s="659" t="s">
        <v>733</v>
      </c>
      <c r="E676" s="660" t="s">
        <v>39</v>
      </c>
      <c r="F676" s="660">
        <v>1</v>
      </c>
      <c r="G676" s="661">
        <v>185.26</v>
      </c>
      <c r="H676" s="661">
        <v>185.26</v>
      </c>
    </row>
    <row r="677" spans="2:8" ht="45">
      <c r="B677" s="659" t="s">
        <v>36443</v>
      </c>
      <c r="C677" s="659" t="s">
        <v>36444</v>
      </c>
      <c r="D677" s="659" t="s">
        <v>36445</v>
      </c>
      <c r="E677" s="660" t="s">
        <v>39</v>
      </c>
      <c r="F677" s="660">
        <v>1</v>
      </c>
      <c r="G677" s="661">
        <v>444.15</v>
      </c>
      <c r="H677" s="661">
        <v>444.15</v>
      </c>
    </row>
    <row r="678" spans="2:8" ht="60">
      <c r="B678" s="659" t="s">
        <v>36446</v>
      </c>
      <c r="C678" s="659" t="s">
        <v>36447</v>
      </c>
      <c r="D678" s="659" t="s">
        <v>734</v>
      </c>
      <c r="E678" s="660" t="s">
        <v>39</v>
      </c>
      <c r="F678" s="660">
        <v>1</v>
      </c>
      <c r="G678" s="661">
        <v>503.17</v>
      </c>
      <c r="H678" s="661">
        <v>503.17</v>
      </c>
    </row>
    <row r="679" spans="2:8" ht="75">
      <c r="B679" s="659" t="s">
        <v>36448</v>
      </c>
      <c r="C679" s="659" t="s">
        <v>36449</v>
      </c>
      <c r="D679" s="659" t="s">
        <v>735</v>
      </c>
      <c r="E679" s="660" t="s">
        <v>39</v>
      </c>
      <c r="F679" s="660">
        <v>1</v>
      </c>
      <c r="G679" s="661">
        <v>533.33000000000004</v>
      </c>
      <c r="H679" s="661">
        <v>533.33000000000004</v>
      </c>
    </row>
    <row r="680" spans="2:8" ht="75">
      <c r="B680" s="659" t="s">
        <v>36450</v>
      </c>
      <c r="C680" s="659" t="s">
        <v>36451</v>
      </c>
      <c r="D680" s="659" t="s">
        <v>736</v>
      </c>
      <c r="E680" s="660" t="s">
        <v>39</v>
      </c>
      <c r="F680" s="660">
        <v>1</v>
      </c>
      <c r="G680" s="662">
        <v>1195.9100000000001</v>
      </c>
      <c r="H680" s="662">
        <v>1195.9100000000001</v>
      </c>
    </row>
    <row r="681" spans="2:8" ht="60">
      <c r="B681" s="659" t="s">
        <v>36452</v>
      </c>
      <c r="C681" s="659" t="s">
        <v>36453</v>
      </c>
      <c r="D681" s="659" t="s">
        <v>737</v>
      </c>
      <c r="E681" s="660" t="s">
        <v>39</v>
      </c>
      <c r="F681" s="660">
        <v>1</v>
      </c>
      <c r="G681" s="661">
        <v>185.74</v>
      </c>
      <c r="H681" s="661">
        <v>185.74</v>
      </c>
    </row>
    <row r="682" spans="2:8" ht="60">
      <c r="B682" s="659" t="s">
        <v>36454</v>
      </c>
      <c r="C682" s="659" t="s">
        <v>36455</v>
      </c>
      <c r="D682" s="659" t="s">
        <v>738</v>
      </c>
      <c r="E682" s="660" t="s">
        <v>39</v>
      </c>
      <c r="F682" s="660">
        <v>1</v>
      </c>
      <c r="G682" s="661">
        <v>22.62</v>
      </c>
      <c r="H682" s="661">
        <v>22.62</v>
      </c>
    </row>
    <row r="683" spans="2:8" ht="45">
      <c r="B683" s="659" t="s">
        <v>36456</v>
      </c>
      <c r="C683" s="659" t="s">
        <v>36457</v>
      </c>
      <c r="D683" s="659" t="s">
        <v>739</v>
      </c>
      <c r="E683" s="660" t="s">
        <v>39</v>
      </c>
      <c r="F683" s="660">
        <v>1</v>
      </c>
      <c r="G683" s="661">
        <v>444.15</v>
      </c>
      <c r="H683" s="661">
        <v>444.15</v>
      </c>
    </row>
    <row r="684" spans="2:8">
      <c r="B684" s="659" t="s">
        <v>36458</v>
      </c>
      <c r="C684" s="659" t="s">
        <v>36459</v>
      </c>
      <c r="D684" s="659" t="s">
        <v>740</v>
      </c>
      <c r="E684" s="660" t="s">
        <v>39</v>
      </c>
      <c r="F684" s="660">
        <v>1</v>
      </c>
      <c r="G684" s="661">
        <v>75.81</v>
      </c>
      <c r="H684" s="661">
        <v>75.81</v>
      </c>
    </row>
    <row r="685" spans="2:8">
      <c r="B685" s="659" t="s">
        <v>36460</v>
      </c>
      <c r="C685" s="659" t="s">
        <v>36461</v>
      </c>
      <c r="D685" s="659" t="s">
        <v>741</v>
      </c>
      <c r="E685" s="660" t="s">
        <v>39</v>
      </c>
      <c r="F685" s="660">
        <v>1</v>
      </c>
      <c r="G685" s="661">
        <v>75.81</v>
      </c>
      <c r="H685" s="661">
        <v>75.81</v>
      </c>
    </row>
    <row r="686" spans="2:8">
      <c r="B686" s="659" t="s">
        <v>36462</v>
      </c>
      <c r="C686" s="659" t="s">
        <v>36463</v>
      </c>
      <c r="D686" s="659" t="s">
        <v>742</v>
      </c>
      <c r="E686" s="660" t="s">
        <v>39</v>
      </c>
      <c r="F686" s="660">
        <v>1</v>
      </c>
      <c r="G686" s="661">
        <v>118.45</v>
      </c>
      <c r="H686" s="661">
        <v>118.45</v>
      </c>
    </row>
    <row r="687" spans="2:8">
      <c r="B687" s="659" t="s">
        <v>36464</v>
      </c>
      <c r="C687" s="659" t="s">
        <v>36465</v>
      </c>
      <c r="D687" s="659" t="s">
        <v>743</v>
      </c>
      <c r="E687" s="660" t="s">
        <v>39</v>
      </c>
      <c r="F687" s="660">
        <v>1</v>
      </c>
      <c r="G687" s="661">
        <v>118.45</v>
      </c>
      <c r="H687" s="661">
        <v>118.45</v>
      </c>
    </row>
    <row r="688" spans="2:8">
      <c r="B688" s="659" t="s">
        <v>36466</v>
      </c>
      <c r="C688" s="659" t="s">
        <v>36467</v>
      </c>
      <c r="D688" s="659" t="s">
        <v>744</v>
      </c>
      <c r="E688" s="660" t="s">
        <v>39</v>
      </c>
      <c r="F688" s="660">
        <v>1</v>
      </c>
      <c r="G688" s="661">
        <v>118.45</v>
      </c>
      <c r="H688" s="661">
        <v>118.45</v>
      </c>
    </row>
    <row r="689" spans="2:8">
      <c r="B689" s="659" t="s">
        <v>36468</v>
      </c>
      <c r="C689" s="659" t="s">
        <v>36469</v>
      </c>
      <c r="D689" s="659" t="s">
        <v>745</v>
      </c>
      <c r="E689" s="660" t="s">
        <v>39</v>
      </c>
      <c r="F689" s="660">
        <v>1</v>
      </c>
      <c r="G689" s="661">
        <v>75.81</v>
      </c>
      <c r="H689" s="661">
        <v>75.81</v>
      </c>
    </row>
    <row r="690" spans="2:8" ht="30">
      <c r="B690" s="659" t="s">
        <v>36470</v>
      </c>
      <c r="C690" s="659" t="s">
        <v>36471</v>
      </c>
      <c r="D690" s="659" t="s">
        <v>36472</v>
      </c>
      <c r="E690" s="660" t="s">
        <v>39</v>
      </c>
      <c r="F690" s="660">
        <v>1</v>
      </c>
      <c r="G690" s="661">
        <v>110.79</v>
      </c>
      <c r="H690" s="661">
        <v>110.79</v>
      </c>
    </row>
    <row r="691" spans="2:8" ht="30">
      <c r="B691" s="659" t="s">
        <v>36473</v>
      </c>
      <c r="C691" s="659" t="s">
        <v>36474</v>
      </c>
      <c r="D691" s="659" t="s">
        <v>36475</v>
      </c>
      <c r="E691" s="660" t="s">
        <v>39</v>
      </c>
      <c r="F691" s="660">
        <v>1</v>
      </c>
      <c r="G691" s="661">
        <v>112.04</v>
      </c>
      <c r="H691" s="661">
        <v>112.04</v>
      </c>
    </row>
    <row r="692" spans="2:8" ht="30">
      <c r="B692" s="659" t="s">
        <v>36476</v>
      </c>
      <c r="C692" s="659" t="s">
        <v>36477</v>
      </c>
      <c r="D692" s="659" t="s">
        <v>36478</v>
      </c>
      <c r="E692" s="660" t="s">
        <v>39</v>
      </c>
      <c r="F692" s="660">
        <v>1</v>
      </c>
      <c r="G692" s="661">
        <v>206.1</v>
      </c>
      <c r="H692" s="661">
        <v>206.1</v>
      </c>
    </row>
    <row r="693" spans="2:8">
      <c r="B693" s="658" t="s">
        <v>36479</v>
      </c>
      <c r="C693" s="659"/>
      <c r="D693" s="658" t="s">
        <v>746</v>
      </c>
      <c r="E693" s="660"/>
      <c r="F693" s="660"/>
      <c r="G693" s="661"/>
      <c r="H693" s="661"/>
    </row>
    <row r="694" spans="2:8" ht="45">
      <c r="B694" s="659" t="s">
        <v>36480</v>
      </c>
      <c r="C694" s="659" t="s">
        <v>36481</v>
      </c>
      <c r="D694" s="659" t="s">
        <v>747</v>
      </c>
      <c r="E694" s="660" t="s">
        <v>44</v>
      </c>
      <c r="F694" s="660">
        <v>1</v>
      </c>
      <c r="G694" s="661">
        <v>5.99</v>
      </c>
      <c r="H694" s="661">
        <v>5.99</v>
      </c>
    </row>
    <row r="695" spans="2:8" ht="45">
      <c r="B695" s="659" t="s">
        <v>36482</v>
      </c>
      <c r="C695" s="659" t="s">
        <v>36483</v>
      </c>
      <c r="D695" s="659" t="s">
        <v>748</v>
      </c>
      <c r="E695" s="660" t="s">
        <v>44</v>
      </c>
      <c r="F695" s="660">
        <v>1</v>
      </c>
      <c r="G695" s="661">
        <v>7.46</v>
      </c>
      <c r="H695" s="661">
        <v>7.46</v>
      </c>
    </row>
    <row r="696" spans="2:8" ht="45">
      <c r="B696" s="659" t="s">
        <v>36484</v>
      </c>
      <c r="C696" s="659" t="s">
        <v>36485</v>
      </c>
      <c r="D696" s="659" t="s">
        <v>749</v>
      </c>
      <c r="E696" s="660" t="s">
        <v>44</v>
      </c>
      <c r="F696" s="660">
        <v>1</v>
      </c>
      <c r="G696" s="661">
        <v>9.92</v>
      </c>
      <c r="H696" s="661">
        <v>9.92</v>
      </c>
    </row>
    <row r="697" spans="2:8" ht="45">
      <c r="B697" s="659" t="s">
        <v>36486</v>
      </c>
      <c r="C697" s="659" t="s">
        <v>36487</v>
      </c>
      <c r="D697" s="659" t="s">
        <v>750</v>
      </c>
      <c r="E697" s="660" t="s">
        <v>44</v>
      </c>
      <c r="F697" s="660">
        <v>1</v>
      </c>
      <c r="G697" s="661">
        <v>12.2</v>
      </c>
      <c r="H697" s="661">
        <v>12.2</v>
      </c>
    </row>
    <row r="698" spans="2:8" ht="45">
      <c r="B698" s="659" t="s">
        <v>36488</v>
      </c>
      <c r="C698" s="659" t="s">
        <v>36489</v>
      </c>
      <c r="D698" s="659" t="s">
        <v>751</v>
      </c>
      <c r="E698" s="660" t="s">
        <v>44</v>
      </c>
      <c r="F698" s="660">
        <v>1</v>
      </c>
      <c r="G698" s="661">
        <v>18.190000000000001</v>
      </c>
      <c r="H698" s="661">
        <v>18.190000000000001</v>
      </c>
    </row>
    <row r="699" spans="2:8" ht="45">
      <c r="B699" s="659" t="s">
        <v>36490</v>
      </c>
      <c r="C699" s="659" t="s">
        <v>36491</v>
      </c>
      <c r="D699" s="659" t="s">
        <v>752</v>
      </c>
      <c r="E699" s="660" t="s">
        <v>44</v>
      </c>
      <c r="F699" s="660">
        <v>1</v>
      </c>
      <c r="G699" s="661">
        <v>25.93</v>
      </c>
      <c r="H699" s="661">
        <v>25.93</v>
      </c>
    </row>
    <row r="700" spans="2:8" ht="45">
      <c r="B700" s="659" t="s">
        <v>36492</v>
      </c>
      <c r="C700" s="659" t="s">
        <v>36493</v>
      </c>
      <c r="D700" s="659" t="s">
        <v>753</v>
      </c>
      <c r="E700" s="660" t="s">
        <v>44</v>
      </c>
      <c r="F700" s="660">
        <v>1</v>
      </c>
      <c r="G700" s="661">
        <v>37.380000000000003</v>
      </c>
      <c r="H700" s="661">
        <v>37.380000000000003</v>
      </c>
    </row>
    <row r="701" spans="2:8">
      <c r="B701" s="659" t="s">
        <v>36494</v>
      </c>
      <c r="C701" s="659" t="s">
        <v>36495</v>
      </c>
      <c r="D701" s="659" t="s">
        <v>754</v>
      </c>
      <c r="E701" s="660" t="s">
        <v>44</v>
      </c>
      <c r="F701" s="660">
        <v>1</v>
      </c>
      <c r="G701" s="661">
        <v>37.33</v>
      </c>
      <c r="H701" s="661">
        <v>37.33</v>
      </c>
    </row>
    <row r="702" spans="2:8">
      <c r="B702" s="659" t="s">
        <v>36496</v>
      </c>
      <c r="C702" s="659" t="s">
        <v>36497</v>
      </c>
      <c r="D702" s="659" t="s">
        <v>755</v>
      </c>
      <c r="E702" s="660" t="s">
        <v>44</v>
      </c>
      <c r="F702" s="660">
        <v>1</v>
      </c>
      <c r="G702" s="661">
        <v>19.399999999999999</v>
      </c>
      <c r="H702" s="661">
        <v>19.399999999999999</v>
      </c>
    </row>
    <row r="703" spans="2:8" ht="45">
      <c r="B703" s="659" t="s">
        <v>36498</v>
      </c>
      <c r="C703" s="659" t="s">
        <v>36499</v>
      </c>
      <c r="D703" s="659" t="s">
        <v>36500</v>
      </c>
      <c r="E703" s="660" t="s">
        <v>44</v>
      </c>
      <c r="F703" s="660">
        <v>1</v>
      </c>
      <c r="G703" s="661">
        <v>9.1</v>
      </c>
      <c r="H703" s="661">
        <v>9.1</v>
      </c>
    </row>
    <row r="704" spans="2:8" ht="45">
      <c r="B704" s="659" t="s">
        <v>36501</v>
      </c>
      <c r="C704" s="659" t="s">
        <v>36502</v>
      </c>
      <c r="D704" s="659" t="s">
        <v>36503</v>
      </c>
      <c r="E704" s="660" t="s">
        <v>44</v>
      </c>
      <c r="F704" s="660">
        <v>1</v>
      </c>
      <c r="G704" s="661">
        <v>10.88</v>
      </c>
      <c r="H704" s="661">
        <v>10.88</v>
      </c>
    </row>
    <row r="705" spans="2:8" ht="45">
      <c r="B705" s="659" t="s">
        <v>36504</v>
      </c>
      <c r="C705" s="659" t="s">
        <v>36505</v>
      </c>
      <c r="D705" s="659" t="s">
        <v>36506</v>
      </c>
      <c r="E705" s="660" t="s">
        <v>44</v>
      </c>
      <c r="F705" s="660">
        <v>1</v>
      </c>
      <c r="G705" s="661">
        <v>13.52</v>
      </c>
      <c r="H705" s="661">
        <v>13.52</v>
      </c>
    </row>
    <row r="706" spans="2:8" ht="45">
      <c r="B706" s="659" t="s">
        <v>36507</v>
      </c>
      <c r="C706" s="659" t="s">
        <v>36508</v>
      </c>
      <c r="D706" s="659" t="s">
        <v>36509</v>
      </c>
      <c r="E706" s="660" t="s">
        <v>44</v>
      </c>
      <c r="F706" s="660">
        <v>1</v>
      </c>
      <c r="G706" s="661">
        <v>18.809999999999999</v>
      </c>
      <c r="H706" s="661">
        <v>18.809999999999999</v>
      </c>
    </row>
    <row r="707" spans="2:8" ht="45">
      <c r="B707" s="659" t="s">
        <v>36510</v>
      </c>
      <c r="C707" s="659" t="s">
        <v>36511</v>
      </c>
      <c r="D707" s="659" t="s">
        <v>36512</v>
      </c>
      <c r="E707" s="660" t="s">
        <v>44</v>
      </c>
      <c r="F707" s="660">
        <v>1</v>
      </c>
      <c r="G707" s="661">
        <v>26.37</v>
      </c>
      <c r="H707" s="661">
        <v>26.37</v>
      </c>
    </row>
    <row r="708" spans="2:8" ht="45">
      <c r="B708" s="659" t="s">
        <v>36513</v>
      </c>
      <c r="C708" s="659" t="s">
        <v>36514</v>
      </c>
      <c r="D708" s="659" t="s">
        <v>36515</v>
      </c>
      <c r="E708" s="660" t="s">
        <v>44</v>
      </c>
      <c r="F708" s="660">
        <v>1</v>
      </c>
      <c r="G708" s="661">
        <v>40.369999999999997</v>
      </c>
      <c r="H708" s="661">
        <v>40.369999999999997</v>
      </c>
    </row>
    <row r="709" spans="2:8" ht="45">
      <c r="B709" s="659" t="s">
        <v>36516</v>
      </c>
      <c r="C709" s="659" t="s">
        <v>36517</v>
      </c>
      <c r="D709" s="659" t="s">
        <v>36518</v>
      </c>
      <c r="E709" s="660" t="s">
        <v>44</v>
      </c>
      <c r="F709" s="660">
        <v>1</v>
      </c>
      <c r="G709" s="661">
        <v>50.72</v>
      </c>
      <c r="H709" s="661">
        <v>50.72</v>
      </c>
    </row>
    <row r="710" spans="2:8" ht="45">
      <c r="B710" s="659" t="s">
        <v>36519</v>
      </c>
      <c r="C710" s="659" t="s">
        <v>36520</v>
      </c>
      <c r="D710" s="659" t="s">
        <v>36521</v>
      </c>
      <c r="E710" s="660" t="s">
        <v>44</v>
      </c>
      <c r="F710" s="660">
        <v>1</v>
      </c>
      <c r="G710" s="661">
        <v>74.510000000000005</v>
      </c>
      <c r="H710" s="661">
        <v>74.510000000000005</v>
      </c>
    </row>
    <row r="711" spans="2:8" ht="45">
      <c r="B711" s="659" t="s">
        <v>36522</v>
      </c>
      <c r="C711" s="659" t="s">
        <v>36523</v>
      </c>
      <c r="D711" s="659" t="s">
        <v>36524</v>
      </c>
      <c r="E711" s="660" t="s">
        <v>44</v>
      </c>
      <c r="F711" s="660">
        <v>1</v>
      </c>
      <c r="G711" s="661">
        <v>131.82</v>
      </c>
      <c r="H711" s="661">
        <v>131.82</v>
      </c>
    </row>
    <row r="712" spans="2:8" ht="45">
      <c r="B712" s="659" t="s">
        <v>36525</v>
      </c>
      <c r="C712" s="659" t="s">
        <v>36526</v>
      </c>
      <c r="D712" s="659" t="s">
        <v>36527</v>
      </c>
      <c r="E712" s="660" t="s">
        <v>44</v>
      </c>
      <c r="F712" s="660">
        <v>1</v>
      </c>
      <c r="G712" s="661">
        <v>170.78</v>
      </c>
      <c r="H712" s="661">
        <v>170.78</v>
      </c>
    </row>
    <row r="713" spans="2:8" ht="45">
      <c r="B713" s="659" t="s">
        <v>36528</v>
      </c>
      <c r="C713" s="659" t="s">
        <v>36529</v>
      </c>
      <c r="D713" s="659" t="s">
        <v>36530</v>
      </c>
      <c r="E713" s="660" t="s">
        <v>44</v>
      </c>
      <c r="F713" s="660">
        <v>1</v>
      </c>
      <c r="G713" s="661">
        <v>461.24</v>
      </c>
      <c r="H713" s="661">
        <v>461.24</v>
      </c>
    </row>
    <row r="714" spans="2:8" ht="45">
      <c r="B714" s="659" t="s">
        <v>36531</v>
      </c>
      <c r="C714" s="659" t="s">
        <v>36532</v>
      </c>
      <c r="D714" s="659" t="s">
        <v>36533</v>
      </c>
      <c r="E714" s="660" t="s">
        <v>44</v>
      </c>
      <c r="F714" s="660">
        <v>1</v>
      </c>
      <c r="G714" s="661">
        <v>99.62</v>
      </c>
      <c r="H714" s="661">
        <v>99.62</v>
      </c>
    </row>
    <row r="715" spans="2:8" ht="45">
      <c r="B715" s="659" t="s">
        <v>36534</v>
      </c>
      <c r="C715" s="659" t="s">
        <v>36535</v>
      </c>
      <c r="D715" s="659" t="s">
        <v>36536</v>
      </c>
      <c r="E715" s="660" t="s">
        <v>44</v>
      </c>
      <c r="F715" s="660">
        <v>1</v>
      </c>
      <c r="G715" s="661">
        <v>203.35</v>
      </c>
      <c r="H715" s="661">
        <v>203.35</v>
      </c>
    </row>
    <row r="716" spans="2:8" ht="45">
      <c r="B716" s="659" t="s">
        <v>36537</v>
      </c>
      <c r="C716" s="659" t="s">
        <v>36538</v>
      </c>
      <c r="D716" s="659" t="s">
        <v>756</v>
      </c>
      <c r="E716" s="660" t="s">
        <v>44</v>
      </c>
      <c r="F716" s="660">
        <v>1</v>
      </c>
      <c r="G716" s="661">
        <v>257.55</v>
      </c>
      <c r="H716" s="661">
        <v>257.55</v>
      </c>
    </row>
    <row r="717" spans="2:8" ht="45">
      <c r="B717" s="659" t="s">
        <v>36539</v>
      </c>
      <c r="C717" s="659" t="s">
        <v>36540</v>
      </c>
      <c r="D717" s="659" t="s">
        <v>757</v>
      </c>
      <c r="E717" s="660" t="s">
        <v>44</v>
      </c>
      <c r="F717" s="660">
        <v>1</v>
      </c>
      <c r="G717" s="661">
        <v>332.92</v>
      </c>
      <c r="H717" s="661">
        <v>332.92</v>
      </c>
    </row>
    <row r="718" spans="2:8" ht="45">
      <c r="B718" s="659" t="s">
        <v>36541</v>
      </c>
      <c r="C718" s="659" t="s">
        <v>36542</v>
      </c>
      <c r="D718" s="659" t="s">
        <v>758</v>
      </c>
      <c r="E718" s="660" t="s">
        <v>44</v>
      </c>
      <c r="F718" s="660">
        <v>1</v>
      </c>
      <c r="G718" s="661">
        <v>85.68</v>
      </c>
      <c r="H718" s="661">
        <v>85.68</v>
      </c>
    </row>
    <row r="719" spans="2:8" ht="45">
      <c r="B719" s="659" t="s">
        <v>36543</v>
      </c>
      <c r="C719" s="659" t="s">
        <v>36544</v>
      </c>
      <c r="D719" s="659" t="s">
        <v>759</v>
      </c>
      <c r="E719" s="660" t="s">
        <v>44</v>
      </c>
      <c r="F719" s="660">
        <v>1</v>
      </c>
      <c r="G719" s="661">
        <v>98.35</v>
      </c>
      <c r="H719" s="661">
        <v>98.35</v>
      </c>
    </row>
    <row r="720" spans="2:8" ht="45">
      <c r="B720" s="659" t="s">
        <v>36545</v>
      </c>
      <c r="C720" s="659" t="s">
        <v>36546</v>
      </c>
      <c r="D720" s="659" t="s">
        <v>36547</v>
      </c>
      <c r="E720" s="660" t="s">
        <v>44</v>
      </c>
      <c r="F720" s="660">
        <v>1</v>
      </c>
      <c r="G720" s="661">
        <v>33.06</v>
      </c>
      <c r="H720" s="661">
        <v>33.06</v>
      </c>
    </row>
    <row r="721" spans="2:8" ht="45">
      <c r="B721" s="659" t="s">
        <v>36548</v>
      </c>
      <c r="C721" s="659" t="s">
        <v>36549</v>
      </c>
      <c r="D721" s="659" t="s">
        <v>36550</v>
      </c>
      <c r="E721" s="660" t="s">
        <v>44</v>
      </c>
      <c r="F721" s="660">
        <v>1</v>
      </c>
      <c r="G721" s="661">
        <v>16.2</v>
      </c>
      <c r="H721" s="661">
        <v>16.2</v>
      </c>
    </row>
    <row r="722" spans="2:8" ht="45">
      <c r="B722" s="659" t="s">
        <v>36551</v>
      </c>
      <c r="C722" s="659" t="s">
        <v>36552</v>
      </c>
      <c r="D722" s="659" t="s">
        <v>36553</v>
      </c>
      <c r="E722" s="660" t="s">
        <v>44</v>
      </c>
      <c r="F722" s="660">
        <v>1</v>
      </c>
      <c r="G722" s="661">
        <v>25.04</v>
      </c>
      <c r="H722" s="661">
        <v>25.04</v>
      </c>
    </row>
    <row r="723" spans="2:8">
      <c r="B723" s="658" t="s">
        <v>36554</v>
      </c>
      <c r="C723" s="659"/>
      <c r="D723" s="658" t="s">
        <v>760</v>
      </c>
      <c r="E723" s="660"/>
      <c r="F723" s="660"/>
      <c r="G723" s="661"/>
      <c r="H723" s="661"/>
    </row>
    <row r="724" spans="2:8">
      <c r="B724" s="659" t="s">
        <v>36555</v>
      </c>
      <c r="C724" s="659" t="s">
        <v>36556</v>
      </c>
      <c r="D724" s="659" t="s">
        <v>761</v>
      </c>
      <c r="E724" s="660" t="s">
        <v>39</v>
      </c>
      <c r="F724" s="660">
        <v>1</v>
      </c>
      <c r="G724" s="661">
        <v>15.61</v>
      </c>
      <c r="H724" s="661">
        <v>15.61</v>
      </c>
    </row>
    <row r="725" spans="2:8">
      <c r="B725" s="659" t="s">
        <v>36557</v>
      </c>
      <c r="C725" s="659" t="s">
        <v>36558</v>
      </c>
      <c r="D725" s="659" t="s">
        <v>762</v>
      </c>
      <c r="E725" s="660" t="s">
        <v>39</v>
      </c>
      <c r="F725" s="660">
        <v>1</v>
      </c>
      <c r="G725" s="661">
        <v>18.239999999999998</v>
      </c>
      <c r="H725" s="661">
        <v>18.239999999999998</v>
      </c>
    </row>
    <row r="726" spans="2:8" ht="30">
      <c r="B726" s="659" t="s">
        <v>36559</v>
      </c>
      <c r="C726" s="659" t="s">
        <v>36560</v>
      </c>
      <c r="D726" s="659" t="s">
        <v>763</v>
      </c>
      <c r="E726" s="660" t="s">
        <v>39</v>
      </c>
      <c r="F726" s="660">
        <v>1</v>
      </c>
      <c r="G726" s="661">
        <v>244.36</v>
      </c>
      <c r="H726" s="661">
        <v>244.36</v>
      </c>
    </row>
    <row r="727" spans="2:8">
      <c r="B727" s="659" t="s">
        <v>36561</v>
      </c>
      <c r="C727" s="659" t="s">
        <v>36562</v>
      </c>
      <c r="D727" s="659" t="s">
        <v>764</v>
      </c>
      <c r="E727" s="660" t="s">
        <v>39</v>
      </c>
      <c r="F727" s="660">
        <v>1</v>
      </c>
      <c r="G727" s="661">
        <v>12.54</v>
      </c>
      <c r="H727" s="661">
        <v>12.54</v>
      </c>
    </row>
    <row r="728" spans="2:8" ht="30">
      <c r="B728" s="659" t="s">
        <v>36563</v>
      </c>
      <c r="C728" s="659" t="s">
        <v>36564</v>
      </c>
      <c r="D728" s="659" t="s">
        <v>765</v>
      </c>
      <c r="E728" s="660" t="s">
        <v>39</v>
      </c>
      <c r="F728" s="660">
        <v>1</v>
      </c>
      <c r="G728" s="661">
        <v>2.21</v>
      </c>
      <c r="H728" s="661">
        <v>2.21</v>
      </c>
    </row>
    <row r="729" spans="2:8" ht="30">
      <c r="B729" s="659" t="s">
        <v>36565</v>
      </c>
      <c r="C729" s="659" t="s">
        <v>36566</v>
      </c>
      <c r="D729" s="659" t="s">
        <v>766</v>
      </c>
      <c r="E729" s="660" t="s">
        <v>39</v>
      </c>
      <c r="F729" s="660">
        <v>1</v>
      </c>
      <c r="G729" s="661">
        <v>3.1</v>
      </c>
      <c r="H729" s="661">
        <v>3.1</v>
      </c>
    </row>
    <row r="730" spans="2:8" ht="30">
      <c r="B730" s="659" t="s">
        <v>36567</v>
      </c>
      <c r="C730" s="659" t="s">
        <v>36568</v>
      </c>
      <c r="D730" s="659" t="s">
        <v>767</v>
      </c>
      <c r="E730" s="660" t="s">
        <v>39</v>
      </c>
      <c r="F730" s="660">
        <v>1</v>
      </c>
      <c r="G730" s="661">
        <v>6.75</v>
      </c>
      <c r="H730" s="661">
        <v>6.75</v>
      </c>
    </row>
    <row r="731" spans="2:8" ht="30">
      <c r="B731" s="659" t="s">
        <v>36569</v>
      </c>
      <c r="C731" s="659" t="s">
        <v>36570</v>
      </c>
      <c r="D731" s="659" t="s">
        <v>768</v>
      </c>
      <c r="E731" s="660" t="s">
        <v>39</v>
      </c>
      <c r="F731" s="660">
        <v>1</v>
      </c>
      <c r="G731" s="661">
        <v>24.08</v>
      </c>
      <c r="H731" s="661">
        <v>24.08</v>
      </c>
    </row>
    <row r="732" spans="2:8">
      <c r="B732" s="659" t="s">
        <v>36571</v>
      </c>
      <c r="C732" s="659" t="s">
        <v>36572</v>
      </c>
      <c r="D732" s="659" t="s">
        <v>769</v>
      </c>
      <c r="E732" s="660" t="s">
        <v>39</v>
      </c>
      <c r="F732" s="660">
        <v>1</v>
      </c>
      <c r="G732" s="661">
        <v>90.93</v>
      </c>
      <c r="H732" s="661">
        <v>90.93</v>
      </c>
    </row>
    <row r="733" spans="2:8" ht="30">
      <c r="B733" s="659" t="s">
        <v>36573</v>
      </c>
      <c r="C733" s="659" t="s">
        <v>36574</v>
      </c>
      <c r="D733" s="659" t="s">
        <v>770</v>
      </c>
      <c r="E733" s="660" t="s">
        <v>39</v>
      </c>
      <c r="F733" s="660">
        <v>1</v>
      </c>
      <c r="G733" s="661">
        <v>23</v>
      </c>
      <c r="H733" s="661">
        <v>23</v>
      </c>
    </row>
    <row r="734" spans="2:8" ht="45">
      <c r="B734" s="658" t="s">
        <v>36575</v>
      </c>
      <c r="C734" s="659"/>
      <c r="D734" s="658" t="s">
        <v>591</v>
      </c>
      <c r="E734" s="660"/>
      <c r="F734" s="660"/>
      <c r="G734" s="661"/>
      <c r="H734" s="661"/>
    </row>
    <row r="735" spans="2:8" ht="45">
      <c r="B735" s="659" t="s">
        <v>36576</v>
      </c>
      <c r="C735" s="659" t="s">
        <v>36577</v>
      </c>
      <c r="D735" s="659" t="s">
        <v>771</v>
      </c>
      <c r="E735" s="660" t="s">
        <v>44</v>
      </c>
      <c r="F735" s="660">
        <v>1</v>
      </c>
      <c r="G735" s="661">
        <v>12.25</v>
      </c>
      <c r="H735" s="661">
        <v>12.25</v>
      </c>
    </row>
    <row r="736" spans="2:8" ht="45">
      <c r="B736" s="659" t="s">
        <v>36578</v>
      </c>
      <c r="C736" s="659" t="s">
        <v>36579</v>
      </c>
      <c r="D736" s="659" t="s">
        <v>772</v>
      </c>
      <c r="E736" s="660" t="s">
        <v>44</v>
      </c>
      <c r="F736" s="660">
        <v>1</v>
      </c>
      <c r="G736" s="661">
        <v>18.34</v>
      </c>
      <c r="H736" s="661">
        <v>18.34</v>
      </c>
    </row>
    <row r="737" spans="2:8" ht="45">
      <c r="B737" s="659" t="s">
        <v>36580</v>
      </c>
      <c r="C737" s="659" t="s">
        <v>36581</v>
      </c>
      <c r="D737" s="659" t="s">
        <v>773</v>
      </c>
      <c r="E737" s="660" t="s">
        <v>44</v>
      </c>
      <c r="F737" s="660">
        <v>1</v>
      </c>
      <c r="G737" s="661">
        <v>27.63</v>
      </c>
      <c r="H737" s="661">
        <v>27.63</v>
      </c>
    </row>
    <row r="738" spans="2:8" ht="45">
      <c r="B738" s="659" t="s">
        <v>36582</v>
      </c>
      <c r="C738" s="659" t="s">
        <v>36583</v>
      </c>
      <c r="D738" s="659" t="s">
        <v>774</v>
      </c>
      <c r="E738" s="660" t="s">
        <v>44</v>
      </c>
      <c r="F738" s="660">
        <v>1</v>
      </c>
      <c r="G738" s="661">
        <v>23.34</v>
      </c>
      <c r="H738" s="661">
        <v>23.34</v>
      </c>
    </row>
    <row r="739" spans="2:8" ht="45">
      <c r="B739" s="659" t="s">
        <v>36584</v>
      </c>
      <c r="C739" s="659" t="s">
        <v>36585</v>
      </c>
      <c r="D739" s="659" t="s">
        <v>775</v>
      </c>
      <c r="E739" s="660" t="s">
        <v>44</v>
      </c>
      <c r="F739" s="660">
        <v>1</v>
      </c>
      <c r="G739" s="661">
        <v>35.54</v>
      </c>
      <c r="H739" s="661">
        <v>35.54</v>
      </c>
    </row>
    <row r="740" spans="2:8" ht="45">
      <c r="B740" s="659" t="s">
        <v>36586</v>
      </c>
      <c r="C740" s="659" t="s">
        <v>36587</v>
      </c>
      <c r="D740" s="659" t="s">
        <v>776</v>
      </c>
      <c r="E740" s="660" t="s">
        <v>44</v>
      </c>
      <c r="F740" s="660">
        <v>1</v>
      </c>
      <c r="G740" s="661">
        <v>51.72</v>
      </c>
      <c r="H740" s="661">
        <v>51.72</v>
      </c>
    </row>
    <row r="741" spans="2:8" ht="30">
      <c r="B741" s="658" t="s">
        <v>36588</v>
      </c>
      <c r="C741" s="659"/>
      <c r="D741" s="658" t="s">
        <v>777</v>
      </c>
      <c r="E741" s="660"/>
      <c r="F741" s="660"/>
      <c r="G741" s="661"/>
      <c r="H741" s="661"/>
    </row>
    <row r="742" spans="2:8" ht="60">
      <c r="B742" s="659" t="s">
        <v>36589</v>
      </c>
      <c r="C742" s="659" t="s">
        <v>36590</v>
      </c>
      <c r="D742" s="659" t="s">
        <v>778</v>
      </c>
      <c r="E742" s="660" t="s">
        <v>39</v>
      </c>
      <c r="F742" s="660">
        <v>1</v>
      </c>
      <c r="G742" s="662">
        <v>2343.81</v>
      </c>
      <c r="H742" s="662">
        <v>2343.81</v>
      </c>
    </row>
    <row r="743" spans="2:8" ht="60">
      <c r="B743" s="659" t="s">
        <v>36591</v>
      </c>
      <c r="C743" s="659" t="s">
        <v>36592</v>
      </c>
      <c r="D743" s="659" t="s">
        <v>779</v>
      </c>
      <c r="E743" s="660" t="s">
        <v>39</v>
      </c>
      <c r="F743" s="660">
        <v>1</v>
      </c>
      <c r="G743" s="662">
        <v>3095.87</v>
      </c>
      <c r="H743" s="662">
        <v>3095.87</v>
      </c>
    </row>
    <row r="744" spans="2:8" ht="60">
      <c r="B744" s="659" t="s">
        <v>36593</v>
      </c>
      <c r="C744" s="659" t="s">
        <v>36594</v>
      </c>
      <c r="D744" s="659" t="s">
        <v>780</v>
      </c>
      <c r="E744" s="660" t="s">
        <v>39</v>
      </c>
      <c r="F744" s="660">
        <v>1</v>
      </c>
      <c r="G744" s="662">
        <v>3384.43</v>
      </c>
      <c r="H744" s="662">
        <v>3384.43</v>
      </c>
    </row>
    <row r="745" spans="2:8" ht="60">
      <c r="B745" s="659" t="s">
        <v>36595</v>
      </c>
      <c r="C745" s="659" t="s">
        <v>36596</v>
      </c>
      <c r="D745" s="659" t="s">
        <v>781</v>
      </c>
      <c r="E745" s="660" t="s">
        <v>39</v>
      </c>
      <c r="F745" s="660">
        <v>1</v>
      </c>
      <c r="G745" s="662">
        <v>3768.61</v>
      </c>
      <c r="H745" s="662">
        <v>3768.61</v>
      </c>
    </row>
    <row r="746" spans="2:8" ht="60">
      <c r="B746" s="659" t="s">
        <v>36597</v>
      </c>
      <c r="C746" s="659" t="s">
        <v>36598</v>
      </c>
      <c r="D746" s="659" t="s">
        <v>782</v>
      </c>
      <c r="E746" s="660" t="s">
        <v>39</v>
      </c>
      <c r="F746" s="660">
        <v>1</v>
      </c>
      <c r="G746" s="662">
        <v>4131.3999999999996</v>
      </c>
      <c r="H746" s="662">
        <v>4131.3999999999996</v>
      </c>
    </row>
    <row r="747" spans="2:8" ht="60">
      <c r="B747" s="659" t="s">
        <v>36599</v>
      </c>
      <c r="C747" s="659" t="s">
        <v>36600</v>
      </c>
      <c r="D747" s="659" t="s">
        <v>36601</v>
      </c>
      <c r="E747" s="660" t="s">
        <v>39</v>
      </c>
      <c r="F747" s="660">
        <v>1</v>
      </c>
      <c r="G747" s="662">
        <v>7029.67</v>
      </c>
      <c r="H747" s="662">
        <v>7029.67</v>
      </c>
    </row>
    <row r="748" spans="2:8" ht="90">
      <c r="B748" s="659" t="s">
        <v>36602</v>
      </c>
      <c r="C748" s="659" t="s">
        <v>36603</v>
      </c>
      <c r="D748" s="659" t="s">
        <v>36604</v>
      </c>
      <c r="E748" s="660" t="s">
        <v>39</v>
      </c>
      <c r="F748" s="660">
        <v>1</v>
      </c>
      <c r="G748" s="662">
        <v>5307.88</v>
      </c>
      <c r="H748" s="662">
        <v>5307.88</v>
      </c>
    </row>
    <row r="749" spans="2:8" ht="60">
      <c r="B749" s="659" t="s">
        <v>36605</v>
      </c>
      <c r="C749" s="659" t="s">
        <v>36606</v>
      </c>
      <c r="D749" s="659" t="s">
        <v>783</v>
      </c>
      <c r="E749" s="660" t="s">
        <v>39</v>
      </c>
      <c r="F749" s="660">
        <v>1</v>
      </c>
      <c r="G749" s="662">
        <v>8737.5400000000009</v>
      </c>
      <c r="H749" s="662">
        <v>8737.5400000000009</v>
      </c>
    </row>
    <row r="750" spans="2:8" ht="90">
      <c r="B750" s="659" t="s">
        <v>36607</v>
      </c>
      <c r="C750" s="659" t="s">
        <v>36608</v>
      </c>
      <c r="D750" s="659" t="s">
        <v>784</v>
      </c>
      <c r="E750" s="660" t="s">
        <v>39</v>
      </c>
      <c r="F750" s="660">
        <v>1</v>
      </c>
      <c r="G750" s="662">
        <v>7462.61</v>
      </c>
      <c r="H750" s="662">
        <v>7462.61</v>
      </c>
    </row>
    <row r="751" spans="2:8" ht="105">
      <c r="B751" s="659" t="s">
        <v>36609</v>
      </c>
      <c r="C751" s="659" t="s">
        <v>36610</v>
      </c>
      <c r="D751" s="659" t="s">
        <v>785</v>
      </c>
      <c r="E751" s="660" t="s">
        <v>39</v>
      </c>
      <c r="F751" s="660">
        <v>1</v>
      </c>
      <c r="G751" s="662">
        <v>43974.13</v>
      </c>
      <c r="H751" s="662">
        <v>43974.13</v>
      </c>
    </row>
    <row r="752" spans="2:8" ht="105">
      <c r="B752" s="659" t="s">
        <v>36611</v>
      </c>
      <c r="C752" s="659" t="s">
        <v>36612</v>
      </c>
      <c r="D752" s="659" t="s">
        <v>786</v>
      </c>
      <c r="E752" s="660" t="s">
        <v>39</v>
      </c>
      <c r="F752" s="660">
        <v>1</v>
      </c>
      <c r="G752" s="662">
        <v>54667.78</v>
      </c>
      <c r="H752" s="662">
        <v>54667.78</v>
      </c>
    </row>
    <row r="753" spans="2:8" ht="105">
      <c r="B753" s="659" t="s">
        <v>36613</v>
      </c>
      <c r="C753" s="659" t="s">
        <v>36614</v>
      </c>
      <c r="D753" s="659" t="s">
        <v>787</v>
      </c>
      <c r="E753" s="660" t="s">
        <v>39</v>
      </c>
      <c r="F753" s="660">
        <v>1</v>
      </c>
      <c r="G753" s="662">
        <v>78824.070000000007</v>
      </c>
      <c r="H753" s="662">
        <v>78824.070000000007</v>
      </c>
    </row>
    <row r="754" spans="2:8" ht="105">
      <c r="B754" s="659" t="s">
        <v>36615</v>
      </c>
      <c r="C754" s="659" t="s">
        <v>36616</v>
      </c>
      <c r="D754" s="659" t="s">
        <v>788</v>
      </c>
      <c r="E754" s="660" t="s">
        <v>39</v>
      </c>
      <c r="F754" s="660">
        <v>1</v>
      </c>
      <c r="G754" s="662">
        <v>97852.87</v>
      </c>
      <c r="H754" s="662">
        <v>97852.87</v>
      </c>
    </row>
    <row r="755" spans="2:8">
      <c r="B755" s="658" t="s">
        <v>36617</v>
      </c>
      <c r="C755" s="659"/>
      <c r="D755" s="658" t="s">
        <v>789</v>
      </c>
      <c r="E755" s="660"/>
      <c r="F755" s="660"/>
      <c r="G755" s="661"/>
      <c r="H755" s="661"/>
    </row>
    <row r="756" spans="2:8" ht="75">
      <c r="B756" s="659" t="s">
        <v>36618</v>
      </c>
      <c r="C756" s="659" t="s">
        <v>36619</v>
      </c>
      <c r="D756" s="659" t="s">
        <v>36620</v>
      </c>
      <c r="E756" s="660" t="s">
        <v>39</v>
      </c>
      <c r="F756" s="660">
        <v>1</v>
      </c>
      <c r="G756" s="661">
        <v>218.39</v>
      </c>
      <c r="H756" s="661">
        <v>218.39</v>
      </c>
    </row>
    <row r="757" spans="2:8" ht="75">
      <c r="B757" s="659" t="s">
        <v>36621</v>
      </c>
      <c r="C757" s="659" t="s">
        <v>36622</v>
      </c>
      <c r="D757" s="659" t="s">
        <v>36623</v>
      </c>
      <c r="E757" s="660" t="s">
        <v>39</v>
      </c>
      <c r="F757" s="660">
        <v>1</v>
      </c>
      <c r="G757" s="661">
        <v>194.39</v>
      </c>
      <c r="H757" s="661">
        <v>194.39</v>
      </c>
    </row>
    <row r="758" spans="2:8" ht="75">
      <c r="B758" s="659" t="s">
        <v>36624</v>
      </c>
      <c r="C758" s="659" t="s">
        <v>36625</v>
      </c>
      <c r="D758" s="659" t="s">
        <v>36626</v>
      </c>
      <c r="E758" s="660" t="s">
        <v>39</v>
      </c>
      <c r="F758" s="660">
        <v>1</v>
      </c>
      <c r="G758" s="661">
        <v>221.23</v>
      </c>
      <c r="H758" s="661">
        <v>221.23</v>
      </c>
    </row>
    <row r="759" spans="2:8" ht="75">
      <c r="B759" s="659" t="s">
        <v>36627</v>
      </c>
      <c r="C759" s="659" t="s">
        <v>36628</v>
      </c>
      <c r="D759" s="659" t="s">
        <v>36629</v>
      </c>
      <c r="E759" s="660" t="s">
        <v>39</v>
      </c>
      <c r="F759" s="660">
        <v>1</v>
      </c>
      <c r="G759" s="661">
        <v>562.51</v>
      </c>
      <c r="H759" s="661">
        <v>562.51</v>
      </c>
    </row>
    <row r="760" spans="2:8" ht="75">
      <c r="B760" s="659" t="s">
        <v>36630</v>
      </c>
      <c r="C760" s="659" t="s">
        <v>36631</v>
      </c>
      <c r="D760" s="659" t="s">
        <v>36632</v>
      </c>
      <c r="E760" s="660" t="s">
        <v>39</v>
      </c>
      <c r="F760" s="660">
        <v>1</v>
      </c>
      <c r="G760" s="661">
        <v>326.54000000000002</v>
      </c>
      <c r="H760" s="661">
        <v>326.54000000000002</v>
      </c>
    </row>
    <row r="761" spans="2:8" ht="75">
      <c r="B761" s="659" t="s">
        <v>36633</v>
      </c>
      <c r="C761" s="659" t="s">
        <v>36634</v>
      </c>
      <c r="D761" s="659" t="s">
        <v>36635</v>
      </c>
      <c r="E761" s="660" t="s">
        <v>39</v>
      </c>
      <c r="F761" s="660">
        <v>1</v>
      </c>
      <c r="G761" s="661">
        <v>258.66000000000003</v>
      </c>
      <c r="H761" s="661">
        <v>258.66000000000003</v>
      </c>
    </row>
    <row r="762" spans="2:8" ht="75">
      <c r="B762" s="659" t="s">
        <v>36636</v>
      </c>
      <c r="C762" s="659" t="s">
        <v>36637</v>
      </c>
      <c r="D762" s="659" t="s">
        <v>36638</v>
      </c>
      <c r="E762" s="660" t="s">
        <v>39</v>
      </c>
      <c r="F762" s="660">
        <v>1</v>
      </c>
      <c r="G762" s="661">
        <v>197.65</v>
      </c>
      <c r="H762" s="661">
        <v>197.65</v>
      </c>
    </row>
    <row r="763" spans="2:8" ht="75">
      <c r="B763" s="659" t="s">
        <v>36639</v>
      </c>
      <c r="C763" s="659" t="s">
        <v>36640</v>
      </c>
      <c r="D763" s="659" t="s">
        <v>36641</v>
      </c>
      <c r="E763" s="660" t="s">
        <v>39</v>
      </c>
      <c r="F763" s="660">
        <v>1</v>
      </c>
      <c r="G763" s="661">
        <v>372.23</v>
      </c>
      <c r="H763" s="661">
        <v>372.23</v>
      </c>
    </row>
    <row r="764" spans="2:8" ht="105">
      <c r="B764" s="659" t="s">
        <v>36642</v>
      </c>
      <c r="C764" s="659" t="s">
        <v>36643</v>
      </c>
      <c r="D764" s="659" t="s">
        <v>36644</v>
      </c>
      <c r="E764" s="660" t="s">
        <v>39</v>
      </c>
      <c r="F764" s="660">
        <v>1</v>
      </c>
      <c r="G764" s="661">
        <v>234.01</v>
      </c>
      <c r="H764" s="661">
        <v>234.01</v>
      </c>
    </row>
    <row r="765" spans="2:8" ht="105">
      <c r="B765" s="659" t="s">
        <v>36645</v>
      </c>
      <c r="C765" s="659" t="s">
        <v>36646</v>
      </c>
      <c r="D765" s="659" t="s">
        <v>36647</v>
      </c>
      <c r="E765" s="660" t="s">
        <v>39</v>
      </c>
      <c r="F765" s="660">
        <v>1</v>
      </c>
      <c r="G765" s="661">
        <v>260.12</v>
      </c>
      <c r="H765" s="661">
        <v>260.12</v>
      </c>
    </row>
    <row r="766" spans="2:8" ht="75">
      <c r="B766" s="659" t="s">
        <v>36648</v>
      </c>
      <c r="C766" s="659" t="s">
        <v>36649</v>
      </c>
      <c r="D766" s="659" t="s">
        <v>36650</v>
      </c>
      <c r="E766" s="660" t="s">
        <v>39</v>
      </c>
      <c r="F766" s="660">
        <v>1</v>
      </c>
      <c r="G766" s="661">
        <v>198.14</v>
      </c>
      <c r="H766" s="661">
        <v>198.14</v>
      </c>
    </row>
    <row r="767" spans="2:8" ht="75">
      <c r="B767" s="659" t="s">
        <v>36651</v>
      </c>
      <c r="C767" s="659" t="s">
        <v>36652</v>
      </c>
      <c r="D767" s="659" t="s">
        <v>790</v>
      </c>
      <c r="E767" s="660" t="s">
        <v>39</v>
      </c>
      <c r="F767" s="660">
        <v>1</v>
      </c>
      <c r="G767" s="661">
        <v>323.58999999999997</v>
      </c>
      <c r="H767" s="661">
        <v>323.58999999999997</v>
      </c>
    </row>
    <row r="768" spans="2:8" ht="75">
      <c r="B768" s="659" t="s">
        <v>36653</v>
      </c>
      <c r="C768" s="659" t="s">
        <v>36654</v>
      </c>
      <c r="D768" s="659" t="s">
        <v>36655</v>
      </c>
      <c r="E768" s="660" t="s">
        <v>39</v>
      </c>
      <c r="F768" s="660">
        <v>1</v>
      </c>
      <c r="G768" s="661">
        <v>158.88</v>
      </c>
      <c r="H768" s="661">
        <v>158.88</v>
      </c>
    </row>
    <row r="769" spans="2:8" ht="75">
      <c r="B769" s="659" t="s">
        <v>36656</v>
      </c>
      <c r="C769" s="659" t="s">
        <v>36657</v>
      </c>
      <c r="D769" s="659" t="s">
        <v>36658</v>
      </c>
      <c r="E769" s="660" t="s">
        <v>39</v>
      </c>
      <c r="F769" s="660">
        <v>1</v>
      </c>
      <c r="G769" s="661">
        <v>282.11</v>
      </c>
      <c r="H769" s="661">
        <v>282.11</v>
      </c>
    </row>
    <row r="770" spans="2:8" ht="75">
      <c r="B770" s="659" t="s">
        <v>36659</v>
      </c>
      <c r="C770" s="659" t="s">
        <v>36660</v>
      </c>
      <c r="D770" s="659" t="s">
        <v>791</v>
      </c>
      <c r="E770" s="660" t="s">
        <v>39</v>
      </c>
      <c r="F770" s="660">
        <v>1</v>
      </c>
      <c r="G770" s="661">
        <v>262.61</v>
      </c>
      <c r="H770" s="661">
        <v>262.61</v>
      </c>
    </row>
    <row r="771" spans="2:8" ht="60">
      <c r="B771" s="659" t="s">
        <v>36661</v>
      </c>
      <c r="C771" s="659" t="s">
        <v>36662</v>
      </c>
      <c r="D771" s="659" t="s">
        <v>36663</v>
      </c>
      <c r="E771" s="660" t="s">
        <v>39</v>
      </c>
      <c r="F771" s="660">
        <v>1</v>
      </c>
      <c r="G771" s="661">
        <v>100.81</v>
      </c>
      <c r="H771" s="661">
        <v>100.81</v>
      </c>
    </row>
    <row r="772" spans="2:8" ht="90">
      <c r="B772" s="659" t="s">
        <v>36664</v>
      </c>
      <c r="C772" s="659" t="s">
        <v>36665</v>
      </c>
      <c r="D772" s="659" t="s">
        <v>36666</v>
      </c>
      <c r="E772" s="660" t="s">
        <v>39</v>
      </c>
      <c r="F772" s="660">
        <v>1</v>
      </c>
      <c r="G772" s="661">
        <v>187.21</v>
      </c>
      <c r="H772" s="661">
        <v>187.21</v>
      </c>
    </row>
    <row r="773" spans="2:8" ht="30">
      <c r="B773" s="658" t="s">
        <v>36667</v>
      </c>
      <c r="C773" s="659"/>
      <c r="D773" s="658" t="s">
        <v>792</v>
      </c>
      <c r="E773" s="660"/>
      <c r="F773" s="660"/>
      <c r="G773" s="661"/>
      <c r="H773" s="661"/>
    </row>
    <row r="774" spans="2:8" ht="105">
      <c r="B774" s="659" t="s">
        <v>36668</v>
      </c>
      <c r="C774" s="659" t="s">
        <v>36669</v>
      </c>
      <c r="D774" s="659" t="s">
        <v>793</v>
      </c>
      <c r="E774" s="660" t="s">
        <v>39</v>
      </c>
      <c r="F774" s="660">
        <v>1</v>
      </c>
      <c r="G774" s="661">
        <v>533.95000000000005</v>
      </c>
      <c r="H774" s="661">
        <v>533.95000000000005</v>
      </c>
    </row>
    <row r="775" spans="2:8" ht="105">
      <c r="B775" s="659" t="s">
        <v>36670</v>
      </c>
      <c r="C775" s="659" t="s">
        <v>36671</v>
      </c>
      <c r="D775" s="659" t="s">
        <v>794</v>
      </c>
      <c r="E775" s="660" t="s">
        <v>39</v>
      </c>
      <c r="F775" s="660">
        <v>1</v>
      </c>
      <c r="G775" s="661">
        <v>582.45000000000005</v>
      </c>
      <c r="H775" s="661">
        <v>582.45000000000005</v>
      </c>
    </row>
    <row r="776" spans="2:8" ht="105">
      <c r="B776" s="659" t="s">
        <v>36672</v>
      </c>
      <c r="C776" s="659" t="s">
        <v>36673</v>
      </c>
      <c r="D776" s="659" t="s">
        <v>795</v>
      </c>
      <c r="E776" s="660" t="s">
        <v>39</v>
      </c>
      <c r="F776" s="660">
        <v>1</v>
      </c>
      <c r="G776" s="661">
        <v>633.37</v>
      </c>
      <c r="H776" s="661">
        <v>633.37</v>
      </c>
    </row>
    <row r="777" spans="2:8" ht="105">
      <c r="B777" s="659" t="s">
        <v>36674</v>
      </c>
      <c r="C777" s="659" t="s">
        <v>36675</v>
      </c>
      <c r="D777" s="659" t="s">
        <v>796</v>
      </c>
      <c r="E777" s="660" t="s">
        <v>39</v>
      </c>
      <c r="F777" s="660">
        <v>1</v>
      </c>
      <c r="G777" s="661">
        <v>757.17</v>
      </c>
      <c r="H777" s="661">
        <v>757.17</v>
      </c>
    </row>
    <row r="778" spans="2:8" ht="90">
      <c r="B778" s="659" t="s">
        <v>36676</v>
      </c>
      <c r="C778" s="659" t="s">
        <v>36677</v>
      </c>
      <c r="D778" s="659" t="s">
        <v>797</v>
      </c>
      <c r="E778" s="660" t="s">
        <v>39</v>
      </c>
      <c r="F778" s="660">
        <v>1</v>
      </c>
      <c r="G778" s="662">
        <v>1328.13</v>
      </c>
      <c r="H778" s="662">
        <v>1328.13</v>
      </c>
    </row>
    <row r="779" spans="2:8" ht="30">
      <c r="B779" s="658" t="s">
        <v>36678</v>
      </c>
      <c r="C779" s="659"/>
      <c r="D779" s="658" t="s">
        <v>798</v>
      </c>
      <c r="E779" s="660"/>
      <c r="F779" s="660"/>
      <c r="G779" s="661"/>
      <c r="H779" s="661"/>
    </row>
    <row r="780" spans="2:8" ht="30">
      <c r="B780" s="659" t="s">
        <v>36679</v>
      </c>
      <c r="C780" s="659" t="s">
        <v>36680</v>
      </c>
      <c r="D780" s="659" t="s">
        <v>799</v>
      </c>
      <c r="E780" s="660" t="s">
        <v>39</v>
      </c>
      <c r="F780" s="660">
        <v>1</v>
      </c>
      <c r="G780" s="661">
        <v>12.8</v>
      </c>
      <c r="H780" s="661">
        <v>12.8</v>
      </c>
    </row>
    <row r="781" spans="2:8" ht="30">
      <c r="B781" s="659" t="s">
        <v>36681</v>
      </c>
      <c r="C781" s="659" t="s">
        <v>36682</v>
      </c>
      <c r="D781" s="659" t="s">
        <v>800</v>
      </c>
      <c r="E781" s="660" t="s">
        <v>39</v>
      </c>
      <c r="F781" s="660">
        <v>1</v>
      </c>
      <c r="G781" s="661">
        <v>16.75</v>
      </c>
      <c r="H781" s="661">
        <v>16.75</v>
      </c>
    </row>
    <row r="782" spans="2:8" ht="30">
      <c r="B782" s="659" t="s">
        <v>36683</v>
      </c>
      <c r="C782" s="659" t="s">
        <v>36684</v>
      </c>
      <c r="D782" s="659" t="s">
        <v>801</v>
      </c>
      <c r="E782" s="660" t="s">
        <v>39</v>
      </c>
      <c r="F782" s="660">
        <v>1</v>
      </c>
      <c r="G782" s="661">
        <v>24.26</v>
      </c>
      <c r="H782" s="661">
        <v>24.26</v>
      </c>
    </row>
    <row r="783" spans="2:8" ht="30">
      <c r="B783" s="659" t="s">
        <v>36685</v>
      </c>
      <c r="C783" s="659" t="s">
        <v>36686</v>
      </c>
      <c r="D783" s="659" t="s">
        <v>802</v>
      </c>
      <c r="E783" s="660" t="s">
        <v>39</v>
      </c>
      <c r="F783" s="660">
        <v>1</v>
      </c>
      <c r="G783" s="661">
        <v>24.74</v>
      </c>
      <c r="H783" s="661">
        <v>24.74</v>
      </c>
    </row>
    <row r="784" spans="2:8" ht="30">
      <c r="B784" s="659" t="s">
        <v>36687</v>
      </c>
      <c r="C784" s="659" t="s">
        <v>36688</v>
      </c>
      <c r="D784" s="659" t="s">
        <v>803</v>
      </c>
      <c r="E784" s="660" t="s">
        <v>39</v>
      </c>
      <c r="F784" s="660">
        <v>1</v>
      </c>
      <c r="G784" s="661">
        <v>25.75</v>
      </c>
      <c r="H784" s="661">
        <v>25.75</v>
      </c>
    </row>
    <row r="785" spans="2:8" ht="30">
      <c r="B785" s="659" t="s">
        <v>36689</v>
      </c>
      <c r="C785" s="659" t="s">
        <v>36690</v>
      </c>
      <c r="D785" s="659" t="s">
        <v>804</v>
      </c>
      <c r="E785" s="660" t="s">
        <v>39</v>
      </c>
      <c r="F785" s="660">
        <v>1</v>
      </c>
      <c r="G785" s="661">
        <v>30.26</v>
      </c>
      <c r="H785" s="661">
        <v>30.26</v>
      </c>
    </row>
    <row r="786" spans="2:8" ht="30">
      <c r="B786" s="659" t="s">
        <v>36691</v>
      </c>
      <c r="C786" s="659" t="s">
        <v>36692</v>
      </c>
      <c r="D786" s="659" t="s">
        <v>805</v>
      </c>
      <c r="E786" s="660" t="s">
        <v>39</v>
      </c>
      <c r="F786" s="660">
        <v>1</v>
      </c>
      <c r="G786" s="661">
        <v>44.19</v>
      </c>
      <c r="H786" s="661">
        <v>44.19</v>
      </c>
    </row>
    <row r="787" spans="2:8" ht="30">
      <c r="B787" s="659" t="s">
        <v>36693</v>
      </c>
      <c r="C787" s="659" t="s">
        <v>36694</v>
      </c>
      <c r="D787" s="659" t="s">
        <v>806</v>
      </c>
      <c r="E787" s="660" t="s">
        <v>39</v>
      </c>
      <c r="F787" s="660">
        <v>1</v>
      </c>
      <c r="G787" s="661">
        <v>44.43</v>
      </c>
      <c r="H787" s="661">
        <v>44.43</v>
      </c>
    </row>
    <row r="788" spans="2:8" ht="30">
      <c r="B788" s="659" t="s">
        <v>36695</v>
      </c>
      <c r="C788" s="659" t="s">
        <v>36696</v>
      </c>
      <c r="D788" s="659" t="s">
        <v>807</v>
      </c>
      <c r="E788" s="660" t="s">
        <v>39</v>
      </c>
      <c r="F788" s="660">
        <v>1</v>
      </c>
      <c r="G788" s="661">
        <v>52.62</v>
      </c>
      <c r="H788" s="661">
        <v>52.62</v>
      </c>
    </row>
    <row r="789" spans="2:8" ht="30">
      <c r="B789" s="659" t="s">
        <v>36697</v>
      </c>
      <c r="C789" s="659" t="s">
        <v>36698</v>
      </c>
      <c r="D789" s="659" t="s">
        <v>808</v>
      </c>
      <c r="E789" s="660" t="s">
        <v>39</v>
      </c>
      <c r="F789" s="660">
        <v>1</v>
      </c>
      <c r="G789" s="661">
        <v>74.28</v>
      </c>
      <c r="H789" s="661">
        <v>74.28</v>
      </c>
    </row>
    <row r="790" spans="2:8" ht="30">
      <c r="B790" s="659" t="s">
        <v>36699</v>
      </c>
      <c r="C790" s="659" t="s">
        <v>36700</v>
      </c>
      <c r="D790" s="659" t="s">
        <v>809</v>
      </c>
      <c r="E790" s="660" t="s">
        <v>39</v>
      </c>
      <c r="F790" s="660">
        <v>1</v>
      </c>
      <c r="G790" s="661">
        <v>77.7</v>
      </c>
      <c r="H790" s="661">
        <v>77.7</v>
      </c>
    </row>
    <row r="791" spans="2:8" ht="30">
      <c r="B791" s="659" t="s">
        <v>36701</v>
      </c>
      <c r="C791" s="659" t="s">
        <v>36702</v>
      </c>
      <c r="D791" s="659" t="s">
        <v>810</v>
      </c>
      <c r="E791" s="660" t="s">
        <v>39</v>
      </c>
      <c r="F791" s="660">
        <v>1</v>
      </c>
      <c r="G791" s="661">
        <v>89.06</v>
      </c>
      <c r="H791" s="661">
        <v>89.06</v>
      </c>
    </row>
    <row r="792" spans="2:8" ht="30">
      <c r="B792" s="659" t="s">
        <v>36703</v>
      </c>
      <c r="C792" s="659" t="s">
        <v>36704</v>
      </c>
      <c r="D792" s="659" t="s">
        <v>811</v>
      </c>
      <c r="E792" s="660" t="s">
        <v>39</v>
      </c>
      <c r="F792" s="660">
        <v>1</v>
      </c>
      <c r="G792" s="661">
        <v>95.03</v>
      </c>
      <c r="H792" s="661">
        <v>95.03</v>
      </c>
    </row>
    <row r="793" spans="2:8" ht="30">
      <c r="B793" s="659" t="s">
        <v>36705</v>
      </c>
      <c r="C793" s="659" t="s">
        <v>36706</v>
      </c>
      <c r="D793" s="659" t="s">
        <v>812</v>
      </c>
      <c r="E793" s="660" t="s">
        <v>39</v>
      </c>
      <c r="F793" s="660">
        <v>1</v>
      </c>
      <c r="G793" s="661">
        <v>103.21</v>
      </c>
      <c r="H793" s="661">
        <v>103.21</v>
      </c>
    </row>
    <row r="794" spans="2:8" ht="30">
      <c r="B794" s="659" t="s">
        <v>36707</v>
      </c>
      <c r="C794" s="659" t="s">
        <v>36708</v>
      </c>
      <c r="D794" s="659" t="s">
        <v>813</v>
      </c>
      <c r="E794" s="660" t="s">
        <v>39</v>
      </c>
      <c r="F794" s="660">
        <v>1</v>
      </c>
      <c r="G794" s="661">
        <v>346.35</v>
      </c>
      <c r="H794" s="661">
        <v>346.35</v>
      </c>
    </row>
    <row r="795" spans="2:8" ht="30">
      <c r="B795" s="659" t="s">
        <v>36709</v>
      </c>
      <c r="C795" s="659" t="s">
        <v>36710</v>
      </c>
      <c r="D795" s="659" t="s">
        <v>814</v>
      </c>
      <c r="E795" s="660" t="s">
        <v>39</v>
      </c>
      <c r="F795" s="660">
        <v>1</v>
      </c>
      <c r="G795" s="661">
        <v>362.22</v>
      </c>
      <c r="H795" s="661">
        <v>362.22</v>
      </c>
    </row>
    <row r="796" spans="2:8" ht="30">
      <c r="B796" s="659" t="s">
        <v>36711</v>
      </c>
      <c r="C796" s="659" t="s">
        <v>36712</v>
      </c>
      <c r="D796" s="659" t="s">
        <v>815</v>
      </c>
      <c r="E796" s="660" t="s">
        <v>39</v>
      </c>
      <c r="F796" s="660">
        <v>1</v>
      </c>
      <c r="G796" s="661">
        <v>381.59</v>
      </c>
      <c r="H796" s="661">
        <v>381.59</v>
      </c>
    </row>
    <row r="797" spans="2:8" ht="30">
      <c r="B797" s="659" t="s">
        <v>36713</v>
      </c>
      <c r="C797" s="659" t="s">
        <v>36714</v>
      </c>
      <c r="D797" s="659" t="s">
        <v>816</v>
      </c>
      <c r="E797" s="660" t="s">
        <v>39</v>
      </c>
      <c r="F797" s="660">
        <v>1</v>
      </c>
      <c r="G797" s="661">
        <v>14.74</v>
      </c>
      <c r="H797" s="661">
        <v>14.74</v>
      </c>
    </row>
    <row r="798" spans="2:8" ht="30">
      <c r="B798" s="659" t="s">
        <v>36715</v>
      </c>
      <c r="C798" s="659" t="s">
        <v>36716</v>
      </c>
      <c r="D798" s="659" t="s">
        <v>817</v>
      </c>
      <c r="E798" s="660" t="s">
        <v>39</v>
      </c>
      <c r="F798" s="660">
        <v>1</v>
      </c>
      <c r="G798" s="661">
        <v>25.19</v>
      </c>
      <c r="H798" s="661">
        <v>25.19</v>
      </c>
    </row>
    <row r="799" spans="2:8" ht="30">
      <c r="B799" s="659" t="s">
        <v>36717</v>
      </c>
      <c r="C799" s="659" t="s">
        <v>36718</v>
      </c>
      <c r="D799" s="659" t="s">
        <v>818</v>
      </c>
      <c r="E799" s="660" t="s">
        <v>39</v>
      </c>
      <c r="F799" s="660">
        <v>1</v>
      </c>
      <c r="G799" s="661">
        <v>14.02</v>
      </c>
      <c r="H799" s="661">
        <v>14.02</v>
      </c>
    </row>
    <row r="800" spans="2:8" ht="30">
      <c r="B800" s="659" t="s">
        <v>36719</v>
      </c>
      <c r="C800" s="659" t="s">
        <v>36720</v>
      </c>
      <c r="D800" s="659" t="s">
        <v>819</v>
      </c>
      <c r="E800" s="660" t="s">
        <v>39</v>
      </c>
      <c r="F800" s="660">
        <v>1</v>
      </c>
      <c r="G800" s="661">
        <v>14.35</v>
      </c>
      <c r="H800" s="661">
        <v>14.35</v>
      </c>
    </row>
    <row r="801" spans="2:8" ht="30">
      <c r="B801" s="659" t="s">
        <v>36721</v>
      </c>
      <c r="C801" s="659" t="s">
        <v>36722</v>
      </c>
      <c r="D801" s="659" t="s">
        <v>820</v>
      </c>
      <c r="E801" s="660" t="s">
        <v>39</v>
      </c>
      <c r="F801" s="660">
        <v>1</v>
      </c>
      <c r="G801" s="661">
        <v>17.079999999999998</v>
      </c>
      <c r="H801" s="661">
        <v>17.079999999999998</v>
      </c>
    </row>
    <row r="802" spans="2:8">
      <c r="B802" s="659" t="s">
        <v>36723</v>
      </c>
      <c r="C802" s="659" t="s">
        <v>36724</v>
      </c>
      <c r="D802" s="659" t="s">
        <v>821</v>
      </c>
      <c r="E802" s="660" t="s">
        <v>39</v>
      </c>
      <c r="F802" s="660">
        <v>1</v>
      </c>
      <c r="G802" s="661">
        <v>30.03</v>
      </c>
      <c r="H802" s="661">
        <v>30.03</v>
      </c>
    </row>
    <row r="803" spans="2:8">
      <c r="B803" s="659" t="s">
        <v>36725</v>
      </c>
      <c r="C803" s="659" t="s">
        <v>36726</v>
      </c>
      <c r="D803" s="659" t="s">
        <v>822</v>
      </c>
      <c r="E803" s="660" t="s">
        <v>39</v>
      </c>
      <c r="F803" s="660">
        <v>1</v>
      </c>
      <c r="G803" s="661">
        <v>31.62</v>
      </c>
      <c r="H803" s="661">
        <v>31.62</v>
      </c>
    </row>
    <row r="804" spans="2:8">
      <c r="B804" s="659" t="s">
        <v>36727</v>
      </c>
      <c r="C804" s="659" t="s">
        <v>36728</v>
      </c>
      <c r="D804" s="659" t="s">
        <v>823</v>
      </c>
      <c r="E804" s="660" t="s">
        <v>39</v>
      </c>
      <c r="F804" s="660">
        <v>1</v>
      </c>
      <c r="G804" s="661">
        <v>37.71</v>
      </c>
      <c r="H804" s="661">
        <v>37.71</v>
      </c>
    </row>
    <row r="805" spans="2:8" ht="75">
      <c r="B805" s="658" t="s">
        <v>36729</v>
      </c>
      <c r="C805" s="659"/>
      <c r="D805" s="658" t="s">
        <v>36730</v>
      </c>
      <c r="E805" s="660"/>
      <c r="F805" s="660"/>
      <c r="G805" s="661"/>
      <c r="H805" s="661"/>
    </row>
    <row r="806" spans="2:8" ht="60">
      <c r="B806" s="659" t="s">
        <v>36731</v>
      </c>
      <c r="C806" s="659" t="s">
        <v>36732</v>
      </c>
      <c r="D806" s="659" t="s">
        <v>36733</v>
      </c>
      <c r="E806" s="660" t="s">
        <v>39</v>
      </c>
      <c r="F806" s="660">
        <v>1</v>
      </c>
      <c r="G806" s="661">
        <v>83.86</v>
      </c>
      <c r="H806" s="661">
        <v>83.86</v>
      </c>
    </row>
    <row r="807" spans="2:8" ht="60">
      <c r="B807" s="659" t="s">
        <v>36734</v>
      </c>
      <c r="C807" s="659" t="s">
        <v>36735</v>
      </c>
      <c r="D807" s="659" t="s">
        <v>36736</v>
      </c>
      <c r="E807" s="660" t="s">
        <v>39</v>
      </c>
      <c r="F807" s="660">
        <v>1</v>
      </c>
      <c r="G807" s="661">
        <v>125.79</v>
      </c>
      <c r="H807" s="661">
        <v>125.79</v>
      </c>
    </row>
    <row r="808" spans="2:8" ht="60">
      <c r="B808" s="659" t="s">
        <v>36737</v>
      </c>
      <c r="C808" s="659" t="s">
        <v>36738</v>
      </c>
      <c r="D808" s="659" t="s">
        <v>36739</v>
      </c>
      <c r="E808" s="660" t="s">
        <v>39</v>
      </c>
      <c r="F808" s="660">
        <v>1</v>
      </c>
      <c r="G808" s="661">
        <v>209.65</v>
      </c>
      <c r="H808" s="661">
        <v>209.65</v>
      </c>
    </row>
    <row r="809" spans="2:8" ht="60">
      <c r="B809" s="659" t="s">
        <v>36740</v>
      </c>
      <c r="C809" s="659" t="s">
        <v>36741</v>
      </c>
      <c r="D809" s="659" t="s">
        <v>36742</v>
      </c>
      <c r="E809" s="660" t="s">
        <v>44</v>
      </c>
      <c r="F809" s="660">
        <v>1</v>
      </c>
      <c r="G809" s="661">
        <v>28.09</v>
      </c>
      <c r="H809" s="661">
        <v>28.09</v>
      </c>
    </row>
    <row r="810" spans="2:8" ht="60">
      <c r="B810" s="659" t="s">
        <v>36743</v>
      </c>
      <c r="C810" s="659" t="s">
        <v>36744</v>
      </c>
      <c r="D810" s="659" t="s">
        <v>36745</v>
      </c>
      <c r="E810" s="660" t="s">
        <v>44</v>
      </c>
      <c r="F810" s="660">
        <v>1</v>
      </c>
      <c r="G810" s="661">
        <v>41.93</v>
      </c>
      <c r="H810" s="661">
        <v>41.93</v>
      </c>
    </row>
    <row r="811" spans="2:8" ht="45">
      <c r="B811" s="659" t="s">
        <v>36746</v>
      </c>
      <c r="C811" s="659" t="s">
        <v>36747</v>
      </c>
      <c r="D811" s="659" t="s">
        <v>36748</v>
      </c>
      <c r="E811" s="660" t="s">
        <v>39</v>
      </c>
      <c r="F811" s="660">
        <v>1</v>
      </c>
      <c r="G811" s="661">
        <v>33.54</v>
      </c>
      <c r="H811" s="661">
        <v>33.54</v>
      </c>
    </row>
    <row r="812" spans="2:8" ht="45">
      <c r="B812" s="659" t="s">
        <v>36749</v>
      </c>
      <c r="C812" s="659" t="s">
        <v>36750</v>
      </c>
      <c r="D812" s="659" t="s">
        <v>36751</v>
      </c>
      <c r="E812" s="660" t="s">
        <v>44</v>
      </c>
      <c r="F812" s="660">
        <v>1</v>
      </c>
      <c r="G812" s="661">
        <v>20.97</v>
      </c>
      <c r="H812" s="661">
        <v>20.97</v>
      </c>
    </row>
    <row r="813" spans="2:8" ht="45">
      <c r="B813" s="659" t="s">
        <v>36752</v>
      </c>
      <c r="C813" s="659" t="s">
        <v>36753</v>
      </c>
      <c r="D813" s="659" t="s">
        <v>36754</v>
      </c>
      <c r="E813" s="660" t="s">
        <v>39</v>
      </c>
      <c r="F813" s="660">
        <v>1</v>
      </c>
      <c r="G813" s="661">
        <v>37.74</v>
      </c>
      <c r="H813" s="661">
        <v>37.74</v>
      </c>
    </row>
    <row r="814" spans="2:8" ht="45">
      <c r="B814" s="659" t="s">
        <v>36755</v>
      </c>
      <c r="C814" s="659" t="s">
        <v>36756</v>
      </c>
      <c r="D814" s="659" t="s">
        <v>36757</v>
      </c>
      <c r="E814" s="660" t="s">
        <v>39</v>
      </c>
      <c r="F814" s="660">
        <v>1</v>
      </c>
      <c r="G814" s="661">
        <v>83.86</v>
      </c>
      <c r="H814" s="661">
        <v>83.86</v>
      </c>
    </row>
    <row r="815" spans="2:8" ht="45">
      <c r="B815" s="659" t="s">
        <v>36758</v>
      </c>
      <c r="C815" s="659" t="s">
        <v>36759</v>
      </c>
      <c r="D815" s="659" t="s">
        <v>36760</v>
      </c>
      <c r="E815" s="660" t="s">
        <v>39</v>
      </c>
      <c r="F815" s="660">
        <v>1</v>
      </c>
      <c r="G815" s="661">
        <v>167.72</v>
      </c>
      <c r="H815" s="661">
        <v>167.72</v>
      </c>
    </row>
    <row r="816" spans="2:8" ht="45">
      <c r="B816" s="659" t="s">
        <v>36761</v>
      </c>
      <c r="C816" s="659" t="s">
        <v>36762</v>
      </c>
      <c r="D816" s="659" t="s">
        <v>36763</v>
      </c>
      <c r="E816" s="660" t="s">
        <v>39</v>
      </c>
      <c r="F816" s="660">
        <v>1</v>
      </c>
      <c r="G816" s="661">
        <v>209.65</v>
      </c>
      <c r="H816" s="661">
        <v>209.65</v>
      </c>
    </row>
    <row r="817" spans="2:8" ht="45">
      <c r="B817" s="659" t="s">
        <v>36764</v>
      </c>
      <c r="C817" s="659" t="s">
        <v>36765</v>
      </c>
      <c r="D817" s="659" t="s">
        <v>36766</v>
      </c>
      <c r="E817" s="660" t="s">
        <v>39</v>
      </c>
      <c r="F817" s="660">
        <v>1</v>
      </c>
      <c r="G817" s="661">
        <v>335.44</v>
      </c>
      <c r="H817" s="661">
        <v>335.44</v>
      </c>
    </row>
    <row r="818" spans="2:8" ht="45">
      <c r="B818" s="659" t="s">
        <v>36767</v>
      </c>
      <c r="C818" s="659" t="s">
        <v>36768</v>
      </c>
      <c r="D818" s="659" t="s">
        <v>36769</v>
      </c>
      <c r="E818" s="660" t="s">
        <v>39</v>
      </c>
      <c r="F818" s="660">
        <v>1</v>
      </c>
      <c r="G818" s="661">
        <v>16.77</v>
      </c>
      <c r="H818" s="661">
        <v>16.77</v>
      </c>
    </row>
    <row r="819" spans="2:8" ht="60">
      <c r="B819" s="659" t="s">
        <v>36770</v>
      </c>
      <c r="C819" s="659" t="s">
        <v>36771</v>
      </c>
      <c r="D819" s="659" t="s">
        <v>36772</v>
      </c>
      <c r="E819" s="660" t="s">
        <v>39</v>
      </c>
      <c r="F819" s="660">
        <v>1</v>
      </c>
      <c r="G819" s="661">
        <v>25.16</v>
      </c>
      <c r="H819" s="661">
        <v>25.16</v>
      </c>
    </row>
    <row r="820" spans="2:8" ht="45">
      <c r="B820" s="659" t="s">
        <v>36773</v>
      </c>
      <c r="C820" s="659" t="s">
        <v>36774</v>
      </c>
      <c r="D820" s="659" t="s">
        <v>36775</v>
      </c>
      <c r="E820" s="660" t="s">
        <v>39</v>
      </c>
      <c r="F820" s="660">
        <v>1</v>
      </c>
      <c r="G820" s="661">
        <v>12.58</v>
      </c>
      <c r="H820" s="661">
        <v>12.58</v>
      </c>
    </row>
    <row r="821" spans="2:8" ht="45">
      <c r="B821" s="659" t="s">
        <v>36776</v>
      </c>
      <c r="C821" s="659" t="s">
        <v>36777</v>
      </c>
      <c r="D821" s="659" t="s">
        <v>36778</v>
      </c>
      <c r="E821" s="660" t="s">
        <v>39</v>
      </c>
      <c r="F821" s="660">
        <v>1</v>
      </c>
      <c r="G821" s="661">
        <v>18.87</v>
      </c>
      <c r="H821" s="661">
        <v>18.87</v>
      </c>
    </row>
    <row r="822" spans="2:8" ht="45">
      <c r="B822" s="659" t="s">
        <v>36779</v>
      </c>
      <c r="C822" s="659" t="s">
        <v>36780</v>
      </c>
      <c r="D822" s="659" t="s">
        <v>36781</v>
      </c>
      <c r="E822" s="660" t="s">
        <v>39</v>
      </c>
      <c r="F822" s="660">
        <v>1</v>
      </c>
      <c r="G822" s="661">
        <v>20.97</v>
      </c>
      <c r="H822" s="661">
        <v>20.97</v>
      </c>
    </row>
    <row r="823" spans="2:8" ht="45">
      <c r="B823" s="659" t="s">
        <v>36782</v>
      </c>
      <c r="C823" s="659" t="s">
        <v>36783</v>
      </c>
      <c r="D823" s="659" t="s">
        <v>36784</v>
      </c>
      <c r="E823" s="660" t="s">
        <v>39</v>
      </c>
      <c r="F823" s="660">
        <v>1</v>
      </c>
      <c r="G823" s="661">
        <v>25.16</v>
      </c>
      <c r="H823" s="661">
        <v>25.16</v>
      </c>
    </row>
    <row r="824" spans="2:8" ht="45">
      <c r="B824" s="659" t="s">
        <v>36785</v>
      </c>
      <c r="C824" s="659" t="s">
        <v>36786</v>
      </c>
      <c r="D824" s="659" t="s">
        <v>36787</v>
      </c>
      <c r="E824" s="660" t="s">
        <v>39</v>
      </c>
      <c r="F824" s="660">
        <v>1</v>
      </c>
      <c r="G824" s="661">
        <v>29.35</v>
      </c>
      <c r="H824" s="661">
        <v>29.35</v>
      </c>
    </row>
    <row r="825" spans="2:8" ht="45">
      <c r="B825" s="659" t="s">
        <v>36788</v>
      </c>
      <c r="C825" s="659" t="s">
        <v>36789</v>
      </c>
      <c r="D825" s="659" t="s">
        <v>36790</v>
      </c>
      <c r="E825" s="660" t="s">
        <v>39</v>
      </c>
      <c r="F825" s="660">
        <v>1</v>
      </c>
      <c r="G825" s="661">
        <v>33.54</v>
      </c>
      <c r="H825" s="661">
        <v>33.54</v>
      </c>
    </row>
    <row r="826" spans="2:8" ht="45">
      <c r="B826" s="659" t="s">
        <v>36791</v>
      </c>
      <c r="C826" s="659" t="s">
        <v>36792</v>
      </c>
      <c r="D826" s="659" t="s">
        <v>36793</v>
      </c>
      <c r="E826" s="660" t="s">
        <v>39</v>
      </c>
      <c r="F826" s="660">
        <v>1</v>
      </c>
      <c r="G826" s="661">
        <v>37.74</v>
      </c>
      <c r="H826" s="661">
        <v>37.74</v>
      </c>
    </row>
    <row r="827" spans="2:8" ht="45">
      <c r="B827" s="659" t="s">
        <v>36794</v>
      </c>
      <c r="C827" s="659" t="s">
        <v>36795</v>
      </c>
      <c r="D827" s="659" t="s">
        <v>36796</v>
      </c>
      <c r="E827" s="660" t="s">
        <v>39</v>
      </c>
      <c r="F827" s="660">
        <v>1</v>
      </c>
      <c r="G827" s="661">
        <v>18.87</v>
      </c>
      <c r="H827" s="661">
        <v>18.87</v>
      </c>
    </row>
    <row r="828" spans="2:8" ht="45">
      <c r="B828" s="659" t="s">
        <v>36797</v>
      </c>
      <c r="C828" s="659" t="s">
        <v>36798</v>
      </c>
      <c r="D828" s="659" t="s">
        <v>36799</v>
      </c>
      <c r="E828" s="660" t="s">
        <v>39</v>
      </c>
      <c r="F828" s="660">
        <v>1</v>
      </c>
      <c r="G828" s="661">
        <v>10.48</v>
      </c>
      <c r="H828" s="661">
        <v>10.48</v>
      </c>
    </row>
    <row r="829" spans="2:8" ht="45">
      <c r="B829" s="659" t="s">
        <v>36800</v>
      </c>
      <c r="C829" s="659" t="s">
        <v>36801</v>
      </c>
      <c r="D829" s="659" t="s">
        <v>36802</v>
      </c>
      <c r="E829" s="660" t="s">
        <v>39</v>
      </c>
      <c r="F829" s="660">
        <v>1</v>
      </c>
      <c r="G829" s="661">
        <v>37.74</v>
      </c>
      <c r="H829" s="661">
        <v>37.74</v>
      </c>
    </row>
    <row r="830" spans="2:8" ht="45">
      <c r="B830" s="659" t="s">
        <v>36803</v>
      </c>
      <c r="C830" s="659" t="s">
        <v>36804</v>
      </c>
      <c r="D830" s="659" t="s">
        <v>36805</v>
      </c>
      <c r="E830" s="660" t="s">
        <v>39</v>
      </c>
      <c r="F830" s="660">
        <v>1</v>
      </c>
      <c r="G830" s="661">
        <v>37.74</v>
      </c>
      <c r="H830" s="661">
        <v>37.74</v>
      </c>
    </row>
    <row r="831" spans="2:8" ht="45">
      <c r="B831" s="659" t="s">
        <v>36806</v>
      </c>
      <c r="C831" s="659" t="s">
        <v>36807</v>
      </c>
      <c r="D831" s="659" t="s">
        <v>36808</v>
      </c>
      <c r="E831" s="660" t="s">
        <v>39</v>
      </c>
      <c r="F831" s="660">
        <v>1</v>
      </c>
      <c r="G831" s="661">
        <v>18.87</v>
      </c>
      <c r="H831" s="661">
        <v>18.87</v>
      </c>
    </row>
    <row r="832" spans="2:8" ht="45">
      <c r="B832" s="659" t="s">
        <v>36809</v>
      </c>
      <c r="C832" s="659" t="s">
        <v>36810</v>
      </c>
      <c r="D832" s="659" t="s">
        <v>36811</v>
      </c>
      <c r="E832" s="660" t="s">
        <v>39</v>
      </c>
      <c r="F832" s="660">
        <v>1</v>
      </c>
      <c r="G832" s="661">
        <v>18.87</v>
      </c>
      <c r="H832" s="661">
        <v>18.87</v>
      </c>
    </row>
    <row r="833" spans="2:8" ht="45">
      <c r="B833" s="659" t="s">
        <v>36812</v>
      </c>
      <c r="C833" s="659" t="s">
        <v>36813</v>
      </c>
      <c r="D833" s="659" t="s">
        <v>36814</v>
      </c>
      <c r="E833" s="660" t="s">
        <v>39</v>
      </c>
      <c r="F833" s="660">
        <v>1</v>
      </c>
      <c r="G833" s="661">
        <v>6.82</v>
      </c>
      <c r="H833" s="661">
        <v>6.82</v>
      </c>
    </row>
    <row r="834" spans="2:8" ht="45">
      <c r="B834" s="659" t="s">
        <v>36815</v>
      </c>
      <c r="C834" s="659" t="s">
        <v>36816</v>
      </c>
      <c r="D834" s="659" t="s">
        <v>36817</v>
      </c>
      <c r="E834" s="660" t="s">
        <v>39</v>
      </c>
      <c r="F834" s="660">
        <v>1</v>
      </c>
      <c r="G834" s="661">
        <v>1.59</v>
      </c>
      <c r="H834" s="661">
        <v>1.59</v>
      </c>
    </row>
    <row r="835" spans="2:8" ht="30">
      <c r="B835" s="659" t="s">
        <v>36818</v>
      </c>
      <c r="C835" s="659" t="s">
        <v>36819</v>
      </c>
      <c r="D835" s="659" t="s">
        <v>36820</v>
      </c>
      <c r="E835" s="660" t="s">
        <v>39</v>
      </c>
      <c r="F835" s="660">
        <v>1</v>
      </c>
      <c r="G835" s="661">
        <v>11.37</v>
      </c>
      <c r="H835" s="661">
        <v>11.37</v>
      </c>
    </row>
    <row r="836" spans="2:8" ht="30">
      <c r="B836" s="659" t="s">
        <v>36821</v>
      </c>
      <c r="C836" s="659" t="s">
        <v>36822</v>
      </c>
      <c r="D836" s="659" t="s">
        <v>36823</v>
      </c>
      <c r="E836" s="660" t="s">
        <v>39</v>
      </c>
      <c r="F836" s="660">
        <v>1</v>
      </c>
      <c r="G836" s="661">
        <v>22.74</v>
      </c>
      <c r="H836" s="661">
        <v>22.74</v>
      </c>
    </row>
    <row r="837" spans="2:8" ht="30">
      <c r="B837" s="659" t="s">
        <v>36824</v>
      </c>
      <c r="C837" s="659" t="s">
        <v>36825</v>
      </c>
      <c r="D837" s="659" t="s">
        <v>36826</v>
      </c>
      <c r="E837" s="660" t="s">
        <v>39</v>
      </c>
      <c r="F837" s="660">
        <v>1</v>
      </c>
      <c r="G837" s="661">
        <v>45.48</v>
      </c>
      <c r="H837" s="661">
        <v>45.48</v>
      </c>
    </row>
    <row r="838" spans="2:8" ht="60">
      <c r="B838" s="659" t="s">
        <v>36827</v>
      </c>
      <c r="C838" s="659" t="s">
        <v>36828</v>
      </c>
      <c r="D838" s="659" t="s">
        <v>36829</v>
      </c>
      <c r="E838" s="660" t="s">
        <v>39</v>
      </c>
      <c r="F838" s="660">
        <v>1</v>
      </c>
      <c r="G838" s="661">
        <v>337.88</v>
      </c>
      <c r="H838" s="661">
        <v>337.88</v>
      </c>
    </row>
    <row r="839" spans="2:8" ht="60">
      <c r="B839" s="659" t="s">
        <v>36830</v>
      </c>
      <c r="C839" s="659" t="s">
        <v>36831</v>
      </c>
      <c r="D839" s="659" t="s">
        <v>36832</v>
      </c>
      <c r="E839" s="660" t="s">
        <v>39</v>
      </c>
      <c r="F839" s="660">
        <v>1</v>
      </c>
      <c r="G839" s="661">
        <v>520.38</v>
      </c>
      <c r="H839" s="661">
        <v>520.38</v>
      </c>
    </row>
    <row r="840" spans="2:8" ht="60">
      <c r="B840" s="659" t="s">
        <v>36833</v>
      </c>
      <c r="C840" s="659" t="s">
        <v>36834</v>
      </c>
      <c r="D840" s="659" t="s">
        <v>36835</v>
      </c>
      <c r="E840" s="660" t="s">
        <v>39</v>
      </c>
      <c r="F840" s="660">
        <v>1</v>
      </c>
      <c r="G840" s="662">
        <v>1113.94</v>
      </c>
      <c r="H840" s="662">
        <v>1113.94</v>
      </c>
    </row>
    <row r="841" spans="2:8" ht="45">
      <c r="B841" s="659" t="s">
        <v>36836</v>
      </c>
      <c r="C841" s="659" t="s">
        <v>36837</v>
      </c>
      <c r="D841" s="659" t="s">
        <v>36838</v>
      </c>
      <c r="E841" s="660" t="s">
        <v>44</v>
      </c>
      <c r="F841" s="660">
        <v>1</v>
      </c>
      <c r="G841" s="661">
        <v>2.1</v>
      </c>
      <c r="H841" s="661">
        <v>2.1</v>
      </c>
    </row>
    <row r="842" spans="2:8" ht="45">
      <c r="B842" s="659" t="s">
        <v>36839</v>
      </c>
      <c r="C842" s="659" t="s">
        <v>36840</v>
      </c>
      <c r="D842" s="659" t="s">
        <v>36841</v>
      </c>
      <c r="E842" s="660" t="s">
        <v>39</v>
      </c>
      <c r="F842" s="660">
        <v>1</v>
      </c>
      <c r="G842" s="661">
        <v>8.39</v>
      </c>
      <c r="H842" s="661">
        <v>8.39</v>
      </c>
    </row>
    <row r="843" spans="2:8">
      <c r="B843" s="658" t="s">
        <v>36842</v>
      </c>
      <c r="C843" s="659"/>
      <c r="D843" s="658" t="s">
        <v>824</v>
      </c>
      <c r="E843" s="660"/>
      <c r="F843" s="660"/>
      <c r="G843" s="661"/>
      <c r="H843" s="661"/>
    </row>
    <row r="844" spans="2:8">
      <c r="B844" s="658" t="s">
        <v>36843</v>
      </c>
      <c r="C844" s="659"/>
      <c r="D844" s="658" t="s">
        <v>825</v>
      </c>
      <c r="E844" s="660"/>
      <c r="F844" s="660"/>
      <c r="G844" s="661"/>
      <c r="H844" s="661"/>
    </row>
    <row r="845" spans="2:8" ht="45">
      <c r="B845" s="659" t="s">
        <v>36844</v>
      </c>
      <c r="C845" s="659" t="s">
        <v>36845</v>
      </c>
      <c r="D845" s="659" t="s">
        <v>826</v>
      </c>
      <c r="E845" s="660" t="s">
        <v>39</v>
      </c>
      <c r="F845" s="660">
        <v>1</v>
      </c>
      <c r="G845" s="662">
        <v>1546.28</v>
      </c>
      <c r="H845" s="662">
        <v>1546.28</v>
      </c>
    </row>
    <row r="846" spans="2:8" ht="60">
      <c r="B846" s="659" t="s">
        <v>36846</v>
      </c>
      <c r="C846" s="659" t="s">
        <v>36847</v>
      </c>
      <c r="D846" s="659" t="s">
        <v>827</v>
      </c>
      <c r="E846" s="660" t="s">
        <v>39</v>
      </c>
      <c r="F846" s="660">
        <v>1</v>
      </c>
      <c r="G846" s="661">
        <v>524.86</v>
      </c>
      <c r="H846" s="661">
        <v>524.86</v>
      </c>
    </row>
    <row r="847" spans="2:8" ht="45">
      <c r="B847" s="659" t="s">
        <v>36848</v>
      </c>
      <c r="C847" s="659" t="s">
        <v>36849</v>
      </c>
      <c r="D847" s="659" t="s">
        <v>828</v>
      </c>
      <c r="E847" s="660" t="s">
        <v>39</v>
      </c>
      <c r="F847" s="660">
        <v>1</v>
      </c>
      <c r="G847" s="661">
        <v>155.71</v>
      </c>
      <c r="H847" s="661">
        <v>155.71</v>
      </c>
    </row>
    <row r="848" spans="2:8" ht="45">
      <c r="B848" s="659" t="s">
        <v>36850</v>
      </c>
      <c r="C848" s="659" t="s">
        <v>36851</v>
      </c>
      <c r="D848" s="659" t="s">
        <v>829</v>
      </c>
      <c r="E848" s="660" t="s">
        <v>39</v>
      </c>
      <c r="F848" s="660">
        <v>1</v>
      </c>
      <c r="G848" s="661">
        <v>438.05</v>
      </c>
      <c r="H848" s="661">
        <v>438.05</v>
      </c>
    </row>
    <row r="849" spans="2:8" ht="60">
      <c r="B849" s="659" t="s">
        <v>36852</v>
      </c>
      <c r="C849" s="659" t="s">
        <v>36853</v>
      </c>
      <c r="D849" s="659" t="s">
        <v>830</v>
      </c>
      <c r="E849" s="660" t="s">
        <v>39</v>
      </c>
      <c r="F849" s="660">
        <v>1</v>
      </c>
      <c r="G849" s="662">
        <v>1080.74</v>
      </c>
      <c r="H849" s="662">
        <v>1080.74</v>
      </c>
    </row>
    <row r="850" spans="2:8" ht="30">
      <c r="B850" s="659" t="s">
        <v>36854</v>
      </c>
      <c r="C850" s="659" t="s">
        <v>36855</v>
      </c>
      <c r="D850" s="659" t="s">
        <v>831</v>
      </c>
      <c r="E850" s="660" t="s">
        <v>44</v>
      </c>
      <c r="F850" s="660">
        <v>1</v>
      </c>
      <c r="G850" s="661">
        <v>27.26</v>
      </c>
      <c r="H850" s="661">
        <v>27.26</v>
      </c>
    </row>
    <row r="851" spans="2:8" ht="30">
      <c r="B851" s="659" t="s">
        <v>36856</v>
      </c>
      <c r="C851" s="659" t="s">
        <v>36857</v>
      </c>
      <c r="D851" s="659" t="s">
        <v>832</v>
      </c>
      <c r="E851" s="660" t="s">
        <v>39</v>
      </c>
      <c r="F851" s="660">
        <v>1</v>
      </c>
      <c r="G851" s="661">
        <v>72.89</v>
      </c>
      <c r="H851" s="661">
        <v>72.89</v>
      </c>
    </row>
    <row r="852" spans="2:8" ht="45">
      <c r="B852" s="659" t="s">
        <v>36858</v>
      </c>
      <c r="C852" s="659" t="s">
        <v>36859</v>
      </c>
      <c r="D852" s="659" t="s">
        <v>36860</v>
      </c>
      <c r="E852" s="660" t="s">
        <v>39</v>
      </c>
      <c r="F852" s="660">
        <v>1</v>
      </c>
      <c r="G852" s="661">
        <v>780.93</v>
      </c>
      <c r="H852" s="661">
        <v>780.93</v>
      </c>
    </row>
    <row r="853" spans="2:8" ht="45">
      <c r="B853" s="659" t="s">
        <v>36861</v>
      </c>
      <c r="C853" s="659" t="s">
        <v>36862</v>
      </c>
      <c r="D853" s="659" t="s">
        <v>36863</v>
      </c>
      <c r="E853" s="660" t="s">
        <v>39</v>
      </c>
      <c r="F853" s="660">
        <v>1</v>
      </c>
      <c r="G853" s="662">
        <v>1619.66</v>
      </c>
      <c r="H853" s="662">
        <v>1619.66</v>
      </c>
    </row>
    <row r="854" spans="2:8" ht="45">
      <c r="B854" s="659" t="s">
        <v>36864</v>
      </c>
      <c r="C854" s="659" t="s">
        <v>36865</v>
      </c>
      <c r="D854" s="659" t="s">
        <v>36866</v>
      </c>
      <c r="E854" s="660" t="s">
        <v>39</v>
      </c>
      <c r="F854" s="660">
        <v>1</v>
      </c>
      <c r="G854" s="662">
        <v>2571.63</v>
      </c>
      <c r="H854" s="662">
        <v>2571.63</v>
      </c>
    </row>
    <row r="855" spans="2:8" ht="30">
      <c r="B855" s="659" t="s">
        <v>36867</v>
      </c>
      <c r="C855" s="659" t="s">
        <v>36868</v>
      </c>
      <c r="D855" s="659" t="s">
        <v>36869</v>
      </c>
      <c r="E855" s="660" t="s">
        <v>44</v>
      </c>
      <c r="F855" s="660">
        <v>1</v>
      </c>
      <c r="G855" s="661">
        <v>21.1</v>
      </c>
      <c r="H855" s="661">
        <v>21.1</v>
      </c>
    </row>
    <row r="856" spans="2:8" ht="30">
      <c r="B856" s="659" t="s">
        <v>36870</v>
      </c>
      <c r="C856" s="659" t="s">
        <v>36871</v>
      </c>
      <c r="D856" s="659" t="s">
        <v>36872</v>
      </c>
      <c r="E856" s="660" t="s">
        <v>44</v>
      </c>
      <c r="F856" s="660">
        <v>1</v>
      </c>
      <c r="G856" s="661">
        <v>94.96</v>
      </c>
      <c r="H856" s="661">
        <v>94.96</v>
      </c>
    </row>
    <row r="857" spans="2:8" ht="30">
      <c r="B857" s="659" t="s">
        <v>36873</v>
      </c>
      <c r="C857" s="659" t="s">
        <v>36874</v>
      </c>
      <c r="D857" s="659" t="s">
        <v>36875</v>
      </c>
      <c r="E857" s="660" t="s">
        <v>44</v>
      </c>
      <c r="F857" s="660">
        <v>1</v>
      </c>
      <c r="G857" s="661">
        <v>42.75</v>
      </c>
      <c r="H857" s="661">
        <v>42.75</v>
      </c>
    </row>
    <row r="858" spans="2:8">
      <c r="B858" s="658" t="s">
        <v>36876</v>
      </c>
      <c r="C858" s="659"/>
      <c r="D858" s="658" t="s">
        <v>833</v>
      </c>
      <c r="E858" s="660"/>
      <c r="F858" s="660"/>
      <c r="G858" s="661"/>
      <c r="H858" s="661"/>
    </row>
    <row r="859" spans="2:8" ht="90">
      <c r="B859" s="659" t="s">
        <v>36877</v>
      </c>
      <c r="C859" s="659" t="s">
        <v>36878</v>
      </c>
      <c r="D859" s="659" t="s">
        <v>834</v>
      </c>
      <c r="E859" s="660" t="s">
        <v>39</v>
      </c>
      <c r="F859" s="660">
        <v>1</v>
      </c>
      <c r="G859" s="662">
        <v>8708.19</v>
      </c>
      <c r="H859" s="662">
        <v>8708.19</v>
      </c>
    </row>
    <row r="860" spans="2:8" ht="90">
      <c r="B860" s="659" t="s">
        <v>36879</v>
      </c>
      <c r="C860" s="659" t="s">
        <v>36880</v>
      </c>
      <c r="D860" s="659" t="s">
        <v>835</v>
      </c>
      <c r="E860" s="660" t="s">
        <v>39</v>
      </c>
      <c r="F860" s="660">
        <v>1</v>
      </c>
      <c r="G860" s="662">
        <v>15525.77</v>
      </c>
      <c r="H860" s="662">
        <v>15525.77</v>
      </c>
    </row>
    <row r="861" spans="2:8">
      <c r="B861" s="658" t="s">
        <v>36881</v>
      </c>
      <c r="C861" s="659"/>
      <c r="D861" s="658" t="s">
        <v>836</v>
      </c>
      <c r="E861" s="660"/>
      <c r="F861" s="660"/>
      <c r="G861" s="661"/>
      <c r="H861" s="661"/>
    </row>
    <row r="862" spans="2:8" ht="45">
      <c r="B862" s="659" t="s">
        <v>36882</v>
      </c>
      <c r="C862" s="659" t="s">
        <v>36883</v>
      </c>
      <c r="D862" s="659" t="s">
        <v>837</v>
      </c>
      <c r="E862" s="660" t="s">
        <v>39</v>
      </c>
      <c r="F862" s="660">
        <v>1</v>
      </c>
      <c r="G862" s="661">
        <v>483.81</v>
      </c>
      <c r="H862" s="661">
        <v>483.81</v>
      </c>
    </row>
    <row r="863" spans="2:8" ht="90">
      <c r="B863" s="659" t="s">
        <v>36884</v>
      </c>
      <c r="C863" s="659" t="s">
        <v>36885</v>
      </c>
      <c r="D863" s="659" t="s">
        <v>838</v>
      </c>
      <c r="E863" s="660" t="s">
        <v>39</v>
      </c>
      <c r="F863" s="660">
        <v>1</v>
      </c>
      <c r="G863" s="661">
        <v>890.3</v>
      </c>
      <c r="H863" s="661">
        <v>890.3</v>
      </c>
    </row>
    <row r="864" spans="2:8" ht="60">
      <c r="B864" s="659" t="s">
        <v>36886</v>
      </c>
      <c r="C864" s="659" t="s">
        <v>36887</v>
      </c>
      <c r="D864" s="659" t="s">
        <v>839</v>
      </c>
      <c r="E864" s="660" t="s">
        <v>44</v>
      </c>
      <c r="F864" s="660">
        <v>1</v>
      </c>
      <c r="G864" s="661">
        <v>98.69</v>
      </c>
      <c r="H864" s="661">
        <v>98.69</v>
      </c>
    </row>
    <row r="865" spans="2:8" ht="60">
      <c r="B865" s="659" t="s">
        <v>36888</v>
      </c>
      <c r="C865" s="659" t="s">
        <v>36889</v>
      </c>
      <c r="D865" s="659" t="s">
        <v>840</v>
      </c>
      <c r="E865" s="660" t="s">
        <v>44</v>
      </c>
      <c r="F865" s="660">
        <v>1</v>
      </c>
      <c r="G865" s="661">
        <v>78.03</v>
      </c>
      <c r="H865" s="661">
        <v>78.03</v>
      </c>
    </row>
    <row r="866" spans="2:8" ht="90">
      <c r="B866" s="659" t="s">
        <v>36890</v>
      </c>
      <c r="C866" s="659" t="s">
        <v>36891</v>
      </c>
      <c r="D866" s="659" t="s">
        <v>36892</v>
      </c>
      <c r="E866" s="660" t="s">
        <v>39</v>
      </c>
      <c r="F866" s="660">
        <v>1</v>
      </c>
      <c r="G866" s="661">
        <v>129.47999999999999</v>
      </c>
      <c r="H866" s="661">
        <v>129.47999999999999</v>
      </c>
    </row>
    <row r="867" spans="2:8" ht="60">
      <c r="B867" s="659" t="s">
        <v>36893</v>
      </c>
      <c r="C867" s="659" t="s">
        <v>36894</v>
      </c>
      <c r="D867" s="659" t="s">
        <v>841</v>
      </c>
      <c r="E867" s="660" t="s">
        <v>39</v>
      </c>
      <c r="F867" s="660">
        <v>1</v>
      </c>
      <c r="G867" s="661">
        <v>65.73</v>
      </c>
      <c r="H867" s="661">
        <v>65.73</v>
      </c>
    </row>
    <row r="868" spans="2:8" ht="30">
      <c r="B868" s="659" t="s">
        <v>36895</v>
      </c>
      <c r="C868" s="659" t="s">
        <v>36896</v>
      </c>
      <c r="D868" s="659" t="s">
        <v>763</v>
      </c>
      <c r="E868" s="660" t="s">
        <v>39</v>
      </c>
      <c r="F868" s="660">
        <v>1</v>
      </c>
      <c r="G868" s="661">
        <v>244.36</v>
      </c>
      <c r="H868" s="661">
        <v>244.36</v>
      </c>
    </row>
    <row r="869" spans="2:8" ht="90">
      <c r="B869" s="659" t="s">
        <v>36897</v>
      </c>
      <c r="C869" s="659" t="s">
        <v>36898</v>
      </c>
      <c r="D869" s="659" t="s">
        <v>842</v>
      </c>
      <c r="E869" s="660" t="s">
        <v>39</v>
      </c>
      <c r="F869" s="660">
        <v>1</v>
      </c>
      <c r="G869" s="661">
        <v>47.06</v>
      </c>
      <c r="H869" s="661">
        <v>47.06</v>
      </c>
    </row>
    <row r="870" spans="2:8" ht="90">
      <c r="B870" s="659" t="s">
        <v>36899</v>
      </c>
      <c r="C870" s="659" t="s">
        <v>36900</v>
      </c>
      <c r="D870" s="659" t="s">
        <v>843</v>
      </c>
      <c r="E870" s="660" t="s">
        <v>39</v>
      </c>
      <c r="F870" s="660">
        <v>1</v>
      </c>
      <c r="G870" s="661">
        <v>59.73</v>
      </c>
      <c r="H870" s="661">
        <v>59.73</v>
      </c>
    </row>
    <row r="871" spans="2:8" ht="105">
      <c r="B871" s="659" t="s">
        <v>36901</v>
      </c>
      <c r="C871" s="659" t="s">
        <v>36902</v>
      </c>
      <c r="D871" s="659" t="s">
        <v>844</v>
      </c>
      <c r="E871" s="660" t="s">
        <v>39</v>
      </c>
      <c r="F871" s="660">
        <v>1</v>
      </c>
      <c r="G871" s="661">
        <v>928.03</v>
      </c>
      <c r="H871" s="661">
        <v>928.03</v>
      </c>
    </row>
    <row r="872" spans="2:8" ht="105">
      <c r="B872" s="659" t="s">
        <v>36903</v>
      </c>
      <c r="C872" s="659" t="s">
        <v>36904</v>
      </c>
      <c r="D872" s="659" t="s">
        <v>845</v>
      </c>
      <c r="E872" s="660" t="s">
        <v>39</v>
      </c>
      <c r="F872" s="660">
        <v>1</v>
      </c>
      <c r="G872" s="662">
        <v>1279.78</v>
      </c>
      <c r="H872" s="662">
        <v>1279.78</v>
      </c>
    </row>
    <row r="873" spans="2:8" ht="75">
      <c r="B873" s="659" t="s">
        <v>36905</v>
      </c>
      <c r="C873" s="659" t="s">
        <v>36906</v>
      </c>
      <c r="D873" s="659" t="s">
        <v>846</v>
      </c>
      <c r="E873" s="660" t="s">
        <v>39</v>
      </c>
      <c r="F873" s="660">
        <v>1</v>
      </c>
      <c r="G873" s="661">
        <v>93.13</v>
      </c>
      <c r="H873" s="661">
        <v>93.13</v>
      </c>
    </row>
    <row r="874" spans="2:8" ht="45">
      <c r="B874" s="659" t="s">
        <v>36907</v>
      </c>
      <c r="C874" s="659" t="s">
        <v>36908</v>
      </c>
      <c r="D874" s="659" t="s">
        <v>847</v>
      </c>
      <c r="E874" s="660" t="s">
        <v>44</v>
      </c>
      <c r="F874" s="660">
        <v>1</v>
      </c>
      <c r="G874" s="661">
        <v>78.03</v>
      </c>
      <c r="H874" s="661">
        <v>78.03</v>
      </c>
    </row>
    <row r="875" spans="2:8" ht="45">
      <c r="B875" s="659" t="s">
        <v>36909</v>
      </c>
      <c r="C875" s="659" t="s">
        <v>36910</v>
      </c>
      <c r="D875" s="659" t="s">
        <v>848</v>
      </c>
      <c r="E875" s="660" t="s">
        <v>44</v>
      </c>
      <c r="F875" s="660">
        <v>1</v>
      </c>
      <c r="G875" s="661">
        <v>50.26</v>
      </c>
      <c r="H875" s="661">
        <v>50.26</v>
      </c>
    </row>
    <row r="876" spans="2:8" ht="75">
      <c r="B876" s="659" t="s">
        <v>36911</v>
      </c>
      <c r="C876" s="659" t="s">
        <v>36912</v>
      </c>
      <c r="D876" s="659" t="s">
        <v>849</v>
      </c>
      <c r="E876" s="660" t="s">
        <v>39</v>
      </c>
      <c r="F876" s="660">
        <v>1</v>
      </c>
      <c r="G876" s="661">
        <v>11.27</v>
      </c>
      <c r="H876" s="661">
        <v>11.27</v>
      </c>
    </row>
    <row r="877" spans="2:8" ht="60">
      <c r="B877" s="659" t="s">
        <v>36913</v>
      </c>
      <c r="C877" s="659" t="s">
        <v>36914</v>
      </c>
      <c r="D877" s="659" t="s">
        <v>850</v>
      </c>
      <c r="E877" s="660" t="s">
        <v>39</v>
      </c>
      <c r="F877" s="660">
        <v>1</v>
      </c>
      <c r="G877" s="661">
        <v>139.84</v>
      </c>
      <c r="H877" s="661">
        <v>139.84</v>
      </c>
    </row>
    <row r="878" spans="2:8" ht="60">
      <c r="B878" s="659" t="s">
        <v>36915</v>
      </c>
      <c r="C878" s="659" t="s">
        <v>36916</v>
      </c>
      <c r="D878" s="659" t="s">
        <v>851</v>
      </c>
      <c r="E878" s="660" t="s">
        <v>39</v>
      </c>
      <c r="F878" s="660">
        <v>1</v>
      </c>
      <c r="G878" s="661">
        <v>6.38</v>
      </c>
      <c r="H878" s="661">
        <v>6.38</v>
      </c>
    </row>
    <row r="879" spans="2:8" ht="45">
      <c r="B879" s="659" t="s">
        <v>36917</v>
      </c>
      <c r="C879" s="659" t="s">
        <v>36918</v>
      </c>
      <c r="D879" s="659" t="s">
        <v>852</v>
      </c>
      <c r="E879" s="660" t="s">
        <v>39</v>
      </c>
      <c r="F879" s="660">
        <v>1</v>
      </c>
      <c r="G879" s="661">
        <v>12.39</v>
      </c>
      <c r="H879" s="661">
        <v>12.39</v>
      </c>
    </row>
    <row r="880" spans="2:8" ht="90">
      <c r="B880" s="659" t="s">
        <v>36919</v>
      </c>
      <c r="C880" s="659" t="s">
        <v>36920</v>
      </c>
      <c r="D880" s="659" t="s">
        <v>853</v>
      </c>
      <c r="E880" s="660" t="s">
        <v>39</v>
      </c>
      <c r="F880" s="660">
        <v>1</v>
      </c>
      <c r="G880" s="661">
        <v>241.12</v>
      </c>
      <c r="H880" s="661">
        <v>241.12</v>
      </c>
    </row>
    <row r="881" spans="2:8" ht="105">
      <c r="B881" s="659" t="s">
        <v>36921</v>
      </c>
      <c r="C881" s="659" t="s">
        <v>36922</v>
      </c>
      <c r="D881" s="659" t="s">
        <v>854</v>
      </c>
      <c r="E881" s="660" t="s">
        <v>39</v>
      </c>
      <c r="F881" s="660">
        <v>1</v>
      </c>
      <c r="G881" s="661">
        <v>599.64</v>
      </c>
      <c r="H881" s="661">
        <v>599.64</v>
      </c>
    </row>
    <row r="882" spans="2:8" ht="60">
      <c r="B882" s="659" t="s">
        <v>36923</v>
      </c>
      <c r="C882" s="659" t="s">
        <v>36924</v>
      </c>
      <c r="D882" s="659" t="s">
        <v>855</v>
      </c>
      <c r="E882" s="660" t="s">
        <v>44</v>
      </c>
      <c r="F882" s="660">
        <v>1</v>
      </c>
      <c r="G882" s="661">
        <v>40.32</v>
      </c>
      <c r="H882" s="661">
        <v>40.32</v>
      </c>
    </row>
    <row r="883" spans="2:8" ht="60">
      <c r="B883" s="659" t="s">
        <v>36925</v>
      </c>
      <c r="C883" s="659" t="s">
        <v>36926</v>
      </c>
      <c r="D883" s="659" t="s">
        <v>856</v>
      </c>
      <c r="E883" s="660" t="s">
        <v>44</v>
      </c>
      <c r="F883" s="660">
        <v>1</v>
      </c>
      <c r="G883" s="661">
        <v>41.17</v>
      </c>
      <c r="H883" s="661">
        <v>41.17</v>
      </c>
    </row>
    <row r="884" spans="2:8" ht="60">
      <c r="B884" s="659" t="s">
        <v>36927</v>
      </c>
      <c r="C884" s="659" t="s">
        <v>36928</v>
      </c>
      <c r="D884" s="659" t="s">
        <v>857</v>
      </c>
      <c r="E884" s="660" t="s">
        <v>39</v>
      </c>
      <c r="F884" s="660">
        <v>1</v>
      </c>
      <c r="G884" s="661">
        <v>27.41</v>
      </c>
      <c r="H884" s="661">
        <v>27.41</v>
      </c>
    </row>
    <row r="885" spans="2:8" ht="60">
      <c r="B885" s="659" t="s">
        <v>36929</v>
      </c>
      <c r="C885" s="659" t="s">
        <v>36930</v>
      </c>
      <c r="D885" s="659" t="s">
        <v>858</v>
      </c>
      <c r="E885" s="660" t="s">
        <v>39</v>
      </c>
      <c r="F885" s="660">
        <v>1</v>
      </c>
      <c r="G885" s="661">
        <v>20.329999999999998</v>
      </c>
      <c r="H885" s="661">
        <v>20.329999999999998</v>
      </c>
    </row>
    <row r="886" spans="2:8" ht="75">
      <c r="B886" s="659" t="s">
        <v>36931</v>
      </c>
      <c r="C886" s="659" t="s">
        <v>36932</v>
      </c>
      <c r="D886" s="659" t="s">
        <v>859</v>
      </c>
      <c r="E886" s="660" t="s">
        <v>39</v>
      </c>
      <c r="F886" s="660">
        <v>1</v>
      </c>
      <c r="G886" s="661">
        <v>12.69</v>
      </c>
      <c r="H886" s="661">
        <v>12.69</v>
      </c>
    </row>
    <row r="887" spans="2:8" ht="60">
      <c r="B887" s="659" t="s">
        <v>36933</v>
      </c>
      <c r="C887" s="659" t="s">
        <v>36934</v>
      </c>
      <c r="D887" s="659" t="s">
        <v>860</v>
      </c>
      <c r="E887" s="660" t="s">
        <v>39</v>
      </c>
      <c r="F887" s="660">
        <v>1</v>
      </c>
      <c r="G887" s="661">
        <v>42.57</v>
      </c>
      <c r="H887" s="661">
        <v>42.57</v>
      </c>
    </row>
    <row r="888" spans="2:8" ht="75">
      <c r="B888" s="659" t="s">
        <v>36935</v>
      </c>
      <c r="C888" s="659" t="s">
        <v>36936</v>
      </c>
      <c r="D888" s="659" t="s">
        <v>861</v>
      </c>
      <c r="E888" s="660" t="s">
        <v>44</v>
      </c>
      <c r="F888" s="660">
        <v>1</v>
      </c>
      <c r="G888" s="661">
        <v>37.93</v>
      </c>
      <c r="H888" s="661">
        <v>37.93</v>
      </c>
    </row>
    <row r="889" spans="2:8" ht="75">
      <c r="B889" s="659" t="s">
        <v>36937</v>
      </c>
      <c r="C889" s="659" t="s">
        <v>36938</v>
      </c>
      <c r="D889" s="659" t="s">
        <v>862</v>
      </c>
      <c r="E889" s="660" t="s">
        <v>44</v>
      </c>
      <c r="F889" s="660">
        <v>1</v>
      </c>
      <c r="G889" s="661">
        <v>90.96</v>
      </c>
      <c r="H889" s="661">
        <v>90.96</v>
      </c>
    </row>
    <row r="890" spans="2:8" ht="60">
      <c r="B890" s="659" t="s">
        <v>36939</v>
      </c>
      <c r="C890" s="659" t="s">
        <v>36940</v>
      </c>
      <c r="D890" s="659" t="s">
        <v>863</v>
      </c>
      <c r="E890" s="660" t="s">
        <v>39</v>
      </c>
      <c r="F890" s="660">
        <v>1</v>
      </c>
      <c r="G890" s="661">
        <v>42.73</v>
      </c>
      <c r="H890" s="661">
        <v>42.73</v>
      </c>
    </row>
    <row r="891" spans="2:8" ht="75">
      <c r="B891" s="659" t="s">
        <v>36941</v>
      </c>
      <c r="C891" s="659" t="s">
        <v>36942</v>
      </c>
      <c r="D891" s="659" t="s">
        <v>36943</v>
      </c>
      <c r="E891" s="660" t="s">
        <v>44</v>
      </c>
      <c r="F891" s="660">
        <v>1</v>
      </c>
      <c r="G891" s="661">
        <v>65.36</v>
      </c>
      <c r="H891" s="661">
        <v>65.36</v>
      </c>
    </row>
    <row r="892" spans="2:8">
      <c r="B892" s="658" t="s">
        <v>36944</v>
      </c>
      <c r="C892" s="659"/>
      <c r="D892" s="658" t="s">
        <v>864</v>
      </c>
      <c r="E892" s="660"/>
      <c r="F892" s="660"/>
      <c r="G892" s="661"/>
      <c r="H892" s="661"/>
    </row>
    <row r="893" spans="2:8" ht="90">
      <c r="B893" s="659" t="s">
        <v>36945</v>
      </c>
      <c r="C893" s="659" t="s">
        <v>36946</v>
      </c>
      <c r="D893" s="659" t="s">
        <v>865</v>
      </c>
      <c r="E893" s="660" t="s">
        <v>39</v>
      </c>
      <c r="F893" s="660">
        <v>1</v>
      </c>
      <c r="G893" s="662">
        <v>1942.68</v>
      </c>
      <c r="H893" s="662">
        <v>1942.68</v>
      </c>
    </row>
    <row r="894" spans="2:8" ht="75">
      <c r="B894" s="659" t="s">
        <v>36947</v>
      </c>
      <c r="C894" s="659" t="s">
        <v>36948</v>
      </c>
      <c r="D894" s="659" t="s">
        <v>866</v>
      </c>
      <c r="E894" s="660" t="s">
        <v>39</v>
      </c>
      <c r="F894" s="660">
        <v>1</v>
      </c>
      <c r="G894" s="661">
        <v>744.04</v>
      </c>
      <c r="H894" s="661">
        <v>744.04</v>
      </c>
    </row>
    <row r="895" spans="2:8" ht="75">
      <c r="B895" s="659" t="s">
        <v>36949</v>
      </c>
      <c r="C895" s="659" t="s">
        <v>36950</v>
      </c>
      <c r="D895" s="659" t="s">
        <v>867</v>
      </c>
      <c r="E895" s="660" t="s">
        <v>39</v>
      </c>
      <c r="F895" s="660">
        <v>1</v>
      </c>
      <c r="G895" s="661">
        <v>223.07</v>
      </c>
      <c r="H895" s="661">
        <v>223.07</v>
      </c>
    </row>
    <row r="896" spans="2:8" ht="75">
      <c r="B896" s="659" t="s">
        <v>36951</v>
      </c>
      <c r="C896" s="659" t="s">
        <v>36952</v>
      </c>
      <c r="D896" s="659" t="s">
        <v>868</v>
      </c>
      <c r="E896" s="660" t="s">
        <v>39</v>
      </c>
      <c r="F896" s="660">
        <v>1</v>
      </c>
      <c r="G896" s="661">
        <v>223.13</v>
      </c>
      <c r="H896" s="661">
        <v>223.13</v>
      </c>
    </row>
    <row r="897" spans="2:8" ht="60">
      <c r="B897" s="659" t="s">
        <v>36953</v>
      </c>
      <c r="C897" s="659" t="s">
        <v>36954</v>
      </c>
      <c r="D897" s="659" t="s">
        <v>869</v>
      </c>
      <c r="E897" s="660" t="s">
        <v>39</v>
      </c>
      <c r="F897" s="660">
        <v>1</v>
      </c>
      <c r="G897" s="661">
        <v>777.63</v>
      </c>
      <c r="H897" s="661">
        <v>777.63</v>
      </c>
    </row>
    <row r="898" spans="2:8" ht="75">
      <c r="B898" s="659" t="s">
        <v>36955</v>
      </c>
      <c r="C898" s="659" t="s">
        <v>36956</v>
      </c>
      <c r="D898" s="659" t="s">
        <v>870</v>
      </c>
      <c r="E898" s="660" t="s">
        <v>39</v>
      </c>
      <c r="F898" s="660">
        <v>1</v>
      </c>
      <c r="G898" s="661">
        <v>198.63</v>
      </c>
      <c r="H898" s="661">
        <v>198.63</v>
      </c>
    </row>
    <row r="899" spans="2:8" ht="105">
      <c r="B899" s="659" t="s">
        <v>36957</v>
      </c>
      <c r="C899" s="659" t="s">
        <v>36958</v>
      </c>
      <c r="D899" s="659" t="s">
        <v>871</v>
      </c>
      <c r="E899" s="660" t="s">
        <v>39</v>
      </c>
      <c r="F899" s="660">
        <v>1</v>
      </c>
      <c r="G899" s="661">
        <v>341.48</v>
      </c>
      <c r="H899" s="661">
        <v>341.48</v>
      </c>
    </row>
    <row r="900" spans="2:8" ht="60">
      <c r="B900" s="659" t="s">
        <v>36959</v>
      </c>
      <c r="C900" s="659" t="s">
        <v>36960</v>
      </c>
      <c r="D900" s="659" t="s">
        <v>872</v>
      </c>
      <c r="E900" s="660" t="s">
        <v>39</v>
      </c>
      <c r="F900" s="660">
        <v>1</v>
      </c>
      <c r="G900" s="661">
        <v>26.92</v>
      </c>
      <c r="H900" s="661">
        <v>26.92</v>
      </c>
    </row>
    <row r="901" spans="2:8" ht="60">
      <c r="B901" s="659" t="s">
        <v>36961</v>
      </c>
      <c r="C901" s="659" t="s">
        <v>36962</v>
      </c>
      <c r="D901" s="659" t="s">
        <v>873</v>
      </c>
      <c r="E901" s="660" t="s">
        <v>39</v>
      </c>
      <c r="F901" s="660">
        <v>1</v>
      </c>
      <c r="G901" s="661">
        <v>244.11</v>
      </c>
      <c r="H901" s="661">
        <v>244.11</v>
      </c>
    </row>
    <row r="902" spans="2:8" ht="90">
      <c r="B902" s="659" t="s">
        <v>36963</v>
      </c>
      <c r="C902" s="659" t="s">
        <v>36964</v>
      </c>
      <c r="D902" s="659" t="s">
        <v>874</v>
      </c>
      <c r="E902" s="660" t="s">
        <v>39</v>
      </c>
      <c r="F902" s="660">
        <v>1</v>
      </c>
      <c r="G902" s="661">
        <v>814.96</v>
      </c>
      <c r="H902" s="661">
        <v>814.96</v>
      </c>
    </row>
    <row r="903" spans="2:8" ht="90">
      <c r="B903" s="659" t="s">
        <v>36965</v>
      </c>
      <c r="C903" s="659" t="s">
        <v>36966</v>
      </c>
      <c r="D903" s="659" t="s">
        <v>36967</v>
      </c>
      <c r="E903" s="660" t="s">
        <v>39</v>
      </c>
      <c r="F903" s="660">
        <v>1</v>
      </c>
      <c r="G903" s="662">
        <v>1719.84</v>
      </c>
      <c r="H903" s="662">
        <v>1719.84</v>
      </c>
    </row>
    <row r="904" spans="2:8" ht="90">
      <c r="B904" s="659" t="s">
        <v>36968</v>
      </c>
      <c r="C904" s="659" t="s">
        <v>36969</v>
      </c>
      <c r="D904" s="659" t="s">
        <v>36970</v>
      </c>
      <c r="E904" s="660" t="s">
        <v>39</v>
      </c>
      <c r="F904" s="660">
        <v>1</v>
      </c>
      <c r="G904" s="662">
        <v>1725.25</v>
      </c>
      <c r="H904" s="662">
        <v>1725.25</v>
      </c>
    </row>
    <row r="905" spans="2:8" ht="90">
      <c r="B905" s="659" t="s">
        <v>36971</v>
      </c>
      <c r="C905" s="659" t="s">
        <v>36972</v>
      </c>
      <c r="D905" s="659" t="s">
        <v>36973</v>
      </c>
      <c r="E905" s="660" t="s">
        <v>39</v>
      </c>
      <c r="F905" s="660">
        <v>1</v>
      </c>
      <c r="G905" s="662">
        <v>2179.35</v>
      </c>
      <c r="H905" s="662">
        <v>2179.35</v>
      </c>
    </row>
    <row r="906" spans="2:8" ht="30">
      <c r="B906" s="659" t="s">
        <v>36974</v>
      </c>
      <c r="C906" s="659" t="s">
        <v>36975</v>
      </c>
      <c r="D906" s="659" t="s">
        <v>36976</v>
      </c>
      <c r="E906" s="660" t="s">
        <v>44</v>
      </c>
      <c r="F906" s="660">
        <v>1</v>
      </c>
      <c r="G906" s="661">
        <v>118.08</v>
      </c>
      <c r="H906" s="661">
        <v>118.08</v>
      </c>
    </row>
    <row r="907" spans="2:8" ht="30">
      <c r="B907" s="659" t="s">
        <v>36977</v>
      </c>
      <c r="C907" s="659" t="s">
        <v>36978</v>
      </c>
      <c r="D907" s="659" t="s">
        <v>36979</v>
      </c>
      <c r="E907" s="660" t="s">
        <v>44</v>
      </c>
      <c r="F907" s="660">
        <v>1</v>
      </c>
      <c r="G907" s="661">
        <v>153</v>
      </c>
      <c r="H907" s="661">
        <v>153</v>
      </c>
    </row>
    <row r="908" spans="2:8" ht="30">
      <c r="B908" s="659" t="s">
        <v>36980</v>
      </c>
      <c r="C908" s="659" t="s">
        <v>36981</v>
      </c>
      <c r="D908" s="659" t="s">
        <v>36982</v>
      </c>
      <c r="E908" s="660" t="s">
        <v>44</v>
      </c>
      <c r="F908" s="660">
        <v>1</v>
      </c>
      <c r="G908" s="661">
        <v>176.3</v>
      </c>
      <c r="H908" s="661">
        <v>176.3</v>
      </c>
    </row>
    <row r="909" spans="2:8" ht="30">
      <c r="B909" s="659" t="s">
        <v>36983</v>
      </c>
      <c r="C909" s="659" t="s">
        <v>36984</v>
      </c>
      <c r="D909" s="659" t="s">
        <v>36985</v>
      </c>
      <c r="E909" s="660" t="s">
        <v>44</v>
      </c>
      <c r="F909" s="660">
        <v>1</v>
      </c>
      <c r="G909" s="661">
        <v>253.34</v>
      </c>
      <c r="H909" s="661">
        <v>253.34</v>
      </c>
    </row>
    <row r="910" spans="2:8">
      <c r="B910" s="659" t="s">
        <v>36986</v>
      </c>
      <c r="C910" s="659" t="s">
        <v>36987</v>
      </c>
      <c r="D910" s="659" t="s">
        <v>36988</v>
      </c>
      <c r="E910" s="660" t="s">
        <v>39</v>
      </c>
      <c r="F910" s="660">
        <v>1</v>
      </c>
      <c r="G910" s="661">
        <v>201.22</v>
      </c>
      <c r="H910" s="661">
        <v>201.22</v>
      </c>
    </row>
    <row r="911" spans="2:8" ht="30">
      <c r="B911" s="659" t="s">
        <v>36989</v>
      </c>
      <c r="C911" s="659" t="s">
        <v>36990</v>
      </c>
      <c r="D911" s="659" t="s">
        <v>36991</v>
      </c>
      <c r="E911" s="660" t="s">
        <v>39</v>
      </c>
      <c r="F911" s="660">
        <v>1</v>
      </c>
      <c r="G911" s="661">
        <v>412.04</v>
      </c>
      <c r="H911" s="661">
        <v>412.04</v>
      </c>
    </row>
    <row r="912" spans="2:8">
      <c r="B912" s="659" t="s">
        <v>36992</v>
      </c>
      <c r="C912" s="659" t="s">
        <v>36993</v>
      </c>
      <c r="D912" s="659" t="s">
        <v>36994</v>
      </c>
      <c r="E912" s="660" t="s">
        <v>39</v>
      </c>
      <c r="F912" s="660">
        <v>1</v>
      </c>
      <c r="G912" s="661">
        <v>602.58000000000004</v>
      </c>
      <c r="H912" s="661">
        <v>602.58000000000004</v>
      </c>
    </row>
    <row r="913" spans="2:8">
      <c r="B913" s="659" t="s">
        <v>36995</v>
      </c>
      <c r="C913" s="659" t="s">
        <v>36996</v>
      </c>
      <c r="D913" s="659" t="s">
        <v>36997</v>
      </c>
      <c r="E913" s="660" t="s">
        <v>39</v>
      </c>
      <c r="F913" s="660">
        <v>1</v>
      </c>
      <c r="G913" s="661">
        <v>918.29</v>
      </c>
      <c r="H913" s="661">
        <v>918.29</v>
      </c>
    </row>
    <row r="914" spans="2:8" ht="30">
      <c r="B914" s="659" t="s">
        <v>36998</v>
      </c>
      <c r="C914" s="659" t="s">
        <v>36999</v>
      </c>
      <c r="D914" s="659" t="s">
        <v>37000</v>
      </c>
      <c r="E914" s="660" t="s">
        <v>39</v>
      </c>
      <c r="F914" s="660">
        <v>1</v>
      </c>
      <c r="G914" s="661">
        <v>86.33</v>
      </c>
      <c r="H914" s="661">
        <v>86.33</v>
      </c>
    </row>
    <row r="915" spans="2:8" ht="30">
      <c r="B915" s="659" t="s">
        <v>37001</v>
      </c>
      <c r="C915" s="659" t="s">
        <v>37002</v>
      </c>
      <c r="D915" s="659" t="s">
        <v>37003</v>
      </c>
      <c r="E915" s="660" t="s">
        <v>39</v>
      </c>
      <c r="F915" s="660">
        <v>1</v>
      </c>
      <c r="G915" s="661">
        <v>124.97</v>
      </c>
      <c r="H915" s="661">
        <v>124.97</v>
      </c>
    </row>
    <row r="916" spans="2:8" ht="30">
      <c r="B916" s="659" t="s">
        <v>37004</v>
      </c>
      <c r="C916" s="659" t="s">
        <v>37005</v>
      </c>
      <c r="D916" s="659" t="s">
        <v>37006</v>
      </c>
      <c r="E916" s="660" t="s">
        <v>39</v>
      </c>
      <c r="F916" s="660">
        <v>1</v>
      </c>
      <c r="G916" s="661">
        <v>207.11</v>
      </c>
      <c r="H916" s="661">
        <v>207.11</v>
      </c>
    </row>
    <row r="917" spans="2:8" ht="30">
      <c r="B917" s="659" t="s">
        <v>37007</v>
      </c>
      <c r="C917" s="659" t="s">
        <v>37008</v>
      </c>
      <c r="D917" s="659" t="s">
        <v>37009</v>
      </c>
      <c r="E917" s="660" t="s">
        <v>39</v>
      </c>
      <c r="F917" s="660">
        <v>1</v>
      </c>
      <c r="G917" s="661">
        <v>373.02</v>
      </c>
      <c r="H917" s="661">
        <v>373.02</v>
      </c>
    </row>
    <row r="918" spans="2:8" ht="30">
      <c r="B918" s="659" t="s">
        <v>37010</v>
      </c>
      <c r="C918" s="659" t="s">
        <v>37011</v>
      </c>
      <c r="D918" s="659" t="s">
        <v>37012</v>
      </c>
      <c r="E918" s="660" t="s">
        <v>39</v>
      </c>
      <c r="F918" s="660">
        <v>1</v>
      </c>
      <c r="G918" s="661">
        <v>66.319999999999993</v>
      </c>
      <c r="H918" s="661">
        <v>66.319999999999993</v>
      </c>
    </row>
    <row r="919" spans="2:8" ht="30">
      <c r="B919" s="659" t="s">
        <v>37013</v>
      </c>
      <c r="C919" s="659" t="s">
        <v>37014</v>
      </c>
      <c r="D919" s="659" t="s">
        <v>37015</v>
      </c>
      <c r="E919" s="660" t="s">
        <v>39</v>
      </c>
      <c r="F919" s="660">
        <v>1</v>
      </c>
      <c r="G919" s="661">
        <v>104.52</v>
      </c>
      <c r="H919" s="661">
        <v>104.52</v>
      </c>
    </row>
    <row r="920" spans="2:8" ht="30">
      <c r="B920" s="659" t="s">
        <v>37016</v>
      </c>
      <c r="C920" s="659" t="s">
        <v>37017</v>
      </c>
      <c r="D920" s="659" t="s">
        <v>37018</v>
      </c>
      <c r="E920" s="660" t="s">
        <v>39</v>
      </c>
      <c r="F920" s="660">
        <v>1</v>
      </c>
      <c r="G920" s="661">
        <v>178</v>
      </c>
      <c r="H920" s="661">
        <v>178</v>
      </c>
    </row>
    <row r="921" spans="2:8" ht="30">
      <c r="B921" s="659" t="s">
        <v>37019</v>
      </c>
      <c r="C921" s="659" t="s">
        <v>37020</v>
      </c>
      <c r="D921" s="659" t="s">
        <v>37021</v>
      </c>
      <c r="E921" s="660" t="s">
        <v>39</v>
      </c>
      <c r="F921" s="660">
        <v>1</v>
      </c>
      <c r="G921" s="661">
        <v>301.69</v>
      </c>
      <c r="H921" s="661">
        <v>301.69</v>
      </c>
    </row>
    <row r="922" spans="2:8" ht="30">
      <c r="B922" s="659" t="s">
        <v>37022</v>
      </c>
      <c r="C922" s="659" t="s">
        <v>37023</v>
      </c>
      <c r="D922" s="659" t="s">
        <v>37024</v>
      </c>
      <c r="E922" s="660" t="s">
        <v>39</v>
      </c>
      <c r="F922" s="660">
        <v>1</v>
      </c>
      <c r="G922" s="661">
        <v>68.31</v>
      </c>
      <c r="H922" s="661">
        <v>68.31</v>
      </c>
    </row>
    <row r="923" spans="2:8" ht="30">
      <c r="B923" s="659" t="s">
        <v>37025</v>
      </c>
      <c r="C923" s="659" t="s">
        <v>37026</v>
      </c>
      <c r="D923" s="659" t="s">
        <v>37027</v>
      </c>
      <c r="E923" s="660" t="s">
        <v>39</v>
      </c>
      <c r="F923" s="660">
        <v>1</v>
      </c>
      <c r="G923" s="661">
        <v>104.14</v>
      </c>
      <c r="H923" s="661">
        <v>104.14</v>
      </c>
    </row>
    <row r="924" spans="2:8" ht="30">
      <c r="B924" s="659" t="s">
        <v>37028</v>
      </c>
      <c r="C924" s="659" t="s">
        <v>37029</v>
      </c>
      <c r="D924" s="659" t="s">
        <v>37030</v>
      </c>
      <c r="E924" s="660" t="s">
        <v>39</v>
      </c>
      <c r="F924" s="660">
        <v>1</v>
      </c>
      <c r="G924" s="661">
        <v>173.61</v>
      </c>
      <c r="H924" s="661">
        <v>173.61</v>
      </c>
    </row>
    <row r="925" spans="2:8" ht="30">
      <c r="B925" s="659" t="s">
        <v>37031</v>
      </c>
      <c r="C925" s="659" t="s">
        <v>37032</v>
      </c>
      <c r="D925" s="659" t="s">
        <v>37033</v>
      </c>
      <c r="E925" s="660" t="s">
        <v>39</v>
      </c>
      <c r="F925" s="660">
        <v>1</v>
      </c>
      <c r="G925" s="661">
        <v>295.39999999999998</v>
      </c>
      <c r="H925" s="661">
        <v>295.39999999999998</v>
      </c>
    </row>
    <row r="926" spans="2:8" ht="30">
      <c r="B926" s="659" t="s">
        <v>37034</v>
      </c>
      <c r="C926" s="659" t="s">
        <v>37035</v>
      </c>
      <c r="D926" s="659" t="s">
        <v>37036</v>
      </c>
      <c r="E926" s="660" t="s">
        <v>39</v>
      </c>
      <c r="F926" s="660">
        <v>1</v>
      </c>
      <c r="G926" s="661">
        <v>408.55</v>
      </c>
      <c r="H926" s="661">
        <v>408.55</v>
      </c>
    </row>
    <row r="927" spans="2:8" ht="30">
      <c r="B927" s="659" t="s">
        <v>37037</v>
      </c>
      <c r="C927" s="659" t="s">
        <v>37038</v>
      </c>
      <c r="D927" s="659" t="s">
        <v>37039</v>
      </c>
      <c r="E927" s="660" t="s">
        <v>39</v>
      </c>
      <c r="F927" s="660">
        <v>1</v>
      </c>
      <c r="G927" s="661">
        <v>688.55</v>
      </c>
      <c r="H927" s="661">
        <v>688.55</v>
      </c>
    </row>
    <row r="928" spans="2:8" ht="30">
      <c r="B928" s="659" t="s">
        <v>37040</v>
      </c>
      <c r="C928" s="659" t="s">
        <v>37041</v>
      </c>
      <c r="D928" s="659" t="s">
        <v>37042</v>
      </c>
      <c r="E928" s="660" t="s">
        <v>39</v>
      </c>
      <c r="F928" s="660">
        <v>1</v>
      </c>
      <c r="G928" s="661">
        <v>902.87</v>
      </c>
      <c r="H928" s="661">
        <v>902.87</v>
      </c>
    </row>
    <row r="929" spans="2:8" ht="30">
      <c r="B929" s="659" t="s">
        <v>37043</v>
      </c>
      <c r="C929" s="659" t="s">
        <v>37044</v>
      </c>
      <c r="D929" s="659" t="s">
        <v>37045</v>
      </c>
      <c r="E929" s="660" t="s">
        <v>39</v>
      </c>
      <c r="F929" s="660">
        <v>1</v>
      </c>
      <c r="G929" s="662">
        <v>1319.31</v>
      </c>
      <c r="H929" s="662">
        <v>1319.31</v>
      </c>
    </row>
    <row r="930" spans="2:8" ht="30">
      <c r="B930" s="659" t="s">
        <v>37046</v>
      </c>
      <c r="C930" s="659" t="s">
        <v>37047</v>
      </c>
      <c r="D930" s="659" t="s">
        <v>37048</v>
      </c>
      <c r="E930" s="660" t="s">
        <v>39</v>
      </c>
      <c r="F930" s="660">
        <v>1</v>
      </c>
      <c r="G930" s="661">
        <v>259.06</v>
      </c>
      <c r="H930" s="661">
        <v>259.06</v>
      </c>
    </row>
    <row r="931" spans="2:8" ht="30">
      <c r="B931" s="659" t="s">
        <v>37049</v>
      </c>
      <c r="C931" s="659" t="s">
        <v>37050</v>
      </c>
      <c r="D931" s="659" t="s">
        <v>37051</v>
      </c>
      <c r="E931" s="660" t="s">
        <v>39</v>
      </c>
      <c r="F931" s="660">
        <v>1</v>
      </c>
      <c r="G931" s="661">
        <v>428.41</v>
      </c>
      <c r="H931" s="661">
        <v>428.41</v>
      </c>
    </row>
    <row r="932" spans="2:8" ht="30">
      <c r="B932" s="659" t="s">
        <v>37052</v>
      </c>
      <c r="C932" s="659" t="s">
        <v>37053</v>
      </c>
      <c r="D932" s="659" t="s">
        <v>37054</v>
      </c>
      <c r="E932" s="660" t="s">
        <v>39</v>
      </c>
      <c r="F932" s="660">
        <v>1</v>
      </c>
      <c r="G932" s="661">
        <v>592.87</v>
      </c>
      <c r="H932" s="661">
        <v>592.87</v>
      </c>
    </row>
    <row r="933" spans="2:8" ht="30">
      <c r="B933" s="659" t="s">
        <v>37055</v>
      </c>
      <c r="C933" s="659" t="s">
        <v>37056</v>
      </c>
      <c r="D933" s="659" t="s">
        <v>37057</v>
      </c>
      <c r="E933" s="660" t="s">
        <v>39</v>
      </c>
      <c r="F933" s="660">
        <v>1</v>
      </c>
      <c r="G933" s="661">
        <v>936.21</v>
      </c>
      <c r="H933" s="661">
        <v>936.21</v>
      </c>
    </row>
    <row r="934" spans="2:8" ht="60">
      <c r="B934" s="659" t="s">
        <v>37058</v>
      </c>
      <c r="C934" s="659" t="s">
        <v>37059</v>
      </c>
      <c r="D934" s="659" t="s">
        <v>37060</v>
      </c>
      <c r="E934" s="660" t="s">
        <v>39</v>
      </c>
      <c r="F934" s="660">
        <v>1</v>
      </c>
      <c r="G934" s="661">
        <v>145.43</v>
      </c>
      <c r="H934" s="661">
        <v>145.43</v>
      </c>
    </row>
    <row r="935" spans="2:8" ht="60">
      <c r="B935" s="659" t="s">
        <v>37061</v>
      </c>
      <c r="C935" s="659" t="s">
        <v>37062</v>
      </c>
      <c r="D935" s="659" t="s">
        <v>37063</v>
      </c>
      <c r="E935" s="660" t="s">
        <v>39</v>
      </c>
      <c r="F935" s="660">
        <v>1</v>
      </c>
      <c r="G935" s="661">
        <v>145.43</v>
      </c>
      <c r="H935" s="661">
        <v>145.43</v>
      </c>
    </row>
    <row r="936" spans="2:8" ht="60">
      <c r="B936" s="659" t="s">
        <v>37064</v>
      </c>
      <c r="C936" s="659" t="s">
        <v>37065</v>
      </c>
      <c r="D936" s="659" t="s">
        <v>37066</v>
      </c>
      <c r="E936" s="660" t="s">
        <v>39</v>
      </c>
      <c r="F936" s="660">
        <v>1</v>
      </c>
      <c r="G936" s="661">
        <v>148.77000000000001</v>
      </c>
      <c r="H936" s="661">
        <v>148.77000000000001</v>
      </c>
    </row>
    <row r="937" spans="2:8" ht="45">
      <c r="B937" s="659" t="s">
        <v>37067</v>
      </c>
      <c r="C937" s="659" t="s">
        <v>37068</v>
      </c>
      <c r="D937" s="659" t="s">
        <v>37069</v>
      </c>
      <c r="E937" s="660" t="s">
        <v>39</v>
      </c>
      <c r="F937" s="660">
        <v>1</v>
      </c>
      <c r="G937" s="661">
        <v>128.46</v>
      </c>
      <c r="H937" s="661">
        <v>128.46</v>
      </c>
    </row>
    <row r="938" spans="2:8" ht="45">
      <c r="B938" s="659" t="s">
        <v>37070</v>
      </c>
      <c r="C938" s="659" t="s">
        <v>37071</v>
      </c>
      <c r="D938" s="659" t="s">
        <v>37072</v>
      </c>
      <c r="E938" s="660" t="s">
        <v>39</v>
      </c>
      <c r="F938" s="660">
        <v>1</v>
      </c>
      <c r="G938" s="661">
        <v>141.32</v>
      </c>
      <c r="H938" s="661">
        <v>141.32</v>
      </c>
    </row>
    <row r="939" spans="2:8" ht="30">
      <c r="B939" s="659" t="s">
        <v>37073</v>
      </c>
      <c r="C939" s="659" t="s">
        <v>37074</v>
      </c>
      <c r="D939" s="659" t="s">
        <v>37075</v>
      </c>
      <c r="E939" s="660" t="s">
        <v>39</v>
      </c>
      <c r="F939" s="660">
        <v>1</v>
      </c>
      <c r="G939" s="661">
        <v>790.2</v>
      </c>
      <c r="H939" s="661">
        <v>790.2</v>
      </c>
    </row>
    <row r="940" spans="2:8" ht="45">
      <c r="B940" s="659" t="s">
        <v>37076</v>
      </c>
      <c r="C940" s="659" t="s">
        <v>37077</v>
      </c>
      <c r="D940" s="659" t="s">
        <v>875</v>
      </c>
      <c r="E940" s="660" t="s">
        <v>39</v>
      </c>
      <c r="F940" s="660">
        <v>1</v>
      </c>
      <c r="G940" s="661">
        <v>589.19000000000005</v>
      </c>
      <c r="H940" s="661">
        <v>589.19000000000005</v>
      </c>
    </row>
    <row r="941" spans="2:8" ht="105">
      <c r="B941" s="659" t="s">
        <v>37078</v>
      </c>
      <c r="C941" s="659" t="s">
        <v>37079</v>
      </c>
      <c r="D941" s="659" t="s">
        <v>876</v>
      </c>
      <c r="E941" s="660" t="s">
        <v>39</v>
      </c>
      <c r="F941" s="660">
        <v>1</v>
      </c>
      <c r="G941" s="662">
        <v>2167.87</v>
      </c>
      <c r="H941" s="662">
        <v>2167.87</v>
      </c>
    </row>
    <row r="942" spans="2:8" ht="90">
      <c r="B942" s="659" t="s">
        <v>37080</v>
      </c>
      <c r="C942" s="659" t="s">
        <v>37081</v>
      </c>
      <c r="D942" s="659" t="s">
        <v>877</v>
      </c>
      <c r="E942" s="660" t="s">
        <v>39</v>
      </c>
      <c r="F942" s="660">
        <v>1</v>
      </c>
      <c r="G942" s="662">
        <v>2526.25</v>
      </c>
      <c r="H942" s="662">
        <v>2526.25</v>
      </c>
    </row>
    <row r="943" spans="2:8" ht="75">
      <c r="B943" s="659" t="s">
        <v>37082</v>
      </c>
      <c r="C943" s="659" t="s">
        <v>37083</v>
      </c>
      <c r="D943" s="659" t="s">
        <v>878</v>
      </c>
      <c r="E943" s="660" t="s">
        <v>39</v>
      </c>
      <c r="F943" s="660">
        <v>1</v>
      </c>
      <c r="G943" s="662">
        <v>2579.36</v>
      </c>
      <c r="H943" s="662">
        <v>2579.36</v>
      </c>
    </row>
    <row r="944" spans="2:8" ht="60">
      <c r="B944" s="659" t="s">
        <v>37084</v>
      </c>
      <c r="C944" s="659" t="s">
        <v>37085</v>
      </c>
      <c r="D944" s="659" t="s">
        <v>879</v>
      </c>
      <c r="E944" s="660" t="s">
        <v>39</v>
      </c>
      <c r="F944" s="660">
        <v>1</v>
      </c>
      <c r="G944" s="661">
        <v>119.63</v>
      </c>
      <c r="H944" s="661">
        <v>119.63</v>
      </c>
    </row>
    <row r="945" spans="2:8" ht="45">
      <c r="B945" s="659" t="s">
        <v>37086</v>
      </c>
      <c r="C945" s="659" t="s">
        <v>37087</v>
      </c>
      <c r="D945" s="659" t="s">
        <v>880</v>
      </c>
      <c r="E945" s="660" t="s">
        <v>39</v>
      </c>
      <c r="F945" s="660">
        <v>1</v>
      </c>
      <c r="G945" s="661">
        <v>194.3</v>
      </c>
      <c r="H945" s="661">
        <v>194.3</v>
      </c>
    </row>
    <row r="946" spans="2:8" ht="30">
      <c r="B946" s="659" t="s">
        <v>37088</v>
      </c>
      <c r="C946" s="659" t="s">
        <v>37089</v>
      </c>
      <c r="D946" s="659" t="s">
        <v>881</v>
      </c>
      <c r="E946" s="660" t="s">
        <v>39</v>
      </c>
      <c r="F946" s="660">
        <v>1</v>
      </c>
      <c r="G946" s="661">
        <v>117.29</v>
      </c>
      <c r="H946" s="661">
        <v>117.29</v>
      </c>
    </row>
    <row r="947" spans="2:8">
      <c r="B947" s="658" t="s">
        <v>37090</v>
      </c>
      <c r="C947" s="659"/>
      <c r="D947" s="658" t="s">
        <v>882</v>
      </c>
      <c r="E947" s="660"/>
      <c r="F947" s="660"/>
      <c r="G947" s="661"/>
      <c r="H947" s="661"/>
    </row>
    <row r="948" spans="2:8" ht="45">
      <c r="B948" s="659" t="s">
        <v>37091</v>
      </c>
      <c r="C948" s="659" t="s">
        <v>37092</v>
      </c>
      <c r="D948" s="659" t="s">
        <v>883</v>
      </c>
      <c r="E948" s="660" t="s">
        <v>112</v>
      </c>
      <c r="F948" s="660">
        <v>1</v>
      </c>
      <c r="G948" s="661">
        <v>7.11</v>
      </c>
      <c r="H948" s="661">
        <v>7.11</v>
      </c>
    </row>
    <row r="949" spans="2:8" ht="60">
      <c r="B949" s="659" t="s">
        <v>37093</v>
      </c>
      <c r="C949" s="659" t="s">
        <v>37094</v>
      </c>
      <c r="D949" s="659" t="s">
        <v>884</v>
      </c>
      <c r="E949" s="660" t="s">
        <v>80</v>
      </c>
      <c r="F949" s="660">
        <v>1</v>
      </c>
      <c r="G949" s="662">
        <v>2687.37</v>
      </c>
      <c r="H949" s="662">
        <v>2687.37</v>
      </c>
    </row>
    <row r="950" spans="2:8" ht="60">
      <c r="B950" s="659" t="s">
        <v>37095</v>
      </c>
      <c r="C950" s="659" t="s">
        <v>37096</v>
      </c>
      <c r="D950" s="659" t="s">
        <v>885</v>
      </c>
      <c r="E950" s="660" t="s">
        <v>112</v>
      </c>
      <c r="F950" s="660">
        <v>1</v>
      </c>
      <c r="G950" s="661">
        <v>26.61</v>
      </c>
      <c r="H950" s="661">
        <v>26.61</v>
      </c>
    </row>
    <row r="951" spans="2:8" ht="45">
      <c r="B951" s="659" t="s">
        <v>37097</v>
      </c>
      <c r="C951" s="659" t="s">
        <v>37098</v>
      </c>
      <c r="D951" s="659" t="s">
        <v>886</v>
      </c>
      <c r="E951" s="660" t="s">
        <v>112</v>
      </c>
      <c r="F951" s="660">
        <v>1</v>
      </c>
      <c r="G951" s="661">
        <v>25.99</v>
      </c>
      <c r="H951" s="661">
        <v>25.99</v>
      </c>
    </row>
    <row r="952" spans="2:8" ht="45">
      <c r="B952" s="659" t="s">
        <v>37099</v>
      </c>
      <c r="C952" s="659" t="s">
        <v>37100</v>
      </c>
      <c r="D952" s="659" t="s">
        <v>887</v>
      </c>
      <c r="E952" s="660" t="s">
        <v>112</v>
      </c>
      <c r="F952" s="660">
        <v>1</v>
      </c>
      <c r="G952" s="662">
        <v>1481.23</v>
      </c>
      <c r="H952" s="662">
        <v>1481.23</v>
      </c>
    </row>
    <row r="953" spans="2:8" ht="90">
      <c r="B953" s="659" t="s">
        <v>37101</v>
      </c>
      <c r="C953" s="659" t="s">
        <v>37102</v>
      </c>
      <c r="D953" s="659" t="s">
        <v>888</v>
      </c>
      <c r="E953" s="660" t="s">
        <v>112</v>
      </c>
      <c r="F953" s="660">
        <v>1</v>
      </c>
      <c r="G953" s="661">
        <v>68.63</v>
      </c>
      <c r="H953" s="661">
        <v>68.63</v>
      </c>
    </row>
    <row r="954" spans="2:8" ht="45">
      <c r="B954" s="659" t="s">
        <v>37103</v>
      </c>
      <c r="C954" s="659" t="s">
        <v>37104</v>
      </c>
      <c r="D954" s="659" t="s">
        <v>889</v>
      </c>
      <c r="E954" s="660" t="s">
        <v>112</v>
      </c>
      <c r="F954" s="660">
        <v>1</v>
      </c>
      <c r="G954" s="661">
        <v>58.01</v>
      </c>
      <c r="H954" s="661">
        <v>58.01</v>
      </c>
    </row>
    <row r="955" spans="2:8" ht="60">
      <c r="B955" s="659" t="s">
        <v>37105</v>
      </c>
      <c r="C955" s="659" t="s">
        <v>37106</v>
      </c>
      <c r="D955" s="659" t="s">
        <v>890</v>
      </c>
      <c r="E955" s="660" t="s">
        <v>112</v>
      </c>
      <c r="F955" s="660">
        <v>1</v>
      </c>
      <c r="G955" s="661">
        <v>221.79</v>
      </c>
      <c r="H955" s="661">
        <v>221.79</v>
      </c>
    </row>
    <row r="956" spans="2:8" ht="60">
      <c r="B956" s="659" t="s">
        <v>37107</v>
      </c>
      <c r="C956" s="659" t="s">
        <v>37108</v>
      </c>
      <c r="D956" s="659" t="s">
        <v>891</v>
      </c>
      <c r="E956" s="660" t="s">
        <v>112</v>
      </c>
      <c r="F956" s="660">
        <v>1</v>
      </c>
      <c r="G956" s="661">
        <v>542.47</v>
      </c>
      <c r="H956" s="661">
        <v>542.47</v>
      </c>
    </row>
    <row r="957" spans="2:8" ht="45">
      <c r="B957" s="659" t="s">
        <v>37109</v>
      </c>
      <c r="C957" s="659" t="s">
        <v>37110</v>
      </c>
      <c r="D957" s="659" t="s">
        <v>892</v>
      </c>
      <c r="E957" s="660" t="s">
        <v>112</v>
      </c>
      <c r="F957" s="660">
        <v>1</v>
      </c>
      <c r="G957" s="661">
        <v>82.99</v>
      </c>
      <c r="H957" s="661">
        <v>82.99</v>
      </c>
    </row>
    <row r="958" spans="2:8" ht="90">
      <c r="B958" s="659" t="s">
        <v>37111</v>
      </c>
      <c r="C958" s="659" t="s">
        <v>37112</v>
      </c>
      <c r="D958" s="659" t="s">
        <v>893</v>
      </c>
      <c r="E958" s="660" t="s">
        <v>112</v>
      </c>
      <c r="F958" s="660">
        <v>1</v>
      </c>
      <c r="G958" s="661">
        <v>269.2</v>
      </c>
      <c r="H958" s="661">
        <v>269.2</v>
      </c>
    </row>
    <row r="959" spans="2:8" ht="45">
      <c r="B959" s="659" t="s">
        <v>37113</v>
      </c>
      <c r="C959" s="659" t="s">
        <v>37114</v>
      </c>
      <c r="D959" s="659" t="s">
        <v>894</v>
      </c>
      <c r="E959" s="660" t="s">
        <v>80</v>
      </c>
      <c r="F959" s="660">
        <v>1</v>
      </c>
      <c r="G959" s="661">
        <v>672.18</v>
      </c>
      <c r="H959" s="661">
        <v>672.18</v>
      </c>
    </row>
    <row r="960" spans="2:8" ht="60">
      <c r="B960" s="659" t="s">
        <v>37115</v>
      </c>
      <c r="C960" s="659" t="s">
        <v>37116</v>
      </c>
      <c r="D960" s="659" t="s">
        <v>895</v>
      </c>
      <c r="E960" s="660" t="s">
        <v>112</v>
      </c>
      <c r="F960" s="660">
        <v>1</v>
      </c>
      <c r="G960" s="661">
        <v>24.66</v>
      </c>
      <c r="H960" s="661">
        <v>24.66</v>
      </c>
    </row>
    <row r="961" spans="2:8">
      <c r="B961" s="658" t="s">
        <v>37117</v>
      </c>
      <c r="C961" s="659"/>
      <c r="D961" s="658" t="s">
        <v>37118</v>
      </c>
      <c r="E961" s="660"/>
      <c r="F961" s="660"/>
      <c r="G961" s="661"/>
      <c r="H961" s="661"/>
    </row>
    <row r="962" spans="2:8" ht="30">
      <c r="B962" s="659" t="s">
        <v>37119</v>
      </c>
      <c r="C962" s="659" t="s">
        <v>37120</v>
      </c>
      <c r="D962" s="659" t="s">
        <v>896</v>
      </c>
      <c r="E962" s="660" t="s">
        <v>39</v>
      </c>
      <c r="F962" s="660">
        <v>1</v>
      </c>
      <c r="G962" s="661">
        <v>18.57</v>
      </c>
      <c r="H962" s="661">
        <v>18.57</v>
      </c>
    </row>
    <row r="963" spans="2:8">
      <c r="B963" s="659" t="s">
        <v>37121</v>
      </c>
      <c r="C963" s="659" t="s">
        <v>37122</v>
      </c>
      <c r="D963" s="659" t="s">
        <v>897</v>
      </c>
      <c r="E963" s="660" t="s">
        <v>39</v>
      </c>
      <c r="F963" s="660">
        <v>1</v>
      </c>
      <c r="G963" s="661">
        <v>11.37</v>
      </c>
      <c r="H963" s="661">
        <v>11.37</v>
      </c>
    </row>
    <row r="964" spans="2:8" ht="30">
      <c r="B964" s="659" t="s">
        <v>37123</v>
      </c>
      <c r="C964" s="659" t="s">
        <v>37124</v>
      </c>
      <c r="D964" s="659" t="s">
        <v>898</v>
      </c>
      <c r="E964" s="660" t="s">
        <v>44</v>
      </c>
      <c r="F964" s="660">
        <v>1</v>
      </c>
      <c r="G964" s="661">
        <v>4.03</v>
      </c>
      <c r="H964" s="661">
        <v>4.03</v>
      </c>
    </row>
    <row r="965" spans="2:8" ht="45">
      <c r="B965" s="659" t="s">
        <v>37125</v>
      </c>
      <c r="C965" s="659" t="s">
        <v>37126</v>
      </c>
      <c r="D965" s="659" t="s">
        <v>37127</v>
      </c>
      <c r="E965" s="660" t="s">
        <v>39</v>
      </c>
      <c r="F965" s="660">
        <v>1</v>
      </c>
      <c r="G965" s="661">
        <v>505.73</v>
      </c>
      <c r="H965" s="661">
        <v>505.73</v>
      </c>
    </row>
    <row r="966" spans="2:8" ht="45">
      <c r="B966" s="659" t="s">
        <v>37128</v>
      </c>
      <c r="C966" s="659" t="s">
        <v>37129</v>
      </c>
      <c r="D966" s="659" t="s">
        <v>37130</v>
      </c>
      <c r="E966" s="660" t="s">
        <v>39</v>
      </c>
      <c r="F966" s="660">
        <v>1</v>
      </c>
      <c r="G966" s="661">
        <v>555.67999999999995</v>
      </c>
      <c r="H966" s="661">
        <v>555.67999999999995</v>
      </c>
    </row>
    <row r="967" spans="2:8" ht="45">
      <c r="B967" s="659" t="s">
        <v>37131</v>
      </c>
      <c r="C967" s="659" t="s">
        <v>37132</v>
      </c>
      <c r="D967" s="659" t="s">
        <v>37133</v>
      </c>
      <c r="E967" s="660" t="s">
        <v>39</v>
      </c>
      <c r="F967" s="660">
        <v>1</v>
      </c>
      <c r="G967" s="661">
        <v>703.04</v>
      </c>
      <c r="H967" s="661">
        <v>703.04</v>
      </c>
    </row>
    <row r="968" spans="2:8" ht="45">
      <c r="B968" s="659" t="s">
        <v>37134</v>
      </c>
      <c r="C968" s="659" t="s">
        <v>37135</v>
      </c>
      <c r="D968" s="659" t="s">
        <v>37136</v>
      </c>
      <c r="E968" s="660" t="s">
        <v>39</v>
      </c>
      <c r="F968" s="660">
        <v>1</v>
      </c>
      <c r="G968" s="661">
        <v>791.8</v>
      </c>
      <c r="H968" s="661">
        <v>791.8</v>
      </c>
    </row>
    <row r="969" spans="2:8" ht="45">
      <c r="B969" s="659" t="s">
        <v>37137</v>
      </c>
      <c r="C969" s="659" t="s">
        <v>37138</v>
      </c>
      <c r="D969" s="659" t="s">
        <v>37139</v>
      </c>
      <c r="E969" s="660" t="s">
        <v>39</v>
      </c>
      <c r="F969" s="660">
        <v>1</v>
      </c>
      <c r="G969" s="662">
        <v>1921.51</v>
      </c>
      <c r="H969" s="662">
        <v>1921.51</v>
      </c>
    </row>
    <row r="970" spans="2:8" ht="45">
      <c r="B970" s="659" t="s">
        <v>37140</v>
      </c>
      <c r="C970" s="659" t="s">
        <v>37141</v>
      </c>
      <c r="D970" s="659" t="s">
        <v>37142</v>
      </c>
      <c r="E970" s="660" t="s">
        <v>39</v>
      </c>
      <c r="F970" s="660">
        <v>1</v>
      </c>
      <c r="G970" s="662">
        <v>2062.96</v>
      </c>
      <c r="H970" s="662">
        <v>2062.96</v>
      </c>
    </row>
    <row r="971" spans="2:8" ht="45">
      <c r="B971" s="659" t="s">
        <v>37143</v>
      </c>
      <c r="C971" s="659" t="s">
        <v>37144</v>
      </c>
      <c r="D971" s="659" t="s">
        <v>37145</v>
      </c>
      <c r="E971" s="660" t="s">
        <v>39</v>
      </c>
      <c r="F971" s="660">
        <v>1</v>
      </c>
      <c r="G971" s="662">
        <v>2288.29</v>
      </c>
      <c r="H971" s="662">
        <v>2288.29</v>
      </c>
    </row>
    <row r="972" spans="2:8" ht="45">
      <c r="B972" s="659" t="s">
        <v>37146</v>
      </c>
      <c r="C972" s="659" t="s">
        <v>37147</v>
      </c>
      <c r="D972" s="659" t="s">
        <v>37148</v>
      </c>
      <c r="E972" s="660" t="s">
        <v>39</v>
      </c>
      <c r="F972" s="660">
        <v>1</v>
      </c>
      <c r="G972" s="662">
        <v>2822.98</v>
      </c>
      <c r="H972" s="662">
        <v>2822.98</v>
      </c>
    </row>
    <row r="973" spans="2:8" ht="45">
      <c r="B973" s="659" t="s">
        <v>37149</v>
      </c>
      <c r="C973" s="659" t="s">
        <v>37150</v>
      </c>
      <c r="D973" s="659" t="s">
        <v>37151</v>
      </c>
      <c r="E973" s="660" t="s">
        <v>39</v>
      </c>
      <c r="F973" s="660">
        <v>1</v>
      </c>
      <c r="G973" s="661">
        <v>103.12</v>
      </c>
      <c r="H973" s="661">
        <v>103.12</v>
      </c>
    </row>
    <row r="974" spans="2:8" ht="45">
      <c r="B974" s="659" t="s">
        <v>37152</v>
      </c>
      <c r="C974" s="659" t="s">
        <v>37153</v>
      </c>
      <c r="D974" s="659" t="s">
        <v>37154</v>
      </c>
      <c r="E974" s="660" t="s">
        <v>39</v>
      </c>
      <c r="F974" s="660">
        <v>1</v>
      </c>
      <c r="G974" s="661">
        <v>104.29</v>
      </c>
      <c r="H974" s="661">
        <v>104.29</v>
      </c>
    </row>
    <row r="975" spans="2:8" ht="45">
      <c r="B975" s="659" t="s">
        <v>37155</v>
      </c>
      <c r="C975" s="659" t="s">
        <v>37156</v>
      </c>
      <c r="D975" s="659" t="s">
        <v>37157</v>
      </c>
      <c r="E975" s="660" t="s">
        <v>39</v>
      </c>
      <c r="F975" s="660">
        <v>1</v>
      </c>
      <c r="G975" s="661">
        <v>31.2</v>
      </c>
      <c r="H975" s="661">
        <v>31.2</v>
      </c>
    </row>
    <row r="976" spans="2:8" ht="45">
      <c r="B976" s="659" t="s">
        <v>37158</v>
      </c>
      <c r="C976" s="659" t="s">
        <v>37159</v>
      </c>
      <c r="D976" s="659" t="s">
        <v>37160</v>
      </c>
      <c r="E976" s="660" t="s">
        <v>39</v>
      </c>
      <c r="F976" s="660">
        <v>1</v>
      </c>
      <c r="G976" s="661">
        <v>44.13</v>
      </c>
      <c r="H976" s="661">
        <v>44.13</v>
      </c>
    </row>
    <row r="977" spans="2:8" ht="45">
      <c r="B977" s="659" t="s">
        <v>37161</v>
      </c>
      <c r="C977" s="659" t="s">
        <v>37162</v>
      </c>
      <c r="D977" s="659" t="s">
        <v>37163</v>
      </c>
      <c r="E977" s="660" t="s">
        <v>39</v>
      </c>
      <c r="F977" s="660">
        <v>1</v>
      </c>
      <c r="G977" s="661">
        <v>194.03</v>
      </c>
      <c r="H977" s="661">
        <v>194.03</v>
      </c>
    </row>
    <row r="978" spans="2:8" ht="45">
      <c r="B978" s="659" t="s">
        <v>37164</v>
      </c>
      <c r="C978" s="659" t="s">
        <v>37165</v>
      </c>
      <c r="D978" s="659" t="s">
        <v>37166</v>
      </c>
      <c r="E978" s="660" t="s">
        <v>39</v>
      </c>
      <c r="F978" s="660">
        <v>1</v>
      </c>
      <c r="G978" s="661">
        <v>239.26</v>
      </c>
      <c r="H978" s="661">
        <v>239.26</v>
      </c>
    </row>
    <row r="979" spans="2:8" ht="30">
      <c r="B979" s="659" t="s">
        <v>37167</v>
      </c>
      <c r="C979" s="659" t="s">
        <v>37168</v>
      </c>
      <c r="D979" s="659" t="s">
        <v>37169</v>
      </c>
      <c r="E979" s="660" t="s">
        <v>39</v>
      </c>
      <c r="F979" s="660">
        <v>1</v>
      </c>
      <c r="G979" s="661">
        <v>15.4</v>
      </c>
      <c r="H979" s="661">
        <v>15.4</v>
      </c>
    </row>
    <row r="980" spans="2:8" ht="30">
      <c r="B980" s="659" t="s">
        <v>37170</v>
      </c>
      <c r="C980" s="659" t="s">
        <v>37171</v>
      </c>
      <c r="D980" s="659" t="s">
        <v>37172</v>
      </c>
      <c r="E980" s="660" t="s">
        <v>39</v>
      </c>
      <c r="F980" s="660">
        <v>1</v>
      </c>
      <c r="G980" s="661">
        <v>20.13</v>
      </c>
      <c r="H980" s="661">
        <v>20.13</v>
      </c>
    </row>
    <row r="981" spans="2:8" ht="45">
      <c r="B981" s="659" t="s">
        <v>37173</v>
      </c>
      <c r="C981" s="659" t="s">
        <v>37174</v>
      </c>
      <c r="D981" s="659" t="s">
        <v>37175</v>
      </c>
      <c r="E981" s="660" t="s">
        <v>39</v>
      </c>
      <c r="F981" s="660">
        <v>1</v>
      </c>
      <c r="G981" s="661">
        <v>60.49</v>
      </c>
      <c r="H981" s="661">
        <v>60.49</v>
      </c>
    </row>
    <row r="982" spans="2:8" ht="45">
      <c r="B982" s="659" t="s">
        <v>37176</v>
      </c>
      <c r="C982" s="659" t="s">
        <v>37177</v>
      </c>
      <c r="D982" s="659" t="s">
        <v>37178</v>
      </c>
      <c r="E982" s="660" t="s">
        <v>39</v>
      </c>
      <c r="F982" s="660">
        <v>1</v>
      </c>
      <c r="G982" s="661">
        <v>72.239999999999995</v>
      </c>
      <c r="H982" s="661">
        <v>72.239999999999995</v>
      </c>
    </row>
    <row r="983" spans="2:8" ht="45">
      <c r="B983" s="659" t="s">
        <v>37179</v>
      </c>
      <c r="C983" s="659" t="s">
        <v>37180</v>
      </c>
      <c r="D983" s="659" t="s">
        <v>37181</v>
      </c>
      <c r="E983" s="660" t="s">
        <v>39</v>
      </c>
      <c r="F983" s="660">
        <v>1</v>
      </c>
      <c r="G983" s="661">
        <v>109.14</v>
      </c>
      <c r="H983" s="661">
        <v>109.14</v>
      </c>
    </row>
    <row r="984" spans="2:8" ht="45">
      <c r="B984" s="659" t="s">
        <v>37182</v>
      </c>
      <c r="C984" s="659" t="s">
        <v>37183</v>
      </c>
      <c r="D984" s="659" t="s">
        <v>37184</v>
      </c>
      <c r="E984" s="660" t="s">
        <v>39</v>
      </c>
      <c r="F984" s="660">
        <v>1</v>
      </c>
      <c r="G984" s="661">
        <v>192.68</v>
      </c>
      <c r="H984" s="661">
        <v>192.68</v>
      </c>
    </row>
    <row r="985" spans="2:8" ht="45">
      <c r="B985" s="659" t="s">
        <v>37185</v>
      </c>
      <c r="C985" s="659" t="s">
        <v>37186</v>
      </c>
      <c r="D985" s="659" t="s">
        <v>37187</v>
      </c>
      <c r="E985" s="660" t="s">
        <v>39</v>
      </c>
      <c r="F985" s="660">
        <v>1</v>
      </c>
      <c r="G985" s="661">
        <v>300.64</v>
      </c>
      <c r="H985" s="661">
        <v>300.64</v>
      </c>
    </row>
    <row r="986" spans="2:8" ht="45">
      <c r="B986" s="659" t="s">
        <v>37188</v>
      </c>
      <c r="C986" s="659" t="s">
        <v>37189</v>
      </c>
      <c r="D986" s="659" t="s">
        <v>37190</v>
      </c>
      <c r="E986" s="660" t="s">
        <v>39</v>
      </c>
      <c r="F986" s="660">
        <v>1</v>
      </c>
      <c r="G986" s="661">
        <v>423.63</v>
      </c>
      <c r="H986" s="661">
        <v>423.63</v>
      </c>
    </row>
    <row r="987" spans="2:8" ht="30">
      <c r="B987" s="659" t="s">
        <v>37191</v>
      </c>
      <c r="C987" s="659" t="s">
        <v>37192</v>
      </c>
      <c r="D987" s="659" t="s">
        <v>37193</v>
      </c>
      <c r="E987" s="660" t="s">
        <v>39</v>
      </c>
      <c r="F987" s="660">
        <v>1</v>
      </c>
      <c r="G987" s="661">
        <v>291.83</v>
      </c>
      <c r="H987" s="661">
        <v>291.83</v>
      </c>
    </row>
    <row r="988" spans="2:8" ht="30">
      <c r="B988" s="659" t="s">
        <v>37194</v>
      </c>
      <c r="C988" s="659" t="s">
        <v>37195</v>
      </c>
      <c r="D988" s="659" t="s">
        <v>37196</v>
      </c>
      <c r="E988" s="660" t="s">
        <v>39</v>
      </c>
      <c r="F988" s="660">
        <v>1</v>
      </c>
      <c r="G988" s="661">
        <v>83</v>
      </c>
      <c r="H988" s="661">
        <v>83</v>
      </c>
    </row>
    <row r="989" spans="2:8">
      <c r="B989" s="659" t="s">
        <v>37197</v>
      </c>
      <c r="C989" s="659" t="s">
        <v>37198</v>
      </c>
      <c r="D989" s="659" t="s">
        <v>37199</v>
      </c>
      <c r="E989" s="660" t="s">
        <v>44</v>
      </c>
      <c r="F989" s="660">
        <v>1</v>
      </c>
      <c r="G989" s="661">
        <v>4.99</v>
      </c>
      <c r="H989" s="661">
        <v>4.99</v>
      </c>
    </row>
    <row r="990" spans="2:8" ht="30">
      <c r="B990" s="659" t="s">
        <v>37200</v>
      </c>
      <c r="C990" s="659" t="s">
        <v>37201</v>
      </c>
      <c r="D990" s="659" t="s">
        <v>37202</v>
      </c>
      <c r="E990" s="660" t="s">
        <v>39</v>
      </c>
      <c r="F990" s="660">
        <v>1</v>
      </c>
      <c r="G990" s="661">
        <v>290.08999999999997</v>
      </c>
      <c r="H990" s="661">
        <v>290.08999999999997</v>
      </c>
    </row>
    <row r="991" spans="2:8" ht="45">
      <c r="B991" s="659" t="s">
        <v>37203</v>
      </c>
      <c r="C991" s="659" t="s">
        <v>37204</v>
      </c>
      <c r="D991" s="659" t="s">
        <v>37205</v>
      </c>
      <c r="E991" s="660" t="s">
        <v>39</v>
      </c>
      <c r="F991" s="660">
        <v>1</v>
      </c>
      <c r="G991" s="661">
        <v>290.08999999999997</v>
      </c>
      <c r="H991" s="661">
        <v>290.08999999999997</v>
      </c>
    </row>
    <row r="992" spans="2:8" ht="30">
      <c r="B992" s="659" t="s">
        <v>37206</v>
      </c>
      <c r="C992" s="659" t="s">
        <v>37207</v>
      </c>
      <c r="D992" s="659" t="s">
        <v>37208</v>
      </c>
      <c r="E992" s="660" t="s">
        <v>39</v>
      </c>
      <c r="F992" s="660">
        <v>1</v>
      </c>
      <c r="G992" s="661">
        <v>574.6</v>
      </c>
      <c r="H992" s="661">
        <v>574.6</v>
      </c>
    </row>
    <row r="993" spans="2:8" ht="30">
      <c r="B993" s="659" t="s">
        <v>37209</v>
      </c>
      <c r="C993" s="659" t="s">
        <v>37210</v>
      </c>
      <c r="D993" s="659" t="s">
        <v>37211</v>
      </c>
      <c r="E993" s="660" t="s">
        <v>39</v>
      </c>
      <c r="F993" s="660">
        <v>1</v>
      </c>
      <c r="G993" s="661">
        <v>606.11</v>
      </c>
      <c r="H993" s="661">
        <v>606.11</v>
      </c>
    </row>
    <row r="994" spans="2:8" ht="30">
      <c r="B994" s="659" t="s">
        <v>37212</v>
      </c>
      <c r="C994" s="659" t="s">
        <v>37213</v>
      </c>
      <c r="D994" s="659" t="s">
        <v>37214</v>
      </c>
      <c r="E994" s="660" t="s">
        <v>39</v>
      </c>
      <c r="F994" s="660">
        <v>1</v>
      </c>
      <c r="G994" s="661">
        <v>21.52</v>
      </c>
      <c r="H994" s="661">
        <v>21.52</v>
      </c>
    </row>
    <row r="995" spans="2:8" ht="30">
      <c r="B995" s="659" t="s">
        <v>37215</v>
      </c>
      <c r="C995" s="659" t="s">
        <v>37216</v>
      </c>
      <c r="D995" s="659" t="s">
        <v>37217</v>
      </c>
      <c r="E995" s="660" t="s">
        <v>39</v>
      </c>
      <c r="F995" s="660">
        <v>1</v>
      </c>
      <c r="G995" s="661">
        <v>33.299999999999997</v>
      </c>
      <c r="H995" s="661">
        <v>33.299999999999997</v>
      </c>
    </row>
    <row r="996" spans="2:8" ht="30">
      <c r="B996" s="659" t="s">
        <v>37218</v>
      </c>
      <c r="C996" s="659" t="s">
        <v>37219</v>
      </c>
      <c r="D996" s="659" t="s">
        <v>37220</v>
      </c>
      <c r="E996" s="660" t="s">
        <v>39</v>
      </c>
      <c r="F996" s="660">
        <v>1</v>
      </c>
      <c r="G996" s="661">
        <v>35.020000000000003</v>
      </c>
      <c r="H996" s="661">
        <v>35.020000000000003</v>
      </c>
    </row>
    <row r="997" spans="2:8" ht="30">
      <c r="B997" s="659" t="s">
        <v>37221</v>
      </c>
      <c r="C997" s="659" t="s">
        <v>37222</v>
      </c>
      <c r="D997" s="659" t="s">
        <v>37223</v>
      </c>
      <c r="E997" s="660" t="s">
        <v>39</v>
      </c>
      <c r="F997" s="660">
        <v>1</v>
      </c>
      <c r="G997" s="661">
        <v>50.68</v>
      </c>
      <c r="H997" s="661">
        <v>50.68</v>
      </c>
    </row>
    <row r="998" spans="2:8" ht="30">
      <c r="B998" s="659" t="s">
        <v>37224</v>
      </c>
      <c r="C998" s="659" t="s">
        <v>37225</v>
      </c>
      <c r="D998" s="659" t="s">
        <v>37226</v>
      </c>
      <c r="E998" s="660" t="s">
        <v>44</v>
      </c>
      <c r="F998" s="660">
        <v>1</v>
      </c>
      <c r="G998" s="661">
        <v>5.64</v>
      </c>
      <c r="H998" s="661">
        <v>5.64</v>
      </c>
    </row>
    <row r="999" spans="2:8" ht="45">
      <c r="B999" s="659" t="s">
        <v>37227</v>
      </c>
      <c r="C999" s="659" t="s">
        <v>37228</v>
      </c>
      <c r="D999" s="659" t="s">
        <v>37229</v>
      </c>
      <c r="E999" s="660" t="s">
        <v>39</v>
      </c>
      <c r="F999" s="660">
        <v>1</v>
      </c>
      <c r="G999" s="662">
        <v>1328.07</v>
      </c>
      <c r="H999" s="662">
        <v>1328.07</v>
      </c>
    </row>
    <row r="1000" spans="2:8" ht="45">
      <c r="B1000" s="659" t="s">
        <v>37230</v>
      </c>
      <c r="C1000" s="659" t="s">
        <v>37231</v>
      </c>
      <c r="D1000" s="659" t="s">
        <v>37232</v>
      </c>
      <c r="E1000" s="660" t="s">
        <v>39</v>
      </c>
      <c r="F1000" s="660">
        <v>1</v>
      </c>
      <c r="G1000" s="662">
        <v>4281.18</v>
      </c>
      <c r="H1000" s="662">
        <v>4281.18</v>
      </c>
    </row>
    <row r="1001" spans="2:8" ht="75">
      <c r="B1001" s="659" t="s">
        <v>37233</v>
      </c>
      <c r="C1001" s="659" t="s">
        <v>37234</v>
      </c>
      <c r="D1001" s="659" t="s">
        <v>37235</v>
      </c>
      <c r="E1001" s="660" t="s">
        <v>39</v>
      </c>
      <c r="F1001" s="660">
        <v>1</v>
      </c>
      <c r="G1001" s="662">
        <v>2447.3000000000002</v>
      </c>
      <c r="H1001" s="662">
        <v>2447.3000000000002</v>
      </c>
    </row>
    <row r="1002" spans="2:8" ht="75">
      <c r="B1002" s="659" t="s">
        <v>37236</v>
      </c>
      <c r="C1002" s="659" t="s">
        <v>37237</v>
      </c>
      <c r="D1002" s="659" t="s">
        <v>37238</v>
      </c>
      <c r="E1002" s="660" t="s">
        <v>39</v>
      </c>
      <c r="F1002" s="660">
        <v>1</v>
      </c>
      <c r="G1002" s="662">
        <v>5109.87</v>
      </c>
      <c r="H1002" s="662">
        <v>5109.87</v>
      </c>
    </row>
    <row r="1003" spans="2:8" ht="45">
      <c r="B1003" s="659" t="s">
        <v>37239</v>
      </c>
      <c r="C1003" s="659" t="s">
        <v>37240</v>
      </c>
      <c r="D1003" s="659" t="s">
        <v>37241</v>
      </c>
      <c r="E1003" s="660" t="s">
        <v>39</v>
      </c>
      <c r="F1003" s="660">
        <v>1</v>
      </c>
      <c r="G1003" s="661">
        <v>40.93</v>
      </c>
      <c r="H1003" s="661">
        <v>40.93</v>
      </c>
    </row>
    <row r="1004" spans="2:8" ht="45">
      <c r="B1004" s="659" t="s">
        <v>37242</v>
      </c>
      <c r="C1004" s="659" t="s">
        <v>37243</v>
      </c>
      <c r="D1004" s="659" t="s">
        <v>37244</v>
      </c>
      <c r="E1004" s="660" t="s">
        <v>39</v>
      </c>
      <c r="F1004" s="660">
        <v>1</v>
      </c>
      <c r="G1004" s="661">
        <v>27.29</v>
      </c>
      <c r="H1004" s="661">
        <v>27.29</v>
      </c>
    </row>
    <row r="1005" spans="2:8" ht="30">
      <c r="B1005" s="659" t="s">
        <v>37245</v>
      </c>
      <c r="C1005" s="659" t="s">
        <v>37246</v>
      </c>
      <c r="D1005" s="659" t="s">
        <v>37247</v>
      </c>
      <c r="E1005" s="660" t="s">
        <v>39</v>
      </c>
      <c r="F1005" s="660">
        <v>1</v>
      </c>
      <c r="G1005" s="661">
        <v>26</v>
      </c>
      <c r="H1005" s="661">
        <v>26</v>
      </c>
    </row>
    <row r="1006" spans="2:8" ht="30">
      <c r="B1006" s="659" t="s">
        <v>37248</v>
      </c>
      <c r="C1006" s="659" t="s">
        <v>37249</v>
      </c>
      <c r="D1006" s="659" t="s">
        <v>37250</v>
      </c>
      <c r="E1006" s="660" t="s">
        <v>39</v>
      </c>
      <c r="F1006" s="660">
        <v>1</v>
      </c>
      <c r="G1006" s="661">
        <v>22.29</v>
      </c>
      <c r="H1006" s="661">
        <v>22.29</v>
      </c>
    </row>
    <row r="1007" spans="2:8" ht="30">
      <c r="B1007" s="659" t="s">
        <v>37251</v>
      </c>
      <c r="C1007" s="659" t="s">
        <v>37252</v>
      </c>
      <c r="D1007" s="659" t="s">
        <v>37253</v>
      </c>
      <c r="E1007" s="660" t="s">
        <v>39</v>
      </c>
      <c r="F1007" s="660">
        <v>1</v>
      </c>
      <c r="G1007" s="661">
        <v>32.46</v>
      </c>
      <c r="H1007" s="661">
        <v>32.46</v>
      </c>
    </row>
    <row r="1008" spans="2:8" ht="30">
      <c r="B1008" s="658" t="s">
        <v>37254</v>
      </c>
      <c r="C1008" s="659"/>
      <c r="D1008" s="658" t="s">
        <v>37255</v>
      </c>
      <c r="E1008" s="660"/>
      <c r="F1008" s="660"/>
      <c r="G1008" s="661"/>
      <c r="H1008" s="661"/>
    </row>
    <row r="1009" spans="2:8" ht="30">
      <c r="B1009" s="659" t="s">
        <v>37256</v>
      </c>
      <c r="C1009" s="659" t="s">
        <v>37257</v>
      </c>
      <c r="D1009" s="659" t="s">
        <v>37258</v>
      </c>
      <c r="E1009" s="660" t="s">
        <v>44</v>
      </c>
      <c r="F1009" s="660">
        <v>1</v>
      </c>
      <c r="G1009" s="661">
        <v>24.11</v>
      </c>
      <c r="H1009" s="661">
        <v>24.11</v>
      </c>
    </row>
    <row r="1010" spans="2:8" ht="30">
      <c r="B1010" s="659" t="s">
        <v>37259</v>
      </c>
      <c r="C1010" s="659" t="s">
        <v>37260</v>
      </c>
      <c r="D1010" s="659" t="s">
        <v>37261</v>
      </c>
      <c r="E1010" s="660" t="s">
        <v>44</v>
      </c>
      <c r="F1010" s="660">
        <v>1</v>
      </c>
      <c r="G1010" s="661">
        <v>31.96</v>
      </c>
      <c r="H1010" s="661">
        <v>31.96</v>
      </c>
    </row>
    <row r="1011" spans="2:8" ht="30">
      <c r="B1011" s="659" t="s">
        <v>37262</v>
      </c>
      <c r="C1011" s="659" t="s">
        <v>37263</v>
      </c>
      <c r="D1011" s="659" t="s">
        <v>37264</v>
      </c>
      <c r="E1011" s="660" t="s">
        <v>44</v>
      </c>
      <c r="F1011" s="660">
        <v>1</v>
      </c>
      <c r="G1011" s="661">
        <v>40.68</v>
      </c>
      <c r="H1011" s="661">
        <v>40.68</v>
      </c>
    </row>
    <row r="1012" spans="2:8" ht="30">
      <c r="B1012" s="659" t="s">
        <v>37265</v>
      </c>
      <c r="C1012" s="659" t="s">
        <v>37266</v>
      </c>
      <c r="D1012" s="659" t="s">
        <v>37267</v>
      </c>
      <c r="E1012" s="660" t="s">
        <v>44</v>
      </c>
      <c r="F1012" s="660">
        <v>1</v>
      </c>
      <c r="G1012" s="661">
        <v>50.54</v>
      </c>
      <c r="H1012" s="661">
        <v>50.54</v>
      </c>
    </row>
    <row r="1013" spans="2:8" ht="30">
      <c r="B1013" s="659" t="s">
        <v>37268</v>
      </c>
      <c r="C1013" s="659" t="s">
        <v>37269</v>
      </c>
      <c r="D1013" s="659" t="s">
        <v>37270</v>
      </c>
      <c r="E1013" s="660" t="s">
        <v>44</v>
      </c>
      <c r="F1013" s="660">
        <v>1</v>
      </c>
      <c r="G1013" s="661">
        <v>57.93</v>
      </c>
      <c r="H1013" s="661">
        <v>57.93</v>
      </c>
    </row>
    <row r="1014" spans="2:8" ht="30">
      <c r="B1014" s="659" t="s">
        <v>37271</v>
      </c>
      <c r="C1014" s="659" t="s">
        <v>37272</v>
      </c>
      <c r="D1014" s="659" t="s">
        <v>37273</v>
      </c>
      <c r="E1014" s="660" t="s">
        <v>44</v>
      </c>
      <c r="F1014" s="660">
        <v>1</v>
      </c>
      <c r="G1014" s="661">
        <v>83.2</v>
      </c>
      <c r="H1014" s="661">
        <v>83.2</v>
      </c>
    </row>
    <row r="1015" spans="2:8" ht="30">
      <c r="B1015" s="659" t="s">
        <v>37274</v>
      </c>
      <c r="C1015" s="659" t="s">
        <v>37275</v>
      </c>
      <c r="D1015" s="659" t="s">
        <v>37276</v>
      </c>
      <c r="E1015" s="660" t="s">
        <v>44</v>
      </c>
      <c r="F1015" s="660">
        <v>1</v>
      </c>
      <c r="G1015" s="661">
        <v>88.69</v>
      </c>
      <c r="H1015" s="661">
        <v>88.69</v>
      </c>
    </row>
    <row r="1016" spans="2:8" ht="30">
      <c r="B1016" s="659" t="s">
        <v>37277</v>
      </c>
      <c r="C1016" s="659" t="s">
        <v>37278</v>
      </c>
      <c r="D1016" s="659" t="s">
        <v>37279</v>
      </c>
      <c r="E1016" s="660" t="s">
        <v>44</v>
      </c>
      <c r="F1016" s="660">
        <v>1</v>
      </c>
      <c r="G1016" s="661">
        <v>108.89</v>
      </c>
      <c r="H1016" s="661">
        <v>108.89</v>
      </c>
    </row>
    <row r="1017" spans="2:8" ht="30">
      <c r="B1017" s="659" t="s">
        <v>37280</v>
      </c>
      <c r="C1017" s="659" t="s">
        <v>37281</v>
      </c>
      <c r="D1017" s="659" t="s">
        <v>37282</v>
      </c>
      <c r="E1017" s="660" t="s">
        <v>44</v>
      </c>
      <c r="F1017" s="660">
        <v>1</v>
      </c>
      <c r="G1017" s="661">
        <v>129.22</v>
      </c>
      <c r="H1017" s="661">
        <v>129.22</v>
      </c>
    </row>
    <row r="1018" spans="2:8" ht="30">
      <c r="B1018" s="659" t="s">
        <v>37283</v>
      </c>
      <c r="C1018" s="659" t="s">
        <v>37284</v>
      </c>
      <c r="D1018" s="659" t="s">
        <v>37285</v>
      </c>
      <c r="E1018" s="660" t="s">
        <v>39</v>
      </c>
      <c r="F1018" s="660">
        <v>1</v>
      </c>
      <c r="G1018" s="661">
        <v>17.600000000000001</v>
      </c>
      <c r="H1018" s="661">
        <v>17.600000000000001</v>
      </c>
    </row>
    <row r="1019" spans="2:8" ht="30">
      <c r="B1019" s="659" t="s">
        <v>37286</v>
      </c>
      <c r="C1019" s="659" t="s">
        <v>37287</v>
      </c>
      <c r="D1019" s="659" t="s">
        <v>37288</v>
      </c>
      <c r="E1019" s="660" t="s">
        <v>39</v>
      </c>
      <c r="F1019" s="660">
        <v>1</v>
      </c>
      <c r="G1019" s="661">
        <v>29.2</v>
      </c>
      <c r="H1019" s="661">
        <v>29.2</v>
      </c>
    </row>
    <row r="1020" spans="2:8" ht="45">
      <c r="B1020" s="659" t="s">
        <v>37289</v>
      </c>
      <c r="C1020" s="659" t="s">
        <v>37290</v>
      </c>
      <c r="D1020" s="659" t="s">
        <v>37291</v>
      </c>
      <c r="E1020" s="660" t="s">
        <v>39</v>
      </c>
      <c r="F1020" s="660">
        <v>1</v>
      </c>
      <c r="G1020" s="661">
        <v>49.9</v>
      </c>
      <c r="H1020" s="661">
        <v>49.9</v>
      </c>
    </row>
    <row r="1021" spans="2:8">
      <c r="B1021" s="659" t="s">
        <v>37292</v>
      </c>
      <c r="C1021" s="659" t="s">
        <v>37293</v>
      </c>
      <c r="D1021" s="659" t="s">
        <v>37294</v>
      </c>
      <c r="E1021" s="660" t="s">
        <v>49</v>
      </c>
      <c r="F1021" s="660">
        <v>1</v>
      </c>
      <c r="G1021" s="661">
        <v>60.09</v>
      </c>
      <c r="H1021" s="661">
        <v>60.09</v>
      </c>
    </row>
    <row r="1022" spans="2:8">
      <c r="B1022" s="659" t="s">
        <v>37295</v>
      </c>
      <c r="C1022" s="659" t="s">
        <v>37296</v>
      </c>
      <c r="D1022" s="659" t="s">
        <v>37297</v>
      </c>
      <c r="E1022" s="660" t="s">
        <v>49</v>
      </c>
      <c r="F1022" s="660">
        <v>1</v>
      </c>
      <c r="G1022" s="661">
        <v>72.36</v>
      </c>
      <c r="H1022" s="661">
        <v>72.36</v>
      </c>
    </row>
    <row r="1023" spans="2:8">
      <c r="B1023" s="659" t="s">
        <v>37298</v>
      </c>
      <c r="C1023" s="659" t="s">
        <v>37299</v>
      </c>
      <c r="D1023" s="659" t="s">
        <v>37300</v>
      </c>
      <c r="E1023" s="660" t="s">
        <v>49</v>
      </c>
      <c r="F1023" s="660">
        <v>1</v>
      </c>
      <c r="G1023" s="661">
        <v>77.849999999999994</v>
      </c>
      <c r="H1023" s="661">
        <v>77.849999999999994</v>
      </c>
    </row>
    <row r="1024" spans="2:8" ht="105">
      <c r="B1024" s="659" t="s">
        <v>37301</v>
      </c>
      <c r="C1024" s="659" t="s">
        <v>37302</v>
      </c>
      <c r="D1024" s="659" t="s">
        <v>37303</v>
      </c>
      <c r="E1024" s="660" t="s">
        <v>44</v>
      </c>
      <c r="F1024" s="660">
        <v>1</v>
      </c>
      <c r="G1024" s="661">
        <v>108.83</v>
      </c>
      <c r="H1024" s="661">
        <v>108.83</v>
      </c>
    </row>
    <row r="1025" spans="2:8" ht="30">
      <c r="B1025" s="659" t="s">
        <v>37304</v>
      </c>
      <c r="C1025" s="659" t="s">
        <v>37305</v>
      </c>
      <c r="D1025" s="659" t="s">
        <v>37306</v>
      </c>
      <c r="E1025" s="660" t="s">
        <v>112</v>
      </c>
      <c r="F1025" s="660">
        <v>1</v>
      </c>
      <c r="G1025" s="661">
        <v>274.86</v>
      </c>
      <c r="H1025" s="661">
        <v>274.86</v>
      </c>
    </row>
    <row r="1026" spans="2:8" ht="30">
      <c r="B1026" s="659" t="s">
        <v>37307</v>
      </c>
      <c r="C1026" s="659" t="s">
        <v>37308</v>
      </c>
      <c r="D1026" s="659" t="s">
        <v>37309</v>
      </c>
      <c r="E1026" s="660" t="s">
        <v>112</v>
      </c>
      <c r="F1026" s="660">
        <v>1</v>
      </c>
      <c r="G1026" s="661">
        <v>238.19</v>
      </c>
      <c r="H1026" s="661">
        <v>238.19</v>
      </c>
    </row>
    <row r="1027" spans="2:8" ht="30">
      <c r="B1027" s="659" t="s">
        <v>37310</v>
      </c>
      <c r="C1027" s="659" t="s">
        <v>37311</v>
      </c>
      <c r="D1027" s="659" t="s">
        <v>37312</v>
      </c>
      <c r="E1027" s="660" t="s">
        <v>112</v>
      </c>
      <c r="F1027" s="660">
        <v>1</v>
      </c>
      <c r="G1027" s="661">
        <v>197.48</v>
      </c>
      <c r="H1027" s="661">
        <v>197.48</v>
      </c>
    </row>
    <row r="1028" spans="2:8">
      <c r="B1028" s="658" t="s">
        <v>37313</v>
      </c>
      <c r="C1028" s="659"/>
      <c r="D1028" s="658" t="s">
        <v>899</v>
      </c>
      <c r="E1028" s="660"/>
      <c r="F1028" s="660"/>
      <c r="G1028" s="661"/>
      <c r="H1028" s="661"/>
    </row>
    <row r="1029" spans="2:8">
      <c r="B1029" s="658" t="s">
        <v>37314</v>
      </c>
      <c r="C1029" s="659"/>
      <c r="D1029" s="658" t="s">
        <v>900</v>
      </c>
      <c r="E1029" s="660"/>
      <c r="F1029" s="660"/>
      <c r="G1029" s="661"/>
      <c r="H1029" s="661"/>
    </row>
    <row r="1030" spans="2:8" ht="75">
      <c r="B1030" s="659" t="s">
        <v>37315</v>
      </c>
      <c r="C1030" s="659" t="s">
        <v>37316</v>
      </c>
      <c r="D1030" s="659" t="s">
        <v>901</v>
      </c>
      <c r="E1030" s="660" t="s">
        <v>39</v>
      </c>
      <c r="F1030" s="660">
        <v>1</v>
      </c>
      <c r="G1030" s="661">
        <v>592.88</v>
      </c>
      <c r="H1030" s="661">
        <v>592.88</v>
      </c>
    </row>
    <row r="1031" spans="2:8" ht="45">
      <c r="B1031" s="659" t="s">
        <v>37317</v>
      </c>
      <c r="C1031" s="659" t="s">
        <v>37318</v>
      </c>
      <c r="D1031" s="659" t="s">
        <v>902</v>
      </c>
      <c r="E1031" s="660" t="s">
        <v>39</v>
      </c>
      <c r="F1031" s="660">
        <v>1</v>
      </c>
      <c r="G1031" s="661">
        <v>654.35</v>
      </c>
      <c r="H1031" s="661">
        <v>654.35</v>
      </c>
    </row>
    <row r="1032" spans="2:8" ht="45">
      <c r="B1032" s="659" t="s">
        <v>37319</v>
      </c>
      <c r="C1032" s="659" t="s">
        <v>37320</v>
      </c>
      <c r="D1032" s="659" t="s">
        <v>903</v>
      </c>
      <c r="E1032" s="660" t="s">
        <v>39</v>
      </c>
      <c r="F1032" s="660">
        <v>1</v>
      </c>
      <c r="G1032" s="661">
        <v>72.37</v>
      </c>
      <c r="H1032" s="661">
        <v>72.37</v>
      </c>
    </row>
    <row r="1033" spans="2:8" ht="60">
      <c r="B1033" s="659" t="s">
        <v>37321</v>
      </c>
      <c r="C1033" s="659" t="s">
        <v>37322</v>
      </c>
      <c r="D1033" s="659" t="s">
        <v>904</v>
      </c>
      <c r="E1033" s="660" t="s">
        <v>39</v>
      </c>
      <c r="F1033" s="660">
        <v>1</v>
      </c>
      <c r="G1033" s="662">
        <v>1027.1600000000001</v>
      </c>
      <c r="H1033" s="662">
        <v>1027.1600000000001</v>
      </c>
    </row>
    <row r="1034" spans="2:8" ht="60">
      <c r="B1034" s="659" t="s">
        <v>37323</v>
      </c>
      <c r="C1034" s="659" t="s">
        <v>37324</v>
      </c>
      <c r="D1034" s="659" t="s">
        <v>905</v>
      </c>
      <c r="E1034" s="660" t="s">
        <v>39</v>
      </c>
      <c r="F1034" s="660">
        <v>1</v>
      </c>
      <c r="G1034" s="661">
        <v>349.61</v>
      </c>
      <c r="H1034" s="661">
        <v>349.61</v>
      </c>
    </row>
    <row r="1035" spans="2:8" ht="75">
      <c r="B1035" s="659" t="s">
        <v>37325</v>
      </c>
      <c r="C1035" s="659" t="s">
        <v>37326</v>
      </c>
      <c r="D1035" s="659" t="s">
        <v>906</v>
      </c>
      <c r="E1035" s="660" t="s">
        <v>39</v>
      </c>
      <c r="F1035" s="660">
        <v>1</v>
      </c>
      <c r="G1035" s="661">
        <v>546.46</v>
      </c>
      <c r="H1035" s="661">
        <v>546.46</v>
      </c>
    </row>
    <row r="1036" spans="2:8" ht="60">
      <c r="B1036" s="659" t="s">
        <v>37327</v>
      </c>
      <c r="C1036" s="659" t="s">
        <v>37328</v>
      </c>
      <c r="D1036" s="659" t="s">
        <v>907</v>
      </c>
      <c r="E1036" s="660" t="s">
        <v>39</v>
      </c>
      <c r="F1036" s="660">
        <v>1</v>
      </c>
      <c r="G1036" s="661">
        <v>243.73</v>
      </c>
      <c r="H1036" s="661">
        <v>243.73</v>
      </c>
    </row>
    <row r="1037" spans="2:8" ht="45">
      <c r="B1037" s="659" t="s">
        <v>37329</v>
      </c>
      <c r="C1037" s="659" t="s">
        <v>37330</v>
      </c>
      <c r="D1037" s="659" t="s">
        <v>908</v>
      </c>
      <c r="E1037" s="660" t="s">
        <v>39</v>
      </c>
      <c r="F1037" s="660">
        <v>1</v>
      </c>
      <c r="G1037" s="661">
        <v>71.58</v>
      </c>
      <c r="H1037" s="661">
        <v>71.58</v>
      </c>
    </row>
    <row r="1038" spans="2:8" ht="60">
      <c r="B1038" s="659" t="s">
        <v>37331</v>
      </c>
      <c r="C1038" s="659" t="s">
        <v>37332</v>
      </c>
      <c r="D1038" s="659" t="s">
        <v>909</v>
      </c>
      <c r="E1038" s="660" t="s">
        <v>39</v>
      </c>
      <c r="F1038" s="660">
        <v>1</v>
      </c>
      <c r="G1038" s="661">
        <v>370.89</v>
      </c>
      <c r="H1038" s="661">
        <v>370.89</v>
      </c>
    </row>
    <row r="1039" spans="2:8" ht="75">
      <c r="B1039" s="659" t="s">
        <v>37333</v>
      </c>
      <c r="C1039" s="659" t="s">
        <v>37334</v>
      </c>
      <c r="D1039" s="659" t="s">
        <v>910</v>
      </c>
      <c r="E1039" s="660" t="s">
        <v>39</v>
      </c>
      <c r="F1039" s="660">
        <v>1</v>
      </c>
      <c r="G1039" s="661">
        <v>303.52</v>
      </c>
      <c r="H1039" s="661">
        <v>303.52</v>
      </c>
    </row>
    <row r="1040" spans="2:8" ht="60">
      <c r="B1040" s="659" t="s">
        <v>37335</v>
      </c>
      <c r="C1040" s="659" t="s">
        <v>37336</v>
      </c>
      <c r="D1040" s="659" t="s">
        <v>911</v>
      </c>
      <c r="E1040" s="660" t="s">
        <v>39</v>
      </c>
      <c r="F1040" s="660">
        <v>1</v>
      </c>
      <c r="G1040" s="661">
        <v>351.15</v>
      </c>
      <c r="H1040" s="661">
        <v>351.15</v>
      </c>
    </row>
    <row r="1041" spans="2:8" ht="60">
      <c r="B1041" s="659" t="s">
        <v>37337</v>
      </c>
      <c r="C1041" s="659" t="s">
        <v>37338</v>
      </c>
      <c r="D1041" s="659" t="s">
        <v>912</v>
      </c>
      <c r="E1041" s="660" t="s">
        <v>39</v>
      </c>
      <c r="F1041" s="660">
        <v>1</v>
      </c>
      <c r="G1041" s="661">
        <v>153.11000000000001</v>
      </c>
      <c r="H1041" s="661">
        <v>153.11000000000001</v>
      </c>
    </row>
    <row r="1042" spans="2:8" ht="45">
      <c r="B1042" s="659" t="s">
        <v>37339</v>
      </c>
      <c r="C1042" s="659" t="s">
        <v>37340</v>
      </c>
      <c r="D1042" s="659" t="s">
        <v>913</v>
      </c>
      <c r="E1042" s="660" t="s">
        <v>39</v>
      </c>
      <c r="F1042" s="660">
        <v>1</v>
      </c>
      <c r="G1042" s="661">
        <v>534.82000000000005</v>
      </c>
      <c r="H1042" s="661">
        <v>534.82000000000005</v>
      </c>
    </row>
    <row r="1043" spans="2:8" ht="105">
      <c r="B1043" s="659" t="s">
        <v>37341</v>
      </c>
      <c r="C1043" s="659" t="s">
        <v>37342</v>
      </c>
      <c r="D1043" s="659" t="s">
        <v>914</v>
      </c>
      <c r="E1043" s="660" t="s">
        <v>39</v>
      </c>
      <c r="F1043" s="660">
        <v>1</v>
      </c>
      <c r="G1043" s="662">
        <v>3093.59</v>
      </c>
      <c r="H1043" s="662">
        <v>3093.59</v>
      </c>
    </row>
    <row r="1044" spans="2:8" ht="105">
      <c r="B1044" s="659" t="s">
        <v>37343</v>
      </c>
      <c r="C1044" s="659" t="s">
        <v>37344</v>
      </c>
      <c r="D1044" s="659" t="s">
        <v>915</v>
      </c>
      <c r="E1044" s="660" t="s">
        <v>39</v>
      </c>
      <c r="F1044" s="660">
        <v>1</v>
      </c>
      <c r="G1044" s="662">
        <v>1342.14</v>
      </c>
      <c r="H1044" s="662">
        <v>1342.14</v>
      </c>
    </row>
    <row r="1045" spans="2:8" ht="30">
      <c r="B1045" s="659" t="s">
        <v>37345</v>
      </c>
      <c r="C1045" s="659" t="s">
        <v>37346</v>
      </c>
      <c r="D1045" s="659" t="s">
        <v>916</v>
      </c>
      <c r="E1045" s="660" t="s">
        <v>39</v>
      </c>
      <c r="F1045" s="660">
        <v>1</v>
      </c>
      <c r="G1045" s="661">
        <v>641.96</v>
      </c>
      <c r="H1045" s="661">
        <v>641.96</v>
      </c>
    </row>
    <row r="1046" spans="2:8" ht="45">
      <c r="B1046" s="659" t="s">
        <v>37347</v>
      </c>
      <c r="C1046" s="659" t="s">
        <v>37348</v>
      </c>
      <c r="D1046" s="659" t="s">
        <v>917</v>
      </c>
      <c r="E1046" s="660" t="s">
        <v>39</v>
      </c>
      <c r="F1046" s="660">
        <v>1</v>
      </c>
      <c r="G1046" s="661">
        <v>720.97</v>
      </c>
      <c r="H1046" s="661">
        <v>720.97</v>
      </c>
    </row>
    <row r="1047" spans="2:8" ht="60">
      <c r="B1047" s="659" t="s">
        <v>37349</v>
      </c>
      <c r="C1047" s="659" t="s">
        <v>37350</v>
      </c>
      <c r="D1047" s="659" t="s">
        <v>918</v>
      </c>
      <c r="E1047" s="660" t="s">
        <v>39</v>
      </c>
      <c r="F1047" s="660">
        <v>1</v>
      </c>
      <c r="G1047" s="662">
        <v>1342.18</v>
      </c>
      <c r="H1047" s="662">
        <v>1342.18</v>
      </c>
    </row>
    <row r="1048" spans="2:8" ht="75">
      <c r="B1048" s="659" t="s">
        <v>37351</v>
      </c>
      <c r="C1048" s="659" t="s">
        <v>37352</v>
      </c>
      <c r="D1048" s="659" t="s">
        <v>919</v>
      </c>
      <c r="E1048" s="660" t="s">
        <v>39</v>
      </c>
      <c r="F1048" s="660">
        <v>1</v>
      </c>
      <c r="G1048" s="662">
        <v>1889.14</v>
      </c>
      <c r="H1048" s="662">
        <v>1889.14</v>
      </c>
    </row>
    <row r="1049" spans="2:8" ht="45">
      <c r="B1049" s="659" t="s">
        <v>37353</v>
      </c>
      <c r="C1049" s="659" t="s">
        <v>37354</v>
      </c>
      <c r="D1049" s="659" t="s">
        <v>920</v>
      </c>
      <c r="E1049" s="660" t="s">
        <v>39</v>
      </c>
      <c r="F1049" s="660">
        <v>1</v>
      </c>
      <c r="G1049" s="661">
        <v>363.79</v>
      </c>
      <c r="H1049" s="661">
        <v>363.79</v>
      </c>
    </row>
    <row r="1050" spans="2:8" ht="60">
      <c r="B1050" s="659" t="s">
        <v>37355</v>
      </c>
      <c r="C1050" s="659" t="s">
        <v>37356</v>
      </c>
      <c r="D1050" s="659" t="s">
        <v>921</v>
      </c>
      <c r="E1050" s="660" t="s">
        <v>39</v>
      </c>
      <c r="F1050" s="660">
        <v>1</v>
      </c>
      <c r="G1050" s="661">
        <v>663.24</v>
      </c>
      <c r="H1050" s="661">
        <v>663.24</v>
      </c>
    </row>
    <row r="1051" spans="2:8" ht="90">
      <c r="B1051" s="659" t="s">
        <v>37357</v>
      </c>
      <c r="C1051" s="659" t="s">
        <v>37358</v>
      </c>
      <c r="D1051" s="659" t="s">
        <v>922</v>
      </c>
      <c r="E1051" s="660" t="s">
        <v>39</v>
      </c>
      <c r="F1051" s="660">
        <v>1</v>
      </c>
      <c r="G1051" s="662">
        <v>3193.58</v>
      </c>
      <c r="H1051" s="662">
        <v>3193.58</v>
      </c>
    </row>
    <row r="1052" spans="2:8" ht="75">
      <c r="B1052" s="659" t="s">
        <v>37359</v>
      </c>
      <c r="C1052" s="659" t="s">
        <v>37360</v>
      </c>
      <c r="D1052" s="659" t="s">
        <v>923</v>
      </c>
      <c r="E1052" s="660" t="s">
        <v>39</v>
      </c>
      <c r="F1052" s="660">
        <v>1</v>
      </c>
      <c r="G1052" s="662">
        <v>1021.2</v>
      </c>
      <c r="H1052" s="662">
        <v>1021.2</v>
      </c>
    </row>
    <row r="1053" spans="2:8">
      <c r="B1053" s="658" t="s">
        <v>37361</v>
      </c>
      <c r="C1053" s="659"/>
      <c r="D1053" s="658" t="s">
        <v>924</v>
      </c>
      <c r="E1053" s="660"/>
      <c r="F1053" s="660"/>
      <c r="G1053" s="661"/>
      <c r="H1053" s="661"/>
    </row>
    <row r="1054" spans="2:8">
      <c r="B1054" s="659" t="s">
        <v>37362</v>
      </c>
      <c r="C1054" s="659" t="s">
        <v>37363</v>
      </c>
      <c r="D1054" s="659" t="s">
        <v>925</v>
      </c>
      <c r="E1054" s="660" t="s">
        <v>112</v>
      </c>
      <c r="F1054" s="660">
        <v>1</v>
      </c>
      <c r="G1054" s="661">
        <v>518.01</v>
      </c>
      <c r="H1054" s="661">
        <v>518.01</v>
      </c>
    </row>
    <row r="1055" spans="2:8" ht="30">
      <c r="B1055" s="659" t="s">
        <v>37364</v>
      </c>
      <c r="C1055" s="659" t="s">
        <v>37365</v>
      </c>
      <c r="D1055" s="659" t="s">
        <v>926</v>
      </c>
      <c r="E1055" s="660" t="s">
        <v>112</v>
      </c>
      <c r="F1055" s="660">
        <v>1</v>
      </c>
      <c r="G1055" s="661">
        <v>425.44</v>
      </c>
      <c r="H1055" s="661">
        <v>425.44</v>
      </c>
    </row>
    <row r="1056" spans="2:8" ht="30">
      <c r="B1056" s="659" t="s">
        <v>37366</v>
      </c>
      <c r="C1056" s="659" t="s">
        <v>37367</v>
      </c>
      <c r="D1056" s="659" t="s">
        <v>927</v>
      </c>
      <c r="E1056" s="660" t="s">
        <v>112</v>
      </c>
      <c r="F1056" s="660">
        <v>1</v>
      </c>
      <c r="G1056" s="661">
        <v>22.93</v>
      </c>
      <c r="H1056" s="661">
        <v>22.93</v>
      </c>
    </row>
    <row r="1057" spans="2:8" ht="90">
      <c r="B1057" s="659" t="s">
        <v>37368</v>
      </c>
      <c r="C1057" s="659" t="s">
        <v>37369</v>
      </c>
      <c r="D1057" s="659" t="s">
        <v>928</v>
      </c>
      <c r="E1057" s="660" t="s">
        <v>39</v>
      </c>
      <c r="F1057" s="660">
        <v>1</v>
      </c>
      <c r="G1057" s="662">
        <v>1993.22</v>
      </c>
      <c r="H1057" s="662">
        <v>1993.22</v>
      </c>
    </row>
    <row r="1058" spans="2:8" ht="30">
      <c r="B1058" s="658" t="s">
        <v>37370</v>
      </c>
      <c r="C1058" s="659"/>
      <c r="D1058" s="658" t="s">
        <v>929</v>
      </c>
      <c r="E1058" s="660"/>
      <c r="F1058" s="660"/>
      <c r="G1058" s="661"/>
      <c r="H1058" s="661"/>
    </row>
    <row r="1059" spans="2:8" ht="45">
      <c r="B1059" s="659" t="s">
        <v>37371</v>
      </c>
      <c r="C1059" s="659" t="s">
        <v>37372</v>
      </c>
      <c r="D1059" s="659" t="s">
        <v>930</v>
      </c>
      <c r="E1059" s="660" t="s">
        <v>39</v>
      </c>
      <c r="F1059" s="660">
        <v>1</v>
      </c>
      <c r="G1059" s="661">
        <v>204.17</v>
      </c>
      <c r="H1059" s="661">
        <v>204.17</v>
      </c>
    </row>
    <row r="1060" spans="2:8" ht="30">
      <c r="B1060" s="659" t="s">
        <v>37373</v>
      </c>
      <c r="C1060" s="659" t="s">
        <v>37374</v>
      </c>
      <c r="D1060" s="659" t="s">
        <v>931</v>
      </c>
      <c r="E1060" s="660" t="s">
        <v>39</v>
      </c>
      <c r="F1060" s="660">
        <v>1</v>
      </c>
      <c r="G1060" s="661">
        <v>178.67</v>
      </c>
      <c r="H1060" s="661">
        <v>178.67</v>
      </c>
    </row>
    <row r="1061" spans="2:8" ht="30">
      <c r="B1061" s="659" t="s">
        <v>37375</v>
      </c>
      <c r="C1061" s="659" t="s">
        <v>37376</v>
      </c>
      <c r="D1061" s="659" t="s">
        <v>932</v>
      </c>
      <c r="E1061" s="660" t="s">
        <v>39</v>
      </c>
      <c r="F1061" s="660">
        <v>1</v>
      </c>
      <c r="G1061" s="661">
        <v>113.93</v>
      </c>
      <c r="H1061" s="661">
        <v>113.93</v>
      </c>
    </row>
    <row r="1062" spans="2:8" ht="45">
      <c r="B1062" s="659" t="s">
        <v>37377</v>
      </c>
      <c r="C1062" s="659" t="s">
        <v>37378</v>
      </c>
      <c r="D1062" s="659" t="s">
        <v>933</v>
      </c>
      <c r="E1062" s="660" t="s">
        <v>39</v>
      </c>
      <c r="F1062" s="660">
        <v>1</v>
      </c>
      <c r="G1062" s="661">
        <v>155.9</v>
      </c>
      <c r="H1062" s="661">
        <v>155.9</v>
      </c>
    </row>
    <row r="1063" spans="2:8" ht="45">
      <c r="B1063" s="659" t="s">
        <v>37379</v>
      </c>
      <c r="C1063" s="659" t="s">
        <v>37380</v>
      </c>
      <c r="D1063" s="659" t="s">
        <v>934</v>
      </c>
      <c r="E1063" s="660" t="s">
        <v>39</v>
      </c>
      <c r="F1063" s="660">
        <v>1</v>
      </c>
      <c r="G1063" s="661">
        <v>61.53</v>
      </c>
      <c r="H1063" s="661">
        <v>61.53</v>
      </c>
    </row>
    <row r="1064" spans="2:8" ht="45">
      <c r="B1064" s="659" t="s">
        <v>37381</v>
      </c>
      <c r="C1064" s="659" t="s">
        <v>37382</v>
      </c>
      <c r="D1064" s="659" t="s">
        <v>935</v>
      </c>
      <c r="E1064" s="660" t="s">
        <v>39</v>
      </c>
      <c r="F1064" s="660">
        <v>1</v>
      </c>
      <c r="G1064" s="661">
        <v>178.67</v>
      </c>
      <c r="H1064" s="661">
        <v>178.67</v>
      </c>
    </row>
    <row r="1065" spans="2:8" ht="45">
      <c r="B1065" s="659" t="s">
        <v>37383</v>
      </c>
      <c r="C1065" s="659" t="s">
        <v>37384</v>
      </c>
      <c r="D1065" s="659" t="s">
        <v>936</v>
      </c>
      <c r="E1065" s="660" t="s">
        <v>39</v>
      </c>
      <c r="F1065" s="660">
        <v>1</v>
      </c>
      <c r="G1065" s="661">
        <v>226.22</v>
      </c>
      <c r="H1065" s="661">
        <v>226.22</v>
      </c>
    </row>
    <row r="1066" spans="2:8" ht="45">
      <c r="B1066" s="659" t="s">
        <v>37385</v>
      </c>
      <c r="C1066" s="659" t="s">
        <v>37386</v>
      </c>
      <c r="D1066" s="659" t="s">
        <v>937</v>
      </c>
      <c r="E1066" s="660" t="s">
        <v>39</v>
      </c>
      <c r="F1066" s="660">
        <v>1</v>
      </c>
      <c r="G1066" s="661">
        <v>117.79</v>
      </c>
      <c r="H1066" s="661">
        <v>117.79</v>
      </c>
    </row>
    <row r="1067" spans="2:8" ht="45">
      <c r="B1067" s="659" t="s">
        <v>37387</v>
      </c>
      <c r="C1067" s="659" t="s">
        <v>37388</v>
      </c>
      <c r="D1067" s="659" t="s">
        <v>938</v>
      </c>
      <c r="E1067" s="660" t="s">
        <v>39</v>
      </c>
      <c r="F1067" s="660">
        <v>1</v>
      </c>
      <c r="G1067" s="661">
        <v>126.15</v>
      </c>
      <c r="H1067" s="661">
        <v>126.15</v>
      </c>
    </row>
    <row r="1068" spans="2:8" ht="30">
      <c r="B1068" s="659" t="s">
        <v>37389</v>
      </c>
      <c r="C1068" s="659" t="s">
        <v>37390</v>
      </c>
      <c r="D1068" s="659" t="s">
        <v>37391</v>
      </c>
      <c r="E1068" s="660" t="s">
        <v>39</v>
      </c>
      <c r="F1068" s="660">
        <v>1</v>
      </c>
      <c r="G1068" s="661">
        <v>66.11</v>
      </c>
      <c r="H1068" s="661">
        <v>66.11</v>
      </c>
    </row>
    <row r="1069" spans="2:8" ht="30">
      <c r="B1069" s="659" t="s">
        <v>37392</v>
      </c>
      <c r="C1069" s="659" t="s">
        <v>37393</v>
      </c>
      <c r="D1069" s="659" t="s">
        <v>939</v>
      </c>
      <c r="E1069" s="660" t="s">
        <v>39</v>
      </c>
      <c r="F1069" s="660">
        <v>1</v>
      </c>
      <c r="G1069" s="661">
        <v>58.7</v>
      </c>
      <c r="H1069" s="661">
        <v>58.7</v>
      </c>
    </row>
    <row r="1070" spans="2:8" ht="30">
      <c r="B1070" s="659" t="s">
        <v>37394</v>
      </c>
      <c r="C1070" s="659" t="s">
        <v>37395</v>
      </c>
      <c r="D1070" s="659" t="s">
        <v>940</v>
      </c>
      <c r="E1070" s="660" t="s">
        <v>39</v>
      </c>
      <c r="F1070" s="660">
        <v>1</v>
      </c>
      <c r="G1070" s="661">
        <v>63.01</v>
      </c>
      <c r="H1070" s="661">
        <v>63.01</v>
      </c>
    </row>
    <row r="1071" spans="2:8" ht="30">
      <c r="B1071" s="659" t="s">
        <v>37396</v>
      </c>
      <c r="C1071" s="659" t="s">
        <v>37397</v>
      </c>
      <c r="D1071" s="659" t="s">
        <v>941</v>
      </c>
      <c r="E1071" s="660" t="s">
        <v>39</v>
      </c>
      <c r="F1071" s="660">
        <v>1</v>
      </c>
      <c r="G1071" s="661">
        <v>83.26</v>
      </c>
      <c r="H1071" s="661">
        <v>83.26</v>
      </c>
    </row>
    <row r="1072" spans="2:8" ht="30">
      <c r="B1072" s="659" t="s">
        <v>37398</v>
      </c>
      <c r="C1072" s="659" t="s">
        <v>37399</v>
      </c>
      <c r="D1072" s="659" t="s">
        <v>942</v>
      </c>
      <c r="E1072" s="660" t="s">
        <v>39</v>
      </c>
      <c r="F1072" s="660">
        <v>1</v>
      </c>
      <c r="G1072" s="661">
        <v>115.61</v>
      </c>
      <c r="H1072" s="661">
        <v>115.61</v>
      </c>
    </row>
    <row r="1073" spans="2:8" ht="30">
      <c r="B1073" s="659" t="s">
        <v>37400</v>
      </c>
      <c r="C1073" s="659" t="s">
        <v>37401</v>
      </c>
      <c r="D1073" s="659" t="s">
        <v>943</v>
      </c>
      <c r="E1073" s="660" t="s">
        <v>39</v>
      </c>
      <c r="F1073" s="660">
        <v>1</v>
      </c>
      <c r="G1073" s="661">
        <v>128.19999999999999</v>
      </c>
      <c r="H1073" s="661">
        <v>128.19999999999999</v>
      </c>
    </row>
    <row r="1074" spans="2:8" ht="30">
      <c r="B1074" s="659" t="s">
        <v>37402</v>
      </c>
      <c r="C1074" s="659" t="s">
        <v>37403</v>
      </c>
      <c r="D1074" s="659" t="s">
        <v>944</v>
      </c>
      <c r="E1074" s="660" t="s">
        <v>39</v>
      </c>
      <c r="F1074" s="660">
        <v>1</v>
      </c>
      <c r="G1074" s="661">
        <v>198.77</v>
      </c>
      <c r="H1074" s="661">
        <v>198.77</v>
      </c>
    </row>
    <row r="1075" spans="2:8" ht="30">
      <c r="B1075" s="659" t="s">
        <v>37404</v>
      </c>
      <c r="C1075" s="659" t="s">
        <v>37405</v>
      </c>
      <c r="D1075" s="659" t="s">
        <v>945</v>
      </c>
      <c r="E1075" s="660" t="s">
        <v>39</v>
      </c>
      <c r="F1075" s="660">
        <v>1</v>
      </c>
      <c r="G1075" s="661">
        <v>406.67</v>
      </c>
      <c r="H1075" s="661">
        <v>406.67</v>
      </c>
    </row>
    <row r="1076" spans="2:8" ht="30">
      <c r="B1076" s="659" t="s">
        <v>37406</v>
      </c>
      <c r="C1076" s="659" t="s">
        <v>37407</v>
      </c>
      <c r="D1076" s="659" t="s">
        <v>946</v>
      </c>
      <c r="E1076" s="660" t="s">
        <v>39</v>
      </c>
      <c r="F1076" s="660">
        <v>1</v>
      </c>
      <c r="G1076" s="661">
        <v>594.4</v>
      </c>
      <c r="H1076" s="661">
        <v>594.4</v>
      </c>
    </row>
    <row r="1077" spans="2:8" ht="45">
      <c r="B1077" s="659" t="s">
        <v>37408</v>
      </c>
      <c r="C1077" s="659" t="s">
        <v>37409</v>
      </c>
      <c r="D1077" s="659" t="s">
        <v>947</v>
      </c>
      <c r="E1077" s="660" t="s">
        <v>39</v>
      </c>
      <c r="F1077" s="660">
        <v>1</v>
      </c>
      <c r="G1077" s="661">
        <v>112.88</v>
      </c>
      <c r="H1077" s="661">
        <v>112.88</v>
      </c>
    </row>
    <row r="1078" spans="2:8" ht="45">
      <c r="B1078" s="659" t="s">
        <v>37410</v>
      </c>
      <c r="C1078" s="659" t="s">
        <v>37411</v>
      </c>
      <c r="D1078" s="659" t="s">
        <v>948</v>
      </c>
      <c r="E1078" s="660" t="s">
        <v>39</v>
      </c>
      <c r="F1078" s="660">
        <v>1</v>
      </c>
      <c r="G1078" s="661">
        <v>123.91</v>
      </c>
      <c r="H1078" s="661">
        <v>123.91</v>
      </c>
    </row>
    <row r="1079" spans="2:8" ht="45">
      <c r="B1079" s="659" t="s">
        <v>37412</v>
      </c>
      <c r="C1079" s="659" t="s">
        <v>37413</v>
      </c>
      <c r="D1079" s="659" t="s">
        <v>949</v>
      </c>
      <c r="E1079" s="660" t="s">
        <v>39</v>
      </c>
      <c r="F1079" s="660">
        <v>1</v>
      </c>
      <c r="G1079" s="661">
        <v>144.43</v>
      </c>
      <c r="H1079" s="661">
        <v>144.43</v>
      </c>
    </row>
    <row r="1080" spans="2:8" ht="45">
      <c r="B1080" s="659" t="s">
        <v>37414</v>
      </c>
      <c r="C1080" s="659" t="s">
        <v>37415</v>
      </c>
      <c r="D1080" s="659" t="s">
        <v>950</v>
      </c>
      <c r="E1080" s="660" t="s">
        <v>39</v>
      </c>
      <c r="F1080" s="660">
        <v>1</v>
      </c>
      <c r="G1080" s="661">
        <v>205.82</v>
      </c>
      <c r="H1080" s="661">
        <v>205.82</v>
      </c>
    </row>
    <row r="1081" spans="2:8" ht="45">
      <c r="B1081" s="659" t="s">
        <v>37416</v>
      </c>
      <c r="C1081" s="659" t="s">
        <v>37417</v>
      </c>
      <c r="D1081" s="659" t="s">
        <v>951</v>
      </c>
      <c r="E1081" s="660" t="s">
        <v>39</v>
      </c>
      <c r="F1081" s="660">
        <v>1</v>
      </c>
      <c r="G1081" s="661">
        <v>223.02</v>
      </c>
      <c r="H1081" s="661">
        <v>223.02</v>
      </c>
    </row>
    <row r="1082" spans="2:8" ht="30">
      <c r="B1082" s="659" t="s">
        <v>37418</v>
      </c>
      <c r="C1082" s="659" t="s">
        <v>37419</v>
      </c>
      <c r="D1082" s="659" t="s">
        <v>952</v>
      </c>
      <c r="E1082" s="660" t="s">
        <v>39</v>
      </c>
      <c r="F1082" s="660">
        <v>1</v>
      </c>
      <c r="G1082" s="661">
        <v>94.39</v>
      </c>
      <c r="H1082" s="661">
        <v>94.39</v>
      </c>
    </row>
    <row r="1083" spans="2:8" ht="30">
      <c r="B1083" s="659" t="s">
        <v>37420</v>
      </c>
      <c r="C1083" s="659" t="s">
        <v>37421</v>
      </c>
      <c r="D1083" s="659" t="s">
        <v>953</v>
      </c>
      <c r="E1083" s="660" t="s">
        <v>39</v>
      </c>
      <c r="F1083" s="660">
        <v>1</v>
      </c>
      <c r="G1083" s="661">
        <v>107.1</v>
      </c>
      <c r="H1083" s="661">
        <v>107.1</v>
      </c>
    </row>
    <row r="1084" spans="2:8" ht="30">
      <c r="B1084" s="659" t="s">
        <v>37422</v>
      </c>
      <c r="C1084" s="659" t="s">
        <v>37423</v>
      </c>
      <c r="D1084" s="659" t="s">
        <v>954</v>
      </c>
      <c r="E1084" s="660" t="s">
        <v>39</v>
      </c>
      <c r="F1084" s="660">
        <v>1</v>
      </c>
      <c r="G1084" s="661">
        <v>138.1</v>
      </c>
      <c r="H1084" s="661">
        <v>138.1</v>
      </c>
    </row>
    <row r="1085" spans="2:8" ht="30">
      <c r="B1085" s="659" t="s">
        <v>37424</v>
      </c>
      <c r="C1085" s="659" t="s">
        <v>37425</v>
      </c>
      <c r="D1085" s="659" t="s">
        <v>955</v>
      </c>
      <c r="E1085" s="660" t="s">
        <v>39</v>
      </c>
      <c r="F1085" s="660">
        <v>1</v>
      </c>
      <c r="G1085" s="661">
        <v>205.21</v>
      </c>
      <c r="H1085" s="661">
        <v>205.21</v>
      </c>
    </row>
    <row r="1086" spans="2:8" ht="30">
      <c r="B1086" s="659" t="s">
        <v>37426</v>
      </c>
      <c r="C1086" s="659" t="s">
        <v>37427</v>
      </c>
      <c r="D1086" s="659" t="s">
        <v>956</v>
      </c>
      <c r="E1086" s="660" t="s">
        <v>39</v>
      </c>
      <c r="F1086" s="660">
        <v>1</v>
      </c>
      <c r="G1086" s="661">
        <v>235.28</v>
      </c>
      <c r="H1086" s="661">
        <v>235.28</v>
      </c>
    </row>
    <row r="1087" spans="2:8" ht="30">
      <c r="B1087" s="659" t="s">
        <v>37428</v>
      </c>
      <c r="C1087" s="659" t="s">
        <v>37429</v>
      </c>
      <c r="D1087" s="659" t="s">
        <v>957</v>
      </c>
      <c r="E1087" s="660" t="s">
        <v>39</v>
      </c>
      <c r="F1087" s="660">
        <v>1</v>
      </c>
      <c r="G1087" s="661">
        <v>333.81</v>
      </c>
      <c r="H1087" s="661">
        <v>333.81</v>
      </c>
    </row>
    <row r="1088" spans="2:8" ht="30">
      <c r="B1088" s="659" t="s">
        <v>37430</v>
      </c>
      <c r="C1088" s="659" t="s">
        <v>37431</v>
      </c>
      <c r="D1088" s="659" t="s">
        <v>958</v>
      </c>
      <c r="E1088" s="660" t="s">
        <v>39</v>
      </c>
      <c r="F1088" s="660">
        <v>1</v>
      </c>
      <c r="G1088" s="661">
        <v>558.48</v>
      </c>
      <c r="H1088" s="661">
        <v>558.48</v>
      </c>
    </row>
    <row r="1089" spans="2:8" ht="30">
      <c r="B1089" s="659" t="s">
        <v>37432</v>
      </c>
      <c r="C1089" s="659" t="s">
        <v>37433</v>
      </c>
      <c r="D1089" s="659" t="s">
        <v>959</v>
      </c>
      <c r="E1089" s="660" t="s">
        <v>39</v>
      </c>
      <c r="F1089" s="660">
        <v>1</v>
      </c>
      <c r="G1089" s="661">
        <v>747.87</v>
      </c>
      <c r="H1089" s="661">
        <v>747.87</v>
      </c>
    </row>
    <row r="1090" spans="2:8" ht="45">
      <c r="B1090" s="659" t="s">
        <v>37434</v>
      </c>
      <c r="C1090" s="659" t="s">
        <v>37435</v>
      </c>
      <c r="D1090" s="659" t="s">
        <v>960</v>
      </c>
      <c r="E1090" s="660" t="s">
        <v>39</v>
      </c>
      <c r="F1090" s="660">
        <v>1</v>
      </c>
      <c r="G1090" s="661">
        <v>405.84</v>
      </c>
      <c r="H1090" s="661">
        <v>405.84</v>
      </c>
    </row>
    <row r="1091" spans="2:8" ht="45">
      <c r="B1091" s="659" t="s">
        <v>37436</v>
      </c>
      <c r="C1091" s="659" t="s">
        <v>37437</v>
      </c>
      <c r="D1091" s="659" t="s">
        <v>961</v>
      </c>
      <c r="E1091" s="660" t="s">
        <v>39</v>
      </c>
      <c r="F1091" s="660">
        <v>1</v>
      </c>
      <c r="G1091" s="661">
        <v>475.5</v>
      </c>
      <c r="H1091" s="661">
        <v>475.5</v>
      </c>
    </row>
    <row r="1092" spans="2:8" ht="30">
      <c r="B1092" s="659" t="s">
        <v>37438</v>
      </c>
      <c r="C1092" s="659" t="s">
        <v>37439</v>
      </c>
      <c r="D1092" s="659" t="s">
        <v>962</v>
      </c>
      <c r="E1092" s="660" t="s">
        <v>39</v>
      </c>
      <c r="F1092" s="660">
        <v>1</v>
      </c>
      <c r="G1092" s="661">
        <v>14.54</v>
      </c>
      <c r="H1092" s="661">
        <v>14.54</v>
      </c>
    </row>
    <row r="1093" spans="2:8" ht="30">
      <c r="B1093" s="659" t="s">
        <v>37440</v>
      </c>
      <c r="C1093" s="659" t="s">
        <v>37441</v>
      </c>
      <c r="D1093" s="659" t="s">
        <v>963</v>
      </c>
      <c r="E1093" s="660" t="s">
        <v>39</v>
      </c>
      <c r="F1093" s="660">
        <v>1</v>
      </c>
      <c r="G1093" s="661">
        <v>19.45</v>
      </c>
      <c r="H1093" s="661">
        <v>19.45</v>
      </c>
    </row>
    <row r="1094" spans="2:8" ht="45">
      <c r="B1094" s="659" t="s">
        <v>37442</v>
      </c>
      <c r="C1094" s="659" t="s">
        <v>37443</v>
      </c>
      <c r="D1094" s="659" t="s">
        <v>964</v>
      </c>
      <c r="E1094" s="660" t="s">
        <v>39</v>
      </c>
      <c r="F1094" s="660">
        <v>1</v>
      </c>
      <c r="G1094" s="661">
        <v>66.69</v>
      </c>
      <c r="H1094" s="661">
        <v>66.69</v>
      </c>
    </row>
    <row r="1095" spans="2:8" ht="30">
      <c r="B1095" s="659" t="s">
        <v>37444</v>
      </c>
      <c r="C1095" s="659" t="s">
        <v>37445</v>
      </c>
      <c r="D1095" s="659" t="s">
        <v>965</v>
      </c>
      <c r="E1095" s="660" t="s">
        <v>39</v>
      </c>
      <c r="F1095" s="660">
        <v>1</v>
      </c>
      <c r="G1095" s="661">
        <v>23.01</v>
      </c>
      <c r="H1095" s="661">
        <v>23.01</v>
      </c>
    </row>
    <row r="1096" spans="2:8" ht="45">
      <c r="B1096" s="659" t="s">
        <v>37446</v>
      </c>
      <c r="C1096" s="659" t="s">
        <v>37447</v>
      </c>
      <c r="D1096" s="659" t="s">
        <v>966</v>
      </c>
      <c r="E1096" s="660" t="s">
        <v>39</v>
      </c>
      <c r="F1096" s="660">
        <v>1</v>
      </c>
      <c r="G1096" s="661">
        <v>403.61</v>
      </c>
      <c r="H1096" s="661">
        <v>403.61</v>
      </c>
    </row>
    <row r="1097" spans="2:8" ht="45">
      <c r="B1097" s="659" t="s">
        <v>37448</v>
      </c>
      <c r="C1097" s="659" t="s">
        <v>37449</v>
      </c>
      <c r="D1097" s="659" t="s">
        <v>967</v>
      </c>
      <c r="E1097" s="660" t="s">
        <v>39</v>
      </c>
      <c r="F1097" s="660">
        <v>1</v>
      </c>
      <c r="G1097" s="661">
        <v>523.03</v>
      </c>
      <c r="H1097" s="661">
        <v>523.03</v>
      </c>
    </row>
    <row r="1098" spans="2:8" ht="45">
      <c r="B1098" s="659" t="s">
        <v>37450</v>
      </c>
      <c r="C1098" s="659" t="s">
        <v>37451</v>
      </c>
      <c r="D1098" s="659" t="s">
        <v>968</v>
      </c>
      <c r="E1098" s="660" t="s">
        <v>39</v>
      </c>
      <c r="F1098" s="660">
        <v>1</v>
      </c>
      <c r="G1098" s="661">
        <v>552.87</v>
      </c>
      <c r="H1098" s="661">
        <v>552.87</v>
      </c>
    </row>
    <row r="1099" spans="2:8" ht="45">
      <c r="B1099" s="659" t="s">
        <v>37452</v>
      </c>
      <c r="C1099" s="659" t="s">
        <v>37453</v>
      </c>
      <c r="D1099" s="659" t="s">
        <v>969</v>
      </c>
      <c r="E1099" s="660" t="s">
        <v>39</v>
      </c>
      <c r="F1099" s="660">
        <v>1</v>
      </c>
      <c r="G1099" s="662">
        <v>1442.56</v>
      </c>
      <c r="H1099" s="662">
        <v>1442.56</v>
      </c>
    </row>
    <row r="1100" spans="2:8" ht="45">
      <c r="B1100" s="659" t="s">
        <v>37454</v>
      </c>
      <c r="C1100" s="659" t="s">
        <v>37455</v>
      </c>
      <c r="D1100" s="659" t="s">
        <v>970</v>
      </c>
      <c r="E1100" s="660" t="s">
        <v>39</v>
      </c>
      <c r="F1100" s="660">
        <v>1</v>
      </c>
      <c r="G1100" s="662">
        <v>1082.6600000000001</v>
      </c>
      <c r="H1100" s="662">
        <v>1082.6600000000001</v>
      </c>
    </row>
    <row r="1101" spans="2:8">
      <c r="B1101" s="658" t="s">
        <v>37456</v>
      </c>
      <c r="C1101" s="659"/>
      <c r="D1101" s="658" t="s">
        <v>971</v>
      </c>
      <c r="E1101" s="660"/>
      <c r="F1101" s="660"/>
      <c r="G1101" s="661"/>
      <c r="H1101" s="661"/>
    </row>
    <row r="1102" spans="2:8" ht="45">
      <c r="B1102" s="659" t="s">
        <v>37457</v>
      </c>
      <c r="C1102" s="659" t="s">
        <v>37458</v>
      </c>
      <c r="D1102" s="659" t="s">
        <v>972</v>
      </c>
      <c r="E1102" s="660" t="s">
        <v>39</v>
      </c>
      <c r="F1102" s="660">
        <v>1</v>
      </c>
      <c r="G1102" s="661">
        <v>183.43</v>
      </c>
      <c r="H1102" s="661">
        <v>183.43</v>
      </c>
    </row>
    <row r="1103" spans="2:8" ht="45">
      <c r="B1103" s="659" t="s">
        <v>37459</v>
      </c>
      <c r="C1103" s="659" t="s">
        <v>37460</v>
      </c>
      <c r="D1103" s="659" t="s">
        <v>973</v>
      </c>
      <c r="E1103" s="660" t="s">
        <v>39</v>
      </c>
      <c r="F1103" s="660">
        <v>1</v>
      </c>
      <c r="G1103" s="661">
        <v>686.2</v>
      </c>
      <c r="H1103" s="661">
        <v>686.2</v>
      </c>
    </row>
    <row r="1104" spans="2:8" ht="105">
      <c r="B1104" s="659" t="s">
        <v>37461</v>
      </c>
      <c r="C1104" s="659" t="s">
        <v>37462</v>
      </c>
      <c r="D1104" s="659" t="s">
        <v>974</v>
      </c>
      <c r="E1104" s="660" t="s">
        <v>44</v>
      </c>
      <c r="F1104" s="660">
        <v>1</v>
      </c>
      <c r="G1104" s="662">
        <v>1762.75</v>
      </c>
      <c r="H1104" s="662">
        <v>1762.75</v>
      </c>
    </row>
    <row r="1105" spans="2:8" ht="105">
      <c r="B1105" s="659" t="s">
        <v>37463</v>
      </c>
      <c r="C1105" s="659" t="s">
        <v>37464</v>
      </c>
      <c r="D1105" s="659" t="s">
        <v>975</v>
      </c>
      <c r="E1105" s="660" t="s">
        <v>44</v>
      </c>
      <c r="F1105" s="660">
        <v>1</v>
      </c>
      <c r="G1105" s="662">
        <v>1762.75</v>
      </c>
      <c r="H1105" s="662">
        <v>1762.75</v>
      </c>
    </row>
    <row r="1106" spans="2:8" ht="60">
      <c r="B1106" s="659" t="s">
        <v>37465</v>
      </c>
      <c r="C1106" s="659" t="s">
        <v>37466</v>
      </c>
      <c r="D1106" s="659" t="s">
        <v>976</v>
      </c>
      <c r="E1106" s="660" t="s">
        <v>39</v>
      </c>
      <c r="F1106" s="660">
        <v>1</v>
      </c>
      <c r="G1106" s="662">
        <v>2212.35</v>
      </c>
      <c r="H1106" s="662">
        <v>2212.35</v>
      </c>
    </row>
    <row r="1107" spans="2:8" ht="90">
      <c r="B1107" s="659" t="s">
        <v>37467</v>
      </c>
      <c r="C1107" s="659" t="s">
        <v>37468</v>
      </c>
      <c r="D1107" s="659" t="s">
        <v>977</v>
      </c>
      <c r="E1107" s="660" t="s">
        <v>39</v>
      </c>
      <c r="F1107" s="660">
        <v>1</v>
      </c>
      <c r="G1107" s="662">
        <v>5468.92</v>
      </c>
      <c r="H1107" s="662">
        <v>5468.92</v>
      </c>
    </row>
    <row r="1108" spans="2:8" ht="60">
      <c r="B1108" s="659" t="s">
        <v>37469</v>
      </c>
      <c r="C1108" s="659" t="s">
        <v>37470</v>
      </c>
      <c r="D1108" s="659" t="s">
        <v>978</v>
      </c>
      <c r="E1108" s="660" t="s">
        <v>39</v>
      </c>
      <c r="F1108" s="660">
        <v>1</v>
      </c>
      <c r="G1108" s="662">
        <v>2542.31</v>
      </c>
      <c r="H1108" s="662">
        <v>2542.31</v>
      </c>
    </row>
    <row r="1109" spans="2:8" ht="75">
      <c r="B1109" s="659" t="s">
        <v>37471</v>
      </c>
      <c r="C1109" s="659" t="s">
        <v>37472</v>
      </c>
      <c r="D1109" s="659" t="s">
        <v>979</v>
      </c>
      <c r="E1109" s="660" t="s">
        <v>39</v>
      </c>
      <c r="F1109" s="660">
        <v>1</v>
      </c>
      <c r="G1109" s="661">
        <v>601.03</v>
      </c>
      <c r="H1109" s="661">
        <v>601.03</v>
      </c>
    </row>
    <row r="1110" spans="2:8" ht="75">
      <c r="B1110" s="659" t="s">
        <v>37473</v>
      </c>
      <c r="C1110" s="659" t="s">
        <v>37474</v>
      </c>
      <c r="D1110" s="659" t="s">
        <v>980</v>
      </c>
      <c r="E1110" s="660" t="s">
        <v>39</v>
      </c>
      <c r="F1110" s="660">
        <v>1</v>
      </c>
      <c r="G1110" s="662">
        <v>1865.01</v>
      </c>
      <c r="H1110" s="662">
        <v>1865.01</v>
      </c>
    </row>
    <row r="1111" spans="2:8" ht="75">
      <c r="B1111" s="659" t="s">
        <v>37475</v>
      </c>
      <c r="C1111" s="659" t="s">
        <v>37476</v>
      </c>
      <c r="D1111" s="659" t="s">
        <v>981</v>
      </c>
      <c r="E1111" s="660" t="s">
        <v>39</v>
      </c>
      <c r="F1111" s="660">
        <v>1</v>
      </c>
      <c r="G1111" s="662">
        <v>2272.79</v>
      </c>
      <c r="H1111" s="662">
        <v>2272.79</v>
      </c>
    </row>
    <row r="1112" spans="2:8" ht="75">
      <c r="B1112" s="659" t="s">
        <v>37477</v>
      </c>
      <c r="C1112" s="659" t="s">
        <v>37478</v>
      </c>
      <c r="D1112" s="659" t="s">
        <v>982</v>
      </c>
      <c r="E1112" s="660" t="s">
        <v>39</v>
      </c>
      <c r="F1112" s="660">
        <v>1</v>
      </c>
      <c r="G1112" s="662">
        <v>3438.18</v>
      </c>
      <c r="H1112" s="662">
        <v>3438.18</v>
      </c>
    </row>
    <row r="1113" spans="2:8" ht="60">
      <c r="B1113" s="659" t="s">
        <v>37479</v>
      </c>
      <c r="C1113" s="659" t="s">
        <v>37480</v>
      </c>
      <c r="D1113" s="659" t="s">
        <v>983</v>
      </c>
      <c r="E1113" s="660" t="s">
        <v>39</v>
      </c>
      <c r="F1113" s="660">
        <v>1</v>
      </c>
      <c r="G1113" s="661">
        <v>322.61</v>
      </c>
      <c r="H1113" s="661">
        <v>322.61</v>
      </c>
    </row>
    <row r="1114" spans="2:8" ht="45">
      <c r="B1114" s="659" t="s">
        <v>37481</v>
      </c>
      <c r="C1114" s="659" t="s">
        <v>37482</v>
      </c>
      <c r="D1114" s="659" t="s">
        <v>984</v>
      </c>
      <c r="E1114" s="660" t="s">
        <v>39</v>
      </c>
      <c r="F1114" s="660">
        <v>1</v>
      </c>
      <c r="G1114" s="661">
        <v>76.5</v>
      </c>
      <c r="H1114" s="661">
        <v>76.5</v>
      </c>
    </row>
    <row r="1115" spans="2:8" ht="60">
      <c r="B1115" s="659" t="s">
        <v>37483</v>
      </c>
      <c r="C1115" s="659" t="s">
        <v>37484</v>
      </c>
      <c r="D1115" s="659" t="s">
        <v>985</v>
      </c>
      <c r="E1115" s="660" t="s">
        <v>39</v>
      </c>
      <c r="F1115" s="660">
        <v>1</v>
      </c>
      <c r="G1115" s="662">
        <v>3619.12</v>
      </c>
      <c r="H1115" s="662">
        <v>3619.12</v>
      </c>
    </row>
    <row r="1116" spans="2:8" ht="75">
      <c r="B1116" s="659" t="s">
        <v>37485</v>
      </c>
      <c r="C1116" s="659" t="s">
        <v>37486</v>
      </c>
      <c r="D1116" s="659" t="s">
        <v>986</v>
      </c>
      <c r="E1116" s="660" t="s">
        <v>39</v>
      </c>
      <c r="F1116" s="660">
        <v>1</v>
      </c>
      <c r="G1116" s="661">
        <v>501.49</v>
      </c>
      <c r="H1116" s="661">
        <v>501.49</v>
      </c>
    </row>
    <row r="1117" spans="2:8" ht="45">
      <c r="B1117" s="659" t="s">
        <v>37487</v>
      </c>
      <c r="C1117" s="659" t="s">
        <v>37488</v>
      </c>
      <c r="D1117" s="659" t="s">
        <v>987</v>
      </c>
      <c r="E1117" s="660" t="s">
        <v>39</v>
      </c>
      <c r="F1117" s="660">
        <v>1</v>
      </c>
      <c r="G1117" s="662">
        <v>1975.53</v>
      </c>
      <c r="H1117" s="662">
        <v>1975.53</v>
      </c>
    </row>
    <row r="1118" spans="2:8" ht="45">
      <c r="B1118" s="659" t="s">
        <v>37489</v>
      </c>
      <c r="C1118" s="659" t="s">
        <v>37490</v>
      </c>
      <c r="D1118" s="659" t="s">
        <v>988</v>
      </c>
      <c r="E1118" s="660" t="s">
        <v>39</v>
      </c>
      <c r="F1118" s="660">
        <v>1</v>
      </c>
      <c r="G1118" s="662">
        <v>3044.01</v>
      </c>
      <c r="H1118" s="662">
        <v>3044.01</v>
      </c>
    </row>
    <row r="1119" spans="2:8" ht="45">
      <c r="B1119" s="659" t="s">
        <v>37491</v>
      </c>
      <c r="C1119" s="659" t="s">
        <v>37492</v>
      </c>
      <c r="D1119" s="659" t="s">
        <v>989</v>
      </c>
      <c r="E1119" s="660" t="s">
        <v>39</v>
      </c>
      <c r="F1119" s="660">
        <v>1</v>
      </c>
      <c r="G1119" s="662">
        <v>2223.9499999999998</v>
      </c>
      <c r="H1119" s="662">
        <v>2223.9499999999998</v>
      </c>
    </row>
    <row r="1120" spans="2:8" ht="45">
      <c r="B1120" s="659" t="s">
        <v>37493</v>
      </c>
      <c r="C1120" s="659" t="s">
        <v>37494</v>
      </c>
      <c r="D1120" s="659" t="s">
        <v>990</v>
      </c>
      <c r="E1120" s="660" t="s">
        <v>39</v>
      </c>
      <c r="F1120" s="660">
        <v>1</v>
      </c>
      <c r="G1120" s="662">
        <v>2783.68</v>
      </c>
      <c r="H1120" s="662">
        <v>2783.68</v>
      </c>
    </row>
    <row r="1121" spans="2:8" ht="45">
      <c r="B1121" s="659" t="s">
        <v>37495</v>
      </c>
      <c r="C1121" s="659" t="s">
        <v>37496</v>
      </c>
      <c r="D1121" s="659" t="s">
        <v>991</v>
      </c>
      <c r="E1121" s="660" t="s">
        <v>39</v>
      </c>
      <c r="F1121" s="660">
        <v>1</v>
      </c>
      <c r="G1121" s="661">
        <v>62.48</v>
      </c>
      <c r="H1121" s="661">
        <v>62.48</v>
      </c>
    </row>
    <row r="1122" spans="2:8" ht="30">
      <c r="B1122" s="659" t="s">
        <v>37497</v>
      </c>
      <c r="C1122" s="659" t="s">
        <v>37498</v>
      </c>
      <c r="D1122" s="659" t="s">
        <v>992</v>
      </c>
      <c r="E1122" s="660" t="s">
        <v>39</v>
      </c>
      <c r="F1122" s="660">
        <v>1</v>
      </c>
      <c r="G1122" s="661">
        <v>27.73</v>
      </c>
      <c r="H1122" s="661">
        <v>27.73</v>
      </c>
    </row>
    <row r="1123" spans="2:8" ht="60">
      <c r="B1123" s="659" t="s">
        <v>37499</v>
      </c>
      <c r="C1123" s="659" t="s">
        <v>37500</v>
      </c>
      <c r="D1123" s="659" t="s">
        <v>993</v>
      </c>
      <c r="E1123" s="660" t="s">
        <v>39</v>
      </c>
      <c r="F1123" s="660">
        <v>1</v>
      </c>
      <c r="G1123" s="661">
        <v>617.04999999999995</v>
      </c>
      <c r="H1123" s="661">
        <v>617.04999999999995</v>
      </c>
    </row>
    <row r="1124" spans="2:8" ht="60">
      <c r="B1124" s="659" t="s">
        <v>37501</v>
      </c>
      <c r="C1124" s="659" t="s">
        <v>37502</v>
      </c>
      <c r="D1124" s="659" t="s">
        <v>994</v>
      </c>
      <c r="E1124" s="660" t="s">
        <v>39</v>
      </c>
      <c r="F1124" s="660">
        <v>1</v>
      </c>
      <c r="G1124" s="661">
        <v>728.11</v>
      </c>
      <c r="H1124" s="661">
        <v>728.11</v>
      </c>
    </row>
    <row r="1125" spans="2:8" ht="30">
      <c r="B1125" s="659" t="s">
        <v>37503</v>
      </c>
      <c r="C1125" s="659" t="s">
        <v>37504</v>
      </c>
      <c r="D1125" s="659" t="s">
        <v>995</v>
      </c>
      <c r="E1125" s="660" t="s">
        <v>39</v>
      </c>
      <c r="F1125" s="660">
        <v>1</v>
      </c>
      <c r="G1125" s="661">
        <v>193.92</v>
      </c>
      <c r="H1125" s="661">
        <v>193.92</v>
      </c>
    </row>
    <row r="1126" spans="2:8" ht="105">
      <c r="B1126" s="659" t="s">
        <v>37505</v>
      </c>
      <c r="C1126" s="659" t="s">
        <v>37506</v>
      </c>
      <c r="D1126" s="659" t="s">
        <v>996</v>
      </c>
      <c r="E1126" s="660" t="s">
        <v>44</v>
      </c>
      <c r="F1126" s="660">
        <v>1</v>
      </c>
      <c r="G1126" s="662">
        <v>1655.2</v>
      </c>
      <c r="H1126" s="662">
        <v>1655.2</v>
      </c>
    </row>
    <row r="1127" spans="2:8" ht="30">
      <c r="B1127" s="659" t="s">
        <v>37507</v>
      </c>
      <c r="C1127" s="659" t="s">
        <v>37508</v>
      </c>
      <c r="D1127" s="659" t="s">
        <v>997</v>
      </c>
      <c r="E1127" s="660" t="s">
        <v>39</v>
      </c>
      <c r="F1127" s="660">
        <v>1</v>
      </c>
      <c r="G1127" s="661">
        <v>360.77</v>
      </c>
      <c r="H1127" s="661">
        <v>360.77</v>
      </c>
    </row>
    <row r="1128" spans="2:8" ht="60">
      <c r="B1128" s="659" t="s">
        <v>37509</v>
      </c>
      <c r="C1128" s="659" t="s">
        <v>37510</v>
      </c>
      <c r="D1128" s="659" t="s">
        <v>998</v>
      </c>
      <c r="E1128" s="660" t="s">
        <v>39</v>
      </c>
      <c r="F1128" s="660">
        <v>1</v>
      </c>
      <c r="G1128" s="661">
        <v>596.04999999999995</v>
      </c>
      <c r="H1128" s="661">
        <v>596.04999999999995</v>
      </c>
    </row>
    <row r="1129" spans="2:8" ht="45">
      <c r="B1129" s="659" t="s">
        <v>37511</v>
      </c>
      <c r="C1129" s="659" t="s">
        <v>37512</v>
      </c>
      <c r="D1129" s="659" t="s">
        <v>999</v>
      </c>
      <c r="E1129" s="660" t="s">
        <v>39</v>
      </c>
      <c r="F1129" s="660">
        <v>1</v>
      </c>
      <c r="G1129" s="662">
        <v>1445.06</v>
      </c>
      <c r="H1129" s="662">
        <v>1445.06</v>
      </c>
    </row>
    <row r="1130" spans="2:8" ht="60">
      <c r="B1130" s="659" t="s">
        <v>37513</v>
      </c>
      <c r="C1130" s="659" t="s">
        <v>37514</v>
      </c>
      <c r="D1130" s="659" t="s">
        <v>76</v>
      </c>
      <c r="E1130" s="660" t="s">
        <v>39</v>
      </c>
      <c r="F1130" s="660">
        <v>1</v>
      </c>
      <c r="G1130" s="662">
        <v>2452.81</v>
      </c>
      <c r="H1130" s="662">
        <v>2452.81</v>
      </c>
    </row>
    <row r="1131" spans="2:8" ht="45">
      <c r="B1131" s="659" t="s">
        <v>37515</v>
      </c>
      <c r="C1131" s="659" t="s">
        <v>37516</v>
      </c>
      <c r="D1131" s="659" t="s">
        <v>1000</v>
      </c>
      <c r="E1131" s="660" t="s">
        <v>39</v>
      </c>
      <c r="F1131" s="660">
        <v>1</v>
      </c>
      <c r="G1131" s="662">
        <v>1669.95</v>
      </c>
      <c r="H1131" s="662">
        <v>1669.95</v>
      </c>
    </row>
    <row r="1132" spans="2:8" ht="30">
      <c r="B1132" s="659" t="s">
        <v>37517</v>
      </c>
      <c r="C1132" s="659" t="s">
        <v>37518</v>
      </c>
      <c r="D1132" s="659" t="s">
        <v>1001</v>
      </c>
      <c r="E1132" s="660" t="s">
        <v>39</v>
      </c>
      <c r="F1132" s="660">
        <v>1</v>
      </c>
      <c r="G1132" s="661">
        <v>236.64</v>
      </c>
      <c r="H1132" s="661">
        <v>236.64</v>
      </c>
    </row>
    <row r="1133" spans="2:8" ht="105">
      <c r="B1133" s="659" t="s">
        <v>37519</v>
      </c>
      <c r="C1133" s="659" t="s">
        <v>37520</v>
      </c>
      <c r="D1133" s="659" t="s">
        <v>1002</v>
      </c>
      <c r="E1133" s="660" t="s">
        <v>44</v>
      </c>
      <c r="F1133" s="660">
        <v>1</v>
      </c>
      <c r="G1133" s="662">
        <v>1976.32</v>
      </c>
      <c r="H1133" s="662">
        <v>1976.32</v>
      </c>
    </row>
    <row r="1134" spans="2:8" ht="60">
      <c r="B1134" s="659" t="s">
        <v>37521</v>
      </c>
      <c r="C1134" s="659" t="s">
        <v>37522</v>
      </c>
      <c r="D1134" s="659" t="s">
        <v>1003</v>
      </c>
      <c r="E1134" s="660" t="s">
        <v>39</v>
      </c>
      <c r="F1134" s="660">
        <v>1</v>
      </c>
      <c r="G1134" s="662">
        <v>11595.21</v>
      </c>
      <c r="H1134" s="662">
        <v>11595.21</v>
      </c>
    </row>
    <row r="1135" spans="2:8" ht="45">
      <c r="B1135" s="659" t="s">
        <v>37523</v>
      </c>
      <c r="C1135" s="659" t="s">
        <v>37524</v>
      </c>
      <c r="D1135" s="659" t="s">
        <v>1004</v>
      </c>
      <c r="E1135" s="660" t="s">
        <v>39</v>
      </c>
      <c r="F1135" s="660">
        <v>1</v>
      </c>
      <c r="G1135" s="662">
        <v>3619.46</v>
      </c>
      <c r="H1135" s="662">
        <v>3619.46</v>
      </c>
    </row>
    <row r="1136" spans="2:8">
      <c r="B1136" s="658" t="s">
        <v>37525</v>
      </c>
      <c r="C1136" s="659"/>
      <c r="D1136" s="658" t="s">
        <v>37526</v>
      </c>
      <c r="E1136" s="660"/>
      <c r="F1136" s="660"/>
      <c r="G1136" s="661"/>
      <c r="H1136" s="661"/>
    </row>
    <row r="1137" spans="2:8" ht="45">
      <c r="B1137" s="659" t="s">
        <v>37527</v>
      </c>
      <c r="C1137" s="659" t="s">
        <v>37528</v>
      </c>
      <c r="D1137" s="659" t="s">
        <v>37529</v>
      </c>
      <c r="E1137" s="660" t="s">
        <v>39</v>
      </c>
      <c r="F1137" s="660">
        <v>1</v>
      </c>
      <c r="G1137" s="661">
        <v>130.65</v>
      </c>
      <c r="H1137" s="661">
        <v>130.65</v>
      </c>
    </row>
    <row r="1138" spans="2:8" ht="45">
      <c r="B1138" s="659" t="s">
        <v>37530</v>
      </c>
      <c r="C1138" s="659" t="s">
        <v>37531</v>
      </c>
      <c r="D1138" s="659" t="s">
        <v>37532</v>
      </c>
      <c r="E1138" s="660" t="s">
        <v>39</v>
      </c>
      <c r="F1138" s="660">
        <v>1</v>
      </c>
      <c r="G1138" s="661">
        <v>150.21</v>
      </c>
      <c r="H1138" s="661">
        <v>150.21</v>
      </c>
    </row>
    <row r="1139" spans="2:8" ht="45">
      <c r="B1139" s="659" t="s">
        <v>37533</v>
      </c>
      <c r="C1139" s="659" t="s">
        <v>37534</v>
      </c>
      <c r="D1139" s="659" t="s">
        <v>37535</v>
      </c>
      <c r="E1139" s="660" t="s">
        <v>39</v>
      </c>
      <c r="F1139" s="660">
        <v>1</v>
      </c>
      <c r="G1139" s="661">
        <v>170.28</v>
      </c>
      <c r="H1139" s="661">
        <v>170.28</v>
      </c>
    </row>
    <row r="1140" spans="2:8" ht="45">
      <c r="B1140" s="659" t="s">
        <v>37536</v>
      </c>
      <c r="C1140" s="659" t="s">
        <v>37537</v>
      </c>
      <c r="D1140" s="659" t="s">
        <v>37538</v>
      </c>
      <c r="E1140" s="660" t="s">
        <v>39</v>
      </c>
      <c r="F1140" s="660">
        <v>1</v>
      </c>
      <c r="G1140" s="661">
        <v>173.98</v>
      </c>
      <c r="H1140" s="661">
        <v>173.98</v>
      </c>
    </row>
    <row r="1141" spans="2:8" ht="45">
      <c r="B1141" s="659" t="s">
        <v>37539</v>
      </c>
      <c r="C1141" s="659" t="s">
        <v>37540</v>
      </c>
      <c r="D1141" s="659" t="s">
        <v>37541</v>
      </c>
      <c r="E1141" s="660" t="s">
        <v>39</v>
      </c>
      <c r="F1141" s="660">
        <v>1</v>
      </c>
      <c r="G1141" s="661">
        <v>383.62</v>
      </c>
      <c r="H1141" s="661">
        <v>383.62</v>
      </c>
    </row>
    <row r="1142" spans="2:8" ht="105">
      <c r="B1142" s="659" t="s">
        <v>37542</v>
      </c>
      <c r="C1142" s="659" t="s">
        <v>37543</v>
      </c>
      <c r="D1142" s="659" t="s">
        <v>37544</v>
      </c>
      <c r="E1142" s="660" t="s">
        <v>39</v>
      </c>
      <c r="F1142" s="660">
        <v>1</v>
      </c>
      <c r="G1142" s="662">
        <v>1510.35</v>
      </c>
      <c r="H1142" s="662">
        <v>1510.35</v>
      </c>
    </row>
    <row r="1143" spans="2:8" ht="105">
      <c r="B1143" s="659" t="s">
        <v>37545</v>
      </c>
      <c r="C1143" s="659" t="s">
        <v>37546</v>
      </c>
      <c r="D1143" s="659" t="s">
        <v>37547</v>
      </c>
      <c r="E1143" s="660" t="s">
        <v>39</v>
      </c>
      <c r="F1143" s="660">
        <v>1</v>
      </c>
      <c r="G1143" s="662">
        <v>1510.35</v>
      </c>
      <c r="H1143" s="662">
        <v>1510.35</v>
      </c>
    </row>
    <row r="1144" spans="2:8" ht="60">
      <c r="B1144" s="659" t="s">
        <v>37548</v>
      </c>
      <c r="C1144" s="659" t="s">
        <v>37549</v>
      </c>
      <c r="D1144" s="659" t="s">
        <v>37550</v>
      </c>
      <c r="E1144" s="660" t="s">
        <v>39</v>
      </c>
      <c r="F1144" s="660">
        <v>1</v>
      </c>
      <c r="G1144" s="662">
        <v>1597.85</v>
      </c>
      <c r="H1144" s="662">
        <v>1597.85</v>
      </c>
    </row>
    <row r="1145" spans="2:8" ht="75">
      <c r="B1145" s="659" t="s">
        <v>37551</v>
      </c>
      <c r="C1145" s="659" t="s">
        <v>37552</v>
      </c>
      <c r="D1145" s="659" t="s">
        <v>37553</v>
      </c>
      <c r="E1145" s="660" t="s">
        <v>39</v>
      </c>
      <c r="F1145" s="660">
        <v>1</v>
      </c>
      <c r="G1145" s="662">
        <v>1625.93</v>
      </c>
      <c r="H1145" s="662">
        <v>1625.93</v>
      </c>
    </row>
    <row r="1146" spans="2:8" ht="90">
      <c r="B1146" s="659" t="s">
        <v>37554</v>
      </c>
      <c r="C1146" s="659" t="s">
        <v>37555</v>
      </c>
      <c r="D1146" s="659" t="s">
        <v>37556</v>
      </c>
      <c r="E1146" s="660" t="s">
        <v>39</v>
      </c>
      <c r="F1146" s="660">
        <v>1</v>
      </c>
      <c r="G1146" s="662">
        <v>1342.14</v>
      </c>
      <c r="H1146" s="662">
        <v>1342.14</v>
      </c>
    </row>
    <row r="1147" spans="2:8" ht="75">
      <c r="B1147" s="659" t="s">
        <v>37557</v>
      </c>
      <c r="C1147" s="659" t="s">
        <v>37558</v>
      </c>
      <c r="D1147" s="659" t="s">
        <v>37559</v>
      </c>
      <c r="E1147" s="660" t="s">
        <v>39</v>
      </c>
      <c r="F1147" s="660">
        <v>1</v>
      </c>
      <c r="G1147" s="662">
        <v>1889.14</v>
      </c>
      <c r="H1147" s="662">
        <v>1889.14</v>
      </c>
    </row>
    <row r="1148" spans="2:8" ht="75">
      <c r="B1148" s="659" t="s">
        <v>37560</v>
      </c>
      <c r="C1148" s="659" t="s">
        <v>37561</v>
      </c>
      <c r="D1148" s="659" t="s">
        <v>37562</v>
      </c>
      <c r="E1148" s="660" t="s">
        <v>39</v>
      </c>
      <c r="F1148" s="660">
        <v>1</v>
      </c>
      <c r="G1148" s="661">
        <v>238.13</v>
      </c>
      <c r="H1148" s="661">
        <v>238.13</v>
      </c>
    </row>
    <row r="1149" spans="2:8" ht="45">
      <c r="B1149" s="659" t="s">
        <v>37563</v>
      </c>
      <c r="C1149" s="659" t="s">
        <v>37564</v>
      </c>
      <c r="D1149" s="659" t="s">
        <v>37565</v>
      </c>
      <c r="E1149" s="660" t="s">
        <v>39</v>
      </c>
      <c r="F1149" s="660">
        <v>1</v>
      </c>
      <c r="G1149" s="661">
        <v>160.97</v>
      </c>
      <c r="H1149" s="661">
        <v>160.97</v>
      </c>
    </row>
    <row r="1150" spans="2:8">
      <c r="B1150" s="658" t="s">
        <v>37566</v>
      </c>
      <c r="C1150" s="659"/>
      <c r="D1150" s="658" t="s">
        <v>1005</v>
      </c>
      <c r="E1150" s="660"/>
      <c r="F1150" s="660"/>
      <c r="G1150" s="661"/>
      <c r="H1150" s="661"/>
    </row>
    <row r="1151" spans="2:8">
      <c r="B1151" s="658" t="s">
        <v>37567</v>
      </c>
      <c r="C1151" s="659"/>
      <c r="D1151" s="658" t="s">
        <v>1006</v>
      </c>
      <c r="E1151" s="660"/>
      <c r="F1151" s="660"/>
      <c r="G1151" s="661"/>
      <c r="H1151" s="661"/>
    </row>
    <row r="1152" spans="2:8" ht="45">
      <c r="B1152" s="659" t="s">
        <v>37568</v>
      </c>
      <c r="C1152" s="659" t="s">
        <v>37569</v>
      </c>
      <c r="D1152" s="659" t="s">
        <v>1007</v>
      </c>
      <c r="E1152" s="660" t="s">
        <v>39</v>
      </c>
      <c r="F1152" s="660">
        <v>1</v>
      </c>
      <c r="G1152" s="661">
        <v>619.55999999999995</v>
      </c>
      <c r="H1152" s="661">
        <v>619.55999999999995</v>
      </c>
    </row>
    <row r="1153" spans="2:8" ht="30">
      <c r="B1153" s="659" t="s">
        <v>37570</v>
      </c>
      <c r="C1153" s="659" t="s">
        <v>37571</v>
      </c>
      <c r="D1153" s="659" t="s">
        <v>1008</v>
      </c>
      <c r="E1153" s="660" t="s">
        <v>39</v>
      </c>
      <c r="F1153" s="660">
        <v>1</v>
      </c>
      <c r="G1153" s="661">
        <v>114.96</v>
      </c>
      <c r="H1153" s="661">
        <v>114.96</v>
      </c>
    </row>
    <row r="1154" spans="2:8" ht="30">
      <c r="B1154" s="659" t="s">
        <v>37572</v>
      </c>
      <c r="C1154" s="659" t="s">
        <v>37573</v>
      </c>
      <c r="D1154" s="659" t="s">
        <v>1009</v>
      </c>
      <c r="E1154" s="660" t="s">
        <v>39</v>
      </c>
      <c r="F1154" s="660">
        <v>1</v>
      </c>
      <c r="G1154" s="661">
        <v>66.650000000000006</v>
      </c>
      <c r="H1154" s="661">
        <v>66.650000000000006</v>
      </c>
    </row>
    <row r="1155" spans="2:8">
      <c r="B1155" s="658" t="s">
        <v>37574</v>
      </c>
      <c r="C1155" s="659"/>
      <c r="D1155" s="658" t="s">
        <v>1010</v>
      </c>
      <c r="E1155" s="660"/>
      <c r="F1155" s="660"/>
      <c r="G1155" s="661"/>
      <c r="H1155" s="661"/>
    </row>
    <row r="1156" spans="2:8" ht="45">
      <c r="B1156" s="659" t="s">
        <v>37575</v>
      </c>
      <c r="C1156" s="659" t="s">
        <v>37576</v>
      </c>
      <c r="D1156" s="659" t="s">
        <v>1011</v>
      </c>
      <c r="E1156" s="660" t="s">
        <v>39</v>
      </c>
      <c r="F1156" s="660">
        <v>1</v>
      </c>
      <c r="G1156" s="661">
        <v>39.35</v>
      </c>
      <c r="H1156" s="661">
        <v>39.35</v>
      </c>
    </row>
    <row r="1157" spans="2:8" ht="45">
      <c r="B1157" s="659" t="s">
        <v>37577</v>
      </c>
      <c r="C1157" s="659" t="s">
        <v>37578</v>
      </c>
      <c r="D1157" s="659" t="s">
        <v>1012</v>
      </c>
      <c r="E1157" s="660" t="s">
        <v>39</v>
      </c>
      <c r="F1157" s="660">
        <v>1</v>
      </c>
      <c r="G1157" s="661">
        <v>46.48</v>
      </c>
      <c r="H1157" s="661">
        <v>46.48</v>
      </c>
    </row>
    <row r="1158" spans="2:8" ht="30">
      <c r="B1158" s="659" t="s">
        <v>37579</v>
      </c>
      <c r="C1158" s="659" t="s">
        <v>37580</v>
      </c>
      <c r="D1158" s="659" t="s">
        <v>1013</v>
      </c>
      <c r="E1158" s="660" t="s">
        <v>39</v>
      </c>
      <c r="F1158" s="660">
        <v>1</v>
      </c>
      <c r="G1158" s="661">
        <v>34.19</v>
      </c>
      <c r="H1158" s="661">
        <v>34.19</v>
      </c>
    </row>
    <row r="1159" spans="2:8" ht="30">
      <c r="B1159" s="659" t="s">
        <v>37581</v>
      </c>
      <c r="C1159" s="659" t="s">
        <v>37582</v>
      </c>
      <c r="D1159" s="659" t="s">
        <v>1014</v>
      </c>
      <c r="E1159" s="660" t="s">
        <v>39</v>
      </c>
      <c r="F1159" s="660">
        <v>1</v>
      </c>
      <c r="G1159" s="661">
        <v>56.65</v>
      </c>
      <c r="H1159" s="661">
        <v>56.65</v>
      </c>
    </row>
    <row r="1160" spans="2:8" ht="30">
      <c r="B1160" s="659" t="s">
        <v>37583</v>
      </c>
      <c r="C1160" s="659" t="s">
        <v>37584</v>
      </c>
      <c r="D1160" s="659" t="s">
        <v>1015</v>
      </c>
      <c r="E1160" s="660" t="s">
        <v>39</v>
      </c>
      <c r="F1160" s="660">
        <v>1</v>
      </c>
      <c r="G1160" s="661">
        <v>42.93</v>
      </c>
      <c r="H1160" s="661">
        <v>42.93</v>
      </c>
    </row>
    <row r="1161" spans="2:8" ht="60">
      <c r="B1161" s="659" t="s">
        <v>37585</v>
      </c>
      <c r="C1161" s="659" t="s">
        <v>37586</v>
      </c>
      <c r="D1161" s="659" t="s">
        <v>1016</v>
      </c>
      <c r="E1161" s="660" t="s">
        <v>39</v>
      </c>
      <c r="F1161" s="660">
        <v>1</v>
      </c>
      <c r="G1161" s="661">
        <v>61.81</v>
      </c>
      <c r="H1161" s="661">
        <v>61.81</v>
      </c>
    </row>
    <row r="1162" spans="2:8" ht="45">
      <c r="B1162" s="659" t="s">
        <v>37587</v>
      </c>
      <c r="C1162" s="659" t="s">
        <v>37588</v>
      </c>
      <c r="D1162" s="659" t="s">
        <v>1017</v>
      </c>
      <c r="E1162" s="660" t="s">
        <v>39</v>
      </c>
      <c r="F1162" s="660">
        <v>1</v>
      </c>
      <c r="G1162" s="661">
        <v>84.27</v>
      </c>
      <c r="H1162" s="661">
        <v>84.27</v>
      </c>
    </row>
    <row r="1163" spans="2:8" ht="30">
      <c r="B1163" s="659" t="s">
        <v>37589</v>
      </c>
      <c r="C1163" s="659" t="s">
        <v>37590</v>
      </c>
      <c r="D1163" s="659" t="s">
        <v>1018</v>
      </c>
      <c r="E1163" s="660" t="s">
        <v>39</v>
      </c>
      <c r="F1163" s="660">
        <v>1</v>
      </c>
      <c r="G1163" s="661">
        <v>36.729999999999997</v>
      </c>
      <c r="H1163" s="661">
        <v>36.729999999999997</v>
      </c>
    </row>
    <row r="1164" spans="2:8" ht="30">
      <c r="B1164" s="659" t="s">
        <v>37591</v>
      </c>
      <c r="C1164" s="659" t="s">
        <v>37592</v>
      </c>
      <c r="D1164" s="659" t="s">
        <v>1019</v>
      </c>
      <c r="E1164" s="660" t="s">
        <v>39</v>
      </c>
      <c r="F1164" s="660">
        <v>1</v>
      </c>
      <c r="G1164" s="661">
        <v>43.9</v>
      </c>
      <c r="H1164" s="661">
        <v>43.9</v>
      </c>
    </row>
    <row r="1165" spans="2:8" ht="45">
      <c r="B1165" s="659" t="s">
        <v>37593</v>
      </c>
      <c r="C1165" s="659" t="s">
        <v>37594</v>
      </c>
      <c r="D1165" s="659" t="s">
        <v>1020</v>
      </c>
      <c r="E1165" s="660" t="s">
        <v>39</v>
      </c>
      <c r="F1165" s="660">
        <v>1</v>
      </c>
      <c r="G1165" s="661">
        <v>135.07</v>
      </c>
      <c r="H1165" s="661">
        <v>135.07</v>
      </c>
    </row>
    <row r="1166" spans="2:8" ht="30">
      <c r="B1166" s="659" t="s">
        <v>37595</v>
      </c>
      <c r="C1166" s="659" t="s">
        <v>37596</v>
      </c>
      <c r="D1166" s="659" t="s">
        <v>1021</v>
      </c>
      <c r="E1166" s="660" t="s">
        <v>39</v>
      </c>
      <c r="F1166" s="660">
        <v>1</v>
      </c>
      <c r="G1166" s="661">
        <v>79.11</v>
      </c>
      <c r="H1166" s="661">
        <v>79.11</v>
      </c>
    </row>
    <row r="1167" spans="2:8">
      <c r="B1167" s="659" t="s">
        <v>37597</v>
      </c>
      <c r="C1167" s="659" t="s">
        <v>37598</v>
      </c>
      <c r="D1167" s="659" t="s">
        <v>1022</v>
      </c>
      <c r="E1167" s="660" t="s">
        <v>39</v>
      </c>
      <c r="F1167" s="660">
        <v>1</v>
      </c>
      <c r="G1167" s="661">
        <v>9.64</v>
      </c>
      <c r="H1167" s="661">
        <v>9.64</v>
      </c>
    </row>
    <row r="1168" spans="2:8">
      <c r="B1168" s="659" t="s">
        <v>37599</v>
      </c>
      <c r="C1168" s="659" t="s">
        <v>37600</v>
      </c>
      <c r="D1168" s="659" t="s">
        <v>1023</v>
      </c>
      <c r="E1168" s="660" t="s">
        <v>39</v>
      </c>
      <c r="F1168" s="660">
        <v>1</v>
      </c>
      <c r="G1168" s="661">
        <v>18.59</v>
      </c>
      <c r="H1168" s="661">
        <v>18.59</v>
      </c>
    </row>
    <row r="1169" spans="2:8">
      <c r="B1169" s="659" t="s">
        <v>37601</v>
      </c>
      <c r="C1169" s="659" t="s">
        <v>37602</v>
      </c>
      <c r="D1169" s="659" t="s">
        <v>1024</v>
      </c>
      <c r="E1169" s="660" t="s">
        <v>39</v>
      </c>
      <c r="F1169" s="660">
        <v>1</v>
      </c>
      <c r="G1169" s="661">
        <v>48.73</v>
      </c>
      <c r="H1169" s="661">
        <v>48.73</v>
      </c>
    </row>
    <row r="1170" spans="2:8">
      <c r="B1170" s="658" t="s">
        <v>37603</v>
      </c>
      <c r="C1170" s="659"/>
      <c r="D1170" s="658" t="s">
        <v>1025</v>
      </c>
      <c r="E1170" s="660"/>
      <c r="F1170" s="660"/>
      <c r="G1170" s="661"/>
      <c r="H1170" s="661"/>
    </row>
    <row r="1171" spans="2:8" ht="30">
      <c r="B1171" s="659" t="s">
        <v>37604</v>
      </c>
      <c r="C1171" s="659" t="s">
        <v>37605</v>
      </c>
      <c r="D1171" s="659" t="s">
        <v>1026</v>
      </c>
      <c r="E1171" s="660" t="s">
        <v>39</v>
      </c>
      <c r="F1171" s="660">
        <v>1</v>
      </c>
      <c r="G1171" s="662">
        <v>5195.42</v>
      </c>
      <c r="H1171" s="662">
        <v>5195.42</v>
      </c>
    </row>
    <row r="1172" spans="2:8">
      <c r="B1172" s="659" t="s">
        <v>37606</v>
      </c>
      <c r="C1172" s="659" t="s">
        <v>37607</v>
      </c>
      <c r="D1172" s="659" t="s">
        <v>1027</v>
      </c>
      <c r="E1172" s="660" t="s">
        <v>39</v>
      </c>
      <c r="F1172" s="660">
        <v>1</v>
      </c>
      <c r="G1172" s="662">
        <v>1258.52</v>
      </c>
      <c r="H1172" s="662">
        <v>1258.52</v>
      </c>
    </row>
    <row r="1173" spans="2:8">
      <c r="B1173" s="659" t="s">
        <v>37608</v>
      </c>
      <c r="C1173" s="659" t="s">
        <v>37609</v>
      </c>
      <c r="D1173" s="659" t="s">
        <v>1028</v>
      </c>
      <c r="E1173" s="660" t="s">
        <v>39</v>
      </c>
      <c r="F1173" s="660">
        <v>1</v>
      </c>
      <c r="G1173" s="662">
        <v>1697.04</v>
      </c>
      <c r="H1173" s="662">
        <v>1697.04</v>
      </c>
    </row>
    <row r="1174" spans="2:8">
      <c r="B1174" s="659" t="s">
        <v>37610</v>
      </c>
      <c r="C1174" s="659" t="s">
        <v>37611</v>
      </c>
      <c r="D1174" s="659" t="s">
        <v>1029</v>
      </c>
      <c r="E1174" s="660" t="s">
        <v>39</v>
      </c>
      <c r="F1174" s="660">
        <v>1</v>
      </c>
      <c r="G1174" s="662">
        <v>1984.34</v>
      </c>
      <c r="H1174" s="662">
        <v>1984.34</v>
      </c>
    </row>
    <row r="1175" spans="2:8" ht="30">
      <c r="B1175" s="659" t="s">
        <v>37612</v>
      </c>
      <c r="C1175" s="659" t="s">
        <v>37613</v>
      </c>
      <c r="D1175" s="659" t="s">
        <v>1030</v>
      </c>
      <c r="E1175" s="660" t="s">
        <v>39</v>
      </c>
      <c r="F1175" s="660">
        <v>1</v>
      </c>
      <c r="G1175" s="662">
        <v>1791.72</v>
      </c>
      <c r="H1175" s="662">
        <v>1791.72</v>
      </c>
    </row>
    <row r="1176" spans="2:8">
      <c r="B1176" s="658" t="s">
        <v>37614</v>
      </c>
      <c r="C1176" s="659"/>
      <c r="D1176" s="658" t="s">
        <v>1031</v>
      </c>
      <c r="E1176" s="660"/>
      <c r="F1176" s="660"/>
      <c r="G1176" s="661"/>
      <c r="H1176" s="661"/>
    </row>
    <row r="1177" spans="2:8" ht="90">
      <c r="B1177" s="659" t="s">
        <v>37615</v>
      </c>
      <c r="C1177" s="659" t="s">
        <v>37616</v>
      </c>
      <c r="D1177" s="659" t="s">
        <v>1032</v>
      </c>
      <c r="E1177" s="660" t="s">
        <v>39</v>
      </c>
      <c r="F1177" s="660">
        <v>1</v>
      </c>
      <c r="G1177" s="662">
        <v>5619.89</v>
      </c>
      <c r="H1177" s="662">
        <v>5619.89</v>
      </c>
    </row>
    <row r="1178" spans="2:8">
      <c r="B1178" s="658" t="s">
        <v>37617</v>
      </c>
      <c r="C1178" s="659"/>
      <c r="D1178" s="658" t="s">
        <v>37618</v>
      </c>
      <c r="E1178" s="660"/>
      <c r="F1178" s="660"/>
      <c r="G1178" s="661"/>
      <c r="H1178" s="661"/>
    </row>
    <row r="1179" spans="2:8" ht="105">
      <c r="B1179" s="659" t="s">
        <v>37619</v>
      </c>
      <c r="C1179" s="659" t="s">
        <v>37620</v>
      </c>
      <c r="D1179" s="659" t="s">
        <v>37621</v>
      </c>
      <c r="E1179" s="660" t="s">
        <v>39</v>
      </c>
      <c r="F1179" s="660">
        <v>1</v>
      </c>
      <c r="G1179" s="662">
        <v>2272.2800000000002</v>
      </c>
      <c r="H1179" s="662">
        <v>2272.2800000000002</v>
      </c>
    </row>
    <row r="1180" spans="2:8" ht="105">
      <c r="B1180" s="659" t="s">
        <v>37622</v>
      </c>
      <c r="C1180" s="659" t="s">
        <v>37623</v>
      </c>
      <c r="D1180" s="659" t="s">
        <v>37624</v>
      </c>
      <c r="E1180" s="660" t="s">
        <v>39</v>
      </c>
      <c r="F1180" s="660">
        <v>1</v>
      </c>
      <c r="G1180" s="662">
        <v>2525.17</v>
      </c>
      <c r="H1180" s="662">
        <v>2525.17</v>
      </c>
    </row>
    <row r="1181" spans="2:8" ht="105">
      <c r="B1181" s="659" t="s">
        <v>37625</v>
      </c>
      <c r="C1181" s="659" t="s">
        <v>37626</v>
      </c>
      <c r="D1181" s="659" t="s">
        <v>37627</v>
      </c>
      <c r="E1181" s="660" t="s">
        <v>39</v>
      </c>
      <c r="F1181" s="660">
        <v>1</v>
      </c>
      <c r="G1181" s="662">
        <v>3508.29</v>
      </c>
      <c r="H1181" s="662">
        <v>3508.29</v>
      </c>
    </row>
    <row r="1182" spans="2:8" ht="105">
      <c r="B1182" s="659" t="s">
        <v>37628</v>
      </c>
      <c r="C1182" s="659" t="s">
        <v>37629</v>
      </c>
      <c r="D1182" s="659" t="s">
        <v>37630</v>
      </c>
      <c r="E1182" s="660" t="s">
        <v>39</v>
      </c>
      <c r="F1182" s="660">
        <v>1</v>
      </c>
      <c r="G1182" s="662">
        <v>4335.76</v>
      </c>
      <c r="H1182" s="662">
        <v>4335.76</v>
      </c>
    </row>
    <row r="1183" spans="2:8" ht="105">
      <c r="B1183" s="659" t="s">
        <v>37631</v>
      </c>
      <c r="C1183" s="659" t="s">
        <v>37632</v>
      </c>
      <c r="D1183" s="659" t="s">
        <v>37633</v>
      </c>
      <c r="E1183" s="660" t="s">
        <v>39</v>
      </c>
      <c r="F1183" s="660">
        <v>1</v>
      </c>
      <c r="G1183" s="662">
        <v>4641.0600000000004</v>
      </c>
      <c r="H1183" s="662">
        <v>4641.0600000000004</v>
      </c>
    </row>
    <row r="1184" spans="2:8" ht="105">
      <c r="B1184" s="659" t="s">
        <v>37634</v>
      </c>
      <c r="C1184" s="659" t="s">
        <v>37635</v>
      </c>
      <c r="D1184" s="659" t="s">
        <v>37636</v>
      </c>
      <c r="E1184" s="660" t="s">
        <v>39</v>
      </c>
      <c r="F1184" s="660">
        <v>1</v>
      </c>
      <c r="G1184" s="662">
        <v>6100.1</v>
      </c>
      <c r="H1184" s="662">
        <v>6100.1</v>
      </c>
    </row>
    <row r="1185" spans="2:8" ht="105">
      <c r="B1185" s="659" t="s">
        <v>37637</v>
      </c>
      <c r="C1185" s="659" t="s">
        <v>37638</v>
      </c>
      <c r="D1185" s="659" t="s">
        <v>37639</v>
      </c>
      <c r="E1185" s="660" t="s">
        <v>39</v>
      </c>
      <c r="F1185" s="660">
        <v>1</v>
      </c>
      <c r="G1185" s="662">
        <v>9646.41</v>
      </c>
      <c r="H1185" s="662">
        <v>9646.41</v>
      </c>
    </row>
    <row r="1186" spans="2:8" ht="105">
      <c r="B1186" s="659" t="s">
        <v>37640</v>
      </c>
      <c r="C1186" s="659" t="s">
        <v>37641</v>
      </c>
      <c r="D1186" s="659" t="s">
        <v>37642</v>
      </c>
      <c r="E1186" s="660" t="s">
        <v>39</v>
      </c>
      <c r="F1186" s="660">
        <v>1</v>
      </c>
      <c r="G1186" s="662">
        <v>12243.19</v>
      </c>
      <c r="H1186" s="662">
        <v>12243.19</v>
      </c>
    </row>
    <row r="1187" spans="2:8">
      <c r="B1187" s="658" t="s">
        <v>37643</v>
      </c>
      <c r="C1187" s="659"/>
      <c r="D1187" s="658" t="s">
        <v>1033</v>
      </c>
      <c r="E1187" s="660"/>
      <c r="F1187" s="660"/>
      <c r="G1187" s="661"/>
      <c r="H1187" s="661"/>
    </row>
    <row r="1188" spans="2:8" ht="75">
      <c r="B1188" s="659" t="s">
        <v>37644</v>
      </c>
      <c r="C1188" s="659" t="s">
        <v>37645</v>
      </c>
      <c r="D1188" s="659" t="s">
        <v>1034</v>
      </c>
      <c r="E1188" s="660" t="s">
        <v>39</v>
      </c>
      <c r="F1188" s="660">
        <v>1</v>
      </c>
      <c r="G1188" s="661">
        <v>277.06</v>
      </c>
      <c r="H1188" s="661">
        <v>277.06</v>
      </c>
    </row>
    <row r="1189" spans="2:8">
      <c r="B1189" s="658" t="s">
        <v>37646</v>
      </c>
      <c r="C1189" s="659"/>
      <c r="D1189" s="658" t="s">
        <v>971</v>
      </c>
      <c r="E1189" s="660"/>
      <c r="F1189" s="660"/>
      <c r="G1189" s="661"/>
      <c r="H1189" s="661"/>
    </row>
    <row r="1190" spans="2:8" ht="30">
      <c r="B1190" s="659" t="s">
        <v>37647</v>
      </c>
      <c r="C1190" s="659" t="s">
        <v>37648</v>
      </c>
      <c r="D1190" s="659" t="s">
        <v>1035</v>
      </c>
      <c r="E1190" s="660" t="s">
        <v>39</v>
      </c>
      <c r="F1190" s="660">
        <v>1</v>
      </c>
      <c r="G1190" s="661">
        <v>144.53</v>
      </c>
      <c r="H1190" s="661">
        <v>144.53</v>
      </c>
    </row>
    <row r="1191" spans="2:8">
      <c r="B1191" s="659" t="s">
        <v>37649</v>
      </c>
      <c r="C1191" s="659" t="s">
        <v>37650</v>
      </c>
      <c r="D1191" s="659" t="s">
        <v>1036</v>
      </c>
      <c r="E1191" s="660" t="s">
        <v>39</v>
      </c>
      <c r="F1191" s="660">
        <v>1</v>
      </c>
      <c r="G1191" s="662">
        <v>1120.57</v>
      </c>
      <c r="H1191" s="662">
        <v>1120.57</v>
      </c>
    </row>
    <row r="1192" spans="2:8" ht="30">
      <c r="B1192" s="659" t="s">
        <v>37651</v>
      </c>
      <c r="C1192" s="659" t="s">
        <v>37652</v>
      </c>
      <c r="D1192" s="659" t="s">
        <v>1037</v>
      </c>
      <c r="E1192" s="660" t="s">
        <v>39</v>
      </c>
      <c r="F1192" s="660">
        <v>1</v>
      </c>
      <c r="G1192" s="661">
        <v>97.69</v>
      </c>
      <c r="H1192" s="661">
        <v>97.69</v>
      </c>
    </row>
    <row r="1193" spans="2:8">
      <c r="B1193" s="658" t="s">
        <v>37653</v>
      </c>
      <c r="C1193" s="659"/>
      <c r="D1193" s="658" t="s">
        <v>1218</v>
      </c>
      <c r="E1193" s="660"/>
      <c r="F1193" s="660"/>
      <c r="G1193" s="661"/>
      <c r="H1193" s="661"/>
    </row>
    <row r="1194" spans="2:8" ht="105">
      <c r="B1194" s="659" t="s">
        <v>37654</v>
      </c>
      <c r="C1194" s="659" t="s">
        <v>37655</v>
      </c>
      <c r="D1194" s="659" t="s">
        <v>37656</v>
      </c>
      <c r="E1194" s="660" t="s">
        <v>39</v>
      </c>
      <c r="F1194" s="660">
        <v>1</v>
      </c>
      <c r="G1194" s="661">
        <v>177.72</v>
      </c>
      <c r="H1194" s="661">
        <v>177.72</v>
      </c>
    </row>
    <row r="1195" spans="2:8" ht="105">
      <c r="B1195" s="659" t="s">
        <v>37657</v>
      </c>
      <c r="C1195" s="659" t="s">
        <v>37658</v>
      </c>
      <c r="D1195" s="659" t="s">
        <v>37659</v>
      </c>
      <c r="E1195" s="660" t="s">
        <v>39</v>
      </c>
      <c r="F1195" s="660">
        <v>1</v>
      </c>
      <c r="G1195" s="661">
        <v>238.85</v>
      </c>
      <c r="H1195" s="661">
        <v>238.85</v>
      </c>
    </row>
    <row r="1196" spans="2:8" ht="105">
      <c r="B1196" s="659" t="s">
        <v>37660</v>
      </c>
      <c r="C1196" s="659" t="s">
        <v>37661</v>
      </c>
      <c r="D1196" s="659" t="s">
        <v>37662</v>
      </c>
      <c r="E1196" s="660" t="s">
        <v>39</v>
      </c>
      <c r="F1196" s="660">
        <v>1</v>
      </c>
      <c r="G1196" s="661">
        <v>159.97999999999999</v>
      </c>
      <c r="H1196" s="661">
        <v>159.97999999999999</v>
      </c>
    </row>
    <row r="1197" spans="2:8" ht="120">
      <c r="B1197" s="659" t="s">
        <v>37663</v>
      </c>
      <c r="C1197" s="659" t="s">
        <v>37664</v>
      </c>
      <c r="D1197" s="659" t="s">
        <v>37665</v>
      </c>
      <c r="E1197" s="660" t="s">
        <v>39</v>
      </c>
      <c r="F1197" s="660">
        <v>1</v>
      </c>
      <c r="G1197" s="661">
        <v>215.2</v>
      </c>
      <c r="H1197" s="661">
        <v>215.2</v>
      </c>
    </row>
    <row r="1198" spans="2:8" ht="105">
      <c r="B1198" s="659" t="s">
        <v>37666</v>
      </c>
      <c r="C1198" s="659" t="s">
        <v>37667</v>
      </c>
      <c r="D1198" s="659" t="s">
        <v>37668</v>
      </c>
      <c r="E1198" s="660" t="s">
        <v>39</v>
      </c>
      <c r="F1198" s="660">
        <v>1</v>
      </c>
      <c r="G1198" s="661">
        <v>306.92</v>
      </c>
      <c r="H1198" s="661">
        <v>306.92</v>
      </c>
    </row>
    <row r="1199" spans="2:8" ht="105">
      <c r="B1199" s="659" t="s">
        <v>37669</v>
      </c>
      <c r="C1199" s="659" t="s">
        <v>37670</v>
      </c>
      <c r="D1199" s="659" t="s">
        <v>37671</v>
      </c>
      <c r="E1199" s="660" t="s">
        <v>39</v>
      </c>
      <c r="F1199" s="660">
        <v>1</v>
      </c>
      <c r="G1199" s="661">
        <v>295.58</v>
      </c>
      <c r="H1199" s="661">
        <v>295.58</v>
      </c>
    </row>
    <row r="1200" spans="2:8">
      <c r="B1200" s="658" t="s">
        <v>37672</v>
      </c>
      <c r="C1200" s="659"/>
      <c r="D1200" s="658" t="s">
        <v>71</v>
      </c>
      <c r="E1200" s="660"/>
      <c r="F1200" s="660"/>
      <c r="G1200" s="661"/>
      <c r="H1200" s="661"/>
    </row>
    <row r="1201" spans="2:8">
      <c r="B1201" s="658" t="s">
        <v>37673</v>
      </c>
      <c r="C1201" s="659"/>
      <c r="D1201" s="658" t="s">
        <v>1038</v>
      </c>
      <c r="E1201" s="660"/>
      <c r="F1201" s="660"/>
      <c r="G1201" s="661"/>
      <c r="H1201" s="661"/>
    </row>
    <row r="1202" spans="2:8" ht="90">
      <c r="B1202" s="659" t="s">
        <v>37674</v>
      </c>
      <c r="C1202" s="659" t="s">
        <v>37675</v>
      </c>
      <c r="D1202" s="659" t="s">
        <v>37676</v>
      </c>
      <c r="E1202" s="660" t="s">
        <v>112</v>
      </c>
      <c r="F1202" s="660">
        <v>1</v>
      </c>
      <c r="G1202" s="661">
        <v>17.190000000000001</v>
      </c>
      <c r="H1202" s="661">
        <v>17.190000000000001</v>
      </c>
    </row>
    <row r="1203" spans="2:8" ht="60">
      <c r="B1203" s="659" t="s">
        <v>37677</v>
      </c>
      <c r="C1203" s="659" t="s">
        <v>37678</v>
      </c>
      <c r="D1203" s="659" t="s">
        <v>1039</v>
      </c>
      <c r="E1203" s="660" t="s">
        <v>112</v>
      </c>
      <c r="F1203" s="660">
        <v>1</v>
      </c>
      <c r="G1203" s="661">
        <v>22.31</v>
      </c>
      <c r="H1203" s="661">
        <v>22.31</v>
      </c>
    </row>
    <row r="1204" spans="2:8" ht="60">
      <c r="B1204" s="659" t="s">
        <v>37679</v>
      </c>
      <c r="C1204" s="659" t="s">
        <v>37680</v>
      </c>
      <c r="D1204" s="659" t="s">
        <v>1040</v>
      </c>
      <c r="E1204" s="660" t="s">
        <v>112</v>
      </c>
      <c r="F1204" s="660">
        <v>1</v>
      </c>
      <c r="G1204" s="661">
        <v>18.329999999999998</v>
      </c>
      <c r="H1204" s="661">
        <v>18.329999999999998</v>
      </c>
    </row>
    <row r="1205" spans="2:8" ht="90">
      <c r="B1205" s="659" t="s">
        <v>37681</v>
      </c>
      <c r="C1205" s="659" t="s">
        <v>37682</v>
      </c>
      <c r="D1205" s="659" t="s">
        <v>37683</v>
      </c>
      <c r="E1205" s="660" t="s">
        <v>112</v>
      </c>
      <c r="F1205" s="660">
        <v>1</v>
      </c>
      <c r="G1205" s="661">
        <v>26.6</v>
      </c>
      <c r="H1205" s="661">
        <v>26.6</v>
      </c>
    </row>
    <row r="1206" spans="2:8" ht="120">
      <c r="B1206" s="659" t="s">
        <v>37684</v>
      </c>
      <c r="C1206" s="659" t="s">
        <v>37685</v>
      </c>
      <c r="D1206" s="659" t="s">
        <v>37686</v>
      </c>
      <c r="E1206" s="660" t="s">
        <v>112</v>
      </c>
      <c r="F1206" s="660">
        <v>1</v>
      </c>
      <c r="G1206" s="661">
        <v>31.26</v>
      </c>
      <c r="H1206" s="661">
        <v>31.26</v>
      </c>
    </row>
    <row r="1207" spans="2:8" ht="105">
      <c r="B1207" s="659" t="s">
        <v>37687</v>
      </c>
      <c r="C1207" s="659" t="s">
        <v>37688</v>
      </c>
      <c r="D1207" s="659" t="s">
        <v>37689</v>
      </c>
      <c r="E1207" s="660" t="s">
        <v>112</v>
      </c>
      <c r="F1207" s="660">
        <v>1</v>
      </c>
      <c r="G1207" s="661">
        <v>25.99</v>
      </c>
      <c r="H1207" s="661">
        <v>25.99</v>
      </c>
    </row>
    <row r="1208" spans="2:8" ht="30">
      <c r="B1208" s="659" t="s">
        <v>37690</v>
      </c>
      <c r="C1208" s="659" t="s">
        <v>37691</v>
      </c>
      <c r="D1208" s="659" t="s">
        <v>1041</v>
      </c>
      <c r="E1208" s="660" t="s">
        <v>112</v>
      </c>
      <c r="F1208" s="660">
        <v>1</v>
      </c>
      <c r="G1208" s="661">
        <v>3.96</v>
      </c>
      <c r="H1208" s="661">
        <v>3.96</v>
      </c>
    </row>
    <row r="1209" spans="2:8" ht="30">
      <c r="B1209" s="659" t="s">
        <v>37692</v>
      </c>
      <c r="C1209" s="659" t="s">
        <v>37693</v>
      </c>
      <c r="D1209" s="659" t="s">
        <v>37694</v>
      </c>
      <c r="E1209" s="660" t="s">
        <v>112</v>
      </c>
      <c r="F1209" s="660">
        <v>1</v>
      </c>
      <c r="G1209" s="661">
        <v>11.83</v>
      </c>
      <c r="H1209" s="661">
        <v>11.83</v>
      </c>
    </row>
    <row r="1210" spans="2:8" ht="60">
      <c r="B1210" s="659" t="s">
        <v>37695</v>
      </c>
      <c r="C1210" s="659" t="s">
        <v>37696</v>
      </c>
      <c r="D1210" s="659" t="s">
        <v>37697</v>
      </c>
      <c r="E1210" s="660" t="s">
        <v>39</v>
      </c>
      <c r="F1210" s="660">
        <v>1</v>
      </c>
      <c r="G1210" s="661">
        <v>99.47</v>
      </c>
      <c r="H1210" s="661">
        <v>99.47</v>
      </c>
    </row>
    <row r="1211" spans="2:8" ht="60">
      <c r="B1211" s="659" t="s">
        <v>37698</v>
      </c>
      <c r="C1211" s="659" t="s">
        <v>37699</v>
      </c>
      <c r="D1211" s="659" t="s">
        <v>37700</v>
      </c>
      <c r="E1211" s="660" t="s">
        <v>112</v>
      </c>
      <c r="F1211" s="660">
        <v>1</v>
      </c>
      <c r="G1211" s="661">
        <v>2.42</v>
      </c>
      <c r="H1211" s="661">
        <v>2.42</v>
      </c>
    </row>
    <row r="1212" spans="2:8" ht="105">
      <c r="B1212" s="659" t="s">
        <v>37701</v>
      </c>
      <c r="C1212" s="659" t="s">
        <v>37702</v>
      </c>
      <c r="D1212" s="659" t="s">
        <v>37703</v>
      </c>
      <c r="E1212" s="660" t="s">
        <v>112</v>
      </c>
      <c r="F1212" s="660">
        <v>1</v>
      </c>
      <c r="G1212" s="661">
        <v>21.5</v>
      </c>
      <c r="H1212" s="661">
        <v>21.5</v>
      </c>
    </row>
    <row r="1213" spans="2:8" ht="105">
      <c r="B1213" s="659" t="s">
        <v>37704</v>
      </c>
      <c r="C1213" s="659" t="s">
        <v>37705</v>
      </c>
      <c r="D1213" s="659" t="s">
        <v>37706</v>
      </c>
      <c r="E1213" s="660" t="s">
        <v>112</v>
      </c>
      <c r="F1213" s="660">
        <v>1</v>
      </c>
      <c r="G1213" s="661">
        <v>24.75</v>
      </c>
      <c r="H1213" s="661">
        <v>24.75</v>
      </c>
    </row>
    <row r="1214" spans="2:8" ht="105">
      <c r="B1214" s="659" t="s">
        <v>37707</v>
      </c>
      <c r="C1214" s="659" t="s">
        <v>37708</v>
      </c>
      <c r="D1214" s="659" t="s">
        <v>37709</v>
      </c>
      <c r="E1214" s="660" t="s">
        <v>112</v>
      </c>
      <c r="F1214" s="660">
        <v>1</v>
      </c>
      <c r="G1214" s="661">
        <v>20.88</v>
      </c>
      <c r="H1214" s="661">
        <v>20.88</v>
      </c>
    </row>
    <row r="1215" spans="2:8" ht="60">
      <c r="B1215" s="659" t="s">
        <v>37710</v>
      </c>
      <c r="C1215" s="659" t="s">
        <v>37711</v>
      </c>
      <c r="D1215" s="659" t="s">
        <v>37712</v>
      </c>
      <c r="E1215" s="660" t="s">
        <v>112</v>
      </c>
      <c r="F1215" s="660">
        <v>1</v>
      </c>
      <c r="G1215" s="661">
        <v>2.59</v>
      </c>
      <c r="H1215" s="661">
        <v>2.59</v>
      </c>
    </row>
    <row r="1216" spans="2:8" ht="30">
      <c r="B1216" s="658" t="s">
        <v>37713</v>
      </c>
      <c r="C1216" s="659"/>
      <c r="D1216" s="658" t="s">
        <v>1042</v>
      </c>
      <c r="E1216" s="660"/>
      <c r="F1216" s="660"/>
      <c r="G1216" s="661"/>
      <c r="H1216" s="661"/>
    </row>
    <row r="1217" spans="2:8" ht="90">
      <c r="B1217" s="659" t="s">
        <v>37714</v>
      </c>
      <c r="C1217" s="659" t="s">
        <v>37715</v>
      </c>
      <c r="D1217" s="659" t="s">
        <v>37716</v>
      </c>
      <c r="E1217" s="660" t="s">
        <v>112</v>
      </c>
      <c r="F1217" s="660">
        <v>1</v>
      </c>
      <c r="G1217" s="661">
        <v>15.64</v>
      </c>
      <c r="H1217" s="661">
        <v>15.64</v>
      </c>
    </row>
    <row r="1218" spans="2:8" ht="75">
      <c r="B1218" s="659" t="s">
        <v>37717</v>
      </c>
      <c r="C1218" s="659" t="s">
        <v>37718</v>
      </c>
      <c r="D1218" s="659" t="s">
        <v>37719</v>
      </c>
      <c r="E1218" s="660" t="s">
        <v>112</v>
      </c>
      <c r="F1218" s="660">
        <v>1</v>
      </c>
      <c r="G1218" s="661">
        <v>21.3</v>
      </c>
      <c r="H1218" s="661">
        <v>21.3</v>
      </c>
    </row>
    <row r="1219" spans="2:8" ht="120">
      <c r="B1219" s="659" t="s">
        <v>37720</v>
      </c>
      <c r="C1219" s="659" t="s">
        <v>37721</v>
      </c>
      <c r="D1219" s="659" t="s">
        <v>37722</v>
      </c>
      <c r="E1219" s="660" t="s">
        <v>112</v>
      </c>
      <c r="F1219" s="660">
        <v>1</v>
      </c>
      <c r="G1219" s="661">
        <v>24.51</v>
      </c>
      <c r="H1219" s="661">
        <v>24.51</v>
      </c>
    </row>
    <row r="1220" spans="2:8" ht="105">
      <c r="B1220" s="659" t="s">
        <v>37723</v>
      </c>
      <c r="C1220" s="659" t="s">
        <v>37724</v>
      </c>
      <c r="D1220" s="659" t="s">
        <v>37725</v>
      </c>
      <c r="E1220" s="660" t="s">
        <v>112</v>
      </c>
      <c r="F1220" s="660">
        <v>1</v>
      </c>
      <c r="G1220" s="661">
        <v>31.54</v>
      </c>
      <c r="H1220" s="661">
        <v>31.54</v>
      </c>
    </row>
    <row r="1221" spans="2:8" ht="45">
      <c r="B1221" s="659" t="s">
        <v>37726</v>
      </c>
      <c r="C1221" s="659" t="s">
        <v>37727</v>
      </c>
      <c r="D1221" s="659" t="s">
        <v>37728</v>
      </c>
      <c r="E1221" s="660" t="s">
        <v>112</v>
      </c>
      <c r="F1221" s="660">
        <v>1</v>
      </c>
      <c r="G1221" s="661">
        <v>11.94</v>
      </c>
      <c r="H1221" s="661">
        <v>11.94</v>
      </c>
    </row>
    <row r="1222" spans="2:8" ht="105">
      <c r="B1222" s="659" t="s">
        <v>37729</v>
      </c>
      <c r="C1222" s="659" t="s">
        <v>37730</v>
      </c>
      <c r="D1222" s="659" t="s">
        <v>37731</v>
      </c>
      <c r="E1222" s="660" t="s">
        <v>112</v>
      </c>
      <c r="F1222" s="660">
        <v>1</v>
      </c>
      <c r="G1222" s="661">
        <v>21.5</v>
      </c>
      <c r="H1222" s="661">
        <v>21.5</v>
      </c>
    </row>
    <row r="1223" spans="2:8">
      <c r="B1223" s="658" t="s">
        <v>37732</v>
      </c>
      <c r="C1223" s="659"/>
      <c r="D1223" s="658" t="s">
        <v>1043</v>
      </c>
      <c r="E1223" s="660"/>
      <c r="F1223" s="660"/>
      <c r="G1223" s="661"/>
      <c r="H1223" s="661"/>
    </row>
    <row r="1224" spans="2:8" ht="120">
      <c r="B1224" s="659" t="s">
        <v>37733</v>
      </c>
      <c r="C1224" s="659" t="s">
        <v>37734</v>
      </c>
      <c r="D1224" s="659" t="s">
        <v>37735</v>
      </c>
      <c r="E1224" s="660" t="s">
        <v>112</v>
      </c>
      <c r="F1224" s="660">
        <v>1</v>
      </c>
      <c r="G1224" s="661">
        <v>49.44</v>
      </c>
      <c r="H1224" s="661">
        <v>49.44</v>
      </c>
    </row>
    <row r="1225" spans="2:8" ht="105">
      <c r="B1225" s="659" t="s">
        <v>37736</v>
      </c>
      <c r="C1225" s="659" t="s">
        <v>37737</v>
      </c>
      <c r="D1225" s="659" t="s">
        <v>37738</v>
      </c>
      <c r="E1225" s="660" t="s">
        <v>112</v>
      </c>
      <c r="F1225" s="660">
        <v>1</v>
      </c>
      <c r="G1225" s="661">
        <v>45.01</v>
      </c>
      <c r="H1225" s="661">
        <v>45.01</v>
      </c>
    </row>
    <row r="1226" spans="2:8" ht="90">
      <c r="B1226" s="659" t="s">
        <v>37739</v>
      </c>
      <c r="C1226" s="659" t="s">
        <v>37740</v>
      </c>
      <c r="D1226" s="659" t="s">
        <v>37741</v>
      </c>
      <c r="E1226" s="660" t="s">
        <v>112</v>
      </c>
      <c r="F1226" s="660">
        <v>1</v>
      </c>
      <c r="G1226" s="661">
        <v>28.63</v>
      </c>
      <c r="H1226" s="661">
        <v>28.63</v>
      </c>
    </row>
    <row r="1227" spans="2:8" ht="90">
      <c r="B1227" s="659" t="s">
        <v>37742</v>
      </c>
      <c r="C1227" s="659" t="s">
        <v>37743</v>
      </c>
      <c r="D1227" s="659" t="s">
        <v>37744</v>
      </c>
      <c r="E1227" s="660" t="s">
        <v>112</v>
      </c>
      <c r="F1227" s="660">
        <v>1</v>
      </c>
      <c r="G1227" s="661">
        <v>24.51</v>
      </c>
      <c r="H1227" s="661">
        <v>24.51</v>
      </c>
    </row>
    <row r="1228" spans="2:8" ht="75">
      <c r="B1228" s="659" t="s">
        <v>37745</v>
      </c>
      <c r="C1228" s="659" t="s">
        <v>37746</v>
      </c>
      <c r="D1228" s="659" t="s">
        <v>37747</v>
      </c>
      <c r="E1228" s="660" t="s">
        <v>112</v>
      </c>
      <c r="F1228" s="660">
        <v>1</v>
      </c>
      <c r="G1228" s="661">
        <v>28.18</v>
      </c>
      <c r="H1228" s="661">
        <v>28.18</v>
      </c>
    </row>
    <row r="1229" spans="2:8">
      <c r="B1229" s="658" t="s">
        <v>37748</v>
      </c>
      <c r="C1229" s="659"/>
      <c r="D1229" s="658" t="s">
        <v>1044</v>
      </c>
      <c r="E1229" s="660"/>
      <c r="F1229" s="660"/>
      <c r="G1229" s="661"/>
      <c r="H1229" s="661"/>
    </row>
    <row r="1230" spans="2:8" ht="75">
      <c r="B1230" s="659" t="s">
        <v>37749</v>
      </c>
      <c r="C1230" s="659" t="s">
        <v>37750</v>
      </c>
      <c r="D1230" s="659" t="s">
        <v>37751</v>
      </c>
      <c r="E1230" s="660" t="s">
        <v>112</v>
      </c>
      <c r="F1230" s="660">
        <v>1</v>
      </c>
      <c r="G1230" s="661">
        <v>45.67</v>
      </c>
      <c r="H1230" s="661">
        <v>45.67</v>
      </c>
    </row>
    <row r="1231" spans="2:8" ht="45">
      <c r="B1231" s="659" t="s">
        <v>37752</v>
      </c>
      <c r="C1231" s="659" t="s">
        <v>37753</v>
      </c>
      <c r="D1231" s="659" t="s">
        <v>1045</v>
      </c>
      <c r="E1231" s="660" t="s">
        <v>112</v>
      </c>
      <c r="F1231" s="660">
        <v>1</v>
      </c>
      <c r="G1231" s="661">
        <v>43.14</v>
      </c>
      <c r="H1231" s="661">
        <v>43.14</v>
      </c>
    </row>
    <row r="1232" spans="2:8">
      <c r="B1232" s="658" t="s">
        <v>37754</v>
      </c>
      <c r="C1232" s="659"/>
      <c r="D1232" s="658" t="s">
        <v>1046</v>
      </c>
      <c r="E1232" s="660"/>
      <c r="F1232" s="660"/>
      <c r="G1232" s="661"/>
      <c r="H1232" s="661"/>
    </row>
    <row r="1233" spans="2:8" ht="90">
      <c r="B1233" s="659" t="s">
        <v>37755</v>
      </c>
      <c r="C1233" s="659" t="s">
        <v>37756</v>
      </c>
      <c r="D1233" s="659" t="s">
        <v>37757</v>
      </c>
      <c r="E1233" s="660" t="s">
        <v>39</v>
      </c>
      <c r="F1233" s="660">
        <v>1</v>
      </c>
      <c r="G1233" s="661">
        <v>5.49</v>
      </c>
      <c r="H1233" s="661">
        <v>5.49</v>
      </c>
    </row>
    <row r="1234" spans="2:8">
      <c r="B1234" s="658" t="s">
        <v>37758</v>
      </c>
      <c r="C1234" s="659"/>
      <c r="D1234" s="658" t="s">
        <v>1047</v>
      </c>
      <c r="E1234" s="660"/>
      <c r="F1234" s="660"/>
      <c r="G1234" s="661"/>
      <c r="H1234" s="661"/>
    </row>
    <row r="1235" spans="2:8" ht="75">
      <c r="B1235" s="659" t="s">
        <v>37759</v>
      </c>
      <c r="C1235" s="659" t="s">
        <v>37760</v>
      </c>
      <c r="D1235" s="659" t="s">
        <v>37761</v>
      </c>
      <c r="E1235" s="660" t="s">
        <v>44</v>
      </c>
      <c r="F1235" s="660">
        <v>1</v>
      </c>
      <c r="G1235" s="661">
        <v>9.26</v>
      </c>
      <c r="H1235" s="661">
        <v>9.26</v>
      </c>
    </row>
    <row r="1236" spans="2:8" ht="75">
      <c r="B1236" s="659" t="s">
        <v>37762</v>
      </c>
      <c r="C1236" s="659" t="s">
        <v>37763</v>
      </c>
      <c r="D1236" s="659" t="s">
        <v>37764</v>
      </c>
      <c r="E1236" s="660" t="s">
        <v>112</v>
      </c>
      <c r="F1236" s="660">
        <v>1</v>
      </c>
      <c r="G1236" s="661">
        <v>18.41</v>
      </c>
      <c r="H1236" s="661">
        <v>18.41</v>
      </c>
    </row>
    <row r="1237" spans="2:8" ht="45">
      <c r="B1237" s="659" t="s">
        <v>37765</v>
      </c>
      <c r="C1237" s="659" t="s">
        <v>37766</v>
      </c>
      <c r="D1237" s="659" t="s">
        <v>1048</v>
      </c>
      <c r="E1237" s="660" t="s">
        <v>112</v>
      </c>
      <c r="F1237" s="660">
        <v>1</v>
      </c>
      <c r="G1237" s="661">
        <v>21.41</v>
      </c>
      <c r="H1237" s="661">
        <v>21.41</v>
      </c>
    </row>
    <row r="1238" spans="2:8" ht="75">
      <c r="B1238" s="659" t="s">
        <v>37767</v>
      </c>
      <c r="C1238" s="659" t="s">
        <v>37768</v>
      </c>
      <c r="D1238" s="659" t="s">
        <v>37769</v>
      </c>
      <c r="E1238" s="660" t="s">
        <v>44</v>
      </c>
      <c r="F1238" s="660">
        <v>1</v>
      </c>
      <c r="G1238" s="661">
        <v>10.25</v>
      </c>
      <c r="H1238" s="661">
        <v>10.25</v>
      </c>
    </row>
    <row r="1239" spans="2:8" ht="90">
      <c r="B1239" s="659" t="s">
        <v>37770</v>
      </c>
      <c r="C1239" s="659" t="s">
        <v>37771</v>
      </c>
      <c r="D1239" s="659" t="s">
        <v>1049</v>
      </c>
      <c r="E1239" s="660" t="s">
        <v>112</v>
      </c>
      <c r="F1239" s="660">
        <v>1</v>
      </c>
      <c r="G1239" s="661">
        <v>56.27</v>
      </c>
      <c r="H1239" s="661">
        <v>56.27</v>
      </c>
    </row>
    <row r="1240" spans="2:8" ht="30">
      <c r="B1240" s="658" t="s">
        <v>37772</v>
      </c>
      <c r="C1240" s="659"/>
      <c r="D1240" s="658" t="s">
        <v>1050</v>
      </c>
      <c r="E1240" s="660"/>
      <c r="F1240" s="660"/>
      <c r="G1240" s="661"/>
      <c r="H1240" s="661"/>
    </row>
    <row r="1241" spans="2:8">
      <c r="B1241" s="658" t="s">
        <v>37773</v>
      </c>
      <c r="C1241" s="659"/>
      <c r="D1241" s="658" t="s">
        <v>1051</v>
      </c>
      <c r="E1241" s="660"/>
      <c r="F1241" s="660"/>
      <c r="G1241" s="661"/>
      <c r="H1241" s="661"/>
    </row>
    <row r="1242" spans="2:8" ht="90">
      <c r="B1242" s="659" t="s">
        <v>37774</v>
      </c>
      <c r="C1242" s="659" t="s">
        <v>37775</v>
      </c>
      <c r="D1242" s="659" t="s">
        <v>1052</v>
      </c>
      <c r="E1242" s="660" t="s">
        <v>112</v>
      </c>
      <c r="F1242" s="660">
        <v>1</v>
      </c>
      <c r="G1242" s="661">
        <v>252.49</v>
      </c>
      <c r="H1242" s="661">
        <v>252.49</v>
      </c>
    </row>
    <row r="1243" spans="2:8" ht="45">
      <c r="B1243" s="659" t="s">
        <v>37776</v>
      </c>
      <c r="C1243" s="659" t="s">
        <v>37777</v>
      </c>
      <c r="D1243" s="659" t="s">
        <v>1053</v>
      </c>
      <c r="E1243" s="660" t="s">
        <v>44</v>
      </c>
      <c r="F1243" s="660">
        <v>1</v>
      </c>
      <c r="G1243" s="661">
        <v>320.01</v>
      </c>
      <c r="H1243" s="661">
        <v>320.01</v>
      </c>
    </row>
    <row r="1244" spans="2:8" ht="90">
      <c r="B1244" s="659" t="s">
        <v>37778</v>
      </c>
      <c r="C1244" s="659" t="s">
        <v>37779</v>
      </c>
      <c r="D1244" s="659" t="s">
        <v>1054</v>
      </c>
      <c r="E1244" s="660" t="s">
        <v>44</v>
      </c>
      <c r="F1244" s="660">
        <v>1</v>
      </c>
      <c r="G1244" s="661">
        <v>244.61</v>
      </c>
      <c r="H1244" s="661">
        <v>244.61</v>
      </c>
    </row>
    <row r="1245" spans="2:8" ht="60">
      <c r="B1245" s="659" t="s">
        <v>37780</v>
      </c>
      <c r="C1245" s="659" t="s">
        <v>37781</v>
      </c>
      <c r="D1245" s="659" t="s">
        <v>1055</v>
      </c>
      <c r="E1245" s="660" t="s">
        <v>44</v>
      </c>
      <c r="F1245" s="660">
        <v>1</v>
      </c>
      <c r="G1245" s="661">
        <v>133.29</v>
      </c>
      <c r="H1245" s="661">
        <v>133.29</v>
      </c>
    </row>
    <row r="1246" spans="2:8" ht="45">
      <c r="B1246" s="659" t="s">
        <v>37782</v>
      </c>
      <c r="C1246" s="659" t="s">
        <v>37783</v>
      </c>
      <c r="D1246" s="659" t="s">
        <v>1056</v>
      </c>
      <c r="E1246" s="660" t="s">
        <v>80</v>
      </c>
      <c r="F1246" s="660">
        <v>1</v>
      </c>
      <c r="G1246" s="662">
        <v>1086.3599999999999</v>
      </c>
      <c r="H1246" s="662">
        <v>1086.3599999999999</v>
      </c>
    </row>
    <row r="1247" spans="2:8" ht="105">
      <c r="B1247" s="659" t="s">
        <v>37784</v>
      </c>
      <c r="C1247" s="659" t="s">
        <v>37785</v>
      </c>
      <c r="D1247" s="659" t="s">
        <v>1057</v>
      </c>
      <c r="E1247" s="660" t="s">
        <v>44</v>
      </c>
      <c r="F1247" s="660">
        <v>1</v>
      </c>
      <c r="G1247" s="661">
        <v>248.28</v>
      </c>
      <c r="H1247" s="661">
        <v>248.28</v>
      </c>
    </row>
    <row r="1248" spans="2:8" ht="90">
      <c r="B1248" s="659" t="s">
        <v>37786</v>
      </c>
      <c r="C1248" s="659" t="s">
        <v>37787</v>
      </c>
      <c r="D1248" s="659" t="s">
        <v>1058</v>
      </c>
      <c r="E1248" s="660" t="s">
        <v>44</v>
      </c>
      <c r="F1248" s="660">
        <v>1</v>
      </c>
      <c r="G1248" s="661">
        <v>931.67</v>
      </c>
      <c r="H1248" s="661">
        <v>931.67</v>
      </c>
    </row>
    <row r="1249" spans="2:8" ht="90">
      <c r="B1249" s="659" t="s">
        <v>37788</v>
      </c>
      <c r="C1249" s="659" t="s">
        <v>37789</v>
      </c>
      <c r="D1249" s="659" t="s">
        <v>1059</v>
      </c>
      <c r="E1249" s="660" t="s">
        <v>112</v>
      </c>
      <c r="F1249" s="660">
        <v>1</v>
      </c>
      <c r="G1249" s="661">
        <v>282.70999999999998</v>
      </c>
      <c r="H1249" s="661">
        <v>282.70999999999998</v>
      </c>
    </row>
    <row r="1250" spans="2:8" ht="60">
      <c r="B1250" s="659" t="s">
        <v>37790</v>
      </c>
      <c r="C1250" s="659" t="s">
        <v>37791</v>
      </c>
      <c r="D1250" s="659" t="s">
        <v>1060</v>
      </c>
      <c r="E1250" s="660" t="s">
        <v>44</v>
      </c>
      <c r="F1250" s="660">
        <v>1</v>
      </c>
      <c r="G1250" s="661">
        <v>119.74</v>
      </c>
      <c r="H1250" s="661">
        <v>119.74</v>
      </c>
    </row>
    <row r="1251" spans="2:8" ht="60">
      <c r="B1251" s="659" t="s">
        <v>37792</v>
      </c>
      <c r="C1251" s="659" t="s">
        <v>37793</v>
      </c>
      <c r="D1251" s="659" t="s">
        <v>1061</v>
      </c>
      <c r="E1251" s="660" t="s">
        <v>44</v>
      </c>
      <c r="F1251" s="660">
        <v>1</v>
      </c>
      <c r="G1251" s="661">
        <v>981.08</v>
      </c>
      <c r="H1251" s="661">
        <v>981.08</v>
      </c>
    </row>
    <row r="1252" spans="2:8" ht="60">
      <c r="B1252" s="659" t="s">
        <v>37794</v>
      </c>
      <c r="C1252" s="659" t="s">
        <v>37795</v>
      </c>
      <c r="D1252" s="659" t="s">
        <v>1062</v>
      </c>
      <c r="E1252" s="660" t="s">
        <v>44</v>
      </c>
      <c r="F1252" s="660">
        <v>1</v>
      </c>
      <c r="G1252" s="662">
        <v>1784.17</v>
      </c>
      <c r="H1252" s="662">
        <v>1784.17</v>
      </c>
    </row>
    <row r="1253" spans="2:8">
      <c r="B1253" s="658" t="s">
        <v>37796</v>
      </c>
      <c r="C1253" s="659"/>
      <c r="D1253" s="658" t="s">
        <v>50</v>
      </c>
      <c r="E1253" s="660"/>
      <c r="F1253" s="660"/>
      <c r="G1253" s="661"/>
      <c r="H1253" s="661"/>
    </row>
    <row r="1254" spans="2:8" ht="60">
      <c r="B1254" s="659" t="s">
        <v>37797</v>
      </c>
      <c r="C1254" s="659" t="s">
        <v>37798</v>
      </c>
      <c r="D1254" s="659" t="s">
        <v>1063</v>
      </c>
      <c r="E1254" s="660" t="s">
        <v>44</v>
      </c>
      <c r="F1254" s="660">
        <v>1</v>
      </c>
      <c r="G1254" s="661">
        <v>61.64</v>
      </c>
      <c r="H1254" s="661">
        <v>61.64</v>
      </c>
    </row>
    <row r="1255" spans="2:8" ht="75">
      <c r="B1255" s="659" t="s">
        <v>37799</v>
      </c>
      <c r="C1255" s="659" t="s">
        <v>37800</v>
      </c>
      <c r="D1255" s="659" t="s">
        <v>1064</v>
      </c>
      <c r="E1255" s="660" t="s">
        <v>112</v>
      </c>
      <c r="F1255" s="660">
        <v>1</v>
      </c>
      <c r="G1255" s="661">
        <v>97.85</v>
      </c>
      <c r="H1255" s="661">
        <v>97.85</v>
      </c>
    </row>
    <row r="1256" spans="2:8" ht="75">
      <c r="B1256" s="659" t="s">
        <v>37801</v>
      </c>
      <c r="C1256" s="659" t="s">
        <v>37802</v>
      </c>
      <c r="D1256" s="659" t="s">
        <v>1065</v>
      </c>
      <c r="E1256" s="660" t="s">
        <v>112</v>
      </c>
      <c r="F1256" s="660">
        <v>1</v>
      </c>
      <c r="G1256" s="661">
        <v>149.21</v>
      </c>
      <c r="H1256" s="661">
        <v>149.21</v>
      </c>
    </row>
    <row r="1257" spans="2:8" ht="75">
      <c r="B1257" s="659" t="s">
        <v>37803</v>
      </c>
      <c r="C1257" s="659" t="s">
        <v>37804</v>
      </c>
      <c r="D1257" s="659" t="s">
        <v>1066</v>
      </c>
      <c r="E1257" s="660" t="s">
        <v>112</v>
      </c>
      <c r="F1257" s="660">
        <v>1</v>
      </c>
      <c r="G1257" s="661">
        <v>121.37</v>
      </c>
      <c r="H1257" s="661">
        <v>121.37</v>
      </c>
    </row>
    <row r="1258" spans="2:8" ht="30">
      <c r="B1258" s="659" t="s">
        <v>37805</v>
      </c>
      <c r="C1258" s="659" t="s">
        <v>37806</v>
      </c>
      <c r="D1258" s="659" t="s">
        <v>1067</v>
      </c>
      <c r="E1258" s="660" t="s">
        <v>80</v>
      </c>
      <c r="F1258" s="660">
        <v>1</v>
      </c>
      <c r="G1258" s="661">
        <v>256.12</v>
      </c>
      <c r="H1258" s="661">
        <v>256.12</v>
      </c>
    </row>
    <row r="1259" spans="2:8" ht="75">
      <c r="B1259" s="659" t="s">
        <v>37807</v>
      </c>
      <c r="C1259" s="659" t="s">
        <v>37808</v>
      </c>
      <c r="D1259" s="659" t="s">
        <v>1068</v>
      </c>
      <c r="E1259" s="660" t="s">
        <v>44</v>
      </c>
      <c r="F1259" s="660">
        <v>1</v>
      </c>
      <c r="G1259" s="661">
        <v>82.98</v>
      </c>
      <c r="H1259" s="661">
        <v>82.98</v>
      </c>
    </row>
    <row r="1260" spans="2:8" ht="75">
      <c r="B1260" s="659" t="s">
        <v>37809</v>
      </c>
      <c r="C1260" s="659" t="s">
        <v>37810</v>
      </c>
      <c r="D1260" s="659" t="s">
        <v>1069</v>
      </c>
      <c r="E1260" s="660" t="s">
        <v>112</v>
      </c>
      <c r="F1260" s="660">
        <v>1</v>
      </c>
      <c r="G1260" s="661">
        <v>83.45</v>
      </c>
      <c r="H1260" s="661">
        <v>83.45</v>
      </c>
    </row>
    <row r="1261" spans="2:8" ht="90">
      <c r="B1261" s="659" t="s">
        <v>37811</v>
      </c>
      <c r="C1261" s="659" t="s">
        <v>37812</v>
      </c>
      <c r="D1261" s="659" t="s">
        <v>1070</v>
      </c>
      <c r="E1261" s="660" t="s">
        <v>44</v>
      </c>
      <c r="F1261" s="660">
        <v>1</v>
      </c>
      <c r="G1261" s="661">
        <v>272.98</v>
      </c>
      <c r="H1261" s="661">
        <v>272.98</v>
      </c>
    </row>
    <row r="1262" spans="2:8" ht="90">
      <c r="B1262" s="659" t="s">
        <v>37813</v>
      </c>
      <c r="C1262" s="659" t="s">
        <v>37814</v>
      </c>
      <c r="D1262" s="659" t="s">
        <v>106</v>
      </c>
      <c r="E1262" s="660" t="s">
        <v>112</v>
      </c>
      <c r="F1262" s="660">
        <v>1</v>
      </c>
      <c r="G1262" s="661">
        <v>79.95</v>
      </c>
      <c r="H1262" s="661">
        <v>79.95</v>
      </c>
    </row>
    <row r="1263" spans="2:8" ht="90">
      <c r="B1263" s="659" t="s">
        <v>37815</v>
      </c>
      <c r="C1263" s="659" t="s">
        <v>37816</v>
      </c>
      <c r="D1263" s="659" t="s">
        <v>1071</v>
      </c>
      <c r="E1263" s="660" t="s">
        <v>112</v>
      </c>
      <c r="F1263" s="660">
        <v>1</v>
      </c>
      <c r="G1263" s="661">
        <v>79.95</v>
      </c>
      <c r="H1263" s="661">
        <v>79.95</v>
      </c>
    </row>
    <row r="1264" spans="2:8">
      <c r="B1264" s="658" t="s">
        <v>37817</v>
      </c>
      <c r="C1264" s="659"/>
      <c r="D1264" s="658" t="s">
        <v>1072</v>
      </c>
      <c r="E1264" s="660"/>
      <c r="F1264" s="660"/>
      <c r="G1264" s="661"/>
      <c r="H1264" s="661"/>
    </row>
    <row r="1265" spans="2:8" ht="45">
      <c r="B1265" s="659" t="s">
        <v>37818</v>
      </c>
      <c r="C1265" s="659" t="s">
        <v>37819</v>
      </c>
      <c r="D1265" s="659" t="s">
        <v>1073</v>
      </c>
      <c r="E1265" s="660" t="s">
        <v>112</v>
      </c>
      <c r="F1265" s="660">
        <v>1</v>
      </c>
      <c r="G1265" s="661">
        <v>15.31</v>
      </c>
      <c r="H1265" s="661">
        <v>15.31</v>
      </c>
    </row>
    <row r="1266" spans="2:8" ht="30">
      <c r="B1266" s="659" t="s">
        <v>37820</v>
      </c>
      <c r="C1266" s="659" t="s">
        <v>37821</v>
      </c>
      <c r="D1266" s="659" t="s">
        <v>1074</v>
      </c>
      <c r="E1266" s="660" t="s">
        <v>80</v>
      </c>
      <c r="F1266" s="660">
        <v>1</v>
      </c>
      <c r="G1266" s="661">
        <v>227.23</v>
      </c>
      <c r="H1266" s="661">
        <v>227.23</v>
      </c>
    </row>
    <row r="1267" spans="2:8" ht="30">
      <c r="B1267" s="659" t="s">
        <v>37822</v>
      </c>
      <c r="C1267" s="659" t="s">
        <v>37823</v>
      </c>
      <c r="D1267" s="659" t="s">
        <v>1075</v>
      </c>
      <c r="E1267" s="660" t="s">
        <v>80</v>
      </c>
      <c r="F1267" s="660">
        <v>1</v>
      </c>
      <c r="G1267" s="661">
        <v>205.77</v>
      </c>
      <c r="H1267" s="661">
        <v>205.77</v>
      </c>
    </row>
    <row r="1268" spans="2:8" ht="30">
      <c r="B1268" s="659" t="s">
        <v>37824</v>
      </c>
      <c r="C1268" s="659" t="s">
        <v>37825</v>
      </c>
      <c r="D1268" s="659" t="s">
        <v>70</v>
      </c>
      <c r="E1268" s="660" t="s">
        <v>80</v>
      </c>
      <c r="F1268" s="660">
        <v>1</v>
      </c>
      <c r="G1268" s="661">
        <v>244.47</v>
      </c>
      <c r="H1268" s="661">
        <v>244.47</v>
      </c>
    </row>
    <row r="1269" spans="2:8" ht="30">
      <c r="B1269" s="659" t="s">
        <v>37826</v>
      </c>
      <c r="C1269" s="659" t="s">
        <v>37827</v>
      </c>
      <c r="D1269" s="659" t="s">
        <v>1076</v>
      </c>
      <c r="E1269" s="660" t="s">
        <v>80</v>
      </c>
      <c r="F1269" s="660">
        <v>1</v>
      </c>
      <c r="G1269" s="661">
        <v>148.63999999999999</v>
      </c>
      <c r="H1269" s="661">
        <v>148.63999999999999</v>
      </c>
    </row>
    <row r="1270" spans="2:8" ht="45">
      <c r="B1270" s="659" t="s">
        <v>37828</v>
      </c>
      <c r="C1270" s="659" t="s">
        <v>37829</v>
      </c>
      <c r="D1270" s="659" t="s">
        <v>1077</v>
      </c>
      <c r="E1270" s="660" t="s">
        <v>112</v>
      </c>
      <c r="F1270" s="660">
        <v>1</v>
      </c>
      <c r="G1270" s="661">
        <v>31.14</v>
      </c>
      <c r="H1270" s="661">
        <v>31.14</v>
      </c>
    </row>
    <row r="1271" spans="2:8" ht="30">
      <c r="B1271" s="658" t="s">
        <v>37830</v>
      </c>
      <c r="C1271" s="659"/>
      <c r="D1271" s="658" t="s">
        <v>1078</v>
      </c>
      <c r="E1271" s="660"/>
      <c r="F1271" s="660"/>
      <c r="G1271" s="661"/>
      <c r="H1271" s="661"/>
    </row>
    <row r="1272" spans="2:8">
      <c r="B1272" s="659" t="s">
        <v>37831</v>
      </c>
      <c r="C1272" s="659" t="s">
        <v>37832</v>
      </c>
      <c r="D1272" s="659" t="s">
        <v>1079</v>
      </c>
      <c r="E1272" s="660" t="s">
        <v>112</v>
      </c>
      <c r="F1272" s="660">
        <v>1</v>
      </c>
      <c r="G1272" s="661">
        <v>11.82</v>
      </c>
      <c r="H1272" s="661">
        <v>11.82</v>
      </c>
    </row>
    <row r="1273" spans="2:8" ht="30">
      <c r="B1273" s="659" t="s">
        <v>37833</v>
      </c>
      <c r="C1273" s="659" t="s">
        <v>37834</v>
      </c>
      <c r="D1273" s="659" t="s">
        <v>1080</v>
      </c>
      <c r="E1273" s="660" t="s">
        <v>112</v>
      </c>
      <c r="F1273" s="660">
        <v>1</v>
      </c>
      <c r="G1273" s="661">
        <v>1.18</v>
      </c>
      <c r="H1273" s="661">
        <v>1.18</v>
      </c>
    </row>
    <row r="1274" spans="2:8" ht="30">
      <c r="B1274" s="659" t="s">
        <v>37835</v>
      </c>
      <c r="C1274" s="659" t="s">
        <v>37836</v>
      </c>
      <c r="D1274" s="659" t="s">
        <v>1081</v>
      </c>
      <c r="E1274" s="660" t="s">
        <v>112</v>
      </c>
      <c r="F1274" s="660">
        <v>1</v>
      </c>
      <c r="G1274" s="661">
        <v>23.78</v>
      </c>
      <c r="H1274" s="661">
        <v>23.78</v>
      </c>
    </row>
    <row r="1275" spans="2:8">
      <c r="B1275" s="658" t="s">
        <v>37837</v>
      </c>
      <c r="C1275" s="659"/>
      <c r="D1275" s="658" t="s">
        <v>1082</v>
      </c>
      <c r="E1275" s="660"/>
      <c r="F1275" s="660"/>
      <c r="G1275" s="661"/>
      <c r="H1275" s="661"/>
    </row>
    <row r="1276" spans="2:8" ht="60">
      <c r="B1276" s="659" t="s">
        <v>37838</v>
      </c>
      <c r="C1276" s="659" t="s">
        <v>37839</v>
      </c>
      <c r="D1276" s="659" t="s">
        <v>1083</v>
      </c>
      <c r="E1276" s="660" t="s">
        <v>39</v>
      </c>
      <c r="F1276" s="660">
        <v>1</v>
      </c>
      <c r="G1276" s="661">
        <v>164.09</v>
      </c>
      <c r="H1276" s="661">
        <v>164.09</v>
      </c>
    </row>
    <row r="1277" spans="2:8" ht="90">
      <c r="B1277" s="659" t="s">
        <v>37840</v>
      </c>
      <c r="C1277" s="659" t="s">
        <v>37841</v>
      </c>
      <c r="D1277" s="659" t="s">
        <v>1084</v>
      </c>
      <c r="E1277" s="660" t="s">
        <v>39</v>
      </c>
      <c r="F1277" s="660">
        <v>1</v>
      </c>
      <c r="G1277" s="661">
        <v>489.01</v>
      </c>
      <c r="H1277" s="661">
        <v>489.01</v>
      </c>
    </row>
    <row r="1278" spans="2:8" ht="75">
      <c r="B1278" s="659" t="s">
        <v>37842</v>
      </c>
      <c r="C1278" s="659" t="s">
        <v>37843</v>
      </c>
      <c r="D1278" s="659" t="s">
        <v>1085</v>
      </c>
      <c r="E1278" s="660" t="s">
        <v>39</v>
      </c>
      <c r="F1278" s="660">
        <v>1</v>
      </c>
      <c r="G1278" s="662">
        <v>1741.9</v>
      </c>
      <c r="H1278" s="662">
        <v>1741.9</v>
      </c>
    </row>
    <row r="1279" spans="2:8" ht="45">
      <c r="B1279" s="659" t="s">
        <v>37844</v>
      </c>
      <c r="C1279" s="659" t="s">
        <v>37845</v>
      </c>
      <c r="D1279" s="659" t="s">
        <v>1086</v>
      </c>
      <c r="E1279" s="660" t="s">
        <v>39</v>
      </c>
      <c r="F1279" s="660">
        <v>1</v>
      </c>
      <c r="G1279" s="661">
        <v>409.1</v>
      </c>
      <c r="H1279" s="661">
        <v>409.1</v>
      </c>
    </row>
    <row r="1280" spans="2:8" ht="60">
      <c r="B1280" s="659" t="s">
        <v>37846</v>
      </c>
      <c r="C1280" s="659" t="s">
        <v>37847</v>
      </c>
      <c r="D1280" s="659" t="s">
        <v>1087</v>
      </c>
      <c r="E1280" s="660" t="s">
        <v>44</v>
      </c>
      <c r="F1280" s="660">
        <v>1</v>
      </c>
      <c r="G1280" s="661">
        <v>169.13</v>
      </c>
      <c r="H1280" s="661">
        <v>169.13</v>
      </c>
    </row>
    <row r="1281" spans="2:8" ht="45">
      <c r="B1281" s="659" t="s">
        <v>37848</v>
      </c>
      <c r="C1281" s="659" t="s">
        <v>37849</v>
      </c>
      <c r="D1281" s="659" t="s">
        <v>1088</v>
      </c>
      <c r="E1281" s="660" t="s">
        <v>39</v>
      </c>
      <c r="F1281" s="660">
        <v>1</v>
      </c>
      <c r="G1281" s="662">
        <v>3016.73</v>
      </c>
      <c r="H1281" s="662">
        <v>3016.73</v>
      </c>
    </row>
    <row r="1282" spans="2:8" ht="60">
      <c r="B1282" s="659" t="s">
        <v>37850</v>
      </c>
      <c r="C1282" s="659" t="s">
        <v>37851</v>
      </c>
      <c r="D1282" s="659" t="s">
        <v>1089</v>
      </c>
      <c r="E1282" s="660" t="s">
        <v>44</v>
      </c>
      <c r="F1282" s="660">
        <v>1</v>
      </c>
      <c r="G1282" s="661">
        <v>244.1</v>
      </c>
      <c r="H1282" s="661">
        <v>244.1</v>
      </c>
    </row>
    <row r="1283" spans="2:8" ht="60">
      <c r="B1283" s="659" t="s">
        <v>37852</v>
      </c>
      <c r="C1283" s="659" t="s">
        <v>37853</v>
      </c>
      <c r="D1283" s="659" t="s">
        <v>1090</v>
      </c>
      <c r="E1283" s="660" t="s">
        <v>39</v>
      </c>
      <c r="F1283" s="660">
        <v>1</v>
      </c>
      <c r="G1283" s="661">
        <v>647.37</v>
      </c>
      <c r="H1283" s="661">
        <v>647.37</v>
      </c>
    </row>
    <row r="1284" spans="2:8" ht="30">
      <c r="B1284" s="658" t="s">
        <v>37854</v>
      </c>
      <c r="C1284" s="659"/>
      <c r="D1284" s="658" t="s">
        <v>1091</v>
      </c>
      <c r="E1284" s="660"/>
      <c r="F1284" s="660"/>
      <c r="G1284" s="661"/>
      <c r="H1284" s="661"/>
    </row>
    <row r="1285" spans="2:8" ht="105">
      <c r="B1285" s="659" t="s">
        <v>37855</v>
      </c>
      <c r="C1285" s="659" t="s">
        <v>37856</v>
      </c>
      <c r="D1285" s="659" t="s">
        <v>1092</v>
      </c>
      <c r="E1285" s="660" t="s">
        <v>112</v>
      </c>
      <c r="F1285" s="660">
        <v>1</v>
      </c>
      <c r="G1285" s="661">
        <v>137.68</v>
      </c>
      <c r="H1285" s="661">
        <v>137.68</v>
      </c>
    </row>
    <row r="1286" spans="2:8" ht="60">
      <c r="B1286" s="659" t="s">
        <v>37857</v>
      </c>
      <c r="C1286" s="659" t="s">
        <v>37858</v>
      </c>
      <c r="D1286" s="659" t="s">
        <v>1093</v>
      </c>
      <c r="E1286" s="660" t="s">
        <v>44</v>
      </c>
      <c r="F1286" s="660">
        <v>1</v>
      </c>
      <c r="G1286" s="661">
        <v>35.229999999999997</v>
      </c>
      <c r="H1286" s="661">
        <v>35.229999999999997</v>
      </c>
    </row>
    <row r="1287" spans="2:8" ht="60">
      <c r="B1287" s="659" t="s">
        <v>37859</v>
      </c>
      <c r="C1287" s="659" t="s">
        <v>37860</v>
      </c>
      <c r="D1287" s="659" t="s">
        <v>1094</v>
      </c>
      <c r="E1287" s="660" t="s">
        <v>112</v>
      </c>
      <c r="F1287" s="660">
        <v>1</v>
      </c>
      <c r="G1287" s="661">
        <v>37.74</v>
      </c>
      <c r="H1287" s="661">
        <v>37.74</v>
      </c>
    </row>
    <row r="1288" spans="2:8" ht="30">
      <c r="B1288" s="659" t="s">
        <v>37861</v>
      </c>
      <c r="C1288" s="659" t="s">
        <v>37862</v>
      </c>
      <c r="D1288" s="659" t="s">
        <v>1095</v>
      </c>
      <c r="E1288" s="660" t="s">
        <v>39</v>
      </c>
      <c r="F1288" s="660">
        <v>1</v>
      </c>
      <c r="G1288" s="661">
        <v>217.92</v>
      </c>
      <c r="H1288" s="661">
        <v>217.92</v>
      </c>
    </row>
    <row r="1289" spans="2:8" ht="60">
      <c r="B1289" s="659" t="s">
        <v>37863</v>
      </c>
      <c r="C1289" s="659" t="s">
        <v>37864</v>
      </c>
      <c r="D1289" s="659" t="s">
        <v>1096</v>
      </c>
      <c r="E1289" s="660" t="s">
        <v>39</v>
      </c>
      <c r="F1289" s="660">
        <v>1</v>
      </c>
      <c r="G1289" s="662">
        <v>3694.22</v>
      </c>
      <c r="H1289" s="662">
        <v>3694.22</v>
      </c>
    </row>
    <row r="1290" spans="2:8" ht="45">
      <c r="B1290" s="659" t="s">
        <v>37865</v>
      </c>
      <c r="C1290" s="659" t="s">
        <v>37866</v>
      </c>
      <c r="D1290" s="659" t="s">
        <v>1097</v>
      </c>
      <c r="E1290" s="660" t="s">
        <v>39</v>
      </c>
      <c r="F1290" s="660">
        <v>1</v>
      </c>
      <c r="G1290" s="662">
        <v>1794.93</v>
      </c>
      <c r="H1290" s="662">
        <v>1794.93</v>
      </c>
    </row>
    <row r="1291" spans="2:8" ht="75">
      <c r="B1291" s="659" t="s">
        <v>37867</v>
      </c>
      <c r="C1291" s="659" t="s">
        <v>37868</v>
      </c>
      <c r="D1291" s="659" t="s">
        <v>1098</v>
      </c>
      <c r="E1291" s="660" t="s">
        <v>39</v>
      </c>
      <c r="F1291" s="660">
        <v>1</v>
      </c>
      <c r="G1291" s="662">
        <v>1544.98</v>
      </c>
      <c r="H1291" s="662">
        <v>1544.98</v>
      </c>
    </row>
    <row r="1292" spans="2:8" ht="30">
      <c r="B1292" s="659" t="s">
        <v>37869</v>
      </c>
      <c r="C1292" s="659" t="s">
        <v>37870</v>
      </c>
      <c r="D1292" s="659" t="s">
        <v>1099</v>
      </c>
      <c r="E1292" s="660" t="s">
        <v>39</v>
      </c>
      <c r="F1292" s="660">
        <v>1</v>
      </c>
      <c r="G1292" s="661">
        <v>989.94</v>
      </c>
      <c r="H1292" s="661">
        <v>989.94</v>
      </c>
    </row>
    <row r="1293" spans="2:8" ht="75">
      <c r="B1293" s="659" t="s">
        <v>37871</v>
      </c>
      <c r="C1293" s="659" t="s">
        <v>37872</v>
      </c>
      <c r="D1293" s="659" t="s">
        <v>1100</v>
      </c>
      <c r="E1293" s="660" t="s">
        <v>112</v>
      </c>
      <c r="F1293" s="660">
        <v>1</v>
      </c>
      <c r="G1293" s="661">
        <v>303.92</v>
      </c>
      <c r="H1293" s="661">
        <v>303.92</v>
      </c>
    </row>
    <row r="1294" spans="2:8">
      <c r="B1294" s="659" t="s">
        <v>37873</v>
      </c>
      <c r="C1294" s="659" t="s">
        <v>37874</v>
      </c>
      <c r="D1294" s="659" t="s">
        <v>1101</v>
      </c>
      <c r="E1294" s="660" t="s">
        <v>39</v>
      </c>
      <c r="F1294" s="660">
        <v>1</v>
      </c>
      <c r="G1294" s="661">
        <v>155.97999999999999</v>
      </c>
      <c r="H1294" s="661">
        <v>155.97999999999999</v>
      </c>
    </row>
    <row r="1295" spans="2:8" ht="45">
      <c r="B1295" s="659" t="s">
        <v>37875</v>
      </c>
      <c r="C1295" s="659" t="s">
        <v>37876</v>
      </c>
      <c r="D1295" s="659" t="s">
        <v>1102</v>
      </c>
      <c r="E1295" s="660" t="s">
        <v>112</v>
      </c>
      <c r="F1295" s="660">
        <v>1</v>
      </c>
      <c r="G1295" s="661">
        <v>16.54</v>
      </c>
      <c r="H1295" s="661">
        <v>16.54</v>
      </c>
    </row>
    <row r="1296" spans="2:8" ht="75">
      <c r="B1296" s="659" t="s">
        <v>37877</v>
      </c>
      <c r="C1296" s="659" t="s">
        <v>37878</v>
      </c>
      <c r="D1296" s="659" t="s">
        <v>1103</v>
      </c>
      <c r="E1296" s="660" t="s">
        <v>112</v>
      </c>
      <c r="F1296" s="660">
        <v>1</v>
      </c>
      <c r="G1296" s="661">
        <v>183.09</v>
      </c>
      <c r="H1296" s="661">
        <v>183.09</v>
      </c>
    </row>
    <row r="1297" spans="2:8" ht="75">
      <c r="B1297" s="659" t="s">
        <v>37879</v>
      </c>
      <c r="C1297" s="659" t="s">
        <v>37880</v>
      </c>
      <c r="D1297" s="659" t="s">
        <v>1104</v>
      </c>
      <c r="E1297" s="660" t="s">
        <v>112</v>
      </c>
      <c r="F1297" s="660">
        <v>1</v>
      </c>
      <c r="G1297" s="661">
        <v>152.46</v>
      </c>
      <c r="H1297" s="661">
        <v>152.46</v>
      </c>
    </row>
    <row r="1298" spans="2:8" ht="30">
      <c r="B1298" s="659" t="s">
        <v>37881</v>
      </c>
      <c r="C1298" s="659" t="s">
        <v>37882</v>
      </c>
      <c r="D1298" s="659" t="s">
        <v>1105</v>
      </c>
      <c r="E1298" s="660" t="s">
        <v>44</v>
      </c>
      <c r="F1298" s="660">
        <v>1</v>
      </c>
      <c r="G1298" s="661">
        <v>5.87</v>
      </c>
      <c r="H1298" s="661">
        <v>5.87</v>
      </c>
    </row>
    <row r="1299" spans="2:8" ht="105">
      <c r="B1299" s="659" t="s">
        <v>37883</v>
      </c>
      <c r="C1299" s="659" t="s">
        <v>37884</v>
      </c>
      <c r="D1299" s="659" t="s">
        <v>1106</v>
      </c>
      <c r="E1299" s="660" t="s">
        <v>112</v>
      </c>
      <c r="F1299" s="660">
        <v>1</v>
      </c>
      <c r="G1299" s="661">
        <v>67.33</v>
      </c>
      <c r="H1299" s="661">
        <v>67.33</v>
      </c>
    </row>
    <row r="1300" spans="2:8" ht="45">
      <c r="B1300" s="659" t="s">
        <v>37885</v>
      </c>
      <c r="C1300" s="659" t="s">
        <v>37886</v>
      </c>
      <c r="D1300" s="659" t="s">
        <v>1107</v>
      </c>
      <c r="E1300" s="660" t="s">
        <v>112</v>
      </c>
      <c r="F1300" s="660">
        <v>1</v>
      </c>
      <c r="G1300" s="661">
        <v>17.98</v>
      </c>
      <c r="H1300" s="661">
        <v>17.98</v>
      </c>
    </row>
    <row r="1301" spans="2:8" ht="60">
      <c r="B1301" s="659" t="s">
        <v>37887</v>
      </c>
      <c r="C1301" s="659" t="s">
        <v>37888</v>
      </c>
      <c r="D1301" s="659" t="s">
        <v>1108</v>
      </c>
      <c r="E1301" s="660" t="s">
        <v>44</v>
      </c>
      <c r="F1301" s="660">
        <v>1</v>
      </c>
      <c r="G1301" s="661">
        <v>56.37</v>
      </c>
      <c r="H1301" s="661">
        <v>56.37</v>
      </c>
    </row>
    <row r="1302" spans="2:8" ht="60">
      <c r="B1302" s="659" t="s">
        <v>37889</v>
      </c>
      <c r="C1302" s="659" t="s">
        <v>37890</v>
      </c>
      <c r="D1302" s="659" t="s">
        <v>1109</v>
      </c>
      <c r="E1302" s="660" t="s">
        <v>112</v>
      </c>
      <c r="F1302" s="660">
        <v>1</v>
      </c>
      <c r="G1302" s="661">
        <v>164.12</v>
      </c>
      <c r="H1302" s="661">
        <v>164.12</v>
      </c>
    </row>
    <row r="1303" spans="2:8" ht="90">
      <c r="B1303" s="659" t="s">
        <v>37891</v>
      </c>
      <c r="C1303" s="659" t="s">
        <v>37892</v>
      </c>
      <c r="D1303" s="659" t="s">
        <v>1110</v>
      </c>
      <c r="E1303" s="660" t="s">
        <v>112</v>
      </c>
      <c r="F1303" s="660">
        <v>1</v>
      </c>
      <c r="G1303" s="661">
        <v>226.95</v>
      </c>
      <c r="H1303" s="661">
        <v>226.95</v>
      </c>
    </row>
    <row r="1304" spans="2:8" ht="90">
      <c r="B1304" s="659" t="s">
        <v>37893</v>
      </c>
      <c r="C1304" s="659" t="s">
        <v>37894</v>
      </c>
      <c r="D1304" s="659" t="s">
        <v>1111</v>
      </c>
      <c r="E1304" s="660" t="s">
        <v>49</v>
      </c>
      <c r="F1304" s="660">
        <v>1</v>
      </c>
      <c r="G1304" s="661">
        <v>37.51</v>
      </c>
      <c r="H1304" s="661">
        <v>37.51</v>
      </c>
    </row>
    <row r="1305" spans="2:8" ht="30">
      <c r="B1305" s="658" t="s">
        <v>37895</v>
      </c>
      <c r="C1305" s="659"/>
      <c r="D1305" s="658" t="s">
        <v>1112</v>
      </c>
      <c r="E1305" s="660"/>
      <c r="F1305" s="660"/>
      <c r="G1305" s="661"/>
      <c r="H1305" s="661"/>
    </row>
    <row r="1306" spans="2:8">
      <c r="B1306" s="658" t="s">
        <v>37896</v>
      </c>
      <c r="C1306" s="659"/>
      <c r="D1306" s="658" t="s">
        <v>1113</v>
      </c>
      <c r="E1306" s="660"/>
      <c r="F1306" s="660"/>
      <c r="G1306" s="661"/>
      <c r="H1306" s="661"/>
    </row>
    <row r="1307" spans="2:8" ht="30">
      <c r="B1307" s="659" t="s">
        <v>37897</v>
      </c>
      <c r="C1307" s="659" t="s">
        <v>37898</v>
      </c>
      <c r="D1307" s="659" t="s">
        <v>1114</v>
      </c>
      <c r="E1307" s="660" t="s">
        <v>112</v>
      </c>
      <c r="F1307" s="660">
        <v>1</v>
      </c>
      <c r="G1307" s="661">
        <v>130.94</v>
      </c>
      <c r="H1307" s="661">
        <v>130.94</v>
      </c>
    </row>
    <row r="1308" spans="2:8" ht="60">
      <c r="B1308" s="659" t="s">
        <v>37899</v>
      </c>
      <c r="C1308" s="659" t="s">
        <v>37900</v>
      </c>
      <c r="D1308" s="659" t="s">
        <v>1115</v>
      </c>
      <c r="E1308" s="660" t="s">
        <v>39</v>
      </c>
      <c r="F1308" s="660">
        <v>1</v>
      </c>
      <c r="G1308" s="661">
        <v>592.73</v>
      </c>
      <c r="H1308" s="661">
        <v>592.73</v>
      </c>
    </row>
    <row r="1309" spans="2:8" ht="105">
      <c r="B1309" s="659" t="s">
        <v>37901</v>
      </c>
      <c r="C1309" s="659" t="s">
        <v>37902</v>
      </c>
      <c r="D1309" s="659" t="s">
        <v>37903</v>
      </c>
      <c r="E1309" s="660" t="s">
        <v>39</v>
      </c>
      <c r="F1309" s="660">
        <v>1</v>
      </c>
      <c r="G1309" s="662">
        <v>4914.79</v>
      </c>
      <c r="H1309" s="662">
        <v>4914.79</v>
      </c>
    </row>
    <row r="1310" spans="2:8">
      <c r="B1310" s="658" t="s">
        <v>37904</v>
      </c>
      <c r="C1310" s="659"/>
      <c r="D1310" s="658" t="s">
        <v>1116</v>
      </c>
      <c r="E1310" s="660"/>
      <c r="F1310" s="660"/>
      <c r="G1310" s="661"/>
      <c r="H1310" s="661"/>
    </row>
    <row r="1311" spans="2:8" ht="30">
      <c r="B1311" s="659" t="s">
        <v>37905</v>
      </c>
      <c r="C1311" s="659" t="s">
        <v>37906</v>
      </c>
      <c r="D1311" s="659" t="s">
        <v>1117</v>
      </c>
      <c r="E1311" s="660" t="s">
        <v>112</v>
      </c>
      <c r="F1311" s="660">
        <v>1</v>
      </c>
      <c r="G1311" s="661">
        <v>419.74</v>
      </c>
      <c r="H1311" s="661">
        <v>419.74</v>
      </c>
    </row>
    <row r="1312" spans="2:8">
      <c r="B1312" s="658" t="s">
        <v>37907</v>
      </c>
      <c r="C1312" s="659"/>
      <c r="D1312" s="658" t="s">
        <v>1118</v>
      </c>
      <c r="E1312" s="660"/>
      <c r="F1312" s="660"/>
      <c r="G1312" s="661"/>
      <c r="H1312" s="661"/>
    </row>
    <row r="1313" spans="2:8" ht="45">
      <c r="B1313" s="659" t="s">
        <v>37908</v>
      </c>
      <c r="C1313" s="659" t="s">
        <v>37909</v>
      </c>
      <c r="D1313" s="659" t="s">
        <v>1119</v>
      </c>
      <c r="E1313" s="660" t="s">
        <v>44</v>
      </c>
      <c r="F1313" s="660">
        <v>1</v>
      </c>
      <c r="G1313" s="661">
        <v>376.77</v>
      </c>
      <c r="H1313" s="661">
        <v>376.77</v>
      </c>
    </row>
    <row r="1314" spans="2:8" ht="60">
      <c r="B1314" s="659" t="s">
        <v>37910</v>
      </c>
      <c r="C1314" s="659" t="s">
        <v>37911</v>
      </c>
      <c r="D1314" s="659" t="s">
        <v>37912</v>
      </c>
      <c r="E1314" s="660" t="s">
        <v>44</v>
      </c>
      <c r="F1314" s="660">
        <v>1</v>
      </c>
      <c r="G1314" s="661">
        <v>281.48</v>
      </c>
      <c r="H1314" s="661">
        <v>281.48</v>
      </c>
    </row>
    <row r="1315" spans="2:8" ht="60">
      <c r="B1315" s="659" t="s">
        <v>37913</v>
      </c>
      <c r="C1315" s="659" t="s">
        <v>37914</v>
      </c>
      <c r="D1315" s="659" t="s">
        <v>1120</v>
      </c>
      <c r="E1315" s="660" t="s">
        <v>44</v>
      </c>
      <c r="F1315" s="660">
        <v>1</v>
      </c>
      <c r="G1315" s="661">
        <v>224.98</v>
      </c>
      <c r="H1315" s="661">
        <v>224.98</v>
      </c>
    </row>
    <row r="1316" spans="2:8" ht="60">
      <c r="B1316" s="659" t="s">
        <v>37915</v>
      </c>
      <c r="C1316" s="659" t="s">
        <v>37916</v>
      </c>
      <c r="D1316" s="659" t="s">
        <v>1121</v>
      </c>
      <c r="E1316" s="660" t="s">
        <v>39</v>
      </c>
      <c r="F1316" s="660">
        <v>1</v>
      </c>
      <c r="G1316" s="661">
        <v>593.25</v>
      </c>
      <c r="H1316" s="661">
        <v>593.25</v>
      </c>
    </row>
    <row r="1317" spans="2:8" ht="45">
      <c r="B1317" s="659" t="s">
        <v>37917</v>
      </c>
      <c r="C1317" s="659" t="s">
        <v>37918</v>
      </c>
      <c r="D1317" s="659" t="s">
        <v>1122</v>
      </c>
      <c r="E1317" s="660" t="s">
        <v>39</v>
      </c>
      <c r="F1317" s="660">
        <v>1</v>
      </c>
      <c r="G1317" s="661">
        <v>183.78</v>
      </c>
      <c r="H1317" s="661">
        <v>183.78</v>
      </c>
    </row>
    <row r="1318" spans="2:8" ht="30">
      <c r="B1318" s="659" t="s">
        <v>37919</v>
      </c>
      <c r="C1318" s="659" t="s">
        <v>37920</v>
      </c>
      <c r="D1318" s="659" t="s">
        <v>1123</v>
      </c>
      <c r="E1318" s="660" t="s">
        <v>44</v>
      </c>
      <c r="F1318" s="660">
        <v>1</v>
      </c>
      <c r="G1318" s="661">
        <v>149.82</v>
      </c>
      <c r="H1318" s="661">
        <v>149.82</v>
      </c>
    </row>
    <row r="1319" spans="2:8">
      <c r="B1319" s="658" t="s">
        <v>37921</v>
      </c>
      <c r="C1319" s="659"/>
      <c r="D1319" s="658" t="s">
        <v>1124</v>
      </c>
      <c r="E1319" s="660"/>
      <c r="F1319" s="660"/>
      <c r="G1319" s="661"/>
      <c r="H1319" s="661"/>
    </row>
    <row r="1320" spans="2:8" ht="60">
      <c r="B1320" s="658" t="s">
        <v>37922</v>
      </c>
      <c r="C1320" s="659"/>
      <c r="D1320" s="658" t="s">
        <v>1125</v>
      </c>
      <c r="E1320" s="660"/>
      <c r="F1320" s="660"/>
      <c r="G1320" s="661"/>
      <c r="H1320" s="661"/>
    </row>
    <row r="1321" spans="2:8" ht="105">
      <c r="B1321" s="659" t="s">
        <v>37923</v>
      </c>
      <c r="C1321" s="659" t="s">
        <v>37924</v>
      </c>
      <c r="D1321" s="659" t="s">
        <v>37925</v>
      </c>
      <c r="E1321" s="660" t="s">
        <v>89</v>
      </c>
      <c r="F1321" s="660">
        <v>1</v>
      </c>
      <c r="G1321" s="662">
        <v>3774.5</v>
      </c>
      <c r="H1321" s="662">
        <v>3774.5</v>
      </c>
    </row>
    <row r="1322" spans="2:8">
      <c r="B1322" s="658" t="s">
        <v>37926</v>
      </c>
      <c r="C1322" s="659"/>
      <c r="D1322" s="658" t="s">
        <v>1127</v>
      </c>
      <c r="E1322" s="660"/>
      <c r="F1322" s="660"/>
      <c r="G1322" s="661"/>
      <c r="H1322" s="661"/>
    </row>
    <row r="1323" spans="2:8" ht="30">
      <c r="B1323" s="658" t="s">
        <v>37927</v>
      </c>
      <c r="C1323" s="659"/>
      <c r="D1323" s="658" t="s">
        <v>1128</v>
      </c>
      <c r="E1323" s="660"/>
      <c r="F1323" s="660"/>
      <c r="G1323" s="661"/>
      <c r="H1323" s="661"/>
    </row>
    <row r="1324" spans="2:8" ht="30">
      <c r="B1324" s="659" t="s">
        <v>37928</v>
      </c>
      <c r="C1324" s="659" t="s">
        <v>37929</v>
      </c>
      <c r="D1324" s="659" t="s">
        <v>1129</v>
      </c>
      <c r="E1324" s="660" t="s">
        <v>1130</v>
      </c>
      <c r="F1324" s="660">
        <v>1</v>
      </c>
      <c r="G1324" s="662">
        <v>1308.51</v>
      </c>
      <c r="H1324" s="662">
        <v>1308.51</v>
      </c>
    </row>
    <row r="1325" spans="2:8" ht="45">
      <c r="B1325" s="658" t="s">
        <v>37930</v>
      </c>
      <c r="C1325" s="659"/>
      <c r="D1325" s="658" t="s">
        <v>1131</v>
      </c>
      <c r="E1325" s="660"/>
      <c r="F1325" s="660"/>
      <c r="G1325" s="661"/>
      <c r="H1325" s="661"/>
    </row>
    <row r="1326" spans="2:8">
      <c r="B1326" s="659" t="s">
        <v>37931</v>
      </c>
      <c r="C1326" s="659" t="s">
        <v>37932</v>
      </c>
      <c r="D1326" s="659" t="s">
        <v>1132</v>
      </c>
      <c r="E1326" s="660" t="s">
        <v>39</v>
      </c>
      <c r="F1326" s="660">
        <v>1</v>
      </c>
      <c r="G1326" s="661">
        <v>16.45</v>
      </c>
      <c r="H1326" s="661">
        <v>16.45</v>
      </c>
    </row>
    <row r="1327" spans="2:8">
      <c r="B1327" s="659" t="s">
        <v>37933</v>
      </c>
      <c r="C1327" s="659" t="s">
        <v>37934</v>
      </c>
      <c r="D1327" s="659" t="s">
        <v>1133</v>
      </c>
      <c r="E1327" s="660" t="s">
        <v>39</v>
      </c>
      <c r="F1327" s="660">
        <v>1</v>
      </c>
      <c r="G1327" s="661">
        <v>149.27000000000001</v>
      </c>
      <c r="H1327" s="661">
        <v>149.27000000000001</v>
      </c>
    </row>
    <row r="1328" spans="2:8">
      <c r="B1328" s="659" t="s">
        <v>37935</v>
      </c>
      <c r="C1328" s="659" t="s">
        <v>37936</v>
      </c>
      <c r="D1328" s="659" t="s">
        <v>1134</v>
      </c>
      <c r="E1328" s="660" t="s">
        <v>39</v>
      </c>
      <c r="F1328" s="660">
        <v>1</v>
      </c>
      <c r="G1328" s="661">
        <v>33.32</v>
      </c>
      <c r="H1328" s="661">
        <v>33.32</v>
      </c>
    </row>
    <row r="1329" spans="2:8">
      <c r="B1329" s="659" t="s">
        <v>37937</v>
      </c>
      <c r="C1329" s="659" t="s">
        <v>37938</v>
      </c>
      <c r="D1329" s="659" t="s">
        <v>1135</v>
      </c>
      <c r="E1329" s="660" t="s">
        <v>39</v>
      </c>
      <c r="F1329" s="660">
        <v>1</v>
      </c>
      <c r="G1329" s="661">
        <v>62.04</v>
      </c>
      <c r="H1329" s="661">
        <v>62.04</v>
      </c>
    </row>
    <row r="1330" spans="2:8">
      <c r="B1330" s="659" t="s">
        <v>37939</v>
      </c>
      <c r="C1330" s="659" t="s">
        <v>37940</v>
      </c>
      <c r="D1330" s="659" t="s">
        <v>1136</v>
      </c>
      <c r="E1330" s="660" t="s">
        <v>39</v>
      </c>
      <c r="F1330" s="660">
        <v>1</v>
      </c>
      <c r="G1330" s="661">
        <v>5.18</v>
      </c>
      <c r="H1330" s="661">
        <v>5.18</v>
      </c>
    </row>
    <row r="1331" spans="2:8">
      <c r="B1331" s="659" t="s">
        <v>37941</v>
      </c>
      <c r="C1331" s="659" t="s">
        <v>37942</v>
      </c>
      <c r="D1331" s="659" t="s">
        <v>1137</v>
      </c>
      <c r="E1331" s="660" t="s">
        <v>39</v>
      </c>
      <c r="F1331" s="660">
        <v>1</v>
      </c>
      <c r="G1331" s="661">
        <v>13.74</v>
      </c>
      <c r="H1331" s="661">
        <v>13.74</v>
      </c>
    </row>
    <row r="1332" spans="2:8">
      <c r="B1332" s="659" t="s">
        <v>37943</v>
      </c>
      <c r="C1332" s="659" t="s">
        <v>37944</v>
      </c>
      <c r="D1332" s="659" t="s">
        <v>1138</v>
      </c>
      <c r="E1332" s="660" t="s">
        <v>39</v>
      </c>
      <c r="F1332" s="660">
        <v>1</v>
      </c>
      <c r="G1332" s="661">
        <v>25.97</v>
      </c>
      <c r="H1332" s="661">
        <v>25.97</v>
      </c>
    </row>
    <row r="1333" spans="2:8">
      <c r="B1333" s="659" t="s">
        <v>37945</v>
      </c>
      <c r="C1333" s="659" t="s">
        <v>37946</v>
      </c>
      <c r="D1333" s="659" t="s">
        <v>1139</v>
      </c>
      <c r="E1333" s="660" t="s">
        <v>39</v>
      </c>
      <c r="F1333" s="660">
        <v>1</v>
      </c>
      <c r="G1333" s="661">
        <v>2.44</v>
      </c>
      <c r="H1333" s="661">
        <v>2.44</v>
      </c>
    </row>
    <row r="1334" spans="2:8">
      <c r="B1334" s="659" t="s">
        <v>37947</v>
      </c>
      <c r="C1334" s="659" t="s">
        <v>37948</v>
      </c>
      <c r="D1334" s="659" t="s">
        <v>1140</v>
      </c>
      <c r="E1334" s="660" t="s">
        <v>39</v>
      </c>
      <c r="F1334" s="660">
        <v>1</v>
      </c>
      <c r="G1334" s="661">
        <v>142.19999999999999</v>
      </c>
      <c r="H1334" s="661">
        <v>142.19999999999999</v>
      </c>
    </row>
    <row r="1335" spans="2:8" ht="30">
      <c r="B1335" s="658" t="s">
        <v>37949</v>
      </c>
      <c r="C1335" s="659"/>
      <c r="D1335" s="658" t="s">
        <v>1141</v>
      </c>
      <c r="E1335" s="660"/>
      <c r="F1335" s="660"/>
      <c r="G1335" s="661"/>
      <c r="H1335" s="661"/>
    </row>
    <row r="1336" spans="2:8">
      <c r="B1336" s="659" t="s">
        <v>37950</v>
      </c>
      <c r="C1336" s="659" t="s">
        <v>37951</v>
      </c>
      <c r="D1336" s="659" t="s">
        <v>1142</v>
      </c>
      <c r="E1336" s="660" t="s">
        <v>39</v>
      </c>
      <c r="F1336" s="660">
        <v>1</v>
      </c>
      <c r="G1336" s="661">
        <v>110.26</v>
      </c>
      <c r="H1336" s="661">
        <v>110.26</v>
      </c>
    </row>
    <row r="1337" spans="2:8">
      <c r="B1337" s="659" t="s">
        <v>37952</v>
      </c>
      <c r="C1337" s="659" t="s">
        <v>37953</v>
      </c>
      <c r="D1337" s="659" t="s">
        <v>1143</v>
      </c>
      <c r="E1337" s="660" t="s">
        <v>39</v>
      </c>
      <c r="F1337" s="660">
        <v>1</v>
      </c>
      <c r="G1337" s="661">
        <v>44.15</v>
      </c>
      <c r="H1337" s="661">
        <v>44.15</v>
      </c>
    </row>
    <row r="1338" spans="2:8">
      <c r="B1338" s="659" t="s">
        <v>37954</v>
      </c>
      <c r="C1338" s="659" t="s">
        <v>37955</v>
      </c>
      <c r="D1338" s="659" t="s">
        <v>1144</v>
      </c>
      <c r="E1338" s="660" t="s">
        <v>39</v>
      </c>
      <c r="F1338" s="660">
        <v>1</v>
      </c>
      <c r="G1338" s="661">
        <v>59.47</v>
      </c>
      <c r="H1338" s="661">
        <v>59.47</v>
      </c>
    </row>
    <row r="1339" spans="2:8">
      <c r="B1339" s="659" t="s">
        <v>37956</v>
      </c>
      <c r="C1339" s="659" t="s">
        <v>37957</v>
      </c>
      <c r="D1339" s="659" t="s">
        <v>1145</v>
      </c>
      <c r="E1339" s="660" t="s">
        <v>39</v>
      </c>
      <c r="F1339" s="660">
        <v>1</v>
      </c>
      <c r="G1339" s="661">
        <v>83.17</v>
      </c>
      <c r="H1339" s="661">
        <v>83.17</v>
      </c>
    </row>
    <row r="1340" spans="2:8">
      <c r="B1340" s="659" t="s">
        <v>37958</v>
      </c>
      <c r="C1340" s="659" t="s">
        <v>37959</v>
      </c>
      <c r="D1340" s="659" t="s">
        <v>1146</v>
      </c>
      <c r="E1340" s="660" t="s">
        <v>39</v>
      </c>
      <c r="F1340" s="660">
        <v>1</v>
      </c>
      <c r="G1340" s="661">
        <v>38.700000000000003</v>
      </c>
      <c r="H1340" s="661">
        <v>38.700000000000003</v>
      </c>
    </row>
    <row r="1341" spans="2:8">
      <c r="B1341" s="659" t="s">
        <v>37960</v>
      </c>
      <c r="C1341" s="659" t="s">
        <v>37961</v>
      </c>
      <c r="D1341" s="659" t="s">
        <v>1147</v>
      </c>
      <c r="E1341" s="660" t="s">
        <v>39</v>
      </c>
      <c r="F1341" s="660">
        <v>1</v>
      </c>
      <c r="G1341" s="661">
        <v>35.729999999999997</v>
      </c>
      <c r="H1341" s="661">
        <v>35.729999999999997</v>
      </c>
    </row>
    <row r="1342" spans="2:8">
      <c r="B1342" s="659" t="s">
        <v>37962</v>
      </c>
      <c r="C1342" s="659" t="s">
        <v>37963</v>
      </c>
      <c r="D1342" s="659" t="s">
        <v>1148</v>
      </c>
      <c r="E1342" s="660" t="s">
        <v>39</v>
      </c>
      <c r="F1342" s="660">
        <v>1</v>
      </c>
      <c r="G1342" s="661">
        <v>36.549999999999997</v>
      </c>
      <c r="H1342" s="661">
        <v>36.549999999999997</v>
      </c>
    </row>
    <row r="1343" spans="2:8">
      <c r="B1343" s="659" t="s">
        <v>37964</v>
      </c>
      <c r="C1343" s="659" t="s">
        <v>37965</v>
      </c>
      <c r="D1343" s="659" t="s">
        <v>1149</v>
      </c>
      <c r="E1343" s="660" t="s">
        <v>39</v>
      </c>
      <c r="F1343" s="660">
        <v>1</v>
      </c>
      <c r="G1343" s="661">
        <v>165.97</v>
      </c>
      <c r="H1343" s="661">
        <v>165.97</v>
      </c>
    </row>
    <row r="1344" spans="2:8">
      <c r="B1344" s="659" t="s">
        <v>37966</v>
      </c>
      <c r="C1344" s="659" t="s">
        <v>37967</v>
      </c>
      <c r="D1344" s="659" t="s">
        <v>1150</v>
      </c>
      <c r="E1344" s="660" t="s">
        <v>39</v>
      </c>
      <c r="F1344" s="660">
        <v>1</v>
      </c>
      <c r="G1344" s="661">
        <v>66.27</v>
      </c>
      <c r="H1344" s="661">
        <v>66.27</v>
      </c>
    </row>
    <row r="1345" spans="2:8">
      <c r="B1345" s="659" t="s">
        <v>37968</v>
      </c>
      <c r="C1345" s="659" t="s">
        <v>37969</v>
      </c>
      <c r="D1345" s="659" t="s">
        <v>1151</v>
      </c>
      <c r="E1345" s="660" t="s">
        <v>39</v>
      </c>
      <c r="F1345" s="660">
        <v>1</v>
      </c>
      <c r="G1345" s="661">
        <v>48.61</v>
      </c>
      <c r="H1345" s="661">
        <v>48.61</v>
      </c>
    </row>
    <row r="1346" spans="2:8">
      <c r="B1346" s="659" t="s">
        <v>37970</v>
      </c>
      <c r="C1346" s="659" t="s">
        <v>37971</v>
      </c>
      <c r="D1346" s="659" t="s">
        <v>1152</v>
      </c>
      <c r="E1346" s="660" t="s">
        <v>39</v>
      </c>
      <c r="F1346" s="660">
        <v>1</v>
      </c>
      <c r="G1346" s="661">
        <v>85</v>
      </c>
      <c r="H1346" s="661">
        <v>85</v>
      </c>
    </row>
    <row r="1347" spans="2:8">
      <c r="B1347" s="659" t="s">
        <v>37972</v>
      </c>
      <c r="C1347" s="659" t="s">
        <v>37973</v>
      </c>
      <c r="D1347" s="659" t="s">
        <v>1153</v>
      </c>
      <c r="E1347" s="660" t="s">
        <v>39</v>
      </c>
      <c r="F1347" s="660">
        <v>1</v>
      </c>
      <c r="G1347" s="661">
        <v>469.67</v>
      </c>
      <c r="H1347" s="661">
        <v>469.67</v>
      </c>
    </row>
    <row r="1348" spans="2:8">
      <c r="B1348" s="659" t="s">
        <v>37974</v>
      </c>
      <c r="C1348" s="659" t="s">
        <v>37975</v>
      </c>
      <c r="D1348" s="659" t="s">
        <v>1154</v>
      </c>
      <c r="E1348" s="660" t="s">
        <v>39</v>
      </c>
      <c r="F1348" s="660">
        <v>1</v>
      </c>
      <c r="G1348" s="661">
        <v>756.28</v>
      </c>
      <c r="H1348" s="661">
        <v>756.28</v>
      </c>
    </row>
    <row r="1349" spans="2:8">
      <c r="B1349" s="659" t="s">
        <v>37976</v>
      </c>
      <c r="C1349" s="659" t="s">
        <v>37977</v>
      </c>
      <c r="D1349" s="659" t="s">
        <v>1155</v>
      </c>
      <c r="E1349" s="660" t="s">
        <v>39</v>
      </c>
      <c r="F1349" s="660">
        <v>1</v>
      </c>
      <c r="G1349" s="661">
        <v>215.35</v>
      </c>
      <c r="H1349" s="661">
        <v>215.35</v>
      </c>
    </row>
    <row r="1350" spans="2:8" ht="30">
      <c r="B1350" s="658" t="s">
        <v>37978</v>
      </c>
      <c r="C1350" s="659"/>
      <c r="D1350" s="658" t="s">
        <v>37979</v>
      </c>
      <c r="E1350" s="660"/>
      <c r="F1350" s="660"/>
      <c r="G1350" s="661"/>
      <c r="H1350" s="661"/>
    </row>
    <row r="1351" spans="2:8" ht="30">
      <c r="B1351" s="659" t="s">
        <v>37980</v>
      </c>
      <c r="C1351" s="659" t="s">
        <v>37981</v>
      </c>
      <c r="D1351" s="659" t="s">
        <v>37982</v>
      </c>
      <c r="E1351" s="660" t="s">
        <v>34901</v>
      </c>
      <c r="F1351" s="660">
        <v>1</v>
      </c>
      <c r="G1351" s="662">
        <v>10793.15</v>
      </c>
      <c r="H1351" s="662">
        <v>10793.15</v>
      </c>
    </row>
    <row r="1352" spans="2:8" ht="30">
      <c r="B1352" s="659" t="s">
        <v>37983</v>
      </c>
      <c r="C1352" s="659" t="s">
        <v>37984</v>
      </c>
      <c r="D1352" s="659" t="s">
        <v>37985</v>
      </c>
      <c r="E1352" s="660" t="s">
        <v>34901</v>
      </c>
      <c r="F1352" s="660">
        <v>1</v>
      </c>
      <c r="G1352" s="662">
        <v>28277.23</v>
      </c>
      <c r="H1352" s="662">
        <v>28277.23</v>
      </c>
    </row>
    <row r="1353" spans="2:8">
      <c r="B1353" s="659" t="s">
        <v>37986</v>
      </c>
      <c r="C1353" s="659" t="s">
        <v>37987</v>
      </c>
      <c r="D1353" s="659" t="s">
        <v>37988</v>
      </c>
      <c r="E1353" s="660" t="s">
        <v>34901</v>
      </c>
      <c r="F1353" s="660">
        <v>1</v>
      </c>
      <c r="G1353" s="662">
        <v>11752.7</v>
      </c>
      <c r="H1353" s="662">
        <v>11752.7</v>
      </c>
    </row>
    <row r="1354" spans="2:8" ht="30">
      <c r="B1354" s="659" t="s">
        <v>37989</v>
      </c>
      <c r="C1354" s="659" t="s">
        <v>37990</v>
      </c>
      <c r="D1354" s="659" t="s">
        <v>37991</v>
      </c>
      <c r="E1354" s="660" t="s">
        <v>34901</v>
      </c>
      <c r="F1354" s="660">
        <v>1</v>
      </c>
      <c r="G1354" s="662">
        <v>3589.66</v>
      </c>
      <c r="H1354" s="662">
        <v>3589.66</v>
      </c>
    </row>
    <row r="1355" spans="2:8" ht="30">
      <c r="B1355" s="659" t="s">
        <v>37992</v>
      </c>
      <c r="C1355" s="659" t="s">
        <v>37993</v>
      </c>
      <c r="D1355" s="659" t="s">
        <v>37994</v>
      </c>
      <c r="E1355" s="660" t="s">
        <v>34901</v>
      </c>
      <c r="F1355" s="660">
        <v>1</v>
      </c>
      <c r="G1355" s="662">
        <v>20222.919999999998</v>
      </c>
      <c r="H1355" s="662">
        <v>20222.919999999998</v>
      </c>
    </row>
    <row r="1356" spans="2:8" ht="30">
      <c r="B1356" s="659" t="s">
        <v>37995</v>
      </c>
      <c r="C1356" s="659" t="s">
        <v>37996</v>
      </c>
      <c r="D1356" s="659" t="s">
        <v>37997</v>
      </c>
      <c r="E1356" s="660" t="s">
        <v>34901</v>
      </c>
      <c r="F1356" s="660">
        <v>1</v>
      </c>
      <c r="G1356" s="662">
        <v>8634.73</v>
      </c>
      <c r="H1356" s="662">
        <v>8634.73</v>
      </c>
    </row>
    <row r="1357" spans="2:8" ht="30">
      <c r="B1357" s="659" t="s">
        <v>37998</v>
      </c>
      <c r="C1357" s="659" t="s">
        <v>37999</v>
      </c>
      <c r="D1357" s="659" t="s">
        <v>38000</v>
      </c>
      <c r="E1357" s="660" t="s">
        <v>34901</v>
      </c>
      <c r="F1357" s="660">
        <v>1</v>
      </c>
      <c r="G1357" s="662">
        <v>6906.65</v>
      </c>
      <c r="H1357" s="662">
        <v>6906.65</v>
      </c>
    </row>
    <row r="1358" spans="2:8" ht="30">
      <c r="B1358" s="659" t="s">
        <v>38001</v>
      </c>
      <c r="C1358" s="659" t="s">
        <v>38002</v>
      </c>
      <c r="D1358" s="659" t="s">
        <v>38003</v>
      </c>
      <c r="E1358" s="660" t="s">
        <v>34901</v>
      </c>
      <c r="F1358" s="660">
        <v>1</v>
      </c>
      <c r="G1358" s="662">
        <v>16153.49</v>
      </c>
      <c r="H1358" s="662">
        <v>16153.49</v>
      </c>
    </row>
    <row r="1359" spans="2:8" ht="30">
      <c r="B1359" s="659" t="s">
        <v>38004</v>
      </c>
      <c r="C1359" s="659" t="s">
        <v>38005</v>
      </c>
      <c r="D1359" s="659" t="s">
        <v>38006</v>
      </c>
      <c r="E1359" s="660" t="s">
        <v>34901</v>
      </c>
      <c r="F1359" s="660">
        <v>1</v>
      </c>
      <c r="G1359" s="662">
        <v>13374.95</v>
      </c>
      <c r="H1359" s="662">
        <v>13374.95</v>
      </c>
    </row>
    <row r="1360" spans="2:8" ht="30">
      <c r="B1360" s="659" t="s">
        <v>38007</v>
      </c>
      <c r="C1360" s="659" t="s">
        <v>38008</v>
      </c>
      <c r="D1360" s="659" t="s">
        <v>38009</v>
      </c>
      <c r="E1360" s="660" t="s">
        <v>34901</v>
      </c>
      <c r="F1360" s="660">
        <v>1</v>
      </c>
      <c r="G1360" s="662">
        <v>13374.95</v>
      </c>
      <c r="H1360" s="662">
        <v>13374.95</v>
      </c>
    </row>
    <row r="1361" spans="2:8" ht="30">
      <c r="B1361" s="659" t="s">
        <v>38010</v>
      </c>
      <c r="C1361" s="659" t="s">
        <v>38011</v>
      </c>
      <c r="D1361" s="659" t="s">
        <v>38012</v>
      </c>
      <c r="E1361" s="660" t="s">
        <v>34901</v>
      </c>
      <c r="F1361" s="660">
        <v>1</v>
      </c>
      <c r="G1361" s="662">
        <v>12391.24</v>
      </c>
      <c r="H1361" s="662">
        <v>12391.24</v>
      </c>
    </row>
    <row r="1362" spans="2:8">
      <c r="B1362" s="659" t="s">
        <v>38013</v>
      </c>
      <c r="C1362" s="659" t="s">
        <v>38014</v>
      </c>
      <c r="D1362" s="659" t="s">
        <v>38015</v>
      </c>
      <c r="E1362" s="660" t="s">
        <v>34901</v>
      </c>
      <c r="F1362" s="660">
        <v>1</v>
      </c>
      <c r="G1362" s="662">
        <v>12520.68</v>
      </c>
      <c r="H1362" s="662">
        <v>12520.68</v>
      </c>
    </row>
    <row r="1363" spans="2:8" ht="30">
      <c r="B1363" s="659" t="s">
        <v>38016</v>
      </c>
      <c r="C1363" s="659" t="s">
        <v>38017</v>
      </c>
      <c r="D1363" s="659" t="s">
        <v>38018</v>
      </c>
      <c r="E1363" s="660" t="s">
        <v>34901</v>
      </c>
      <c r="F1363" s="660">
        <v>1</v>
      </c>
      <c r="G1363" s="662">
        <v>13374.95</v>
      </c>
      <c r="H1363" s="662">
        <v>13374.95</v>
      </c>
    </row>
    <row r="1364" spans="2:8" ht="30">
      <c r="B1364" s="659" t="s">
        <v>38019</v>
      </c>
      <c r="C1364" s="659" t="s">
        <v>38020</v>
      </c>
      <c r="D1364" s="659" t="s">
        <v>38021</v>
      </c>
      <c r="E1364" s="660" t="s">
        <v>34901</v>
      </c>
      <c r="F1364" s="660">
        <v>1</v>
      </c>
      <c r="G1364" s="662">
        <v>28950.3</v>
      </c>
      <c r="H1364" s="662">
        <v>28950.3</v>
      </c>
    </row>
    <row r="1365" spans="2:8">
      <c r="B1365" s="659" t="s">
        <v>38022</v>
      </c>
      <c r="C1365" s="659" t="s">
        <v>38023</v>
      </c>
      <c r="D1365" s="659" t="s">
        <v>38024</v>
      </c>
      <c r="E1365" s="660" t="s">
        <v>34901</v>
      </c>
      <c r="F1365" s="660">
        <v>1</v>
      </c>
      <c r="G1365" s="662">
        <v>7179.33</v>
      </c>
      <c r="H1365" s="662">
        <v>7179.33</v>
      </c>
    </row>
    <row r="1366" spans="2:8" ht="30">
      <c r="B1366" s="659" t="s">
        <v>38025</v>
      </c>
      <c r="C1366" s="659" t="s">
        <v>38026</v>
      </c>
      <c r="D1366" s="659" t="s">
        <v>38027</v>
      </c>
      <c r="E1366" s="660" t="s">
        <v>34901</v>
      </c>
      <c r="F1366" s="660">
        <v>1</v>
      </c>
      <c r="G1366" s="662">
        <v>16153.49</v>
      </c>
      <c r="H1366" s="662">
        <v>16153.49</v>
      </c>
    </row>
    <row r="1367" spans="2:8" ht="30">
      <c r="B1367" s="659" t="s">
        <v>38028</v>
      </c>
      <c r="C1367" s="659" t="s">
        <v>38029</v>
      </c>
      <c r="D1367" s="659" t="s">
        <v>38030</v>
      </c>
      <c r="E1367" s="660" t="s">
        <v>34901</v>
      </c>
      <c r="F1367" s="660">
        <v>1</v>
      </c>
      <c r="G1367" s="662">
        <v>24219.88</v>
      </c>
      <c r="H1367" s="662">
        <v>24219.88</v>
      </c>
    </row>
    <row r="1368" spans="2:8">
      <c r="B1368" s="659" t="s">
        <v>38031</v>
      </c>
      <c r="C1368" s="659" t="s">
        <v>38032</v>
      </c>
      <c r="D1368" s="659" t="s">
        <v>38033</v>
      </c>
      <c r="E1368" s="660" t="s">
        <v>34901</v>
      </c>
      <c r="F1368" s="660">
        <v>1</v>
      </c>
      <c r="G1368" s="662">
        <v>3356.34</v>
      </c>
      <c r="H1368" s="662">
        <v>3356.34</v>
      </c>
    </row>
    <row r="1369" spans="2:8" ht="30">
      <c r="B1369" s="659" t="s">
        <v>38034</v>
      </c>
      <c r="C1369" s="659" t="s">
        <v>38035</v>
      </c>
      <c r="D1369" s="659" t="s">
        <v>38036</v>
      </c>
      <c r="E1369" s="660" t="s">
        <v>34901</v>
      </c>
      <c r="F1369" s="660">
        <v>1</v>
      </c>
      <c r="G1369" s="662">
        <v>6071.02</v>
      </c>
      <c r="H1369" s="662">
        <v>6071.02</v>
      </c>
    </row>
    <row r="1370" spans="2:8">
      <c r="B1370" s="659" t="s">
        <v>38037</v>
      </c>
      <c r="C1370" s="659" t="s">
        <v>38038</v>
      </c>
      <c r="D1370" s="659" t="s">
        <v>38039</v>
      </c>
      <c r="E1370" s="660" t="s">
        <v>34901</v>
      </c>
      <c r="F1370" s="660">
        <v>1</v>
      </c>
      <c r="G1370" s="662">
        <v>2490.67</v>
      </c>
      <c r="H1370" s="662">
        <v>2490.67</v>
      </c>
    </row>
    <row r="1371" spans="2:8" ht="30">
      <c r="B1371" s="659" t="s">
        <v>38040</v>
      </c>
      <c r="C1371" s="659" t="s">
        <v>38041</v>
      </c>
      <c r="D1371" s="659" t="s">
        <v>38042</v>
      </c>
      <c r="E1371" s="660" t="s">
        <v>34901</v>
      </c>
      <c r="F1371" s="660">
        <v>1</v>
      </c>
      <c r="G1371" s="662">
        <v>2490.67</v>
      </c>
      <c r="H1371" s="662">
        <v>2490.67</v>
      </c>
    </row>
    <row r="1372" spans="2:8" ht="30">
      <c r="B1372" s="658" t="s">
        <v>38043</v>
      </c>
      <c r="C1372" s="659"/>
      <c r="D1372" s="658" t="s">
        <v>38044</v>
      </c>
      <c r="E1372" s="660"/>
      <c r="F1372" s="660"/>
      <c r="G1372" s="661"/>
      <c r="H1372" s="661"/>
    </row>
    <row r="1373" spans="2:8" ht="30">
      <c r="B1373" s="659" t="s">
        <v>38045</v>
      </c>
      <c r="C1373" s="659" t="s">
        <v>38046</v>
      </c>
      <c r="D1373" s="659" t="s">
        <v>38047</v>
      </c>
      <c r="E1373" s="660" t="s">
        <v>34901</v>
      </c>
      <c r="F1373" s="660">
        <v>1</v>
      </c>
      <c r="G1373" s="662">
        <v>9310.33</v>
      </c>
      <c r="H1373" s="662">
        <v>9310.33</v>
      </c>
    </row>
    <row r="1374" spans="2:8" ht="30">
      <c r="B1374" s="659" t="s">
        <v>38048</v>
      </c>
      <c r="C1374" s="659" t="s">
        <v>38049</v>
      </c>
      <c r="D1374" s="659" t="s">
        <v>38050</v>
      </c>
      <c r="E1374" s="660" t="s">
        <v>34901</v>
      </c>
      <c r="F1374" s="660">
        <v>1</v>
      </c>
      <c r="G1374" s="662">
        <v>24392.35</v>
      </c>
      <c r="H1374" s="662">
        <v>24392.35</v>
      </c>
    </row>
    <row r="1375" spans="2:8">
      <c r="B1375" s="659" t="s">
        <v>38051</v>
      </c>
      <c r="C1375" s="659" t="s">
        <v>38052</v>
      </c>
      <c r="D1375" s="659" t="s">
        <v>38053</v>
      </c>
      <c r="E1375" s="660" t="s">
        <v>34901</v>
      </c>
      <c r="F1375" s="660">
        <v>1</v>
      </c>
      <c r="G1375" s="662">
        <v>10138.049999999999</v>
      </c>
      <c r="H1375" s="662">
        <v>10138.049999999999</v>
      </c>
    </row>
    <row r="1376" spans="2:8" ht="30">
      <c r="B1376" s="659" t="s">
        <v>38054</v>
      </c>
      <c r="C1376" s="659" t="s">
        <v>38055</v>
      </c>
      <c r="D1376" s="659" t="s">
        <v>38056</v>
      </c>
      <c r="E1376" s="660" t="s">
        <v>34901</v>
      </c>
      <c r="F1376" s="660">
        <v>1</v>
      </c>
      <c r="G1376" s="662">
        <v>3096.5</v>
      </c>
      <c r="H1376" s="662">
        <v>3096.5</v>
      </c>
    </row>
    <row r="1377" spans="2:8" ht="30">
      <c r="B1377" s="659" t="s">
        <v>38057</v>
      </c>
      <c r="C1377" s="659" t="s">
        <v>38058</v>
      </c>
      <c r="D1377" s="659" t="s">
        <v>38059</v>
      </c>
      <c r="E1377" s="660" t="s">
        <v>34901</v>
      </c>
      <c r="F1377" s="660">
        <v>1</v>
      </c>
      <c r="G1377" s="662">
        <v>17444.59</v>
      </c>
      <c r="H1377" s="662">
        <v>17444.59</v>
      </c>
    </row>
    <row r="1378" spans="2:8" ht="30">
      <c r="B1378" s="659" t="s">
        <v>38060</v>
      </c>
      <c r="C1378" s="659" t="s">
        <v>38061</v>
      </c>
      <c r="D1378" s="659" t="s">
        <v>38062</v>
      </c>
      <c r="E1378" s="660" t="s">
        <v>34901</v>
      </c>
      <c r="F1378" s="660">
        <v>1</v>
      </c>
      <c r="G1378" s="662">
        <v>7448.44</v>
      </c>
      <c r="H1378" s="662">
        <v>7448.44</v>
      </c>
    </row>
    <row r="1379" spans="2:8" ht="30">
      <c r="B1379" s="659" t="s">
        <v>38063</v>
      </c>
      <c r="C1379" s="659" t="s">
        <v>38064</v>
      </c>
      <c r="D1379" s="659" t="s">
        <v>38065</v>
      </c>
      <c r="E1379" s="660" t="s">
        <v>34901</v>
      </c>
      <c r="F1379" s="660">
        <v>1</v>
      </c>
      <c r="G1379" s="662">
        <v>5957.78</v>
      </c>
      <c r="H1379" s="662">
        <v>5957.78</v>
      </c>
    </row>
    <row r="1380" spans="2:8" ht="30">
      <c r="B1380" s="659" t="s">
        <v>38066</v>
      </c>
      <c r="C1380" s="659" t="s">
        <v>38067</v>
      </c>
      <c r="D1380" s="659" t="s">
        <v>38068</v>
      </c>
      <c r="E1380" s="660" t="s">
        <v>34901</v>
      </c>
      <c r="F1380" s="660">
        <v>1</v>
      </c>
      <c r="G1380" s="662">
        <v>13934.23</v>
      </c>
      <c r="H1380" s="662">
        <v>13934.23</v>
      </c>
    </row>
    <row r="1381" spans="2:8" ht="30">
      <c r="B1381" s="659" t="s">
        <v>38069</v>
      </c>
      <c r="C1381" s="659" t="s">
        <v>38070</v>
      </c>
      <c r="D1381" s="659" t="s">
        <v>38071</v>
      </c>
      <c r="E1381" s="660" t="s">
        <v>34901</v>
      </c>
      <c r="F1381" s="660">
        <v>1</v>
      </c>
      <c r="G1381" s="662">
        <v>11537.43</v>
      </c>
      <c r="H1381" s="662">
        <v>11537.43</v>
      </c>
    </row>
    <row r="1382" spans="2:8" ht="30">
      <c r="B1382" s="659" t="s">
        <v>38072</v>
      </c>
      <c r="C1382" s="659" t="s">
        <v>38073</v>
      </c>
      <c r="D1382" s="659" t="s">
        <v>38074</v>
      </c>
      <c r="E1382" s="660" t="s">
        <v>34901</v>
      </c>
      <c r="F1382" s="660">
        <v>1</v>
      </c>
      <c r="G1382" s="662">
        <v>11537.43</v>
      </c>
      <c r="H1382" s="662">
        <v>11537.43</v>
      </c>
    </row>
    <row r="1383" spans="2:8" ht="30">
      <c r="B1383" s="659" t="s">
        <v>38075</v>
      </c>
      <c r="C1383" s="659" t="s">
        <v>38076</v>
      </c>
      <c r="D1383" s="659" t="s">
        <v>38077</v>
      </c>
      <c r="E1383" s="660" t="s">
        <v>34901</v>
      </c>
      <c r="F1383" s="660">
        <v>1</v>
      </c>
      <c r="G1383" s="662">
        <v>10688.87</v>
      </c>
      <c r="H1383" s="662">
        <v>10688.87</v>
      </c>
    </row>
    <row r="1384" spans="2:8">
      <c r="B1384" s="659" t="s">
        <v>38078</v>
      </c>
      <c r="C1384" s="659" t="s">
        <v>38079</v>
      </c>
      <c r="D1384" s="659" t="s">
        <v>38080</v>
      </c>
      <c r="E1384" s="660" t="s">
        <v>34901</v>
      </c>
      <c r="F1384" s="660">
        <v>1</v>
      </c>
      <c r="G1384" s="662">
        <v>10800.52</v>
      </c>
      <c r="H1384" s="662">
        <v>10800.52</v>
      </c>
    </row>
    <row r="1385" spans="2:8" ht="30">
      <c r="B1385" s="659" t="s">
        <v>38081</v>
      </c>
      <c r="C1385" s="659" t="s">
        <v>38082</v>
      </c>
      <c r="D1385" s="659" t="s">
        <v>38083</v>
      </c>
      <c r="E1385" s="660" t="s">
        <v>34901</v>
      </c>
      <c r="F1385" s="660">
        <v>1</v>
      </c>
      <c r="G1385" s="662">
        <v>11537.43</v>
      </c>
      <c r="H1385" s="662">
        <v>11537.43</v>
      </c>
    </row>
    <row r="1386" spans="2:8" ht="30">
      <c r="B1386" s="659" t="s">
        <v>38084</v>
      </c>
      <c r="C1386" s="659" t="s">
        <v>38085</v>
      </c>
      <c r="D1386" s="659" t="s">
        <v>38086</v>
      </c>
      <c r="E1386" s="660" t="s">
        <v>34901</v>
      </c>
      <c r="F1386" s="660">
        <v>1</v>
      </c>
      <c r="G1386" s="662">
        <v>24972.94</v>
      </c>
      <c r="H1386" s="662">
        <v>24972.94</v>
      </c>
    </row>
    <row r="1387" spans="2:8">
      <c r="B1387" s="659" t="s">
        <v>38087</v>
      </c>
      <c r="C1387" s="659" t="s">
        <v>38088</v>
      </c>
      <c r="D1387" s="659" t="s">
        <v>38089</v>
      </c>
      <c r="E1387" s="660" t="s">
        <v>34901</v>
      </c>
      <c r="F1387" s="660">
        <v>1</v>
      </c>
      <c r="G1387" s="662">
        <v>6192.99</v>
      </c>
      <c r="H1387" s="662">
        <v>6192.99</v>
      </c>
    </row>
    <row r="1388" spans="2:8" ht="30">
      <c r="B1388" s="659" t="s">
        <v>38090</v>
      </c>
      <c r="C1388" s="659" t="s">
        <v>38091</v>
      </c>
      <c r="D1388" s="659" t="s">
        <v>38092</v>
      </c>
      <c r="E1388" s="660" t="s">
        <v>34901</v>
      </c>
      <c r="F1388" s="660">
        <v>1</v>
      </c>
      <c r="G1388" s="662">
        <v>13934.23</v>
      </c>
      <c r="H1388" s="662">
        <v>13934.23</v>
      </c>
    </row>
    <row r="1389" spans="2:8" ht="30">
      <c r="B1389" s="659" t="s">
        <v>38093</v>
      </c>
      <c r="C1389" s="659" t="s">
        <v>38094</v>
      </c>
      <c r="D1389" s="659" t="s">
        <v>38095</v>
      </c>
      <c r="E1389" s="660" t="s">
        <v>34901</v>
      </c>
      <c r="F1389" s="660">
        <v>1</v>
      </c>
      <c r="G1389" s="662">
        <v>20892.419999999998</v>
      </c>
      <c r="H1389" s="662">
        <v>20892.419999999998</v>
      </c>
    </row>
    <row r="1390" spans="2:8">
      <c r="B1390" s="659" t="s">
        <v>38096</v>
      </c>
      <c r="C1390" s="659" t="s">
        <v>38097</v>
      </c>
      <c r="D1390" s="659" t="s">
        <v>38098</v>
      </c>
      <c r="E1390" s="660" t="s">
        <v>34901</v>
      </c>
      <c r="F1390" s="660">
        <v>1</v>
      </c>
      <c r="G1390" s="662">
        <v>2895.22</v>
      </c>
      <c r="H1390" s="662">
        <v>2895.22</v>
      </c>
    </row>
    <row r="1391" spans="2:8" ht="30">
      <c r="B1391" s="659" t="s">
        <v>38099</v>
      </c>
      <c r="C1391" s="659" t="s">
        <v>38100</v>
      </c>
      <c r="D1391" s="659" t="s">
        <v>38101</v>
      </c>
      <c r="E1391" s="660" t="s">
        <v>34901</v>
      </c>
      <c r="F1391" s="660">
        <v>1</v>
      </c>
      <c r="G1391" s="662">
        <v>5236.95</v>
      </c>
      <c r="H1391" s="662">
        <v>5236.95</v>
      </c>
    </row>
    <row r="1392" spans="2:8">
      <c r="B1392" s="659" t="s">
        <v>38102</v>
      </c>
      <c r="C1392" s="659" t="s">
        <v>38103</v>
      </c>
      <c r="D1392" s="659" t="s">
        <v>38104</v>
      </c>
      <c r="E1392" s="660" t="s">
        <v>34901</v>
      </c>
      <c r="F1392" s="660">
        <v>1</v>
      </c>
      <c r="G1392" s="662">
        <v>2148.4899999999998</v>
      </c>
      <c r="H1392" s="662">
        <v>2148.4899999999998</v>
      </c>
    </row>
    <row r="1393" spans="2:8" ht="30">
      <c r="B1393" s="659" t="s">
        <v>38105</v>
      </c>
      <c r="C1393" s="659" t="s">
        <v>38106</v>
      </c>
      <c r="D1393" s="659" t="s">
        <v>38107</v>
      </c>
      <c r="E1393" s="660" t="s">
        <v>34901</v>
      </c>
      <c r="F1393" s="660">
        <v>1</v>
      </c>
      <c r="G1393" s="662">
        <v>2148.4899999999998</v>
      </c>
      <c r="H1393" s="662">
        <v>2148.4899999999998</v>
      </c>
    </row>
    <row r="1394" spans="2:8" ht="30">
      <c r="B1394" s="659" t="s">
        <v>38108</v>
      </c>
      <c r="C1394" s="659" t="s">
        <v>38109</v>
      </c>
      <c r="D1394" s="659" t="s">
        <v>38110</v>
      </c>
      <c r="E1394" s="660" t="s">
        <v>34901</v>
      </c>
      <c r="F1394" s="660">
        <v>1</v>
      </c>
      <c r="G1394" s="662">
        <v>4028.42</v>
      </c>
      <c r="H1394" s="662">
        <v>4028.42</v>
      </c>
    </row>
  </sheetData>
  <mergeCells count="14">
    <mergeCell ref="B11:H11"/>
    <mergeCell ref="B7:F7"/>
    <mergeCell ref="G7:H7"/>
    <mergeCell ref="B8:H8"/>
    <mergeCell ref="B9:F9"/>
    <mergeCell ref="G9:H9"/>
    <mergeCell ref="B10:H10"/>
    <mergeCell ref="B6:F6"/>
    <mergeCell ref="G6:H6"/>
    <mergeCell ref="B1:H1"/>
    <mergeCell ref="B2:H2"/>
    <mergeCell ref="B3:H3"/>
    <mergeCell ref="B4:H4"/>
    <mergeCell ref="B5:H5"/>
  </mergeCells>
  <pageMargins left="0.78740157499999996" right="0.78740157499999996" top="0.984251969" bottom="0.984251969" header="0.4921259845" footer="0.492125984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10">
    <tabColor theme="0" tint="-0.499984740745262"/>
  </sheetPr>
  <dimension ref="A1:AV68"/>
  <sheetViews>
    <sheetView workbookViewId="0">
      <selection activeCell="H3" sqref="H3"/>
    </sheetView>
  </sheetViews>
  <sheetFormatPr defaultRowHeight="12.75"/>
  <cols>
    <col min="1" max="1" width="9.85546875" style="220" customWidth="1"/>
    <col min="2" max="2" width="32.140625" style="220" customWidth="1"/>
    <col min="3" max="3" width="15" style="221" bestFit="1" customWidth="1"/>
    <col min="4" max="4" width="12.7109375" style="220" customWidth="1"/>
    <col min="5" max="8" width="15.42578125" style="220" customWidth="1"/>
    <col min="9" max="22" width="15.42578125" style="220" hidden="1" customWidth="1"/>
    <col min="23" max="23" width="11" style="205" hidden="1" customWidth="1"/>
    <col min="24" max="24" width="5.140625" style="206" hidden="1" customWidth="1"/>
    <col min="25" max="25" width="9.85546875" style="207" hidden="1" customWidth="1"/>
    <col min="26" max="26" width="15.42578125" style="207" bestFit="1" customWidth="1"/>
    <col min="27" max="27" width="12.28515625" style="207" bestFit="1" customWidth="1"/>
    <col min="28" max="270" width="9.140625" style="207"/>
    <col min="271" max="271" width="15.140625" style="207" customWidth="1"/>
    <col min="272" max="272" width="59.7109375" style="207" customWidth="1"/>
    <col min="273" max="273" width="21.85546875" style="207" customWidth="1"/>
    <col min="274" max="274" width="19.5703125" style="207" customWidth="1"/>
    <col min="275" max="278" width="28.7109375" style="207" customWidth="1"/>
    <col min="279" max="279" width="20.140625" style="207" customWidth="1"/>
    <col min="280" max="280" width="13.7109375" style="207" customWidth="1"/>
    <col min="281" max="281" width="19.140625" style="207" bestFit="1" customWidth="1"/>
    <col min="282" max="282" width="9.140625" style="207"/>
    <col min="283" max="283" width="11.5703125" style="207" bestFit="1" customWidth="1"/>
    <col min="284" max="526" width="9.140625" style="207"/>
    <col min="527" max="527" width="15.140625" style="207" customWidth="1"/>
    <col min="528" max="528" width="59.7109375" style="207" customWidth="1"/>
    <col min="529" max="529" width="21.85546875" style="207" customWidth="1"/>
    <col min="530" max="530" width="19.5703125" style="207" customWidth="1"/>
    <col min="531" max="534" width="28.7109375" style="207" customWidth="1"/>
    <col min="535" max="535" width="20.140625" style="207" customWidth="1"/>
    <col min="536" max="536" width="13.7109375" style="207" customWidth="1"/>
    <col min="537" max="537" width="19.140625" style="207" bestFit="1" customWidth="1"/>
    <col min="538" max="538" width="9.140625" style="207"/>
    <col min="539" max="539" width="11.5703125" style="207" bestFit="1" customWidth="1"/>
    <col min="540" max="782" width="9.140625" style="207"/>
    <col min="783" max="783" width="15.140625" style="207" customWidth="1"/>
    <col min="784" max="784" width="59.7109375" style="207" customWidth="1"/>
    <col min="785" max="785" width="21.85546875" style="207" customWidth="1"/>
    <col min="786" max="786" width="19.5703125" style="207" customWidth="1"/>
    <col min="787" max="790" width="28.7109375" style="207" customWidth="1"/>
    <col min="791" max="791" width="20.140625" style="207" customWidth="1"/>
    <col min="792" max="792" width="13.7109375" style="207" customWidth="1"/>
    <col min="793" max="793" width="19.140625" style="207" bestFit="1" customWidth="1"/>
    <col min="794" max="794" width="9.140625" style="207"/>
    <col min="795" max="795" width="11.5703125" style="207" bestFit="1" customWidth="1"/>
    <col min="796" max="1038" width="9.140625" style="207"/>
    <col min="1039" max="1039" width="15.140625" style="207" customWidth="1"/>
    <col min="1040" max="1040" width="59.7109375" style="207" customWidth="1"/>
    <col min="1041" max="1041" width="21.85546875" style="207" customWidth="1"/>
    <col min="1042" max="1042" width="19.5703125" style="207" customWidth="1"/>
    <col min="1043" max="1046" width="28.7109375" style="207" customWidth="1"/>
    <col min="1047" max="1047" width="20.140625" style="207" customWidth="1"/>
    <col min="1048" max="1048" width="13.7109375" style="207" customWidth="1"/>
    <col min="1049" max="1049" width="19.140625" style="207" bestFit="1" customWidth="1"/>
    <col min="1050" max="1050" width="9.140625" style="207"/>
    <col min="1051" max="1051" width="11.5703125" style="207" bestFit="1" customWidth="1"/>
    <col min="1052" max="1294" width="9.140625" style="207"/>
    <col min="1295" max="1295" width="15.140625" style="207" customWidth="1"/>
    <col min="1296" max="1296" width="59.7109375" style="207" customWidth="1"/>
    <col min="1297" max="1297" width="21.85546875" style="207" customWidth="1"/>
    <col min="1298" max="1298" width="19.5703125" style="207" customWidth="1"/>
    <col min="1299" max="1302" width="28.7109375" style="207" customWidth="1"/>
    <col min="1303" max="1303" width="20.140625" style="207" customWidth="1"/>
    <col min="1304" max="1304" width="13.7109375" style="207" customWidth="1"/>
    <col min="1305" max="1305" width="19.140625" style="207" bestFit="1" customWidth="1"/>
    <col min="1306" max="1306" width="9.140625" style="207"/>
    <col min="1307" max="1307" width="11.5703125" style="207" bestFit="1" customWidth="1"/>
    <col min="1308" max="1550" width="9.140625" style="207"/>
    <col min="1551" max="1551" width="15.140625" style="207" customWidth="1"/>
    <col min="1552" max="1552" width="59.7109375" style="207" customWidth="1"/>
    <col min="1553" max="1553" width="21.85546875" style="207" customWidth="1"/>
    <col min="1554" max="1554" width="19.5703125" style="207" customWidth="1"/>
    <col min="1555" max="1558" width="28.7109375" style="207" customWidth="1"/>
    <col min="1559" max="1559" width="20.140625" style="207" customWidth="1"/>
    <col min="1560" max="1560" width="13.7109375" style="207" customWidth="1"/>
    <col min="1561" max="1561" width="19.140625" style="207" bestFit="1" customWidth="1"/>
    <col min="1562" max="1562" width="9.140625" style="207"/>
    <col min="1563" max="1563" width="11.5703125" style="207" bestFit="1" customWidth="1"/>
    <col min="1564" max="1806" width="9.140625" style="207"/>
    <col min="1807" max="1807" width="15.140625" style="207" customWidth="1"/>
    <col min="1808" max="1808" width="59.7109375" style="207" customWidth="1"/>
    <col min="1809" max="1809" width="21.85546875" style="207" customWidth="1"/>
    <col min="1810" max="1810" width="19.5703125" style="207" customWidth="1"/>
    <col min="1811" max="1814" width="28.7109375" style="207" customWidth="1"/>
    <col min="1815" max="1815" width="20.140625" style="207" customWidth="1"/>
    <col min="1816" max="1816" width="13.7109375" style="207" customWidth="1"/>
    <col min="1817" max="1817" width="19.140625" style="207" bestFit="1" customWidth="1"/>
    <col min="1818" max="1818" width="9.140625" style="207"/>
    <col min="1819" max="1819" width="11.5703125" style="207" bestFit="1" customWidth="1"/>
    <col min="1820" max="2062" width="9.140625" style="207"/>
    <col min="2063" max="2063" width="15.140625" style="207" customWidth="1"/>
    <col min="2064" max="2064" width="59.7109375" style="207" customWidth="1"/>
    <col min="2065" max="2065" width="21.85546875" style="207" customWidth="1"/>
    <col min="2066" max="2066" width="19.5703125" style="207" customWidth="1"/>
    <col min="2067" max="2070" width="28.7109375" style="207" customWidth="1"/>
    <col min="2071" max="2071" width="20.140625" style="207" customWidth="1"/>
    <col min="2072" max="2072" width="13.7109375" style="207" customWidth="1"/>
    <col min="2073" max="2073" width="19.140625" style="207" bestFit="1" customWidth="1"/>
    <col min="2074" max="2074" width="9.140625" style="207"/>
    <col min="2075" max="2075" width="11.5703125" style="207" bestFit="1" customWidth="1"/>
    <col min="2076" max="2318" width="9.140625" style="207"/>
    <col min="2319" max="2319" width="15.140625" style="207" customWidth="1"/>
    <col min="2320" max="2320" width="59.7109375" style="207" customWidth="1"/>
    <col min="2321" max="2321" width="21.85546875" style="207" customWidth="1"/>
    <col min="2322" max="2322" width="19.5703125" style="207" customWidth="1"/>
    <col min="2323" max="2326" width="28.7109375" style="207" customWidth="1"/>
    <col min="2327" max="2327" width="20.140625" style="207" customWidth="1"/>
    <col min="2328" max="2328" width="13.7109375" style="207" customWidth="1"/>
    <col min="2329" max="2329" width="19.140625" style="207" bestFit="1" customWidth="1"/>
    <col min="2330" max="2330" width="9.140625" style="207"/>
    <col min="2331" max="2331" width="11.5703125" style="207" bestFit="1" customWidth="1"/>
    <col min="2332" max="2574" width="9.140625" style="207"/>
    <col min="2575" max="2575" width="15.140625" style="207" customWidth="1"/>
    <col min="2576" max="2576" width="59.7109375" style="207" customWidth="1"/>
    <col min="2577" max="2577" width="21.85546875" style="207" customWidth="1"/>
    <col min="2578" max="2578" width="19.5703125" style="207" customWidth="1"/>
    <col min="2579" max="2582" width="28.7109375" style="207" customWidth="1"/>
    <col min="2583" max="2583" width="20.140625" style="207" customWidth="1"/>
    <col min="2584" max="2584" width="13.7109375" style="207" customWidth="1"/>
    <col min="2585" max="2585" width="19.140625" style="207" bestFit="1" customWidth="1"/>
    <col min="2586" max="2586" width="9.140625" style="207"/>
    <col min="2587" max="2587" width="11.5703125" style="207" bestFit="1" customWidth="1"/>
    <col min="2588" max="2830" width="9.140625" style="207"/>
    <col min="2831" max="2831" width="15.140625" style="207" customWidth="1"/>
    <col min="2832" max="2832" width="59.7109375" style="207" customWidth="1"/>
    <col min="2833" max="2833" width="21.85546875" style="207" customWidth="1"/>
    <col min="2834" max="2834" width="19.5703125" style="207" customWidth="1"/>
    <col min="2835" max="2838" width="28.7109375" style="207" customWidth="1"/>
    <col min="2839" max="2839" width="20.140625" style="207" customWidth="1"/>
    <col min="2840" max="2840" width="13.7109375" style="207" customWidth="1"/>
    <col min="2841" max="2841" width="19.140625" style="207" bestFit="1" customWidth="1"/>
    <col min="2842" max="2842" width="9.140625" style="207"/>
    <col min="2843" max="2843" width="11.5703125" style="207" bestFit="1" customWidth="1"/>
    <col min="2844" max="3086" width="9.140625" style="207"/>
    <col min="3087" max="3087" width="15.140625" style="207" customWidth="1"/>
    <col min="3088" max="3088" width="59.7109375" style="207" customWidth="1"/>
    <col min="3089" max="3089" width="21.85546875" style="207" customWidth="1"/>
    <col min="3090" max="3090" width="19.5703125" style="207" customWidth="1"/>
    <col min="3091" max="3094" width="28.7109375" style="207" customWidth="1"/>
    <col min="3095" max="3095" width="20.140625" style="207" customWidth="1"/>
    <col min="3096" max="3096" width="13.7109375" style="207" customWidth="1"/>
    <col min="3097" max="3097" width="19.140625" style="207" bestFit="1" customWidth="1"/>
    <col min="3098" max="3098" width="9.140625" style="207"/>
    <col min="3099" max="3099" width="11.5703125" style="207" bestFit="1" customWidth="1"/>
    <col min="3100" max="3342" width="9.140625" style="207"/>
    <col min="3343" max="3343" width="15.140625" style="207" customWidth="1"/>
    <col min="3344" max="3344" width="59.7109375" style="207" customWidth="1"/>
    <col min="3345" max="3345" width="21.85546875" style="207" customWidth="1"/>
    <col min="3346" max="3346" width="19.5703125" style="207" customWidth="1"/>
    <col min="3347" max="3350" width="28.7109375" style="207" customWidth="1"/>
    <col min="3351" max="3351" width="20.140625" style="207" customWidth="1"/>
    <col min="3352" max="3352" width="13.7109375" style="207" customWidth="1"/>
    <col min="3353" max="3353" width="19.140625" style="207" bestFit="1" customWidth="1"/>
    <col min="3354" max="3354" width="9.140625" style="207"/>
    <col min="3355" max="3355" width="11.5703125" style="207" bestFit="1" customWidth="1"/>
    <col min="3356" max="3598" width="9.140625" style="207"/>
    <col min="3599" max="3599" width="15.140625" style="207" customWidth="1"/>
    <col min="3600" max="3600" width="59.7109375" style="207" customWidth="1"/>
    <col min="3601" max="3601" width="21.85546875" style="207" customWidth="1"/>
    <col min="3602" max="3602" width="19.5703125" style="207" customWidth="1"/>
    <col min="3603" max="3606" width="28.7109375" style="207" customWidth="1"/>
    <col min="3607" max="3607" width="20.140625" style="207" customWidth="1"/>
    <col min="3608" max="3608" width="13.7109375" style="207" customWidth="1"/>
    <col min="3609" max="3609" width="19.140625" style="207" bestFit="1" customWidth="1"/>
    <col min="3610" max="3610" width="9.140625" style="207"/>
    <col min="3611" max="3611" width="11.5703125" style="207" bestFit="1" customWidth="1"/>
    <col min="3612" max="3854" width="9.140625" style="207"/>
    <col min="3855" max="3855" width="15.140625" style="207" customWidth="1"/>
    <col min="3856" max="3856" width="59.7109375" style="207" customWidth="1"/>
    <col min="3857" max="3857" width="21.85546875" style="207" customWidth="1"/>
    <col min="3858" max="3858" width="19.5703125" style="207" customWidth="1"/>
    <col min="3859" max="3862" width="28.7109375" style="207" customWidth="1"/>
    <col min="3863" max="3863" width="20.140625" style="207" customWidth="1"/>
    <col min="3864" max="3864" width="13.7109375" style="207" customWidth="1"/>
    <col min="3865" max="3865" width="19.140625" style="207" bestFit="1" customWidth="1"/>
    <col min="3866" max="3866" width="9.140625" style="207"/>
    <col min="3867" max="3867" width="11.5703125" style="207" bestFit="1" customWidth="1"/>
    <col min="3868" max="4110" width="9.140625" style="207"/>
    <col min="4111" max="4111" width="15.140625" style="207" customWidth="1"/>
    <col min="4112" max="4112" width="59.7109375" style="207" customWidth="1"/>
    <col min="4113" max="4113" width="21.85546875" style="207" customWidth="1"/>
    <col min="4114" max="4114" width="19.5703125" style="207" customWidth="1"/>
    <col min="4115" max="4118" width="28.7109375" style="207" customWidth="1"/>
    <col min="4119" max="4119" width="20.140625" style="207" customWidth="1"/>
    <col min="4120" max="4120" width="13.7109375" style="207" customWidth="1"/>
    <col min="4121" max="4121" width="19.140625" style="207" bestFit="1" customWidth="1"/>
    <col min="4122" max="4122" width="9.140625" style="207"/>
    <col min="4123" max="4123" width="11.5703125" style="207" bestFit="1" customWidth="1"/>
    <col min="4124" max="4366" width="9.140625" style="207"/>
    <col min="4367" max="4367" width="15.140625" style="207" customWidth="1"/>
    <col min="4368" max="4368" width="59.7109375" style="207" customWidth="1"/>
    <col min="4369" max="4369" width="21.85546875" style="207" customWidth="1"/>
    <col min="4370" max="4370" width="19.5703125" style="207" customWidth="1"/>
    <col min="4371" max="4374" width="28.7109375" style="207" customWidth="1"/>
    <col min="4375" max="4375" width="20.140625" style="207" customWidth="1"/>
    <col min="4376" max="4376" width="13.7109375" style="207" customWidth="1"/>
    <col min="4377" max="4377" width="19.140625" style="207" bestFit="1" customWidth="1"/>
    <col min="4378" max="4378" width="9.140625" style="207"/>
    <col min="4379" max="4379" width="11.5703125" style="207" bestFit="1" customWidth="1"/>
    <col min="4380" max="4622" width="9.140625" style="207"/>
    <col min="4623" max="4623" width="15.140625" style="207" customWidth="1"/>
    <col min="4624" max="4624" width="59.7109375" style="207" customWidth="1"/>
    <col min="4625" max="4625" width="21.85546875" style="207" customWidth="1"/>
    <col min="4626" max="4626" width="19.5703125" style="207" customWidth="1"/>
    <col min="4627" max="4630" width="28.7109375" style="207" customWidth="1"/>
    <col min="4631" max="4631" width="20.140625" style="207" customWidth="1"/>
    <col min="4632" max="4632" width="13.7109375" style="207" customWidth="1"/>
    <col min="4633" max="4633" width="19.140625" style="207" bestFit="1" customWidth="1"/>
    <col min="4634" max="4634" width="9.140625" style="207"/>
    <col min="4635" max="4635" width="11.5703125" style="207" bestFit="1" customWidth="1"/>
    <col min="4636" max="4878" width="9.140625" style="207"/>
    <col min="4879" max="4879" width="15.140625" style="207" customWidth="1"/>
    <col min="4880" max="4880" width="59.7109375" style="207" customWidth="1"/>
    <col min="4881" max="4881" width="21.85546875" style="207" customWidth="1"/>
    <col min="4882" max="4882" width="19.5703125" style="207" customWidth="1"/>
    <col min="4883" max="4886" width="28.7109375" style="207" customWidth="1"/>
    <col min="4887" max="4887" width="20.140625" style="207" customWidth="1"/>
    <col min="4888" max="4888" width="13.7109375" style="207" customWidth="1"/>
    <col min="4889" max="4889" width="19.140625" style="207" bestFit="1" customWidth="1"/>
    <col min="4890" max="4890" width="9.140625" style="207"/>
    <col min="4891" max="4891" width="11.5703125" style="207" bestFit="1" customWidth="1"/>
    <col min="4892" max="5134" width="9.140625" style="207"/>
    <col min="5135" max="5135" width="15.140625" style="207" customWidth="1"/>
    <col min="5136" max="5136" width="59.7109375" style="207" customWidth="1"/>
    <col min="5137" max="5137" width="21.85546875" style="207" customWidth="1"/>
    <col min="5138" max="5138" width="19.5703125" style="207" customWidth="1"/>
    <col min="5139" max="5142" width="28.7109375" style="207" customWidth="1"/>
    <col min="5143" max="5143" width="20.140625" style="207" customWidth="1"/>
    <col min="5144" max="5144" width="13.7109375" style="207" customWidth="1"/>
    <col min="5145" max="5145" width="19.140625" style="207" bestFit="1" customWidth="1"/>
    <col min="5146" max="5146" width="9.140625" style="207"/>
    <col min="5147" max="5147" width="11.5703125" style="207" bestFit="1" customWidth="1"/>
    <col min="5148" max="5390" width="9.140625" style="207"/>
    <col min="5391" max="5391" width="15.140625" style="207" customWidth="1"/>
    <col min="5392" max="5392" width="59.7109375" style="207" customWidth="1"/>
    <col min="5393" max="5393" width="21.85546875" style="207" customWidth="1"/>
    <col min="5394" max="5394" width="19.5703125" style="207" customWidth="1"/>
    <col min="5395" max="5398" width="28.7109375" style="207" customWidth="1"/>
    <col min="5399" max="5399" width="20.140625" style="207" customWidth="1"/>
    <col min="5400" max="5400" width="13.7109375" style="207" customWidth="1"/>
    <col min="5401" max="5401" width="19.140625" style="207" bestFit="1" customWidth="1"/>
    <col min="5402" max="5402" width="9.140625" style="207"/>
    <col min="5403" max="5403" width="11.5703125" style="207" bestFit="1" customWidth="1"/>
    <col min="5404" max="5646" width="9.140625" style="207"/>
    <col min="5647" max="5647" width="15.140625" style="207" customWidth="1"/>
    <col min="5648" max="5648" width="59.7109375" style="207" customWidth="1"/>
    <col min="5649" max="5649" width="21.85546875" style="207" customWidth="1"/>
    <col min="5650" max="5650" width="19.5703125" style="207" customWidth="1"/>
    <col min="5651" max="5654" width="28.7109375" style="207" customWidth="1"/>
    <col min="5655" max="5655" width="20.140625" style="207" customWidth="1"/>
    <col min="5656" max="5656" width="13.7109375" style="207" customWidth="1"/>
    <col min="5657" max="5657" width="19.140625" style="207" bestFit="1" customWidth="1"/>
    <col min="5658" max="5658" width="9.140625" style="207"/>
    <col min="5659" max="5659" width="11.5703125" style="207" bestFit="1" customWidth="1"/>
    <col min="5660" max="5902" width="9.140625" style="207"/>
    <col min="5903" max="5903" width="15.140625" style="207" customWidth="1"/>
    <col min="5904" max="5904" width="59.7109375" style="207" customWidth="1"/>
    <col min="5905" max="5905" width="21.85546875" style="207" customWidth="1"/>
    <col min="5906" max="5906" width="19.5703125" style="207" customWidth="1"/>
    <col min="5907" max="5910" width="28.7109375" style="207" customWidth="1"/>
    <col min="5911" max="5911" width="20.140625" style="207" customWidth="1"/>
    <col min="5912" max="5912" width="13.7109375" style="207" customWidth="1"/>
    <col min="5913" max="5913" width="19.140625" style="207" bestFit="1" customWidth="1"/>
    <col min="5914" max="5914" width="9.140625" style="207"/>
    <col min="5915" max="5915" width="11.5703125" style="207" bestFit="1" customWidth="1"/>
    <col min="5916" max="6158" width="9.140625" style="207"/>
    <col min="6159" max="6159" width="15.140625" style="207" customWidth="1"/>
    <col min="6160" max="6160" width="59.7109375" style="207" customWidth="1"/>
    <col min="6161" max="6161" width="21.85546875" style="207" customWidth="1"/>
    <col min="6162" max="6162" width="19.5703125" style="207" customWidth="1"/>
    <col min="6163" max="6166" width="28.7109375" style="207" customWidth="1"/>
    <col min="6167" max="6167" width="20.140625" style="207" customWidth="1"/>
    <col min="6168" max="6168" width="13.7109375" style="207" customWidth="1"/>
    <col min="6169" max="6169" width="19.140625" style="207" bestFit="1" customWidth="1"/>
    <col min="6170" max="6170" width="9.140625" style="207"/>
    <col min="6171" max="6171" width="11.5703125" style="207" bestFit="1" customWidth="1"/>
    <col min="6172" max="6414" width="9.140625" style="207"/>
    <col min="6415" max="6415" width="15.140625" style="207" customWidth="1"/>
    <col min="6416" max="6416" width="59.7109375" style="207" customWidth="1"/>
    <col min="6417" max="6417" width="21.85546875" style="207" customWidth="1"/>
    <col min="6418" max="6418" width="19.5703125" style="207" customWidth="1"/>
    <col min="6419" max="6422" width="28.7109375" style="207" customWidth="1"/>
    <col min="6423" max="6423" width="20.140625" style="207" customWidth="1"/>
    <col min="6424" max="6424" width="13.7109375" style="207" customWidth="1"/>
    <col min="6425" max="6425" width="19.140625" style="207" bestFit="1" customWidth="1"/>
    <col min="6426" max="6426" width="9.140625" style="207"/>
    <col min="6427" max="6427" width="11.5703125" style="207" bestFit="1" customWidth="1"/>
    <col min="6428" max="6670" width="9.140625" style="207"/>
    <col min="6671" max="6671" width="15.140625" style="207" customWidth="1"/>
    <col min="6672" max="6672" width="59.7109375" style="207" customWidth="1"/>
    <col min="6673" max="6673" width="21.85546875" style="207" customWidth="1"/>
    <col min="6674" max="6674" width="19.5703125" style="207" customWidth="1"/>
    <col min="6675" max="6678" width="28.7109375" style="207" customWidth="1"/>
    <col min="6679" max="6679" width="20.140625" style="207" customWidth="1"/>
    <col min="6680" max="6680" width="13.7109375" style="207" customWidth="1"/>
    <col min="6681" max="6681" width="19.140625" style="207" bestFit="1" customWidth="1"/>
    <col min="6682" max="6682" width="9.140625" style="207"/>
    <col min="6683" max="6683" width="11.5703125" style="207" bestFit="1" customWidth="1"/>
    <col min="6684" max="6926" width="9.140625" style="207"/>
    <col min="6927" max="6927" width="15.140625" style="207" customWidth="1"/>
    <col min="6928" max="6928" width="59.7109375" style="207" customWidth="1"/>
    <col min="6929" max="6929" width="21.85546875" style="207" customWidth="1"/>
    <col min="6930" max="6930" width="19.5703125" style="207" customWidth="1"/>
    <col min="6931" max="6934" width="28.7109375" style="207" customWidth="1"/>
    <col min="6935" max="6935" width="20.140625" style="207" customWidth="1"/>
    <col min="6936" max="6936" width="13.7109375" style="207" customWidth="1"/>
    <col min="6937" max="6937" width="19.140625" style="207" bestFit="1" customWidth="1"/>
    <col min="6938" max="6938" width="9.140625" style="207"/>
    <col min="6939" max="6939" width="11.5703125" style="207" bestFit="1" customWidth="1"/>
    <col min="6940" max="7182" width="9.140625" style="207"/>
    <col min="7183" max="7183" width="15.140625" style="207" customWidth="1"/>
    <col min="7184" max="7184" width="59.7109375" style="207" customWidth="1"/>
    <col min="7185" max="7185" width="21.85546875" style="207" customWidth="1"/>
    <col min="7186" max="7186" width="19.5703125" style="207" customWidth="1"/>
    <col min="7187" max="7190" width="28.7109375" style="207" customWidth="1"/>
    <col min="7191" max="7191" width="20.140625" style="207" customWidth="1"/>
    <col min="7192" max="7192" width="13.7109375" style="207" customWidth="1"/>
    <col min="7193" max="7193" width="19.140625" style="207" bestFit="1" customWidth="1"/>
    <col min="7194" max="7194" width="9.140625" style="207"/>
    <col min="7195" max="7195" width="11.5703125" style="207" bestFit="1" customWidth="1"/>
    <col min="7196" max="7438" width="9.140625" style="207"/>
    <col min="7439" max="7439" width="15.140625" style="207" customWidth="1"/>
    <col min="7440" max="7440" width="59.7109375" style="207" customWidth="1"/>
    <col min="7441" max="7441" width="21.85546875" style="207" customWidth="1"/>
    <col min="7442" max="7442" width="19.5703125" style="207" customWidth="1"/>
    <col min="7443" max="7446" width="28.7109375" style="207" customWidth="1"/>
    <col min="7447" max="7447" width="20.140625" style="207" customWidth="1"/>
    <col min="7448" max="7448" width="13.7109375" style="207" customWidth="1"/>
    <col min="7449" max="7449" width="19.140625" style="207" bestFit="1" customWidth="1"/>
    <col min="7450" max="7450" width="9.140625" style="207"/>
    <col min="7451" max="7451" width="11.5703125" style="207" bestFit="1" customWidth="1"/>
    <col min="7452" max="7694" width="9.140625" style="207"/>
    <col min="7695" max="7695" width="15.140625" style="207" customWidth="1"/>
    <col min="7696" max="7696" width="59.7109375" style="207" customWidth="1"/>
    <col min="7697" max="7697" width="21.85546875" style="207" customWidth="1"/>
    <col min="7698" max="7698" width="19.5703125" style="207" customWidth="1"/>
    <col min="7699" max="7702" width="28.7109375" style="207" customWidth="1"/>
    <col min="7703" max="7703" width="20.140625" style="207" customWidth="1"/>
    <col min="7704" max="7704" width="13.7109375" style="207" customWidth="1"/>
    <col min="7705" max="7705" width="19.140625" style="207" bestFit="1" customWidth="1"/>
    <col min="7706" max="7706" width="9.140625" style="207"/>
    <col min="7707" max="7707" width="11.5703125" style="207" bestFit="1" customWidth="1"/>
    <col min="7708" max="7950" width="9.140625" style="207"/>
    <col min="7951" max="7951" width="15.140625" style="207" customWidth="1"/>
    <col min="7952" max="7952" width="59.7109375" style="207" customWidth="1"/>
    <col min="7953" max="7953" width="21.85546875" style="207" customWidth="1"/>
    <col min="7954" max="7954" width="19.5703125" style="207" customWidth="1"/>
    <col min="7955" max="7958" width="28.7109375" style="207" customWidth="1"/>
    <col min="7959" max="7959" width="20.140625" style="207" customWidth="1"/>
    <col min="7960" max="7960" width="13.7109375" style="207" customWidth="1"/>
    <col min="7961" max="7961" width="19.140625" style="207" bestFit="1" customWidth="1"/>
    <col min="7962" max="7962" width="9.140625" style="207"/>
    <col min="7963" max="7963" width="11.5703125" style="207" bestFit="1" customWidth="1"/>
    <col min="7964" max="8206" width="9.140625" style="207"/>
    <col min="8207" max="8207" width="15.140625" style="207" customWidth="1"/>
    <col min="8208" max="8208" width="59.7109375" style="207" customWidth="1"/>
    <col min="8209" max="8209" width="21.85546875" style="207" customWidth="1"/>
    <col min="8210" max="8210" width="19.5703125" style="207" customWidth="1"/>
    <col min="8211" max="8214" width="28.7109375" style="207" customWidth="1"/>
    <col min="8215" max="8215" width="20.140625" style="207" customWidth="1"/>
    <col min="8216" max="8216" width="13.7109375" style="207" customWidth="1"/>
    <col min="8217" max="8217" width="19.140625" style="207" bestFit="1" customWidth="1"/>
    <col min="8218" max="8218" width="9.140625" style="207"/>
    <col min="8219" max="8219" width="11.5703125" style="207" bestFit="1" customWidth="1"/>
    <col min="8220" max="8462" width="9.140625" style="207"/>
    <col min="8463" max="8463" width="15.140625" style="207" customWidth="1"/>
    <col min="8464" max="8464" width="59.7109375" style="207" customWidth="1"/>
    <col min="8465" max="8465" width="21.85546875" style="207" customWidth="1"/>
    <col min="8466" max="8466" width="19.5703125" style="207" customWidth="1"/>
    <col min="8467" max="8470" width="28.7109375" style="207" customWidth="1"/>
    <col min="8471" max="8471" width="20.140625" style="207" customWidth="1"/>
    <col min="8472" max="8472" width="13.7109375" style="207" customWidth="1"/>
    <col min="8473" max="8473" width="19.140625" style="207" bestFit="1" customWidth="1"/>
    <col min="8474" max="8474" width="9.140625" style="207"/>
    <col min="8475" max="8475" width="11.5703125" style="207" bestFit="1" customWidth="1"/>
    <col min="8476" max="8718" width="9.140625" style="207"/>
    <col min="8719" max="8719" width="15.140625" style="207" customWidth="1"/>
    <col min="8720" max="8720" width="59.7109375" style="207" customWidth="1"/>
    <col min="8721" max="8721" width="21.85546875" style="207" customWidth="1"/>
    <col min="8722" max="8722" width="19.5703125" style="207" customWidth="1"/>
    <col min="8723" max="8726" width="28.7109375" style="207" customWidth="1"/>
    <col min="8727" max="8727" width="20.140625" style="207" customWidth="1"/>
    <col min="8728" max="8728" width="13.7109375" style="207" customWidth="1"/>
    <col min="8729" max="8729" width="19.140625" style="207" bestFit="1" customWidth="1"/>
    <col min="8730" max="8730" width="9.140625" style="207"/>
    <col min="8731" max="8731" width="11.5703125" style="207" bestFit="1" customWidth="1"/>
    <col min="8732" max="8974" width="9.140625" style="207"/>
    <col min="8975" max="8975" width="15.140625" style="207" customWidth="1"/>
    <col min="8976" max="8976" width="59.7109375" style="207" customWidth="1"/>
    <col min="8977" max="8977" width="21.85546875" style="207" customWidth="1"/>
    <col min="8978" max="8978" width="19.5703125" style="207" customWidth="1"/>
    <col min="8979" max="8982" width="28.7109375" style="207" customWidth="1"/>
    <col min="8983" max="8983" width="20.140625" style="207" customWidth="1"/>
    <col min="8984" max="8984" width="13.7109375" style="207" customWidth="1"/>
    <col min="8985" max="8985" width="19.140625" style="207" bestFit="1" customWidth="1"/>
    <col min="8986" max="8986" width="9.140625" style="207"/>
    <col min="8987" max="8987" width="11.5703125" style="207" bestFit="1" customWidth="1"/>
    <col min="8988" max="9230" width="9.140625" style="207"/>
    <col min="9231" max="9231" width="15.140625" style="207" customWidth="1"/>
    <col min="9232" max="9232" width="59.7109375" style="207" customWidth="1"/>
    <col min="9233" max="9233" width="21.85546875" style="207" customWidth="1"/>
    <col min="9234" max="9234" width="19.5703125" style="207" customWidth="1"/>
    <col min="9235" max="9238" width="28.7109375" style="207" customWidth="1"/>
    <col min="9239" max="9239" width="20.140625" style="207" customWidth="1"/>
    <col min="9240" max="9240" width="13.7109375" style="207" customWidth="1"/>
    <col min="9241" max="9241" width="19.140625" style="207" bestFit="1" customWidth="1"/>
    <col min="9242" max="9242" width="9.140625" style="207"/>
    <col min="9243" max="9243" width="11.5703125" style="207" bestFit="1" customWidth="1"/>
    <col min="9244" max="9486" width="9.140625" style="207"/>
    <col min="9487" max="9487" width="15.140625" style="207" customWidth="1"/>
    <col min="9488" max="9488" width="59.7109375" style="207" customWidth="1"/>
    <col min="9489" max="9489" width="21.85546875" style="207" customWidth="1"/>
    <col min="9490" max="9490" width="19.5703125" style="207" customWidth="1"/>
    <col min="9491" max="9494" width="28.7109375" style="207" customWidth="1"/>
    <col min="9495" max="9495" width="20.140625" style="207" customWidth="1"/>
    <col min="9496" max="9496" width="13.7109375" style="207" customWidth="1"/>
    <col min="9497" max="9497" width="19.140625" style="207" bestFit="1" customWidth="1"/>
    <col min="9498" max="9498" width="9.140625" style="207"/>
    <col min="9499" max="9499" width="11.5703125" style="207" bestFit="1" customWidth="1"/>
    <col min="9500" max="9742" width="9.140625" style="207"/>
    <col min="9743" max="9743" width="15.140625" style="207" customWidth="1"/>
    <col min="9744" max="9744" width="59.7109375" style="207" customWidth="1"/>
    <col min="9745" max="9745" width="21.85546875" style="207" customWidth="1"/>
    <col min="9746" max="9746" width="19.5703125" style="207" customWidth="1"/>
    <col min="9747" max="9750" width="28.7109375" style="207" customWidth="1"/>
    <col min="9751" max="9751" width="20.140625" style="207" customWidth="1"/>
    <col min="9752" max="9752" width="13.7109375" style="207" customWidth="1"/>
    <col min="9753" max="9753" width="19.140625" style="207" bestFit="1" customWidth="1"/>
    <col min="9754" max="9754" width="9.140625" style="207"/>
    <col min="9755" max="9755" width="11.5703125" style="207" bestFit="1" customWidth="1"/>
    <col min="9756" max="9998" width="9.140625" style="207"/>
    <col min="9999" max="9999" width="15.140625" style="207" customWidth="1"/>
    <col min="10000" max="10000" width="59.7109375" style="207" customWidth="1"/>
    <col min="10001" max="10001" width="21.85546875" style="207" customWidth="1"/>
    <col min="10002" max="10002" width="19.5703125" style="207" customWidth="1"/>
    <col min="10003" max="10006" width="28.7109375" style="207" customWidth="1"/>
    <col min="10007" max="10007" width="20.140625" style="207" customWidth="1"/>
    <col min="10008" max="10008" width="13.7109375" style="207" customWidth="1"/>
    <col min="10009" max="10009" width="19.140625" style="207" bestFit="1" customWidth="1"/>
    <col min="10010" max="10010" width="9.140625" style="207"/>
    <col min="10011" max="10011" width="11.5703125" style="207" bestFit="1" customWidth="1"/>
    <col min="10012" max="10254" width="9.140625" style="207"/>
    <col min="10255" max="10255" width="15.140625" style="207" customWidth="1"/>
    <col min="10256" max="10256" width="59.7109375" style="207" customWidth="1"/>
    <col min="10257" max="10257" width="21.85546875" style="207" customWidth="1"/>
    <col min="10258" max="10258" width="19.5703125" style="207" customWidth="1"/>
    <col min="10259" max="10262" width="28.7109375" style="207" customWidth="1"/>
    <col min="10263" max="10263" width="20.140625" style="207" customWidth="1"/>
    <col min="10264" max="10264" width="13.7109375" style="207" customWidth="1"/>
    <col min="10265" max="10265" width="19.140625" style="207" bestFit="1" customWidth="1"/>
    <col min="10266" max="10266" width="9.140625" style="207"/>
    <col min="10267" max="10267" width="11.5703125" style="207" bestFit="1" customWidth="1"/>
    <col min="10268" max="10510" width="9.140625" style="207"/>
    <col min="10511" max="10511" width="15.140625" style="207" customWidth="1"/>
    <col min="10512" max="10512" width="59.7109375" style="207" customWidth="1"/>
    <col min="10513" max="10513" width="21.85546875" style="207" customWidth="1"/>
    <col min="10514" max="10514" width="19.5703125" style="207" customWidth="1"/>
    <col min="10515" max="10518" width="28.7109375" style="207" customWidth="1"/>
    <col min="10519" max="10519" width="20.140625" style="207" customWidth="1"/>
    <col min="10520" max="10520" width="13.7109375" style="207" customWidth="1"/>
    <col min="10521" max="10521" width="19.140625" style="207" bestFit="1" customWidth="1"/>
    <col min="10522" max="10522" width="9.140625" style="207"/>
    <col min="10523" max="10523" width="11.5703125" style="207" bestFit="1" customWidth="1"/>
    <col min="10524" max="10766" width="9.140625" style="207"/>
    <col min="10767" max="10767" width="15.140625" style="207" customWidth="1"/>
    <col min="10768" max="10768" width="59.7109375" style="207" customWidth="1"/>
    <col min="10769" max="10769" width="21.85546875" style="207" customWidth="1"/>
    <col min="10770" max="10770" width="19.5703125" style="207" customWidth="1"/>
    <col min="10771" max="10774" width="28.7109375" style="207" customWidth="1"/>
    <col min="10775" max="10775" width="20.140625" style="207" customWidth="1"/>
    <col min="10776" max="10776" width="13.7109375" style="207" customWidth="1"/>
    <col min="10777" max="10777" width="19.140625" style="207" bestFit="1" customWidth="1"/>
    <col min="10778" max="10778" width="9.140625" style="207"/>
    <col min="10779" max="10779" width="11.5703125" style="207" bestFit="1" customWidth="1"/>
    <col min="10780" max="11022" width="9.140625" style="207"/>
    <col min="11023" max="11023" width="15.140625" style="207" customWidth="1"/>
    <col min="11024" max="11024" width="59.7109375" style="207" customWidth="1"/>
    <col min="11025" max="11025" width="21.85546875" style="207" customWidth="1"/>
    <col min="11026" max="11026" width="19.5703125" style="207" customWidth="1"/>
    <col min="11027" max="11030" width="28.7109375" style="207" customWidth="1"/>
    <col min="11031" max="11031" width="20.140625" style="207" customWidth="1"/>
    <col min="11032" max="11032" width="13.7109375" style="207" customWidth="1"/>
    <col min="11033" max="11033" width="19.140625" style="207" bestFit="1" customWidth="1"/>
    <col min="11034" max="11034" width="9.140625" style="207"/>
    <col min="11035" max="11035" width="11.5703125" style="207" bestFit="1" customWidth="1"/>
    <col min="11036" max="11278" width="9.140625" style="207"/>
    <col min="11279" max="11279" width="15.140625" style="207" customWidth="1"/>
    <col min="11280" max="11280" width="59.7109375" style="207" customWidth="1"/>
    <col min="11281" max="11281" width="21.85546875" style="207" customWidth="1"/>
    <col min="11282" max="11282" width="19.5703125" style="207" customWidth="1"/>
    <col min="11283" max="11286" width="28.7109375" style="207" customWidth="1"/>
    <col min="11287" max="11287" width="20.140625" style="207" customWidth="1"/>
    <col min="11288" max="11288" width="13.7109375" style="207" customWidth="1"/>
    <col min="11289" max="11289" width="19.140625" style="207" bestFit="1" customWidth="1"/>
    <col min="11290" max="11290" width="9.140625" style="207"/>
    <col min="11291" max="11291" width="11.5703125" style="207" bestFit="1" customWidth="1"/>
    <col min="11292" max="11534" width="9.140625" style="207"/>
    <col min="11535" max="11535" width="15.140625" style="207" customWidth="1"/>
    <col min="11536" max="11536" width="59.7109375" style="207" customWidth="1"/>
    <col min="11537" max="11537" width="21.85546875" style="207" customWidth="1"/>
    <col min="11538" max="11538" width="19.5703125" style="207" customWidth="1"/>
    <col min="11539" max="11542" width="28.7109375" style="207" customWidth="1"/>
    <col min="11543" max="11543" width="20.140625" style="207" customWidth="1"/>
    <col min="11544" max="11544" width="13.7109375" style="207" customWidth="1"/>
    <col min="11545" max="11545" width="19.140625" style="207" bestFit="1" customWidth="1"/>
    <col min="11546" max="11546" width="9.140625" style="207"/>
    <col min="11547" max="11547" width="11.5703125" style="207" bestFit="1" customWidth="1"/>
    <col min="11548" max="11790" width="9.140625" style="207"/>
    <col min="11791" max="11791" width="15.140625" style="207" customWidth="1"/>
    <col min="11792" max="11792" width="59.7109375" style="207" customWidth="1"/>
    <col min="11793" max="11793" width="21.85546875" style="207" customWidth="1"/>
    <col min="11794" max="11794" width="19.5703125" style="207" customWidth="1"/>
    <col min="11795" max="11798" width="28.7109375" style="207" customWidth="1"/>
    <col min="11799" max="11799" width="20.140625" style="207" customWidth="1"/>
    <col min="11800" max="11800" width="13.7109375" style="207" customWidth="1"/>
    <col min="11801" max="11801" width="19.140625" style="207" bestFit="1" customWidth="1"/>
    <col min="11802" max="11802" width="9.140625" style="207"/>
    <col min="11803" max="11803" width="11.5703125" style="207" bestFit="1" customWidth="1"/>
    <col min="11804" max="12046" width="9.140625" style="207"/>
    <col min="12047" max="12047" width="15.140625" style="207" customWidth="1"/>
    <col min="12048" max="12048" width="59.7109375" style="207" customWidth="1"/>
    <col min="12049" max="12049" width="21.85546875" style="207" customWidth="1"/>
    <col min="12050" max="12050" width="19.5703125" style="207" customWidth="1"/>
    <col min="12051" max="12054" width="28.7109375" style="207" customWidth="1"/>
    <col min="12055" max="12055" width="20.140625" style="207" customWidth="1"/>
    <col min="12056" max="12056" width="13.7109375" style="207" customWidth="1"/>
    <col min="12057" max="12057" width="19.140625" style="207" bestFit="1" customWidth="1"/>
    <col min="12058" max="12058" width="9.140625" style="207"/>
    <col min="12059" max="12059" width="11.5703125" style="207" bestFit="1" customWidth="1"/>
    <col min="12060" max="12302" width="9.140625" style="207"/>
    <col min="12303" max="12303" width="15.140625" style="207" customWidth="1"/>
    <col min="12304" max="12304" width="59.7109375" style="207" customWidth="1"/>
    <col min="12305" max="12305" width="21.85546875" style="207" customWidth="1"/>
    <col min="12306" max="12306" width="19.5703125" style="207" customWidth="1"/>
    <col min="12307" max="12310" width="28.7109375" style="207" customWidth="1"/>
    <col min="12311" max="12311" width="20.140625" style="207" customWidth="1"/>
    <col min="12312" max="12312" width="13.7109375" style="207" customWidth="1"/>
    <col min="12313" max="12313" width="19.140625" style="207" bestFit="1" customWidth="1"/>
    <col min="12314" max="12314" width="9.140625" style="207"/>
    <col min="12315" max="12315" width="11.5703125" style="207" bestFit="1" customWidth="1"/>
    <col min="12316" max="12558" width="9.140625" style="207"/>
    <col min="12559" max="12559" width="15.140625" style="207" customWidth="1"/>
    <col min="12560" max="12560" width="59.7109375" style="207" customWidth="1"/>
    <col min="12561" max="12561" width="21.85546875" style="207" customWidth="1"/>
    <col min="12562" max="12562" width="19.5703125" style="207" customWidth="1"/>
    <col min="12563" max="12566" width="28.7109375" style="207" customWidth="1"/>
    <col min="12567" max="12567" width="20.140625" style="207" customWidth="1"/>
    <col min="12568" max="12568" width="13.7109375" style="207" customWidth="1"/>
    <col min="12569" max="12569" width="19.140625" style="207" bestFit="1" customWidth="1"/>
    <col min="12570" max="12570" width="9.140625" style="207"/>
    <col min="12571" max="12571" width="11.5703125" style="207" bestFit="1" customWidth="1"/>
    <col min="12572" max="12814" width="9.140625" style="207"/>
    <col min="12815" max="12815" width="15.140625" style="207" customWidth="1"/>
    <col min="12816" max="12816" width="59.7109375" style="207" customWidth="1"/>
    <col min="12817" max="12817" width="21.85546875" style="207" customWidth="1"/>
    <col min="12818" max="12818" width="19.5703125" style="207" customWidth="1"/>
    <col min="12819" max="12822" width="28.7109375" style="207" customWidth="1"/>
    <col min="12823" max="12823" width="20.140625" style="207" customWidth="1"/>
    <col min="12824" max="12824" width="13.7109375" style="207" customWidth="1"/>
    <col min="12825" max="12825" width="19.140625" style="207" bestFit="1" customWidth="1"/>
    <col min="12826" max="12826" width="9.140625" style="207"/>
    <col min="12827" max="12827" width="11.5703125" style="207" bestFit="1" customWidth="1"/>
    <col min="12828" max="13070" width="9.140625" style="207"/>
    <col min="13071" max="13071" width="15.140625" style="207" customWidth="1"/>
    <col min="13072" max="13072" width="59.7109375" style="207" customWidth="1"/>
    <col min="13073" max="13073" width="21.85546875" style="207" customWidth="1"/>
    <col min="13074" max="13074" width="19.5703125" style="207" customWidth="1"/>
    <col min="13075" max="13078" width="28.7109375" style="207" customWidth="1"/>
    <col min="13079" max="13079" width="20.140625" style="207" customWidth="1"/>
    <col min="13080" max="13080" width="13.7109375" style="207" customWidth="1"/>
    <col min="13081" max="13081" width="19.140625" style="207" bestFit="1" customWidth="1"/>
    <col min="13082" max="13082" width="9.140625" style="207"/>
    <col min="13083" max="13083" width="11.5703125" style="207" bestFit="1" customWidth="1"/>
    <col min="13084" max="13326" width="9.140625" style="207"/>
    <col min="13327" max="13327" width="15.140625" style="207" customWidth="1"/>
    <col min="13328" max="13328" width="59.7109375" style="207" customWidth="1"/>
    <col min="13329" max="13329" width="21.85546875" style="207" customWidth="1"/>
    <col min="13330" max="13330" width="19.5703125" style="207" customWidth="1"/>
    <col min="13331" max="13334" width="28.7109375" style="207" customWidth="1"/>
    <col min="13335" max="13335" width="20.140625" style="207" customWidth="1"/>
    <col min="13336" max="13336" width="13.7109375" style="207" customWidth="1"/>
    <col min="13337" max="13337" width="19.140625" style="207" bestFit="1" customWidth="1"/>
    <col min="13338" max="13338" width="9.140625" style="207"/>
    <col min="13339" max="13339" width="11.5703125" style="207" bestFit="1" customWidth="1"/>
    <col min="13340" max="13582" width="9.140625" style="207"/>
    <col min="13583" max="13583" width="15.140625" style="207" customWidth="1"/>
    <col min="13584" max="13584" width="59.7109375" style="207" customWidth="1"/>
    <col min="13585" max="13585" width="21.85546875" style="207" customWidth="1"/>
    <col min="13586" max="13586" width="19.5703125" style="207" customWidth="1"/>
    <col min="13587" max="13590" width="28.7109375" style="207" customWidth="1"/>
    <col min="13591" max="13591" width="20.140625" style="207" customWidth="1"/>
    <col min="13592" max="13592" width="13.7109375" style="207" customWidth="1"/>
    <col min="13593" max="13593" width="19.140625" style="207" bestFit="1" customWidth="1"/>
    <col min="13594" max="13594" width="9.140625" style="207"/>
    <col min="13595" max="13595" width="11.5703125" style="207" bestFit="1" customWidth="1"/>
    <col min="13596" max="13838" width="9.140625" style="207"/>
    <col min="13839" max="13839" width="15.140625" style="207" customWidth="1"/>
    <col min="13840" max="13840" width="59.7109375" style="207" customWidth="1"/>
    <col min="13841" max="13841" width="21.85546875" style="207" customWidth="1"/>
    <col min="13842" max="13842" width="19.5703125" style="207" customWidth="1"/>
    <col min="13843" max="13846" width="28.7109375" style="207" customWidth="1"/>
    <col min="13847" max="13847" width="20.140625" style="207" customWidth="1"/>
    <col min="13848" max="13848" width="13.7109375" style="207" customWidth="1"/>
    <col min="13849" max="13849" width="19.140625" style="207" bestFit="1" customWidth="1"/>
    <col min="13850" max="13850" width="9.140625" style="207"/>
    <col min="13851" max="13851" width="11.5703125" style="207" bestFit="1" customWidth="1"/>
    <col min="13852" max="14094" width="9.140625" style="207"/>
    <col min="14095" max="14095" width="15.140625" style="207" customWidth="1"/>
    <col min="14096" max="14096" width="59.7109375" style="207" customWidth="1"/>
    <col min="14097" max="14097" width="21.85546875" style="207" customWidth="1"/>
    <col min="14098" max="14098" width="19.5703125" style="207" customWidth="1"/>
    <col min="14099" max="14102" width="28.7109375" style="207" customWidth="1"/>
    <col min="14103" max="14103" width="20.140625" style="207" customWidth="1"/>
    <col min="14104" max="14104" width="13.7109375" style="207" customWidth="1"/>
    <col min="14105" max="14105" width="19.140625" style="207" bestFit="1" customWidth="1"/>
    <col min="14106" max="14106" width="9.140625" style="207"/>
    <col min="14107" max="14107" width="11.5703125" style="207" bestFit="1" customWidth="1"/>
    <col min="14108" max="14350" width="9.140625" style="207"/>
    <col min="14351" max="14351" width="15.140625" style="207" customWidth="1"/>
    <col min="14352" max="14352" width="59.7109375" style="207" customWidth="1"/>
    <col min="14353" max="14353" width="21.85546875" style="207" customWidth="1"/>
    <col min="14354" max="14354" width="19.5703125" style="207" customWidth="1"/>
    <col min="14355" max="14358" width="28.7109375" style="207" customWidth="1"/>
    <col min="14359" max="14359" width="20.140625" style="207" customWidth="1"/>
    <col min="14360" max="14360" width="13.7109375" style="207" customWidth="1"/>
    <col min="14361" max="14361" width="19.140625" style="207" bestFit="1" customWidth="1"/>
    <col min="14362" max="14362" width="9.140625" style="207"/>
    <col min="14363" max="14363" width="11.5703125" style="207" bestFit="1" customWidth="1"/>
    <col min="14364" max="14606" width="9.140625" style="207"/>
    <col min="14607" max="14607" width="15.140625" style="207" customWidth="1"/>
    <col min="14608" max="14608" width="59.7109375" style="207" customWidth="1"/>
    <col min="14609" max="14609" width="21.85546875" style="207" customWidth="1"/>
    <col min="14610" max="14610" width="19.5703125" style="207" customWidth="1"/>
    <col min="14611" max="14614" width="28.7109375" style="207" customWidth="1"/>
    <col min="14615" max="14615" width="20.140625" style="207" customWidth="1"/>
    <col min="14616" max="14616" width="13.7109375" style="207" customWidth="1"/>
    <col min="14617" max="14617" width="19.140625" style="207" bestFit="1" customWidth="1"/>
    <col min="14618" max="14618" width="9.140625" style="207"/>
    <col min="14619" max="14619" width="11.5703125" style="207" bestFit="1" customWidth="1"/>
    <col min="14620" max="14862" width="9.140625" style="207"/>
    <col min="14863" max="14863" width="15.140625" style="207" customWidth="1"/>
    <col min="14864" max="14864" width="59.7109375" style="207" customWidth="1"/>
    <col min="14865" max="14865" width="21.85546875" style="207" customWidth="1"/>
    <col min="14866" max="14866" width="19.5703125" style="207" customWidth="1"/>
    <col min="14867" max="14870" width="28.7109375" style="207" customWidth="1"/>
    <col min="14871" max="14871" width="20.140625" style="207" customWidth="1"/>
    <col min="14872" max="14872" width="13.7109375" style="207" customWidth="1"/>
    <col min="14873" max="14873" width="19.140625" style="207" bestFit="1" customWidth="1"/>
    <col min="14874" max="14874" width="9.140625" style="207"/>
    <col min="14875" max="14875" width="11.5703125" style="207" bestFit="1" customWidth="1"/>
    <col min="14876" max="15118" width="9.140625" style="207"/>
    <col min="15119" max="15119" width="15.140625" style="207" customWidth="1"/>
    <col min="15120" max="15120" width="59.7109375" style="207" customWidth="1"/>
    <col min="15121" max="15121" width="21.85546875" style="207" customWidth="1"/>
    <col min="15122" max="15122" width="19.5703125" style="207" customWidth="1"/>
    <col min="15123" max="15126" width="28.7109375" style="207" customWidth="1"/>
    <col min="15127" max="15127" width="20.140625" style="207" customWidth="1"/>
    <col min="15128" max="15128" width="13.7109375" style="207" customWidth="1"/>
    <col min="15129" max="15129" width="19.140625" style="207" bestFit="1" customWidth="1"/>
    <col min="15130" max="15130" width="9.140625" style="207"/>
    <col min="15131" max="15131" width="11.5703125" style="207" bestFit="1" customWidth="1"/>
    <col min="15132" max="15374" width="9.140625" style="207"/>
    <col min="15375" max="15375" width="15.140625" style="207" customWidth="1"/>
    <col min="15376" max="15376" width="59.7109375" style="207" customWidth="1"/>
    <col min="15377" max="15377" width="21.85546875" style="207" customWidth="1"/>
    <col min="15378" max="15378" width="19.5703125" style="207" customWidth="1"/>
    <col min="15379" max="15382" width="28.7109375" style="207" customWidth="1"/>
    <col min="15383" max="15383" width="20.140625" style="207" customWidth="1"/>
    <col min="15384" max="15384" width="13.7109375" style="207" customWidth="1"/>
    <col min="15385" max="15385" width="19.140625" style="207" bestFit="1" customWidth="1"/>
    <col min="15386" max="15386" width="9.140625" style="207"/>
    <col min="15387" max="15387" width="11.5703125" style="207" bestFit="1" customWidth="1"/>
    <col min="15388" max="15630" width="9.140625" style="207"/>
    <col min="15631" max="15631" width="15.140625" style="207" customWidth="1"/>
    <col min="15632" max="15632" width="59.7109375" style="207" customWidth="1"/>
    <col min="15633" max="15633" width="21.85546875" style="207" customWidth="1"/>
    <col min="15634" max="15634" width="19.5703125" style="207" customWidth="1"/>
    <col min="15635" max="15638" width="28.7109375" style="207" customWidth="1"/>
    <col min="15639" max="15639" width="20.140625" style="207" customWidth="1"/>
    <col min="15640" max="15640" width="13.7109375" style="207" customWidth="1"/>
    <col min="15641" max="15641" width="19.140625" style="207" bestFit="1" customWidth="1"/>
    <col min="15642" max="15642" width="9.140625" style="207"/>
    <col min="15643" max="15643" width="11.5703125" style="207" bestFit="1" customWidth="1"/>
    <col min="15644" max="15886" width="9.140625" style="207"/>
    <col min="15887" max="15887" width="15.140625" style="207" customWidth="1"/>
    <col min="15888" max="15888" width="59.7109375" style="207" customWidth="1"/>
    <col min="15889" max="15889" width="21.85546875" style="207" customWidth="1"/>
    <col min="15890" max="15890" width="19.5703125" style="207" customWidth="1"/>
    <col min="15891" max="15894" width="28.7109375" style="207" customWidth="1"/>
    <col min="15895" max="15895" width="20.140625" style="207" customWidth="1"/>
    <col min="15896" max="15896" width="13.7109375" style="207" customWidth="1"/>
    <col min="15897" max="15897" width="19.140625" style="207" bestFit="1" customWidth="1"/>
    <col min="15898" max="15898" width="9.140625" style="207"/>
    <col min="15899" max="15899" width="11.5703125" style="207" bestFit="1" customWidth="1"/>
    <col min="15900" max="16142" width="9.140625" style="207"/>
    <col min="16143" max="16143" width="15.140625" style="207" customWidth="1"/>
    <col min="16144" max="16144" width="59.7109375" style="207" customWidth="1"/>
    <col min="16145" max="16145" width="21.85546875" style="207" customWidth="1"/>
    <col min="16146" max="16146" width="19.5703125" style="207" customWidth="1"/>
    <col min="16147" max="16150" width="28.7109375" style="207" customWidth="1"/>
    <col min="16151" max="16151" width="20.140625" style="207" customWidth="1"/>
    <col min="16152" max="16152" width="13.7109375" style="207" customWidth="1"/>
    <col min="16153" max="16153" width="19.140625" style="207" bestFit="1" customWidth="1"/>
    <col min="16154" max="16154" width="9.140625" style="207"/>
    <col min="16155" max="16155" width="11.5703125" style="207" bestFit="1" customWidth="1"/>
    <col min="16156" max="16384" width="9.140625" style="207"/>
  </cols>
  <sheetData>
    <row r="1" spans="1:48" s="405" customFormat="1" ht="123.75" customHeight="1">
      <c r="A1" s="190"/>
      <c r="B1" s="999"/>
      <c r="C1" s="999"/>
      <c r="D1" s="999"/>
      <c r="E1" s="999"/>
      <c r="F1" s="999"/>
      <c r="G1" s="999"/>
      <c r="H1" s="999"/>
      <c r="I1" s="999"/>
      <c r="J1" s="404"/>
      <c r="K1" s="404"/>
      <c r="L1" s="404"/>
      <c r="M1" s="404"/>
      <c r="N1" s="404"/>
      <c r="O1" s="404"/>
      <c r="P1" s="404"/>
      <c r="Q1" s="404"/>
      <c r="R1" s="404"/>
      <c r="S1" s="404"/>
      <c r="T1" s="404"/>
      <c r="U1" s="404"/>
      <c r="V1" s="404"/>
      <c r="X1" s="406"/>
      <c r="AA1" s="207"/>
      <c r="AB1" s="207"/>
      <c r="AC1" s="207"/>
      <c r="AD1" s="207"/>
      <c r="AE1" s="207"/>
      <c r="AF1" s="207"/>
      <c r="AG1" s="207"/>
      <c r="AH1" s="207"/>
      <c r="AI1" s="207"/>
      <c r="AJ1" s="207"/>
      <c r="AK1" s="207"/>
      <c r="AL1" s="207"/>
      <c r="AM1" s="207"/>
      <c r="AN1" s="207"/>
      <c r="AO1" s="207"/>
      <c r="AP1" s="207"/>
      <c r="AQ1" s="207"/>
      <c r="AR1" s="207"/>
      <c r="AS1" s="207"/>
      <c r="AT1" s="207"/>
      <c r="AU1" s="207"/>
      <c r="AV1" s="207"/>
    </row>
    <row r="2" spans="1:48" ht="18" customHeight="1">
      <c r="A2" s="203" t="s">
        <v>96</v>
      </c>
      <c r="B2" s="203" t="s">
        <v>97</v>
      </c>
      <c r="C2" s="203" t="s">
        <v>98</v>
      </c>
      <c r="D2" s="204" t="s">
        <v>99</v>
      </c>
      <c r="E2" s="390">
        <v>1</v>
      </c>
      <c r="F2" s="390">
        <f>E$2+1</f>
        <v>2</v>
      </c>
      <c r="G2" s="390">
        <f t="shared" ref="G2:V2" si="0">F$2+1</f>
        <v>3</v>
      </c>
      <c r="H2" s="390">
        <f t="shared" si="0"/>
        <v>4</v>
      </c>
      <c r="I2" s="390">
        <f t="shared" si="0"/>
        <v>5</v>
      </c>
      <c r="J2" s="390">
        <f t="shared" si="0"/>
        <v>6</v>
      </c>
      <c r="K2" s="390">
        <f t="shared" si="0"/>
        <v>7</v>
      </c>
      <c r="L2" s="390">
        <f t="shared" si="0"/>
        <v>8</v>
      </c>
      <c r="M2" s="390">
        <f t="shared" si="0"/>
        <v>9</v>
      </c>
      <c r="N2" s="390">
        <f t="shared" si="0"/>
        <v>10</v>
      </c>
      <c r="O2" s="390">
        <f t="shared" si="0"/>
        <v>11</v>
      </c>
      <c r="P2" s="390">
        <f t="shared" si="0"/>
        <v>12</v>
      </c>
      <c r="Q2" s="390">
        <f t="shared" si="0"/>
        <v>13</v>
      </c>
      <c r="R2" s="390">
        <f t="shared" si="0"/>
        <v>14</v>
      </c>
      <c r="S2" s="390">
        <f t="shared" si="0"/>
        <v>15</v>
      </c>
      <c r="T2" s="390">
        <f t="shared" si="0"/>
        <v>16</v>
      </c>
      <c r="U2" s="390">
        <f t="shared" si="0"/>
        <v>17</v>
      </c>
      <c r="V2" s="390">
        <f t="shared" si="0"/>
        <v>18</v>
      </c>
      <c r="Z2" s="208"/>
    </row>
    <row r="3" spans="1:48" ht="12.75" customHeight="1">
      <c r="A3" s="1000">
        <v>1</v>
      </c>
      <c r="B3" s="996" t="str">
        <f>VLOOKUP($A3,ORÇAMENTO!$A:$H,4,FALSE)</f>
        <v>ESTUDOS PRELIMINARES</v>
      </c>
      <c r="C3" s="992">
        <f>VLOOKUP($A3,ORÇAMENTO!$A:$H,8,FALSE)</f>
        <v>167938.36000000002</v>
      </c>
      <c r="D3" s="1001">
        <f>C3/$C$65</f>
        <v>0.3484068374378898</v>
      </c>
      <c r="E3" s="632">
        <f>SUM(E5,E8,E21)</f>
        <v>69808.319999999992</v>
      </c>
      <c r="F3" s="632">
        <f t="shared" ref="F3:H3" si="1">SUM(F5,F8,F21)</f>
        <v>45583.376000000004</v>
      </c>
      <c r="G3" s="632">
        <f>SUM(G5,G8,G21)</f>
        <v>29945.704000000002</v>
      </c>
      <c r="H3" s="632">
        <f t="shared" si="1"/>
        <v>22600.959999999999</v>
      </c>
      <c r="I3" s="209" t="e">
        <f>SUM(I5,I8,#REF!,I21)</f>
        <v>#REF!</v>
      </c>
      <c r="J3" s="209" t="e">
        <f>SUM(J5,J8,#REF!,J21)</f>
        <v>#REF!</v>
      </c>
      <c r="K3" s="209" t="e">
        <f>SUM(K5,K8,#REF!,K21)</f>
        <v>#REF!</v>
      </c>
      <c r="L3" s="209" t="e">
        <f>SUM(L5,L8,#REF!,L21)</f>
        <v>#REF!</v>
      </c>
      <c r="M3" s="209" t="e">
        <f>SUM(M5,M8,#REF!,M21)</f>
        <v>#REF!</v>
      </c>
      <c r="N3" s="209" t="e">
        <f>SUM(N5,N8,#REF!,N21)</f>
        <v>#REF!</v>
      </c>
      <c r="O3" s="209" t="e">
        <f>SUM(O5,O8,#REF!,O21)</f>
        <v>#REF!</v>
      </c>
      <c r="P3" s="209" t="e">
        <f>SUM(P5,P8,#REF!,P21)</f>
        <v>#REF!</v>
      </c>
      <c r="Q3" s="209" t="e">
        <f>SUM(Q5,Q8,#REF!,Q21)</f>
        <v>#REF!</v>
      </c>
      <c r="R3" s="209" t="e">
        <f>SUM(R5,R8,#REF!,R21)</f>
        <v>#REF!</v>
      </c>
      <c r="S3" s="209" t="e">
        <f>SUM(S5,S8,#REF!,S21)</f>
        <v>#REF!</v>
      </c>
      <c r="T3" s="209" t="e">
        <f>SUM(T5,T8,#REF!,T21)</f>
        <v>#REF!</v>
      </c>
      <c r="U3" s="209" t="e">
        <f>SUM(U5,U8,#REF!,U21)</f>
        <v>#REF!</v>
      </c>
      <c r="V3" s="209" t="e">
        <f>SUM(V5,V8,#REF!,V21)</f>
        <v>#REF!</v>
      </c>
      <c r="W3" s="219" t="e">
        <f t="shared" ref="W3:W64" si="2">SUM(E3:V3)</f>
        <v>#REF!</v>
      </c>
      <c r="X3" s="206" t="e">
        <f>Y3-W3</f>
        <v>#REF!</v>
      </c>
      <c r="Y3" s="213">
        <f>C3</f>
        <v>167938.36000000002</v>
      </c>
      <c r="Z3" s="208"/>
    </row>
    <row r="4" spans="1:48">
      <c r="A4" s="1000"/>
      <c r="B4" s="997"/>
      <c r="C4" s="992"/>
      <c r="D4" s="1001"/>
      <c r="E4" s="633">
        <f t="shared" ref="E4:U4" si="3">E3/$C3</f>
        <v>0.41567822860721032</v>
      </c>
      <c r="F4" s="633">
        <f t="shared" si="3"/>
        <v>0.27142920771645024</v>
      </c>
      <c r="G4" s="633">
        <f t="shared" ref="G4:Q4" si="4">G3/$C3</f>
        <v>0.17831366222702186</v>
      </c>
      <c r="H4" s="633">
        <f t="shared" ref="H4:P4" si="5">H3/$C3</f>
        <v>0.13457890144931745</v>
      </c>
      <c r="I4" s="312" t="e">
        <f t="shared" si="5"/>
        <v>#REF!</v>
      </c>
      <c r="J4" s="312" t="e">
        <f t="shared" si="5"/>
        <v>#REF!</v>
      </c>
      <c r="K4" s="312" t="e">
        <f t="shared" si="5"/>
        <v>#REF!</v>
      </c>
      <c r="L4" s="312" t="e">
        <f t="shared" si="5"/>
        <v>#REF!</v>
      </c>
      <c r="M4" s="312" t="e">
        <f t="shared" si="5"/>
        <v>#REF!</v>
      </c>
      <c r="N4" s="312" t="e">
        <f t="shared" si="5"/>
        <v>#REF!</v>
      </c>
      <c r="O4" s="312" t="e">
        <f t="shared" si="5"/>
        <v>#REF!</v>
      </c>
      <c r="P4" s="312" t="e">
        <f t="shared" si="5"/>
        <v>#REF!</v>
      </c>
      <c r="Q4" s="312" t="e">
        <f t="shared" si="4"/>
        <v>#REF!</v>
      </c>
      <c r="R4" s="312" t="e">
        <f t="shared" si="3"/>
        <v>#REF!</v>
      </c>
      <c r="S4" s="312" t="e">
        <f t="shared" ref="S4:T4" si="6">S3/$C3</f>
        <v>#REF!</v>
      </c>
      <c r="T4" s="312" t="e">
        <f t="shared" si="6"/>
        <v>#REF!</v>
      </c>
      <c r="U4" s="312" t="e">
        <f t="shared" si="3"/>
        <v>#REF!</v>
      </c>
      <c r="V4" s="312" t="e">
        <f t="shared" ref="V4" si="7">V3/$C3</f>
        <v>#REF!</v>
      </c>
      <c r="W4" s="222" t="e">
        <f t="shared" si="2"/>
        <v>#REF!</v>
      </c>
      <c r="Z4" s="208"/>
    </row>
    <row r="5" spans="1:48" ht="12.75" customHeight="1">
      <c r="A5" s="989" t="s">
        <v>35100</v>
      </c>
      <c r="B5" s="990" t="str">
        <f>VLOOKUP($A5,ORÇAMENTO!$A:$H,4,FALSE)</f>
        <v>LEVANTAMENTO TOPOGRÁFICO E BATIMÉTRICO</v>
      </c>
      <c r="C5" s="991">
        <f>VLOOKUP($A5,ORÇAMENTO!$A:$H,8,FALSE)</f>
        <v>37219.74</v>
      </c>
      <c r="D5" s="988">
        <f>C5/$C$65</f>
        <v>7.7216497193735384E-2</v>
      </c>
      <c r="E5" s="668">
        <f t="shared" ref="E5:V5" si="8">$C5*E6</f>
        <v>37219.74</v>
      </c>
      <c r="F5" s="668"/>
      <c r="G5" s="668"/>
      <c r="H5" s="668"/>
      <c r="I5" s="210">
        <f t="shared" si="8"/>
        <v>0</v>
      </c>
      <c r="J5" s="210">
        <f t="shared" si="8"/>
        <v>0</v>
      </c>
      <c r="K5" s="210">
        <f t="shared" si="8"/>
        <v>0</v>
      </c>
      <c r="L5" s="210">
        <f t="shared" si="8"/>
        <v>0</v>
      </c>
      <c r="M5" s="210">
        <f t="shared" si="8"/>
        <v>0</v>
      </c>
      <c r="N5" s="210">
        <f t="shared" si="8"/>
        <v>0</v>
      </c>
      <c r="O5" s="210">
        <f t="shared" si="8"/>
        <v>0</v>
      </c>
      <c r="P5" s="210">
        <f t="shared" si="8"/>
        <v>0</v>
      </c>
      <c r="Q5" s="210">
        <f t="shared" si="8"/>
        <v>0</v>
      </c>
      <c r="R5" s="210">
        <f t="shared" si="8"/>
        <v>0</v>
      </c>
      <c r="S5" s="210">
        <f t="shared" si="8"/>
        <v>0</v>
      </c>
      <c r="T5" s="210">
        <f t="shared" si="8"/>
        <v>0</v>
      </c>
      <c r="U5" s="210">
        <f t="shared" si="8"/>
        <v>0</v>
      </c>
      <c r="V5" s="210">
        <f t="shared" si="8"/>
        <v>0</v>
      </c>
      <c r="W5" s="219">
        <f t="shared" si="2"/>
        <v>37219.74</v>
      </c>
      <c r="X5" s="206">
        <f>Y5-W5</f>
        <v>0</v>
      </c>
      <c r="Y5" s="213">
        <f>C5</f>
        <v>37219.74</v>
      </c>
      <c r="Z5" s="208"/>
    </row>
    <row r="6" spans="1:48">
      <c r="A6" s="989"/>
      <c r="B6" s="990"/>
      <c r="C6" s="991"/>
      <c r="D6" s="988"/>
      <c r="E6" s="669">
        <f>SUM(E7)</f>
        <v>1</v>
      </c>
      <c r="F6" s="669"/>
      <c r="G6" s="669"/>
      <c r="H6" s="669"/>
      <c r="I6" s="211"/>
      <c r="J6" s="211"/>
      <c r="K6" s="211"/>
      <c r="L6" s="211"/>
      <c r="M6" s="211"/>
      <c r="N6" s="211"/>
      <c r="O6" s="211"/>
      <c r="P6" s="211"/>
      <c r="Q6" s="211"/>
      <c r="R6" s="211"/>
      <c r="S6" s="211"/>
      <c r="T6" s="211"/>
      <c r="U6" s="211"/>
      <c r="V6" s="211"/>
      <c r="W6" s="222">
        <f t="shared" si="2"/>
        <v>1</v>
      </c>
      <c r="Z6" s="208"/>
    </row>
    <row r="7" spans="1:48" s="547" customFormat="1" ht="63.75">
      <c r="A7" s="548" t="s">
        <v>35099</v>
      </c>
      <c r="B7" s="543" t="str">
        <f>VLOOKUP($A7,ORÇAMENTO!$A:$H,4,FALSE)</f>
        <v>Equipe topográfica para serviços de locação e nivelamento (incluindo equipamento, transporte e profissionais nivel médio), incluindo batimetria</v>
      </c>
      <c r="C7" s="549">
        <f>VLOOKUP($A7,ORÇAMENTO!$A:$H,8,FALSE)</f>
        <v>37219.74</v>
      </c>
      <c r="D7" s="544"/>
      <c r="E7" s="211">
        <v>1</v>
      </c>
      <c r="F7" s="211"/>
      <c r="G7" s="211"/>
      <c r="H7" s="211"/>
      <c r="I7" s="211"/>
      <c r="J7" s="211"/>
      <c r="K7" s="211"/>
      <c r="L7" s="211"/>
      <c r="M7" s="211"/>
      <c r="N7" s="211"/>
      <c r="O7" s="211"/>
      <c r="P7" s="211"/>
      <c r="Q7" s="211"/>
      <c r="R7" s="211"/>
      <c r="S7" s="211"/>
      <c r="T7" s="211"/>
      <c r="U7" s="211"/>
      <c r="V7" s="211"/>
      <c r="W7" s="545"/>
      <c r="X7" s="546"/>
      <c r="Z7" s="208"/>
      <c r="AA7" s="207"/>
      <c r="AB7" s="207"/>
      <c r="AC7" s="207"/>
      <c r="AD7" s="207"/>
      <c r="AE7" s="207"/>
      <c r="AF7" s="207"/>
      <c r="AG7" s="207"/>
      <c r="AH7" s="207"/>
      <c r="AI7" s="207"/>
      <c r="AJ7" s="207"/>
      <c r="AK7" s="207"/>
      <c r="AL7" s="207"/>
      <c r="AM7" s="207"/>
      <c r="AN7" s="207"/>
      <c r="AO7" s="207"/>
      <c r="AP7" s="207"/>
      <c r="AQ7" s="207"/>
      <c r="AR7" s="207"/>
      <c r="AS7" s="207"/>
      <c r="AT7" s="207"/>
      <c r="AU7" s="207"/>
      <c r="AV7" s="207"/>
    </row>
    <row r="8" spans="1:48" ht="12.75" customHeight="1">
      <c r="A8" s="989" t="s">
        <v>35101</v>
      </c>
      <c r="B8" s="990" t="str">
        <f>VLOOKUP($A8,ORÇAMENTO!$A:$H,4,FALSE)</f>
        <v>ESTUDOS GEOLÓGICOS E GEOTÉCNICOS</v>
      </c>
      <c r="C8" s="991">
        <f>VLOOKUP($A8,ORÇAMENTO!$A:$H,8,FALSE)</f>
        <v>99707.9</v>
      </c>
      <c r="D8" s="988">
        <f>C8/$C$65</f>
        <v>0.20685514677274072</v>
      </c>
      <c r="E8" s="670">
        <f>SUMPRODUCT($C10:$C20,E10:E20)</f>
        <v>31782.720000000001</v>
      </c>
      <c r="F8" s="670">
        <f>SUMPRODUCT($C10:$C20,F10:F20)</f>
        <v>38301.820000000007</v>
      </c>
      <c r="G8" s="670">
        <f t="shared" ref="G8" si="9">SUMPRODUCT($C10:$C20,G10:G20)</f>
        <v>29623.360000000001</v>
      </c>
      <c r="H8" s="210"/>
      <c r="I8" s="210">
        <f t="shared" ref="I8:V8" si="10">$C8*I9</f>
        <v>0</v>
      </c>
      <c r="J8" s="210">
        <f t="shared" si="10"/>
        <v>0</v>
      </c>
      <c r="K8" s="210">
        <f t="shared" si="10"/>
        <v>0</v>
      </c>
      <c r="L8" s="210">
        <f t="shared" si="10"/>
        <v>0</v>
      </c>
      <c r="M8" s="210">
        <f t="shared" si="10"/>
        <v>0</v>
      </c>
      <c r="N8" s="210">
        <f t="shared" si="10"/>
        <v>0</v>
      </c>
      <c r="O8" s="210">
        <f t="shared" si="10"/>
        <v>0</v>
      </c>
      <c r="P8" s="210">
        <f t="shared" si="10"/>
        <v>0</v>
      </c>
      <c r="Q8" s="210">
        <f t="shared" si="10"/>
        <v>0</v>
      </c>
      <c r="R8" s="210">
        <f t="shared" si="10"/>
        <v>0</v>
      </c>
      <c r="S8" s="210">
        <f t="shared" si="10"/>
        <v>0</v>
      </c>
      <c r="T8" s="210">
        <f t="shared" si="10"/>
        <v>0</v>
      </c>
      <c r="U8" s="210">
        <f t="shared" si="10"/>
        <v>0</v>
      </c>
      <c r="V8" s="210">
        <f t="shared" si="10"/>
        <v>0</v>
      </c>
      <c r="W8" s="219">
        <f t="shared" si="2"/>
        <v>99707.900000000009</v>
      </c>
      <c r="X8" s="206">
        <f>Y8-W8</f>
        <v>0</v>
      </c>
      <c r="Y8" s="213">
        <f>C8</f>
        <v>99707.9</v>
      </c>
      <c r="Z8" s="208"/>
    </row>
    <row r="9" spans="1:48" ht="26.25" customHeight="1">
      <c r="A9" s="989"/>
      <c r="B9" s="990"/>
      <c r="C9" s="991"/>
      <c r="D9" s="988"/>
      <c r="E9" s="669">
        <f>E8/$C$8</f>
        <v>0.31875829297377645</v>
      </c>
      <c r="F9" s="669">
        <f>F8/$C$8</f>
        <v>0.38414027373959342</v>
      </c>
      <c r="G9" s="669">
        <f t="shared" ref="G9" si="11">G8/$C$8</f>
        <v>0.29710143328663025</v>
      </c>
      <c r="H9" s="211"/>
      <c r="I9" s="211"/>
      <c r="J9" s="211"/>
      <c r="K9" s="211"/>
      <c r="L9" s="211"/>
      <c r="M9" s="211"/>
      <c r="N9" s="211"/>
      <c r="O9" s="211"/>
      <c r="P9" s="211"/>
      <c r="Q9" s="211"/>
      <c r="R9" s="211"/>
      <c r="S9" s="211"/>
      <c r="T9" s="211"/>
      <c r="U9" s="211"/>
      <c r="V9" s="211"/>
      <c r="W9" s="222">
        <f t="shared" si="2"/>
        <v>1</v>
      </c>
      <c r="Y9" s="212"/>
      <c r="Z9" s="208"/>
    </row>
    <row r="10" spans="1:48" s="547" customFormat="1" ht="38.25">
      <c r="A10" s="548" t="s">
        <v>35102</v>
      </c>
      <c r="B10" s="543" t="str">
        <f>VLOOKUP($A10,ORÇAMENTO!$A:$H,4,FALSE)</f>
        <v>Sondagem de simples reconhecimento tipo SPT, incl. deslocamento local do equipamento até 500 m</v>
      </c>
      <c r="C10" s="549">
        <f>VLOOKUP($A10,ORÇAMENTO!$A:$H,8,FALSE)</f>
        <v>16829.82</v>
      </c>
      <c r="D10" s="544"/>
      <c r="E10" s="211">
        <v>1</v>
      </c>
      <c r="F10" s="211"/>
      <c r="G10" s="211"/>
      <c r="H10" s="211"/>
      <c r="I10" s="211"/>
      <c r="J10" s="211"/>
      <c r="K10" s="211"/>
      <c r="L10" s="211"/>
      <c r="M10" s="211"/>
      <c r="N10" s="211"/>
      <c r="O10" s="211"/>
      <c r="P10" s="211"/>
      <c r="Q10" s="211"/>
      <c r="R10" s="211"/>
      <c r="S10" s="211"/>
      <c r="T10" s="211"/>
      <c r="U10" s="211"/>
      <c r="V10" s="211"/>
      <c r="W10" s="545"/>
      <c r="X10" s="546"/>
      <c r="Z10" s="208"/>
      <c r="AA10" s="207"/>
      <c r="AB10" s="207"/>
      <c r="AC10" s="207"/>
      <c r="AD10" s="207"/>
      <c r="AE10" s="207"/>
      <c r="AF10" s="207"/>
      <c r="AG10" s="207"/>
      <c r="AH10" s="207"/>
      <c r="AI10" s="207"/>
      <c r="AJ10" s="207"/>
      <c r="AK10" s="207"/>
      <c r="AL10" s="207"/>
      <c r="AM10" s="207"/>
      <c r="AN10" s="207"/>
      <c r="AO10" s="207"/>
      <c r="AP10" s="207"/>
      <c r="AQ10" s="207"/>
      <c r="AR10" s="207"/>
      <c r="AS10" s="207"/>
      <c r="AT10" s="207"/>
      <c r="AU10" s="207"/>
      <c r="AV10" s="207"/>
    </row>
    <row r="11" spans="1:48" s="547" customFormat="1" ht="51">
      <c r="A11" s="548" t="s">
        <v>35103</v>
      </c>
      <c r="B11" s="543" t="str">
        <f>VLOOKUP($A11,ORÇAMENTO!$A:$H,4,FALSE)</f>
        <v>Mobilização e desmobilização de equipe e equipamento de sondagem SPT, inclusive deslocamento na Grande Vitória</v>
      </c>
      <c r="C11" s="549">
        <f>VLOOKUP($A11,ORÇAMENTO!$A:$H,8,FALSE)</f>
        <v>6274.44</v>
      </c>
      <c r="D11" s="544"/>
      <c r="E11" s="211">
        <v>1</v>
      </c>
      <c r="F11" s="211"/>
      <c r="G11" s="211"/>
      <c r="H11" s="211"/>
      <c r="I11" s="211"/>
      <c r="J11" s="211"/>
      <c r="K11" s="211"/>
      <c r="L11" s="211"/>
      <c r="M11" s="211"/>
      <c r="N11" s="211"/>
      <c r="O11" s="211"/>
      <c r="P11" s="211"/>
      <c r="Q11" s="211"/>
      <c r="R11" s="211"/>
      <c r="S11" s="211"/>
      <c r="T11" s="211"/>
      <c r="U11" s="211"/>
      <c r="V11" s="211"/>
      <c r="W11" s="545"/>
      <c r="X11" s="546"/>
      <c r="Z11" s="208"/>
      <c r="AA11" s="207"/>
      <c r="AB11" s="207"/>
      <c r="AC11" s="207"/>
      <c r="AD11" s="207"/>
      <c r="AE11" s="207"/>
      <c r="AF11" s="207"/>
      <c r="AG11" s="207"/>
      <c r="AH11" s="207"/>
      <c r="AI11" s="207"/>
      <c r="AJ11" s="207"/>
      <c r="AK11" s="207"/>
      <c r="AL11" s="207"/>
      <c r="AM11" s="207"/>
      <c r="AN11" s="207"/>
      <c r="AO11" s="207"/>
      <c r="AP11" s="207"/>
      <c r="AQ11" s="207"/>
      <c r="AR11" s="207"/>
      <c r="AS11" s="207"/>
      <c r="AT11" s="207"/>
      <c r="AU11" s="207"/>
      <c r="AV11" s="207"/>
    </row>
    <row r="12" spans="1:48" s="547" customFormat="1" ht="25.5">
      <c r="A12" s="548" t="s">
        <v>38353</v>
      </c>
      <c r="B12" s="543" t="str">
        <f>VLOOKUP($A12,ORÇAMENTO!$A:$H,4,FALSE)</f>
        <v>Ensaio de Granulometria por Peneiramento</v>
      </c>
      <c r="C12" s="549">
        <f>VLOOKUP($A12,ORÇAMENTO!$A:$H,8,FALSE)</f>
        <v>2497.46</v>
      </c>
      <c r="D12" s="544"/>
      <c r="E12" s="211">
        <v>0.5</v>
      </c>
      <c r="F12" s="211">
        <v>0.5</v>
      </c>
      <c r="G12" s="211"/>
      <c r="H12" s="211"/>
      <c r="I12" s="211"/>
      <c r="J12" s="211"/>
      <c r="K12" s="211"/>
      <c r="L12" s="211"/>
      <c r="M12" s="211"/>
      <c r="N12" s="211"/>
      <c r="O12" s="211"/>
      <c r="P12" s="211"/>
      <c r="Q12" s="211"/>
      <c r="R12" s="211"/>
      <c r="S12" s="211"/>
      <c r="T12" s="211"/>
      <c r="U12" s="211"/>
      <c r="V12" s="211"/>
      <c r="W12" s="222">
        <f t="shared" si="2"/>
        <v>1</v>
      </c>
      <c r="X12" s="546"/>
      <c r="Z12" s="208"/>
      <c r="AA12" s="207"/>
      <c r="AB12" s="207"/>
      <c r="AC12" s="207"/>
      <c r="AD12" s="207"/>
      <c r="AE12" s="207"/>
      <c r="AF12" s="207"/>
      <c r="AG12" s="207"/>
      <c r="AH12" s="207"/>
      <c r="AI12" s="207"/>
      <c r="AJ12" s="207"/>
      <c r="AK12" s="207"/>
      <c r="AL12" s="207"/>
      <c r="AM12" s="207"/>
      <c r="AN12" s="207"/>
      <c r="AO12" s="207"/>
      <c r="AP12" s="207"/>
      <c r="AQ12" s="207"/>
      <c r="AR12" s="207"/>
      <c r="AS12" s="207"/>
      <c r="AT12" s="207"/>
      <c r="AU12" s="207"/>
      <c r="AV12" s="207"/>
    </row>
    <row r="13" spans="1:48" s="547" customFormat="1" ht="25.5">
      <c r="A13" s="548" t="s">
        <v>38354</v>
      </c>
      <c r="B13" s="543" t="str">
        <f>VLOOKUP($A13,ORÇAMENTO!$A:$H,4,FALSE)</f>
        <v>Ensaio de Limites de Liquidez e Plasticidade - por amostra</v>
      </c>
      <c r="C13" s="549">
        <f>VLOOKUP($A13,ORÇAMENTO!$A:$H,8,FALSE)</f>
        <v>2859.22</v>
      </c>
      <c r="D13" s="544"/>
      <c r="E13" s="211">
        <v>0.5</v>
      </c>
      <c r="F13" s="211">
        <v>0.5</v>
      </c>
      <c r="G13" s="211"/>
      <c r="H13" s="211"/>
      <c r="I13" s="211"/>
      <c r="J13" s="211"/>
      <c r="K13" s="211"/>
      <c r="L13" s="211"/>
      <c r="M13" s="211"/>
      <c r="N13" s="211"/>
      <c r="O13" s="211"/>
      <c r="P13" s="211"/>
      <c r="Q13" s="211"/>
      <c r="R13" s="211"/>
      <c r="S13" s="211"/>
      <c r="T13" s="211"/>
      <c r="U13" s="211"/>
      <c r="V13" s="211"/>
      <c r="W13" s="222">
        <f t="shared" si="2"/>
        <v>1</v>
      </c>
      <c r="X13" s="546"/>
      <c r="Z13" s="208"/>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row>
    <row r="14" spans="1:48" s="547" customFormat="1" ht="25.5">
      <c r="A14" s="548" t="s">
        <v>38355</v>
      </c>
      <c r="B14" s="543" t="str">
        <f>VLOOKUP($A14,ORÇAMENTO!$A:$H,4,FALSE)</f>
        <v>Ensaio de Compactação Proctor Normal - por amostra</v>
      </c>
      <c r="C14" s="549">
        <f>VLOOKUP($A14,ORÇAMENTO!$A:$H,8,FALSE)</f>
        <v>5532.52</v>
      </c>
      <c r="D14" s="544"/>
      <c r="E14" s="211">
        <v>0.5</v>
      </c>
      <c r="F14" s="211">
        <v>0.5</v>
      </c>
      <c r="G14" s="211"/>
      <c r="H14" s="211"/>
      <c r="I14" s="211"/>
      <c r="J14" s="211"/>
      <c r="K14" s="211"/>
      <c r="L14" s="211"/>
      <c r="M14" s="211"/>
      <c r="N14" s="211"/>
      <c r="O14" s="211"/>
      <c r="P14" s="211"/>
      <c r="Q14" s="211"/>
      <c r="R14" s="211"/>
      <c r="S14" s="211"/>
      <c r="T14" s="211"/>
      <c r="U14" s="211"/>
      <c r="V14" s="211"/>
      <c r="W14" s="222">
        <f t="shared" si="2"/>
        <v>1</v>
      </c>
      <c r="X14" s="546"/>
      <c r="Z14" s="208"/>
      <c r="AA14" s="207"/>
      <c r="AB14" s="207"/>
      <c r="AC14" s="207"/>
      <c r="AD14" s="207"/>
      <c r="AE14" s="207"/>
      <c r="AF14" s="207"/>
      <c r="AG14" s="207"/>
      <c r="AH14" s="207"/>
      <c r="AI14" s="207"/>
      <c r="AJ14" s="207"/>
      <c r="AK14" s="207"/>
      <c r="AL14" s="207"/>
      <c r="AM14" s="207"/>
      <c r="AN14" s="207"/>
      <c r="AO14" s="207"/>
      <c r="AP14" s="207"/>
      <c r="AQ14" s="207"/>
      <c r="AR14" s="207"/>
      <c r="AS14" s="207"/>
      <c r="AT14" s="207"/>
      <c r="AU14" s="207"/>
      <c r="AV14" s="207"/>
    </row>
    <row r="15" spans="1:48" s="547" customFormat="1">
      <c r="A15" s="548" t="s">
        <v>38356</v>
      </c>
      <c r="B15" s="543" t="str">
        <f>VLOOKUP($A15,ORÇAMENTO!$A:$H,4,FALSE)</f>
        <v>Ensaio de massa específica "In Situ"</v>
      </c>
      <c r="C15" s="549">
        <f>VLOOKUP($A15,ORÇAMENTO!$A:$H,8,FALSE)</f>
        <v>1767.64</v>
      </c>
      <c r="D15" s="544"/>
      <c r="E15" s="211">
        <v>0.5</v>
      </c>
      <c r="F15" s="211">
        <v>0.5</v>
      </c>
      <c r="G15" s="211"/>
      <c r="H15" s="211"/>
      <c r="I15" s="211"/>
      <c r="J15" s="211"/>
      <c r="K15" s="211"/>
      <c r="L15" s="211"/>
      <c r="M15" s="211"/>
      <c r="N15" s="211"/>
      <c r="O15" s="211"/>
      <c r="P15" s="211"/>
      <c r="Q15" s="211"/>
      <c r="R15" s="211"/>
      <c r="S15" s="211"/>
      <c r="T15" s="211"/>
      <c r="U15" s="211"/>
      <c r="V15" s="211"/>
      <c r="W15" s="222">
        <f t="shared" si="2"/>
        <v>1</v>
      </c>
      <c r="X15" s="546"/>
      <c r="Z15" s="208"/>
      <c r="AA15" s="207"/>
      <c r="AB15" s="207"/>
      <c r="AC15" s="207"/>
      <c r="AD15" s="207"/>
      <c r="AE15" s="207"/>
      <c r="AF15" s="207"/>
      <c r="AG15" s="207"/>
      <c r="AH15" s="207"/>
      <c r="AI15" s="207"/>
      <c r="AJ15" s="207"/>
      <c r="AK15" s="207"/>
      <c r="AL15" s="207"/>
      <c r="AM15" s="207"/>
      <c r="AN15" s="207"/>
      <c r="AO15" s="207"/>
      <c r="AP15" s="207"/>
      <c r="AQ15" s="207"/>
      <c r="AR15" s="207"/>
      <c r="AS15" s="207"/>
      <c r="AT15" s="207"/>
      <c r="AU15" s="207"/>
      <c r="AV15" s="207"/>
    </row>
    <row r="16" spans="1:48" s="547" customFormat="1">
      <c r="A16" s="548" t="s">
        <v>38357</v>
      </c>
      <c r="B16" s="543" t="str">
        <f>VLOOKUP($A16,ORÇAMENTO!$A:$H,4,FALSE)</f>
        <v>Ensaio de Indíce de suporte Califórnia</v>
      </c>
      <c r="C16" s="549">
        <f>VLOOKUP($A16,ORÇAMENTO!$A:$H,8,FALSE)</f>
        <v>3272.64</v>
      </c>
      <c r="D16" s="544"/>
      <c r="E16" s="211">
        <v>0.5</v>
      </c>
      <c r="F16" s="211">
        <v>0.5</v>
      </c>
      <c r="G16" s="211"/>
      <c r="H16" s="211"/>
      <c r="I16" s="211"/>
      <c r="J16" s="211"/>
      <c r="K16" s="211"/>
      <c r="L16" s="211"/>
      <c r="M16" s="211"/>
      <c r="N16" s="211"/>
      <c r="O16" s="211"/>
      <c r="P16" s="211"/>
      <c r="Q16" s="211"/>
      <c r="R16" s="211"/>
      <c r="S16" s="211"/>
      <c r="T16" s="211"/>
      <c r="U16" s="211"/>
      <c r="V16" s="211"/>
      <c r="W16" s="222">
        <f t="shared" si="2"/>
        <v>1</v>
      </c>
      <c r="X16" s="546"/>
      <c r="Z16" s="208"/>
      <c r="AA16" s="207"/>
      <c r="AB16" s="207"/>
      <c r="AC16" s="207"/>
      <c r="AD16" s="207"/>
      <c r="AE16" s="207"/>
      <c r="AF16" s="207"/>
      <c r="AG16" s="207"/>
      <c r="AH16" s="207"/>
      <c r="AI16" s="207"/>
      <c r="AJ16" s="207"/>
      <c r="AK16" s="207"/>
      <c r="AL16" s="207"/>
      <c r="AM16" s="207"/>
      <c r="AN16" s="207"/>
      <c r="AO16" s="207"/>
      <c r="AP16" s="207"/>
      <c r="AQ16" s="207"/>
      <c r="AR16" s="207"/>
      <c r="AS16" s="207"/>
      <c r="AT16" s="207"/>
      <c r="AU16" s="207"/>
      <c r="AV16" s="207"/>
    </row>
    <row r="17" spans="1:48" s="547" customFormat="1" ht="25.5">
      <c r="A17" s="548" t="s">
        <v>38358</v>
      </c>
      <c r="B17" s="543" t="str">
        <f>VLOOKUP($A17,ORÇAMENTO!$A:$H,4,FALSE)</f>
        <v>Ensaio de Umidade em Estufa (Natural), por amostra</v>
      </c>
      <c r="C17" s="549">
        <f>VLOOKUP($A17,ORÇAMENTO!$A:$H,8,FALSE)</f>
        <v>1427.44</v>
      </c>
      <c r="D17" s="544"/>
      <c r="E17" s="211">
        <v>0.5</v>
      </c>
      <c r="F17" s="211">
        <v>0.5</v>
      </c>
      <c r="G17" s="211"/>
      <c r="H17" s="211"/>
      <c r="I17" s="211"/>
      <c r="J17" s="211"/>
      <c r="K17" s="211"/>
      <c r="L17" s="211"/>
      <c r="M17" s="211"/>
      <c r="N17" s="211"/>
      <c r="O17" s="211"/>
      <c r="P17" s="211"/>
      <c r="Q17" s="211"/>
      <c r="R17" s="211"/>
      <c r="S17" s="211"/>
      <c r="T17" s="211"/>
      <c r="U17" s="211"/>
      <c r="V17" s="211"/>
      <c r="W17" s="222">
        <f t="shared" si="2"/>
        <v>1</v>
      </c>
      <c r="X17" s="546"/>
      <c r="Z17" s="208"/>
      <c r="AA17" s="207"/>
      <c r="AB17" s="207"/>
      <c r="AC17" s="207"/>
      <c r="AD17" s="207"/>
      <c r="AE17" s="207"/>
      <c r="AF17" s="207"/>
      <c r="AG17" s="207"/>
      <c r="AH17" s="207"/>
      <c r="AI17" s="207"/>
      <c r="AJ17" s="207"/>
      <c r="AK17" s="207"/>
      <c r="AL17" s="207"/>
      <c r="AM17" s="207"/>
      <c r="AN17" s="207"/>
      <c r="AO17" s="207"/>
      <c r="AP17" s="207"/>
      <c r="AQ17" s="207"/>
      <c r="AR17" s="207"/>
      <c r="AS17" s="207"/>
      <c r="AT17" s="207"/>
      <c r="AU17" s="207"/>
      <c r="AV17" s="207"/>
    </row>
    <row r="18" spans="1:48" s="547" customFormat="1" ht="38.25">
      <c r="A18" s="548" t="s">
        <v>38359</v>
      </c>
      <c r="B18" s="543" t="str">
        <f>VLOOKUP($A18,ORÇAMENTO!$A:$H,4,FALSE)</f>
        <v>Ensaio de Análise Física do material a ser dragado - CONAMA 344/04 e 454/12</v>
      </c>
      <c r="C18" s="549">
        <f>VLOOKUP($A18,ORÇAMENTO!$A:$H,8,FALSE)</f>
        <v>16161.52</v>
      </c>
      <c r="D18" s="544"/>
      <c r="E18" s="211"/>
      <c r="F18" s="211">
        <v>0.5</v>
      </c>
      <c r="G18" s="211">
        <v>0.5</v>
      </c>
      <c r="H18" s="211"/>
      <c r="I18" s="211"/>
      <c r="J18" s="211"/>
      <c r="K18" s="211"/>
      <c r="L18" s="211"/>
      <c r="M18" s="211"/>
      <c r="N18" s="211"/>
      <c r="O18" s="211"/>
      <c r="P18" s="211"/>
      <c r="Q18" s="211"/>
      <c r="R18" s="211"/>
      <c r="S18" s="211"/>
      <c r="T18" s="211"/>
      <c r="U18" s="211"/>
      <c r="V18" s="211"/>
      <c r="W18" s="222">
        <f t="shared" si="2"/>
        <v>1</v>
      </c>
      <c r="X18" s="546"/>
      <c r="Z18" s="208"/>
      <c r="AA18" s="207"/>
      <c r="AB18" s="207"/>
      <c r="AC18" s="207"/>
      <c r="AD18" s="207"/>
      <c r="AE18" s="207"/>
      <c r="AF18" s="207"/>
      <c r="AG18" s="207"/>
      <c r="AH18" s="207"/>
      <c r="AI18" s="207"/>
      <c r="AJ18" s="207"/>
      <c r="AK18" s="207"/>
      <c r="AL18" s="207"/>
      <c r="AM18" s="207"/>
      <c r="AN18" s="207"/>
      <c r="AO18" s="207"/>
      <c r="AP18" s="207"/>
      <c r="AQ18" s="207"/>
      <c r="AR18" s="207"/>
      <c r="AS18" s="207"/>
      <c r="AT18" s="207"/>
      <c r="AU18" s="207"/>
      <c r="AV18" s="207"/>
    </row>
    <row r="19" spans="1:48" s="547" customFormat="1" ht="25.5">
      <c r="A19" s="548" t="s">
        <v>38360</v>
      </c>
      <c r="B19" s="543" t="str">
        <f>VLOOKUP($A19,ORÇAMENTO!$A:$H,4,FALSE)</f>
        <v>Ensaio de Análise Química de material a ser dragado - CONAMA 454/12</v>
      </c>
      <c r="C19" s="549">
        <f>VLOOKUP($A19,ORÇAMENTO!$A:$H,8,FALSE)</f>
        <v>14889.52</v>
      </c>
      <c r="D19" s="544"/>
      <c r="E19" s="211"/>
      <c r="F19" s="211">
        <v>0.5</v>
      </c>
      <c r="G19" s="211">
        <v>0.5</v>
      </c>
      <c r="H19" s="211"/>
      <c r="I19" s="211"/>
      <c r="J19" s="211"/>
      <c r="K19" s="211"/>
      <c r="L19" s="211"/>
      <c r="M19" s="211"/>
      <c r="N19" s="211"/>
      <c r="O19" s="211"/>
      <c r="P19" s="211"/>
      <c r="Q19" s="211"/>
      <c r="R19" s="211"/>
      <c r="S19" s="211"/>
      <c r="T19" s="211"/>
      <c r="U19" s="211"/>
      <c r="V19" s="211"/>
      <c r="W19" s="222">
        <f t="shared" si="2"/>
        <v>1</v>
      </c>
      <c r="X19" s="546"/>
      <c r="Z19" s="208"/>
      <c r="AA19" s="207"/>
      <c r="AB19" s="207"/>
      <c r="AC19" s="207"/>
      <c r="AD19" s="207"/>
      <c r="AE19" s="207"/>
      <c r="AF19" s="207"/>
      <c r="AG19" s="207"/>
      <c r="AH19" s="207"/>
      <c r="AI19" s="207"/>
      <c r="AJ19" s="207"/>
      <c r="AK19" s="207"/>
      <c r="AL19" s="207"/>
      <c r="AM19" s="207"/>
      <c r="AN19" s="207"/>
      <c r="AO19" s="207"/>
      <c r="AP19" s="207"/>
      <c r="AQ19" s="207"/>
      <c r="AR19" s="207"/>
      <c r="AS19" s="207"/>
      <c r="AT19" s="207"/>
      <c r="AU19" s="207"/>
      <c r="AV19" s="207"/>
    </row>
    <row r="20" spans="1:48" s="547" customFormat="1" ht="38.25">
      <c r="A20" s="548" t="s">
        <v>38361</v>
      </c>
      <c r="B20" s="543" t="str">
        <f>VLOOKUP($A20,ORÇAMENTO!$A:$H,4,FALSE)</f>
        <v>Ensaio de caracterização Ecotoxicológico de material a ser dragado - CONAMA 454/12</v>
      </c>
      <c r="C20" s="549">
        <f>VLOOKUP($A20,ORÇAMENTO!$A:$H,8,FALSE)</f>
        <v>28195.68</v>
      </c>
      <c r="D20" s="544"/>
      <c r="E20" s="211"/>
      <c r="F20" s="211">
        <v>0.5</v>
      </c>
      <c r="G20" s="211">
        <v>0.5</v>
      </c>
      <c r="H20" s="211"/>
      <c r="I20" s="211"/>
      <c r="J20" s="211"/>
      <c r="K20" s="211"/>
      <c r="L20" s="211"/>
      <c r="M20" s="211"/>
      <c r="N20" s="211"/>
      <c r="O20" s="211"/>
      <c r="P20" s="211"/>
      <c r="Q20" s="211"/>
      <c r="R20" s="211"/>
      <c r="S20" s="211"/>
      <c r="T20" s="211"/>
      <c r="U20" s="211"/>
      <c r="V20" s="211"/>
      <c r="W20" s="222">
        <f t="shared" si="2"/>
        <v>1</v>
      </c>
      <c r="X20" s="546"/>
      <c r="Z20" s="208"/>
      <c r="AA20" s="207"/>
      <c r="AB20" s="207"/>
      <c r="AC20" s="207"/>
      <c r="AD20" s="207"/>
      <c r="AE20" s="207"/>
      <c r="AF20" s="207"/>
      <c r="AG20" s="207"/>
      <c r="AH20" s="207"/>
      <c r="AI20" s="207"/>
      <c r="AJ20" s="207"/>
      <c r="AK20" s="207"/>
      <c r="AL20" s="207"/>
      <c r="AM20" s="207"/>
      <c r="AN20" s="207"/>
      <c r="AO20" s="207"/>
      <c r="AP20" s="207"/>
      <c r="AQ20" s="207"/>
      <c r="AR20" s="207"/>
      <c r="AS20" s="207"/>
      <c r="AT20" s="207"/>
      <c r="AU20" s="207"/>
      <c r="AV20" s="207"/>
    </row>
    <row r="21" spans="1:48" ht="12.75" customHeight="1">
      <c r="A21" s="989" t="s">
        <v>35104</v>
      </c>
      <c r="B21" s="990" t="str">
        <f>VLOOKUP($A21,ORÇAMENTO!$A:$H,4,FALSE)</f>
        <v>ESTUDOS HIDRÁULICOS E SOCIOAMBIENTAIS</v>
      </c>
      <c r="C21" s="991">
        <f>VLOOKUP($A21,ORÇAMENTO!$A:$H,8,FALSE)</f>
        <v>31010.720000000001</v>
      </c>
      <c r="D21" s="988">
        <f>C21/$C$65</f>
        <v>6.4335193471413671E-2</v>
      </c>
      <c r="E21" s="670">
        <f>SUMPRODUCT($C23:$C26,E23:E26)</f>
        <v>805.86</v>
      </c>
      <c r="F21" s="670">
        <f>SUMPRODUCT($C23:$C26,F23:F26)</f>
        <v>7281.5559999999996</v>
      </c>
      <c r="G21" s="670">
        <f>SUMPRODUCT($C23:$C26,G23:G26)</f>
        <v>322.34400000000005</v>
      </c>
      <c r="H21" s="670">
        <f>SUMPRODUCT($C23:$C26,H23:H26)</f>
        <v>22600.959999999999</v>
      </c>
      <c r="I21" s="210">
        <f t="shared" ref="I21:V21" si="12">$C21*I22</f>
        <v>0</v>
      </c>
      <c r="J21" s="210">
        <f t="shared" si="12"/>
        <v>0</v>
      </c>
      <c r="K21" s="210">
        <f t="shared" si="12"/>
        <v>0</v>
      </c>
      <c r="L21" s="210">
        <f t="shared" si="12"/>
        <v>0</v>
      </c>
      <c r="M21" s="210">
        <f t="shared" si="12"/>
        <v>0</v>
      </c>
      <c r="N21" s="210">
        <f t="shared" si="12"/>
        <v>0</v>
      </c>
      <c r="O21" s="210">
        <f t="shared" si="12"/>
        <v>0</v>
      </c>
      <c r="P21" s="210">
        <f t="shared" si="12"/>
        <v>0</v>
      </c>
      <c r="Q21" s="210">
        <f t="shared" si="12"/>
        <v>0</v>
      </c>
      <c r="R21" s="210">
        <f t="shared" si="12"/>
        <v>0</v>
      </c>
      <c r="S21" s="210">
        <f t="shared" si="12"/>
        <v>0</v>
      </c>
      <c r="T21" s="210">
        <f t="shared" si="12"/>
        <v>0</v>
      </c>
      <c r="U21" s="210">
        <f t="shared" si="12"/>
        <v>0</v>
      </c>
      <c r="V21" s="210">
        <f t="shared" si="12"/>
        <v>0</v>
      </c>
      <c r="W21" s="219">
        <f>SUM(E21:V21)</f>
        <v>31010.719999999998</v>
      </c>
      <c r="X21" s="206">
        <f>Y21-W21</f>
        <v>0</v>
      </c>
      <c r="Y21" s="213">
        <f>C21</f>
        <v>31010.720000000001</v>
      </c>
      <c r="Z21" s="208"/>
    </row>
    <row r="22" spans="1:48" ht="38.25" customHeight="1">
      <c r="A22" s="989"/>
      <c r="B22" s="990"/>
      <c r="C22" s="991"/>
      <c r="D22" s="988"/>
      <c r="E22" s="671">
        <f>E21/$C21</f>
        <v>2.5986497572452364E-2</v>
      </c>
      <c r="F22" s="671">
        <f>F21/$C21</f>
        <v>0.23480770520645761</v>
      </c>
      <c r="G22" s="671">
        <f>G21/$C21</f>
        <v>1.0394599028980947E-2</v>
      </c>
      <c r="H22" s="671">
        <f>H21/$C21</f>
        <v>0.72881119819210904</v>
      </c>
      <c r="I22" s="211"/>
      <c r="J22" s="211"/>
      <c r="K22" s="211"/>
      <c r="L22" s="211"/>
      <c r="M22" s="211"/>
      <c r="N22" s="211"/>
      <c r="O22" s="211"/>
      <c r="P22" s="211"/>
      <c r="Q22" s="211"/>
      <c r="R22" s="211"/>
      <c r="S22" s="211"/>
      <c r="T22" s="211"/>
      <c r="U22" s="211"/>
      <c r="V22" s="211"/>
      <c r="W22" s="222">
        <f t="shared" si="2"/>
        <v>1</v>
      </c>
      <c r="Z22" s="208"/>
    </row>
    <row r="23" spans="1:48" s="547" customFormat="1">
      <c r="A23" s="548" t="s">
        <v>55</v>
      </c>
      <c r="B23" s="543" t="str">
        <f>VLOOKUP($A23,ORÇAMENTO!$A:$H,4,FALSE)</f>
        <v>Estudos Hidráulicos</v>
      </c>
      <c r="C23" s="549">
        <f>VLOOKUP($A23,ORÇAMENTO!$A:$H,8,FALSE)</f>
        <v>6798.04</v>
      </c>
      <c r="D23" s="544"/>
      <c r="E23" s="211"/>
      <c r="F23" s="211">
        <v>1</v>
      </c>
      <c r="G23" s="211"/>
      <c r="H23" s="211"/>
      <c r="I23" s="211"/>
      <c r="J23" s="211"/>
      <c r="K23" s="211"/>
      <c r="L23" s="211"/>
      <c r="M23" s="211"/>
      <c r="N23" s="211"/>
      <c r="O23" s="211"/>
      <c r="P23" s="211"/>
      <c r="Q23" s="211"/>
      <c r="R23" s="211"/>
      <c r="S23" s="211"/>
      <c r="T23" s="211"/>
      <c r="U23" s="211"/>
      <c r="V23" s="211"/>
      <c r="W23" s="222">
        <f t="shared" si="2"/>
        <v>1</v>
      </c>
      <c r="X23" s="546"/>
      <c r="Z23" s="208"/>
      <c r="AA23" s="207"/>
      <c r="AB23" s="207"/>
      <c r="AC23" s="207"/>
      <c r="AD23" s="207"/>
      <c r="AE23" s="207"/>
      <c r="AF23" s="207"/>
      <c r="AG23" s="207"/>
      <c r="AH23" s="207"/>
      <c r="AI23" s="207"/>
      <c r="AJ23" s="207"/>
      <c r="AK23" s="207"/>
      <c r="AL23" s="207"/>
      <c r="AM23" s="207"/>
      <c r="AN23" s="207"/>
      <c r="AO23" s="207"/>
      <c r="AP23" s="207"/>
      <c r="AQ23" s="207"/>
      <c r="AR23" s="207"/>
      <c r="AS23" s="207"/>
      <c r="AT23" s="207"/>
      <c r="AU23" s="207"/>
      <c r="AV23" s="207"/>
    </row>
    <row r="24" spans="1:48" s="547" customFormat="1" ht="127.5">
      <c r="A24" s="548" t="s">
        <v>63</v>
      </c>
      <c r="B24" s="543" t="str">
        <f>VLOOKUP($A24,ORÇAMENTO!$A:$H,4,FALSE)</f>
        <v>Elaboração de Estudo Ambiental, inclusive o Plano de Controle Ambiental - PCA, o Plano de Gerenciamento de Resíduos Sólidos - PGRS e o Plano de Recuperação de Área Degradada - PRAD, Levantamento Primário e Secundário da fauna local, incluindo documentos para autorização para seu manejo, caso necessário.</v>
      </c>
      <c r="C24" s="549">
        <f>VLOOKUP($A24,ORÇAMENTO!$A:$H,8,FALSE)</f>
        <v>17792.62</v>
      </c>
      <c r="D24" s="544"/>
      <c r="E24" s="211"/>
      <c r="F24" s="211"/>
      <c r="G24" s="211"/>
      <c r="H24" s="211">
        <v>1</v>
      </c>
      <c r="I24" s="211"/>
      <c r="J24" s="211"/>
      <c r="K24" s="211"/>
      <c r="L24" s="211"/>
      <c r="M24" s="211"/>
      <c r="N24" s="211"/>
      <c r="O24" s="211"/>
      <c r="P24" s="211"/>
      <c r="Q24" s="211"/>
      <c r="R24" s="211"/>
      <c r="S24" s="211"/>
      <c r="T24" s="211"/>
      <c r="U24" s="211"/>
      <c r="V24" s="211"/>
      <c r="W24" s="222">
        <f t="shared" si="2"/>
        <v>1</v>
      </c>
      <c r="X24" s="546"/>
      <c r="Z24" s="208"/>
      <c r="AA24" s="207"/>
      <c r="AB24" s="207"/>
      <c r="AC24" s="207"/>
      <c r="AD24" s="207"/>
      <c r="AE24" s="207"/>
      <c r="AF24" s="207"/>
      <c r="AG24" s="207"/>
      <c r="AH24" s="207"/>
      <c r="AI24" s="207"/>
      <c r="AJ24" s="207"/>
      <c r="AK24" s="207"/>
      <c r="AL24" s="207"/>
      <c r="AM24" s="207"/>
      <c r="AN24" s="207"/>
      <c r="AO24" s="207"/>
      <c r="AP24" s="207"/>
      <c r="AQ24" s="207"/>
      <c r="AR24" s="207"/>
      <c r="AS24" s="207"/>
      <c r="AT24" s="207"/>
      <c r="AU24" s="207"/>
      <c r="AV24" s="207"/>
    </row>
    <row r="25" spans="1:48" s="547" customFormat="1" ht="25.5">
      <c r="A25" s="548" t="s">
        <v>66</v>
      </c>
      <c r="B25" s="543" t="str">
        <f>VLOOKUP($A25,ORÇAMENTO!$A:$H,4,FALSE)</f>
        <v>Projeto de Trabalho Técnico Socioambiental - PTTSA, padrão CAIXA</v>
      </c>
      <c r="C25" s="549">
        <f>VLOOKUP($A25,ORÇAMENTO!$A:$H,8,FALSE)</f>
        <v>4808.34</v>
      </c>
      <c r="D25" s="544"/>
      <c r="E25" s="211"/>
      <c r="F25" s="211"/>
      <c r="G25" s="211"/>
      <c r="H25" s="211">
        <v>1</v>
      </c>
      <c r="I25" s="211"/>
      <c r="J25" s="211"/>
      <c r="K25" s="211"/>
      <c r="L25" s="211"/>
      <c r="M25" s="211"/>
      <c r="N25" s="211"/>
      <c r="O25" s="211"/>
      <c r="P25" s="211"/>
      <c r="Q25" s="211"/>
      <c r="R25" s="211"/>
      <c r="S25" s="211"/>
      <c r="T25" s="211"/>
      <c r="U25" s="211"/>
      <c r="V25" s="211"/>
      <c r="W25" s="222">
        <f t="shared" si="2"/>
        <v>1</v>
      </c>
      <c r="X25" s="546"/>
      <c r="Z25" s="208"/>
      <c r="AA25" s="207"/>
      <c r="AB25" s="207"/>
      <c r="AC25" s="207"/>
      <c r="AD25" s="207"/>
      <c r="AE25" s="207"/>
      <c r="AF25" s="207"/>
      <c r="AG25" s="207"/>
      <c r="AH25" s="207"/>
      <c r="AI25" s="207"/>
      <c r="AJ25" s="207"/>
      <c r="AK25" s="207"/>
      <c r="AL25" s="207"/>
      <c r="AM25" s="207"/>
      <c r="AN25" s="207"/>
      <c r="AO25" s="207"/>
      <c r="AP25" s="207"/>
      <c r="AQ25" s="207"/>
      <c r="AR25" s="207"/>
      <c r="AS25" s="207"/>
      <c r="AT25" s="207"/>
      <c r="AU25" s="207"/>
      <c r="AV25" s="207"/>
    </row>
    <row r="26" spans="1:48" s="547" customFormat="1" ht="38.25">
      <c r="A26" s="548" t="s">
        <v>35105</v>
      </c>
      <c r="B26" s="543" t="str">
        <f>VLOOKUP($A26,ORÇAMENTO!$A:$H,4,FALSE)</f>
        <v>Serviços de elaboração de cadastro técnico imobiliário para fins de desapropriação de imóveis</v>
      </c>
      <c r="C26" s="549">
        <f>VLOOKUP($A26,ORÇAMENTO!$A:$H,8,FALSE)</f>
        <v>1611.72</v>
      </c>
      <c r="D26" s="544"/>
      <c r="E26" s="211">
        <v>0.5</v>
      </c>
      <c r="F26" s="211">
        <v>0.3</v>
      </c>
      <c r="G26" s="211">
        <v>0.2</v>
      </c>
      <c r="H26" s="211"/>
      <c r="I26" s="211"/>
      <c r="J26" s="211"/>
      <c r="K26" s="211"/>
      <c r="L26" s="211"/>
      <c r="M26" s="211"/>
      <c r="N26" s="211"/>
      <c r="O26" s="211"/>
      <c r="P26" s="211"/>
      <c r="Q26" s="211"/>
      <c r="R26" s="211"/>
      <c r="S26" s="211"/>
      <c r="T26" s="211"/>
      <c r="U26" s="211"/>
      <c r="V26" s="211"/>
      <c r="W26" s="222">
        <f t="shared" si="2"/>
        <v>1</v>
      </c>
      <c r="X26" s="546"/>
      <c r="Z26" s="208"/>
      <c r="AA26" s="207"/>
      <c r="AB26" s="207"/>
      <c r="AC26" s="207"/>
      <c r="AD26" s="207"/>
      <c r="AE26" s="207"/>
      <c r="AF26" s="207"/>
      <c r="AG26" s="207"/>
      <c r="AH26" s="207"/>
      <c r="AI26" s="207"/>
      <c r="AJ26" s="207"/>
      <c r="AK26" s="207"/>
      <c r="AL26" s="207"/>
      <c r="AM26" s="207"/>
      <c r="AN26" s="207"/>
      <c r="AO26" s="207"/>
      <c r="AP26" s="207"/>
      <c r="AQ26" s="207"/>
      <c r="AR26" s="207"/>
      <c r="AS26" s="207"/>
      <c r="AT26" s="207"/>
      <c r="AU26" s="207"/>
      <c r="AV26" s="207"/>
    </row>
    <row r="27" spans="1:48" ht="28.5" customHeight="1">
      <c r="A27" s="995">
        <v>2</v>
      </c>
      <c r="B27" s="996" t="str">
        <f>VLOOKUP($A27,ORÇAMENTO!$A:$H,4,FALSE)</f>
        <v>ELABORAÇÃO DE PROJETOS EXECUTIVOS DAS OBRAS DO RIO/CANAL ARIBIRI</v>
      </c>
      <c r="C27" s="992">
        <f>VLOOKUP($A27,ORÇAMENTO!$A:$H,8,FALSE)</f>
        <v>139258.76999999999</v>
      </c>
      <c r="D27" s="993">
        <f>C27/$C$65</f>
        <v>0.28890783285718924</v>
      </c>
      <c r="E27" s="209"/>
      <c r="F27" s="209">
        <f t="shared" ref="F27:V27" si="13">SUM(F29,F33,F40,F43)</f>
        <v>81149.94</v>
      </c>
      <c r="G27" s="209">
        <f t="shared" si="13"/>
        <v>38119.599999999999</v>
      </c>
      <c r="H27" s="209">
        <f t="shared" si="13"/>
        <v>19989.23</v>
      </c>
      <c r="I27" s="209">
        <f t="shared" si="13"/>
        <v>0</v>
      </c>
      <c r="J27" s="209">
        <f t="shared" si="13"/>
        <v>0</v>
      </c>
      <c r="K27" s="209">
        <f t="shared" si="13"/>
        <v>0</v>
      </c>
      <c r="L27" s="209">
        <f t="shared" si="13"/>
        <v>0</v>
      </c>
      <c r="M27" s="209">
        <f t="shared" si="13"/>
        <v>0</v>
      </c>
      <c r="N27" s="209">
        <f t="shared" si="13"/>
        <v>0</v>
      </c>
      <c r="O27" s="209">
        <f t="shared" si="13"/>
        <v>0</v>
      </c>
      <c r="P27" s="209">
        <f t="shared" si="13"/>
        <v>0</v>
      </c>
      <c r="Q27" s="209">
        <f t="shared" si="13"/>
        <v>0</v>
      </c>
      <c r="R27" s="209">
        <f t="shared" si="13"/>
        <v>0</v>
      </c>
      <c r="S27" s="209">
        <f t="shared" si="13"/>
        <v>0</v>
      </c>
      <c r="T27" s="209">
        <f t="shared" si="13"/>
        <v>0</v>
      </c>
      <c r="U27" s="209">
        <f t="shared" si="13"/>
        <v>0</v>
      </c>
      <c r="V27" s="209">
        <f t="shared" si="13"/>
        <v>0</v>
      </c>
      <c r="W27" s="219">
        <f t="shared" si="2"/>
        <v>139258.77000000002</v>
      </c>
      <c r="X27" s="206">
        <f>Y27-W27</f>
        <v>0</v>
      </c>
      <c r="Y27" s="213">
        <f>C27</f>
        <v>139258.76999999999</v>
      </c>
      <c r="Z27" s="208"/>
    </row>
    <row r="28" spans="1:48" ht="28.5" customHeight="1">
      <c r="A28" s="995"/>
      <c r="B28" s="997"/>
      <c r="C28" s="992"/>
      <c r="D28" s="993"/>
      <c r="E28" s="312"/>
      <c r="F28" s="312">
        <f t="shared" ref="F28" si="14">F27/$C27</f>
        <v>0.58272768027464272</v>
      </c>
      <c r="G28" s="312">
        <f t="shared" ref="G28:V28" si="15">G27/$C27</f>
        <v>0.27373213191528262</v>
      </c>
      <c r="H28" s="312">
        <f t="shared" si="15"/>
        <v>0.14354018781007474</v>
      </c>
      <c r="I28" s="312">
        <f t="shared" si="15"/>
        <v>0</v>
      </c>
      <c r="J28" s="312">
        <f t="shared" si="15"/>
        <v>0</v>
      </c>
      <c r="K28" s="312">
        <f t="shared" si="15"/>
        <v>0</v>
      </c>
      <c r="L28" s="312">
        <f t="shared" si="15"/>
        <v>0</v>
      </c>
      <c r="M28" s="312">
        <f t="shared" si="15"/>
        <v>0</v>
      </c>
      <c r="N28" s="312">
        <f t="shared" si="15"/>
        <v>0</v>
      </c>
      <c r="O28" s="312">
        <f t="shared" si="15"/>
        <v>0</v>
      </c>
      <c r="P28" s="312">
        <f t="shared" si="15"/>
        <v>0</v>
      </c>
      <c r="Q28" s="312">
        <f t="shared" si="15"/>
        <v>0</v>
      </c>
      <c r="R28" s="312">
        <f t="shared" si="15"/>
        <v>0</v>
      </c>
      <c r="S28" s="312">
        <f t="shared" si="15"/>
        <v>0</v>
      </c>
      <c r="T28" s="312">
        <f t="shared" si="15"/>
        <v>0</v>
      </c>
      <c r="U28" s="312">
        <f t="shared" si="15"/>
        <v>0</v>
      </c>
      <c r="V28" s="312">
        <f t="shared" si="15"/>
        <v>0</v>
      </c>
      <c r="W28" s="222">
        <f t="shared" si="2"/>
        <v>1.0000000000000002</v>
      </c>
      <c r="Z28" s="208"/>
    </row>
    <row r="29" spans="1:48" ht="12.75" customHeight="1">
      <c r="A29" s="989" t="s">
        <v>35107</v>
      </c>
      <c r="B29" s="990" t="str">
        <f>VLOOKUP($A29,ORÇAMENTO!$A:$H,4,FALSE)</f>
        <v>MACRODRENAGEM</v>
      </c>
      <c r="C29" s="991">
        <f>VLOOKUP($A29,ORÇAMENTO!$A:$H,8,FALSE)</f>
        <v>30443.279999999999</v>
      </c>
      <c r="D29" s="988">
        <f>C29/$C$65</f>
        <v>6.3157975974257222E-2</v>
      </c>
      <c r="E29" s="668"/>
      <c r="F29" s="668">
        <f>SUMPRODUCT($C31:$C32,F31:F32)</f>
        <v>30443.279999999999</v>
      </c>
      <c r="G29" s="668"/>
      <c r="H29" s="668"/>
      <c r="I29" s="210">
        <f t="shared" ref="I29:V29" si="16">$C29*I30</f>
        <v>0</v>
      </c>
      <c r="J29" s="210">
        <f t="shared" si="16"/>
        <v>0</v>
      </c>
      <c r="K29" s="210">
        <f t="shared" si="16"/>
        <v>0</v>
      </c>
      <c r="L29" s="210">
        <f t="shared" si="16"/>
        <v>0</v>
      </c>
      <c r="M29" s="210">
        <f t="shared" si="16"/>
        <v>0</v>
      </c>
      <c r="N29" s="210">
        <f t="shared" si="16"/>
        <v>0</v>
      </c>
      <c r="O29" s="210">
        <f t="shared" si="16"/>
        <v>0</v>
      </c>
      <c r="P29" s="210">
        <f t="shared" si="16"/>
        <v>0</v>
      </c>
      <c r="Q29" s="210">
        <f t="shared" si="16"/>
        <v>0</v>
      </c>
      <c r="R29" s="210">
        <f t="shared" si="16"/>
        <v>0</v>
      </c>
      <c r="S29" s="210">
        <f t="shared" si="16"/>
        <v>0</v>
      </c>
      <c r="T29" s="210">
        <f t="shared" si="16"/>
        <v>0</v>
      </c>
      <c r="U29" s="210">
        <f t="shared" si="16"/>
        <v>0</v>
      </c>
      <c r="V29" s="210">
        <f t="shared" si="16"/>
        <v>0</v>
      </c>
      <c r="W29" s="219">
        <f t="shared" si="2"/>
        <v>30443.279999999999</v>
      </c>
      <c r="X29" s="206">
        <f>Y29-W29</f>
        <v>0</v>
      </c>
      <c r="Y29" s="213">
        <f>C29</f>
        <v>30443.279999999999</v>
      </c>
      <c r="Z29" s="208"/>
    </row>
    <row r="30" spans="1:48">
      <c r="A30" s="989"/>
      <c r="B30" s="990"/>
      <c r="C30" s="991"/>
      <c r="D30" s="988"/>
      <c r="E30" s="669"/>
      <c r="F30" s="669">
        <f>F29/$C29</f>
        <v>1</v>
      </c>
      <c r="G30" s="669"/>
      <c r="H30" s="669"/>
      <c r="I30" s="211"/>
      <c r="J30" s="211"/>
      <c r="K30" s="211"/>
      <c r="L30" s="211"/>
      <c r="M30" s="211"/>
      <c r="N30" s="211"/>
      <c r="O30" s="211"/>
      <c r="P30" s="211"/>
      <c r="Q30" s="211"/>
      <c r="R30" s="211"/>
      <c r="S30" s="211"/>
      <c r="T30" s="211"/>
      <c r="U30" s="211"/>
      <c r="V30" s="211"/>
      <c r="W30" s="222">
        <f t="shared" si="2"/>
        <v>1</v>
      </c>
      <c r="Z30" s="208"/>
    </row>
    <row r="31" spans="1:48" ht="63.75">
      <c r="A31" s="548" t="s">
        <v>35108</v>
      </c>
      <c r="B31" s="543" t="str">
        <f>VLOOKUP($A31,ORÇAMENTO!$A:$H,4,FALSE)</f>
        <v xml:space="preserve">Elaboração de Projeto Geométrico e Estrutural, incluindo Fundação da calha do Rio/Canal Aribiri, inclusive Escoramento da fase de obras e Travessias </v>
      </c>
      <c r="C31" s="549">
        <f>VLOOKUP($A31,ORÇAMENTO!$A:$H,8,FALSE)</f>
        <v>24481.29</v>
      </c>
      <c r="D31" s="544"/>
      <c r="E31" s="211"/>
      <c r="F31" s="211">
        <v>1</v>
      </c>
      <c r="G31" s="211"/>
      <c r="H31" s="211"/>
      <c r="I31" s="211"/>
      <c r="J31" s="211"/>
      <c r="K31" s="211"/>
      <c r="L31" s="211"/>
      <c r="M31" s="211"/>
      <c r="N31" s="211"/>
      <c r="O31" s="211"/>
      <c r="P31" s="211"/>
      <c r="Q31" s="211"/>
      <c r="R31" s="211"/>
      <c r="S31" s="211"/>
      <c r="T31" s="211"/>
      <c r="U31" s="211"/>
      <c r="V31" s="211"/>
      <c r="W31" s="222">
        <f t="shared" ref="W31:W32" si="17">SUM(E31:V31)</f>
        <v>1</v>
      </c>
      <c r="Z31" s="208"/>
    </row>
    <row r="32" spans="1:48" ht="38.25">
      <c r="A32" s="548" t="s">
        <v>35109</v>
      </c>
      <c r="B32" s="543" t="str">
        <f>VLOOKUP($A32,ORÇAMENTO!$A:$H,4,FALSE)</f>
        <v>Projeto de Interferências (água, esgoto, drenagem, entre outros) do Rio/Canal Aribiri</v>
      </c>
      <c r="C32" s="549">
        <f>VLOOKUP($A32,ORÇAMENTO!$A:$H,8,FALSE)</f>
        <v>5961.99</v>
      </c>
      <c r="D32" s="544"/>
      <c r="E32" s="211"/>
      <c r="F32" s="211">
        <v>1</v>
      </c>
      <c r="G32" s="211"/>
      <c r="H32" s="211"/>
      <c r="I32" s="211"/>
      <c r="J32" s="211"/>
      <c r="K32" s="211"/>
      <c r="L32" s="211"/>
      <c r="M32" s="211"/>
      <c r="N32" s="211"/>
      <c r="O32" s="211"/>
      <c r="P32" s="211"/>
      <c r="Q32" s="211"/>
      <c r="R32" s="211"/>
      <c r="S32" s="211"/>
      <c r="T32" s="211"/>
      <c r="U32" s="211"/>
      <c r="V32" s="211"/>
      <c r="W32" s="222">
        <f t="shared" si="17"/>
        <v>1</v>
      </c>
      <c r="Z32" s="208"/>
    </row>
    <row r="33" spans="1:26" ht="12.75" customHeight="1">
      <c r="A33" s="989" t="s">
        <v>35110</v>
      </c>
      <c r="B33" s="990" t="str">
        <f>VLOOKUP($A33,ORÇAMENTO!$A:$H,4,FALSE)</f>
        <v>PAVIMENTAÇÃO, DRENAGEM E URBANIZAÇÃO</v>
      </c>
      <c r="C33" s="991">
        <f>VLOOKUP($A33,ORÇAMENTO!$A:$H,8,FALSE)</f>
        <v>78532.94</v>
      </c>
      <c r="D33" s="988">
        <f>C33/$C$65</f>
        <v>0.16292533320022629</v>
      </c>
      <c r="E33" s="668"/>
      <c r="F33" s="668">
        <f>SUMPRODUCT($C35:$C39,F35:F39)</f>
        <v>50706.66</v>
      </c>
      <c r="G33" s="668">
        <f>SUMPRODUCT($C35:$C39,G35:G39)</f>
        <v>12450.96</v>
      </c>
      <c r="H33" s="668">
        <f>SUMPRODUCT($C35:$C39,H35:H39)</f>
        <v>15375.32</v>
      </c>
      <c r="I33" s="210">
        <f>$C33*I34</f>
        <v>0</v>
      </c>
      <c r="J33" s="210">
        <f t="shared" ref="I33:V40" si="18">$C33*J34</f>
        <v>0</v>
      </c>
      <c r="K33" s="210">
        <f>$C33*K34</f>
        <v>0</v>
      </c>
      <c r="L33" s="210">
        <f t="shared" si="18"/>
        <v>0</v>
      </c>
      <c r="M33" s="210">
        <f>$C33*M34</f>
        <v>0</v>
      </c>
      <c r="N33" s="210">
        <f t="shared" si="18"/>
        <v>0</v>
      </c>
      <c r="O33" s="210">
        <f>$C33*O34</f>
        <v>0</v>
      </c>
      <c r="P33" s="210">
        <f t="shared" si="18"/>
        <v>0</v>
      </c>
      <c r="Q33" s="210">
        <f>$C33*Q34</f>
        <v>0</v>
      </c>
      <c r="R33" s="210">
        <f t="shared" si="18"/>
        <v>0</v>
      </c>
      <c r="S33" s="210">
        <f>$C33*S34</f>
        <v>0</v>
      </c>
      <c r="T33" s="210">
        <f t="shared" si="18"/>
        <v>0</v>
      </c>
      <c r="U33" s="210">
        <f>$C33*U34</f>
        <v>0</v>
      </c>
      <c r="V33" s="210">
        <f t="shared" si="18"/>
        <v>0</v>
      </c>
      <c r="W33" s="219">
        <f t="shared" si="2"/>
        <v>78532.94</v>
      </c>
      <c r="X33" s="206">
        <f>Y33-W33</f>
        <v>0</v>
      </c>
      <c r="Y33" s="213">
        <f>C33</f>
        <v>78532.94</v>
      </c>
      <c r="Z33" s="208"/>
    </row>
    <row r="34" spans="1:26" ht="42" customHeight="1">
      <c r="A34" s="989"/>
      <c r="B34" s="990"/>
      <c r="C34" s="991"/>
      <c r="D34" s="988"/>
      <c r="E34" s="669"/>
      <c r="F34" s="669">
        <f>F33/$C33</f>
        <v>0.64567377714370555</v>
      </c>
      <c r="G34" s="669">
        <f>G33/$C33</f>
        <v>0.15854442734475493</v>
      </c>
      <c r="H34" s="669">
        <f>H33/$C33</f>
        <v>0.19578179551153949</v>
      </c>
      <c r="I34" s="211"/>
      <c r="J34" s="211"/>
      <c r="K34" s="211"/>
      <c r="L34" s="211"/>
      <c r="M34" s="211"/>
      <c r="N34" s="211"/>
      <c r="O34" s="211"/>
      <c r="P34" s="211"/>
      <c r="Q34" s="211"/>
      <c r="R34" s="211"/>
      <c r="S34" s="211"/>
      <c r="T34" s="211"/>
      <c r="U34" s="211"/>
      <c r="V34" s="211"/>
      <c r="W34" s="222">
        <f t="shared" si="2"/>
        <v>1</v>
      </c>
      <c r="Z34" s="208"/>
    </row>
    <row r="35" spans="1:26" ht="63.75">
      <c r="A35" s="548" t="s">
        <v>35111</v>
      </c>
      <c r="B35" s="543" t="str">
        <f>VLOOKUP($A35,ORÇAMENTO!$A:$H,4,FALSE)</f>
        <v>Elaboração de Projeto de Terraplanagem, Pavimentação, Drenagem e Urbanização das margens do Rio/Canal Aribiri, incluindo Travessias e Ruas</v>
      </c>
      <c r="C35" s="549">
        <f>VLOOKUP($A35,ORÇAMENTO!$A:$H,8,FALSE)</f>
        <v>50706.66</v>
      </c>
      <c r="D35" s="544"/>
      <c r="E35" s="211"/>
      <c r="F35" s="211">
        <v>1</v>
      </c>
      <c r="G35" s="211"/>
      <c r="H35" s="211"/>
      <c r="I35" s="211"/>
      <c r="J35" s="211"/>
      <c r="K35" s="211"/>
      <c r="L35" s="211"/>
      <c r="M35" s="211"/>
      <c r="N35" s="211"/>
      <c r="O35" s="211"/>
      <c r="P35" s="211"/>
      <c r="Q35" s="211"/>
      <c r="R35" s="211"/>
      <c r="S35" s="211"/>
      <c r="T35" s="211"/>
      <c r="U35" s="211"/>
      <c r="V35" s="211"/>
      <c r="W35" s="222">
        <f t="shared" si="2"/>
        <v>1</v>
      </c>
      <c r="Z35" s="208"/>
    </row>
    <row r="36" spans="1:26" ht="38.25">
      <c r="A36" s="548" t="s">
        <v>35112</v>
      </c>
      <c r="B36" s="543" t="str">
        <f>VLOOKUP($A36,ORÇAMENTO!$A:$H,4,FALSE)</f>
        <v>Elaboração de Projeto de Sinalização (Viário) das margens do Rio/Canal Aribiri</v>
      </c>
      <c r="C36" s="549">
        <f>VLOOKUP($A36,ORÇAMENTO!$A:$H,8,FALSE)</f>
        <v>6790.72</v>
      </c>
      <c r="D36" s="544"/>
      <c r="E36" s="211"/>
      <c r="F36" s="211"/>
      <c r="G36" s="211">
        <v>1</v>
      </c>
      <c r="H36" s="211"/>
      <c r="I36" s="211"/>
      <c r="J36" s="211"/>
      <c r="K36" s="211"/>
      <c r="L36" s="211"/>
      <c r="M36" s="211"/>
      <c r="N36" s="211"/>
      <c r="O36" s="211"/>
      <c r="P36" s="211"/>
      <c r="Q36" s="211"/>
      <c r="R36" s="211"/>
      <c r="S36" s="211"/>
      <c r="T36" s="211"/>
      <c r="U36" s="211"/>
      <c r="V36" s="211"/>
      <c r="W36" s="222">
        <f t="shared" si="2"/>
        <v>1</v>
      </c>
      <c r="Z36" s="208"/>
    </row>
    <row r="37" spans="1:26" ht="25.5">
      <c r="A37" s="548" t="s">
        <v>35113</v>
      </c>
      <c r="B37" s="543" t="str">
        <f>VLOOKUP($A37,ORÇAMENTO!$A:$H,4,FALSE)</f>
        <v>Elaboração de Projeto de Iluminação (Viário) das margens do Rio Aribiri</v>
      </c>
      <c r="C37" s="549">
        <f>VLOOKUP($A37,ORÇAMENTO!$A:$H,8,FALSE)</f>
        <v>12421.65</v>
      </c>
      <c r="D37" s="544"/>
      <c r="E37" s="211"/>
      <c r="F37" s="211"/>
      <c r="G37" s="211"/>
      <c r="H37" s="211">
        <v>1</v>
      </c>
      <c r="I37" s="211"/>
      <c r="J37" s="211"/>
      <c r="K37" s="211"/>
      <c r="L37" s="211"/>
      <c r="M37" s="211"/>
      <c r="N37" s="211"/>
      <c r="O37" s="211"/>
      <c r="P37" s="211"/>
      <c r="Q37" s="211"/>
      <c r="R37" s="211"/>
      <c r="S37" s="211"/>
      <c r="T37" s="211"/>
      <c r="U37" s="211"/>
      <c r="V37" s="211"/>
      <c r="W37" s="222">
        <f t="shared" ref="W37:W38" si="19">SUM(E37:V37)</f>
        <v>1</v>
      </c>
      <c r="Z37" s="208"/>
    </row>
    <row r="38" spans="1:26" ht="51">
      <c r="A38" s="548" t="s">
        <v>35114</v>
      </c>
      <c r="B38" s="543" t="str">
        <f>VLOOKUP($A38,ORÇAMENTO!$A:$H,4,FALSE)</f>
        <v>Elaboração de projeto de Terraplenagem, Pavimentação, Urbanização, Drenagem, Sinalização e Iluminação da Avenida Quinta</v>
      </c>
      <c r="C38" s="549">
        <f>VLOOKUP($A38,ORÇAMENTO!$A:$H,8,FALSE)</f>
        <v>2953.67</v>
      </c>
      <c r="D38" s="544"/>
      <c r="E38" s="211"/>
      <c r="F38" s="211"/>
      <c r="G38" s="211"/>
      <c r="H38" s="211">
        <v>1</v>
      </c>
      <c r="I38" s="211"/>
      <c r="J38" s="211"/>
      <c r="K38" s="211"/>
      <c r="L38" s="211"/>
      <c r="M38" s="211"/>
      <c r="N38" s="211"/>
      <c r="O38" s="211"/>
      <c r="P38" s="211"/>
      <c r="Q38" s="211"/>
      <c r="R38" s="211"/>
      <c r="S38" s="211"/>
      <c r="T38" s="211"/>
      <c r="U38" s="211"/>
      <c r="V38" s="211"/>
      <c r="W38" s="222">
        <f t="shared" si="19"/>
        <v>1</v>
      </c>
      <c r="Z38" s="208"/>
    </row>
    <row r="39" spans="1:26" ht="25.5">
      <c r="A39" s="548" t="s">
        <v>35141</v>
      </c>
      <c r="B39" s="543" t="str">
        <f>VLOOKUP($A39,ORÇAMENTO!$A:$H,4,FALSE)</f>
        <v>Elaboração de Maquete eletrônica, inclusive do Parque Linear</v>
      </c>
      <c r="C39" s="549">
        <f>VLOOKUP($A39,ORÇAMENTO!$A:$H,8,FALSE)</f>
        <v>5660.24</v>
      </c>
      <c r="D39" s="544"/>
      <c r="E39" s="211"/>
      <c r="F39" s="211"/>
      <c r="G39" s="211">
        <v>1</v>
      </c>
      <c r="H39" s="211"/>
      <c r="I39" s="211"/>
      <c r="J39" s="211"/>
      <c r="K39" s="211"/>
      <c r="L39" s="211"/>
      <c r="M39" s="211"/>
      <c r="N39" s="211"/>
      <c r="O39" s="211"/>
      <c r="P39" s="211"/>
      <c r="Q39" s="211"/>
      <c r="R39" s="211"/>
      <c r="S39" s="211"/>
      <c r="T39" s="211"/>
      <c r="U39" s="211"/>
      <c r="V39" s="211"/>
      <c r="W39" s="222">
        <f t="shared" ref="W39" si="20">SUM(E39:V39)</f>
        <v>1</v>
      </c>
      <c r="Z39" s="208"/>
    </row>
    <row r="40" spans="1:26" ht="12.75" customHeight="1">
      <c r="A40" s="989" t="s">
        <v>35115</v>
      </c>
      <c r="B40" s="990" t="str">
        <f>VLOOKUP($A40,ORÇAMENTO!$A:$H,4,FALSE)</f>
        <v>PARQUE LINEAR</v>
      </c>
      <c r="C40" s="991">
        <f>VLOOKUP($A40,ORÇAMENTO!$A:$H,8,FALSE)</f>
        <v>25668.639999999999</v>
      </c>
      <c r="D40" s="988">
        <f>C40/$C$65</f>
        <v>5.3252453362839285E-2</v>
      </c>
      <c r="E40" s="668"/>
      <c r="F40" s="668"/>
      <c r="G40" s="668">
        <f>SUMPRODUCT($C42:$C42,G42:G42)</f>
        <v>25668.639999999999</v>
      </c>
      <c r="H40" s="668"/>
      <c r="I40" s="210">
        <f t="shared" si="18"/>
        <v>0</v>
      </c>
      <c r="J40" s="210">
        <f t="shared" si="18"/>
        <v>0</v>
      </c>
      <c r="K40" s="210">
        <f t="shared" si="18"/>
        <v>0</v>
      </c>
      <c r="L40" s="210">
        <f t="shared" si="18"/>
        <v>0</v>
      </c>
      <c r="M40" s="210">
        <f t="shared" si="18"/>
        <v>0</v>
      </c>
      <c r="N40" s="210">
        <f t="shared" si="18"/>
        <v>0</v>
      </c>
      <c r="O40" s="210">
        <f t="shared" si="18"/>
        <v>0</v>
      </c>
      <c r="P40" s="210">
        <f t="shared" si="18"/>
        <v>0</v>
      </c>
      <c r="Q40" s="210">
        <f t="shared" si="18"/>
        <v>0</v>
      </c>
      <c r="R40" s="210">
        <f t="shared" si="18"/>
        <v>0</v>
      </c>
      <c r="S40" s="210">
        <f t="shared" si="18"/>
        <v>0</v>
      </c>
      <c r="T40" s="210">
        <f t="shared" si="18"/>
        <v>0</v>
      </c>
      <c r="U40" s="210">
        <f t="shared" si="18"/>
        <v>0</v>
      </c>
      <c r="V40" s="210">
        <f t="shared" si="18"/>
        <v>0</v>
      </c>
      <c r="W40" s="219">
        <f t="shared" si="2"/>
        <v>25668.639999999999</v>
      </c>
      <c r="X40" s="206">
        <f>Y40-W40</f>
        <v>0</v>
      </c>
      <c r="Y40" s="213">
        <f>C40</f>
        <v>25668.639999999999</v>
      </c>
      <c r="Z40" s="208"/>
    </row>
    <row r="41" spans="1:26" ht="38.25" customHeight="1">
      <c r="A41" s="989"/>
      <c r="B41" s="990"/>
      <c r="C41" s="991"/>
      <c r="D41" s="988"/>
      <c r="E41" s="669"/>
      <c r="F41" s="669"/>
      <c r="G41" s="669">
        <f>G40/$C40</f>
        <v>1</v>
      </c>
      <c r="H41" s="669"/>
      <c r="I41" s="211"/>
      <c r="J41" s="211"/>
      <c r="K41" s="211"/>
      <c r="L41" s="211"/>
      <c r="M41" s="211"/>
      <c r="N41" s="211"/>
      <c r="O41" s="211"/>
      <c r="P41" s="211"/>
      <c r="Q41" s="211"/>
      <c r="R41" s="211"/>
      <c r="S41" s="211"/>
      <c r="T41" s="211"/>
      <c r="U41" s="211"/>
      <c r="V41" s="211"/>
      <c r="W41" s="222">
        <f t="shared" si="2"/>
        <v>1</v>
      </c>
      <c r="Z41" s="208"/>
    </row>
    <row r="42" spans="1:26" ht="51">
      <c r="A42" s="548" t="s">
        <v>35116</v>
      </c>
      <c r="B42" s="543" t="str">
        <f>VLOOKUP($A42,ORÇAMENTO!$A:$H,4,FALSE)</f>
        <v>Elaboração de Projeto de Urbanismo, Paisagismo, Iluminação, SPDA,  Sinalização, Estrutural do Parque linear do rio Aribiri</v>
      </c>
      <c r="C42" s="549">
        <f>VLOOKUP($A42,ORÇAMENTO!$A:$H,8,FALSE)</f>
        <v>25668.639999999999</v>
      </c>
      <c r="D42" s="544"/>
      <c r="E42" s="211"/>
      <c r="F42" s="211"/>
      <c r="G42" s="211">
        <v>1</v>
      </c>
      <c r="H42" s="211"/>
      <c r="I42" s="211"/>
      <c r="J42" s="211"/>
      <c r="K42" s="211"/>
      <c r="L42" s="211"/>
      <c r="M42" s="211"/>
      <c r="N42" s="211"/>
      <c r="O42" s="211"/>
      <c r="P42" s="211"/>
      <c r="Q42" s="211"/>
      <c r="R42" s="211"/>
      <c r="S42" s="211"/>
      <c r="T42" s="211"/>
      <c r="U42" s="211"/>
      <c r="V42" s="211"/>
      <c r="W42" s="222">
        <f t="shared" ref="W42" si="21">SUM(E42:V42)</f>
        <v>1</v>
      </c>
      <c r="Z42" s="208"/>
    </row>
    <row r="43" spans="1:26" ht="12.75" customHeight="1">
      <c r="A43" s="989" t="s">
        <v>35117</v>
      </c>
      <c r="B43" s="990" t="str">
        <f>VLOOKUP($A43,ORÇAMENTO!$A:$H,4,FALSE)</f>
        <v>PLANILHA ORÇAMENTÁRIA</v>
      </c>
      <c r="C43" s="991">
        <f>VLOOKUP($A43,ORÇAMENTO!$A:$H,8,FALSE)</f>
        <v>4613.91</v>
      </c>
      <c r="D43" s="988">
        <f>C43/$C$65</f>
        <v>9.5720703198664912E-3</v>
      </c>
      <c r="E43" s="668"/>
      <c r="F43" s="668"/>
      <c r="G43" s="668"/>
      <c r="H43" s="668">
        <f>SUMPRODUCT($C45:$C45,H45:H45)</f>
        <v>4613.91</v>
      </c>
      <c r="I43" s="210">
        <f>$C43*I44</f>
        <v>0</v>
      </c>
      <c r="J43" s="210">
        <f t="shared" ref="F43:V62" si="22">$C43*J44</f>
        <v>0</v>
      </c>
      <c r="K43" s="210">
        <f>$C43*K44</f>
        <v>0</v>
      </c>
      <c r="L43" s="210">
        <f t="shared" si="22"/>
        <v>0</v>
      </c>
      <c r="M43" s="210">
        <f>$C43*M44</f>
        <v>0</v>
      </c>
      <c r="N43" s="210">
        <f t="shared" si="22"/>
        <v>0</v>
      </c>
      <c r="O43" s="210">
        <f>$C43*O44</f>
        <v>0</v>
      </c>
      <c r="P43" s="210">
        <f t="shared" si="22"/>
        <v>0</v>
      </c>
      <c r="Q43" s="210">
        <f>$C43*Q44</f>
        <v>0</v>
      </c>
      <c r="R43" s="210">
        <f t="shared" si="22"/>
        <v>0</v>
      </c>
      <c r="S43" s="210">
        <f>$C43*S44</f>
        <v>0</v>
      </c>
      <c r="T43" s="210">
        <f t="shared" si="22"/>
        <v>0</v>
      </c>
      <c r="U43" s="210">
        <f>$C43*U44</f>
        <v>0</v>
      </c>
      <c r="V43" s="210">
        <f t="shared" si="22"/>
        <v>0</v>
      </c>
      <c r="W43" s="219">
        <f t="shared" ref="W43:W49" si="23">SUM(E43:V43)</f>
        <v>4613.91</v>
      </c>
      <c r="X43" s="206">
        <f>Y43-W43</f>
        <v>0</v>
      </c>
      <c r="Y43" s="213">
        <f>C43</f>
        <v>4613.91</v>
      </c>
      <c r="Z43" s="208"/>
    </row>
    <row r="44" spans="1:26" ht="42" customHeight="1">
      <c r="A44" s="989"/>
      <c r="B44" s="990"/>
      <c r="C44" s="991"/>
      <c r="D44" s="988"/>
      <c r="E44" s="669"/>
      <c r="F44" s="669"/>
      <c r="G44" s="669"/>
      <c r="H44" s="669">
        <f>H43/$C43</f>
        <v>1</v>
      </c>
      <c r="I44" s="211"/>
      <c r="J44" s="211"/>
      <c r="K44" s="211"/>
      <c r="L44" s="211"/>
      <c r="M44" s="211"/>
      <c r="N44" s="211"/>
      <c r="O44" s="211"/>
      <c r="P44" s="211"/>
      <c r="Q44" s="211"/>
      <c r="R44" s="211"/>
      <c r="S44" s="211"/>
      <c r="T44" s="211"/>
      <c r="U44" s="211"/>
      <c r="V44" s="211"/>
      <c r="W44" s="222">
        <f t="shared" si="23"/>
        <v>1</v>
      </c>
      <c r="Z44" s="208"/>
    </row>
    <row r="45" spans="1:26" ht="76.5">
      <c r="A45" s="548" t="s">
        <v>35118</v>
      </c>
      <c r="B45" s="543" t="str">
        <f>VLOOKUP($A45,ORÇAMENTO!$A:$H,4,FALSE)</f>
        <v>Elaboração de Planilha Orçamentária incluindo Memória de Cálculo, Composições de Custos, Cronograma Físico Financeiro e Cotações de Preços das obras do Rio/Canal Aribiri, em conjunto ou separadas</v>
      </c>
      <c r="C45" s="549">
        <f>VLOOKUP($A45,ORÇAMENTO!$A:$H,8,FALSE)</f>
        <v>4613.91</v>
      </c>
      <c r="D45" s="544"/>
      <c r="E45" s="211"/>
      <c r="F45" s="211"/>
      <c r="G45" s="211"/>
      <c r="H45" s="211">
        <v>1</v>
      </c>
      <c r="I45" s="211"/>
      <c r="J45" s="211"/>
      <c r="K45" s="211"/>
      <c r="L45" s="211"/>
      <c r="M45" s="211"/>
      <c r="N45" s="211"/>
      <c r="O45" s="211"/>
      <c r="P45" s="211"/>
      <c r="Q45" s="211"/>
      <c r="R45" s="211"/>
      <c r="S45" s="211"/>
      <c r="T45" s="211"/>
      <c r="U45" s="211"/>
      <c r="V45" s="211"/>
      <c r="W45" s="222">
        <f t="shared" si="23"/>
        <v>1</v>
      </c>
      <c r="Z45" s="208"/>
    </row>
    <row r="46" spans="1:26" ht="28.5" customHeight="1">
      <c r="A46" s="995">
        <v>3</v>
      </c>
      <c r="B46" s="996" t="str">
        <f>VLOOKUP($A46,ORÇAMENTO!$A:$H,4,FALSE)</f>
        <v>ELABORAÇÃO DE PROJETOS EXECUTIVOS DAS OBRAS DO RIO/CANAL MARINHO</v>
      </c>
      <c r="C46" s="992">
        <f>VLOOKUP($A46,ORÇAMENTO!$A:$H,8,FALSE)</f>
        <v>119514.56999999999</v>
      </c>
      <c r="D46" s="993">
        <f>C46/$C$65</f>
        <v>0.24794629030228291</v>
      </c>
      <c r="E46" s="209"/>
      <c r="F46" s="209">
        <f t="shared" ref="F46:V46" si="24">SUM(F48,F52,F59)</f>
        <v>88053.290000000008</v>
      </c>
      <c r="G46" s="209">
        <f t="shared" si="24"/>
        <v>10448.529999999999</v>
      </c>
      <c r="H46" s="209">
        <f t="shared" si="24"/>
        <v>21012.75</v>
      </c>
      <c r="I46" s="209">
        <f t="shared" si="24"/>
        <v>0</v>
      </c>
      <c r="J46" s="209">
        <f t="shared" si="24"/>
        <v>0</v>
      </c>
      <c r="K46" s="209">
        <f t="shared" si="24"/>
        <v>0</v>
      </c>
      <c r="L46" s="209">
        <f t="shared" si="24"/>
        <v>0</v>
      </c>
      <c r="M46" s="209">
        <f t="shared" si="24"/>
        <v>0</v>
      </c>
      <c r="N46" s="209">
        <f t="shared" si="24"/>
        <v>0</v>
      </c>
      <c r="O46" s="209">
        <f t="shared" si="24"/>
        <v>0</v>
      </c>
      <c r="P46" s="209">
        <f t="shared" si="24"/>
        <v>0</v>
      </c>
      <c r="Q46" s="209">
        <f t="shared" si="24"/>
        <v>0</v>
      </c>
      <c r="R46" s="209">
        <f t="shared" si="24"/>
        <v>0</v>
      </c>
      <c r="S46" s="209">
        <f t="shared" si="24"/>
        <v>0</v>
      </c>
      <c r="T46" s="209">
        <f t="shared" si="24"/>
        <v>0</v>
      </c>
      <c r="U46" s="209">
        <f t="shared" si="24"/>
        <v>0</v>
      </c>
      <c r="V46" s="209">
        <f t="shared" si="24"/>
        <v>0</v>
      </c>
      <c r="W46" s="219">
        <f>SUM(E46:V46)</f>
        <v>119514.57</v>
      </c>
      <c r="X46" s="206">
        <f>Y46-W46</f>
        <v>0</v>
      </c>
      <c r="Y46" s="213">
        <f>C46</f>
        <v>119514.56999999999</v>
      </c>
    </row>
    <row r="47" spans="1:26" ht="28.5" customHeight="1">
      <c r="A47" s="995"/>
      <c r="B47" s="997"/>
      <c r="C47" s="992"/>
      <c r="D47" s="993"/>
      <c r="E47" s="312"/>
      <c r="F47" s="312">
        <f t="shared" ref="F47:V47" si="25">F46/$C46</f>
        <v>0.73675778610089138</v>
      </c>
      <c r="G47" s="312">
        <f t="shared" si="25"/>
        <v>8.7424738255762455E-2</v>
      </c>
      <c r="H47" s="312">
        <f t="shared" si="25"/>
        <v>0.17581747564334627</v>
      </c>
      <c r="I47" s="312">
        <f t="shared" si="25"/>
        <v>0</v>
      </c>
      <c r="J47" s="312">
        <f t="shared" si="25"/>
        <v>0</v>
      </c>
      <c r="K47" s="312">
        <f t="shared" si="25"/>
        <v>0</v>
      </c>
      <c r="L47" s="312">
        <f t="shared" si="25"/>
        <v>0</v>
      </c>
      <c r="M47" s="312">
        <f t="shared" si="25"/>
        <v>0</v>
      </c>
      <c r="N47" s="312">
        <f t="shared" si="25"/>
        <v>0</v>
      </c>
      <c r="O47" s="312">
        <f t="shared" si="25"/>
        <v>0</v>
      </c>
      <c r="P47" s="312">
        <f t="shared" si="25"/>
        <v>0</v>
      </c>
      <c r="Q47" s="312">
        <f t="shared" si="25"/>
        <v>0</v>
      </c>
      <c r="R47" s="312">
        <f t="shared" si="25"/>
        <v>0</v>
      </c>
      <c r="S47" s="312">
        <f t="shared" si="25"/>
        <v>0</v>
      </c>
      <c r="T47" s="312">
        <f t="shared" si="25"/>
        <v>0</v>
      </c>
      <c r="U47" s="312">
        <f t="shared" si="25"/>
        <v>0</v>
      </c>
      <c r="V47" s="312">
        <f t="shared" si="25"/>
        <v>0</v>
      </c>
      <c r="W47" s="219">
        <f t="shared" si="2"/>
        <v>1</v>
      </c>
    </row>
    <row r="48" spans="1:26" ht="12.75" customHeight="1">
      <c r="A48" s="989" t="s">
        <v>35119</v>
      </c>
      <c r="B48" s="990" t="str">
        <f>VLOOKUP($A48,ORÇAMENTO!$A:$H,4,FALSE)</f>
        <v>MACRODRENAGEM</v>
      </c>
      <c r="C48" s="991">
        <f>VLOOKUP($A48,ORÇAMENTO!$A:$H,8,FALSE)</f>
        <v>34448.44</v>
      </c>
      <c r="D48" s="988">
        <f>C48/$C$65</f>
        <v>7.1467126599717309E-2</v>
      </c>
      <c r="E48" s="668"/>
      <c r="F48" s="668">
        <f>SUMPRODUCT($C50:$C51,F50:F51)</f>
        <v>34448.44</v>
      </c>
      <c r="G48" s="668"/>
      <c r="H48" s="668"/>
      <c r="I48" s="210">
        <f t="shared" ref="I48:V48" si="26">$C48*I49</f>
        <v>0</v>
      </c>
      <c r="J48" s="210">
        <f t="shared" si="26"/>
        <v>0</v>
      </c>
      <c r="K48" s="210">
        <f t="shared" si="26"/>
        <v>0</v>
      </c>
      <c r="L48" s="210">
        <f t="shared" si="26"/>
        <v>0</v>
      </c>
      <c r="M48" s="210">
        <f t="shared" si="26"/>
        <v>0</v>
      </c>
      <c r="N48" s="210">
        <f t="shared" si="26"/>
        <v>0</v>
      </c>
      <c r="O48" s="210">
        <f t="shared" si="26"/>
        <v>0</v>
      </c>
      <c r="P48" s="210">
        <f t="shared" si="26"/>
        <v>0</v>
      </c>
      <c r="Q48" s="210">
        <f t="shared" si="26"/>
        <v>0</v>
      </c>
      <c r="R48" s="210">
        <f t="shared" si="26"/>
        <v>0</v>
      </c>
      <c r="S48" s="210">
        <f t="shared" si="26"/>
        <v>0</v>
      </c>
      <c r="T48" s="210">
        <f t="shared" si="26"/>
        <v>0</v>
      </c>
      <c r="U48" s="210">
        <f t="shared" si="26"/>
        <v>0</v>
      </c>
      <c r="V48" s="210">
        <f t="shared" si="26"/>
        <v>0</v>
      </c>
      <c r="W48" s="219">
        <f t="shared" si="23"/>
        <v>34448.44</v>
      </c>
      <c r="X48" s="206">
        <f>Y48-W48</f>
        <v>0</v>
      </c>
      <c r="Y48" s="213">
        <f>C48</f>
        <v>34448.44</v>
      </c>
      <c r="Z48" s="208"/>
    </row>
    <row r="49" spans="1:26">
      <c r="A49" s="989"/>
      <c r="B49" s="990"/>
      <c r="C49" s="991"/>
      <c r="D49" s="988"/>
      <c r="E49" s="669"/>
      <c r="F49" s="669">
        <f>F48/$C48</f>
        <v>1</v>
      </c>
      <c r="G49" s="669"/>
      <c r="H49" s="669"/>
      <c r="I49" s="211"/>
      <c r="J49" s="211"/>
      <c r="K49" s="211"/>
      <c r="L49" s="211"/>
      <c r="M49" s="211"/>
      <c r="N49" s="211"/>
      <c r="O49" s="211"/>
      <c r="P49" s="211"/>
      <c r="Q49" s="211"/>
      <c r="R49" s="211"/>
      <c r="S49" s="211"/>
      <c r="T49" s="211"/>
      <c r="U49" s="211"/>
      <c r="V49" s="211"/>
      <c r="W49" s="222">
        <f t="shared" si="23"/>
        <v>1</v>
      </c>
      <c r="Z49" s="208"/>
    </row>
    <row r="50" spans="1:26" ht="63.75">
      <c r="A50" s="548" t="s">
        <v>35130</v>
      </c>
      <c r="B50" s="543" t="str">
        <f>VLOOKUP($A50,ORÇAMENTO!$A:$H,4,FALSE)</f>
        <v xml:space="preserve">Elaboração de Projeto Geométrico e Estrutural, incluindo Fundação da calha do Rio/Canal Marinho e Diagonal, inclusive Escoramento da fase de obras e Travessias </v>
      </c>
      <c r="C50" s="549">
        <f>VLOOKUP($A50,ORÇAMENTO!$A:$H,8,FALSE)</f>
        <v>30915.97</v>
      </c>
      <c r="D50" s="544"/>
      <c r="E50" s="211"/>
      <c r="F50" s="211">
        <v>1</v>
      </c>
      <c r="G50" s="211"/>
      <c r="H50" s="211"/>
      <c r="I50" s="211"/>
      <c r="J50" s="211"/>
      <c r="K50" s="211"/>
      <c r="L50" s="211"/>
      <c r="M50" s="211"/>
      <c r="N50" s="211"/>
      <c r="O50" s="211"/>
      <c r="P50" s="211"/>
      <c r="Q50" s="211"/>
      <c r="R50" s="211"/>
      <c r="S50" s="211"/>
      <c r="T50" s="211"/>
      <c r="U50" s="211"/>
      <c r="V50" s="211"/>
      <c r="W50" s="222">
        <f t="shared" ref="W50:W51" si="27">SUM(E50:V50)</f>
        <v>1</v>
      </c>
      <c r="Z50" s="208"/>
    </row>
    <row r="51" spans="1:26" ht="38.25">
      <c r="A51" s="548" t="s">
        <v>35131</v>
      </c>
      <c r="B51" s="543" t="str">
        <f>VLOOKUP($A51,ORÇAMENTO!$A:$H,4,FALSE)</f>
        <v>Projeto de Interferências (água, esgoto, drenagem, entre outros) do Rio/Canal Marinho e Diagonal</v>
      </c>
      <c r="C51" s="549">
        <f>VLOOKUP($A51,ORÇAMENTO!$A:$H,8,FALSE)</f>
        <v>3532.47</v>
      </c>
      <c r="D51" s="544"/>
      <c r="E51" s="211"/>
      <c r="F51" s="211">
        <v>1</v>
      </c>
      <c r="G51" s="211"/>
      <c r="H51" s="211"/>
      <c r="I51" s="211"/>
      <c r="J51" s="211"/>
      <c r="K51" s="211"/>
      <c r="L51" s="211"/>
      <c r="M51" s="211"/>
      <c r="N51" s="211"/>
      <c r="O51" s="211"/>
      <c r="P51" s="211"/>
      <c r="Q51" s="211"/>
      <c r="R51" s="211"/>
      <c r="S51" s="211"/>
      <c r="T51" s="211"/>
      <c r="U51" s="211"/>
      <c r="V51" s="211"/>
      <c r="W51" s="222">
        <f t="shared" si="27"/>
        <v>1</v>
      </c>
      <c r="Z51" s="208"/>
    </row>
    <row r="52" spans="1:26" ht="12.75" customHeight="1">
      <c r="A52" s="989" t="s">
        <v>35132</v>
      </c>
      <c r="B52" s="990" t="str">
        <f>VLOOKUP($A52,ORÇAMENTO!$A:$H,4,FALSE)</f>
        <v>PAVIMENTAÇÃO, DRENAGEM E URBANIZAÇÃO</v>
      </c>
      <c r="C52" s="991">
        <f>VLOOKUP($A52,ORÇAMENTO!$A:$H,8,FALSE)</f>
        <v>79252.34</v>
      </c>
      <c r="D52" s="988">
        <f>C52/$C$65</f>
        <v>0.16441780864688907</v>
      </c>
      <c r="E52" s="668"/>
      <c r="F52" s="668">
        <f>SUMPRODUCT($C54:$C58,F54:F58)</f>
        <v>53604.85</v>
      </c>
      <c r="G52" s="668">
        <f>SUMPRODUCT($C54:$C58,G54:G58)</f>
        <v>10448.529999999999</v>
      </c>
      <c r="H52" s="668">
        <f>SUMPRODUCT($C54:$C58,H54:H58)</f>
        <v>15198.96</v>
      </c>
      <c r="I52" s="210">
        <f>$C52*I53</f>
        <v>0</v>
      </c>
      <c r="J52" s="210">
        <f t="shared" ref="I52:V59" si="28">$C52*J53</f>
        <v>0</v>
      </c>
      <c r="K52" s="210">
        <f>$C52*K53</f>
        <v>0</v>
      </c>
      <c r="L52" s="210">
        <f t="shared" si="28"/>
        <v>0</v>
      </c>
      <c r="M52" s="210">
        <f>$C52*M53</f>
        <v>0</v>
      </c>
      <c r="N52" s="210">
        <f t="shared" si="28"/>
        <v>0</v>
      </c>
      <c r="O52" s="210">
        <f>$C52*O53</f>
        <v>0</v>
      </c>
      <c r="P52" s="210">
        <f t="shared" si="28"/>
        <v>0</v>
      </c>
      <c r="Q52" s="210">
        <f>$C52*Q53</f>
        <v>0</v>
      </c>
      <c r="R52" s="210">
        <f t="shared" si="28"/>
        <v>0</v>
      </c>
      <c r="S52" s="210">
        <f>$C52*S53</f>
        <v>0</v>
      </c>
      <c r="T52" s="210">
        <f t="shared" si="28"/>
        <v>0</v>
      </c>
      <c r="U52" s="210">
        <f>$C52*U53</f>
        <v>0</v>
      </c>
      <c r="V52" s="210">
        <f t="shared" si="28"/>
        <v>0</v>
      </c>
      <c r="W52" s="219">
        <f t="shared" ref="W52:W55" si="29">SUM(E52:V52)</f>
        <v>79252.34</v>
      </c>
      <c r="X52" s="206">
        <f>Y52-W52</f>
        <v>0</v>
      </c>
      <c r="Y52" s="213">
        <f>C52</f>
        <v>79252.34</v>
      </c>
      <c r="Z52" s="208"/>
    </row>
    <row r="53" spans="1:26" ht="42" customHeight="1">
      <c r="A53" s="989"/>
      <c r="B53" s="990"/>
      <c r="C53" s="991"/>
      <c r="D53" s="988"/>
      <c r="E53" s="669"/>
      <c r="F53" s="669">
        <f>F52/$C52</f>
        <v>0.6763819213413762</v>
      </c>
      <c r="G53" s="669">
        <f>G52/$C52</f>
        <v>0.13183875706382928</v>
      </c>
      <c r="H53" s="669">
        <f>H52/$C52</f>
        <v>0.19177932159479455</v>
      </c>
      <c r="I53" s="211"/>
      <c r="J53" s="211"/>
      <c r="K53" s="211"/>
      <c r="L53" s="211"/>
      <c r="M53" s="211"/>
      <c r="N53" s="211"/>
      <c r="O53" s="211"/>
      <c r="P53" s="211"/>
      <c r="Q53" s="211"/>
      <c r="R53" s="211"/>
      <c r="S53" s="211"/>
      <c r="T53" s="211"/>
      <c r="U53" s="211"/>
      <c r="V53" s="211"/>
      <c r="W53" s="222">
        <f t="shared" si="29"/>
        <v>1</v>
      </c>
      <c r="Z53" s="208"/>
    </row>
    <row r="54" spans="1:26" ht="63.75">
      <c r="A54" s="548" t="s">
        <v>35133</v>
      </c>
      <c r="B54" s="543" t="str">
        <f>VLOOKUP($A54,ORÇAMENTO!$A:$H,4,FALSE)</f>
        <v>Elaboração de Projeto de Terraplanagem, Pavimentação, Drenagem e Urbanização das margens do Rio/Canal Marinho e Diagonal, incluindo Travessias e Ruas</v>
      </c>
      <c r="C54" s="549">
        <f>VLOOKUP($A54,ORÇAMENTO!$A:$H,8,FALSE)</f>
        <v>53604.85</v>
      </c>
      <c r="D54" s="544"/>
      <c r="E54" s="211"/>
      <c r="F54" s="211">
        <v>1</v>
      </c>
      <c r="G54" s="211"/>
      <c r="H54" s="211"/>
      <c r="I54" s="211"/>
      <c r="J54" s="211"/>
      <c r="K54" s="211"/>
      <c r="L54" s="211"/>
      <c r="M54" s="211"/>
      <c r="N54" s="211"/>
      <c r="O54" s="211"/>
      <c r="P54" s="211"/>
      <c r="Q54" s="211"/>
      <c r="R54" s="211"/>
      <c r="S54" s="211"/>
      <c r="T54" s="211"/>
      <c r="U54" s="211"/>
      <c r="V54" s="211"/>
      <c r="W54" s="222">
        <f t="shared" si="29"/>
        <v>1</v>
      </c>
      <c r="Z54" s="208"/>
    </row>
    <row r="55" spans="1:26" ht="38.25">
      <c r="A55" s="548" t="s">
        <v>35134</v>
      </c>
      <c r="B55" s="543" t="str">
        <f>VLOOKUP($A55,ORÇAMENTO!$A:$H,4,FALSE)</f>
        <v>Elaboração de Projeto de Sinalização (Viário) das margens do Rio/Canal Marinho e Diagonal</v>
      </c>
      <c r="C55" s="549">
        <f>VLOOKUP($A55,ORÇAMENTO!$A:$H,8,FALSE)</f>
        <v>7178.86</v>
      </c>
      <c r="D55" s="544"/>
      <c r="E55" s="211"/>
      <c r="F55" s="211"/>
      <c r="G55" s="211">
        <v>1</v>
      </c>
      <c r="H55" s="211"/>
      <c r="I55" s="211"/>
      <c r="J55" s="211"/>
      <c r="K55" s="211"/>
      <c r="L55" s="211"/>
      <c r="M55" s="211"/>
      <c r="N55" s="211"/>
      <c r="O55" s="211"/>
      <c r="P55" s="211"/>
      <c r="Q55" s="211"/>
      <c r="R55" s="211"/>
      <c r="S55" s="211"/>
      <c r="T55" s="211"/>
      <c r="U55" s="211"/>
      <c r="V55" s="211"/>
      <c r="W55" s="222">
        <f t="shared" si="29"/>
        <v>1</v>
      </c>
      <c r="Z55" s="208"/>
    </row>
    <row r="56" spans="1:26" ht="38.25">
      <c r="A56" s="548" t="s">
        <v>35135</v>
      </c>
      <c r="B56" s="543" t="str">
        <f>VLOOKUP($A56,ORÇAMENTO!$A:$H,4,FALSE)</f>
        <v>Elaboração de Projeto de Iluminação (Viário) das margens do Rio/Canal Marinho e Diagonal</v>
      </c>
      <c r="C56" s="549">
        <f>VLOOKUP($A56,ORÇAMENTO!$A:$H,8,FALSE)</f>
        <v>12421.65</v>
      </c>
      <c r="D56" s="544"/>
      <c r="E56" s="211"/>
      <c r="F56" s="211"/>
      <c r="G56" s="211"/>
      <c r="H56" s="211">
        <v>1</v>
      </c>
      <c r="I56" s="211"/>
      <c r="J56" s="211"/>
      <c r="K56" s="211"/>
      <c r="L56" s="211"/>
      <c r="M56" s="211"/>
      <c r="N56" s="211"/>
      <c r="O56" s="211"/>
      <c r="P56" s="211"/>
      <c r="Q56" s="211"/>
      <c r="R56" s="211"/>
      <c r="S56" s="211"/>
      <c r="T56" s="211"/>
      <c r="U56" s="211"/>
      <c r="V56" s="211"/>
      <c r="W56" s="222">
        <f t="shared" ref="W56:W58" si="30">SUM(E56:V56)</f>
        <v>1</v>
      </c>
      <c r="Z56" s="208"/>
    </row>
    <row r="57" spans="1:26" ht="51">
      <c r="A57" s="548" t="s">
        <v>35136</v>
      </c>
      <c r="B57" s="543" t="str">
        <f>VLOOKUP($A57,ORÇAMENTO!$A:$H,4,FALSE)</f>
        <v>Elaboração de projeto de Terraplenagem, Pavimentação, Urbanização, Drenagem, Sinalização e Iluminação da Rua Augusto Jacob</v>
      </c>
      <c r="C57" s="549">
        <f>VLOOKUP($A57,ORÇAMENTO!$A:$H,8,FALSE)</f>
        <v>2777.31</v>
      </c>
      <c r="D57" s="544"/>
      <c r="E57" s="211"/>
      <c r="F57" s="211"/>
      <c r="G57" s="211"/>
      <c r="H57" s="211">
        <v>1</v>
      </c>
      <c r="I57" s="211"/>
      <c r="J57" s="211"/>
      <c r="K57" s="211"/>
      <c r="L57" s="211"/>
      <c r="M57" s="211"/>
      <c r="N57" s="211"/>
      <c r="O57" s="211"/>
      <c r="P57" s="211"/>
      <c r="Q57" s="211"/>
      <c r="R57" s="211"/>
      <c r="S57" s="211"/>
      <c r="T57" s="211"/>
      <c r="U57" s="211"/>
      <c r="V57" s="211"/>
      <c r="W57" s="222">
        <f t="shared" si="30"/>
        <v>1</v>
      </c>
      <c r="Z57" s="208"/>
    </row>
    <row r="58" spans="1:26">
      <c r="A58" s="548" t="s">
        <v>35140</v>
      </c>
      <c r="B58" s="543" t="str">
        <f>VLOOKUP($A58,ORÇAMENTO!$A:$H,4,FALSE)</f>
        <v>Elaboração de Maquete eletrônica</v>
      </c>
      <c r="C58" s="549">
        <f>VLOOKUP($A58,ORÇAMENTO!$A:$H,8,FALSE)</f>
        <v>3269.67</v>
      </c>
      <c r="D58" s="544"/>
      <c r="E58" s="211"/>
      <c r="F58" s="211"/>
      <c r="G58" s="211">
        <v>1</v>
      </c>
      <c r="H58" s="211"/>
      <c r="I58" s="211"/>
      <c r="J58" s="211"/>
      <c r="K58" s="211"/>
      <c r="L58" s="211"/>
      <c r="M58" s="211"/>
      <c r="N58" s="211"/>
      <c r="O58" s="211"/>
      <c r="P58" s="211"/>
      <c r="Q58" s="211"/>
      <c r="R58" s="211"/>
      <c r="S58" s="211"/>
      <c r="T58" s="211"/>
      <c r="U58" s="211"/>
      <c r="V58" s="211"/>
      <c r="W58" s="222">
        <f t="shared" si="30"/>
        <v>1</v>
      </c>
      <c r="Z58" s="208"/>
    </row>
    <row r="59" spans="1:26" ht="12.75" customHeight="1">
      <c r="A59" s="989" t="s">
        <v>35137</v>
      </c>
      <c r="B59" s="990" t="str">
        <f>VLOOKUP($A59,ORÇAMENTO!$A:$H,4,FALSE)</f>
        <v>PLANILHA ORÇAMENTÁRIA</v>
      </c>
      <c r="C59" s="991">
        <f>VLOOKUP($A59,ORÇAMENTO!$A:$H,8,FALSE)</f>
        <v>5813.79</v>
      </c>
      <c r="D59" s="988">
        <f>C59/$C$65</f>
        <v>1.2061355055676555E-2</v>
      </c>
      <c r="E59" s="668"/>
      <c r="F59" s="668"/>
      <c r="G59" s="668"/>
      <c r="H59" s="668">
        <f>SUMPRODUCT($C61:$C61,H61:H61)</f>
        <v>5813.79</v>
      </c>
      <c r="I59" s="210">
        <f t="shared" si="28"/>
        <v>0</v>
      </c>
      <c r="J59" s="210">
        <f t="shared" si="28"/>
        <v>0</v>
      </c>
      <c r="K59" s="210">
        <f t="shared" si="28"/>
        <v>0</v>
      </c>
      <c r="L59" s="210">
        <f t="shared" si="28"/>
        <v>0</v>
      </c>
      <c r="M59" s="210">
        <f t="shared" si="28"/>
        <v>0</v>
      </c>
      <c r="N59" s="210">
        <f t="shared" si="28"/>
        <v>0</v>
      </c>
      <c r="O59" s="210">
        <f t="shared" si="28"/>
        <v>0</v>
      </c>
      <c r="P59" s="210">
        <f t="shared" si="28"/>
        <v>0</v>
      </c>
      <c r="Q59" s="210">
        <f t="shared" si="28"/>
        <v>0</v>
      </c>
      <c r="R59" s="210">
        <f t="shared" si="28"/>
        <v>0</v>
      </c>
      <c r="S59" s="210">
        <f t="shared" si="28"/>
        <v>0</v>
      </c>
      <c r="T59" s="210">
        <f t="shared" si="28"/>
        <v>0</v>
      </c>
      <c r="U59" s="210">
        <f t="shared" si="28"/>
        <v>0</v>
      </c>
      <c r="V59" s="210">
        <f t="shared" si="28"/>
        <v>0</v>
      </c>
      <c r="W59" s="219">
        <f t="shared" ref="W59:W60" si="31">SUM(E59:V59)</f>
        <v>5813.79</v>
      </c>
      <c r="X59" s="206">
        <f>Y59-W59</f>
        <v>0</v>
      </c>
      <c r="Y59" s="213">
        <f>C59</f>
        <v>5813.79</v>
      </c>
      <c r="Z59" s="208"/>
    </row>
    <row r="60" spans="1:26" ht="38.25" customHeight="1">
      <c r="A60" s="989"/>
      <c r="B60" s="990"/>
      <c r="C60" s="991"/>
      <c r="D60" s="988"/>
      <c r="E60" s="669"/>
      <c r="F60" s="669"/>
      <c r="G60" s="669"/>
      <c r="H60" s="669">
        <f>H59/$C$59</f>
        <v>1</v>
      </c>
      <c r="I60" s="211"/>
      <c r="J60" s="211"/>
      <c r="K60" s="211"/>
      <c r="L60" s="211"/>
      <c r="M60" s="211"/>
      <c r="N60" s="211"/>
      <c r="O60" s="211"/>
      <c r="P60" s="211"/>
      <c r="Q60" s="211"/>
      <c r="R60" s="211"/>
      <c r="S60" s="211"/>
      <c r="T60" s="211"/>
      <c r="U60" s="211"/>
      <c r="V60" s="211"/>
      <c r="W60" s="222">
        <f t="shared" si="31"/>
        <v>1</v>
      </c>
      <c r="Z60" s="208"/>
    </row>
    <row r="61" spans="1:26" ht="76.5">
      <c r="A61" s="548" t="s">
        <v>35138</v>
      </c>
      <c r="B61" s="543" t="str">
        <f>VLOOKUP($A61,ORÇAMENTO!$A:$H,4,FALSE)</f>
        <v>Elaboração de Planilha Orçamentária incluindo Memória de Cálculo, Composições de Custos, Cronograma Físico Financeiro e Cotações de Preços das obras do Canal Marinho e Diagonal</v>
      </c>
      <c r="C61" s="549">
        <f>VLOOKUP($A61,ORÇAMENTO!$A:$H,8,FALSE)</f>
        <v>5813.79</v>
      </c>
      <c r="D61" s="544"/>
      <c r="E61" s="211"/>
      <c r="F61" s="211"/>
      <c r="G61" s="211"/>
      <c r="H61" s="211">
        <v>1</v>
      </c>
      <c r="I61" s="211"/>
      <c r="J61" s="211"/>
      <c r="K61" s="211"/>
      <c r="L61" s="211"/>
      <c r="M61" s="211"/>
      <c r="N61" s="211"/>
      <c r="O61" s="211"/>
      <c r="P61" s="211"/>
      <c r="Q61" s="211"/>
      <c r="R61" s="211"/>
      <c r="S61" s="211"/>
      <c r="T61" s="211"/>
      <c r="U61" s="211"/>
      <c r="V61" s="211"/>
      <c r="W61" s="222">
        <f t="shared" ref="W61" si="32">SUM(E61:V61)</f>
        <v>1</v>
      </c>
      <c r="Z61" s="208"/>
    </row>
    <row r="62" spans="1:26">
      <c r="A62" s="995">
        <v>4</v>
      </c>
      <c r="B62" s="996" t="str">
        <f>VLOOKUP($A62,ORÇAMENTO!$A:$H,4,FALSE)</f>
        <v>COORDENAÇÃO</v>
      </c>
      <c r="C62" s="992">
        <f>VLOOKUP($A62,ORÇAMENTO!$A:$H,8,FALSE)</f>
        <v>55306.28</v>
      </c>
      <c r="D62" s="993">
        <f>C62/$C$65</f>
        <v>0.11473903940263805</v>
      </c>
      <c r="E62" s="209">
        <f>$C62*E63</f>
        <v>13826.57</v>
      </c>
      <c r="F62" s="209">
        <f t="shared" si="22"/>
        <v>13826.57</v>
      </c>
      <c r="G62" s="209">
        <f>$C62*G63</f>
        <v>13826.57</v>
      </c>
      <c r="H62" s="209">
        <f t="shared" si="22"/>
        <v>13826.57</v>
      </c>
      <c r="I62" s="209">
        <f>$C62*I63</f>
        <v>0</v>
      </c>
      <c r="J62" s="209">
        <f t="shared" si="22"/>
        <v>0</v>
      </c>
      <c r="K62" s="209">
        <f>$C62*K63</f>
        <v>0</v>
      </c>
      <c r="L62" s="209">
        <f t="shared" si="22"/>
        <v>0</v>
      </c>
      <c r="M62" s="209">
        <f>$C62*M63</f>
        <v>0</v>
      </c>
      <c r="N62" s="209">
        <f t="shared" si="22"/>
        <v>0</v>
      </c>
      <c r="O62" s="209">
        <f>$C62*O63</f>
        <v>0</v>
      </c>
      <c r="P62" s="209">
        <f t="shared" si="22"/>
        <v>0</v>
      </c>
      <c r="Q62" s="209">
        <f>$C62*Q63</f>
        <v>0</v>
      </c>
      <c r="R62" s="209">
        <f t="shared" si="22"/>
        <v>0</v>
      </c>
      <c r="S62" s="209">
        <f>$C62*S63</f>
        <v>0</v>
      </c>
      <c r="T62" s="209">
        <f t="shared" si="22"/>
        <v>0</v>
      </c>
      <c r="U62" s="209">
        <f>$C62*U63</f>
        <v>0</v>
      </c>
      <c r="V62" s="209">
        <f t="shared" si="22"/>
        <v>0</v>
      </c>
      <c r="W62" s="219">
        <f t="shared" si="2"/>
        <v>55306.28</v>
      </c>
      <c r="X62" s="206">
        <f>Y62-W62</f>
        <v>0</v>
      </c>
      <c r="Y62" s="213">
        <f>C62</f>
        <v>55306.28</v>
      </c>
    </row>
    <row r="63" spans="1:26">
      <c r="A63" s="995"/>
      <c r="B63" s="997"/>
      <c r="C63" s="992"/>
      <c r="D63" s="993"/>
      <c r="E63" s="312">
        <v>0.25</v>
      </c>
      <c r="F63" s="312">
        <v>0.25</v>
      </c>
      <c r="G63" s="312">
        <v>0.25</v>
      </c>
      <c r="H63" s="312">
        <v>0.25</v>
      </c>
      <c r="I63" s="312"/>
      <c r="J63" s="312"/>
      <c r="K63" s="312"/>
      <c r="L63" s="312"/>
      <c r="M63" s="312"/>
      <c r="N63" s="312"/>
      <c r="O63" s="312"/>
      <c r="P63" s="312"/>
      <c r="Q63" s="312"/>
      <c r="R63" s="312"/>
      <c r="S63" s="312"/>
      <c r="T63" s="312"/>
      <c r="U63" s="312"/>
      <c r="V63" s="312"/>
      <c r="W63" s="222">
        <f t="shared" si="2"/>
        <v>1</v>
      </c>
    </row>
    <row r="64" spans="1:26">
      <c r="A64" s="548" t="s">
        <v>35139</v>
      </c>
      <c r="B64" s="543" t="str">
        <f>VLOOKUP($A64,ORÇAMENTO!$A:$H,4,FALSE)</f>
        <v>Coordenação do Projeto</v>
      </c>
      <c r="C64" s="549">
        <f>VLOOKUP($A64,ORÇAMENTO!$A:$H,8,FALSE)</f>
        <v>55306.28</v>
      </c>
      <c r="D64" s="544"/>
      <c r="E64" s="211">
        <v>0.25</v>
      </c>
      <c r="F64" s="211">
        <v>0.25</v>
      </c>
      <c r="G64" s="211">
        <v>0.25</v>
      </c>
      <c r="H64" s="211">
        <v>0.25</v>
      </c>
      <c r="I64" s="211"/>
      <c r="J64" s="211"/>
      <c r="K64" s="211"/>
      <c r="L64" s="211"/>
      <c r="M64" s="211"/>
      <c r="N64" s="211"/>
      <c r="O64" s="211"/>
      <c r="P64" s="211"/>
      <c r="Q64" s="211"/>
      <c r="R64" s="211"/>
      <c r="S64" s="211"/>
      <c r="T64" s="211"/>
      <c r="U64" s="211"/>
      <c r="V64" s="211"/>
      <c r="W64" s="222">
        <f t="shared" si="2"/>
        <v>1</v>
      </c>
      <c r="Z64" s="208"/>
    </row>
    <row r="65" spans="1:25">
      <c r="A65" s="998" t="s">
        <v>100</v>
      </c>
      <c r="B65" s="998"/>
      <c r="C65" s="214">
        <f>C3+C27+C46+C62</f>
        <v>482017.98</v>
      </c>
      <c r="D65" s="215">
        <f>SUM(D62,D27,D46,D3)</f>
        <v>1</v>
      </c>
      <c r="E65" s="672">
        <f>SUM(E62,E27,E46,E3)</f>
        <v>83634.889999999985</v>
      </c>
      <c r="F65" s="672">
        <f>SUM(F62,F27,F46,F3)</f>
        <v>228613.17600000004</v>
      </c>
      <c r="G65" s="672">
        <f>SUM(G62,G27,G46,G3)</f>
        <v>92340.403999999995</v>
      </c>
      <c r="H65" s="672">
        <f>SUM(H62,H27,H46,H3)</f>
        <v>77429.510000000009</v>
      </c>
      <c r="I65" s="216" t="e">
        <f t="shared" ref="I65:V65" si="33">SUM(I62,I27,I3)</f>
        <v>#REF!</v>
      </c>
      <c r="J65" s="216" t="e">
        <f t="shared" si="33"/>
        <v>#REF!</v>
      </c>
      <c r="K65" s="216" t="e">
        <f t="shared" si="33"/>
        <v>#REF!</v>
      </c>
      <c r="L65" s="216" t="e">
        <f t="shared" si="33"/>
        <v>#REF!</v>
      </c>
      <c r="M65" s="216" t="e">
        <f t="shared" si="33"/>
        <v>#REF!</v>
      </c>
      <c r="N65" s="216" t="e">
        <f t="shared" si="33"/>
        <v>#REF!</v>
      </c>
      <c r="O65" s="216" t="e">
        <f t="shared" si="33"/>
        <v>#REF!</v>
      </c>
      <c r="P65" s="216" t="e">
        <f t="shared" si="33"/>
        <v>#REF!</v>
      </c>
      <c r="Q65" s="216" t="e">
        <f t="shared" si="33"/>
        <v>#REF!</v>
      </c>
      <c r="R65" s="216" t="e">
        <f t="shared" si="33"/>
        <v>#REF!</v>
      </c>
      <c r="S65" s="216" t="e">
        <f t="shared" si="33"/>
        <v>#REF!</v>
      </c>
      <c r="T65" s="216" t="e">
        <f t="shared" si="33"/>
        <v>#REF!</v>
      </c>
      <c r="U65" s="216" t="e">
        <f t="shared" si="33"/>
        <v>#REF!</v>
      </c>
      <c r="V65" s="216" t="e">
        <f t="shared" si="33"/>
        <v>#REF!</v>
      </c>
      <c r="W65" s="219">
        <f>C65</f>
        <v>482017.98</v>
      </c>
      <c r="Y65" s="213">
        <f>C65</f>
        <v>482017.98</v>
      </c>
    </row>
    <row r="66" spans="1:25">
      <c r="A66" s="994" t="s">
        <v>101</v>
      </c>
      <c r="B66" s="994"/>
      <c r="C66" s="994"/>
      <c r="D66" s="994"/>
      <c r="E66" s="217">
        <f t="shared" ref="E66:V66" si="34">E65/$C$65</f>
        <v>0.17350989687148183</v>
      </c>
      <c r="F66" s="217">
        <f t="shared" si="34"/>
        <v>0.47428350286850307</v>
      </c>
      <c r="G66" s="217">
        <f t="shared" si="34"/>
        <v>0.19157045552533122</v>
      </c>
      <c r="H66" s="217">
        <f t="shared" si="34"/>
        <v>0.16063614473468399</v>
      </c>
      <c r="I66" s="217" t="e">
        <f t="shared" si="34"/>
        <v>#REF!</v>
      </c>
      <c r="J66" s="217" t="e">
        <f t="shared" si="34"/>
        <v>#REF!</v>
      </c>
      <c r="K66" s="217" t="e">
        <f t="shared" si="34"/>
        <v>#REF!</v>
      </c>
      <c r="L66" s="217" t="e">
        <f t="shared" si="34"/>
        <v>#REF!</v>
      </c>
      <c r="M66" s="217" t="e">
        <f t="shared" si="34"/>
        <v>#REF!</v>
      </c>
      <c r="N66" s="217" t="e">
        <f t="shared" si="34"/>
        <v>#REF!</v>
      </c>
      <c r="O66" s="217" t="e">
        <f t="shared" si="34"/>
        <v>#REF!</v>
      </c>
      <c r="P66" s="217" t="e">
        <f t="shared" si="34"/>
        <v>#REF!</v>
      </c>
      <c r="Q66" s="217" t="e">
        <f t="shared" si="34"/>
        <v>#REF!</v>
      </c>
      <c r="R66" s="217" t="e">
        <f t="shared" si="34"/>
        <v>#REF!</v>
      </c>
      <c r="S66" s="217" t="e">
        <f t="shared" si="34"/>
        <v>#REF!</v>
      </c>
      <c r="T66" s="217" t="e">
        <f t="shared" si="34"/>
        <v>#REF!</v>
      </c>
      <c r="U66" s="217" t="e">
        <f t="shared" si="34"/>
        <v>#REF!</v>
      </c>
      <c r="V66" s="217" t="e">
        <f t="shared" si="34"/>
        <v>#REF!</v>
      </c>
      <c r="W66" s="222" t="e">
        <f>SUM(E66:V66)</f>
        <v>#REF!</v>
      </c>
    </row>
    <row r="67" spans="1:25">
      <c r="A67" s="994" t="s">
        <v>102</v>
      </c>
      <c r="B67" s="994"/>
      <c r="C67" s="994"/>
      <c r="D67" s="994"/>
      <c r="E67" s="673">
        <f>E65</f>
        <v>83634.889999999985</v>
      </c>
      <c r="F67" s="673">
        <f>E67+F65</f>
        <v>312248.06599999999</v>
      </c>
      <c r="G67" s="673">
        <f t="shared" ref="G67:V67" si="35">F67+G65</f>
        <v>404588.47</v>
      </c>
      <c r="H67" s="673">
        <f t="shared" si="35"/>
        <v>482017.98</v>
      </c>
      <c r="I67" s="218" t="e">
        <f t="shared" si="35"/>
        <v>#REF!</v>
      </c>
      <c r="J67" s="218" t="e">
        <f t="shared" si="35"/>
        <v>#REF!</v>
      </c>
      <c r="K67" s="218" t="e">
        <f t="shared" si="35"/>
        <v>#REF!</v>
      </c>
      <c r="L67" s="218" t="e">
        <f t="shared" si="35"/>
        <v>#REF!</v>
      </c>
      <c r="M67" s="218" t="e">
        <f t="shared" si="35"/>
        <v>#REF!</v>
      </c>
      <c r="N67" s="218" t="e">
        <f t="shared" si="35"/>
        <v>#REF!</v>
      </c>
      <c r="O67" s="218" t="e">
        <f t="shared" si="35"/>
        <v>#REF!</v>
      </c>
      <c r="P67" s="218" t="e">
        <f t="shared" si="35"/>
        <v>#REF!</v>
      </c>
      <c r="Q67" s="218" t="e">
        <f t="shared" si="35"/>
        <v>#REF!</v>
      </c>
      <c r="R67" s="218" t="e">
        <f t="shared" si="35"/>
        <v>#REF!</v>
      </c>
      <c r="S67" s="218" t="e">
        <f t="shared" si="35"/>
        <v>#REF!</v>
      </c>
      <c r="T67" s="218" t="e">
        <f t="shared" si="35"/>
        <v>#REF!</v>
      </c>
      <c r="U67" s="218" t="e">
        <f t="shared" si="35"/>
        <v>#REF!</v>
      </c>
      <c r="V67" s="218" t="e">
        <f t="shared" si="35"/>
        <v>#REF!</v>
      </c>
      <c r="W67" s="219" t="e">
        <f>C65-V67</f>
        <v>#REF!</v>
      </c>
      <c r="Y67" s="213">
        <f>C67</f>
        <v>0</v>
      </c>
    </row>
    <row r="68" spans="1:25">
      <c r="A68" s="994" t="s">
        <v>103</v>
      </c>
      <c r="B68" s="994"/>
      <c r="C68" s="994"/>
      <c r="D68" s="994"/>
      <c r="E68" s="217">
        <f>E67/$C$65</f>
        <v>0.17350989687148183</v>
      </c>
      <c r="F68" s="217">
        <f>E68+F66</f>
        <v>0.64779339973998495</v>
      </c>
      <c r="G68" s="217">
        <f t="shared" ref="G68:V68" si="36">F68+G66</f>
        <v>0.83936385526531621</v>
      </c>
      <c r="H68" s="217">
        <f t="shared" si="36"/>
        <v>1.0000000000000002</v>
      </c>
      <c r="I68" s="217" t="e">
        <f t="shared" si="36"/>
        <v>#REF!</v>
      </c>
      <c r="J68" s="217" t="e">
        <f t="shared" si="36"/>
        <v>#REF!</v>
      </c>
      <c r="K68" s="217" t="e">
        <f t="shared" si="36"/>
        <v>#REF!</v>
      </c>
      <c r="L68" s="217" t="e">
        <f t="shared" si="36"/>
        <v>#REF!</v>
      </c>
      <c r="M68" s="217" t="e">
        <f t="shared" si="36"/>
        <v>#REF!</v>
      </c>
      <c r="N68" s="217" t="e">
        <f t="shared" si="36"/>
        <v>#REF!</v>
      </c>
      <c r="O68" s="217" t="e">
        <f t="shared" si="36"/>
        <v>#REF!</v>
      </c>
      <c r="P68" s="217" t="e">
        <f t="shared" si="36"/>
        <v>#REF!</v>
      </c>
      <c r="Q68" s="217" t="e">
        <f t="shared" si="36"/>
        <v>#REF!</v>
      </c>
      <c r="R68" s="217" t="e">
        <f t="shared" si="36"/>
        <v>#REF!</v>
      </c>
      <c r="S68" s="217" t="e">
        <f t="shared" si="36"/>
        <v>#REF!</v>
      </c>
      <c r="T68" s="217" t="e">
        <f t="shared" si="36"/>
        <v>#REF!</v>
      </c>
      <c r="U68" s="217" t="e">
        <f t="shared" si="36"/>
        <v>#REF!</v>
      </c>
      <c r="V68" s="217" t="e">
        <f t="shared" si="36"/>
        <v>#REF!</v>
      </c>
      <c r="W68" s="222" t="e">
        <f>SUM(W66:W67)</f>
        <v>#REF!</v>
      </c>
    </row>
  </sheetData>
  <mergeCells count="61">
    <mergeCell ref="B52:B53"/>
    <mergeCell ref="C52:C53"/>
    <mergeCell ref="D52:D53"/>
    <mergeCell ref="A59:A60"/>
    <mergeCell ref="B59:B60"/>
    <mergeCell ref="C59:C60"/>
    <mergeCell ref="D59:D60"/>
    <mergeCell ref="A29:A30"/>
    <mergeCell ref="B1:I1"/>
    <mergeCell ref="D27:D28"/>
    <mergeCell ref="A3:A4"/>
    <mergeCell ref="B3:B4"/>
    <mergeCell ref="C3:C4"/>
    <mergeCell ref="D3:D4"/>
    <mergeCell ref="A5:A6"/>
    <mergeCell ref="B5:B6"/>
    <mergeCell ref="C5:C6"/>
    <mergeCell ref="D5:D6"/>
    <mergeCell ref="A21:A22"/>
    <mergeCell ref="A8:A9"/>
    <mergeCell ref="B8:B9"/>
    <mergeCell ref="A68:D68"/>
    <mergeCell ref="A65:B65"/>
    <mergeCell ref="A66:D66"/>
    <mergeCell ref="C8:C9"/>
    <mergeCell ref="D8:D9"/>
    <mergeCell ref="D21:D22"/>
    <mergeCell ref="A27:A28"/>
    <mergeCell ref="B27:B28"/>
    <mergeCell ref="C27:C28"/>
    <mergeCell ref="C29:C30"/>
    <mergeCell ref="B29:B30"/>
    <mergeCell ref="B21:B22"/>
    <mergeCell ref="C21:C22"/>
    <mergeCell ref="D29:D30"/>
    <mergeCell ref="A62:A63"/>
    <mergeCell ref="B62:B63"/>
    <mergeCell ref="C62:C63"/>
    <mergeCell ref="D62:D63"/>
    <mergeCell ref="A67:D67"/>
    <mergeCell ref="A43:A44"/>
    <mergeCell ref="B43:B44"/>
    <mergeCell ref="C43:C44"/>
    <mergeCell ref="D43:D44"/>
    <mergeCell ref="A46:A47"/>
    <mergeCell ref="B46:B47"/>
    <mergeCell ref="C46:C47"/>
    <mergeCell ref="D46:D47"/>
    <mergeCell ref="A48:A49"/>
    <mergeCell ref="B48:B49"/>
    <mergeCell ref="C48:C49"/>
    <mergeCell ref="D48:D49"/>
    <mergeCell ref="A52:A53"/>
    <mergeCell ref="D33:D34"/>
    <mergeCell ref="A40:A41"/>
    <mergeCell ref="B40:B41"/>
    <mergeCell ref="C40:C41"/>
    <mergeCell ref="D40:D41"/>
    <mergeCell ref="A33:A34"/>
    <mergeCell ref="B33:B34"/>
    <mergeCell ref="C33:C34"/>
  </mergeCells>
  <phoneticPr fontId="15" type="noConversion"/>
  <printOptions horizontalCentered="1"/>
  <pageMargins left="0.51181102362204722" right="0.51181102362204722" top="0.78740157480314965" bottom="0.78740157480314965" header="0.31496062992125984" footer="0.31496062992125984"/>
  <pageSetup paperSize="9" scale="68"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34</vt:i4>
      </vt:variant>
      <vt:variant>
        <vt:lpstr>Intervalos Nomeados</vt:lpstr>
      </vt:variant>
      <vt:variant>
        <vt:i4>43</vt:i4>
      </vt:variant>
    </vt:vector>
  </HeadingPairs>
  <TitlesOfParts>
    <vt:vector size="77" baseType="lpstr">
      <vt:lpstr>SINAPI</vt:lpstr>
      <vt:lpstr>FGV-39</vt:lpstr>
      <vt:lpstr>DER-ROD</vt:lpstr>
      <vt:lpstr>CESAN</vt:lpstr>
      <vt:lpstr>SCO-RIO</vt:lpstr>
      <vt:lpstr>SICRO</vt:lpstr>
      <vt:lpstr>BDI</vt:lpstr>
      <vt:lpstr>DER-EDIF</vt:lpstr>
      <vt:lpstr>CRONOGRAMA</vt:lpstr>
      <vt:lpstr>ORÇAMENTO</vt:lpstr>
      <vt:lpstr>CPU-SERV</vt:lpstr>
      <vt:lpstr>CPU-EQUIP</vt:lpstr>
      <vt:lpstr>PROJ-MC</vt:lpstr>
      <vt:lpstr>SERV-MC</vt:lpstr>
      <vt:lpstr>CONSULT-CPU</vt:lpstr>
      <vt:lpstr>ADM LOCAL</vt:lpstr>
      <vt:lpstr>BDI CALC</vt:lpstr>
      <vt:lpstr>MO-HH</vt:lpstr>
      <vt:lpstr>REF-MO</vt:lpstr>
      <vt:lpstr>REF-SERV</vt:lpstr>
      <vt:lpstr>REF-PROJ</vt:lpstr>
      <vt:lpstr>FATOR K</vt:lpstr>
      <vt:lpstr>K1</vt:lpstr>
      <vt:lpstr>K2</vt:lpstr>
      <vt:lpstr>K2_CPU</vt:lpstr>
      <vt:lpstr>K2_Cotacoes_Escrit</vt:lpstr>
      <vt:lpstr>K2_Cotacoes_Mat_Limpeza</vt:lpstr>
      <vt:lpstr>K2_Cotacoes_Mat_Cafe</vt:lpstr>
      <vt:lpstr>K2_Cotacoes_Mat_Escri</vt:lpstr>
      <vt:lpstr> K2_Deprecicao</vt:lpstr>
      <vt:lpstr>K4</vt:lpstr>
      <vt:lpstr>ABC</vt:lpstr>
      <vt:lpstr>MERCADO</vt:lpstr>
      <vt:lpstr>SERVIDOR</vt:lpstr>
      <vt:lpstr>' K2_Deprecicao'!Area_de_impressao</vt:lpstr>
      <vt:lpstr>ABC!Area_de_impressao</vt:lpstr>
      <vt:lpstr>'ADM LOCAL'!Area_de_impressao</vt:lpstr>
      <vt:lpstr>BDI!Area_de_impressao</vt:lpstr>
      <vt:lpstr>'CONSULT-CPU'!Area_de_impressao</vt:lpstr>
      <vt:lpstr>'CPU-EQUIP'!Area_de_impressao</vt:lpstr>
      <vt:lpstr>'CPU-SERV'!Area_de_impressao</vt:lpstr>
      <vt:lpstr>CRONOGRAMA!Area_de_impressao</vt:lpstr>
      <vt:lpstr>'FATOR K'!Area_de_impressao</vt:lpstr>
      <vt:lpstr>'K1'!Area_de_impressao</vt:lpstr>
      <vt:lpstr>'K2'!Area_de_impressao</vt:lpstr>
      <vt:lpstr>K2_Cotacoes_Escrit!Area_de_impressao</vt:lpstr>
      <vt:lpstr>K2_Cotacoes_Mat_Cafe!Area_de_impressao</vt:lpstr>
      <vt:lpstr>K2_Cotacoes_Mat_Escri!Area_de_impressao</vt:lpstr>
      <vt:lpstr>K2_Cotacoes_Mat_Limpeza!Area_de_impressao</vt:lpstr>
      <vt:lpstr>K2_CPU!Area_de_impressao</vt:lpstr>
      <vt:lpstr>'K4'!Area_de_impressao</vt:lpstr>
      <vt:lpstr>MERCADO!Area_de_impressao</vt:lpstr>
      <vt:lpstr>ORÇAMENTO!Area_de_impressao</vt:lpstr>
      <vt:lpstr>'PROJ-MC'!Area_de_impressao</vt:lpstr>
      <vt:lpstr>'REF-MO'!Area_de_impressao</vt:lpstr>
      <vt:lpstr>'REF-PROJ'!Area_de_impressao</vt:lpstr>
      <vt:lpstr>'REF-SERV'!Area_de_impressao</vt:lpstr>
      <vt:lpstr>Faixa</vt:lpstr>
      <vt:lpstr>' K2_Deprecicao'!Titulos_de_impressao</vt:lpstr>
      <vt:lpstr>ABC!Titulos_de_impressao</vt:lpstr>
      <vt:lpstr>'CONSULT-CPU'!Titulos_de_impressao</vt:lpstr>
      <vt:lpstr>'CPU-EQUIP'!Titulos_de_impressao</vt:lpstr>
      <vt:lpstr>'CPU-SERV'!Titulos_de_impressao</vt:lpstr>
      <vt:lpstr>CRONOGRAMA!Titulos_de_impressao</vt:lpstr>
      <vt:lpstr>'K1'!Titulos_de_impressao</vt:lpstr>
      <vt:lpstr>'K2'!Titulos_de_impressao</vt:lpstr>
      <vt:lpstr>K2_Cotacoes_Escrit!Titulos_de_impressao</vt:lpstr>
      <vt:lpstr>K2_Cotacoes_Mat_Cafe!Titulos_de_impressao</vt:lpstr>
      <vt:lpstr>K2_Cotacoes_Mat_Escri!Titulos_de_impressao</vt:lpstr>
      <vt:lpstr>K2_Cotacoes_Mat_Limpeza!Titulos_de_impressao</vt:lpstr>
      <vt:lpstr>K2_CPU!Titulos_de_impressao</vt:lpstr>
      <vt:lpstr>'K4'!Titulos_de_impressao</vt:lpstr>
      <vt:lpstr>MERCADO!Titulos_de_impressao</vt:lpstr>
      <vt:lpstr>ORÇAMENTO!Titulos_de_impressao</vt:lpstr>
      <vt:lpstr>'REF-MO'!Titulos_de_impressao</vt:lpstr>
      <vt:lpstr>'REF-PROJ'!Titulos_de_impressao</vt:lpstr>
      <vt:lpstr>'REF-SERV'!Titulos_de_impressao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Christiane Soares de Oliveira</dc:creator>
  <cp:lastModifiedBy>Nettie Alves Paulo de Moraes</cp:lastModifiedBy>
  <cp:lastPrinted>2023-08-28T18:35:06Z</cp:lastPrinted>
  <dcterms:created xsi:type="dcterms:W3CDTF">2018-03-16T12:40:19Z</dcterms:created>
  <dcterms:modified xsi:type="dcterms:W3CDTF">2023-10-03T18:59:32Z</dcterms:modified>
</cp:coreProperties>
</file>